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codeName="ThisWorkbook" autoCompressPictures="0"/>
  <bookViews>
    <workbookView xWindow="0" yWindow="0" windowWidth="31120" windowHeight="18800" tabRatio="789" activeTab="7"/>
  </bookViews>
  <sheets>
    <sheet name="Guide" sheetId="1" r:id="rId1"/>
    <sheet name="WB" sheetId="3" r:id="rId2"/>
    <sheet name="Data" sheetId="5" r:id="rId3"/>
    <sheet name="Data 2" sheetId="4" r:id="rId4"/>
    <sheet name="Data 3" sheetId="6" r:id="rId5"/>
    <sheet name="Data 4" sheetId="7" r:id="rId6"/>
    <sheet name="Summ" sheetId="8" r:id="rId7"/>
    <sheet name="Exp factors" sheetId="9" r:id="rId8"/>
    <sheet name="Methods" sheetId="10" r:id="rId9"/>
    <sheet name="Graphs" sheetId="11" r:id="rId10"/>
    <sheet name="Chart1" sheetId="2" r:id="rId11"/>
    <sheet name="Sheet12" sheetId="12" r:id="rId12"/>
  </sheets>
  <externalReferences>
    <externalReference r:id="rId13"/>
  </externalReferences>
  <definedNames>
    <definedName name="Community_interview_results">WB!$C$4</definedName>
    <definedName name="CSD_Camel_sales" localSheetId="6">Summ!$A$920</definedName>
    <definedName name="CSD_Camel_sales">Data!$A$920</definedName>
    <definedName name="CSD_Camels_milk" localSheetId="6">Summ!$A$904</definedName>
    <definedName name="CSD_Camels_milk">Data!$A$904</definedName>
    <definedName name="CSD_Cows_milk" localSheetId="6">Summ!$A$907</definedName>
    <definedName name="CSD_Cows_milk">Data!$A$907</definedName>
    <definedName name="CSD_Crop_sales" localSheetId="6">Summ!$A$930</definedName>
    <definedName name="CSD_Crop_sales">Data!$A$930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Goats_milk" localSheetId="6">Summ!$A$913</definedName>
    <definedName name="CSD_Goats_milk">Data!$A$913</definedName>
    <definedName name="CSD_Livestock_product_sales" localSheetId="6">Summ!$A$903</definedName>
    <definedName name="CSD_Livestock_product_sales">Data!$A$903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elf_employment" localSheetId="6">Summ!$A$971</definedName>
    <definedName name="CSD_Self_employment">Data!$A$971</definedName>
    <definedName name="CSD_Sheeps_milk" localSheetId="6">Summ!$A$910</definedName>
    <definedName name="CSD_Sheeps_milk">Data!$A$910</definedName>
    <definedName name="Excel_BuiltIn_Print_Titles" localSheetId="2">(Data!$A:$A,Data!$A$3:$A$7)</definedName>
    <definedName name="Excel_BuiltIn_Print_Titles" localSheetId="1">NA()</definedName>
    <definedName name="Expenditure_Summary" localSheetId="6">Summ!$A$31</definedName>
    <definedName name="Expenditure_Summary">Data!$A$31</definedName>
    <definedName name="Expenditure_Summary_detailed" localSheetId="6">Summ!$A$987</definedName>
    <definedName name="Expenditure_Summary_detailed">Data!$A$987</definedName>
    <definedName name="Food_Summary" localSheetId="6">Summ!$A$10</definedName>
    <definedName name="Food_Summary">Data!$A$10</definedName>
    <definedName name="Food_Summary_detailed" localSheetId="6">Summ!$A$818</definedName>
    <definedName name="Food_Summary_detailed">Data!$A$818</definedName>
    <definedName name="FSD_Camels_milk" localSheetId="6">Summ!$A$820</definedName>
    <definedName name="FSD_Camels_milk">Data!$A$820</definedName>
    <definedName name="FSD_Cows_milk" localSheetId="6">Summ!$A$822</definedName>
    <definedName name="FSD_Cows_milk">Data!$A$822</definedName>
    <definedName name="FSD_Crops" localSheetId="6">Summ!$A$829</definedName>
    <definedName name="FSD_Crops">Data!$A$829</definedName>
    <definedName name="FSD_Enset_cassava" localSheetId="6">Summ!$A$841</definedName>
    <definedName name="FSD_Enset_cassava">Data!$A$841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Goats_milk" localSheetId="6">Summ!$A$826</definedName>
    <definedName name="FSD_Goats_milk">Data!$A$826</definedName>
    <definedName name="FSD_Livestock_products" localSheetId="6">Summ!$A$819</definedName>
    <definedName name="FSD_Livestock_products">Data!$A$819</definedName>
    <definedName name="FSD_Main_cereal" localSheetId="6">Summ!$A$832</definedName>
    <definedName name="FSD_Main_cereal">Data!$A$832</definedName>
    <definedName name="FSD_Own_meat" localSheetId="6">Summ!$A$828</definedName>
    <definedName name="FSD_Own_meat">Data!$A$828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heeps_milk" localSheetId="6">Summ!$A$824</definedName>
    <definedName name="FSD_Sheeps_milk">Data!$A$824</definedName>
    <definedName name="FSD_Sugar_purchase" localSheetId="6">Summ!$A$865</definedName>
    <definedName name="FSD_Sugar_purchase">Data!$A$865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WB!$CP$34</definedName>
    <definedName name="LP_cattle">WB!$CP$66</definedName>
    <definedName name="LP_shoats">WB!$CP$102</definedName>
    <definedName name="_xlnm.Print_Area" localSheetId="2">Data!$A$818:$CC$1002</definedName>
    <definedName name="_xlnm.Print_Area" localSheetId="6">Summ!$A$818:$F$1004</definedName>
    <definedName name="_xlnm.Print_Area" localSheetId="1">WB!$A$2:$CD$189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CD_Egg_sales" localSheetId="6">Summ!$A$916</definedName>
    <definedName name="SCD_Egg_sales">Data!$A$916</definedName>
    <definedName name="WB_other_assets">WB!$CP$166</definedName>
    <definedName name="WB_summary">WB!$CP$9</definedName>
    <definedName name="WGD_Camel_sales" localSheetId="6">Summ!$A$184</definedName>
    <definedName name="WGD_Camel_sales">Data!$A$184</definedName>
    <definedName name="WGD_Camels_milk" localSheetId="6">Summ!$A$65</definedName>
    <definedName name="WGD_Camels_milk">Data!$A$65</definedName>
    <definedName name="WGD_Cows_milk" localSheetId="6">Summ!$A$92</definedName>
    <definedName name="WGD_Cows_milk">Data!$A$92</definedName>
    <definedName name="WGD_Crop_production" localSheetId="6">Summ!$A$227</definedName>
    <definedName name="WGD_Crop_production">Data!$A$227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Goats_milk" localSheetId="6">Summ!$A$147</definedName>
    <definedName name="WGD_Goats_milk">Data!$A$147</definedName>
    <definedName name="WGD_Labour" localSheetId="6">Summ!$A$702</definedName>
    <definedName name="WGD_Labour">Data!$A$702</definedName>
    <definedName name="WGD_Livestock_production" localSheetId="6">Summ!$A$64</definedName>
    <definedName name="WGD_Livestock_production">Data!$A$64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heeps_milk" localSheetId="6">Summ!$A$119</definedName>
    <definedName name="WGD_Sheeps_milk">Data!$A$119</definedName>
    <definedName name="WGD_slaughter" localSheetId="6">Summ!$A$175</definedName>
    <definedName name="WGD_slaughter">Data!$A$175</definedName>
    <definedName name="WGI_data" localSheetId="6">NA()</definedName>
    <definedName name="WGI_data">Data!$C$8</definedName>
    <definedName name="WGI_WB">WB!$U$4</definedName>
    <definedName name="Z_02EA3BE0_038B_4F22_BECE_331586CEB591__wvu_PrintArea" localSheetId="2">Data!$A$818:$CC$1002</definedName>
    <definedName name="Z_02EA3BE0_038B_4F22_BECE_331586CEB591__wvu_PrintArea" localSheetId="6">Summ!$A$818:$F$1004</definedName>
    <definedName name="Z_02EA3BE0_038B_4F22_BECE_331586CEB591__wvu_PrintArea" localSheetId="1">WB!$A$2:$CD$189</definedName>
    <definedName name="Z_02EA3BE0_038B_4F22_BECE_331586CEB591__wvu_PrintTitles" localSheetId="2">(Data!$A:$A,Data!$3:$7)</definedName>
    <definedName name="Z_02EA3BE0_038B_4F22_BECE_331586CEB591__wvu_PrintTitles" localSheetId="6">(Summ!$A:$A,Summ!$3:$7)</definedName>
    <definedName name="Z_02EA3BE0_038B_4F22_BECE_331586CEB591__wvu_PrintTitles" localSheetId="1">(WB!$A:$B,WB!$2:$7)</definedName>
    <definedName name="Z_02EA3BE0_038B_4F22_BECE_331586CEB591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02EA3BE0_038B_4F22_BECE_331586CEB591__wvu_Rows" localSheetId="6">(Summ!$65:$91,Summ!$119:$146,Summ!$175:$177,Summ!$184:$190,Summ!$429:$434,Summ!$439:$444,Summ!$739:$742,Summ!$745:$748,Summ!$751:$754,Summ!$757:$759)</definedName>
    <definedName name="Z_02EA3BE0_038B_4F22_BECE_331586CEB591__wvu_Rows" localSheetId="1">WB!$34:$65</definedName>
    <definedName name="Z_210E6DC8_108A_4171_93D8_90B8DDD17D90__wvu_PrintArea" localSheetId="2">Data!$A$818:$CC$1002</definedName>
    <definedName name="Z_210E6DC8_108A_4171_93D8_90B8DDD17D90__wvu_PrintArea" localSheetId="6">Summ!$A$818:$F$1004</definedName>
    <definedName name="Z_210E6DC8_108A_4171_93D8_90B8DDD17D90__wvu_PrintArea" localSheetId="1">WB!$A$2:$CD$189</definedName>
    <definedName name="Z_210E6DC8_108A_4171_93D8_90B8DDD17D90__wvu_PrintTitles" localSheetId="2">(Data!$A:$A,Data!$3:$7)</definedName>
    <definedName name="Z_210E6DC8_108A_4171_93D8_90B8DDD17D90__wvu_PrintTitles" localSheetId="6">(Summ!$A:$A,Summ!$3:$7)</definedName>
    <definedName name="Z_210E6DC8_108A_4171_93D8_90B8DDD17D90__wvu_PrintTitles" localSheetId="1">(WB!$A:$B,WB!$2:$7)</definedName>
    <definedName name="Z_210E6DC8_108A_4171_93D8_90B8DDD17D90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210E6DC8_108A_4171_93D8_90B8DDD17D90__wvu_Rows" localSheetId="6">(Summ!$65:$91,Summ!$119:$146,Summ!$175:$177,Summ!$184:$190,Summ!$429:$434,Summ!$439:$444,Summ!$739:$742,Summ!$745:$748,Summ!$751:$754,Summ!$757:$759)</definedName>
    <definedName name="Z_210E6DC8_108A_4171_93D8_90B8DDD17D90__wvu_Rows" localSheetId="1">WB!$34:$65</definedName>
    <definedName name="Z_61F3BCAE_989B_41DF_BE42_235BD5B88AEF__wvu_PrintArea" localSheetId="2">Data!$A$818:$CC$1002</definedName>
    <definedName name="Z_61F3BCAE_989B_41DF_BE42_235BD5B88AEF__wvu_PrintArea" localSheetId="6">Summ!$A$818:$F$1004</definedName>
    <definedName name="Z_61F3BCAE_989B_41DF_BE42_235BD5B88AEF__wvu_PrintArea" localSheetId="1">WB!$A$2:$CD$189</definedName>
    <definedName name="Z_61F3BCAE_989B_41DF_BE42_235BD5B88AEF__wvu_PrintTitles" localSheetId="2">(Data!$A:$A,Data!$3:$7)</definedName>
    <definedName name="Z_61F3BCAE_989B_41DF_BE42_235BD5B88AEF__wvu_PrintTitles" localSheetId="6">(Summ!$A:$A,Summ!$3:$7)</definedName>
    <definedName name="Z_61F3BCAE_989B_41DF_BE42_235BD5B88AEF__wvu_PrintTitles" localSheetId="1">(WB!$A:$B,WB!$2:$7)</definedName>
    <definedName name="Z_61F3BCAE_989B_41DF_BE42_235BD5B88AEF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61F3BCAE_989B_41DF_BE42_235BD5B88AEF__wvu_Rows" localSheetId="6">(Summ!$65:$91,Summ!$119:$146,Summ!$175:$177,Summ!$184:$190,Summ!$429:$434,Summ!$439:$444,Summ!$739:$742,Summ!$745:$748,Summ!$751:$754,Summ!$757:$759)</definedName>
    <definedName name="Z_61F3BCAE_989B_41DF_BE42_235BD5B88AEF__wvu_Rows" localSheetId="1">WB!$34:$65</definedName>
    <definedName name="Z_77F93EB1_B173_4195_AD50_F4AE6D0E3953__wvu_PrintArea" localSheetId="2">Data!$A$818:$CC$1002</definedName>
    <definedName name="Z_77F93EB1_B173_4195_AD50_F4AE6D0E3953__wvu_PrintArea" localSheetId="6">Summ!$A$818:$F$1004</definedName>
    <definedName name="Z_77F93EB1_B173_4195_AD50_F4AE6D0E3953__wvu_PrintArea" localSheetId="1">WB!$A$2:$CD$189</definedName>
    <definedName name="Z_77F93EB1_B173_4195_AD50_F4AE6D0E3953__wvu_PrintTitles" localSheetId="2">(Data!$A:$A,Data!$3:$7)</definedName>
    <definedName name="Z_77F93EB1_B173_4195_AD50_F4AE6D0E3953__wvu_PrintTitles" localSheetId="6">(Summ!$A:$A,Summ!$3:$7)</definedName>
    <definedName name="Z_77F93EB1_B173_4195_AD50_F4AE6D0E3953__wvu_PrintTitles" localSheetId="1">(WB!$A:$B,WB!$2:$7)</definedName>
    <definedName name="Z_77F93EB1_B173_4195_AD50_F4AE6D0E3953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77F93EB1_B173_4195_AD50_F4AE6D0E3953__wvu_Rows" localSheetId="6">(Summ!$65:$91,Summ!$119:$146,Summ!$175:$177,Summ!$184:$190,Summ!$429:$434,Summ!$439:$444,Summ!$739:$742,Summ!$745:$748,Summ!$751:$754,Summ!$757:$759)</definedName>
    <definedName name="Z_77F93EB1_B173_4195_AD50_F4AE6D0E3953__wvu_Rows" localSheetId="1">WB!$34:$65</definedName>
    <definedName name="Z_8123EBDD_4B58_483E_BB90_EF929D7AD7C4__wvu_PrintArea" localSheetId="2">Data!$A$818:$CC$1002</definedName>
    <definedName name="Z_8123EBDD_4B58_483E_BB90_EF929D7AD7C4__wvu_PrintArea" localSheetId="6">Summ!$A$818:$F$1004</definedName>
    <definedName name="Z_8123EBDD_4B58_483E_BB90_EF929D7AD7C4__wvu_PrintArea" localSheetId="1">WB!$A$2:$CD$189</definedName>
    <definedName name="Z_8123EBDD_4B58_483E_BB90_EF929D7AD7C4__wvu_PrintTitles" localSheetId="2">(Data!$A:$A,Data!$3:$7)</definedName>
    <definedName name="Z_8123EBDD_4B58_483E_BB90_EF929D7AD7C4__wvu_PrintTitles" localSheetId="6">(Summ!$A:$A,Summ!$3:$7)</definedName>
    <definedName name="Z_8123EBDD_4B58_483E_BB90_EF929D7AD7C4__wvu_PrintTitles" localSheetId="1">(WB!$A:$B,WB!$2:$7)</definedName>
    <definedName name="Z_8123EBDD_4B58_483E_BB90_EF929D7AD7C4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8123EBDD_4B58_483E_BB90_EF929D7AD7C4__wvu_Rows" localSheetId="6">(Summ!$65:$91,Summ!$119:$146,Summ!$175:$177,Summ!$184:$190,Summ!$429:$434,Summ!$439:$444,Summ!$739:$742,Summ!$745:$748,Summ!$751:$754,Summ!$757:$759)</definedName>
    <definedName name="Z_8123EBDD_4B58_483E_BB90_EF929D7AD7C4__wvu_Rows" localSheetId="1">WB!$34:$65</definedName>
    <definedName name="Z_8914FD97_1D0A_2E40_8555_D3701EE40616_.wvu.PrintArea" localSheetId="2" hidden="1">Data!$A$818:$CC$1002</definedName>
    <definedName name="Z_8914FD97_1D0A_2E40_8555_D3701EE40616_.wvu.PrintArea" localSheetId="6" hidden="1">Summ!$A$818:$F$1004</definedName>
    <definedName name="Z_8914FD97_1D0A_2E40_8555_D3701EE40616_.wvu.PrintArea" localSheetId="1" hidden="1">WB!$A$2:$CD$189</definedName>
    <definedName name="Z_8914FD97_1D0A_2E40_8555_D3701EE40616_.wvu.PrintTitles" localSheetId="2" hidden="1">Data!$A:$A,Data!$3:$7</definedName>
    <definedName name="Z_8914FD97_1D0A_2E40_8555_D3701EE40616_.wvu.PrintTitles" localSheetId="6" hidden="1">Summ!$A:$A,Summ!$3:$7</definedName>
    <definedName name="Z_8914FD97_1D0A_2E40_8555_D3701EE40616_.wvu.PrintTitles" localSheetId="1" hidden="1">WB!$A:$B,WB!$2:$7</definedName>
    <definedName name="Z_8914FD97_1D0A_2E40_8555_D3701EE40616_.wvu.Rows" localSheetId="2" hidden="1">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</definedName>
    <definedName name="Z_8914FD97_1D0A_2E40_8555_D3701EE40616_.wvu.Rows" localSheetId="6" hidden="1">Summ!$65:$91,Summ!$119:$146,Summ!$175:$177,Summ!$184:$190,Summ!$429:$434,Summ!$439:$444,Summ!$739:$742,Summ!$745:$748,Summ!$751:$754,Summ!$757:$759</definedName>
    <definedName name="Z_8914FD97_1D0A_2E40_8555_D3701EE40616_.wvu.Rows" localSheetId="1" hidden="1">WB!$34:$65</definedName>
    <definedName name="Z_B665AAA1_F726_4DF5_89E5_724646C09A34__wvu_PrintArea" localSheetId="2">Data!$A$818:$CC$1002</definedName>
    <definedName name="Z_B665AAA1_F726_4DF5_89E5_724646C09A34__wvu_PrintArea" localSheetId="6">Summ!$A$818:$F$1004</definedName>
    <definedName name="Z_B665AAA1_F726_4DF5_89E5_724646C09A34__wvu_PrintArea" localSheetId="1">WB!$A$2:$CD$189</definedName>
    <definedName name="Z_B665AAA1_F726_4DF5_89E5_724646C09A34__wvu_PrintTitles" localSheetId="2">(Data!$A:$A,Data!$3:$7)</definedName>
    <definedName name="Z_B665AAA1_F726_4DF5_89E5_724646C09A34__wvu_PrintTitles" localSheetId="6">(Summ!$A:$A,Summ!$3:$7)</definedName>
    <definedName name="Z_B665AAA1_F726_4DF5_89E5_724646C09A34__wvu_PrintTitles" localSheetId="1">(WB!$A:$B,WB!$2:$7)</definedName>
    <definedName name="Z_B665AAA1_F726_4DF5_89E5_724646C09A34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B665AAA1_F726_4DF5_89E5_724646C09A34__wvu_Rows" localSheetId="6">(Summ!$65:$91,Summ!$119:$146,Summ!$175:$177,Summ!$184:$190,Summ!$429:$434,Summ!$439:$444,Summ!$739:$742,Summ!$745:$748,Summ!$751:$754,Summ!$757:$759)</definedName>
    <definedName name="Z_B665AAA1_F726_4DF5_89E5_724646C09A34__wvu_Rows" localSheetId="1">WB!$34:$65</definedName>
    <definedName name="Z_BEF558EC_A065_489B_B1A3_8D657C6E999B__wvu_PrintArea" localSheetId="2">Data!$A$818:$CC$1002</definedName>
    <definedName name="Z_BEF558EC_A065_489B_B1A3_8D657C6E999B__wvu_PrintArea" localSheetId="6">Summ!$A$818:$F$1004</definedName>
    <definedName name="Z_BEF558EC_A065_489B_B1A3_8D657C6E999B__wvu_PrintArea" localSheetId="1">WB!$A$2:$CD$189</definedName>
    <definedName name="Z_BEF558EC_A065_489B_B1A3_8D657C6E999B__wvu_PrintTitles" localSheetId="2">(Data!$A:$A,Data!$3:$7)</definedName>
    <definedName name="Z_BEF558EC_A065_489B_B1A3_8D657C6E999B__wvu_PrintTitles" localSheetId="6">(Summ!$A:$A,Summ!$3:$7)</definedName>
    <definedName name="Z_BEF558EC_A065_489B_B1A3_8D657C6E999B__wvu_PrintTitles" localSheetId="1">(WB!$A:$B,WB!$2:$7)</definedName>
    <definedName name="Z_BEF558EC_A065_489B_B1A3_8D657C6E999B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BEF558EC_A065_489B_B1A3_8D657C6E999B__wvu_Rows" localSheetId="6">(Summ!$65:$91,Summ!$119:$146,Summ!$175:$177,Summ!$184:$190,Summ!$429:$434,Summ!$439:$444,Summ!$739:$742,Summ!$745:$748,Summ!$751:$754,Summ!$757:$759)</definedName>
    <definedName name="Z_BEF558EC_A065_489B_B1A3_8D657C6E999B__wvu_Rows" localSheetId="1">WB!$34:$65</definedName>
    <definedName name="Z_F1BD4C49_E438_479A_B2D1_A11DA627D01B__wvu_PrintArea" localSheetId="2">Data!$A$818:$CC$1002</definedName>
    <definedName name="Z_F1BD4C49_E438_479A_B2D1_A11DA627D01B__wvu_PrintArea" localSheetId="6">Summ!$A$818:$F$1004</definedName>
    <definedName name="Z_F1BD4C49_E438_479A_B2D1_A11DA627D01B__wvu_PrintArea" localSheetId="1">WB!$A$2:$CD$189</definedName>
    <definedName name="Z_F1BD4C49_E438_479A_B2D1_A11DA627D01B__wvu_PrintTitles" localSheetId="2">(Data!$A:$A,Data!$3:$7)</definedName>
    <definedName name="Z_F1BD4C49_E438_479A_B2D1_A11DA627D01B__wvu_PrintTitles" localSheetId="6">(Summ!$A:$A,Summ!$3:$7)</definedName>
    <definedName name="Z_F1BD4C49_E438_479A_B2D1_A11DA627D01B__wvu_PrintTitles" localSheetId="1">(WB!$A:$B,WB!$2:$7)</definedName>
    <definedName name="Z_F1BD4C49_E438_479A_B2D1_A11DA627D01B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F1BD4C49_E438_479A_B2D1_A11DA627D01B__wvu_Rows" localSheetId="6">(Summ!$65:$91,Summ!$119:$146,Summ!$175:$177,Summ!$184:$190,Summ!$429:$434,Summ!$439:$444,Summ!$739:$742,Summ!$745:$748,Summ!$751:$754,Summ!$757:$759)</definedName>
    <definedName name="Z_F1BD4C49_E438_479A_B2D1_A11DA627D01B__wvu_Rows" localSheetId="1">WB!$34:$65</definedName>
    <definedName name="Z_F7EFF8D3_43EF_415F_9B82_F45C55C9FC3F__wvu_PrintArea" localSheetId="2">Data!$A$818:$CC$1002</definedName>
    <definedName name="Z_F7EFF8D3_43EF_415F_9B82_F45C55C9FC3F__wvu_PrintArea" localSheetId="6">Summ!$A$818:$F$1004</definedName>
    <definedName name="Z_F7EFF8D3_43EF_415F_9B82_F45C55C9FC3F__wvu_PrintArea" localSheetId="1">WB!$A$2:$CD$189</definedName>
    <definedName name="Z_F7EFF8D3_43EF_415F_9B82_F45C55C9FC3F__wvu_PrintTitles" localSheetId="2">(Data!$A:$A,Data!$3:$7)</definedName>
    <definedName name="Z_F7EFF8D3_43EF_415F_9B82_F45C55C9FC3F__wvu_PrintTitles" localSheetId="6">(Summ!$A:$A,Summ!$3:$7)</definedName>
    <definedName name="Z_F7EFF8D3_43EF_415F_9B82_F45C55C9FC3F__wvu_PrintTitles" localSheetId="1">(WB!$A:$B,WB!$2:$7)</definedName>
    <definedName name="Z_F7EFF8D3_43EF_415F_9B82_F45C55C9FC3F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F7EFF8D3_43EF_415F_9B82_F45C55C9FC3F__wvu_Rows" localSheetId="6">(Summ!$65:$91,Summ!$119:$146,Summ!$175:$177,Summ!$184:$190,Summ!$429:$434,Summ!$439:$444,Summ!$739:$742,Summ!$745:$748,Summ!$751:$754,Summ!$757:$759)</definedName>
    <definedName name="Z_F7EFF8D3_43EF_415F_9B82_F45C55C9FC3F__wvu_Rows" localSheetId="1">WB!$34:$65</definedName>
  </definedNames>
  <calcPr calcId="140001" concurrentCalc="0"/>
  <customWorkbookViews>
    <customWorkbookView name="Charles Rethman - Personal View" guid="{8914FD97-1D0A-2E40-8555-D3701EE40616}" mergeInterval="0" personalView="1" xWindow="8" yWindow="86" windowWidth="1258" windowHeight="640" tabRatio="988" activeSheetId="3"/>
    <customWorkbookView name="vreni" guid="{8E911234-EEFE-2347-980D-0DE8CAB24EC9}" mergeInterval="0" personalView="1" maximized="1" windowWidth="1200" windowHeight="1000" tabRatio="1000" activeSheetId="1"/>
    <customWorkbookView name="thembi" guid="{E6237687-E0D2-D741-8709-387C08BB102B}" mergeInterval="0" personalView="1" maximized="1" windowWidth="1200" windowHeight="1000" tabRatio="1000" activeSheetId="1"/>
    <customWorkbookView name="eval" guid="{70E7395C-A1EC-2E40-B838-4D9BCDE7E871}" mergeInterval="0" personalView="1" maximized="1" windowWidth="1200" windowHeight="1000" tabRatio="1000" activeSheetId="1"/>
    <customWorkbookView name="Rasimphi Tshifhiwa" guid="{82AE7949-C6D2-7248-B9A7-1EBC1C7F3800}" mergeInterval="0" personalView="1" maximized="1" windowWidth="1200" windowHeight="1000" tabRatio="1000" activeSheetId="1"/>
    <customWorkbookView name="Manadzi" guid="{A75021F8-2BED-7A49-9F0B-DBD591E9A5EE}" mergeInterval="0" personalView="1" maximized="1" windowWidth="1200" windowHeight="1000" tabRatio="1000" activeSheetId="1"/>
    <customWorkbookView name="LungileM" guid="{5A1B9CD4-EE30-7E48-A59C-AB8F01A61546}" mergeInterval="0" personalView="1" maximized="1" windowWidth="1200" windowHeight="1000" tabRatio="1000" activeSheetId="1"/>
    <customWorkbookView name="Charles Rethman" guid="{4AA486FE-FAF2-B34A-AC0D-F9AE3E57C2C6}" mergeInterval="0" personalView="1" maximized="1" windowWidth="1200" windowHeight="1000" tabRatio="1000" activeSheetId="1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2" i="9" l="1"/>
  <c r="G52" i="9"/>
  <c r="H469" i="8"/>
  <c r="H471" i="8"/>
  <c r="H52" i="9"/>
  <c r="H475" i="8"/>
  <c r="K469" i="8"/>
  <c r="J469" i="8"/>
  <c r="I469" i="8"/>
  <c r="B60" i="9"/>
  <c r="G60" i="9"/>
  <c r="K587" i="8"/>
  <c r="H60" i="9"/>
  <c r="K592" i="8"/>
  <c r="J587" i="8"/>
  <c r="J592" i="8"/>
  <c r="I587" i="8"/>
  <c r="I592" i="8"/>
  <c r="H587" i="8"/>
  <c r="H592" i="8"/>
  <c r="B59" i="9"/>
  <c r="G59" i="9"/>
  <c r="K581" i="8"/>
  <c r="H59" i="9"/>
  <c r="K586" i="8"/>
  <c r="J581" i="8"/>
  <c r="J586" i="8"/>
  <c r="I581" i="8"/>
  <c r="I586" i="8"/>
  <c r="H581" i="8"/>
  <c r="H586" i="8"/>
  <c r="B58" i="9"/>
  <c r="G58" i="9"/>
  <c r="K575" i="8"/>
  <c r="K580" i="8"/>
  <c r="J575" i="8"/>
  <c r="J580" i="8"/>
  <c r="I575" i="8"/>
  <c r="I580" i="8"/>
  <c r="H575" i="8"/>
  <c r="H580" i="8"/>
  <c r="B57" i="9"/>
  <c r="G57" i="9"/>
  <c r="K570" i="8"/>
  <c r="H57" i="9"/>
  <c r="K574" i="8"/>
  <c r="J570" i="8"/>
  <c r="J574" i="8"/>
  <c r="I570" i="8"/>
  <c r="I574" i="8"/>
  <c r="H570" i="8"/>
  <c r="H574" i="8"/>
  <c r="B56" i="9"/>
  <c r="G56" i="9"/>
  <c r="K564" i="8"/>
  <c r="H56" i="9"/>
  <c r="K568" i="8"/>
  <c r="J564" i="8"/>
  <c r="J568" i="8"/>
  <c r="I564" i="8"/>
  <c r="I568" i="8"/>
  <c r="H564" i="8"/>
  <c r="H568" i="8"/>
  <c r="B55" i="9"/>
  <c r="G55" i="9"/>
  <c r="K558" i="8"/>
  <c r="H55" i="9"/>
  <c r="K562" i="8"/>
  <c r="J558" i="8"/>
  <c r="J562" i="8"/>
  <c r="I558" i="8"/>
  <c r="I562" i="8"/>
  <c r="H558" i="8"/>
  <c r="H562" i="8"/>
  <c r="B49" i="9"/>
  <c r="G49" i="9"/>
  <c r="K552" i="8"/>
  <c r="K556" i="8"/>
  <c r="J552" i="8"/>
  <c r="J556" i="8"/>
  <c r="I552" i="8"/>
  <c r="I556" i="8"/>
  <c r="H552" i="8"/>
  <c r="H556" i="8"/>
  <c r="B48" i="9"/>
  <c r="G48" i="9"/>
  <c r="K546" i="8"/>
  <c r="H48" i="9"/>
  <c r="K550" i="8"/>
  <c r="J546" i="8"/>
  <c r="J550" i="8"/>
  <c r="I546" i="8"/>
  <c r="I550" i="8"/>
  <c r="H546" i="8"/>
  <c r="H550" i="8"/>
  <c r="B47" i="9"/>
  <c r="G47" i="9"/>
  <c r="K539" i="8"/>
  <c r="K544" i="8"/>
  <c r="J539" i="8"/>
  <c r="J544" i="8"/>
  <c r="I539" i="8"/>
  <c r="I544" i="8"/>
  <c r="H539" i="8"/>
  <c r="H544" i="8"/>
  <c r="G1" i="5"/>
  <c r="G1" i="7"/>
  <c r="CA97" i="7"/>
  <c r="CA103" i="7"/>
  <c r="CA106" i="7"/>
  <c r="CA536" i="5"/>
  <c r="CA534" i="5"/>
  <c r="CA537" i="5"/>
  <c r="D537" i="8"/>
  <c r="B46" i="9"/>
  <c r="G46" i="9"/>
  <c r="K534" i="8"/>
  <c r="K538" i="8"/>
  <c r="J534" i="8"/>
  <c r="J538" i="8"/>
  <c r="I534" i="8"/>
  <c r="I538" i="8"/>
  <c r="H534" i="8"/>
  <c r="H538" i="8"/>
  <c r="B45" i="9"/>
  <c r="G45" i="9"/>
  <c r="K528" i="8"/>
  <c r="H45" i="9"/>
  <c r="K532" i="8"/>
  <c r="J528" i="8"/>
  <c r="J532" i="8"/>
  <c r="I528" i="8"/>
  <c r="I532" i="8"/>
  <c r="H528" i="8"/>
  <c r="H532" i="8"/>
  <c r="B44" i="9"/>
  <c r="G44" i="9"/>
  <c r="K521" i="8"/>
  <c r="K526" i="8"/>
  <c r="J521" i="8"/>
  <c r="J526" i="8"/>
  <c r="I521" i="8"/>
  <c r="I526" i="8"/>
  <c r="H521" i="8"/>
  <c r="H526" i="8"/>
  <c r="B53" i="9"/>
  <c r="G53" i="9"/>
  <c r="K515" i="8"/>
  <c r="K520" i="8"/>
  <c r="J515" i="8"/>
  <c r="J520" i="8"/>
  <c r="I515" i="8"/>
  <c r="I520" i="8"/>
  <c r="H515" i="8"/>
  <c r="H520" i="8"/>
  <c r="B62" i="9"/>
  <c r="G62" i="9"/>
  <c r="K509" i="8"/>
  <c r="H62" i="9"/>
  <c r="K514" i="8"/>
  <c r="J509" i="8"/>
  <c r="J514" i="8"/>
  <c r="I509" i="8"/>
  <c r="I514" i="8"/>
  <c r="H509" i="8"/>
  <c r="H514" i="8"/>
  <c r="B61" i="9"/>
  <c r="G61" i="9"/>
  <c r="K503" i="8"/>
  <c r="K508" i="8"/>
  <c r="J503" i="8"/>
  <c r="J508" i="8"/>
  <c r="I503" i="8"/>
  <c r="I508" i="8"/>
  <c r="H503" i="8"/>
  <c r="H508" i="8"/>
  <c r="B51" i="9"/>
  <c r="G51" i="9"/>
  <c r="K496" i="8"/>
  <c r="K498" i="8"/>
  <c r="H51" i="9"/>
  <c r="K502" i="8"/>
  <c r="J496" i="8"/>
  <c r="J498" i="8"/>
  <c r="J502" i="8"/>
  <c r="I496" i="8"/>
  <c r="I498" i="8"/>
  <c r="I502" i="8"/>
  <c r="H496" i="8"/>
  <c r="H498" i="8"/>
  <c r="H502" i="8"/>
  <c r="B50" i="9"/>
  <c r="G50" i="9"/>
  <c r="K487" i="8"/>
  <c r="K489" i="8"/>
  <c r="H50" i="9"/>
  <c r="K493" i="8"/>
  <c r="J487" i="8"/>
  <c r="J489" i="8"/>
  <c r="J493" i="8"/>
  <c r="I487" i="8"/>
  <c r="I489" i="8"/>
  <c r="I493" i="8"/>
  <c r="H487" i="8"/>
  <c r="H489" i="8"/>
  <c r="H493" i="8"/>
  <c r="B54" i="9"/>
  <c r="G54" i="9"/>
  <c r="K478" i="8"/>
  <c r="K480" i="8"/>
  <c r="K484" i="8"/>
  <c r="J478" i="8"/>
  <c r="J480" i="8"/>
  <c r="J484" i="8"/>
  <c r="I478" i="8"/>
  <c r="I480" i="8"/>
  <c r="I484" i="8"/>
  <c r="H478" i="8"/>
  <c r="H480" i="8"/>
  <c r="H484" i="8"/>
  <c r="K471" i="8"/>
  <c r="K475" i="8"/>
  <c r="J471" i="8"/>
  <c r="J475" i="8"/>
  <c r="I471" i="8"/>
  <c r="I475" i="8"/>
  <c r="I588" i="8"/>
  <c r="K588" i="8"/>
  <c r="J588" i="8"/>
  <c r="H588" i="8"/>
  <c r="P1" i="8"/>
  <c r="K590" i="8"/>
  <c r="J590" i="8"/>
  <c r="I590" i="8"/>
  <c r="H590" i="8"/>
  <c r="I582" i="8"/>
  <c r="K582" i="8"/>
  <c r="J582" i="8"/>
  <c r="H582" i="8"/>
  <c r="K584" i="8"/>
  <c r="J584" i="8"/>
  <c r="I584" i="8"/>
  <c r="H584" i="8"/>
  <c r="I576" i="8"/>
  <c r="K576" i="8"/>
  <c r="J576" i="8"/>
  <c r="H576" i="8"/>
  <c r="K578" i="8"/>
  <c r="J578" i="8"/>
  <c r="I578" i="8"/>
  <c r="H578" i="8"/>
  <c r="K572" i="8"/>
  <c r="J572" i="8"/>
  <c r="I572" i="8"/>
  <c r="H572" i="8"/>
  <c r="K566" i="8"/>
  <c r="J566" i="8"/>
  <c r="I566" i="8"/>
  <c r="H566" i="8"/>
  <c r="K560" i="8"/>
  <c r="J560" i="8"/>
  <c r="I560" i="8"/>
  <c r="H560" i="8"/>
  <c r="K554" i="8"/>
  <c r="J554" i="8"/>
  <c r="I554" i="8"/>
  <c r="H554" i="8"/>
  <c r="K548" i="8"/>
  <c r="J548" i="8"/>
  <c r="I548" i="8"/>
  <c r="H548" i="8"/>
  <c r="I540" i="8"/>
  <c r="K540" i="8"/>
  <c r="J540" i="8"/>
  <c r="H540" i="8"/>
  <c r="K542" i="8"/>
  <c r="J542" i="8"/>
  <c r="I542" i="8"/>
  <c r="H542" i="8"/>
  <c r="K536" i="8"/>
  <c r="J536" i="8"/>
  <c r="I536" i="8"/>
  <c r="H536" i="8"/>
  <c r="K530" i="8"/>
  <c r="J530" i="8"/>
  <c r="I530" i="8"/>
  <c r="H530" i="8"/>
  <c r="I522" i="8"/>
  <c r="K522" i="8"/>
  <c r="J522" i="8"/>
  <c r="H522" i="8"/>
  <c r="K524" i="8"/>
  <c r="J524" i="8"/>
  <c r="I524" i="8"/>
  <c r="H524" i="8"/>
  <c r="I516" i="8"/>
  <c r="K516" i="8"/>
  <c r="J516" i="8"/>
  <c r="H516" i="8"/>
  <c r="K518" i="8"/>
  <c r="J518" i="8"/>
  <c r="I518" i="8"/>
  <c r="H518" i="8"/>
  <c r="I510" i="8"/>
  <c r="K510" i="8"/>
  <c r="J510" i="8"/>
  <c r="H510" i="8"/>
  <c r="K512" i="8"/>
  <c r="J512" i="8"/>
  <c r="I512" i="8"/>
  <c r="H512" i="8"/>
  <c r="I504" i="8"/>
  <c r="K504" i="8"/>
  <c r="J504" i="8"/>
  <c r="H504" i="8"/>
  <c r="K506" i="8"/>
  <c r="J506" i="8"/>
  <c r="I506" i="8"/>
  <c r="H506" i="8"/>
  <c r="I497" i="8"/>
  <c r="K497" i="8"/>
  <c r="J497" i="8"/>
  <c r="H497" i="8"/>
  <c r="K500" i="8"/>
  <c r="J500" i="8"/>
  <c r="I500" i="8"/>
  <c r="H500" i="8"/>
  <c r="I488" i="8"/>
  <c r="K488" i="8"/>
  <c r="J488" i="8"/>
  <c r="H488" i="8"/>
  <c r="K491" i="8"/>
  <c r="J491" i="8"/>
  <c r="I491" i="8"/>
  <c r="H491" i="8"/>
  <c r="I479" i="8"/>
  <c r="K479" i="8"/>
  <c r="J479" i="8"/>
  <c r="H479" i="8"/>
  <c r="K482" i="8"/>
  <c r="J482" i="8"/>
  <c r="I482" i="8"/>
  <c r="H482" i="8"/>
  <c r="I470" i="8"/>
  <c r="K470" i="8"/>
  <c r="J470" i="8"/>
  <c r="H470" i="8"/>
  <c r="K473" i="8"/>
  <c r="J473" i="8"/>
  <c r="I473" i="8"/>
  <c r="H473" i="8"/>
  <c r="F473" i="8"/>
  <c r="P473" i="8"/>
  <c r="P861" i="8"/>
  <c r="D481" i="8"/>
  <c r="F481" i="8"/>
  <c r="F482" i="8"/>
  <c r="P482" i="8"/>
  <c r="P862" i="8"/>
  <c r="F491" i="8"/>
  <c r="P491" i="8"/>
  <c r="P863" i="8"/>
  <c r="F500" i="8"/>
  <c r="P500" i="8"/>
  <c r="P864" i="8"/>
  <c r="F506" i="8"/>
  <c r="P506" i="8"/>
  <c r="P865" i="8"/>
  <c r="F512" i="8"/>
  <c r="P512" i="8"/>
  <c r="P866" i="8"/>
  <c r="F518" i="8"/>
  <c r="P518" i="8"/>
  <c r="P867" i="8"/>
  <c r="F524" i="8"/>
  <c r="P524" i="8"/>
  <c r="P868" i="8"/>
  <c r="C530" i="8"/>
  <c r="P869" i="8"/>
  <c r="BZ97" i="7"/>
  <c r="BZ103" i="7"/>
  <c r="BZ106" i="7"/>
  <c r="BZ536" i="5"/>
  <c r="BZ534" i="5"/>
  <c r="C534" i="8"/>
  <c r="C536" i="8"/>
  <c r="P870" i="8"/>
  <c r="C542" i="8"/>
  <c r="P871" i="8"/>
  <c r="C548" i="8"/>
  <c r="P872" i="8"/>
  <c r="C553" i="8"/>
  <c r="C554" i="8"/>
  <c r="P873" i="8"/>
  <c r="C560" i="8"/>
  <c r="P874" i="8"/>
  <c r="C566" i="8"/>
  <c r="P875" i="8"/>
  <c r="C572" i="8"/>
  <c r="P876" i="8"/>
  <c r="C578" i="8"/>
  <c r="P877" i="8"/>
  <c r="C584" i="8"/>
  <c r="P878" i="8"/>
  <c r="C590" i="8"/>
  <c r="P879" i="8"/>
  <c r="B65" i="9"/>
  <c r="G65" i="9"/>
  <c r="K594" i="8"/>
  <c r="K597" i="8"/>
  <c r="F597" i="8"/>
  <c r="P597" i="8"/>
  <c r="P880" i="8"/>
  <c r="B63" i="9"/>
  <c r="G63" i="9"/>
  <c r="K601" i="8"/>
  <c r="K603" i="8"/>
  <c r="F603" i="8"/>
  <c r="P603" i="8"/>
  <c r="P881" i="8"/>
  <c r="B64" i="9"/>
  <c r="G64" i="9"/>
  <c r="K607" i="8"/>
  <c r="K609" i="8"/>
  <c r="F609" i="8"/>
  <c r="P609" i="8"/>
  <c r="P882" i="8"/>
  <c r="K615" i="8"/>
  <c r="F615" i="8"/>
  <c r="P615" i="8"/>
  <c r="P883" i="8"/>
  <c r="B43" i="9"/>
  <c r="G43" i="9"/>
  <c r="K619" i="8"/>
  <c r="K621" i="8"/>
  <c r="F621" i="8"/>
  <c r="P621" i="8"/>
  <c r="P884" i="8"/>
  <c r="B66" i="9"/>
  <c r="G66" i="9"/>
  <c r="K625" i="8"/>
  <c r="K627" i="8"/>
  <c r="F627" i="8"/>
  <c r="P627" i="8"/>
  <c r="P885" i="8"/>
  <c r="B67" i="9"/>
  <c r="G67" i="9"/>
  <c r="K631" i="8"/>
  <c r="K633" i="8"/>
  <c r="F633" i="8"/>
  <c r="P633" i="8"/>
  <c r="P886" i="8"/>
  <c r="B69" i="9"/>
  <c r="F69" i="9"/>
  <c r="K637" i="8"/>
  <c r="K640" i="8"/>
  <c r="CC16" i="7"/>
  <c r="CC25" i="7"/>
  <c r="CC34" i="7"/>
  <c r="CC43" i="7"/>
  <c r="CC49" i="7"/>
  <c r="CC58" i="7"/>
  <c r="CC67" i="7"/>
  <c r="CC76" i="7"/>
  <c r="CC85" i="7"/>
  <c r="CC88" i="7"/>
  <c r="F640" i="8"/>
  <c r="P640" i="8"/>
  <c r="P887" i="8"/>
  <c r="P17" i="8"/>
  <c r="E473" i="8"/>
  <c r="O473" i="8"/>
  <c r="O861" i="8"/>
  <c r="E481" i="8"/>
  <c r="E482" i="8"/>
  <c r="O482" i="8"/>
  <c r="O862" i="8"/>
  <c r="E491" i="8"/>
  <c r="O491" i="8"/>
  <c r="O863" i="8"/>
  <c r="E500" i="8"/>
  <c r="O500" i="8"/>
  <c r="O864" i="8"/>
  <c r="E506" i="8"/>
  <c r="O506" i="8"/>
  <c r="O865" i="8"/>
  <c r="E512" i="8"/>
  <c r="O512" i="8"/>
  <c r="O866" i="8"/>
  <c r="E518" i="8"/>
  <c r="O518" i="8"/>
  <c r="O867" i="8"/>
  <c r="E524" i="8"/>
  <c r="O524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J594" i="8"/>
  <c r="J597" i="8"/>
  <c r="E597" i="8"/>
  <c r="O597" i="8"/>
  <c r="O880" i="8"/>
  <c r="J601" i="8"/>
  <c r="J603" i="8"/>
  <c r="E603" i="8"/>
  <c r="O603" i="8"/>
  <c r="O881" i="8"/>
  <c r="J607" i="8"/>
  <c r="J609" i="8"/>
  <c r="E609" i="8"/>
  <c r="O609" i="8"/>
  <c r="O882" i="8"/>
  <c r="J615" i="8"/>
  <c r="E615" i="8"/>
  <c r="O615" i="8"/>
  <c r="O883" i="8"/>
  <c r="J619" i="8"/>
  <c r="J621" i="8"/>
  <c r="E621" i="8"/>
  <c r="O621" i="8"/>
  <c r="O884" i="8"/>
  <c r="J625" i="8"/>
  <c r="J627" i="8"/>
  <c r="E627" i="8"/>
  <c r="O627" i="8"/>
  <c r="O885" i="8"/>
  <c r="J631" i="8"/>
  <c r="J633" i="8"/>
  <c r="E633" i="8"/>
  <c r="O633" i="8"/>
  <c r="O886" i="8"/>
  <c r="E69" i="9"/>
  <c r="J637" i="8"/>
  <c r="J640" i="8"/>
  <c r="CB16" i="7"/>
  <c r="CB25" i="7"/>
  <c r="CB34" i="7"/>
  <c r="CB43" i="7"/>
  <c r="CB49" i="7"/>
  <c r="CB58" i="7"/>
  <c r="CB67" i="7"/>
  <c r="CB76" i="7"/>
  <c r="CB85" i="7"/>
  <c r="CB88" i="7"/>
  <c r="E640" i="8"/>
  <c r="O640" i="8"/>
  <c r="O887" i="8"/>
  <c r="O17" i="8"/>
  <c r="D473" i="8"/>
  <c r="N473" i="8"/>
  <c r="N861" i="8"/>
  <c r="D482" i="8"/>
  <c r="N482" i="8"/>
  <c r="N862" i="8"/>
  <c r="D491" i="8"/>
  <c r="N491" i="8"/>
  <c r="N863" i="8"/>
  <c r="D500" i="8"/>
  <c r="N500" i="8"/>
  <c r="N864" i="8"/>
  <c r="D506" i="8"/>
  <c r="N506" i="8"/>
  <c r="N865" i="8"/>
  <c r="D512" i="8"/>
  <c r="N512" i="8"/>
  <c r="N866" i="8"/>
  <c r="D518" i="8"/>
  <c r="N518" i="8"/>
  <c r="N867" i="8"/>
  <c r="D524" i="8"/>
  <c r="N524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I594" i="8"/>
  <c r="I597" i="8"/>
  <c r="D597" i="8"/>
  <c r="N597" i="8"/>
  <c r="N880" i="8"/>
  <c r="I601" i="8"/>
  <c r="I603" i="8"/>
  <c r="D603" i="8"/>
  <c r="N603" i="8"/>
  <c r="N881" i="8"/>
  <c r="I607" i="8"/>
  <c r="I609" i="8"/>
  <c r="D609" i="8"/>
  <c r="N609" i="8"/>
  <c r="N882" i="8"/>
  <c r="I615" i="8"/>
  <c r="D615" i="8"/>
  <c r="N615" i="8"/>
  <c r="N883" i="8"/>
  <c r="I619" i="8"/>
  <c r="I621" i="8"/>
  <c r="D621" i="8"/>
  <c r="N621" i="8"/>
  <c r="N884" i="8"/>
  <c r="I625" i="8"/>
  <c r="I627" i="8"/>
  <c r="D627" i="8"/>
  <c r="N627" i="8"/>
  <c r="N885" i="8"/>
  <c r="I631" i="8"/>
  <c r="I633" i="8"/>
  <c r="D633" i="8"/>
  <c r="N633" i="8"/>
  <c r="N886" i="8"/>
  <c r="D69" i="9"/>
  <c r="I637" i="8"/>
  <c r="I640" i="8"/>
  <c r="CA16" i="7"/>
  <c r="CA25" i="7"/>
  <c r="CA34" i="7"/>
  <c r="CA43" i="7"/>
  <c r="CA49" i="7"/>
  <c r="CA58" i="7"/>
  <c r="CA67" i="7"/>
  <c r="CA76" i="7"/>
  <c r="CA85" i="7"/>
  <c r="CA88" i="7"/>
  <c r="D640" i="8"/>
  <c r="N640" i="8"/>
  <c r="N887" i="8"/>
  <c r="N17" i="8"/>
  <c r="C473" i="8"/>
  <c r="M473" i="8"/>
  <c r="M861" i="8"/>
  <c r="C481" i="8"/>
  <c r="C482" i="8"/>
  <c r="M482" i="8"/>
  <c r="M862" i="8"/>
  <c r="C491" i="8"/>
  <c r="M491" i="8"/>
  <c r="M863" i="8"/>
  <c r="C500" i="8"/>
  <c r="M500" i="8"/>
  <c r="M864" i="8"/>
  <c r="C506" i="8"/>
  <c r="M506" i="8"/>
  <c r="M865" i="8"/>
  <c r="C512" i="8"/>
  <c r="M512" i="8"/>
  <c r="M866" i="8"/>
  <c r="C518" i="8"/>
  <c r="M518" i="8"/>
  <c r="M867" i="8"/>
  <c r="C524" i="8"/>
  <c r="M524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H594" i="8"/>
  <c r="H597" i="8"/>
  <c r="C597" i="8"/>
  <c r="M597" i="8"/>
  <c r="M880" i="8"/>
  <c r="H601" i="8"/>
  <c r="H603" i="8"/>
  <c r="C603" i="8"/>
  <c r="M603" i="8"/>
  <c r="M881" i="8"/>
  <c r="H607" i="8"/>
  <c r="H609" i="8"/>
  <c r="C609" i="8"/>
  <c r="M609" i="8"/>
  <c r="M882" i="8"/>
  <c r="H615" i="8"/>
  <c r="C615" i="8"/>
  <c r="M615" i="8"/>
  <c r="M883" i="8"/>
  <c r="H619" i="8"/>
  <c r="H621" i="8"/>
  <c r="C621" i="8"/>
  <c r="M621" i="8"/>
  <c r="M884" i="8"/>
  <c r="H625" i="8"/>
  <c r="H627" i="8"/>
  <c r="C627" i="8"/>
  <c r="M627" i="8"/>
  <c r="M885" i="8"/>
  <c r="H631" i="8"/>
  <c r="H633" i="8"/>
  <c r="C633" i="8"/>
  <c r="M633" i="8"/>
  <c r="M886" i="8"/>
  <c r="C69" i="9"/>
  <c r="H637" i="8"/>
  <c r="H640" i="8"/>
  <c r="BZ16" i="7"/>
  <c r="BZ25" i="7"/>
  <c r="BZ34" i="7"/>
  <c r="BZ43" i="7"/>
  <c r="BZ49" i="7"/>
  <c r="BZ58" i="7"/>
  <c r="BZ67" i="7"/>
  <c r="BZ76" i="7"/>
  <c r="BZ85" i="7"/>
  <c r="BZ88" i="7"/>
  <c r="C640" i="8"/>
  <c r="M640" i="8"/>
  <c r="M887" i="8"/>
  <c r="M17" i="8"/>
  <c r="P16" i="8"/>
  <c r="O16" i="8"/>
  <c r="N16" i="8"/>
  <c r="M16" i="8"/>
  <c r="D455" i="8"/>
  <c r="D859" i="8"/>
  <c r="D464" i="8"/>
  <c r="D860" i="8"/>
  <c r="D16" i="8"/>
  <c r="E455" i="8"/>
  <c r="E859" i="8"/>
  <c r="E464" i="8"/>
  <c r="E860" i="8"/>
  <c r="E16" i="8"/>
  <c r="F455" i="8"/>
  <c r="F859" i="8"/>
  <c r="F464" i="8"/>
  <c r="F860" i="8"/>
  <c r="F16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17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17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17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17" i="8"/>
  <c r="C681" i="8"/>
  <c r="C893" i="8"/>
  <c r="C686" i="8"/>
  <c r="C894" i="8"/>
  <c r="C18" i="8"/>
  <c r="C455" i="8"/>
  <c r="C859" i="8"/>
  <c r="C464" i="8"/>
  <c r="C860" i="8"/>
  <c r="C16" i="8"/>
  <c r="S473" i="5"/>
  <c r="S861" i="5"/>
  <c r="S482" i="5"/>
  <c r="S862" i="5"/>
  <c r="S491" i="5"/>
  <c r="S863" i="5"/>
  <c r="S500" i="5"/>
  <c r="S864" i="5"/>
  <c r="S506" i="5"/>
  <c r="S865" i="5"/>
  <c r="S512" i="5"/>
  <c r="S866" i="5"/>
  <c r="S518" i="5"/>
  <c r="S867" i="5"/>
  <c r="S524" i="5"/>
  <c r="S868" i="5"/>
  <c r="S530" i="5"/>
  <c r="S869" i="5"/>
  <c r="S97" i="7"/>
  <c r="S103" i="7"/>
  <c r="S106" i="7"/>
  <c r="S536" i="5"/>
  <c r="S870" i="5"/>
  <c r="S542" i="5"/>
  <c r="S871" i="5"/>
  <c r="S548" i="5"/>
  <c r="S872" i="5"/>
  <c r="S554" i="5"/>
  <c r="S873" i="5"/>
  <c r="S560" i="5"/>
  <c r="S874" i="5"/>
  <c r="S566" i="5"/>
  <c r="S875" i="5"/>
  <c r="S572" i="5"/>
  <c r="S876" i="5"/>
  <c r="S578" i="5"/>
  <c r="S877" i="5"/>
  <c r="S584" i="5"/>
  <c r="S878" i="5"/>
  <c r="S590" i="5"/>
  <c r="S879" i="5"/>
  <c r="S597" i="5"/>
  <c r="S880" i="5"/>
  <c r="S603" i="5"/>
  <c r="S881" i="5"/>
  <c r="S609" i="5"/>
  <c r="S882" i="5"/>
  <c r="S615" i="5"/>
  <c r="S883" i="5"/>
  <c r="S621" i="5"/>
  <c r="S884" i="5"/>
  <c r="S627" i="5"/>
  <c r="S885" i="5"/>
  <c r="S633" i="5"/>
  <c r="S886" i="5"/>
  <c r="S16" i="7"/>
  <c r="S34" i="7"/>
  <c r="S43" i="7"/>
  <c r="S58" i="7"/>
  <c r="S67" i="7"/>
  <c r="S76" i="7"/>
  <c r="S85" i="7"/>
  <c r="S88" i="7"/>
  <c r="S640" i="5"/>
  <c r="S887" i="5"/>
  <c r="S17" i="5"/>
  <c r="R473" i="5"/>
  <c r="R861" i="5"/>
  <c r="R482" i="5"/>
  <c r="R862" i="5"/>
  <c r="R491" i="5"/>
  <c r="R863" i="5"/>
  <c r="R500" i="5"/>
  <c r="R864" i="5"/>
  <c r="R506" i="5"/>
  <c r="R865" i="5"/>
  <c r="R512" i="5"/>
  <c r="R866" i="5"/>
  <c r="R518" i="5"/>
  <c r="R867" i="5"/>
  <c r="R524" i="5"/>
  <c r="R868" i="5"/>
  <c r="R530" i="5"/>
  <c r="R869" i="5"/>
  <c r="R97" i="7"/>
  <c r="R103" i="7"/>
  <c r="R106" i="7"/>
  <c r="R536" i="5"/>
  <c r="R870" i="5"/>
  <c r="R542" i="5"/>
  <c r="R871" i="5"/>
  <c r="R548" i="5"/>
  <c r="R872" i="5"/>
  <c r="R554" i="5"/>
  <c r="R873" i="5"/>
  <c r="R560" i="5"/>
  <c r="R874" i="5"/>
  <c r="R566" i="5"/>
  <c r="R875" i="5"/>
  <c r="R572" i="5"/>
  <c r="R876" i="5"/>
  <c r="R578" i="5"/>
  <c r="R877" i="5"/>
  <c r="R584" i="5"/>
  <c r="R878" i="5"/>
  <c r="R590" i="5"/>
  <c r="R879" i="5"/>
  <c r="R597" i="5"/>
  <c r="R880" i="5"/>
  <c r="R603" i="5"/>
  <c r="R881" i="5"/>
  <c r="R609" i="5"/>
  <c r="R882" i="5"/>
  <c r="R615" i="5"/>
  <c r="R883" i="5"/>
  <c r="R621" i="5"/>
  <c r="R884" i="5"/>
  <c r="R627" i="5"/>
  <c r="R885" i="5"/>
  <c r="R633" i="5"/>
  <c r="R886" i="5"/>
  <c r="R640" i="5"/>
  <c r="R887" i="5"/>
  <c r="R17" i="5"/>
  <c r="Q473" i="5"/>
  <c r="Q861" i="5"/>
  <c r="Q482" i="5"/>
  <c r="Q862" i="5"/>
  <c r="Q491" i="5"/>
  <c r="Q863" i="5"/>
  <c r="Q500" i="5"/>
  <c r="Q864" i="5"/>
  <c r="Q506" i="5"/>
  <c r="Q865" i="5"/>
  <c r="Q512" i="5"/>
  <c r="Q866" i="5"/>
  <c r="Q518" i="5"/>
  <c r="Q867" i="5"/>
  <c r="Q524" i="5"/>
  <c r="Q868" i="5"/>
  <c r="Q530" i="5"/>
  <c r="Q869" i="5"/>
  <c r="Q97" i="7"/>
  <c r="Q103" i="7"/>
  <c r="Q106" i="7"/>
  <c r="Q536" i="5"/>
  <c r="Q870" i="5"/>
  <c r="Q542" i="5"/>
  <c r="Q871" i="5"/>
  <c r="Q548" i="5"/>
  <c r="Q872" i="5"/>
  <c r="Q554" i="5"/>
  <c r="Q873" i="5"/>
  <c r="Q560" i="5"/>
  <c r="Q874" i="5"/>
  <c r="Q566" i="5"/>
  <c r="Q875" i="5"/>
  <c r="Q572" i="5"/>
  <c r="Q876" i="5"/>
  <c r="Q578" i="5"/>
  <c r="Q877" i="5"/>
  <c r="Q584" i="5"/>
  <c r="Q878" i="5"/>
  <c r="Q590" i="5"/>
  <c r="Q879" i="5"/>
  <c r="Q597" i="5"/>
  <c r="Q880" i="5"/>
  <c r="Q603" i="5"/>
  <c r="Q881" i="5"/>
  <c r="Q609" i="5"/>
  <c r="Q882" i="5"/>
  <c r="Q615" i="5"/>
  <c r="Q883" i="5"/>
  <c r="Q621" i="5"/>
  <c r="Q884" i="5"/>
  <c r="Q627" i="5"/>
  <c r="Q885" i="5"/>
  <c r="Q633" i="5"/>
  <c r="Q886" i="5"/>
  <c r="Q16" i="7"/>
  <c r="Q34" i="7"/>
  <c r="Q43" i="7"/>
  <c r="Q58" i="7"/>
  <c r="Q67" i="7"/>
  <c r="Q76" i="7"/>
  <c r="Q85" i="7"/>
  <c r="Q88" i="7"/>
  <c r="Q640" i="5"/>
  <c r="Q887" i="5"/>
  <c r="Q17" i="5"/>
  <c r="P473" i="5"/>
  <c r="P861" i="5"/>
  <c r="P482" i="5"/>
  <c r="P862" i="5"/>
  <c r="P491" i="5"/>
  <c r="P863" i="5"/>
  <c r="P500" i="5"/>
  <c r="P864" i="5"/>
  <c r="P506" i="5"/>
  <c r="P865" i="5"/>
  <c r="P512" i="5"/>
  <c r="P866" i="5"/>
  <c r="P518" i="5"/>
  <c r="P867" i="5"/>
  <c r="P524" i="5"/>
  <c r="P868" i="5"/>
  <c r="P530" i="5"/>
  <c r="P869" i="5"/>
  <c r="P97" i="7"/>
  <c r="P103" i="7"/>
  <c r="P106" i="7"/>
  <c r="P536" i="5"/>
  <c r="P870" i="5"/>
  <c r="P542" i="5"/>
  <c r="P871" i="5"/>
  <c r="P548" i="5"/>
  <c r="P872" i="5"/>
  <c r="P554" i="5"/>
  <c r="P873" i="5"/>
  <c r="P560" i="5"/>
  <c r="P874" i="5"/>
  <c r="P566" i="5"/>
  <c r="P875" i="5"/>
  <c r="P572" i="5"/>
  <c r="P876" i="5"/>
  <c r="P578" i="5"/>
  <c r="P877" i="5"/>
  <c r="P584" i="5"/>
  <c r="P878" i="5"/>
  <c r="P590" i="5"/>
  <c r="P879" i="5"/>
  <c r="P597" i="5"/>
  <c r="P880" i="5"/>
  <c r="P603" i="5"/>
  <c r="P881" i="5"/>
  <c r="P609" i="5"/>
  <c r="P882" i="5"/>
  <c r="P615" i="5"/>
  <c r="P883" i="5"/>
  <c r="P621" i="5"/>
  <c r="P884" i="5"/>
  <c r="P627" i="5"/>
  <c r="P885" i="5"/>
  <c r="P633" i="5"/>
  <c r="P886" i="5"/>
  <c r="P16" i="7"/>
  <c r="P34" i="7"/>
  <c r="P43" i="7"/>
  <c r="P58" i="7"/>
  <c r="P67" i="7"/>
  <c r="P76" i="7"/>
  <c r="P85" i="7"/>
  <c r="P88" i="7"/>
  <c r="P640" i="5"/>
  <c r="P887" i="5"/>
  <c r="P17" i="5"/>
  <c r="O473" i="5"/>
  <c r="O861" i="5"/>
  <c r="O482" i="5"/>
  <c r="O862" i="5"/>
  <c r="O491" i="5"/>
  <c r="O863" i="5"/>
  <c r="O500" i="5"/>
  <c r="O864" i="5"/>
  <c r="O506" i="5"/>
  <c r="O865" i="5"/>
  <c r="O512" i="5"/>
  <c r="O866" i="5"/>
  <c r="O518" i="5"/>
  <c r="O867" i="5"/>
  <c r="O524" i="5"/>
  <c r="O868" i="5"/>
  <c r="O530" i="5"/>
  <c r="O869" i="5"/>
  <c r="O97" i="7"/>
  <c r="O103" i="7"/>
  <c r="O106" i="7"/>
  <c r="O536" i="5"/>
  <c r="O870" i="5"/>
  <c r="O542" i="5"/>
  <c r="O871" i="5"/>
  <c r="O548" i="5"/>
  <c r="O872" i="5"/>
  <c r="O554" i="5"/>
  <c r="O873" i="5"/>
  <c r="O560" i="5"/>
  <c r="O874" i="5"/>
  <c r="O566" i="5"/>
  <c r="O875" i="5"/>
  <c r="O572" i="5"/>
  <c r="O876" i="5"/>
  <c r="O578" i="5"/>
  <c r="O877" i="5"/>
  <c r="O584" i="5"/>
  <c r="O878" i="5"/>
  <c r="O590" i="5"/>
  <c r="O879" i="5"/>
  <c r="O597" i="5"/>
  <c r="O880" i="5"/>
  <c r="O603" i="5"/>
  <c r="O881" i="5"/>
  <c r="O609" i="5"/>
  <c r="O882" i="5"/>
  <c r="O615" i="5"/>
  <c r="O883" i="5"/>
  <c r="O621" i="5"/>
  <c r="O884" i="5"/>
  <c r="O627" i="5"/>
  <c r="O885" i="5"/>
  <c r="O633" i="5"/>
  <c r="O886" i="5"/>
  <c r="O16" i="7"/>
  <c r="O34" i="7"/>
  <c r="O43" i="7"/>
  <c r="O58" i="7"/>
  <c r="O67" i="7"/>
  <c r="O76" i="7"/>
  <c r="O85" i="7"/>
  <c r="O88" i="7"/>
  <c r="O640" i="5"/>
  <c r="O887" i="5"/>
  <c r="O17" i="5"/>
  <c r="N473" i="5"/>
  <c r="N861" i="5"/>
  <c r="N482" i="5"/>
  <c r="N862" i="5"/>
  <c r="N491" i="5"/>
  <c r="N863" i="5"/>
  <c r="N500" i="5"/>
  <c r="N864" i="5"/>
  <c r="N506" i="5"/>
  <c r="N865" i="5"/>
  <c r="N512" i="5"/>
  <c r="N866" i="5"/>
  <c r="N518" i="5"/>
  <c r="N867" i="5"/>
  <c r="N524" i="5"/>
  <c r="N868" i="5"/>
  <c r="N530" i="5"/>
  <c r="N869" i="5"/>
  <c r="N97" i="7"/>
  <c r="N103" i="7"/>
  <c r="N106" i="7"/>
  <c r="N536" i="5"/>
  <c r="N870" i="5"/>
  <c r="N542" i="5"/>
  <c r="N871" i="5"/>
  <c r="N548" i="5"/>
  <c r="N872" i="5"/>
  <c r="N554" i="5"/>
  <c r="N873" i="5"/>
  <c r="N560" i="5"/>
  <c r="N874" i="5"/>
  <c r="N566" i="5"/>
  <c r="N875" i="5"/>
  <c r="N572" i="5"/>
  <c r="N876" i="5"/>
  <c r="N578" i="5"/>
  <c r="N877" i="5"/>
  <c r="N584" i="5"/>
  <c r="N878" i="5"/>
  <c r="N590" i="5"/>
  <c r="N879" i="5"/>
  <c r="N597" i="5"/>
  <c r="N880" i="5"/>
  <c r="N603" i="5"/>
  <c r="N881" i="5"/>
  <c r="N609" i="5"/>
  <c r="N882" i="5"/>
  <c r="N615" i="5"/>
  <c r="N883" i="5"/>
  <c r="N621" i="5"/>
  <c r="N884" i="5"/>
  <c r="N627" i="5"/>
  <c r="N885" i="5"/>
  <c r="N633" i="5"/>
  <c r="N886" i="5"/>
  <c r="N16" i="7"/>
  <c r="N34" i="7"/>
  <c r="N43" i="7"/>
  <c r="N58" i="7"/>
  <c r="N67" i="7"/>
  <c r="N76" i="7"/>
  <c r="N85" i="7"/>
  <c r="N88" i="7"/>
  <c r="N640" i="5"/>
  <c r="N887" i="5"/>
  <c r="N17" i="5"/>
  <c r="M473" i="5"/>
  <c r="M861" i="5"/>
  <c r="M482" i="5"/>
  <c r="M862" i="5"/>
  <c r="M491" i="5"/>
  <c r="M863" i="5"/>
  <c r="M500" i="5"/>
  <c r="M864" i="5"/>
  <c r="M506" i="5"/>
  <c r="M865" i="5"/>
  <c r="M512" i="5"/>
  <c r="M866" i="5"/>
  <c r="M518" i="5"/>
  <c r="M867" i="5"/>
  <c r="M524" i="5"/>
  <c r="M868" i="5"/>
  <c r="M530" i="5"/>
  <c r="M869" i="5"/>
  <c r="M97" i="7"/>
  <c r="M103" i="7"/>
  <c r="M106" i="7"/>
  <c r="M536" i="5"/>
  <c r="M870" i="5"/>
  <c r="M542" i="5"/>
  <c r="M871" i="5"/>
  <c r="M548" i="5"/>
  <c r="M872" i="5"/>
  <c r="M554" i="5"/>
  <c r="M873" i="5"/>
  <c r="M560" i="5"/>
  <c r="M874" i="5"/>
  <c r="M566" i="5"/>
  <c r="M875" i="5"/>
  <c r="M572" i="5"/>
  <c r="M876" i="5"/>
  <c r="M578" i="5"/>
  <c r="M877" i="5"/>
  <c r="M584" i="5"/>
  <c r="M878" i="5"/>
  <c r="M590" i="5"/>
  <c r="M879" i="5"/>
  <c r="M597" i="5"/>
  <c r="M880" i="5"/>
  <c r="M603" i="5"/>
  <c r="M881" i="5"/>
  <c r="M609" i="5"/>
  <c r="M882" i="5"/>
  <c r="M615" i="5"/>
  <c r="M883" i="5"/>
  <c r="M621" i="5"/>
  <c r="M884" i="5"/>
  <c r="M627" i="5"/>
  <c r="M885" i="5"/>
  <c r="M633" i="5"/>
  <c r="M886" i="5"/>
  <c r="M16" i="7"/>
  <c r="M34" i="7"/>
  <c r="M43" i="7"/>
  <c r="M58" i="7"/>
  <c r="M67" i="7"/>
  <c r="M76" i="7"/>
  <c r="M85" i="7"/>
  <c r="M88" i="7"/>
  <c r="M640" i="5"/>
  <c r="M887" i="5"/>
  <c r="M17" i="5"/>
  <c r="L473" i="5"/>
  <c r="L861" i="5"/>
  <c r="L482" i="5"/>
  <c r="L862" i="5"/>
  <c r="L491" i="5"/>
  <c r="L863" i="5"/>
  <c r="L500" i="5"/>
  <c r="L864" i="5"/>
  <c r="L506" i="5"/>
  <c r="L865" i="5"/>
  <c r="L512" i="5"/>
  <c r="L866" i="5"/>
  <c r="L518" i="5"/>
  <c r="L867" i="5"/>
  <c r="L524" i="5"/>
  <c r="L868" i="5"/>
  <c r="L530" i="5"/>
  <c r="L869" i="5"/>
  <c r="L97" i="7"/>
  <c r="L103" i="7"/>
  <c r="L106" i="7"/>
  <c r="L536" i="5"/>
  <c r="L870" i="5"/>
  <c r="L542" i="5"/>
  <c r="L871" i="5"/>
  <c r="L548" i="5"/>
  <c r="L872" i="5"/>
  <c r="L554" i="5"/>
  <c r="L873" i="5"/>
  <c r="L560" i="5"/>
  <c r="L874" i="5"/>
  <c r="L566" i="5"/>
  <c r="L875" i="5"/>
  <c r="L572" i="5"/>
  <c r="L876" i="5"/>
  <c r="L578" i="5"/>
  <c r="L877" i="5"/>
  <c r="L584" i="5"/>
  <c r="L878" i="5"/>
  <c r="L590" i="5"/>
  <c r="L879" i="5"/>
  <c r="L597" i="5"/>
  <c r="L880" i="5"/>
  <c r="L603" i="5"/>
  <c r="L881" i="5"/>
  <c r="L609" i="5"/>
  <c r="L882" i="5"/>
  <c r="L615" i="5"/>
  <c r="L883" i="5"/>
  <c r="L621" i="5"/>
  <c r="L884" i="5"/>
  <c r="L627" i="5"/>
  <c r="L885" i="5"/>
  <c r="L633" i="5"/>
  <c r="L886" i="5"/>
  <c r="L16" i="7"/>
  <c r="L34" i="7"/>
  <c r="L43" i="7"/>
  <c r="L58" i="7"/>
  <c r="L67" i="7"/>
  <c r="L76" i="7"/>
  <c r="L85" i="7"/>
  <c r="L88" i="7"/>
  <c r="L640" i="5"/>
  <c r="L887" i="5"/>
  <c r="L17" i="5"/>
  <c r="K473" i="5"/>
  <c r="K861" i="5"/>
  <c r="K482" i="5"/>
  <c r="K862" i="5"/>
  <c r="K491" i="5"/>
  <c r="K863" i="5"/>
  <c r="K500" i="5"/>
  <c r="K864" i="5"/>
  <c r="K506" i="5"/>
  <c r="K865" i="5"/>
  <c r="K512" i="5"/>
  <c r="K866" i="5"/>
  <c r="K518" i="5"/>
  <c r="K867" i="5"/>
  <c r="K524" i="5"/>
  <c r="K868" i="5"/>
  <c r="K530" i="5"/>
  <c r="K869" i="5"/>
  <c r="K97" i="7"/>
  <c r="K103" i="7"/>
  <c r="K106" i="7"/>
  <c r="K536" i="5"/>
  <c r="K870" i="5"/>
  <c r="K542" i="5"/>
  <c r="K871" i="5"/>
  <c r="K548" i="5"/>
  <c r="K872" i="5"/>
  <c r="K554" i="5"/>
  <c r="K873" i="5"/>
  <c r="K560" i="5"/>
  <c r="K874" i="5"/>
  <c r="K566" i="5"/>
  <c r="K875" i="5"/>
  <c r="K572" i="5"/>
  <c r="K876" i="5"/>
  <c r="K578" i="5"/>
  <c r="K877" i="5"/>
  <c r="K584" i="5"/>
  <c r="K878" i="5"/>
  <c r="K590" i="5"/>
  <c r="K879" i="5"/>
  <c r="K597" i="5"/>
  <c r="K880" i="5"/>
  <c r="K603" i="5"/>
  <c r="K881" i="5"/>
  <c r="K609" i="5"/>
  <c r="K882" i="5"/>
  <c r="K615" i="5"/>
  <c r="K883" i="5"/>
  <c r="K621" i="5"/>
  <c r="K884" i="5"/>
  <c r="K627" i="5"/>
  <c r="K885" i="5"/>
  <c r="K633" i="5"/>
  <c r="K886" i="5"/>
  <c r="K16" i="7"/>
  <c r="K34" i="7"/>
  <c r="K43" i="7"/>
  <c r="K58" i="7"/>
  <c r="K67" i="7"/>
  <c r="K76" i="7"/>
  <c r="K85" i="7"/>
  <c r="K88" i="7"/>
  <c r="K640" i="5"/>
  <c r="K887" i="5"/>
  <c r="K17" i="5"/>
  <c r="J473" i="5"/>
  <c r="J861" i="5"/>
  <c r="J482" i="5"/>
  <c r="J862" i="5"/>
  <c r="J491" i="5"/>
  <c r="J863" i="5"/>
  <c r="J500" i="5"/>
  <c r="J864" i="5"/>
  <c r="J506" i="5"/>
  <c r="J865" i="5"/>
  <c r="J512" i="5"/>
  <c r="J866" i="5"/>
  <c r="J518" i="5"/>
  <c r="J867" i="5"/>
  <c r="J524" i="5"/>
  <c r="J868" i="5"/>
  <c r="J530" i="5"/>
  <c r="J869" i="5"/>
  <c r="J97" i="7"/>
  <c r="J103" i="7"/>
  <c r="J106" i="7"/>
  <c r="J536" i="5"/>
  <c r="J870" i="5"/>
  <c r="J542" i="5"/>
  <c r="J871" i="5"/>
  <c r="J548" i="5"/>
  <c r="J872" i="5"/>
  <c r="J554" i="5"/>
  <c r="J873" i="5"/>
  <c r="J560" i="5"/>
  <c r="J874" i="5"/>
  <c r="J566" i="5"/>
  <c r="J875" i="5"/>
  <c r="J572" i="5"/>
  <c r="J876" i="5"/>
  <c r="J578" i="5"/>
  <c r="J877" i="5"/>
  <c r="J584" i="5"/>
  <c r="J878" i="5"/>
  <c r="J590" i="5"/>
  <c r="J879" i="5"/>
  <c r="J597" i="5"/>
  <c r="J880" i="5"/>
  <c r="J603" i="5"/>
  <c r="J881" i="5"/>
  <c r="J609" i="5"/>
  <c r="J882" i="5"/>
  <c r="J615" i="5"/>
  <c r="J883" i="5"/>
  <c r="J621" i="5"/>
  <c r="J884" i="5"/>
  <c r="J627" i="5"/>
  <c r="J885" i="5"/>
  <c r="J633" i="5"/>
  <c r="J886" i="5"/>
  <c r="J16" i="7"/>
  <c r="J34" i="7"/>
  <c r="J43" i="7"/>
  <c r="J58" i="7"/>
  <c r="J67" i="7"/>
  <c r="J76" i="7"/>
  <c r="J85" i="7"/>
  <c r="J88" i="7"/>
  <c r="J640" i="5"/>
  <c r="J887" i="5"/>
  <c r="J17" i="5"/>
  <c r="I473" i="5"/>
  <c r="I861" i="5"/>
  <c r="I482" i="5"/>
  <c r="I862" i="5"/>
  <c r="I491" i="5"/>
  <c r="I863" i="5"/>
  <c r="I500" i="5"/>
  <c r="I864" i="5"/>
  <c r="I506" i="5"/>
  <c r="I865" i="5"/>
  <c r="I512" i="5"/>
  <c r="I866" i="5"/>
  <c r="I518" i="5"/>
  <c r="I867" i="5"/>
  <c r="I524" i="5"/>
  <c r="I868" i="5"/>
  <c r="I530" i="5"/>
  <c r="I869" i="5"/>
  <c r="I97" i="7"/>
  <c r="I103" i="7"/>
  <c r="I106" i="7"/>
  <c r="I536" i="5"/>
  <c r="I870" i="5"/>
  <c r="I542" i="5"/>
  <c r="I871" i="5"/>
  <c r="I548" i="5"/>
  <c r="I872" i="5"/>
  <c r="I554" i="5"/>
  <c r="I873" i="5"/>
  <c r="I560" i="5"/>
  <c r="I874" i="5"/>
  <c r="I566" i="5"/>
  <c r="I875" i="5"/>
  <c r="I572" i="5"/>
  <c r="I876" i="5"/>
  <c r="I578" i="5"/>
  <c r="I877" i="5"/>
  <c r="I584" i="5"/>
  <c r="I878" i="5"/>
  <c r="I590" i="5"/>
  <c r="I879" i="5"/>
  <c r="I597" i="5"/>
  <c r="I880" i="5"/>
  <c r="I603" i="5"/>
  <c r="I881" i="5"/>
  <c r="I609" i="5"/>
  <c r="I882" i="5"/>
  <c r="I615" i="5"/>
  <c r="I883" i="5"/>
  <c r="I621" i="5"/>
  <c r="I884" i="5"/>
  <c r="I627" i="5"/>
  <c r="I885" i="5"/>
  <c r="I633" i="5"/>
  <c r="I886" i="5"/>
  <c r="I16" i="7"/>
  <c r="I34" i="7"/>
  <c r="I43" i="7"/>
  <c r="I58" i="7"/>
  <c r="I67" i="7"/>
  <c r="I76" i="7"/>
  <c r="I85" i="7"/>
  <c r="I88" i="7"/>
  <c r="I640" i="5"/>
  <c r="I887" i="5"/>
  <c r="I17" i="5"/>
  <c r="H473" i="5"/>
  <c r="H861" i="5"/>
  <c r="H482" i="5"/>
  <c r="H862" i="5"/>
  <c r="H491" i="5"/>
  <c r="H863" i="5"/>
  <c r="H500" i="5"/>
  <c r="H864" i="5"/>
  <c r="H506" i="5"/>
  <c r="H865" i="5"/>
  <c r="H512" i="5"/>
  <c r="H866" i="5"/>
  <c r="H518" i="5"/>
  <c r="H867" i="5"/>
  <c r="H524" i="5"/>
  <c r="H868" i="5"/>
  <c r="H530" i="5"/>
  <c r="H869" i="5"/>
  <c r="H97" i="7"/>
  <c r="H103" i="7"/>
  <c r="H106" i="7"/>
  <c r="H536" i="5"/>
  <c r="H870" i="5"/>
  <c r="H542" i="5"/>
  <c r="H871" i="5"/>
  <c r="H548" i="5"/>
  <c r="H872" i="5"/>
  <c r="H554" i="5"/>
  <c r="H873" i="5"/>
  <c r="H560" i="5"/>
  <c r="H874" i="5"/>
  <c r="H566" i="5"/>
  <c r="H875" i="5"/>
  <c r="H572" i="5"/>
  <c r="H876" i="5"/>
  <c r="H578" i="5"/>
  <c r="H877" i="5"/>
  <c r="H584" i="5"/>
  <c r="H878" i="5"/>
  <c r="H590" i="5"/>
  <c r="H879" i="5"/>
  <c r="H597" i="5"/>
  <c r="H880" i="5"/>
  <c r="H603" i="5"/>
  <c r="H881" i="5"/>
  <c r="H609" i="5"/>
  <c r="H882" i="5"/>
  <c r="H615" i="5"/>
  <c r="H883" i="5"/>
  <c r="H621" i="5"/>
  <c r="H884" i="5"/>
  <c r="H627" i="5"/>
  <c r="H885" i="5"/>
  <c r="H633" i="5"/>
  <c r="H886" i="5"/>
  <c r="H16" i="7"/>
  <c r="H34" i="7"/>
  <c r="H43" i="7"/>
  <c r="H58" i="7"/>
  <c r="H67" i="7"/>
  <c r="H76" i="7"/>
  <c r="H85" i="7"/>
  <c r="H88" i="7"/>
  <c r="H640" i="5"/>
  <c r="H887" i="5"/>
  <c r="H17" i="5"/>
  <c r="G473" i="5"/>
  <c r="G861" i="5"/>
  <c r="G482" i="5"/>
  <c r="G862" i="5"/>
  <c r="G491" i="5"/>
  <c r="G863" i="5"/>
  <c r="G500" i="5"/>
  <c r="G864" i="5"/>
  <c r="G506" i="5"/>
  <c r="G865" i="5"/>
  <c r="G512" i="5"/>
  <c r="G866" i="5"/>
  <c r="G518" i="5"/>
  <c r="G867" i="5"/>
  <c r="G524" i="5"/>
  <c r="G868" i="5"/>
  <c r="G530" i="5"/>
  <c r="G869" i="5"/>
  <c r="G97" i="7"/>
  <c r="G103" i="7"/>
  <c r="G106" i="7"/>
  <c r="G536" i="5"/>
  <c r="G870" i="5"/>
  <c r="G542" i="5"/>
  <c r="G871" i="5"/>
  <c r="G548" i="5"/>
  <c r="G872" i="5"/>
  <c r="G554" i="5"/>
  <c r="G873" i="5"/>
  <c r="G560" i="5"/>
  <c r="G874" i="5"/>
  <c r="G566" i="5"/>
  <c r="G875" i="5"/>
  <c r="G572" i="5"/>
  <c r="G876" i="5"/>
  <c r="G578" i="5"/>
  <c r="G877" i="5"/>
  <c r="G584" i="5"/>
  <c r="G878" i="5"/>
  <c r="G590" i="5"/>
  <c r="G879" i="5"/>
  <c r="G597" i="5"/>
  <c r="G880" i="5"/>
  <c r="G603" i="5"/>
  <c r="G881" i="5"/>
  <c r="G609" i="5"/>
  <c r="G882" i="5"/>
  <c r="G615" i="5"/>
  <c r="G883" i="5"/>
  <c r="G621" i="5"/>
  <c r="G884" i="5"/>
  <c r="G627" i="5"/>
  <c r="G885" i="5"/>
  <c r="G633" i="5"/>
  <c r="G886" i="5"/>
  <c r="G16" i="7"/>
  <c r="G34" i="7"/>
  <c r="G43" i="7"/>
  <c r="G58" i="7"/>
  <c r="G67" i="7"/>
  <c r="G76" i="7"/>
  <c r="G85" i="7"/>
  <c r="G88" i="7"/>
  <c r="G640" i="5"/>
  <c r="G887" i="5"/>
  <c r="G17" i="5"/>
  <c r="F473" i="5"/>
  <c r="F861" i="5"/>
  <c r="F482" i="5"/>
  <c r="F862" i="5"/>
  <c r="F491" i="5"/>
  <c r="F863" i="5"/>
  <c r="F500" i="5"/>
  <c r="F864" i="5"/>
  <c r="F506" i="5"/>
  <c r="F865" i="5"/>
  <c r="F512" i="5"/>
  <c r="F866" i="5"/>
  <c r="F518" i="5"/>
  <c r="F867" i="5"/>
  <c r="F524" i="5"/>
  <c r="F868" i="5"/>
  <c r="F530" i="5"/>
  <c r="F869" i="5"/>
  <c r="F97" i="7"/>
  <c r="F103" i="7"/>
  <c r="F106" i="7"/>
  <c r="F536" i="5"/>
  <c r="F870" i="5"/>
  <c r="F542" i="5"/>
  <c r="F871" i="5"/>
  <c r="F548" i="5"/>
  <c r="F872" i="5"/>
  <c r="F554" i="5"/>
  <c r="F873" i="5"/>
  <c r="F560" i="5"/>
  <c r="F874" i="5"/>
  <c r="F566" i="5"/>
  <c r="F875" i="5"/>
  <c r="F572" i="5"/>
  <c r="F876" i="5"/>
  <c r="F578" i="5"/>
  <c r="F877" i="5"/>
  <c r="F584" i="5"/>
  <c r="F878" i="5"/>
  <c r="F590" i="5"/>
  <c r="F879" i="5"/>
  <c r="F597" i="5"/>
  <c r="F880" i="5"/>
  <c r="F603" i="5"/>
  <c r="F881" i="5"/>
  <c r="F609" i="5"/>
  <c r="F882" i="5"/>
  <c r="F615" i="5"/>
  <c r="F883" i="5"/>
  <c r="F621" i="5"/>
  <c r="F884" i="5"/>
  <c r="F627" i="5"/>
  <c r="F885" i="5"/>
  <c r="F633" i="5"/>
  <c r="F886" i="5"/>
  <c r="F16" i="7"/>
  <c r="F34" i="7"/>
  <c r="F43" i="7"/>
  <c r="F58" i="7"/>
  <c r="F67" i="7"/>
  <c r="F76" i="7"/>
  <c r="F85" i="7"/>
  <c r="F88" i="7"/>
  <c r="F640" i="5"/>
  <c r="F887" i="5"/>
  <c r="F17" i="5"/>
  <c r="E473" i="5"/>
  <c r="E861" i="5"/>
  <c r="E482" i="5"/>
  <c r="E862" i="5"/>
  <c r="E491" i="5"/>
  <c r="E863" i="5"/>
  <c r="E500" i="5"/>
  <c r="E864" i="5"/>
  <c r="E506" i="5"/>
  <c r="E865" i="5"/>
  <c r="E512" i="5"/>
  <c r="E866" i="5"/>
  <c r="E518" i="5"/>
  <c r="E867" i="5"/>
  <c r="E524" i="5"/>
  <c r="E868" i="5"/>
  <c r="E530" i="5"/>
  <c r="E869" i="5"/>
  <c r="E97" i="7"/>
  <c r="E103" i="7"/>
  <c r="E106" i="7"/>
  <c r="E536" i="5"/>
  <c r="E870" i="5"/>
  <c r="E542" i="5"/>
  <c r="E871" i="5"/>
  <c r="E548" i="5"/>
  <c r="E872" i="5"/>
  <c r="E554" i="5"/>
  <c r="E873" i="5"/>
  <c r="E560" i="5"/>
  <c r="E874" i="5"/>
  <c r="E566" i="5"/>
  <c r="E875" i="5"/>
  <c r="E572" i="5"/>
  <c r="E876" i="5"/>
  <c r="E578" i="5"/>
  <c r="E877" i="5"/>
  <c r="E584" i="5"/>
  <c r="E878" i="5"/>
  <c r="E590" i="5"/>
  <c r="E879" i="5"/>
  <c r="E597" i="5"/>
  <c r="E880" i="5"/>
  <c r="E603" i="5"/>
  <c r="E881" i="5"/>
  <c r="E609" i="5"/>
  <c r="E882" i="5"/>
  <c r="E615" i="5"/>
  <c r="E883" i="5"/>
  <c r="E621" i="5"/>
  <c r="E884" i="5"/>
  <c r="E627" i="5"/>
  <c r="E885" i="5"/>
  <c r="E633" i="5"/>
  <c r="E886" i="5"/>
  <c r="E16" i="7"/>
  <c r="E34" i="7"/>
  <c r="E43" i="7"/>
  <c r="E58" i="7"/>
  <c r="E67" i="7"/>
  <c r="E76" i="7"/>
  <c r="E85" i="7"/>
  <c r="E88" i="7"/>
  <c r="E640" i="5"/>
  <c r="E887" i="5"/>
  <c r="E17" i="5"/>
  <c r="D473" i="5"/>
  <c r="D861" i="5"/>
  <c r="D482" i="5"/>
  <c r="D862" i="5"/>
  <c r="D491" i="5"/>
  <c r="D863" i="5"/>
  <c r="D500" i="5"/>
  <c r="D864" i="5"/>
  <c r="D506" i="5"/>
  <c r="D865" i="5"/>
  <c r="D512" i="5"/>
  <c r="D866" i="5"/>
  <c r="D518" i="5"/>
  <c r="D867" i="5"/>
  <c r="D524" i="5"/>
  <c r="D868" i="5"/>
  <c r="D530" i="5"/>
  <c r="D869" i="5"/>
  <c r="D97" i="7"/>
  <c r="D103" i="7"/>
  <c r="D106" i="7"/>
  <c r="D536" i="5"/>
  <c r="D870" i="5"/>
  <c r="D542" i="5"/>
  <c r="D871" i="5"/>
  <c r="D548" i="5"/>
  <c r="D872" i="5"/>
  <c r="D554" i="5"/>
  <c r="D873" i="5"/>
  <c r="D560" i="5"/>
  <c r="D874" i="5"/>
  <c r="D566" i="5"/>
  <c r="D875" i="5"/>
  <c r="D572" i="5"/>
  <c r="D876" i="5"/>
  <c r="D578" i="5"/>
  <c r="D877" i="5"/>
  <c r="D584" i="5"/>
  <c r="D878" i="5"/>
  <c r="D590" i="5"/>
  <c r="D879" i="5"/>
  <c r="D597" i="5"/>
  <c r="D880" i="5"/>
  <c r="D603" i="5"/>
  <c r="D881" i="5"/>
  <c r="D609" i="5"/>
  <c r="D882" i="5"/>
  <c r="D615" i="5"/>
  <c r="D883" i="5"/>
  <c r="D621" i="5"/>
  <c r="D884" i="5"/>
  <c r="D627" i="5"/>
  <c r="D885" i="5"/>
  <c r="D633" i="5"/>
  <c r="D886" i="5"/>
  <c r="D16" i="7"/>
  <c r="D34" i="7"/>
  <c r="D43" i="7"/>
  <c r="D58" i="7"/>
  <c r="D67" i="7"/>
  <c r="D76" i="7"/>
  <c r="D85" i="7"/>
  <c r="D88" i="7"/>
  <c r="D640" i="5"/>
  <c r="D887" i="5"/>
  <c r="D17" i="5"/>
  <c r="C473" i="5"/>
  <c r="C861" i="5"/>
  <c r="C482" i="5"/>
  <c r="C862" i="5"/>
  <c r="C491" i="5"/>
  <c r="C863" i="5"/>
  <c r="C500" i="5"/>
  <c r="C864" i="5"/>
  <c r="C506" i="5"/>
  <c r="C865" i="5"/>
  <c r="C512" i="5"/>
  <c r="C866" i="5"/>
  <c r="C518" i="5"/>
  <c r="C867" i="5"/>
  <c r="C524" i="5"/>
  <c r="C868" i="5"/>
  <c r="C530" i="5"/>
  <c r="C869" i="5"/>
  <c r="C97" i="7"/>
  <c r="C103" i="7"/>
  <c r="C106" i="7"/>
  <c r="C536" i="5"/>
  <c r="C870" i="5"/>
  <c r="C542" i="5"/>
  <c r="C871" i="5"/>
  <c r="C548" i="5"/>
  <c r="C872" i="5"/>
  <c r="C554" i="5"/>
  <c r="C873" i="5"/>
  <c r="C560" i="5"/>
  <c r="C874" i="5"/>
  <c r="C566" i="5"/>
  <c r="C875" i="5"/>
  <c r="C572" i="5"/>
  <c r="C876" i="5"/>
  <c r="C578" i="5"/>
  <c r="C877" i="5"/>
  <c r="C584" i="5"/>
  <c r="C878" i="5"/>
  <c r="C590" i="5"/>
  <c r="C879" i="5"/>
  <c r="C597" i="5"/>
  <c r="C880" i="5"/>
  <c r="C603" i="5"/>
  <c r="C881" i="5"/>
  <c r="C609" i="5"/>
  <c r="C882" i="5"/>
  <c r="C615" i="5"/>
  <c r="C883" i="5"/>
  <c r="C621" i="5"/>
  <c r="C884" i="5"/>
  <c r="C627" i="5"/>
  <c r="C885" i="5"/>
  <c r="C633" i="5"/>
  <c r="C886" i="5"/>
  <c r="C16" i="7"/>
  <c r="C34" i="7"/>
  <c r="C43" i="7"/>
  <c r="C58" i="7"/>
  <c r="C67" i="7"/>
  <c r="C76" i="7"/>
  <c r="C85" i="7"/>
  <c r="C88" i="7"/>
  <c r="C640" i="5"/>
  <c r="C887" i="5"/>
  <c r="C17" i="5"/>
  <c r="B473" i="5"/>
  <c r="B861" i="5"/>
  <c r="B482" i="5"/>
  <c r="B862" i="5"/>
  <c r="B491" i="5"/>
  <c r="B863" i="5"/>
  <c r="B500" i="5"/>
  <c r="B864" i="5"/>
  <c r="B506" i="5"/>
  <c r="B865" i="5"/>
  <c r="B512" i="5"/>
  <c r="B866" i="5"/>
  <c r="B518" i="5"/>
  <c r="B867" i="5"/>
  <c r="B524" i="5"/>
  <c r="B868" i="5"/>
  <c r="B530" i="5"/>
  <c r="B869" i="5"/>
  <c r="B97" i="7"/>
  <c r="B103" i="7"/>
  <c r="B106" i="7"/>
  <c r="B536" i="5"/>
  <c r="B870" i="5"/>
  <c r="B542" i="5"/>
  <c r="B871" i="5"/>
  <c r="B548" i="5"/>
  <c r="B872" i="5"/>
  <c r="B554" i="5"/>
  <c r="B873" i="5"/>
  <c r="B560" i="5"/>
  <c r="B874" i="5"/>
  <c r="B566" i="5"/>
  <c r="B875" i="5"/>
  <c r="B572" i="5"/>
  <c r="B876" i="5"/>
  <c r="B578" i="5"/>
  <c r="B877" i="5"/>
  <c r="B584" i="5"/>
  <c r="B878" i="5"/>
  <c r="B590" i="5"/>
  <c r="B879" i="5"/>
  <c r="B597" i="5"/>
  <c r="B880" i="5"/>
  <c r="B603" i="5"/>
  <c r="B881" i="5"/>
  <c r="B609" i="5"/>
  <c r="B882" i="5"/>
  <c r="B615" i="5"/>
  <c r="B883" i="5"/>
  <c r="B621" i="5"/>
  <c r="B884" i="5"/>
  <c r="B627" i="5"/>
  <c r="B885" i="5"/>
  <c r="B633" i="5"/>
  <c r="B886" i="5"/>
  <c r="B16" i="7"/>
  <c r="B34" i="7"/>
  <c r="B43" i="7"/>
  <c r="B58" i="7"/>
  <c r="B67" i="7"/>
  <c r="B76" i="7"/>
  <c r="B85" i="7"/>
  <c r="B88" i="7"/>
  <c r="B640" i="5"/>
  <c r="B887" i="5"/>
  <c r="B17" i="5"/>
  <c r="S455" i="5"/>
  <c r="S859" i="5"/>
  <c r="S464" i="5"/>
  <c r="S860" i="5"/>
  <c r="S16" i="5"/>
  <c r="R455" i="5"/>
  <c r="R859" i="5"/>
  <c r="R464" i="5"/>
  <c r="R860" i="5"/>
  <c r="R16" i="5"/>
  <c r="Q455" i="5"/>
  <c r="Q859" i="5"/>
  <c r="Q464" i="5"/>
  <c r="Q860" i="5"/>
  <c r="Q16" i="5"/>
  <c r="P455" i="5"/>
  <c r="P859" i="5"/>
  <c r="P464" i="5"/>
  <c r="P860" i="5"/>
  <c r="P16" i="5"/>
  <c r="O455" i="5"/>
  <c r="O859" i="5"/>
  <c r="O464" i="5"/>
  <c r="O860" i="5"/>
  <c r="O16" i="5"/>
  <c r="N455" i="5"/>
  <c r="N859" i="5"/>
  <c r="N464" i="5"/>
  <c r="N860" i="5"/>
  <c r="N16" i="5"/>
  <c r="M455" i="5"/>
  <c r="M859" i="5"/>
  <c r="M464" i="5"/>
  <c r="M860" i="5"/>
  <c r="M16" i="5"/>
  <c r="L455" i="5"/>
  <c r="L859" i="5"/>
  <c r="L464" i="5"/>
  <c r="L860" i="5"/>
  <c r="L16" i="5"/>
  <c r="K455" i="5"/>
  <c r="K859" i="5"/>
  <c r="K464" i="5"/>
  <c r="K860" i="5"/>
  <c r="K16" i="5"/>
  <c r="J455" i="5"/>
  <c r="J859" i="5"/>
  <c r="J464" i="5"/>
  <c r="J860" i="5"/>
  <c r="J16" i="5"/>
  <c r="I455" i="5"/>
  <c r="I859" i="5"/>
  <c r="I464" i="5"/>
  <c r="I860" i="5"/>
  <c r="I16" i="5"/>
  <c r="H455" i="5"/>
  <c r="H859" i="5"/>
  <c r="H464" i="5"/>
  <c r="H860" i="5"/>
  <c r="H16" i="5"/>
  <c r="G455" i="5"/>
  <c r="G859" i="5"/>
  <c r="G464" i="5"/>
  <c r="G860" i="5"/>
  <c r="G16" i="5"/>
  <c r="F455" i="5"/>
  <c r="F859" i="5"/>
  <c r="F464" i="5"/>
  <c r="F860" i="5"/>
  <c r="F16" i="5"/>
  <c r="E455" i="5"/>
  <c r="E859" i="5"/>
  <c r="E464" i="5"/>
  <c r="E860" i="5"/>
  <c r="E16" i="5"/>
  <c r="D455" i="5"/>
  <c r="D859" i="5"/>
  <c r="D464" i="5"/>
  <c r="D860" i="5"/>
  <c r="D16" i="5"/>
  <c r="C455" i="5"/>
  <c r="C859" i="5"/>
  <c r="C464" i="5"/>
  <c r="C860" i="5"/>
  <c r="C16" i="5"/>
  <c r="B455" i="5"/>
  <c r="B859" i="5"/>
  <c r="B464" i="5"/>
  <c r="B860" i="5"/>
  <c r="B16" i="5"/>
  <c r="AL473" i="5"/>
  <c r="AL861" i="5"/>
  <c r="AL482" i="5"/>
  <c r="AL862" i="5"/>
  <c r="AL491" i="5"/>
  <c r="AL863" i="5"/>
  <c r="AL500" i="5"/>
  <c r="AL864" i="5"/>
  <c r="AL506" i="5"/>
  <c r="AL865" i="5"/>
  <c r="AL512" i="5"/>
  <c r="AL866" i="5"/>
  <c r="AL518" i="5"/>
  <c r="AL867" i="5"/>
  <c r="AL524" i="5"/>
  <c r="AL868" i="5"/>
  <c r="AL530" i="5"/>
  <c r="AL869" i="5"/>
  <c r="AL97" i="7"/>
  <c r="AL103" i="7"/>
  <c r="AL106" i="7"/>
  <c r="AL536" i="5"/>
  <c r="AL870" i="5"/>
  <c r="AL542" i="5"/>
  <c r="AL871" i="5"/>
  <c r="AL548" i="5"/>
  <c r="AL872" i="5"/>
  <c r="AL554" i="5"/>
  <c r="AL873" i="5"/>
  <c r="AL560" i="5"/>
  <c r="AL874" i="5"/>
  <c r="AL566" i="5"/>
  <c r="AL875" i="5"/>
  <c r="AL572" i="5"/>
  <c r="AL876" i="5"/>
  <c r="AL578" i="5"/>
  <c r="AL877" i="5"/>
  <c r="AL584" i="5"/>
  <c r="AL878" i="5"/>
  <c r="AL590" i="5"/>
  <c r="AL879" i="5"/>
  <c r="AL597" i="5"/>
  <c r="AL880" i="5"/>
  <c r="AL603" i="5"/>
  <c r="AL881" i="5"/>
  <c r="AL609" i="5"/>
  <c r="AL882" i="5"/>
  <c r="AL615" i="5"/>
  <c r="AL883" i="5"/>
  <c r="AL621" i="5"/>
  <c r="AL884" i="5"/>
  <c r="AL627" i="5"/>
  <c r="AL885" i="5"/>
  <c r="AL633" i="5"/>
  <c r="AL886" i="5"/>
  <c r="AL16" i="7"/>
  <c r="AL34" i="7"/>
  <c r="AL43" i="7"/>
  <c r="AL58" i="7"/>
  <c r="AL67" i="7"/>
  <c r="AL76" i="7"/>
  <c r="AL85" i="7"/>
  <c r="AL88" i="7"/>
  <c r="AL640" i="5"/>
  <c r="AL887" i="5"/>
  <c r="AL17" i="5"/>
  <c r="AK473" i="5"/>
  <c r="AK861" i="5"/>
  <c r="AK482" i="5"/>
  <c r="AK862" i="5"/>
  <c r="AK491" i="5"/>
  <c r="AK863" i="5"/>
  <c r="AK500" i="5"/>
  <c r="AK864" i="5"/>
  <c r="AK506" i="5"/>
  <c r="AK865" i="5"/>
  <c r="AK512" i="5"/>
  <c r="AK866" i="5"/>
  <c r="AK518" i="5"/>
  <c r="AK867" i="5"/>
  <c r="AK524" i="5"/>
  <c r="AK868" i="5"/>
  <c r="AK530" i="5"/>
  <c r="AK869" i="5"/>
  <c r="AK97" i="7"/>
  <c r="AK103" i="7"/>
  <c r="AK106" i="7"/>
  <c r="AK536" i="5"/>
  <c r="AK870" i="5"/>
  <c r="AK542" i="5"/>
  <c r="AK871" i="5"/>
  <c r="AK548" i="5"/>
  <c r="AK872" i="5"/>
  <c r="AK554" i="5"/>
  <c r="AK873" i="5"/>
  <c r="AK560" i="5"/>
  <c r="AK874" i="5"/>
  <c r="AK566" i="5"/>
  <c r="AK875" i="5"/>
  <c r="AK572" i="5"/>
  <c r="AK876" i="5"/>
  <c r="AK578" i="5"/>
  <c r="AK877" i="5"/>
  <c r="AK584" i="5"/>
  <c r="AK878" i="5"/>
  <c r="AK590" i="5"/>
  <c r="AK879" i="5"/>
  <c r="AK597" i="5"/>
  <c r="AK880" i="5"/>
  <c r="AK603" i="5"/>
  <c r="AK881" i="5"/>
  <c r="AK609" i="5"/>
  <c r="AK882" i="5"/>
  <c r="AK615" i="5"/>
  <c r="AK883" i="5"/>
  <c r="AK621" i="5"/>
  <c r="AK884" i="5"/>
  <c r="AK627" i="5"/>
  <c r="AK885" i="5"/>
  <c r="AK633" i="5"/>
  <c r="AK886" i="5"/>
  <c r="AK640" i="5"/>
  <c r="AK887" i="5"/>
  <c r="AK17" i="5"/>
  <c r="AJ473" i="5"/>
  <c r="AJ861" i="5"/>
  <c r="AJ482" i="5"/>
  <c r="AJ862" i="5"/>
  <c r="AJ491" i="5"/>
  <c r="AJ863" i="5"/>
  <c r="AJ500" i="5"/>
  <c r="AJ864" i="5"/>
  <c r="AJ506" i="5"/>
  <c r="AJ865" i="5"/>
  <c r="AJ512" i="5"/>
  <c r="AJ866" i="5"/>
  <c r="AJ518" i="5"/>
  <c r="AJ867" i="5"/>
  <c r="AJ524" i="5"/>
  <c r="AJ868" i="5"/>
  <c r="AJ530" i="5"/>
  <c r="AJ869" i="5"/>
  <c r="AJ97" i="7"/>
  <c r="AJ103" i="7"/>
  <c r="AJ106" i="7"/>
  <c r="AJ536" i="5"/>
  <c r="AJ870" i="5"/>
  <c r="AJ542" i="5"/>
  <c r="AJ871" i="5"/>
  <c r="AJ548" i="5"/>
  <c r="AJ872" i="5"/>
  <c r="AJ554" i="5"/>
  <c r="AJ873" i="5"/>
  <c r="AJ560" i="5"/>
  <c r="AJ874" i="5"/>
  <c r="AJ566" i="5"/>
  <c r="AJ875" i="5"/>
  <c r="AJ572" i="5"/>
  <c r="AJ876" i="5"/>
  <c r="AJ578" i="5"/>
  <c r="AJ877" i="5"/>
  <c r="AJ584" i="5"/>
  <c r="AJ878" i="5"/>
  <c r="AJ590" i="5"/>
  <c r="AJ879" i="5"/>
  <c r="AJ597" i="5"/>
  <c r="AJ880" i="5"/>
  <c r="AJ603" i="5"/>
  <c r="AJ881" i="5"/>
  <c r="AJ609" i="5"/>
  <c r="AJ882" i="5"/>
  <c r="AJ615" i="5"/>
  <c r="AJ883" i="5"/>
  <c r="AJ621" i="5"/>
  <c r="AJ884" i="5"/>
  <c r="AJ627" i="5"/>
  <c r="AJ885" i="5"/>
  <c r="AJ633" i="5"/>
  <c r="AJ886" i="5"/>
  <c r="AJ16" i="7"/>
  <c r="AJ34" i="7"/>
  <c r="AJ43" i="7"/>
  <c r="AJ58" i="7"/>
  <c r="AJ67" i="7"/>
  <c r="AJ76" i="7"/>
  <c r="AJ85" i="7"/>
  <c r="AJ88" i="7"/>
  <c r="AJ640" i="5"/>
  <c r="AJ887" i="5"/>
  <c r="AJ17" i="5"/>
  <c r="AI473" i="5"/>
  <c r="AI861" i="5"/>
  <c r="AI482" i="5"/>
  <c r="AI862" i="5"/>
  <c r="AI491" i="5"/>
  <c r="AI863" i="5"/>
  <c r="AI500" i="5"/>
  <c r="AI864" i="5"/>
  <c r="AI506" i="5"/>
  <c r="AI865" i="5"/>
  <c r="AI512" i="5"/>
  <c r="AI866" i="5"/>
  <c r="AI518" i="5"/>
  <c r="AI867" i="5"/>
  <c r="AI524" i="5"/>
  <c r="AI868" i="5"/>
  <c r="AI530" i="5"/>
  <c r="AI869" i="5"/>
  <c r="AI97" i="7"/>
  <c r="AI103" i="7"/>
  <c r="AI106" i="7"/>
  <c r="AI536" i="5"/>
  <c r="AI870" i="5"/>
  <c r="AI542" i="5"/>
  <c r="AI871" i="5"/>
  <c r="AI548" i="5"/>
  <c r="AI872" i="5"/>
  <c r="AI554" i="5"/>
  <c r="AI873" i="5"/>
  <c r="AI560" i="5"/>
  <c r="AI874" i="5"/>
  <c r="AI566" i="5"/>
  <c r="AI875" i="5"/>
  <c r="AI572" i="5"/>
  <c r="AI876" i="5"/>
  <c r="AI578" i="5"/>
  <c r="AI877" i="5"/>
  <c r="AI584" i="5"/>
  <c r="AI878" i="5"/>
  <c r="AI590" i="5"/>
  <c r="AI879" i="5"/>
  <c r="AI597" i="5"/>
  <c r="AI880" i="5"/>
  <c r="AI603" i="5"/>
  <c r="AI881" i="5"/>
  <c r="AI609" i="5"/>
  <c r="AI882" i="5"/>
  <c r="AI615" i="5"/>
  <c r="AI883" i="5"/>
  <c r="AI621" i="5"/>
  <c r="AI884" i="5"/>
  <c r="AI627" i="5"/>
  <c r="AI885" i="5"/>
  <c r="AI633" i="5"/>
  <c r="AI886" i="5"/>
  <c r="AI16" i="7"/>
  <c r="AI34" i="7"/>
  <c r="AI43" i="7"/>
  <c r="AI58" i="7"/>
  <c r="AI67" i="7"/>
  <c r="AI76" i="7"/>
  <c r="AI85" i="7"/>
  <c r="AI88" i="7"/>
  <c r="AI640" i="5"/>
  <c r="AI887" i="5"/>
  <c r="AI17" i="5"/>
  <c r="AH473" i="5"/>
  <c r="AH861" i="5"/>
  <c r="AH482" i="5"/>
  <c r="AH862" i="5"/>
  <c r="AH491" i="5"/>
  <c r="AH863" i="5"/>
  <c r="AH500" i="5"/>
  <c r="AH864" i="5"/>
  <c r="AH506" i="5"/>
  <c r="AH865" i="5"/>
  <c r="AH512" i="5"/>
  <c r="AH866" i="5"/>
  <c r="AH518" i="5"/>
  <c r="AH867" i="5"/>
  <c r="AH524" i="5"/>
  <c r="AH868" i="5"/>
  <c r="AH530" i="5"/>
  <c r="AH869" i="5"/>
  <c r="AH97" i="7"/>
  <c r="AH103" i="7"/>
  <c r="AH106" i="7"/>
  <c r="AH536" i="5"/>
  <c r="AH870" i="5"/>
  <c r="AH542" i="5"/>
  <c r="AH871" i="5"/>
  <c r="AH548" i="5"/>
  <c r="AH872" i="5"/>
  <c r="AH554" i="5"/>
  <c r="AH873" i="5"/>
  <c r="AH560" i="5"/>
  <c r="AH874" i="5"/>
  <c r="AH566" i="5"/>
  <c r="AH875" i="5"/>
  <c r="AH572" i="5"/>
  <c r="AH876" i="5"/>
  <c r="AH578" i="5"/>
  <c r="AH877" i="5"/>
  <c r="AH584" i="5"/>
  <c r="AH878" i="5"/>
  <c r="AH590" i="5"/>
  <c r="AH879" i="5"/>
  <c r="AH597" i="5"/>
  <c r="AH880" i="5"/>
  <c r="AH603" i="5"/>
  <c r="AH881" i="5"/>
  <c r="AH609" i="5"/>
  <c r="AH882" i="5"/>
  <c r="AH615" i="5"/>
  <c r="AH883" i="5"/>
  <c r="AH621" i="5"/>
  <c r="AH884" i="5"/>
  <c r="AH627" i="5"/>
  <c r="AH885" i="5"/>
  <c r="AH633" i="5"/>
  <c r="AH886" i="5"/>
  <c r="AH16" i="7"/>
  <c r="AH34" i="7"/>
  <c r="AH43" i="7"/>
  <c r="AH58" i="7"/>
  <c r="AH67" i="7"/>
  <c r="AH76" i="7"/>
  <c r="AH85" i="7"/>
  <c r="AH88" i="7"/>
  <c r="AH640" i="5"/>
  <c r="AH887" i="5"/>
  <c r="AH17" i="5"/>
  <c r="AG473" i="5"/>
  <c r="AG861" i="5"/>
  <c r="AG482" i="5"/>
  <c r="AG862" i="5"/>
  <c r="AG491" i="5"/>
  <c r="AG863" i="5"/>
  <c r="AG500" i="5"/>
  <c r="AG864" i="5"/>
  <c r="AG506" i="5"/>
  <c r="AG865" i="5"/>
  <c r="AG512" i="5"/>
  <c r="AG866" i="5"/>
  <c r="AG518" i="5"/>
  <c r="AG867" i="5"/>
  <c r="AG524" i="5"/>
  <c r="AG868" i="5"/>
  <c r="AG530" i="5"/>
  <c r="AG869" i="5"/>
  <c r="AG97" i="7"/>
  <c r="AG103" i="7"/>
  <c r="AG106" i="7"/>
  <c r="AG536" i="5"/>
  <c r="AG870" i="5"/>
  <c r="AG542" i="5"/>
  <c r="AG871" i="5"/>
  <c r="AG548" i="5"/>
  <c r="AG872" i="5"/>
  <c r="AG554" i="5"/>
  <c r="AG873" i="5"/>
  <c r="AG560" i="5"/>
  <c r="AG874" i="5"/>
  <c r="AG566" i="5"/>
  <c r="AG875" i="5"/>
  <c r="AG572" i="5"/>
  <c r="AG876" i="5"/>
  <c r="AG578" i="5"/>
  <c r="AG877" i="5"/>
  <c r="AG584" i="5"/>
  <c r="AG878" i="5"/>
  <c r="AG590" i="5"/>
  <c r="AG879" i="5"/>
  <c r="AG597" i="5"/>
  <c r="AG880" i="5"/>
  <c r="AG603" i="5"/>
  <c r="AG881" i="5"/>
  <c r="AG609" i="5"/>
  <c r="AG882" i="5"/>
  <c r="AG615" i="5"/>
  <c r="AG883" i="5"/>
  <c r="AG621" i="5"/>
  <c r="AG884" i="5"/>
  <c r="AG627" i="5"/>
  <c r="AG885" i="5"/>
  <c r="AG633" i="5"/>
  <c r="AG886" i="5"/>
  <c r="AG16" i="7"/>
  <c r="AG34" i="7"/>
  <c r="AG43" i="7"/>
  <c r="AG58" i="7"/>
  <c r="AG67" i="7"/>
  <c r="AG76" i="7"/>
  <c r="AG85" i="7"/>
  <c r="AG88" i="7"/>
  <c r="AG640" i="5"/>
  <c r="AG887" i="5"/>
  <c r="AG17" i="5"/>
  <c r="AF473" i="5"/>
  <c r="AF861" i="5"/>
  <c r="AF482" i="5"/>
  <c r="AF862" i="5"/>
  <c r="AF491" i="5"/>
  <c r="AF863" i="5"/>
  <c r="AF500" i="5"/>
  <c r="AF864" i="5"/>
  <c r="AF506" i="5"/>
  <c r="AF865" i="5"/>
  <c r="AF512" i="5"/>
  <c r="AF866" i="5"/>
  <c r="AF518" i="5"/>
  <c r="AF867" i="5"/>
  <c r="AF524" i="5"/>
  <c r="AF868" i="5"/>
  <c r="AF530" i="5"/>
  <c r="AF869" i="5"/>
  <c r="AF97" i="7"/>
  <c r="AF103" i="7"/>
  <c r="AF106" i="7"/>
  <c r="AF536" i="5"/>
  <c r="AF870" i="5"/>
  <c r="AF542" i="5"/>
  <c r="AF871" i="5"/>
  <c r="AF548" i="5"/>
  <c r="AF872" i="5"/>
  <c r="AF554" i="5"/>
  <c r="AF873" i="5"/>
  <c r="AF560" i="5"/>
  <c r="AF874" i="5"/>
  <c r="AF566" i="5"/>
  <c r="AF875" i="5"/>
  <c r="AF572" i="5"/>
  <c r="AF876" i="5"/>
  <c r="AF578" i="5"/>
  <c r="AF877" i="5"/>
  <c r="AF584" i="5"/>
  <c r="AF878" i="5"/>
  <c r="AF590" i="5"/>
  <c r="AF879" i="5"/>
  <c r="AF597" i="5"/>
  <c r="AF880" i="5"/>
  <c r="AF603" i="5"/>
  <c r="AF881" i="5"/>
  <c r="AF609" i="5"/>
  <c r="AF882" i="5"/>
  <c r="AF615" i="5"/>
  <c r="AF883" i="5"/>
  <c r="AF621" i="5"/>
  <c r="AF884" i="5"/>
  <c r="AF627" i="5"/>
  <c r="AF885" i="5"/>
  <c r="AF633" i="5"/>
  <c r="AF886" i="5"/>
  <c r="AF16" i="7"/>
  <c r="AF34" i="7"/>
  <c r="AF43" i="7"/>
  <c r="AF58" i="7"/>
  <c r="AF67" i="7"/>
  <c r="AF76" i="7"/>
  <c r="AF85" i="7"/>
  <c r="AF88" i="7"/>
  <c r="AF640" i="5"/>
  <c r="AF887" i="5"/>
  <c r="AF17" i="5"/>
  <c r="AE473" i="5"/>
  <c r="AE861" i="5"/>
  <c r="AE482" i="5"/>
  <c r="AE862" i="5"/>
  <c r="AE491" i="5"/>
  <c r="AE863" i="5"/>
  <c r="AE500" i="5"/>
  <c r="AE864" i="5"/>
  <c r="AE506" i="5"/>
  <c r="AE865" i="5"/>
  <c r="AE512" i="5"/>
  <c r="AE866" i="5"/>
  <c r="AE518" i="5"/>
  <c r="AE867" i="5"/>
  <c r="AE524" i="5"/>
  <c r="AE868" i="5"/>
  <c r="AE530" i="5"/>
  <c r="AE869" i="5"/>
  <c r="AE97" i="7"/>
  <c r="AE103" i="7"/>
  <c r="AE106" i="7"/>
  <c r="AE536" i="5"/>
  <c r="AE870" i="5"/>
  <c r="AE542" i="5"/>
  <c r="AE871" i="5"/>
  <c r="AE548" i="5"/>
  <c r="AE872" i="5"/>
  <c r="AE554" i="5"/>
  <c r="AE873" i="5"/>
  <c r="AE560" i="5"/>
  <c r="AE874" i="5"/>
  <c r="AE566" i="5"/>
  <c r="AE875" i="5"/>
  <c r="AE572" i="5"/>
  <c r="AE876" i="5"/>
  <c r="AE578" i="5"/>
  <c r="AE877" i="5"/>
  <c r="AE584" i="5"/>
  <c r="AE878" i="5"/>
  <c r="AE590" i="5"/>
  <c r="AE879" i="5"/>
  <c r="AE597" i="5"/>
  <c r="AE880" i="5"/>
  <c r="AE603" i="5"/>
  <c r="AE881" i="5"/>
  <c r="AE609" i="5"/>
  <c r="AE882" i="5"/>
  <c r="AE615" i="5"/>
  <c r="AE883" i="5"/>
  <c r="AE621" i="5"/>
  <c r="AE884" i="5"/>
  <c r="AE627" i="5"/>
  <c r="AE885" i="5"/>
  <c r="AE633" i="5"/>
  <c r="AE886" i="5"/>
  <c r="AE16" i="7"/>
  <c r="AE34" i="7"/>
  <c r="AE43" i="7"/>
  <c r="AE58" i="7"/>
  <c r="AE67" i="7"/>
  <c r="AE76" i="7"/>
  <c r="AE85" i="7"/>
  <c r="AE88" i="7"/>
  <c r="AE640" i="5"/>
  <c r="AE887" i="5"/>
  <c r="AE17" i="5"/>
  <c r="AD473" i="5"/>
  <c r="AD861" i="5"/>
  <c r="AD482" i="5"/>
  <c r="AD862" i="5"/>
  <c r="AD491" i="5"/>
  <c r="AD863" i="5"/>
  <c r="AD500" i="5"/>
  <c r="AD864" i="5"/>
  <c r="AD506" i="5"/>
  <c r="AD865" i="5"/>
  <c r="AD512" i="5"/>
  <c r="AD866" i="5"/>
  <c r="AD518" i="5"/>
  <c r="AD867" i="5"/>
  <c r="AD524" i="5"/>
  <c r="AD868" i="5"/>
  <c r="AD530" i="5"/>
  <c r="AD869" i="5"/>
  <c r="AD97" i="7"/>
  <c r="AD103" i="7"/>
  <c r="AD106" i="7"/>
  <c r="AD536" i="5"/>
  <c r="AD870" i="5"/>
  <c r="AD542" i="5"/>
  <c r="AD871" i="5"/>
  <c r="AD548" i="5"/>
  <c r="AD872" i="5"/>
  <c r="AD554" i="5"/>
  <c r="AD873" i="5"/>
  <c r="AD560" i="5"/>
  <c r="AD874" i="5"/>
  <c r="AD566" i="5"/>
  <c r="AD875" i="5"/>
  <c r="AD572" i="5"/>
  <c r="AD876" i="5"/>
  <c r="AD578" i="5"/>
  <c r="AD877" i="5"/>
  <c r="AD584" i="5"/>
  <c r="AD878" i="5"/>
  <c r="AD590" i="5"/>
  <c r="AD879" i="5"/>
  <c r="AD597" i="5"/>
  <c r="AD880" i="5"/>
  <c r="AD603" i="5"/>
  <c r="AD881" i="5"/>
  <c r="AD609" i="5"/>
  <c r="AD882" i="5"/>
  <c r="AD615" i="5"/>
  <c r="AD883" i="5"/>
  <c r="AD621" i="5"/>
  <c r="AD884" i="5"/>
  <c r="AD627" i="5"/>
  <c r="AD885" i="5"/>
  <c r="AD633" i="5"/>
  <c r="AD886" i="5"/>
  <c r="AD16" i="7"/>
  <c r="AD34" i="7"/>
  <c r="AD43" i="7"/>
  <c r="AD58" i="7"/>
  <c r="AD67" i="7"/>
  <c r="AD76" i="7"/>
  <c r="AD85" i="7"/>
  <c r="AD88" i="7"/>
  <c r="AD640" i="5"/>
  <c r="AD887" i="5"/>
  <c r="AD17" i="5"/>
  <c r="AC473" i="5"/>
  <c r="AC861" i="5"/>
  <c r="AC482" i="5"/>
  <c r="AC862" i="5"/>
  <c r="AC491" i="5"/>
  <c r="AC863" i="5"/>
  <c r="AC500" i="5"/>
  <c r="AC864" i="5"/>
  <c r="AC506" i="5"/>
  <c r="AC865" i="5"/>
  <c r="AC512" i="5"/>
  <c r="AC866" i="5"/>
  <c r="AC518" i="5"/>
  <c r="AC867" i="5"/>
  <c r="AC524" i="5"/>
  <c r="AC868" i="5"/>
  <c r="AC530" i="5"/>
  <c r="AC869" i="5"/>
  <c r="AC97" i="7"/>
  <c r="AC103" i="7"/>
  <c r="AC106" i="7"/>
  <c r="AC536" i="5"/>
  <c r="AC870" i="5"/>
  <c r="AC542" i="5"/>
  <c r="AC871" i="5"/>
  <c r="AC548" i="5"/>
  <c r="AC872" i="5"/>
  <c r="AC554" i="5"/>
  <c r="AC873" i="5"/>
  <c r="AC560" i="5"/>
  <c r="AC874" i="5"/>
  <c r="AC566" i="5"/>
  <c r="AC875" i="5"/>
  <c r="AC572" i="5"/>
  <c r="AC876" i="5"/>
  <c r="AC578" i="5"/>
  <c r="AC877" i="5"/>
  <c r="AC584" i="5"/>
  <c r="AC878" i="5"/>
  <c r="AC590" i="5"/>
  <c r="AC879" i="5"/>
  <c r="AC597" i="5"/>
  <c r="AC880" i="5"/>
  <c r="AC603" i="5"/>
  <c r="AC881" i="5"/>
  <c r="AC609" i="5"/>
  <c r="AC882" i="5"/>
  <c r="AC615" i="5"/>
  <c r="AC883" i="5"/>
  <c r="AC621" i="5"/>
  <c r="AC884" i="5"/>
  <c r="AC627" i="5"/>
  <c r="AC885" i="5"/>
  <c r="AC633" i="5"/>
  <c r="AC886" i="5"/>
  <c r="AC16" i="7"/>
  <c r="AC34" i="7"/>
  <c r="AC43" i="7"/>
  <c r="AC58" i="7"/>
  <c r="AC67" i="7"/>
  <c r="AC76" i="7"/>
  <c r="AC85" i="7"/>
  <c r="AC88" i="7"/>
  <c r="AC640" i="5"/>
  <c r="AC887" i="5"/>
  <c r="AC17" i="5"/>
  <c r="AB473" i="5"/>
  <c r="AB861" i="5"/>
  <c r="AB482" i="5"/>
  <c r="AB862" i="5"/>
  <c r="AB491" i="5"/>
  <c r="AB863" i="5"/>
  <c r="AB500" i="5"/>
  <c r="AB864" i="5"/>
  <c r="AB506" i="5"/>
  <c r="AB865" i="5"/>
  <c r="AB512" i="5"/>
  <c r="AB866" i="5"/>
  <c r="AB518" i="5"/>
  <c r="AB867" i="5"/>
  <c r="AB524" i="5"/>
  <c r="AB868" i="5"/>
  <c r="AB530" i="5"/>
  <c r="AB869" i="5"/>
  <c r="AB97" i="7"/>
  <c r="AB103" i="7"/>
  <c r="AB106" i="7"/>
  <c r="AB536" i="5"/>
  <c r="AB870" i="5"/>
  <c r="AB542" i="5"/>
  <c r="AB871" i="5"/>
  <c r="AB548" i="5"/>
  <c r="AB872" i="5"/>
  <c r="AB554" i="5"/>
  <c r="AB873" i="5"/>
  <c r="AB560" i="5"/>
  <c r="AB874" i="5"/>
  <c r="AB566" i="5"/>
  <c r="AB875" i="5"/>
  <c r="AB572" i="5"/>
  <c r="AB876" i="5"/>
  <c r="AB578" i="5"/>
  <c r="AB877" i="5"/>
  <c r="AB584" i="5"/>
  <c r="AB878" i="5"/>
  <c r="AB590" i="5"/>
  <c r="AB879" i="5"/>
  <c r="AB597" i="5"/>
  <c r="AB880" i="5"/>
  <c r="AB603" i="5"/>
  <c r="AB881" i="5"/>
  <c r="AB609" i="5"/>
  <c r="AB882" i="5"/>
  <c r="AB615" i="5"/>
  <c r="AB883" i="5"/>
  <c r="AB621" i="5"/>
  <c r="AB884" i="5"/>
  <c r="AB627" i="5"/>
  <c r="AB885" i="5"/>
  <c r="AB633" i="5"/>
  <c r="AB886" i="5"/>
  <c r="AB16" i="7"/>
  <c r="AB34" i="7"/>
  <c r="AB43" i="7"/>
  <c r="AB58" i="7"/>
  <c r="AB67" i="7"/>
  <c r="AB76" i="7"/>
  <c r="AB85" i="7"/>
  <c r="AB88" i="7"/>
  <c r="AB640" i="5"/>
  <c r="AB887" i="5"/>
  <c r="AB17" i="5"/>
  <c r="AA473" i="5"/>
  <c r="AA861" i="5"/>
  <c r="AA482" i="5"/>
  <c r="AA862" i="5"/>
  <c r="AA491" i="5"/>
  <c r="AA863" i="5"/>
  <c r="AA500" i="5"/>
  <c r="AA864" i="5"/>
  <c r="AA506" i="5"/>
  <c r="AA865" i="5"/>
  <c r="AA512" i="5"/>
  <c r="AA866" i="5"/>
  <c r="AA518" i="5"/>
  <c r="AA867" i="5"/>
  <c r="AA524" i="5"/>
  <c r="AA868" i="5"/>
  <c r="AA530" i="5"/>
  <c r="AA869" i="5"/>
  <c r="AA97" i="7"/>
  <c r="AA103" i="7"/>
  <c r="AA106" i="7"/>
  <c r="AA536" i="5"/>
  <c r="AA870" i="5"/>
  <c r="AA542" i="5"/>
  <c r="AA871" i="5"/>
  <c r="AA548" i="5"/>
  <c r="AA872" i="5"/>
  <c r="AA554" i="5"/>
  <c r="AA873" i="5"/>
  <c r="AA560" i="5"/>
  <c r="AA874" i="5"/>
  <c r="AA566" i="5"/>
  <c r="AA875" i="5"/>
  <c r="AA572" i="5"/>
  <c r="AA876" i="5"/>
  <c r="AA578" i="5"/>
  <c r="AA877" i="5"/>
  <c r="AA584" i="5"/>
  <c r="AA878" i="5"/>
  <c r="AA590" i="5"/>
  <c r="AA879" i="5"/>
  <c r="AA597" i="5"/>
  <c r="AA880" i="5"/>
  <c r="AA603" i="5"/>
  <c r="AA881" i="5"/>
  <c r="AA609" i="5"/>
  <c r="AA882" i="5"/>
  <c r="AA615" i="5"/>
  <c r="AA883" i="5"/>
  <c r="AA621" i="5"/>
  <c r="AA884" i="5"/>
  <c r="AA627" i="5"/>
  <c r="AA885" i="5"/>
  <c r="AA633" i="5"/>
  <c r="AA886" i="5"/>
  <c r="AA16" i="7"/>
  <c r="AA34" i="7"/>
  <c r="AA43" i="7"/>
  <c r="AA58" i="7"/>
  <c r="AA67" i="7"/>
  <c r="AA76" i="7"/>
  <c r="AA85" i="7"/>
  <c r="AA88" i="7"/>
  <c r="AA640" i="5"/>
  <c r="AA887" i="5"/>
  <c r="AA17" i="5"/>
  <c r="Z473" i="5"/>
  <c r="Z861" i="5"/>
  <c r="Z482" i="5"/>
  <c r="Z862" i="5"/>
  <c r="Z491" i="5"/>
  <c r="Z863" i="5"/>
  <c r="Z500" i="5"/>
  <c r="Z864" i="5"/>
  <c r="Z506" i="5"/>
  <c r="Z865" i="5"/>
  <c r="Z512" i="5"/>
  <c r="Z866" i="5"/>
  <c r="Z518" i="5"/>
  <c r="Z867" i="5"/>
  <c r="Z524" i="5"/>
  <c r="Z868" i="5"/>
  <c r="Z530" i="5"/>
  <c r="Z869" i="5"/>
  <c r="Z97" i="7"/>
  <c r="Z103" i="7"/>
  <c r="Z106" i="7"/>
  <c r="Z536" i="5"/>
  <c r="Z870" i="5"/>
  <c r="Z542" i="5"/>
  <c r="Z871" i="5"/>
  <c r="Z548" i="5"/>
  <c r="Z872" i="5"/>
  <c r="Z554" i="5"/>
  <c r="Z873" i="5"/>
  <c r="Z560" i="5"/>
  <c r="Z874" i="5"/>
  <c r="Z566" i="5"/>
  <c r="Z875" i="5"/>
  <c r="Z572" i="5"/>
  <c r="Z876" i="5"/>
  <c r="Z578" i="5"/>
  <c r="Z877" i="5"/>
  <c r="Z584" i="5"/>
  <c r="Z878" i="5"/>
  <c r="Z590" i="5"/>
  <c r="Z879" i="5"/>
  <c r="Z597" i="5"/>
  <c r="Z880" i="5"/>
  <c r="Z603" i="5"/>
  <c r="Z881" i="5"/>
  <c r="Z609" i="5"/>
  <c r="Z882" i="5"/>
  <c r="Z615" i="5"/>
  <c r="Z883" i="5"/>
  <c r="Z621" i="5"/>
  <c r="Z884" i="5"/>
  <c r="Z627" i="5"/>
  <c r="Z885" i="5"/>
  <c r="Z633" i="5"/>
  <c r="Z886" i="5"/>
  <c r="Z16" i="7"/>
  <c r="Z34" i="7"/>
  <c r="Z43" i="7"/>
  <c r="Z58" i="7"/>
  <c r="Z67" i="7"/>
  <c r="Z76" i="7"/>
  <c r="Z85" i="7"/>
  <c r="Z88" i="7"/>
  <c r="Z640" i="5"/>
  <c r="Z887" i="5"/>
  <c r="Z17" i="5"/>
  <c r="Y473" i="5"/>
  <c r="Y861" i="5"/>
  <c r="Y482" i="5"/>
  <c r="Y862" i="5"/>
  <c r="Y491" i="5"/>
  <c r="Y863" i="5"/>
  <c r="Y500" i="5"/>
  <c r="Y864" i="5"/>
  <c r="Y506" i="5"/>
  <c r="Y865" i="5"/>
  <c r="Y512" i="5"/>
  <c r="Y866" i="5"/>
  <c r="Y518" i="5"/>
  <c r="Y867" i="5"/>
  <c r="Y524" i="5"/>
  <c r="Y868" i="5"/>
  <c r="Y530" i="5"/>
  <c r="Y869" i="5"/>
  <c r="Y97" i="7"/>
  <c r="Y103" i="7"/>
  <c r="Y106" i="7"/>
  <c r="Y536" i="5"/>
  <c r="Y870" i="5"/>
  <c r="Y542" i="5"/>
  <c r="Y871" i="5"/>
  <c r="Y548" i="5"/>
  <c r="Y872" i="5"/>
  <c r="Y554" i="5"/>
  <c r="Y873" i="5"/>
  <c r="Y560" i="5"/>
  <c r="Y874" i="5"/>
  <c r="Y566" i="5"/>
  <c r="Y875" i="5"/>
  <c r="Y572" i="5"/>
  <c r="Y876" i="5"/>
  <c r="Y578" i="5"/>
  <c r="Y877" i="5"/>
  <c r="Y584" i="5"/>
  <c r="Y878" i="5"/>
  <c r="Y590" i="5"/>
  <c r="Y879" i="5"/>
  <c r="Y597" i="5"/>
  <c r="Y880" i="5"/>
  <c r="Y603" i="5"/>
  <c r="Y881" i="5"/>
  <c r="Y609" i="5"/>
  <c r="Y882" i="5"/>
  <c r="Y615" i="5"/>
  <c r="Y883" i="5"/>
  <c r="Y621" i="5"/>
  <c r="Y884" i="5"/>
  <c r="Y627" i="5"/>
  <c r="Y885" i="5"/>
  <c r="Y633" i="5"/>
  <c r="Y886" i="5"/>
  <c r="Y16" i="7"/>
  <c r="Y34" i="7"/>
  <c r="Y43" i="7"/>
  <c r="Y58" i="7"/>
  <c r="Y67" i="7"/>
  <c r="Y76" i="7"/>
  <c r="Y85" i="7"/>
  <c r="Y88" i="7"/>
  <c r="Y640" i="5"/>
  <c r="Y887" i="5"/>
  <c r="Y17" i="5"/>
  <c r="X473" i="5"/>
  <c r="X861" i="5"/>
  <c r="X482" i="5"/>
  <c r="X862" i="5"/>
  <c r="X491" i="5"/>
  <c r="X863" i="5"/>
  <c r="X500" i="5"/>
  <c r="X864" i="5"/>
  <c r="X506" i="5"/>
  <c r="X865" i="5"/>
  <c r="X512" i="5"/>
  <c r="X866" i="5"/>
  <c r="X518" i="5"/>
  <c r="X867" i="5"/>
  <c r="X524" i="5"/>
  <c r="X868" i="5"/>
  <c r="X530" i="5"/>
  <c r="X869" i="5"/>
  <c r="X97" i="7"/>
  <c r="X103" i="7"/>
  <c r="X106" i="7"/>
  <c r="X536" i="5"/>
  <c r="X870" i="5"/>
  <c r="X542" i="5"/>
  <c r="X871" i="5"/>
  <c r="X548" i="5"/>
  <c r="X872" i="5"/>
  <c r="X554" i="5"/>
  <c r="X873" i="5"/>
  <c r="X560" i="5"/>
  <c r="X874" i="5"/>
  <c r="X566" i="5"/>
  <c r="X875" i="5"/>
  <c r="X572" i="5"/>
  <c r="X876" i="5"/>
  <c r="X578" i="5"/>
  <c r="X877" i="5"/>
  <c r="X584" i="5"/>
  <c r="X878" i="5"/>
  <c r="X590" i="5"/>
  <c r="X879" i="5"/>
  <c r="X597" i="5"/>
  <c r="X880" i="5"/>
  <c r="X603" i="5"/>
  <c r="X881" i="5"/>
  <c r="X609" i="5"/>
  <c r="X882" i="5"/>
  <c r="X615" i="5"/>
  <c r="X883" i="5"/>
  <c r="X621" i="5"/>
  <c r="X884" i="5"/>
  <c r="X627" i="5"/>
  <c r="X885" i="5"/>
  <c r="X633" i="5"/>
  <c r="X886" i="5"/>
  <c r="X16" i="7"/>
  <c r="X34" i="7"/>
  <c r="X43" i="7"/>
  <c r="X58" i="7"/>
  <c r="X67" i="7"/>
  <c r="X76" i="7"/>
  <c r="X85" i="7"/>
  <c r="X88" i="7"/>
  <c r="X640" i="5"/>
  <c r="X887" i="5"/>
  <c r="X17" i="5"/>
  <c r="W473" i="5"/>
  <c r="W861" i="5"/>
  <c r="W482" i="5"/>
  <c r="W862" i="5"/>
  <c r="W491" i="5"/>
  <c r="W863" i="5"/>
  <c r="W500" i="5"/>
  <c r="W864" i="5"/>
  <c r="W506" i="5"/>
  <c r="W865" i="5"/>
  <c r="W512" i="5"/>
  <c r="W866" i="5"/>
  <c r="W518" i="5"/>
  <c r="W867" i="5"/>
  <c r="W524" i="5"/>
  <c r="W868" i="5"/>
  <c r="W530" i="5"/>
  <c r="W869" i="5"/>
  <c r="W97" i="7"/>
  <c r="W103" i="7"/>
  <c r="W106" i="7"/>
  <c r="W536" i="5"/>
  <c r="W870" i="5"/>
  <c r="W542" i="5"/>
  <c r="W871" i="5"/>
  <c r="W548" i="5"/>
  <c r="W872" i="5"/>
  <c r="W554" i="5"/>
  <c r="W873" i="5"/>
  <c r="W560" i="5"/>
  <c r="W874" i="5"/>
  <c r="W566" i="5"/>
  <c r="W875" i="5"/>
  <c r="W572" i="5"/>
  <c r="W876" i="5"/>
  <c r="W578" i="5"/>
  <c r="W877" i="5"/>
  <c r="W584" i="5"/>
  <c r="W878" i="5"/>
  <c r="W590" i="5"/>
  <c r="W879" i="5"/>
  <c r="W597" i="5"/>
  <c r="W880" i="5"/>
  <c r="W603" i="5"/>
  <c r="W881" i="5"/>
  <c r="W609" i="5"/>
  <c r="W882" i="5"/>
  <c r="W615" i="5"/>
  <c r="W883" i="5"/>
  <c r="W621" i="5"/>
  <c r="W884" i="5"/>
  <c r="W627" i="5"/>
  <c r="W885" i="5"/>
  <c r="W633" i="5"/>
  <c r="W886" i="5"/>
  <c r="W16" i="7"/>
  <c r="W34" i="7"/>
  <c r="W43" i="7"/>
  <c r="W58" i="7"/>
  <c r="W67" i="7"/>
  <c r="W76" i="7"/>
  <c r="W85" i="7"/>
  <c r="W88" i="7"/>
  <c r="W640" i="5"/>
  <c r="W887" i="5"/>
  <c r="W17" i="5"/>
  <c r="V473" i="5"/>
  <c r="V861" i="5"/>
  <c r="V482" i="5"/>
  <c r="V862" i="5"/>
  <c r="V491" i="5"/>
  <c r="V863" i="5"/>
  <c r="V500" i="5"/>
  <c r="V864" i="5"/>
  <c r="V506" i="5"/>
  <c r="V865" i="5"/>
  <c r="V512" i="5"/>
  <c r="V866" i="5"/>
  <c r="V518" i="5"/>
  <c r="V867" i="5"/>
  <c r="V524" i="5"/>
  <c r="V868" i="5"/>
  <c r="V530" i="5"/>
  <c r="V869" i="5"/>
  <c r="V97" i="7"/>
  <c r="V103" i="7"/>
  <c r="V106" i="7"/>
  <c r="V536" i="5"/>
  <c r="V870" i="5"/>
  <c r="V542" i="5"/>
  <c r="V871" i="5"/>
  <c r="V548" i="5"/>
  <c r="V872" i="5"/>
  <c r="V554" i="5"/>
  <c r="V873" i="5"/>
  <c r="V560" i="5"/>
  <c r="V874" i="5"/>
  <c r="V566" i="5"/>
  <c r="V875" i="5"/>
  <c r="V572" i="5"/>
  <c r="V876" i="5"/>
  <c r="V578" i="5"/>
  <c r="V877" i="5"/>
  <c r="V584" i="5"/>
  <c r="V878" i="5"/>
  <c r="V590" i="5"/>
  <c r="V879" i="5"/>
  <c r="V597" i="5"/>
  <c r="V880" i="5"/>
  <c r="V603" i="5"/>
  <c r="V881" i="5"/>
  <c r="V609" i="5"/>
  <c r="V882" i="5"/>
  <c r="V615" i="5"/>
  <c r="V883" i="5"/>
  <c r="V621" i="5"/>
  <c r="V884" i="5"/>
  <c r="V627" i="5"/>
  <c r="V885" i="5"/>
  <c r="V633" i="5"/>
  <c r="V886" i="5"/>
  <c r="V16" i="7"/>
  <c r="V34" i="7"/>
  <c r="V43" i="7"/>
  <c r="V58" i="7"/>
  <c r="V67" i="7"/>
  <c r="V76" i="7"/>
  <c r="V85" i="7"/>
  <c r="V88" i="7"/>
  <c r="V640" i="5"/>
  <c r="V887" i="5"/>
  <c r="V17" i="5"/>
  <c r="U473" i="5"/>
  <c r="U861" i="5"/>
  <c r="U482" i="5"/>
  <c r="U862" i="5"/>
  <c r="U491" i="5"/>
  <c r="U863" i="5"/>
  <c r="U500" i="5"/>
  <c r="U864" i="5"/>
  <c r="U506" i="5"/>
  <c r="U865" i="5"/>
  <c r="U512" i="5"/>
  <c r="U866" i="5"/>
  <c r="U518" i="5"/>
  <c r="U867" i="5"/>
  <c r="U524" i="5"/>
  <c r="U868" i="5"/>
  <c r="U530" i="5"/>
  <c r="U869" i="5"/>
  <c r="U97" i="7"/>
  <c r="U103" i="7"/>
  <c r="U106" i="7"/>
  <c r="U536" i="5"/>
  <c r="U870" i="5"/>
  <c r="U542" i="5"/>
  <c r="U871" i="5"/>
  <c r="U548" i="5"/>
  <c r="U872" i="5"/>
  <c r="U554" i="5"/>
  <c r="U873" i="5"/>
  <c r="U560" i="5"/>
  <c r="U874" i="5"/>
  <c r="U566" i="5"/>
  <c r="U875" i="5"/>
  <c r="U572" i="5"/>
  <c r="U876" i="5"/>
  <c r="U578" i="5"/>
  <c r="U877" i="5"/>
  <c r="U584" i="5"/>
  <c r="U878" i="5"/>
  <c r="U590" i="5"/>
  <c r="U879" i="5"/>
  <c r="U597" i="5"/>
  <c r="U880" i="5"/>
  <c r="U603" i="5"/>
  <c r="U881" i="5"/>
  <c r="U609" i="5"/>
  <c r="U882" i="5"/>
  <c r="U615" i="5"/>
  <c r="U883" i="5"/>
  <c r="U621" i="5"/>
  <c r="U884" i="5"/>
  <c r="U627" i="5"/>
  <c r="U885" i="5"/>
  <c r="U633" i="5"/>
  <c r="U886" i="5"/>
  <c r="U16" i="7"/>
  <c r="U34" i="7"/>
  <c r="U43" i="7"/>
  <c r="U58" i="7"/>
  <c r="U67" i="7"/>
  <c r="U76" i="7"/>
  <c r="U85" i="7"/>
  <c r="U88" i="7"/>
  <c r="U640" i="5"/>
  <c r="U887" i="5"/>
  <c r="U17" i="5"/>
  <c r="AL455" i="5"/>
  <c r="AL859" i="5"/>
  <c r="AL464" i="5"/>
  <c r="AL860" i="5"/>
  <c r="AL16" i="5"/>
  <c r="AK455" i="5"/>
  <c r="AK859" i="5"/>
  <c r="AK464" i="5"/>
  <c r="AK860" i="5"/>
  <c r="AK16" i="5"/>
  <c r="AJ455" i="5"/>
  <c r="AJ859" i="5"/>
  <c r="AJ464" i="5"/>
  <c r="AJ860" i="5"/>
  <c r="AJ16" i="5"/>
  <c r="AI455" i="5"/>
  <c r="AI859" i="5"/>
  <c r="AI464" i="5"/>
  <c r="AI860" i="5"/>
  <c r="AI16" i="5"/>
  <c r="AH455" i="5"/>
  <c r="AH859" i="5"/>
  <c r="AH464" i="5"/>
  <c r="AH860" i="5"/>
  <c r="AH16" i="5"/>
  <c r="AG455" i="5"/>
  <c r="AG859" i="5"/>
  <c r="AG464" i="5"/>
  <c r="AG860" i="5"/>
  <c r="AG16" i="5"/>
  <c r="AF455" i="5"/>
  <c r="AF859" i="5"/>
  <c r="AF464" i="5"/>
  <c r="AF860" i="5"/>
  <c r="AF16" i="5"/>
  <c r="AE455" i="5"/>
  <c r="AE859" i="5"/>
  <c r="AE464" i="5"/>
  <c r="AE860" i="5"/>
  <c r="AE16" i="5"/>
  <c r="AD455" i="5"/>
  <c r="AD859" i="5"/>
  <c r="AD464" i="5"/>
  <c r="AD860" i="5"/>
  <c r="AD16" i="5"/>
  <c r="AC455" i="5"/>
  <c r="AC859" i="5"/>
  <c r="AC464" i="5"/>
  <c r="AC860" i="5"/>
  <c r="AC16" i="5"/>
  <c r="AB455" i="5"/>
  <c r="AB859" i="5"/>
  <c r="AB464" i="5"/>
  <c r="AB860" i="5"/>
  <c r="AB16" i="5"/>
  <c r="AA455" i="5"/>
  <c r="AA859" i="5"/>
  <c r="AA464" i="5"/>
  <c r="AA860" i="5"/>
  <c r="AA16" i="5"/>
  <c r="Z455" i="5"/>
  <c r="Z859" i="5"/>
  <c r="Z464" i="5"/>
  <c r="Z860" i="5"/>
  <c r="Z16" i="5"/>
  <c r="Y455" i="5"/>
  <c r="Y859" i="5"/>
  <c r="Y464" i="5"/>
  <c r="Y860" i="5"/>
  <c r="Y16" i="5"/>
  <c r="X455" i="5"/>
  <c r="X859" i="5"/>
  <c r="X464" i="5"/>
  <c r="X860" i="5"/>
  <c r="X16" i="5"/>
  <c r="W455" i="5"/>
  <c r="W859" i="5"/>
  <c r="W464" i="5"/>
  <c r="W860" i="5"/>
  <c r="W16" i="5"/>
  <c r="V455" i="5"/>
  <c r="V859" i="5"/>
  <c r="V464" i="5"/>
  <c r="V860" i="5"/>
  <c r="V16" i="5"/>
  <c r="U455" i="5"/>
  <c r="U859" i="5"/>
  <c r="U464" i="5"/>
  <c r="U860" i="5"/>
  <c r="U16" i="5"/>
  <c r="BE473" i="5"/>
  <c r="BE861" i="5"/>
  <c r="BE482" i="5"/>
  <c r="BE862" i="5"/>
  <c r="BE491" i="5"/>
  <c r="BE863" i="5"/>
  <c r="BE500" i="5"/>
  <c r="BE864" i="5"/>
  <c r="BE506" i="5"/>
  <c r="BE865" i="5"/>
  <c r="BE512" i="5"/>
  <c r="BE866" i="5"/>
  <c r="BE518" i="5"/>
  <c r="BE867" i="5"/>
  <c r="BE524" i="5"/>
  <c r="BE868" i="5"/>
  <c r="BE530" i="5"/>
  <c r="BE869" i="5"/>
  <c r="BE97" i="7"/>
  <c r="BE103" i="7"/>
  <c r="BE106" i="7"/>
  <c r="BE536" i="5"/>
  <c r="BE870" i="5"/>
  <c r="BE542" i="5"/>
  <c r="BE871" i="5"/>
  <c r="BE548" i="5"/>
  <c r="BE872" i="5"/>
  <c r="BE554" i="5"/>
  <c r="BE873" i="5"/>
  <c r="BE560" i="5"/>
  <c r="BE874" i="5"/>
  <c r="BE566" i="5"/>
  <c r="BE875" i="5"/>
  <c r="BE572" i="5"/>
  <c r="BE876" i="5"/>
  <c r="BE578" i="5"/>
  <c r="BE877" i="5"/>
  <c r="BE584" i="5"/>
  <c r="BE878" i="5"/>
  <c r="BE590" i="5"/>
  <c r="BE879" i="5"/>
  <c r="BE597" i="5"/>
  <c r="BE880" i="5"/>
  <c r="BE603" i="5"/>
  <c r="BE881" i="5"/>
  <c r="BE609" i="5"/>
  <c r="BE882" i="5"/>
  <c r="BE615" i="5"/>
  <c r="BE883" i="5"/>
  <c r="BE621" i="5"/>
  <c r="BE884" i="5"/>
  <c r="BE627" i="5"/>
  <c r="BE885" i="5"/>
  <c r="BE633" i="5"/>
  <c r="BE886" i="5"/>
  <c r="BE16" i="7"/>
  <c r="BE34" i="7"/>
  <c r="BE43" i="7"/>
  <c r="BE58" i="7"/>
  <c r="BE67" i="7"/>
  <c r="BE76" i="7"/>
  <c r="BE85" i="7"/>
  <c r="BE88" i="7"/>
  <c r="BE640" i="5"/>
  <c r="BE887" i="5"/>
  <c r="BE17" i="5"/>
  <c r="BD473" i="5"/>
  <c r="BD861" i="5"/>
  <c r="BD482" i="5"/>
  <c r="BD862" i="5"/>
  <c r="BD491" i="5"/>
  <c r="BD863" i="5"/>
  <c r="BD500" i="5"/>
  <c r="BD864" i="5"/>
  <c r="BD506" i="5"/>
  <c r="BD865" i="5"/>
  <c r="BD512" i="5"/>
  <c r="BD866" i="5"/>
  <c r="BD518" i="5"/>
  <c r="BD867" i="5"/>
  <c r="BD524" i="5"/>
  <c r="BD868" i="5"/>
  <c r="BD530" i="5"/>
  <c r="BD869" i="5"/>
  <c r="BD97" i="7"/>
  <c r="BD103" i="7"/>
  <c r="BD106" i="7"/>
  <c r="BD536" i="5"/>
  <c r="BD870" i="5"/>
  <c r="BD542" i="5"/>
  <c r="BD871" i="5"/>
  <c r="BD548" i="5"/>
  <c r="BD872" i="5"/>
  <c r="BD554" i="5"/>
  <c r="BD873" i="5"/>
  <c r="BD560" i="5"/>
  <c r="BD874" i="5"/>
  <c r="BD566" i="5"/>
  <c r="BD875" i="5"/>
  <c r="BD572" i="5"/>
  <c r="BD876" i="5"/>
  <c r="BD578" i="5"/>
  <c r="BD877" i="5"/>
  <c r="BD584" i="5"/>
  <c r="BD878" i="5"/>
  <c r="BD590" i="5"/>
  <c r="BD879" i="5"/>
  <c r="BD597" i="5"/>
  <c r="BD880" i="5"/>
  <c r="BD603" i="5"/>
  <c r="BD881" i="5"/>
  <c r="BD609" i="5"/>
  <c r="BD882" i="5"/>
  <c r="BD615" i="5"/>
  <c r="BD883" i="5"/>
  <c r="BD621" i="5"/>
  <c r="BD884" i="5"/>
  <c r="BD627" i="5"/>
  <c r="BD885" i="5"/>
  <c r="BD633" i="5"/>
  <c r="BD886" i="5"/>
  <c r="BD640" i="5"/>
  <c r="BD887" i="5"/>
  <c r="BD17" i="5"/>
  <c r="BC473" i="5"/>
  <c r="BC861" i="5"/>
  <c r="BC482" i="5"/>
  <c r="BC862" i="5"/>
  <c r="BC491" i="5"/>
  <c r="BC863" i="5"/>
  <c r="BC500" i="5"/>
  <c r="BC864" i="5"/>
  <c r="BC506" i="5"/>
  <c r="BC865" i="5"/>
  <c r="BC512" i="5"/>
  <c r="BC866" i="5"/>
  <c r="BC518" i="5"/>
  <c r="BC867" i="5"/>
  <c r="BC524" i="5"/>
  <c r="BC868" i="5"/>
  <c r="BC530" i="5"/>
  <c r="BC869" i="5"/>
  <c r="BC97" i="7"/>
  <c r="BC103" i="7"/>
  <c r="BC106" i="7"/>
  <c r="BC536" i="5"/>
  <c r="BC870" i="5"/>
  <c r="BC542" i="5"/>
  <c r="BC871" i="5"/>
  <c r="BC548" i="5"/>
  <c r="BC872" i="5"/>
  <c r="BC554" i="5"/>
  <c r="BC873" i="5"/>
  <c r="BC560" i="5"/>
  <c r="BC874" i="5"/>
  <c r="BC566" i="5"/>
  <c r="BC875" i="5"/>
  <c r="BC572" i="5"/>
  <c r="BC876" i="5"/>
  <c r="BC578" i="5"/>
  <c r="BC877" i="5"/>
  <c r="BC584" i="5"/>
  <c r="BC878" i="5"/>
  <c r="BC590" i="5"/>
  <c r="BC879" i="5"/>
  <c r="BC597" i="5"/>
  <c r="BC880" i="5"/>
  <c r="BC603" i="5"/>
  <c r="BC881" i="5"/>
  <c r="BC609" i="5"/>
  <c r="BC882" i="5"/>
  <c r="BC615" i="5"/>
  <c r="BC883" i="5"/>
  <c r="BC621" i="5"/>
  <c r="BC884" i="5"/>
  <c r="BC627" i="5"/>
  <c r="BC885" i="5"/>
  <c r="BC633" i="5"/>
  <c r="BC886" i="5"/>
  <c r="BC16" i="7"/>
  <c r="BC34" i="7"/>
  <c r="BC43" i="7"/>
  <c r="BC58" i="7"/>
  <c r="BC67" i="7"/>
  <c r="BC76" i="7"/>
  <c r="BC85" i="7"/>
  <c r="BC88" i="7"/>
  <c r="BC640" i="5"/>
  <c r="BC887" i="5"/>
  <c r="BC17" i="5"/>
  <c r="BB473" i="5"/>
  <c r="BB861" i="5"/>
  <c r="BB482" i="5"/>
  <c r="BB862" i="5"/>
  <c r="BB491" i="5"/>
  <c r="BB863" i="5"/>
  <c r="BB500" i="5"/>
  <c r="BB864" i="5"/>
  <c r="BB506" i="5"/>
  <c r="BB865" i="5"/>
  <c r="BB512" i="5"/>
  <c r="BB866" i="5"/>
  <c r="BB518" i="5"/>
  <c r="BB867" i="5"/>
  <c r="BB524" i="5"/>
  <c r="BB868" i="5"/>
  <c r="BB530" i="5"/>
  <c r="BB869" i="5"/>
  <c r="BB97" i="7"/>
  <c r="BB103" i="7"/>
  <c r="BB106" i="7"/>
  <c r="BB536" i="5"/>
  <c r="BB870" i="5"/>
  <c r="BB542" i="5"/>
  <c r="BB871" i="5"/>
  <c r="BB548" i="5"/>
  <c r="BB872" i="5"/>
  <c r="BB554" i="5"/>
  <c r="BB873" i="5"/>
  <c r="BB560" i="5"/>
  <c r="BB874" i="5"/>
  <c r="BB566" i="5"/>
  <c r="BB875" i="5"/>
  <c r="BB572" i="5"/>
  <c r="BB876" i="5"/>
  <c r="BB578" i="5"/>
  <c r="BB877" i="5"/>
  <c r="BB584" i="5"/>
  <c r="BB878" i="5"/>
  <c r="BB590" i="5"/>
  <c r="BB879" i="5"/>
  <c r="BB597" i="5"/>
  <c r="BB880" i="5"/>
  <c r="BB603" i="5"/>
  <c r="BB881" i="5"/>
  <c r="BB609" i="5"/>
  <c r="BB882" i="5"/>
  <c r="BB615" i="5"/>
  <c r="BB883" i="5"/>
  <c r="BB621" i="5"/>
  <c r="BB884" i="5"/>
  <c r="BB627" i="5"/>
  <c r="BB885" i="5"/>
  <c r="BB633" i="5"/>
  <c r="BB886" i="5"/>
  <c r="BB16" i="7"/>
  <c r="BB34" i="7"/>
  <c r="BB43" i="7"/>
  <c r="BB58" i="7"/>
  <c r="BB67" i="7"/>
  <c r="BB76" i="7"/>
  <c r="BB85" i="7"/>
  <c r="BB88" i="7"/>
  <c r="BB640" i="5"/>
  <c r="BB887" i="5"/>
  <c r="BB17" i="5"/>
  <c r="BA473" i="5"/>
  <c r="BA861" i="5"/>
  <c r="BA482" i="5"/>
  <c r="BA862" i="5"/>
  <c r="BA491" i="5"/>
  <c r="BA863" i="5"/>
  <c r="BA500" i="5"/>
  <c r="BA864" i="5"/>
  <c r="BA506" i="5"/>
  <c r="BA865" i="5"/>
  <c r="BA512" i="5"/>
  <c r="BA866" i="5"/>
  <c r="BA518" i="5"/>
  <c r="BA867" i="5"/>
  <c r="BA524" i="5"/>
  <c r="BA868" i="5"/>
  <c r="BA530" i="5"/>
  <c r="BA869" i="5"/>
  <c r="BA97" i="7"/>
  <c r="BA103" i="7"/>
  <c r="BA106" i="7"/>
  <c r="BA536" i="5"/>
  <c r="BA870" i="5"/>
  <c r="BA542" i="5"/>
  <c r="BA871" i="5"/>
  <c r="BA548" i="5"/>
  <c r="BA872" i="5"/>
  <c r="BA554" i="5"/>
  <c r="BA873" i="5"/>
  <c r="BA560" i="5"/>
  <c r="BA874" i="5"/>
  <c r="BA566" i="5"/>
  <c r="BA875" i="5"/>
  <c r="BA572" i="5"/>
  <c r="BA876" i="5"/>
  <c r="BA578" i="5"/>
  <c r="BA877" i="5"/>
  <c r="BA584" i="5"/>
  <c r="BA878" i="5"/>
  <c r="BA590" i="5"/>
  <c r="BA879" i="5"/>
  <c r="BA597" i="5"/>
  <c r="BA880" i="5"/>
  <c r="BA603" i="5"/>
  <c r="BA881" i="5"/>
  <c r="BA609" i="5"/>
  <c r="BA882" i="5"/>
  <c r="BA615" i="5"/>
  <c r="BA883" i="5"/>
  <c r="BA621" i="5"/>
  <c r="BA884" i="5"/>
  <c r="BA627" i="5"/>
  <c r="BA885" i="5"/>
  <c r="BA633" i="5"/>
  <c r="BA886" i="5"/>
  <c r="BA16" i="7"/>
  <c r="BA34" i="7"/>
  <c r="BA43" i="7"/>
  <c r="BA58" i="7"/>
  <c r="BA67" i="7"/>
  <c r="BA76" i="7"/>
  <c r="BA85" i="7"/>
  <c r="BA88" i="7"/>
  <c r="BA640" i="5"/>
  <c r="BA887" i="5"/>
  <c r="BA17" i="5"/>
  <c r="AZ473" i="5"/>
  <c r="AZ861" i="5"/>
  <c r="AZ482" i="5"/>
  <c r="AZ862" i="5"/>
  <c r="AZ491" i="5"/>
  <c r="AZ863" i="5"/>
  <c r="AZ500" i="5"/>
  <c r="AZ864" i="5"/>
  <c r="AZ506" i="5"/>
  <c r="AZ865" i="5"/>
  <c r="AZ512" i="5"/>
  <c r="AZ866" i="5"/>
  <c r="AZ518" i="5"/>
  <c r="AZ867" i="5"/>
  <c r="AZ524" i="5"/>
  <c r="AZ868" i="5"/>
  <c r="AZ530" i="5"/>
  <c r="AZ869" i="5"/>
  <c r="AZ97" i="7"/>
  <c r="AZ103" i="7"/>
  <c r="AZ106" i="7"/>
  <c r="AZ536" i="5"/>
  <c r="AZ870" i="5"/>
  <c r="AZ542" i="5"/>
  <c r="AZ871" i="5"/>
  <c r="AZ548" i="5"/>
  <c r="AZ872" i="5"/>
  <c r="AZ554" i="5"/>
  <c r="AZ873" i="5"/>
  <c r="AZ560" i="5"/>
  <c r="AZ874" i="5"/>
  <c r="AZ566" i="5"/>
  <c r="AZ875" i="5"/>
  <c r="AZ572" i="5"/>
  <c r="AZ876" i="5"/>
  <c r="AZ578" i="5"/>
  <c r="AZ877" i="5"/>
  <c r="AZ584" i="5"/>
  <c r="AZ878" i="5"/>
  <c r="AZ590" i="5"/>
  <c r="AZ879" i="5"/>
  <c r="AZ597" i="5"/>
  <c r="AZ880" i="5"/>
  <c r="AZ603" i="5"/>
  <c r="AZ881" i="5"/>
  <c r="AZ609" i="5"/>
  <c r="AZ882" i="5"/>
  <c r="AZ615" i="5"/>
  <c r="AZ883" i="5"/>
  <c r="AZ621" i="5"/>
  <c r="AZ884" i="5"/>
  <c r="AZ627" i="5"/>
  <c r="AZ885" i="5"/>
  <c r="AZ633" i="5"/>
  <c r="AZ886" i="5"/>
  <c r="AZ16" i="7"/>
  <c r="AZ34" i="7"/>
  <c r="AZ43" i="7"/>
  <c r="AZ58" i="7"/>
  <c r="AZ67" i="7"/>
  <c r="AZ76" i="7"/>
  <c r="AZ85" i="7"/>
  <c r="AZ88" i="7"/>
  <c r="AZ640" i="5"/>
  <c r="AZ887" i="5"/>
  <c r="AZ17" i="5"/>
  <c r="AY473" i="5"/>
  <c r="AY861" i="5"/>
  <c r="AY482" i="5"/>
  <c r="AY862" i="5"/>
  <c r="AY491" i="5"/>
  <c r="AY863" i="5"/>
  <c r="AY500" i="5"/>
  <c r="AY864" i="5"/>
  <c r="AY506" i="5"/>
  <c r="AY865" i="5"/>
  <c r="AY512" i="5"/>
  <c r="AY866" i="5"/>
  <c r="AY518" i="5"/>
  <c r="AY867" i="5"/>
  <c r="AY524" i="5"/>
  <c r="AY868" i="5"/>
  <c r="AY530" i="5"/>
  <c r="AY869" i="5"/>
  <c r="AY97" i="7"/>
  <c r="AY103" i="7"/>
  <c r="AY106" i="7"/>
  <c r="AY536" i="5"/>
  <c r="AY870" i="5"/>
  <c r="AY542" i="5"/>
  <c r="AY871" i="5"/>
  <c r="AY548" i="5"/>
  <c r="AY872" i="5"/>
  <c r="AY554" i="5"/>
  <c r="AY873" i="5"/>
  <c r="AY560" i="5"/>
  <c r="AY874" i="5"/>
  <c r="AY566" i="5"/>
  <c r="AY875" i="5"/>
  <c r="AY572" i="5"/>
  <c r="AY876" i="5"/>
  <c r="AY578" i="5"/>
  <c r="AY877" i="5"/>
  <c r="AY584" i="5"/>
  <c r="AY878" i="5"/>
  <c r="AY590" i="5"/>
  <c r="AY879" i="5"/>
  <c r="AY597" i="5"/>
  <c r="AY880" i="5"/>
  <c r="AY603" i="5"/>
  <c r="AY881" i="5"/>
  <c r="AY609" i="5"/>
  <c r="AY882" i="5"/>
  <c r="AY615" i="5"/>
  <c r="AY883" i="5"/>
  <c r="AY621" i="5"/>
  <c r="AY884" i="5"/>
  <c r="AY627" i="5"/>
  <c r="AY885" i="5"/>
  <c r="AY633" i="5"/>
  <c r="AY886" i="5"/>
  <c r="AY16" i="7"/>
  <c r="AY34" i="7"/>
  <c r="AY43" i="7"/>
  <c r="AY58" i="7"/>
  <c r="AY67" i="7"/>
  <c r="AY76" i="7"/>
  <c r="AY85" i="7"/>
  <c r="AY88" i="7"/>
  <c r="AY640" i="5"/>
  <c r="AY887" i="5"/>
  <c r="AY17" i="5"/>
  <c r="AX473" i="5"/>
  <c r="AX861" i="5"/>
  <c r="AX482" i="5"/>
  <c r="AX862" i="5"/>
  <c r="AX491" i="5"/>
  <c r="AX863" i="5"/>
  <c r="AX500" i="5"/>
  <c r="AX864" i="5"/>
  <c r="AX506" i="5"/>
  <c r="AX865" i="5"/>
  <c r="AX512" i="5"/>
  <c r="AX866" i="5"/>
  <c r="AX518" i="5"/>
  <c r="AX867" i="5"/>
  <c r="AX524" i="5"/>
  <c r="AX868" i="5"/>
  <c r="AX530" i="5"/>
  <c r="AX869" i="5"/>
  <c r="AX97" i="7"/>
  <c r="AX103" i="7"/>
  <c r="AX106" i="7"/>
  <c r="AX536" i="5"/>
  <c r="AX870" i="5"/>
  <c r="AX542" i="5"/>
  <c r="AX871" i="5"/>
  <c r="AX548" i="5"/>
  <c r="AX872" i="5"/>
  <c r="AX554" i="5"/>
  <c r="AX873" i="5"/>
  <c r="AX560" i="5"/>
  <c r="AX874" i="5"/>
  <c r="AX566" i="5"/>
  <c r="AX875" i="5"/>
  <c r="AX572" i="5"/>
  <c r="AX876" i="5"/>
  <c r="AX578" i="5"/>
  <c r="AX877" i="5"/>
  <c r="AX584" i="5"/>
  <c r="AX878" i="5"/>
  <c r="AX590" i="5"/>
  <c r="AX879" i="5"/>
  <c r="AX597" i="5"/>
  <c r="AX880" i="5"/>
  <c r="AX603" i="5"/>
  <c r="AX881" i="5"/>
  <c r="AX609" i="5"/>
  <c r="AX882" i="5"/>
  <c r="AX615" i="5"/>
  <c r="AX883" i="5"/>
  <c r="AX621" i="5"/>
  <c r="AX884" i="5"/>
  <c r="AX627" i="5"/>
  <c r="AX885" i="5"/>
  <c r="AX633" i="5"/>
  <c r="AX886" i="5"/>
  <c r="AX16" i="7"/>
  <c r="AX34" i="7"/>
  <c r="AX43" i="7"/>
  <c r="AX58" i="7"/>
  <c r="AX67" i="7"/>
  <c r="AX76" i="7"/>
  <c r="AX85" i="7"/>
  <c r="AX88" i="7"/>
  <c r="AX640" i="5"/>
  <c r="AX887" i="5"/>
  <c r="AX17" i="5"/>
  <c r="AW473" i="5"/>
  <c r="AW861" i="5"/>
  <c r="AW482" i="5"/>
  <c r="AW862" i="5"/>
  <c r="AW491" i="5"/>
  <c r="AW863" i="5"/>
  <c r="AW500" i="5"/>
  <c r="AW864" i="5"/>
  <c r="AW506" i="5"/>
  <c r="AW865" i="5"/>
  <c r="AW512" i="5"/>
  <c r="AW866" i="5"/>
  <c r="AW518" i="5"/>
  <c r="AW867" i="5"/>
  <c r="AW524" i="5"/>
  <c r="AW868" i="5"/>
  <c r="AW530" i="5"/>
  <c r="AW869" i="5"/>
  <c r="AW97" i="7"/>
  <c r="AW103" i="7"/>
  <c r="AW106" i="7"/>
  <c r="AW536" i="5"/>
  <c r="AW870" i="5"/>
  <c r="AW542" i="5"/>
  <c r="AW871" i="5"/>
  <c r="AW548" i="5"/>
  <c r="AW872" i="5"/>
  <c r="AW554" i="5"/>
  <c r="AW873" i="5"/>
  <c r="AW560" i="5"/>
  <c r="AW874" i="5"/>
  <c r="AW566" i="5"/>
  <c r="AW875" i="5"/>
  <c r="AW572" i="5"/>
  <c r="AW876" i="5"/>
  <c r="AW578" i="5"/>
  <c r="AW877" i="5"/>
  <c r="AW584" i="5"/>
  <c r="AW878" i="5"/>
  <c r="AW590" i="5"/>
  <c r="AW879" i="5"/>
  <c r="AW597" i="5"/>
  <c r="AW880" i="5"/>
  <c r="AW603" i="5"/>
  <c r="AW881" i="5"/>
  <c r="AW609" i="5"/>
  <c r="AW882" i="5"/>
  <c r="AW615" i="5"/>
  <c r="AW883" i="5"/>
  <c r="AW621" i="5"/>
  <c r="AW884" i="5"/>
  <c r="AW627" i="5"/>
  <c r="AW885" i="5"/>
  <c r="AW633" i="5"/>
  <c r="AW886" i="5"/>
  <c r="AW16" i="7"/>
  <c r="AW34" i="7"/>
  <c r="AW43" i="7"/>
  <c r="AW58" i="7"/>
  <c r="AW67" i="7"/>
  <c r="AW76" i="7"/>
  <c r="AW85" i="7"/>
  <c r="AW88" i="7"/>
  <c r="AW640" i="5"/>
  <c r="AW887" i="5"/>
  <c r="AW17" i="5"/>
  <c r="AV473" i="5"/>
  <c r="AV861" i="5"/>
  <c r="AV482" i="5"/>
  <c r="AV862" i="5"/>
  <c r="AV491" i="5"/>
  <c r="AV863" i="5"/>
  <c r="AV500" i="5"/>
  <c r="AV864" i="5"/>
  <c r="AV506" i="5"/>
  <c r="AV865" i="5"/>
  <c r="AV512" i="5"/>
  <c r="AV866" i="5"/>
  <c r="AV518" i="5"/>
  <c r="AV867" i="5"/>
  <c r="AV524" i="5"/>
  <c r="AV868" i="5"/>
  <c r="AV530" i="5"/>
  <c r="AV869" i="5"/>
  <c r="AV97" i="7"/>
  <c r="AV103" i="7"/>
  <c r="AV106" i="7"/>
  <c r="AV536" i="5"/>
  <c r="AV870" i="5"/>
  <c r="AV542" i="5"/>
  <c r="AV871" i="5"/>
  <c r="AV548" i="5"/>
  <c r="AV872" i="5"/>
  <c r="AV554" i="5"/>
  <c r="AV873" i="5"/>
  <c r="AV560" i="5"/>
  <c r="AV874" i="5"/>
  <c r="AV566" i="5"/>
  <c r="AV875" i="5"/>
  <c r="AV572" i="5"/>
  <c r="AV876" i="5"/>
  <c r="AV578" i="5"/>
  <c r="AV877" i="5"/>
  <c r="AV584" i="5"/>
  <c r="AV878" i="5"/>
  <c r="AV590" i="5"/>
  <c r="AV879" i="5"/>
  <c r="AV597" i="5"/>
  <c r="AV880" i="5"/>
  <c r="AV603" i="5"/>
  <c r="AV881" i="5"/>
  <c r="AV609" i="5"/>
  <c r="AV882" i="5"/>
  <c r="AV615" i="5"/>
  <c r="AV883" i="5"/>
  <c r="AV621" i="5"/>
  <c r="AV884" i="5"/>
  <c r="AV627" i="5"/>
  <c r="AV885" i="5"/>
  <c r="AV633" i="5"/>
  <c r="AV886" i="5"/>
  <c r="AV16" i="7"/>
  <c r="AV34" i="7"/>
  <c r="AV43" i="7"/>
  <c r="AV58" i="7"/>
  <c r="AV67" i="7"/>
  <c r="AV76" i="7"/>
  <c r="AV85" i="7"/>
  <c r="AV88" i="7"/>
  <c r="AV640" i="5"/>
  <c r="AV887" i="5"/>
  <c r="AV17" i="5"/>
  <c r="AU473" i="5"/>
  <c r="AU861" i="5"/>
  <c r="AU482" i="5"/>
  <c r="AU862" i="5"/>
  <c r="AU491" i="5"/>
  <c r="AU863" i="5"/>
  <c r="AU500" i="5"/>
  <c r="AU864" i="5"/>
  <c r="AU506" i="5"/>
  <c r="AU865" i="5"/>
  <c r="AU512" i="5"/>
  <c r="AU866" i="5"/>
  <c r="AU518" i="5"/>
  <c r="AU867" i="5"/>
  <c r="AU524" i="5"/>
  <c r="AU868" i="5"/>
  <c r="AU530" i="5"/>
  <c r="AU869" i="5"/>
  <c r="AU97" i="7"/>
  <c r="AU103" i="7"/>
  <c r="AU106" i="7"/>
  <c r="AU536" i="5"/>
  <c r="AU870" i="5"/>
  <c r="AU542" i="5"/>
  <c r="AU871" i="5"/>
  <c r="AU548" i="5"/>
  <c r="AU872" i="5"/>
  <c r="AU554" i="5"/>
  <c r="AU873" i="5"/>
  <c r="AU560" i="5"/>
  <c r="AU874" i="5"/>
  <c r="AU566" i="5"/>
  <c r="AU875" i="5"/>
  <c r="AU572" i="5"/>
  <c r="AU876" i="5"/>
  <c r="AU578" i="5"/>
  <c r="AU877" i="5"/>
  <c r="AU584" i="5"/>
  <c r="AU878" i="5"/>
  <c r="AU590" i="5"/>
  <c r="AU879" i="5"/>
  <c r="AU597" i="5"/>
  <c r="AU880" i="5"/>
  <c r="AU603" i="5"/>
  <c r="AU881" i="5"/>
  <c r="AU609" i="5"/>
  <c r="AU882" i="5"/>
  <c r="AU615" i="5"/>
  <c r="AU883" i="5"/>
  <c r="AU621" i="5"/>
  <c r="AU884" i="5"/>
  <c r="AU627" i="5"/>
  <c r="AU885" i="5"/>
  <c r="AU633" i="5"/>
  <c r="AU886" i="5"/>
  <c r="AU16" i="7"/>
  <c r="AU34" i="7"/>
  <c r="AU43" i="7"/>
  <c r="AU58" i="7"/>
  <c r="AU67" i="7"/>
  <c r="AU76" i="7"/>
  <c r="AU85" i="7"/>
  <c r="AU88" i="7"/>
  <c r="AU640" i="5"/>
  <c r="AU887" i="5"/>
  <c r="AU17" i="5"/>
  <c r="AT473" i="5"/>
  <c r="AT861" i="5"/>
  <c r="AT482" i="5"/>
  <c r="AT862" i="5"/>
  <c r="AT491" i="5"/>
  <c r="AT863" i="5"/>
  <c r="AT500" i="5"/>
  <c r="AT864" i="5"/>
  <c r="AT506" i="5"/>
  <c r="AT865" i="5"/>
  <c r="AT512" i="5"/>
  <c r="AT866" i="5"/>
  <c r="AT518" i="5"/>
  <c r="AT867" i="5"/>
  <c r="AT524" i="5"/>
  <c r="AT868" i="5"/>
  <c r="AT530" i="5"/>
  <c r="AT869" i="5"/>
  <c r="AT97" i="7"/>
  <c r="AT103" i="7"/>
  <c r="AT106" i="7"/>
  <c r="AT536" i="5"/>
  <c r="AT870" i="5"/>
  <c r="AT542" i="5"/>
  <c r="AT871" i="5"/>
  <c r="AT548" i="5"/>
  <c r="AT872" i="5"/>
  <c r="AT554" i="5"/>
  <c r="AT873" i="5"/>
  <c r="AT560" i="5"/>
  <c r="AT874" i="5"/>
  <c r="AT566" i="5"/>
  <c r="AT875" i="5"/>
  <c r="AT572" i="5"/>
  <c r="AT876" i="5"/>
  <c r="AT578" i="5"/>
  <c r="AT877" i="5"/>
  <c r="AT584" i="5"/>
  <c r="AT878" i="5"/>
  <c r="AT590" i="5"/>
  <c r="AT879" i="5"/>
  <c r="AT597" i="5"/>
  <c r="AT880" i="5"/>
  <c r="AT603" i="5"/>
  <c r="AT881" i="5"/>
  <c r="AT609" i="5"/>
  <c r="AT882" i="5"/>
  <c r="AT615" i="5"/>
  <c r="AT883" i="5"/>
  <c r="AT621" i="5"/>
  <c r="AT884" i="5"/>
  <c r="AT627" i="5"/>
  <c r="AT885" i="5"/>
  <c r="AT633" i="5"/>
  <c r="AT886" i="5"/>
  <c r="AT16" i="7"/>
  <c r="AT34" i="7"/>
  <c r="AT43" i="7"/>
  <c r="AT58" i="7"/>
  <c r="AT67" i="7"/>
  <c r="AT76" i="7"/>
  <c r="AT85" i="7"/>
  <c r="AT88" i="7"/>
  <c r="AT640" i="5"/>
  <c r="AT887" i="5"/>
  <c r="AT17" i="5"/>
  <c r="AS473" i="5"/>
  <c r="AS861" i="5"/>
  <c r="AS482" i="5"/>
  <c r="AS862" i="5"/>
  <c r="AS491" i="5"/>
  <c r="AS863" i="5"/>
  <c r="AS500" i="5"/>
  <c r="AS864" i="5"/>
  <c r="AS506" i="5"/>
  <c r="AS865" i="5"/>
  <c r="AS512" i="5"/>
  <c r="AS866" i="5"/>
  <c r="AS518" i="5"/>
  <c r="AS867" i="5"/>
  <c r="AS524" i="5"/>
  <c r="AS868" i="5"/>
  <c r="AS530" i="5"/>
  <c r="AS869" i="5"/>
  <c r="AS97" i="7"/>
  <c r="AS103" i="7"/>
  <c r="AS106" i="7"/>
  <c r="AS536" i="5"/>
  <c r="AS870" i="5"/>
  <c r="AS542" i="5"/>
  <c r="AS871" i="5"/>
  <c r="AS548" i="5"/>
  <c r="AS872" i="5"/>
  <c r="AS554" i="5"/>
  <c r="AS873" i="5"/>
  <c r="AS560" i="5"/>
  <c r="AS874" i="5"/>
  <c r="AS566" i="5"/>
  <c r="AS875" i="5"/>
  <c r="AS572" i="5"/>
  <c r="AS876" i="5"/>
  <c r="AS578" i="5"/>
  <c r="AS877" i="5"/>
  <c r="AS584" i="5"/>
  <c r="AS878" i="5"/>
  <c r="AS590" i="5"/>
  <c r="AS879" i="5"/>
  <c r="AS597" i="5"/>
  <c r="AS880" i="5"/>
  <c r="AS603" i="5"/>
  <c r="AS881" i="5"/>
  <c r="AS609" i="5"/>
  <c r="AS882" i="5"/>
  <c r="AS615" i="5"/>
  <c r="AS883" i="5"/>
  <c r="AS621" i="5"/>
  <c r="AS884" i="5"/>
  <c r="AS627" i="5"/>
  <c r="AS885" i="5"/>
  <c r="AS633" i="5"/>
  <c r="AS886" i="5"/>
  <c r="AS16" i="7"/>
  <c r="AS34" i="7"/>
  <c r="AS43" i="7"/>
  <c r="AS58" i="7"/>
  <c r="AS67" i="7"/>
  <c r="AS76" i="7"/>
  <c r="AS85" i="7"/>
  <c r="AS88" i="7"/>
  <c r="AS640" i="5"/>
  <c r="AS887" i="5"/>
  <c r="AS17" i="5"/>
  <c r="AR473" i="5"/>
  <c r="AR861" i="5"/>
  <c r="AR482" i="5"/>
  <c r="AR862" i="5"/>
  <c r="AR491" i="5"/>
  <c r="AR863" i="5"/>
  <c r="AR500" i="5"/>
  <c r="AR864" i="5"/>
  <c r="AR506" i="5"/>
  <c r="AR865" i="5"/>
  <c r="AR512" i="5"/>
  <c r="AR866" i="5"/>
  <c r="AR518" i="5"/>
  <c r="AR867" i="5"/>
  <c r="AR524" i="5"/>
  <c r="AR868" i="5"/>
  <c r="AR530" i="5"/>
  <c r="AR869" i="5"/>
  <c r="AR97" i="7"/>
  <c r="AR103" i="7"/>
  <c r="AR106" i="7"/>
  <c r="AR536" i="5"/>
  <c r="AR870" i="5"/>
  <c r="AR542" i="5"/>
  <c r="AR871" i="5"/>
  <c r="AR548" i="5"/>
  <c r="AR872" i="5"/>
  <c r="AR554" i="5"/>
  <c r="AR873" i="5"/>
  <c r="AR560" i="5"/>
  <c r="AR874" i="5"/>
  <c r="AR566" i="5"/>
  <c r="AR875" i="5"/>
  <c r="AR572" i="5"/>
  <c r="AR876" i="5"/>
  <c r="AR578" i="5"/>
  <c r="AR877" i="5"/>
  <c r="AR584" i="5"/>
  <c r="AR878" i="5"/>
  <c r="AR590" i="5"/>
  <c r="AR879" i="5"/>
  <c r="AR597" i="5"/>
  <c r="AR880" i="5"/>
  <c r="AR603" i="5"/>
  <c r="AR881" i="5"/>
  <c r="AR609" i="5"/>
  <c r="AR882" i="5"/>
  <c r="AR615" i="5"/>
  <c r="AR883" i="5"/>
  <c r="AR621" i="5"/>
  <c r="AR884" i="5"/>
  <c r="AR627" i="5"/>
  <c r="AR885" i="5"/>
  <c r="AR633" i="5"/>
  <c r="AR886" i="5"/>
  <c r="AR16" i="7"/>
  <c r="AR34" i="7"/>
  <c r="AR43" i="7"/>
  <c r="AR58" i="7"/>
  <c r="AR67" i="7"/>
  <c r="AR76" i="7"/>
  <c r="AR85" i="7"/>
  <c r="AR88" i="7"/>
  <c r="AR640" i="5"/>
  <c r="AR887" i="5"/>
  <c r="AR17" i="5"/>
  <c r="AQ473" i="5"/>
  <c r="AQ861" i="5"/>
  <c r="AQ482" i="5"/>
  <c r="AQ862" i="5"/>
  <c r="AQ491" i="5"/>
  <c r="AQ863" i="5"/>
  <c r="AQ500" i="5"/>
  <c r="AQ864" i="5"/>
  <c r="AQ506" i="5"/>
  <c r="AQ865" i="5"/>
  <c r="AQ512" i="5"/>
  <c r="AQ866" i="5"/>
  <c r="AQ518" i="5"/>
  <c r="AQ867" i="5"/>
  <c r="AQ524" i="5"/>
  <c r="AQ868" i="5"/>
  <c r="AQ530" i="5"/>
  <c r="AQ869" i="5"/>
  <c r="AQ97" i="7"/>
  <c r="AQ103" i="7"/>
  <c r="AQ106" i="7"/>
  <c r="AQ536" i="5"/>
  <c r="AQ870" i="5"/>
  <c r="AQ542" i="5"/>
  <c r="AQ871" i="5"/>
  <c r="AQ548" i="5"/>
  <c r="AQ872" i="5"/>
  <c r="AQ554" i="5"/>
  <c r="AQ873" i="5"/>
  <c r="AQ560" i="5"/>
  <c r="AQ874" i="5"/>
  <c r="AQ566" i="5"/>
  <c r="AQ875" i="5"/>
  <c r="AQ572" i="5"/>
  <c r="AQ876" i="5"/>
  <c r="AQ578" i="5"/>
  <c r="AQ877" i="5"/>
  <c r="AQ584" i="5"/>
  <c r="AQ878" i="5"/>
  <c r="AQ590" i="5"/>
  <c r="AQ879" i="5"/>
  <c r="AQ597" i="5"/>
  <c r="AQ880" i="5"/>
  <c r="AQ603" i="5"/>
  <c r="AQ881" i="5"/>
  <c r="AQ609" i="5"/>
  <c r="AQ882" i="5"/>
  <c r="AQ615" i="5"/>
  <c r="AQ883" i="5"/>
  <c r="AQ621" i="5"/>
  <c r="AQ884" i="5"/>
  <c r="AQ627" i="5"/>
  <c r="AQ885" i="5"/>
  <c r="AQ633" i="5"/>
  <c r="AQ886" i="5"/>
  <c r="AQ16" i="7"/>
  <c r="AQ34" i="7"/>
  <c r="AQ43" i="7"/>
  <c r="AQ58" i="7"/>
  <c r="AQ67" i="7"/>
  <c r="AQ76" i="7"/>
  <c r="AQ85" i="7"/>
  <c r="AQ88" i="7"/>
  <c r="AQ640" i="5"/>
  <c r="AQ887" i="5"/>
  <c r="AQ17" i="5"/>
  <c r="AP473" i="5"/>
  <c r="AP861" i="5"/>
  <c r="AP482" i="5"/>
  <c r="AP862" i="5"/>
  <c r="AP491" i="5"/>
  <c r="AP863" i="5"/>
  <c r="AP500" i="5"/>
  <c r="AP864" i="5"/>
  <c r="AP506" i="5"/>
  <c r="AP865" i="5"/>
  <c r="AP512" i="5"/>
  <c r="AP866" i="5"/>
  <c r="AP518" i="5"/>
  <c r="AP867" i="5"/>
  <c r="AP524" i="5"/>
  <c r="AP868" i="5"/>
  <c r="AP530" i="5"/>
  <c r="AP869" i="5"/>
  <c r="AP97" i="7"/>
  <c r="AP103" i="7"/>
  <c r="AP106" i="7"/>
  <c r="AP536" i="5"/>
  <c r="AP870" i="5"/>
  <c r="AP542" i="5"/>
  <c r="AP871" i="5"/>
  <c r="AP548" i="5"/>
  <c r="AP872" i="5"/>
  <c r="AP554" i="5"/>
  <c r="AP873" i="5"/>
  <c r="AP560" i="5"/>
  <c r="AP874" i="5"/>
  <c r="AP566" i="5"/>
  <c r="AP875" i="5"/>
  <c r="AP572" i="5"/>
  <c r="AP876" i="5"/>
  <c r="AP578" i="5"/>
  <c r="AP877" i="5"/>
  <c r="AP584" i="5"/>
  <c r="AP878" i="5"/>
  <c r="AP590" i="5"/>
  <c r="AP879" i="5"/>
  <c r="AP597" i="5"/>
  <c r="AP880" i="5"/>
  <c r="AP603" i="5"/>
  <c r="AP881" i="5"/>
  <c r="AP609" i="5"/>
  <c r="AP882" i="5"/>
  <c r="AP615" i="5"/>
  <c r="AP883" i="5"/>
  <c r="AP621" i="5"/>
  <c r="AP884" i="5"/>
  <c r="AP627" i="5"/>
  <c r="AP885" i="5"/>
  <c r="AP633" i="5"/>
  <c r="AP886" i="5"/>
  <c r="AP16" i="7"/>
  <c r="AP34" i="7"/>
  <c r="AP43" i="7"/>
  <c r="AP58" i="7"/>
  <c r="AP67" i="7"/>
  <c r="AP76" i="7"/>
  <c r="AP85" i="7"/>
  <c r="AP88" i="7"/>
  <c r="AP640" i="5"/>
  <c r="AP887" i="5"/>
  <c r="AP17" i="5"/>
  <c r="AO473" i="5"/>
  <c r="AO861" i="5"/>
  <c r="AO482" i="5"/>
  <c r="AO862" i="5"/>
  <c r="AO491" i="5"/>
  <c r="AO863" i="5"/>
  <c r="AO500" i="5"/>
  <c r="AO864" i="5"/>
  <c r="AO506" i="5"/>
  <c r="AO865" i="5"/>
  <c r="AO512" i="5"/>
  <c r="AO866" i="5"/>
  <c r="AO518" i="5"/>
  <c r="AO867" i="5"/>
  <c r="AO524" i="5"/>
  <c r="AO868" i="5"/>
  <c r="AO530" i="5"/>
  <c r="AO869" i="5"/>
  <c r="AO97" i="7"/>
  <c r="AO103" i="7"/>
  <c r="AO106" i="7"/>
  <c r="AO536" i="5"/>
  <c r="AO870" i="5"/>
  <c r="AO542" i="5"/>
  <c r="AO871" i="5"/>
  <c r="AO548" i="5"/>
  <c r="AO872" i="5"/>
  <c r="AO554" i="5"/>
  <c r="AO873" i="5"/>
  <c r="AO560" i="5"/>
  <c r="AO874" i="5"/>
  <c r="AO566" i="5"/>
  <c r="AO875" i="5"/>
  <c r="AO572" i="5"/>
  <c r="AO876" i="5"/>
  <c r="AO578" i="5"/>
  <c r="AO877" i="5"/>
  <c r="AO584" i="5"/>
  <c r="AO878" i="5"/>
  <c r="AO590" i="5"/>
  <c r="AO879" i="5"/>
  <c r="AO597" i="5"/>
  <c r="AO880" i="5"/>
  <c r="AO603" i="5"/>
  <c r="AO881" i="5"/>
  <c r="AO609" i="5"/>
  <c r="AO882" i="5"/>
  <c r="AO615" i="5"/>
  <c r="AO883" i="5"/>
  <c r="AO621" i="5"/>
  <c r="AO884" i="5"/>
  <c r="AO627" i="5"/>
  <c r="AO885" i="5"/>
  <c r="AO633" i="5"/>
  <c r="AO886" i="5"/>
  <c r="AO16" i="7"/>
  <c r="AO34" i="7"/>
  <c r="AO43" i="7"/>
  <c r="AO58" i="7"/>
  <c r="AO67" i="7"/>
  <c r="AO76" i="7"/>
  <c r="AO85" i="7"/>
  <c r="AO88" i="7"/>
  <c r="AO640" i="5"/>
  <c r="AO887" i="5"/>
  <c r="AO17" i="5"/>
  <c r="AN473" i="5"/>
  <c r="AN861" i="5"/>
  <c r="AN482" i="5"/>
  <c r="AN862" i="5"/>
  <c r="AN491" i="5"/>
  <c r="AN863" i="5"/>
  <c r="AN500" i="5"/>
  <c r="AN864" i="5"/>
  <c r="AN506" i="5"/>
  <c r="AN865" i="5"/>
  <c r="AN512" i="5"/>
  <c r="AN866" i="5"/>
  <c r="AN518" i="5"/>
  <c r="AN867" i="5"/>
  <c r="AN524" i="5"/>
  <c r="AN868" i="5"/>
  <c r="AN530" i="5"/>
  <c r="AN869" i="5"/>
  <c r="AN97" i="7"/>
  <c r="AN103" i="7"/>
  <c r="AN106" i="7"/>
  <c r="AN536" i="5"/>
  <c r="AN870" i="5"/>
  <c r="AN542" i="5"/>
  <c r="AN871" i="5"/>
  <c r="AN548" i="5"/>
  <c r="AN872" i="5"/>
  <c r="AN554" i="5"/>
  <c r="AN873" i="5"/>
  <c r="AN560" i="5"/>
  <c r="AN874" i="5"/>
  <c r="AN566" i="5"/>
  <c r="AN875" i="5"/>
  <c r="AN572" i="5"/>
  <c r="AN876" i="5"/>
  <c r="AN578" i="5"/>
  <c r="AN877" i="5"/>
  <c r="AN584" i="5"/>
  <c r="AN878" i="5"/>
  <c r="AN590" i="5"/>
  <c r="AN879" i="5"/>
  <c r="AN597" i="5"/>
  <c r="AN880" i="5"/>
  <c r="AN603" i="5"/>
  <c r="AN881" i="5"/>
  <c r="AN609" i="5"/>
  <c r="AN882" i="5"/>
  <c r="AN615" i="5"/>
  <c r="AN883" i="5"/>
  <c r="AN621" i="5"/>
  <c r="AN884" i="5"/>
  <c r="AN627" i="5"/>
  <c r="AN885" i="5"/>
  <c r="AN633" i="5"/>
  <c r="AN886" i="5"/>
  <c r="AN16" i="7"/>
  <c r="AN34" i="7"/>
  <c r="AN43" i="7"/>
  <c r="AN58" i="7"/>
  <c r="AN67" i="7"/>
  <c r="AN76" i="7"/>
  <c r="AN85" i="7"/>
  <c r="AN88" i="7"/>
  <c r="AN640" i="5"/>
  <c r="AN887" i="5"/>
  <c r="AN17" i="5"/>
  <c r="BE455" i="5"/>
  <c r="BE859" i="5"/>
  <c r="BE464" i="5"/>
  <c r="BE860" i="5"/>
  <c r="BE16" i="5"/>
  <c r="BD455" i="5"/>
  <c r="BD859" i="5"/>
  <c r="BD464" i="5"/>
  <c r="BD860" i="5"/>
  <c r="BD16" i="5"/>
  <c r="BC455" i="5"/>
  <c r="BC859" i="5"/>
  <c r="BC464" i="5"/>
  <c r="BC860" i="5"/>
  <c r="BC16" i="5"/>
  <c r="BB455" i="5"/>
  <c r="BB859" i="5"/>
  <c r="BB464" i="5"/>
  <c r="BB860" i="5"/>
  <c r="BB16" i="5"/>
  <c r="BA455" i="5"/>
  <c r="BA859" i="5"/>
  <c r="BA464" i="5"/>
  <c r="BA860" i="5"/>
  <c r="BA16" i="5"/>
  <c r="AZ455" i="5"/>
  <c r="AZ859" i="5"/>
  <c r="AZ464" i="5"/>
  <c r="AZ860" i="5"/>
  <c r="AZ16" i="5"/>
  <c r="AY455" i="5"/>
  <c r="AY859" i="5"/>
  <c r="AY464" i="5"/>
  <c r="AY860" i="5"/>
  <c r="AY16" i="5"/>
  <c r="AX455" i="5"/>
  <c r="AX859" i="5"/>
  <c r="AX464" i="5"/>
  <c r="AX860" i="5"/>
  <c r="AX16" i="5"/>
  <c r="AW455" i="5"/>
  <c r="AW859" i="5"/>
  <c r="AW464" i="5"/>
  <c r="AW860" i="5"/>
  <c r="AW16" i="5"/>
  <c r="AV455" i="5"/>
  <c r="AV859" i="5"/>
  <c r="AV464" i="5"/>
  <c r="AV860" i="5"/>
  <c r="AV16" i="5"/>
  <c r="AU455" i="5"/>
  <c r="AU859" i="5"/>
  <c r="AU464" i="5"/>
  <c r="AU860" i="5"/>
  <c r="AU16" i="5"/>
  <c r="AT455" i="5"/>
  <c r="AT859" i="5"/>
  <c r="AT464" i="5"/>
  <c r="AT860" i="5"/>
  <c r="AT16" i="5"/>
  <c r="AS455" i="5"/>
  <c r="AS859" i="5"/>
  <c r="AS464" i="5"/>
  <c r="AS860" i="5"/>
  <c r="AS16" i="5"/>
  <c r="AR455" i="5"/>
  <c r="AR859" i="5"/>
  <c r="AR464" i="5"/>
  <c r="AR860" i="5"/>
  <c r="AR16" i="5"/>
  <c r="AQ455" i="5"/>
  <c r="AQ859" i="5"/>
  <c r="AQ464" i="5"/>
  <c r="AQ860" i="5"/>
  <c r="AQ16" i="5"/>
  <c r="AP455" i="5"/>
  <c r="AP859" i="5"/>
  <c r="AP464" i="5"/>
  <c r="AP860" i="5"/>
  <c r="AP16" i="5"/>
  <c r="AO455" i="5"/>
  <c r="AO859" i="5"/>
  <c r="AO464" i="5"/>
  <c r="AO860" i="5"/>
  <c r="AO16" i="5"/>
  <c r="AN455" i="5"/>
  <c r="AN859" i="5"/>
  <c r="AN464" i="5"/>
  <c r="AN860" i="5"/>
  <c r="AN16" i="5"/>
  <c r="BG455" i="5"/>
  <c r="BG859" i="5"/>
  <c r="BG464" i="5"/>
  <c r="BG860" i="5"/>
  <c r="BG16" i="5"/>
  <c r="BH455" i="5"/>
  <c r="BH859" i="5"/>
  <c r="BH464" i="5"/>
  <c r="BH860" i="5"/>
  <c r="BH16" i="5"/>
  <c r="BI455" i="5"/>
  <c r="BI859" i="5"/>
  <c r="BI464" i="5"/>
  <c r="BI860" i="5"/>
  <c r="BI16" i="5"/>
  <c r="BJ455" i="5"/>
  <c r="BJ859" i="5"/>
  <c r="BJ464" i="5"/>
  <c r="BJ860" i="5"/>
  <c r="BJ16" i="5"/>
  <c r="BK455" i="5"/>
  <c r="BK859" i="5"/>
  <c r="BK464" i="5"/>
  <c r="BK860" i="5"/>
  <c r="BK16" i="5"/>
  <c r="BL455" i="5"/>
  <c r="BL859" i="5"/>
  <c r="BL464" i="5"/>
  <c r="BL860" i="5"/>
  <c r="BL16" i="5"/>
  <c r="BM455" i="5"/>
  <c r="BM859" i="5"/>
  <c r="BM464" i="5"/>
  <c r="BM860" i="5"/>
  <c r="BM16" i="5"/>
  <c r="BN455" i="5"/>
  <c r="BN859" i="5"/>
  <c r="BN464" i="5"/>
  <c r="BN860" i="5"/>
  <c r="BN16" i="5"/>
  <c r="BO455" i="5"/>
  <c r="BO859" i="5"/>
  <c r="BO464" i="5"/>
  <c r="BO860" i="5"/>
  <c r="BO16" i="5"/>
  <c r="BP455" i="5"/>
  <c r="BP859" i="5"/>
  <c r="BP464" i="5"/>
  <c r="BP860" i="5"/>
  <c r="BP16" i="5"/>
  <c r="BQ455" i="5"/>
  <c r="BQ859" i="5"/>
  <c r="BQ464" i="5"/>
  <c r="BQ860" i="5"/>
  <c r="BQ16" i="5"/>
  <c r="BR455" i="5"/>
  <c r="BR859" i="5"/>
  <c r="BR464" i="5"/>
  <c r="BR860" i="5"/>
  <c r="BR16" i="5"/>
  <c r="BS455" i="5"/>
  <c r="BS859" i="5"/>
  <c r="BS464" i="5"/>
  <c r="BS860" i="5"/>
  <c r="BS16" i="5"/>
  <c r="BT455" i="5"/>
  <c r="BT859" i="5"/>
  <c r="BT464" i="5"/>
  <c r="BT860" i="5"/>
  <c r="BT16" i="5"/>
  <c r="BU455" i="5"/>
  <c r="BU859" i="5"/>
  <c r="BU464" i="5"/>
  <c r="BU860" i="5"/>
  <c r="BU16" i="5"/>
  <c r="BV455" i="5"/>
  <c r="BV859" i="5"/>
  <c r="BV464" i="5"/>
  <c r="BV860" i="5"/>
  <c r="BV16" i="5"/>
  <c r="BW455" i="5"/>
  <c r="BW859" i="5"/>
  <c r="BW464" i="5"/>
  <c r="BW860" i="5"/>
  <c r="BW16" i="5"/>
  <c r="BG473" i="5"/>
  <c r="BG861" i="5"/>
  <c r="BG482" i="5"/>
  <c r="BG862" i="5"/>
  <c r="BG491" i="5"/>
  <c r="BG863" i="5"/>
  <c r="BG500" i="5"/>
  <c r="BG864" i="5"/>
  <c r="BG506" i="5"/>
  <c r="BG865" i="5"/>
  <c r="BG512" i="5"/>
  <c r="BG866" i="5"/>
  <c r="BG518" i="5"/>
  <c r="BG867" i="5"/>
  <c r="BG524" i="5"/>
  <c r="BG868" i="5"/>
  <c r="BG530" i="5"/>
  <c r="BG869" i="5"/>
  <c r="BG97" i="7"/>
  <c r="BG103" i="7"/>
  <c r="BG106" i="7"/>
  <c r="BG536" i="5"/>
  <c r="BG870" i="5"/>
  <c r="BG542" i="5"/>
  <c r="BG871" i="5"/>
  <c r="BG548" i="5"/>
  <c r="BG872" i="5"/>
  <c r="BG554" i="5"/>
  <c r="BG873" i="5"/>
  <c r="BG560" i="5"/>
  <c r="BG874" i="5"/>
  <c r="BG566" i="5"/>
  <c r="BG875" i="5"/>
  <c r="BG572" i="5"/>
  <c r="BG876" i="5"/>
  <c r="BG578" i="5"/>
  <c r="BG877" i="5"/>
  <c r="BG584" i="5"/>
  <c r="BG878" i="5"/>
  <c r="BG590" i="5"/>
  <c r="BG879" i="5"/>
  <c r="BG597" i="5"/>
  <c r="BG880" i="5"/>
  <c r="BG603" i="5"/>
  <c r="BG881" i="5"/>
  <c r="BG609" i="5"/>
  <c r="BG882" i="5"/>
  <c r="BG615" i="5"/>
  <c r="BG883" i="5"/>
  <c r="BG621" i="5"/>
  <c r="BG884" i="5"/>
  <c r="BG627" i="5"/>
  <c r="BG885" i="5"/>
  <c r="BG633" i="5"/>
  <c r="BG886" i="5"/>
  <c r="BG16" i="7"/>
  <c r="BG34" i="7"/>
  <c r="BG43" i="7"/>
  <c r="BG58" i="7"/>
  <c r="BG67" i="7"/>
  <c r="BG76" i="7"/>
  <c r="BG85" i="7"/>
  <c r="BG88" i="7"/>
  <c r="BG640" i="5"/>
  <c r="BG887" i="5"/>
  <c r="BG17" i="5"/>
  <c r="BH473" i="5"/>
  <c r="BH861" i="5"/>
  <c r="BH482" i="5"/>
  <c r="BH862" i="5"/>
  <c r="BH491" i="5"/>
  <c r="BH863" i="5"/>
  <c r="BH500" i="5"/>
  <c r="BH864" i="5"/>
  <c r="BH506" i="5"/>
  <c r="BH865" i="5"/>
  <c r="BH512" i="5"/>
  <c r="BH866" i="5"/>
  <c r="BH518" i="5"/>
  <c r="BH867" i="5"/>
  <c r="BH524" i="5"/>
  <c r="BH868" i="5"/>
  <c r="BH530" i="5"/>
  <c r="BH869" i="5"/>
  <c r="BH97" i="7"/>
  <c r="BH103" i="7"/>
  <c r="BH106" i="7"/>
  <c r="BH536" i="5"/>
  <c r="BH870" i="5"/>
  <c r="BH542" i="5"/>
  <c r="BH871" i="5"/>
  <c r="BH548" i="5"/>
  <c r="BH872" i="5"/>
  <c r="BH554" i="5"/>
  <c r="BH873" i="5"/>
  <c r="BH560" i="5"/>
  <c r="BH874" i="5"/>
  <c r="BH566" i="5"/>
  <c r="BH875" i="5"/>
  <c r="BH572" i="5"/>
  <c r="BH876" i="5"/>
  <c r="BH578" i="5"/>
  <c r="BH877" i="5"/>
  <c r="BH584" i="5"/>
  <c r="BH878" i="5"/>
  <c r="BH590" i="5"/>
  <c r="BH879" i="5"/>
  <c r="BH597" i="5"/>
  <c r="BH880" i="5"/>
  <c r="BH603" i="5"/>
  <c r="BH881" i="5"/>
  <c r="BH609" i="5"/>
  <c r="BH882" i="5"/>
  <c r="BH615" i="5"/>
  <c r="BH883" i="5"/>
  <c r="BH621" i="5"/>
  <c r="BH884" i="5"/>
  <c r="BH627" i="5"/>
  <c r="BH885" i="5"/>
  <c r="BH633" i="5"/>
  <c r="BH886" i="5"/>
  <c r="BH16" i="7"/>
  <c r="BH34" i="7"/>
  <c r="BH43" i="7"/>
  <c r="BH58" i="7"/>
  <c r="BH67" i="7"/>
  <c r="BH76" i="7"/>
  <c r="BH85" i="7"/>
  <c r="BH88" i="7"/>
  <c r="BH640" i="5"/>
  <c r="BH887" i="5"/>
  <c r="BH17" i="5"/>
  <c r="BI473" i="5"/>
  <c r="BI861" i="5"/>
  <c r="BI482" i="5"/>
  <c r="BI862" i="5"/>
  <c r="BI491" i="5"/>
  <c r="BI863" i="5"/>
  <c r="BI500" i="5"/>
  <c r="BI864" i="5"/>
  <c r="BI506" i="5"/>
  <c r="BI865" i="5"/>
  <c r="BI512" i="5"/>
  <c r="BI866" i="5"/>
  <c r="BI518" i="5"/>
  <c r="BI867" i="5"/>
  <c r="BI524" i="5"/>
  <c r="BI868" i="5"/>
  <c r="BI530" i="5"/>
  <c r="BI869" i="5"/>
  <c r="BI97" i="7"/>
  <c r="BI103" i="7"/>
  <c r="BI106" i="7"/>
  <c r="BI536" i="5"/>
  <c r="BI870" i="5"/>
  <c r="BI542" i="5"/>
  <c r="BI871" i="5"/>
  <c r="BI548" i="5"/>
  <c r="BI872" i="5"/>
  <c r="BI554" i="5"/>
  <c r="BI873" i="5"/>
  <c r="BI560" i="5"/>
  <c r="BI874" i="5"/>
  <c r="BI566" i="5"/>
  <c r="BI875" i="5"/>
  <c r="BI572" i="5"/>
  <c r="BI876" i="5"/>
  <c r="BI578" i="5"/>
  <c r="BI877" i="5"/>
  <c r="BI584" i="5"/>
  <c r="BI878" i="5"/>
  <c r="BI590" i="5"/>
  <c r="BI879" i="5"/>
  <c r="BI597" i="5"/>
  <c r="BI880" i="5"/>
  <c r="BI603" i="5"/>
  <c r="BI881" i="5"/>
  <c r="BI609" i="5"/>
  <c r="BI882" i="5"/>
  <c r="BI615" i="5"/>
  <c r="BI883" i="5"/>
  <c r="BI621" i="5"/>
  <c r="BI884" i="5"/>
  <c r="BI627" i="5"/>
  <c r="BI885" i="5"/>
  <c r="BI633" i="5"/>
  <c r="BI886" i="5"/>
  <c r="BI16" i="7"/>
  <c r="BI34" i="7"/>
  <c r="BI43" i="7"/>
  <c r="BI58" i="7"/>
  <c r="BI67" i="7"/>
  <c r="BI76" i="7"/>
  <c r="BI85" i="7"/>
  <c r="BI88" i="7"/>
  <c r="BI640" i="5"/>
  <c r="BI887" i="5"/>
  <c r="BI17" i="5"/>
  <c r="BJ473" i="5"/>
  <c r="BJ861" i="5"/>
  <c r="BJ482" i="5"/>
  <c r="BJ862" i="5"/>
  <c r="BJ491" i="5"/>
  <c r="BJ863" i="5"/>
  <c r="BJ500" i="5"/>
  <c r="BJ864" i="5"/>
  <c r="BJ506" i="5"/>
  <c r="BJ865" i="5"/>
  <c r="BJ512" i="5"/>
  <c r="BJ866" i="5"/>
  <c r="BJ518" i="5"/>
  <c r="BJ867" i="5"/>
  <c r="BJ524" i="5"/>
  <c r="BJ868" i="5"/>
  <c r="BJ530" i="5"/>
  <c r="BJ869" i="5"/>
  <c r="BJ97" i="7"/>
  <c r="BJ103" i="7"/>
  <c r="BJ106" i="7"/>
  <c r="BJ536" i="5"/>
  <c r="BJ870" i="5"/>
  <c r="BJ542" i="5"/>
  <c r="BJ871" i="5"/>
  <c r="BJ548" i="5"/>
  <c r="BJ872" i="5"/>
  <c r="BJ554" i="5"/>
  <c r="BJ873" i="5"/>
  <c r="BJ560" i="5"/>
  <c r="BJ874" i="5"/>
  <c r="BJ566" i="5"/>
  <c r="BJ875" i="5"/>
  <c r="BJ572" i="5"/>
  <c r="BJ876" i="5"/>
  <c r="BJ578" i="5"/>
  <c r="BJ877" i="5"/>
  <c r="BJ584" i="5"/>
  <c r="BJ878" i="5"/>
  <c r="BJ590" i="5"/>
  <c r="BJ879" i="5"/>
  <c r="BJ597" i="5"/>
  <c r="BJ880" i="5"/>
  <c r="BJ603" i="5"/>
  <c r="BJ881" i="5"/>
  <c r="BJ609" i="5"/>
  <c r="BJ882" i="5"/>
  <c r="BJ615" i="5"/>
  <c r="BJ883" i="5"/>
  <c r="BJ621" i="5"/>
  <c r="BJ884" i="5"/>
  <c r="BJ627" i="5"/>
  <c r="BJ885" i="5"/>
  <c r="BJ633" i="5"/>
  <c r="BJ886" i="5"/>
  <c r="BJ16" i="7"/>
  <c r="BJ34" i="7"/>
  <c r="BJ43" i="7"/>
  <c r="BJ58" i="7"/>
  <c r="BJ67" i="7"/>
  <c r="BJ76" i="7"/>
  <c r="BJ85" i="7"/>
  <c r="BJ88" i="7"/>
  <c r="BJ640" i="5"/>
  <c r="BJ887" i="5"/>
  <c r="BJ17" i="5"/>
  <c r="BK473" i="5"/>
  <c r="BK861" i="5"/>
  <c r="BK482" i="5"/>
  <c r="BK862" i="5"/>
  <c r="BK491" i="5"/>
  <c r="BK863" i="5"/>
  <c r="BK500" i="5"/>
  <c r="BK864" i="5"/>
  <c r="BK506" i="5"/>
  <c r="BK865" i="5"/>
  <c r="BK512" i="5"/>
  <c r="BK866" i="5"/>
  <c r="BK518" i="5"/>
  <c r="BK867" i="5"/>
  <c r="BK524" i="5"/>
  <c r="BK868" i="5"/>
  <c r="BK530" i="5"/>
  <c r="BK869" i="5"/>
  <c r="BK97" i="7"/>
  <c r="BK103" i="7"/>
  <c r="BK106" i="7"/>
  <c r="BK536" i="5"/>
  <c r="BK870" i="5"/>
  <c r="BK542" i="5"/>
  <c r="BK871" i="5"/>
  <c r="BK548" i="5"/>
  <c r="BK872" i="5"/>
  <c r="BK554" i="5"/>
  <c r="BK873" i="5"/>
  <c r="BK560" i="5"/>
  <c r="BK874" i="5"/>
  <c r="BK566" i="5"/>
  <c r="BK875" i="5"/>
  <c r="BK572" i="5"/>
  <c r="BK876" i="5"/>
  <c r="BK578" i="5"/>
  <c r="BK877" i="5"/>
  <c r="BK584" i="5"/>
  <c r="BK878" i="5"/>
  <c r="BK590" i="5"/>
  <c r="BK879" i="5"/>
  <c r="BK597" i="5"/>
  <c r="BK880" i="5"/>
  <c r="BK603" i="5"/>
  <c r="BK881" i="5"/>
  <c r="BK609" i="5"/>
  <c r="BK882" i="5"/>
  <c r="BK615" i="5"/>
  <c r="BK883" i="5"/>
  <c r="BK621" i="5"/>
  <c r="BK884" i="5"/>
  <c r="BK627" i="5"/>
  <c r="BK885" i="5"/>
  <c r="BK633" i="5"/>
  <c r="BK886" i="5"/>
  <c r="BK16" i="7"/>
  <c r="BK34" i="7"/>
  <c r="BK43" i="7"/>
  <c r="BK58" i="7"/>
  <c r="BK67" i="7"/>
  <c r="BK76" i="7"/>
  <c r="BK85" i="7"/>
  <c r="BK88" i="7"/>
  <c r="BK640" i="5"/>
  <c r="BK887" i="5"/>
  <c r="BK17" i="5"/>
  <c r="BL473" i="5"/>
  <c r="BL861" i="5"/>
  <c r="BL482" i="5"/>
  <c r="BL862" i="5"/>
  <c r="BL491" i="5"/>
  <c r="BL863" i="5"/>
  <c r="BL500" i="5"/>
  <c r="BL864" i="5"/>
  <c r="BL512" i="5"/>
  <c r="BL866" i="5"/>
  <c r="BL518" i="5"/>
  <c r="BL867" i="5"/>
  <c r="BL524" i="5"/>
  <c r="BL868" i="5"/>
  <c r="BL530" i="5"/>
  <c r="BL869" i="5"/>
  <c r="BL97" i="7"/>
  <c r="BL103" i="7"/>
  <c r="BL106" i="7"/>
  <c r="BL536" i="5"/>
  <c r="BL870" i="5"/>
  <c r="BL542" i="5"/>
  <c r="BL871" i="5"/>
  <c r="BL548" i="5"/>
  <c r="BL872" i="5"/>
  <c r="BL554" i="5"/>
  <c r="BL873" i="5"/>
  <c r="BL560" i="5"/>
  <c r="BL874" i="5"/>
  <c r="BL566" i="5"/>
  <c r="BL875" i="5"/>
  <c r="BL572" i="5"/>
  <c r="BL876" i="5"/>
  <c r="BL578" i="5"/>
  <c r="BL877" i="5"/>
  <c r="BL584" i="5"/>
  <c r="BL878" i="5"/>
  <c r="BL590" i="5"/>
  <c r="BL879" i="5"/>
  <c r="BL597" i="5"/>
  <c r="BL880" i="5"/>
  <c r="BL603" i="5"/>
  <c r="BL881" i="5"/>
  <c r="BL609" i="5"/>
  <c r="BL882" i="5"/>
  <c r="BL615" i="5"/>
  <c r="BL883" i="5"/>
  <c r="BL621" i="5"/>
  <c r="BL884" i="5"/>
  <c r="BL627" i="5"/>
  <c r="BL885" i="5"/>
  <c r="BL633" i="5"/>
  <c r="BL886" i="5"/>
  <c r="BL16" i="7"/>
  <c r="BL34" i="7"/>
  <c r="BL43" i="7"/>
  <c r="BL58" i="7"/>
  <c r="BL67" i="7"/>
  <c r="BL76" i="7"/>
  <c r="BL85" i="7"/>
  <c r="BL88" i="7"/>
  <c r="BL640" i="5"/>
  <c r="BL887" i="5"/>
  <c r="BL17" i="5"/>
  <c r="BM473" i="5"/>
  <c r="BM861" i="5"/>
  <c r="BM482" i="5"/>
  <c r="BM862" i="5"/>
  <c r="BM491" i="5"/>
  <c r="BM863" i="5"/>
  <c r="BM500" i="5"/>
  <c r="BM864" i="5"/>
  <c r="BM506" i="5"/>
  <c r="BM865" i="5"/>
  <c r="BM512" i="5"/>
  <c r="BM866" i="5"/>
  <c r="BM518" i="5"/>
  <c r="BM867" i="5"/>
  <c r="BM524" i="5"/>
  <c r="BM868" i="5"/>
  <c r="BM530" i="5"/>
  <c r="BM869" i="5"/>
  <c r="BM97" i="7"/>
  <c r="BM103" i="7"/>
  <c r="BM106" i="7"/>
  <c r="BM536" i="5"/>
  <c r="BM870" i="5"/>
  <c r="BM542" i="5"/>
  <c r="BM871" i="5"/>
  <c r="BM548" i="5"/>
  <c r="BM872" i="5"/>
  <c r="BM554" i="5"/>
  <c r="BM873" i="5"/>
  <c r="BM560" i="5"/>
  <c r="BM874" i="5"/>
  <c r="BM566" i="5"/>
  <c r="BM875" i="5"/>
  <c r="BM572" i="5"/>
  <c r="BM876" i="5"/>
  <c r="BM578" i="5"/>
  <c r="BM877" i="5"/>
  <c r="BM584" i="5"/>
  <c r="BM878" i="5"/>
  <c r="BM590" i="5"/>
  <c r="BM879" i="5"/>
  <c r="BM597" i="5"/>
  <c r="BM880" i="5"/>
  <c r="BM603" i="5"/>
  <c r="BM881" i="5"/>
  <c r="BM609" i="5"/>
  <c r="BM882" i="5"/>
  <c r="BM615" i="5"/>
  <c r="BM883" i="5"/>
  <c r="BM621" i="5"/>
  <c r="BM884" i="5"/>
  <c r="BM627" i="5"/>
  <c r="BM885" i="5"/>
  <c r="BM633" i="5"/>
  <c r="BM886" i="5"/>
  <c r="BM16" i="7"/>
  <c r="BM34" i="7"/>
  <c r="BM43" i="7"/>
  <c r="BM58" i="7"/>
  <c r="BM67" i="7"/>
  <c r="BM76" i="7"/>
  <c r="BM85" i="7"/>
  <c r="BM88" i="7"/>
  <c r="BM640" i="5"/>
  <c r="BM887" i="5"/>
  <c r="BM17" i="5"/>
  <c r="BN473" i="5"/>
  <c r="BN861" i="5"/>
  <c r="BN482" i="5"/>
  <c r="BN862" i="5"/>
  <c r="BN491" i="5"/>
  <c r="BN863" i="5"/>
  <c r="BN500" i="5"/>
  <c r="BN864" i="5"/>
  <c r="BN506" i="5"/>
  <c r="BN865" i="5"/>
  <c r="BN512" i="5"/>
  <c r="BN866" i="5"/>
  <c r="BN518" i="5"/>
  <c r="BN867" i="5"/>
  <c r="BN524" i="5"/>
  <c r="BN868" i="5"/>
  <c r="BN530" i="5"/>
  <c r="BN869" i="5"/>
  <c r="BN97" i="7"/>
  <c r="BN103" i="7"/>
  <c r="BN106" i="7"/>
  <c r="BN536" i="5"/>
  <c r="BN870" i="5"/>
  <c r="BN542" i="5"/>
  <c r="BN871" i="5"/>
  <c r="BN548" i="5"/>
  <c r="BN872" i="5"/>
  <c r="BN554" i="5"/>
  <c r="BN873" i="5"/>
  <c r="BN560" i="5"/>
  <c r="BN874" i="5"/>
  <c r="BN566" i="5"/>
  <c r="BN875" i="5"/>
  <c r="BN572" i="5"/>
  <c r="BN876" i="5"/>
  <c r="BN578" i="5"/>
  <c r="BN877" i="5"/>
  <c r="BN584" i="5"/>
  <c r="BN878" i="5"/>
  <c r="BN590" i="5"/>
  <c r="BN879" i="5"/>
  <c r="BN597" i="5"/>
  <c r="BN880" i="5"/>
  <c r="BN603" i="5"/>
  <c r="BN881" i="5"/>
  <c r="BN609" i="5"/>
  <c r="BN882" i="5"/>
  <c r="BN615" i="5"/>
  <c r="BN883" i="5"/>
  <c r="BN621" i="5"/>
  <c r="BN884" i="5"/>
  <c r="BN627" i="5"/>
  <c r="BN885" i="5"/>
  <c r="BN633" i="5"/>
  <c r="BN886" i="5"/>
  <c r="BN16" i="7"/>
  <c r="BN34" i="7"/>
  <c r="BN43" i="7"/>
  <c r="BN58" i="7"/>
  <c r="BN67" i="7"/>
  <c r="BN76" i="7"/>
  <c r="BN85" i="7"/>
  <c r="BN88" i="7"/>
  <c r="BN640" i="5"/>
  <c r="BN887" i="5"/>
  <c r="BN17" i="5"/>
  <c r="BO473" i="5"/>
  <c r="BO861" i="5"/>
  <c r="BO482" i="5"/>
  <c r="BO862" i="5"/>
  <c r="BO491" i="5"/>
  <c r="BO863" i="5"/>
  <c r="BO500" i="5"/>
  <c r="BO864" i="5"/>
  <c r="BO506" i="5"/>
  <c r="BO865" i="5"/>
  <c r="BO512" i="5"/>
  <c r="BO866" i="5"/>
  <c r="BO518" i="5"/>
  <c r="BO867" i="5"/>
  <c r="BO524" i="5"/>
  <c r="BO868" i="5"/>
  <c r="BO530" i="5"/>
  <c r="BO869" i="5"/>
  <c r="BO97" i="7"/>
  <c r="BO103" i="7"/>
  <c r="BO106" i="7"/>
  <c r="BO536" i="5"/>
  <c r="BO870" i="5"/>
  <c r="BO542" i="5"/>
  <c r="BO871" i="5"/>
  <c r="BO548" i="5"/>
  <c r="BO872" i="5"/>
  <c r="BO554" i="5"/>
  <c r="BO873" i="5"/>
  <c r="BO560" i="5"/>
  <c r="BO874" i="5"/>
  <c r="BO566" i="5"/>
  <c r="BO875" i="5"/>
  <c r="BO572" i="5"/>
  <c r="BO876" i="5"/>
  <c r="BO578" i="5"/>
  <c r="BO877" i="5"/>
  <c r="BO584" i="5"/>
  <c r="BO878" i="5"/>
  <c r="BO590" i="5"/>
  <c r="BO879" i="5"/>
  <c r="BO597" i="5"/>
  <c r="BO880" i="5"/>
  <c r="BO603" i="5"/>
  <c r="BO881" i="5"/>
  <c r="BO609" i="5"/>
  <c r="BO882" i="5"/>
  <c r="BO615" i="5"/>
  <c r="BO883" i="5"/>
  <c r="BO621" i="5"/>
  <c r="BO884" i="5"/>
  <c r="BO627" i="5"/>
  <c r="BO885" i="5"/>
  <c r="BO633" i="5"/>
  <c r="BO886" i="5"/>
  <c r="BO16" i="7"/>
  <c r="BO34" i="7"/>
  <c r="BO43" i="7"/>
  <c r="BO58" i="7"/>
  <c r="BO67" i="7"/>
  <c r="BO76" i="7"/>
  <c r="BO85" i="7"/>
  <c r="BO88" i="7"/>
  <c r="BO640" i="5"/>
  <c r="BO887" i="5"/>
  <c r="BO17" i="5"/>
  <c r="BP473" i="5"/>
  <c r="BP861" i="5"/>
  <c r="BP482" i="5"/>
  <c r="BP862" i="5"/>
  <c r="BP491" i="5"/>
  <c r="BP863" i="5"/>
  <c r="BP500" i="5"/>
  <c r="BP864" i="5"/>
  <c r="BP506" i="5"/>
  <c r="BP865" i="5"/>
  <c r="BP512" i="5"/>
  <c r="BP866" i="5"/>
  <c r="BP518" i="5"/>
  <c r="BP867" i="5"/>
  <c r="BP524" i="5"/>
  <c r="BP868" i="5"/>
  <c r="BP530" i="5"/>
  <c r="BP869" i="5"/>
  <c r="BP97" i="7"/>
  <c r="BP103" i="7"/>
  <c r="BP106" i="7"/>
  <c r="BP536" i="5"/>
  <c r="BP870" i="5"/>
  <c r="BP542" i="5"/>
  <c r="BP871" i="5"/>
  <c r="BP548" i="5"/>
  <c r="BP872" i="5"/>
  <c r="BP554" i="5"/>
  <c r="BP873" i="5"/>
  <c r="BP560" i="5"/>
  <c r="BP874" i="5"/>
  <c r="BP566" i="5"/>
  <c r="BP875" i="5"/>
  <c r="BP572" i="5"/>
  <c r="BP876" i="5"/>
  <c r="BP578" i="5"/>
  <c r="BP877" i="5"/>
  <c r="BP584" i="5"/>
  <c r="BP878" i="5"/>
  <c r="BP590" i="5"/>
  <c r="BP879" i="5"/>
  <c r="BP597" i="5"/>
  <c r="BP880" i="5"/>
  <c r="BP603" i="5"/>
  <c r="BP881" i="5"/>
  <c r="BP609" i="5"/>
  <c r="BP882" i="5"/>
  <c r="BP615" i="5"/>
  <c r="BP883" i="5"/>
  <c r="BP621" i="5"/>
  <c r="BP884" i="5"/>
  <c r="BP627" i="5"/>
  <c r="BP885" i="5"/>
  <c r="BP633" i="5"/>
  <c r="BP886" i="5"/>
  <c r="BP16" i="7"/>
  <c r="BP34" i="7"/>
  <c r="BP43" i="7"/>
  <c r="BP58" i="7"/>
  <c r="BP67" i="7"/>
  <c r="BP76" i="7"/>
  <c r="BP85" i="7"/>
  <c r="BP88" i="7"/>
  <c r="BP640" i="5"/>
  <c r="BP887" i="5"/>
  <c r="BP17" i="5"/>
  <c r="BQ473" i="5"/>
  <c r="BQ861" i="5"/>
  <c r="BQ482" i="5"/>
  <c r="BQ862" i="5"/>
  <c r="BQ491" i="5"/>
  <c r="BQ863" i="5"/>
  <c r="BQ500" i="5"/>
  <c r="BQ864" i="5"/>
  <c r="BQ506" i="5"/>
  <c r="BQ865" i="5"/>
  <c r="BQ512" i="5"/>
  <c r="BQ866" i="5"/>
  <c r="BQ518" i="5"/>
  <c r="BQ867" i="5"/>
  <c r="BQ524" i="5"/>
  <c r="BQ868" i="5"/>
  <c r="BQ530" i="5"/>
  <c r="BQ869" i="5"/>
  <c r="BQ97" i="7"/>
  <c r="BQ103" i="7"/>
  <c r="BQ106" i="7"/>
  <c r="BQ536" i="5"/>
  <c r="BQ870" i="5"/>
  <c r="BQ542" i="5"/>
  <c r="BQ871" i="5"/>
  <c r="BQ548" i="5"/>
  <c r="BQ872" i="5"/>
  <c r="BQ554" i="5"/>
  <c r="BQ873" i="5"/>
  <c r="BQ560" i="5"/>
  <c r="BQ874" i="5"/>
  <c r="BQ566" i="5"/>
  <c r="BQ875" i="5"/>
  <c r="BQ572" i="5"/>
  <c r="BQ876" i="5"/>
  <c r="BQ578" i="5"/>
  <c r="BQ877" i="5"/>
  <c r="BQ584" i="5"/>
  <c r="BQ878" i="5"/>
  <c r="BQ590" i="5"/>
  <c r="BQ879" i="5"/>
  <c r="BQ597" i="5"/>
  <c r="BQ880" i="5"/>
  <c r="BQ603" i="5"/>
  <c r="BQ881" i="5"/>
  <c r="BQ609" i="5"/>
  <c r="BQ882" i="5"/>
  <c r="BQ615" i="5"/>
  <c r="BQ883" i="5"/>
  <c r="BQ621" i="5"/>
  <c r="BQ884" i="5"/>
  <c r="BQ627" i="5"/>
  <c r="BQ885" i="5"/>
  <c r="BQ633" i="5"/>
  <c r="BQ886" i="5"/>
  <c r="BQ16" i="7"/>
  <c r="BQ34" i="7"/>
  <c r="BQ43" i="7"/>
  <c r="BQ58" i="7"/>
  <c r="BQ67" i="7"/>
  <c r="BQ76" i="7"/>
  <c r="BQ85" i="7"/>
  <c r="BQ88" i="7"/>
  <c r="BQ640" i="5"/>
  <c r="BQ887" i="5"/>
  <c r="BQ17" i="5"/>
  <c r="BR473" i="5"/>
  <c r="BR861" i="5"/>
  <c r="BR482" i="5"/>
  <c r="BR862" i="5"/>
  <c r="BR491" i="5"/>
  <c r="BR863" i="5"/>
  <c r="BR500" i="5"/>
  <c r="BR864" i="5"/>
  <c r="BR506" i="5"/>
  <c r="BR865" i="5"/>
  <c r="BR512" i="5"/>
  <c r="BR866" i="5"/>
  <c r="BR518" i="5"/>
  <c r="BR867" i="5"/>
  <c r="BR524" i="5"/>
  <c r="BR868" i="5"/>
  <c r="BR530" i="5"/>
  <c r="BR869" i="5"/>
  <c r="BR97" i="7"/>
  <c r="BR103" i="7"/>
  <c r="BR106" i="7"/>
  <c r="BR536" i="5"/>
  <c r="BR870" i="5"/>
  <c r="BR542" i="5"/>
  <c r="BR871" i="5"/>
  <c r="BR548" i="5"/>
  <c r="BR872" i="5"/>
  <c r="BR554" i="5"/>
  <c r="BR873" i="5"/>
  <c r="BR560" i="5"/>
  <c r="BR874" i="5"/>
  <c r="BR566" i="5"/>
  <c r="BR875" i="5"/>
  <c r="BR572" i="5"/>
  <c r="BR876" i="5"/>
  <c r="BR578" i="5"/>
  <c r="BR877" i="5"/>
  <c r="BR584" i="5"/>
  <c r="BR878" i="5"/>
  <c r="BR590" i="5"/>
  <c r="BR879" i="5"/>
  <c r="BR597" i="5"/>
  <c r="BR880" i="5"/>
  <c r="BR603" i="5"/>
  <c r="BR881" i="5"/>
  <c r="BR609" i="5"/>
  <c r="BR882" i="5"/>
  <c r="BR615" i="5"/>
  <c r="BR883" i="5"/>
  <c r="BR621" i="5"/>
  <c r="BR884" i="5"/>
  <c r="BR627" i="5"/>
  <c r="BR885" i="5"/>
  <c r="BR633" i="5"/>
  <c r="BR886" i="5"/>
  <c r="BR16" i="7"/>
  <c r="BR34" i="7"/>
  <c r="BR43" i="7"/>
  <c r="BR58" i="7"/>
  <c r="BR67" i="7"/>
  <c r="BR76" i="7"/>
  <c r="BR85" i="7"/>
  <c r="BR88" i="7"/>
  <c r="BR640" i="5"/>
  <c r="BR887" i="5"/>
  <c r="BR17" i="5"/>
  <c r="BS473" i="5"/>
  <c r="BS861" i="5"/>
  <c r="BS482" i="5"/>
  <c r="BS862" i="5"/>
  <c r="BS491" i="5"/>
  <c r="BS863" i="5"/>
  <c r="BS500" i="5"/>
  <c r="BS864" i="5"/>
  <c r="BS506" i="5"/>
  <c r="BS865" i="5"/>
  <c r="BS512" i="5"/>
  <c r="BS866" i="5"/>
  <c r="BS518" i="5"/>
  <c r="BS867" i="5"/>
  <c r="BS524" i="5"/>
  <c r="BS868" i="5"/>
  <c r="BS530" i="5"/>
  <c r="BS869" i="5"/>
  <c r="BS97" i="7"/>
  <c r="BS103" i="7"/>
  <c r="BS106" i="7"/>
  <c r="BS536" i="5"/>
  <c r="BS870" i="5"/>
  <c r="BS542" i="5"/>
  <c r="BS871" i="5"/>
  <c r="BS548" i="5"/>
  <c r="BS872" i="5"/>
  <c r="BS554" i="5"/>
  <c r="BS873" i="5"/>
  <c r="BS560" i="5"/>
  <c r="BS874" i="5"/>
  <c r="BS566" i="5"/>
  <c r="BS875" i="5"/>
  <c r="BS572" i="5"/>
  <c r="BS876" i="5"/>
  <c r="BS578" i="5"/>
  <c r="BS877" i="5"/>
  <c r="BS584" i="5"/>
  <c r="BS878" i="5"/>
  <c r="BS590" i="5"/>
  <c r="BS879" i="5"/>
  <c r="BS597" i="5"/>
  <c r="BS880" i="5"/>
  <c r="BS603" i="5"/>
  <c r="BS881" i="5"/>
  <c r="BS609" i="5"/>
  <c r="BS882" i="5"/>
  <c r="BS615" i="5"/>
  <c r="BS883" i="5"/>
  <c r="BS621" i="5"/>
  <c r="BS884" i="5"/>
  <c r="BS627" i="5"/>
  <c r="BS885" i="5"/>
  <c r="BS633" i="5"/>
  <c r="BS886" i="5"/>
  <c r="BS16" i="7"/>
  <c r="BS34" i="7"/>
  <c r="BS43" i="7"/>
  <c r="BS58" i="7"/>
  <c r="BS67" i="7"/>
  <c r="BS76" i="7"/>
  <c r="BS85" i="7"/>
  <c r="BS88" i="7"/>
  <c r="BS640" i="5"/>
  <c r="BS887" i="5"/>
  <c r="BS17" i="5"/>
  <c r="BT473" i="5"/>
  <c r="BT861" i="5"/>
  <c r="BT482" i="5"/>
  <c r="BT862" i="5"/>
  <c r="BT491" i="5"/>
  <c r="BT863" i="5"/>
  <c r="BT500" i="5"/>
  <c r="BT864" i="5"/>
  <c r="BT506" i="5"/>
  <c r="BT865" i="5"/>
  <c r="BT512" i="5"/>
  <c r="BT866" i="5"/>
  <c r="BT518" i="5"/>
  <c r="BT867" i="5"/>
  <c r="BT524" i="5"/>
  <c r="BT868" i="5"/>
  <c r="BT530" i="5"/>
  <c r="BT869" i="5"/>
  <c r="BT97" i="7"/>
  <c r="BT103" i="7"/>
  <c r="BT106" i="7"/>
  <c r="BT536" i="5"/>
  <c r="BT870" i="5"/>
  <c r="BT542" i="5"/>
  <c r="BT871" i="5"/>
  <c r="BT548" i="5"/>
  <c r="BT872" i="5"/>
  <c r="BT554" i="5"/>
  <c r="BT873" i="5"/>
  <c r="BT560" i="5"/>
  <c r="BT874" i="5"/>
  <c r="BT566" i="5"/>
  <c r="BT875" i="5"/>
  <c r="BT572" i="5"/>
  <c r="BT876" i="5"/>
  <c r="BT578" i="5"/>
  <c r="BT877" i="5"/>
  <c r="BT584" i="5"/>
  <c r="BT878" i="5"/>
  <c r="BT590" i="5"/>
  <c r="BT879" i="5"/>
  <c r="BT597" i="5"/>
  <c r="BT880" i="5"/>
  <c r="BT603" i="5"/>
  <c r="BT881" i="5"/>
  <c r="BT609" i="5"/>
  <c r="BT882" i="5"/>
  <c r="BT615" i="5"/>
  <c r="BT883" i="5"/>
  <c r="BT621" i="5"/>
  <c r="BT884" i="5"/>
  <c r="BT627" i="5"/>
  <c r="BT885" i="5"/>
  <c r="BT633" i="5"/>
  <c r="BT886" i="5"/>
  <c r="BT16" i="7"/>
  <c r="BT34" i="7"/>
  <c r="BT43" i="7"/>
  <c r="BT58" i="7"/>
  <c r="BT67" i="7"/>
  <c r="BT76" i="7"/>
  <c r="BT85" i="7"/>
  <c r="BT88" i="7"/>
  <c r="BT640" i="5"/>
  <c r="BT887" i="5"/>
  <c r="BT17" i="5"/>
  <c r="BU473" i="5"/>
  <c r="BU861" i="5"/>
  <c r="BU482" i="5"/>
  <c r="BU862" i="5"/>
  <c r="BU491" i="5"/>
  <c r="BU863" i="5"/>
  <c r="BU500" i="5"/>
  <c r="BU864" i="5"/>
  <c r="BU506" i="5"/>
  <c r="BU865" i="5"/>
  <c r="BU512" i="5"/>
  <c r="BU866" i="5"/>
  <c r="BU518" i="5"/>
  <c r="BU867" i="5"/>
  <c r="BU524" i="5"/>
  <c r="BU868" i="5"/>
  <c r="BU530" i="5"/>
  <c r="BU869" i="5"/>
  <c r="BU97" i="7"/>
  <c r="BU103" i="7"/>
  <c r="BU106" i="7"/>
  <c r="BU536" i="5"/>
  <c r="BU870" i="5"/>
  <c r="BU542" i="5"/>
  <c r="BU871" i="5"/>
  <c r="BU548" i="5"/>
  <c r="BU872" i="5"/>
  <c r="BU554" i="5"/>
  <c r="BU873" i="5"/>
  <c r="BU560" i="5"/>
  <c r="BU874" i="5"/>
  <c r="BU566" i="5"/>
  <c r="BU875" i="5"/>
  <c r="BU572" i="5"/>
  <c r="BU876" i="5"/>
  <c r="BU578" i="5"/>
  <c r="BU877" i="5"/>
  <c r="BU584" i="5"/>
  <c r="BU878" i="5"/>
  <c r="BU590" i="5"/>
  <c r="BU879" i="5"/>
  <c r="BU597" i="5"/>
  <c r="BU880" i="5"/>
  <c r="BU603" i="5"/>
  <c r="BU881" i="5"/>
  <c r="BU609" i="5"/>
  <c r="BU882" i="5"/>
  <c r="BU615" i="5"/>
  <c r="BU883" i="5"/>
  <c r="BU621" i="5"/>
  <c r="BU884" i="5"/>
  <c r="BU627" i="5"/>
  <c r="BU885" i="5"/>
  <c r="BU633" i="5"/>
  <c r="BU886" i="5"/>
  <c r="BU16" i="7"/>
  <c r="BU34" i="7"/>
  <c r="BU43" i="7"/>
  <c r="BU58" i="7"/>
  <c r="BU67" i="7"/>
  <c r="BU76" i="7"/>
  <c r="BU85" i="7"/>
  <c r="BU88" i="7"/>
  <c r="BU640" i="5"/>
  <c r="BU887" i="5"/>
  <c r="BU17" i="5"/>
  <c r="BV473" i="5"/>
  <c r="BV861" i="5"/>
  <c r="BV482" i="5"/>
  <c r="BV862" i="5"/>
  <c r="BV491" i="5"/>
  <c r="BV863" i="5"/>
  <c r="BV500" i="5"/>
  <c r="BV864" i="5"/>
  <c r="BV506" i="5"/>
  <c r="BV865" i="5"/>
  <c r="BV512" i="5"/>
  <c r="BV866" i="5"/>
  <c r="BV518" i="5"/>
  <c r="BV867" i="5"/>
  <c r="BV524" i="5"/>
  <c r="BV868" i="5"/>
  <c r="BV530" i="5"/>
  <c r="BV869" i="5"/>
  <c r="BV97" i="7"/>
  <c r="BV103" i="7"/>
  <c r="BV106" i="7"/>
  <c r="BV536" i="5"/>
  <c r="BV870" i="5"/>
  <c r="BV542" i="5"/>
  <c r="BV871" i="5"/>
  <c r="BV548" i="5"/>
  <c r="BV872" i="5"/>
  <c r="BV554" i="5"/>
  <c r="BV873" i="5"/>
  <c r="BV560" i="5"/>
  <c r="BV874" i="5"/>
  <c r="BV566" i="5"/>
  <c r="BV875" i="5"/>
  <c r="BV572" i="5"/>
  <c r="BV876" i="5"/>
  <c r="BV578" i="5"/>
  <c r="BV877" i="5"/>
  <c r="BV584" i="5"/>
  <c r="BV878" i="5"/>
  <c r="BV590" i="5"/>
  <c r="BV879" i="5"/>
  <c r="BV597" i="5"/>
  <c r="BV880" i="5"/>
  <c r="BV603" i="5"/>
  <c r="BV881" i="5"/>
  <c r="BV609" i="5"/>
  <c r="BV882" i="5"/>
  <c r="BV615" i="5"/>
  <c r="BV883" i="5"/>
  <c r="BV621" i="5"/>
  <c r="BV884" i="5"/>
  <c r="BV627" i="5"/>
  <c r="BV885" i="5"/>
  <c r="BV633" i="5"/>
  <c r="BV886" i="5"/>
  <c r="BV16" i="7"/>
  <c r="BV34" i="7"/>
  <c r="BV43" i="7"/>
  <c r="BV58" i="7"/>
  <c r="BV67" i="7"/>
  <c r="BV76" i="7"/>
  <c r="BV85" i="7"/>
  <c r="BV88" i="7"/>
  <c r="BV640" i="5"/>
  <c r="BV887" i="5"/>
  <c r="BV17" i="5"/>
  <c r="BW473" i="5"/>
  <c r="BW861" i="5"/>
  <c r="BW482" i="5"/>
  <c r="BW862" i="5"/>
  <c r="BW491" i="5"/>
  <c r="BW863" i="5"/>
  <c r="BW500" i="5"/>
  <c r="BW864" i="5"/>
  <c r="BW506" i="5"/>
  <c r="BW865" i="5"/>
  <c r="BW512" i="5"/>
  <c r="BW866" i="5"/>
  <c r="BW518" i="5"/>
  <c r="BW867" i="5"/>
  <c r="BW524" i="5"/>
  <c r="BW868" i="5"/>
  <c r="BW530" i="5"/>
  <c r="BW869" i="5"/>
  <c r="BW97" i="7"/>
  <c r="BW103" i="7"/>
  <c r="BW106" i="7"/>
  <c r="BW536" i="5"/>
  <c r="BW870" i="5"/>
  <c r="BW542" i="5"/>
  <c r="BW871" i="5"/>
  <c r="BW548" i="5"/>
  <c r="BW872" i="5"/>
  <c r="BW554" i="5"/>
  <c r="BW873" i="5"/>
  <c r="BW560" i="5"/>
  <c r="BW874" i="5"/>
  <c r="BW566" i="5"/>
  <c r="BW875" i="5"/>
  <c r="BW572" i="5"/>
  <c r="BW876" i="5"/>
  <c r="BW578" i="5"/>
  <c r="BW877" i="5"/>
  <c r="BW584" i="5"/>
  <c r="BW878" i="5"/>
  <c r="BW590" i="5"/>
  <c r="BW879" i="5"/>
  <c r="BW597" i="5"/>
  <c r="BW880" i="5"/>
  <c r="BW603" i="5"/>
  <c r="BW881" i="5"/>
  <c r="BW609" i="5"/>
  <c r="BW882" i="5"/>
  <c r="BW615" i="5"/>
  <c r="BW883" i="5"/>
  <c r="BW621" i="5"/>
  <c r="BW884" i="5"/>
  <c r="BW627" i="5"/>
  <c r="BW885" i="5"/>
  <c r="BW633" i="5"/>
  <c r="BW886" i="5"/>
  <c r="BX16" i="7"/>
  <c r="BX34" i="7"/>
  <c r="BX43" i="7"/>
  <c r="BX58" i="7"/>
  <c r="BX67" i="7"/>
  <c r="BX76" i="7"/>
  <c r="BX85" i="7"/>
  <c r="BX88" i="7"/>
  <c r="BW640" i="5"/>
  <c r="BW887" i="5"/>
  <c r="BW17" i="5"/>
  <c r="CC473" i="5"/>
  <c r="CC861" i="5"/>
  <c r="CC482" i="5"/>
  <c r="CC862" i="5"/>
  <c r="CC491" i="5"/>
  <c r="CC863" i="5"/>
  <c r="CC500" i="5"/>
  <c r="CC864" i="5"/>
  <c r="CC506" i="5"/>
  <c r="CC865" i="5"/>
  <c r="CC512" i="5"/>
  <c r="CC866" i="5"/>
  <c r="CC518" i="5"/>
  <c r="CC867" i="5"/>
  <c r="CC524" i="5"/>
  <c r="CC868" i="5"/>
  <c r="CC530" i="5"/>
  <c r="CC869" i="5"/>
  <c r="CC97" i="7"/>
  <c r="CC103" i="7"/>
  <c r="CC106" i="7"/>
  <c r="CC536" i="5"/>
  <c r="CC870" i="5"/>
  <c r="CC542" i="5"/>
  <c r="CC871" i="5"/>
  <c r="CC548" i="5"/>
  <c r="CC872" i="5"/>
  <c r="CC554" i="5"/>
  <c r="CC873" i="5"/>
  <c r="CC560" i="5"/>
  <c r="CC874" i="5"/>
  <c r="CC566" i="5"/>
  <c r="CC875" i="5"/>
  <c r="CC572" i="5"/>
  <c r="CC876" i="5"/>
  <c r="CC578" i="5"/>
  <c r="CC877" i="5"/>
  <c r="CC584" i="5"/>
  <c r="CC878" i="5"/>
  <c r="CC590" i="5"/>
  <c r="CC879" i="5"/>
  <c r="CC597" i="5"/>
  <c r="CC880" i="5"/>
  <c r="CC603" i="5"/>
  <c r="CC881" i="5"/>
  <c r="CC609" i="5"/>
  <c r="CC882" i="5"/>
  <c r="CC615" i="5"/>
  <c r="CC883" i="5"/>
  <c r="CC621" i="5"/>
  <c r="CC884" i="5"/>
  <c r="CC627" i="5"/>
  <c r="CC885" i="5"/>
  <c r="CC633" i="5"/>
  <c r="CC886" i="5"/>
  <c r="CC640" i="5"/>
  <c r="CC887" i="5"/>
  <c r="CC17" i="5"/>
  <c r="CB473" i="5"/>
  <c r="CB861" i="5"/>
  <c r="CB482" i="5"/>
  <c r="CB862" i="5"/>
  <c r="CB491" i="5"/>
  <c r="CB863" i="5"/>
  <c r="CB500" i="5"/>
  <c r="CB864" i="5"/>
  <c r="CB506" i="5"/>
  <c r="CB865" i="5"/>
  <c r="CB512" i="5"/>
  <c r="CB866" i="5"/>
  <c r="CB518" i="5"/>
  <c r="CB867" i="5"/>
  <c r="CB524" i="5"/>
  <c r="CB868" i="5"/>
  <c r="CB530" i="5"/>
  <c r="CB869" i="5"/>
  <c r="CB97" i="7"/>
  <c r="CB103" i="7"/>
  <c r="CB106" i="7"/>
  <c r="CB536" i="5"/>
  <c r="CB870" i="5"/>
  <c r="CB542" i="5"/>
  <c r="CB871" i="5"/>
  <c r="CB548" i="5"/>
  <c r="CB872" i="5"/>
  <c r="CB554" i="5"/>
  <c r="CB873" i="5"/>
  <c r="CB560" i="5"/>
  <c r="CB874" i="5"/>
  <c r="CB566" i="5"/>
  <c r="CB875" i="5"/>
  <c r="CB572" i="5"/>
  <c r="CB876" i="5"/>
  <c r="CB578" i="5"/>
  <c r="CB877" i="5"/>
  <c r="CB584" i="5"/>
  <c r="CB878" i="5"/>
  <c r="CB590" i="5"/>
  <c r="CB879" i="5"/>
  <c r="CB597" i="5"/>
  <c r="CB880" i="5"/>
  <c r="CB603" i="5"/>
  <c r="CB881" i="5"/>
  <c r="CB609" i="5"/>
  <c r="CB882" i="5"/>
  <c r="CB615" i="5"/>
  <c r="CB883" i="5"/>
  <c r="CB621" i="5"/>
  <c r="CB884" i="5"/>
  <c r="CB627" i="5"/>
  <c r="CB885" i="5"/>
  <c r="CB633" i="5"/>
  <c r="CB886" i="5"/>
  <c r="CB640" i="5"/>
  <c r="CB887" i="5"/>
  <c r="CB17" i="5"/>
  <c r="CA473" i="5"/>
  <c r="CA861" i="5"/>
  <c r="CA482" i="5"/>
  <c r="CA862" i="5"/>
  <c r="CA491" i="5"/>
  <c r="CA863" i="5"/>
  <c r="CA500" i="5"/>
  <c r="CA864" i="5"/>
  <c r="CA506" i="5"/>
  <c r="CA865" i="5"/>
  <c r="CA512" i="5"/>
  <c r="CA866" i="5"/>
  <c r="CA518" i="5"/>
  <c r="CA867" i="5"/>
  <c r="CA524" i="5"/>
  <c r="CA868" i="5"/>
  <c r="CA530" i="5"/>
  <c r="CA869" i="5"/>
  <c r="CA870" i="5"/>
  <c r="CA542" i="5"/>
  <c r="CA871" i="5"/>
  <c r="CA548" i="5"/>
  <c r="CA872" i="5"/>
  <c r="CA554" i="5"/>
  <c r="CA873" i="5"/>
  <c r="CA560" i="5"/>
  <c r="CA874" i="5"/>
  <c r="CA566" i="5"/>
  <c r="CA875" i="5"/>
  <c r="CA572" i="5"/>
  <c r="CA876" i="5"/>
  <c r="CA578" i="5"/>
  <c r="CA877" i="5"/>
  <c r="CA584" i="5"/>
  <c r="CA878" i="5"/>
  <c r="CA590" i="5"/>
  <c r="CA879" i="5"/>
  <c r="CA597" i="5"/>
  <c r="CA880" i="5"/>
  <c r="CA603" i="5"/>
  <c r="CA881" i="5"/>
  <c r="CA609" i="5"/>
  <c r="CA882" i="5"/>
  <c r="CA615" i="5"/>
  <c r="CA883" i="5"/>
  <c r="CA621" i="5"/>
  <c r="CA884" i="5"/>
  <c r="CA627" i="5"/>
  <c r="CA885" i="5"/>
  <c r="CA633" i="5"/>
  <c r="CA886" i="5"/>
  <c r="CA640" i="5"/>
  <c r="CA887" i="5"/>
  <c r="CA17" i="5"/>
  <c r="BZ473" i="5"/>
  <c r="BZ861" i="5"/>
  <c r="BZ482" i="5"/>
  <c r="BZ862" i="5"/>
  <c r="BZ491" i="5"/>
  <c r="BZ863" i="5"/>
  <c r="BZ500" i="5"/>
  <c r="BZ864" i="5"/>
  <c r="BZ506" i="5"/>
  <c r="BZ865" i="5"/>
  <c r="BZ512" i="5"/>
  <c r="BZ866" i="5"/>
  <c r="BZ518" i="5"/>
  <c r="BZ867" i="5"/>
  <c r="BZ524" i="5"/>
  <c r="BZ868" i="5"/>
  <c r="BZ530" i="5"/>
  <c r="BZ869" i="5"/>
  <c r="BZ870" i="5"/>
  <c r="BZ542" i="5"/>
  <c r="BZ871" i="5"/>
  <c r="BZ548" i="5"/>
  <c r="BZ872" i="5"/>
  <c r="BZ554" i="5"/>
  <c r="BZ873" i="5"/>
  <c r="BZ560" i="5"/>
  <c r="BZ874" i="5"/>
  <c r="BZ566" i="5"/>
  <c r="BZ875" i="5"/>
  <c r="BZ572" i="5"/>
  <c r="BZ876" i="5"/>
  <c r="BZ578" i="5"/>
  <c r="BZ877" i="5"/>
  <c r="BZ584" i="5"/>
  <c r="BZ878" i="5"/>
  <c r="BZ590" i="5"/>
  <c r="BZ879" i="5"/>
  <c r="BZ597" i="5"/>
  <c r="BZ880" i="5"/>
  <c r="BZ603" i="5"/>
  <c r="BZ881" i="5"/>
  <c r="BZ609" i="5"/>
  <c r="BZ882" i="5"/>
  <c r="BZ615" i="5"/>
  <c r="BZ883" i="5"/>
  <c r="BZ621" i="5"/>
  <c r="BZ884" i="5"/>
  <c r="BZ627" i="5"/>
  <c r="BZ885" i="5"/>
  <c r="BZ633" i="5"/>
  <c r="BZ886" i="5"/>
  <c r="BZ640" i="5"/>
  <c r="BZ887" i="5"/>
  <c r="BZ17" i="5"/>
  <c r="CC455" i="5"/>
  <c r="CC859" i="5"/>
  <c r="CC464" i="5"/>
  <c r="CC860" i="5"/>
  <c r="CC16" i="5"/>
  <c r="CB455" i="5"/>
  <c r="CB859" i="5"/>
  <c r="CB464" i="5"/>
  <c r="CB860" i="5"/>
  <c r="CB16" i="5"/>
  <c r="CA455" i="5"/>
  <c r="CA859" i="5"/>
  <c r="CA464" i="5"/>
  <c r="CA860" i="5"/>
  <c r="CA16" i="5"/>
  <c r="BZ455" i="5"/>
  <c r="BZ859" i="5"/>
  <c r="BZ464" i="5"/>
  <c r="BZ860" i="5"/>
  <c r="BZ16" i="5"/>
  <c r="BX455" i="5"/>
  <c r="BX859" i="5"/>
  <c r="BX464" i="5"/>
  <c r="BX860" i="5"/>
  <c r="BX16" i="5"/>
  <c r="BX473" i="5"/>
  <c r="BX861" i="5"/>
  <c r="BX482" i="5"/>
  <c r="BX862" i="5"/>
  <c r="BX491" i="5"/>
  <c r="BX863" i="5"/>
  <c r="BX500" i="5"/>
  <c r="BX864" i="5"/>
  <c r="BX506" i="5"/>
  <c r="BX865" i="5"/>
  <c r="BX512" i="5"/>
  <c r="BX866" i="5"/>
  <c r="BX518" i="5"/>
  <c r="BX867" i="5"/>
  <c r="BX524" i="5"/>
  <c r="BX868" i="5"/>
  <c r="BX530" i="5"/>
  <c r="BX869" i="5"/>
  <c r="BX97" i="7"/>
  <c r="BX103" i="7"/>
  <c r="BX106" i="7"/>
  <c r="BX536" i="5"/>
  <c r="BX870" i="5"/>
  <c r="BX542" i="5"/>
  <c r="BX871" i="5"/>
  <c r="BX548" i="5"/>
  <c r="BX872" i="5"/>
  <c r="BX554" i="5"/>
  <c r="BX873" i="5"/>
  <c r="BX560" i="5"/>
  <c r="BX874" i="5"/>
  <c r="BX566" i="5"/>
  <c r="BX875" i="5"/>
  <c r="BX572" i="5"/>
  <c r="BX876" i="5"/>
  <c r="BX578" i="5"/>
  <c r="BX877" i="5"/>
  <c r="BX584" i="5"/>
  <c r="BX878" i="5"/>
  <c r="BX590" i="5"/>
  <c r="BX879" i="5"/>
  <c r="BX597" i="5"/>
  <c r="BX880" i="5"/>
  <c r="BX603" i="5"/>
  <c r="BX881" i="5"/>
  <c r="BX609" i="5"/>
  <c r="BX882" i="5"/>
  <c r="BX615" i="5"/>
  <c r="BX883" i="5"/>
  <c r="BX621" i="5"/>
  <c r="BX884" i="5"/>
  <c r="BX627" i="5"/>
  <c r="BX885" i="5"/>
  <c r="BX633" i="5"/>
  <c r="BX886" i="5"/>
  <c r="BX640" i="5"/>
  <c r="BX887" i="5"/>
  <c r="BX17" i="5"/>
  <c r="I105" i="9"/>
  <c r="H105" i="9"/>
  <c r="G105" i="9"/>
  <c r="F105" i="9"/>
  <c r="E105" i="9"/>
  <c r="D105" i="9"/>
  <c r="C105" i="9"/>
  <c r="B105" i="9"/>
  <c r="I104" i="9"/>
  <c r="H104" i="9"/>
  <c r="G104" i="9"/>
  <c r="F104" i="9"/>
  <c r="E104" i="9"/>
  <c r="D104" i="9"/>
  <c r="C104" i="9"/>
  <c r="B104" i="9"/>
  <c r="I103" i="9"/>
  <c r="H103" i="9"/>
  <c r="G103" i="9"/>
  <c r="F103" i="9"/>
  <c r="E103" i="9"/>
  <c r="D103" i="9"/>
  <c r="C103" i="9"/>
  <c r="B103" i="9"/>
  <c r="I102" i="9"/>
  <c r="H102" i="9"/>
  <c r="G102" i="9"/>
  <c r="F102" i="9"/>
  <c r="E102" i="9"/>
  <c r="D102" i="9"/>
  <c r="C102" i="9"/>
  <c r="B102" i="9"/>
  <c r="I101" i="9"/>
  <c r="H101" i="9"/>
  <c r="G101" i="9"/>
  <c r="F101" i="9"/>
  <c r="E101" i="9"/>
  <c r="D101" i="9"/>
  <c r="C101" i="9"/>
  <c r="B101" i="9"/>
  <c r="I100" i="9"/>
  <c r="H100" i="9"/>
  <c r="G100" i="9"/>
  <c r="F100" i="9"/>
  <c r="E100" i="9"/>
  <c r="D100" i="9"/>
  <c r="C100" i="9"/>
  <c r="B100" i="9"/>
  <c r="I99" i="9"/>
  <c r="H99" i="9"/>
  <c r="G99" i="9"/>
  <c r="F99" i="9"/>
  <c r="E99" i="9"/>
  <c r="D99" i="9"/>
  <c r="C99" i="9"/>
  <c r="B99" i="9"/>
  <c r="I98" i="9"/>
  <c r="H98" i="9"/>
  <c r="G98" i="9"/>
  <c r="F98" i="9"/>
  <c r="E98" i="9"/>
  <c r="D98" i="9"/>
  <c r="C98" i="9"/>
  <c r="B98" i="9"/>
  <c r="I97" i="9"/>
  <c r="H97" i="9"/>
  <c r="G97" i="9"/>
  <c r="F97" i="9"/>
  <c r="E97" i="9"/>
  <c r="D97" i="9"/>
  <c r="C97" i="9"/>
  <c r="B97" i="9"/>
  <c r="I96" i="9"/>
  <c r="H96" i="9"/>
  <c r="G96" i="9"/>
  <c r="F96" i="9"/>
  <c r="E96" i="9"/>
  <c r="D96" i="9"/>
  <c r="C96" i="9"/>
  <c r="B96" i="9"/>
  <c r="H95" i="9"/>
  <c r="I94" i="9"/>
  <c r="H94" i="9"/>
  <c r="G94" i="9"/>
  <c r="D94" i="9"/>
  <c r="B94" i="9"/>
  <c r="I93" i="9"/>
  <c r="H93" i="9"/>
  <c r="G93" i="9"/>
  <c r="F93" i="9"/>
  <c r="E93" i="9"/>
  <c r="D93" i="9"/>
  <c r="C93" i="9"/>
  <c r="B93" i="9"/>
  <c r="H92" i="9"/>
  <c r="I91" i="9"/>
  <c r="H91" i="9"/>
  <c r="G91" i="9"/>
  <c r="F91" i="9"/>
  <c r="E91" i="9"/>
  <c r="D91" i="9"/>
  <c r="C91" i="9"/>
  <c r="B91" i="9"/>
  <c r="I90" i="9"/>
  <c r="H90" i="9"/>
  <c r="G90" i="9"/>
  <c r="D90" i="9"/>
  <c r="B90" i="9"/>
  <c r="H89" i="9"/>
  <c r="I88" i="9"/>
  <c r="H88" i="9"/>
  <c r="G88" i="9"/>
  <c r="D88" i="9"/>
  <c r="B88" i="9"/>
  <c r="I87" i="9"/>
  <c r="H87" i="9"/>
  <c r="G87" i="9"/>
  <c r="F87" i="9"/>
  <c r="E87" i="9"/>
  <c r="D87" i="9"/>
  <c r="C87" i="9"/>
  <c r="B87" i="9"/>
  <c r="H86" i="9"/>
  <c r="G86" i="9"/>
  <c r="I85" i="9"/>
  <c r="H85" i="9"/>
  <c r="G85" i="9"/>
  <c r="D85" i="9"/>
  <c r="B85" i="9"/>
  <c r="A85" i="9"/>
  <c r="I84" i="9"/>
  <c r="H84" i="9"/>
  <c r="G84" i="9"/>
  <c r="D84" i="9"/>
  <c r="B84" i="9"/>
  <c r="A84" i="9"/>
  <c r="H83" i="9"/>
  <c r="G83" i="9"/>
  <c r="I82" i="9"/>
  <c r="H82" i="9"/>
  <c r="G82" i="9"/>
  <c r="D82" i="9"/>
  <c r="B82" i="9"/>
  <c r="A82" i="9"/>
  <c r="I81" i="9"/>
  <c r="H81" i="9"/>
  <c r="G81" i="9"/>
  <c r="F81" i="9"/>
  <c r="E81" i="9"/>
  <c r="D81" i="9"/>
  <c r="C81" i="9"/>
  <c r="B81" i="9"/>
  <c r="A81" i="9"/>
  <c r="I80" i="9"/>
  <c r="H80" i="9"/>
  <c r="G80" i="9"/>
  <c r="F80" i="9"/>
  <c r="E80" i="9"/>
  <c r="D80" i="9"/>
  <c r="C80" i="9"/>
  <c r="B80" i="9"/>
  <c r="A80" i="9"/>
  <c r="I79" i="9"/>
  <c r="H79" i="9"/>
  <c r="G79" i="9"/>
  <c r="F79" i="9"/>
  <c r="E79" i="9"/>
  <c r="D79" i="9"/>
  <c r="C79" i="9"/>
  <c r="B79" i="9"/>
  <c r="A79" i="9"/>
  <c r="I78" i="9"/>
  <c r="H78" i="9"/>
  <c r="G78" i="9"/>
  <c r="F78" i="9"/>
  <c r="E78" i="9"/>
  <c r="D78" i="9"/>
  <c r="C78" i="9"/>
  <c r="B78" i="9"/>
  <c r="A78" i="9"/>
  <c r="I77" i="9"/>
  <c r="H77" i="9"/>
  <c r="G77" i="9"/>
  <c r="F77" i="9"/>
  <c r="E77" i="9"/>
  <c r="D77" i="9"/>
  <c r="C77" i="9"/>
  <c r="B77" i="9"/>
  <c r="A77" i="9"/>
  <c r="I76" i="9"/>
  <c r="H76" i="9"/>
  <c r="G76" i="9"/>
  <c r="F76" i="9"/>
  <c r="E76" i="9"/>
  <c r="D76" i="9"/>
  <c r="C76" i="9"/>
  <c r="B76" i="9"/>
  <c r="A76" i="9"/>
  <c r="I75" i="9"/>
  <c r="H75" i="9"/>
  <c r="G75" i="9"/>
  <c r="F75" i="9"/>
  <c r="E75" i="9"/>
  <c r="D75" i="9"/>
  <c r="C75" i="9"/>
  <c r="B75" i="9"/>
  <c r="A75" i="9"/>
  <c r="I74" i="9"/>
  <c r="H74" i="9"/>
  <c r="G74" i="9"/>
  <c r="F74" i="9"/>
  <c r="E74" i="9"/>
  <c r="D74" i="9"/>
  <c r="C74" i="9"/>
  <c r="B74" i="9"/>
  <c r="A74" i="9"/>
  <c r="I73" i="9"/>
  <c r="H73" i="9"/>
  <c r="G73" i="9"/>
  <c r="F73" i="9"/>
  <c r="E73" i="9"/>
  <c r="D73" i="9"/>
  <c r="C73" i="9"/>
  <c r="B73" i="9"/>
  <c r="A73" i="9"/>
  <c r="I72" i="9"/>
  <c r="H72" i="9"/>
  <c r="G72" i="9"/>
  <c r="F72" i="9"/>
  <c r="E72" i="9"/>
  <c r="D72" i="9"/>
  <c r="C72" i="9"/>
  <c r="B72" i="9"/>
  <c r="A72" i="9"/>
  <c r="I71" i="9"/>
  <c r="H71" i="9"/>
  <c r="G71" i="9"/>
  <c r="F71" i="9"/>
  <c r="E71" i="9"/>
  <c r="D71" i="9"/>
  <c r="C71" i="9"/>
  <c r="B71" i="9"/>
  <c r="A71" i="9"/>
  <c r="H70" i="9"/>
  <c r="I69" i="9"/>
  <c r="H69" i="9"/>
  <c r="G69" i="9"/>
  <c r="A69" i="9"/>
  <c r="I68" i="9"/>
  <c r="H68" i="9"/>
  <c r="G68" i="9"/>
  <c r="F68" i="9"/>
  <c r="E68" i="9"/>
  <c r="D68" i="9"/>
  <c r="C68" i="9"/>
  <c r="B68" i="9"/>
  <c r="A68" i="9"/>
  <c r="I67" i="9"/>
  <c r="H67" i="9"/>
  <c r="F67" i="9"/>
  <c r="E67" i="9"/>
  <c r="D67" i="9"/>
  <c r="C67" i="9"/>
  <c r="A67" i="9"/>
  <c r="I66" i="9"/>
  <c r="H66" i="9"/>
  <c r="F66" i="9"/>
  <c r="E66" i="9"/>
  <c r="D66" i="9"/>
  <c r="C66" i="9"/>
  <c r="A66" i="9"/>
  <c r="I65" i="9"/>
  <c r="H65" i="9"/>
  <c r="F65" i="9"/>
  <c r="E65" i="9"/>
  <c r="D65" i="9"/>
  <c r="C65" i="9"/>
  <c r="A65" i="9"/>
  <c r="I64" i="9"/>
  <c r="H64" i="9"/>
  <c r="F64" i="9"/>
  <c r="E64" i="9"/>
  <c r="D64" i="9"/>
  <c r="C64" i="9"/>
  <c r="A64" i="9"/>
  <c r="I63" i="9"/>
  <c r="H63" i="9"/>
  <c r="F63" i="9"/>
  <c r="E63" i="9"/>
  <c r="D63" i="9"/>
  <c r="C63" i="9"/>
  <c r="A63" i="9"/>
  <c r="I62" i="9"/>
  <c r="F62" i="9"/>
  <c r="E62" i="9"/>
  <c r="D62" i="9"/>
  <c r="C62" i="9"/>
  <c r="A62" i="9"/>
  <c r="I61" i="9"/>
  <c r="H61" i="9"/>
  <c r="F61" i="9"/>
  <c r="E61" i="9"/>
  <c r="D61" i="9"/>
  <c r="C61" i="9"/>
  <c r="A61" i="9"/>
  <c r="I60" i="9"/>
  <c r="F60" i="9"/>
  <c r="E60" i="9"/>
  <c r="D60" i="9"/>
  <c r="C60" i="9"/>
  <c r="A60" i="9"/>
  <c r="I59" i="9"/>
  <c r="F59" i="9"/>
  <c r="E59" i="9"/>
  <c r="D59" i="9"/>
  <c r="C59" i="9"/>
  <c r="A59" i="9"/>
  <c r="I58" i="9"/>
  <c r="H58" i="9"/>
  <c r="F58" i="9"/>
  <c r="E58" i="9"/>
  <c r="D58" i="9"/>
  <c r="C58" i="9"/>
  <c r="A58" i="9"/>
  <c r="I57" i="9"/>
  <c r="F57" i="9"/>
  <c r="E57" i="9"/>
  <c r="D57" i="9"/>
  <c r="C57" i="9"/>
  <c r="A57" i="9"/>
  <c r="I56" i="9"/>
  <c r="F56" i="9"/>
  <c r="E56" i="9"/>
  <c r="D56" i="9"/>
  <c r="C56" i="9"/>
  <c r="A56" i="9"/>
  <c r="I55" i="9"/>
  <c r="F55" i="9"/>
  <c r="E55" i="9"/>
  <c r="D55" i="9"/>
  <c r="C55" i="9"/>
  <c r="A55" i="9"/>
  <c r="I54" i="9"/>
  <c r="H54" i="9"/>
  <c r="F54" i="9"/>
  <c r="E54" i="9"/>
  <c r="D54" i="9"/>
  <c r="C54" i="9"/>
  <c r="A54" i="9"/>
  <c r="I53" i="9"/>
  <c r="H53" i="9"/>
  <c r="F53" i="9"/>
  <c r="E53" i="9"/>
  <c r="D53" i="9"/>
  <c r="C53" i="9"/>
  <c r="A53" i="9"/>
  <c r="I52" i="9"/>
  <c r="F52" i="9"/>
  <c r="E52" i="9"/>
  <c r="D52" i="9"/>
  <c r="C52" i="9"/>
  <c r="A52" i="9"/>
  <c r="I51" i="9"/>
  <c r="F51" i="9"/>
  <c r="E51" i="9"/>
  <c r="D51" i="9"/>
  <c r="C51" i="9"/>
  <c r="A51" i="9"/>
  <c r="I50" i="9"/>
  <c r="F50" i="9"/>
  <c r="E50" i="9"/>
  <c r="D50" i="9"/>
  <c r="C50" i="9"/>
  <c r="A50" i="9"/>
  <c r="I49" i="9"/>
  <c r="H49" i="9"/>
  <c r="F49" i="9"/>
  <c r="E49" i="9"/>
  <c r="D49" i="9"/>
  <c r="C49" i="9"/>
  <c r="A49" i="9"/>
  <c r="I48" i="9"/>
  <c r="F48" i="9"/>
  <c r="E48" i="9"/>
  <c r="D48" i="9"/>
  <c r="C48" i="9"/>
  <c r="A48" i="9"/>
  <c r="I47" i="9"/>
  <c r="H47" i="9"/>
  <c r="F47" i="9"/>
  <c r="E47" i="9"/>
  <c r="D47" i="9"/>
  <c r="C47" i="9"/>
  <c r="A47" i="9"/>
  <c r="I46" i="9"/>
  <c r="H46" i="9"/>
  <c r="F46" i="9"/>
  <c r="E46" i="9"/>
  <c r="D46" i="9"/>
  <c r="C46" i="9"/>
  <c r="A46" i="9"/>
  <c r="I45" i="9"/>
  <c r="F45" i="9"/>
  <c r="E45" i="9"/>
  <c r="D45" i="9"/>
  <c r="C45" i="9"/>
  <c r="A45" i="9"/>
  <c r="I44" i="9"/>
  <c r="H44" i="9"/>
  <c r="F44" i="9"/>
  <c r="E44" i="9"/>
  <c r="D44" i="9"/>
  <c r="C44" i="9"/>
  <c r="A44" i="9"/>
  <c r="I43" i="9"/>
  <c r="H43" i="9"/>
  <c r="F43" i="9"/>
  <c r="E43" i="9"/>
  <c r="D43" i="9"/>
  <c r="C43" i="9"/>
  <c r="A43" i="9"/>
  <c r="H42" i="9"/>
  <c r="D41" i="9"/>
  <c r="F38" i="9"/>
  <c r="E38" i="9"/>
  <c r="D38" i="9"/>
  <c r="C38" i="9"/>
  <c r="F36" i="9"/>
  <c r="E36" i="9"/>
  <c r="D36" i="9"/>
  <c r="C36" i="9"/>
  <c r="F34" i="9"/>
  <c r="E34" i="9"/>
  <c r="D34" i="9"/>
  <c r="C34" i="9"/>
  <c r="F32" i="9"/>
  <c r="E32" i="9"/>
  <c r="D32" i="9"/>
  <c r="C32" i="9"/>
  <c r="F30" i="9"/>
  <c r="E30" i="9"/>
  <c r="D30" i="9"/>
  <c r="C30" i="9"/>
  <c r="F28" i="9"/>
  <c r="E28" i="9"/>
  <c r="D28" i="9"/>
  <c r="C28" i="9"/>
  <c r="F25" i="9"/>
  <c r="E25" i="9"/>
  <c r="D25" i="9"/>
  <c r="C25" i="9"/>
  <c r="F24" i="9"/>
  <c r="E24" i="9"/>
  <c r="D24" i="9"/>
  <c r="C24" i="9"/>
  <c r="F23" i="9"/>
  <c r="E23" i="9"/>
  <c r="D23" i="9"/>
  <c r="C23" i="9"/>
  <c r="F21" i="9"/>
  <c r="E21" i="9"/>
  <c r="D21" i="9"/>
  <c r="C21" i="9"/>
  <c r="F18" i="9"/>
  <c r="E18" i="9"/>
  <c r="D18" i="9"/>
  <c r="C18" i="9"/>
  <c r="F17" i="9"/>
  <c r="E17" i="9"/>
  <c r="D17" i="9"/>
  <c r="C17" i="9"/>
  <c r="F15" i="9"/>
  <c r="E15" i="9"/>
  <c r="D15" i="9"/>
  <c r="C15" i="9"/>
  <c r="F14" i="9"/>
  <c r="E14" i="9"/>
  <c r="D14" i="9"/>
  <c r="C14" i="9"/>
  <c r="F12" i="9"/>
  <c r="E12" i="9"/>
  <c r="D12" i="9"/>
  <c r="C12" i="9"/>
  <c r="F11" i="9"/>
  <c r="E11" i="9"/>
  <c r="D11" i="9"/>
  <c r="C11" i="9"/>
  <c r="F8" i="9"/>
  <c r="E8" i="9"/>
  <c r="D8" i="9"/>
  <c r="C8" i="9"/>
  <c r="Q642" i="8"/>
  <c r="K642" i="8"/>
  <c r="J642" i="8"/>
  <c r="I642" i="8"/>
  <c r="H642" i="8"/>
  <c r="Q635" i="8"/>
  <c r="K635" i="8"/>
  <c r="J635" i="8"/>
  <c r="I635" i="8"/>
  <c r="H635" i="8"/>
  <c r="Q629" i="8"/>
  <c r="K629" i="8"/>
  <c r="J629" i="8"/>
  <c r="I629" i="8"/>
  <c r="H629" i="8"/>
  <c r="Q623" i="8"/>
  <c r="K623" i="8"/>
  <c r="J623" i="8"/>
  <c r="I623" i="8"/>
  <c r="H623" i="8"/>
  <c r="Q617" i="8"/>
  <c r="K617" i="8"/>
  <c r="J617" i="8"/>
  <c r="I617" i="8"/>
  <c r="H617" i="8"/>
  <c r="Q611" i="8"/>
  <c r="K611" i="8"/>
  <c r="J611" i="8"/>
  <c r="I611" i="8"/>
  <c r="H611" i="8"/>
  <c r="Q605" i="8"/>
  <c r="K605" i="8"/>
  <c r="J605" i="8"/>
  <c r="I605" i="8"/>
  <c r="H605" i="8"/>
  <c r="Q599" i="8"/>
  <c r="K599" i="8"/>
  <c r="J599" i="8"/>
  <c r="I599" i="8"/>
  <c r="H599" i="8"/>
  <c r="Q592" i="8"/>
  <c r="Q586" i="8"/>
  <c r="Q580" i="8"/>
  <c r="Q574" i="8"/>
  <c r="Q568" i="8"/>
  <c r="Q562" i="8"/>
  <c r="Q556" i="8"/>
  <c r="Q550" i="8"/>
  <c r="Q544" i="8"/>
  <c r="Q538" i="8"/>
  <c r="Q532" i="8"/>
  <c r="Q526" i="8"/>
  <c r="Q520" i="8"/>
  <c r="Q514" i="8"/>
  <c r="Q508" i="8"/>
  <c r="Q502" i="8"/>
  <c r="Q493" i="8"/>
  <c r="Q484" i="8"/>
  <c r="Q475" i="8"/>
  <c r="H1" i="5"/>
  <c r="BA33" i="5"/>
  <c r="BA32" i="5"/>
  <c r="B243" i="5"/>
  <c r="B832" i="5"/>
  <c r="B250" i="5"/>
  <c r="B833" i="5"/>
  <c r="B257" i="5"/>
  <c r="B834" i="5"/>
  <c r="B264" i="5"/>
  <c r="B835" i="5"/>
  <c r="B285" i="5"/>
  <c r="B838" i="5"/>
  <c r="B309" i="5"/>
  <c r="B841" i="5"/>
  <c r="B339" i="5"/>
  <c r="B844" i="5"/>
  <c r="B11" i="5"/>
  <c r="BZ537" i="5"/>
  <c r="C537" i="8"/>
  <c r="C538" i="8"/>
  <c r="C514" i="8"/>
  <c r="C532" i="8"/>
  <c r="C550" i="8"/>
  <c r="C989" i="8"/>
  <c r="M475" i="8"/>
  <c r="M484" i="8"/>
  <c r="M493" i="8"/>
  <c r="M502" i="8"/>
  <c r="M508" i="8"/>
  <c r="M514" i="8"/>
  <c r="M520" i="8"/>
  <c r="M526" i="8"/>
  <c r="M532" i="8"/>
  <c r="M538" i="8"/>
  <c r="M544" i="8"/>
  <c r="M550" i="8"/>
  <c r="M556" i="8"/>
  <c r="M562" i="8"/>
  <c r="M568" i="8"/>
  <c r="M574" i="8"/>
  <c r="M580" i="8"/>
  <c r="M586" i="8"/>
  <c r="M592" i="8"/>
  <c r="M605" i="8"/>
  <c r="M611" i="8"/>
  <c r="M623" i="8"/>
  <c r="M989" i="8"/>
  <c r="C1031" i="8"/>
  <c r="E614" i="8"/>
  <c r="C691" i="8"/>
  <c r="C896" i="8"/>
  <c r="D691" i="8"/>
  <c r="D896" i="8"/>
  <c r="E691" i="8"/>
  <c r="E896" i="8"/>
  <c r="F691" i="8"/>
  <c r="F896" i="8"/>
  <c r="H688" i="8"/>
  <c r="H691" i="8"/>
  <c r="H896" i="8"/>
  <c r="I688" i="8"/>
  <c r="I691" i="8"/>
  <c r="I896" i="8"/>
  <c r="J688" i="8"/>
  <c r="J691" i="8"/>
  <c r="J896" i="8"/>
  <c r="K688" i="8"/>
  <c r="K691" i="8"/>
  <c r="K896" i="8"/>
  <c r="H662" i="8"/>
  <c r="H664" i="8"/>
  <c r="H857" i="8"/>
  <c r="I662" i="8"/>
  <c r="I664" i="8"/>
  <c r="I857" i="8"/>
  <c r="J662" i="8"/>
  <c r="J664" i="8"/>
  <c r="J857" i="8"/>
  <c r="K662" i="8"/>
  <c r="K664" i="8"/>
  <c r="K857" i="8"/>
  <c r="C661" i="8"/>
  <c r="C856" i="8"/>
  <c r="D661" i="8"/>
  <c r="D856" i="8"/>
  <c r="E661" i="8"/>
  <c r="E856" i="8"/>
  <c r="F661" i="8"/>
  <c r="F856" i="8"/>
  <c r="H661" i="8"/>
  <c r="H856" i="8"/>
  <c r="I661" i="8"/>
  <c r="I856" i="8"/>
  <c r="J657" i="8"/>
  <c r="J661" i="8"/>
  <c r="J856" i="8"/>
  <c r="K661" i="8"/>
  <c r="K856" i="8"/>
  <c r="C655" i="8"/>
  <c r="C855" i="8"/>
  <c r="D655" i="8"/>
  <c r="D855" i="8"/>
  <c r="E655" i="8"/>
  <c r="E855" i="8"/>
  <c r="F655" i="8"/>
  <c r="F855" i="8"/>
  <c r="H655" i="8"/>
  <c r="H855" i="8"/>
  <c r="I655" i="8"/>
  <c r="I855" i="8"/>
  <c r="J655" i="8"/>
  <c r="J855" i="8"/>
  <c r="K655" i="8"/>
  <c r="K855" i="8"/>
  <c r="C649" i="8"/>
  <c r="C854" i="8"/>
  <c r="D649" i="8"/>
  <c r="D854" i="8"/>
  <c r="E649" i="8"/>
  <c r="E854" i="8"/>
  <c r="F649" i="8"/>
  <c r="F854" i="8"/>
  <c r="H649" i="8"/>
  <c r="H854" i="8"/>
  <c r="I649" i="8"/>
  <c r="I854" i="8"/>
  <c r="J649" i="8"/>
  <c r="J854" i="8"/>
  <c r="K649" i="8"/>
  <c r="K854" i="8"/>
  <c r="BZ16" i="6"/>
  <c r="BZ23" i="6"/>
  <c r="BZ30" i="6"/>
  <c r="G1" i="6"/>
  <c r="BZ37" i="6"/>
  <c r="BZ44" i="6"/>
  <c r="BZ46" i="6"/>
  <c r="BZ447" i="5"/>
  <c r="C447" i="8"/>
  <c r="C852" i="8"/>
  <c r="CA16" i="6"/>
  <c r="CA23" i="6"/>
  <c r="CA30" i="6"/>
  <c r="CA37" i="6"/>
  <c r="CA44" i="6"/>
  <c r="CA46" i="6"/>
  <c r="CA447" i="5"/>
  <c r="D447" i="8"/>
  <c r="D852" i="8"/>
  <c r="CB16" i="6"/>
  <c r="CB23" i="6"/>
  <c r="CB30" i="6"/>
  <c r="CB37" i="6"/>
  <c r="CB44" i="6"/>
  <c r="CB46" i="6"/>
  <c r="CB447" i="5"/>
  <c r="E447" i="8"/>
  <c r="E852" i="8"/>
  <c r="CC16" i="6"/>
  <c r="CC23" i="6"/>
  <c r="CC30" i="6"/>
  <c r="CC37" i="6"/>
  <c r="CC44" i="6"/>
  <c r="CC46" i="6"/>
  <c r="CC447" i="5"/>
  <c r="F447" i="8"/>
  <c r="F852" i="8"/>
  <c r="BZ55" i="6"/>
  <c r="BZ62" i="6"/>
  <c r="BZ69" i="6"/>
  <c r="BZ76" i="6"/>
  <c r="BZ83" i="6"/>
  <c r="BZ85" i="6"/>
  <c r="BZ437" i="5"/>
  <c r="C437" i="8"/>
  <c r="C851" i="8"/>
  <c r="CA55" i="6"/>
  <c r="CA62" i="6"/>
  <c r="CA69" i="6"/>
  <c r="CA76" i="6"/>
  <c r="CA83" i="6"/>
  <c r="CA85" i="6"/>
  <c r="CA437" i="5"/>
  <c r="D437" i="8"/>
  <c r="D851" i="8"/>
  <c r="CB55" i="6"/>
  <c r="CB62" i="6"/>
  <c r="CB69" i="6"/>
  <c r="CB76" i="6"/>
  <c r="CB83" i="6"/>
  <c r="CB85" i="6"/>
  <c r="CB437" i="5"/>
  <c r="E437" i="8"/>
  <c r="E851" i="8"/>
  <c r="CC55" i="6"/>
  <c r="CC62" i="6"/>
  <c r="CC69" i="6"/>
  <c r="CC76" i="6"/>
  <c r="CC83" i="6"/>
  <c r="CC85" i="6"/>
  <c r="CC437" i="5"/>
  <c r="F437" i="8"/>
  <c r="F851" i="8"/>
  <c r="C391" i="8"/>
  <c r="C849" i="8"/>
  <c r="D391" i="8"/>
  <c r="D849" i="8"/>
  <c r="E391" i="8"/>
  <c r="E849" i="8"/>
  <c r="F391" i="8"/>
  <c r="F849" i="8"/>
  <c r="H391" i="8"/>
  <c r="H849" i="8"/>
  <c r="I391" i="8"/>
  <c r="I849" i="8"/>
  <c r="J391" i="8"/>
  <c r="J849" i="8"/>
  <c r="K391" i="8"/>
  <c r="K849" i="8"/>
  <c r="C381" i="8"/>
  <c r="C848" i="8"/>
  <c r="D381" i="8"/>
  <c r="D848" i="8"/>
  <c r="E381" i="8"/>
  <c r="E848" i="8"/>
  <c r="F381" i="8"/>
  <c r="F848" i="8"/>
  <c r="H377" i="8"/>
  <c r="H381" i="8"/>
  <c r="H848" i="8"/>
  <c r="I377" i="8"/>
  <c r="I381" i="8"/>
  <c r="I848" i="8"/>
  <c r="J377" i="8"/>
  <c r="J381" i="8"/>
  <c r="J848" i="8"/>
  <c r="K377" i="8"/>
  <c r="K381" i="8"/>
  <c r="K848" i="8"/>
  <c r="C370" i="8"/>
  <c r="C847" i="8"/>
  <c r="D370" i="8"/>
  <c r="D847" i="8"/>
  <c r="E370" i="8"/>
  <c r="E847" i="8"/>
  <c r="F370" i="8"/>
  <c r="F847" i="8"/>
  <c r="H366" i="8"/>
  <c r="H370" i="8"/>
  <c r="H847" i="8"/>
  <c r="I366" i="8"/>
  <c r="I370" i="8"/>
  <c r="I847" i="8"/>
  <c r="J366" i="8"/>
  <c r="J370" i="8"/>
  <c r="J847" i="8"/>
  <c r="K366" i="8"/>
  <c r="K370" i="8"/>
  <c r="K847" i="8"/>
  <c r="C359" i="8"/>
  <c r="C846" i="8"/>
  <c r="D359" i="8"/>
  <c r="D846" i="8"/>
  <c r="E359" i="8"/>
  <c r="E846" i="8"/>
  <c r="F359" i="8"/>
  <c r="F846" i="8"/>
  <c r="H355" i="8"/>
  <c r="H359" i="8"/>
  <c r="H846" i="8"/>
  <c r="I355" i="8"/>
  <c r="I359" i="8"/>
  <c r="I846" i="8"/>
  <c r="J355" i="8"/>
  <c r="J359" i="8"/>
  <c r="J846" i="8"/>
  <c r="K355" i="8"/>
  <c r="K359" i="8"/>
  <c r="K846" i="8"/>
  <c r="C349" i="8"/>
  <c r="C845" i="8"/>
  <c r="D349" i="8"/>
  <c r="D845" i="8"/>
  <c r="E349" i="8"/>
  <c r="E845" i="8"/>
  <c r="F349" i="8"/>
  <c r="F845" i="8"/>
  <c r="H345" i="8"/>
  <c r="H349" i="8"/>
  <c r="H845" i="8"/>
  <c r="I345" i="8"/>
  <c r="I349" i="8"/>
  <c r="I845" i="8"/>
  <c r="J345" i="8"/>
  <c r="J349" i="8"/>
  <c r="J845" i="8"/>
  <c r="K345" i="8"/>
  <c r="K349" i="8"/>
  <c r="K845" i="8"/>
  <c r="C339" i="8"/>
  <c r="C844" i="8"/>
  <c r="D339" i="8"/>
  <c r="D844" i="8"/>
  <c r="E339" i="8"/>
  <c r="E844" i="8"/>
  <c r="F339" i="8"/>
  <c r="F844" i="8"/>
  <c r="H335" i="8"/>
  <c r="H339" i="8"/>
  <c r="H844" i="8"/>
  <c r="I335" i="8"/>
  <c r="I339" i="8"/>
  <c r="I844" i="8"/>
  <c r="J335" i="8"/>
  <c r="J339" i="8"/>
  <c r="J844" i="8"/>
  <c r="K335" i="8"/>
  <c r="K339" i="8"/>
  <c r="K844" i="8"/>
  <c r="C329" i="8"/>
  <c r="C843" i="8"/>
  <c r="D329" i="8"/>
  <c r="D843" i="8"/>
  <c r="E329" i="8"/>
  <c r="E843" i="8"/>
  <c r="F329" i="8"/>
  <c r="F843" i="8"/>
  <c r="H325" i="8"/>
  <c r="H329" i="8"/>
  <c r="H843" i="8"/>
  <c r="I325" i="8"/>
  <c r="I329" i="8"/>
  <c r="I843" i="8"/>
  <c r="J325" i="8"/>
  <c r="J329" i="8"/>
  <c r="J843" i="8"/>
  <c r="K325" i="8"/>
  <c r="K329" i="8"/>
  <c r="K843" i="8"/>
  <c r="C319" i="8"/>
  <c r="C842" i="8"/>
  <c r="D319" i="8"/>
  <c r="D842" i="8"/>
  <c r="E319" i="8"/>
  <c r="E842" i="8"/>
  <c r="F319" i="8"/>
  <c r="F842" i="8"/>
  <c r="H315" i="8"/>
  <c r="H319" i="8"/>
  <c r="H842" i="8"/>
  <c r="I315" i="8"/>
  <c r="I319" i="8"/>
  <c r="I842" i="8"/>
  <c r="J315" i="8"/>
  <c r="J319" i="8"/>
  <c r="J842" i="8"/>
  <c r="K315" i="8"/>
  <c r="K319" i="8"/>
  <c r="K842" i="8"/>
  <c r="C309" i="8"/>
  <c r="C841" i="8"/>
  <c r="D309" i="8"/>
  <c r="D841" i="8"/>
  <c r="E309" i="8"/>
  <c r="E841" i="8"/>
  <c r="F309" i="8"/>
  <c r="F841" i="8"/>
  <c r="H300" i="8"/>
  <c r="H303" i="8"/>
  <c r="H309" i="8"/>
  <c r="H841" i="8"/>
  <c r="I300" i="8"/>
  <c r="I303" i="8"/>
  <c r="I309" i="8"/>
  <c r="I841" i="8"/>
  <c r="J300" i="8"/>
  <c r="J303" i="8"/>
  <c r="J309" i="8"/>
  <c r="J841" i="8"/>
  <c r="K300" i="8"/>
  <c r="K303" i="8"/>
  <c r="K309" i="8"/>
  <c r="K841" i="8"/>
  <c r="C299" i="8"/>
  <c r="C840" i="8"/>
  <c r="D299" i="8"/>
  <c r="D840" i="8"/>
  <c r="E299" i="8"/>
  <c r="E840" i="8"/>
  <c r="F299" i="8"/>
  <c r="F840" i="8"/>
  <c r="H295" i="8"/>
  <c r="H299" i="8"/>
  <c r="H840" i="8"/>
  <c r="I295" i="8"/>
  <c r="I299" i="8"/>
  <c r="I840" i="8"/>
  <c r="J295" i="8"/>
  <c r="J299" i="8"/>
  <c r="J840" i="8"/>
  <c r="K295" i="8"/>
  <c r="K299" i="8"/>
  <c r="K840" i="8"/>
  <c r="C292" i="8"/>
  <c r="C839" i="8"/>
  <c r="D292" i="8"/>
  <c r="D839" i="8"/>
  <c r="E292" i="8"/>
  <c r="E839" i="8"/>
  <c r="F292" i="8"/>
  <c r="F839" i="8"/>
  <c r="H288" i="8"/>
  <c r="H292" i="8"/>
  <c r="H839" i="8"/>
  <c r="I288" i="8"/>
  <c r="I292" i="8"/>
  <c r="I839" i="8"/>
  <c r="J288" i="8"/>
  <c r="J292" i="8"/>
  <c r="J839" i="8"/>
  <c r="K288" i="8"/>
  <c r="K292" i="8"/>
  <c r="K839" i="8"/>
  <c r="C285" i="8"/>
  <c r="C838" i="8"/>
  <c r="D285" i="8"/>
  <c r="D838" i="8"/>
  <c r="E285" i="8"/>
  <c r="E838" i="8"/>
  <c r="F285" i="8"/>
  <c r="F838" i="8"/>
  <c r="H281" i="8"/>
  <c r="H285" i="8"/>
  <c r="H838" i="8"/>
  <c r="I281" i="8"/>
  <c r="I285" i="8"/>
  <c r="I838" i="8"/>
  <c r="J281" i="8"/>
  <c r="J285" i="8"/>
  <c r="J838" i="8"/>
  <c r="K281" i="8"/>
  <c r="K285" i="8"/>
  <c r="K838" i="8"/>
  <c r="C278" i="8"/>
  <c r="C837" i="8"/>
  <c r="D278" i="8"/>
  <c r="D837" i="8"/>
  <c r="E278" i="8"/>
  <c r="E837" i="8"/>
  <c r="F278" i="8"/>
  <c r="F837" i="8"/>
  <c r="H274" i="8"/>
  <c r="H278" i="8"/>
  <c r="H837" i="8"/>
  <c r="I274" i="8"/>
  <c r="I278" i="8"/>
  <c r="I837" i="8"/>
  <c r="J274" i="8"/>
  <c r="J278" i="8"/>
  <c r="J837" i="8"/>
  <c r="K274" i="8"/>
  <c r="K278" i="8"/>
  <c r="K837" i="8"/>
  <c r="C271" i="8"/>
  <c r="C836" i="8"/>
  <c r="D271" i="8"/>
  <c r="D836" i="8"/>
  <c r="E271" i="8"/>
  <c r="E836" i="8"/>
  <c r="F271" i="8"/>
  <c r="F836" i="8"/>
  <c r="H267" i="8"/>
  <c r="H271" i="8"/>
  <c r="H836" i="8"/>
  <c r="I267" i="8"/>
  <c r="I271" i="8"/>
  <c r="I836" i="8"/>
  <c r="J267" i="8"/>
  <c r="J271" i="8"/>
  <c r="J836" i="8"/>
  <c r="K267" i="8"/>
  <c r="K271" i="8"/>
  <c r="K836" i="8"/>
  <c r="C264" i="8"/>
  <c r="C835" i="8"/>
  <c r="D264" i="8"/>
  <c r="D835" i="8"/>
  <c r="E264" i="8"/>
  <c r="E835" i="8"/>
  <c r="F264" i="8"/>
  <c r="F835" i="8"/>
  <c r="H260" i="8"/>
  <c r="H264" i="8"/>
  <c r="H835" i="8"/>
  <c r="I260" i="8"/>
  <c r="I264" i="8"/>
  <c r="I835" i="8"/>
  <c r="J260" i="8"/>
  <c r="J264" i="8"/>
  <c r="J835" i="8"/>
  <c r="K260" i="8"/>
  <c r="K264" i="8"/>
  <c r="K835" i="8"/>
  <c r="C257" i="8"/>
  <c r="C834" i="8"/>
  <c r="D257" i="8"/>
  <c r="D834" i="8"/>
  <c r="E257" i="8"/>
  <c r="E834" i="8"/>
  <c r="F257" i="8"/>
  <c r="F834" i="8"/>
  <c r="H253" i="8"/>
  <c r="H257" i="8"/>
  <c r="H834" i="8"/>
  <c r="I253" i="8"/>
  <c r="I257" i="8"/>
  <c r="I834" i="8"/>
  <c r="J253" i="8"/>
  <c r="J257" i="8"/>
  <c r="J834" i="8"/>
  <c r="K253" i="8"/>
  <c r="K257" i="8"/>
  <c r="K834" i="8"/>
  <c r="C250" i="8"/>
  <c r="C833" i="8"/>
  <c r="D250" i="8"/>
  <c r="D833" i="8"/>
  <c r="E250" i="8"/>
  <c r="E833" i="8"/>
  <c r="F250" i="8"/>
  <c r="F833" i="8"/>
  <c r="H246" i="8"/>
  <c r="H250" i="8"/>
  <c r="H833" i="8"/>
  <c r="I246" i="8"/>
  <c r="I250" i="8"/>
  <c r="I833" i="8"/>
  <c r="J246" i="8"/>
  <c r="J250" i="8"/>
  <c r="J833" i="8"/>
  <c r="K246" i="8"/>
  <c r="K250" i="8"/>
  <c r="K833" i="8"/>
  <c r="C243" i="8"/>
  <c r="C832" i="8"/>
  <c r="D243" i="8"/>
  <c r="D832" i="8"/>
  <c r="E243" i="8"/>
  <c r="E832" i="8"/>
  <c r="F243" i="8"/>
  <c r="F832" i="8"/>
  <c r="H239" i="8"/>
  <c r="H243" i="8"/>
  <c r="H832" i="8"/>
  <c r="I239" i="8"/>
  <c r="I243" i="8"/>
  <c r="I832" i="8"/>
  <c r="J239" i="8"/>
  <c r="J243" i="8"/>
  <c r="J832" i="8"/>
  <c r="K239" i="8"/>
  <c r="K243" i="8"/>
  <c r="K832" i="8"/>
  <c r="C183" i="8"/>
  <c r="C180" i="8"/>
  <c r="C177" i="8"/>
  <c r="C828" i="8"/>
  <c r="D183" i="8"/>
  <c r="D180" i="8"/>
  <c r="D177" i="8"/>
  <c r="D828" i="8"/>
  <c r="E183" i="8"/>
  <c r="E180" i="8"/>
  <c r="E177" i="8"/>
  <c r="E828" i="8"/>
  <c r="F183" i="8"/>
  <c r="F180" i="8"/>
  <c r="F177" i="8"/>
  <c r="F828" i="8"/>
  <c r="H183" i="8"/>
  <c r="H180" i="8"/>
  <c r="H177" i="8"/>
  <c r="H828" i="8"/>
  <c r="I183" i="8"/>
  <c r="I180" i="8"/>
  <c r="I177" i="8"/>
  <c r="I828" i="8"/>
  <c r="J183" i="8"/>
  <c r="J180" i="8"/>
  <c r="J177" i="8"/>
  <c r="J828" i="8"/>
  <c r="K183" i="8"/>
  <c r="K180" i="8"/>
  <c r="K177" i="8"/>
  <c r="K828" i="8"/>
  <c r="C173" i="8"/>
  <c r="C827" i="8"/>
  <c r="D173" i="8"/>
  <c r="D827" i="8"/>
  <c r="E173" i="8"/>
  <c r="E827" i="8"/>
  <c r="F173" i="8"/>
  <c r="F827" i="8"/>
  <c r="H152" i="8"/>
  <c r="H161" i="8"/>
  <c r="H169" i="8"/>
  <c r="H173" i="8"/>
  <c r="H827" i="8"/>
  <c r="I152" i="8"/>
  <c r="I161" i="8"/>
  <c r="I169" i="8"/>
  <c r="I173" i="8"/>
  <c r="I827" i="8"/>
  <c r="J152" i="8"/>
  <c r="J161" i="8"/>
  <c r="J169" i="8"/>
  <c r="J173" i="8"/>
  <c r="J827" i="8"/>
  <c r="K152" i="8"/>
  <c r="K161" i="8"/>
  <c r="K169" i="8"/>
  <c r="K173" i="8"/>
  <c r="K827" i="8"/>
  <c r="C172" i="8"/>
  <c r="C826" i="8"/>
  <c r="D172" i="8"/>
  <c r="D826" i="8"/>
  <c r="E172" i="8"/>
  <c r="E826" i="8"/>
  <c r="F172" i="8"/>
  <c r="F826" i="8"/>
  <c r="H172" i="8"/>
  <c r="H826" i="8"/>
  <c r="I172" i="8"/>
  <c r="I826" i="8"/>
  <c r="J172" i="8"/>
  <c r="J826" i="8"/>
  <c r="K172" i="8"/>
  <c r="K826" i="8"/>
  <c r="C145" i="8"/>
  <c r="C825" i="8"/>
  <c r="D145" i="8"/>
  <c r="D825" i="8"/>
  <c r="E145" i="8"/>
  <c r="E825" i="8"/>
  <c r="F145" i="8"/>
  <c r="F825" i="8"/>
  <c r="H124" i="8"/>
  <c r="H133" i="8"/>
  <c r="H141" i="8"/>
  <c r="H145" i="8"/>
  <c r="H825" i="8"/>
  <c r="I124" i="8"/>
  <c r="I133" i="8"/>
  <c r="I141" i="8"/>
  <c r="I145" i="8"/>
  <c r="I825" i="8"/>
  <c r="J124" i="8"/>
  <c r="J133" i="8"/>
  <c r="J141" i="8"/>
  <c r="J145" i="8"/>
  <c r="J825" i="8"/>
  <c r="K124" i="8"/>
  <c r="K133" i="8"/>
  <c r="K141" i="8"/>
  <c r="K145" i="8"/>
  <c r="K825" i="8"/>
  <c r="C144" i="8"/>
  <c r="C824" i="8"/>
  <c r="D144" i="8"/>
  <c r="D824" i="8"/>
  <c r="E144" i="8"/>
  <c r="E824" i="8"/>
  <c r="F144" i="8"/>
  <c r="F824" i="8"/>
  <c r="H144" i="8"/>
  <c r="H824" i="8"/>
  <c r="I144" i="8"/>
  <c r="I824" i="8"/>
  <c r="J144" i="8"/>
  <c r="J824" i="8"/>
  <c r="K144" i="8"/>
  <c r="K824" i="8"/>
  <c r="C117" i="8"/>
  <c r="C823" i="8"/>
  <c r="D117" i="8"/>
  <c r="D823" i="8"/>
  <c r="E117" i="8"/>
  <c r="E823" i="8"/>
  <c r="F117" i="8"/>
  <c r="F823" i="8"/>
  <c r="H97" i="8"/>
  <c r="H105" i="8"/>
  <c r="H113" i="8"/>
  <c r="H117" i="8"/>
  <c r="H823" i="8"/>
  <c r="I97" i="8"/>
  <c r="I105" i="8"/>
  <c r="I113" i="8"/>
  <c r="I117" i="8"/>
  <c r="I823" i="8"/>
  <c r="J97" i="8"/>
  <c r="J105" i="8"/>
  <c r="J113" i="8"/>
  <c r="J117" i="8"/>
  <c r="J823" i="8"/>
  <c r="K97" i="8"/>
  <c r="K105" i="8"/>
  <c r="K113" i="8"/>
  <c r="K117" i="8"/>
  <c r="K823" i="8"/>
  <c r="C116" i="8"/>
  <c r="C822" i="8"/>
  <c r="D116" i="8"/>
  <c r="D822" i="8"/>
  <c r="E116" i="8"/>
  <c r="E822" i="8"/>
  <c r="F116" i="8"/>
  <c r="F822" i="8"/>
  <c r="H116" i="8"/>
  <c r="H822" i="8"/>
  <c r="I116" i="8"/>
  <c r="I822" i="8"/>
  <c r="J116" i="8"/>
  <c r="J822" i="8"/>
  <c r="K116" i="8"/>
  <c r="K822" i="8"/>
  <c r="C90" i="8"/>
  <c r="C821" i="8"/>
  <c r="D90" i="8"/>
  <c r="D821" i="8"/>
  <c r="E90" i="8"/>
  <c r="E821" i="8"/>
  <c r="F90" i="8"/>
  <c r="F821" i="8"/>
  <c r="H70" i="8"/>
  <c r="H78" i="8"/>
  <c r="H86" i="8"/>
  <c r="H90" i="8"/>
  <c r="H821" i="8"/>
  <c r="I70" i="8"/>
  <c r="I78" i="8"/>
  <c r="I86" i="8"/>
  <c r="I90" i="8"/>
  <c r="I821" i="8"/>
  <c r="J70" i="8"/>
  <c r="J78" i="8"/>
  <c r="J86" i="8"/>
  <c r="J90" i="8"/>
  <c r="J821" i="8"/>
  <c r="K70" i="8"/>
  <c r="K78" i="8"/>
  <c r="K86" i="8"/>
  <c r="K90" i="8"/>
  <c r="K821" i="8"/>
  <c r="C89" i="8"/>
  <c r="C820" i="8"/>
  <c r="D89" i="8"/>
  <c r="D820" i="8"/>
  <c r="E89" i="8"/>
  <c r="E820" i="8"/>
  <c r="F89" i="8"/>
  <c r="F820" i="8"/>
  <c r="H89" i="8"/>
  <c r="H820" i="8"/>
  <c r="I89" i="8"/>
  <c r="I820" i="8"/>
  <c r="J89" i="8"/>
  <c r="J820" i="8"/>
  <c r="K89" i="8"/>
  <c r="K820" i="8"/>
  <c r="S820" i="8"/>
  <c r="S821" i="8"/>
  <c r="S822" i="8"/>
  <c r="S823" i="8"/>
  <c r="S824" i="8"/>
  <c r="S825" i="8"/>
  <c r="S826" i="8"/>
  <c r="S827" i="8"/>
  <c r="S828" i="8"/>
  <c r="S829" i="8"/>
  <c r="S830" i="8"/>
  <c r="S831" i="8"/>
  <c r="S832" i="8"/>
  <c r="S833" i="8"/>
  <c r="S834" i="8"/>
  <c r="S835" i="8"/>
  <c r="S836" i="8"/>
  <c r="S837" i="8"/>
  <c r="S838" i="8"/>
  <c r="S839" i="8"/>
  <c r="S840" i="8"/>
  <c r="S841" i="8"/>
  <c r="S842" i="8"/>
  <c r="S843" i="8"/>
  <c r="S844" i="8"/>
  <c r="S845" i="8"/>
  <c r="S846" i="8"/>
  <c r="S847" i="8"/>
  <c r="S848" i="8"/>
  <c r="S849" i="8"/>
  <c r="S850" i="8"/>
  <c r="S851" i="8"/>
  <c r="S852" i="8"/>
  <c r="S853" i="8"/>
  <c r="S854" i="8"/>
  <c r="S855" i="8"/>
  <c r="S856" i="8"/>
  <c r="S857" i="8"/>
  <c r="S896" i="8"/>
  <c r="T896" i="8"/>
  <c r="C696" i="8"/>
  <c r="C897" i="8"/>
  <c r="D696" i="8"/>
  <c r="D897" i="8"/>
  <c r="E696" i="8"/>
  <c r="E897" i="8"/>
  <c r="F696" i="8"/>
  <c r="F897" i="8"/>
  <c r="H696" i="8"/>
  <c r="H897" i="8"/>
  <c r="I696" i="8"/>
  <c r="I897" i="8"/>
  <c r="J696" i="8"/>
  <c r="J897" i="8"/>
  <c r="K696" i="8"/>
  <c r="K897" i="8"/>
  <c r="S897" i="8"/>
  <c r="T897" i="8"/>
  <c r="C701" i="8"/>
  <c r="C898" i="8"/>
  <c r="D701" i="8"/>
  <c r="D898" i="8"/>
  <c r="E701" i="8"/>
  <c r="E898" i="8"/>
  <c r="F701" i="8"/>
  <c r="F898" i="8"/>
  <c r="H701" i="8"/>
  <c r="H898" i="8"/>
  <c r="I701" i="8"/>
  <c r="I898" i="8"/>
  <c r="J701" i="8"/>
  <c r="J898" i="8"/>
  <c r="K701" i="8"/>
  <c r="K898" i="8"/>
  <c r="S898" i="8"/>
  <c r="T898" i="8"/>
  <c r="T83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A1044" i="8"/>
  <c r="A1045" i="8"/>
  <c r="R1045" i="8"/>
  <c r="H327" i="8"/>
  <c r="H943" i="8"/>
  <c r="I327" i="8"/>
  <c r="I943" i="8"/>
  <c r="J327" i="8"/>
  <c r="J943" i="8"/>
  <c r="K327" i="8"/>
  <c r="K943" i="8"/>
  <c r="H317" i="8"/>
  <c r="H942" i="8"/>
  <c r="I317" i="8"/>
  <c r="I942" i="8"/>
  <c r="J317" i="8"/>
  <c r="J942" i="8"/>
  <c r="K317" i="8"/>
  <c r="K942" i="8"/>
  <c r="H305" i="8"/>
  <c r="H307" i="8"/>
  <c r="H941" i="8"/>
  <c r="I305" i="8"/>
  <c r="I307" i="8"/>
  <c r="I941" i="8"/>
  <c r="J305" i="8"/>
  <c r="J307" i="8"/>
  <c r="J941" i="8"/>
  <c r="K305" i="8"/>
  <c r="K307" i="8"/>
  <c r="K941" i="8"/>
  <c r="H297" i="8"/>
  <c r="H940" i="8"/>
  <c r="I297" i="8"/>
  <c r="I940" i="8"/>
  <c r="J297" i="8"/>
  <c r="J940" i="8"/>
  <c r="K297" i="8"/>
  <c r="K940" i="8"/>
  <c r="H290" i="8"/>
  <c r="H939" i="8"/>
  <c r="I290" i="8"/>
  <c r="I939" i="8"/>
  <c r="J290" i="8"/>
  <c r="J939" i="8"/>
  <c r="K290" i="8"/>
  <c r="K939" i="8"/>
  <c r="H283" i="8"/>
  <c r="H938" i="8"/>
  <c r="I283" i="8"/>
  <c r="I938" i="8"/>
  <c r="J283" i="8"/>
  <c r="J938" i="8"/>
  <c r="K283" i="8"/>
  <c r="K938" i="8"/>
  <c r="H276" i="8"/>
  <c r="H937" i="8"/>
  <c r="I276" i="8"/>
  <c r="I937" i="8"/>
  <c r="J276" i="8"/>
  <c r="J937" i="8"/>
  <c r="K276" i="8"/>
  <c r="K937" i="8"/>
  <c r="H269" i="8"/>
  <c r="H936" i="8"/>
  <c r="I269" i="8"/>
  <c r="I936" i="8"/>
  <c r="J269" i="8"/>
  <c r="J936" i="8"/>
  <c r="K269" i="8"/>
  <c r="K936" i="8"/>
  <c r="H262" i="8"/>
  <c r="H935" i="8"/>
  <c r="I262" i="8"/>
  <c r="I935" i="8"/>
  <c r="J262" i="8"/>
  <c r="J935" i="8"/>
  <c r="K262" i="8"/>
  <c r="K935" i="8"/>
  <c r="H255" i="8"/>
  <c r="H934" i="8"/>
  <c r="I255" i="8"/>
  <c r="I934" i="8"/>
  <c r="J255" i="8"/>
  <c r="J934" i="8"/>
  <c r="K255" i="8"/>
  <c r="K934" i="8"/>
  <c r="H248" i="8"/>
  <c r="H933" i="8"/>
  <c r="I248" i="8"/>
  <c r="I933" i="8"/>
  <c r="J248" i="8"/>
  <c r="J933" i="8"/>
  <c r="K248" i="8"/>
  <c r="K933" i="8"/>
  <c r="H241" i="8"/>
  <c r="H932" i="8"/>
  <c r="I241" i="8"/>
  <c r="I932" i="8"/>
  <c r="J241" i="8"/>
  <c r="J932" i="8"/>
  <c r="K241" i="8"/>
  <c r="K932" i="8"/>
  <c r="H205" i="8"/>
  <c r="H207" i="8"/>
  <c r="H926" i="8"/>
  <c r="I205" i="8"/>
  <c r="I207" i="8"/>
  <c r="I926" i="8"/>
  <c r="J205" i="8"/>
  <c r="J207" i="8"/>
  <c r="J926" i="8"/>
  <c r="K205" i="8"/>
  <c r="K207" i="8"/>
  <c r="K926" i="8"/>
  <c r="H198" i="8"/>
  <c r="H200" i="8"/>
  <c r="H924" i="8"/>
  <c r="I198" i="8"/>
  <c r="I200" i="8"/>
  <c r="I924" i="8"/>
  <c r="J198" i="8"/>
  <c r="J200" i="8"/>
  <c r="J924" i="8"/>
  <c r="K198" i="8"/>
  <c r="K200" i="8"/>
  <c r="K924" i="8"/>
  <c r="H187" i="8"/>
  <c r="H189" i="8"/>
  <c r="H921" i="8"/>
  <c r="I187" i="8"/>
  <c r="I189" i="8"/>
  <c r="I921" i="8"/>
  <c r="J187" i="8"/>
  <c r="J189" i="8"/>
  <c r="J921" i="8"/>
  <c r="K187" i="8"/>
  <c r="K189" i="8"/>
  <c r="K921" i="8"/>
  <c r="H171" i="8"/>
  <c r="H915" i="8"/>
  <c r="I171" i="8"/>
  <c r="I915" i="8"/>
  <c r="J171" i="8"/>
  <c r="J915" i="8"/>
  <c r="K171" i="8"/>
  <c r="K915" i="8"/>
  <c r="H163" i="8"/>
  <c r="H914" i="8"/>
  <c r="I163" i="8"/>
  <c r="I914" i="8"/>
  <c r="J163" i="8"/>
  <c r="J914" i="8"/>
  <c r="K163" i="8"/>
  <c r="K914" i="8"/>
  <c r="H154" i="8"/>
  <c r="H913" i="8"/>
  <c r="I154" i="8"/>
  <c r="I913" i="8"/>
  <c r="J154" i="8"/>
  <c r="J913" i="8"/>
  <c r="K154" i="8"/>
  <c r="K913" i="8"/>
  <c r="H143" i="8"/>
  <c r="H912" i="8"/>
  <c r="I143" i="8"/>
  <c r="I912" i="8"/>
  <c r="J143" i="8"/>
  <c r="J912" i="8"/>
  <c r="K143" i="8"/>
  <c r="K912" i="8"/>
  <c r="H135" i="8"/>
  <c r="H911" i="8"/>
  <c r="I135" i="8"/>
  <c r="I911" i="8"/>
  <c r="J135" i="8"/>
  <c r="J911" i="8"/>
  <c r="K135" i="8"/>
  <c r="K911" i="8"/>
  <c r="H126" i="8"/>
  <c r="H910" i="8"/>
  <c r="I126" i="8"/>
  <c r="I910" i="8"/>
  <c r="J126" i="8"/>
  <c r="J910" i="8"/>
  <c r="K126" i="8"/>
  <c r="K910" i="8"/>
  <c r="H115" i="8"/>
  <c r="H909" i="8"/>
  <c r="I115" i="8"/>
  <c r="I909" i="8"/>
  <c r="J115" i="8"/>
  <c r="J909" i="8"/>
  <c r="K115" i="8"/>
  <c r="K909" i="8"/>
  <c r="H107" i="8"/>
  <c r="H908" i="8"/>
  <c r="I107" i="8"/>
  <c r="I908" i="8"/>
  <c r="J107" i="8"/>
  <c r="J908" i="8"/>
  <c r="K107" i="8"/>
  <c r="K908" i="8"/>
  <c r="H99" i="8"/>
  <c r="H907" i="8"/>
  <c r="I99" i="8"/>
  <c r="I907" i="8"/>
  <c r="J99" i="8"/>
  <c r="J907" i="8"/>
  <c r="K99" i="8"/>
  <c r="K907" i="8"/>
  <c r="H88" i="8"/>
  <c r="H906" i="8"/>
  <c r="I88" i="8"/>
  <c r="I906" i="8"/>
  <c r="J88" i="8"/>
  <c r="J906" i="8"/>
  <c r="K88" i="8"/>
  <c r="K906" i="8"/>
  <c r="H80" i="8"/>
  <c r="H905" i="8"/>
  <c r="I80" i="8"/>
  <c r="I905" i="8"/>
  <c r="J80" i="8"/>
  <c r="J905" i="8"/>
  <c r="K80" i="8"/>
  <c r="K905" i="8"/>
  <c r="H72" i="8"/>
  <c r="H904" i="8"/>
  <c r="I72" i="8"/>
  <c r="I904" i="8"/>
  <c r="J72" i="8"/>
  <c r="J904" i="8"/>
  <c r="K72" i="8"/>
  <c r="K904" i="8"/>
  <c r="S904" i="8"/>
  <c r="S905" i="8"/>
  <c r="S906" i="8"/>
  <c r="S907" i="8"/>
  <c r="S908" i="8"/>
  <c r="S909" i="8"/>
  <c r="S910" i="8"/>
  <c r="S911" i="8"/>
  <c r="S912" i="8"/>
  <c r="S913" i="8"/>
  <c r="S914" i="8"/>
  <c r="S915" i="8"/>
  <c r="S916" i="8"/>
  <c r="S917" i="8"/>
  <c r="S918" i="8"/>
  <c r="S919" i="8"/>
  <c r="S920" i="8"/>
  <c r="S921" i="8"/>
  <c r="S922" i="8"/>
  <c r="S923" i="8"/>
  <c r="S924" i="8"/>
  <c r="S925" i="8"/>
  <c r="S926" i="8"/>
  <c r="S927" i="8"/>
  <c r="S928" i="8"/>
  <c r="S929" i="8"/>
  <c r="S930" i="8"/>
  <c r="S931" i="8"/>
  <c r="S932" i="8"/>
  <c r="S933" i="8"/>
  <c r="S934" i="8"/>
  <c r="S935" i="8"/>
  <c r="S936" i="8"/>
  <c r="S937" i="8"/>
  <c r="S938" i="8"/>
  <c r="S939" i="8"/>
  <c r="S940" i="8"/>
  <c r="S941" i="8"/>
  <c r="S942" i="8"/>
  <c r="S943" i="8"/>
  <c r="T943" i="8"/>
  <c r="H337" i="8"/>
  <c r="H944" i="8"/>
  <c r="I337" i="8"/>
  <c r="I944" i="8"/>
  <c r="J337" i="8"/>
  <c r="J944" i="8"/>
  <c r="K337" i="8"/>
  <c r="K944" i="8"/>
  <c r="S944" i="8"/>
  <c r="T944" i="8"/>
  <c r="H347" i="8"/>
  <c r="H945" i="8"/>
  <c r="I347" i="8"/>
  <c r="I945" i="8"/>
  <c r="J347" i="8"/>
  <c r="J945" i="8"/>
  <c r="K347" i="8"/>
  <c r="K945" i="8"/>
  <c r="S945" i="8"/>
  <c r="T945" i="8"/>
  <c r="H357" i="8"/>
  <c r="H946" i="8"/>
  <c r="I357" i="8"/>
  <c r="I946" i="8"/>
  <c r="J357" i="8"/>
  <c r="J946" i="8"/>
  <c r="K357" i="8"/>
  <c r="K946" i="8"/>
  <c r="S946" i="8"/>
  <c r="T946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H368" i="8"/>
  <c r="H947" i="8"/>
  <c r="I368" i="8"/>
  <c r="I947" i="8"/>
  <c r="J368" i="8"/>
  <c r="J947" i="8"/>
  <c r="K368" i="8"/>
  <c r="K947" i="8"/>
  <c r="S947" i="8"/>
  <c r="T947" i="8"/>
  <c r="H379" i="8"/>
  <c r="H948" i="8"/>
  <c r="I379" i="8"/>
  <c r="I948" i="8"/>
  <c r="J379" i="8"/>
  <c r="J948" i="8"/>
  <c r="K379" i="8"/>
  <c r="K948" i="8"/>
  <c r="S948" i="8"/>
  <c r="T948" i="8"/>
  <c r="S949" i="8"/>
  <c r="T949" i="8"/>
  <c r="S950" i="8"/>
  <c r="T950" i="8"/>
  <c r="S951" i="8"/>
  <c r="T951" i="8"/>
  <c r="S952" i="8"/>
  <c r="T952" i="8"/>
  <c r="S953" i="8"/>
  <c r="T953" i="8"/>
  <c r="S954" i="8"/>
  <c r="T954" i="8"/>
  <c r="S955" i="8"/>
  <c r="T955" i="8"/>
  <c r="S956" i="8"/>
  <c r="T956" i="8"/>
  <c r="S957" i="8"/>
  <c r="T957" i="8"/>
  <c r="S958" i="8"/>
  <c r="T958" i="8"/>
  <c r="S959" i="8"/>
  <c r="T959" i="8"/>
  <c r="S960" i="8"/>
  <c r="T960" i="8"/>
  <c r="S961" i="8"/>
  <c r="T961" i="8"/>
  <c r="S962" i="8"/>
  <c r="T962" i="8"/>
  <c r="S963" i="8"/>
  <c r="T963" i="8"/>
  <c r="S964" i="8"/>
  <c r="T964" i="8"/>
  <c r="H708" i="8"/>
  <c r="H965" i="8"/>
  <c r="I708" i="8"/>
  <c r="I965" i="8"/>
  <c r="J708" i="8"/>
  <c r="J965" i="8"/>
  <c r="K708" i="8"/>
  <c r="K965" i="8"/>
  <c r="S965" i="8"/>
  <c r="T965" i="8"/>
  <c r="H714" i="8"/>
  <c r="H966" i="8"/>
  <c r="I714" i="8"/>
  <c r="I966" i="8"/>
  <c r="J714" i="8"/>
  <c r="J966" i="8"/>
  <c r="K714" i="8"/>
  <c r="K966" i="8"/>
  <c r="S966" i="8"/>
  <c r="T966" i="8"/>
  <c r="H720" i="8"/>
  <c r="H967" i="8"/>
  <c r="I720" i="8"/>
  <c r="I967" i="8"/>
  <c r="J720" i="8"/>
  <c r="J967" i="8"/>
  <c r="K720" i="8"/>
  <c r="K967" i="8"/>
  <c r="S967" i="8"/>
  <c r="T967" i="8"/>
  <c r="S968" i="8"/>
  <c r="T968" i="8"/>
  <c r="H721" i="8"/>
  <c r="H724" i="8"/>
  <c r="H969" i="8"/>
  <c r="I721" i="8"/>
  <c r="I724" i="8"/>
  <c r="I969" i="8"/>
  <c r="J721" i="8"/>
  <c r="J724" i="8"/>
  <c r="J969" i="8"/>
  <c r="K721" i="8"/>
  <c r="K724" i="8"/>
  <c r="K969" i="8"/>
  <c r="S969" i="8"/>
  <c r="T969" i="8"/>
  <c r="H737" i="8"/>
  <c r="H970" i="8"/>
  <c r="I737" i="8"/>
  <c r="I970" i="8"/>
  <c r="J733" i="8"/>
  <c r="J737" i="8"/>
  <c r="J970" i="8"/>
  <c r="K733" i="8"/>
  <c r="K737" i="8"/>
  <c r="K970" i="8"/>
  <c r="S970" i="8"/>
  <c r="T970" i="8"/>
  <c r="S971" i="8"/>
  <c r="T971" i="8"/>
  <c r="H732" i="8"/>
  <c r="H972" i="8"/>
  <c r="I732" i="8"/>
  <c r="I972" i="8"/>
  <c r="J732" i="8"/>
  <c r="J972" i="8"/>
  <c r="K732" i="8"/>
  <c r="K972" i="8"/>
  <c r="S972" i="8"/>
  <c r="T972" i="8"/>
  <c r="H755" i="8"/>
  <c r="H973" i="8"/>
  <c r="I755" i="8"/>
  <c r="I973" i="8"/>
  <c r="J755" i="8"/>
  <c r="J973" i="8"/>
  <c r="K755" i="8"/>
  <c r="K973" i="8"/>
  <c r="S973" i="8"/>
  <c r="T973" i="8"/>
  <c r="S974" i="8"/>
  <c r="T974" i="8"/>
  <c r="H760" i="8"/>
  <c r="H975" i="8"/>
  <c r="I760" i="8"/>
  <c r="I975" i="8"/>
  <c r="J760" i="8"/>
  <c r="J975" i="8"/>
  <c r="K760" i="8"/>
  <c r="K975" i="8"/>
  <c r="S975" i="8"/>
  <c r="T975" i="8"/>
  <c r="S976" i="8"/>
  <c r="T976" i="8"/>
  <c r="H743" i="8"/>
  <c r="H977" i="8"/>
  <c r="I743" i="8"/>
  <c r="I977" i="8"/>
  <c r="J743" i="8"/>
  <c r="J977" i="8"/>
  <c r="K743" i="8"/>
  <c r="K977" i="8"/>
  <c r="S977" i="8"/>
  <c r="T977" i="8"/>
  <c r="S978" i="8"/>
  <c r="T978" i="8"/>
  <c r="H749" i="8"/>
  <c r="H979" i="8"/>
  <c r="I749" i="8"/>
  <c r="I979" i="8"/>
  <c r="J749" i="8"/>
  <c r="J979" i="8"/>
  <c r="K749" i="8"/>
  <c r="K979" i="8"/>
  <c r="S979" i="8"/>
  <c r="T979" i="8"/>
  <c r="S980" i="8"/>
  <c r="T980" i="8"/>
  <c r="H762" i="8"/>
  <c r="H765" i="8"/>
  <c r="H981" i="8"/>
  <c r="I762" i="8"/>
  <c r="I765" i="8"/>
  <c r="I981" i="8"/>
  <c r="J762" i="8"/>
  <c r="J765" i="8"/>
  <c r="J981" i="8"/>
  <c r="K762" i="8"/>
  <c r="K765" i="8"/>
  <c r="K981" i="8"/>
  <c r="S981" i="8"/>
  <c r="T981" i="8"/>
  <c r="S982" i="8"/>
  <c r="T982" i="8"/>
  <c r="H725" i="8"/>
  <c r="H727" i="8"/>
  <c r="H983" i="8"/>
  <c r="I725" i="8"/>
  <c r="I727" i="8"/>
  <c r="I983" i="8"/>
  <c r="J725" i="8"/>
  <c r="J727" i="8"/>
  <c r="J983" i="8"/>
  <c r="K725" i="8"/>
  <c r="K727" i="8"/>
  <c r="K983" i="8"/>
  <c r="S983" i="8"/>
  <c r="T98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R1075" i="8"/>
  <c r="R1069" i="8"/>
  <c r="R1066" i="8"/>
  <c r="R1064" i="8"/>
  <c r="R1065" i="8"/>
  <c r="R1067" i="8"/>
  <c r="R1068" i="8"/>
  <c r="R1070" i="8"/>
  <c r="R1071" i="8"/>
  <c r="R1072" i="8"/>
  <c r="R1073" i="8"/>
  <c r="R1074" i="8"/>
  <c r="A1076" i="8"/>
  <c r="R1076" i="8"/>
  <c r="A1077" i="8"/>
  <c r="R1077" i="8"/>
  <c r="A1078" i="8"/>
  <c r="R1078" i="8"/>
  <c r="A1079" i="8"/>
  <c r="R1079" i="8"/>
  <c r="A1080" i="8"/>
  <c r="R1080" i="8"/>
  <c r="A1081" i="8"/>
  <c r="R1081" i="8"/>
  <c r="A1082" i="8"/>
  <c r="R1082" i="8"/>
  <c r="A1083" i="8"/>
  <c r="R1083" i="8"/>
  <c r="A1084" i="8"/>
  <c r="R1084" i="8"/>
  <c r="A1085" i="8"/>
  <c r="R1085" i="8"/>
  <c r="A1086" i="8"/>
  <c r="R1086" i="8"/>
  <c r="M1045" i="8"/>
  <c r="T859" i="8"/>
  <c r="A1046" i="8"/>
  <c r="R1046" i="8"/>
  <c r="M1046" i="8"/>
  <c r="A1047" i="8"/>
  <c r="R1047" i="8"/>
  <c r="M1047" i="8"/>
  <c r="A1048" i="8"/>
  <c r="R1048" i="8"/>
  <c r="M1048" i="8"/>
  <c r="A1049" i="8"/>
  <c r="R1049" i="8"/>
  <c r="M1049" i="8"/>
  <c r="A1050" i="8"/>
  <c r="R1050" i="8"/>
  <c r="M1050" i="8"/>
  <c r="A1051" i="8"/>
  <c r="R1051" i="8"/>
  <c r="M1051" i="8"/>
  <c r="A1052" i="8"/>
  <c r="R1052" i="8"/>
  <c r="M1052" i="8"/>
  <c r="A1053" i="8"/>
  <c r="R1053" i="8"/>
  <c r="M1053" i="8"/>
  <c r="A1054" i="8"/>
  <c r="R1054" i="8"/>
  <c r="M1054" i="8"/>
  <c r="A1055" i="8"/>
  <c r="R1055" i="8"/>
  <c r="M1055" i="8"/>
  <c r="R1044" i="8"/>
  <c r="Q772" i="8"/>
  <c r="Q773" i="8"/>
  <c r="Q774" i="8"/>
  <c r="Q775" i="8"/>
  <c r="Q776" i="8"/>
  <c r="K772" i="8"/>
  <c r="K773" i="8"/>
  <c r="K774" i="8"/>
  <c r="K775" i="8"/>
  <c r="K776" i="8"/>
  <c r="Q781" i="8"/>
  <c r="Q782" i="8"/>
  <c r="Q783" i="8"/>
  <c r="Q784" i="8"/>
  <c r="Q785" i="8"/>
  <c r="K779" i="8"/>
  <c r="K778" i="8"/>
  <c r="K781" i="8"/>
  <c r="K782" i="8"/>
  <c r="K783" i="8"/>
  <c r="K784" i="8"/>
  <c r="K785" i="8"/>
  <c r="Q790" i="8"/>
  <c r="Q791" i="8"/>
  <c r="Q792" i="8"/>
  <c r="Q793" i="8"/>
  <c r="Q794" i="8"/>
  <c r="Q795" i="8"/>
  <c r="Q796" i="8"/>
  <c r="Q797" i="8"/>
  <c r="Q798" i="8"/>
  <c r="Q799" i="8"/>
  <c r="Q800" i="8"/>
  <c r="Q801" i="8"/>
  <c r="Q802" i="8"/>
  <c r="Q803" i="8"/>
  <c r="Q804" i="8"/>
  <c r="Q805" i="8"/>
  <c r="Q806" i="8"/>
  <c r="Q807" i="8"/>
  <c r="Q808" i="8"/>
  <c r="Q809" i="8"/>
  <c r="Q810" i="8"/>
  <c r="K788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J1034" i="8"/>
  <c r="J1033" i="8"/>
  <c r="J1032" i="8"/>
  <c r="J776" i="8"/>
  <c r="J783" i="8"/>
  <c r="J784" i="8"/>
  <c r="J785" i="8"/>
  <c r="J788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H1034" i="8"/>
  <c r="H1033" i="8"/>
  <c r="J772" i="8"/>
  <c r="J773" i="8"/>
  <c r="J774" i="8"/>
  <c r="J775" i="8"/>
  <c r="J779" i="8"/>
  <c r="J778" i="8"/>
  <c r="J781" i="8"/>
  <c r="J782" i="8"/>
  <c r="H1032" i="8"/>
  <c r="I776" i="8"/>
  <c r="I783" i="8"/>
  <c r="I784" i="8"/>
  <c r="I785" i="8"/>
  <c r="I788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E1034" i="8"/>
  <c r="E1033" i="8"/>
  <c r="I772" i="8"/>
  <c r="I773" i="8"/>
  <c r="I774" i="8"/>
  <c r="I775" i="8"/>
  <c r="I779" i="8"/>
  <c r="I778" i="8"/>
  <c r="I781" i="8"/>
  <c r="I782" i="8"/>
  <c r="E1032" i="8"/>
  <c r="H776" i="8"/>
  <c r="H783" i="8"/>
  <c r="H784" i="8"/>
  <c r="H785" i="8"/>
  <c r="H788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C1034" i="8"/>
  <c r="C1033" i="8"/>
  <c r="H772" i="8"/>
  <c r="H773" i="8"/>
  <c r="H774" i="8"/>
  <c r="H775" i="8"/>
  <c r="H779" i="8"/>
  <c r="H778" i="8"/>
  <c r="H781" i="8"/>
  <c r="H782" i="8"/>
  <c r="C1032" i="8"/>
  <c r="C807" i="8"/>
  <c r="C1000" i="8"/>
  <c r="D807" i="8"/>
  <c r="D1000" i="8"/>
  <c r="E807" i="8"/>
  <c r="E1000" i="8"/>
  <c r="F807" i="8"/>
  <c r="F1000" i="8"/>
  <c r="C46" i="8"/>
  <c r="H46" i="8"/>
  <c r="H1000" i="8"/>
  <c r="D46" i="8"/>
  <c r="I46" i="8"/>
  <c r="I1000" i="8"/>
  <c r="E46" i="8"/>
  <c r="J46" i="8"/>
  <c r="J1000" i="8"/>
  <c r="F46" i="8"/>
  <c r="K46" i="8"/>
  <c r="K1000" i="8"/>
  <c r="M807" i="8"/>
  <c r="M1000" i="8"/>
  <c r="N807" i="8"/>
  <c r="N1000" i="8"/>
  <c r="O807" i="8"/>
  <c r="O1000" i="8"/>
  <c r="P807" i="8"/>
  <c r="P1000" i="8"/>
  <c r="C808" i="8"/>
  <c r="C1001" i="8"/>
  <c r="D808" i="8"/>
  <c r="D1001" i="8"/>
  <c r="E808" i="8"/>
  <c r="E1001" i="8"/>
  <c r="F808" i="8"/>
  <c r="F1001" i="8"/>
  <c r="H1001" i="8"/>
  <c r="I1001" i="8"/>
  <c r="J1001" i="8"/>
  <c r="K1001" i="8"/>
  <c r="M808" i="8"/>
  <c r="M1001" i="8"/>
  <c r="N808" i="8"/>
  <c r="N1001" i="8"/>
  <c r="O808" i="8"/>
  <c r="O1001" i="8"/>
  <c r="P808" i="8"/>
  <c r="P1001" i="8"/>
  <c r="C772" i="8"/>
  <c r="C773" i="8"/>
  <c r="C774" i="8"/>
  <c r="C775" i="8"/>
  <c r="C776" i="8"/>
  <c r="C782" i="8"/>
  <c r="C783" i="8"/>
  <c r="C806" i="8"/>
  <c r="C992" i="8"/>
  <c r="D772" i="8"/>
  <c r="D773" i="8"/>
  <c r="D774" i="8"/>
  <c r="D775" i="8"/>
  <c r="D776" i="8"/>
  <c r="D782" i="8"/>
  <c r="D783" i="8"/>
  <c r="D806" i="8"/>
  <c r="D992" i="8"/>
  <c r="E772" i="8"/>
  <c r="E773" i="8"/>
  <c r="E774" i="8"/>
  <c r="E775" i="8"/>
  <c r="E776" i="8"/>
  <c r="E782" i="8"/>
  <c r="E783" i="8"/>
  <c r="E806" i="8"/>
  <c r="E992" i="8"/>
  <c r="F772" i="8"/>
  <c r="F773" i="8"/>
  <c r="F774" i="8"/>
  <c r="F775" i="8"/>
  <c r="F776" i="8"/>
  <c r="F782" i="8"/>
  <c r="F783" i="8"/>
  <c r="F806" i="8"/>
  <c r="F992" i="8"/>
  <c r="C778" i="8"/>
  <c r="C779" i="8"/>
  <c r="C780" i="8"/>
  <c r="C781" i="8"/>
  <c r="C787" i="8"/>
  <c r="C790" i="8"/>
  <c r="C993" i="8"/>
  <c r="D778" i="8"/>
  <c r="D779" i="8"/>
  <c r="D780" i="8"/>
  <c r="D781" i="8"/>
  <c r="D787" i="8"/>
  <c r="D790" i="8"/>
  <c r="D993" i="8"/>
  <c r="E778" i="8"/>
  <c r="E779" i="8"/>
  <c r="E780" i="8"/>
  <c r="E781" i="8"/>
  <c r="E787" i="8"/>
  <c r="E790" i="8"/>
  <c r="E993" i="8"/>
  <c r="F778" i="8"/>
  <c r="F781" i="8"/>
  <c r="F787" i="8"/>
  <c r="F790" i="8"/>
  <c r="F993" i="8"/>
  <c r="C784" i="8"/>
  <c r="C785" i="8"/>
  <c r="C791" i="8"/>
  <c r="C792" i="8"/>
  <c r="C793" i="8"/>
  <c r="C794" i="8"/>
  <c r="C795" i="8"/>
  <c r="C796" i="8"/>
  <c r="C797" i="8"/>
  <c r="C798" i="8"/>
  <c r="C994" i="8"/>
  <c r="D784" i="8"/>
  <c r="D785" i="8"/>
  <c r="D791" i="8"/>
  <c r="D792" i="8"/>
  <c r="D793" i="8"/>
  <c r="D794" i="8"/>
  <c r="D795" i="8"/>
  <c r="D796" i="8"/>
  <c r="D797" i="8"/>
  <c r="D798" i="8"/>
  <c r="D994" i="8"/>
  <c r="E784" i="8"/>
  <c r="E785" i="8"/>
  <c r="E791" i="8"/>
  <c r="E792" i="8"/>
  <c r="E793" i="8"/>
  <c r="E794" i="8"/>
  <c r="E795" i="8"/>
  <c r="E796" i="8"/>
  <c r="E797" i="8"/>
  <c r="E798" i="8"/>
  <c r="E994" i="8"/>
  <c r="F784" i="8"/>
  <c r="F785" i="8"/>
  <c r="F791" i="8"/>
  <c r="F792" i="8"/>
  <c r="F793" i="8"/>
  <c r="F794" i="8"/>
  <c r="F795" i="8"/>
  <c r="F796" i="8"/>
  <c r="F797" i="8"/>
  <c r="F798" i="8"/>
  <c r="F994" i="8"/>
  <c r="C799" i="8"/>
  <c r="C800" i="8"/>
  <c r="C995" i="8"/>
  <c r="D799" i="8"/>
  <c r="D800" i="8"/>
  <c r="D995" i="8"/>
  <c r="E799" i="8"/>
  <c r="E800" i="8"/>
  <c r="E995" i="8"/>
  <c r="F799" i="8"/>
  <c r="F800" i="8"/>
  <c r="F995" i="8"/>
  <c r="C801" i="8"/>
  <c r="C802" i="8"/>
  <c r="C803" i="8"/>
  <c r="C804" i="8"/>
  <c r="C805" i="8"/>
  <c r="C809" i="8"/>
  <c r="C810" i="8"/>
  <c r="M772" i="8"/>
  <c r="M773" i="8"/>
  <c r="M774" i="8"/>
  <c r="M775" i="8"/>
  <c r="M776" i="8"/>
  <c r="M781" i="8"/>
  <c r="M782" i="8"/>
  <c r="M783" i="8"/>
  <c r="M784" i="8"/>
  <c r="M785" i="8"/>
  <c r="C788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9" i="8"/>
  <c r="M810" i="8"/>
  <c r="D809" i="8"/>
  <c r="N809" i="8"/>
  <c r="E809" i="8"/>
  <c r="O809" i="8"/>
  <c r="F809" i="8"/>
  <c r="P809" i="8"/>
  <c r="D810" i="8"/>
  <c r="E810" i="8"/>
  <c r="F810" i="8"/>
  <c r="A807" i="8"/>
  <c r="A808" i="8"/>
  <c r="A809" i="8"/>
  <c r="A810" i="8"/>
  <c r="DR807" i="5"/>
  <c r="CD807" i="5"/>
  <c r="DS807" i="5"/>
  <c r="CE807" i="5"/>
  <c r="DT807" i="5"/>
  <c r="CF807" i="5"/>
  <c r="DU807" i="5"/>
  <c r="CG807" i="5"/>
  <c r="CH807" i="5"/>
  <c r="CI807" i="5"/>
  <c r="CJ807" i="5"/>
  <c r="CK807" i="5"/>
  <c r="CL807" i="5"/>
  <c r="CM807" i="5"/>
  <c r="CN807" i="5"/>
  <c r="CO807" i="5"/>
  <c r="CP807" i="5"/>
  <c r="CQ807" i="5"/>
  <c r="CR807" i="5"/>
  <c r="CS807" i="5"/>
  <c r="CT807" i="5"/>
  <c r="CU807" i="5"/>
  <c r="CV807" i="5"/>
  <c r="CW807" i="5"/>
  <c r="CX807" i="5"/>
  <c r="CY807" i="5"/>
  <c r="CZ807" i="5"/>
  <c r="DA807" i="5"/>
  <c r="DB807" i="5"/>
  <c r="DC807" i="5"/>
  <c r="DD807" i="5"/>
  <c r="DE807" i="5"/>
  <c r="DF807" i="5"/>
  <c r="DG807" i="5"/>
  <c r="DH807" i="5"/>
  <c r="DI807" i="5"/>
  <c r="DJ807" i="5"/>
  <c r="DK807" i="5"/>
  <c r="DL807" i="5"/>
  <c r="DM807" i="5"/>
  <c r="DN807" i="5"/>
  <c r="DO807" i="5"/>
  <c r="DP807" i="5"/>
  <c r="DQ807" i="5"/>
  <c r="DR808" i="5"/>
  <c r="CD808" i="5"/>
  <c r="DS808" i="5"/>
  <c r="CE808" i="5"/>
  <c r="DT808" i="5"/>
  <c r="CF808" i="5"/>
  <c r="DU808" i="5"/>
  <c r="CG808" i="5"/>
  <c r="CH808" i="5"/>
  <c r="CI808" i="5"/>
  <c r="CJ808" i="5"/>
  <c r="CK808" i="5"/>
  <c r="CL808" i="5"/>
  <c r="CM808" i="5"/>
  <c r="CN808" i="5"/>
  <c r="CO808" i="5"/>
  <c r="CP808" i="5"/>
  <c r="CQ808" i="5"/>
  <c r="CR808" i="5"/>
  <c r="CS808" i="5"/>
  <c r="CT808" i="5"/>
  <c r="CU808" i="5"/>
  <c r="CV808" i="5"/>
  <c r="CW808" i="5"/>
  <c r="CX808" i="5"/>
  <c r="CY808" i="5"/>
  <c r="CZ808" i="5"/>
  <c r="DA808" i="5"/>
  <c r="DB808" i="5"/>
  <c r="DC808" i="5"/>
  <c r="DD808" i="5"/>
  <c r="DE808" i="5"/>
  <c r="DF808" i="5"/>
  <c r="DG808" i="5"/>
  <c r="DH808" i="5"/>
  <c r="DI808" i="5"/>
  <c r="DJ808" i="5"/>
  <c r="DK808" i="5"/>
  <c r="DL808" i="5"/>
  <c r="DM808" i="5"/>
  <c r="DN808" i="5"/>
  <c r="DO808" i="5"/>
  <c r="DP808" i="5"/>
  <c r="DQ808" i="5"/>
  <c r="DR809" i="5"/>
  <c r="CD809" i="5"/>
  <c r="DS809" i="5"/>
  <c r="CE809" i="5"/>
  <c r="DT809" i="5"/>
  <c r="CF809" i="5"/>
  <c r="DU809" i="5"/>
  <c r="CG809" i="5"/>
  <c r="CH809" i="5"/>
  <c r="CI809" i="5"/>
  <c r="CJ809" i="5"/>
  <c r="CK809" i="5"/>
  <c r="CL809" i="5"/>
  <c r="CM809" i="5"/>
  <c r="CN809" i="5"/>
  <c r="CO809" i="5"/>
  <c r="CP809" i="5"/>
  <c r="CQ809" i="5"/>
  <c r="CR809" i="5"/>
  <c r="CS809" i="5"/>
  <c r="CT809" i="5"/>
  <c r="CU809" i="5"/>
  <c r="CV809" i="5"/>
  <c r="CW809" i="5"/>
  <c r="CX809" i="5"/>
  <c r="CY809" i="5"/>
  <c r="CZ809" i="5"/>
  <c r="DA809" i="5"/>
  <c r="DB809" i="5"/>
  <c r="DC809" i="5"/>
  <c r="DD809" i="5"/>
  <c r="DE809" i="5"/>
  <c r="DF809" i="5"/>
  <c r="DG809" i="5"/>
  <c r="DH809" i="5"/>
  <c r="DI809" i="5"/>
  <c r="DJ809" i="5"/>
  <c r="DK809" i="5"/>
  <c r="DL809" i="5"/>
  <c r="DM809" i="5"/>
  <c r="DN809" i="5"/>
  <c r="DO809" i="5"/>
  <c r="DP809" i="5"/>
  <c r="DQ809" i="5"/>
  <c r="D801" i="8"/>
  <c r="E801" i="8"/>
  <c r="F801" i="8"/>
  <c r="D802" i="8"/>
  <c r="E802" i="8"/>
  <c r="F802" i="8"/>
  <c r="D803" i="8"/>
  <c r="E803" i="8"/>
  <c r="F803" i="8"/>
  <c r="D804" i="8"/>
  <c r="E804" i="8"/>
  <c r="F804" i="8"/>
  <c r="F779" i="8"/>
  <c r="F780" i="8"/>
  <c r="D788" i="8"/>
  <c r="E788" i="8"/>
  <c r="F788" i="8"/>
  <c r="I787" i="8"/>
  <c r="J787" i="8"/>
  <c r="K787" i="8"/>
  <c r="H787" i="8"/>
  <c r="D637" i="8"/>
  <c r="D641" i="8"/>
  <c r="D638" i="8"/>
  <c r="I638" i="8"/>
  <c r="E637" i="8"/>
  <c r="J638" i="8"/>
  <c r="F637" i="8"/>
  <c r="K638" i="8"/>
  <c r="C637" i="8"/>
  <c r="H638" i="8"/>
  <c r="D634" i="8"/>
  <c r="D628" i="8"/>
  <c r="D616" i="8"/>
  <c r="I614" i="8"/>
  <c r="J614" i="8"/>
  <c r="K614" i="8"/>
  <c r="H614" i="8"/>
  <c r="D598" i="8"/>
  <c r="J595" i="8"/>
  <c r="K595" i="8"/>
  <c r="H595" i="8"/>
  <c r="C662" i="8"/>
  <c r="C664" i="8"/>
  <c r="C857" i="8"/>
  <c r="D662" i="8"/>
  <c r="D664" i="8"/>
  <c r="D857" i="8"/>
  <c r="E662" i="8"/>
  <c r="E664" i="8"/>
  <c r="E857" i="8"/>
  <c r="F662" i="8"/>
  <c r="F664" i="8"/>
  <c r="F857" i="8"/>
  <c r="C658" i="8"/>
  <c r="D658" i="8"/>
  <c r="E658" i="8"/>
  <c r="E657" i="8"/>
  <c r="E659" i="8"/>
  <c r="E660" i="8"/>
  <c r="F658" i="8"/>
  <c r="H658" i="8"/>
  <c r="I658" i="8"/>
  <c r="J658" i="8"/>
  <c r="J659" i="8"/>
  <c r="K658" i="8"/>
  <c r="C652" i="8"/>
  <c r="D652" i="8"/>
  <c r="E652" i="8"/>
  <c r="F652" i="8"/>
  <c r="H652" i="8"/>
  <c r="I652" i="8"/>
  <c r="J652" i="8"/>
  <c r="K652" i="8"/>
  <c r="C646" i="8"/>
  <c r="D646" i="8"/>
  <c r="E646" i="8"/>
  <c r="F646" i="8"/>
  <c r="H646" i="8"/>
  <c r="I646" i="8"/>
  <c r="J646" i="8"/>
  <c r="K646" i="8"/>
  <c r="J447" i="8"/>
  <c r="J852" i="8"/>
  <c r="K447" i="8"/>
  <c r="K852" i="8"/>
  <c r="H437" i="8"/>
  <c r="H851" i="8"/>
  <c r="I437" i="8"/>
  <c r="I851" i="8"/>
  <c r="J437" i="8"/>
  <c r="J851" i="8"/>
  <c r="K437" i="8"/>
  <c r="K851" i="8"/>
  <c r="C382" i="8"/>
  <c r="C385" i="8"/>
  <c r="D382" i="8"/>
  <c r="D385" i="8"/>
  <c r="E382" i="8"/>
  <c r="E385" i="8"/>
  <c r="F382" i="8"/>
  <c r="F385" i="8"/>
  <c r="C372" i="8"/>
  <c r="C375" i="8"/>
  <c r="D372" i="8"/>
  <c r="D375" i="8"/>
  <c r="E372" i="8"/>
  <c r="E375" i="8"/>
  <c r="F372" i="8"/>
  <c r="F375" i="8"/>
  <c r="C377" i="8"/>
  <c r="D377" i="8"/>
  <c r="E377" i="8"/>
  <c r="F377" i="8"/>
  <c r="C361" i="8"/>
  <c r="C364" i="8"/>
  <c r="D361" i="8"/>
  <c r="D364" i="8"/>
  <c r="E361" i="8"/>
  <c r="E364" i="8"/>
  <c r="F361" i="8"/>
  <c r="F364" i="8"/>
  <c r="C366" i="8"/>
  <c r="D366" i="8"/>
  <c r="E366" i="8"/>
  <c r="F366" i="8"/>
  <c r="C350" i="8"/>
  <c r="C353" i="8"/>
  <c r="D350" i="8"/>
  <c r="D353" i="8"/>
  <c r="E350" i="8"/>
  <c r="E353" i="8"/>
  <c r="F350" i="8"/>
  <c r="F353" i="8"/>
  <c r="C355" i="8"/>
  <c r="D355" i="8"/>
  <c r="E355" i="8"/>
  <c r="F355" i="8"/>
  <c r="C340" i="8"/>
  <c r="C342" i="8"/>
  <c r="C343" i="8"/>
  <c r="C345" i="8"/>
  <c r="C348" i="8"/>
  <c r="C344" i="8"/>
  <c r="D340" i="8"/>
  <c r="D342" i="8"/>
  <c r="D343" i="8"/>
  <c r="D345" i="8"/>
  <c r="D348" i="8"/>
  <c r="D344" i="8"/>
  <c r="E340" i="8"/>
  <c r="E342" i="8"/>
  <c r="E343" i="8"/>
  <c r="E345" i="8"/>
  <c r="E348" i="8"/>
  <c r="E344" i="8"/>
  <c r="F340" i="8"/>
  <c r="F342" i="8"/>
  <c r="F343" i="8"/>
  <c r="F345" i="8"/>
  <c r="F348" i="8"/>
  <c r="F344" i="8"/>
  <c r="C330" i="8"/>
  <c r="C333" i="8"/>
  <c r="D330" i="8"/>
  <c r="D333" i="8"/>
  <c r="E330" i="8"/>
  <c r="E332" i="8"/>
  <c r="E333" i="8"/>
  <c r="E335" i="8"/>
  <c r="E338" i="8"/>
  <c r="E334" i="8"/>
  <c r="F330" i="8"/>
  <c r="F332" i="8"/>
  <c r="F333" i="8"/>
  <c r="F335" i="8"/>
  <c r="F338" i="8"/>
  <c r="F334" i="8"/>
  <c r="C335" i="8"/>
  <c r="D335" i="8"/>
  <c r="C320" i="8"/>
  <c r="C323" i="8"/>
  <c r="D320" i="8"/>
  <c r="D323" i="8"/>
  <c r="E320" i="8"/>
  <c r="E323" i="8"/>
  <c r="F320" i="8"/>
  <c r="F323" i="8"/>
  <c r="C325" i="8"/>
  <c r="D325" i="8"/>
  <c r="E325" i="8"/>
  <c r="F325" i="8"/>
  <c r="C310" i="8"/>
  <c r="C313" i="8"/>
  <c r="D310" i="8"/>
  <c r="D313" i="8"/>
  <c r="E310" i="8"/>
  <c r="E312" i="8"/>
  <c r="E313" i="8"/>
  <c r="E315" i="8"/>
  <c r="E318" i="8"/>
  <c r="E314" i="8"/>
  <c r="F310" i="8"/>
  <c r="F312" i="8"/>
  <c r="F313" i="8"/>
  <c r="F315" i="8"/>
  <c r="F318" i="8"/>
  <c r="F314" i="8"/>
  <c r="C315" i="8"/>
  <c r="D315" i="8"/>
  <c r="C300" i="8"/>
  <c r="C303" i="8"/>
  <c r="D300" i="8"/>
  <c r="D303" i="8"/>
  <c r="E300" i="8"/>
  <c r="E303" i="8"/>
  <c r="F300" i="8"/>
  <c r="F303" i="8"/>
  <c r="C293" i="8"/>
  <c r="D293" i="8"/>
  <c r="E293" i="8"/>
  <c r="F293" i="8"/>
  <c r="C295" i="8"/>
  <c r="D295" i="8"/>
  <c r="E295" i="8"/>
  <c r="F295" i="8"/>
  <c r="C286" i="8"/>
  <c r="D286" i="8"/>
  <c r="E286" i="8"/>
  <c r="E288" i="8"/>
  <c r="E291" i="8"/>
  <c r="E287" i="8"/>
  <c r="F286" i="8"/>
  <c r="F288" i="8"/>
  <c r="F291" i="8"/>
  <c r="F287" i="8"/>
  <c r="C288" i="8"/>
  <c r="D288" i="8"/>
  <c r="C279" i="8"/>
  <c r="D279" i="8"/>
  <c r="E279" i="8"/>
  <c r="F279" i="8"/>
  <c r="C281" i="8"/>
  <c r="D281" i="8"/>
  <c r="E281" i="8"/>
  <c r="F281" i="8"/>
  <c r="C272" i="8"/>
  <c r="C274" i="8"/>
  <c r="C277" i="8"/>
  <c r="C273" i="8"/>
  <c r="D272" i="8"/>
  <c r="D274" i="8"/>
  <c r="D277" i="8"/>
  <c r="D273" i="8"/>
  <c r="E272" i="8"/>
  <c r="E274" i="8"/>
  <c r="E277" i="8"/>
  <c r="E273" i="8"/>
  <c r="F272" i="8"/>
  <c r="F274" i="8"/>
  <c r="F277" i="8"/>
  <c r="F273" i="8"/>
  <c r="C265" i="8"/>
  <c r="C267" i="8"/>
  <c r="C270" i="8"/>
  <c r="C266" i="8"/>
  <c r="D265" i="8"/>
  <c r="D267" i="8"/>
  <c r="D270" i="8"/>
  <c r="D266" i="8"/>
  <c r="E265" i="8"/>
  <c r="E267" i="8"/>
  <c r="E270" i="8"/>
  <c r="E266" i="8"/>
  <c r="F265" i="8"/>
  <c r="F267" i="8"/>
  <c r="F270" i="8"/>
  <c r="F266" i="8"/>
  <c r="C258" i="8"/>
  <c r="D258" i="8"/>
  <c r="E258" i="8"/>
  <c r="F258" i="8"/>
  <c r="C260" i="8"/>
  <c r="D260" i="8"/>
  <c r="E260" i="8"/>
  <c r="F260" i="8"/>
  <c r="C251" i="8"/>
  <c r="D251" i="8"/>
  <c r="E251" i="8"/>
  <c r="F251" i="8"/>
  <c r="C253" i="8"/>
  <c r="D253" i="8"/>
  <c r="E253" i="8"/>
  <c r="F253" i="8"/>
  <c r="C244" i="8"/>
  <c r="D244" i="8"/>
  <c r="E244" i="8"/>
  <c r="F244" i="8"/>
  <c r="C246" i="8"/>
  <c r="D246" i="8"/>
  <c r="E246" i="8"/>
  <c r="F246" i="8"/>
  <c r="C237" i="8"/>
  <c r="C239" i="8"/>
  <c r="C242" i="8"/>
  <c r="C238" i="8"/>
  <c r="D237" i="8"/>
  <c r="D239" i="8"/>
  <c r="D242" i="8"/>
  <c r="D238" i="8"/>
  <c r="E237" i="8"/>
  <c r="E239" i="8"/>
  <c r="E242" i="8"/>
  <c r="E238" i="8"/>
  <c r="F237" i="8"/>
  <c r="F239" i="8"/>
  <c r="F242" i="8"/>
  <c r="F238" i="8"/>
  <c r="C231" i="8"/>
  <c r="C233" i="8"/>
  <c r="C831" i="8"/>
  <c r="D231" i="8"/>
  <c r="D233" i="8"/>
  <c r="D831" i="8"/>
  <c r="E231" i="8"/>
  <c r="E233" i="8"/>
  <c r="E831" i="8"/>
  <c r="F231" i="8"/>
  <c r="F233" i="8"/>
  <c r="F831" i="8"/>
  <c r="C228" i="8"/>
  <c r="C229" i="8"/>
  <c r="C230" i="8"/>
  <c r="C830" i="8"/>
  <c r="D228" i="8"/>
  <c r="D229" i="8"/>
  <c r="D230" i="8"/>
  <c r="D830" i="8"/>
  <c r="E228" i="8"/>
  <c r="E229" i="8"/>
  <c r="E230" i="8"/>
  <c r="E830" i="8"/>
  <c r="F228" i="8"/>
  <c r="F229" i="8"/>
  <c r="F230" i="8"/>
  <c r="F830" i="8"/>
  <c r="C182" i="8"/>
  <c r="BZ181" i="5"/>
  <c r="C181" i="8"/>
  <c r="C179" i="8"/>
  <c r="BZ178" i="5"/>
  <c r="C178" i="8"/>
  <c r="C176" i="8"/>
  <c r="D182" i="8"/>
  <c r="CA181" i="5"/>
  <c r="D181" i="8"/>
  <c r="D179" i="8"/>
  <c r="CA178" i="5"/>
  <c r="D178" i="8"/>
  <c r="D176" i="8"/>
  <c r="E182" i="8"/>
  <c r="CB181" i="5"/>
  <c r="E181" i="8"/>
  <c r="E179" i="8"/>
  <c r="CB178" i="5"/>
  <c r="E178" i="8"/>
  <c r="E176" i="8"/>
  <c r="F182" i="8"/>
  <c r="CC181" i="5"/>
  <c r="F181" i="8"/>
  <c r="F179" i="8"/>
  <c r="CC178" i="5"/>
  <c r="F178" i="8"/>
  <c r="F176" i="8"/>
  <c r="C150" i="8"/>
  <c r="C151" i="8"/>
  <c r="C159" i="8"/>
  <c r="C160" i="8"/>
  <c r="C167" i="8"/>
  <c r="D150" i="8"/>
  <c r="D151" i="8"/>
  <c r="D159" i="8"/>
  <c r="D160" i="8"/>
  <c r="D167" i="8"/>
  <c r="E150" i="8"/>
  <c r="E151" i="8"/>
  <c r="E159" i="8"/>
  <c r="E160" i="8"/>
  <c r="E167" i="8"/>
  <c r="F150" i="8"/>
  <c r="F151" i="8"/>
  <c r="F159" i="8"/>
  <c r="F160" i="8"/>
  <c r="F167" i="8"/>
  <c r="C152" i="8"/>
  <c r="C161" i="8"/>
  <c r="C169" i="8"/>
  <c r="D152" i="8"/>
  <c r="D161" i="8"/>
  <c r="D169" i="8"/>
  <c r="E152" i="8"/>
  <c r="E161" i="8"/>
  <c r="E169" i="8"/>
  <c r="F152" i="8"/>
  <c r="F161" i="8"/>
  <c r="F169" i="8"/>
  <c r="C122" i="8"/>
  <c r="C123" i="8"/>
  <c r="C131" i="8"/>
  <c r="C132" i="8"/>
  <c r="C139" i="8"/>
  <c r="D122" i="8"/>
  <c r="D123" i="8"/>
  <c r="D131" i="8"/>
  <c r="D132" i="8"/>
  <c r="D139" i="8"/>
  <c r="E122" i="8"/>
  <c r="E123" i="8"/>
  <c r="E131" i="8"/>
  <c r="E132" i="8"/>
  <c r="E139" i="8"/>
  <c r="F122" i="8"/>
  <c r="F123" i="8"/>
  <c r="F131" i="8"/>
  <c r="F132" i="8"/>
  <c r="F139" i="8"/>
  <c r="C124" i="8"/>
  <c r="C133" i="8"/>
  <c r="C141" i="8"/>
  <c r="D124" i="8"/>
  <c r="D133" i="8"/>
  <c r="D141" i="8"/>
  <c r="E124" i="8"/>
  <c r="E133" i="8"/>
  <c r="E141" i="8"/>
  <c r="F124" i="8"/>
  <c r="F133" i="8"/>
  <c r="F141" i="8"/>
  <c r="C95" i="8"/>
  <c r="BZ93" i="5"/>
  <c r="C93" i="8"/>
  <c r="C94" i="8"/>
  <c r="C96" i="8"/>
  <c r="C103" i="8"/>
  <c r="C102" i="8"/>
  <c r="C104" i="8"/>
  <c r="C111" i="8"/>
  <c r="D95" i="8"/>
  <c r="CA93" i="5"/>
  <c r="D93" i="8"/>
  <c r="D94" i="8"/>
  <c r="D96" i="8"/>
  <c r="D103" i="8"/>
  <c r="D102" i="8"/>
  <c r="D104" i="8"/>
  <c r="D111" i="8"/>
  <c r="E95" i="8"/>
  <c r="CB93" i="5"/>
  <c r="E93" i="8"/>
  <c r="E94" i="8"/>
  <c r="E96" i="8"/>
  <c r="E103" i="8"/>
  <c r="E102" i="8"/>
  <c r="E104" i="8"/>
  <c r="E97" i="8"/>
  <c r="E100" i="8"/>
  <c r="E101" i="8"/>
  <c r="E105" i="8"/>
  <c r="E108" i="8"/>
  <c r="E109" i="8"/>
  <c r="E111" i="8"/>
  <c r="F95" i="8"/>
  <c r="CC93" i="5"/>
  <c r="F93" i="8"/>
  <c r="F94" i="8"/>
  <c r="F96" i="8"/>
  <c r="F103" i="8"/>
  <c r="F102" i="8"/>
  <c r="F104" i="8"/>
  <c r="F97" i="8"/>
  <c r="F100" i="8"/>
  <c r="F101" i="8"/>
  <c r="F105" i="8"/>
  <c r="F108" i="8"/>
  <c r="F109" i="8"/>
  <c r="F111" i="8"/>
  <c r="C97" i="8"/>
  <c r="C105" i="8"/>
  <c r="C113" i="8"/>
  <c r="D97" i="8"/>
  <c r="D105" i="8"/>
  <c r="D113" i="8"/>
  <c r="E113" i="8"/>
  <c r="F113" i="8"/>
  <c r="E112" i="8"/>
  <c r="F112" i="8"/>
  <c r="C68" i="8"/>
  <c r="C69" i="8"/>
  <c r="C76" i="8"/>
  <c r="C77" i="8"/>
  <c r="C84" i="8"/>
  <c r="D68" i="8"/>
  <c r="D69" i="8"/>
  <c r="D76" i="8"/>
  <c r="D77" i="8"/>
  <c r="D84" i="8"/>
  <c r="E68" i="8"/>
  <c r="E69" i="8"/>
  <c r="E76" i="8"/>
  <c r="E77" i="8"/>
  <c r="E84" i="8"/>
  <c r="F68" i="8"/>
  <c r="F69" i="8"/>
  <c r="F76" i="8"/>
  <c r="F77" i="8"/>
  <c r="F84" i="8"/>
  <c r="C70" i="8"/>
  <c r="C78" i="8"/>
  <c r="C86" i="8"/>
  <c r="D70" i="8"/>
  <c r="D78" i="8"/>
  <c r="D86" i="8"/>
  <c r="E70" i="8"/>
  <c r="E78" i="8"/>
  <c r="E86" i="8"/>
  <c r="F70" i="8"/>
  <c r="F78" i="8"/>
  <c r="F86" i="8"/>
  <c r="H830" i="8"/>
  <c r="I830" i="8"/>
  <c r="J830" i="8"/>
  <c r="K830" i="8"/>
  <c r="H831" i="8"/>
  <c r="I831" i="8"/>
  <c r="J831" i="8"/>
  <c r="K831" i="8"/>
  <c r="H852" i="8"/>
  <c r="I852" i="8"/>
  <c r="C688" i="8"/>
  <c r="D688" i="8"/>
  <c r="E688" i="8"/>
  <c r="F688" i="8"/>
  <c r="C693" i="8"/>
  <c r="D693" i="8"/>
  <c r="E693" i="8"/>
  <c r="F693" i="8"/>
  <c r="C698" i="8"/>
  <c r="D698" i="8"/>
  <c r="E698" i="8"/>
  <c r="F698" i="8"/>
  <c r="A228" i="8"/>
  <c r="A830" i="8"/>
  <c r="A231" i="8"/>
  <c r="A831" i="8"/>
  <c r="A237" i="8"/>
  <c r="A832" i="8"/>
  <c r="A244" i="8"/>
  <c r="A833" i="8"/>
  <c r="A251" i="8"/>
  <c r="A834" i="8"/>
  <c r="A258" i="8"/>
  <c r="A835" i="8"/>
  <c r="A265" i="8"/>
  <c r="A836" i="8"/>
  <c r="A272" i="8"/>
  <c r="A837" i="8"/>
  <c r="A279" i="8"/>
  <c r="A838" i="8"/>
  <c r="A286" i="8"/>
  <c r="A839" i="8"/>
  <c r="A293" i="8"/>
  <c r="A840" i="8"/>
  <c r="A300" i="8"/>
  <c r="A841" i="8"/>
  <c r="A310" i="8"/>
  <c r="A842" i="8"/>
  <c r="A320" i="8"/>
  <c r="A843" i="8"/>
  <c r="A330" i="8"/>
  <c r="A844" i="8"/>
  <c r="A340" i="8"/>
  <c r="A845" i="8"/>
  <c r="A350" i="8"/>
  <c r="A846" i="8"/>
  <c r="A360" i="8"/>
  <c r="A847" i="8"/>
  <c r="A371" i="8"/>
  <c r="A848" i="8"/>
  <c r="A382" i="8"/>
  <c r="A849" i="8"/>
  <c r="A851" i="8"/>
  <c r="A852" i="8"/>
  <c r="A644" i="8"/>
  <c r="A854" i="8"/>
  <c r="A650" i="8"/>
  <c r="A855" i="8"/>
  <c r="A656" i="8"/>
  <c r="A856" i="8"/>
  <c r="A662" i="8"/>
  <c r="A857" i="8"/>
  <c r="A449" i="8"/>
  <c r="A859" i="8"/>
  <c r="A458" i="8"/>
  <c r="A860" i="8"/>
  <c r="A467" i="8"/>
  <c r="A861" i="8"/>
  <c r="A476" i="8"/>
  <c r="A862" i="8"/>
  <c r="A485" i="8"/>
  <c r="A863" i="8"/>
  <c r="A494" i="8"/>
  <c r="A864" i="8"/>
  <c r="A503" i="8"/>
  <c r="A865" i="8"/>
  <c r="A509" i="8"/>
  <c r="A866" i="8"/>
  <c r="A515" i="8"/>
  <c r="A867" i="8"/>
  <c r="A521" i="8"/>
  <c r="A868" i="8"/>
  <c r="A527" i="8"/>
  <c r="A869" i="8"/>
  <c r="A533" i="8"/>
  <c r="A870" i="8"/>
  <c r="A539" i="8"/>
  <c r="A871" i="8"/>
  <c r="A545" i="8"/>
  <c r="A872" i="8"/>
  <c r="A551" i="8"/>
  <c r="A873" i="8"/>
  <c r="A557" i="8"/>
  <c r="A874" i="8"/>
  <c r="A563" i="8"/>
  <c r="A875" i="8"/>
  <c r="A569" i="8"/>
  <c r="A876" i="8"/>
  <c r="A575" i="8"/>
  <c r="A877" i="8"/>
  <c r="A581" i="8"/>
  <c r="A878" i="8"/>
  <c r="A587" i="8"/>
  <c r="A879" i="8"/>
  <c r="A593" i="8"/>
  <c r="A880" i="8"/>
  <c r="A600" i="8"/>
  <c r="A881" i="8"/>
  <c r="A606" i="8"/>
  <c r="A882" i="8"/>
  <c r="A612" i="8"/>
  <c r="A883" i="8"/>
  <c r="A618" i="8"/>
  <c r="A884" i="8"/>
  <c r="A624" i="8"/>
  <c r="A885" i="8"/>
  <c r="A630" i="8"/>
  <c r="A886" i="8"/>
  <c r="A636" i="8"/>
  <c r="A887" i="8"/>
  <c r="A666" i="8"/>
  <c r="A889" i="8"/>
  <c r="A668" i="8"/>
  <c r="A890" i="8"/>
  <c r="A671" i="8"/>
  <c r="A891" i="8"/>
  <c r="A674" i="8"/>
  <c r="A892" i="8"/>
  <c r="A677" i="8"/>
  <c r="A893" i="8"/>
  <c r="A682" i="8"/>
  <c r="A894" i="8"/>
  <c r="A687" i="8"/>
  <c r="A896" i="8"/>
  <c r="A692" i="8"/>
  <c r="A897" i="8"/>
  <c r="A697" i="8"/>
  <c r="A898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P183" i="8"/>
  <c r="P180" i="8"/>
  <c r="P177" i="8"/>
  <c r="P828" i="8"/>
  <c r="K1045" i="8"/>
  <c r="P830" i="8"/>
  <c r="K1046" i="8"/>
  <c r="P243" i="8"/>
  <c r="P832" i="8"/>
  <c r="K1047" i="8"/>
  <c r="P271" i="8"/>
  <c r="P836" i="8"/>
  <c r="K1048" i="8"/>
  <c r="P278" i="8"/>
  <c r="P837" i="8"/>
  <c r="K1049" i="8"/>
  <c r="P292" i="8"/>
  <c r="P839" i="8"/>
  <c r="K1050" i="8"/>
  <c r="P319" i="8"/>
  <c r="P842" i="8"/>
  <c r="K1051" i="8"/>
  <c r="P339" i="8"/>
  <c r="P844" i="8"/>
  <c r="K1052" i="8"/>
  <c r="P349" i="8"/>
  <c r="P845" i="8"/>
  <c r="K1053" i="8"/>
  <c r="P447" i="8"/>
  <c r="P852" i="8"/>
  <c r="K1054" i="8"/>
  <c r="P661" i="8"/>
  <c r="P856" i="8"/>
  <c r="K1055" i="8"/>
  <c r="K681" i="8"/>
  <c r="P681" i="8"/>
  <c r="P893" i="8"/>
  <c r="K686" i="8"/>
  <c r="P686" i="8"/>
  <c r="P894" i="8"/>
  <c r="P889" i="8"/>
  <c r="P890" i="8"/>
  <c r="P891" i="8"/>
  <c r="P892" i="8"/>
  <c r="K1056" i="8"/>
  <c r="D639" i="8"/>
  <c r="K1057" i="8"/>
  <c r="D596" i="8"/>
  <c r="F596" i="8"/>
  <c r="F613" i="8"/>
  <c r="D614" i="8"/>
  <c r="F625" i="8"/>
  <c r="D626" i="8"/>
  <c r="F631" i="8"/>
  <c r="D632" i="8"/>
  <c r="K1058" i="8"/>
  <c r="D468" i="8"/>
  <c r="D470" i="8"/>
  <c r="D472" i="8"/>
  <c r="F469" i="8"/>
  <c r="F468" i="8"/>
  <c r="F470" i="8"/>
  <c r="F471" i="8"/>
  <c r="F472" i="8"/>
  <c r="D477" i="8"/>
  <c r="D479" i="8"/>
  <c r="F478" i="8"/>
  <c r="F477" i="8"/>
  <c r="F479" i="8"/>
  <c r="F480" i="8"/>
  <c r="D486" i="8"/>
  <c r="D488" i="8"/>
  <c r="D490" i="8"/>
  <c r="F487" i="8"/>
  <c r="F489" i="8"/>
  <c r="D495" i="8"/>
  <c r="D497" i="8"/>
  <c r="D499" i="8"/>
  <c r="F496" i="8"/>
  <c r="F498" i="8"/>
  <c r="D504" i="8"/>
  <c r="D505" i="8"/>
  <c r="F503" i="8"/>
  <c r="F504" i="8"/>
  <c r="F505" i="8"/>
  <c r="D510" i="8"/>
  <c r="D511" i="8"/>
  <c r="F509" i="8"/>
  <c r="D516" i="8"/>
  <c r="D517" i="8"/>
  <c r="F515" i="8"/>
  <c r="F516" i="8"/>
  <c r="F517" i="8"/>
  <c r="D522" i="8"/>
  <c r="D523" i="8"/>
  <c r="F521" i="8"/>
  <c r="F522" i="8"/>
  <c r="F523" i="8"/>
  <c r="C528" i="8"/>
  <c r="BZ46" i="5"/>
  <c r="C535" i="8"/>
  <c r="C545" i="8"/>
  <c r="C552" i="8"/>
  <c r="C558" i="8"/>
  <c r="C564" i="8"/>
  <c r="C570" i="8"/>
  <c r="C575" i="8"/>
  <c r="C576" i="8"/>
  <c r="C577" i="8"/>
  <c r="C581" i="8"/>
  <c r="C587" i="8"/>
  <c r="D602" i="8"/>
  <c r="F601" i="8"/>
  <c r="D608" i="8"/>
  <c r="F607" i="8"/>
  <c r="D620" i="8"/>
  <c r="F619" i="8"/>
  <c r="K1059" i="8"/>
  <c r="P116" i="8"/>
  <c r="P822" i="8"/>
  <c r="K1044" i="8"/>
  <c r="O183" i="8"/>
  <c r="O180" i="8"/>
  <c r="O177" i="8"/>
  <c r="O828" i="8"/>
  <c r="I1045" i="8"/>
  <c r="O830" i="8"/>
  <c r="I1046" i="8"/>
  <c r="O243" i="8"/>
  <c r="O832" i="8"/>
  <c r="I1047" i="8"/>
  <c r="O271" i="8"/>
  <c r="O836" i="8"/>
  <c r="I1048" i="8"/>
  <c r="O278" i="8"/>
  <c r="O837" i="8"/>
  <c r="I1049" i="8"/>
  <c r="O292" i="8"/>
  <c r="O839" i="8"/>
  <c r="I1050" i="8"/>
  <c r="O319" i="8"/>
  <c r="O842" i="8"/>
  <c r="I1051" i="8"/>
  <c r="O339" i="8"/>
  <c r="O844" i="8"/>
  <c r="I1052" i="8"/>
  <c r="O349" i="8"/>
  <c r="O845" i="8"/>
  <c r="I1053" i="8"/>
  <c r="O447" i="8"/>
  <c r="O852" i="8"/>
  <c r="I1054" i="8"/>
  <c r="O661" i="8"/>
  <c r="O856" i="8"/>
  <c r="I1055" i="8"/>
  <c r="J681" i="8"/>
  <c r="O681" i="8"/>
  <c r="O893" i="8"/>
  <c r="J686" i="8"/>
  <c r="O686" i="8"/>
  <c r="O894" i="8"/>
  <c r="O889" i="8"/>
  <c r="O890" i="8"/>
  <c r="O891" i="8"/>
  <c r="O892" i="8"/>
  <c r="I1056" i="8"/>
  <c r="I1057" i="8"/>
  <c r="E596" i="8"/>
  <c r="E613" i="8"/>
  <c r="E625" i="8"/>
  <c r="E631" i="8"/>
  <c r="I1058" i="8"/>
  <c r="E469" i="8"/>
  <c r="E468" i="8"/>
  <c r="E470" i="8"/>
  <c r="E471" i="8"/>
  <c r="E472" i="8"/>
  <c r="E478" i="8"/>
  <c r="E477" i="8"/>
  <c r="E479" i="8"/>
  <c r="E480" i="8"/>
  <c r="E487" i="8"/>
  <c r="E489" i="8"/>
  <c r="E496" i="8"/>
  <c r="E498" i="8"/>
  <c r="E503" i="8"/>
  <c r="E504" i="8"/>
  <c r="E505" i="8"/>
  <c r="E509" i="8"/>
  <c r="E515" i="8"/>
  <c r="E516" i="8"/>
  <c r="E517" i="8"/>
  <c r="E521" i="8"/>
  <c r="E522" i="8"/>
  <c r="E523" i="8"/>
  <c r="E601" i="8"/>
  <c r="E607" i="8"/>
  <c r="E619" i="8"/>
  <c r="I1059" i="8"/>
  <c r="O116" i="8"/>
  <c r="O822" i="8"/>
  <c r="I1044" i="8"/>
  <c r="C601" i="8"/>
  <c r="C607" i="8"/>
  <c r="C619" i="8"/>
  <c r="H1059" i="8"/>
  <c r="D450" i="8"/>
  <c r="D451" i="8"/>
  <c r="D452" i="8"/>
  <c r="D453" i="8"/>
  <c r="D454" i="8"/>
  <c r="D460" i="8"/>
  <c r="D462" i="8"/>
  <c r="D469" i="8"/>
  <c r="D471" i="8"/>
  <c r="D478" i="8"/>
  <c r="D480" i="8"/>
  <c r="D456" i="8"/>
  <c r="E1040" i="8"/>
  <c r="E1038" i="8"/>
  <c r="H1038" i="8"/>
  <c r="H1039" i="8"/>
  <c r="H1040" i="8"/>
  <c r="E474" i="8"/>
  <c r="E475" i="8"/>
  <c r="E483" i="8"/>
  <c r="E484" i="8"/>
  <c r="E492" i="8"/>
  <c r="E493" i="8"/>
  <c r="E501" i="8"/>
  <c r="E502" i="8"/>
  <c r="E507" i="8"/>
  <c r="E508" i="8"/>
  <c r="E513" i="8"/>
  <c r="E514" i="8"/>
  <c r="E519" i="8"/>
  <c r="E520" i="8"/>
  <c r="E525" i="8"/>
  <c r="E526" i="8"/>
  <c r="E531" i="8"/>
  <c r="E532" i="8"/>
  <c r="CB538" i="5"/>
  <c r="CB46" i="5"/>
  <c r="CB534" i="5"/>
  <c r="CB537" i="5"/>
  <c r="E537" i="8"/>
  <c r="E534" i="8"/>
  <c r="E538" i="8"/>
  <c r="E543" i="8"/>
  <c r="E539" i="8"/>
  <c r="E540" i="8"/>
  <c r="E544" i="8"/>
  <c r="E549" i="8"/>
  <c r="E550" i="8"/>
  <c r="E555" i="8"/>
  <c r="E552" i="8"/>
  <c r="E556" i="8"/>
  <c r="E561" i="8"/>
  <c r="E562" i="8"/>
  <c r="E567" i="8"/>
  <c r="E568" i="8"/>
  <c r="E573" i="8"/>
  <c r="E574" i="8"/>
  <c r="E579" i="8"/>
  <c r="E575" i="8"/>
  <c r="E576" i="8"/>
  <c r="E580" i="8"/>
  <c r="E585" i="8"/>
  <c r="E586" i="8"/>
  <c r="E591" i="8"/>
  <c r="E592" i="8"/>
  <c r="E604" i="8"/>
  <c r="E605" i="8"/>
  <c r="E610" i="8"/>
  <c r="E611" i="8"/>
  <c r="E622" i="8"/>
  <c r="E623" i="8"/>
  <c r="E989" i="8"/>
  <c r="D474" i="8"/>
  <c r="O475" i="8"/>
  <c r="D483" i="8"/>
  <c r="O484" i="8"/>
  <c r="D492" i="8"/>
  <c r="O493" i="8"/>
  <c r="D501" i="8"/>
  <c r="O502" i="8"/>
  <c r="D507" i="8"/>
  <c r="O508" i="8"/>
  <c r="D513" i="8"/>
  <c r="O514" i="8"/>
  <c r="D519" i="8"/>
  <c r="O520" i="8"/>
  <c r="D525" i="8"/>
  <c r="O526" i="8"/>
  <c r="D531" i="8"/>
  <c r="O532" i="8"/>
  <c r="CA538" i="5"/>
  <c r="CA46" i="5"/>
  <c r="O538" i="8"/>
  <c r="D543" i="8"/>
  <c r="D540" i="8"/>
  <c r="O544" i="8"/>
  <c r="D549" i="8"/>
  <c r="O550" i="8"/>
  <c r="D555" i="8"/>
  <c r="O556" i="8"/>
  <c r="D561" i="8"/>
  <c r="O562" i="8"/>
  <c r="D567" i="8"/>
  <c r="O568" i="8"/>
  <c r="D573" i="8"/>
  <c r="O574" i="8"/>
  <c r="D579" i="8"/>
  <c r="D576" i="8"/>
  <c r="O580" i="8"/>
  <c r="D585" i="8"/>
  <c r="D582" i="8"/>
  <c r="O586" i="8"/>
  <c r="D591" i="8"/>
  <c r="D588" i="8"/>
  <c r="O592" i="8"/>
  <c r="D604" i="8"/>
  <c r="O605" i="8"/>
  <c r="D610" i="8"/>
  <c r="O611" i="8"/>
  <c r="D622" i="8"/>
  <c r="O623" i="8"/>
  <c r="O989" i="8"/>
  <c r="H1031" i="8"/>
  <c r="E1039" i="8"/>
  <c r="D487" i="8"/>
  <c r="D489" i="8"/>
  <c r="D496" i="8"/>
  <c r="D498" i="8"/>
  <c r="D503" i="8"/>
  <c r="D509" i="8"/>
  <c r="D515" i="8"/>
  <c r="E1059" i="8"/>
  <c r="D601" i="8"/>
  <c r="D607" i="8"/>
  <c r="D619" i="8"/>
  <c r="F1059" i="8"/>
  <c r="C469" i="8"/>
  <c r="C471" i="8"/>
  <c r="C478" i="8"/>
  <c r="C477" i="8"/>
  <c r="C479" i="8"/>
  <c r="C480" i="8"/>
  <c r="C487" i="8"/>
  <c r="C489" i="8"/>
  <c r="C496" i="8"/>
  <c r="C498" i="8"/>
  <c r="C503" i="8"/>
  <c r="C504" i="8"/>
  <c r="C505" i="8"/>
  <c r="C509" i="8"/>
  <c r="C515" i="8"/>
  <c r="C516" i="8"/>
  <c r="C517" i="8"/>
  <c r="D1059" i="8"/>
  <c r="C1059" i="8"/>
  <c r="C1038" i="8"/>
  <c r="C1039" i="8"/>
  <c r="C1040" i="8"/>
  <c r="C474" i="8"/>
  <c r="C475" i="8"/>
  <c r="C483" i="8"/>
  <c r="C484" i="8"/>
  <c r="C492" i="8"/>
  <c r="C493" i="8"/>
  <c r="C501" i="8"/>
  <c r="C502" i="8"/>
  <c r="C507" i="8"/>
  <c r="C508" i="8"/>
  <c r="C513" i="8"/>
  <c r="C519" i="8"/>
  <c r="C520" i="8"/>
  <c r="C525" i="8"/>
  <c r="C522" i="8"/>
  <c r="C526" i="8"/>
  <c r="C531" i="8"/>
  <c r="BZ538" i="5"/>
  <c r="C543" i="8"/>
  <c r="C540" i="8"/>
  <c r="C544" i="8"/>
  <c r="C549" i="8"/>
  <c r="C555" i="8"/>
  <c r="C556" i="8"/>
  <c r="C561" i="8"/>
  <c r="C562" i="8"/>
  <c r="C567" i="8"/>
  <c r="C568" i="8"/>
  <c r="C573" i="8"/>
  <c r="C574" i="8"/>
  <c r="C579" i="8"/>
  <c r="C580" i="8"/>
  <c r="C585" i="8"/>
  <c r="C586" i="8"/>
  <c r="C591" i="8"/>
  <c r="C592" i="8"/>
  <c r="C604" i="8"/>
  <c r="C605" i="8"/>
  <c r="C610" i="8"/>
  <c r="C611" i="8"/>
  <c r="C622" i="8"/>
  <c r="C623" i="8"/>
  <c r="D475" i="8"/>
  <c r="D484" i="8"/>
  <c r="D493" i="8"/>
  <c r="D502" i="8"/>
  <c r="D508" i="8"/>
  <c r="D514" i="8"/>
  <c r="D520" i="8"/>
  <c r="D526" i="8"/>
  <c r="D532" i="8"/>
  <c r="D534" i="8"/>
  <c r="D538" i="8"/>
  <c r="D544" i="8"/>
  <c r="D550" i="8"/>
  <c r="D552" i="8"/>
  <c r="D556" i="8"/>
  <c r="D562" i="8"/>
  <c r="D568" i="8"/>
  <c r="D574" i="8"/>
  <c r="D575" i="8"/>
  <c r="D580" i="8"/>
  <c r="D586" i="8"/>
  <c r="D592" i="8"/>
  <c r="D605" i="8"/>
  <c r="D611" i="8"/>
  <c r="D623" i="8"/>
  <c r="D989" i="8"/>
  <c r="N475" i="8"/>
  <c r="N484" i="8"/>
  <c r="N493" i="8"/>
  <c r="N502" i="8"/>
  <c r="N508" i="8"/>
  <c r="N514" i="8"/>
  <c r="N520" i="8"/>
  <c r="N526" i="8"/>
  <c r="N532" i="8"/>
  <c r="N538" i="8"/>
  <c r="N544" i="8"/>
  <c r="N550" i="8"/>
  <c r="N556" i="8"/>
  <c r="N562" i="8"/>
  <c r="N568" i="8"/>
  <c r="N574" i="8"/>
  <c r="N580" i="8"/>
  <c r="N586" i="8"/>
  <c r="N592" i="8"/>
  <c r="N605" i="8"/>
  <c r="N611" i="8"/>
  <c r="N623" i="8"/>
  <c r="N989" i="8"/>
  <c r="E1031" i="8"/>
  <c r="H989" i="8"/>
  <c r="F474" i="8"/>
  <c r="F475" i="8"/>
  <c r="P475" i="8"/>
  <c r="F777" i="8"/>
  <c r="F786" i="8"/>
  <c r="F805" i="8"/>
  <c r="F234" i="8"/>
  <c r="F236" i="8"/>
  <c r="F931" i="8"/>
  <c r="F240" i="8"/>
  <c r="F241" i="8"/>
  <c r="F932" i="8"/>
  <c r="F248" i="8"/>
  <c r="F933" i="8"/>
  <c r="F255" i="8"/>
  <c r="F934" i="8"/>
  <c r="F262" i="8"/>
  <c r="F935" i="8"/>
  <c r="F268" i="8"/>
  <c r="F269" i="8"/>
  <c r="F936" i="8"/>
  <c r="F276" i="8"/>
  <c r="F937" i="8"/>
  <c r="F283" i="8"/>
  <c r="F938" i="8"/>
  <c r="F289" i="8"/>
  <c r="F290" i="8"/>
  <c r="F939" i="8"/>
  <c r="F297" i="8"/>
  <c r="F940" i="8"/>
  <c r="F305" i="8"/>
  <c r="F307" i="8"/>
  <c r="F941" i="8"/>
  <c r="F317" i="8"/>
  <c r="F942" i="8"/>
  <c r="F327" i="8"/>
  <c r="F943" i="8"/>
  <c r="F337" i="8"/>
  <c r="F944" i="8"/>
  <c r="F347" i="8"/>
  <c r="F945" i="8"/>
  <c r="F357" i="8"/>
  <c r="F946" i="8"/>
  <c r="F368" i="8"/>
  <c r="F947" i="8"/>
  <c r="F379" i="8"/>
  <c r="F948" i="8"/>
  <c r="F387" i="8"/>
  <c r="F389" i="8"/>
  <c r="F949" i="8"/>
  <c r="F392" i="8"/>
  <c r="F394" i="8"/>
  <c r="F950" i="8"/>
  <c r="F395" i="8"/>
  <c r="F396" i="8"/>
  <c r="F397" i="8"/>
  <c r="F951" i="8"/>
  <c r="F398" i="8"/>
  <c r="F400" i="8"/>
  <c r="F952" i="8"/>
  <c r="F401" i="8"/>
  <c r="F402" i="8"/>
  <c r="F403" i="8"/>
  <c r="F953" i="8"/>
  <c r="F404" i="8"/>
  <c r="F405" i="8"/>
  <c r="F406" i="8"/>
  <c r="F954" i="8"/>
  <c r="F407" i="8"/>
  <c r="F408" i="8"/>
  <c r="F409" i="8"/>
  <c r="F955" i="8"/>
  <c r="F410" i="8"/>
  <c r="F411" i="8"/>
  <c r="F412" i="8"/>
  <c r="F956" i="8"/>
  <c r="F413" i="8"/>
  <c r="F415" i="8"/>
  <c r="F957" i="8"/>
  <c r="F416" i="8"/>
  <c r="F418" i="8"/>
  <c r="F958" i="8"/>
  <c r="F420" i="8"/>
  <c r="F422" i="8"/>
  <c r="F959" i="8"/>
  <c r="F424" i="8"/>
  <c r="F426" i="8"/>
  <c r="F960" i="8"/>
  <c r="F21" i="8"/>
  <c r="F72" i="8"/>
  <c r="F904" i="8"/>
  <c r="F80" i="8"/>
  <c r="F905" i="8"/>
  <c r="F88" i="8"/>
  <c r="F906" i="8"/>
  <c r="F99" i="8"/>
  <c r="F907" i="8"/>
  <c r="F107" i="8"/>
  <c r="F908" i="8"/>
  <c r="F115" i="8"/>
  <c r="F909" i="8"/>
  <c r="F126" i="8"/>
  <c r="F910" i="8"/>
  <c r="F135" i="8"/>
  <c r="F911" i="8"/>
  <c r="F143" i="8"/>
  <c r="F912" i="8"/>
  <c r="F154" i="8"/>
  <c r="F913" i="8"/>
  <c r="F163" i="8"/>
  <c r="F914" i="8"/>
  <c r="F171" i="8"/>
  <c r="F915" i="8"/>
  <c r="F218" i="8"/>
  <c r="F220" i="8"/>
  <c r="F916" i="8"/>
  <c r="F221" i="8"/>
  <c r="F222" i="8"/>
  <c r="F223" i="8"/>
  <c r="F917" i="8"/>
  <c r="F224" i="8"/>
  <c r="F226" i="8"/>
  <c r="F918" i="8"/>
  <c r="F22" i="8"/>
  <c r="F184" i="8"/>
  <c r="F186" i="8"/>
  <c r="F920" i="8"/>
  <c r="CC187" i="5"/>
  <c r="F187" i="8"/>
  <c r="F189" i="8"/>
  <c r="F921" i="8"/>
  <c r="F191" i="8"/>
  <c r="F194" i="8"/>
  <c r="F922" i="8"/>
  <c r="F195" i="8"/>
  <c r="F197" i="8"/>
  <c r="F923" i="8"/>
  <c r="F199" i="8"/>
  <c r="CC198" i="5"/>
  <c r="F198" i="8"/>
  <c r="F200" i="8"/>
  <c r="F924" i="8"/>
  <c r="F202" i="8"/>
  <c r="F204" i="8"/>
  <c r="F925" i="8"/>
  <c r="BZ205" i="5"/>
  <c r="CA205" i="5"/>
  <c r="CB205" i="5"/>
  <c r="CC205" i="5"/>
  <c r="BZ211" i="5"/>
  <c r="CA211" i="5"/>
  <c r="CB211" i="5"/>
  <c r="CC211" i="5"/>
  <c r="F205" i="8"/>
  <c r="F206" i="8"/>
  <c r="F207" i="8"/>
  <c r="F926" i="8"/>
  <c r="F208" i="8"/>
  <c r="F210" i="8"/>
  <c r="F927" i="8"/>
  <c r="F211" i="8"/>
  <c r="F212" i="8"/>
  <c r="F213" i="8"/>
  <c r="F928" i="8"/>
  <c r="F215" i="8"/>
  <c r="F216" i="8"/>
  <c r="F217" i="8"/>
  <c r="F929" i="8"/>
  <c r="F23" i="8"/>
  <c r="CC708" i="5"/>
  <c r="F708" i="8"/>
  <c r="F965" i="8"/>
  <c r="CC714" i="5"/>
  <c r="F714" i="8"/>
  <c r="F966" i="8"/>
  <c r="CC720" i="5"/>
  <c r="F720" i="8"/>
  <c r="F967" i="8"/>
  <c r="F24" i="8"/>
  <c r="F721" i="8"/>
  <c r="F724" i="8"/>
  <c r="F969" i="8"/>
  <c r="F734" i="8"/>
  <c r="F733" i="8"/>
  <c r="F735" i="8"/>
  <c r="F736" i="8"/>
  <c r="F737" i="8"/>
  <c r="F970" i="8"/>
  <c r="F25" i="8"/>
  <c r="F729" i="8"/>
  <c r="F732" i="8"/>
  <c r="F972" i="8"/>
  <c r="CC755" i="5"/>
  <c r="F755" i="8"/>
  <c r="F973" i="8"/>
  <c r="F26" i="8"/>
  <c r="CC760" i="5"/>
  <c r="F760" i="8"/>
  <c r="F975" i="8"/>
  <c r="F27" i="8"/>
  <c r="CC743" i="5"/>
  <c r="F743" i="8"/>
  <c r="F977" i="8"/>
  <c r="CC749" i="5"/>
  <c r="F749" i="8"/>
  <c r="F979" i="8"/>
  <c r="F28" i="8"/>
  <c r="F762" i="8"/>
  <c r="F765" i="8"/>
  <c r="F981" i="8"/>
  <c r="F767" i="8"/>
  <c r="F770" i="8"/>
  <c r="F982" i="8"/>
  <c r="F725" i="8"/>
  <c r="F726" i="8"/>
  <c r="F727" i="8"/>
  <c r="F983" i="8"/>
  <c r="F29" i="8"/>
  <c r="CC435" i="5"/>
  <c r="F435" i="8"/>
  <c r="F962" i="8"/>
  <c r="CC445" i="5"/>
  <c r="F445" i="8"/>
  <c r="F963" i="8"/>
  <c r="F30" i="8"/>
  <c r="F20" i="8"/>
  <c r="F456" i="8"/>
  <c r="F451" i="8"/>
  <c r="F452" i="8"/>
  <c r="F457" i="8"/>
  <c r="F465" i="8"/>
  <c r="F460" i="8"/>
  <c r="F461" i="8"/>
  <c r="F466" i="8"/>
  <c r="F988" i="8"/>
  <c r="F32" i="8"/>
  <c r="F483" i="8"/>
  <c r="F484" i="8"/>
  <c r="F492" i="8"/>
  <c r="F493" i="8"/>
  <c r="F501" i="8"/>
  <c r="F502" i="8"/>
  <c r="F507" i="8"/>
  <c r="F508" i="8"/>
  <c r="F513" i="8"/>
  <c r="F514" i="8"/>
  <c r="F519" i="8"/>
  <c r="F520" i="8"/>
  <c r="F525" i="8"/>
  <c r="F526" i="8"/>
  <c r="F531" i="8"/>
  <c r="F532" i="8"/>
  <c r="CC538" i="5"/>
  <c r="CC46" i="5"/>
  <c r="CC534" i="5"/>
  <c r="CC537" i="5"/>
  <c r="F537" i="8"/>
  <c r="F534" i="8"/>
  <c r="F538" i="8"/>
  <c r="F543" i="8"/>
  <c r="F539" i="8"/>
  <c r="F540" i="8"/>
  <c r="F544" i="8"/>
  <c r="F549" i="8"/>
  <c r="F550" i="8"/>
  <c r="F555" i="8"/>
  <c r="F552" i="8"/>
  <c r="F556" i="8"/>
  <c r="F561" i="8"/>
  <c r="F562" i="8"/>
  <c r="F567" i="8"/>
  <c r="F568" i="8"/>
  <c r="F573" i="8"/>
  <c r="F574" i="8"/>
  <c r="F579" i="8"/>
  <c r="F575" i="8"/>
  <c r="F576" i="8"/>
  <c r="F580" i="8"/>
  <c r="F585" i="8"/>
  <c r="F586" i="8"/>
  <c r="F591" i="8"/>
  <c r="F592" i="8"/>
  <c r="F604" i="8"/>
  <c r="F605" i="8"/>
  <c r="F610" i="8"/>
  <c r="F611" i="8"/>
  <c r="F622" i="8"/>
  <c r="F623" i="8"/>
  <c r="F989" i="8"/>
  <c r="F33" i="8"/>
  <c r="F34" i="8"/>
  <c r="F35" i="8"/>
  <c r="F36" i="8"/>
  <c r="F37" i="8"/>
  <c r="F996" i="8"/>
  <c r="F38" i="8"/>
  <c r="F997" i="8"/>
  <c r="F39" i="8"/>
  <c r="F998" i="8"/>
  <c r="F40" i="8"/>
  <c r="F999" i="8"/>
  <c r="F41" i="8"/>
  <c r="F31" i="8"/>
  <c r="F811" i="8"/>
  <c r="F812" i="8"/>
  <c r="P774" i="8"/>
  <c r="P775" i="8"/>
  <c r="P776" i="8"/>
  <c r="P783" i="8"/>
  <c r="P784" i="8"/>
  <c r="P785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D805" i="8"/>
  <c r="P805" i="8"/>
  <c r="P806" i="8"/>
  <c r="P810" i="8"/>
  <c r="K811" i="8"/>
  <c r="P811" i="8"/>
  <c r="P772" i="8"/>
  <c r="P773" i="8"/>
  <c r="P781" i="8"/>
  <c r="P782" i="8"/>
  <c r="P790" i="8"/>
  <c r="P791" i="8"/>
  <c r="P812" i="8"/>
  <c r="E777" i="8"/>
  <c r="E786" i="8"/>
  <c r="E805" i="8"/>
  <c r="E234" i="8"/>
  <c r="E236" i="8"/>
  <c r="E931" i="8"/>
  <c r="E241" i="8"/>
  <c r="E932" i="8"/>
  <c r="E248" i="8"/>
  <c r="E933" i="8"/>
  <c r="E255" i="8"/>
  <c r="E934" i="8"/>
  <c r="E262" i="8"/>
  <c r="E935" i="8"/>
  <c r="E269" i="8"/>
  <c r="E936" i="8"/>
  <c r="E276" i="8"/>
  <c r="E937" i="8"/>
  <c r="E283" i="8"/>
  <c r="E938" i="8"/>
  <c r="E290" i="8"/>
  <c r="E939" i="8"/>
  <c r="E297" i="8"/>
  <c r="E940" i="8"/>
  <c r="E305" i="8"/>
  <c r="E307" i="8"/>
  <c r="E941" i="8"/>
  <c r="E317" i="8"/>
  <c r="E942" i="8"/>
  <c r="E327" i="8"/>
  <c r="E943" i="8"/>
  <c r="E337" i="8"/>
  <c r="E944" i="8"/>
  <c r="E347" i="8"/>
  <c r="E945" i="8"/>
  <c r="E357" i="8"/>
  <c r="E946" i="8"/>
  <c r="E368" i="8"/>
  <c r="E947" i="8"/>
  <c r="E379" i="8"/>
  <c r="E948" i="8"/>
  <c r="E387" i="8"/>
  <c r="E389" i="8"/>
  <c r="E949" i="8"/>
  <c r="E392" i="8"/>
  <c r="E394" i="8"/>
  <c r="E950" i="8"/>
  <c r="E395" i="8"/>
  <c r="E396" i="8"/>
  <c r="E397" i="8"/>
  <c r="E951" i="8"/>
  <c r="E398" i="8"/>
  <c r="E400" i="8"/>
  <c r="E952" i="8"/>
  <c r="E401" i="8"/>
  <c r="E403" i="8"/>
  <c r="E953" i="8"/>
  <c r="E404" i="8"/>
  <c r="E406" i="8"/>
  <c r="E954" i="8"/>
  <c r="E407" i="8"/>
  <c r="E409" i="8"/>
  <c r="E955" i="8"/>
  <c r="E410" i="8"/>
  <c r="E412" i="8"/>
  <c r="E956" i="8"/>
  <c r="E413" i="8"/>
  <c r="E415" i="8"/>
  <c r="E957" i="8"/>
  <c r="E416" i="8"/>
  <c r="E418" i="8"/>
  <c r="E958" i="8"/>
  <c r="E420" i="8"/>
  <c r="E422" i="8"/>
  <c r="E959" i="8"/>
  <c r="E424" i="8"/>
  <c r="E426" i="8"/>
  <c r="E960" i="8"/>
  <c r="E21" i="8"/>
  <c r="E72" i="8"/>
  <c r="E904" i="8"/>
  <c r="E80" i="8"/>
  <c r="E905" i="8"/>
  <c r="E88" i="8"/>
  <c r="E906" i="8"/>
  <c r="E99" i="8"/>
  <c r="E907" i="8"/>
  <c r="E107" i="8"/>
  <c r="E908" i="8"/>
  <c r="E115" i="8"/>
  <c r="E909" i="8"/>
  <c r="E126" i="8"/>
  <c r="E910" i="8"/>
  <c r="E135" i="8"/>
  <c r="E911" i="8"/>
  <c r="E143" i="8"/>
  <c r="E912" i="8"/>
  <c r="E154" i="8"/>
  <c r="E913" i="8"/>
  <c r="E163" i="8"/>
  <c r="E914" i="8"/>
  <c r="E171" i="8"/>
  <c r="E915" i="8"/>
  <c r="E218" i="8"/>
  <c r="E220" i="8"/>
  <c r="E916" i="8"/>
  <c r="E221" i="8"/>
  <c r="E222" i="8"/>
  <c r="E223" i="8"/>
  <c r="E917" i="8"/>
  <c r="E224" i="8"/>
  <c r="E226" i="8"/>
  <c r="E918" i="8"/>
  <c r="E22" i="8"/>
  <c r="E184" i="8"/>
  <c r="E186" i="8"/>
  <c r="E920" i="8"/>
  <c r="CB187" i="5"/>
  <c r="E187" i="8"/>
  <c r="E189" i="8"/>
  <c r="E921" i="8"/>
  <c r="E191" i="8"/>
  <c r="E194" i="8"/>
  <c r="E922" i="8"/>
  <c r="E195" i="8"/>
  <c r="E197" i="8"/>
  <c r="E923" i="8"/>
  <c r="E199" i="8"/>
  <c r="CB198" i="5"/>
  <c r="E198" i="8"/>
  <c r="E200" i="8"/>
  <c r="E924" i="8"/>
  <c r="E202" i="8"/>
  <c r="E204" i="8"/>
  <c r="E925" i="8"/>
  <c r="E205" i="8"/>
  <c r="E206" i="8"/>
  <c r="E207" i="8"/>
  <c r="E926" i="8"/>
  <c r="E208" i="8"/>
  <c r="E210" i="8"/>
  <c r="E927" i="8"/>
  <c r="E211" i="8"/>
  <c r="E212" i="8"/>
  <c r="E213" i="8"/>
  <c r="E928" i="8"/>
  <c r="E215" i="8"/>
  <c r="E216" i="8"/>
  <c r="E217" i="8"/>
  <c r="E929" i="8"/>
  <c r="E23" i="8"/>
  <c r="CB708" i="5"/>
  <c r="E708" i="8"/>
  <c r="E965" i="8"/>
  <c r="CB714" i="5"/>
  <c r="E714" i="8"/>
  <c r="E966" i="8"/>
  <c r="CB720" i="5"/>
  <c r="E720" i="8"/>
  <c r="E967" i="8"/>
  <c r="E24" i="8"/>
  <c r="E721" i="8"/>
  <c r="E724" i="8"/>
  <c r="E969" i="8"/>
  <c r="E734" i="8"/>
  <c r="E733" i="8"/>
  <c r="E735" i="8"/>
  <c r="E736" i="8"/>
  <c r="E737" i="8"/>
  <c r="E970" i="8"/>
  <c r="E25" i="8"/>
  <c r="E729" i="8"/>
  <c r="E732" i="8"/>
  <c r="E972" i="8"/>
  <c r="CB755" i="5"/>
  <c r="E755" i="8"/>
  <c r="E973" i="8"/>
  <c r="E26" i="8"/>
  <c r="CB760" i="5"/>
  <c r="E760" i="8"/>
  <c r="E975" i="8"/>
  <c r="E27" i="8"/>
  <c r="CB743" i="5"/>
  <c r="E743" i="8"/>
  <c r="E977" i="8"/>
  <c r="CB749" i="5"/>
  <c r="E749" i="8"/>
  <c r="E979" i="8"/>
  <c r="E28" i="8"/>
  <c r="E762" i="8"/>
  <c r="E765" i="8"/>
  <c r="E981" i="8"/>
  <c r="E767" i="8"/>
  <c r="E770" i="8"/>
  <c r="E982" i="8"/>
  <c r="E725" i="8"/>
  <c r="E726" i="8"/>
  <c r="E727" i="8"/>
  <c r="E983" i="8"/>
  <c r="E29" i="8"/>
  <c r="CB435" i="5"/>
  <c r="E435" i="8"/>
  <c r="E962" i="8"/>
  <c r="CB445" i="5"/>
  <c r="E445" i="8"/>
  <c r="E963" i="8"/>
  <c r="E30" i="8"/>
  <c r="E20" i="8"/>
  <c r="E456" i="8"/>
  <c r="E451" i="8"/>
  <c r="E452" i="8"/>
  <c r="E457" i="8"/>
  <c r="E465" i="8"/>
  <c r="E460" i="8"/>
  <c r="E461" i="8"/>
  <c r="E466" i="8"/>
  <c r="E988" i="8"/>
  <c r="E32" i="8"/>
  <c r="E33" i="8"/>
  <c r="E34" i="8"/>
  <c r="E35" i="8"/>
  <c r="E36" i="8"/>
  <c r="E37" i="8"/>
  <c r="E996" i="8"/>
  <c r="E38" i="8"/>
  <c r="E997" i="8"/>
  <c r="E39" i="8"/>
  <c r="E998" i="8"/>
  <c r="E40" i="8"/>
  <c r="E999" i="8"/>
  <c r="E41" i="8"/>
  <c r="E31" i="8"/>
  <c r="E811" i="8"/>
  <c r="E812" i="8"/>
  <c r="O774" i="8"/>
  <c r="O775" i="8"/>
  <c r="O776" i="8"/>
  <c r="O783" i="8"/>
  <c r="O784" i="8"/>
  <c r="O785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10" i="8"/>
  <c r="J811" i="8"/>
  <c r="O811" i="8"/>
  <c r="O772" i="8"/>
  <c r="O773" i="8"/>
  <c r="O781" i="8"/>
  <c r="O782" i="8"/>
  <c r="O790" i="8"/>
  <c r="O791" i="8"/>
  <c r="O812" i="8"/>
  <c r="D777" i="8"/>
  <c r="D786" i="8"/>
  <c r="D234" i="8"/>
  <c r="D236" i="8"/>
  <c r="D931" i="8"/>
  <c r="D241" i="8"/>
  <c r="D932" i="8"/>
  <c r="D248" i="8"/>
  <c r="D933" i="8"/>
  <c r="D255" i="8"/>
  <c r="D934" i="8"/>
  <c r="D262" i="8"/>
  <c r="D935" i="8"/>
  <c r="D269" i="8"/>
  <c r="D936" i="8"/>
  <c r="D276" i="8"/>
  <c r="D937" i="8"/>
  <c r="D283" i="8"/>
  <c r="D938" i="8"/>
  <c r="D290" i="8"/>
  <c r="D939" i="8"/>
  <c r="D297" i="8"/>
  <c r="D940" i="8"/>
  <c r="D305" i="8"/>
  <c r="D307" i="8"/>
  <c r="D941" i="8"/>
  <c r="D317" i="8"/>
  <c r="D942" i="8"/>
  <c r="D327" i="8"/>
  <c r="D943" i="8"/>
  <c r="D337" i="8"/>
  <c r="D944" i="8"/>
  <c r="D347" i="8"/>
  <c r="D945" i="8"/>
  <c r="D357" i="8"/>
  <c r="D946" i="8"/>
  <c r="D368" i="8"/>
  <c r="D947" i="8"/>
  <c r="D379" i="8"/>
  <c r="D948" i="8"/>
  <c r="D387" i="8"/>
  <c r="D389" i="8"/>
  <c r="D949" i="8"/>
  <c r="D392" i="8"/>
  <c r="D394" i="8"/>
  <c r="D950" i="8"/>
  <c r="D395" i="8"/>
  <c r="D397" i="8"/>
  <c r="D951" i="8"/>
  <c r="D398" i="8"/>
  <c r="D400" i="8"/>
  <c r="D952" i="8"/>
  <c r="D401" i="8"/>
  <c r="D403" i="8"/>
  <c r="D953" i="8"/>
  <c r="D404" i="8"/>
  <c r="D406" i="8"/>
  <c r="D954" i="8"/>
  <c r="D407" i="8"/>
  <c r="D409" i="8"/>
  <c r="D955" i="8"/>
  <c r="D410" i="8"/>
  <c r="D412" i="8"/>
  <c r="D956" i="8"/>
  <c r="D413" i="8"/>
  <c r="D415" i="8"/>
  <c r="D957" i="8"/>
  <c r="D416" i="8"/>
  <c r="D418" i="8"/>
  <c r="D958" i="8"/>
  <c r="D420" i="8"/>
  <c r="D422" i="8"/>
  <c r="D959" i="8"/>
  <c r="D424" i="8"/>
  <c r="D426" i="8"/>
  <c r="D960" i="8"/>
  <c r="D21" i="8"/>
  <c r="D72" i="8"/>
  <c r="D904" i="8"/>
  <c r="D80" i="8"/>
  <c r="D905" i="8"/>
  <c r="D88" i="8"/>
  <c r="D906" i="8"/>
  <c r="D99" i="8"/>
  <c r="D907" i="8"/>
  <c r="D107" i="8"/>
  <c r="D908" i="8"/>
  <c r="D115" i="8"/>
  <c r="D909" i="8"/>
  <c r="D126" i="8"/>
  <c r="D910" i="8"/>
  <c r="D135" i="8"/>
  <c r="D911" i="8"/>
  <c r="D143" i="8"/>
  <c r="D912" i="8"/>
  <c r="D154" i="8"/>
  <c r="D913" i="8"/>
  <c r="D163" i="8"/>
  <c r="D914" i="8"/>
  <c r="D171" i="8"/>
  <c r="D915" i="8"/>
  <c r="D218" i="8"/>
  <c r="D220" i="8"/>
  <c r="D916" i="8"/>
  <c r="D221" i="8"/>
  <c r="D222" i="8"/>
  <c r="D223" i="8"/>
  <c r="D917" i="8"/>
  <c r="D224" i="8"/>
  <c r="D226" i="8"/>
  <c r="D918" i="8"/>
  <c r="D22" i="8"/>
  <c r="D184" i="8"/>
  <c r="D186" i="8"/>
  <c r="D920" i="8"/>
  <c r="CA187" i="5"/>
  <c r="D187" i="8"/>
  <c r="D189" i="8"/>
  <c r="D921" i="8"/>
  <c r="D191" i="8"/>
  <c r="D194" i="8"/>
  <c r="D922" i="8"/>
  <c r="D195" i="8"/>
  <c r="D197" i="8"/>
  <c r="D923" i="8"/>
  <c r="D199" i="8"/>
  <c r="CA198" i="5"/>
  <c r="D198" i="8"/>
  <c r="D200" i="8"/>
  <c r="D924" i="8"/>
  <c r="D202" i="8"/>
  <c r="D204" i="8"/>
  <c r="D925" i="8"/>
  <c r="D205" i="8"/>
  <c r="D206" i="8"/>
  <c r="D207" i="8"/>
  <c r="D926" i="8"/>
  <c r="D208" i="8"/>
  <c r="D210" i="8"/>
  <c r="D927" i="8"/>
  <c r="D211" i="8"/>
  <c r="D212" i="8"/>
  <c r="D213" i="8"/>
  <c r="D928" i="8"/>
  <c r="D215" i="8"/>
  <c r="D216" i="8"/>
  <c r="D217" i="8"/>
  <c r="D929" i="8"/>
  <c r="D23" i="8"/>
  <c r="CA708" i="5"/>
  <c r="D708" i="8"/>
  <c r="D965" i="8"/>
  <c r="CA714" i="5"/>
  <c r="D714" i="8"/>
  <c r="D966" i="8"/>
  <c r="CA720" i="5"/>
  <c r="D720" i="8"/>
  <c r="D967" i="8"/>
  <c r="D24" i="8"/>
  <c r="D721" i="8"/>
  <c r="D724" i="8"/>
  <c r="D969" i="8"/>
  <c r="D734" i="8"/>
  <c r="D737" i="8"/>
  <c r="D970" i="8"/>
  <c r="D25" i="8"/>
  <c r="D729" i="8"/>
  <c r="D732" i="8"/>
  <c r="D972" i="8"/>
  <c r="CA755" i="5"/>
  <c r="D755" i="8"/>
  <c r="D973" i="8"/>
  <c r="D26" i="8"/>
  <c r="CA760" i="5"/>
  <c r="D760" i="8"/>
  <c r="D975" i="8"/>
  <c r="D27" i="8"/>
  <c r="CA743" i="5"/>
  <c r="D743" i="8"/>
  <c r="D977" i="8"/>
  <c r="CA749" i="5"/>
  <c r="D749" i="8"/>
  <c r="D979" i="8"/>
  <c r="D28" i="8"/>
  <c r="D762" i="8"/>
  <c r="D765" i="8"/>
  <c r="D981" i="8"/>
  <c r="D767" i="8"/>
  <c r="D770" i="8"/>
  <c r="D982" i="8"/>
  <c r="D725" i="8"/>
  <c r="D726" i="8"/>
  <c r="D727" i="8"/>
  <c r="D983" i="8"/>
  <c r="D29" i="8"/>
  <c r="CA435" i="5"/>
  <c r="D435" i="8"/>
  <c r="D962" i="8"/>
  <c r="CA445" i="5"/>
  <c r="D445" i="8"/>
  <c r="D963" i="8"/>
  <c r="D30" i="8"/>
  <c r="D20" i="8"/>
  <c r="D457" i="8"/>
  <c r="D465" i="8"/>
  <c r="D466" i="8"/>
  <c r="D988" i="8"/>
  <c r="D32" i="8"/>
  <c r="D33" i="8"/>
  <c r="D34" i="8"/>
  <c r="D35" i="8"/>
  <c r="D36" i="8"/>
  <c r="D37" i="8"/>
  <c r="D996" i="8"/>
  <c r="D38" i="8"/>
  <c r="D997" i="8"/>
  <c r="D39" i="8"/>
  <c r="D998" i="8"/>
  <c r="D40" i="8"/>
  <c r="D999" i="8"/>
  <c r="D41" i="8"/>
  <c r="D31" i="8"/>
  <c r="D811" i="8"/>
  <c r="D812" i="8"/>
  <c r="N774" i="8"/>
  <c r="N775" i="8"/>
  <c r="N776" i="8"/>
  <c r="N783" i="8"/>
  <c r="N784" i="8"/>
  <c r="N785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10" i="8"/>
  <c r="I811" i="8"/>
  <c r="N811" i="8"/>
  <c r="N772" i="8"/>
  <c r="N773" i="8"/>
  <c r="N781" i="8"/>
  <c r="N782" i="8"/>
  <c r="N790" i="8"/>
  <c r="N791" i="8"/>
  <c r="N812" i="8"/>
  <c r="P544" i="8"/>
  <c r="P484" i="8"/>
  <c r="P493" i="8"/>
  <c r="P502" i="8"/>
  <c r="P508" i="8"/>
  <c r="P514" i="8"/>
  <c r="P520" i="8"/>
  <c r="P526" i="8"/>
  <c r="P532" i="8"/>
  <c r="P538" i="8"/>
  <c r="P550" i="8"/>
  <c r="P556" i="8"/>
  <c r="P562" i="8"/>
  <c r="P568" i="8"/>
  <c r="P574" i="8"/>
  <c r="P580" i="8"/>
  <c r="P586" i="8"/>
  <c r="P592" i="8"/>
  <c r="P605" i="8"/>
  <c r="P611" i="8"/>
  <c r="P623" i="8"/>
  <c r="P989" i="8"/>
  <c r="J1031" i="8"/>
  <c r="P859" i="8"/>
  <c r="P860" i="8"/>
  <c r="K1060" i="8"/>
  <c r="E450" i="8"/>
  <c r="E453" i="8"/>
  <c r="E454" i="8"/>
  <c r="E459" i="8"/>
  <c r="E462" i="8"/>
  <c r="E463" i="8"/>
  <c r="H1060" i="8"/>
  <c r="C613" i="8"/>
  <c r="C625" i="8"/>
  <c r="C631" i="8"/>
  <c r="H1058" i="8"/>
  <c r="F450" i="8"/>
  <c r="F453" i="8"/>
  <c r="F454" i="8"/>
  <c r="F459" i="8"/>
  <c r="F462" i="8"/>
  <c r="F463" i="8"/>
  <c r="J1060" i="8"/>
  <c r="J1059" i="8"/>
  <c r="J1058" i="8"/>
  <c r="J1057" i="8"/>
  <c r="F666" i="8"/>
  <c r="F667" i="8"/>
  <c r="F889" i="8"/>
  <c r="F668" i="8"/>
  <c r="F670" i="8"/>
  <c r="F890" i="8"/>
  <c r="F671" i="8"/>
  <c r="F673" i="8"/>
  <c r="F891" i="8"/>
  <c r="F674" i="8"/>
  <c r="F676" i="8"/>
  <c r="F892" i="8"/>
  <c r="F678" i="8"/>
  <c r="F681" i="8"/>
  <c r="F893" i="8"/>
  <c r="F683" i="8"/>
  <c r="F686" i="8"/>
  <c r="F894" i="8"/>
  <c r="J1056" i="8"/>
  <c r="O859" i="8"/>
  <c r="O860" i="8"/>
  <c r="I1060" i="8"/>
  <c r="H1057" i="8"/>
  <c r="E666" i="8"/>
  <c r="E667" i="8"/>
  <c r="E889" i="8"/>
  <c r="E668" i="8"/>
  <c r="E670" i="8"/>
  <c r="E890" i="8"/>
  <c r="E671" i="8"/>
  <c r="E673" i="8"/>
  <c r="E891" i="8"/>
  <c r="E674" i="8"/>
  <c r="E676" i="8"/>
  <c r="E892" i="8"/>
  <c r="E678" i="8"/>
  <c r="E681" i="8"/>
  <c r="E893" i="8"/>
  <c r="E683" i="8"/>
  <c r="E686" i="8"/>
  <c r="E894" i="8"/>
  <c r="H1056" i="8"/>
  <c r="M859" i="8"/>
  <c r="M860" i="8"/>
  <c r="D1060" i="8"/>
  <c r="C451" i="8"/>
  <c r="C450" i="8"/>
  <c r="C452" i="8"/>
  <c r="C453" i="8"/>
  <c r="C454" i="8"/>
  <c r="C460" i="8"/>
  <c r="C462" i="8"/>
  <c r="C1060" i="8"/>
  <c r="CC580" i="5"/>
  <c r="CC586" i="5"/>
  <c r="CC592" i="5"/>
  <c r="CC989" i="5"/>
  <c r="CB580" i="5"/>
  <c r="CB586" i="5"/>
  <c r="CB592" i="5"/>
  <c r="CB989" i="5"/>
  <c r="CA580" i="5"/>
  <c r="CA586" i="5"/>
  <c r="CA592" i="5"/>
  <c r="CA989" i="5"/>
  <c r="BZ580" i="5"/>
  <c r="BZ586" i="5"/>
  <c r="BZ592" i="5"/>
  <c r="BZ989" i="5"/>
  <c r="CC988" i="5"/>
  <c r="CB988" i="5"/>
  <c r="CA988" i="5"/>
  <c r="BZ988" i="5"/>
  <c r="BX538" i="5"/>
  <c r="BX989" i="5"/>
  <c r="BW538" i="5"/>
  <c r="BW989" i="5"/>
  <c r="BV538" i="5"/>
  <c r="BV989" i="5"/>
  <c r="BU538" i="5"/>
  <c r="BU989" i="5"/>
  <c r="BT538" i="5"/>
  <c r="BT989" i="5"/>
  <c r="BS538" i="5"/>
  <c r="BS989" i="5"/>
  <c r="BR538" i="5"/>
  <c r="BR989" i="5"/>
  <c r="BQ538" i="5"/>
  <c r="BQ989" i="5"/>
  <c r="BP538" i="5"/>
  <c r="BP989" i="5"/>
  <c r="BO538" i="5"/>
  <c r="BO989" i="5"/>
  <c r="BN538" i="5"/>
  <c r="BN989" i="5"/>
  <c r="BM538" i="5"/>
  <c r="BM989" i="5"/>
  <c r="BL538" i="5"/>
  <c r="BL989" i="5"/>
  <c r="BK538" i="5"/>
  <c r="BK989" i="5"/>
  <c r="BJ538" i="5"/>
  <c r="BJ989" i="5"/>
  <c r="BI538" i="5"/>
  <c r="BI989" i="5"/>
  <c r="BH538" i="5"/>
  <c r="BH989" i="5"/>
  <c r="BG538" i="5"/>
  <c r="BG989" i="5"/>
  <c r="BX988" i="5"/>
  <c r="BW988" i="5"/>
  <c r="BV988" i="5"/>
  <c r="BU988" i="5"/>
  <c r="BT988" i="5"/>
  <c r="BS988" i="5"/>
  <c r="BR988" i="5"/>
  <c r="BQ988" i="5"/>
  <c r="BP988" i="5"/>
  <c r="BO988" i="5"/>
  <c r="BN988" i="5"/>
  <c r="BM988" i="5"/>
  <c r="BL988" i="5"/>
  <c r="BK988" i="5"/>
  <c r="BJ988" i="5"/>
  <c r="BI988" i="5"/>
  <c r="BH988" i="5"/>
  <c r="BG988" i="5"/>
  <c r="BE538" i="5"/>
  <c r="BE989" i="5"/>
  <c r="BD538" i="5"/>
  <c r="BD989" i="5"/>
  <c r="BC538" i="5"/>
  <c r="BC989" i="5"/>
  <c r="BB538" i="5"/>
  <c r="BB989" i="5"/>
  <c r="BA538" i="5"/>
  <c r="BA989" i="5"/>
  <c r="AZ538" i="5"/>
  <c r="AZ989" i="5"/>
  <c r="AY538" i="5"/>
  <c r="AY989" i="5"/>
  <c r="AX538" i="5"/>
  <c r="AX989" i="5"/>
  <c r="AW538" i="5"/>
  <c r="AW989" i="5"/>
  <c r="AV538" i="5"/>
  <c r="AV989" i="5"/>
  <c r="AU538" i="5"/>
  <c r="AU989" i="5"/>
  <c r="AT538" i="5"/>
  <c r="AT989" i="5"/>
  <c r="AS538" i="5"/>
  <c r="AS989" i="5"/>
  <c r="AR538" i="5"/>
  <c r="AR989" i="5"/>
  <c r="AQ538" i="5"/>
  <c r="AQ989" i="5"/>
  <c r="AP538" i="5"/>
  <c r="AP989" i="5"/>
  <c r="AO538" i="5"/>
  <c r="AO989" i="5"/>
  <c r="AN538" i="5"/>
  <c r="AN989" i="5"/>
  <c r="BE988" i="5"/>
  <c r="BD988" i="5"/>
  <c r="BC988" i="5"/>
  <c r="BB988" i="5"/>
  <c r="BA988" i="5"/>
  <c r="AZ988" i="5"/>
  <c r="AY988" i="5"/>
  <c r="AX988" i="5"/>
  <c r="AW988" i="5"/>
  <c r="AV988" i="5"/>
  <c r="AU988" i="5"/>
  <c r="AT988" i="5"/>
  <c r="AS988" i="5"/>
  <c r="AR988" i="5"/>
  <c r="AQ988" i="5"/>
  <c r="AP988" i="5"/>
  <c r="AO988" i="5"/>
  <c r="AN988" i="5"/>
  <c r="AL538" i="5"/>
  <c r="AL989" i="5"/>
  <c r="AK538" i="5"/>
  <c r="AK989" i="5"/>
  <c r="AJ538" i="5"/>
  <c r="AJ989" i="5"/>
  <c r="AI538" i="5"/>
  <c r="AI989" i="5"/>
  <c r="AH538" i="5"/>
  <c r="AH989" i="5"/>
  <c r="AG538" i="5"/>
  <c r="AG989" i="5"/>
  <c r="AF538" i="5"/>
  <c r="AF989" i="5"/>
  <c r="AE538" i="5"/>
  <c r="AE989" i="5"/>
  <c r="AD538" i="5"/>
  <c r="AD989" i="5"/>
  <c r="AC538" i="5"/>
  <c r="AC989" i="5"/>
  <c r="AB538" i="5"/>
  <c r="AB989" i="5"/>
  <c r="AA538" i="5"/>
  <c r="AA989" i="5"/>
  <c r="Z538" i="5"/>
  <c r="Z989" i="5"/>
  <c r="Y538" i="5"/>
  <c r="Y989" i="5"/>
  <c r="X538" i="5"/>
  <c r="X989" i="5"/>
  <c r="W538" i="5"/>
  <c r="W989" i="5"/>
  <c r="V538" i="5"/>
  <c r="V989" i="5"/>
  <c r="U538" i="5"/>
  <c r="U989" i="5"/>
  <c r="AL988" i="5"/>
  <c r="AK988" i="5"/>
  <c r="AJ988" i="5"/>
  <c r="AI988" i="5"/>
  <c r="AH988" i="5"/>
  <c r="AG988" i="5"/>
  <c r="AF988" i="5"/>
  <c r="AE988" i="5"/>
  <c r="AD988" i="5"/>
  <c r="AC988" i="5"/>
  <c r="AB988" i="5"/>
  <c r="AA988" i="5"/>
  <c r="Z988" i="5"/>
  <c r="Y988" i="5"/>
  <c r="X988" i="5"/>
  <c r="W988" i="5"/>
  <c r="V988" i="5"/>
  <c r="U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R988" i="5"/>
  <c r="S988" i="5"/>
  <c r="C538" i="5"/>
  <c r="C989" i="5"/>
  <c r="D538" i="5"/>
  <c r="D989" i="5"/>
  <c r="E538" i="5"/>
  <c r="E989" i="5"/>
  <c r="F538" i="5"/>
  <c r="F989" i="5"/>
  <c r="G538" i="5"/>
  <c r="G989" i="5"/>
  <c r="H538" i="5"/>
  <c r="H989" i="5"/>
  <c r="I538" i="5"/>
  <c r="I989" i="5"/>
  <c r="J538" i="5"/>
  <c r="J989" i="5"/>
  <c r="K538" i="5"/>
  <c r="K989" i="5"/>
  <c r="L538" i="5"/>
  <c r="L989" i="5"/>
  <c r="M538" i="5"/>
  <c r="M989" i="5"/>
  <c r="N538" i="5"/>
  <c r="N989" i="5"/>
  <c r="O538" i="5"/>
  <c r="O989" i="5"/>
  <c r="P538" i="5"/>
  <c r="P989" i="5"/>
  <c r="Q538" i="5"/>
  <c r="Q989" i="5"/>
  <c r="R538" i="5"/>
  <c r="R989" i="5"/>
  <c r="S538" i="5"/>
  <c r="S989" i="5"/>
  <c r="B538" i="5"/>
  <c r="B989" i="5"/>
  <c r="B988" i="5"/>
  <c r="H988" i="8"/>
  <c r="CA642" i="5"/>
  <c r="D642" i="8"/>
  <c r="N642" i="8"/>
  <c r="N991" i="8"/>
  <c r="CB642" i="5"/>
  <c r="E642" i="8"/>
  <c r="O642" i="8"/>
  <c r="O991" i="8"/>
  <c r="CC642" i="5"/>
  <c r="F642" i="8"/>
  <c r="P642" i="8"/>
  <c r="P991" i="8"/>
  <c r="BZ642" i="5"/>
  <c r="C642" i="8"/>
  <c r="M642" i="8"/>
  <c r="M991" i="8"/>
  <c r="I991" i="8"/>
  <c r="J991" i="8"/>
  <c r="K991" i="8"/>
  <c r="H991" i="8"/>
  <c r="D599" i="8"/>
  <c r="N599" i="8"/>
  <c r="D613" i="8"/>
  <c r="D617" i="8"/>
  <c r="N617" i="8"/>
  <c r="D625" i="8"/>
  <c r="D629" i="8"/>
  <c r="N629" i="8"/>
  <c r="D631" i="8"/>
  <c r="D635" i="8"/>
  <c r="N635" i="8"/>
  <c r="N990" i="8"/>
  <c r="E598" i="8"/>
  <c r="E599" i="8"/>
  <c r="O599" i="8"/>
  <c r="E616" i="8"/>
  <c r="E617" i="8"/>
  <c r="O617" i="8"/>
  <c r="E628" i="8"/>
  <c r="E629" i="8"/>
  <c r="O629" i="8"/>
  <c r="E634" i="8"/>
  <c r="E635" i="8"/>
  <c r="O635" i="8"/>
  <c r="O990" i="8"/>
  <c r="F598" i="8"/>
  <c r="F599" i="8"/>
  <c r="P599" i="8"/>
  <c r="F616" i="8"/>
  <c r="F617" i="8"/>
  <c r="P617" i="8"/>
  <c r="F628" i="8"/>
  <c r="F629" i="8"/>
  <c r="P629" i="8"/>
  <c r="F634" i="8"/>
  <c r="F635" i="8"/>
  <c r="P635" i="8"/>
  <c r="P990" i="8"/>
  <c r="C594" i="8"/>
  <c r="C598" i="8"/>
  <c r="C595" i="8"/>
  <c r="C599" i="8"/>
  <c r="M599" i="8"/>
  <c r="C616" i="8"/>
  <c r="C617" i="8"/>
  <c r="M617" i="8"/>
  <c r="C628" i="8"/>
  <c r="C629" i="8"/>
  <c r="M629" i="8"/>
  <c r="C634" i="8"/>
  <c r="C635" i="8"/>
  <c r="M635" i="8"/>
  <c r="M990" i="8"/>
  <c r="I990" i="8"/>
  <c r="J990" i="8"/>
  <c r="K990" i="8"/>
  <c r="H990" i="8"/>
  <c r="I989" i="8"/>
  <c r="J989" i="8"/>
  <c r="K989" i="8"/>
  <c r="C456" i="8"/>
  <c r="C457" i="8"/>
  <c r="C465" i="8"/>
  <c r="C466" i="8"/>
  <c r="C988" i="8"/>
  <c r="D546" i="8"/>
  <c r="D541" i="8"/>
  <c r="CA483" i="5"/>
  <c r="CB483" i="5"/>
  <c r="CC483" i="5"/>
  <c r="BZ483" i="5"/>
  <c r="D529" i="8"/>
  <c r="D535" i="8"/>
  <c r="Q879" i="8"/>
  <c r="Q878" i="8"/>
  <c r="Q877" i="8"/>
  <c r="Q876" i="8"/>
  <c r="Q875" i="8"/>
  <c r="Q874" i="8"/>
  <c r="Q873" i="8"/>
  <c r="Q872" i="8"/>
  <c r="Q871" i="8"/>
  <c r="Q870" i="8"/>
  <c r="Q869" i="8"/>
  <c r="J1038" i="8"/>
  <c r="J1039" i="8"/>
  <c r="J1040" i="8"/>
  <c r="J1037" i="8"/>
  <c r="C305" i="8"/>
  <c r="C54" i="8"/>
  <c r="H54" i="8"/>
  <c r="C55" i="8"/>
  <c r="H55" i="8"/>
  <c r="C202" i="8"/>
  <c r="C208" i="8"/>
  <c r="C211" i="8"/>
  <c r="C205" i="8"/>
  <c r="D54" i="8"/>
  <c r="I54" i="8"/>
  <c r="D55" i="8"/>
  <c r="I55" i="8"/>
  <c r="E54" i="8"/>
  <c r="J54" i="8"/>
  <c r="E55" i="8"/>
  <c r="J55" i="8"/>
  <c r="F54" i="8"/>
  <c r="K54" i="8"/>
  <c r="F55" i="8"/>
  <c r="K55" i="8"/>
  <c r="C52" i="8"/>
  <c r="H52" i="8"/>
  <c r="D52" i="8"/>
  <c r="I52" i="8"/>
  <c r="D192" i="8"/>
  <c r="E52" i="8"/>
  <c r="J52" i="8"/>
  <c r="E192" i="8"/>
  <c r="F52" i="8"/>
  <c r="K52" i="8"/>
  <c r="F192" i="8"/>
  <c r="C51" i="8"/>
  <c r="H51" i="8"/>
  <c r="D51" i="8"/>
  <c r="I51" i="8"/>
  <c r="E51" i="8"/>
  <c r="J51" i="8"/>
  <c r="F51" i="8"/>
  <c r="K51" i="8"/>
  <c r="C72" i="8"/>
  <c r="C904" i="8"/>
  <c r="C80" i="8"/>
  <c r="C905" i="8"/>
  <c r="C88" i="8"/>
  <c r="C906" i="8"/>
  <c r="C99" i="8"/>
  <c r="C907" i="8"/>
  <c r="C107" i="8"/>
  <c r="C908" i="8"/>
  <c r="C115" i="8"/>
  <c r="C909" i="8"/>
  <c r="C126" i="8"/>
  <c r="C910" i="8"/>
  <c r="C135" i="8"/>
  <c r="C911" i="8"/>
  <c r="C143" i="8"/>
  <c r="C912" i="8"/>
  <c r="C154" i="8"/>
  <c r="C913" i="8"/>
  <c r="C163" i="8"/>
  <c r="C914" i="8"/>
  <c r="C171" i="8"/>
  <c r="C915" i="8"/>
  <c r="C218" i="8"/>
  <c r="C220" i="8"/>
  <c r="C916" i="8"/>
  <c r="H916" i="8"/>
  <c r="I916" i="8"/>
  <c r="J916" i="8"/>
  <c r="K916" i="8"/>
  <c r="C221" i="8"/>
  <c r="C222" i="8"/>
  <c r="C223" i="8"/>
  <c r="C917" i="8"/>
  <c r="H917" i="8"/>
  <c r="I917" i="8"/>
  <c r="J917" i="8"/>
  <c r="K917" i="8"/>
  <c r="C224" i="8"/>
  <c r="C226" i="8"/>
  <c r="C918" i="8"/>
  <c r="H918" i="8"/>
  <c r="I918" i="8"/>
  <c r="J918" i="8"/>
  <c r="K918" i="8"/>
  <c r="C184" i="8"/>
  <c r="C186" i="8"/>
  <c r="C920" i="8"/>
  <c r="H186" i="8"/>
  <c r="H920" i="8"/>
  <c r="I186" i="8"/>
  <c r="I920" i="8"/>
  <c r="J186" i="8"/>
  <c r="J920" i="8"/>
  <c r="K186" i="8"/>
  <c r="K920" i="8"/>
  <c r="BZ187" i="5"/>
  <c r="C187" i="8"/>
  <c r="C189" i="8"/>
  <c r="C921" i="8"/>
  <c r="C191" i="8"/>
  <c r="C194" i="8"/>
  <c r="C922" i="8"/>
  <c r="H922" i="8"/>
  <c r="I922" i="8"/>
  <c r="J922" i="8"/>
  <c r="K922" i="8"/>
  <c r="C195" i="8"/>
  <c r="C197" i="8"/>
  <c r="C923" i="8"/>
  <c r="H197" i="8"/>
  <c r="H923" i="8"/>
  <c r="I197" i="8"/>
  <c r="I923" i="8"/>
  <c r="J197" i="8"/>
  <c r="J923" i="8"/>
  <c r="K197" i="8"/>
  <c r="K923" i="8"/>
  <c r="C199" i="8"/>
  <c r="BZ198" i="5"/>
  <c r="C198" i="8"/>
  <c r="C200" i="8"/>
  <c r="C924" i="8"/>
  <c r="C204" i="8"/>
  <c r="C925" i="8"/>
  <c r="H204" i="8"/>
  <c r="H925" i="8"/>
  <c r="I204" i="8"/>
  <c r="I925" i="8"/>
  <c r="J204" i="8"/>
  <c r="J925" i="8"/>
  <c r="K204" i="8"/>
  <c r="K925" i="8"/>
  <c r="C207" i="8"/>
  <c r="C926" i="8"/>
  <c r="C210" i="8"/>
  <c r="C927" i="8"/>
  <c r="H210" i="8"/>
  <c r="H927" i="8"/>
  <c r="I210" i="8"/>
  <c r="I927" i="8"/>
  <c r="J210" i="8"/>
  <c r="J927" i="8"/>
  <c r="K210" i="8"/>
  <c r="K927" i="8"/>
  <c r="C213" i="8"/>
  <c r="C928" i="8"/>
  <c r="H213" i="8"/>
  <c r="H928" i="8"/>
  <c r="I213" i="8"/>
  <c r="I928" i="8"/>
  <c r="J213" i="8"/>
  <c r="J928" i="8"/>
  <c r="K213" i="8"/>
  <c r="K928" i="8"/>
  <c r="C215" i="8"/>
  <c r="C216" i="8"/>
  <c r="C217" i="8"/>
  <c r="C929" i="8"/>
  <c r="H217" i="8"/>
  <c r="H929" i="8"/>
  <c r="I217" i="8"/>
  <c r="I929" i="8"/>
  <c r="J217" i="8"/>
  <c r="J929" i="8"/>
  <c r="K217" i="8"/>
  <c r="K929" i="8"/>
  <c r="C234" i="8"/>
  <c r="C236" i="8"/>
  <c r="C931" i="8"/>
  <c r="H931" i="8"/>
  <c r="I931" i="8"/>
  <c r="J931" i="8"/>
  <c r="K931" i="8"/>
  <c r="C241" i="8"/>
  <c r="C932" i="8"/>
  <c r="C248" i="8"/>
  <c r="C933" i="8"/>
  <c r="C255" i="8"/>
  <c r="C934" i="8"/>
  <c r="C262" i="8"/>
  <c r="C935" i="8"/>
  <c r="C269" i="8"/>
  <c r="C936" i="8"/>
  <c r="C276" i="8"/>
  <c r="C937" i="8"/>
  <c r="C283" i="8"/>
  <c r="C938" i="8"/>
  <c r="C290" i="8"/>
  <c r="C939" i="8"/>
  <c r="C297" i="8"/>
  <c r="C940" i="8"/>
  <c r="C307" i="8"/>
  <c r="C941" i="8"/>
  <c r="C317" i="8"/>
  <c r="C942" i="8"/>
  <c r="C327" i="8"/>
  <c r="C943" i="8"/>
  <c r="C337" i="8"/>
  <c r="C944" i="8"/>
  <c r="C347" i="8"/>
  <c r="C945" i="8"/>
  <c r="C357" i="8"/>
  <c r="C946" i="8"/>
  <c r="C368" i="8"/>
  <c r="C947" i="8"/>
  <c r="C379" i="8"/>
  <c r="C948" i="8"/>
  <c r="C387" i="8"/>
  <c r="C389" i="8"/>
  <c r="C949" i="8"/>
  <c r="H389" i="8"/>
  <c r="H949" i="8"/>
  <c r="I389" i="8"/>
  <c r="I949" i="8"/>
  <c r="J389" i="8"/>
  <c r="J949" i="8"/>
  <c r="K389" i="8"/>
  <c r="K949" i="8"/>
  <c r="C392" i="8"/>
  <c r="C394" i="8"/>
  <c r="C950" i="8"/>
  <c r="H950" i="8"/>
  <c r="I950" i="8"/>
  <c r="J950" i="8"/>
  <c r="K950" i="8"/>
  <c r="C395" i="8"/>
  <c r="C397" i="8"/>
  <c r="C951" i="8"/>
  <c r="H951" i="8"/>
  <c r="I951" i="8"/>
  <c r="J951" i="8"/>
  <c r="K951" i="8"/>
  <c r="C398" i="8"/>
  <c r="C400" i="8"/>
  <c r="C952" i="8"/>
  <c r="H952" i="8"/>
  <c r="I952" i="8"/>
  <c r="J952" i="8"/>
  <c r="K952" i="8"/>
  <c r="C401" i="8"/>
  <c r="C403" i="8"/>
  <c r="C953" i="8"/>
  <c r="H953" i="8"/>
  <c r="I953" i="8"/>
  <c r="J953" i="8"/>
  <c r="K953" i="8"/>
  <c r="C404" i="8"/>
  <c r="C406" i="8"/>
  <c r="C954" i="8"/>
  <c r="H954" i="8"/>
  <c r="I954" i="8"/>
  <c r="J954" i="8"/>
  <c r="K954" i="8"/>
  <c r="C407" i="8"/>
  <c r="C409" i="8"/>
  <c r="C955" i="8"/>
  <c r="H955" i="8"/>
  <c r="I955" i="8"/>
  <c r="J955" i="8"/>
  <c r="K955" i="8"/>
  <c r="C410" i="8"/>
  <c r="C412" i="8"/>
  <c r="C956" i="8"/>
  <c r="H956" i="8"/>
  <c r="I956" i="8"/>
  <c r="J956" i="8"/>
  <c r="K956" i="8"/>
  <c r="C413" i="8"/>
  <c r="C415" i="8"/>
  <c r="C957" i="8"/>
  <c r="H415" i="8"/>
  <c r="H957" i="8"/>
  <c r="I415" i="8"/>
  <c r="I957" i="8"/>
  <c r="J415" i="8"/>
  <c r="J957" i="8"/>
  <c r="K415" i="8"/>
  <c r="K957" i="8"/>
  <c r="C416" i="8"/>
  <c r="C418" i="8"/>
  <c r="C958" i="8"/>
  <c r="H418" i="8"/>
  <c r="H958" i="8"/>
  <c r="I418" i="8"/>
  <c r="I958" i="8"/>
  <c r="J418" i="8"/>
  <c r="J958" i="8"/>
  <c r="K418" i="8"/>
  <c r="K958" i="8"/>
  <c r="C420" i="8"/>
  <c r="C422" i="8"/>
  <c r="C959" i="8"/>
  <c r="H422" i="8"/>
  <c r="H959" i="8"/>
  <c r="I422" i="8"/>
  <c r="I959" i="8"/>
  <c r="J422" i="8"/>
  <c r="J959" i="8"/>
  <c r="K422" i="8"/>
  <c r="K959" i="8"/>
  <c r="C424" i="8"/>
  <c r="C426" i="8"/>
  <c r="C960" i="8"/>
  <c r="H426" i="8"/>
  <c r="H960" i="8"/>
  <c r="I426" i="8"/>
  <c r="I960" i="8"/>
  <c r="J426" i="8"/>
  <c r="J960" i="8"/>
  <c r="K426" i="8"/>
  <c r="K960" i="8"/>
  <c r="BZ435" i="5"/>
  <c r="C435" i="8"/>
  <c r="C962" i="8"/>
  <c r="H435" i="8"/>
  <c r="H962" i="8"/>
  <c r="I435" i="8"/>
  <c r="I962" i="8"/>
  <c r="J435" i="8"/>
  <c r="J962" i="8"/>
  <c r="K435" i="8"/>
  <c r="K962" i="8"/>
  <c r="BZ445" i="5"/>
  <c r="C445" i="8"/>
  <c r="C963" i="8"/>
  <c r="J445" i="8"/>
  <c r="J963" i="8"/>
  <c r="K445" i="8"/>
  <c r="K963" i="8"/>
  <c r="H963" i="8"/>
  <c r="I963" i="8"/>
  <c r="BZ708" i="5"/>
  <c r="C708" i="8"/>
  <c r="C965" i="8"/>
  <c r="BZ714" i="5"/>
  <c r="C714" i="8"/>
  <c r="C966" i="8"/>
  <c r="BZ720" i="5"/>
  <c r="C720" i="8"/>
  <c r="C967" i="8"/>
  <c r="C721" i="8"/>
  <c r="C724" i="8"/>
  <c r="C969" i="8"/>
  <c r="C734" i="8"/>
  <c r="H734" i="8"/>
  <c r="I734" i="8"/>
  <c r="J734" i="8"/>
  <c r="J735" i="8"/>
  <c r="K734" i="8"/>
  <c r="K735" i="8"/>
  <c r="C737" i="8"/>
  <c r="C970" i="8"/>
  <c r="C729" i="8"/>
  <c r="H729" i="8"/>
  <c r="I729" i="8"/>
  <c r="J729" i="8"/>
  <c r="K729" i="8"/>
  <c r="C732" i="8"/>
  <c r="C972" i="8"/>
  <c r="BZ755" i="5"/>
  <c r="C755" i="8"/>
  <c r="C973" i="8"/>
  <c r="C757" i="8"/>
  <c r="H757" i="8"/>
  <c r="D757" i="8"/>
  <c r="I757" i="8"/>
  <c r="E757" i="8"/>
  <c r="J757" i="8"/>
  <c r="F757" i="8"/>
  <c r="K757" i="8"/>
  <c r="BZ760" i="5"/>
  <c r="C760" i="8"/>
  <c r="C975" i="8"/>
  <c r="C740" i="8"/>
  <c r="H740" i="8"/>
  <c r="D740" i="8"/>
  <c r="I740" i="8"/>
  <c r="E740" i="8"/>
  <c r="J740" i="8"/>
  <c r="F740" i="8"/>
  <c r="K740" i="8"/>
  <c r="BZ743" i="5"/>
  <c r="C743" i="8"/>
  <c r="C977" i="8"/>
  <c r="C746" i="8"/>
  <c r="H746" i="8"/>
  <c r="D746" i="8"/>
  <c r="I746" i="8"/>
  <c r="E746" i="8"/>
  <c r="J746" i="8"/>
  <c r="F746" i="8"/>
  <c r="K746" i="8"/>
  <c r="BZ749" i="5"/>
  <c r="C749" i="8"/>
  <c r="C979" i="8"/>
  <c r="C762" i="8"/>
  <c r="C765" i="8"/>
  <c r="C981" i="8"/>
  <c r="C767" i="8"/>
  <c r="C768" i="8"/>
  <c r="C769" i="8"/>
  <c r="C770" i="8"/>
  <c r="C982" i="8"/>
  <c r="H770" i="8"/>
  <c r="H982" i="8"/>
  <c r="I770" i="8"/>
  <c r="I982" i="8"/>
  <c r="J770" i="8"/>
  <c r="J982" i="8"/>
  <c r="K770" i="8"/>
  <c r="K982" i="8"/>
  <c r="C725" i="8"/>
  <c r="C726" i="8"/>
  <c r="H726" i="8"/>
  <c r="I726" i="8"/>
  <c r="J726" i="8"/>
  <c r="K726" i="8"/>
  <c r="C727" i="8"/>
  <c r="C983" i="8"/>
  <c r="A221" i="8"/>
  <c r="A917" i="8"/>
  <c r="A924" i="8"/>
  <c r="J1065" i="8"/>
  <c r="A205" i="8"/>
  <c r="A926" i="8"/>
  <c r="J1066" i="8"/>
  <c r="A211" i="8"/>
  <c r="A928" i="8"/>
  <c r="J1067" i="8"/>
  <c r="A215" i="8"/>
  <c r="A929" i="8"/>
  <c r="J1068" i="8"/>
  <c r="A932" i="8"/>
  <c r="J1069" i="8"/>
  <c r="A936" i="8"/>
  <c r="J1070" i="8"/>
  <c r="A939" i="8"/>
  <c r="J1071" i="8"/>
  <c r="A395" i="8"/>
  <c r="A951" i="8"/>
  <c r="J1072" i="8"/>
  <c r="A401" i="8"/>
  <c r="A953" i="8"/>
  <c r="J1073" i="8"/>
  <c r="A404" i="8"/>
  <c r="A954" i="8"/>
  <c r="J1074" i="8"/>
  <c r="A407" i="8"/>
  <c r="A955" i="8"/>
  <c r="J1075" i="8"/>
  <c r="A410" i="8"/>
  <c r="A956" i="8"/>
  <c r="J1076" i="8"/>
  <c r="A438" i="8"/>
  <c r="A963" i="8"/>
  <c r="J1077" i="8"/>
  <c r="A703" i="8"/>
  <c r="A965" i="8"/>
  <c r="J1078" i="8"/>
  <c r="A715" i="8"/>
  <c r="A967" i="8"/>
  <c r="J1079" i="8"/>
  <c r="A733" i="8"/>
  <c r="A970" i="8"/>
  <c r="J1080" i="8"/>
  <c r="A750" i="8"/>
  <c r="A973" i="8"/>
  <c r="J1081" i="8"/>
  <c r="A756" i="8"/>
  <c r="A975" i="8"/>
  <c r="J1082" i="8"/>
  <c r="A738" i="8"/>
  <c r="A977" i="8"/>
  <c r="J1083" i="8"/>
  <c r="A744" i="8"/>
  <c r="A979" i="8"/>
  <c r="J1084" i="8"/>
  <c r="A766" i="8"/>
  <c r="A982" i="8"/>
  <c r="J1085" i="8"/>
  <c r="A725" i="8"/>
  <c r="A983" i="8"/>
  <c r="J1086" i="8"/>
  <c r="J1064" i="8"/>
  <c r="J1045" i="8"/>
  <c r="J1046" i="8"/>
  <c r="J1047" i="8"/>
  <c r="J1048" i="8"/>
  <c r="J1049" i="8"/>
  <c r="J1050" i="8"/>
  <c r="J1051" i="8"/>
  <c r="J1052" i="8"/>
  <c r="J1053" i="8"/>
  <c r="J1054" i="8"/>
  <c r="J1055" i="8"/>
  <c r="J1044" i="8"/>
  <c r="H1037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64" i="8"/>
  <c r="H1045" i="8"/>
  <c r="H1046" i="8"/>
  <c r="H1047" i="8"/>
  <c r="H1048" i="8"/>
  <c r="H1049" i="8"/>
  <c r="H1050" i="8"/>
  <c r="H1051" i="8"/>
  <c r="H1052" i="8"/>
  <c r="H1053" i="8"/>
  <c r="H1054" i="8"/>
  <c r="H1055" i="8"/>
  <c r="H1044" i="8"/>
  <c r="C1037" i="8"/>
  <c r="C33" i="8"/>
  <c r="C32" i="8"/>
  <c r="C34" i="8"/>
  <c r="C35" i="8"/>
  <c r="C36" i="8"/>
  <c r="C37" i="8"/>
  <c r="C996" i="8"/>
  <c r="C38" i="8"/>
  <c r="C997" i="8"/>
  <c r="C39" i="8"/>
  <c r="C998" i="8"/>
  <c r="C40" i="8"/>
  <c r="C999" i="8"/>
  <c r="C41" i="8"/>
  <c r="C31" i="8"/>
  <c r="C21" i="8"/>
  <c r="C22" i="8"/>
  <c r="C23" i="8"/>
  <c r="C24" i="8"/>
  <c r="C25" i="8"/>
  <c r="C26" i="8"/>
  <c r="C27" i="8"/>
  <c r="C28" i="8"/>
  <c r="C29" i="8"/>
  <c r="C30" i="8"/>
  <c r="C20" i="8"/>
  <c r="C811" i="8"/>
  <c r="H811" i="8"/>
  <c r="C1065" i="8"/>
  <c r="M200" i="8"/>
  <c r="M924" i="8"/>
  <c r="D1065" i="8"/>
  <c r="C1066" i="8"/>
  <c r="M207" i="8"/>
  <c r="M926" i="8"/>
  <c r="D1066" i="8"/>
  <c r="C1067" i="8"/>
  <c r="M213" i="8"/>
  <c r="M928" i="8"/>
  <c r="D1067" i="8"/>
  <c r="C1068" i="8"/>
  <c r="M217" i="8"/>
  <c r="M929" i="8"/>
  <c r="D1068" i="8"/>
  <c r="C1069" i="8"/>
  <c r="M241" i="8"/>
  <c r="M932" i="8"/>
  <c r="D1069" i="8"/>
  <c r="C1070" i="8"/>
  <c r="M269" i="8"/>
  <c r="M936" i="8"/>
  <c r="D1070" i="8"/>
  <c r="C1071" i="8"/>
  <c r="M290" i="8"/>
  <c r="M939" i="8"/>
  <c r="D1071" i="8"/>
  <c r="C1072" i="8"/>
  <c r="M951" i="8"/>
  <c r="D1072" i="8"/>
  <c r="C1073" i="8"/>
  <c r="M953" i="8"/>
  <c r="D1073" i="8"/>
  <c r="C1074" i="8"/>
  <c r="M954" i="8"/>
  <c r="D1074" i="8"/>
  <c r="C1075" i="8"/>
  <c r="M955" i="8"/>
  <c r="D1075" i="8"/>
  <c r="C1076" i="8"/>
  <c r="M956" i="8"/>
  <c r="D1076" i="8"/>
  <c r="C1077" i="8"/>
  <c r="M445" i="8"/>
  <c r="M963" i="8"/>
  <c r="D1077" i="8"/>
  <c r="C1078" i="8"/>
  <c r="M708" i="8"/>
  <c r="M965" i="8"/>
  <c r="D1078" i="8"/>
  <c r="C1079" i="8"/>
  <c r="M720" i="8"/>
  <c r="M967" i="8"/>
  <c r="D1079" i="8"/>
  <c r="C1080" i="8"/>
  <c r="M737" i="8"/>
  <c r="M970" i="8"/>
  <c r="D1080" i="8"/>
  <c r="C1081" i="8"/>
  <c r="M755" i="8"/>
  <c r="M973" i="8"/>
  <c r="D1081" i="8"/>
  <c r="C1082" i="8"/>
  <c r="M760" i="8"/>
  <c r="M975" i="8"/>
  <c r="D1082" i="8"/>
  <c r="C1083" i="8"/>
  <c r="M743" i="8"/>
  <c r="M977" i="8"/>
  <c r="D1083" i="8"/>
  <c r="C1084" i="8"/>
  <c r="M749" i="8"/>
  <c r="M979" i="8"/>
  <c r="D1084" i="8"/>
  <c r="C1085" i="8"/>
  <c r="M770" i="8"/>
  <c r="M982" i="8"/>
  <c r="D1085" i="8"/>
  <c r="C1086" i="8"/>
  <c r="M727" i="8"/>
  <c r="M983" i="8"/>
  <c r="D1086" i="8"/>
  <c r="M917" i="8"/>
  <c r="D1064" i="8"/>
  <c r="C1064" i="8"/>
  <c r="C470" i="8"/>
  <c r="C1045" i="8"/>
  <c r="M183" i="8"/>
  <c r="M180" i="8"/>
  <c r="M177" i="8"/>
  <c r="M828" i="8"/>
  <c r="D1045" i="8"/>
  <c r="C1046" i="8"/>
  <c r="M830" i="8"/>
  <c r="D1046" i="8"/>
  <c r="C1047" i="8"/>
  <c r="M243" i="8"/>
  <c r="M832" i="8"/>
  <c r="D1047" i="8"/>
  <c r="C1048" i="8"/>
  <c r="M271" i="8"/>
  <c r="M836" i="8"/>
  <c r="D1048" i="8"/>
  <c r="C1049" i="8"/>
  <c r="M278" i="8"/>
  <c r="M837" i="8"/>
  <c r="D1049" i="8"/>
  <c r="C1050" i="8"/>
  <c r="M292" i="8"/>
  <c r="M839" i="8"/>
  <c r="D1050" i="8"/>
  <c r="C1051" i="8"/>
  <c r="M319" i="8"/>
  <c r="M842" i="8"/>
  <c r="D1051" i="8"/>
  <c r="C1052" i="8"/>
  <c r="M339" i="8"/>
  <c r="M844" i="8"/>
  <c r="D1052" i="8"/>
  <c r="C1053" i="8"/>
  <c r="M349" i="8"/>
  <c r="M845" i="8"/>
  <c r="D1053" i="8"/>
  <c r="C1054" i="8"/>
  <c r="M447" i="8"/>
  <c r="M852" i="8"/>
  <c r="D1054" i="8"/>
  <c r="C1055" i="8"/>
  <c r="M661" i="8"/>
  <c r="M856" i="8"/>
  <c r="D1055" i="8"/>
  <c r="C678" i="8"/>
  <c r="C683" i="8"/>
  <c r="C666" i="8"/>
  <c r="C667" i="8"/>
  <c r="C889" i="8"/>
  <c r="C668" i="8"/>
  <c r="C669" i="8"/>
  <c r="C670" i="8"/>
  <c r="C890" i="8"/>
  <c r="C671" i="8"/>
  <c r="C673" i="8"/>
  <c r="C891" i="8"/>
  <c r="C674" i="8"/>
  <c r="C676" i="8"/>
  <c r="C892" i="8"/>
  <c r="C1056" i="8"/>
  <c r="H681" i="8"/>
  <c r="M681" i="8"/>
  <c r="M893" i="8"/>
  <c r="H686" i="8"/>
  <c r="M686" i="8"/>
  <c r="M894" i="8"/>
  <c r="M889" i="8"/>
  <c r="M890" i="8"/>
  <c r="M891" i="8"/>
  <c r="M892" i="8"/>
  <c r="D1056" i="8"/>
  <c r="C1057" i="8"/>
  <c r="D1057" i="8"/>
  <c r="C596" i="8"/>
  <c r="C1058" i="8"/>
  <c r="D1058" i="8"/>
  <c r="M116" i="8"/>
  <c r="M822" i="8"/>
  <c r="D1044" i="8"/>
  <c r="C1044" i="8"/>
  <c r="E1065" i="8"/>
  <c r="N200" i="8"/>
  <c r="N924" i="8"/>
  <c r="F1065" i="8"/>
  <c r="E1066" i="8"/>
  <c r="N207" i="8"/>
  <c r="N926" i="8"/>
  <c r="F1066" i="8"/>
  <c r="E1067" i="8"/>
  <c r="N213" i="8"/>
  <c r="N928" i="8"/>
  <c r="F1067" i="8"/>
  <c r="E1068" i="8"/>
  <c r="N217" i="8"/>
  <c r="N929" i="8"/>
  <c r="F1068" i="8"/>
  <c r="E1069" i="8"/>
  <c r="N241" i="8"/>
  <c r="N932" i="8"/>
  <c r="F1069" i="8"/>
  <c r="E1070" i="8"/>
  <c r="N269" i="8"/>
  <c r="N936" i="8"/>
  <c r="F1070" i="8"/>
  <c r="E1071" i="8"/>
  <c r="N290" i="8"/>
  <c r="N939" i="8"/>
  <c r="F1071" i="8"/>
  <c r="E1072" i="8"/>
  <c r="N951" i="8"/>
  <c r="F1072" i="8"/>
  <c r="E1073" i="8"/>
  <c r="N953" i="8"/>
  <c r="F1073" i="8"/>
  <c r="E1074" i="8"/>
  <c r="N954" i="8"/>
  <c r="F1074" i="8"/>
  <c r="E1075" i="8"/>
  <c r="N955" i="8"/>
  <c r="F1075" i="8"/>
  <c r="E1076" i="8"/>
  <c r="N956" i="8"/>
  <c r="F1076" i="8"/>
  <c r="E1077" i="8"/>
  <c r="N445" i="8"/>
  <c r="N963" i="8"/>
  <c r="F1077" i="8"/>
  <c r="E1078" i="8"/>
  <c r="N708" i="8"/>
  <c r="N965" i="8"/>
  <c r="F1078" i="8"/>
  <c r="E1079" i="8"/>
  <c r="N720" i="8"/>
  <c r="N967" i="8"/>
  <c r="F1079" i="8"/>
  <c r="E1080" i="8"/>
  <c r="N737" i="8"/>
  <c r="N970" i="8"/>
  <c r="F1080" i="8"/>
  <c r="E1081" i="8"/>
  <c r="N755" i="8"/>
  <c r="N973" i="8"/>
  <c r="F1081" i="8"/>
  <c r="E1082" i="8"/>
  <c r="N760" i="8"/>
  <c r="N975" i="8"/>
  <c r="F1082" i="8"/>
  <c r="E1083" i="8"/>
  <c r="N743" i="8"/>
  <c r="N977" i="8"/>
  <c r="F1083" i="8"/>
  <c r="E1084" i="8"/>
  <c r="N749" i="8"/>
  <c r="N979" i="8"/>
  <c r="F1084" i="8"/>
  <c r="E1085" i="8"/>
  <c r="N770" i="8"/>
  <c r="N982" i="8"/>
  <c r="F1085" i="8"/>
  <c r="E1086" i="8"/>
  <c r="N727" i="8"/>
  <c r="N983" i="8"/>
  <c r="F1086" i="8"/>
  <c r="N917" i="8"/>
  <c r="F1064" i="8"/>
  <c r="E1064" i="8"/>
  <c r="N859" i="8"/>
  <c r="N860" i="8"/>
  <c r="F1060" i="8"/>
  <c r="F1058" i="8"/>
  <c r="F1057" i="8"/>
  <c r="I681" i="8"/>
  <c r="N681" i="8"/>
  <c r="N893" i="8"/>
  <c r="I686" i="8"/>
  <c r="N686" i="8"/>
  <c r="N894" i="8"/>
  <c r="N889" i="8"/>
  <c r="N890" i="8"/>
  <c r="N891" i="8"/>
  <c r="N892" i="8"/>
  <c r="F1056" i="8"/>
  <c r="E1058" i="8"/>
  <c r="E1057" i="8"/>
  <c r="D678" i="8"/>
  <c r="D681" i="8"/>
  <c r="D893" i="8"/>
  <c r="D683" i="8"/>
  <c r="D686" i="8"/>
  <c r="D894" i="8"/>
  <c r="D666" i="8"/>
  <c r="D667" i="8"/>
  <c r="D889" i="8"/>
  <c r="D668" i="8"/>
  <c r="D669" i="8"/>
  <c r="D670" i="8"/>
  <c r="D890" i="8"/>
  <c r="D671" i="8"/>
  <c r="D673" i="8"/>
  <c r="D891" i="8"/>
  <c r="D674" i="8"/>
  <c r="D676" i="8"/>
  <c r="D892" i="8"/>
  <c r="E1056" i="8"/>
  <c r="E1060" i="8"/>
  <c r="R869" i="8"/>
  <c r="R870" i="8"/>
  <c r="R871" i="8"/>
  <c r="R872" i="8"/>
  <c r="R873" i="8"/>
  <c r="R874" i="8"/>
  <c r="R875" i="8"/>
  <c r="R876" i="8"/>
  <c r="R877" i="8"/>
  <c r="R878" i="8"/>
  <c r="R879" i="8"/>
  <c r="Q868" i="8"/>
  <c r="R868" i="8"/>
  <c r="Q862" i="8"/>
  <c r="R862" i="8"/>
  <c r="Q864" i="8"/>
  <c r="R864" i="8"/>
  <c r="Q865" i="8"/>
  <c r="R865" i="8"/>
  <c r="Q866" i="8"/>
  <c r="R866" i="8"/>
  <c r="Q867" i="8"/>
  <c r="R867" i="8"/>
  <c r="Q863" i="8"/>
  <c r="R863" i="8"/>
  <c r="I869" i="8"/>
  <c r="J869" i="8"/>
  <c r="K869" i="8"/>
  <c r="I870" i="8"/>
  <c r="J870" i="8"/>
  <c r="K870" i="8"/>
  <c r="I871" i="8"/>
  <c r="J871" i="8"/>
  <c r="K871" i="8"/>
  <c r="I872" i="8"/>
  <c r="J872" i="8"/>
  <c r="K872" i="8"/>
  <c r="I873" i="8"/>
  <c r="J873" i="8"/>
  <c r="K873" i="8"/>
  <c r="I874" i="8"/>
  <c r="J874" i="8"/>
  <c r="K874" i="8"/>
  <c r="I875" i="8"/>
  <c r="J875" i="8"/>
  <c r="K875" i="8"/>
  <c r="I876" i="8"/>
  <c r="J876" i="8"/>
  <c r="K876" i="8"/>
  <c r="I877" i="8"/>
  <c r="J877" i="8"/>
  <c r="K877" i="8"/>
  <c r="I878" i="8"/>
  <c r="J878" i="8"/>
  <c r="K878" i="8"/>
  <c r="I879" i="8"/>
  <c r="J879" i="8"/>
  <c r="K879" i="8"/>
  <c r="H879" i="8"/>
  <c r="H878" i="8"/>
  <c r="H877" i="8"/>
  <c r="H876" i="8"/>
  <c r="H875" i="8"/>
  <c r="H874" i="8"/>
  <c r="H873" i="8"/>
  <c r="H872" i="8"/>
  <c r="H871" i="8"/>
  <c r="H870" i="8"/>
  <c r="H869" i="8"/>
  <c r="D990" i="8"/>
  <c r="E990" i="8"/>
  <c r="F990" i="8"/>
  <c r="C990" i="8"/>
  <c r="CC599" i="5"/>
  <c r="CC990" i="5"/>
  <c r="CB599" i="5"/>
  <c r="CB990" i="5"/>
  <c r="CA599" i="5"/>
  <c r="CA990" i="5"/>
  <c r="BZ990" i="5"/>
  <c r="CC502" i="5"/>
  <c r="CC493" i="5"/>
  <c r="CC514" i="5"/>
  <c r="CC484" i="5"/>
  <c r="CC550" i="5"/>
  <c r="CB502" i="5"/>
  <c r="CB493" i="5"/>
  <c r="CB514" i="5"/>
  <c r="CB484" i="5"/>
  <c r="CB550" i="5"/>
  <c r="CA502" i="5"/>
  <c r="CA493" i="5"/>
  <c r="CA514" i="5"/>
  <c r="CA526" i="5"/>
  <c r="CA484" i="5"/>
  <c r="CA544" i="5"/>
  <c r="CA550" i="5"/>
  <c r="BZ502" i="5"/>
  <c r="BZ493" i="5"/>
  <c r="BZ514" i="5"/>
  <c r="BZ526" i="5"/>
  <c r="BZ484" i="5"/>
  <c r="BZ544" i="5"/>
  <c r="BZ550" i="5"/>
  <c r="BX990" i="5"/>
  <c r="BW990" i="5"/>
  <c r="BV990" i="5"/>
  <c r="BU990" i="5"/>
  <c r="BT990" i="5"/>
  <c r="BS990" i="5"/>
  <c r="BR990" i="5"/>
  <c r="BQ990" i="5"/>
  <c r="BP990" i="5"/>
  <c r="BO990" i="5"/>
  <c r="BN990" i="5"/>
  <c r="BM990" i="5"/>
  <c r="BL990" i="5"/>
  <c r="BK990" i="5"/>
  <c r="BJ990" i="5"/>
  <c r="BI990" i="5"/>
  <c r="BH990" i="5"/>
  <c r="BG990" i="5"/>
  <c r="BE990" i="5"/>
  <c r="BD990" i="5"/>
  <c r="BC990" i="5"/>
  <c r="BB990" i="5"/>
  <c r="BA990" i="5"/>
  <c r="AZ990" i="5"/>
  <c r="AY990" i="5"/>
  <c r="AX990" i="5"/>
  <c r="AW990" i="5"/>
  <c r="AV990" i="5"/>
  <c r="AU990" i="5"/>
  <c r="AT990" i="5"/>
  <c r="AS990" i="5"/>
  <c r="AR990" i="5"/>
  <c r="AQ990" i="5"/>
  <c r="AP990" i="5"/>
  <c r="AO990" i="5"/>
  <c r="AN990" i="5"/>
  <c r="AL990" i="5"/>
  <c r="AK990" i="5"/>
  <c r="AJ990" i="5"/>
  <c r="AI990" i="5"/>
  <c r="AH990" i="5"/>
  <c r="AG990" i="5"/>
  <c r="AF990" i="5"/>
  <c r="AE990" i="5"/>
  <c r="AD990" i="5"/>
  <c r="AC990" i="5"/>
  <c r="AB990" i="5"/>
  <c r="AA990" i="5"/>
  <c r="Z990" i="5"/>
  <c r="Y990" i="5"/>
  <c r="X990" i="5"/>
  <c r="W990" i="5"/>
  <c r="V990" i="5"/>
  <c r="U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R990" i="5"/>
  <c r="S990" i="5"/>
  <c r="B990" i="5"/>
  <c r="BO46" i="5"/>
  <c r="BM46" i="5"/>
  <c r="BW46" i="5"/>
  <c r="BN46" i="5"/>
  <c r="BI46" i="5"/>
  <c r="BG46" i="5"/>
  <c r="BL46" i="5"/>
  <c r="BE46" i="5"/>
  <c r="AY46" i="5"/>
  <c r="BD46" i="5"/>
  <c r="AX46" i="5"/>
  <c r="AP46" i="5"/>
  <c r="AN46" i="5"/>
  <c r="BA46" i="5"/>
  <c r="AK46" i="5"/>
  <c r="AC46" i="5"/>
  <c r="AB46" i="5"/>
  <c r="AA46" i="5"/>
  <c r="Z46" i="5"/>
  <c r="Y46" i="5"/>
  <c r="AL46" i="5"/>
  <c r="AI46" i="5"/>
  <c r="X46" i="5"/>
  <c r="E46" i="5"/>
  <c r="L46" i="5"/>
  <c r="S46" i="5"/>
  <c r="C46" i="5"/>
  <c r="H46" i="5"/>
  <c r="J46" i="5"/>
  <c r="P46" i="5"/>
  <c r="R46" i="5"/>
  <c r="D991" i="8"/>
  <c r="E991" i="8"/>
  <c r="F991" i="8"/>
  <c r="C991" i="8"/>
  <c r="B812" i="5"/>
  <c r="B642" i="5"/>
  <c r="B991" i="5"/>
  <c r="CC991" i="5"/>
  <c r="CB991" i="5"/>
  <c r="CA991" i="5"/>
  <c r="BZ991" i="5"/>
  <c r="BX642" i="5"/>
  <c r="BX991" i="5"/>
  <c r="BW642" i="5"/>
  <c r="BW991" i="5"/>
  <c r="BV642" i="5"/>
  <c r="BV991" i="5"/>
  <c r="BU642" i="5"/>
  <c r="BU991" i="5"/>
  <c r="BT642" i="5"/>
  <c r="BT991" i="5"/>
  <c r="BS642" i="5"/>
  <c r="BS991" i="5"/>
  <c r="BR642" i="5"/>
  <c r="BR991" i="5"/>
  <c r="BQ642" i="5"/>
  <c r="BQ991" i="5"/>
  <c r="BP642" i="5"/>
  <c r="BP991" i="5"/>
  <c r="BO642" i="5"/>
  <c r="BO991" i="5"/>
  <c r="BN642" i="5"/>
  <c r="BN991" i="5"/>
  <c r="BM642" i="5"/>
  <c r="BM991" i="5"/>
  <c r="BL642" i="5"/>
  <c r="BL991" i="5"/>
  <c r="BK642" i="5"/>
  <c r="BK991" i="5"/>
  <c r="BJ642" i="5"/>
  <c r="BJ991" i="5"/>
  <c r="BI642" i="5"/>
  <c r="BI991" i="5"/>
  <c r="BH642" i="5"/>
  <c r="BH991" i="5"/>
  <c r="BG642" i="5"/>
  <c r="BG991" i="5"/>
  <c r="BE642" i="5"/>
  <c r="BE991" i="5"/>
  <c r="BD642" i="5"/>
  <c r="BD991" i="5"/>
  <c r="BC642" i="5"/>
  <c r="BC991" i="5"/>
  <c r="BB642" i="5"/>
  <c r="BB991" i="5"/>
  <c r="BA642" i="5"/>
  <c r="BA991" i="5"/>
  <c r="AZ642" i="5"/>
  <c r="AZ991" i="5"/>
  <c r="AY642" i="5"/>
  <c r="AY991" i="5"/>
  <c r="AX642" i="5"/>
  <c r="AX991" i="5"/>
  <c r="AW642" i="5"/>
  <c r="AW991" i="5"/>
  <c r="AV642" i="5"/>
  <c r="AV991" i="5"/>
  <c r="AU642" i="5"/>
  <c r="AU991" i="5"/>
  <c r="AT642" i="5"/>
  <c r="AT991" i="5"/>
  <c r="AS642" i="5"/>
  <c r="AS991" i="5"/>
  <c r="AR642" i="5"/>
  <c r="AR991" i="5"/>
  <c r="AQ642" i="5"/>
  <c r="AQ991" i="5"/>
  <c r="AP642" i="5"/>
  <c r="AP991" i="5"/>
  <c r="AO642" i="5"/>
  <c r="AO991" i="5"/>
  <c r="AN642" i="5"/>
  <c r="AN991" i="5"/>
  <c r="AL642" i="5"/>
  <c r="AL991" i="5"/>
  <c r="AK642" i="5"/>
  <c r="AK991" i="5"/>
  <c r="AJ642" i="5"/>
  <c r="AJ991" i="5"/>
  <c r="AI642" i="5"/>
  <c r="AI991" i="5"/>
  <c r="AH642" i="5"/>
  <c r="AH991" i="5"/>
  <c r="AG642" i="5"/>
  <c r="AG991" i="5"/>
  <c r="AF642" i="5"/>
  <c r="AF991" i="5"/>
  <c r="AE642" i="5"/>
  <c r="AE991" i="5"/>
  <c r="AD642" i="5"/>
  <c r="AD991" i="5"/>
  <c r="AC642" i="5"/>
  <c r="AC991" i="5"/>
  <c r="AB642" i="5"/>
  <c r="AB991" i="5"/>
  <c r="AA642" i="5"/>
  <c r="AA991" i="5"/>
  <c r="Z642" i="5"/>
  <c r="Z991" i="5"/>
  <c r="Y642" i="5"/>
  <c r="Y991" i="5"/>
  <c r="X642" i="5"/>
  <c r="X991" i="5"/>
  <c r="W642" i="5"/>
  <c r="W991" i="5"/>
  <c r="V642" i="5"/>
  <c r="V991" i="5"/>
  <c r="U642" i="5"/>
  <c r="U991" i="5"/>
  <c r="C642" i="5"/>
  <c r="C991" i="5"/>
  <c r="D642" i="5"/>
  <c r="D991" i="5"/>
  <c r="E642" i="5"/>
  <c r="E991" i="5"/>
  <c r="F642" i="5"/>
  <c r="F991" i="5"/>
  <c r="G642" i="5"/>
  <c r="G991" i="5"/>
  <c r="H642" i="5"/>
  <c r="H991" i="5"/>
  <c r="I642" i="5"/>
  <c r="I991" i="5"/>
  <c r="J642" i="5"/>
  <c r="J991" i="5"/>
  <c r="K642" i="5"/>
  <c r="K991" i="5"/>
  <c r="L642" i="5"/>
  <c r="L991" i="5"/>
  <c r="M642" i="5"/>
  <c r="M991" i="5"/>
  <c r="N642" i="5"/>
  <c r="N991" i="5"/>
  <c r="O642" i="5"/>
  <c r="O991" i="5"/>
  <c r="P642" i="5"/>
  <c r="P991" i="5"/>
  <c r="Q642" i="5"/>
  <c r="Q991" i="5"/>
  <c r="R642" i="5"/>
  <c r="R991" i="5"/>
  <c r="S642" i="5"/>
  <c r="S991" i="5"/>
  <c r="CA475" i="5"/>
  <c r="BZ475" i="5"/>
  <c r="I988" i="8"/>
  <c r="J988" i="8"/>
  <c r="K988" i="8"/>
  <c r="C985" i="8"/>
  <c r="C1002" i="8"/>
  <c r="CC189" i="5"/>
  <c r="CC921" i="5"/>
  <c r="CC200" i="5"/>
  <c r="CC924" i="5"/>
  <c r="CC207" i="5"/>
  <c r="CC926" i="5"/>
  <c r="CC213" i="5"/>
  <c r="CC928" i="5"/>
  <c r="CC962" i="5"/>
  <c r="CC963" i="5"/>
  <c r="CC965" i="5"/>
  <c r="CC966" i="5"/>
  <c r="CC967" i="5"/>
  <c r="CC973" i="5"/>
  <c r="CC975" i="5"/>
  <c r="CC977" i="5"/>
  <c r="CC979" i="5"/>
  <c r="CC985" i="5"/>
  <c r="CC999" i="5"/>
  <c r="CC781" i="5"/>
  <c r="CC993" i="5"/>
  <c r="CC1000" i="5"/>
  <c r="CB189" i="5"/>
  <c r="CB921" i="5"/>
  <c r="CB200" i="5"/>
  <c r="CB924" i="5"/>
  <c r="CB207" i="5"/>
  <c r="CB926" i="5"/>
  <c r="CB213" i="5"/>
  <c r="CB928" i="5"/>
  <c r="CB962" i="5"/>
  <c r="CB963" i="5"/>
  <c r="CB965" i="5"/>
  <c r="CB966" i="5"/>
  <c r="CB967" i="5"/>
  <c r="CB973" i="5"/>
  <c r="CB975" i="5"/>
  <c r="CB977" i="5"/>
  <c r="CB979" i="5"/>
  <c r="CB985" i="5"/>
  <c r="CB999" i="5"/>
  <c r="CB1000" i="5"/>
  <c r="CA189" i="5"/>
  <c r="CA921" i="5"/>
  <c r="CA200" i="5"/>
  <c r="CA924" i="5"/>
  <c r="CA207" i="5"/>
  <c r="CA926" i="5"/>
  <c r="CA213" i="5"/>
  <c r="CA928" i="5"/>
  <c r="CA962" i="5"/>
  <c r="CA963" i="5"/>
  <c r="CA965" i="5"/>
  <c r="CA966" i="5"/>
  <c r="CA967" i="5"/>
  <c r="CA973" i="5"/>
  <c r="CA975" i="5"/>
  <c r="CA977" i="5"/>
  <c r="CA979" i="5"/>
  <c r="CA985" i="5"/>
  <c r="CA999" i="5"/>
  <c r="CA781" i="5"/>
  <c r="CA993" i="5"/>
  <c r="CA1000" i="5"/>
  <c r="BZ189" i="5"/>
  <c r="BZ921" i="5"/>
  <c r="BZ200" i="5"/>
  <c r="BZ924" i="5"/>
  <c r="BZ207" i="5"/>
  <c r="BZ926" i="5"/>
  <c r="BZ213" i="5"/>
  <c r="BZ928" i="5"/>
  <c r="BZ962" i="5"/>
  <c r="BZ963" i="5"/>
  <c r="BZ965" i="5"/>
  <c r="BZ966" i="5"/>
  <c r="BZ967" i="5"/>
  <c r="BZ973" i="5"/>
  <c r="BZ975" i="5"/>
  <c r="BZ977" i="5"/>
  <c r="BZ979" i="5"/>
  <c r="BZ985" i="5"/>
  <c r="BZ999" i="5"/>
  <c r="BZ1000" i="5"/>
  <c r="BX198" i="5"/>
  <c r="BX200" i="5"/>
  <c r="BX924" i="5"/>
  <c r="BX205" i="5"/>
  <c r="BX207" i="5"/>
  <c r="BX926" i="5"/>
  <c r="BX211" i="5"/>
  <c r="BX213" i="5"/>
  <c r="BX928" i="5"/>
  <c r="BX435" i="5"/>
  <c r="BX962" i="5"/>
  <c r="BX445" i="5"/>
  <c r="BX963" i="5"/>
  <c r="BX708" i="5"/>
  <c r="BX965" i="5"/>
  <c r="BX714" i="5"/>
  <c r="BX966" i="5"/>
  <c r="BX720" i="5"/>
  <c r="BX967" i="5"/>
  <c r="BX755" i="5"/>
  <c r="BX973" i="5"/>
  <c r="BX760" i="5"/>
  <c r="BX975" i="5"/>
  <c r="BX743" i="5"/>
  <c r="BX977" i="5"/>
  <c r="BX749" i="5"/>
  <c r="BX979" i="5"/>
  <c r="BX985" i="5"/>
  <c r="BX1000" i="5"/>
  <c r="BW198" i="5"/>
  <c r="BW200" i="5"/>
  <c r="BW924" i="5"/>
  <c r="BW205" i="5"/>
  <c r="BW207" i="5"/>
  <c r="BW926" i="5"/>
  <c r="BW211" i="5"/>
  <c r="BW213" i="5"/>
  <c r="BW928" i="5"/>
  <c r="BW435" i="5"/>
  <c r="BW962" i="5"/>
  <c r="BW445" i="5"/>
  <c r="BW963" i="5"/>
  <c r="BW708" i="5"/>
  <c r="BW965" i="5"/>
  <c r="BW714" i="5"/>
  <c r="BW966" i="5"/>
  <c r="BW720" i="5"/>
  <c r="BW967" i="5"/>
  <c r="BW755" i="5"/>
  <c r="BW973" i="5"/>
  <c r="BW760" i="5"/>
  <c r="BW975" i="5"/>
  <c r="BW743" i="5"/>
  <c r="BW977" i="5"/>
  <c r="BW749" i="5"/>
  <c r="BW979" i="5"/>
  <c r="BW985" i="5"/>
  <c r="BW1000" i="5"/>
  <c r="BV198" i="5"/>
  <c r="BV200" i="5"/>
  <c r="BV924" i="5"/>
  <c r="BV205" i="5"/>
  <c r="BV207" i="5"/>
  <c r="BV926" i="5"/>
  <c r="BV211" i="5"/>
  <c r="BV213" i="5"/>
  <c r="BV928" i="5"/>
  <c r="BV435" i="5"/>
  <c r="BV962" i="5"/>
  <c r="BV445" i="5"/>
  <c r="BV963" i="5"/>
  <c r="BV708" i="5"/>
  <c r="BV965" i="5"/>
  <c r="BV714" i="5"/>
  <c r="BV966" i="5"/>
  <c r="BV720" i="5"/>
  <c r="BV967" i="5"/>
  <c r="BV755" i="5"/>
  <c r="BV973" i="5"/>
  <c r="BV760" i="5"/>
  <c r="BV975" i="5"/>
  <c r="BV743" i="5"/>
  <c r="BV977" i="5"/>
  <c r="BV749" i="5"/>
  <c r="BV979" i="5"/>
  <c r="BV985" i="5"/>
  <c r="BV1000" i="5"/>
  <c r="BU198" i="5"/>
  <c r="BU200" i="5"/>
  <c r="BU924" i="5"/>
  <c r="BU205" i="5"/>
  <c r="BU207" i="5"/>
  <c r="BU926" i="5"/>
  <c r="BU211" i="5"/>
  <c r="BU213" i="5"/>
  <c r="BU928" i="5"/>
  <c r="BU435" i="5"/>
  <c r="BU962" i="5"/>
  <c r="BU445" i="5"/>
  <c r="BU963" i="5"/>
  <c r="BU708" i="5"/>
  <c r="BU965" i="5"/>
  <c r="BU714" i="5"/>
  <c r="BU966" i="5"/>
  <c r="BU720" i="5"/>
  <c r="BU967" i="5"/>
  <c r="BU755" i="5"/>
  <c r="BU973" i="5"/>
  <c r="BU760" i="5"/>
  <c r="BU975" i="5"/>
  <c r="BU743" i="5"/>
  <c r="BU977" i="5"/>
  <c r="BU749" i="5"/>
  <c r="BU979" i="5"/>
  <c r="BU985" i="5"/>
  <c r="BU1000" i="5"/>
  <c r="BT198" i="5"/>
  <c r="BT200" i="5"/>
  <c r="BT924" i="5"/>
  <c r="BT205" i="5"/>
  <c r="BT207" i="5"/>
  <c r="BT926" i="5"/>
  <c r="BT211" i="5"/>
  <c r="BT213" i="5"/>
  <c r="BT928" i="5"/>
  <c r="BT435" i="5"/>
  <c r="BT962" i="5"/>
  <c r="BT445" i="5"/>
  <c r="BT963" i="5"/>
  <c r="BT708" i="5"/>
  <c r="BT965" i="5"/>
  <c r="BT714" i="5"/>
  <c r="BT966" i="5"/>
  <c r="BT720" i="5"/>
  <c r="BT967" i="5"/>
  <c r="BT755" i="5"/>
  <c r="BT973" i="5"/>
  <c r="BT760" i="5"/>
  <c r="BT975" i="5"/>
  <c r="BT743" i="5"/>
  <c r="BT977" i="5"/>
  <c r="BT749" i="5"/>
  <c r="BT979" i="5"/>
  <c r="BT985" i="5"/>
  <c r="BT1000" i="5"/>
  <c r="BS198" i="5"/>
  <c r="BS200" i="5"/>
  <c r="BS924" i="5"/>
  <c r="BS205" i="5"/>
  <c r="BS207" i="5"/>
  <c r="BS926" i="5"/>
  <c r="BS211" i="5"/>
  <c r="BS213" i="5"/>
  <c r="BS928" i="5"/>
  <c r="BS435" i="5"/>
  <c r="BS962" i="5"/>
  <c r="BS445" i="5"/>
  <c r="BS963" i="5"/>
  <c r="BS708" i="5"/>
  <c r="BS965" i="5"/>
  <c r="BS714" i="5"/>
  <c r="BS966" i="5"/>
  <c r="BS720" i="5"/>
  <c r="BS967" i="5"/>
  <c r="BS755" i="5"/>
  <c r="BS973" i="5"/>
  <c r="BS760" i="5"/>
  <c r="BS975" i="5"/>
  <c r="BS743" i="5"/>
  <c r="BS977" i="5"/>
  <c r="BS749" i="5"/>
  <c r="BS979" i="5"/>
  <c r="BS985" i="5"/>
  <c r="BS1000" i="5"/>
  <c r="BR198" i="5"/>
  <c r="BR200" i="5"/>
  <c r="BR924" i="5"/>
  <c r="BR205" i="5"/>
  <c r="BR207" i="5"/>
  <c r="BR926" i="5"/>
  <c r="BR211" i="5"/>
  <c r="BR213" i="5"/>
  <c r="BR928" i="5"/>
  <c r="BR435" i="5"/>
  <c r="BR962" i="5"/>
  <c r="BR445" i="5"/>
  <c r="BR963" i="5"/>
  <c r="BR708" i="5"/>
  <c r="BR965" i="5"/>
  <c r="BR714" i="5"/>
  <c r="BR966" i="5"/>
  <c r="BR720" i="5"/>
  <c r="BR967" i="5"/>
  <c r="BR755" i="5"/>
  <c r="BR973" i="5"/>
  <c r="BR760" i="5"/>
  <c r="BR975" i="5"/>
  <c r="BR743" i="5"/>
  <c r="BR977" i="5"/>
  <c r="BR749" i="5"/>
  <c r="BR979" i="5"/>
  <c r="BR985" i="5"/>
  <c r="BR1000" i="5"/>
  <c r="BQ211" i="5"/>
  <c r="BQ213" i="5"/>
  <c r="BQ928" i="5"/>
  <c r="BQ435" i="5"/>
  <c r="BQ962" i="5"/>
  <c r="BQ445" i="5"/>
  <c r="BQ963" i="5"/>
  <c r="BQ708" i="5"/>
  <c r="BQ965" i="5"/>
  <c r="BQ714" i="5"/>
  <c r="BQ966" i="5"/>
  <c r="BQ720" i="5"/>
  <c r="BQ967" i="5"/>
  <c r="BQ755" i="5"/>
  <c r="BQ973" i="5"/>
  <c r="BQ760" i="5"/>
  <c r="BQ975" i="5"/>
  <c r="BQ743" i="5"/>
  <c r="BQ977" i="5"/>
  <c r="BQ749" i="5"/>
  <c r="BQ979" i="5"/>
  <c r="BQ985" i="5"/>
  <c r="BQ1000" i="5"/>
  <c r="BP198" i="5"/>
  <c r="BP200" i="5"/>
  <c r="BP924" i="5"/>
  <c r="BP205" i="5"/>
  <c r="BP207" i="5"/>
  <c r="BP926" i="5"/>
  <c r="BP211" i="5"/>
  <c r="BP213" i="5"/>
  <c r="BP928" i="5"/>
  <c r="BP435" i="5"/>
  <c r="BP962" i="5"/>
  <c r="BP445" i="5"/>
  <c r="BP963" i="5"/>
  <c r="BP708" i="5"/>
  <c r="BP965" i="5"/>
  <c r="BP714" i="5"/>
  <c r="BP966" i="5"/>
  <c r="BP720" i="5"/>
  <c r="BP967" i="5"/>
  <c r="BP755" i="5"/>
  <c r="BP973" i="5"/>
  <c r="BP760" i="5"/>
  <c r="BP975" i="5"/>
  <c r="BP743" i="5"/>
  <c r="BP977" i="5"/>
  <c r="BP749" i="5"/>
  <c r="BP979" i="5"/>
  <c r="BP985" i="5"/>
  <c r="BP1000" i="5"/>
  <c r="BO198" i="5"/>
  <c r="BO200" i="5"/>
  <c r="BO924" i="5"/>
  <c r="BO205" i="5"/>
  <c r="BO207" i="5"/>
  <c r="BO926" i="5"/>
  <c r="BO211" i="5"/>
  <c r="BO213" i="5"/>
  <c r="BO928" i="5"/>
  <c r="BO435" i="5"/>
  <c r="BO962" i="5"/>
  <c r="BO445" i="5"/>
  <c r="BO963" i="5"/>
  <c r="BO708" i="5"/>
  <c r="BO965" i="5"/>
  <c r="BO714" i="5"/>
  <c r="BO966" i="5"/>
  <c r="BO720" i="5"/>
  <c r="BO967" i="5"/>
  <c r="BO755" i="5"/>
  <c r="BO973" i="5"/>
  <c r="BO760" i="5"/>
  <c r="BO975" i="5"/>
  <c r="BO743" i="5"/>
  <c r="BO977" i="5"/>
  <c r="BO749" i="5"/>
  <c r="BO979" i="5"/>
  <c r="BO985" i="5"/>
  <c r="BO1000" i="5"/>
  <c r="BN198" i="5"/>
  <c r="BN200" i="5"/>
  <c r="BN924" i="5"/>
  <c r="BN205" i="5"/>
  <c r="BN207" i="5"/>
  <c r="BN926" i="5"/>
  <c r="BN211" i="5"/>
  <c r="BN213" i="5"/>
  <c r="BN928" i="5"/>
  <c r="BN435" i="5"/>
  <c r="BN962" i="5"/>
  <c r="BN445" i="5"/>
  <c r="BN963" i="5"/>
  <c r="BN708" i="5"/>
  <c r="BN965" i="5"/>
  <c r="BN714" i="5"/>
  <c r="BN966" i="5"/>
  <c r="BN720" i="5"/>
  <c r="BN967" i="5"/>
  <c r="BN755" i="5"/>
  <c r="BN973" i="5"/>
  <c r="BN760" i="5"/>
  <c r="BN975" i="5"/>
  <c r="BN743" i="5"/>
  <c r="BN977" i="5"/>
  <c r="BN749" i="5"/>
  <c r="BN979" i="5"/>
  <c r="BN985" i="5"/>
  <c r="BN1000" i="5"/>
  <c r="BM198" i="5"/>
  <c r="BM200" i="5"/>
  <c r="BM924" i="5"/>
  <c r="BM205" i="5"/>
  <c r="BM207" i="5"/>
  <c r="BM926" i="5"/>
  <c r="BM211" i="5"/>
  <c r="BM213" i="5"/>
  <c r="BM928" i="5"/>
  <c r="BM435" i="5"/>
  <c r="BM962" i="5"/>
  <c r="BM445" i="5"/>
  <c r="BM963" i="5"/>
  <c r="BM708" i="5"/>
  <c r="BM965" i="5"/>
  <c r="BM714" i="5"/>
  <c r="BM966" i="5"/>
  <c r="BM720" i="5"/>
  <c r="BM967" i="5"/>
  <c r="BM755" i="5"/>
  <c r="BM973" i="5"/>
  <c r="BM760" i="5"/>
  <c r="BM975" i="5"/>
  <c r="BM743" i="5"/>
  <c r="BM977" i="5"/>
  <c r="BM749" i="5"/>
  <c r="BM979" i="5"/>
  <c r="BM985" i="5"/>
  <c r="BM1000" i="5"/>
  <c r="BL198" i="5"/>
  <c r="BL200" i="5"/>
  <c r="BL924" i="5"/>
  <c r="BL205" i="5"/>
  <c r="BL207" i="5"/>
  <c r="BL926" i="5"/>
  <c r="BL211" i="5"/>
  <c r="BL213" i="5"/>
  <c r="BL928" i="5"/>
  <c r="BL435" i="5"/>
  <c r="BL962" i="5"/>
  <c r="BL445" i="5"/>
  <c r="BL963" i="5"/>
  <c r="BL708" i="5"/>
  <c r="BL965" i="5"/>
  <c r="BL714" i="5"/>
  <c r="BL966" i="5"/>
  <c r="BL720" i="5"/>
  <c r="BL967" i="5"/>
  <c r="BL760" i="5"/>
  <c r="BL975" i="5"/>
  <c r="BL743" i="5"/>
  <c r="BL977" i="5"/>
  <c r="BL749" i="5"/>
  <c r="BL979" i="5"/>
  <c r="BL985" i="5"/>
  <c r="BL1000" i="5"/>
  <c r="BK198" i="5"/>
  <c r="BK200" i="5"/>
  <c r="BK924" i="5"/>
  <c r="BK205" i="5"/>
  <c r="BK207" i="5"/>
  <c r="BK926" i="5"/>
  <c r="BK211" i="5"/>
  <c r="BK213" i="5"/>
  <c r="BK928" i="5"/>
  <c r="BK435" i="5"/>
  <c r="BK962" i="5"/>
  <c r="BK445" i="5"/>
  <c r="BK963" i="5"/>
  <c r="BK708" i="5"/>
  <c r="BK965" i="5"/>
  <c r="BK714" i="5"/>
  <c r="BK966" i="5"/>
  <c r="BK720" i="5"/>
  <c r="BK967" i="5"/>
  <c r="BK760" i="5"/>
  <c r="BK975" i="5"/>
  <c r="BK743" i="5"/>
  <c r="BK977" i="5"/>
  <c r="BK749" i="5"/>
  <c r="BK979" i="5"/>
  <c r="BK985" i="5"/>
  <c r="BK1000" i="5"/>
  <c r="BJ198" i="5"/>
  <c r="BJ200" i="5"/>
  <c r="BJ924" i="5"/>
  <c r="BJ205" i="5"/>
  <c r="BJ207" i="5"/>
  <c r="BJ926" i="5"/>
  <c r="BJ211" i="5"/>
  <c r="BJ213" i="5"/>
  <c r="BJ928" i="5"/>
  <c r="BJ435" i="5"/>
  <c r="BJ962" i="5"/>
  <c r="BJ445" i="5"/>
  <c r="BJ963" i="5"/>
  <c r="BJ708" i="5"/>
  <c r="BJ965" i="5"/>
  <c r="BJ714" i="5"/>
  <c r="BJ966" i="5"/>
  <c r="BJ720" i="5"/>
  <c r="BJ967" i="5"/>
  <c r="BJ755" i="5"/>
  <c r="BJ973" i="5"/>
  <c r="BJ760" i="5"/>
  <c r="BJ975" i="5"/>
  <c r="BJ743" i="5"/>
  <c r="BJ977" i="5"/>
  <c r="BJ749" i="5"/>
  <c r="BJ979" i="5"/>
  <c r="BJ985" i="5"/>
  <c r="BJ1000" i="5"/>
  <c r="BI198" i="5"/>
  <c r="BI200" i="5"/>
  <c r="BI924" i="5"/>
  <c r="BI205" i="5"/>
  <c r="BI207" i="5"/>
  <c r="BI926" i="5"/>
  <c r="BI211" i="5"/>
  <c r="BI213" i="5"/>
  <c r="BI928" i="5"/>
  <c r="BI435" i="5"/>
  <c r="BI962" i="5"/>
  <c r="BI445" i="5"/>
  <c r="BI963" i="5"/>
  <c r="BI708" i="5"/>
  <c r="BI965" i="5"/>
  <c r="BI714" i="5"/>
  <c r="BI966" i="5"/>
  <c r="BI720" i="5"/>
  <c r="BI967" i="5"/>
  <c r="BI755" i="5"/>
  <c r="BI973" i="5"/>
  <c r="BI760" i="5"/>
  <c r="BI975" i="5"/>
  <c r="BI743" i="5"/>
  <c r="BI977" i="5"/>
  <c r="BI749" i="5"/>
  <c r="BI979" i="5"/>
  <c r="BI985" i="5"/>
  <c r="BI1000" i="5"/>
  <c r="BH198" i="5"/>
  <c r="BH200" i="5"/>
  <c r="BH924" i="5"/>
  <c r="BH205" i="5"/>
  <c r="BH207" i="5"/>
  <c r="BH926" i="5"/>
  <c r="BH211" i="5"/>
  <c r="BH213" i="5"/>
  <c r="BH928" i="5"/>
  <c r="BH435" i="5"/>
  <c r="BH962" i="5"/>
  <c r="BH445" i="5"/>
  <c r="BH963" i="5"/>
  <c r="BH708" i="5"/>
  <c r="BH965" i="5"/>
  <c r="BH714" i="5"/>
  <c r="BH966" i="5"/>
  <c r="BH720" i="5"/>
  <c r="BH967" i="5"/>
  <c r="BH755" i="5"/>
  <c r="BH973" i="5"/>
  <c r="BH760" i="5"/>
  <c r="BH975" i="5"/>
  <c r="BH743" i="5"/>
  <c r="BH977" i="5"/>
  <c r="BH749" i="5"/>
  <c r="BH979" i="5"/>
  <c r="BH985" i="5"/>
  <c r="BH1000" i="5"/>
  <c r="BG198" i="5"/>
  <c r="BG200" i="5"/>
  <c r="BG924" i="5"/>
  <c r="BG205" i="5"/>
  <c r="BG207" i="5"/>
  <c r="BG926" i="5"/>
  <c r="BG211" i="5"/>
  <c r="BG213" i="5"/>
  <c r="BG928" i="5"/>
  <c r="BG435" i="5"/>
  <c r="BG962" i="5"/>
  <c r="BG445" i="5"/>
  <c r="BG963" i="5"/>
  <c r="BG708" i="5"/>
  <c r="BG965" i="5"/>
  <c r="BG714" i="5"/>
  <c r="BG966" i="5"/>
  <c r="BG720" i="5"/>
  <c r="BG967" i="5"/>
  <c r="BG755" i="5"/>
  <c r="BG973" i="5"/>
  <c r="BG760" i="5"/>
  <c r="BG975" i="5"/>
  <c r="BG743" i="5"/>
  <c r="BG977" i="5"/>
  <c r="BG749" i="5"/>
  <c r="BG979" i="5"/>
  <c r="BG985" i="5"/>
  <c r="BG1000" i="5"/>
  <c r="BE198" i="5"/>
  <c r="BE200" i="5"/>
  <c r="BE924" i="5"/>
  <c r="BE205" i="5"/>
  <c r="BE207" i="5"/>
  <c r="BE926" i="5"/>
  <c r="BE211" i="5"/>
  <c r="BE213" i="5"/>
  <c r="BE928" i="5"/>
  <c r="BE435" i="5"/>
  <c r="BE962" i="5"/>
  <c r="BE445" i="5"/>
  <c r="BE963" i="5"/>
  <c r="BE708" i="5"/>
  <c r="BE965" i="5"/>
  <c r="BE714" i="5"/>
  <c r="BE966" i="5"/>
  <c r="BE720" i="5"/>
  <c r="BE967" i="5"/>
  <c r="BE755" i="5"/>
  <c r="BE973" i="5"/>
  <c r="BE760" i="5"/>
  <c r="BE975" i="5"/>
  <c r="BE743" i="5"/>
  <c r="BE977" i="5"/>
  <c r="BE749" i="5"/>
  <c r="BE979" i="5"/>
  <c r="BE985" i="5"/>
  <c r="BE1000" i="5"/>
  <c r="BD198" i="5"/>
  <c r="BD200" i="5"/>
  <c r="BD924" i="5"/>
  <c r="BD205" i="5"/>
  <c r="BD207" i="5"/>
  <c r="BD926" i="5"/>
  <c r="BD211" i="5"/>
  <c r="BD213" i="5"/>
  <c r="BD928" i="5"/>
  <c r="BD435" i="5"/>
  <c r="BD962" i="5"/>
  <c r="BD445" i="5"/>
  <c r="BD963" i="5"/>
  <c r="BD708" i="5"/>
  <c r="BD965" i="5"/>
  <c r="BD714" i="5"/>
  <c r="BD966" i="5"/>
  <c r="BD720" i="5"/>
  <c r="BD967" i="5"/>
  <c r="BD755" i="5"/>
  <c r="BD973" i="5"/>
  <c r="BD760" i="5"/>
  <c r="BD975" i="5"/>
  <c r="BD743" i="5"/>
  <c r="BD977" i="5"/>
  <c r="BD749" i="5"/>
  <c r="BD979" i="5"/>
  <c r="BD985" i="5"/>
  <c r="BD1000" i="5"/>
  <c r="BC198" i="5"/>
  <c r="BC200" i="5"/>
  <c r="BC924" i="5"/>
  <c r="BC205" i="5"/>
  <c r="BC207" i="5"/>
  <c r="BC926" i="5"/>
  <c r="BC211" i="5"/>
  <c r="BC213" i="5"/>
  <c r="BC928" i="5"/>
  <c r="BC435" i="5"/>
  <c r="BC962" i="5"/>
  <c r="BC445" i="5"/>
  <c r="BC963" i="5"/>
  <c r="BC708" i="5"/>
  <c r="BC965" i="5"/>
  <c r="BC714" i="5"/>
  <c r="BC966" i="5"/>
  <c r="BC720" i="5"/>
  <c r="BC967" i="5"/>
  <c r="BC755" i="5"/>
  <c r="BC973" i="5"/>
  <c r="BC760" i="5"/>
  <c r="BC975" i="5"/>
  <c r="BC743" i="5"/>
  <c r="BC977" i="5"/>
  <c r="BC749" i="5"/>
  <c r="BC979" i="5"/>
  <c r="BC985" i="5"/>
  <c r="BC1000" i="5"/>
  <c r="BB198" i="5"/>
  <c r="BB200" i="5"/>
  <c r="BB924" i="5"/>
  <c r="BB205" i="5"/>
  <c r="BB207" i="5"/>
  <c r="BB926" i="5"/>
  <c r="BB211" i="5"/>
  <c r="BB213" i="5"/>
  <c r="BB928" i="5"/>
  <c r="BB435" i="5"/>
  <c r="BB962" i="5"/>
  <c r="BB445" i="5"/>
  <c r="BB963" i="5"/>
  <c r="BB708" i="5"/>
  <c r="BB965" i="5"/>
  <c r="BB714" i="5"/>
  <c r="BB966" i="5"/>
  <c r="BB720" i="5"/>
  <c r="BB967" i="5"/>
  <c r="BB755" i="5"/>
  <c r="BB973" i="5"/>
  <c r="BB760" i="5"/>
  <c r="BB975" i="5"/>
  <c r="BB743" i="5"/>
  <c r="BB977" i="5"/>
  <c r="BB749" i="5"/>
  <c r="BB979" i="5"/>
  <c r="BB985" i="5"/>
  <c r="BB1000" i="5"/>
  <c r="BA198" i="5"/>
  <c r="BA200" i="5"/>
  <c r="BA924" i="5"/>
  <c r="BA205" i="5"/>
  <c r="BA207" i="5"/>
  <c r="BA926" i="5"/>
  <c r="BA211" i="5"/>
  <c r="BA213" i="5"/>
  <c r="BA928" i="5"/>
  <c r="BA435" i="5"/>
  <c r="BA962" i="5"/>
  <c r="BA445" i="5"/>
  <c r="BA963" i="5"/>
  <c r="BA708" i="5"/>
  <c r="BA965" i="5"/>
  <c r="BA714" i="5"/>
  <c r="BA966" i="5"/>
  <c r="BA720" i="5"/>
  <c r="BA967" i="5"/>
  <c r="BA755" i="5"/>
  <c r="BA973" i="5"/>
  <c r="BA760" i="5"/>
  <c r="BA975" i="5"/>
  <c r="BA743" i="5"/>
  <c r="BA977" i="5"/>
  <c r="BA749" i="5"/>
  <c r="BA979" i="5"/>
  <c r="BA985" i="5"/>
  <c r="BA1000" i="5"/>
  <c r="AZ198" i="5"/>
  <c r="AZ200" i="5"/>
  <c r="AZ924" i="5"/>
  <c r="AZ205" i="5"/>
  <c r="AZ207" i="5"/>
  <c r="AZ926" i="5"/>
  <c r="AZ211" i="5"/>
  <c r="AZ213" i="5"/>
  <c r="AZ928" i="5"/>
  <c r="AZ435" i="5"/>
  <c r="AZ962" i="5"/>
  <c r="AZ445" i="5"/>
  <c r="AZ963" i="5"/>
  <c r="AZ708" i="5"/>
  <c r="AZ965" i="5"/>
  <c r="AZ714" i="5"/>
  <c r="AZ966" i="5"/>
  <c r="AZ720" i="5"/>
  <c r="AZ967" i="5"/>
  <c r="AZ755" i="5"/>
  <c r="AZ973" i="5"/>
  <c r="AZ760" i="5"/>
  <c r="AZ975" i="5"/>
  <c r="AZ743" i="5"/>
  <c r="AZ977" i="5"/>
  <c r="AZ749" i="5"/>
  <c r="AZ979" i="5"/>
  <c r="AZ985" i="5"/>
  <c r="AZ1000" i="5"/>
  <c r="AY198" i="5"/>
  <c r="AY200" i="5"/>
  <c r="AY924" i="5"/>
  <c r="AY205" i="5"/>
  <c r="AY207" i="5"/>
  <c r="AY926" i="5"/>
  <c r="AY211" i="5"/>
  <c r="AY213" i="5"/>
  <c r="AY928" i="5"/>
  <c r="AY435" i="5"/>
  <c r="AY962" i="5"/>
  <c r="AY445" i="5"/>
  <c r="AY963" i="5"/>
  <c r="AY708" i="5"/>
  <c r="AY965" i="5"/>
  <c r="AY714" i="5"/>
  <c r="AY966" i="5"/>
  <c r="AY720" i="5"/>
  <c r="AY967" i="5"/>
  <c r="AY755" i="5"/>
  <c r="AY973" i="5"/>
  <c r="AY760" i="5"/>
  <c r="AY975" i="5"/>
  <c r="AY743" i="5"/>
  <c r="AY977" i="5"/>
  <c r="AY749" i="5"/>
  <c r="AY979" i="5"/>
  <c r="AY985" i="5"/>
  <c r="AY1000" i="5"/>
  <c r="AX198" i="5"/>
  <c r="AX200" i="5"/>
  <c r="AX924" i="5"/>
  <c r="AX205" i="5"/>
  <c r="AX207" i="5"/>
  <c r="AX926" i="5"/>
  <c r="AX211" i="5"/>
  <c r="AX213" i="5"/>
  <c r="AX928" i="5"/>
  <c r="AX435" i="5"/>
  <c r="AX962" i="5"/>
  <c r="AX445" i="5"/>
  <c r="AX963" i="5"/>
  <c r="AX708" i="5"/>
  <c r="AX965" i="5"/>
  <c r="AX714" i="5"/>
  <c r="AX966" i="5"/>
  <c r="AX720" i="5"/>
  <c r="AX967" i="5"/>
  <c r="AX755" i="5"/>
  <c r="AX973" i="5"/>
  <c r="AX760" i="5"/>
  <c r="AX975" i="5"/>
  <c r="AX743" i="5"/>
  <c r="AX977" i="5"/>
  <c r="AX749" i="5"/>
  <c r="AX979" i="5"/>
  <c r="AX985" i="5"/>
  <c r="AX1000" i="5"/>
  <c r="AW198" i="5"/>
  <c r="AW200" i="5"/>
  <c r="AW924" i="5"/>
  <c r="AW205" i="5"/>
  <c r="AW207" i="5"/>
  <c r="AW926" i="5"/>
  <c r="AW211" i="5"/>
  <c r="AW213" i="5"/>
  <c r="AW928" i="5"/>
  <c r="AW435" i="5"/>
  <c r="AW962" i="5"/>
  <c r="AW445" i="5"/>
  <c r="AW963" i="5"/>
  <c r="AW708" i="5"/>
  <c r="AW965" i="5"/>
  <c r="AW714" i="5"/>
  <c r="AW966" i="5"/>
  <c r="AW720" i="5"/>
  <c r="AW967" i="5"/>
  <c r="AW755" i="5"/>
  <c r="AW973" i="5"/>
  <c r="AW760" i="5"/>
  <c r="AW975" i="5"/>
  <c r="AW743" i="5"/>
  <c r="AW977" i="5"/>
  <c r="AW749" i="5"/>
  <c r="AW979" i="5"/>
  <c r="AW985" i="5"/>
  <c r="AW1000" i="5"/>
  <c r="AV198" i="5"/>
  <c r="AV200" i="5"/>
  <c r="AV924" i="5"/>
  <c r="AV205" i="5"/>
  <c r="AV207" i="5"/>
  <c r="AV926" i="5"/>
  <c r="AV211" i="5"/>
  <c r="AV213" i="5"/>
  <c r="AV928" i="5"/>
  <c r="AV435" i="5"/>
  <c r="AV962" i="5"/>
  <c r="AV445" i="5"/>
  <c r="AV963" i="5"/>
  <c r="AV708" i="5"/>
  <c r="AV965" i="5"/>
  <c r="AV714" i="5"/>
  <c r="AV966" i="5"/>
  <c r="AV720" i="5"/>
  <c r="AV967" i="5"/>
  <c r="AV755" i="5"/>
  <c r="AV973" i="5"/>
  <c r="AV760" i="5"/>
  <c r="AV975" i="5"/>
  <c r="AV743" i="5"/>
  <c r="AV977" i="5"/>
  <c r="AV749" i="5"/>
  <c r="AV979" i="5"/>
  <c r="AV985" i="5"/>
  <c r="AV1000" i="5"/>
  <c r="AU198" i="5"/>
  <c r="AU200" i="5"/>
  <c r="AU924" i="5"/>
  <c r="AU435" i="5"/>
  <c r="AU962" i="5"/>
  <c r="AU445" i="5"/>
  <c r="AU963" i="5"/>
  <c r="AU708" i="5"/>
  <c r="AU965" i="5"/>
  <c r="AU714" i="5"/>
  <c r="AU966" i="5"/>
  <c r="AU720" i="5"/>
  <c r="AU967" i="5"/>
  <c r="AU755" i="5"/>
  <c r="AU973" i="5"/>
  <c r="AU760" i="5"/>
  <c r="AU975" i="5"/>
  <c r="AU743" i="5"/>
  <c r="AU977" i="5"/>
  <c r="AU749" i="5"/>
  <c r="AU979" i="5"/>
  <c r="AU985" i="5"/>
  <c r="AU1000" i="5"/>
  <c r="AT198" i="5"/>
  <c r="AT200" i="5"/>
  <c r="AT924" i="5"/>
  <c r="AT205" i="5"/>
  <c r="AT207" i="5"/>
  <c r="AT926" i="5"/>
  <c r="AT211" i="5"/>
  <c r="AT213" i="5"/>
  <c r="AT928" i="5"/>
  <c r="AT435" i="5"/>
  <c r="AT962" i="5"/>
  <c r="AT445" i="5"/>
  <c r="AT963" i="5"/>
  <c r="AT708" i="5"/>
  <c r="AT965" i="5"/>
  <c r="AT714" i="5"/>
  <c r="AT966" i="5"/>
  <c r="AT720" i="5"/>
  <c r="AT967" i="5"/>
  <c r="AT755" i="5"/>
  <c r="AT973" i="5"/>
  <c r="AT760" i="5"/>
  <c r="AT975" i="5"/>
  <c r="AT743" i="5"/>
  <c r="AT977" i="5"/>
  <c r="AT749" i="5"/>
  <c r="AT979" i="5"/>
  <c r="AT985" i="5"/>
  <c r="AT1000" i="5"/>
  <c r="AS198" i="5"/>
  <c r="AS200" i="5"/>
  <c r="AS924" i="5"/>
  <c r="AS205" i="5"/>
  <c r="AS207" i="5"/>
  <c r="AS926" i="5"/>
  <c r="AS211" i="5"/>
  <c r="AS213" i="5"/>
  <c r="AS928" i="5"/>
  <c r="AS435" i="5"/>
  <c r="AS962" i="5"/>
  <c r="AS445" i="5"/>
  <c r="AS963" i="5"/>
  <c r="AS708" i="5"/>
  <c r="AS965" i="5"/>
  <c r="AS714" i="5"/>
  <c r="AS966" i="5"/>
  <c r="AS720" i="5"/>
  <c r="AS967" i="5"/>
  <c r="AS755" i="5"/>
  <c r="AS973" i="5"/>
  <c r="AS760" i="5"/>
  <c r="AS975" i="5"/>
  <c r="AS743" i="5"/>
  <c r="AS977" i="5"/>
  <c r="AS749" i="5"/>
  <c r="AS979" i="5"/>
  <c r="AS985" i="5"/>
  <c r="AS1000" i="5"/>
  <c r="AR198" i="5"/>
  <c r="AR200" i="5"/>
  <c r="AR924" i="5"/>
  <c r="AR205" i="5"/>
  <c r="AR207" i="5"/>
  <c r="AR926" i="5"/>
  <c r="AR211" i="5"/>
  <c r="AR213" i="5"/>
  <c r="AR928" i="5"/>
  <c r="AR435" i="5"/>
  <c r="AR962" i="5"/>
  <c r="AR445" i="5"/>
  <c r="AR963" i="5"/>
  <c r="AR708" i="5"/>
  <c r="AR965" i="5"/>
  <c r="AR714" i="5"/>
  <c r="AR966" i="5"/>
  <c r="AR720" i="5"/>
  <c r="AR967" i="5"/>
  <c r="AR755" i="5"/>
  <c r="AR973" i="5"/>
  <c r="AR760" i="5"/>
  <c r="AR975" i="5"/>
  <c r="AR743" i="5"/>
  <c r="AR977" i="5"/>
  <c r="AR749" i="5"/>
  <c r="AR979" i="5"/>
  <c r="AR985" i="5"/>
  <c r="AR1000" i="5"/>
  <c r="AQ198" i="5"/>
  <c r="AQ200" i="5"/>
  <c r="AQ924" i="5"/>
  <c r="AQ205" i="5"/>
  <c r="AQ207" i="5"/>
  <c r="AQ926" i="5"/>
  <c r="AQ211" i="5"/>
  <c r="AQ213" i="5"/>
  <c r="AQ928" i="5"/>
  <c r="AQ435" i="5"/>
  <c r="AQ962" i="5"/>
  <c r="AQ445" i="5"/>
  <c r="AQ963" i="5"/>
  <c r="AQ708" i="5"/>
  <c r="AQ965" i="5"/>
  <c r="AQ714" i="5"/>
  <c r="AQ966" i="5"/>
  <c r="AQ720" i="5"/>
  <c r="AQ967" i="5"/>
  <c r="AQ755" i="5"/>
  <c r="AQ973" i="5"/>
  <c r="AQ760" i="5"/>
  <c r="AQ975" i="5"/>
  <c r="AQ743" i="5"/>
  <c r="AQ977" i="5"/>
  <c r="AQ749" i="5"/>
  <c r="AQ979" i="5"/>
  <c r="AQ985" i="5"/>
  <c r="AQ1000" i="5"/>
  <c r="AP198" i="5"/>
  <c r="AP200" i="5"/>
  <c r="AP924" i="5"/>
  <c r="AP205" i="5"/>
  <c r="AP207" i="5"/>
  <c r="AP926" i="5"/>
  <c r="AP211" i="5"/>
  <c r="AP213" i="5"/>
  <c r="AP928" i="5"/>
  <c r="AP435" i="5"/>
  <c r="AP962" i="5"/>
  <c r="AP445" i="5"/>
  <c r="AP963" i="5"/>
  <c r="AP708" i="5"/>
  <c r="AP965" i="5"/>
  <c r="AP714" i="5"/>
  <c r="AP966" i="5"/>
  <c r="AP720" i="5"/>
  <c r="AP967" i="5"/>
  <c r="AP755" i="5"/>
  <c r="AP973" i="5"/>
  <c r="AP760" i="5"/>
  <c r="AP975" i="5"/>
  <c r="AP743" i="5"/>
  <c r="AP977" i="5"/>
  <c r="AP749" i="5"/>
  <c r="AP979" i="5"/>
  <c r="AP985" i="5"/>
  <c r="AP1000" i="5"/>
  <c r="AO198" i="5"/>
  <c r="AO200" i="5"/>
  <c r="AO924" i="5"/>
  <c r="AO205" i="5"/>
  <c r="AO207" i="5"/>
  <c r="AO926" i="5"/>
  <c r="AO211" i="5"/>
  <c r="AO213" i="5"/>
  <c r="AO928" i="5"/>
  <c r="AO435" i="5"/>
  <c r="AO962" i="5"/>
  <c r="AO445" i="5"/>
  <c r="AO963" i="5"/>
  <c r="AO708" i="5"/>
  <c r="AO965" i="5"/>
  <c r="AO714" i="5"/>
  <c r="AO966" i="5"/>
  <c r="AO720" i="5"/>
  <c r="AO967" i="5"/>
  <c r="AO755" i="5"/>
  <c r="AO973" i="5"/>
  <c r="AO760" i="5"/>
  <c r="AO975" i="5"/>
  <c r="AO743" i="5"/>
  <c r="AO977" i="5"/>
  <c r="AO749" i="5"/>
  <c r="AO979" i="5"/>
  <c r="AO985" i="5"/>
  <c r="AO1000" i="5"/>
  <c r="AN198" i="5"/>
  <c r="AN200" i="5"/>
  <c r="AN924" i="5"/>
  <c r="AN205" i="5"/>
  <c r="AN207" i="5"/>
  <c r="AN926" i="5"/>
  <c r="AN211" i="5"/>
  <c r="AN213" i="5"/>
  <c r="AN928" i="5"/>
  <c r="AN435" i="5"/>
  <c r="AN962" i="5"/>
  <c r="AN445" i="5"/>
  <c r="AN963" i="5"/>
  <c r="AN708" i="5"/>
  <c r="AN965" i="5"/>
  <c r="AN714" i="5"/>
  <c r="AN966" i="5"/>
  <c r="AN720" i="5"/>
  <c r="AN967" i="5"/>
  <c r="AN755" i="5"/>
  <c r="AN973" i="5"/>
  <c r="AN760" i="5"/>
  <c r="AN975" i="5"/>
  <c r="AN743" i="5"/>
  <c r="AN977" i="5"/>
  <c r="AN749" i="5"/>
  <c r="AN979" i="5"/>
  <c r="AN985" i="5"/>
  <c r="AN1000" i="5"/>
  <c r="AL198" i="5"/>
  <c r="AL200" i="5"/>
  <c r="AL924" i="5"/>
  <c r="AL205" i="5"/>
  <c r="AL207" i="5"/>
  <c r="AL926" i="5"/>
  <c r="AL211" i="5"/>
  <c r="AL213" i="5"/>
  <c r="AL928" i="5"/>
  <c r="AL435" i="5"/>
  <c r="AL962" i="5"/>
  <c r="AL445" i="5"/>
  <c r="AL963" i="5"/>
  <c r="AL708" i="5"/>
  <c r="AL965" i="5"/>
  <c r="AL714" i="5"/>
  <c r="AL966" i="5"/>
  <c r="AL720" i="5"/>
  <c r="AL967" i="5"/>
  <c r="AL755" i="5"/>
  <c r="AL973" i="5"/>
  <c r="AL760" i="5"/>
  <c r="AL975" i="5"/>
  <c r="AL743" i="5"/>
  <c r="AL977" i="5"/>
  <c r="AL749" i="5"/>
  <c r="AL979" i="5"/>
  <c r="AL985" i="5"/>
  <c r="AL1000" i="5"/>
  <c r="AK198" i="5"/>
  <c r="AK200" i="5"/>
  <c r="AK924" i="5"/>
  <c r="AK205" i="5"/>
  <c r="AK207" i="5"/>
  <c r="AK926" i="5"/>
  <c r="AK211" i="5"/>
  <c r="AK213" i="5"/>
  <c r="AK928" i="5"/>
  <c r="AK435" i="5"/>
  <c r="AK962" i="5"/>
  <c r="AK445" i="5"/>
  <c r="AK963" i="5"/>
  <c r="AK708" i="5"/>
  <c r="AK965" i="5"/>
  <c r="AK714" i="5"/>
  <c r="AK966" i="5"/>
  <c r="AK720" i="5"/>
  <c r="AK967" i="5"/>
  <c r="AK755" i="5"/>
  <c r="AK973" i="5"/>
  <c r="AK760" i="5"/>
  <c r="AK975" i="5"/>
  <c r="AK743" i="5"/>
  <c r="AK977" i="5"/>
  <c r="AK749" i="5"/>
  <c r="AK979" i="5"/>
  <c r="AK985" i="5"/>
  <c r="AK1000" i="5"/>
  <c r="AJ198" i="5"/>
  <c r="AJ200" i="5"/>
  <c r="AJ924" i="5"/>
  <c r="AJ205" i="5"/>
  <c r="AJ207" i="5"/>
  <c r="AJ926" i="5"/>
  <c r="AJ211" i="5"/>
  <c r="AJ213" i="5"/>
  <c r="AJ928" i="5"/>
  <c r="AJ435" i="5"/>
  <c r="AJ962" i="5"/>
  <c r="AJ445" i="5"/>
  <c r="AJ963" i="5"/>
  <c r="AJ708" i="5"/>
  <c r="AJ965" i="5"/>
  <c r="AJ714" i="5"/>
  <c r="AJ966" i="5"/>
  <c r="AJ720" i="5"/>
  <c r="AJ967" i="5"/>
  <c r="AJ755" i="5"/>
  <c r="AJ973" i="5"/>
  <c r="AJ760" i="5"/>
  <c r="AJ975" i="5"/>
  <c r="AJ743" i="5"/>
  <c r="AJ977" i="5"/>
  <c r="AJ749" i="5"/>
  <c r="AJ979" i="5"/>
  <c r="AJ985" i="5"/>
  <c r="AJ1000" i="5"/>
  <c r="AI198" i="5"/>
  <c r="AI200" i="5"/>
  <c r="AI924" i="5"/>
  <c r="AI205" i="5"/>
  <c r="AI207" i="5"/>
  <c r="AI926" i="5"/>
  <c r="AI211" i="5"/>
  <c r="AI213" i="5"/>
  <c r="AI928" i="5"/>
  <c r="AI435" i="5"/>
  <c r="AI962" i="5"/>
  <c r="AI445" i="5"/>
  <c r="AI963" i="5"/>
  <c r="AI708" i="5"/>
  <c r="AI965" i="5"/>
  <c r="AI714" i="5"/>
  <c r="AI966" i="5"/>
  <c r="AI720" i="5"/>
  <c r="AI967" i="5"/>
  <c r="AI755" i="5"/>
  <c r="AI973" i="5"/>
  <c r="AI760" i="5"/>
  <c r="AI975" i="5"/>
  <c r="AI743" i="5"/>
  <c r="AI977" i="5"/>
  <c r="AI749" i="5"/>
  <c r="AI979" i="5"/>
  <c r="AI985" i="5"/>
  <c r="AI1000" i="5"/>
  <c r="AH198" i="5"/>
  <c r="AH200" i="5"/>
  <c r="AH924" i="5"/>
  <c r="AH205" i="5"/>
  <c r="AH207" i="5"/>
  <c r="AH926" i="5"/>
  <c r="AH211" i="5"/>
  <c r="AH213" i="5"/>
  <c r="AH928" i="5"/>
  <c r="AH435" i="5"/>
  <c r="AH962" i="5"/>
  <c r="AH445" i="5"/>
  <c r="AH963" i="5"/>
  <c r="AH708" i="5"/>
  <c r="AH965" i="5"/>
  <c r="AH714" i="5"/>
  <c r="AH966" i="5"/>
  <c r="AH720" i="5"/>
  <c r="AH967" i="5"/>
  <c r="AH755" i="5"/>
  <c r="AH973" i="5"/>
  <c r="AH760" i="5"/>
  <c r="AH975" i="5"/>
  <c r="AH743" i="5"/>
  <c r="AH977" i="5"/>
  <c r="AH749" i="5"/>
  <c r="AH979" i="5"/>
  <c r="AH985" i="5"/>
  <c r="AH1000" i="5"/>
  <c r="AG198" i="5"/>
  <c r="AG200" i="5"/>
  <c r="AG924" i="5"/>
  <c r="AG205" i="5"/>
  <c r="AG207" i="5"/>
  <c r="AG926" i="5"/>
  <c r="AG211" i="5"/>
  <c r="AG213" i="5"/>
  <c r="AG928" i="5"/>
  <c r="AG435" i="5"/>
  <c r="AG962" i="5"/>
  <c r="AG445" i="5"/>
  <c r="AG963" i="5"/>
  <c r="AG708" i="5"/>
  <c r="AG965" i="5"/>
  <c r="AG714" i="5"/>
  <c r="AG966" i="5"/>
  <c r="AG720" i="5"/>
  <c r="AG967" i="5"/>
  <c r="AG755" i="5"/>
  <c r="AG973" i="5"/>
  <c r="AG760" i="5"/>
  <c r="AG975" i="5"/>
  <c r="AG743" i="5"/>
  <c r="AG977" i="5"/>
  <c r="AG749" i="5"/>
  <c r="AG979" i="5"/>
  <c r="AG985" i="5"/>
  <c r="AG1000" i="5"/>
  <c r="AF198" i="5"/>
  <c r="AF200" i="5"/>
  <c r="AF924" i="5"/>
  <c r="AF211" i="5"/>
  <c r="AF213" i="5"/>
  <c r="AF928" i="5"/>
  <c r="AF435" i="5"/>
  <c r="AF962" i="5"/>
  <c r="AF445" i="5"/>
  <c r="AF963" i="5"/>
  <c r="AF708" i="5"/>
  <c r="AF965" i="5"/>
  <c r="AF714" i="5"/>
  <c r="AF966" i="5"/>
  <c r="AF720" i="5"/>
  <c r="AF967" i="5"/>
  <c r="AF755" i="5"/>
  <c r="AF973" i="5"/>
  <c r="AF760" i="5"/>
  <c r="AF975" i="5"/>
  <c r="AF743" i="5"/>
  <c r="AF977" i="5"/>
  <c r="AF749" i="5"/>
  <c r="AF979" i="5"/>
  <c r="AF985" i="5"/>
  <c r="AF1000" i="5"/>
  <c r="AE198" i="5"/>
  <c r="AE200" i="5"/>
  <c r="AE924" i="5"/>
  <c r="AE205" i="5"/>
  <c r="AE207" i="5"/>
  <c r="AE926" i="5"/>
  <c r="AE211" i="5"/>
  <c r="AE213" i="5"/>
  <c r="AE928" i="5"/>
  <c r="AE435" i="5"/>
  <c r="AE962" i="5"/>
  <c r="AE445" i="5"/>
  <c r="AE963" i="5"/>
  <c r="AE708" i="5"/>
  <c r="AE965" i="5"/>
  <c r="AE714" i="5"/>
  <c r="AE966" i="5"/>
  <c r="AE720" i="5"/>
  <c r="AE967" i="5"/>
  <c r="AE755" i="5"/>
  <c r="AE973" i="5"/>
  <c r="AE760" i="5"/>
  <c r="AE975" i="5"/>
  <c r="AE743" i="5"/>
  <c r="AE977" i="5"/>
  <c r="AE749" i="5"/>
  <c r="AE979" i="5"/>
  <c r="AE985" i="5"/>
  <c r="AE1000" i="5"/>
  <c r="AD198" i="5"/>
  <c r="AD200" i="5"/>
  <c r="AD924" i="5"/>
  <c r="AD205" i="5"/>
  <c r="AD207" i="5"/>
  <c r="AD926" i="5"/>
  <c r="AD211" i="5"/>
  <c r="AD213" i="5"/>
  <c r="AD928" i="5"/>
  <c r="AD435" i="5"/>
  <c r="AD962" i="5"/>
  <c r="AD445" i="5"/>
  <c r="AD963" i="5"/>
  <c r="AD708" i="5"/>
  <c r="AD965" i="5"/>
  <c r="AD714" i="5"/>
  <c r="AD966" i="5"/>
  <c r="AD720" i="5"/>
  <c r="AD967" i="5"/>
  <c r="AD755" i="5"/>
  <c r="AD973" i="5"/>
  <c r="AD760" i="5"/>
  <c r="AD975" i="5"/>
  <c r="AD743" i="5"/>
  <c r="AD977" i="5"/>
  <c r="AD749" i="5"/>
  <c r="AD979" i="5"/>
  <c r="AD985" i="5"/>
  <c r="AD1000" i="5"/>
  <c r="AC198" i="5"/>
  <c r="AC200" i="5"/>
  <c r="AC924" i="5"/>
  <c r="AC205" i="5"/>
  <c r="AC207" i="5"/>
  <c r="AC926" i="5"/>
  <c r="AC211" i="5"/>
  <c r="AC213" i="5"/>
  <c r="AC928" i="5"/>
  <c r="AC435" i="5"/>
  <c r="AC962" i="5"/>
  <c r="AC445" i="5"/>
  <c r="AC963" i="5"/>
  <c r="AC708" i="5"/>
  <c r="AC965" i="5"/>
  <c r="AC714" i="5"/>
  <c r="AC966" i="5"/>
  <c r="AC720" i="5"/>
  <c r="AC967" i="5"/>
  <c r="AC755" i="5"/>
  <c r="AC973" i="5"/>
  <c r="AC760" i="5"/>
  <c r="AC975" i="5"/>
  <c r="AC743" i="5"/>
  <c r="AC977" i="5"/>
  <c r="AC749" i="5"/>
  <c r="AC979" i="5"/>
  <c r="AC985" i="5"/>
  <c r="AC1000" i="5"/>
  <c r="AB198" i="5"/>
  <c r="AB200" i="5"/>
  <c r="AB924" i="5"/>
  <c r="AB205" i="5"/>
  <c r="AB207" i="5"/>
  <c r="AB926" i="5"/>
  <c r="AB211" i="5"/>
  <c r="AB213" i="5"/>
  <c r="AB928" i="5"/>
  <c r="AB435" i="5"/>
  <c r="AB962" i="5"/>
  <c r="AB445" i="5"/>
  <c r="AB963" i="5"/>
  <c r="AB708" i="5"/>
  <c r="AB965" i="5"/>
  <c r="AB714" i="5"/>
  <c r="AB966" i="5"/>
  <c r="AB720" i="5"/>
  <c r="AB967" i="5"/>
  <c r="AB755" i="5"/>
  <c r="AB973" i="5"/>
  <c r="AB760" i="5"/>
  <c r="AB975" i="5"/>
  <c r="AB743" i="5"/>
  <c r="AB977" i="5"/>
  <c r="AB749" i="5"/>
  <c r="AB979" i="5"/>
  <c r="AB985" i="5"/>
  <c r="AB1000" i="5"/>
  <c r="AA198" i="5"/>
  <c r="AA200" i="5"/>
  <c r="AA924" i="5"/>
  <c r="AA205" i="5"/>
  <c r="AA207" i="5"/>
  <c r="AA926" i="5"/>
  <c r="AA211" i="5"/>
  <c r="AA213" i="5"/>
  <c r="AA928" i="5"/>
  <c r="AA435" i="5"/>
  <c r="AA962" i="5"/>
  <c r="AA445" i="5"/>
  <c r="AA963" i="5"/>
  <c r="AA708" i="5"/>
  <c r="AA965" i="5"/>
  <c r="AA714" i="5"/>
  <c r="AA966" i="5"/>
  <c r="AA720" i="5"/>
  <c r="AA967" i="5"/>
  <c r="AA755" i="5"/>
  <c r="AA973" i="5"/>
  <c r="AA760" i="5"/>
  <c r="AA975" i="5"/>
  <c r="AA743" i="5"/>
  <c r="AA977" i="5"/>
  <c r="AA749" i="5"/>
  <c r="AA979" i="5"/>
  <c r="AA985" i="5"/>
  <c r="AA1000" i="5"/>
  <c r="Z198" i="5"/>
  <c r="Z200" i="5"/>
  <c r="Z924" i="5"/>
  <c r="Z205" i="5"/>
  <c r="Z207" i="5"/>
  <c r="Z926" i="5"/>
  <c r="Z211" i="5"/>
  <c r="Z213" i="5"/>
  <c r="Z928" i="5"/>
  <c r="Z435" i="5"/>
  <c r="Z962" i="5"/>
  <c r="Z445" i="5"/>
  <c r="Z963" i="5"/>
  <c r="Z708" i="5"/>
  <c r="Z965" i="5"/>
  <c r="Z714" i="5"/>
  <c r="Z966" i="5"/>
  <c r="Z720" i="5"/>
  <c r="Z967" i="5"/>
  <c r="Z755" i="5"/>
  <c r="Z973" i="5"/>
  <c r="Z760" i="5"/>
  <c r="Z975" i="5"/>
  <c r="Z743" i="5"/>
  <c r="Z977" i="5"/>
  <c r="Z749" i="5"/>
  <c r="Z979" i="5"/>
  <c r="Z985" i="5"/>
  <c r="Z1000" i="5"/>
  <c r="Y198" i="5"/>
  <c r="Y200" i="5"/>
  <c r="Y924" i="5"/>
  <c r="Y205" i="5"/>
  <c r="Y207" i="5"/>
  <c r="Y926" i="5"/>
  <c r="Y211" i="5"/>
  <c r="Y213" i="5"/>
  <c r="Y928" i="5"/>
  <c r="Y435" i="5"/>
  <c r="Y962" i="5"/>
  <c r="Y445" i="5"/>
  <c r="Y963" i="5"/>
  <c r="Y708" i="5"/>
  <c r="Y965" i="5"/>
  <c r="Y714" i="5"/>
  <c r="Y966" i="5"/>
  <c r="Y720" i="5"/>
  <c r="Y967" i="5"/>
  <c r="Y755" i="5"/>
  <c r="Y973" i="5"/>
  <c r="Y760" i="5"/>
  <c r="Y975" i="5"/>
  <c r="Y743" i="5"/>
  <c r="Y977" i="5"/>
  <c r="Y749" i="5"/>
  <c r="Y979" i="5"/>
  <c r="Y985" i="5"/>
  <c r="Y1000" i="5"/>
  <c r="X198" i="5"/>
  <c r="X200" i="5"/>
  <c r="X924" i="5"/>
  <c r="X205" i="5"/>
  <c r="X207" i="5"/>
  <c r="X926" i="5"/>
  <c r="X211" i="5"/>
  <c r="X213" i="5"/>
  <c r="X928" i="5"/>
  <c r="X435" i="5"/>
  <c r="X962" i="5"/>
  <c r="X445" i="5"/>
  <c r="X963" i="5"/>
  <c r="X708" i="5"/>
  <c r="X965" i="5"/>
  <c r="X714" i="5"/>
  <c r="X966" i="5"/>
  <c r="X720" i="5"/>
  <c r="X967" i="5"/>
  <c r="X755" i="5"/>
  <c r="X973" i="5"/>
  <c r="X760" i="5"/>
  <c r="X975" i="5"/>
  <c r="X743" i="5"/>
  <c r="X977" i="5"/>
  <c r="X749" i="5"/>
  <c r="X979" i="5"/>
  <c r="X985" i="5"/>
  <c r="X1000" i="5"/>
  <c r="W198" i="5"/>
  <c r="W200" i="5"/>
  <c r="W924" i="5"/>
  <c r="W205" i="5"/>
  <c r="W207" i="5"/>
  <c r="W926" i="5"/>
  <c r="W211" i="5"/>
  <c r="W213" i="5"/>
  <c r="W928" i="5"/>
  <c r="W435" i="5"/>
  <c r="W962" i="5"/>
  <c r="W445" i="5"/>
  <c r="W963" i="5"/>
  <c r="W708" i="5"/>
  <c r="W965" i="5"/>
  <c r="W714" i="5"/>
  <c r="W966" i="5"/>
  <c r="W720" i="5"/>
  <c r="W967" i="5"/>
  <c r="W755" i="5"/>
  <c r="W973" i="5"/>
  <c r="W760" i="5"/>
  <c r="W975" i="5"/>
  <c r="W743" i="5"/>
  <c r="W977" i="5"/>
  <c r="W749" i="5"/>
  <c r="W979" i="5"/>
  <c r="W985" i="5"/>
  <c r="W1000" i="5"/>
  <c r="V198" i="5"/>
  <c r="V200" i="5"/>
  <c r="V924" i="5"/>
  <c r="V205" i="5"/>
  <c r="V207" i="5"/>
  <c r="V926" i="5"/>
  <c r="V211" i="5"/>
  <c r="V213" i="5"/>
  <c r="V928" i="5"/>
  <c r="V435" i="5"/>
  <c r="V962" i="5"/>
  <c r="V445" i="5"/>
  <c r="V963" i="5"/>
  <c r="V708" i="5"/>
  <c r="V965" i="5"/>
  <c r="V714" i="5"/>
  <c r="V966" i="5"/>
  <c r="V720" i="5"/>
  <c r="V967" i="5"/>
  <c r="V755" i="5"/>
  <c r="V973" i="5"/>
  <c r="V760" i="5"/>
  <c r="V975" i="5"/>
  <c r="V743" i="5"/>
  <c r="V977" i="5"/>
  <c r="V749" i="5"/>
  <c r="V979" i="5"/>
  <c r="V985" i="5"/>
  <c r="V1000" i="5"/>
  <c r="U198" i="5"/>
  <c r="U200" i="5"/>
  <c r="U924" i="5"/>
  <c r="U205" i="5"/>
  <c r="U207" i="5"/>
  <c r="U926" i="5"/>
  <c r="U211" i="5"/>
  <c r="U213" i="5"/>
  <c r="U928" i="5"/>
  <c r="U435" i="5"/>
  <c r="U962" i="5"/>
  <c r="U445" i="5"/>
  <c r="U963" i="5"/>
  <c r="U708" i="5"/>
  <c r="U965" i="5"/>
  <c r="U714" i="5"/>
  <c r="U966" i="5"/>
  <c r="U720" i="5"/>
  <c r="U967" i="5"/>
  <c r="U755" i="5"/>
  <c r="U973" i="5"/>
  <c r="U760" i="5"/>
  <c r="U975" i="5"/>
  <c r="U743" i="5"/>
  <c r="U977" i="5"/>
  <c r="U749" i="5"/>
  <c r="U979" i="5"/>
  <c r="U985" i="5"/>
  <c r="U1000" i="5"/>
  <c r="C198" i="5"/>
  <c r="C200" i="5"/>
  <c r="C924" i="5"/>
  <c r="C205" i="5"/>
  <c r="C207" i="5"/>
  <c r="C926" i="5"/>
  <c r="C211" i="5"/>
  <c r="C213" i="5"/>
  <c r="C928" i="5"/>
  <c r="C435" i="5"/>
  <c r="C962" i="5"/>
  <c r="C445" i="5"/>
  <c r="C963" i="5"/>
  <c r="C708" i="5"/>
  <c r="C965" i="5"/>
  <c r="C714" i="5"/>
  <c r="C966" i="5"/>
  <c r="C720" i="5"/>
  <c r="C967" i="5"/>
  <c r="C755" i="5"/>
  <c r="C973" i="5"/>
  <c r="C760" i="5"/>
  <c r="C975" i="5"/>
  <c r="C743" i="5"/>
  <c r="C977" i="5"/>
  <c r="C749" i="5"/>
  <c r="C979" i="5"/>
  <c r="C985" i="5"/>
  <c r="C1000" i="5"/>
  <c r="D198" i="5"/>
  <c r="D200" i="5"/>
  <c r="D924" i="5"/>
  <c r="D205" i="5"/>
  <c r="D207" i="5"/>
  <c r="D926" i="5"/>
  <c r="D211" i="5"/>
  <c r="D213" i="5"/>
  <c r="D928" i="5"/>
  <c r="D435" i="5"/>
  <c r="D962" i="5"/>
  <c r="D445" i="5"/>
  <c r="D963" i="5"/>
  <c r="D708" i="5"/>
  <c r="D965" i="5"/>
  <c r="D714" i="5"/>
  <c r="D966" i="5"/>
  <c r="D720" i="5"/>
  <c r="D967" i="5"/>
  <c r="D755" i="5"/>
  <c r="D973" i="5"/>
  <c r="D760" i="5"/>
  <c r="D975" i="5"/>
  <c r="D743" i="5"/>
  <c r="D977" i="5"/>
  <c r="D749" i="5"/>
  <c r="D979" i="5"/>
  <c r="D985" i="5"/>
  <c r="D1000" i="5"/>
  <c r="E198" i="5"/>
  <c r="E200" i="5"/>
  <c r="E924" i="5"/>
  <c r="E205" i="5"/>
  <c r="E207" i="5"/>
  <c r="E926" i="5"/>
  <c r="E211" i="5"/>
  <c r="E213" i="5"/>
  <c r="E928" i="5"/>
  <c r="E435" i="5"/>
  <c r="E962" i="5"/>
  <c r="E445" i="5"/>
  <c r="E963" i="5"/>
  <c r="E708" i="5"/>
  <c r="E965" i="5"/>
  <c r="E714" i="5"/>
  <c r="E966" i="5"/>
  <c r="E720" i="5"/>
  <c r="E967" i="5"/>
  <c r="E755" i="5"/>
  <c r="E973" i="5"/>
  <c r="E760" i="5"/>
  <c r="E975" i="5"/>
  <c r="E743" i="5"/>
  <c r="E977" i="5"/>
  <c r="E749" i="5"/>
  <c r="E979" i="5"/>
  <c r="E985" i="5"/>
  <c r="E1000" i="5"/>
  <c r="F198" i="5"/>
  <c r="F200" i="5"/>
  <c r="F924" i="5"/>
  <c r="F205" i="5"/>
  <c r="F207" i="5"/>
  <c r="F926" i="5"/>
  <c r="F211" i="5"/>
  <c r="F213" i="5"/>
  <c r="F928" i="5"/>
  <c r="F435" i="5"/>
  <c r="F962" i="5"/>
  <c r="F445" i="5"/>
  <c r="F963" i="5"/>
  <c r="F708" i="5"/>
  <c r="F965" i="5"/>
  <c r="F714" i="5"/>
  <c r="F966" i="5"/>
  <c r="F720" i="5"/>
  <c r="F967" i="5"/>
  <c r="F755" i="5"/>
  <c r="F973" i="5"/>
  <c r="F760" i="5"/>
  <c r="F975" i="5"/>
  <c r="F743" i="5"/>
  <c r="F977" i="5"/>
  <c r="F749" i="5"/>
  <c r="F979" i="5"/>
  <c r="F985" i="5"/>
  <c r="F1000" i="5"/>
  <c r="G198" i="5"/>
  <c r="G200" i="5"/>
  <c r="G924" i="5"/>
  <c r="G205" i="5"/>
  <c r="G207" i="5"/>
  <c r="G926" i="5"/>
  <c r="G211" i="5"/>
  <c r="G213" i="5"/>
  <c r="G928" i="5"/>
  <c r="G435" i="5"/>
  <c r="G962" i="5"/>
  <c r="G445" i="5"/>
  <c r="G963" i="5"/>
  <c r="G708" i="5"/>
  <c r="G965" i="5"/>
  <c r="G714" i="5"/>
  <c r="G966" i="5"/>
  <c r="G720" i="5"/>
  <c r="G967" i="5"/>
  <c r="G755" i="5"/>
  <c r="G973" i="5"/>
  <c r="G760" i="5"/>
  <c r="G975" i="5"/>
  <c r="G743" i="5"/>
  <c r="G977" i="5"/>
  <c r="G749" i="5"/>
  <c r="G979" i="5"/>
  <c r="G985" i="5"/>
  <c r="G1000" i="5"/>
  <c r="H198" i="5"/>
  <c r="H200" i="5"/>
  <c r="H924" i="5"/>
  <c r="H205" i="5"/>
  <c r="H207" i="5"/>
  <c r="H926" i="5"/>
  <c r="H211" i="5"/>
  <c r="H213" i="5"/>
  <c r="H928" i="5"/>
  <c r="H435" i="5"/>
  <c r="H962" i="5"/>
  <c r="H445" i="5"/>
  <c r="H963" i="5"/>
  <c r="H708" i="5"/>
  <c r="H965" i="5"/>
  <c r="H714" i="5"/>
  <c r="H966" i="5"/>
  <c r="H720" i="5"/>
  <c r="H967" i="5"/>
  <c r="H755" i="5"/>
  <c r="H973" i="5"/>
  <c r="H760" i="5"/>
  <c r="H975" i="5"/>
  <c r="H743" i="5"/>
  <c r="H977" i="5"/>
  <c r="H749" i="5"/>
  <c r="H979" i="5"/>
  <c r="H985" i="5"/>
  <c r="H1000" i="5"/>
  <c r="I198" i="5"/>
  <c r="I200" i="5"/>
  <c r="I924" i="5"/>
  <c r="I205" i="5"/>
  <c r="I207" i="5"/>
  <c r="I926" i="5"/>
  <c r="I211" i="5"/>
  <c r="I213" i="5"/>
  <c r="I928" i="5"/>
  <c r="I435" i="5"/>
  <c r="I962" i="5"/>
  <c r="I445" i="5"/>
  <c r="I963" i="5"/>
  <c r="I708" i="5"/>
  <c r="I965" i="5"/>
  <c r="I714" i="5"/>
  <c r="I966" i="5"/>
  <c r="I720" i="5"/>
  <c r="I967" i="5"/>
  <c r="I755" i="5"/>
  <c r="I973" i="5"/>
  <c r="I760" i="5"/>
  <c r="I975" i="5"/>
  <c r="I743" i="5"/>
  <c r="I977" i="5"/>
  <c r="I749" i="5"/>
  <c r="I979" i="5"/>
  <c r="I985" i="5"/>
  <c r="I1000" i="5"/>
  <c r="J198" i="5"/>
  <c r="J200" i="5"/>
  <c r="J924" i="5"/>
  <c r="J205" i="5"/>
  <c r="J207" i="5"/>
  <c r="J926" i="5"/>
  <c r="J211" i="5"/>
  <c r="J213" i="5"/>
  <c r="J928" i="5"/>
  <c r="J435" i="5"/>
  <c r="J962" i="5"/>
  <c r="J445" i="5"/>
  <c r="J963" i="5"/>
  <c r="J708" i="5"/>
  <c r="J965" i="5"/>
  <c r="J714" i="5"/>
  <c r="J966" i="5"/>
  <c r="J720" i="5"/>
  <c r="J967" i="5"/>
  <c r="J755" i="5"/>
  <c r="J973" i="5"/>
  <c r="J760" i="5"/>
  <c r="J975" i="5"/>
  <c r="J743" i="5"/>
  <c r="J977" i="5"/>
  <c r="J749" i="5"/>
  <c r="J979" i="5"/>
  <c r="J985" i="5"/>
  <c r="J1000" i="5"/>
  <c r="K198" i="5"/>
  <c r="K200" i="5"/>
  <c r="K924" i="5"/>
  <c r="K205" i="5"/>
  <c r="K207" i="5"/>
  <c r="K926" i="5"/>
  <c r="K211" i="5"/>
  <c r="K213" i="5"/>
  <c r="K928" i="5"/>
  <c r="K435" i="5"/>
  <c r="K962" i="5"/>
  <c r="K445" i="5"/>
  <c r="K963" i="5"/>
  <c r="K708" i="5"/>
  <c r="K965" i="5"/>
  <c r="K714" i="5"/>
  <c r="K966" i="5"/>
  <c r="K720" i="5"/>
  <c r="K967" i="5"/>
  <c r="K755" i="5"/>
  <c r="K973" i="5"/>
  <c r="K760" i="5"/>
  <c r="K975" i="5"/>
  <c r="K743" i="5"/>
  <c r="K977" i="5"/>
  <c r="K749" i="5"/>
  <c r="K979" i="5"/>
  <c r="K985" i="5"/>
  <c r="K1000" i="5"/>
  <c r="L205" i="5"/>
  <c r="L207" i="5"/>
  <c r="L926" i="5"/>
  <c r="L211" i="5"/>
  <c r="L213" i="5"/>
  <c r="L928" i="5"/>
  <c r="L435" i="5"/>
  <c r="L962" i="5"/>
  <c r="L445" i="5"/>
  <c r="L963" i="5"/>
  <c r="L708" i="5"/>
  <c r="L965" i="5"/>
  <c r="L714" i="5"/>
  <c r="L966" i="5"/>
  <c r="L720" i="5"/>
  <c r="L967" i="5"/>
  <c r="L755" i="5"/>
  <c r="L973" i="5"/>
  <c r="L760" i="5"/>
  <c r="L975" i="5"/>
  <c r="L743" i="5"/>
  <c r="L977" i="5"/>
  <c r="L749" i="5"/>
  <c r="L979" i="5"/>
  <c r="L985" i="5"/>
  <c r="L1000" i="5"/>
  <c r="M205" i="5"/>
  <c r="M207" i="5"/>
  <c r="M926" i="5"/>
  <c r="M211" i="5"/>
  <c r="M213" i="5"/>
  <c r="M928" i="5"/>
  <c r="M435" i="5"/>
  <c r="M962" i="5"/>
  <c r="M445" i="5"/>
  <c r="M963" i="5"/>
  <c r="M708" i="5"/>
  <c r="M965" i="5"/>
  <c r="M714" i="5"/>
  <c r="M966" i="5"/>
  <c r="M720" i="5"/>
  <c r="M967" i="5"/>
  <c r="M755" i="5"/>
  <c r="M973" i="5"/>
  <c r="M760" i="5"/>
  <c r="M975" i="5"/>
  <c r="M743" i="5"/>
  <c r="M977" i="5"/>
  <c r="M749" i="5"/>
  <c r="M979" i="5"/>
  <c r="M985" i="5"/>
  <c r="M1000" i="5"/>
  <c r="N205" i="5"/>
  <c r="N207" i="5"/>
  <c r="N926" i="5"/>
  <c r="N211" i="5"/>
  <c r="N213" i="5"/>
  <c r="N928" i="5"/>
  <c r="N435" i="5"/>
  <c r="N962" i="5"/>
  <c r="N445" i="5"/>
  <c r="N963" i="5"/>
  <c r="N708" i="5"/>
  <c r="N965" i="5"/>
  <c r="N714" i="5"/>
  <c r="N966" i="5"/>
  <c r="N720" i="5"/>
  <c r="N967" i="5"/>
  <c r="N755" i="5"/>
  <c r="N973" i="5"/>
  <c r="N760" i="5"/>
  <c r="N975" i="5"/>
  <c r="N743" i="5"/>
  <c r="N977" i="5"/>
  <c r="N749" i="5"/>
  <c r="N979" i="5"/>
  <c r="N985" i="5"/>
  <c r="N1000" i="5"/>
  <c r="O198" i="5"/>
  <c r="O200" i="5"/>
  <c r="O924" i="5"/>
  <c r="O205" i="5"/>
  <c r="O207" i="5"/>
  <c r="O926" i="5"/>
  <c r="O211" i="5"/>
  <c r="O213" i="5"/>
  <c r="O928" i="5"/>
  <c r="O435" i="5"/>
  <c r="O962" i="5"/>
  <c r="O445" i="5"/>
  <c r="O963" i="5"/>
  <c r="O708" i="5"/>
  <c r="O965" i="5"/>
  <c r="O714" i="5"/>
  <c r="O966" i="5"/>
  <c r="O720" i="5"/>
  <c r="O967" i="5"/>
  <c r="O755" i="5"/>
  <c r="O973" i="5"/>
  <c r="O760" i="5"/>
  <c r="O975" i="5"/>
  <c r="O743" i="5"/>
  <c r="O977" i="5"/>
  <c r="O749" i="5"/>
  <c r="O979" i="5"/>
  <c r="O985" i="5"/>
  <c r="O1000" i="5"/>
  <c r="P198" i="5"/>
  <c r="P200" i="5"/>
  <c r="P924" i="5"/>
  <c r="P205" i="5"/>
  <c r="P207" i="5"/>
  <c r="P926" i="5"/>
  <c r="P211" i="5"/>
  <c r="P213" i="5"/>
  <c r="P928" i="5"/>
  <c r="P435" i="5"/>
  <c r="P962" i="5"/>
  <c r="P445" i="5"/>
  <c r="P963" i="5"/>
  <c r="P708" i="5"/>
  <c r="P965" i="5"/>
  <c r="P714" i="5"/>
  <c r="P966" i="5"/>
  <c r="P720" i="5"/>
  <c r="P967" i="5"/>
  <c r="P755" i="5"/>
  <c r="P973" i="5"/>
  <c r="P760" i="5"/>
  <c r="P975" i="5"/>
  <c r="P743" i="5"/>
  <c r="P977" i="5"/>
  <c r="P749" i="5"/>
  <c r="P979" i="5"/>
  <c r="P985" i="5"/>
  <c r="P1000" i="5"/>
  <c r="Q198" i="5"/>
  <c r="Q200" i="5"/>
  <c r="Q924" i="5"/>
  <c r="Q205" i="5"/>
  <c r="Q207" i="5"/>
  <c r="Q926" i="5"/>
  <c r="Q211" i="5"/>
  <c r="Q213" i="5"/>
  <c r="Q928" i="5"/>
  <c r="Q435" i="5"/>
  <c r="Q962" i="5"/>
  <c r="Q445" i="5"/>
  <c r="Q963" i="5"/>
  <c r="Q708" i="5"/>
  <c r="Q965" i="5"/>
  <c r="Q714" i="5"/>
  <c r="Q966" i="5"/>
  <c r="Q720" i="5"/>
  <c r="Q967" i="5"/>
  <c r="Q755" i="5"/>
  <c r="Q973" i="5"/>
  <c r="Q760" i="5"/>
  <c r="Q975" i="5"/>
  <c r="Q743" i="5"/>
  <c r="Q977" i="5"/>
  <c r="Q749" i="5"/>
  <c r="Q979" i="5"/>
  <c r="Q985" i="5"/>
  <c r="Q1000" i="5"/>
  <c r="R198" i="5"/>
  <c r="R200" i="5"/>
  <c r="R924" i="5"/>
  <c r="R205" i="5"/>
  <c r="R207" i="5"/>
  <c r="R926" i="5"/>
  <c r="R211" i="5"/>
  <c r="R213" i="5"/>
  <c r="R928" i="5"/>
  <c r="R435" i="5"/>
  <c r="R962" i="5"/>
  <c r="R445" i="5"/>
  <c r="R963" i="5"/>
  <c r="R708" i="5"/>
  <c r="R965" i="5"/>
  <c r="R714" i="5"/>
  <c r="R966" i="5"/>
  <c r="R720" i="5"/>
  <c r="R967" i="5"/>
  <c r="R755" i="5"/>
  <c r="R973" i="5"/>
  <c r="R760" i="5"/>
  <c r="R975" i="5"/>
  <c r="R743" i="5"/>
  <c r="R977" i="5"/>
  <c r="R749" i="5"/>
  <c r="R979" i="5"/>
  <c r="R985" i="5"/>
  <c r="R1000" i="5"/>
  <c r="S198" i="5"/>
  <c r="S200" i="5"/>
  <c r="S924" i="5"/>
  <c r="S205" i="5"/>
  <c r="S207" i="5"/>
  <c r="S926" i="5"/>
  <c r="S211" i="5"/>
  <c r="S213" i="5"/>
  <c r="S928" i="5"/>
  <c r="S435" i="5"/>
  <c r="S962" i="5"/>
  <c r="S445" i="5"/>
  <c r="S963" i="5"/>
  <c r="S708" i="5"/>
  <c r="S965" i="5"/>
  <c r="S714" i="5"/>
  <c r="S966" i="5"/>
  <c r="S720" i="5"/>
  <c r="S967" i="5"/>
  <c r="S755" i="5"/>
  <c r="S973" i="5"/>
  <c r="S760" i="5"/>
  <c r="S975" i="5"/>
  <c r="S743" i="5"/>
  <c r="S977" i="5"/>
  <c r="S749" i="5"/>
  <c r="S979" i="5"/>
  <c r="S985" i="5"/>
  <c r="S1000" i="5"/>
  <c r="B198" i="5"/>
  <c r="B200" i="5"/>
  <c r="B924" i="5"/>
  <c r="B205" i="5"/>
  <c r="B207" i="5"/>
  <c r="B926" i="5"/>
  <c r="B211" i="5"/>
  <c r="B213" i="5"/>
  <c r="B928" i="5"/>
  <c r="B435" i="5"/>
  <c r="B962" i="5"/>
  <c r="B445" i="5"/>
  <c r="B963" i="5"/>
  <c r="B708" i="5"/>
  <c r="B965" i="5"/>
  <c r="B714" i="5"/>
  <c r="B966" i="5"/>
  <c r="B720" i="5"/>
  <c r="B967" i="5"/>
  <c r="B755" i="5"/>
  <c r="B973" i="5"/>
  <c r="B760" i="5"/>
  <c r="B975" i="5"/>
  <c r="B743" i="5"/>
  <c r="B977" i="5"/>
  <c r="B749" i="5"/>
  <c r="B979" i="5"/>
  <c r="B985" i="5"/>
  <c r="B1000" i="5"/>
  <c r="B1002" i="5"/>
  <c r="CC33" i="5"/>
  <c r="CB33" i="5"/>
  <c r="CA33" i="5"/>
  <c r="BZ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E33" i="5"/>
  <c r="BD33" i="5"/>
  <c r="BC33" i="5"/>
  <c r="BB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B33" i="5"/>
  <c r="BR32" i="5"/>
  <c r="CC489" i="5"/>
  <c r="CC498" i="5"/>
  <c r="CB489" i="5"/>
  <c r="CB498" i="5"/>
  <c r="CA489" i="5"/>
  <c r="CA498" i="5"/>
  <c r="BZ489" i="5"/>
  <c r="BZ498" i="5"/>
  <c r="CA471" i="5"/>
  <c r="BZ471" i="5"/>
  <c r="BT46" i="5"/>
  <c r="BR46" i="5"/>
  <c r="BQ46" i="5"/>
  <c r="BP46" i="5"/>
  <c r="BK46" i="5"/>
  <c r="BJ46" i="5"/>
  <c r="BH46" i="5"/>
  <c r="BC46" i="5"/>
  <c r="AZ46" i="5"/>
  <c r="AW46" i="5"/>
  <c r="AV46" i="5"/>
  <c r="AU46" i="5"/>
  <c r="AT46" i="5"/>
  <c r="AS46" i="5"/>
  <c r="AR46" i="5"/>
  <c r="AQ46" i="5"/>
  <c r="AO46" i="5"/>
  <c r="AJ46" i="5"/>
  <c r="AH46" i="5"/>
  <c r="AG46" i="5"/>
  <c r="AF46" i="5"/>
  <c r="AE46" i="5"/>
  <c r="AD46" i="5"/>
  <c r="W46" i="5"/>
  <c r="V46" i="5"/>
  <c r="U46" i="5"/>
  <c r="F46" i="5"/>
  <c r="I46" i="5"/>
  <c r="K46" i="5"/>
  <c r="N46" i="5"/>
  <c r="O46" i="5"/>
  <c r="Q46" i="5"/>
  <c r="G46" i="5"/>
  <c r="B46" i="5"/>
  <c r="B271" i="5"/>
  <c r="B836" i="5"/>
  <c r="B278" i="5"/>
  <c r="B837" i="5"/>
  <c r="B292" i="5"/>
  <c r="B839" i="5"/>
  <c r="B299" i="5"/>
  <c r="B840" i="5"/>
  <c r="B319" i="5"/>
  <c r="B842" i="5"/>
  <c r="B329" i="5"/>
  <c r="B843" i="5"/>
  <c r="B349" i="5"/>
  <c r="B845" i="5"/>
  <c r="B359" i="5"/>
  <c r="B846" i="5"/>
  <c r="B370" i="5"/>
  <c r="B847" i="5"/>
  <c r="B381" i="5"/>
  <c r="B848" i="5"/>
  <c r="B391" i="5"/>
  <c r="B849" i="5"/>
  <c r="B12" i="5"/>
  <c r="A879" i="5"/>
  <c r="A878" i="5"/>
  <c r="A877" i="5"/>
  <c r="A876" i="5"/>
  <c r="A875" i="5"/>
  <c r="A874" i="5"/>
  <c r="A873" i="5"/>
  <c r="A872" i="5"/>
  <c r="A871" i="5"/>
  <c r="A870" i="5"/>
  <c r="A869" i="5"/>
  <c r="CC611" i="5"/>
  <c r="CB611" i="5"/>
  <c r="CA611" i="5"/>
  <c r="BZ611" i="5"/>
  <c r="BX611" i="5"/>
  <c r="BW611" i="5"/>
  <c r="BV611" i="5"/>
  <c r="BU611" i="5"/>
  <c r="BT611" i="5"/>
  <c r="BS611" i="5"/>
  <c r="BR611" i="5"/>
  <c r="BQ611" i="5"/>
  <c r="BP611" i="5"/>
  <c r="BO611" i="5"/>
  <c r="BN611" i="5"/>
  <c r="BM611" i="5"/>
  <c r="BL611" i="5"/>
  <c r="BK611" i="5"/>
  <c r="BJ611" i="5"/>
  <c r="BI611" i="5"/>
  <c r="BH611" i="5"/>
  <c r="BG611" i="5"/>
  <c r="BE611" i="5"/>
  <c r="BD611" i="5"/>
  <c r="BC611" i="5"/>
  <c r="BB611" i="5"/>
  <c r="BA611" i="5"/>
  <c r="AZ611" i="5"/>
  <c r="AY611" i="5"/>
  <c r="AX611" i="5"/>
  <c r="AW611" i="5"/>
  <c r="AV611" i="5"/>
  <c r="AU611" i="5"/>
  <c r="AT611" i="5"/>
  <c r="AS611" i="5"/>
  <c r="AR611" i="5"/>
  <c r="AQ611" i="5"/>
  <c r="AP611" i="5"/>
  <c r="AO611" i="5"/>
  <c r="AN611" i="5"/>
  <c r="AL611" i="5"/>
  <c r="AK611" i="5"/>
  <c r="AJ611" i="5"/>
  <c r="AI611" i="5"/>
  <c r="AH611" i="5"/>
  <c r="AG611" i="5"/>
  <c r="AF611" i="5"/>
  <c r="AE611" i="5"/>
  <c r="AD611" i="5"/>
  <c r="AC611" i="5"/>
  <c r="AB611" i="5"/>
  <c r="AA611" i="5"/>
  <c r="Z611" i="5"/>
  <c r="Y611" i="5"/>
  <c r="X611" i="5"/>
  <c r="W611" i="5"/>
  <c r="V611" i="5"/>
  <c r="U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B611" i="5"/>
  <c r="BG617" i="5"/>
  <c r="BH617" i="5"/>
  <c r="BI617" i="5"/>
  <c r="BJ617" i="5"/>
  <c r="BK617" i="5"/>
  <c r="BL617" i="5"/>
  <c r="BM617" i="5"/>
  <c r="BN617" i="5"/>
  <c r="BO617" i="5"/>
  <c r="BP617" i="5"/>
  <c r="BQ617" i="5"/>
  <c r="BR617" i="5"/>
  <c r="BS617" i="5"/>
  <c r="BT617" i="5"/>
  <c r="BU617" i="5"/>
  <c r="BV617" i="5"/>
  <c r="BW617" i="5"/>
  <c r="BX617" i="5"/>
  <c r="DU617" i="5"/>
  <c r="AN617" i="5"/>
  <c r="AO617" i="5"/>
  <c r="AP617" i="5"/>
  <c r="AQ617" i="5"/>
  <c r="AR617" i="5"/>
  <c r="AS617" i="5"/>
  <c r="AT617" i="5"/>
  <c r="AU617" i="5"/>
  <c r="AV617" i="5"/>
  <c r="AW617" i="5"/>
  <c r="AX617" i="5"/>
  <c r="AY617" i="5"/>
  <c r="AZ617" i="5"/>
  <c r="BA617" i="5"/>
  <c r="BB617" i="5"/>
  <c r="BC617" i="5"/>
  <c r="BD617" i="5"/>
  <c r="BE617" i="5"/>
  <c r="DT617" i="5"/>
  <c r="U617" i="5"/>
  <c r="V617" i="5"/>
  <c r="W617" i="5"/>
  <c r="X617" i="5"/>
  <c r="Y617" i="5"/>
  <c r="Z617" i="5"/>
  <c r="AA617" i="5"/>
  <c r="AB617" i="5"/>
  <c r="AC617" i="5"/>
  <c r="AD617" i="5"/>
  <c r="AE617" i="5"/>
  <c r="AF617" i="5"/>
  <c r="AG617" i="5"/>
  <c r="AH617" i="5"/>
  <c r="AI617" i="5"/>
  <c r="AJ617" i="5"/>
  <c r="AK617" i="5"/>
  <c r="AL617" i="5"/>
  <c r="DS617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DR617" i="5"/>
  <c r="CD4" i="5"/>
  <c r="DQ617" i="5"/>
  <c r="DP617" i="5"/>
  <c r="DO617" i="5"/>
  <c r="DN617" i="5"/>
  <c r="DM617" i="5"/>
  <c r="DL617" i="5"/>
  <c r="DK617" i="5"/>
  <c r="DJ617" i="5"/>
  <c r="DI617" i="5"/>
  <c r="DH617" i="5"/>
  <c r="DG617" i="5"/>
  <c r="DF617" i="5"/>
  <c r="DE617" i="5"/>
  <c r="DD617" i="5"/>
  <c r="DC617" i="5"/>
  <c r="DB617" i="5"/>
  <c r="DA617" i="5"/>
  <c r="CZ617" i="5"/>
  <c r="CY617" i="5"/>
  <c r="CX617" i="5"/>
  <c r="CW617" i="5"/>
  <c r="CV617" i="5"/>
  <c r="CU617" i="5"/>
  <c r="CT617" i="5"/>
  <c r="CS617" i="5"/>
  <c r="CR617" i="5"/>
  <c r="CQ617" i="5"/>
  <c r="CP617" i="5"/>
  <c r="CO617" i="5"/>
  <c r="CN617" i="5"/>
  <c r="CM617" i="5"/>
  <c r="CL617" i="5"/>
  <c r="CK617" i="5"/>
  <c r="CJ617" i="5"/>
  <c r="CI617" i="5"/>
  <c r="CH617" i="5"/>
  <c r="CC617" i="5"/>
  <c r="CB617" i="5"/>
  <c r="CA617" i="5"/>
  <c r="BZ617" i="5"/>
  <c r="DU616" i="5"/>
  <c r="DT616" i="5"/>
  <c r="DS616" i="5"/>
  <c r="DR616" i="5"/>
  <c r="DQ616" i="5"/>
  <c r="DP616" i="5"/>
  <c r="DO616" i="5"/>
  <c r="DN616" i="5"/>
  <c r="DM616" i="5"/>
  <c r="DL616" i="5"/>
  <c r="DK616" i="5"/>
  <c r="DJ616" i="5"/>
  <c r="DI616" i="5"/>
  <c r="DH616" i="5"/>
  <c r="DG616" i="5"/>
  <c r="DF616" i="5"/>
  <c r="DE616" i="5"/>
  <c r="DD616" i="5"/>
  <c r="DC616" i="5"/>
  <c r="DB616" i="5"/>
  <c r="DA616" i="5"/>
  <c r="CZ616" i="5"/>
  <c r="CY616" i="5"/>
  <c r="CX616" i="5"/>
  <c r="CW616" i="5"/>
  <c r="CV616" i="5"/>
  <c r="CU616" i="5"/>
  <c r="CT616" i="5"/>
  <c r="CS616" i="5"/>
  <c r="CR616" i="5"/>
  <c r="CQ616" i="5"/>
  <c r="CP616" i="5"/>
  <c r="CO616" i="5"/>
  <c r="CN616" i="5"/>
  <c r="CM616" i="5"/>
  <c r="CL616" i="5"/>
  <c r="CK616" i="5"/>
  <c r="CJ616" i="5"/>
  <c r="CI616" i="5"/>
  <c r="CH616" i="5"/>
  <c r="DU615" i="5"/>
  <c r="AU614" i="5"/>
  <c r="DT615" i="5"/>
  <c r="DS615" i="5"/>
  <c r="DR615" i="5"/>
  <c r="DQ615" i="5"/>
  <c r="DP615" i="5"/>
  <c r="DO615" i="5"/>
  <c r="DN615" i="5"/>
  <c r="DM615" i="5"/>
  <c r="DL615" i="5"/>
  <c r="DK615" i="5"/>
  <c r="DJ615" i="5"/>
  <c r="DI615" i="5"/>
  <c r="DH615" i="5"/>
  <c r="DG615" i="5"/>
  <c r="DF615" i="5"/>
  <c r="DE615" i="5"/>
  <c r="DD615" i="5"/>
  <c r="DC615" i="5"/>
  <c r="DB615" i="5"/>
  <c r="DA615" i="5"/>
  <c r="CZ615" i="5"/>
  <c r="CY615" i="5"/>
  <c r="CX615" i="5"/>
  <c r="CW615" i="5"/>
  <c r="CV615" i="5"/>
  <c r="CU615" i="5"/>
  <c r="CT615" i="5"/>
  <c r="CS615" i="5"/>
  <c r="CR615" i="5"/>
  <c r="CQ615" i="5"/>
  <c r="CP615" i="5"/>
  <c r="CO615" i="5"/>
  <c r="CN615" i="5"/>
  <c r="CM615" i="5"/>
  <c r="CL615" i="5"/>
  <c r="CK615" i="5"/>
  <c r="CJ615" i="5"/>
  <c r="CI615" i="5"/>
  <c r="CH615" i="5"/>
  <c r="BG614" i="5"/>
  <c r="BH614" i="5"/>
  <c r="BI614" i="5"/>
  <c r="BJ614" i="5"/>
  <c r="BK614" i="5"/>
  <c r="BL614" i="5"/>
  <c r="BM614" i="5"/>
  <c r="BN614" i="5"/>
  <c r="BO614" i="5"/>
  <c r="BP614" i="5"/>
  <c r="BQ614" i="5"/>
  <c r="BR614" i="5"/>
  <c r="BS614" i="5"/>
  <c r="BT614" i="5"/>
  <c r="BU614" i="5"/>
  <c r="BV614" i="5"/>
  <c r="BW614" i="5"/>
  <c r="BX614" i="5"/>
  <c r="DU614" i="5"/>
  <c r="AN614" i="5"/>
  <c r="AO614" i="5"/>
  <c r="AP614" i="5"/>
  <c r="AQ614" i="5"/>
  <c r="AR614" i="5"/>
  <c r="AS614" i="5"/>
  <c r="AT614" i="5"/>
  <c r="AV614" i="5"/>
  <c r="AW614" i="5"/>
  <c r="AX614" i="5"/>
  <c r="AY614" i="5"/>
  <c r="AZ614" i="5"/>
  <c r="BA614" i="5"/>
  <c r="BB614" i="5"/>
  <c r="BC614" i="5"/>
  <c r="BD614" i="5"/>
  <c r="BE614" i="5"/>
  <c r="DT614" i="5"/>
  <c r="U614" i="5"/>
  <c r="V614" i="5"/>
  <c r="W614" i="5"/>
  <c r="X614" i="5"/>
  <c r="Y614" i="5"/>
  <c r="Z614" i="5"/>
  <c r="AA614" i="5"/>
  <c r="AB614" i="5"/>
  <c r="AC614" i="5"/>
  <c r="AD614" i="5"/>
  <c r="AE614" i="5"/>
  <c r="AF614" i="5"/>
  <c r="AG614" i="5"/>
  <c r="AH614" i="5"/>
  <c r="AI614" i="5"/>
  <c r="AJ614" i="5"/>
  <c r="AK614" i="5"/>
  <c r="AL614" i="5"/>
  <c r="DS614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R614" i="5"/>
  <c r="S614" i="5"/>
  <c r="DR614" i="5"/>
  <c r="DQ614" i="5"/>
  <c r="DP614" i="5"/>
  <c r="DO614" i="5"/>
  <c r="DN614" i="5"/>
  <c r="DM614" i="5"/>
  <c r="DL614" i="5"/>
  <c r="DK614" i="5"/>
  <c r="DJ614" i="5"/>
  <c r="DI614" i="5"/>
  <c r="DH614" i="5"/>
  <c r="DG614" i="5"/>
  <c r="DF614" i="5"/>
  <c r="DE614" i="5"/>
  <c r="DD614" i="5"/>
  <c r="DC614" i="5"/>
  <c r="DB614" i="5"/>
  <c r="DA614" i="5"/>
  <c r="CZ614" i="5"/>
  <c r="CY614" i="5"/>
  <c r="CX614" i="5"/>
  <c r="CW614" i="5"/>
  <c r="CV614" i="5"/>
  <c r="CU614" i="5"/>
  <c r="CT614" i="5"/>
  <c r="CS614" i="5"/>
  <c r="CR614" i="5"/>
  <c r="CQ614" i="5"/>
  <c r="CP614" i="5"/>
  <c r="CO614" i="5"/>
  <c r="CN614" i="5"/>
  <c r="CM614" i="5"/>
  <c r="CL614" i="5"/>
  <c r="CK614" i="5"/>
  <c r="CJ614" i="5"/>
  <c r="CI614" i="5"/>
  <c r="CH614" i="5"/>
  <c r="CC614" i="5"/>
  <c r="CA614" i="5"/>
  <c r="BZ614" i="5"/>
  <c r="DU613" i="5"/>
  <c r="DT613" i="5"/>
  <c r="DS613" i="5"/>
  <c r="DR613" i="5"/>
  <c r="DQ613" i="5"/>
  <c r="DP613" i="5"/>
  <c r="DO613" i="5"/>
  <c r="DN613" i="5"/>
  <c r="DM613" i="5"/>
  <c r="DL613" i="5"/>
  <c r="DK613" i="5"/>
  <c r="DJ613" i="5"/>
  <c r="DI613" i="5"/>
  <c r="DH613" i="5"/>
  <c r="DG613" i="5"/>
  <c r="DF613" i="5"/>
  <c r="DE613" i="5"/>
  <c r="DD613" i="5"/>
  <c r="DC613" i="5"/>
  <c r="DB613" i="5"/>
  <c r="DA613" i="5"/>
  <c r="CZ613" i="5"/>
  <c r="CY613" i="5"/>
  <c r="CX613" i="5"/>
  <c r="CW613" i="5"/>
  <c r="CV613" i="5"/>
  <c r="CU613" i="5"/>
  <c r="CT613" i="5"/>
  <c r="CS613" i="5"/>
  <c r="CR613" i="5"/>
  <c r="CQ613" i="5"/>
  <c r="CP613" i="5"/>
  <c r="CO613" i="5"/>
  <c r="CN613" i="5"/>
  <c r="CM613" i="5"/>
  <c r="CL613" i="5"/>
  <c r="CK613" i="5"/>
  <c r="CJ613" i="5"/>
  <c r="CI613" i="5"/>
  <c r="CH613" i="5"/>
  <c r="DR601" i="5"/>
  <c r="CD601" i="5"/>
  <c r="DS601" i="5"/>
  <c r="CE601" i="5"/>
  <c r="DT601" i="5"/>
  <c r="CF601" i="5"/>
  <c r="DU601" i="5"/>
  <c r="CG601" i="5"/>
  <c r="CH601" i="5"/>
  <c r="CI601" i="5"/>
  <c r="CJ601" i="5"/>
  <c r="CK601" i="5"/>
  <c r="CL601" i="5"/>
  <c r="CM601" i="5"/>
  <c r="CN601" i="5"/>
  <c r="CO601" i="5"/>
  <c r="CP601" i="5"/>
  <c r="CQ601" i="5"/>
  <c r="CR601" i="5"/>
  <c r="CS601" i="5"/>
  <c r="CT601" i="5"/>
  <c r="CU601" i="5"/>
  <c r="CV601" i="5"/>
  <c r="CW601" i="5"/>
  <c r="CX601" i="5"/>
  <c r="CY601" i="5"/>
  <c r="CZ601" i="5"/>
  <c r="DA601" i="5"/>
  <c r="DB601" i="5"/>
  <c r="DC601" i="5"/>
  <c r="DD601" i="5"/>
  <c r="DE601" i="5"/>
  <c r="DF601" i="5"/>
  <c r="DG601" i="5"/>
  <c r="DH601" i="5"/>
  <c r="DI601" i="5"/>
  <c r="DJ601" i="5"/>
  <c r="DK601" i="5"/>
  <c r="DL601" i="5"/>
  <c r="DM601" i="5"/>
  <c r="DN601" i="5"/>
  <c r="DO601" i="5"/>
  <c r="DP601" i="5"/>
  <c r="DQ601" i="5"/>
  <c r="DR602" i="5"/>
  <c r="CD602" i="5"/>
  <c r="DS602" i="5"/>
  <c r="CE602" i="5"/>
  <c r="DT602" i="5"/>
  <c r="CF602" i="5"/>
  <c r="DU602" i="5"/>
  <c r="CG602" i="5"/>
  <c r="CH602" i="5"/>
  <c r="CI602" i="5"/>
  <c r="CJ602" i="5"/>
  <c r="CK602" i="5"/>
  <c r="CL602" i="5"/>
  <c r="CM602" i="5"/>
  <c r="CN602" i="5"/>
  <c r="CO602" i="5"/>
  <c r="CP602" i="5"/>
  <c r="CQ602" i="5"/>
  <c r="CR602" i="5"/>
  <c r="CS602" i="5"/>
  <c r="CT602" i="5"/>
  <c r="CU602" i="5"/>
  <c r="CV602" i="5"/>
  <c r="CW602" i="5"/>
  <c r="CX602" i="5"/>
  <c r="CY602" i="5"/>
  <c r="CZ602" i="5"/>
  <c r="DA602" i="5"/>
  <c r="DB602" i="5"/>
  <c r="DC602" i="5"/>
  <c r="DD602" i="5"/>
  <c r="DE602" i="5"/>
  <c r="DF602" i="5"/>
  <c r="DG602" i="5"/>
  <c r="DH602" i="5"/>
  <c r="DI602" i="5"/>
  <c r="DJ602" i="5"/>
  <c r="DK602" i="5"/>
  <c r="DL602" i="5"/>
  <c r="DM602" i="5"/>
  <c r="DN602" i="5"/>
  <c r="DO602" i="5"/>
  <c r="DP602" i="5"/>
  <c r="DQ602" i="5"/>
  <c r="DR603" i="5"/>
  <c r="CD603" i="5"/>
  <c r="DS603" i="5"/>
  <c r="CE603" i="5"/>
  <c r="DT603" i="5"/>
  <c r="CF603" i="5"/>
  <c r="DU603" i="5"/>
  <c r="CG603" i="5"/>
  <c r="CH603" i="5"/>
  <c r="CI603" i="5"/>
  <c r="CJ603" i="5"/>
  <c r="CK603" i="5"/>
  <c r="CL603" i="5"/>
  <c r="CM603" i="5"/>
  <c r="CN603" i="5"/>
  <c r="CO603" i="5"/>
  <c r="CP603" i="5"/>
  <c r="CQ603" i="5"/>
  <c r="CR603" i="5"/>
  <c r="CS603" i="5"/>
  <c r="CT603" i="5"/>
  <c r="CU603" i="5"/>
  <c r="CV603" i="5"/>
  <c r="CW603" i="5"/>
  <c r="CX603" i="5"/>
  <c r="CY603" i="5"/>
  <c r="CZ603" i="5"/>
  <c r="DA603" i="5"/>
  <c r="DB603" i="5"/>
  <c r="DC603" i="5"/>
  <c r="DD603" i="5"/>
  <c r="DE603" i="5"/>
  <c r="DF603" i="5"/>
  <c r="DG603" i="5"/>
  <c r="DH603" i="5"/>
  <c r="DI603" i="5"/>
  <c r="DJ603" i="5"/>
  <c r="DK603" i="5"/>
  <c r="DL603" i="5"/>
  <c r="DM603" i="5"/>
  <c r="DN603" i="5"/>
  <c r="DO603" i="5"/>
  <c r="DP603" i="5"/>
  <c r="DQ603" i="5"/>
  <c r="DR604" i="5"/>
  <c r="CD604" i="5"/>
  <c r="DS604" i="5"/>
  <c r="CE604" i="5"/>
  <c r="DT604" i="5"/>
  <c r="CF604" i="5"/>
  <c r="DU604" i="5"/>
  <c r="CG604" i="5"/>
  <c r="CH604" i="5"/>
  <c r="CI604" i="5"/>
  <c r="CJ604" i="5"/>
  <c r="CK604" i="5"/>
  <c r="CL604" i="5"/>
  <c r="CM604" i="5"/>
  <c r="CN604" i="5"/>
  <c r="CO604" i="5"/>
  <c r="CP604" i="5"/>
  <c r="CQ604" i="5"/>
  <c r="CR604" i="5"/>
  <c r="CS604" i="5"/>
  <c r="CT604" i="5"/>
  <c r="CU604" i="5"/>
  <c r="CV604" i="5"/>
  <c r="CW604" i="5"/>
  <c r="CX604" i="5"/>
  <c r="CY604" i="5"/>
  <c r="CZ604" i="5"/>
  <c r="DA604" i="5"/>
  <c r="DB604" i="5"/>
  <c r="DC604" i="5"/>
  <c r="DD604" i="5"/>
  <c r="DE604" i="5"/>
  <c r="DF604" i="5"/>
  <c r="DG604" i="5"/>
  <c r="DH604" i="5"/>
  <c r="DI604" i="5"/>
  <c r="DJ604" i="5"/>
  <c r="DK604" i="5"/>
  <c r="DL604" i="5"/>
  <c r="DM604" i="5"/>
  <c r="DN604" i="5"/>
  <c r="DO604" i="5"/>
  <c r="DP604" i="5"/>
  <c r="DQ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U605" i="5"/>
  <c r="V605" i="5"/>
  <c r="W605" i="5"/>
  <c r="X605" i="5"/>
  <c r="Y605" i="5"/>
  <c r="Z605" i="5"/>
  <c r="AA605" i="5"/>
  <c r="AB605" i="5"/>
  <c r="AC605" i="5"/>
  <c r="AD605" i="5"/>
  <c r="AE605" i="5"/>
  <c r="AF605" i="5"/>
  <c r="AG605" i="5"/>
  <c r="AH605" i="5"/>
  <c r="AI605" i="5"/>
  <c r="AJ605" i="5"/>
  <c r="AK605" i="5"/>
  <c r="AL605" i="5"/>
  <c r="AN605" i="5"/>
  <c r="AO605" i="5"/>
  <c r="AP605" i="5"/>
  <c r="AQ605" i="5"/>
  <c r="AR605" i="5"/>
  <c r="AS605" i="5"/>
  <c r="AT605" i="5"/>
  <c r="AU605" i="5"/>
  <c r="AV605" i="5"/>
  <c r="AW605" i="5"/>
  <c r="AX605" i="5"/>
  <c r="AY605" i="5"/>
  <c r="AZ605" i="5"/>
  <c r="BA605" i="5"/>
  <c r="BB605" i="5"/>
  <c r="BC605" i="5"/>
  <c r="BD605" i="5"/>
  <c r="BE605" i="5"/>
  <c r="BG605" i="5"/>
  <c r="BH605" i="5"/>
  <c r="BI605" i="5"/>
  <c r="BJ605" i="5"/>
  <c r="BK605" i="5"/>
  <c r="BL605" i="5"/>
  <c r="BM605" i="5"/>
  <c r="BN605" i="5"/>
  <c r="BO605" i="5"/>
  <c r="BP605" i="5"/>
  <c r="BQ605" i="5"/>
  <c r="BR605" i="5"/>
  <c r="BS605" i="5"/>
  <c r="BT605" i="5"/>
  <c r="BU605" i="5"/>
  <c r="BV605" i="5"/>
  <c r="BW605" i="5"/>
  <c r="BX605" i="5"/>
  <c r="BZ605" i="5"/>
  <c r="CA605" i="5"/>
  <c r="CB605" i="5"/>
  <c r="CC605" i="5"/>
  <c r="DR605" i="5"/>
  <c r="CD605" i="5"/>
  <c r="DS605" i="5"/>
  <c r="CE605" i="5"/>
  <c r="DT605" i="5"/>
  <c r="CF605" i="5"/>
  <c r="DU605" i="5"/>
  <c r="CG605" i="5"/>
  <c r="CH605" i="5"/>
  <c r="CI605" i="5"/>
  <c r="CJ605" i="5"/>
  <c r="CK605" i="5"/>
  <c r="CL605" i="5"/>
  <c r="CM605" i="5"/>
  <c r="CN605" i="5"/>
  <c r="CO605" i="5"/>
  <c r="CP605" i="5"/>
  <c r="CQ605" i="5"/>
  <c r="CR605" i="5"/>
  <c r="CS605" i="5"/>
  <c r="CT605" i="5"/>
  <c r="CU605" i="5"/>
  <c r="CV605" i="5"/>
  <c r="CW605" i="5"/>
  <c r="CX605" i="5"/>
  <c r="CY605" i="5"/>
  <c r="CZ605" i="5"/>
  <c r="DA605" i="5"/>
  <c r="DB605" i="5"/>
  <c r="DC605" i="5"/>
  <c r="DD605" i="5"/>
  <c r="DE605" i="5"/>
  <c r="DF605" i="5"/>
  <c r="DG605" i="5"/>
  <c r="DH605" i="5"/>
  <c r="DI605" i="5"/>
  <c r="DJ605" i="5"/>
  <c r="DK605" i="5"/>
  <c r="DL605" i="5"/>
  <c r="DM605" i="5"/>
  <c r="DN605" i="5"/>
  <c r="DO605" i="5"/>
  <c r="DP605" i="5"/>
  <c r="DQ605" i="5"/>
  <c r="BP586" i="5"/>
  <c r="D570" i="8"/>
  <c r="D572" i="8"/>
  <c r="E570" i="8"/>
  <c r="E572" i="8"/>
  <c r="F570" i="8"/>
  <c r="F572" i="8"/>
  <c r="CC574" i="5"/>
  <c r="CB574" i="5"/>
  <c r="CA574" i="5"/>
  <c r="BZ574" i="5"/>
  <c r="BX574" i="5"/>
  <c r="BW574" i="5"/>
  <c r="BV574" i="5"/>
  <c r="BU574" i="5"/>
  <c r="BT574" i="5"/>
  <c r="BS574" i="5"/>
  <c r="BR574" i="5"/>
  <c r="BQ574" i="5"/>
  <c r="BP574" i="5"/>
  <c r="BO574" i="5"/>
  <c r="BN574" i="5"/>
  <c r="BM574" i="5"/>
  <c r="BL574" i="5"/>
  <c r="BK574" i="5"/>
  <c r="BJ574" i="5"/>
  <c r="BI574" i="5"/>
  <c r="BH574" i="5"/>
  <c r="BG574" i="5"/>
  <c r="BE574" i="5"/>
  <c r="BD574" i="5"/>
  <c r="BC574" i="5"/>
  <c r="BB574" i="5"/>
  <c r="BA574" i="5"/>
  <c r="AZ574" i="5"/>
  <c r="AY574" i="5"/>
  <c r="AX574" i="5"/>
  <c r="AW574" i="5"/>
  <c r="AV574" i="5"/>
  <c r="AU574" i="5"/>
  <c r="AT574" i="5"/>
  <c r="AS574" i="5"/>
  <c r="AR574" i="5"/>
  <c r="AQ574" i="5"/>
  <c r="AP574" i="5"/>
  <c r="AO574" i="5"/>
  <c r="AN574" i="5"/>
  <c r="AL574" i="5"/>
  <c r="AK574" i="5"/>
  <c r="AJ574" i="5"/>
  <c r="AI574" i="5"/>
  <c r="AH574" i="5"/>
  <c r="AG574" i="5"/>
  <c r="AF574" i="5"/>
  <c r="AE574" i="5"/>
  <c r="AD574" i="5"/>
  <c r="AC574" i="5"/>
  <c r="AB574" i="5"/>
  <c r="AA574" i="5"/>
  <c r="Z574" i="5"/>
  <c r="Y574" i="5"/>
  <c r="X574" i="5"/>
  <c r="W574" i="5"/>
  <c r="V574" i="5"/>
  <c r="U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B574" i="5"/>
  <c r="D564" i="8"/>
  <c r="D566" i="8"/>
  <c r="E564" i="8"/>
  <c r="E566" i="8"/>
  <c r="F564" i="8"/>
  <c r="F566" i="8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U568" i="5"/>
  <c r="V568" i="5"/>
  <c r="W568" i="5"/>
  <c r="X568" i="5"/>
  <c r="Y568" i="5"/>
  <c r="Z568" i="5"/>
  <c r="AA568" i="5"/>
  <c r="AB568" i="5"/>
  <c r="AC568" i="5"/>
  <c r="AD568" i="5"/>
  <c r="AE568" i="5"/>
  <c r="AF568" i="5"/>
  <c r="AG568" i="5"/>
  <c r="AH568" i="5"/>
  <c r="AI568" i="5"/>
  <c r="AJ568" i="5"/>
  <c r="AK568" i="5"/>
  <c r="AL568" i="5"/>
  <c r="AN568" i="5"/>
  <c r="AO568" i="5"/>
  <c r="AP568" i="5"/>
  <c r="AQ568" i="5"/>
  <c r="AR568" i="5"/>
  <c r="AS568" i="5"/>
  <c r="AT568" i="5"/>
  <c r="AU568" i="5"/>
  <c r="AV568" i="5"/>
  <c r="AW568" i="5"/>
  <c r="AX568" i="5"/>
  <c r="AY568" i="5"/>
  <c r="AZ568" i="5"/>
  <c r="BA568" i="5"/>
  <c r="BB568" i="5"/>
  <c r="BC568" i="5"/>
  <c r="BD568" i="5"/>
  <c r="BE568" i="5"/>
  <c r="BG568" i="5"/>
  <c r="BH568" i="5"/>
  <c r="BI568" i="5"/>
  <c r="BJ568" i="5"/>
  <c r="BK568" i="5"/>
  <c r="BL568" i="5"/>
  <c r="BM568" i="5"/>
  <c r="BN568" i="5"/>
  <c r="BO568" i="5"/>
  <c r="BP568" i="5"/>
  <c r="BQ568" i="5"/>
  <c r="BR568" i="5"/>
  <c r="BS568" i="5"/>
  <c r="BT568" i="5"/>
  <c r="BU568" i="5"/>
  <c r="BV568" i="5"/>
  <c r="BW568" i="5"/>
  <c r="CC568" i="5"/>
  <c r="CB568" i="5"/>
  <c r="CA568" i="5"/>
  <c r="BZ568" i="5"/>
  <c r="BX568" i="5"/>
  <c r="CA562" i="5"/>
  <c r="CB562" i="5"/>
  <c r="CC562" i="5"/>
  <c r="BZ562" i="5"/>
  <c r="BH562" i="5"/>
  <c r="BI562" i="5"/>
  <c r="BJ562" i="5"/>
  <c r="BK562" i="5"/>
  <c r="BL562" i="5"/>
  <c r="BM562" i="5"/>
  <c r="BN562" i="5"/>
  <c r="BO562" i="5"/>
  <c r="BP562" i="5"/>
  <c r="BQ562" i="5"/>
  <c r="BR562" i="5"/>
  <c r="BS562" i="5"/>
  <c r="BT562" i="5"/>
  <c r="BU562" i="5"/>
  <c r="BV562" i="5"/>
  <c r="BW562" i="5"/>
  <c r="BX562" i="5"/>
  <c r="BG562" i="5"/>
  <c r="AO562" i="5"/>
  <c r="AP562" i="5"/>
  <c r="AQ562" i="5"/>
  <c r="AR562" i="5"/>
  <c r="AS562" i="5"/>
  <c r="AT562" i="5"/>
  <c r="AU562" i="5"/>
  <c r="AV562" i="5"/>
  <c r="AW562" i="5"/>
  <c r="AX562" i="5"/>
  <c r="AY562" i="5"/>
  <c r="AZ562" i="5"/>
  <c r="BA562" i="5"/>
  <c r="BB562" i="5"/>
  <c r="BC562" i="5"/>
  <c r="BD562" i="5"/>
  <c r="BE562" i="5"/>
  <c r="AN562" i="5"/>
  <c r="V562" i="5"/>
  <c r="W562" i="5"/>
  <c r="X562" i="5"/>
  <c r="Y562" i="5"/>
  <c r="Z562" i="5"/>
  <c r="AA562" i="5"/>
  <c r="AB562" i="5"/>
  <c r="AC562" i="5"/>
  <c r="AD562" i="5"/>
  <c r="AE562" i="5"/>
  <c r="AF562" i="5"/>
  <c r="AG562" i="5"/>
  <c r="AH562" i="5"/>
  <c r="AI562" i="5"/>
  <c r="AJ562" i="5"/>
  <c r="AK562" i="5"/>
  <c r="AL562" i="5"/>
  <c r="U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B562" i="5"/>
  <c r="D558" i="8"/>
  <c r="D560" i="8"/>
  <c r="E558" i="8"/>
  <c r="E560" i="8"/>
  <c r="F558" i="8"/>
  <c r="F560" i="8"/>
  <c r="F553" i="8"/>
  <c r="F554" i="8"/>
  <c r="E553" i="8"/>
  <c r="E554" i="8"/>
  <c r="D553" i="8"/>
  <c r="D554" i="8"/>
  <c r="BZ520" i="5"/>
  <c r="CA532" i="5"/>
  <c r="CB532" i="5"/>
  <c r="CC532" i="5"/>
  <c r="BZ532" i="5"/>
  <c r="CA556" i="5"/>
  <c r="CB556" i="5"/>
  <c r="CC556" i="5"/>
  <c r="BZ556" i="5"/>
  <c r="BH556" i="5"/>
  <c r="BI556" i="5"/>
  <c r="BJ556" i="5"/>
  <c r="BK556" i="5"/>
  <c r="BL556" i="5"/>
  <c r="BM556" i="5"/>
  <c r="BN556" i="5"/>
  <c r="BO556" i="5"/>
  <c r="BP556" i="5"/>
  <c r="BQ556" i="5"/>
  <c r="BR556" i="5"/>
  <c r="BS556" i="5"/>
  <c r="BT556" i="5"/>
  <c r="BU556" i="5"/>
  <c r="BV556" i="5"/>
  <c r="BW556" i="5"/>
  <c r="BX556" i="5"/>
  <c r="BG556" i="5"/>
  <c r="AO556" i="5"/>
  <c r="AP556" i="5"/>
  <c r="AQ556" i="5"/>
  <c r="AR556" i="5"/>
  <c r="AS556" i="5"/>
  <c r="AT556" i="5"/>
  <c r="AU556" i="5"/>
  <c r="AV556" i="5"/>
  <c r="AW556" i="5"/>
  <c r="AX556" i="5"/>
  <c r="AY556" i="5"/>
  <c r="AZ556" i="5"/>
  <c r="BA556" i="5"/>
  <c r="BB556" i="5"/>
  <c r="BC556" i="5"/>
  <c r="BD556" i="5"/>
  <c r="BE556" i="5"/>
  <c r="AN556" i="5"/>
  <c r="V556" i="5"/>
  <c r="W556" i="5"/>
  <c r="X556" i="5"/>
  <c r="Y556" i="5"/>
  <c r="Z556" i="5"/>
  <c r="AA556" i="5"/>
  <c r="AB556" i="5"/>
  <c r="AC556" i="5"/>
  <c r="AD556" i="5"/>
  <c r="AE556" i="5"/>
  <c r="AF556" i="5"/>
  <c r="AG556" i="5"/>
  <c r="AH556" i="5"/>
  <c r="AI556" i="5"/>
  <c r="AJ556" i="5"/>
  <c r="AK556" i="5"/>
  <c r="AL556" i="5"/>
  <c r="U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B556" i="5"/>
  <c r="F535" i="8"/>
  <c r="F536" i="8"/>
  <c r="E535" i="8"/>
  <c r="E536" i="8"/>
  <c r="D536" i="8"/>
  <c r="D528" i="8"/>
  <c r="D530" i="8"/>
  <c r="E528" i="8"/>
  <c r="E530" i="8"/>
  <c r="F528" i="8"/>
  <c r="F529" i="8"/>
  <c r="F530" i="8"/>
  <c r="BG544" i="5"/>
  <c r="BH544" i="5"/>
  <c r="BI544" i="5"/>
  <c r="BJ544" i="5"/>
  <c r="BK544" i="5"/>
  <c r="BL544" i="5"/>
  <c r="BM544" i="5"/>
  <c r="BN544" i="5"/>
  <c r="BO544" i="5"/>
  <c r="BP544" i="5"/>
  <c r="BQ544" i="5"/>
  <c r="BR544" i="5"/>
  <c r="BS544" i="5"/>
  <c r="BT544" i="5"/>
  <c r="BU544" i="5"/>
  <c r="BV544" i="5"/>
  <c r="BW544" i="5"/>
  <c r="BX544" i="5"/>
  <c r="DU544" i="5"/>
  <c r="AN544" i="5"/>
  <c r="AO544" i="5"/>
  <c r="AP544" i="5"/>
  <c r="AQ544" i="5"/>
  <c r="AR544" i="5"/>
  <c r="AS544" i="5"/>
  <c r="AT544" i="5"/>
  <c r="AU544" i="5"/>
  <c r="AV544" i="5"/>
  <c r="AW544" i="5"/>
  <c r="AX544" i="5"/>
  <c r="AY544" i="5"/>
  <c r="AZ544" i="5"/>
  <c r="BA544" i="5"/>
  <c r="BB544" i="5"/>
  <c r="BC544" i="5"/>
  <c r="BD544" i="5"/>
  <c r="BE544" i="5"/>
  <c r="DT544" i="5"/>
  <c r="U544" i="5"/>
  <c r="V544" i="5"/>
  <c r="W544" i="5"/>
  <c r="X544" i="5"/>
  <c r="Y544" i="5"/>
  <c r="Z544" i="5"/>
  <c r="AA544" i="5"/>
  <c r="AB544" i="5"/>
  <c r="AC544" i="5"/>
  <c r="AD544" i="5"/>
  <c r="AE544" i="5"/>
  <c r="AF544" i="5"/>
  <c r="AG544" i="5"/>
  <c r="AH544" i="5"/>
  <c r="AI544" i="5"/>
  <c r="AJ544" i="5"/>
  <c r="AK544" i="5"/>
  <c r="AL544" i="5"/>
  <c r="DS544" i="5"/>
  <c r="B544" i="5"/>
  <c r="C544" i="5"/>
  <c r="D544" i="5"/>
  <c r="E544" i="5"/>
  <c r="F544" i="5"/>
  <c r="G544" i="5"/>
  <c r="H544" i="5"/>
  <c r="I544" i="5"/>
  <c r="J544" i="5"/>
  <c r="K544" i="5"/>
  <c r="M544" i="5"/>
  <c r="N544" i="5"/>
  <c r="O544" i="5"/>
  <c r="P544" i="5"/>
  <c r="Q544" i="5"/>
  <c r="R544" i="5"/>
  <c r="S544" i="5"/>
  <c r="DR544" i="5"/>
  <c r="DQ544" i="5"/>
  <c r="DP544" i="5"/>
  <c r="DO544" i="5"/>
  <c r="DN544" i="5"/>
  <c r="DM544" i="5"/>
  <c r="DL544" i="5"/>
  <c r="DK544" i="5"/>
  <c r="DJ544" i="5"/>
  <c r="DI544" i="5"/>
  <c r="DH544" i="5"/>
  <c r="DG544" i="5"/>
  <c r="DF544" i="5"/>
  <c r="DE544" i="5"/>
  <c r="DD544" i="5"/>
  <c r="DC544" i="5"/>
  <c r="DB544" i="5"/>
  <c r="DA544" i="5"/>
  <c r="CZ544" i="5"/>
  <c r="CY544" i="5"/>
  <c r="CX544" i="5"/>
  <c r="CW544" i="5"/>
  <c r="CV544" i="5"/>
  <c r="CU544" i="5"/>
  <c r="CT544" i="5"/>
  <c r="CS544" i="5"/>
  <c r="CR544" i="5"/>
  <c r="CQ544" i="5"/>
  <c r="CP544" i="5"/>
  <c r="CO544" i="5"/>
  <c r="CN544" i="5"/>
  <c r="CM544" i="5"/>
  <c r="CL544" i="5"/>
  <c r="CK544" i="5"/>
  <c r="CJ544" i="5"/>
  <c r="CI544" i="5"/>
  <c r="CH544" i="5"/>
  <c r="CG544" i="5"/>
  <c r="CF544" i="5"/>
  <c r="CE544" i="5"/>
  <c r="CD544" i="5"/>
  <c r="CC544" i="5"/>
  <c r="CB544" i="5"/>
  <c r="DU543" i="5"/>
  <c r="DT543" i="5"/>
  <c r="DS543" i="5"/>
  <c r="DR543" i="5"/>
  <c r="DQ543" i="5"/>
  <c r="DP543" i="5"/>
  <c r="DO543" i="5"/>
  <c r="DN543" i="5"/>
  <c r="DM543" i="5"/>
  <c r="DL543" i="5"/>
  <c r="DK543" i="5"/>
  <c r="DJ543" i="5"/>
  <c r="DI543" i="5"/>
  <c r="DH543" i="5"/>
  <c r="DG543" i="5"/>
  <c r="DF543" i="5"/>
  <c r="DE543" i="5"/>
  <c r="DD543" i="5"/>
  <c r="DC543" i="5"/>
  <c r="DB543" i="5"/>
  <c r="DA543" i="5"/>
  <c r="CZ543" i="5"/>
  <c r="CY543" i="5"/>
  <c r="CX543" i="5"/>
  <c r="CW543" i="5"/>
  <c r="CV543" i="5"/>
  <c r="CU543" i="5"/>
  <c r="CT543" i="5"/>
  <c r="CS543" i="5"/>
  <c r="CR543" i="5"/>
  <c r="CQ543" i="5"/>
  <c r="CP543" i="5"/>
  <c r="CO543" i="5"/>
  <c r="CN543" i="5"/>
  <c r="CM543" i="5"/>
  <c r="CL543" i="5"/>
  <c r="CK543" i="5"/>
  <c r="CJ543" i="5"/>
  <c r="CI543" i="5"/>
  <c r="CH543" i="5"/>
  <c r="CG543" i="5"/>
  <c r="CF543" i="5"/>
  <c r="CE543" i="5"/>
  <c r="CD543" i="5"/>
  <c r="DU542" i="5"/>
  <c r="DT542" i="5"/>
  <c r="DS542" i="5"/>
  <c r="DR542" i="5"/>
  <c r="DQ542" i="5"/>
  <c r="DP542" i="5"/>
  <c r="DO542" i="5"/>
  <c r="DN542" i="5"/>
  <c r="DM542" i="5"/>
  <c r="DL542" i="5"/>
  <c r="DK542" i="5"/>
  <c r="DJ542" i="5"/>
  <c r="DI542" i="5"/>
  <c r="DH542" i="5"/>
  <c r="DG542" i="5"/>
  <c r="DF542" i="5"/>
  <c r="DE542" i="5"/>
  <c r="DD542" i="5"/>
  <c r="DC542" i="5"/>
  <c r="DB542" i="5"/>
  <c r="DA542" i="5"/>
  <c r="CZ542" i="5"/>
  <c r="CY542" i="5"/>
  <c r="CX542" i="5"/>
  <c r="CW542" i="5"/>
  <c r="CV542" i="5"/>
  <c r="CU542" i="5"/>
  <c r="CT542" i="5"/>
  <c r="CS542" i="5"/>
  <c r="CR542" i="5"/>
  <c r="CQ542" i="5"/>
  <c r="CP542" i="5"/>
  <c r="CO542" i="5"/>
  <c r="CN542" i="5"/>
  <c r="CM542" i="5"/>
  <c r="CL542" i="5"/>
  <c r="CK542" i="5"/>
  <c r="CJ542" i="5"/>
  <c r="CI542" i="5"/>
  <c r="CH542" i="5"/>
  <c r="CG542" i="5"/>
  <c r="CF542" i="5"/>
  <c r="CE542" i="5"/>
  <c r="CD542" i="5"/>
  <c r="DU541" i="5"/>
  <c r="DT541" i="5"/>
  <c r="DS541" i="5"/>
  <c r="DR541" i="5"/>
  <c r="DQ541" i="5"/>
  <c r="DP541" i="5"/>
  <c r="DO541" i="5"/>
  <c r="DN541" i="5"/>
  <c r="DM541" i="5"/>
  <c r="DL541" i="5"/>
  <c r="DK541" i="5"/>
  <c r="DJ541" i="5"/>
  <c r="DI541" i="5"/>
  <c r="DH541" i="5"/>
  <c r="DG541" i="5"/>
  <c r="DF541" i="5"/>
  <c r="DE541" i="5"/>
  <c r="DD541" i="5"/>
  <c r="DC541" i="5"/>
  <c r="DB541" i="5"/>
  <c r="DA541" i="5"/>
  <c r="CZ541" i="5"/>
  <c r="CY541" i="5"/>
  <c r="CX541" i="5"/>
  <c r="CW541" i="5"/>
  <c r="CV541" i="5"/>
  <c r="CU541" i="5"/>
  <c r="CT541" i="5"/>
  <c r="CS541" i="5"/>
  <c r="CR541" i="5"/>
  <c r="CQ541" i="5"/>
  <c r="CP541" i="5"/>
  <c r="CO541" i="5"/>
  <c r="CN541" i="5"/>
  <c r="CM541" i="5"/>
  <c r="CL541" i="5"/>
  <c r="CK541" i="5"/>
  <c r="CJ541" i="5"/>
  <c r="CI541" i="5"/>
  <c r="CH541" i="5"/>
  <c r="CG541" i="5"/>
  <c r="CF541" i="5"/>
  <c r="CE541" i="5"/>
  <c r="CD541" i="5"/>
  <c r="DU540" i="5"/>
  <c r="DT540" i="5"/>
  <c r="DS540" i="5"/>
  <c r="DR540" i="5"/>
  <c r="DQ540" i="5"/>
  <c r="DP540" i="5"/>
  <c r="DO540" i="5"/>
  <c r="DN540" i="5"/>
  <c r="DM540" i="5"/>
  <c r="DL540" i="5"/>
  <c r="DK540" i="5"/>
  <c r="DJ540" i="5"/>
  <c r="DI540" i="5"/>
  <c r="DH540" i="5"/>
  <c r="DG540" i="5"/>
  <c r="DF540" i="5"/>
  <c r="DE540" i="5"/>
  <c r="DD540" i="5"/>
  <c r="DC540" i="5"/>
  <c r="DB540" i="5"/>
  <c r="DA540" i="5"/>
  <c r="CZ540" i="5"/>
  <c r="CY540" i="5"/>
  <c r="CX540" i="5"/>
  <c r="CW540" i="5"/>
  <c r="CV540" i="5"/>
  <c r="CU540" i="5"/>
  <c r="CT540" i="5"/>
  <c r="CS540" i="5"/>
  <c r="CR540" i="5"/>
  <c r="CQ540" i="5"/>
  <c r="CP540" i="5"/>
  <c r="CO540" i="5"/>
  <c r="CN540" i="5"/>
  <c r="CM540" i="5"/>
  <c r="CL540" i="5"/>
  <c r="CK540" i="5"/>
  <c r="CJ540" i="5"/>
  <c r="CI540" i="5"/>
  <c r="CH540" i="5"/>
  <c r="CG540" i="5"/>
  <c r="CF540" i="5"/>
  <c r="CE540" i="5"/>
  <c r="CD540" i="5"/>
  <c r="DU539" i="5"/>
  <c r="DT539" i="5"/>
  <c r="DS539" i="5"/>
  <c r="DR539" i="5"/>
  <c r="DQ539" i="5"/>
  <c r="DP539" i="5"/>
  <c r="DO539" i="5"/>
  <c r="DN539" i="5"/>
  <c r="DM539" i="5"/>
  <c r="DL539" i="5"/>
  <c r="DK539" i="5"/>
  <c r="DJ539" i="5"/>
  <c r="DI539" i="5"/>
  <c r="DH539" i="5"/>
  <c r="DG539" i="5"/>
  <c r="DF539" i="5"/>
  <c r="DE539" i="5"/>
  <c r="DD539" i="5"/>
  <c r="DC539" i="5"/>
  <c r="DB539" i="5"/>
  <c r="DA539" i="5"/>
  <c r="CZ539" i="5"/>
  <c r="CY539" i="5"/>
  <c r="CX539" i="5"/>
  <c r="CW539" i="5"/>
  <c r="CV539" i="5"/>
  <c r="CU539" i="5"/>
  <c r="CT539" i="5"/>
  <c r="CS539" i="5"/>
  <c r="CR539" i="5"/>
  <c r="CQ539" i="5"/>
  <c r="CP539" i="5"/>
  <c r="CO539" i="5"/>
  <c r="CN539" i="5"/>
  <c r="CM539" i="5"/>
  <c r="CL539" i="5"/>
  <c r="CK539" i="5"/>
  <c r="CJ539" i="5"/>
  <c r="CI539" i="5"/>
  <c r="CH539" i="5"/>
  <c r="CG539" i="5"/>
  <c r="CF539" i="5"/>
  <c r="CE539" i="5"/>
  <c r="CD539" i="5"/>
  <c r="CC107" i="7"/>
  <c r="CB107" i="7"/>
  <c r="CA107" i="7"/>
  <c r="BZ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BJ107" i="7"/>
  <c r="BI107" i="7"/>
  <c r="BH107" i="7"/>
  <c r="BG107" i="7"/>
  <c r="BE107" i="7"/>
  <c r="BD107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U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B107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DU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D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DS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DR105" i="7"/>
  <c r="DQ105" i="7"/>
  <c r="DP105" i="7"/>
  <c r="DO105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DU104" i="7"/>
  <c r="DT104" i="7"/>
  <c r="DS104" i="7"/>
  <c r="DR104" i="7"/>
  <c r="DQ104" i="7"/>
  <c r="DP104" i="7"/>
  <c r="DO104" i="7"/>
  <c r="DN104" i="7"/>
  <c r="DM104" i="7"/>
  <c r="DL104" i="7"/>
  <c r="DK104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BG102" i="7"/>
  <c r="BH102" i="7"/>
  <c r="BI102" i="7"/>
  <c r="BJ102" i="7"/>
  <c r="BK102" i="7"/>
  <c r="BL102" i="7"/>
  <c r="BM102" i="7"/>
  <c r="BO102" i="7"/>
  <c r="BP102" i="7"/>
  <c r="BQ102" i="7"/>
  <c r="BW102" i="7"/>
  <c r="DU103" i="7"/>
  <c r="AN102" i="7"/>
  <c r="AO102" i="7"/>
  <c r="AP102" i="7"/>
  <c r="AQ102" i="7"/>
  <c r="AR102" i="7"/>
  <c r="AS102" i="7"/>
  <c r="AT102" i="7"/>
  <c r="AU102" i="7"/>
  <c r="AV102" i="7"/>
  <c r="BC102" i="7"/>
  <c r="BD102" i="7"/>
  <c r="DT103" i="7"/>
  <c r="U102" i="7"/>
  <c r="V102" i="7"/>
  <c r="AC102" i="7"/>
  <c r="AD102" i="7"/>
  <c r="DS103" i="7"/>
  <c r="C102" i="7"/>
  <c r="H102" i="7"/>
  <c r="I102" i="7"/>
  <c r="L102" i="7"/>
  <c r="DR103" i="7"/>
  <c r="DQ103" i="7"/>
  <c r="DP103" i="7"/>
  <c r="DO103" i="7"/>
  <c r="DN103" i="7"/>
  <c r="DM103" i="7"/>
  <c r="DL103" i="7"/>
  <c r="DK103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CC102" i="7"/>
  <c r="CB102" i="7"/>
  <c r="CA102" i="7"/>
  <c r="BZ102" i="7"/>
  <c r="BN102" i="7"/>
  <c r="BR102" i="7"/>
  <c r="BS102" i="7"/>
  <c r="BT102" i="7"/>
  <c r="BU102" i="7"/>
  <c r="BV102" i="7"/>
  <c r="BX102" i="7"/>
  <c r="DU102" i="7"/>
  <c r="AW102" i="7"/>
  <c r="AX102" i="7"/>
  <c r="AY102" i="7"/>
  <c r="AZ102" i="7"/>
  <c r="BA102" i="7"/>
  <c r="BB102" i="7"/>
  <c r="BE102" i="7"/>
  <c r="DT102" i="7"/>
  <c r="W102" i="7"/>
  <c r="X102" i="7"/>
  <c r="Y102" i="7"/>
  <c r="Z102" i="7"/>
  <c r="AA102" i="7"/>
  <c r="AB102" i="7"/>
  <c r="AE102" i="7"/>
  <c r="AF102" i="7"/>
  <c r="AG102" i="7"/>
  <c r="AH102" i="7"/>
  <c r="AI102" i="7"/>
  <c r="AJ102" i="7"/>
  <c r="AK102" i="7"/>
  <c r="AL102" i="7"/>
  <c r="DS102" i="7"/>
  <c r="B102" i="7"/>
  <c r="D102" i="7"/>
  <c r="E102" i="7"/>
  <c r="F102" i="7"/>
  <c r="G102" i="7"/>
  <c r="J102" i="7"/>
  <c r="K102" i="7"/>
  <c r="M102" i="7"/>
  <c r="N102" i="7"/>
  <c r="O102" i="7"/>
  <c r="P102" i="7"/>
  <c r="Q102" i="7"/>
  <c r="R102" i="7"/>
  <c r="S102" i="7"/>
  <c r="DR102" i="7"/>
  <c r="DQ102" i="7"/>
  <c r="DP102" i="7"/>
  <c r="DO102" i="7"/>
  <c r="DN102" i="7"/>
  <c r="DM102" i="7"/>
  <c r="DL102" i="7"/>
  <c r="DK102" i="7"/>
  <c r="DJ102" i="7"/>
  <c r="DI102" i="7"/>
  <c r="DH102" i="7"/>
  <c r="DG102" i="7"/>
  <c r="DF102" i="7"/>
  <c r="DE102" i="7"/>
  <c r="DD102" i="7"/>
  <c r="DC102" i="7"/>
  <c r="DB102" i="7"/>
  <c r="DA102" i="7"/>
  <c r="CZ102" i="7"/>
  <c r="CY102" i="7"/>
  <c r="CX102" i="7"/>
  <c r="CW102" i="7"/>
  <c r="CV102" i="7"/>
  <c r="CU102" i="7"/>
  <c r="CT102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DU101" i="7"/>
  <c r="DT101" i="7"/>
  <c r="DS101" i="7"/>
  <c r="DR101" i="7"/>
  <c r="DQ101" i="7"/>
  <c r="DP101" i="7"/>
  <c r="DO101" i="7"/>
  <c r="DN101" i="7"/>
  <c r="DM101" i="7"/>
  <c r="DL101" i="7"/>
  <c r="DK101" i="7"/>
  <c r="DJ101" i="7"/>
  <c r="DI101" i="7"/>
  <c r="DH101" i="7"/>
  <c r="DG101" i="7"/>
  <c r="DF101" i="7"/>
  <c r="DE101" i="7"/>
  <c r="DD101" i="7"/>
  <c r="DC101" i="7"/>
  <c r="DB101" i="7"/>
  <c r="DA101" i="7"/>
  <c r="CZ101" i="7"/>
  <c r="CY101" i="7"/>
  <c r="CX101" i="7"/>
  <c r="CW101" i="7"/>
  <c r="CV101" i="7"/>
  <c r="CU101" i="7"/>
  <c r="CT101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DU100" i="7"/>
  <c r="DT100" i="7"/>
  <c r="DS100" i="7"/>
  <c r="DR100" i="7"/>
  <c r="DQ100" i="7"/>
  <c r="DP100" i="7"/>
  <c r="DO100" i="7"/>
  <c r="DN100" i="7"/>
  <c r="DM100" i="7"/>
  <c r="DL100" i="7"/>
  <c r="DK100" i="7"/>
  <c r="DJ100" i="7"/>
  <c r="DI100" i="7"/>
  <c r="DH100" i="7"/>
  <c r="DG100" i="7"/>
  <c r="DF100" i="7"/>
  <c r="DE100" i="7"/>
  <c r="DD100" i="7"/>
  <c r="DC100" i="7"/>
  <c r="DB100" i="7"/>
  <c r="DA100" i="7"/>
  <c r="CZ100" i="7"/>
  <c r="CY100" i="7"/>
  <c r="CX100" i="7"/>
  <c r="CW100" i="7"/>
  <c r="CV100" i="7"/>
  <c r="CU100" i="7"/>
  <c r="CT100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DY91" i="7"/>
  <c r="DY99" i="7"/>
  <c r="DX91" i="7"/>
  <c r="DX99" i="7"/>
  <c r="DW91" i="7"/>
  <c r="DW99" i="7"/>
  <c r="DV91" i="7"/>
  <c r="DV99" i="7"/>
  <c r="BG99" i="7"/>
  <c r="BH99" i="7"/>
  <c r="BI99" i="7"/>
  <c r="BJ99" i="7"/>
  <c r="BK99" i="7"/>
  <c r="BL95" i="7"/>
  <c r="BL99" i="7"/>
  <c r="BM99" i="7"/>
  <c r="BN99" i="7"/>
  <c r="BO99" i="7"/>
  <c r="BP99" i="7"/>
  <c r="BQ99" i="7"/>
  <c r="BR95" i="7"/>
  <c r="BR99" i="7"/>
  <c r="BS99" i="7"/>
  <c r="BT99" i="7"/>
  <c r="BU99" i="7"/>
  <c r="BV99" i="7"/>
  <c r="BW99" i="7"/>
  <c r="BX99" i="7"/>
  <c r="DU99" i="7"/>
  <c r="AN99" i="7"/>
  <c r="AO95" i="7"/>
  <c r="AO99" i="7"/>
  <c r="AP99" i="7"/>
  <c r="AQ95" i="7"/>
  <c r="AQ99" i="7"/>
  <c r="AR99" i="7"/>
  <c r="AS95" i="7"/>
  <c r="AS99" i="7"/>
  <c r="AT99" i="7"/>
  <c r="AU95" i="7"/>
  <c r="AU99" i="7"/>
  <c r="AV99" i="7"/>
  <c r="AW99" i="7"/>
  <c r="AX99" i="7"/>
  <c r="AY95" i="7"/>
  <c r="AY99" i="7"/>
  <c r="AZ95" i="7"/>
  <c r="AZ99" i="7"/>
  <c r="BA95" i="7"/>
  <c r="BA99" i="7"/>
  <c r="BB99" i="7"/>
  <c r="BC99" i="7"/>
  <c r="BD99" i="7"/>
  <c r="BE99" i="7"/>
  <c r="DT99" i="7"/>
  <c r="U99" i="7"/>
  <c r="V95" i="7"/>
  <c r="V99" i="7"/>
  <c r="W99" i="7"/>
  <c r="X99" i="7"/>
  <c r="Y95" i="7"/>
  <c r="Y99" i="7"/>
  <c r="Z95" i="7"/>
  <c r="Z99" i="7"/>
  <c r="AA99" i="7"/>
  <c r="AB95" i="7"/>
  <c r="AB99" i="7"/>
  <c r="AC95" i="7"/>
  <c r="AC99" i="7"/>
  <c r="AD99" i="7"/>
  <c r="AE95" i="7"/>
  <c r="AE99" i="7"/>
  <c r="AF99" i="7"/>
  <c r="AG99" i="7"/>
  <c r="AH99" i="7"/>
  <c r="AI95" i="7"/>
  <c r="AI99" i="7"/>
  <c r="AJ99" i="7"/>
  <c r="AK95" i="7"/>
  <c r="AK99" i="7"/>
  <c r="AL95" i="7"/>
  <c r="AL99" i="7"/>
  <c r="DS99" i="7"/>
  <c r="B99" i="7"/>
  <c r="C95" i="7"/>
  <c r="C99" i="7"/>
  <c r="D99" i="7"/>
  <c r="E95" i="7"/>
  <c r="E99" i="7"/>
  <c r="F99" i="7"/>
  <c r="G99" i="7"/>
  <c r="H99" i="7"/>
  <c r="I95" i="7"/>
  <c r="I99" i="7"/>
  <c r="J95" i="7"/>
  <c r="J99" i="7"/>
  <c r="K99" i="7"/>
  <c r="L99" i="7"/>
  <c r="M99" i="7"/>
  <c r="N95" i="7"/>
  <c r="N99" i="7"/>
  <c r="O95" i="7"/>
  <c r="O99" i="7"/>
  <c r="P95" i="7"/>
  <c r="P99" i="7"/>
  <c r="Q99" i="7"/>
  <c r="R95" i="7"/>
  <c r="R99" i="7"/>
  <c r="S99" i="7"/>
  <c r="DR99" i="7"/>
  <c r="DQ99" i="7"/>
  <c r="DP99" i="7"/>
  <c r="DO99" i="7"/>
  <c r="DN99" i="7"/>
  <c r="DM99" i="7"/>
  <c r="DL99" i="7"/>
  <c r="DK99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5" i="7"/>
  <c r="CC99" i="7"/>
  <c r="CB95" i="7"/>
  <c r="CB99" i="7"/>
  <c r="CA95" i="7"/>
  <c r="CA99" i="7"/>
  <c r="BZ95" i="7"/>
  <c r="BZ99" i="7"/>
  <c r="DU98" i="7"/>
  <c r="DT98" i="7"/>
  <c r="DS98" i="7"/>
  <c r="DR98" i="7"/>
  <c r="DQ98" i="7"/>
  <c r="DP98" i="7"/>
  <c r="DO98" i="7"/>
  <c r="DN98" i="7"/>
  <c r="DM98" i="7"/>
  <c r="DL98" i="7"/>
  <c r="DK98" i="7"/>
  <c r="DJ98" i="7"/>
  <c r="DI98" i="7"/>
  <c r="DH98" i="7"/>
  <c r="DG98" i="7"/>
  <c r="DF98" i="7"/>
  <c r="DE98" i="7"/>
  <c r="DD98" i="7"/>
  <c r="DC98" i="7"/>
  <c r="DB98" i="7"/>
  <c r="DA98" i="7"/>
  <c r="CZ98" i="7"/>
  <c r="CY98" i="7"/>
  <c r="CX98" i="7"/>
  <c r="CW98" i="7"/>
  <c r="CV98" i="7"/>
  <c r="CU98" i="7"/>
  <c r="CT98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DY95" i="7"/>
  <c r="DY97" i="7"/>
  <c r="DX95" i="7"/>
  <c r="DX97" i="7"/>
  <c r="DW95" i="7"/>
  <c r="DW97" i="7"/>
  <c r="DV95" i="7"/>
  <c r="DV97" i="7"/>
  <c r="BG95" i="7"/>
  <c r="BH95" i="7"/>
  <c r="BI95" i="7"/>
  <c r="BJ95" i="7"/>
  <c r="BK95" i="7"/>
  <c r="BM95" i="7"/>
  <c r="BN95" i="7"/>
  <c r="BO95" i="7"/>
  <c r="BP95" i="7"/>
  <c r="BQ95" i="7"/>
  <c r="BS95" i="7"/>
  <c r="BT95" i="7"/>
  <c r="BU95" i="7"/>
  <c r="BV95" i="7"/>
  <c r="BW95" i="7"/>
  <c r="BX95" i="7"/>
  <c r="DU97" i="7"/>
  <c r="AN95" i="7"/>
  <c r="AP95" i="7"/>
  <c r="AR95" i="7"/>
  <c r="AT95" i="7"/>
  <c r="AV95" i="7"/>
  <c r="AW95" i="7"/>
  <c r="AX95" i="7"/>
  <c r="BB95" i="7"/>
  <c r="BC95" i="7"/>
  <c r="BD95" i="7"/>
  <c r="BE95" i="7"/>
  <c r="DT97" i="7"/>
  <c r="U95" i="7"/>
  <c r="W95" i="7"/>
  <c r="X95" i="7"/>
  <c r="AA95" i="7"/>
  <c r="AD95" i="7"/>
  <c r="AF95" i="7"/>
  <c r="AG95" i="7"/>
  <c r="AH95" i="7"/>
  <c r="AJ95" i="7"/>
  <c r="DS97" i="7"/>
  <c r="B95" i="7"/>
  <c r="D95" i="7"/>
  <c r="F95" i="7"/>
  <c r="G95" i="7"/>
  <c r="H95" i="7"/>
  <c r="K95" i="7"/>
  <c r="L95" i="7"/>
  <c r="M95" i="7"/>
  <c r="Q95" i="7"/>
  <c r="S95" i="7"/>
  <c r="DR97" i="7"/>
  <c r="DQ97" i="7"/>
  <c r="DP97" i="7"/>
  <c r="DO97" i="7"/>
  <c r="DN97" i="7"/>
  <c r="DM97" i="7"/>
  <c r="DL97" i="7"/>
  <c r="DK97" i="7"/>
  <c r="DJ97" i="7"/>
  <c r="DI97" i="7"/>
  <c r="DH97" i="7"/>
  <c r="DG97" i="7"/>
  <c r="DF97" i="7"/>
  <c r="DE97" i="7"/>
  <c r="DD97" i="7"/>
  <c r="DC97" i="7"/>
  <c r="DB97" i="7"/>
  <c r="DA97" i="7"/>
  <c r="CZ97" i="7"/>
  <c r="CY97" i="7"/>
  <c r="CX97" i="7"/>
  <c r="CW97" i="7"/>
  <c r="CV97" i="7"/>
  <c r="CU97" i="7"/>
  <c r="CT97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G97" i="7"/>
  <c r="CF97" i="7"/>
  <c r="CE97" i="7"/>
  <c r="CD97" i="7"/>
  <c r="DU96" i="7"/>
  <c r="DT96" i="7"/>
  <c r="DS96" i="7"/>
  <c r="DR96" i="7"/>
  <c r="DQ96" i="7"/>
  <c r="DP96" i="7"/>
  <c r="DO96" i="7"/>
  <c r="DN96" i="7"/>
  <c r="DM96" i="7"/>
  <c r="DL96" i="7"/>
  <c r="DK96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DU95" i="7"/>
  <c r="DT95" i="7"/>
  <c r="DS95" i="7"/>
  <c r="DR95" i="7"/>
  <c r="DQ95" i="7"/>
  <c r="DP95" i="7"/>
  <c r="DO95" i="7"/>
  <c r="DN95" i="7"/>
  <c r="DM95" i="7"/>
  <c r="DL95" i="7"/>
  <c r="DK95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DU94" i="7"/>
  <c r="DT94" i="7"/>
  <c r="DS94" i="7"/>
  <c r="DR94" i="7"/>
  <c r="DQ94" i="7"/>
  <c r="DP94" i="7"/>
  <c r="DO94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DU93" i="7"/>
  <c r="DT93" i="7"/>
  <c r="DS93" i="7"/>
  <c r="DR93" i="7"/>
  <c r="DQ93" i="7"/>
  <c r="DP93" i="7"/>
  <c r="DO93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DU92" i="7"/>
  <c r="DT92" i="7"/>
  <c r="DS92" i="7"/>
  <c r="DR92" i="7"/>
  <c r="DQ92" i="7"/>
  <c r="DP92" i="7"/>
  <c r="DO92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BX550" i="5"/>
  <c r="BW550" i="5"/>
  <c r="BV550" i="5"/>
  <c r="BU550" i="5"/>
  <c r="BT550" i="5"/>
  <c r="BS550" i="5"/>
  <c r="BR550" i="5"/>
  <c r="BQ550" i="5"/>
  <c r="BP550" i="5"/>
  <c r="BO550" i="5"/>
  <c r="BN550" i="5"/>
  <c r="BM550" i="5"/>
  <c r="BL550" i="5"/>
  <c r="BK550" i="5"/>
  <c r="BJ550" i="5"/>
  <c r="BI550" i="5"/>
  <c r="BH550" i="5"/>
  <c r="BG550" i="5"/>
  <c r="BE550" i="5"/>
  <c r="BD550" i="5"/>
  <c r="BC550" i="5"/>
  <c r="BB550" i="5"/>
  <c r="BA550" i="5"/>
  <c r="AZ550" i="5"/>
  <c r="AY550" i="5"/>
  <c r="AX550" i="5"/>
  <c r="AW550" i="5"/>
  <c r="AV550" i="5"/>
  <c r="AU550" i="5"/>
  <c r="AT550" i="5"/>
  <c r="AS550" i="5"/>
  <c r="AR550" i="5"/>
  <c r="AQ550" i="5"/>
  <c r="AP550" i="5"/>
  <c r="AO550" i="5"/>
  <c r="AN550" i="5"/>
  <c r="AL550" i="5"/>
  <c r="AK550" i="5"/>
  <c r="AJ550" i="5"/>
  <c r="AI550" i="5"/>
  <c r="AH550" i="5"/>
  <c r="AG550" i="5"/>
  <c r="AF550" i="5"/>
  <c r="AE550" i="5"/>
  <c r="AD550" i="5"/>
  <c r="AC550" i="5"/>
  <c r="AB550" i="5"/>
  <c r="AA550" i="5"/>
  <c r="Z550" i="5"/>
  <c r="Y550" i="5"/>
  <c r="X550" i="5"/>
  <c r="W550" i="5"/>
  <c r="V550" i="5"/>
  <c r="U550" i="5"/>
  <c r="S550" i="5"/>
  <c r="R550" i="5"/>
  <c r="Q550" i="5"/>
  <c r="P550" i="5"/>
  <c r="O550" i="5"/>
  <c r="N550" i="5"/>
  <c r="M550" i="5"/>
  <c r="K550" i="5"/>
  <c r="J550" i="5"/>
  <c r="I550" i="5"/>
  <c r="H550" i="5"/>
  <c r="G550" i="5"/>
  <c r="F550" i="5"/>
  <c r="E550" i="5"/>
  <c r="D550" i="5"/>
  <c r="C550" i="5"/>
  <c r="B550" i="5"/>
  <c r="F587" i="8"/>
  <c r="E587" i="8"/>
  <c r="D587" i="8"/>
  <c r="D589" i="8"/>
  <c r="F590" i="8"/>
  <c r="P590" i="8"/>
  <c r="E590" i="8"/>
  <c r="O590" i="8"/>
  <c r="D590" i="8"/>
  <c r="N590" i="8"/>
  <c r="M590" i="8"/>
  <c r="F589" i="8"/>
  <c r="E589" i="8"/>
  <c r="C589" i="8"/>
  <c r="F588" i="8"/>
  <c r="E588" i="8"/>
  <c r="C588" i="8"/>
  <c r="F581" i="8"/>
  <c r="E581" i="8"/>
  <c r="D581" i="8"/>
  <c r="D583" i="8"/>
  <c r="F584" i="8"/>
  <c r="P584" i="8"/>
  <c r="E584" i="8"/>
  <c r="O584" i="8"/>
  <c r="D584" i="8"/>
  <c r="N584" i="8"/>
  <c r="M584" i="8"/>
  <c r="F583" i="8"/>
  <c r="E583" i="8"/>
  <c r="C583" i="8"/>
  <c r="F582" i="8"/>
  <c r="E582" i="8"/>
  <c r="C582" i="8"/>
  <c r="D577" i="8"/>
  <c r="F577" i="8"/>
  <c r="F578" i="8"/>
  <c r="P578" i="8"/>
  <c r="E577" i="8"/>
  <c r="E578" i="8"/>
  <c r="O578" i="8"/>
  <c r="D578" i="8"/>
  <c r="N578" i="8"/>
  <c r="M578" i="8"/>
  <c r="F569" i="8"/>
  <c r="E569" i="8"/>
  <c r="D569" i="8"/>
  <c r="C569" i="8"/>
  <c r="D571" i="8"/>
  <c r="P572" i="8"/>
  <c r="O572" i="8"/>
  <c r="N572" i="8"/>
  <c r="M572" i="8"/>
  <c r="F571" i="8"/>
  <c r="E571" i="8"/>
  <c r="C571" i="8"/>
  <c r="F563" i="8"/>
  <c r="E563" i="8"/>
  <c r="D563" i="8"/>
  <c r="C563" i="8"/>
  <c r="D565" i="8"/>
  <c r="P566" i="8"/>
  <c r="O566" i="8"/>
  <c r="N566" i="8"/>
  <c r="M566" i="8"/>
  <c r="F565" i="8"/>
  <c r="E565" i="8"/>
  <c r="C565" i="8"/>
  <c r="F557" i="8"/>
  <c r="E557" i="8"/>
  <c r="D557" i="8"/>
  <c r="C557" i="8"/>
  <c r="D559" i="8"/>
  <c r="P560" i="8"/>
  <c r="O560" i="8"/>
  <c r="N560" i="8"/>
  <c r="M560" i="8"/>
  <c r="F559" i="8"/>
  <c r="E559" i="8"/>
  <c r="C559" i="8"/>
  <c r="F551" i="8"/>
  <c r="E551" i="8"/>
  <c r="D551" i="8"/>
  <c r="C551" i="8"/>
  <c r="P554" i="8"/>
  <c r="O554" i="8"/>
  <c r="N554" i="8"/>
  <c r="M554" i="8"/>
  <c r="F545" i="8"/>
  <c r="F546" i="8"/>
  <c r="E545" i="8"/>
  <c r="E546" i="8"/>
  <c r="D545" i="8"/>
  <c r="D547" i="8"/>
  <c r="F547" i="8"/>
  <c r="F548" i="8"/>
  <c r="P548" i="8"/>
  <c r="E547" i="8"/>
  <c r="E548" i="8"/>
  <c r="O548" i="8"/>
  <c r="D548" i="8"/>
  <c r="N548" i="8"/>
  <c r="M548" i="8"/>
  <c r="C547" i="8"/>
  <c r="C546" i="8"/>
  <c r="F541" i="8"/>
  <c r="F542" i="8"/>
  <c r="P542" i="8"/>
  <c r="E541" i="8"/>
  <c r="E542" i="8"/>
  <c r="O542" i="8"/>
  <c r="D542" i="8"/>
  <c r="N542" i="8"/>
  <c r="M542" i="8"/>
  <c r="C541" i="8"/>
  <c r="F533" i="8"/>
  <c r="E533" i="8"/>
  <c r="D533" i="8"/>
  <c r="C533" i="8"/>
  <c r="P536" i="8"/>
  <c r="O536" i="8"/>
  <c r="N536" i="8"/>
  <c r="M536" i="8"/>
  <c r="F527" i="8"/>
  <c r="E527" i="8"/>
  <c r="D527" i="8"/>
  <c r="C527" i="8"/>
  <c r="P530" i="8"/>
  <c r="O530" i="8"/>
  <c r="N530" i="8"/>
  <c r="M530" i="8"/>
  <c r="E529" i="8"/>
  <c r="C529" i="8"/>
  <c r="BG592" i="5"/>
  <c r="BH592" i="5"/>
  <c r="BI592" i="5"/>
  <c r="BJ592" i="5"/>
  <c r="BK592" i="5"/>
  <c r="BL592" i="5"/>
  <c r="BM592" i="5"/>
  <c r="BN592" i="5"/>
  <c r="BO592" i="5"/>
  <c r="BP592" i="5"/>
  <c r="BQ592" i="5"/>
  <c r="BR592" i="5"/>
  <c r="BS592" i="5"/>
  <c r="BT592" i="5"/>
  <c r="BU592" i="5"/>
  <c r="BV592" i="5"/>
  <c r="BW592" i="5"/>
  <c r="BX592" i="5"/>
  <c r="DU592" i="5"/>
  <c r="AN592" i="5"/>
  <c r="AO592" i="5"/>
  <c r="AP592" i="5"/>
  <c r="AQ592" i="5"/>
  <c r="AR592" i="5"/>
  <c r="AS592" i="5"/>
  <c r="AT592" i="5"/>
  <c r="AU592" i="5"/>
  <c r="AV592" i="5"/>
  <c r="AW592" i="5"/>
  <c r="AX592" i="5"/>
  <c r="AY592" i="5"/>
  <c r="AZ592" i="5"/>
  <c r="BA592" i="5"/>
  <c r="BB592" i="5"/>
  <c r="BC592" i="5"/>
  <c r="BD592" i="5"/>
  <c r="BE592" i="5"/>
  <c r="DT592" i="5"/>
  <c r="U592" i="5"/>
  <c r="V592" i="5"/>
  <c r="W592" i="5"/>
  <c r="X592" i="5"/>
  <c r="Y592" i="5"/>
  <c r="Z592" i="5"/>
  <c r="AA592" i="5"/>
  <c r="AB592" i="5"/>
  <c r="AC592" i="5"/>
  <c r="AD592" i="5"/>
  <c r="AE592" i="5"/>
  <c r="AF592" i="5"/>
  <c r="AG592" i="5"/>
  <c r="AH592" i="5"/>
  <c r="AI592" i="5"/>
  <c r="AJ592" i="5"/>
  <c r="AK592" i="5"/>
  <c r="AL592" i="5"/>
  <c r="DS592" i="5"/>
  <c r="B592" i="5"/>
  <c r="C592" i="5"/>
  <c r="D592" i="5"/>
  <c r="E592" i="5"/>
  <c r="F592" i="5"/>
  <c r="G592" i="5"/>
  <c r="H592" i="5"/>
  <c r="I592" i="5"/>
  <c r="J592" i="5"/>
  <c r="K592" i="5"/>
  <c r="M592" i="5"/>
  <c r="N592" i="5"/>
  <c r="O592" i="5"/>
  <c r="P592" i="5"/>
  <c r="Q592" i="5"/>
  <c r="R592" i="5"/>
  <c r="S592" i="5"/>
  <c r="DR592" i="5"/>
  <c r="DQ592" i="5"/>
  <c r="DP592" i="5"/>
  <c r="DO592" i="5"/>
  <c r="DN592" i="5"/>
  <c r="DM592" i="5"/>
  <c r="DL592" i="5"/>
  <c r="DK592" i="5"/>
  <c r="DJ592" i="5"/>
  <c r="DI592" i="5"/>
  <c r="DH592" i="5"/>
  <c r="DG592" i="5"/>
  <c r="DF592" i="5"/>
  <c r="DE592" i="5"/>
  <c r="DD592" i="5"/>
  <c r="DC592" i="5"/>
  <c r="DB592" i="5"/>
  <c r="DA592" i="5"/>
  <c r="CZ592" i="5"/>
  <c r="CY592" i="5"/>
  <c r="CX592" i="5"/>
  <c r="CW592" i="5"/>
  <c r="CV592" i="5"/>
  <c r="CU592" i="5"/>
  <c r="CT592" i="5"/>
  <c r="CS592" i="5"/>
  <c r="CR592" i="5"/>
  <c r="CQ592" i="5"/>
  <c r="CP592" i="5"/>
  <c r="CO592" i="5"/>
  <c r="CN592" i="5"/>
  <c r="CM592" i="5"/>
  <c r="CL592" i="5"/>
  <c r="CK592" i="5"/>
  <c r="CJ592" i="5"/>
  <c r="CI592" i="5"/>
  <c r="CH592" i="5"/>
  <c r="CG592" i="5"/>
  <c r="CF592" i="5"/>
  <c r="CE592" i="5"/>
  <c r="CD592" i="5"/>
  <c r="DU591" i="5"/>
  <c r="DT591" i="5"/>
  <c r="DS591" i="5"/>
  <c r="DR591" i="5"/>
  <c r="DQ591" i="5"/>
  <c r="DP591" i="5"/>
  <c r="DO591" i="5"/>
  <c r="DN591" i="5"/>
  <c r="DM591" i="5"/>
  <c r="DL591" i="5"/>
  <c r="DK591" i="5"/>
  <c r="DJ591" i="5"/>
  <c r="DI591" i="5"/>
  <c r="DH591" i="5"/>
  <c r="DG591" i="5"/>
  <c r="DF591" i="5"/>
  <c r="DE591" i="5"/>
  <c r="DD591" i="5"/>
  <c r="DC591" i="5"/>
  <c r="DB591" i="5"/>
  <c r="DA591" i="5"/>
  <c r="CZ591" i="5"/>
  <c r="CY591" i="5"/>
  <c r="CX591" i="5"/>
  <c r="CW591" i="5"/>
  <c r="CV591" i="5"/>
  <c r="CU591" i="5"/>
  <c r="CT591" i="5"/>
  <c r="CS591" i="5"/>
  <c r="CR591" i="5"/>
  <c r="CQ591" i="5"/>
  <c r="CP591" i="5"/>
  <c r="CO591" i="5"/>
  <c r="CN591" i="5"/>
  <c r="CM591" i="5"/>
  <c r="CL591" i="5"/>
  <c r="CK591" i="5"/>
  <c r="CJ591" i="5"/>
  <c r="CI591" i="5"/>
  <c r="CH591" i="5"/>
  <c r="CG591" i="5"/>
  <c r="CF591" i="5"/>
  <c r="CE591" i="5"/>
  <c r="CD591" i="5"/>
  <c r="DU590" i="5"/>
  <c r="DT590" i="5"/>
  <c r="DS590" i="5"/>
  <c r="DR590" i="5"/>
  <c r="DQ590" i="5"/>
  <c r="DP590" i="5"/>
  <c r="DO590" i="5"/>
  <c r="DN590" i="5"/>
  <c r="DM590" i="5"/>
  <c r="DL590" i="5"/>
  <c r="DK590" i="5"/>
  <c r="DJ590" i="5"/>
  <c r="DI590" i="5"/>
  <c r="DH590" i="5"/>
  <c r="DG590" i="5"/>
  <c r="DF590" i="5"/>
  <c r="DE590" i="5"/>
  <c r="DD590" i="5"/>
  <c r="DC590" i="5"/>
  <c r="DB590" i="5"/>
  <c r="DA590" i="5"/>
  <c r="CZ590" i="5"/>
  <c r="CY590" i="5"/>
  <c r="CX590" i="5"/>
  <c r="CW590" i="5"/>
  <c r="CV590" i="5"/>
  <c r="CU590" i="5"/>
  <c r="CT590" i="5"/>
  <c r="CS590" i="5"/>
  <c r="CR590" i="5"/>
  <c r="CQ590" i="5"/>
  <c r="CP590" i="5"/>
  <c r="CO590" i="5"/>
  <c r="CN590" i="5"/>
  <c r="CM590" i="5"/>
  <c r="CL590" i="5"/>
  <c r="CK590" i="5"/>
  <c r="CJ590" i="5"/>
  <c r="CI590" i="5"/>
  <c r="CH590" i="5"/>
  <c r="CG590" i="5"/>
  <c r="CF590" i="5"/>
  <c r="CE590" i="5"/>
  <c r="CD590" i="5"/>
  <c r="DU589" i="5"/>
  <c r="DT589" i="5"/>
  <c r="DS589" i="5"/>
  <c r="DR589" i="5"/>
  <c r="DQ589" i="5"/>
  <c r="DP589" i="5"/>
  <c r="DO589" i="5"/>
  <c r="DN589" i="5"/>
  <c r="DM589" i="5"/>
  <c r="DL589" i="5"/>
  <c r="DK589" i="5"/>
  <c r="DJ589" i="5"/>
  <c r="DI589" i="5"/>
  <c r="DH589" i="5"/>
  <c r="DG589" i="5"/>
  <c r="DF589" i="5"/>
  <c r="DE589" i="5"/>
  <c r="DD589" i="5"/>
  <c r="DC589" i="5"/>
  <c r="DB589" i="5"/>
  <c r="DA589" i="5"/>
  <c r="CZ589" i="5"/>
  <c r="CY589" i="5"/>
  <c r="CX589" i="5"/>
  <c r="CW589" i="5"/>
  <c r="CV589" i="5"/>
  <c r="CU589" i="5"/>
  <c r="CT589" i="5"/>
  <c r="CS589" i="5"/>
  <c r="CR589" i="5"/>
  <c r="CQ589" i="5"/>
  <c r="CP589" i="5"/>
  <c r="CO589" i="5"/>
  <c r="CN589" i="5"/>
  <c r="CM589" i="5"/>
  <c r="CL589" i="5"/>
  <c r="CK589" i="5"/>
  <c r="CJ589" i="5"/>
  <c r="CI589" i="5"/>
  <c r="CH589" i="5"/>
  <c r="CG589" i="5"/>
  <c r="CF589" i="5"/>
  <c r="CE589" i="5"/>
  <c r="CD589" i="5"/>
  <c r="DU588" i="5"/>
  <c r="DT588" i="5"/>
  <c r="DS588" i="5"/>
  <c r="DR588" i="5"/>
  <c r="DQ588" i="5"/>
  <c r="DP588" i="5"/>
  <c r="DO588" i="5"/>
  <c r="DN588" i="5"/>
  <c r="DM588" i="5"/>
  <c r="DL588" i="5"/>
  <c r="DK588" i="5"/>
  <c r="DJ588" i="5"/>
  <c r="DI588" i="5"/>
  <c r="DH588" i="5"/>
  <c r="DG588" i="5"/>
  <c r="DF588" i="5"/>
  <c r="DE588" i="5"/>
  <c r="DD588" i="5"/>
  <c r="DC588" i="5"/>
  <c r="DB588" i="5"/>
  <c r="DA588" i="5"/>
  <c r="CZ588" i="5"/>
  <c r="CY588" i="5"/>
  <c r="CX588" i="5"/>
  <c r="CW588" i="5"/>
  <c r="CV588" i="5"/>
  <c r="CU588" i="5"/>
  <c r="CT588" i="5"/>
  <c r="CS588" i="5"/>
  <c r="CR588" i="5"/>
  <c r="CQ588" i="5"/>
  <c r="CP588" i="5"/>
  <c r="CO588" i="5"/>
  <c r="CN588" i="5"/>
  <c r="CM588" i="5"/>
  <c r="CL588" i="5"/>
  <c r="CK588" i="5"/>
  <c r="CJ588" i="5"/>
  <c r="CI588" i="5"/>
  <c r="CH588" i="5"/>
  <c r="CG588" i="5"/>
  <c r="CF588" i="5"/>
  <c r="CE588" i="5"/>
  <c r="CD588" i="5"/>
  <c r="DU587" i="5"/>
  <c r="DT587" i="5"/>
  <c r="DS587" i="5"/>
  <c r="DR587" i="5"/>
  <c r="DQ587" i="5"/>
  <c r="DP587" i="5"/>
  <c r="DO587" i="5"/>
  <c r="DN587" i="5"/>
  <c r="DM587" i="5"/>
  <c r="DL587" i="5"/>
  <c r="DK587" i="5"/>
  <c r="DJ587" i="5"/>
  <c r="DI587" i="5"/>
  <c r="DH587" i="5"/>
  <c r="DG587" i="5"/>
  <c r="DF587" i="5"/>
  <c r="DE587" i="5"/>
  <c r="DD587" i="5"/>
  <c r="DC587" i="5"/>
  <c r="DB587" i="5"/>
  <c r="DA587" i="5"/>
  <c r="CZ587" i="5"/>
  <c r="CY587" i="5"/>
  <c r="CX587" i="5"/>
  <c r="CW587" i="5"/>
  <c r="CV587" i="5"/>
  <c r="CU587" i="5"/>
  <c r="CT587" i="5"/>
  <c r="CS587" i="5"/>
  <c r="CR587" i="5"/>
  <c r="CQ587" i="5"/>
  <c r="CP587" i="5"/>
  <c r="CO587" i="5"/>
  <c r="CN587" i="5"/>
  <c r="CM587" i="5"/>
  <c r="CL587" i="5"/>
  <c r="CK587" i="5"/>
  <c r="CJ587" i="5"/>
  <c r="CI587" i="5"/>
  <c r="CH587" i="5"/>
  <c r="CG587" i="5"/>
  <c r="CF587" i="5"/>
  <c r="CE587" i="5"/>
  <c r="CD587" i="5"/>
  <c r="BG586" i="5"/>
  <c r="BH586" i="5"/>
  <c r="BI586" i="5"/>
  <c r="BJ586" i="5"/>
  <c r="BK586" i="5"/>
  <c r="BL586" i="5"/>
  <c r="BM586" i="5"/>
  <c r="BN586" i="5"/>
  <c r="BO586" i="5"/>
  <c r="BQ586" i="5"/>
  <c r="BR586" i="5"/>
  <c r="BS586" i="5"/>
  <c r="BT586" i="5"/>
  <c r="BU586" i="5"/>
  <c r="BV586" i="5"/>
  <c r="BW586" i="5"/>
  <c r="BX586" i="5"/>
  <c r="DU586" i="5"/>
  <c r="AN586" i="5"/>
  <c r="AO586" i="5"/>
  <c r="AP586" i="5"/>
  <c r="AQ586" i="5"/>
  <c r="AR586" i="5"/>
  <c r="AS586" i="5"/>
  <c r="AT586" i="5"/>
  <c r="AU586" i="5"/>
  <c r="AV586" i="5"/>
  <c r="AW586" i="5"/>
  <c r="AX586" i="5"/>
  <c r="AY586" i="5"/>
  <c r="AZ586" i="5"/>
  <c r="BA586" i="5"/>
  <c r="BB586" i="5"/>
  <c r="BC586" i="5"/>
  <c r="BD586" i="5"/>
  <c r="BE586" i="5"/>
  <c r="DT586" i="5"/>
  <c r="U586" i="5"/>
  <c r="V586" i="5"/>
  <c r="W586" i="5"/>
  <c r="X586" i="5"/>
  <c r="Y586" i="5"/>
  <c r="Z586" i="5"/>
  <c r="AA586" i="5"/>
  <c r="AB586" i="5"/>
  <c r="AC586" i="5"/>
  <c r="AD586" i="5"/>
  <c r="AE586" i="5"/>
  <c r="AF586" i="5"/>
  <c r="AG586" i="5"/>
  <c r="AH586" i="5"/>
  <c r="AI586" i="5"/>
  <c r="AJ586" i="5"/>
  <c r="AK586" i="5"/>
  <c r="AL586" i="5"/>
  <c r="DS586" i="5"/>
  <c r="B586" i="5"/>
  <c r="C586" i="5"/>
  <c r="D586" i="5"/>
  <c r="E586" i="5"/>
  <c r="F586" i="5"/>
  <c r="G586" i="5"/>
  <c r="H586" i="5"/>
  <c r="I586" i="5"/>
  <c r="J586" i="5"/>
  <c r="K586" i="5"/>
  <c r="M586" i="5"/>
  <c r="N586" i="5"/>
  <c r="O586" i="5"/>
  <c r="P586" i="5"/>
  <c r="Q586" i="5"/>
  <c r="R586" i="5"/>
  <c r="S586" i="5"/>
  <c r="DR586" i="5"/>
  <c r="DQ586" i="5"/>
  <c r="DP586" i="5"/>
  <c r="DO586" i="5"/>
  <c r="DN586" i="5"/>
  <c r="DM586" i="5"/>
  <c r="DL586" i="5"/>
  <c r="DK586" i="5"/>
  <c r="DJ586" i="5"/>
  <c r="DI586" i="5"/>
  <c r="DH586" i="5"/>
  <c r="DG586" i="5"/>
  <c r="DF586" i="5"/>
  <c r="DE586" i="5"/>
  <c r="DD586" i="5"/>
  <c r="DC586" i="5"/>
  <c r="DB586" i="5"/>
  <c r="DA586" i="5"/>
  <c r="CZ586" i="5"/>
  <c r="CY586" i="5"/>
  <c r="CX586" i="5"/>
  <c r="CW586" i="5"/>
  <c r="CV586" i="5"/>
  <c r="CU586" i="5"/>
  <c r="CT586" i="5"/>
  <c r="CS586" i="5"/>
  <c r="CR586" i="5"/>
  <c r="CQ586" i="5"/>
  <c r="CP586" i="5"/>
  <c r="CO586" i="5"/>
  <c r="CN586" i="5"/>
  <c r="CM586" i="5"/>
  <c r="CL586" i="5"/>
  <c r="CK586" i="5"/>
  <c r="CJ586" i="5"/>
  <c r="CI586" i="5"/>
  <c r="CH586" i="5"/>
  <c r="CG586" i="5"/>
  <c r="CF586" i="5"/>
  <c r="CE586" i="5"/>
  <c r="CD586" i="5"/>
  <c r="DU585" i="5"/>
  <c r="DT585" i="5"/>
  <c r="DS585" i="5"/>
  <c r="DR585" i="5"/>
  <c r="DQ585" i="5"/>
  <c r="DP585" i="5"/>
  <c r="DO585" i="5"/>
  <c r="DN585" i="5"/>
  <c r="DM585" i="5"/>
  <c r="DL585" i="5"/>
  <c r="DK585" i="5"/>
  <c r="DJ585" i="5"/>
  <c r="DI585" i="5"/>
  <c r="DH585" i="5"/>
  <c r="DG585" i="5"/>
  <c r="DF585" i="5"/>
  <c r="DE585" i="5"/>
  <c r="DD585" i="5"/>
  <c r="DC585" i="5"/>
  <c r="DB585" i="5"/>
  <c r="DA585" i="5"/>
  <c r="CZ585" i="5"/>
  <c r="CY585" i="5"/>
  <c r="CX585" i="5"/>
  <c r="CW585" i="5"/>
  <c r="CV585" i="5"/>
  <c r="CU585" i="5"/>
  <c r="CT585" i="5"/>
  <c r="CS585" i="5"/>
  <c r="CR585" i="5"/>
  <c r="CQ585" i="5"/>
  <c r="CP585" i="5"/>
  <c r="CO585" i="5"/>
  <c r="CN585" i="5"/>
  <c r="CM585" i="5"/>
  <c r="CL585" i="5"/>
  <c r="CK585" i="5"/>
  <c r="CJ585" i="5"/>
  <c r="CI585" i="5"/>
  <c r="CH585" i="5"/>
  <c r="CG585" i="5"/>
  <c r="CF585" i="5"/>
  <c r="CE585" i="5"/>
  <c r="CD585" i="5"/>
  <c r="DU584" i="5"/>
  <c r="DT584" i="5"/>
  <c r="DS584" i="5"/>
  <c r="DR584" i="5"/>
  <c r="DQ584" i="5"/>
  <c r="DP584" i="5"/>
  <c r="DO584" i="5"/>
  <c r="DN584" i="5"/>
  <c r="DM584" i="5"/>
  <c r="DL584" i="5"/>
  <c r="DK584" i="5"/>
  <c r="DJ584" i="5"/>
  <c r="DI584" i="5"/>
  <c r="DH584" i="5"/>
  <c r="DG584" i="5"/>
  <c r="DF584" i="5"/>
  <c r="DE584" i="5"/>
  <c r="DD584" i="5"/>
  <c r="DC584" i="5"/>
  <c r="DB584" i="5"/>
  <c r="DA584" i="5"/>
  <c r="CZ584" i="5"/>
  <c r="CY584" i="5"/>
  <c r="CX584" i="5"/>
  <c r="CW584" i="5"/>
  <c r="CV584" i="5"/>
  <c r="CU584" i="5"/>
  <c r="CT584" i="5"/>
  <c r="CS584" i="5"/>
  <c r="CR584" i="5"/>
  <c r="CQ584" i="5"/>
  <c r="CP584" i="5"/>
  <c r="CO584" i="5"/>
  <c r="CN584" i="5"/>
  <c r="CM584" i="5"/>
  <c r="CL584" i="5"/>
  <c r="CK584" i="5"/>
  <c r="CJ584" i="5"/>
  <c r="CI584" i="5"/>
  <c r="CH584" i="5"/>
  <c r="CG584" i="5"/>
  <c r="CF584" i="5"/>
  <c r="CE584" i="5"/>
  <c r="CD584" i="5"/>
  <c r="DU583" i="5"/>
  <c r="DT583" i="5"/>
  <c r="DS583" i="5"/>
  <c r="DR583" i="5"/>
  <c r="DQ583" i="5"/>
  <c r="DP583" i="5"/>
  <c r="DO583" i="5"/>
  <c r="DN583" i="5"/>
  <c r="DM583" i="5"/>
  <c r="DL583" i="5"/>
  <c r="DK583" i="5"/>
  <c r="DJ583" i="5"/>
  <c r="DI583" i="5"/>
  <c r="DH583" i="5"/>
  <c r="DG583" i="5"/>
  <c r="DF583" i="5"/>
  <c r="DE583" i="5"/>
  <c r="DD583" i="5"/>
  <c r="DC583" i="5"/>
  <c r="DB583" i="5"/>
  <c r="DA583" i="5"/>
  <c r="CZ583" i="5"/>
  <c r="CY583" i="5"/>
  <c r="CX583" i="5"/>
  <c r="CW583" i="5"/>
  <c r="CV583" i="5"/>
  <c r="CU583" i="5"/>
  <c r="CT583" i="5"/>
  <c r="CS583" i="5"/>
  <c r="CR583" i="5"/>
  <c r="CQ583" i="5"/>
  <c r="CP583" i="5"/>
  <c r="CO583" i="5"/>
  <c r="CN583" i="5"/>
  <c r="CM583" i="5"/>
  <c r="CL583" i="5"/>
  <c r="CK583" i="5"/>
  <c r="CJ583" i="5"/>
  <c r="CI583" i="5"/>
  <c r="CH583" i="5"/>
  <c r="CG583" i="5"/>
  <c r="CF583" i="5"/>
  <c r="CE583" i="5"/>
  <c r="CD583" i="5"/>
  <c r="DU582" i="5"/>
  <c r="DT582" i="5"/>
  <c r="DS582" i="5"/>
  <c r="DR582" i="5"/>
  <c r="DQ582" i="5"/>
  <c r="DP582" i="5"/>
  <c r="DO582" i="5"/>
  <c r="DN582" i="5"/>
  <c r="DM582" i="5"/>
  <c r="DL582" i="5"/>
  <c r="DK582" i="5"/>
  <c r="DJ582" i="5"/>
  <c r="DI582" i="5"/>
  <c r="DH582" i="5"/>
  <c r="DG582" i="5"/>
  <c r="DF582" i="5"/>
  <c r="DE582" i="5"/>
  <c r="DD582" i="5"/>
  <c r="DC582" i="5"/>
  <c r="DB582" i="5"/>
  <c r="DA582" i="5"/>
  <c r="CZ582" i="5"/>
  <c r="CY582" i="5"/>
  <c r="CX582" i="5"/>
  <c r="CW582" i="5"/>
  <c r="CV582" i="5"/>
  <c r="CU582" i="5"/>
  <c r="CT582" i="5"/>
  <c r="CS582" i="5"/>
  <c r="CR582" i="5"/>
  <c r="CQ582" i="5"/>
  <c r="CP582" i="5"/>
  <c r="CO582" i="5"/>
  <c r="CN582" i="5"/>
  <c r="CM582" i="5"/>
  <c r="CL582" i="5"/>
  <c r="CK582" i="5"/>
  <c r="CJ582" i="5"/>
  <c r="CI582" i="5"/>
  <c r="CH582" i="5"/>
  <c r="CG582" i="5"/>
  <c r="CF582" i="5"/>
  <c r="CE582" i="5"/>
  <c r="CD582" i="5"/>
  <c r="DU581" i="5"/>
  <c r="DT581" i="5"/>
  <c r="DS581" i="5"/>
  <c r="DR581" i="5"/>
  <c r="DQ581" i="5"/>
  <c r="DP581" i="5"/>
  <c r="DO581" i="5"/>
  <c r="DN581" i="5"/>
  <c r="DM581" i="5"/>
  <c r="DL581" i="5"/>
  <c r="DK581" i="5"/>
  <c r="DJ581" i="5"/>
  <c r="DI581" i="5"/>
  <c r="DH581" i="5"/>
  <c r="DG581" i="5"/>
  <c r="DF581" i="5"/>
  <c r="DE581" i="5"/>
  <c r="DD581" i="5"/>
  <c r="DC581" i="5"/>
  <c r="DB581" i="5"/>
  <c r="DA581" i="5"/>
  <c r="CZ581" i="5"/>
  <c r="CY581" i="5"/>
  <c r="CX581" i="5"/>
  <c r="CW581" i="5"/>
  <c r="CV581" i="5"/>
  <c r="CU581" i="5"/>
  <c r="CT581" i="5"/>
  <c r="CS581" i="5"/>
  <c r="CR581" i="5"/>
  <c r="CQ581" i="5"/>
  <c r="CP581" i="5"/>
  <c r="CO581" i="5"/>
  <c r="CN581" i="5"/>
  <c r="CM581" i="5"/>
  <c r="CL581" i="5"/>
  <c r="CK581" i="5"/>
  <c r="CJ581" i="5"/>
  <c r="CI581" i="5"/>
  <c r="CH581" i="5"/>
  <c r="CG581" i="5"/>
  <c r="CF581" i="5"/>
  <c r="CE581" i="5"/>
  <c r="CD581" i="5"/>
  <c r="BG580" i="5"/>
  <c r="BH580" i="5"/>
  <c r="BI580" i="5"/>
  <c r="BJ580" i="5"/>
  <c r="BK580" i="5"/>
  <c r="BL580" i="5"/>
  <c r="BM580" i="5"/>
  <c r="BN580" i="5"/>
  <c r="BO580" i="5"/>
  <c r="BP580" i="5"/>
  <c r="BQ580" i="5"/>
  <c r="BR580" i="5"/>
  <c r="BS580" i="5"/>
  <c r="BT580" i="5"/>
  <c r="BU580" i="5"/>
  <c r="BV580" i="5"/>
  <c r="BW580" i="5"/>
  <c r="BX580" i="5"/>
  <c r="DU580" i="5"/>
  <c r="AN580" i="5"/>
  <c r="AO580" i="5"/>
  <c r="AP580" i="5"/>
  <c r="AQ580" i="5"/>
  <c r="AR580" i="5"/>
  <c r="AS580" i="5"/>
  <c r="AT580" i="5"/>
  <c r="AU580" i="5"/>
  <c r="AV580" i="5"/>
  <c r="AW580" i="5"/>
  <c r="AX580" i="5"/>
  <c r="AY580" i="5"/>
  <c r="AZ580" i="5"/>
  <c r="BA580" i="5"/>
  <c r="BB580" i="5"/>
  <c r="BC580" i="5"/>
  <c r="BD580" i="5"/>
  <c r="BE580" i="5"/>
  <c r="DT580" i="5"/>
  <c r="U580" i="5"/>
  <c r="V580" i="5"/>
  <c r="W580" i="5"/>
  <c r="X580" i="5"/>
  <c r="Y580" i="5"/>
  <c r="Z580" i="5"/>
  <c r="AA580" i="5"/>
  <c r="AB580" i="5"/>
  <c r="AC580" i="5"/>
  <c r="AD580" i="5"/>
  <c r="AE580" i="5"/>
  <c r="AF580" i="5"/>
  <c r="AG580" i="5"/>
  <c r="AH580" i="5"/>
  <c r="AI580" i="5"/>
  <c r="AJ580" i="5"/>
  <c r="AK580" i="5"/>
  <c r="AL580" i="5"/>
  <c r="DS580" i="5"/>
  <c r="B580" i="5"/>
  <c r="C580" i="5"/>
  <c r="D580" i="5"/>
  <c r="E580" i="5"/>
  <c r="F580" i="5"/>
  <c r="G580" i="5"/>
  <c r="H580" i="5"/>
  <c r="I580" i="5"/>
  <c r="J580" i="5"/>
  <c r="K580" i="5"/>
  <c r="M580" i="5"/>
  <c r="N580" i="5"/>
  <c r="O580" i="5"/>
  <c r="P580" i="5"/>
  <c r="Q580" i="5"/>
  <c r="R580" i="5"/>
  <c r="S580" i="5"/>
  <c r="DR580" i="5"/>
  <c r="DQ580" i="5"/>
  <c r="DP580" i="5"/>
  <c r="DO580" i="5"/>
  <c r="DN580" i="5"/>
  <c r="DM580" i="5"/>
  <c r="DL580" i="5"/>
  <c r="DK580" i="5"/>
  <c r="DJ580" i="5"/>
  <c r="DI580" i="5"/>
  <c r="DH580" i="5"/>
  <c r="DG580" i="5"/>
  <c r="DF580" i="5"/>
  <c r="DE580" i="5"/>
  <c r="DD580" i="5"/>
  <c r="DC580" i="5"/>
  <c r="DB580" i="5"/>
  <c r="DA580" i="5"/>
  <c r="CZ580" i="5"/>
  <c r="CY580" i="5"/>
  <c r="CX580" i="5"/>
  <c r="CW580" i="5"/>
  <c r="CV580" i="5"/>
  <c r="CU580" i="5"/>
  <c r="CT580" i="5"/>
  <c r="CS580" i="5"/>
  <c r="CR580" i="5"/>
  <c r="CQ580" i="5"/>
  <c r="CP580" i="5"/>
  <c r="CO580" i="5"/>
  <c r="CN580" i="5"/>
  <c r="CM580" i="5"/>
  <c r="CL580" i="5"/>
  <c r="CK580" i="5"/>
  <c r="CJ580" i="5"/>
  <c r="CI580" i="5"/>
  <c r="CH580" i="5"/>
  <c r="CG580" i="5"/>
  <c r="CF580" i="5"/>
  <c r="CE580" i="5"/>
  <c r="CD580" i="5"/>
  <c r="DU579" i="5"/>
  <c r="DT579" i="5"/>
  <c r="DS579" i="5"/>
  <c r="DR579" i="5"/>
  <c r="DQ579" i="5"/>
  <c r="DP579" i="5"/>
  <c r="DO579" i="5"/>
  <c r="DN579" i="5"/>
  <c r="DM579" i="5"/>
  <c r="DL579" i="5"/>
  <c r="DK579" i="5"/>
  <c r="DJ579" i="5"/>
  <c r="DI579" i="5"/>
  <c r="DH579" i="5"/>
  <c r="DG579" i="5"/>
  <c r="DF579" i="5"/>
  <c r="DE579" i="5"/>
  <c r="DD579" i="5"/>
  <c r="DC579" i="5"/>
  <c r="DB579" i="5"/>
  <c r="DA579" i="5"/>
  <c r="CZ579" i="5"/>
  <c r="CY579" i="5"/>
  <c r="CX579" i="5"/>
  <c r="CW579" i="5"/>
  <c r="CV579" i="5"/>
  <c r="CU579" i="5"/>
  <c r="CT579" i="5"/>
  <c r="CS579" i="5"/>
  <c r="CR579" i="5"/>
  <c r="CQ579" i="5"/>
  <c r="CP579" i="5"/>
  <c r="CO579" i="5"/>
  <c r="CN579" i="5"/>
  <c r="CM579" i="5"/>
  <c r="CL579" i="5"/>
  <c r="CK579" i="5"/>
  <c r="CJ579" i="5"/>
  <c r="CI579" i="5"/>
  <c r="CH579" i="5"/>
  <c r="CG579" i="5"/>
  <c r="CF579" i="5"/>
  <c r="CE579" i="5"/>
  <c r="CD579" i="5"/>
  <c r="DU578" i="5"/>
  <c r="DT578" i="5"/>
  <c r="DS578" i="5"/>
  <c r="DR578" i="5"/>
  <c r="DQ578" i="5"/>
  <c r="DP578" i="5"/>
  <c r="DO578" i="5"/>
  <c r="DN578" i="5"/>
  <c r="DM578" i="5"/>
  <c r="DL578" i="5"/>
  <c r="DK578" i="5"/>
  <c r="DJ578" i="5"/>
  <c r="DI578" i="5"/>
  <c r="DH578" i="5"/>
  <c r="DG578" i="5"/>
  <c r="DF578" i="5"/>
  <c r="DE578" i="5"/>
  <c r="DD578" i="5"/>
  <c r="DC578" i="5"/>
  <c r="DB578" i="5"/>
  <c r="DA578" i="5"/>
  <c r="CZ578" i="5"/>
  <c r="CY578" i="5"/>
  <c r="CX578" i="5"/>
  <c r="CW578" i="5"/>
  <c r="CV578" i="5"/>
  <c r="CU578" i="5"/>
  <c r="CT578" i="5"/>
  <c r="CS578" i="5"/>
  <c r="CR578" i="5"/>
  <c r="CQ578" i="5"/>
  <c r="CP578" i="5"/>
  <c r="CO578" i="5"/>
  <c r="CN578" i="5"/>
  <c r="CM578" i="5"/>
  <c r="CL578" i="5"/>
  <c r="CK578" i="5"/>
  <c r="CJ578" i="5"/>
  <c r="CI578" i="5"/>
  <c r="CH578" i="5"/>
  <c r="CG578" i="5"/>
  <c r="CF578" i="5"/>
  <c r="CE578" i="5"/>
  <c r="CD578" i="5"/>
  <c r="DU577" i="5"/>
  <c r="DT577" i="5"/>
  <c r="DS577" i="5"/>
  <c r="DR577" i="5"/>
  <c r="DQ577" i="5"/>
  <c r="DP577" i="5"/>
  <c r="DO577" i="5"/>
  <c r="DN577" i="5"/>
  <c r="DM577" i="5"/>
  <c r="DL577" i="5"/>
  <c r="DK577" i="5"/>
  <c r="DJ577" i="5"/>
  <c r="DI577" i="5"/>
  <c r="DH577" i="5"/>
  <c r="DG577" i="5"/>
  <c r="DF577" i="5"/>
  <c r="DE577" i="5"/>
  <c r="DD577" i="5"/>
  <c r="DC577" i="5"/>
  <c r="DB577" i="5"/>
  <c r="DA577" i="5"/>
  <c r="CZ577" i="5"/>
  <c r="CY577" i="5"/>
  <c r="CX577" i="5"/>
  <c r="CW577" i="5"/>
  <c r="CV577" i="5"/>
  <c r="CU577" i="5"/>
  <c r="CT577" i="5"/>
  <c r="CS577" i="5"/>
  <c r="CR577" i="5"/>
  <c r="CQ577" i="5"/>
  <c r="CP577" i="5"/>
  <c r="CO577" i="5"/>
  <c r="CN577" i="5"/>
  <c r="CM577" i="5"/>
  <c r="CL577" i="5"/>
  <c r="CK577" i="5"/>
  <c r="CJ577" i="5"/>
  <c r="CI577" i="5"/>
  <c r="CH577" i="5"/>
  <c r="CG577" i="5"/>
  <c r="CF577" i="5"/>
  <c r="CE577" i="5"/>
  <c r="CD577" i="5"/>
  <c r="DU576" i="5"/>
  <c r="DT576" i="5"/>
  <c r="DS576" i="5"/>
  <c r="DR576" i="5"/>
  <c r="DQ576" i="5"/>
  <c r="DP576" i="5"/>
  <c r="DO576" i="5"/>
  <c r="DN576" i="5"/>
  <c r="DM576" i="5"/>
  <c r="DL576" i="5"/>
  <c r="DK576" i="5"/>
  <c r="DJ576" i="5"/>
  <c r="DI576" i="5"/>
  <c r="DH576" i="5"/>
  <c r="DG576" i="5"/>
  <c r="DF576" i="5"/>
  <c r="DE576" i="5"/>
  <c r="DD576" i="5"/>
  <c r="DC576" i="5"/>
  <c r="DB576" i="5"/>
  <c r="DA576" i="5"/>
  <c r="CZ576" i="5"/>
  <c r="CY576" i="5"/>
  <c r="CX576" i="5"/>
  <c r="CW576" i="5"/>
  <c r="CV576" i="5"/>
  <c r="CU576" i="5"/>
  <c r="CT576" i="5"/>
  <c r="CS576" i="5"/>
  <c r="CR576" i="5"/>
  <c r="CQ576" i="5"/>
  <c r="CP576" i="5"/>
  <c r="CO576" i="5"/>
  <c r="CN576" i="5"/>
  <c r="CM576" i="5"/>
  <c r="CL576" i="5"/>
  <c r="CK576" i="5"/>
  <c r="CJ576" i="5"/>
  <c r="CI576" i="5"/>
  <c r="CH576" i="5"/>
  <c r="CG576" i="5"/>
  <c r="CF576" i="5"/>
  <c r="CE576" i="5"/>
  <c r="CD576" i="5"/>
  <c r="DU575" i="5"/>
  <c r="DT575" i="5"/>
  <c r="DS575" i="5"/>
  <c r="DR575" i="5"/>
  <c r="DQ575" i="5"/>
  <c r="DP575" i="5"/>
  <c r="DO575" i="5"/>
  <c r="DN575" i="5"/>
  <c r="DM575" i="5"/>
  <c r="DL575" i="5"/>
  <c r="DK575" i="5"/>
  <c r="DJ575" i="5"/>
  <c r="DI575" i="5"/>
  <c r="DH575" i="5"/>
  <c r="DG575" i="5"/>
  <c r="DF575" i="5"/>
  <c r="DE575" i="5"/>
  <c r="DD575" i="5"/>
  <c r="DC575" i="5"/>
  <c r="DB575" i="5"/>
  <c r="DA575" i="5"/>
  <c r="CZ575" i="5"/>
  <c r="CY575" i="5"/>
  <c r="CX575" i="5"/>
  <c r="CW575" i="5"/>
  <c r="CV575" i="5"/>
  <c r="CU575" i="5"/>
  <c r="CT575" i="5"/>
  <c r="CS575" i="5"/>
  <c r="CR575" i="5"/>
  <c r="CQ575" i="5"/>
  <c r="CP575" i="5"/>
  <c r="CO575" i="5"/>
  <c r="CN575" i="5"/>
  <c r="CM575" i="5"/>
  <c r="CL575" i="5"/>
  <c r="CK575" i="5"/>
  <c r="CJ575" i="5"/>
  <c r="CI575" i="5"/>
  <c r="CH575" i="5"/>
  <c r="CG575" i="5"/>
  <c r="CF575" i="5"/>
  <c r="CE575" i="5"/>
  <c r="CD575" i="5"/>
  <c r="DU574" i="5"/>
  <c r="DT574" i="5"/>
  <c r="DS574" i="5"/>
  <c r="DR574" i="5"/>
  <c r="DQ574" i="5"/>
  <c r="DP574" i="5"/>
  <c r="DO574" i="5"/>
  <c r="DN574" i="5"/>
  <c r="DM574" i="5"/>
  <c r="DL574" i="5"/>
  <c r="DK574" i="5"/>
  <c r="DJ574" i="5"/>
  <c r="DI574" i="5"/>
  <c r="DH574" i="5"/>
  <c r="DG574" i="5"/>
  <c r="DF574" i="5"/>
  <c r="DE574" i="5"/>
  <c r="DD574" i="5"/>
  <c r="DC574" i="5"/>
  <c r="DB574" i="5"/>
  <c r="DA574" i="5"/>
  <c r="CZ574" i="5"/>
  <c r="CY574" i="5"/>
  <c r="CX574" i="5"/>
  <c r="CW574" i="5"/>
  <c r="CV574" i="5"/>
  <c r="CU574" i="5"/>
  <c r="CT574" i="5"/>
  <c r="CS574" i="5"/>
  <c r="CR574" i="5"/>
  <c r="CQ574" i="5"/>
  <c r="CP574" i="5"/>
  <c r="CO574" i="5"/>
  <c r="CN574" i="5"/>
  <c r="CM574" i="5"/>
  <c r="CL574" i="5"/>
  <c r="CK574" i="5"/>
  <c r="CJ574" i="5"/>
  <c r="CI574" i="5"/>
  <c r="CH574" i="5"/>
  <c r="CG574" i="5"/>
  <c r="CF574" i="5"/>
  <c r="CE574" i="5"/>
  <c r="CD574" i="5"/>
  <c r="DU573" i="5"/>
  <c r="DT573" i="5"/>
  <c r="DS573" i="5"/>
  <c r="DR573" i="5"/>
  <c r="DQ573" i="5"/>
  <c r="DP573" i="5"/>
  <c r="DO573" i="5"/>
  <c r="DN573" i="5"/>
  <c r="DM573" i="5"/>
  <c r="DL573" i="5"/>
  <c r="DK573" i="5"/>
  <c r="DJ573" i="5"/>
  <c r="DI573" i="5"/>
  <c r="DH573" i="5"/>
  <c r="DG573" i="5"/>
  <c r="DF573" i="5"/>
  <c r="DE573" i="5"/>
  <c r="DD573" i="5"/>
  <c r="DC573" i="5"/>
  <c r="DB573" i="5"/>
  <c r="DA573" i="5"/>
  <c r="CZ573" i="5"/>
  <c r="CY573" i="5"/>
  <c r="CX573" i="5"/>
  <c r="CW573" i="5"/>
  <c r="CV573" i="5"/>
  <c r="CU573" i="5"/>
  <c r="CT573" i="5"/>
  <c r="CS573" i="5"/>
  <c r="CR573" i="5"/>
  <c r="CQ573" i="5"/>
  <c r="CP573" i="5"/>
  <c r="CO573" i="5"/>
  <c r="CN573" i="5"/>
  <c r="CM573" i="5"/>
  <c r="CL573" i="5"/>
  <c r="CK573" i="5"/>
  <c r="CJ573" i="5"/>
  <c r="CI573" i="5"/>
  <c r="CH573" i="5"/>
  <c r="CG573" i="5"/>
  <c r="CF573" i="5"/>
  <c r="CE573" i="5"/>
  <c r="CD573" i="5"/>
  <c r="DU572" i="5"/>
  <c r="DT572" i="5"/>
  <c r="DS572" i="5"/>
  <c r="DR572" i="5"/>
  <c r="DQ572" i="5"/>
  <c r="DP572" i="5"/>
  <c r="DO572" i="5"/>
  <c r="DN572" i="5"/>
  <c r="DM572" i="5"/>
  <c r="DL572" i="5"/>
  <c r="DK572" i="5"/>
  <c r="DJ572" i="5"/>
  <c r="DI572" i="5"/>
  <c r="DH572" i="5"/>
  <c r="DG572" i="5"/>
  <c r="DF572" i="5"/>
  <c r="DE572" i="5"/>
  <c r="DD572" i="5"/>
  <c r="DC572" i="5"/>
  <c r="DB572" i="5"/>
  <c r="DA572" i="5"/>
  <c r="CZ572" i="5"/>
  <c r="CY572" i="5"/>
  <c r="CX572" i="5"/>
  <c r="CW572" i="5"/>
  <c r="CV572" i="5"/>
  <c r="CU572" i="5"/>
  <c r="CT572" i="5"/>
  <c r="CS572" i="5"/>
  <c r="CR572" i="5"/>
  <c r="CQ572" i="5"/>
  <c r="CP572" i="5"/>
  <c r="CO572" i="5"/>
  <c r="CN572" i="5"/>
  <c r="CM572" i="5"/>
  <c r="CL572" i="5"/>
  <c r="CK572" i="5"/>
  <c r="CJ572" i="5"/>
  <c r="CI572" i="5"/>
  <c r="CH572" i="5"/>
  <c r="CG572" i="5"/>
  <c r="CF572" i="5"/>
  <c r="CE572" i="5"/>
  <c r="CD572" i="5"/>
  <c r="DU571" i="5"/>
  <c r="DT571" i="5"/>
  <c r="DS571" i="5"/>
  <c r="DR571" i="5"/>
  <c r="DQ571" i="5"/>
  <c r="DP571" i="5"/>
  <c r="DO571" i="5"/>
  <c r="DN571" i="5"/>
  <c r="DM571" i="5"/>
  <c r="DL571" i="5"/>
  <c r="DK571" i="5"/>
  <c r="DJ571" i="5"/>
  <c r="DI571" i="5"/>
  <c r="DH571" i="5"/>
  <c r="DG571" i="5"/>
  <c r="DF571" i="5"/>
  <c r="DE571" i="5"/>
  <c r="DD571" i="5"/>
  <c r="DC571" i="5"/>
  <c r="DB571" i="5"/>
  <c r="DA571" i="5"/>
  <c r="CZ571" i="5"/>
  <c r="CY571" i="5"/>
  <c r="CX571" i="5"/>
  <c r="CW571" i="5"/>
  <c r="CV571" i="5"/>
  <c r="CU571" i="5"/>
  <c r="CT571" i="5"/>
  <c r="CS571" i="5"/>
  <c r="CR571" i="5"/>
  <c r="CQ571" i="5"/>
  <c r="CP571" i="5"/>
  <c r="CO571" i="5"/>
  <c r="CN571" i="5"/>
  <c r="CM571" i="5"/>
  <c r="CL571" i="5"/>
  <c r="CK571" i="5"/>
  <c r="CJ571" i="5"/>
  <c r="CI571" i="5"/>
  <c r="CH571" i="5"/>
  <c r="CG571" i="5"/>
  <c r="CF571" i="5"/>
  <c r="CE571" i="5"/>
  <c r="CD571" i="5"/>
  <c r="DU570" i="5"/>
  <c r="DT570" i="5"/>
  <c r="DS570" i="5"/>
  <c r="DR570" i="5"/>
  <c r="DQ570" i="5"/>
  <c r="DP570" i="5"/>
  <c r="DO570" i="5"/>
  <c r="DN570" i="5"/>
  <c r="DM570" i="5"/>
  <c r="DL570" i="5"/>
  <c r="DK570" i="5"/>
  <c r="DJ570" i="5"/>
  <c r="DI570" i="5"/>
  <c r="DH570" i="5"/>
  <c r="DG570" i="5"/>
  <c r="DF570" i="5"/>
  <c r="DE570" i="5"/>
  <c r="DD570" i="5"/>
  <c r="DC570" i="5"/>
  <c r="DB570" i="5"/>
  <c r="DA570" i="5"/>
  <c r="CZ570" i="5"/>
  <c r="CY570" i="5"/>
  <c r="CX570" i="5"/>
  <c r="CW570" i="5"/>
  <c r="CV570" i="5"/>
  <c r="CU570" i="5"/>
  <c r="CT570" i="5"/>
  <c r="CS570" i="5"/>
  <c r="CR570" i="5"/>
  <c r="CQ570" i="5"/>
  <c r="CP570" i="5"/>
  <c r="CO570" i="5"/>
  <c r="CN570" i="5"/>
  <c r="CM570" i="5"/>
  <c r="CL570" i="5"/>
  <c r="CK570" i="5"/>
  <c r="CJ570" i="5"/>
  <c r="CI570" i="5"/>
  <c r="CH570" i="5"/>
  <c r="CG570" i="5"/>
  <c r="CF570" i="5"/>
  <c r="CE570" i="5"/>
  <c r="CD570" i="5"/>
  <c r="DU569" i="5"/>
  <c r="DT569" i="5"/>
  <c r="DS569" i="5"/>
  <c r="DR569" i="5"/>
  <c r="DQ569" i="5"/>
  <c r="DP569" i="5"/>
  <c r="DO569" i="5"/>
  <c r="DN569" i="5"/>
  <c r="DM569" i="5"/>
  <c r="DL569" i="5"/>
  <c r="DK569" i="5"/>
  <c r="DJ569" i="5"/>
  <c r="DI569" i="5"/>
  <c r="DH569" i="5"/>
  <c r="DG569" i="5"/>
  <c r="DF569" i="5"/>
  <c r="DE569" i="5"/>
  <c r="DD569" i="5"/>
  <c r="DC569" i="5"/>
  <c r="DB569" i="5"/>
  <c r="DA569" i="5"/>
  <c r="CZ569" i="5"/>
  <c r="CY569" i="5"/>
  <c r="CX569" i="5"/>
  <c r="CW569" i="5"/>
  <c r="CV569" i="5"/>
  <c r="CU569" i="5"/>
  <c r="CT569" i="5"/>
  <c r="CS569" i="5"/>
  <c r="CR569" i="5"/>
  <c r="CQ569" i="5"/>
  <c r="CP569" i="5"/>
  <c r="CO569" i="5"/>
  <c r="CN569" i="5"/>
  <c r="CM569" i="5"/>
  <c r="CL569" i="5"/>
  <c r="CK569" i="5"/>
  <c r="CJ569" i="5"/>
  <c r="CI569" i="5"/>
  <c r="CH569" i="5"/>
  <c r="CG569" i="5"/>
  <c r="CF569" i="5"/>
  <c r="CE569" i="5"/>
  <c r="CD569" i="5"/>
  <c r="DU568" i="5"/>
  <c r="DT568" i="5"/>
  <c r="DS568" i="5"/>
  <c r="DR568" i="5"/>
  <c r="DQ568" i="5"/>
  <c r="DP568" i="5"/>
  <c r="DO568" i="5"/>
  <c r="DN568" i="5"/>
  <c r="DM568" i="5"/>
  <c r="DL568" i="5"/>
  <c r="DK568" i="5"/>
  <c r="DJ568" i="5"/>
  <c r="DI568" i="5"/>
  <c r="DH568" i="5"/>
  <c r="DG568" i="5"/>
  <c r="DF568" i="5"/>
  <c r="DE568" i="5"/>
  <c r="DD568" i="5"/>
  <c r="DC568" i="5"/>
  <c r="DB568" i="5"/>
  <c r="DA568" i="5"/>
  <c r="CZ568" i="5"/>
  <c r="CY568" i="5"/>
  <c r="CX568" i="5"/>
  <c r="CW568" i="5"/>
  <c r="CV568" i="5"/>
  <c r="CU568" i="5"/>
  <c r="CT568" i="5"/>
  <c r="CS568" i="5"/>
  <c r="CR568" i="5"/>
  <c r="CQ568" i="5"/>
  <c r="CP568" i="5"/>
  <c r="CO568" i="5"/>
  <c r="CN568" i="5"/>
  <c r="CM568" i="5"/>
  <c r="CL568" i="5"/>
  <c r="CK568" i="5"/>
  <c r="CJ568" i="5"/>
  <c r="CI568" i="5"/>
  <c r="CH568" i="5"/>
  <c r="CG568" i="5"/>
  <c r="CF568" i="5"/>
  <c r="CE568" i="5"/>
  <c r="CD568" i="5"/>
  <c r="DU567" i="5"/>
  <c r="DT567" i="5"/>
  <c r="DS567" i="5"/>
  <c r="DR567" i="5"/>
  <c r="DQ567" i="5"/>
  <c r="DP567" i="5"/>
  <c r="DO567" i="5"/>
  <c r="DN567" i="5"/>
  <c r="DM567" i="5"/>
  <c r="DL567" i="5"/>
  <c r="DK567" i="5"/>
  <c r="DJ567" i="5"/>
  <c r="DI567" i="5"/>
  <c r="DH567" i="5"/>
  <c r="DG567" i="5"/>
  <c r="DF567" i="5"/>
  <c r="DE567" i="5"/>
  <c r="DD567" i="5"/>
  <c r="DC567" i="5"/>
  <c r="DB567" i="5"/>
  <c r="DA567" i="5"/>
  <c r="CZ567" i="5"/>
  <c r="CY567" i="5"/>
  <c r="CX567" i="5"/>
  <c r="CW567" i="5"/>
  <c r="CV567" i="5"/>
  <c r="CU567" i="5"/>
  <c r="CT567" i="5"/>
  <c r="CS567" i="5"/>
  <c r="CR567" i="5"/>
  <c r="CQ567" i="5"/>
  <c r="CP567" i="5"/>
  <c r="CO567" i="5"/>
  <c r="CN567" i="5"/>
  <c r="CM567" i="5"/>
  <c r="CL567" i="5"/>
  <c r="CK567" i="5"/>
  <c r="CJ567" i="5"/>
  <c r="CI567" i="5"/>
  <c r="CH567" i="5"/>
  <c r="CG567" i="5"/>
  <c r="CF567" i="5"/>
  <c r="CE567" i="5"/>
  <c r="CD567" i="5"/>
  <c r="DU566" i="5"/>
  <c r="DT566" i="5"/>
  <c r="DS566" i="5"/>
  <c r="DR566" i="5"/>
  <c r="DQ566" i="5"/>
  <c r="DP566" i="5"/>
  <c r="DO566" i="5"/>
  <c r="DN566" i="5"/>
  <c r="DM566" i="5"/>
  <c r="DL566" i="5"/>
  <c r="DK566" i="5"/>
  <c r="DJ566" i="5"/>
  <c r="DI566" i="5"/>
  <c r="DH566" i="5"/>
  <c r="DG566" i="5"/>
  <c r="DF566" i="5"/>
  <c r="DE566" i="5"/>
  <c r="DD566" i="5"/>
  <c r="DC566" i="5"/>
  <c r="DB566" i="5"/>
  <c r="DA566" i="5"/>
  <c r="CZ566" i="5"/>
  <c r="CY566" i="5"/>
  <c r="CX566" i="5"/>
  <c r="CW566" i="5"/>
  <c r="CV566" i="5"/>
  <c r="CU566" i="5"/>
  <c r="CT566" i="5"/>
  <c r="CS566" i="5"/>
  <c r="CR566" i="5"/>
  <c r="CQ566" i="5"/>
  <c r="CP566" i="5"/>
  <c r="CO566" i="5"/>
  <c r="CN566" i="5"/>
  <c r="CM566" i="5"/>
  <c r="CL566" i="5"/>
  <c r="CK566" i="5"/>
  <c r="CJ566" i="5"/>
  <c r="CI566" i="5"/>
  <c r="CH566" i="5"/>
  <c r="CG566" i="5"/>
  <c r="CF566" i="5"/>
  <c r="CE566" i="5"/>
  <c r="CD566" i="5"/>
  <c r="DU565" i="5"/>
  <c r="DT565" i="5"/>
  <c r="DS565" i="5"/>
  <c r="DR565" i="5"/>
  <c r="DQ565" i="5"/>
  <c r="DP565" i="5"/>
  <c r="DO565" i="5"/>
  <c r="DN565" i="5"/>
  <c r="DM565" i="5"/>
  <c r="DL565" i="5"/>
  <c r="DK565" i="5"/>
  <c r="DJ565" i="5"/>
  <c r="DI565" i="5"/>
  <c r="DH565" i="5"/>
  <c r="DG565" i="5"/>
  <c r="DF565" i="5"/>
  <c r="DE565" i="5"/>
  <c r="DD565" i="5"/>
  <c r="DC565" i="5"/>
  <c r="DB565" i="5"/>
  <c r="DA565" i="5"/>
  <c r="CZ565" i="5"/>
  <c r="CY565" i="5"/>
  <c r="CX565" i="5"/>
  <c r="CW565" i="5"/>
  <c r="CV565" i="5"/>
  <c r="CU565" i="5"/>
  <c r="CT565" i="5"/>
  <c r="CS565" i="5"/>
  <c r="CR565" i="5"/>
  <c r="CQ565" i="5"/>
  <c r="CP565" i="5"/>
  <c r="CO565" i="5"/>
  <c r="CN565" i="5"/>
  <c r="CM565" i="5"/>
  <c r="CL565" i="5"/>
  <c r="CK565" i="5"/>
  <c r="CJ565" i="5"/>
  <c r="CI565" i="5"/>
  <c r="CH565" i="5"/>
  <c r="CG565" i="5"/>
  <c r="CF565" i="5"/>
  <c r="CE565" i="5"/>
  <c r="CD565" i="5"/>
  <c r="DU564" i="5"/>
  <c r="DT564" i="5"/>
  <c r="DS564" i="5"/>
  <c r="DR564" i="5"/>
  <c r="DQ564" i="5"/>
  <c r="DP564" i="5"/>
  <c r="DO564" i="5"/>
  <c r="DN564" i="5"/>
  <c r="DM564" i="5"/>
  <c r="DL564" i="5"/>
  <c r="DK564" i="5"/>
  <c r="DJ564" i="5"/>
  <c r="DI564" i="5"/>
  <c r="DH564" i="5"/>
  <c r="DG564" i="5"/>
  <c r="DF564" i="5"/>
  <c r="DE564" i="5"/>
  <c r="DD564" i="5"/>
  <c r="DC564" i="5"/>
  <c r="DB564" i="5"/>
  <c r="DA564" i="5"/>
  <c r="CZ564" i="5"/>
  <c r="CY564" i="5"/>
  <c r="CX564" i="5"/>
  <c r="CW564" i="5"/>
  <c r="CV564" i="5"/>
  <c r="CU564" i="5"/>
  <c r="CT564" i="5"/>
  <c r="CS564" i="5"/>
  <c r="CR564" i="5"/>
  <c r="CQ564" i="5"/>
  <c r="CP564" i="5"/>
  <c r="CO564" i="5"/>
  <c r="CN564" i="5"/>
  <c r="CM564" i="5"/>
  <c r="CL564" i="5"/>
  <c r="CK564" i="5"/>
  <c r="CJ564" i="5"/>
  <c r="CI564" i="5"/>
  <c r="CH564" i="5"/>
  <c r="CG564" i="5"/>
  <c r="CF564" i="5"/>
  <c r="CE564" i="5"/>
  <c r="CD564" i="5"/>
  <c r="DU563" i="5"/>
  <c r="DT563" i="5"/>
  <c r="DS563" i="5"/>
  <c r="DR563" i="5"/>
  <c r="DQ563" i="5"/>
  <c r="DP563" i="5"/>
  <c r="DO563" i="5"/>
  <c r="DN563" i="5"/>
  <c r="DM563" i="5"/>
  <c r="DL563" i="5"/>
  <c r="DK563" i="5"/>
  <c r="DJ563" i="5"/>
  <c r="DI563" i="5"/>
  <c r="DH563" i="5"/>
  <c r="DG563" i="5"/>
  <c r="DF563" i="5"/>
  <c r="DE563" i="5"/>
  <c r="DD563" i="5"/>
  <c r="DC563" i="5"/>
  <c r="DB563" i="5"/>
  <c r="DA563" i="5"/>
  <c r="CZ563" i="5"/>
  <c r="CY563" i="5"/>
  <c r="CX563" i="5"/>
  <c r="CW563" i="5"/>
  <c r="CV563" i="5"/>
  <c r="CU563" i="5"/>
  <c r="CT563" i="5"/>
  <c r="CS563" i="5"/>
  <c r="CR563" i="5"/>
  <c r="CQ563" i="5"/>
  <c r="CP563" i="5"/>
  <c r="CO563" i="5"/>
  <c r="CN563" i="5"/>
  <c r="CM563" i="5"/>
  <c r="CL563" i="5"/>
  <c r="CK563" i="5"/>
  <c r="CJ563" i="5"/>
  <c r="CI563" i="5"/>
  <c r="CH563" i="5"/>
  <c r="CG563" i="5"/>
  <c r="CF563" i="5"/>
  <c r="CE563" i="5"/>
  <c r="CD563" i="5"/>
  <c r="DU562" i="5"/>
  <c r="DT562" i="5"/>
  <c r="DS562" i="5"/>
  <c r="DR562" i="5"/>
  <c r="DQ562" i="5"/>
  <c r="DP562" i="5"/>
  <c r="DO562" i="5"/>
  <c r="DN562" i="5"/>
  <c r="DM562" i="5"/>
  <c r="DL562" i="5"/>
  <c r="DK562" i="5"/>
  <c r="DJ562" i="5"/>
  <c r="DI562" i="5"/>
  <c r="DH562" i="5"/>
  <c r="DG562" i="5"/>
  <c r="DF562" i="5"/>
  <c r="DE562" i="5"/>
  <c r="DD562" i="5"/>
  <c r="DC562" i="5"/>
  <c r="DB562" i="5"/>
  <c r="DA562" i="5"/>
  <c r="CZ562" i="5"/>
  <c r="CY562" i="5"/>
  <c r="CX562" i="5"/>
  <c r="CW562" i="5"/>
  <c r="CV562" i="5"/>
  <c r="CU562" i="5"/>
  <c r="CT562" i="5"/>
  <c r="CS562" i="5"/>
  <c r="CR562" i="5"/>
  <c r="CQ562" i="5"/>
  <c r="CP562" i="5"/>
  <c r="CO562" i="5"/>
  <c r="CN562" i="5"/>
  <c r="CM562" i="5"/>
  <c r="CL562" i="5"/>
  <c r="CK562" i="5"/>
  <c r="CJ562" i="5"/>
  <c r="CI562" i="5"/>
  <c r="CH562" i="5"/>
  <c r="CG562" i="5"/>
  <c r="CF562" i="5"/>
  <c r="CE562" i="5"/>
  <c r="CD562" i="5"/>
  <c r="DU561" i="5"/>
  <c r="DT561" i="5"/>
  <c r="DS561" i="5"/>
  <c r="DR561" i="5"/>
  <c r="DQ561" i="5"/>
  <c r="DP561" i="5"/>
  <c r="DO561" i="5"/>
  <c r="DN561" i="5"/>
  <c r="DM561" i="5"/>
  <c r="DL561" i="5"/>
  <c r="DK561" i="5"/>
  <c r="DJ561" i="5"/>
  <c r="DI561" i="5"/>
  <c r="DH561" i="5"/>
  <c r="DG561" i="5"/>
  <c r="DF561" i="5"/>
  <c r="DE561" i="5"/>
  <c r="DD561" i="5"/>
  <c r="DC561" i="5"/>
  <c r="DB561" i="5"/>
  <c r="DA561" i="5"/>
  <c r="CZ561" i="5"/>
  <c r="CY561" i="5"/>
  <c r="CX561" i="5"/>
  <c r="CW561" i="5"/>
  <c r="CV561" i="5"/>
  <c r="CU561" i="5"/>
  <c r="CT561" i="5"/>
  <c r="CS561" i="5"/>
  <c r="CR561" i="5"/>
  <c r="CQ561" i="5"/>
  <c r="CP561" i="5"/>
  <c r="CO561" i="5"/>
  <c r="CN561" i="5"/>
  <c r="CM561" i="5"/>
  <c r="CL561" i="5"/>
  <c r="CK561" i="5"/>
  <c r="CJ561" i="5"/>
  <c r="CI561" i="5"/>
  <c r="CH561" i="5"/>
  <c r="CG561" i="5"/>
  <c r="CF561" i="5"/>
  <c r="CE561" i="5"/>
  <c r="CD561" i="5"/>
  <c r="DU560" i="5"/>
  <c r="DT560" i="5"/>
  <c r="DS560" i="5"/>
  <c r="DR560" i="5"/>
  <c r="DQ560" i="5"/>
  <c r="DP560" i="5"/>
  <c r="DO560" i="5"/>
  <c r="DN560" i="5"/>
  <c r="DM560" i="5"/>
  <c r="DL560" i="5"/>
  <c r="DK560" i="5"/>
  <c r="DJ560" i="5"/>
  <c r="DI560" i="5"/>
  <c r="DH560" i="5"/>
  <c r="DG560" i="5"/>
  <c r="DF560" i="5"/>
  <c r="DE560" i="5"/>
  <c r="DD560" i="5"/>
  <c r="DC560" i="5"/>
  <c r="DB560" i="5"/>
  <c r="DA560" i="5"/>
  <c r="CZ560" i="5"/>
  <c r="CY560" i="5"/>
  <c r="CX560" i="5"/>
  <c r="CW560" i="5"/>
  <c r="CV560" i="5"/>
  <c r="CU560" i="5"/>
  <c r="CT560" i="5"/>
  <c r="CS560" i="5"/>
  <c r="CR560" i="5"/>
  <c r="CQ560" i="5"/>
  <c r="CP560" i="5"/>
  <c r="CO560" i="5"/>
  <c r="CN560" i="5"/>
  <c r="CM560" i="5"/>
  <c r="CL560" i="5"/>
  <c r="CK560" i="5"/>
  <c r="CJ560" i="5"/>
  <c r="CI560" i="5"/>
  <c r="CH560" i="5"/>
  <c r="CG560" i="5"/>
  <c r="CF560" i="5"/>
  <c r="CE560" i="5"/>
  <c r="CD560" i="5"/>
  <c r="DU559" i="5"/>
  <c r="DT559" i="5"/>
  <c r="DS559" i="5"/>
  <c r="DR559" i="5"/>
  <c r="DQ559" i="5"/>
  <c r="DP559" i="5"/>
  <c r="DO559" i="5"/>
  <c r="DN559" i="5"/>
  <c r="DM559" i="5"/>
  <c r="DL559" i="5"/>
  <c r="DK559" i="5"/>
  <c r="DJ559" i="5"/>
  <c r="DI559" i="5"/>
  <c r="DH559" i="5"/>
  <c r="DG559" i="5"/>
  <c r="DF559" i="5"/>
  <c r="DE559" i="5"/>
  <c r="DD559" i="5"/>
  <c r="DC559" i="5"/>
  <c r="DB559" i="5"/>
  <c r="DA559" i="5"/>
  <c r="CZ559" i="5"/>
  <c r="CY559" i="5"/>
  <c r="CX559" i="5"/>
  <c r="CW559" i="5"/>
  <c r="CV559" i="5"/>
  <c r="CU559" i="5"/>
  <c r="CT559" i="5"/>
  <c r="CS559" i="5"/>
  <c r="CR559" i="5"/>
  <c r="CQ559" i="5"/>
  <c r="CP559" i="5"/>
  <c r="CO559" i="5"/>
  <c r="CN559" i="5"/>
  <c r="CM559" i="5"/>
  <c r="CL559" i="5"/>
  <c r="CK559" i="5"/>
  <c r="CJ559" i="5"/>
  <c r="CI559" i="5"/>
  <c r="CH559" i="5"/>
  <c r="CG559" i="5"/>
  <c r="CF559" i="5"/>
  <c r="CE559" i="5"/>
  <c r="CD559" i="5"/>
  <c r="DU558" i="5"/>
  <c r="DT558" i="5"/>
  <c r="DS558" i="5"/>
  <c r="DR558" i="5"/>
  <c r="DQ558" i="5"/>
  <c r="DP558" i="5"/>
  <c r="DO558" i="5"/>
  <c r="DN558" i="5"/>
  <c r="DM558" i="5"/>
  <c r="DL558" i="5"/>
  <c r="DK558" i="5"/>
  <c r="DJ558" i="5"/>
  <c r="DI558" i="5"/>
  <c r="DH558" i="5"/>
  <c r="DG558" i="5"/>
  <c r="DF558" i="5"/>
  <c r="DE558" i="5"/>
  <c r="DD558" i="5"/>
  <c r="DC558" i="5"/>
  <c r="DB558" i="5"/>
  <c r="DA558" i="5"/>
  <c r="CZ558" i="5"/>
  <c r="CY558" i="5"/>
  <c r="CX558" i="5"/>
  <c r="CW558" i="5"/>
  <c r="CV558" i="5"/>
  <c r="CU558" i="5"/>
  <c r="CT558" i="5"/>
  <c r="CS558" i="5"/>
  <c r="CR558" i="5"/>
  <c r="CQ558" i="5"/>
  <c r="CP558" i="5"/>
  <c r="CO558" i="5"/>
  <c r="CN558" i="5"/>
  <c r="CM558" i="5"/>
  <c r="CL558" i="5"/>
  <c r="CK558" i="5"/>
  <c r="CJ558" i="5"/>
  <c r="CI558" i="5"/>
  <c r="CH558" i="5"/>
  <c r="CG558" i="5"/>
  <c r="CF558" i="5"/>
  <c r="CE558" i="5"/>
  <c r="CD558" i="5"/>
  <c r="DU557" i="5"/>
  <c r="DT557" i="5"/>
  <c r="DS557" i="5"/>
  <c r="DR557" i="5"/>
  <c r="DQ557" i="5"/>
  <c r="DP557" i="5"/>
  <c r="DO557" i="5"/>
  <c r="DN557" i="5"/>
  <c r="DM557" i="5"/>
  <c r="DL557" i="5"/>
  <c r="DK557" i="5"/>
  <c r="DJ557" i="5"/>
  <c r="DI557" i="5"/>
  <c r="DH557" i="5"/>
  <c r="DG557" i="5"/>
  <c r="DF557" i="5"/>
  <c r="DE557" i="5"/>
  <c r="DD557" i="5"/>
  <c r="DC557" i="5"/>
  <c r="DB557" i="5"/>
  <c r="DA557" i="5"/>
  <c r="CZ557" i="5"/>
  <c r="CY557" i="5"/>
  <c r="CX557" i="5"/>
  <c r="CW557" i="5"/>
  <c r="CV557" i="5"/>
  <c r="CU557" i="5"/>
  <c r="CT557" i="5"/>
  <c r="CS557" i="5"/>
  <c r="CR557" i="5"/>
  <c r="CQ557" i="5"/>
  <c r="CP557" i="5"/>
  <c r="CO557" i="5"/>
  <c r="CN557" i="5"/>
  <c r="CM557" i="5"/>
  <c r="CL557" i="5"/>
  <c r="CK557" i="5"/>
  <c r="CJ557" i="5"/>
  <c r="CI557" i="5"/>
  <c r="CH557" i="5"/>
  <c r="CG557" i="5"/>
  <c r="CF557" i="5"/>
  <c r="CE557" i="5"/>
  <c r="CD557" i="5"/>
  <c r="DU556" i="5"/>
  <c r="DT556" i="5"/>
  <c r="DS556" i="5"/>
  <c r="DR556" i="5"/>
  <c r="DQ556" i="5"/>
  <c r="DP556" i="5"/>
  <c r="DO556" i="5"/>
  <c r="DN556" i="5"/>
  <c r="DM556" i="5"/>
  <c r="DL556" i="5"/>
  <c r="DK556" i="5"/>
  <c r="DJ556" i="5"/>
  <c r="DI556" i="5"/>
  <c r="DH556" i="5"/>
  <c r="DG556" i="5"/>
  <c r="DF556" i="5"/>
  <c r="DE556" i="5"/>
  <c r="DD556" i="5"/>
  <c r="DC556" i="5"/>
  <c r="DB556" i="5"/>
  <c r="DA556" i="5"/>
  <c r="CZ556" i="5"/>
  <c r="CY556" i="5"/>
  <c r="CX556" i="5"/>
  <c r="CW556" i="5"/>
  <c r="CV556" i="5"/>
  <c r="CU556" i="5"/>
  <c r="CT556" i="5"/>
  <c r="CS556" i="5"/>
  <c r="CR556" i="5"/>
  <c r="CQ556" i="5"/>
  <c r="CP556" i="5"/>
  <c r="CO556" i="5"/>
  <c r="CN556" i="5"/>
  <c r="CM556" i="5"/>
  <c r="CL556" i="5"/>
  <c r="CK556" i="5"/>
  <c r="CJ556" i="5"/>
  <c r="CI556" i="5"/>
  <c r="CH556" i="5"/>
  <c r="CG556" i="5"/>
  <c r="CF556" i="5"/>
  <c r="CE556" i="5"/>
  <c r="CD556" i="5"/>
  <c r="DU555" i="5"/>
  <c r="DT555" i="5"/>
  <c r="DS555" i="5"/>
  <c r="DR555" i="5"/>
  <c r="DQ555" i="5"/>
  <c r="DP555" i="5"/>
  <c r="DO555" i="5"/>
  <c r="DN555" i="5"/>
  <c r="DM555" i="5"/>
  <c r="DL555" i="5"/>
  <c r="DK555" i="5"/>
  <c r="DJ555" i="5"/>
  <c r="DI555" i="5"/>
  <c r="DH555" i="5"/>
  <c r="DG555" i="5"/>
  <c r="DF555" i="5"/>
  <c r="DE555" i="5"/>
  <c r="DD555" i="5"/>
  <c r="DC555" i="5"/>
  <c r="DB555" i="5"/>
  <c r="DA555" i="5"/>
  <c r="CZ555" i="5"/>
  <c r="CY555" i="5"/>
  <c r="CX555" i="5"/>
  <c r="CW555" i="5"/>
  <c r="CV555" i="5"/>
  <c r="CU555" i="5"/>
  <c r="CT555" i="5"/>
  <c r="CS555" i="5"/>
  <c r="CR555" i="5"/>
  <c r="CQ555" i="5"/>
  <c r="CP555" i="5"/>
  <c r="CO555" i="5"/>
  <c r="CN555" i="5"/>
  <c r="CM555" i="5"/>
  <c r="CL555" i="5"/>
  <c r="CK555" i="5"/>
  <c r="CJ555" i="5"/>
  <c r="CI555" i="5"/>
  <c r="CH555" i="5"/>
  <c r="CG555" i="5"/>
  <c r="CF555" i="5"/>
  <c r="CE555" i="5"/>
  <c r="CD555" i="5"/>
  <c r="DU554" i="5"/>
  <c r="DT554" i="5"/>
  <c r="DS554" i="5"/>
  <c r="DR554" i="5"/>
  <c r="DQ554" i="5"/>
  <c r="DP554" i="5"/>
  <c r="DO554" i="5"/>
  <c r="DN554" i="5"/>
  <c r="DM554" i="5"/>
  <c r="DL554" i="5"/>
  <c r="DK554" i="5"/>
  <c r="DJ554" i="5"/>
  <c r="DI554" i="5"/>
  <c r="DH554" i="5"/>
  <c r="DG554" i="5"/>
  <c r="DF554" i="5"/>
  <c r="DE554" i="5"/>
  <c r="DD554" i="5"/>
  <c r="DC554" i="5"/>
  <c r="DB554" i="5"/>
  <c r="DA554" i="5"/>
  <c r="CZ554" i="5"/>
  <c r="CY554" i="5"/>
  <c r="CX554" i="5"/>
  <c r="CW554" i="5"/>
  <c r="CV554" i="5"/>
  <c r="CU554" i="5"/>
  <c r="CT554" i="5"/>
  <c r="CS554" i="5"/>
  <c r="CR554" i="5"/>
  <c r="CQ554" i="5"/>
  <c r="CP554" i="5"/>
  <c r="CO554" i="5"/>
  <c r="CN554" i="5"/>
  <c r="CM554" i="5"/>
  <c r="CL554" i="5"/>
  <c r="CK554" i="5"/>
  <c r="CJ554" i="5"/>
  <c r="CI554" i="5"/>
  <c r="CH554" i="5"/>
  <c r="CG554" i="5"/>
  <c r="CF554" i="5"/>
  <c r="CE554" i="5"/>
  <c r="CD554" i="5"/>
  <c r="DU553" i="5"/>
  <c r="DT553" i="5"/>
  <c r="DS553" i="5"/>
  <c r="DR553" i="5"/>
  <c r="DQ553" i="5"/>
  <c r="DP553" i="5"/>
  <c r="DO553" i="5"/>
  <c r="DN553" i="5"/>
  <c r="DM553" i="5"/>
  <c r="DL553" i="5"/>
  <c r="DK553" i="5"/>
  <c r="DJ553" i="5"/>
  <c r="DI553" i="5"/>
  <c r="DH553" i="5"/>
  <c r="DG553" i="5"/>
  <c r="DF553" i="5"/>
  <c r="DE553" i="5"/>
  <c r="DD553" i="5"/>
  <c r="DC553" i="5"/>
  <c r="DB553" i="5"/>
  <c r="DA553" i="5"/>
  <c r="CZ553" i="5"/>
  <c r="CY553" i="5"/>
  <c r="CX553" i="5"/>
  <c r="CW553" i="5"/>
  <c r="CV553" i="5"/>
  <c r="CU553" i="5"/>
  <c r="CT553" i="5"/>
  <c r="CS553" i="5"/>
  <c r="CR553" i="5"/>
  <c r="CQ553" i="5"/>
  <c r="CP553" i="5"/>
  <c r="CO553" i="5"/>
  <c r="CN553" i="5"/>
  <c r="CM553" i="5"/>
  <c r="CL553" i="5"/>
  <c r="CK553" i="5"/>
  <c r="CJ553" i="5"/>
  <c r="CI553" i="5"/>
  <c r="CH553" i="5"/>
  <c r="CG553" i="5"/>
  <c r="CF553" i="5"/>
  <c r="CE553" i="5"/>
  <c r="CD553" i="5"/>
  <c r="DU552" i="5"/>
  <c r="DT552" i="5"/>
  <c r="DS552" i="5"/>
  <c r="DR552" i="5"/>
  <c r="DQ552" i="5"/>
  <c r="DP552" i="5"/>
  <c r="DO552" i="5"/>
  <c r="DN552" i="5"/>
  <c r="DM552" i="5"/>
  <c r="DL552" i="5"/>
  <c r="DK552" i="5"/>
  <c r="DJ552" i="5"/>
  <c r="DI552" i="5"/>
  <c r="DH552" i="5"/>
  <c r="DG552" i="5"/>
  <c r="DF552" i="5"/>
  <c r="DE552" i="5"/>
  <c r="DD552" i="5"/>
  <c r="DC552" i="5"/>
  <c r="DB552" i="5"/>
  <c r="DA552" i="5"/>
  <c r="CZ552" i="5"/>
  <c r="CY552" i="5"/>
  <c r="CX552" i="5"/>
  <c r="CW552" i="5"/>
  <c r="CV552" i="5"/>
  <c r="CU552" i="5"/>
  <c r="CT552" i="5"/>
  <c r="CS552" i="5"/>
  <c r="CR552" i="5"/>
  <c r="CQ552" i="5"/>
  <c r="CP552" i="5"/>
  <c r="CO552" i="5"/>
  <c r="CN552" i="5"/>
  <c r="CM552" i="5"/>
  <c r="CL552" i="5"/>
  <c r="CK552" i="5"/>
  <c r="CJ552" i="5"/>
  <c r="CI552" i="5"/>
  <c r="CH552" i="5"/>
  <c r="CG552" i="5"/>
  <c r="CF552" i="5"/>
  <c r="CE552" i="5"/>
  <c r="CD552" i="5"/>
  <c r="DU551" i="5"/>
  <c r="DT551" i="5"/>
  <c r="DS551" i="5"/>
  <c r="DR551" i="5"/>
  <c r="DQ551" i="5"/>
  <c r="DP551" i="5"/>
  <c r="DO551" i="5"/>
  <c r="DN551" i="5"/>
  <c r="DM551" i="5"/>
  <c r="DL551" i="5"/>
  <c r="DK551" i="5"/>
  <c r="DJ551" i="5"/>
  <c r="DI551" i="5"/>
  <c r="DH551" i="5"/>
  <c r="DG551" i="5"/>
  <c r="DF551" i="5"/>
  <c r="DE551" i="5"/>
  <c r="DD551" i="5"/>
  <c r="DC551" i="5"/>
  <c r="DB551" i="5"/>
  <c r="DA551" i="5"/>
  <c r="CZ551" i="5"/>
  <c r="CY551" i="5"/>
  <c r="CX551" i="5"/>
  <c r="CW551" i="5"/>
  <c r="CV551" i="5"/>
  <c r="CU551" i="5"/>
  <c r="CT551" i="5"/>
  <c r="CS551" i="5"/>
  <c r="CR551" i="5"/>
  <c r="CQ551" i="5"/>
  <c r="CP551" i="5"/>
  <c r="CO551" i="5"/>
  <c r="CN551" i="5"/>
  <c r="CM551" i="5"/>
  <c r="CL551" i="5"/>
  <c r="CK551" i="5"/>
  <c r="CJ551" i="5"/>
  <c r="CI551" i="5"/>
  <c r="CH551" i="5"/>
  <c r="CG551" i="5"/>
  <c r="CF551" i="5"/>
  <c r="CE551" i="5"/>
  <c r="CD551" i="5"/>
  <c r="DU550" i="5"/>
  <c r="DT550" i="5"/>
  <c r="DS550" i="5"/>
  <c r="DR550" i="5"/>
  <c r="DQ550" i="5"/>
  <c r="DP550" i="5"/>
  <c r="DO550" i="5"/>
  <c r="DN550" i="5"/>
  <c r="DM550" i="5"/>
  <c r="DL550" i="5"/>
  <c r="DK550" i="5"/>
  <c r="DJ550" i="5"/>
  <c r="DI550" i="5"/>
  <c r="DH550" i="5"/>
  <c r="DG550" i="5"/>
  <c r="DF550" i="5"/>
  <c r="DE550" i="5"/>
  <c r="DD550" i="5"/>
  <c r="DC550" i="5"/>
  <c r="DB550" i="5"/>
  <c r="DA550" i="5"/>
  <c r="CZ550" i="5"/>
  <c r="CY550" i="5"/>
  <c r="CX550" i="5"/>
  <c r="CW550" i="5"/>
  <c r="CV550" i="5"/>
  <c r="CU550" i="5"/>
  <c r="CT550" i="5"/>
  <c r="CS550" i="5"/>
  <c r="CR550" i="5"/>
  <c r="CQ550" i="5"/>
  <c r="CP550" i="5"/>
  <c r="CO550" i="5"/>
  <c r="CN550" i="5"/>
  <c r="CM550" i="5"/>
  <c r="CL550" i="5"/>
  <c r="CK550" i="5"/>
  <c r="CJ550" i="5"/>
  <c r="CI550" i="5"/>
  <c r="CH550" i="5"/>
  <c r="CG550" i="5"/>
  <c r="CF550" i="5"/>
  <c r="CE550" i="5"/>
  <c r="CD550" i="5"/>
  <c r="DU549" i="5"/>
  <c r="DT549" i="5"/>
  <c r="DS549" i="5"/>
  <c r="DR549" i="5"/>
  <c r="DQ549" i="5"/>
  <c r="DP549" i="5"/>
  <c r="DO549" i="5"/>
  <c r="DN549" i="5"/>
  <c r="DM549" i="5"/>
  <c r="DL549" i="5"/>
  <c r="DK549" i="5"/>
  <c r="DJ549" i="5"/>
  <c r="DI549" i="5"/>
  <c r="DH549" i="5"/>
  <c r="DG549" i="5"/>
  <c r="DF549" i="5"/>
  <c r="DE549" i="5"/>
  <c r="DD549" i="5"/>
  <c r="DC549" i="5"/>
  <c r="DB549" i="5"/>
  <c r="DA549" i="5"/>
  <c r="CZ549" i="5"/>
  <c r="CY549" i="5"/>
  <c r="CX549" i="5"/>
  <c r="CW549" i="5"/>
  <c r="CV549" i="5"/>
  <c r="CU549" i="5"/>
  <c r="CT549" i="5"/>
  <c r="CS549" i="5"/>
  <c r="CR549" i="5"/>
  <c r="CQ549" i="5"/>
  <c r="CP549" i="5"/>
  <c r="CO549" i="5"/>
  <c r="CN549" i="5"/>
  <c r="CM549" i="5"/>
  <c r="CL549" i="5"/>
  <c r="CK549" i="5"/>
  <c r="CJ549" i="5"/>
  <c r="CI549" i="5"/>
  <c r="CH549" i="5"/>
  <c r="CG549" i="5"/>
  <c r="CF549" i="5"/>
  <c r="CE549" i="5"/>
  <c r="CD549" i="5"/>
  <c r="DU548" i="5"/>
  <c r="DT548" i="5"/>
  <c r="DS548" i="5"/>
  <c r="DR548" i="5"/>
  <c r="DQ548" i="5"/>
  <c r="DP548" i="5"/>
  <c r="DO548" i="5"/>
  <c r="DN548" i="5"/>
  <c r="DM548" i="5"/>
  <c r="DL548" i="5"/>
  <c r="DK548" i="5"/>
  <c r="DJ548" i="5"/>
  <c r="DI548" i="5"/>
  <c r="DH548" i="5"/>
  <c r="DG548" i="5"/>
  <c r="DF548" i="5"/>
  <c r="DE548" i="5"/>
  <c r="DD548" i="5"/>
  <c r="DC548" i="5"/>
  <c r="DB548" i="5"/>
  <c r="DA548" i="5"/>
  <c r="CZ548" i="5"/>
  <c r="CY548" i="5"/>
  <c r="CX548" i="5"/>
  <c r="CW548" i="5"/>
  <c r="CV548" i="5"/>
  <c r="CU548" i="5"/>
  <c r="CT548" i="5"/>
  <c r="CS548" i="5"/>
  <c r="CR548" i="5"/>
  <c r="CQ548" i="5"/>
  <c r="CP548" i="5"/>
  <c r="CO548" i="5"/>
  <c r="CN548" i="5"/>
  <c r="CM548" i="5"/>
  <c r="CL548" i="5"/>
  <c r="CK548" i="5"/>
  <c r="CJ548" i="5"/>
  <c r="CI548" i="5"/>
  <c r="CH548" i="5"/>
  <c r="CG548" i="5"/>
  <c r="CF548" i="5"/>
  <c r="CE548" i="5"/>
  <c r="CD548" i="5"/>
  <c r="DU547" i="5"/>
  <c r="DT547" i="5"/>
  <c r="DS547" i="5"/>
  <c r="DR547" i="5"/>
  <c r="DQ547" i="5"/>
  <c r="DP547" i="5"/>
  <c r="DO547" i="5"/>
  <c r="DN547" i="5"/>
  <c r="DM547" i="5"/>
  <c r="DL547" i="5"/>
  <c r="DK547" i="5"/>
  <c r="DJ547" i="5"/>
  <c r="DI547" i="5"/>
  <c r="DH547" i="5"/>
  <c r="DG547" i="5"/>
  <c r="DF547" i="5"/>
  <c r="DE547" i="5"/>
  <c r="DD547" i="5"/>
  <c r="DC547" i="5"/>
  <c r="DB547" i="5"/>
  <c r="DA547" i="5"/>
  <c r="CZ547" i="5"/>
  <c r="CY547" i="5"/>
  <c r="CX547" i="5"/>
  <c r="CW547" i="5"/>
  <c r="CV547" i="5"/>
  <c r="CU547" i="5"/>
  <c r="CT547" i="5"/>
  <c r="CS547" i="5"/>
  <c r="CR547" i="5"/>
  <c r="CQ547" i="5"/>
  <c r="CP547" i="5"/>
  <c r="CO547" i="5"/>
  <c r="CN547" i="5"/>
  <c r="CM547" i="5"/>
  <c r="CL547" i="5"/>
  <c r="CK547" i="5"/>
  <c r="CJ547" i="5"/>
  <c r="CI547" i="5"/>
  <c r="CH547" i="5"/>
  <c r="CG547" i="5"/>
  <c r="CF547" i="5"/>
  <c r="CE547" i="5"/>
  <c r="CD547" i="5"/>
  <c r="DU546" i="5"/>
  <c r="DT546" i="5"/>
  <c r="DS546" i="5"/>
  <c r="DR546" i="5"/>
  <c r="DQ546" i="5"/>
  <c r="DP546" i="5"/>
  <c r="DO546" i="5"/>
  <c r="DN546" i="5"/>
  <c r="DM546" i="5"/>
  <c r="DL546" i="5"/>
  <c r="DK546" i="5"/>
  <c r="DJ546" i="5"/>
  <c r="DI546" i="5"/>
  <c r="DH546" i="5"/>
  <c r="DG546" i="5"/>
  <c r="DF546" i="5"/>
  <c r="DE546" i="5"/>
  <c r="DD546" i="5"/>
  <c r="DC546" i="5"/>
  <c r="DB546" i="5"/>
  <c r="DA546" i="5"/>
  <c r="CZ546" i="5"/>
  <c r="CY546" i="5"/>
  <c r="CX546" i="5"/>
  <c r="CW546" i="5"/>
  <c r="CV546" i="5"/>
  <c r="CU546" i="5"/>
  <c r="CT546" i="5"/>
  <c r="CS546" i="5"/>
  <c r="CR546" i="5"/>
  <c r="CQ546" i="5"/>
  <c r="CP546" i="5"/>
  <c r="CO546" i="5"/>
  <c r="CN546" i="5"/>
  <c r="CM546" i="5"/>
  <c r="CL546" i="5"/>
  <c r="CK546" i="5"/>
  <c r="CJ546" i="5"/>
  <c r="CI546" i="5"/>
  <c r="CH546" i="5"/>
  <c r="CG546" i="5"/>
  <c r="CF546" i="5"/>
  <c r="CE546" i="5"/>
  <c r="CD546" i="5"/>
  <c r="DU545" i="5"/>
  <c r="DT545" i="5"/>
  <c r="DS545" i="5"/>
  <c r="DR545" i="5"/>
  <c r="DQ545" i="5"/>
  <c r="DP545" i="5"/>
  <c r="DO545" i="5"/>
  <c r="DN545" i="5"/>
  <c r="DM545" i="5"/>
  <c r="DL545" i="5"/>
  <c r="DK545" i="5"/>
  <c r="DJ545" i="5"/>
  <c r="DI545" i="5"/>
  <c r="DH545" i="5"/>
  <c r="DG545" i="5"/>
  <c r="DF545" i="5"/>
  <c r="DE545" i="5"/>
  <c r="DD545" i="5"/>
  <c r="DC545" i="5"/>
  <c r="DB545" i="5"/>
  <c r="DA545" i="5"/>
  <c r="CZ545" i="5"/>
  <c r="CY545" i="5"/>
  <c r="CX545" i="5"/>
  <c r="CW545" i="5"/>
  <c r="CV545" i="5"/>
  <c r="CU545" i="5"/>
  <c r="CT545" i="5"/>
  <c r="CS545" i="5"/>
  <c r="CR545" i="5"/>
  <c r="CQ545" i="5"/>
  <c r="CP545" i="5"/>
  <c r="CO545" i="5"/>
  <c r="CN545" i="5"/>
  <c r="CM545" i="5"/>
  <c r="CL545" i="5"/>
  <c r="CK545" i="5"/>
  <c r="CJ545" i="5"/>
  <c r="CI545" i="5"/>
  <c r="CH545" i="5"/>
  <c r="CG545" i="5"/>
  <c r="CF545" i="5"/>
  <c r="CE545" i="5"/>
  <c r="CD545" i="5"/>
  <c r="DU538" i="5"/>
  <c r="DT538" i="5"/>
  <c r="DS538" i="5"/>
  <c r="DR538" i="5"/>
  <c r="DQ538" i="5"/>
  <c r="DP538" i="5"/>
  <c r="DO538" i="5"/>
  <c r="DN538" i="5"/>
  <c r="DM538" i="5"/>
  <c r="DL538" i="5"/>
  <c r="DK538" i="5"/>
  <c r="DJ538" i="5"/>
  <c r="DI538" i="5"/>
  <c r="DH538" i="5"/>
  <c r="DG538" i="5"/>
  <c r="DF538" i="5"/>
  <c r="DE538" i="5"/>
  <c r="DD538" i="5"/>
  <c r="DC538" i="5"/>
  <c r="DB538" i="5"/>
  <c r="DA538" i="5"/>
  <c r="CZ538" i="5"/>
  <c r="CY538" i="5"/>
  <c r="CX538" i="5"/>
  <c r="CW538" i="5"/>
  <c r="CV538" i="5"/>
  <c r="CU538" i="5"/>
  <c r="CT538" i="5"/>
  <c r="CS538" i="5"/>
  <c r="CR538" i="5"/>
  <c r="CQ538" i="5"/>
  <c r="CP538" i="5"/>
  <c r="CO538" i="5"/>
  <c r="CN538" i="5"/>
  <c r="CM538" i="5"/>
  <c r="CL538" i="5"/>
  <c r="CK538" i="5"/>
  <c r="CJ538" i="5"/>
  <c r="CI538" i="5"/>
  <c r="CH538" i="5"/>
  <c r="CG538" i="5"/>
  <c r="CF538" i="5"/>
  <c r="CE538" i="5"/>
  <c r="CD538" i="5"/>
  <c r="DU537" i="5"/>
  <c r="DT537" i="5"/>
  <c r="DS537" i="5"/>
  <c r="DR537" i="5"/>
  <c r="DQ537" i="5"/>
  <c r="DP537" i="5"/>
  <c r="DO537" i="5"/>
  <c r="DN537" i="5"/>
  <c r="DM537" i="5"/>
  <c r="DL537" i="5"/>
  <c r="DK537" i="5"/>
  <c r="DJ537" i="5"/>
  <c r="DI537" i="5"/>
  <c r="DH537" i="5"/>
  <c r="DG537" i="5"/>
  <c r="DF537" i="5"/>
  <c r="DE537" i="5"/>
  <c r="DD537" i="5"/>
  <c r="DC537" i="5"/>
  <c r="DB537" i="5"/>
  <c r="DA537" i="5"/>
  <c r="CZ537" i="5"/>
  <c r="CY537" i="5"/>
  <c r="CX537" i="5"/>
  <c r="CW537" i="5"/>
  <c r="CV537" i="5"/>
  <c r="CU537" i="5"/>
  <c r="CT537" i="5"/>
  <c r="CS537" i="5"/>
  <c r="CR537" i="5"/>
  <c r="CQ537" i="5"/>
  <c r="CP537" i="5"/>
  <c r="CO537" i="5"/>
  <c r="CN537" i="5"/>
  <c r="CM537" i="5"/>
  <c r="CL537" i="5"/>
  <c r="CK537" i="5"/>
  <c r="CJ537" i="5"/>
  <c r="CI537" i="5"/>
  <c r="CH537" i="5"/>
  <c r="CG537" i="5"/>
  <c r="CF537" i="5"/>
  <c r="CE537" i="5"/>
  <c r="CD537" i="5"/>
  <c r="DU536" i="5"/>
  <c r="DT536" i="5"/>
  <c r="DS536" i="5"/>
  <c r="DR536" i="5"/>
  <c r="DQ536" i="5"/>
  <c r="DP536" i="5"/>
  <c r="DO536" i="5"/>
  <c r="DN536" i="5"/>
  <c r="DM536" i="5"/>
  <c r="DL536" i="5"/>
  <c r="DK536" i="5"/>
  <c r="DJ536" i="5"/>
  <c r="DI536" i="5"/>
  <c r="DH536" i="5"/>
  <c r="DG536" i="5"/>
  <c r="DF536" i="5"/>
  <c r="DE536" i="5"/>
  <c r="DD536" i="5"/>
  <c r="DC536" i="5"/>
  <c r="DB536" i="5"/>
  <c r="DA536" i="5"/>
  <c r="CZ536" i="5"/>
  <c r="CY536" i="5"/>
  <c r="CX536" i="5"/>
  <c r="CW536" i="5"/>
  <c r="CV536" i="5"/>
  <c r="CU536" i="5"/>
  <c r="CT536" i="5"/>
  <c r="CS536" i="5"/>
  <c r="CR536" i="5"/>
  <c r="CQ536" i="5"/>
  <c r="CP536" i="5"/>
  <c r="CO536" i="5"/>
  <c r="CN536" i="5"/>
  <c r="CM536" i="5"/>
  <c r="CL536" i="5"/>
  <c r="CK536" i="5"/>
  <c r="CJ536" i="5"/>
  <c r="CI536" i="5"/>
  <c r="CH536" i="5"/>
  <c r="CG536" i="5"/>
  <c r="CF536" i="5"/>
  <c r="CE536" i="5"/>
  <c r="CD536" i="5"/>
  <c r="DU535" i="5"/>
  <c r="DT535" i="5"/>
  <c r="DS535" i="5"/>
  <c r="DR535" i="5"/>
  <c r="DQ535" i="5"/>
  <c r="DP535" i="5"/>
  <c r="DO535" i="5"/>
  <c r="DN535" i="5"/>
  <c r="DM535" i="5"/>
  <c r="DL535" i="5"/>
  <c r="DK535" i="5"/>
  <c r="DJ535" i="5"/>
  <c r="DI535" i="5"/>
  <c r="DH535" i="5"/>
  <c r="DG535" i="5"/>
  <c r="DF535" i="5"/>
  <c r="DE535" i="5"/>
  <c r="DD535" i="5"/>
  <c r="DC535" i="5"/>
  <c r="DB535" i="5"/>
  <c r="DA535" i="5"/>
  <c r="CZ535" i="5"/>
  <c r="CY535" i="5"/>
  <c r="CX535" i="5"/>
  <c r="CW535" i="5"/>
  <c r="CV535" i="5"/>
  <c r="CU535" i="5"/>
  <c r="CT535" i="5"/>
  <c r="CS535" i="5"/>
  <c r="CR535" i="5"/>
  <c r="CQ535" i="5"/>
  <c r="CP535" i="5"/>
  <c r="CO535" i="5"/>
  <c r="CN535" i="5"/>
  <c r="CM535" i="5"/>
  <c r="CL535" i="5"/>
  <c r="CK535" i="5"/>
  <c r="CJ535" i="5"/>
  <c r="CI535" i="5"/>
  <c r="CH535" i="5"/>
  <c r="CG535" i="5"/>
  <c r="CF535" i="5"/>
  <c r="CE535" i="5"/>
  <c r="CD535" i="5"/>
  <c r="DU534" i="5"/>
  <c r="DT534" i="5"/>
  <c r="DS534" i="5"/>
  <c r="DR534" i="5"/>
  <c r="DQ534" i="5"/>
  <c r="DP534" i="5"/>
  <c r="DO534" i="5"/>
  <c r="DN534" i="5"/>
  <c r="DM534" i="5"/>
  <c r="DL534" i="5"/>
  <c r="DK534" i="5"/>
  <c r="DJ534" i="5"/>
  <c r="DI534" i="5"/>
  <c r="DH534" i="5"/>
  <c r="DG534" i="5"/>
  <c r="DF534" i="5"/>
  <c r="DE534" i="5"/>
  <c r="DD534" i="5"/>
  <c r="DC534" i="5"/>
  <c r="DB534" i="5"/>
  <c r="DA534" i="5"/>
  <c r="CZ534" i="5"/>
  <c r="CY534" i="5"/>
  <c r="CX534" i="5"/>
  <c r="CW534" i="5"/>
  <c r="CV534" i="5"/>
  <c r="CU534" i="5"/>
  <c r="CT534" i="5"/>
  <c r="CS534" i="5"/>
  <c r="CR534" i="5"/>
  <c r="CQ534" i="5"/>
  <c r="CP534" i="5"/>
  <c r="CO534" i="5"/>
  <c r="CN534" i="5"/>
  <c r="CM534" i="5"/>
  <c r="CL534" i="5"/>
  <c r="CK534" i="5"/>
  <c r="CJ534" i="5"/>
  <c r="CI534" i="5"/>
  <c r="CH534" i="5"/>
  <c r="CG534" i="5"/>
  <c r="CF534" i="5"/>
  <c r="CE534" i="5"/>
  <c r="CD534" i="5"/>
  <c r="DU533" i="5"/>
  <c r="DT533" i="5"/>
  <c r="DS533" i="5"/>
  <c r="DR533" i="5"/>
  <c r="DQ533" i="5"/>
  <c r="DP533" i="5"/>
  <c r="DO533" i="5"/>
  <c r="DN533" i="5"/>
  <c r="DM533" i="5"/>
  <c r="DL533" i="5"/>
  <c r="DK533" i="5"/>
  <c r="DJ533" i="5"/>
  <c r="DI533" i="5"/>
  <c r="DH533" i="5"/>
  <c r="DG533" i="5"/>
  <c r="DF533" i="5"/>
  <c r="DE533" i="5"/>
  <c r="DD533" i="5"/>
  <c r="DC533" i="5"/>
  <c r="DB533" i="5"/>
  <c r="DA533" i="5"/>
  <c r="CZ533" i="5"/>
  <c r="CY533" i="5"/>
  <c r="CX533" i="5"/>
  <c r="CW533" i="5"/>
  <c r="CV533" i="5"/>
  <c r="CU533" i="5"/>
  <c r="CT533" i="5"/>
  <c r="CS533" i="5"/>
  <c r="CR533" i="5"/>
  <c r="CQ533" i="5"/>
  <c r="CP533" i="5"/>
  <c r="CO533" i="5"/>
  <c r="CN533" i="5"/>
  <c r="CM533" i="5"/>
  <c r="CL533" i="5"/>
  <c r="CK533" i="5"/>
  <c r="CJ533" i="5"/>
  <c r="CI533" i="5"/>
  <c r="CH533" i="5"/>
  <c r="CG533" i="5"/>
  <c r="CF533" i="5"/>
  <c r="CE533" i="5"/>
  <c r="CD533" i="5"/>
  <c r="BG532" i="5"/>
  <c r="BH532" i="5"/>
  <c r="BI532" i="5"/>
  <c r="BJ532" i="5"/>
  <c r="BK532" i="5"/>
  <c r="BL532" i="5"/>
  <c r="BM532" i="5"/>
  <c r="BN532" i="5"/>
  <c r="BO532" i="5"/>
  <c r="BP532" i="5"/>
  <c r="BQ532" i="5"/>
  <c r="BR532" i="5"/>
  <c r="BS532" i="5"/>
  <c r="BT532" i="5"/>
  <c r="BU532" i="5"/>
  <c r="BV532" i="5"/>
  <c r="BW532" i="5"/>
  <c r="BX532" i="5"/>
  <c r="DU532" i="5"/>
  <c r="AN532" i="5"/>
  <c r="AO532" i="5"/>
  <c r="AP532" i="5"/>
  <c r="AQ532" i="5"/>
  <c r="AR532" i="5"/>
  <c r="AS532" i="5"/>
  <c r="AT532" i="5"/>
  <c r="AU532" i="5"/>
  <c r="AV532" i="5"/>
  <c r="AW532" i="5"/>
  <c r="AX532" i="5"/>
  <c r="AY532" i="5"/>
  <c r="AZ532" i="5"/>
  <c r="BA532" i="5"/>
  <c r="BB532" i="5"/>
  <c r="BC532" i="5"/>
  <c r="BD532" i="5"/>
  <c r="BE532" i="5"/>
  <c r="DT532" i="5"/>
  <c r="U532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AH532" i="5"/>
  <c r="AI532" i="5"/>
  <c r="AJ532" i="5"/>
  <c r="AK532" i="5"/>
  <c r="AL532" i="5"/>
  <c r="DS532" i="5"/>
  <c r="B532" i="5"/>
  <c r="C532" i="5"/>
  <c r="D532" i="5"/>
  <c r="E532" i="5"/>
  <c r="F532" i="5"/>
  <c r="G532" i="5"/>
  <c r="H532" i="5"/>
  <c r="I532" i="5"/>
  <c r="J532" i="5"/>
  <c r="K532" i="5"/>
  <c r="M532" i="5"/>
  <c r="N532" i="5"/>
  <c r="O532" i="5"/>
  <c r="P532" i="5"/>
  <c r="Q532" i="5"/>
  <c r="R532" i="5"/>
  <c r="S532" i="5"/>
  <c r="DR532" i="5"/>
  <c r="DQ532" i="5"/>
  <c r="DP532" i="5"/>
  <c r="DO532" i="5"/>
  <c r="DN532" i="5"/>
  <c r="DM532" i="5"/>
  <c r="DL532" i="5"/>
  <c r="DK532" i="5"/>
  <c r="DJ532" i="5"/>
  <c r="DI532" i="5"/>
  <c r="DH532" i="5"/>
  <c r="DG532" i="5"/>
  <c r="DF532" i="5"/>
  <c r="DE532" i="5"/>
  <c r="DD532" i="5"/>
  <c r="DC532" i="5"/>
  <c r="DB532" i="5"/>
  <c r="DA532" i="5"/>
  <c r="CZ532" i="5"/>
  <c r="CY532" i="5"/>
  <c r="CX532" i="5"/>
  <c r="CW532" i="5"/>
  <c r="CV532" i="5"/>
  <c r="CU532" i="5"/>
  <c r="CT532" i="5"/>
  <c r="CS532" i="5"/>
  <c r="CR532" i="5"/>
  <c r="CQ532" i="5"/>
  <c r="CP532" i="5"/>
  <c r="CO532" i="5"/>
  <c r="CN532" i="5"/>
  <c r="CM532" i="5"/>
  <c r="CL532" i="5"/>
  <c r="CK532" i="5"/>
  <c r="CJ532" i="5"/>
  <c r="CI532" i="5"/>
  <c r="CH532" i="5"/>
  <c r="CG532" i="5"/>
  <c r="CF532" i="5"/>
  <c r="CE532" i="5"/>
  <c r="CD532" i="5"/>
  <c r="DU531" i="5"/>
  <c r="DT531" i="5"/>
  <c r="DS531" i="5"/>
  <c r="DR531" i="5"/>
  <c r="DQ531" i="5"/>
  <c r="DP531" i="5"/>
  <c r="DO531" i="5"/>
  <c r="DN531" i="5"/>
  <c r="DM531" i="5"/>
  <c r="DL531" i="5"/>
  <c r="DK531" i="5"/>
  <c r="DJ531" i="5"/>
  <c r="DI531" i="5"/>
  <c r="DH531" i="5"/>
  <c r="DG531" i="5"/>
  <c r="DF531" i="5"/>
  <c r="DE531" i="5"/>
  <c r="DD531" i="5"/>
  <c r="DC531" i="5"/>
  <c r="DB531" i="5"/>
  <c r="DA531" i="5"/>
  <c r="CZ531" i="5"/>
  <c r="CY531" i="5"/>
  <c r="CX531" i="5"/>
  <c r="CW531" i="5"/>
  <c r="CV531" i="5"/>
  <c r="CU531" i="5"/>
  <c r="CT531" i="5"/>
  <c r="CS531" i="5"/>
  <c r="CR531" i="5"/>
  <c r="CQ531" i="5"/>
  <c r="CP531" i="5"/>
  <c r="CO531" i="5"/>
  <c r="CN531" i="5"/>
  <c r="CM531" i="5"/>
  <c r="CL531" i="5"/>
  <c r="CK531" i="5"/>
  <c r="CJ531" i="5"/>
  <c r="CI531" i="5"/>
  <c r="CH531" i="5"/>
  <c r="CG531" i="5"/>
  <c r="CF531" i="5"/>
  <c r="CE531" i="5"/>
  <c r="CD531" i="5"/>
  <c r="DU530" i="5"/>
  <c r="DT530" i="5"/>
  <c r="DS530" i="5"/>
  <c r="DR530" i="5"/>
  <c r="DQ530" i="5"/>
  <c r="DP530" i="5"/>
  <c r="DO530" i="5"/>
  <c r="DN530" i="5"/>
  <c r="DM530" i="5"/>
  <c r="DL530" i="5"/>
  <c r="DK530" i="5"/>
  <c r="DJ530" i="5"/>
  <c r="DI530" i="5"/>
  <c r="DH530" i="5"/>
  <c r="DG530" i="5"/>
  <c r="DF530" i="5"/>
  <c r="DE530" i="5"/>
  <c r="DD530" i="5"/>
  <c r="DC530" i="5"/>
  <c r="DB530" i="5"/>
  <c r="DA530" i="5"/>
  <c r="CZ530" i="5"/>
  <c r="CY530" i="5"/>
  <c r="CX530" i="5"/>
  <c r="CW530" i="5"/>
  <c r="CV530" i="5"/>
  <c r="CU530" i="5"/>
  <c r="CT530" i="5"/>
  <c r="CS530" i="5"/>
  <c r="CR530" i="5"/>
  <c r="CQ530" i="5"/>
  <c r="CP530" i="5"/>
  <c r="CO530" i="5"/>
  <c r="CN530" i="5"/>
  <c r="CM530" i="5"/>
  <c r="CL530" i="5"/>
  <c r="CK530" i="5"/>
  <c r="CJ530" i="5"/>
  <c r="CI530" i="5"/>
  <c r="CH530" i="5"/>
  <c r="CG530" i="5"/>
  <c r="CF530" i="5"/>
  <c r="CE530" i="5"/>
  <c r="CD530" i="5"/>
  <c r="DU529" i="5"/>
  <c r="DT529" i="5"/>
  <c r="DS529" i="5"/>
  <c r="DR529" i="5"/>
  <c r="DQ529" i="5"/>
  <c r="DP529" i="5"/>
  <c r="DO529" i="5"/>
  <c r="DN529" i="5"/>
  <c r="DM529" i="5"/>
  <c r="DL529" i="5"/>
  <c r="DK529" i="5"/>
  <c r="DJ529" i="5"/>
  <c r="DI529" i="5"/>
  <c r="DH529" i="5"/>
  <c r="DG529" i="5"/>
  <c r="DF529" i="5"/>
  <c r="DE529" i="5"/>
  <c r="DD529" i="5"/>
  <c r="DC529" i="5"/>
  <c r="DB529" i="5"/>
  <c r="DA529" i="5"/>
  <c r="CZ529" i="5"/>
  <c r="CY529" i="5"/>
  <c r="CX529" i="5"/>
  <c r="CW529" i="5"/>
  <c r="CV529" i="5"/>
  <c r="CU529" i="5"/>
  <c r="CT529" i="5"/>
  <c r="CS529" i="5"/>
  <c r="CR529" i="5"/>
  <c r="CQ529" i="5"/>
  <c r="CP529" i="5"/>
  <c r="CO529" i="5"/>
  <c r="CN529" i="5"/>
  <c r="CM529" i="5"/>
  <c r="CL529" i="5"/>
  <c r="CK529" i="5"/>
  <c r="CJ529" i="5"/>
  <c r="CI529" i="5"/>
  <c r="CH529" i="5"/>
  <c r="CG529" i="5"/>
  <c r="CF529" i="5"/>
  <c r="CE529" i="5"/>
  <c r="CD529" i="5"/>
  <c r="DU528" i="5"/>
  <c r="DT528" i="5"/>
  <c r="DS528" i="5"/>
  <c r="DR528" i="5"/>
  <c r="DQ528" i="5"/>
  <c r="DP528" i="5"/>
  <c r="DO528" i="5"/>
  <c r="DN528" i="5"/>
  <c r="DM528" i="5"/>
  <c r="DL528" i="5"/>
  <c r="DK528" i="5"/>
  <c r="DJ528" i="5"/>
  <c r="DI528" i="5"/>
  <c r="DH528" i="5"/>
  <c r="DG528" i="5"/>
  <c r="DF528" i="5"/>
  <c r="DE528" i="5"/>
  <c r="DD528" i="5"/>
  <c r="DC528" i="5"/>
  <c r="DB528" i="5"/>
  <c r="DA528" i="5"/>
  <c r="CZ528" i="5"/>
  <c r="CY528" i="5"/>
  <c r="CX528" i="5"/>
  <c r="CW528" i="5"/>
  <c r="CV528" i="5"/>
  <c r="CU528" i="5"/>
  <c r="CT528" i="5"/>
  <c r="CS528" i="5"/>
  <c r="CR528" i="5"/>
  <c r="CQ528" i="5"/>
  <c r="CP528" i="5"/>
  <c r="CO528" i="5"/>
  <c r="CN528" i="5"/>
  <c r="CM528" i="5"/>
  <c r="CL528" i="5"/>
  <c r="CK528" i="5"/>
  <c r="CJ528" i="5"/>
  <c r="CI528" i="5"/>
  <c r="CH528" i="5"/>
  <c r="CG528" i="5"/>
  <c r="CF528" i="5"/>
  <c r="CE528" i="5"/>
  <c r="CD528" i="5"/>
  <c r="DU527" i="5"/>
  <c r="DT527" i="5"/>
  <c r="DS527" i="5"/>
  <c r="DR527" i="5"/>
  <c r="DQ527" i="5"/>
  <c r="DP527" i="5"/>
  <c r="DO527" i="5"/>
  <c r="DN527" i="5"/>
  <c r="DM527" i="5"/>
  <c r="DL527" i="5"/>
  <c r="DK527" i="5"/>
  <c r="DJ527" i="5"/>
  <c r="DI527" i="5"/>
  <c r="DH527" i="5"/>
  <c r="DG527" i="5"/>
  <c r="DF527" i="5"/>
  <c r="DE527" i="5"/>
  <c r="DD527" i="5"/>
  <c r="DC527" i="5"/>
  <c r="DB527" i="5"/>
  <c r="DA527" i="5"/>
  <c r="CZ527" i="5"/>
  <c r="CY527" i="5"/>
  <c r="CX527" i="5"/>
  <c r="CW527" i="5"/>
  <c r="CV527" i="5"/>
  <c r="CU527" i="5"/>
  <c r="CT527" i="5"/>
  <c r="CS527" i="5"/>
  <c r="CR527" i="5"/>
  <c r="CQ527" i="5"/>
  <c r="CP527" i="5"/>
  <c r="CO527" i="5"/>
  <c r="CN527" i="5"/>
  <c r="CM527" i="5"/>
  <c r="CL527" i="5"/>
  <c r="CK527" i="5"/>
  <c r="CJ527" i="5"/>
  <c r="CI527" i="5"/>
  <c r="CH527" i="5"/>
  <c r="CG527" i="5"/>
  <c r="CF527" i="5"/>
  <c r="CE527" i="5"/>
  <c r="CD527" i="5"/>
  <c r="CC623" i="5"/>
  <c r="CB623" i="5"/>
  <c r="CA623" i="5"/>
  <c r="BZ623" i="5"/>
  <c r="BX623" i="5"/>
  <c r="BW623" i="5"/>
  <c r="BV623" i="5"/>
  <c r="BU623" i="5"/>
  <c r="BT623" i="5"/>
  <c r="BS623" i="5"/>
  <c r="BR623" i="5"/>
  <c r="BQ623" i="5"/>
  <c r="BP623" i="5"/>
  <c r="BO623" i="5"/>
  <c r="BN623" i="5"/>
  <c r="BM623" i="5"/>
  <c r="BL623" i="5"/>
  <c r="BK623" i="5"/>
  <c r="BJ623" i="5"/>
  <c r="BI623" i="5"/>
  <c r="BH623" i="5"/>
  <c r="BG623" i="5"/>
  <c r="BE623" i="5"/>
  <c r="BD623" i="5"/>
  <c r="BC623" i="5"/>
  <c r="BB623" i="5"/>
  <c r="BA623" i="5"/>
  <c r="AZ623" i="5"/>
  <c r="AY623" i="5"/>
  <c r="AX623" i="5"/>
  <c r="AW623" i="5"/>
  <c r="AV623" i="5"/>
  <c r="AU623" i="5"/>
  <c r="AT623" i="5"/>
  <c r="AS623" i="5"/>
  <c r="AR623" i="5"/>
  <c r="AQ623" i="5"/>
  <c r="AP623" i="5"/>
  <c r="AO623" i="5"/>
  <c r="AN623" i="5"/>
  <c r="AL623" i="5"/>
  <c r="AK623" i="5"/>
  <c r="AJ623" i="5"/>
  <c r="AI623" i="5"/>
  <c r="AH623" i="5"/>
  <c r="AG623" i="5"/>
  <c r="AF623" i="5"/>
  <c r="AE623" i="5"/>
  <c r="AD623" i="5"/>
  <c r="AC623" i="5"/>
  <c r="AB623" i="5"/>
  <c r="AA623" i="5"/>
  <c r="Z623" i="5"/>
  <c r="Y623" i="5"/>
  <c r="X623" i="5"/>
  <c r="W623" i="5"/>
  <c r="V623" i="5"/>
  <c r="U623" i="5"/>
  <c r="S623" i="5"/>
  <c r="R623" i="5"/>
  <c r="Q623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CA56" i="7"/>
  <c r="CA74" i="7"/>
  <c r="CA83" i="7"/>
  <c r="CB56" i="7"/>
  <c r="CB74" i="7"/>
  <c r="CB83" i="7"/>
  <c r="CC56" i="7"/>
  <c r="CC74" i="7"/>
  <c r="CC83" i="7"/>
  <c r="BZ56" i="7"/>
  <c r="BZ74" i="7"/>
  <c r="BZ83" i="7"/>
  <c r="CC51" i="7"/>
  <c r="CB51" i="7"/>
  <c r="CA51" i="7"/>
  <c r="BZ51" i="7"/>
  <c r="CC48" i="7"/>
  <c r="CB48" i="7"/>
  <c r="CA48" i="7"/>
  <c r="BZ48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G49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BH51" i="7"/>
  <c r="BG51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BH48" i="7"/>
  <c r="BG48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AN49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U49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B49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BI498" i="5"/>
  <c r="BJ498" i="5"/>
  <c r="BK498" i="5"/>
  <c r="BL498" i="5"/>
  <c r="BM498" i="5"/>
  <c r="BN498" i="5"/>
  <c r="BO498" i="5"/>
  <c r="BP498" i="5"/>
  <c r="BQ498" i="5"/>
  <c r="BR498" i="5"/>
  <c r="BS498" i="5"/>
  <c r="BT498" i="5"/>
  <c r="BU498" i="5"/>
  <c r="BV498" i="5"/>
  <c r="BW498" i="5"/>
  <c r="BX498" i="5"/>
  <c r="BH498" i="5"/>
  <c r="BG498" i="5"/>
  <c r="AP498" i="5"/>
  <c r="AQ498" i="5"/>
  <c r="AR498" i="5"/>
  <c r="AS498" i="5"/>
  <c r="AT498" i="5"/>
  <c r="AU498" i="5"/>
  <c r="AV498" i="5"/>
  <c r="AW498" i="5"/>
  <c r="AX498" i="5"/>
  <c r="AY498" i="5"/>
  <c r="AZ498" i="5"/>
  <c r="BA498" i="5"/>
  <c r="BB498" i="5"/>
  <c r="BC498" i="5"/>
  <c r="BD498" i="5"/>
  <c r="BE498" i="5"/>
  <c r="AO498" i="5"/>
  <c r="AN498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AK498" i="5"/>
  <c r="AL498" i="5"/>
  <c r="V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C498" i="5"/>
  <c r="BD489" i="5"/>
  <c r="CA7" i="7"/>
  <c r="CA41" i="7"/>
  <c r="CA42" i="7"/>
  <c r="CB41" i="7"/>
  <c r="CC41" i="7"/>
  <c r="BZ41" i="7"/>
  <c r="CC45" i="7"/>
  <c r="CB45" i="7"/>
  <c r="CA45" i="7"/>
  <c r="BZ45" i="7"/>
  <c r="CC42" i="7"/>
  <c r="CB42" i="7"/>
  <c r="BZ42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W43" i="7"/>
  <c r="BX41" i="7"/>
  <c r="BG41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BH45" i="7"/>
  <c r="BG45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BJ42" i="7"/>
  <c r="BI42" i="7"/>
  <c r="BH42" i="7"/>
  <c r="BG42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7" i="7"/>
  <c r="BD42" i="7"/>
  <c r="BD43" i="7"/>
  <c r="BE41" i="7"/>
  <c r="AN41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BE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V41" i="7"/>
  <c r="W7" i="7"/>
  <c r="W41" i="7"/>
  <c r="W42" i="7"/>
  <c r="X7" i="7"/>
  <c r="X41" i="7"/>
  <c r="X42" i="7"/>
  <c r="Y41" i="7"/>
  <c r="Z41" i="7"/>
  <c r="AA41" i="7"/>
  <c r="AB41" i="7"/>
  <c r="AC41" i="7"/>
  <c r="AD7" i="7"/>
  <c r="AD41" i="7"/>
  <c r="AD42" i="7"/>
  <c r="AE41" i="7"/>
  <c r="AF41" i="7"/>
  <c r="AG41" i="7"/>
  <c r="AH41" i="7"/>
  <c r="AI41" i="7"/>
  <c r="AJ41" i="7"/>
  <c r="AK41" i="7"/>
  <c r="AK43" i="7"/>
  <c r="AL41" i="7"/>
  <c r="U7" i="7"/>
  <c r="U41" i="7"/>
  <c r="U42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AL42" i="7"/>
  <c r="AK42" i="7"/>
  <c r="AJ42" i="7"/>
  <c r="AI42" i="7"/>
  <c r="AH42" i="7"/>
  <c r="AG42" i="7"/>
  <c r="AF42" i="7"/>
  <c r="AE42" i="7"/>
  <c r="AC42" i="7"/>
  <c r="AB42" i="7"/>
  <c r="AA42" i="7"/>
  <c r="Z42" i="7"/>
  <c r="Y42" i="7"/>
  <c r="V42" i="7"/>
  <c r="C41" i="7"/>
  <c r="D41" i="7"/>
  <c r="E7" i="7"/>
  <c r="E41" i="7"/>
  <c r="E42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R43" i="7"/>
  <c r="S41" i="7"/>
  <c r="B41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D42" i="7"/>
  <c r="C42" i="7"/>
  <c r="B42" i="7"/>
  <c r="CC480" i="5"/>
  <c r="CB480" i="5"/>
  <c r="CA480" i="5"/>
  <c r="BZ480" i="5"/>
  <c r="BX484" i="5"/>
  <c r="BW484" i="5"/>
  <c r="BV484" i="5"/>
  <c r="BU484" i="5"/>
  <c r="BT484" i="5"/>
  <c r="BS484" i="5"/>
  <c r="BR484" i="5"/>
  <c r="BQ484" i="5"/>
  <c r="BP484" i="5"/>
  <c r="BO480" i="5"/>
  <c r="BO484" i="5"/>
  <c r="BN484" i="5"/>
  <c r="BM484" i="5"/>
  <c r="BL480" i="5"/>
  <c r="BL484" i="5"/>
  <c r="BK484" i="5"/>
  <c r="BJ484" i="5"/>
  <c r="BI484" i="5"/>
  <c r="BH484" i="5"/>
  <c r="BG484" i="5"/>
  <c r="BX480" i="5"/>
  <c r="BW480" i="5"/>
  <c r="BV480" i="5"/>
  <c r="BU480" i="5"/>
  <c r="BT480" i="5"/>
  <c r="BS480" i="5"/>
  <c r="BR480" i="5"/>
  <c r="BQ480" i="5"/>
  <c r="BP480" i="5"/>
  <c r="BN480" i="5"/>
  <c r="BM480" i="5"/>
  <c r="BK480" i="5"/>
  <c r="BJ480" i="5"/>
  <c r="BI480" i="5"/>
  <c r="BH480" i="5"/>
  <c r="BG480" i="5"/>
  <c r="BE480" i="5"/>
  <c r="BE484" i="5"/>
  <c r="BD484" i="5"/>
  <c r="BC484" i="5"/>
  <c r="BB484" i="5"/>
  <c r="BA480" i="5"/>
  <c r="BA484" i="5"/>
  <c r="AZ480" i="5"/>
  <c r="AZ484" i="5"/>
  <c r="AY480" i="5"/>
  <c r="AY484" i="5"/>
  <c r="AX480" i="5"/>
  <c r="AX484" i="5"/>
  <c r="AW484" i="5"/>
  <c r="AV484" i="5"/>
  <c r="AU484" i="5"/>
  <c r="AT480" i="5"/>
  <c r="AT484" i="5"/>
  <c r="AS484" i="5"/>
  <c r="AR484" i="5"/>
  <c r="AQ484" i="5"/>
  <c r="AP484" i="5"/>
  <c r="AO484" i="5"/>
  <c r="AN484" i="5"/>
  <c r="BD480" i="5"/>
  <c r="BC480" i="5"/>
  <c r="BB480" i="5"/>
  <c r="AW480" i="5"/>
  <c r="AV480" i="5"/>
  <c r="AU480" i="5"/>
  <c r="AS480" i="5"/>
  <c r="AR480" i="5"/>
  <c r="AQ480" i="5"/>
  <c r="AP480" i="5"/>
  <c r="AO480" i="5"/>
  <c r="AN480" i="5"/>
  <c r="AL480" i="5"/>
  <c r="AL484" i="5"/>
  <c r="AK480" i="5"/>
  <c r="AK484" i="5"/>
  <c r="AJ484" i="5"/>
  <c r="AI484" i="5"/>
  <c r="AH480" i="5"/>
  <c r="AH484" i="5"/>
  <c r="AG484" i="5"/>
  <c r="AF484" i="5"/>
  <c r="AE480" i="5"/>
  <c r="AE484" i="5"/>
  <c r="AD484" i="5"/>
  <c r="AC484" i="5"/>
  <c r="AB484" i="5"/>
  <c r="AA480" i="5"/>
  <c r="AA484" i="5"/>
  <c r="Z480" i="5"/>
  <c r="Z484" i="5"/>
  <c r="Y484" i="5"/>
  <c r="X484" i="5"/>
  <c r="W484" i="5"/>
  <c r="V480" i="5"/>
  <c r="V484" i="5"/>
  <c r="U484" i="5"/>
  <c r="AJ480" i="5"/>
  <c r="AI480" i="5"/>
  <c r="AG480" i="5"/>
  <c r="AF480" i="5"/>
  <c r="AD480" i="5"/>
  <c r="AC480" i="5"/>
  <c r="AB480" i="5"/>
  <c r="Y480" i="5"/>
  <c r="X480" i="5"/>
  <c r="W480" i="5"/>
  <c r="U480" i="5"/>
  <c r="S480" i="5"/>
  <c r="S484" i="5"/>
  <c r="R480" i="5"/>
  <c r="R484" i="5"/>
  <c r="Q484" i="5"/>
  <c r="P480" i="5"/>
  <c r="P484" i="5"/>
  <c r="O480" i="5"/>
  <c r="O484" i="5"/>
  <c r="N480" i="5"/>
  <c r="N484" i="5"/>
  <c r="M484" i="5"/>
  <c r="L480" i="5"/>
  <c r="L484" i="5"/>
  <c r="K484" i="5"/>
  <c r="J480" i="5"/>
  <c r="J484" i="5"/>
  <c r="I480" i="5"/>
  <c r="I484" i="5"/>
  <c r="H480" i="5"/>
  <c r="H484" i="5"/>
  <c r="G480" i="5"/>
  <c r="G484" i="5"/>
  <c r="F484" i="5"/>
  <c r="E484" i="5"/>
  <c r="D484" i="5"/>
  <c r="C480" i="5"/>
  <c r="C484" i="5"/>
  <c r="B484" i="5"/>
  <c r="Q480" i="5"/>
  <c r="M480" i="5"/>
  <c r="K480" i="5"/>
  <c r="F480" i="5"/>
  <c r="E480" i="5"/>
  <c r="D480" i="5"/>
  <c r="B480" i="5"/>
  <c r="CA32" i="7"/>
  <c r="CB32" i="7"/>
  <c r="CC32" i="7"/>
  <c r="BZ32" i="7"/>
  <c r="CC36" i="7"/>
  <c r="CB36" i="7"/>
  <c r="CA36" i="7"/>
  <c r="BZ36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W34" i="7"/>
  <c r="BX32" i="7"/>
  <c r="BG32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BH36" i="7"/>
  <c r="BG36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D34" i="7"/>
  <c r="BE32" i="7"/>
  <c r="AN32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V32" i="7"/>
  <c r="W32" i="7"/>
  <c r="W33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K34" i="7"/>
  <c r="AL32" i="7"/>
  <c r="U32" i="7"/>
  <c r="U33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V33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R34" i="7"/>
  <c r="S32" i="7"/>
  <c r="B32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CC471" i="5"/>
  <c r="CC475" i="5"/>
  <c r="CB471" i="5"/>
  <c r="CB475" i="5"/>
  <c r="CC472" i="5"/>
  <c r="CB472" i="5"/>
  <c r="CA472" i="5"/>
  <c r="BZ472" i="5"/>
  <c r="BX475" i="5"/>
  <c r="BW475" i="5"/>
  <c r="BV475" i="5"/>
  <c r="BU475" i="5"/>
  <c r="BT471" i="5"/>
  <c r="BT475" i="5"/>
  <c r="BS475" i="5"/>
  <c r="BR475" i="5"/>
  <c r="BQ471" i="5"/>
  <c r="BQ475" i="5"/>
  <c r="BP475" i="5"/>
  <c r="BO471" i="5"/>
  <c r="BO475" i="5"/>
  <c r="BN471" i="5"/>
  <c r="BN475" i="5"/>
  <c r="BM471" i="5"/>
  <c r="BM475" i="5"/>
  <c r="BL475" i="5"/>
  <c r="BK475" i="5"/>
  <c r="BJ471" i="5"/>
  <c r="BJ475" i="5"/>
  <c r="BI475" i="5"/>
  <c r="BH475" i="5"/>
  <c r="BG475" i="5"/>
  <c r="BX471" i="5"/>
  <c r="BW471" i="5"/>
  <c r="BV471" i="5"/>
  <c r="BU471" i="5"/>
  <c r="BT472" i="5"/>
  <c r="BS471" i="5"/>
  <c r="BR471" i="5"/>
  <c r="BQ472" i="5"/>
  <c r="BP471" i="5"/>
  <c r="BO472" i="5"/>
  <c r="BN472" i="5"/>
  <c r="BM472" i="5"/>
  <c r="BL471" i="5"/>
  <c r="BK471" i="5"/>
  <c r="BJ472" i="5"/>
  <c r="BI471" i="5"/>
  <c r="BH471" i="5"/>
  <c r="BG471" i="5"/>
  <c r="BX472" i="5"/>
  <c r="BW472" i="5"/>
  <c r="BV472" i="5"/>
  <c r="BU472" i="5"/>
  <c r="BS472" i="5"/>
  <c r="BR472" i="5"/>
  <c r="BP472" i="5"/>
  <c r="BL472" i="5"/>
  <c r="BK472" i="5"/>
  <c r="BI472" i="5"/>
  <c r="BH472" i="5"/>
  <c r="BG472" i="5"/>
  <c r="BE475" i="5"/>
  <c r="BD475" i="5"/>
  <c r="BC475" i="5"/>
  <c r="BB475" i="5"/>
  <c r="BA475" i="5"/>
  <c r="AZ475" i="5"/>
  <c r="AY471" i="5"/>
  <c r="AY475" i="5"/>
  <c r="AX471" i="5"/>
  <c r="AX475" i="5"/>
  <c r="AW475" i="5"/>
  <c r="AV471" i="5"/>
  <c r="AV475" i="5"/>
  <c r="AU471" i="5"/>
  <c r="AU475" i="5"/>
  <c r="AT475" i="5"/>
  <c r="AS475" i="5"/>
  <c r="AR471" i="5"/>
  <c r="AR475" i="5"/>
  <c r="AQ471" i="5"/>
  <c r="AQ475" i="5"/>
  <c r="AP475" i="5"/>
  <c r="AO471" i="5"/>
  <c r="AO475" i="5"/>
  <c r="AN475" i="5"/>
  <c r="BE471" i="5"/>
  <c r="BD471" i="5"/>
  <c r="BC471" i="5"/>
  <c r="BB471" i="5"/>
  <c r="BA471" i="5"/>
  <c r="AZ471" i="5"/>
  <c r="AY472" i="5"/>
  <c r="AX472" i="5"/>
  <c r="AW471" i="5"/>
  <c r="AV472" i="5"/>
  <c r="AU472" i="5"/>
  <c r="AT471" i="5"/>
  <c r="AS471" i="5"/>
  <c r="AR472" i="5"/>
  <c r="AQ472" i="5"/>
  <c r="AP471" i="5"/>
  <c r="AO472" i="5"/>
  <c r="AN471" i="5"/>
  <c r="BE472" i="5"/>
  <c r="BD472" i="5"/>
  <c r="BC472" i="5"/>
  <c r="BB472" i="5"/>
  <c r="BA472" i="5"/>
  <c r="AZ472" i="5"/>
  <c r="AW472" i="5"/>
  <c r="AT472" i="5"/>
  <c r="AS472" i="5"/>
  <c r="AP472" i="5"/>
  <c r="AN472" i="5"/>
  <c r="AL475" i="5"/>
  <c r="AK475" i="5"/>
  <c r="AJ475" i="5"/>
  <c r="AI475" i="5"/>
  <c r="AH475" i="5"/>
  <c r="AG471" i="5"/>
  <c r="AG475" i="5"/>
  <c r="AF475" i="5"/>
  <c r="AE475" i="5"/>
  <c r="AD475" i="5"/>
  <c r="AC475" i="5"/>
  <c r="AB475" i="5"/>
  <c r="AA475" i="5"/>
  <c r="Z475" i="5"/>
  <c r="Y475" i="5"/>
  <c r="X475" i="5"/>
  <c r="W475" i="5"/>
  <c r="V475" i="5"/>
  <c r="U475" i="5"/>
  <c r="AL471" i="5"/>
  <c r="AK471" i="5"/>
  <c r="AJ471" i="5"/>
  <c r="AI471" i="5"/>
  <c r="AH471" i="5"/>
  <c r="AG472" i="5"/>
  <c r="AF471" i="5"/>
  <c r="AE471" i="5"/>
  <c r="AD471" i="5"/>
  <c r="AC471" i="5"/>
  <c r="AB471" i="5"/>
  <c r="AA471" i="5"/>
  <c r="Z471" i="5"/>
  <c r="Y471" i="5"/>
  <c r="X471" i="5"/>
  <c r="W471" i="5"/>
  <c r="V471" i="5"/>
  <c r="U471" i="5"/>
  <c r="AL472" i="5"/>
  <c r="AK472" i="5"/>
  <c r="AJ472" i="5"/>
  <c r="AI472" i="5"/>
  <c r="AH472" i="5"/>
  <c r="AF472" i="5"/>
  <c r="AE472" i="5"/>
  <c r="AD472" i="5"/>
  <c r="AC472" i="5"/>
  <c r="AB472" i="5"/>
  <c r="AA472" i="5"/>
  <c r="Z472" i="5"/>
  <c r="Y472" i="5"/>
  <c r="X472" i="5"/>
  <c r="W472" i="5"/>
  <c r="V472" i="5"/>
  <c r="U472" i="5"/>
  <c r="S475" i="5"/>
  <c r="R475" i="5"/>
  <c r="Q475" i="5"/>
  <c r="P475" i="5"/>
  <c r="O475" i="5"/>
  <c r="N475" i="5"/>
  <c r="M475" i="5"/>
  <c r="L475" i="5"/>
  <c r="K475" i="5"/>
  <c r="J475" i="5"/>
  <c r="I475" i="5"/>
  <c r="H475" i="5"/>
  <c r="G475" i="5"/>
  <c r="F475" i="5"/>
  <c r="E475" i="5"/>
  <c r="D475" i="5"/>
  <c r="C475" i="5"/>
  <c r="B475" i="5"/>
  <c r="S471" i="5"/>
  <c r="R471" i="5"/>
  <c r="Q471" i="5"/>
  <c r="P471" i="5"/>
  <c r="O471" i="5"/>
  <c r="N471" i="5"/>
  <c r="M471" i="5"/>
  <c r="L471" i="5"/>
  <c r="K471" i="5"/>
  <c r="J471" i="5"/>
  <c r="I471" i="5"/>
  <c r="H471" i="5"/>
  <c r="G471" i="5"/>
  <c r="F471" i="5"/>
  <c r="E471" i="5"/>
  <c r="D471" i="5"/>
  <c r="C471" i="5"/>
  <c r="B471" i="5"/>
  <c r="S472" i="5"/>
  <c r="R472" i="5"/>
  <c r="Q472" i="5"/>
  <c r="P472" i="5"/>
  <c r="O472" i="5"/>
  <c r="N472" i="5"/>
  <c r="M472" i="5"/>
  <c r="L472" i="5"/>
  <c r="K472" i="5"/>
  <c r="J472" i="5"/>
  <c r="I472" i="5"/>
  <c r="H472" i="5"/>
  <c r="G472" i="5"/>
  <c r="F472" i="5"/>
  <c r="E472" i="5"/>
  <c r="D472" i="5"/>
  <c r="C472" i="5"/>
  <c r="B472" i="5"/>
  <c r="CA23" i="7"/>
  <c r="CA24" i="7"/>
  <c r="CB7" i="7"/>
  <c r="CB23" i="7"/>
  <c r="CB24" i="7"/>
  <c r="CC7" i="7"/>
  <c r="CC23" i="7"/>
  <c r="CC24" i="7"/>
  <c r="BZ7" i="7"/>
  <c r="BZ23" i="7"/>
  <c r="BZ24" i="7"/>
  <c r="BH23" i="7"/>
  <c r="BH25" i="7"/>
  <c r="BI23" i="7"/>
  <c r="BI25" i="7"/>
  <c r="BJ7" i="7"/>
  <c r="BJ23" i="7"/>
  <c r="BJ24" i="7"/>
  <c r="BJ25" i="7"/>
  <c r="BK7" i="7"/>
  <c r="BK23" i="7"/>
  <c r="BK24" i="7"/>
  <c r="BK25" i="7"/>
  <c r="BL7" i="7"/>
  <c r="BL23" i="7"/>
  <c r="BL24" i="7"/>
  <c r="BL25" i="7"/>
  <c r="BM23" i="7"/>
  <c r="BM25" i="7"/>
  <c r="BN7" i="7"/>
  <c r="BN23" i="7"/>
  <c r="BN24" i="7"/>
  <c r="BN25" i="7"/>
  <c r="BO23" i="7"/>
  <c r="BO25" i="7"/>
  <c r="BP23" i="7"/>
  <c r="BP25" i="7"/>
  <c r="BQ7" i="7"/>
  <c r="BQ23" i="7"/>
  <c r="BQ24" i="7"/>
  <c r="BQ25" i="7"/>
  <c r="BR23" i="7"/>
  <c r="BR25" i="7"/>
  <c r="BS23" i="7"/>
  <c r="BS25" i="7"/>
  <c r="BT7" i="7"/>
  <c r="BT23" i="7"/>
  <c r="BT24" i="7"/>
  <c r="BT25" i="7"/>
  <c r="BU23" i="7"/>
  <c r="BU25" i="7"/>
  <c r="BV23" i="7"/>
  <c r="BV25" i="7"/>
  <c r="BW23" i="7"/>
  <c r="BW25" i="7"/>
  <c r="BX23" i="7"/>
  <c r="BX25" i="7"/>
  <c r="BG23" i="7"/>
  <c r="BG25" i="7"/>
  <c r="CC27" i="7"/>
  <c r="CB27" i="7"/>
  <c r="CA27" i="7"/>
  <c r="BZ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BX24" i="7"/>
  <c r="BW24" i="7"/>
  <c r="BV24" i="7"/>
  <c r="BU24" i="7"/>
  <c r="BS24" i="7"/>
  <c r="BR24" i="7"/>
  <c r="BP24" i="7"/>
  <c r="BO24" i="7"/>
  <c r="BM24" i="7"/>
  <c r="BI24" i="7"/>
  <c r="BH24" i="7"/>
  <c r="BG24" i="7"/>
  <c r="AO7" i="7"/>
  <c r="AO23" i="7"/>
  <c r="AO24" i="7"/>
  <c r="AO25" i="7"/>
  <c r="AP23" i="7"/>
  <c r="AP25" i="7"/>
  <c r="AQ23" i="7"/>
  <c r="AQ25" i="7"/>
  <c r="AR7" i="7"/>
  <c r="AR23" i="7"/>
  <c r="AR24" i="7"/>
  <c r="AR25" i="7"/>
  <c r="AS7" i="7"/>
  <c r="AS24" i="7"/>
  <c r="AS25" i="7"/>
  <c r="AT7" i="7"/>
  <c r="AT23" i="7"/>
  <c r="AT24" i="7"/>
  <c r="AT25" i="7"/>
  <c r="AU7" i="7"/>
  <c r="AU23" i="7"/>
  <c r="AU24" i="7"/>
  <c r="AU25" i="7"/>
  <c r="AV23" i="7"/>
  <c r="AV25" i="7"/>
  <c r="AW23" i="7"/>
  <c r="AW25" i="7"/>
  <c r="AX7" i="7"/>
  <c r="AX23" i="7"/>
  <c r="AX24" i="7"/>
  <c r="AX25" i="7"/>
  <c r="AY7" i="7"/>
  <c r="AY23" i="7"/>
  <c r="AY24" i="7"/>
  <c r="AY25" i="7"/>
  <c r="AZ7" i="7"/>
  <c r="AZ23" i="7"/>
  <c r="AZ24" i="7"/>
  <c r="AZ25" i="7"/>
  <c r="BA23" i="7"/>
  <c r="BA25" i="7"/>
  <c r="BB23" i="7"/>
  <c r="BB25" i="7"/>
  <c r="BC23" i="7"/>
  <c r="BC25" i="7"/>
  <c r="BD23" i="7"/>
  <c r="BD25" i="7"/>
  <c r="BE7" i="7"/>
  <c r="BE23" i="7"/>
  <c r="BE24" i="7"/>
  <c r="BE25" i="7"/>
  <c r="AN23" i="7"/>
  <c r="AN25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BD24" i="7"/>
  <c r="BC24" i="7"/>
  <c r="BB24" i="7"/>
  <c r="BA24" i="7"/>
  <c r="AW24" i="7"/>
  <c r="AV24" i="7"/>
  <c r="AQ24" i="7"/>
  <c r="AP24" i="7"/>
  <c r="AN24" i="7"/>
  <c r="V7" i="7"/>
  <c r="V23" i="7"/>
  <c r="V24" i="7"/>
  <c r="V25" i="7"/>
  <c r="W23" i="7"/>
  <c r="W24" i="7"/>
  <c r="W25" i="7"/>
  <c r="X23" i="7"/>
  <c r="X24" i="7"/>
  <c r="X25" i="7"/>
  <c r="Y23" i="7"/>
  <c r="Y25" i="7"/>
  <c r="Z23" i="7"/>
  <c r="Z25" i="7"/>
  <c r="AA23" i="7"/>
  <c r="AA25" i="7"/>
  <c r="AB23" i="7"/>
  <c r="AB25" i="7"/>
  <c r="AC23" i="7"/>
  <c r="AC25" i="7"/>
  <c r="AD23" i="7"/>
  <c r="AD24" i="7"/>
  <c r="AD25" i="7"/>
  <c r="AE23" i="7"/>
  <c r="AE25" i="7"/>
  <c r="AF7" i="7"/>
  <c r="AF23" i="7"/>
  <c r="AF24" i="7"/>
  <c r="AF25" i="7"/>
  <c r="AG7" i="7"/>
  <c r="AG23" i="7"/>
  <c r="AG24" i="7"/>
  <c r="AG25" i="7"/>
  <c r="AH23" i="7"/>
  <c r="AH25" i="7"/>
  <c r="AI23" i="7"/>
  <c r="AI25" i="7"/>
  <c r="AJ23" i="7"/>
  <c r="AJ25" i="7"/>
  <c r="AK23" i="7"/>
  <c r="AK25" i="7"/>
  <c r="AL23" i="7"/>
  <c r="AL25" i="7"/>
  <c r="U23" i="7"/>
  <c r="U24" i="7"/>
  <c r="U25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AL24" i="7"/>
  <c r="AK24" i="7"/>
  <c r="AJ24" i="7"/>
  <c r="AI24" i="7"/>
  <c r="AH24" i="7"/>
  <c r="AE24" i="7"/>
  <c r="AC24" i="7"/>
  <c r="AB24" i="7"/>
  <c r="AA24" i="7"/>
  <c r="Z24" i="7"/>
  <c r="Y24" i="7"/>
  <c r="F23" i="7"/>
  <c r="F25" i="7"/>
  <c r="G23" i="7"/>
  <c r="G25" i="7"/>
  <c r="H23" i="7"/>
  <c r="H25" i="7"/>
  <c r="I7" i="7"/>
  <c r="I23" i="7"/>
  <c r="I24" i="7"/>
  <c r="I25" i="7"/>
  <c r="J23" i="7"/>
  <c r="J25" i="7"/>
  <c r="K23" i="7"/>
  <c r="K25" i="7"/>
  <c r="L7" i="7"/>
  <c r="L23" i="7"/>
  <c r="L24" i="7"/>
  <c r="L25" i="7"/>
  <c r="M23" i="7"/>
  <c r="M25" i="7"/>
  <c r="N23" i="7"/>
  <c r="N25" i="7"/>
  <c r="O23" i="7"/>
  <c r="O25" i="7"/>
  <c r="P23" i="7"/>
  <c r="P25" i="7"/>
  <c r="Q23" i="7"/>
  <c r="Q25" i="7"/>
  <c r="R23" i="7"/>
  <c r="R25" i="7"/>
  <c r="S23" i="7"/>
  <c r="S25" i="7"/>
  <c r="B23" i="7"/>
  <c r="B25" i="7"/>
  <c r="C23" i="7"/>
  <c r="C25" i="7"/>
  <c r="D23" i="7"/>
  <c r="D25" i="7"/>
  <c r="E23" i="7"/>
  <c r="E24" i="7"/>
  <c r="E25" i="7"/>
  <c r="B7" i="7"/>
  <c r="B14" i="7"/>
  <c r="B15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S24" i="7"/>
  <c r="R24" i="7"/>
  <c r="Q24" i="7"/>
  <c r="P24" i="7"/>
  <c r="O24" i="7"/>
  <c r="N24" i="7"/>
  <c r="M24" i="7"/>
  <c r="K24" i="7"/>
  <c r="J24" i="7"/>
  <c r="H24" i="7"/>
  <c r="G24" i="7"/>
  <c r="F24" i="7"/>
  <c r="D24" i="7"/>
  <c r="C24" i="7"/>
  <c r="B24" i="7"/>
  <c r="D1022" i="8"/>
  <c r="F620" i="8"/>
  <c r="E620" i="8"/>
  <c r="F614" i="8"/>
  <c r="F602" i="8"/>
  <c r="E602" i="8"/>
  <c r="C602" i="8"/>
  <c r="F511" i="8"/>
  <c r="E511" i="8"/>
  <c r="F486" i="8"/>
  <c r="E486" i="8"/>
  <c r="C486" i="8"/>
  <c r="BZ14" i="7"/>
  <c r="BZ65" i="7"/>
  <c r="Q1" i="8"/>
  <c r="H1" i="7"/>
  <c r="H1" i="6"/>
  <c r="B1" i="5"/>
  <c r="BZ1" i="5"/>
  <c r="C1" i="8"/>
  <c r="H1" i="8"/>
  <c r="U74" i="7"/>
  <c r="DY79" i="7"/>
  <c r="DY83" i="7"/>
  <c r="DY87" i="7"/>
  <c r="DX79" i="7"/>
  <c r="DX87" i="7"/>
  <c r="DW79" i="7"/>
  <c r="DW83" i="7"/>
  <c r="DW87" i="7"/>
  <c r="DV79" i="7"/>
  <c r="DV83" i="7"/>
  <c r="DV87" i="7"/>
  <c r="BX83" i="7"/>
  <c r="BW83" i="7"/>
  <c r="BW85" i="7"/>
  <c r="BV83" i="7"/>
  <c r="BU83" i="7"/>
  <c r="BT83" i="7"/>
  <c r="BS83" i="7"/>
  <c r="BR83" i="7"/>
  <c r="BQ83" i="7"/>
  <c r="BP83" i="7"/>
  <c r="BO7" i="7"/>
  <c r="BO83" i="7"/>
  <c r="BN83" i="7"/>
  <c r="BM83" i="7"/>
  <c r="BL83" i="7"/>
  <c r="BK83" i="7"/>
  <c r="BJ83" i="7"/>
  <c r="BI83" i="7"/>
  <c r="BH83" i="7"/>
  <c r="BG83" i="7"/>
  <c r="BE83" i="7"/>
  <c r="BD83" i="7"/>
  <c r="BD85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L83" i="7"/>
  <c r="AK7" i="7"/>
  <c r="AK83" i="7"/>
  <c r="AK85" i="7"/>
  <c r="AJ83" i="7"/>
  <c r="AI83" i="7"/>
  <c r="AH83" i="7"/>
  <c r="AG83" i="7"/>
  <c r="AF83" i="7"/>
  <c r="AE83" i="7"/>
  <c r="AD83" i="7"/>
  <c r="AC7" i="7"/>
  <c r="AC83" i="7"/>
  <c r="AB7" i="7"/>
  <c r="AB83" i="7"/>
  <c r="AA7" i="7"/>
  <c r="AA83" i="7"/>
  <c r="Z7" i="7"/>
  <c r="Z83" i="7"/>
  <c r="Y7" i="7"/>
  <c r="Y83" i="7"/>
  <c r="X83" i="7"/>
  <c r="W83" i="7"/>
  <c r="V83" i="7"/>
  <c r="U83" i="7"/>
  <c r="S83" i="7"/>
  <c r="R7" i="7"/>
  <c r="R83" i="7"/>
  <c r="R85" i="7"/>
  <c r="Q83" i="7"/>
  <c r="P7" i="7"/>
  <c r="P83" i="7"/>
  <c r="O83" i="7"/>
  <c r="N83" i="7"/>
  <c r="M83" i="7"/>
  <c r="L83" i="7"/>
  <c r="K83" i="7"/>
  <c r="J7" i="7"/>
  <c r="J83" i="7"/>
  <c r="I83" i="7"/>
  <c r="H7" i="7"/>
  <c r="H83" i="7"/>
  <c r="G83" i="7"/>
  <c r="F83" i="7"/>
  <c r="E83" i="7"/>
  <c r="D83" i="7"/>
  <c r="C7" i="7"/>
  <c r="C83" i="7"/>
  <c r="B83" i="7"/>
  <c r="DY70" i="7"/>
  <c r="DY78" i="7"/>
  <c r="DX70" i="7"/>
  <c r="DX78" i="7"/>
  <c r="DW70" i="7"/>
  <c r="DW78" i="7"/>
  <c r="DV70" i="7"/>
  <c r="DV78" i="7"/>
  <c r="BX74" i="7"/>
  <c r="BW74" i="7"/>
  <c r="BW76" i="7"/>
  <c r="BV74" i="7"/>
  <c r="BU74" i="7"/>
  <c r="BT74" i="7"/>
  <c r="BS74" i="7"/>
  <c r="BR7" i="7"/>
  <c r="BR74" i="7"/>
  <c r="BQ74" i="7"/>
  <c r="BP74" i="7"/>
  <c r="BO74" i="7"/>
  <c r="BN74" i="7"/>
  <c r="BM74" i="7"/>
  <c r="BL74" i="7"/>
  <c r="BK74" i="7"/>
  <c r="BJ74" i="7"/>
  <c r="BI74" i="7"/>
  <c r="BH74" i="7"/>
  <c r="BG74" i="7"/>
  <c r="BE74" i="7"/>
  <c r="BD74" i="7"/>
  <c r="BD76" i="7"/>
  <c r="BC74" i="7"/>
  <c r="BB74" i="7"/>
  <c r="BA7" i="7"/>
  <c r="BA74" i="7"/>
  <c r="AZ74" i="7"/>
  <c r="AY74" i="7"/>
  <c r="AX74" i="7"/>
  <c r="AW74" i="7"/>
  <c r="AV74" i="7"/>
  <c r="AU74" i="7"/>
  <c r="AT74" i="7"/>
  <c r="AS74" i="7"/>
  <c r="AR74" i="7"/>
  <c r="AQ7" i="7"/>
  <c r="AQ74" i="7"/>
  <c r="AP74" i="7"/>
  <c r="AO74" i="7"/>
  <c r="AN74" i="7"/>
  <c r="AL7" i="7"/>
  <c r="AL74" i="7"/>
  <c r="AK74" i="7"/>
  <c r="AK76" i="7"/>
  <c r="AJ74" i="7"/>
  <c r="AI7" i="7"/>
  <c r="AI74" i="7"/>
  <c r="AH74" i="7"/>
  <c r="AG74" i="7"/>
  <c r="AF74" i="7"/>
  <c r="AE7" i="7"/>
  <c r="AE74" i="7"/>
  <c r="AD74" i="7"/>
  <c r="AC74" i="7"/>
  <c r="AB74" i="7"/>
  <c r="AA74" i="7"/>
  <c r="Z74" i="7"/>
  <c r="Y74" i="7"/>
  <c r="X74" i="7"/>
  <c r="W74" i="7"/>
  <c r="V74" i="7"/>
  <c r="S74" i="7"/>
  <c r="R74" i="7"/>
  <c r="R76" i="7"/>
  <c r="Q74" i="7"/>
  <c r="P74" i="7"/>
  <c r="O7" i="7"/>
  <c r="O74" i="7"/>
  <c r="N7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DY61" i="7"/>
  <c r="DY69" i="7"/>
  <c r="DX61" i="7"/>
  <c r="DX69" i="7"/>
  <c r="DW61" i="7"/>
  <c r="DW69" i="7"/>
  <c r="DV61" i="7"/>
  <c r="DV69" i="7"/>
  <c r="CC65" i="7"/>
  <c r="CB65" i="7"/>
  <c r="CA65" i="7"/>
  <c r="BX65" i="7"/>
  <c r="BW65" i="7"/>
  <c r="BW67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BH65" i="7"/>
  <c r="BG65" i="7"/>
  <c r="BE65" i="7"/>
  <c r="BD65" i="7"/>
  <c r="BD67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L65" i="7"/>
  <c r="AK65" i="7"/>
  <c r="AK67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S65" i="7"/>
  <c r="R65" i="7"/>
  <c r="R67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DY52" i="7"/>
  <c r="DY60" i="7"/>
  <c r="DX52" i="7"/>
  <c r="DX60" i="7"/>
  <c r="DW52" i="7"/>
  <c r="DW60" i="7"/>
  <c r="DV52" i="7"/>
  <c r="DV60" i="7"/>
  <c r="BX56" i="7"/>
  <c r="BW56" i="7"/>
  <c r="BW58" i="7"/>
  <c r="BV56" i="7"/>
  <c r="BU56" i="7"/>
  <c r="BT56" i="7"/>
  <c r="BS56" i="7"/>
  <c r="BR56" i="7"/>
  <c r="BQ56" i="7"/>
  <c r="BP56" i="7"/>
  <c r="BO56" i="7"/>
  <c r="BN56" i="7"/>
  <c r="BM7" i="7"/>
  <c r="BM56" i="7"/>
  <c r="BL56" i="7"/>
  <c r="BK56" i="7"/>
  <c r="BJ56" i="7"/>
  <c r="BI56" i="7"/>
  <c r="BH56" i="7"/>
  <c r="BG56" i="7"/>
  <c r="BE56" i="7"/>
  <c r="BD56" i="7"/>
  <c r="BD58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L56" i="7"/>
  <c r="AK56" i="7"/>
  <c r="AK58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S7" i="7"/>
  <c r="S56" i="7"/>
  <c r="R56" i="7"/>
  <c r="R58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DY37" i="7"/>
  <c r="DY45" i="7"/>
  <c r="DX37" i="7"/>
  <c r="DX45" i="7"/>
  <c r="DW37" i="7"/>
  <c r="DW45" i="7"/>
  <c r="DV37" i="7"/>
  <c r="DV45" i="7"/>
  <c r="AH7" i="7"/>
  <c r="G7" i="7"/>
  <c r="DY28" i="7"/>
  <c r="DY36" i="7"/>
  <c r="DX28" i="7"/>
  <c r="DX36" i="7"/>
  <c r="DW28" i="7"/>
  <c r="DW36" i="7"/>
  <c r="DV28" i="7"/>
  <c r="DV36" i="7"/>
  <c r="AV7" i="7"/>
  <c r="DY10" i="7"/>
  <c r="DY18" i="7"/>
  <c r="DX10" i="7"/>
  <c r="DX18" i="7"/>
  <c r="DW10" i="7"/>
  <c r="DW18" i="7"/>
  <c r="DV10" i="7"/>
  <c r="DV18" i="7"/>
  <c r="CC14" i="7"/>
  <c r="CB14" i="7"/>
  <c r="CA14" i="7"/>
  <c r="BX14" i="7"/>
  <c r="BW14" i="7"/>
  <c r="BW16" i="7"/>
  <c r="BV14" i="7"/>
  <c r="BU14" i="7"/>
  <c r="BT14" i="7"/>
  <c r="BS14" i="7"/>
  <c r="BR14" i="7"/>
  <c r="BQ14" i="7"/>
  <c r="BQ15" i="7"/>
  <c r="BP14" i="7"/>
  <c r="BO14" i="7"/>
  <c r="BO15" i="7"/>
  <c r="BN14" i="7"/>
  <c r="BN15" i="7"/>
  <c r="BM14" i="7"/>
  <c r="BM15" i="7"/>
  <c r="BL14" i="7"/>
  <c r="BL15" i="7"/>
  <c r="BK14" i="7"/>
  <c r="BJ14" i="7"/>
  <c r="BI14" i="7"/>
  <c r="BH14" i="7"/>
  <c r="BG14" i="7"/>
  <c r="BE14" i="7"/>
  <c r="BD14" i="7"/>
  <c r="BD16" i="7"/>
  <c r="BC14" i="7"/>
  <c r="BB14" i="7"/>
  <c r="BA14" i="7"/>
  <c r="AZ14" i="7"/>
  <c r="AY14" i="7"/>
  <c r="AX14" i="7"/>
  <c r="AX15" i="7"/>
  <c r="AW14" i="7"/>
  <c r="AV14" i="7"/>
  <c r="AV15" i="7"/>
  <c r="AU14" i="7"/>
  <c r="AU15" i="7"/>
  <c r="AT14" i="7"/>
  <c r="AT15" i="7"/>
  <c r="AS14" i="7"/>
  <c r="AS15" i="7"/>
  <c r="AR14" i="7"/>
  <c r="AQ14" i="7"/>
  <c r="AP7" i="7"/>
  <c r="AP14" i="7"/>
  <c r="AP15" i="7"/>
  <c r="AO14" i="7"/>
  <c r="AO15" i="7"/>
  <c r="AN14" i="7"/>
  <c r="AL14" i="7"/>
  <c r="AK14" i="7"/>
  <c r="AK16" i="7"/>
  <c r="AJ14" i="7"/>
  <c r="AI14" i="7"/>
  <c r="AH14" i="7"/>
  <c r="AG14" i="7"/>
  <c r="AF14" i="7"/>
  <c r="AE14" i="7"/>
  <c r="AD14" i="7"/>
  <c r="AC14" i="7"/>
  <c r="AB14" i="7"/>
  <c r="AA14" i="7"/>
  <c r="Z14" i="7"/>
  <c r="Z15" i="7"/>
  <c r="Y14" i="7"/>
  <c r="X14" i="7"/>
  <c r="W14" i="7"/>
  <c r="V14" i="7"/>
  <c r="V15" i="7"/>
  <c r="U14" i="7"/>
  <c r="S14" i="7"/>
  <c r="R14" i="7"/>
  <c r="R16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AS62" i="6"/>
  <c r="DY77" i="6"/>
  <c r="DY83" i="6"/>
  <c r="DX77" i="6"/>
  <c r="DX83" i="6"/>
  <c r="DW77" i="6"/>
  <c r="DW83" i="6"/>
  <c r="DV77" i="6"/>
  <c r="DV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DY70" i="6"/>
  <c r="DY76" i="6"/>
  <c r="DX70" i="6"/>
  <c r="DX76" i="6"/>
  <c r="DW70" i="6"/>
  <c r="DW76" i="6"/>
  <c r="DV70" i="6"/>
  <c r="DV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DY63" i="6"/>
  <c r="DY69" i="6"/>
  <c r="DX63" i="6"/>
  <c r="DX69" i="6"/>
  <c r="DW63" i="6"/>
  <c r="DW69" i="6"/>
  <c r="DV63" i="6"/>
  <c r="DV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DY56" i="6"/>
  <c r="DY62" i="6"/>
  <c r="DX56" i="6"/>
  <c r="DX62" i="6"/>
  <c r="DW56" i="6"/>
  <c r="DW62" i="6"/>
  <c r="DV56" i="6"/>
  <c r="DV62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R62" i="6"/>
  <c r="AQ62" i="6"/>
  <c r="AP62" i="6"/>
  <c r="AO62" i="6"/>
  <c r="AN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DY49" i="6"/>
  <c r="DY55" i="6"/>
  <c r="DX49" i="6"/>
  <c r="DX55" i="6"/>
  <c r="DW49" i="6"/>
  <c r="DW55" i="6"/>
  <c r="DV49" i="6"/>
  <c r="DV55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DY38" i="6"/>
  <c r="DY44" i="6"/>
  <c r="DX38" i="6"/>
  <c r="DX44" i="6"/>
  <c r="DW38" i="6"/>
  <c r="DW44" i="6"/>
  <c r="DV38" i="6"/>
  <c r="DV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DY31" i="6"/>
  <c r="DY37" i="6"/>
  <c r="DX31" i="6"/>
  <c r="DX37" i="6"/>
  <c r="DW31" i="6"/>
  <c r="DW33" i="6"/>
  <c r="DW37" i="6"/>
  <c r="DV31" i="6"/>
  <c r="DV33" i="6"/>
  <c r="DV37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DY24" i="6"/>
  <c r="DY30" i="6"/>
  <c r="DX24" i="6"/>
  <c r="DX30" i="6"/>
  <c r="DW24" i="6"/>
  <c r="DW30" i="6"/>
  <c r="DV24" i="6"/>
  <c r="DV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DY17" i="6"/>
  <c r="DY23" i="6"/>
  <c r="DX17" i="6"/>
  <c r="DX23" i="6"/>
  <c r="DW17" i="6"/>
  <c r="DW23" i="6"/>
  <c r="DV17" i="6"/>
  <c r="DV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S23" i="6"/>
  <c r="R23" i="6"/>
  <c r="Q23" i="6"/>
  <c r="P23" i="6"/>
  <c r="O23" i="6"/>
  <c r="N23" i="6"/>
  <c r="M23" i="6"/>
  <c r="L23" i="6"/>
  <c r="K23" i="6"/>
  <c r="I23" i="6"/>
  <c r="H23" i="6"/>
  <c r="G23" i="6"/>
  <c r="F23" i="6"/>
  <c r="E23" i="6"/>
  <c r="D23" i="6"/>
  <c r="C23" i="6"/>
  <c r="B23" i="6"/>
  <c r="DY10" i="6"/>
  <c r="DY16" i="6"/>
  <c r="DX10" i="6"/>
  <c r="DX16" i="6"/>
  <c r="DW10" i="6"/>
  <c r="DW16" i="6"/>
  <c r="DV10" i="6"/>
  <c r="DV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V686" i="5"/>
  <c r="J391" i="5"/>
  <c r="BE349" i="5"/>
  <c r="CA1020" i="5"/>
  <c r="CC701" i="5"/>
  <c r="CB701" i="5"/>
  <c r="CA701" i="5"/>
  <c r="BZ701" i="5"/>
  <c r="BX701" i="5"/>
  <c r="BW701" i="5"/>
  <c r="BV701" i="5"/>
  <c r="BU701" i="5"/>
  <c r="BT701" i="5"/>
  <c r="BS701" i="5"/>
  <c r="BR701" i="5"/>
  <c r="BQ701" i="5"/>
  <c r="BP701" i="5"/>
  <c r="BO701" i="5"/>
  <c r="BN701" i="5"/>
  <c r="BM701" i="5"/>
  <c r="BL701" i="5"/>
  <c r="BK701" i="5"/>
  <c r="BJ701" i="5"/>
  <c r="BI701" i="5"/>
  <c r="BH701" i="5"/>
  <c r="BG701" i="5"/>
  <c r="BE701" i="5"/>
  <c r="BD701" i="5"/>
  <c r="BC701" i="5"/>
  <c r="BB701" i="5"/>
  <c r="BA701" i="5"/>
  <c r="AZ701" i="5"/>
  <c r="AY701" i="5"/>
  <c r="AX701" i="5"/>
  <c r="AW701" i="5"/>
  <c r="AV701" i="5"/>
  <c r="AU701" i="5"/>
  <c r="AT701" i="5"/>
  <c r="AS701" i="5"/>
  <c r="AR701" i="5"/>
  <c r="AQ701" i="5"/>
  <c r="AP701" i="5"/>
  <c r="AO701" i="5"/>
  <c r="AN701" i="5"/>
  <c r="AL701" i="5"/>
  <c r="AK701" i="5"/>
  <c r="AJ701" i="5"/>
  <c r="AI701" i="5"/>
  <c r="AH701" i="5"/>
  <c r="AG701" i="5"/>
  <c r="AF701" i="5"/>
  <c r="AE701" i="5"/>
  <c r="AD701" i="5"/>
  <c r="AC701" i="5"/>
  <c r="AB701" i="5"/>
  <c r="AA701" i="5"/>
  <c r="Z701" i="5"/>
  <c r="Y701" i="5"/>
  <c r="X701" i="5"/>
  <c r="W701" i="5"/>
  <c r="V701" i="5"/>
  <c r="U701" i="5"/>
  <c r="S701" i="5"/>
  <c r="R701" i="5"/>
  <c r="Q701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CC696" i="5"/>
  <c r="CB696" i="5"/>
  <c r="CA696" i="5"/>
  <c r="BZ696" i="5"/>
  <c r="BX696" i="5"/>
  <c r="BW696" i="5"/>
  <c r="BV696" i="5"/>
  <c r="BU696" i="5"/>
  <c r="BT696" i="5"/>
  <c r="BS696" i="5"/>
  <c r="BR696" i="5"/>
  <c r="BQ696" i="5"/>
  <c r="BP696" i="5"/>
  <c r="BO696" i="5"/>
  <c r="BN696" i="5"/>
  <c r="BM696" i="5"/>
  <c r="BL696" i="5"/>
  <c r="BK696" i="5"/>
  <c r="BJ696" i="5"/>
  <c r="BI696" i="5"/>
  <c r="BH696" i="5"/>
  <c r="BG696" i="5"/>
  <c r="BE696" i="5"/>
  <c r="BD696" i="5"/>
  <c r="BC696" i="5"/>
  <c r="BB696" i="5"/>
  <c r="BA696" i="5"/>
  <c r="AZ696" i="5"/>
  <c r="AY696" i="5"/>
  <c r="AX696" i="5"/>
  <c r="AW696" i="5"/>
  <c r="AV696" i="5"/>
  <c r="AU696" i="5"/>
  <c r="AT696" i="5"/>
  <c r="AS696" i="5"/>
  <c r="AR696" i="5"/>
  <c r="AQ696" i="5"/>
  <c r="AP696" i="5"/>
  <c r="AO696" i="5"/>
  <c r="AN696" i="5"/>
  <c r="AL696" i="5"/>
  <c r="AK696" i="5"/>
  <c r="AJ696" i="5"/>
  <c r="AI696" i="5"/>
  <c r="AH696" i="5"/>
  <c r="AG696" i="5"/>
  <c r="AF696" i="5"/>
  <c r="AE696" i="5"/>
  <c r="AD696" i="5"/>
  <c r="AC696" i="5"/>
  <c r="AB696" i="5"/>
  <c r="AA696" i="5"/>
  <c r="Z696" i="5"/>
  <c r="Y696" i="5"/>
  <c r="X696" i="5"/>
  <c r="W696" i="5"/>
  <c r="V696" i="5"/>
  <c r="U696" i="5"/>
  <c r="S696" i="5"/>
  <c r="R696" i="5"/>
  <c r="Q696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CC691" i="5"/>
  <c r="CB691" i="5"/>
  <c r="CA691" i="5"/>
  <c r="BZ691" i="5"/>
  <c r="BX691" i="5"/>
  <c r="BW691" i="5"/>
  <c r="BV691" i="5"/>
  <c r="BU691" i="5"/>
  <c r="BT691" i="5"/>
  <c r="BS691" i="5"/>
  <c r="BR691" i="5"/>
  <c r="BQ691" i="5"/>
  <c r="BP691" i="5"/>
  <c r="BO691" i="5"/>
  <c r="BN691" i="5"/>
  <c r="BM691" i="5"/>
  <c r="BL691" i="5"/>
  <c r="BK691" i="5"/>
  <c r="BJ691" i="5"/>
  <c r="BI691" i="5"/>
  <c r="BH691" i="5"/>
  <c r="BG691" i="5"/>
  <c r="BE691" i="5"/>
  <c r="BD691" i="5"/>
  <c r="BC691" i="5"/>
  <c r="BB691" i="5"/>
  <c r="BA691" i="5"/>
  <c r="AZ691" i="5"/>
  <c r="AY691" i="5"/>
  <c r="AX691" i="5"/>
  <c r="AW691" i="5"/>
  <c r="AV691" i="5"/>
  <c r="AU691" i="5"/>
  <c r="AT691" i="5"/>
  <c r="AS691" i="5"/>
  <c r="AR691" i="5"/>
  <c r="AQ691" i="5"/>
  <c r="AP691" i="5"/>
  <c r="AO691" i="5"/>
  <c r="AN691" i="5"/>
  <c r="AL691" i="5"/>
  <c r="AK691" i="5"/>
  <c r="AJ691" i="5"/>
  <c r="AI691" i="5"/>
  <c r="AH691" i="5"/>
  <c r="AG691" i="5"/>
  <c r="AF691" i="5"/>
  <c r="AE691" i="5"/>
  <c r="AD691" i="5"/>
  <c r="AC691" i="5"/>
  <c r="AB691" i="5"/>
  <c r="AA691" i="5"/>
  <c r="Z691" i="5"/>
  <c r="Y691" i="5"/>
  <c r="X691" i="5"/>
  <c r="W691" i="5"/>
  <c r="V691" i="5"/>
  <c r="U691" i="5"/>
  <c r="S691" i="5"/>
  <c r="R691" i="5"/>
  <c r="Q691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CC686" i="5"/>
  <c r="CB686" i="5"/>
  <c r="CA686" i="5"/>
  <c r="BZ686" i="5"/>
  <c r="BX686" i="5"/>
  <c r="BW686" i="5"/>
  <c r="BV686" i="5"/>
  <c r="BU686" i="5"/>
  <c r="BT686" i="5"/>
  <c r="BS686" i="5"/>
  <c r="BR686" i="5"/>
  <c r="BQ686" i="5"/>
  <c r="BP686" i="5"/>
  <c r="BO686" i="5"/>
  <c r="BN686" i="5"/>
  <c r="BM686" i="5"/>
  <c r="BL686" i="5"/>
  <c r="BK686" i="5"/>
  <c r="BJ686" i="5"/>
  <c r="BI686" i="5"/>
  <c r="BH686" i="5"/>
  <c r="BG686" i="5"/>
  <c r="BE686" i="5"/>
  <c r="BD686" i="5"/>
  <c r="BC686" i="5"/>
  <c r="BB686" i="5"/>
  <c r="BA686" i="5"/>
  <c r="AZ686" i="5"/>
  <c r="AY686" i="5"/>
  <c r="AX686" i="5"/>
  <c r="AW686" i="5"/>
  <c r="AV686" i="5"/>
  <c r="AU686" i="5"/>
  <c r="AT686" i="5"/>
  <c r="AS686" i="5"/>
  <c r="AR686" i="5"/>
  <c r="AQ686" i="5"/>
  <c r="AP686" i="5"/>
  <c r="AO686" i="5"/>
  <c r="AN686" i="5"/>
  <c r="AL686" i="5"/>
  <c r="AK686" i="5"/>
  <c r="AJ686" i="5"/>
  <c r="AI686" i="5"/>
  <c r="AH686" i="5"/>
  <c r="AG686" i="5"/>
  <c r="AF686" i="5"/>
  <c r="AE686" i="5"/>
  <c r="AD686" i="5"/>
  <c r="AC686" i="5"/>
  <c r="AB686" i="5"/>
  <c r="AA686" i="5"/>
  <c r="Z686" i="5"/>
  <c r="Y686" i="5"/>
  <c r="X686" i="5"/>
  <c r="W686" i="5"/>
  <c r="U686" i="5"/>
  <c r="S686" i="5"/>
  <c r="R686" i="5"/>
  <c r="Q686" i="5"/>
  <c r="P686" i="5"/>
  <c r="O686" i="5"/>
  <c r="K686" i="5"/>
  <c r="J686" i="5"/>
  <c r="I686" i="5"/>
  <c r="H686" i="5"/>
  <c r="G686" i="5"/>
  <c r="F686" i="5"/>
  <c r="E686" i="5"/>
  <c r="D686" i="5"/>
  <c r="C686" i="5"/>
  <c r="B686" i="5"/>
  <c r="CC681" i="5"/>
  <c r="CB681" i="5"/>
  <c r="CA681" i="5"/>
  <c r="BZ681" i="5"/>
  <c r="BX681" i="5"/>
  <c r="BW681" i="5"/>
  <c r="BV681" i="5"/>
  <c r="BU681" i="5"/>
  <c r="BT681" i="5"/>
  <c r="BS681" i="5"/>
  <c r="BR681" i="5"/>
  <c r="BQ681" i="5"/>
  <c r="BP681" i="5"/>
  <c r="BO681" i="5"/>
  <c r="BN681" i="5"/>
  <c r="BM681" i="5"/>
  <c r="BL681" i="5"/>
  <c r="BK681" i="5"/>
  <c r="BJ681" i="5"/>
  <c r="BI681" i="5"/>
  <c r="BH681" i="5"/>
  <c r="BG681" i="5"/>
  <c r="BE681" i="5"/>
  <c r="BD681" i="5"/>
  <c r="BC681" i="5"/>
  <c r="BB681" i="5"/>
  <c r="BA681" i="5"/>
  <c r="AZ681" i="5"/>
  <c r="AY681" i="5"/>
  <c r="AX681" i="5"/>
  <c r="AW681" i="5"/>
  <c r="AV681" i="5"/>
  <c r="AU681" i="5"/>
  <c r="AT681" i="5"/>
  <c r="AS681" i="5"/>
  <c r="AR681" i="5"/>
  <c r="AQ681" i="5"/>
  <c r="AP681" i="5"/>
  <c r="AO681" i="5"/>
  <c r="AN681" i="5"/>
  <c r="AL681" i="5"/>
  <c r="AK681" i="5"/>
  <c r="AJ681" i="5"/>
  <c r="AI681" i="5"/>
  <c r="AH681" i="5"/>
  <c r="AG681" i="5"/>
  <c r="AF681" i="5"/>
  <c r="AE681" i="5"/>
  <c r="AD681" i="5"/>
  <c r="AC681" i="5"/>
  <c r="AB681" i="5"/>
  <c r="AA681" i="5"/>
  <c r="Z681" i="5"/>
  <c r="Y681" i="5"/>
  <c r="X681" i="5"/>
  <c r="W681" i="5"/>
  <c r="V681" i="5"/>
  <c r="U681" i="5"/>
  <c r="S681" i="5"/>
  <c r="R681" i="5"/>
  <c r="Q681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CC661" i="5"/>
  <c r="CB661" i="5"/>
  <c r="CA661" i="5"/>
  <c r="BZ661" i="5"/>
  <c r="BX661" i="5"/>
  <c r="BW661" i="5"/>
  <c r="BV661" i="5"/>
  <c r="BU661" i="5"/>
  <c r="BT661" i="5"/>
  <c r="BS661" i="5"/>
  <c r="BR661" i="5"/>
  <c r="BQ661" i="5"/>
  <c r="BP661" i="5"/>
  <c r="BO661" i="5"/>
  <c r="BN661" i="5"/>
  <c r="BM661" i="5"/>
  <c r="BL661" i="5"/>
  <c r="BK661" i="5"/>
  <c r="BJ661" i="5"/>
  <c r="BI661" i="5"/>
  <c r="BH661" i="5"/>
  <c r="BG661" i="5"/>
  <c r="BE661" i="5"/>
  <c r="BD661" i="5"/>
  <c r="BC661" i="5"/>
  <c r="BB661" i="5"/>
  <c r="BA661" i="5"/>
  <c r="AZ661" i="5"/>
  <c r="AY661" i="5"/>
  <c r="AX661" i="5"/>
  <c r="AW661" i="5"/>
  <c r="AV661" i="5"/>
  <c r="AU661" i="5"/>
  <c r="AT661" i="5"/>
  <c r="AS661" i="5"/>
  <c r="AR661" i="5"/>
  <c r="AQ661" i="5"/>
  <c r="AP661" i="5"/>
  <c r="AO661" i="5"/>
  <c r="AN661" i="5"/>
  <c r="AL661" i="5"/>
  <c r="AK661" i="5"/>
  <c r="AJ661" i="5"/>
  <c r="AI661" i="5"/>
  <c r="AH661" i="5"/>
  <c r="AG661" i="5"/>
  <c r="AF661" i="5"/>
  <c r="AE661" i="5"/>
  <c r="AD661" i="5"/>
  <c r="AC661" i="5"/>
  <c r="AB661" i="5"/>
  <c r="AA661" i="5"/>
  <c r="Z661" i="5"/>
  <c r="Y661" i="5"/>
  <c r="X661" i="5"/>
  <c r="W661" i="5"/>
  <c r="V661" i="5"/>
  <c r="U661" i="5"/>
  <c r="S661" i="5"/>
  <c r="R661" i="5"/>
  <c r="Q661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CC655" i="5"/>
  <c r="CB655" i="5"/>
  <c r="CA655" i="5"/>
  <c r="BZ655" i="5"/>
  <c r="BX655" i="5"/>
  <c r="BW655" i="5"/>
  <c r="BV655" i="5"/>
  <c r="BU655" i="5"/>
  <c r="BT655" i="5"/>
  <c r="BS655" i="5"/>
  <c r="BR655" i="5"/>
  <c r="BQ655" i="5"/>
  <c r="BP655" i="5"/>
  <c r="BO655" i="5"/>
  <c r="BN655" i="5"/>
  <c r="BM655" i="5"/>
  <c r="BL655" i="5"/>
  <c r="BK655" i="5"/>
  <c r="BJ655" i="5"/>
  <c r="BI655" i="5"/>
  <c r="BH655" i="5"/>
  <c r="BG655" i="5"/>
  <c r="BE655" i="5"/>
  <c r="BD655" i="5"/>
  <c r="BC655" i="5"/>
  <c r="BB655" i="5"/>
  <c r="BA655" i="5"/>
  <c r="AZ655" i="5"/>
  <c r="AY655" i="5"/>
  <c r="AX655" i="5"/>
  <c r="AW655" i="5"/>
  <c r="AV655" i="5"/>
  <c r="AU655" i="5"/>
  <c r="AT655" i="5"/>
  <c r="AS655" i="5"/>
  <c r="AR655" i="5"/>
  <c r="AQ655" i="5"/>
  <c r="AP655" i="5"/>
  <c r="AO655" i="5"/>
  <c r="AN655" i="5"/>
  <c r="AL655" i="5"/>
  <c r="AK655" i="5"/>
  <c r="AJ655" i="5"/>
  <c r="AI655" i="5"/>
  <c r="AH655" i="5"/>
  <c r="AG655" i="5"/>
  <c r="AF655" i="5"/>
  <c r="AE655" i="5"/>
  <c r="AD655" i="5"/>
  <c r="AC655" i="5"/>
  <c r="AB655" i="5"/>
  <c r="AA655" i="5"/>
  <c r="Z655" i="5"/>
  <c r="Y655" i="5"/>
  <c r="X655" i="5"/>
  <c r="W655" i="5"/>
  <c r="V655" i="5"/>
  <c r="U655" i="5"/>
  <c r="S655" i="5"/>
  <c r="R655" i="5"/>
  <c r="Q655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CC649" i="5"/>
  <c r="CB649" i="5"/>
  <c r="CA649" i="5"/>
  <c r="BZ649" i="5"/>
  <c r="BX649" i="5"/>
  <c r="BW649" i="5"/>
  <c r="BV649" i="5"/>
  <c r="BU649" i="5"/>
  <c r="BT649" i="5"/>
  <c r="BS649" i="5"/>
  <c r="BR649" i="5"/>
  <c r="BQ649" i="5"/>
  <c r="BP649" i="5"/>
  <c r="BO649" i="5"/>
  <c r="BN649" i="5"/>
  <c r="BM649" i="5"/>
  <c r="BL649" i="5"/>
  <c r="BK649" i="5"/>
  <c r="BJ649" i="5"/>
  <c r="BI649" i="5"/>
  <c r="BH649" i="5"/>
  <c r="BG649" i="5"/>
  <c r="BE649" i="5"/>
  <c r="BD649" i="5"/>
  <c r="BC649" i="5"/>
  <c r="BB649" i="5"/>
  <c r="BA649" i="5"/>
  <c r="AZ649" i="5"/>
  <c r="AY649" i="5"/>
  <c r="AX649" i="5"/>
  <c r="AW649" i="5"/>
  <c r="AV649" i="5"/>
  <c r="AU649" i="5"/>
  <c r="AT649" i="5"/>
  <c r="AS649" i="5"/>
  <c r="AR649" i="5"/>
  <c r="AQ649" i="5"/>
  <c r="AP649" i="5"/>
  <c r="AO649" i="5"/>
  <c r="AN649" i="5"/>
  <c r="AL649" i="5"/>
  <c r="AK649" i="5"/>
  <c r="AJ649" i="5"/>
  <c r="AI649" i="5"/>
  <c r="AH649" i="5"/>
  <c r="AG649" i="5"/>
  <c r="AF649" i="5"/>
  <c r="AE649" i="5"/>
  <c r="AD649" i="5"/>
  <c r="AC649" i="5"/>
  <c r="AB649" i="5"/>
  <c r="AA649" i="5"/>
  <c r="Z649" i="5"/>
  <c r="Y649" i="5"/>
  <c r="X649" i="5"/>
  <c r="W649" i="5"/>
  <c r="V649" i="5"/>
  <c r="U649" i="5"/>
  <c r="S649" i="5"/>
  <c r="R649" i="5"/>
  <c r="Q649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U498" i="5"/>
  <c r="B498" i="5"/>
  <c r="BX489" i="5"/>
  <c r="BW489" i="5"/>
  <c r="BV489" i="5"/>
  <c r="BU489" i="5"/>
  <c r="BT489" i="5"/>
  <c r="BS489" i="5"/>
  <c r="BR489" i="5"/>
  <c r="BQ489" i="5"/>
  <c r="BP489" i="5"/>
  <c r="BO489" i="5"/>
  <c r="BN489" i="5"/>
  <c r="BM489" i="5"/>
  <c r="BL489" i="5"/>
  <c r="BK489" i="5"/>
  <c r="BJ489" i="5"/>
  <c r="BI489" i="5"/>
  <c r="BH489" i="5"/>
  <c r="BG489" i="5"/>
  <c r="BE489" i="5"/>
  <c r="BC489" i="5"/>
  <c r="BB489" i="5"/>
  <c r="BA489" i="5"/>
  <c r="AZ489" i="5"/>
  <c r="AY489" i="5"/>
  <c r="AX489" i="5"/>
  <c r="AW489" i="5"/>
  <c r="AV489" i="5"/>
  <c r="AU489" i="5"/>
  <c r="AT489" i="5"/>
  <c r="AS489" i="5"/>
  <c r="AR489" i="5"/>
  <c r="AQ489" i="5"/>
  <c r="AP489" i="5"/>
  <c r="AO489" i="5"/>
  <c r="AN489" i="5"/>
  <c r="AL489" i="5"/>
  <c r="AK489" i="5"/>
  <c r="AJ489" i="5"/>
  <c r="AI489" i="5"/>
  <c r="AH489" i="5"/>
  <c r="AG489" i="5"/>
  <c r="AF489" i="5"/>
  <c r="AE489" i="5"/>
  <c r="AD489" i="5"/>
  <c r="AC489" i="5"/>
  <c r="AB489" i="5"/>
  <c r="AA489" i="5"/>
  <c r="Z489" i="5"/>
  <c r="Y489" i="5"/>
  <c r="X489" i="5"/>
  <c r="W489" i="5"/>
  <c r="V489" i="5"/>
  <c r="U489" i="5"/>
  <c r="S489" i="5"/>
  <c r="R489" i="5"/>
  <c r="Q489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CC391" i="5"/>
  <c r="CB391" i="5"/>
  <c r="CA391" i="5"/>
  <c r="BZ391" i="5"/>
  <c r="BX391" i="5"/>
  <c r="BW391" i="5"/>
  <c r="BV391" i="5"/>
  <c r="BU391" i="5"/>
  <c r="BT391" i="5"/>
  <c r="BS391" i="5"/>
  <c r="BR391" i="5"/>
  <c r="BQ391" i="5"/>
  <c r="BP391" i="5"/>
  <c r="BO391" i="5"/>
  <c r="BN391" i="5"/>
  <c r="BM391" i="5"/>
  <c r="BL391" i="5"/>
  <c r="BK391" i="5"/>
  <c r="BJ391" i="5"/>
  <c r="BI391" i="5"/>
  <c r="BH391" i="5"/>
  <c r="BG391" i="5"/>
  <c r="BE391" i="5"/>
  <c r="BD391" i="5"/>
  <c r="BC391" i="5"/>
  <c r="BB391" i="5"/>
  <c r="BA391" i="5"/>
  <c r="AZ391" i="5"/>
  <c r="AY391" i="5"/>
  <c r="AX391" i="5"/>
  <c r="AW391" i="5"/>
  <c r="AV391" i="5"/>
  <c r="AU391" i="5"/>
  <c r="AT391" i="5"/>
  <c r="AS391" i="5"/>
  <c r="AR391" i="5"/>
  <c r="AQ391" i="5"/>
  <c r="AP391" i="5"/>
  <c r="AO391" i="5"/>
  <c r="AN391" i="5"/>
  <c r="AL391" i="5"/>
  <c r="AK391" i="5"/>
  <c r="AJ391" i="5"/>
  <c r="AI391" i="5"/>
  <c r="AH391" i="5"/>
  <c r="AG391" i="5"/>
  <c r="AF391" i="5"/>
  <c r="AE391" i="5"/>
  <c r="AD391" i="5"/>
  <c r="AC391" i="5"/>
  <c r="AB391" i="5"/>
  <c r="AA391" i="5"/>
  <c r="Z391" i="5"/>
  <c r="Y391" i="5"/>
  <c r="X391" i="5"/>
  <c r="W391" i="5"/>
  <c r="V391" i="5"/>
  <c r="U391" i="5"/>
  <c r="S391" i="5"/>
  <c r="R391" i="5"/>
  <c r="Q391" i="5"/>
  <c r="P391" i="5"/>
  <c r="O391" i="5"/>
  <c r="N391" i="5"/>
  <c r="M391" i="5"/>
  <c r="L391" i="5"/>
  <c r="K391" i="5"/>
  <c r="I391" i="5"/>
  <c r="H391" i="5"/>
  <c r="G391" i="5"/>
  <c r="F391" i="5"/>
  <c r="E391" i="5"/>
  <c r="D391" i="5"/>
  <c r="C391" i="5"/>
  <c r="CC381" i="5"/>
  <c r="CB381" i="5"/>
  <c r="CA381" i="5"/>
  <c r="BZ381" i="5"/>
  <c r="BX381" i="5"/>
  <c r="BW381" i="5"/>
  <c r="BV381" i="5"/>
  <c r="BU381" i="5"/>
  <c r="BT381" i="5"/>
  <c r="BS381" i="5"/>
  <c r="BR381" i="5"/>
  <c r="BQ381" i="5"/>
  <c r="BP381" i="5"/>
  <c r="BO381" i="5"/>
  <c r="BN381" i="5"/>
  <c r="BM381" i="5"/>
  <c r="BL381" i="5"/>
  <c r="BK381" i="5"/>
  <c r="BJ381" i="5"/>
  <c r="BI381" i="5"/>
  <c r="BH381" i="5"/>
  <c r="BG381" i="5"/>
  <c r="BE381" i="5"/>
  <c r="BD381" i="5"/>
  <c r="BC381" i="5"/>
  <c r="BB381" i="5"/>
  <c r="BA381" i="5"/>
  <c r="AZ381" i="5"/>
  <c r="AY381" i="5"/>
  <c r="AW381" i="5"/>
  <c r="AV381" i="5"/>
  <c r="AU381" i="5"/>
  <c r="AT381" i="5"/>
  <c r="AS381" i="5"/>
  <c r="AR381" i="5"/>
  <c r="AQ381" i="5"/>
  <c r="AP381" i="5"/>
  <c r="AO381" i="5"/>
  <c r="AN381" i="5"/>
  <c r="AL381" i="5"/>
  <c r="AK381" i="5"/>
  <c r="AJ381" i="5"/>
  <c r="AI381" i="5"/>
  <c r="AH381" i="5"/>
  <c r="AG381" i="5"/>
  <c r="AF381" i="5"/>
  <c r="AE381" i="5"/>
  <c r="AD381" i="5"/>
  <c r="AC381" i="5"/>
  <c r="AB381" i="5"/>
  <c r="AA381" i="5"/>
  <c r="Z381" i="5"/>
  <c r="Y381" i="5"/>
  <c r="X381" i="5"/>
  <c r="W381" i="5"/>
  <c r="V381" i="5"/>
  <c r="U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CC370" i="5"/>
  <c r="CB370" i="5"/>
  <c r="CA370" i="5"/>
  <c r="BZ370" i="5"/>
  <c r="BX370" i="5"/>
  <c r="BW370" i="5"/>
  <c r="BV370" i="5"/>
  <c r="BU370" i="5"/>
  <c r="BT370" i="5"/>
  <c r="BS370" i="5"/>
  <c r="BR370" i="5"/>
  <c r="BQ370" i="5"/>
  <c r="BP370" i="5"/>
  <c r="BO370" i="5"/>
  <c r="BN370" i="5"/>
  <c r="BM370" i="5"/>
  <c r="BL370" i="5"/>
  <c r="BK370" i="5"/>
  <c r="BJ370" i="5"/>
  <c r="BI370" i="5"/>
  <c r="BH370" i="5"/>
  <c r="BG370" i="5"/>
  <c r="BE370" i="5"/>
  <c r="BD370" i="5"/>
  <c r="BC370" i="5"/>
  <c r="BB370" i="5"/>
  <c r="BA370" i="5"/>
  <c r="AZ370" i="5"/>
  <c r="AY370" i="5"/>
  <c r="AX370" i="5"/>
  <c r="AW370" i="5"/>
  <c r="AV370" i="5"/>
  <c r="AU370" i="5"/>
  <c r="AT370" i="5"/>
  <c r="AS370" i="5"/>
  <c r="AR370" i="5"/>
  <c r="AQ370" i="5"/>
  <c r="AP370" i="5"/>
  <c r="AO370" i="5"/>
  <c r="AN370" i="5"/>
  <c r="AL370" i="5"/>
  <c r="AK370" i="5"/>
  <c r="AJ370" i="5"/>
  <c r="AI370" i="5"/>
  <c r="AH370" i="5"/>
  <c r="AG370" i="5"/>
  <c r="AF370" i="5"/>
  <c r="AE370" i="5"/>
  <c r="AD370" i="5"/>
  <c r="AC370" i="5"/>
  <c r="AB370" i="5"/>
  <c r="AA370" i="5"/>
  <c r="Z370" i="5"/>
  <c r="Y370" i="5"/>
  <c r="X370" i="5"/>
  <c r="W370" i="5"/>
  <c r="V370" i="5"/>
  <c r="U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CC359" i="5"/>
  <c r="CB359" i="5"/>
  <c r="CA359" i="5"/>
  <c r="BZ359" i="5"/>
  <c r="BX359" i="5"/>
  <c r="BW359" i="5"/>
  <c r="BV359" i="5"/>
  <c r="BU359" i="5"/>
  <c r="BT359" i="5"/>
  <c r="BS359" i="5"/>
  <c r="BR359" i="5"/>
  <c r="BQ359" i="5"/>
  <c r="BP359" i="5"/>
  <c r="BO359" i="5"/>
  <c r="BN359" i="5"/>
  <c r="BM359" i="5"/>
  <c r="BL359" i="5"/>
  <c r="BK359" i="5"/>
  <c r="BJ359" i="5"/>
  <c r="BI359" i="5"/>
  <c r="BH359" i="5"/>
  <c r="BG359" i="5"/>
  <c r="BE359" i="5"/>
  <c r="BD359" i="5"/>
  <c r="BC359" i="5"/>
  <c r="BB359" i="5"/>
  <c r="BA359" i="5"/>
  <c r="AZ359" i="5"/>
  <c r="AY359" i="5"/>
  <c r="AX359" i="5"/>
  <c r="AW359" i="5"/>
  <c r="AV359" i="5"/>
  <c r="AU359" i="5"/>
  <c r="AT359" i="5"/>
  <c r="AS359" i="5"/>
  <c r="AR359" i="5"/>
  <c r="AQ359" i="5"/>
  <c r="AP359" i="5"/>
  <c r="AO359" i="5"/>
  <c r="AN359" i="5"/>
  <c r="AL359" i="5"/>
  <c r="AK359" i="5"/>
  <c r="AJ359" i="5"/>
  <c r="AI359" i="5"/>
  <c r="AH359" i="5"/>
  <c r="AG359" i="5"/>
  <c r="AF359" i="5"/>
  <c r="AE359" i="5"/>
  <c r="AD359" i="5"/>
  <c r="AC359" i="5"/>
  <c r="AB359" i="5"/>
  <c r="AA359" i="5"/>
  <c r="Z359" i="5"/>
  <c r="Y359" i="5"/>
  <c r="X359" i="5"/>
  <c r="W359" i="5"/>
  <c r="V359" i="5"/>
  <c r="U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CC349" i="5"/>
  <c r="CB349" i="5"/>
  <c r="CA349" i="5"/>
  <c r="BZ349" i="5"/>
  <c r="BX349" i="5"/>
  <c r="BW349" i="5"/>
  <c r="BV349" i="5"/>
  <c r="BU349" i="5"/>
  <c r="BT349" i="5"/>
  <c r="BS349" i="5"/>
  <c r="BR349" i="5"/>
  <c r="BQ349" i="5"/>
  <c r="BP349" i="5"/>
  <c r="BO349" i="5"/>
  <c r="BN349" i="5"/>
  <c r="BM349" i="5"/>
  <c r="BL349" i="5"/>
  <c r="BK349" i="5"/>
  <c r="BJ349" i="5"/>
  <c r="BI349" i="5"/>
  <c r="BH349" i="5"/>
  <c r="BG349" i="5"/>
  <c r="BD349" i="5"/>
  <c r="BC349" i="5"/>
  <c r="BB349" i="5"/>
  <c r="BA349" i="5"/>
  <c r="AZ349" i="5"/>
  <c r="AY349" i="5"/>
  <c r="AX349" i="5"/>
  <c r="AW349" i="5"/>
  <c r="AV349" i="5"/>
  <c r="AU349" i="5"/>
  <c r="AT349" i="5"/>
  <c r="AS349" i="5"/>
  <c r="AR349" i="5"/>
  <c r="AQ349" i="5"/>
  <c r="AP349" i="5"/>
  <c r="AO349" i="5"/>
  <c r="AN349" i="5"/>
  <c r="AL349" i="5"/>
  <c r="AK349" i="5"/>
  <c r="AJ349" i="5"/>
  <c r="AI349" i="5"/>
  <c r="AH349" i="5"/>
  <c r="AG349" i="5"/>
  <c r="AF349" i="5"/>
  <c r="AE349" i="5"/>
  <c r="AD349" i="5"/>
  <c r="AC349" i="5"/>
  <c r="AB349" i="5"/>
  <c r="AA349" i="5"/>
  <c r="Z349" i="5"/>
  <c r="Y349" i="5"/>
  <c r="X349" i="5"/>
  <c r="W349" i="5"/>
  <c r="V349" i="5"/>
  <c r="U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CC339" i="5"/>
  <c r="CB339" i="5"/>
  <c r="CA339" i="5"/>
  <c r="BZ339" i="5"/>
  <c r="BX339" i="5"/>
  <c r="BW339" i="5"/>
  <c r="BV339" i="5"/>
  <c r="BU339" i="5"/>
  <c r="BT339" i="5"/>
  <c r="BS339" i="5"/>
  <c r="BR339" i="5"/>
  <c r="BQ339" i="5"/>
  <c r="BP339" i="5"/>
  <c r="BO339" i="5"/>
  <c r="BN339" i="5"/>
  <c r="BM339" i="5"/>
  <c r="BL339" i="5"/>
  <c r="BK339" i="5"/>
  <c r="BJ339" i="5"/>
  <c r="BI339" i="5"/>
  <c r="BH339" i="5"/>
  <c r="BG339" i="5"/>
  <c r="BE339" i="5"/>
  <c r="BD339" i="5"/>
  <c r="BC339" i="5"/>
  <c r="BB339" i="5"/>
  <c r="BA339" i="5"/>
  <c r="AZ339" i="5"/>
  <c r="AY339" i="5"/>
  <c r="AX339" i="5"/>
  <c r="AW339" i="5"/>
  <c r="AV339" i="5"/>
  <c r="AU339" i="5"/>
  <c r="AT339" i="5"/>
  <c r="AS339" i="5"/>
  <c r="AR339" i="5"/>
  <c r="AQ339" i="5"/>
  <c r="AP339" i="5"/>
  <c r="AO339" i="5"/>
  <c r="AN339" i="5"/>
  <c r="AL339" i="5"/>
  <c r="AK339" i="5"/>
  <c r="AJ339" i="5"/>
  <c r="AI339" i="5"/>
  <c r="AH339" i="5"/>
  <c r="AG339" i="5"/>
  <c r="AF339" i="5"/>
  <c r="AE339" i="5"/>
  <c r="AD339" i="5"/>
  <c r="AC339" i="5"/>
  <c r="AB339" i="5"/>
  <c r="AA339" i="5"/>
  <c r="Z339" i="5"/>
  <c r="Y339" i="5"/>
  <c r="X339" i="5"/>
  <c r="W339" i="5"/>
  <c r="V339" i="5"/>
  <c r="U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CC329" i="5"/>
  <c r="CB329" i="5"/>
  <c r="CA329" i="5"/>
  <c r="BZ329" i="5"/>
  <c r="BX329" i="5"/>
  <c r="BW329" i="5"/>
  <c r="BV329" i="5"/>
  <c r="BU329" i="5"/>
  <c r="BT329" i="5"/>
  <c r="BS329" i="5"/>
  <c r="BR329" i="5"/>
  <c r="BQ329" i="5"/>
  <c r="BP329" i="5"/>
  <c r="BO329" i="5"/>
  <c r="BN329" i="5"/>
  <c r="BM329" i="5"/>
  <c r="BL329" i="5"/>
  <c r="BK329" i="5"/>
  <c r="BJ329" i="5"/>
  <c r="BI329" i="5"/>
  <c r="BH329" i="5"/>
  <c r="BG329" i="5"/>
  <c r="BE329" i="5"/>
  <c r="BD329" i="5"/>
  <c r="BC329" i="5"/>
  <c r="BB329" i="5"/>
  <c r="BA329" i="5"/>
  <c r="AZ329" i="5"/>
  <c r="AY329" i="5"/>
  <c r="AX329" i="5"/>
  <c r="AW329" i="5"/>
  <c r="AV329" i="5"/>
  <c r="AU329" i="5"/>
  <c r="AT329" i="5"/>
  <c r="AS329" i="5"/>
  <c r="AR329" i="5"/>
  <c r="AQ329" i="5"/>
  <c r="AP329" i="5"/>
  <c r="AO329" i="5"/>
  <c r="AN329" i="5"/>
  <c r="AL329" i="5"/>
  <c r="AK329" i="5"/>
  <c r="AJ329" i="5"/>
  <c r="AI329" i="5"/>
  <c r="AH329" i="5"/>
  <c r="AG329" i="5"/>
  <c r="AF329" i="5"/>
  <c r="AE329" i="5"/>
  <c r="AD329" i="5"/>
  <c r="AC329" i="5"/>
  <c r="AB329" i="5"/>
  <c r="AA329" i="5"/>
  <c r="Z329" i="5"/>
  <c r="Y329" i="5"/>
  <c r="X329" i="5"/>
  <c r="W329" i="5"/>
  <c r="V329" i="5"/>
  <c r="U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CC319" i="5"/>
  <c r="CB319" i="5"/>
  <c r="CA319" i="5"/>
  <c r="BZ319" i="5"/>
  <c r="BX319" i="5"/>
  <c r="BW319" i="5"/>
  <c r="BV319" i="5"/>
  <c r="BU319" i="5"/>
  <c r="BT319" i="5"/>
  <c r="BS319" i="5"/>
  <c r="BR319" i="5"/>
  <c r="BQ319" i="5"/>
  <c r="BP319" i="5"/>
  <c r="BO319" i="5"/>
  <c r="BN319" i="5"/>
  <c r="BM319" i="5"/>
  <c r="BL319" i="5"/>
  <c r="BK319" i="5"/>
  <c r="BJ319" i="5"/>
  <c r="BI319" i="5"/>
  <c r="BH319" i="5"/>
  <c r="BG319" i="5"/>
  <c r="BE319" i="5"/>
  <c r="BD319" i="5"/>
  <c r="BC319" i="5"/>
  <c r="BB319" i="5"/>
  <c r="BA319" i="5"/>
  <c r="AZ319" i="5"/>
  <c r="AY319" i="5"/>
  <c r="AX319" i="5"/>
  <c r="AW319" i="5"/>
  <c r="AV319" i="5"/>
  <c r="AU319" i="5"/>
  <c r="AT319" i="5"/>
  <c r="AS319" i="5"/>
  <c r="AR319" i="5"/>
  <c r="AQ319" i="5"/>
  <c r="AP319" i="5"/>
  <c r="AO319" i="5"/>
  <c r="AN319" i="5"/>
  <c r="AL319" i="5"/>
  <c r="AK319" i="5"/>
  <c r="AJ319" i="5"/>
  <c r="AI319" i="5"/>
  <c r="AH319" i="5"/>
  <c r="AG319" i="5"/>
  <c r="AF319" i="5"/>
  <c r="AE319" i="5"/>
  <c r="AD319" i="5"/>
  <c r="AC319" i="5"/>
  <c r="AB319" i="5"/>
  <c r="AA319" i="5"/>
  <c r="Z319" i="5"/>
  <c r="Y319" i="5"/>
  <c r="X319" i="5"/>
  <c r="W319" i="5"/>
  <c r="V319" i="5"/>
  <c r="U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CC309" i="5"/>
  <c r="CB309" i="5"/>
  <c r="CA309" i="5"/>
  <c r="BZ309" i="5"/>
  <c r="BX309" i="5"/>
  <c r="BW309" i="5"/>
  <c r="BV309" i="5"/>
  <c r="BU309" i="5"/>
  <c r="BT309" i="5"/>
  <c r="BS309" i="5"/>
  <c r="BR309" i="5"/>
  <c r="BQ309" i="5"/>
  <c r="BP309" i="5"/>
  <c r="BO309" i="5"/>
  <c r="BN309" i="5"/>
  <c r="BM309" i="5"/>
  <c r="BL309" i="5"/>
  <c r="BK309" i="5"/>
  <c r="BJ309" i="5"/>
  <c r="BI309" i="5"/>
  <c r="BH309" i="5"/>
  <c r="BG309" i="5"/>
  <c r="BE309" i="5"/>
  <c r="BD309" i="5"/>
  <c r="BC309" i="5"/>
  <c r="BB309" i="5"/>
  <c r="BA309" i="5"/>
  <c r="AZ309" i="5"/>
  <c r="AY309" i="5"/>
  <c r="AX309" i="5"/>
  <c r="AW309" i="5"/>
  <c r="AV309" i="5"/>
  <c r="AU309" i="5"/>
  <c r="AT309" i="5"/>
  <c r="AS309" i="5"/>
  <c r="AR309" i="5"/>
  <c r="AQ309" i="5"/>
  <c r="AP309" i="5"/>
  <c r="AO309" i="5"/>
  <c r="AN309" i="5"/>
  <c r="AL309" i="5"/>
  <c r="AK309" i="5"/>
  <c r="AJ309" i="5"/>
  <c r="AI309" i="5"/>
  <c r="AH309" i="5"/>
  <c r="AG309" i="5"/>
  <c r="AF309" i="5"/>
  <c r="AE309" i="5"/>
  <c r="AD309" i="5"/>
  <c r="AC309" i="5"/>
  <c r="H299" i="5"/>
  <c r="AB309" i="5"/>
  <c r="AA309" i="5"/>
  <c r="Z309" i="5"/>
  <c r="Y309" i="5"/>
  <c r="X309" i="5"/>
  <c r="W309" i="5"/>
  <c r="V309" i="5"/>
  <c r="U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CC299" i="5"/>
  <c r="CB299" i="5"/>
  <c r="CA299" i="5"/>
  <c r="BZ299" i="5"/>
  <c r="BX299" i="5"/>
  <c r="BW299" i="5"/>
  <c r="BV299" i="5"/>
  <c r="BU299" i="5"/>
  <c r="BT299" i="5"/>
  <c r="BS299" i="5"/>
  <c r="BR299" i="5"/>
  <c r="BQ299" i="5"/>
  <c r="BP299" i="5"/>
  <c r="BO299" i="5"/>
  <c r="BN299" i="5"/>
  <c r="BM299" i="5"/>
  <c r="BL299" i="5"/>
  <c r="BK299" i="5"/>
  <c r="BJ299" i="5"/>
  <c r="BI299" i="5"/>
  <c r="BH299" i="5"/>
  <c r="BG299" i="5"/>
  <c r="BE299" i="5"/>
  <c r="BD299" i="5"/>
  <c r="BC299" i="5"/>
  <c r="BB299" i="5"/>
  <c r="BA299" i="5"/>
  <c r="AZ299" i="5"/>
  <c r="AY299" i="5"/>
  <c r="AX299" i="5"/>
  <c r="AW299" i="5"/>
  <c r="AV299" i="5"/>
  <c r="AU299" i="5"/>
  <c r="AT299" i="5"/>
  <c r="AS299" i="5"/>
  <c r="AR299" i="5"/>
  <c r="AQ299" i="5"/>
  <c r="AP299" i="5"/>
  <c r="AO299" i="5"/>
  <c r="AN299" i="5"/>
  <c r="AL299" i="5"/>
  <c r="AK299" i="5"/>
  <c r="AJ299" i="5"/>
  <c r="AI299" i="5"/>
  <c r="AH299" i="5"/>
  <c r="AG299" i="5"/>
  <c r="AF299" i="5"/>
  <c r="AE299" i="5"/>
  <c r="AD299" i="5"/>
  <c r="AC299" i="5"/>
  <c r="AB299" i="5"/>
  <c r="AA299" i="5"/>
  <c r="Z299" i="5"/>
  <c r="Y299" i="5"/>
  <c r="X299" i="5"/>
  <c r="W299" i="5"/>
  <c r="V299" i="5"/>
  <c r="U299" i="5"/>
  <c r="S299" i="5"/>
  <c r="R299" i="5"/>
  <c r="Q299" i="5"/>
  <c r="P299" i="5"/>
  <c r="O299" i="5"/>
  <c r="N299" i="5"/>
  <c r="M299" i="5"/>
  <c r="L299" i="5"/>
  <c r="K299" i="5"/>
  <c r="J299" i="5"/>
  <c r="I299" i="5"/>
  <c r="G299" i="5"/>
  <c r="F299" i="5"/>
  <c r="E299" i="5"/>
  <c r="D299" i="5"/>
  <c r="C299" i="5"/>
  <c r="CC292" i="5"/>
  <c r="CB292" i="5"/>
  <c r="CA292" i="5"/>
  <c r="BZ292" i="5"/>
  <c r="BX292" i="5"/>
  <c r="BW292" i="5"/>
  <c r="BV292" i="5"/>
  <c r="BU292" i="5"/>
  <c r="BT292" i="5"/>
  <c r="BS292" i="5"/>
  <c r="BR292" i="5"/>
  <c r="BQ292" i="5"/>
  <c r="BP292" i="5"/>
  <c r="BO292" i="5"/>
  <c r="BN292" i="5"/>
  <c r="BM292" i="5"/>
  <c r="BL292" i="5"/>
  <c r="BK292" i="5"/>
  <c r="BJ292" i="5"/>
  <c r="BI292" i="5"/>
  <c r="BH292" i="5"/>
  <c r="BG292" i="5"/>
  <c r="BE292" i="5"/>
  <c r="BD292" i="5"/>
  <c r="BC292" i="5"/>
  <c r="BB292" i="5"/>
  <c r="BA292" i="5"/>
  <c r="AZ292" i="5"/>
  <c r="AY292" i="5"/>
  <c r="AX292" i="5"/>
  <c r="AW292" i="5"/>
  <c r="AV292" i="5"/>
  <c r="AU292" i="5"/>
  <c r="AT292" i="5"/>
  <c r="AS292" i="5"/>
  <c r="AR292" i="5"/>
  <c r="AQ292" i="5"/>
  <c r="AP292" i="5"/>
  <c r="AO292" i="5"/>
  <c r="AN292" i="5"/>
  <c r="AL292" i="5"/>
  <c r="AK292" i="5"/>
  <c r="AJ292" i="5"/>
  <c r="AI292" i="5"/>
  <c r="AH292" i="5"/>
  <c r="AG292" i="5"/>
  <c r="AF292" i="5"/>
  <c r="AE292" i="5"/>
  <c r="AD292" i="5"/>
  <c r="AC292" i="5"/>
  <c r="AB292" i="5"/>
  <c r="AA292" i="5"/>
  <c r="Z292" i="5"/>
  <c r="Y292" i="5"/>
  <c r="X292" i="5"/>
  <c r="W292" i="5"/>
  <c r="V292" i="5"/>
  <c r="U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CC285" i="5"/>
  <c r="CB285" i="5"/>
  <c r="CA285" i="5"/>
  <c r="BZ285" i="5"/>
  <c r="BX285" i="5"/>
  <c r="BW285" i="5"/>
  <c r="BV285" i="5"/>
  <c r="BU285" i="5"/>
  <c r="BT285" i="5"/>
  <c r="BS285" i="5"/>
  <c r="BR285" i="5"/>
  <c r="BQ285" i="5"/>
  <c r="BP285" i="5"/>
  <c r="BO285" i="5"/>
  <c r="BN285" i="5"/>
  <c r="BM285" i="5"/>
  <c r="BL285" i="5"/>
  <c r="BK285" i="5"/>
  <c r="BJ285" i="5"/>
  <c r="BI285" i="5"/>
  <c r="BH285" i="5"/>
  <c r="BG285" i="5"/>
  <c r="BE285" i="5"/>
  <c r="BD285" i="5"/>
  <c r="BC285" i="5"/>
  <c r="BB285" i="5"/>
  <c r="BA285" i="5"/>
  <c r="AZ285" i="5"/>
  <c r="AY285" i="5"/>
  <c r="AX285" i="5"/>
  <c r="AA278" i="5"/>
  <c r="B69" i="5"/>
  <c r="B77" i="5"/>
  <c r="B84" i="5"/>
  <c r="B89" i="5"/>
  <c r="AW285" i="5"/>
  <c r="AV285" i="5"/>
  <c r="AU285" i="5"/>
  <c r="AT285" i="5"/>
  <c r="AS285" i="5"/>
  <c r="AR285" i="5"/>
  <c r="AQ285" i="5"/>
  <c r="AP285" i="5"/>
  <c r="AO285" i="5"/>
  <c r="AN285" i="5"/>
  <c r="AL285" i="5"/>
  <c r="AK285" i="5"/>
  <c r="AJ285" i="5"/>
  <c r="AI285" i="5"/>
  <c r="AH285" i="5"/>
  <c r="AG285" i="5"/>
  <c r="AF285" i="5"/>
  <c r="AE285" i="5"/>
  <c r="AD285" i="5"/>
  <c r="AC285" i="5"/>
  <c r="AB285" i="5"/>
  <c r="AA285" i="5"/>
  <c r="Z285" i="5"/>
  <c r="Y285" i="5"/>
  <c r="X285" i="5"/>
  <c r="W285" i="5"/>
  <c r="V285" i="5"/>
  <c r="U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CC278" i="5"/>
  <c r="CB278" i="5"/>
  <c r="CA278" i="5"/>
  <c r="BZ278" i="5"/>
  <c r="BX278" i="5"/>
  <c r="BW278" i="5"/>
  <c r="BV278" i="5"/>
  <c r="BU278" i="5"/>
  <c r="BT278" i="5"/>
  <c r="BS278" i="5"/>
  <c r="BR278" i="5"/>
  <c r="BQ278" i="5"/>
  <c r="BP278" i="5"/>
  <c r="BO278" i="5"/>
  <c r="BN278" i="5"/>
  <c r="BM278" i="5"/>
  <c r="BL278" i="5"/>
  <c r="BK278" i="5"/>
  <c r="BJ278" i="5"/>
  <c r="BI278" i="5"/>
  <c r="BH278" i="5"/>
  <c r="BG278" i="5"/>
  <c r="BE278" i="5"/>
  <c r="BD278" i="5"/>
  <c r="BC278" i="5"/>
  <c r="BB278" i="5"/>
  <c r="BA278" i="5"/>
  <c r="AZ278" i="5"/>
  <c r="AY278" i="5"/>
  <c r="AX278" i="5"/>
  <c r="AW278" i="5"/>
  <c r="AV278" i="5"/>
  <c r="AU278" i="5"/>
  <c r="AT278" i="5"/>
  <c r="AS278" i="5"/>
  <c r="AR278" i="5"/>
  <c r="AQ278" i="5"/>
  <c r="AP278" i="5"/>
  <c r="AO278" i="5"/>
  <c r="AN278" i="5"/>
  <c r="AL278" i="5"/>
  <c r="AK278" i="5"/>
  <c r="AJ278" i="5"/>
  <c r="AI278" i="5"/>
  <c r="AH278" i="5"/>
  <c r="AG278" i="5"/>
  <c r="AF278" i="5"/>
  <c r="AE278" i="5"/>
  <c r="AD278" i="5"/>
  <c r="AC278" i="5"/>
  <c r="AB278" i="5"/>
  <c r="Z278" i="5"/>
  <c r="Y278" i="5"/>
  <c r="X278" i="5"/>
  <c r="W278" i="5"/>
  <c r="V278" i="5"/>
  <c r="U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46" i="5"/>
  <c r="D278" i="5"/>
  <c r="C278" i="5"/>
  <c r="CC271" i="5"/>
  <c r="CB271" i="5"/>
  <c r="CA271" i="5"/>
  <c r="BZ271" i="5"/>
  <c r="BX271" i="5"/>
  <c r="BW271" i="5"/>
  <c r="BV271" i="5"/>
  <c r="BU271" i="5"/>
  <c r="BT271" i="5"/>
  <c r="BS271" i="5"/>
  <c r="BR271" i="5"/>
  <c r="BQ271" i="5"/>
  <c r="BP271" i="5"/>
  <c r="BO271" i="5"/>
  <c r="BN271" i="5"/>
  <c r="BM271" i="5"/>
  <c r="BL271" i="5"/>
  <c r="BK271" i="5"/>
  <c r="BJ271" i="5"/>
  <c r="BI271" i="5"/>
  <c r="BH271" i="5"/>
  <c r="BG271" i="5"/>
  <c r="BE271" i="5"/>
  <c r="BD271" i="5"/>
  <c r="BC271" i="5"/>
  <c r="BB271" i="5"/>
  <c r="BA271" i="5"/>
  <c r="AZ271" i="5"/>
  <c r="AY271" i="5"/>
  <c r="AX271" i="5"/>
  <c r="AW271" i="5"/>
  <c r="AV271" i="5"/>
  <c r="AU271" i="5"/>
  <c r="AT271" i="5"/>
  <c r="AS271" i="5"/>
  <c r="AR271" i="5"/>
  <c r="AQ271" i="5"/>
  <c r="AP271" i="5"/>
  <c r="AO271" i="5"/>
  <c r="AN271" i="5"/>
  <c r="AL271" i="5"/>
  <c r="AK271" i="5"/>
  <c r="AJ271" i="5"/>
  <c r="AI271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CC264" i="5"/>
  <c r="CB264" i="5"/>
  <c r="CA264" i="5"/>
  <c r="BZ264" i="5"/>
  <c r="BX264" i="5"/>
  <c r="BW264" i="5"/>
  <c r="BV264" i="5"/>
  <c r="BU264" i="5"/>
  <c r="BT264" i="5"/>
  <c r="BS264" i="5"/>
  <c r="BR264" i="5"/>
  <c r="BQ264" i="5"/>
  <c r="BP264" i="5"/>
  <c r="BO264" i="5"/>
  <c r="BN264" i="5"/>
  <c r="BM264" i="5"/>
  <c r="BL264" i="5"/>
  <c r="BK264" i="5"/>
  <c r="BJ264" i="5"/>
  <c r="BI264" i="5"/>
  <c r="BH264" i="5"/>
  <c r="BG264" i="5"/>
  <c r="BE264" i="5"/>
  <c r="BD264" i="5"/>
  <c r="BC264" i="5"/>
  <c r="BB264" i="5"/>
  <c r="BA264" i="5"/>
  <c r="AZ264" i="5"/>
  <c r="AY264" i="5"/>
  <c r="AX264" i="5"/>
  <c r="AW264" i="5"/>
  <c r="AV264" i="5"/>
  <c r="AU264" i="5"/>
  <c r="AT264" i="5"/>
  <c r="AS264" i="5"/>
  <c r="AR264" i="5"/>
  <c r="AQ264" i="5"/>
  <c r="AP264" i="5"/>
  <c r="AO264" i="5"/>
  <c r="AN264" i="5"/>
  <c r="AL264" i="5"/>
  <c r="AK264" i="5"/>
  <c r="AJ264" i="5"/>
  <c r="AI264" i="5"/>
  <c r="AH264" i="5"/>
  <c r="AG264" i="5"/>
  <c r="AF264" i="5"/>
  <c r="AE264" i="5"/>
  <c r="AD264" i="5"/>
  <c r="AC264" i="5"/>
  <c r="AB264" i="5"/>
  <c r="AA264" i="5"/>
  <c r="Z264" i="5"/>
  <c r="Y264" i="5"/>
  <c r="X264" i="5"/>
  <c r="W264" i="5"/>
  <c r="V264" i="5"/>
  <c r="U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CC257" i="5"/>
  <c r="CB257" i="5"/>
  <c r="CA257" i="5"/>
  <c r="BZ257" i="5"/>
  <c r="BX257" i="5"/>
  <c r="BW257" i="5"/>
  <c r="BV257" i="5"/>
  <c r="BU257" i="5"/>
  <c r="BT257" i="5"/>
  <c r="BS257" i="5"/>
  <c r="BR257" i="5"/>
  <c r="BQ257" i="5"/>
  <c r="BP257" i="5"/>
  <c r="BO257" i="5"/>
  <c r="BN257" i="5"/>
  <c r="BM257" i="5"/>
  <c r="BL257" i="5"/>
  <c r="BK257" i="5"/>
  <c r="BJ257" i="5"/>
  <c r="BI257" i="5"/>
  <c r="BH257" i="5"/>
  <c r="BG257" i="5"/>
  <c r="BE257" i="5"/>
  <c r="BD257" i="5"/>
  <c r="BC257" i="5"/>
  <c r="BB257" i="5"/>
  <c r="BA257" i="5"/>
  <c r="AZ257" i="5"/>
  <c r="AY257" i="5"/>
  <c r="AX257" i="5"/>
  <c r="AW257" i="5"/>
  <c r="AV257" i="5"/>
  <c r="AU257" i="5"/>
  <c r="AT257" i="5"/>
  <c r="AS257" i="5"/>
  <c r="AR257" i="5"/>
  <c r="AQ257" i="5"/>
  <c r="AP257" i="5"/>
  <c r="AO257" i="5"/>
  <c r="AN257" i="5"/>
  <c r="AL257" i="5"/>
  <c r="AK257" i="5"/>
  <c r="AJ257" i="5"/>
  <c r="AI257" i="5"/>
  <c r="AH257" i="5"/>
  <c r="AG257" i="5"/>
  <c r="AF257" i="5"/>
  <c r="AE257" i="5"/>
  <c r="AD257" i="5"/>
  <c r="AC257" i="5"/>
  <c r="AB257" i="5"/>
  <c r="AA257" i="5"/>
  <c r="Z257" i="5"/>
  <c r="Y257" i="5"/>
  <c r="X257" i="5"/>
  <c r="W257" i="5"/>
  <c r="V257" i="5"/>
  <c r="U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CC250" i="5"/>
  <c r="CB250" i="5"/>
  <c r="CA250" i="5"/>
  <c r="BZ250" i="5"/>
  <c r="BX250" i="5"/>
  <c r="BW250" i="5"/>
  <c r="BV250" i="5"/>
  <c r="BU250" i="5"/>
  <c r="BT250" i="5"/>
  <c r="BS250" i="5"/>
  <c r="BR250" i="5"/>
  <c r="BQ250" i="5"/>
  <c r="BP250" i="5"/>
  <c r="BO250" i="5"/>
  <c r="BN250" i="5"/>
  <c r="BM250" i="5"/>
  <c r="BL250" i="5"/>
  <c r="BK250" i="5"/>
  <c r="BJ250" i="5"/>
  <c r="BI250" i="5"/>
  <c r="BH250" i="5"/>
  <c r="BG250" i="5"/>
  <c r="BE250" i="5"/>
  <c r="BD250" i="5"/>
  <c r="BC250" i="5"/>
  <c r="BB250" i="5"/>
  <c r="BA250" i="5"/>
  <c r="AZ250" i="5"/>
  <c r="AY250" i="5"/>
  <c r="AX250" i="5"/>
  <c r="AW250" i="5"/>
  <c r="AV250" i="5"/>
  <c r="AU250" i="5"/>
  <c r="AT250" i="5"/>
  <c r="AS250" i="5"/>
  <c r="AR250" i="5"/>
  <c r="AQ250" i="5"/>
  <c r="AP250" i="5"/>
  <c r="AO250" i="5"/>
  <c r="AN250" i="5"/>
  <c r="AL250" i="5"/>
  <c r="AK250" i="5"/>
  <c r="AJ250" i="5"/>
  <c r="AI250" i="5"/>
  <c r="AH250" i="5"/>
  <c r="AG250" i="5"/>
  <c r="AF250" i="5"/>
  <c r="AE250" i="5"/>
  <c r="AD250" i="5"/>
  <c r="AC250" i="5"/>
  <c r="AB250" i="5"/>
  <c r="AA250" i="5"/>
  <c r="Z250" i="5"/>
  <c r="Y250" i="5"/>
  <c r="X250" i="5"/>
  <c r="W250" i="5"/>
  <c r="V250" i="5"/>
  <c r="U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CC243" i="5"/>
  <c r="CB243" i="5"/>
  <c r="CA243" i="5"/>
  <c r="BZ243" i="5"/>
  <c r="BX243" i="5"/>
  <c r="BW243" i="5"/>
  <c r="BV243" i="5"/>
  <c r="BU243" i="5"/>
  <c r="BT243" i="5"/>
  <c r="BS243" i="5"/>
  <c r="BR243" i="5"/>
  <c r="BQ243" i="5"/>
  <c r="BP243" i="5"/>
  <c r="BO243" i="5"/>
  <c r="BN243" i="5"/>
  <c r="BM243" i="5"/>
  <c r="BL243" i="5"/>
  <c r="BK243" i="5"/>
  <c r="BJ243" i="5"/>
  <c r="BI243" i="5"/>
  <c r="BH243" i="5"/>
  <c r="BG243" i="5"/>
  <c r="BE243" i="5"/>
  <c r="BD243" i="5"/>
  <c r="BC243" i="5"/>
  <c r="BB243" i="5"/>
  <c r="BA243" i="5"/>
  <c r="AZ243" i="5"/>
  <c r="AY243" i="5"/>
  <c r="AX243" i="5"/>
  <c r="AW243" i="5"/>
  <c r="AV243" i="5"/>
  <c r="AU243" i="5"/>
  <c r="AT243" i="5"/>
  <c r="AS243" i="5"/>
  <c r="AR243" i="5"/>
  <c r="AQ243" i="5"/>
  <c r="AP243" i="5"/>
  <c r="AO243" i="5"/>
  <c r="AN243" i="5"/>
  <c r="AL243" i="5"/>
  <c r="AK243" i="5"/>
  <c r="AJ243" i="5"/>
  <c r="AI243" i="5"/>
  <c r="AH243" i="5"/>
  <c r="AG243" i="5"/>
  <c r="AF243" i="5"/>
  <c r="AE243" i="5"/>
  <c r="AD243" i="5"/>
  <c r="AC243" i="5"/>
  <c r="AB243" i="5"/>
  <c r="AA243" i="5"/>
  <c r="Z243" i="5"/>
  <c r="Y243" i="5"/>
  <c r="X243" i="5"/>
  <c r="W243" i="5"/>
  <c r="V243" i="5"/>
  <c r="U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CC183" i="5"/>
  <c r="CB183" i="5"/>
  <c r="CA183" i="5"/>
  <c r="BZ183" i="5"/>
  <c r="BX46" i="5"/>
  <c r="BX183" i="5"/>
  <c r="BW181" i="5"/>
  <c r="BW183" i="5"/>
  <c r="BV46" i="5"/>
  <c r="BV183" i="5"/>
  <c r="BU46" i="5"/>
  <c r="BU183" i="5"/>
  <c r="BT181" i="5"/>
  <c r="BT183" i="5"/>
  <c r="BS46" i="5"/>
  <c r="BS183" i="5"/>
  <c r="BR181" i="5"/>
  <c r="BR183" i="5"/>
  <c r="BQ181" i="5"/>
  <c r="BQ183" i="5"/>
  <c r="BP181" i="5"/>
  <c r="BP183" i="5"/>
  <c r="BO181" i="5"/>
  <c r="BO183" i="5"/>
  <c r="BN181" i="5"/>
  <c r="BN183" i="5"/>
  <c r="BM181" i="5"/>
  <c r="BM183" i="5"/>
  <c r="BL181" i="5"/>
  <c r="BL183" i="5"/>
  <c r="BK181" i="5"/>
  <c r="BK183" i="5"/>
  <c r="BJ181" i="5"/>
  <c r="BJ183" i="5"/>
  <c r="BI181" i="5"/>
  <c r="BI183" i="5"/>
  <c r="BH181" i="5"/>
  <c r="BH183" i="5"/>
  <c r="BG181" i="5"/>
  <c r="BG183" i="5"/>
  <c r="BE181" i="5"/>
  <c r="BE183" i="5"/>
  <c r="BD181" i="5"/>
  <c r="BD183" i="5"/>
  <c r="BC181" i="5"/>
  <c r="BC183" i="5"/>
  <c r="BB46" i="5"/>
  <c r="BB183" i="5"/>
  <c r="BA181" i="5"/>
  <c r="BA183" i="5"/>
  <c r="AZ181" i="5"/>
  <c r="AZ183" i="5"/>
  <c r="AY181" i="5"/>
  <c r="AY183" i="5"/>
  <c r="AX181" i="5"/>
  <c r="AX183" i="5"/>
  <c r="AW181" i="5"/>
  <c r="AW183" i="5"/>
  <c r="AV181" i="5"/>
  <c r="AV183" i="5"/>
  <c r="AU181" i="5"/>
  <c r="AU183" i="5"/>
  <c r="AT181" i="5"/>
  <c r="AT183" i="5"/>
  <c r="AS181" i="5"/>
  <c r="AS183" i="5"/>
  <c r="AR181" i="5"/>
  <c r="AR183" i="5"/>
  <c r="AQ181" i="5"/>
  <c r="AQ183" i="5"/>
  <c r="AP181" i="5"/>
  <c r="AP183" i="5"/>
  <c r="AO181" i="5"/>
  <c r="AO183" i="5"/>
  <c r="AN181" i="5"/>
  <c r="AN183" i="5"/>
  <c r="AL181" i="5"/>
  <c r="AL183" i="5"/>
  <c r="AK181" i="5"/>
  <c r="AK183" i="5"/>
  <c r="AJ181" i="5"/>
  <c r="AJ183" i="5"/>
  <c r="AI181" i="5"/>
  <c r="AI183" i="5"/>
  <c r="AH181" i="5"/>
  <c r="AH183" i="5"/>
  <c r="AG181" i="5"/>
  <c r="AG183" i="5"/>
  <c r="AF181" i="5"/>
  <c r="AF183" i="5"/>
  <c r="AE181" i="5"/>
  <c r="AE183" i="5"/>
  <c r="AD181" i="5"/>
  <c r="AD183" i="5"/>
  <c r="AC181" i="5"/>
  <c r="AC183" i="5"/>
  <c r="AB181" i="5"/>
  <c r="AB183" i="5"/>
  <c r="AA181" i="5"/>
  <c r="AA183" i="5"/>
  <c r="Z181" i="5"/>
  <c r="Z183" i="5"/>
  <c r="Y181" i="5"/>
  <c r="Y183" i="5"/>
  <c r="X181" i="5"/>
  <c r="X183" i="5"/>
  <c r="W181" i="5"/>
  <c r="W183" i="5"/>
  <c r="V181" i="5"/>
  <c r="V183" i="5"/>
  <c r="U181" i="5"/>
  <c r="U183" i="5"/>
  <c r="S181" i="5"/>
  <c r="S183" i="5"/>
  <c r="R181" i="5"/>
  <c r="R183" i="5"/>
  <c r="Q181" i="5"/>
  <c r="Q183" i="5"/>
  <c r="P181" i="5"/>
  <c r="P183" i="5"/>
  <c r="O181" i="5"/>
  <c r="O183" i="5"/>
  <c r="N181" i="5"/>
  <c r="N183" i="5"/>
  <c r="M46" i="5"/>
  <c r="M183" i="5"/>
  <c r="L181" i="5"/>
  <c r="L183" i="5"/>
  <c r="K181" i="5"/>
  <c r="K183" i="5"/>
  <c r="J181" i="5"/>
  <c r="J183" i="5"/>
  <c r="I181" i="5"/>
  <c r="I183" i="5"/>
  <c r="H181" i="5"/>
  <c r="H183" i="5"/>
  <c r="G181" i="5"/>
  <c r="G183" i="5"/>
  <c r="F181" i="5"/>
  <c r="F183" i="5"/>
  <c r="E181" i="5"/>
  <c r="E183" i="5"/>
  <c r="D181" i="5"/>
  <c r="D183" i="5"/>
  <c r="C181" i="5"/>
  <c r="C183" i="5"/>
  <c r="B181" i="5"/>
  <c r="B183" i="5"/>
  <c r="CC180" i="5"/>
  <c r="CB180" i="5"/>
  <c r="CA180" i="5"/>
  <c r="BZ180" i="5"/>
  <c r="BX180" i="5"/>
  <c r="BW178" i="5"/>
  <c r="BW180" i="5"/>
  <c r="BV180" i="5"/>
  <c r="BU180" i="5"/>
  <c r="BT178" i="5"/>
  <c r="BT180" i="5"/>
  <c r="BS180" i="5"/>
  <c r="BR178" i="5"/>
  <c r="BR180" i="5"/>
  <c r="BQ178" i="5"/>
  <c r="BQ180" i="5"/>
  <c r="BP178" i="5"/>
  <c r="BP180" i="5"/>
  <c r="BO178" i="5"/>
  <c r="BO180" i="5"/>
  <c r="BN178" i="5"/>
  <c r="BN180" i="5"/>
  <c r="BM178" i="5"/>
  <c r="BM180" i="5"/>
  <c r="BL178" i="5"/>
  <c r="BL180" i="5"/>
  <c r="BK178" i="5"/>
  <c r="BK180" i="5"/>
  <c r="BJ178" i="5"/>
  <c r="BJ180" i="5"/>
  <c r="BI178" i="5"/>
  <c r="BI180" i="5"/>
  <c r="BH178" i="5"/>
  <c r="BH180" i="5"/>
  <c r="BG178" i="5"/>
  <c r="BG180" i="5"/>
  <c r="BE178" i="5"/>
  <c r="BE180" i="5"/>
  <c r="BD178" i="5"/>
  <c r="BD180" i="5"/>
  <c r="BC178" i="5"/>
  <c r="BC180" i="5"/>
  <c r="BB180" i="5"/>
  <c r="BA178" i="5"/>
  <c r="BA180" i="5"/>
  <c r="AZ178" i="5"/>
  <c r="AZ180" i="5"/>
  <c r="AY178" i="5"/>
  <c r="AY180" i="5"/>
  <c r="AX178" i="5"/>
  <c r="AX180" i="5"/>
  <c r="AW178" i="5"/>
  <c r="AW180" i="5"/>
  <c r="AV178" i="5"/>
  <c r="AV180" i="5"/>
  <c r="AU178" i="5"/>
  <c r="AU180" i="5"/>
  <c r="AT178" i="5"/>
  <c r="AT180" i="5"/>
  <c r="AS178" i="5"/>
  <c r="AS180" i="5"/>
  <c r="AR178" i="5"/>
  <c r="AR180" i="5"/>
  <c r="AQ178" i="5"/>
  <c r="AQ180" i="5"/>
  <c r="AP178" i="5"/>
  <c r="AP180" i="5"/>
  <c r="AO178" i="5"/>
  <c r="AO180" i="5"/>
  <c r="AN178" i="5"/>
  <c r="AN180" i="5"/>
  <c r="AL178" i="5"/>
  <c r="AL180" i="5"/>
  <c r="AK178" i="5"/>
  <c r="AK180" i="5"/>
  <c r="AJ178" i="5"/>
  <c r="AJ180" i="5"/>
  <c r="AI180" i="5"/>
  <c r="AH178" i="5"/>
  <c r="AH180" i="5"/>
  <c r="AG178" i="5"/>
  <c r="AG180" i="5"/>
  <c r="AF178" i="5"/>
  <c r="AF180" i="5"/>
  <c r="AE178" i="5"/>
  <c r="AE180" i="5"/>
  <c r="AD178" i="5"/>
  <c r="AD180" i="5"/>
  <c r="AC178" i="5"/>
  <c r="AC180" i="5"/>
  <c r="AB178" i="5"/>
  <c r="AB180" i="5"/>
  <c r="AA178" i="5"/>
  <c r="AA180" i="5"/>
  <c r="Z178" i="5"/>
  <c r="Z180" i="5"/>
  <c r="Y178" i="5"/>
  <c r="Y180" i="5"/>
  <c r="X178" i="5"/>
  <c r="X180" i="5"/>
  <c r="W178" i="5"/>
  <c r="W180" i="5"/>
  <c r="V178" i="5"/>
  <c r="V180" i="5"/>
  <c r="U178" i="5"/>
  <c r="U180" i="5"/>
  <c r="S178" i="5"/>
  <c r="S180" i="5"/>
  <c r="R178" i="5"/>
  <c r="R180" i="5"/>
  <c r="Q178" i="5"/>
  <c r="Q180" i="5"/>
  <c r="P178" i="5"/>
  <c r="P180" i="5"/>
  <c r="O178" i="5"/>
  <c r="O180" i="5"/>
  <c r="N178" i="5"/>
  <c r="N180" i="5"/>
  <c r="M180" i="5"/>
  <c r="L178" i="5"/>
  <c r="L180" i="5"/>
  <c r="K178" i="5"/>
  <c r="K180" i="5"/>
  <c r="J178" i="5"/>
  <c r="J180" i="5"/>
  <c r="I178" i="5"/>
  <c r="I180" i="5"/>
  <c r="H178" i="5"/>
  <c r="H180" i="5"/>
  <c r="G178" i="5"/>
  <c r="G180" i="5"/>
  <c r="F178" i="5"/>
  <c r="F180" i="5"/>
  <c r="E178" i="5"/>
  <c r="E180" i="5"/>
  <c r="D178" i="5"/>
  <c r="D180" i="5"/>
  <c r="C178" i="5"/>
  <c r="C180" i="5"/>
  <c r="B178" i="5"/>
  <c r="B180" i="5"/>
  <c r="CC177" i="5"/>
  <c r="CB177" i="5"/>
  <c r="CA177" i="5"/>
  <c r="BZ177" i="5"/>
  <c r="BX177" i="5"/>
  <c r="BQ177" i="5"/>
  <c r="BP177" i="5"/>
  <c r="BO177" i="5"/>
  <c r="BN177" i="5"/>
  <c r="BM177" i="5"/>
  <c r="BL177" i="5"/>
  <c r="BK177" i="5"/>
  <c r="BJ177" i="5"/>
  <c r="BI177" i="5"/>
  <c r="BH177" i="5"/>
  <c r="BG177" i="5"/>
  <c r="BE177" i="5"/>
  <c r="BD177" i="5"/>
  <c r="BC177" i="5"/>
  <c r="AY177" i="5"/>
  <c r="AV177" i="5"/>
  <c r="AU177" i="5"/>
  <c r="AT177" i="5"/>
  <c r="AS177" i="5"/>
  <c r="AR177" i="5"/>
  <c r="AQ177" i="5"/>
  <c r="AP177" i="5"/>
  <c r="AO177" i="5"/>
  <c r="AN177" i="5"/>
  <c r="AL177" i="5"/>
  <c r="AE177" i="5"/>
  <c r="AD177" i="5"/>
  <c r="AC177" i="5"/>
  <c r="AB177" i="5"/>
  <c r="AA177" i="5"/>
  <c r="Z177" i="5"/>
  <c r="Y177" i="5"/>
  <c r="X177" i="5"/>
  <c r="W177" i="5"/>
  <c r="V177" i="5"/>
  <c r="U177" i="5"/>
  <c r="S177" i="5"/>
  <c r="P177" i="5"/>
  <c r="O177" i="5"/>
  <c r="K177" i="5"/>
  <c r="J177" i="5"/>
  <c r="I177" i="5"/>
  <c r="H177" i="5"/>
  <c r="G177" i="5"/>
  <c r="F177" i="5"/>
  <c r="E177" i="5"/>
  <c r="D177" i="5"/>
  <c r="C177" i="5"/>
  <c r="B177" i="5"/>
  <c r="CC151" i="5"/>
  <c r="CC160" i="5"/>
  <c r="CC167" i="5"/>
  <c r="CC173" i="5"/>
  <c r="CB151" i="5"/>
  <c r="CB160" i="5"/>
  <c r="CB167" i="5"/>
  <c r="CB173" i="5"/>
  <c r="CA151" i="5"/>
  <c r="CA160" i="5"/>
  <c r="CA167" i="5"/>
  <c r="CA173" i="5"/>
  <c r="BZ151" i="5"/>
  <c r="BZ160" i="5"/>
  <c r="BZ167" i="5"/>
  <c r="BZ173" i="5"/>
  <c r="BX151" i="5"/>
  <c r="BX160" i="5"/>
  <c r="BX167" i="5"/>
  <c r="BX173" i="5"/>
  <c r="BW151" i="5"/>
  <c r="BW160" i="5"/>
  <c r="BW167" i="5"/>
  <c r="BW173" i="5"/>
  <c r="BV151" i="5"/>
  <c r="BV160" i="5"/>
  <c r="BV167" i="5"/>
  <c r="BV173" i="5"/>
  <c r="BU151" i="5"/>
  <c r="BU160" i="5"/>
  <c r="BU167" i="5"/>
  <c r="BU173" i="5"/>
  <c r="BT151" i="5"/>
  <c r="BT160" i="5"/>
  <c r="BT167" i="5"/>
  <c r="BT173" i="5"/>
  <c r="BS151" i="5"/>
  <c r="BS160" i="5"/>
  <c r="BS167" i="5"/>
  <c r="BS173" i="5"/>
  <c r="BR151" i="5"/>
  <c r="BR160" i="5"/>
  <c r="BR167" i="5"/>
  <c r="BR173" i="5"/>
  <c r="BQ151" i="5"/>
  <c r="BQ160" i="5"/>
  <c r="BQ167" i="5"/>
  <c r="BQ173" i="5"/>
  <c r="BP151" i="5"/>
  <c r="BP160" i="5"/>
  <c r="BP167" i="5"/>
  <c r="BP173" i="5"/>
  <c r="BO151" i="5"/>
  <c r="BO160" i="5"/>
  <c r="BO167" i="5"/>
  <c r="BO173" i="5"/>
  <c r="BN151" i="5"/>
  <c r="BN160" i="5"/>
  <c r="BN167" i="5"/>
  <c r="BN173" i="5"/>
  <c r="BM151" i="5"/>
  <c r="BM160" i="5"/>
  <c r="BM167" i="5"/>
  <c r="BM173" i="5"/>
  <c r="BL151" i="5"/>
  <c r="BL160" i="5"/>
  <c r="BL167" i="5"/>
  <c r="BL173" i="5"/>
  <c r="BK151" i="5"/>
  <c r="BK160" i="5"/>
  <c r="BK167" i="5"/>
  <c r="BK173" i="5"/>
  <c r="BJ151" i="5"/>
  <c r="BJ160" i="5"/>
  <c r="BJ167" i="5"/>
  <c r="BJ173" i="5"/>
  <c r="BI151" i="5"/>
  <c r="BI160" i="5"/>
  <c r="BI167" i="5"/>
  <c r="BI173" i="5"/>
  <c r="BH151" i="5"/>
  <c r="BH160" i="5"/>
  <c r="BH167" i="5"/>
  <c r="BH173" i="5"/>
  <c r="BG151" i="5"/>
  <c r="BG160" i="5"/>
  <c r="BG167" i="5"/>
  <c r="BG173" i="5"/>
  <c r="BE151" i="5"/>
  <c r="BE160" i="5"/>
  <c r="BE167" i="5"/>
  <c r="BE173" i="5"/>
  <c r="BD151" i="5"/>
  <c r="BD160" i="5"/>
  <c r="BD167" i="5"/>
  <c r="BD173" i="5"/>
  <c r="BC151" i="5"/>
  <c r="BC160" i="5"/>
  <c r="BC167" i="5"/>
  <c r="BC173" i="5"/>
  <c r="BB151" i="5"/>
  <c r="BB160" i="5"/>
  <c r="BB167" i="5"/>
  <c r="BB173" i="5"/>
  <c r="BA151" i="5"/>
  <c r="BA160" i="5"/>
  <c r="BA167" i="5"/>
  <c r="BA173" i="5"/>
  <c r="AZ151" i="5"/>
  <c r="AZ160" i="5"/>
  <c r="AZ167" i="5"/>
  <c r="AZ173" i="5"/>
  <c r="AY151" i="5"/>
  <c r="AY160" i="5"/>
  <c r="AY167" i="5"/>
  <c r="AY173" i="5"/>
  <c r="AX173" i="5"/>
  <c r="AW173" i="5"/>
  <c r="AV151" i="5"/>
  <c r="AV160" i="5"/>
  <c r="AV167" i="5"/>
  <c r="AV173" i="5"/>
  <c r="AU151" i="5"/>
  <c r="AU160" i="5"/>
  <c r="AU167" i="5"/>
  <c r="AU173" i="5"/>
  <c r="AT151" i="5"/>
  <c r="AT160" i="5"/>
  <c r="AT167" i="5"/>
  <c r="AT173" i="5"/>
  <c r="AS151" i="5"/>
  <c r="AS160" i="5"/>
  <c r="AS167" i="5"/>
  <c r="AS173" i="5"/>
  <c r="AR151" i="5"/>
  <c r="AR160" i="5"/>
  <c r="AR167" i="5"/>
  <c r="AR173" i="5"/>
  <c r="AQ151" i="5"/>
  <c r="AQ160" i="5"/>
  <c r="AQ167" i="5"/>
  <c r="AQ173" i="5"/>
  <c r="AP151" i="5"/>
  <c r="AP160" i="5"/>
  <c r="AP167" i="5"/>
  <c r="AP173" i="5"/>
  <c r="AO151" i="5"/>
  <c r="AO160" i="5"/>
  <c r="AO167" i="5"/>
  <c r="AO173" i="5"/>
  <c r="AN151" i="5"/>
  <c r="AN160" i="5"/>
  <c r="AN167" i="5"/>
  <c r="AN173" i="5"/>
  <c r="AL151" i="5"/>
  <c r="AL160" i="5"/>
  <c r="AL167" i="5"/>
  <c r="AL173" i="5"/>
  <c r="AK151" i="5"/>
  <c r="AK160" i="5"/>
  <c r="AK167" i="5"/>
  <c r="AK173" i="5"/>
  <c r="AJ151" i="5"/>
  <c r="AJ160" i="5"/>
  <c r="AJ167" i="5"/>
  <c r="AJ173" i="5"/>
  <c r="AI151" i="5"/>
  <c r="AI160" i="5"/>
  <c r="AI167" i="5"/>
  <c r="AI173" i="5"/>
  <c r="AH151" i="5"/>
  <c r="AH160" i="5"/>
  <c r="AH167" i="5"/>
  <c r="AH173" i="5"/>
  <c r="AG151" i="5"/>
  <c r="AG160" i="5"/>
  <c r="AG167" i="5"/>
  <c r="AG173" i="5"/>
  <c r="AF151" i="5"/>
  <c r="AF160" i="5"/>
  <c r="AF167" i="5"/>
  <c r="AF173" i="5"/>
  <c r="AE151" i="5"/>
  <c r="AE160" i="5"/>
  <c r="AE167" i="5"/>
  <c r="AE173" i="5"/>
  <c r="AD151" i="5"/>
  <c r="AD160" i="5"/>
  <c r="AD167" i="5"/>
  <c r="AD173" i="5"/>
  <c r="AC151" i="5"/>
  <c r="AC160" i="5"/>
  <c r="AC167" i="5"/>
  <c r="AC173" i="5"/>
  <c r="AB151" i="5"/>
  <c r="AB160" i="5"/>
  <c r="AB167" i="5"/>
  <c r="AB173" i="5"/>
  <c r="AA151" i="5"/>
  <c r="AA160" i="5"/>
  <c r="AA167" i="5"/>
  <c r="AA173" i="5"/>
  <c r="Z151" i="5"/>
  <c r="Z160" i="5"/>
  <c r="Z167" i="5"/>
  <c r="Z173" i="5"/>
  <c r="Y151" i="5"/>
  <c r="Y160" i="5"/>
  <c r="Y167" i="5"/>
  <c r="Y173" i="5"/>
  <c r="X151" i="5"/>
  <c r="X160" i="5"/>
  <c r="X167" i="5"/>
  <c r="X173" i="5"/>
  <c r="W151" i="5"/>
  <c r="W160" i="5"/>
  <c r="W167" i="5"/>
  <c r="W173" i="5"/>
  <c r="V151" i="5"/>
  <c r="V160" i="5"/>
  <c r="V167" i="5"/>
  <c r="V173" i="5"/>
  <c r="U151" i="5"/>
  <c r="U160" i="5"/>
  <c r="U167" i="5"/>
  <c r="U173" i="5"/>
  <c r="S151" i="5"/>
  <c r="S160" i="5"/>
  <c r="S167" i="5"/>
  <c r="S173" i="5"/>
  <c r="R151" i="5"/>
  <c r="R160" i="5"/>
  <c r="R167" i="5"/>
  <c r="R173" i="5"/>
  <c r="Q151" i="5"/>
  <c r="Q160" i="5"/>
  <c r="Q167" i="5"/>
  <c r="Q173" i="5"/>
  <c r="P151" i="5"/>
  <c r="P160" i="5"/>
  <c r="P167" i="5"/>
  <c r="P173" i="5"/>
  <c r="O151" i="5"/>
  <c r="O160" i="5"/>
  <c r="O167" i="5"/>
  <c r="O173" i="5"/>
  <c r="N173" i="5"/>
  <c r="M173" i="5"/>
  <c r="L173" i="5"/>
  <c r="K151" i="5"/>
  <c r="K160" i="5"/>
  <c r="K167" i="5"/>
  <c r="K173" i="5"/>
  <c r="J151" i="5"/>
  <c r="J160" i="5"/>
  <c r="J167" i="5"/>
  <c r="J173" i="5"/>
  <c r="I151" i="5"/>
  <c r="I160" i="5"/>
  <c r="I167" i="5"/>
  <c r="I173" i="5"/>
  <c r="H151" i="5"/>
  <c r="H160" i="5"/>
  <c r="H167" i="5"/>
  <c r="H173" i="5"/>
  <c r="G151" i="5"/>
  <c r="G160" i="5"/>
  <c r="G167" i="5"/>
  <c r="G173" i="5"/>
  <c r="F151" i="5"/>
  <c r="F160" i="5"/>
  <c r="F167" i="5"/>
  <c r="F173" i="5"/>
  <c r="E151" i="5"/>
  <c r="E160" i="5"/>
  <c r="E167" i="5"/>
  <c r="E173" i="5"/>
  <c r="D151" i="5"/>
  <c r="D160" i="5"/>
  <c r="D167" i="5"/>
  <c r="D173" i="5"/>
  <c r="C151" i="5"/>
  <c r="C160" i="5"/>
  <c r="C167" i="5"/>
  <c r="C173" i="5"/>
  <c r="B151" i="5"/>
  <c r="B160" i="5"/>
  <c r="B167" i="5"/>
  <c r="B173" i="5"/>
  <c r="CC172" i="5"/>
  <c r="CB172" i="5"/>
  <c r="CA172" i="5"/>
  <c r="BZ172" i="5"/>
  <c r="BX172" i="5"/>
  <c r="BW172" i="5"/>
  <c r="BV172" i="5"/>
  <c r="BU172" i="5"/>
  <c r="BT172" i="5"/>
  <c r="BS172" i="5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CC123" i="5"/>
  <c r="CC132" i="5"/>
  <c r="CC139" i="5"/>
  <c r="CC145" i="5"/>
  <c r="CB123" i="5"/>
  <c r="CB132" i="5"/>
  <c r="CB139" i="5"/>
  <c r="CB145" i="5"/>
  <c r="CA123" i="5"/>
  <c r="CA132" i="5"/>
  <c r="CA139" i="5"/>
  <c r="CA145" i="5"/>
  <c r="BZ123" i="5"/>
  <c r="BZ132" i="5"/>
  <c r="BZ139" i="5"/>
  <c r="BZ145" i="5"/>
  <c r="BX123" i="5"/>
  <c r="BX132" i="5"/>
  <c r="BX139" i="5"/>
  <c r="BX145" i="5"/>
  <c r="BW145" i="5"/>
  <c r="BV145" i="5"/>
  <c r="BU145" i="5"/>
  <c r="BT145" i="5"/>
  <c r="BS145" i="5"/>
  <c r="BR145" i="5"/>
  <c r="BQ123" i="5"/>
  <c r="BQ132" i="5"/>
  <c r="BQ139" i="5"/>
  <c r="BQ145" i="5"/>
  <c r="BP123" i="5"/>
  <c r="BP132" i="5"/>
  <c r="BP139" i="5"/>
  <c r="BP145" i="5"/>
  <c r="BO123" i="5"/>
  <c r="BO132" i="5"/>
  <c r="BO139" i="5"/>
  <c r="BO145" i="5"/>
  <c r="BN123" i="5"/>
  <c r="BN132" i="5"/>
  <c r="BN139" i="5"/>
  <c r="BN145" i="5"/>
  <c r="BM123" i="5"/>
  <c r="BM132" i="5"/>
  <c r="BM139" i="5"/>
  <c r="BM145" i="5"/>
  <c r="BL123" i="5"/>
  <c r="BL132" i="5"/>
  <c r="BL139" i="5"/>
  <c r="BL145" i="5"/>
  <c r="BK123" i="5"/>
  <c r="BK132" i="5"/>
  <c r="BK139" i="5"/>
  <c r="BK145" i="5"/>
  <c r="BJ123" i="5"/>
  <c r="BJ132" i="5"/>
  <c r="BJ139" i="5"/>
  <c r="BJ145" i="5"/>
  <c r="BI123" i="5"/>
  <c r="BI132" i="5"/>
  <c r="BI139" i="5"/>
  <c r="BI145" i="5"/>
  <c r="BH123" i="5"/>
  <c r="BH132" i="5"/>
  <c r="BH139" i="5"/>
  <c r="BH145" i="5"/>
  <c r="BG123" i="5"/>
  <c r="BG132" i="5"/>
  <c r="BG139" i="5"/>
  <c r="BG145" i="5"/>
  <c r="BE123" i="5"/>
  <c r="BE132" i="5"/>
  <c r="BE139" i="5"/>
  <c r="BE145" i="5"/>
  <c r="BD123" i="5"/>
  <c r="BD132" i="5"/>
  <c r="BD139" i="5"/>
  <c r="BD145" i="5"/>
  <c r="BC123" i="5"/>
  <c r="BC132" i="5"/>
  <c r="BC139" i="5"/>
  <c r="BC145" i="5"/>
  <c r="BB145" i="5"/>
  <c r="BA145" i="5"/>
  <c r="AZ145" i="5"/>
  <c r="AY123" i="5"/>
  <c r="AY132" i="5"/>
  <c r="AY139" i="5"/>
  <c r="AY145" i="5"/>
  <c r="AX145" i="5"/>
  <c r="AW145" i="5"/>
  <c r="AV123" i="5"/>
  <c r="AV132" i="5"/>
  <c r="AV139" i="5"/>
  <c r="AV145" i="5"/>
  <c r="AU123" i="5"/>
  <c r="AU132" i="5"/>
  <c r="AU139" i="5"/>
  <c r="AU145" i="5"/>
  <c r="AT123" i="5"/>
  <c r="AT132" i="5"/>
  <c r="AT139" i="5"/>
  <c r="AT145" i="5"/>
  <c r="AS123" i="5"/>
  <c r="AS132" i="5"/>
  <c r="AS139" i="5"/>
  <c r="AS145" i="5"/>
  <c r="AR123" i="5"/>
  <c r="AR132" i="5"/>
  <c r="AR139" i="5"/>
  <c r="AR145" i="5"/>
  <c r="AQ123" i="5"/>
  <c r="AQ132" i="5"/>
  <c r="AQ139" i="5"/>
  <c r="AQ145" i="5"/>
  <c r="AP123" i="5"/>
  <c r="AP132" i="5"/>
  <c r="AP139" i="5"/>
  <c r="AP145" i="5"/>
  <c r="AO123" i="5"/>
  <c r="AO132" i="5"/>
  <c r="AO139" i="5"/>
  <c r="AO145" i="5"/>
  <c r="AN123" i="5"/>
  <c r="AN132" i="5"/>
  <c r="AN139" i="5"/>
  <c r="AN145" i="5"/>
  <c r="AL123" i="5"/>
  <c r="AL132" i="5"/>
  <c r="AL139" i="5"/>
  <c r="AL145" i="5"/>
  <c r="AK145" i="5"/>
  <c r="AJ145" i="5"/>
  <c r="AI145" i="5"/>
  <c r="AH145" i="5"/>
  <c r="AG145" i="5"/>
  <c r="AF145" i="5"/>
  <c r="AE123" i="5"/>
  <c r="AE132" i="5"/>
  <c r="AE139" i="5"/>
  <c r="AE145" i="5"/>
  <c r="AD123" i="5"/>
  <c r="AD132" i="5"/>
  <c r="AD139" i="5"/>
  <c r="AD145" i="5"/>
  <c r="AC123" i="5"/>
  <c r="AC132" i="5"/>
  <c r="AC139" i="5"/>
  <c r="AC145" i="5"/>
  <c r="AB123" i="5"/>
  <c r="AB132" i="5"/>
  <c r="AB139" i="5"/>
  <c r="AB145" i="5"/>
  <c r="AA123" i="5"/>
  <c r="AA132" i="5"/>
  <c r="AA139" i="5"/>
  <c r="AA145" i="5"/>
  <c r="Z123" i="5"/>
  <c r="Z132" i="5"/>
  <c r="Z139" i="5"/>
  <c r="Z145" i="5"/>
  <c r="Y123" i="5"/>
  <c r="Y132" i="5"/>
  <c r="Y139" i="5"/>
  <c r="Y145" i="5"/>
  <c r="X123" i="5"/>
  <c r="X132" i="5"/>
  <c r="X139" i="5"/>
  <c r="X145" i="5"/>
  <c r="W123" i="5"/>
  <c r="W132" i="5"/>
  <c r="W139" i="5"/>
  <c r="W145" i="5"/>
  <c r="V123" i="5"/>
  <c r="V132" i="5"/>
  <c r="V139" i="5"/>
  <c r="V145" i="5"/>
  <c r="U123" i="5"/>
  <c r="U132" i="5"/>
  <c r="U139" i="5"/>
  <c r="U145" i="5"/>
  <c r="S123" i="5"/>
  <c r="S132" i="5"/>
  <c r="S139" i="5"/>
  <c r="S145" i="5"/>
  <c r="R145" i="5"/>
  <c r="Q145" i="5"/>
  <c r="P123" i="5"/>
  <c r="P132" i="5"/>
  <c r="P139" i="5"/>
  <c r="P145" i="5"/>
  <c r="O123" i="5"/>
  <c r="O132" i="5"/>
  <c r="O139" i="5"/>
  <c r="O145" i="5"/>
  <c r="N145" i="5"/>
  <c r="M145" i="5"/>
  <c r="L145" i="5"/>
  <c r="K123" i="5"/>
  <c r="K132" i="5"/>
  <c r="K139" i="5"/>
  <c r="K145" i="5"/>
  <c r="J123" i="5"/>
  <c r="J132" i="5"/>
  <c r="J139" i="5"/>
  <c r="J145" i="5"/>
  <c r="I123" i="5"/>
  <c r="I132" i="5"/>
  <c r="I139" i="5"/>
  <c r="I145" i="5"/>
  <c r="H123" i="5"/>
  <c r="H132" i="5"/>
  <c r="H139" i="5"/>
  <c r="H145" i="5"/>
  <c r="G123" i="5"/>
  <c r="G132" i="5"/>
  <c r="G139" i="5"/>
  <c r="G145" i="5"/>
  <c r="F123" i="5"/>
  <c r="F132" i="5"/>
  <c r="F139" i="5"/>
  <c r="F145" i="5"/>
  <c r="E123" i="5"/>
  <c r="E132" i="5"/>
  <c r="E139" i="5"/>
  <c r="E145" i="5"/>
  <c r="D123" i="5"/>
  <c r="D132" i="5"/>
  <c r="D139" i="5"/>
  <c r="D145" i="5"/>
  <c r="C120" i="5"/>
  <c r="C123" i="5"/>
  <c r="C132" i="5"/>
  <c r="C139" i="5"/>
  <c r="C145" i="5"/>
  <c r="B120" i="5"/>
  <c r="B123" i="5"/>
  <c r="B132" i="5"/>
  <c r="B139" i="5"/>
  <c r="B145" i="5"/>
  <c r="CC144" i="5"/>
  <c r="CB144" i="5"/>
  <c r="CA144" i="5"/>
  <c r="BZ144" i="5"/>
  <c r="BX144" i="5"/>
  <c r="BW144" i="5"/>
  <c r="BV144" i="5"/>
  <c r="BU144" i="5"/>
  <c r="BT144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CC96" i="5"/>
  <c r="CC104" i="5"/>
  <c r="CC111" i="5"/>
  <c r="CC117" i="5"/>
  <c r="CB96" i="5"/>
  <c r="CB104" i="5"/>
  <c r="CB111" i="5"/>
  <c r="CB117" i="5"/>
  <c r="CA96" i="5"/>
  <c r="CA104" i="5"/>
  <c r="CA111" i="5"/>
  <c r="CA117" i="5"/>
  <c r="BZ96" i="5"/>
  <c r="BZ104" i="5"/>
  <c r="BZ111" i="5"/>
  <c r="BZ117" i="5"/>
  <c r="BX96" i="5"/>
  <c r="BX104" i="5"/>
  <c r="BX111" i="5"/>
  <c r="BX117" i="5"/>
  <c r="BW96" i="5"/>
  <c r="BW104" i="5"/>
  <c r="BW111" i="5"/>
  <c r="BW117" i="5"/>
  <c r="BV96" i="5"/>
  <c r="BV104" i="5"/>
  <c r="BV111" i="5"/>
  <c r="BV117" i="5"/>
  <c r="BU96" i="5"/>
  <c r="BU104" i="5"/>
  <c r="BU111" i="5"/>
  <c r="BU117" i="5"/>
  <c r="BT96" i="5"/>
  <c r="BT104" i="5"/>
  <c r="BT111" i="5"/>
  <c r="BT117" i="5"/>
  <c r="BS96" i="5"/>
  <c r="BS104" i="5"/>
  <c r="BS111" i="5"/>
  <c r="BS117" i="5"/>
  <c r="BR96" i="5"/>
  <c r="BR104" i="5"/>
  <c r="BR111" i="5"/>
  <c r="BR117" i="5"/>
  <c r="BQ117" i="5"/>
  <c r="BP96" i="5"/>
  <c r="BP104" i="5"/>
  <c r="BP111" i="5"/>
  <c r="BP117" i="5"/>
  <c r="BO93" i="5"/>
  <c r="BO96" i="5"/>
  <c r="BO104" i="5"/>
  <c r="BO111" i="5"/>
  <c r="BO117" i="5"/>
  <c r="BN96" i="5"/>
  <c r="BN104" i="5"/>
  <c r="BN111" i="5"/>
  <c r="BN117" i="5"/>
  <c r="BM96" i="5"/>
  <c r="BM104" i="5"/>
  <c r="BM111" i="5"/>
  <c r="BM117" i="5"/>
  <c r="BL96" i="5"/>
  <c r="BL104" i="5"/>
  <c r="BL111" i="5"/>
  <c r="BL117" i="5"/>
  <c r="BK93" i="5"/>
  <c r="BK96" i="5"/>
  <c r="BK104" i="5"/>
  <c r="BK111" i="5"/>
  <c r="BK117" i="5"/>
  <c r="BJ96" i="5"/>
  <c r="BJ104" i="5"/>
  <c r="BJ111" i="5"/>
  <c r="BJ117" i="5"/>
  <c r="BI96" i="5"/>
  <c r="BI104" i="5"/>
  <c r="BI111" i="5"/>
  <c r="BI117" i="5"/>
  <c r="BH96" i="5"/>
  <c r="BH104" i="5"/>
  <c r="BH111" i="5"/>
  <c r="BH117" i="5"/>
  <c r="BG96" i="5"/>
  <c r="BG104" i="5"/>
  <c r="BG111" i="5"/>
  <c r="BG117" i="5"/>
  <c r="BE96" i="5"/>
  <c r="BE104" i="5"/>
  <c r="BE111" i="5"/>
  <c r="BE117" i="5"/>
  <c r="BD96" i="5"/>
  <c r="BD104" i="5"/>
  <c r="BD111" i="5"/>
  <c r="BD117" i="5"/>
  <c r="BC96" i="5"/>
  <c r="BC104" i="5"/>
  <c r="BC111" i="5"/>
  <c r="BC117" i="5"/>
  <c r="BB96" i="5"/>
  <c r="BB104" i="5"/>
  <c r="BB111" i="5"/>
  <c r="BB117" i="5"/>
  <c r="BA96" i="5"/>
  <c r="BA104" i="5"/>
  <c r="BA111" i="5"/>
  <c r="BA117" i="5"/>
  <c r="AZ96" i="5"/>
  <c r="AZ104" i="5"/>
  <c r="AZ111" i="5"/>
  <c r="AZ117" i="5"/>
  <c r="AY96" i="5"/>
  <c r="AY104" i="5"/>
  <c r="AY111" i="5"/>
  <c r="AY117" i="5"/>
  <c r="AX117" i="5"/>
  <c r="AW117" i="5"/>
  <c r="AV96" i="5"/>
  <c r="AV104" i="5"/>
  <c r="AV111" i="5"/>
  <c r="AV117" i="5"/>
  <c r="AU96" i="5"/>
  <c r="AU104" i="5"/>
  <c r="AU111" i="5"/>
  <c r="AU117" i="5"/>
  <c r="AT96" i="5"/>
  <c r="AT104" i="5"/>
  <c r="AT111" i="5"/>
  <c r="AT117" i="5"/>
  <c r="AS117" i="5"/>
  <c r="AR93" i="5"/>
  <c r="AR96" i="5"/>
  <c r="AR104" i="5"/>
  <c r="AR111" i="5"/>
  <c r="AR117" i="5"/>
  <c r="AQ96" i="5"/>
  <c r="AQ104" i="5"/>
  <c r="AQ111" i="5"/>
  <c r="AQ117" i="5"/>
  <c r="AP96" i="5"/>
  <c r="AP104" i="5"/>
  <c r="AP111" i="5"/>
  <c r="AP117" i="5"/>
  <c r="AO96" i="5"/>
  <c r="AO104" i="5"/>
  <c r="AO111" i="5"/>
  <c r="AO117" i="5"/>
  <c r="AN96" i="5"/>
  <c r="AN104" i="5"/>
  <c r="AN111" i="5"/>
  <c r="AN117" i="5"/>
  <c r="AL96" i="5"/>
  <c r="AL104" i="5"/>
  <c r="AL111" i="5"/>
  <c r="AL117" i="5"/>
  <c r="AK96" i="5"/>
  <c r="AK104" i="5"/>
  <c r="AK111" i="5"/>
  <c r="AK117" i="5"/>
  <c r="AJ96" i="5"/>
  <c r="AJ104" i="5"/>
  <c r="AJ111" i="5"/>
  <c r="AJ117" i="5"/>
  <c r="AI96" i="5"/>
  <c r="AI104" i="5"/>
  <c r="AI111" i="5"/>
  <c r="AI117" i="5"/>
  <c r="AH96" i="5"/>
  <c r="AH104" i="5"/>
  <c r="AH111" i="5"/>
  <c r="AH117" i="5"/>
  <c r="AG96" i="5"/>
  <c r="AG104" i="5"/>
  <c r="AG111" i="5"/>
  <c r="AG117" i="5"/>
  <c r="AF96" i="5"/>
  <c r="AF104" i="5"/>
  <c r="AF111" i="5"/>
  <c r="AF117" i="5"/>
  <c r="AE96" i="5"/>
  <c r="AE104" i="5"/>
  <c r="AE111" i="5"/>
  <c r="AE117" i="5"/>
  <c r="AD96" i="5"/>
  <c r="AD104" i="5"/>
  <c r="AD111" i="5"/>
  <c r="AD117" i="5"/>
  <c r="AC96" i="5"/>
  <c r="AC104" i="5"/>
  <c r="AC111" i="5"/>
  <c r="AC117" i="5"/>
  <c r="AB96" i="5"/>
  <c r="AB104" i="5"/>
  <c r="AB111" i="5"/>
  <c r="AB117" i="5"/>
  <c r="AA96" i="5"/>
  <c r="AA104" i="5"/>
  <c r="AA111" i="5"/>
  <c r="AA117" i="5"/>
  <c r="Z96" i="5"/>
  <c r="Z104" i="5"/>
  <c r="Z111" i="5"/>
  <c r="Z117" i="5"/>
  <c r="Y96" i="5"/>
  <c r="Y104" i="5"/>
  <c r="Y111" i="5"/>
  <c r="Y117" i="5"/>
  <c r="X96" i="5"/>
  <c r="X104" i="5"/>
  <c r="X111" i="5"/>
  <c r="X117" i="5"/>
  <c r="W96" i="5"/>
  <c r="W104" i="5"/>
  <c r="W111" i="5"/>
  <c r="W117" i="5"/>
  <c r="V96" i="5"/>
  <c r="V104" i="5"/>
  <c r="V111" i="5"/>
  <c r="V117" i="5"/>
  <c r="U96" i="5"/>
  <c r="U111" i="5"/>
  <c r="U117" i="5"/>
  <c r="S96" i="5"/>
  <c r="S104" i="5"/>
  <c r="S111" i="5"/>
  <c r="S117" i="5"/>
  <c r="R96" i="5"/>
  <c r="R104" i="5"/>
  <c r="R111" i="5"/>
  <c r="R117" i="5"/>
  <c r="Q96" i="5"/>
  <c r="Q104" i="5"/>
  <c r="Q111" i="5"/>
  <c r="Q117" i="5"/>
  <c r="P96" i="5"/>
  <c r="P104" i="5"/>
  <c r="P111" i="5"/>
  <c r="P117" i="5"/>
  <c r="O96" i="5"/>
  <c r="O104" i="5"/>
  <c r="O111" i="5"/>
  <c r="O117" i="5"/>
  <c r="N117" i="5"/>
  <c r="M117" i="5"/>
  <c r="L117" i="5"/>
  <c r="K96" i="5"/>
  <c r="K104" i="5"/>
  <c r="K111" i="5"/>
  <c r="K117" i="5"/>
  <c r="J96" i="5"/>
  <c r="J104" i="5"/>
  <c r="J111" i="5"/>
  <c r="J117" i="5"/>
  <c r="I96" i="5"/>
  <c r="I104" i="5"/>
  <c r="I111" i="5"/>
  <c r="I117" i="5"/>
  <c r="H96" i="5"/>
  <c r="H104" i="5"/>
  <c r="H111" i="5"/>
  <c r="H117" i="5"/>
  <c r="G96" i="5"/>
  <c r="G104" i="5"/>
  <c r="G111" i="5"/>
  <c r="G117" i="5"/>
  <c r="F96" i="5"/>
  <c r="F104" i="5"/>
  <c r="F111" i="5"/>
  <c r="F117" i="5"/>
  <c r="E96" i="5"/>
  <c r="E104" i="5"/>
  <c r="E111" i="5"/>
  <c r="E117" i="5"/>
  <c r="D96" i="5"/>
  <c r="D104" i="5"/>
  <c r="D111" i="5"/>
  <c r="D117" i="5"/>
  <c r="C96" i="5"/>
  <c r="C104" i="5"/>
  <c r="C111" i="5"/>
  <c r="C117" i="5"/>
  <c r="B96" i="5"/>
  <c r="B104" i="5"/>
  <c r="B111" i="5"/>
  <c r="B117" i="5"/>
  <c r="CC116" i="5"/>
  <c r="CB116" i="5"/>
  <c r="CA116" i="5"/>
  <c r="BZ116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CC69" i="5"/>
  <c r="CC77" i="5"/>
  <c r="CC84" i="5"/>
  <c r="CC90" i="5"/>
  <c r="CB69" i="5"/>
  <c r="CB77" i="5"/>
  <c r="CB84" i="5"/>
  <c r="CB90" i="5"/>
  <c r="CA69" i="5"/>
  <c r="CA77" i="5"/>
  <c r="CA84" i="5"/>
  <c r="CA90" i="5"/>
  <c r="BZ69" i="5"/>
  <c r="BZ77" i="5"/>
  <c r="BZ84" i="5"/>
  <c r="BZ90" i="5"/>
  <c r="BX69" i="5"/>
  <c r="BX77" i="5"/>
  <c r="BX84" i="5"/>
  <c r="BX90" i="5"/>
  <c r="BW69" i="5"/>
  <c r="BW77" i="5"/>
  <c r="BW84" i="5"/>
  <c r="BW90" i="5"/>
  <c r="BV69" i="5"/>
  <c r="BV77" i="5"/>
  <c r="BV84" i="5"/>
  <c r="BV90" i="5"/>
  <c r="BU69" i="5"/>
  <c r="BU77" i="5"/>
  <c r="BU84" i="5"/>
  <c r="BU90" i="5"/>
  <c r="BT69" i="5"/>
  <c r="BT77" i="5"/>
  <c r="BT84" i="5"/>
  <c r="BT90" i="5"/>
  <c r="BS69" i="5"/>
  <c r="BS77" i="5"/>
  <c r="BS84" i="5"/>
  <c r="BS90" i="5"/>
  <c r="BR69" i="5"/>
  <c r="BR77" i="5"/>
  <c r="BR84" i="5"/>
  <c r="BR90" i="5"/>
  <c r="BQ69" i="5"/>
  <c r="BQ77" i="5"/>
  <c r="BQ84" i="5"/>
  <c r="BQ90" i="5"/>
  <c r="BP69" i="5"/>
  <c r="BP77" i="5"/>
  <c r="BP84" i="5"/>
  <c r="BP90" i="5"/>
  <c r="BO69" i="5"/>
  <c r="BO77" i="5"/>
  <c r="BO84" i="5"/>
  <c r="BO90" i="5"/>
  <c r="BN69" i="5"/>
  <c r="BN77" i="5"/>
  <c r="BN84" i="5"/>
  <c r="BN90" i="5"/>
  <c r="BM69" i="5"/>
  <c r="BM77" i="5"/>
  <c r="BM84" i="5"/>
  <c r="BM90" i="5"/>
  <c r="BL69" i="5"/>
  <c r="BL77" i="5"/>
  <c r="BL84" i="5"/>
  <c r="BL90" i="5"/>
  <c r="BK69" i="5"/>
  <c r="BK77" i="5"/>
  <c r="BK84" i="5"/>
  <c r="BK90" i="5"/>
  <c r="BJ69" i="5"/>
  <c r="BJ77" i="5"/>
  <c r="BJ84" i="5"/>
  <c r="BJ90" i="5"/>
  <c r="BI69" i="5"/>
  <c r="BI77" i="5"/>
  <c r="BI84" i="5"/>
  <c r="BI90" i="5"/>
  <c r="BH69" i="5"/>
  <c r="BH77" i="5"/>
  <c r="BH84" i="5"/>
  <c r="BH90" i="5"/>
  <c r="BG69" i="5"/>
  <c r="BG77" i="5"/>
  <c r="BG84" i="5"/>
  <c r="BG90" i="5"/>
  <c r="BE69" i="5"/>
  <c r="BE77" i="5"/>
  <c r="BE84" i="5"/>
  <c r="BE90" i="5"/>
  <c r="BD69" i="5"/>
  <c r="BD77" i="5"/>
  <c r="BD84" i="5"/>
  <c r="BD90" i="5"/>
  <c r="BC69" i="5"/>
  <c r="BC77" i="5"/>
  <c r="BC84" i="5"/>
  <c r="BC90" i="5"/>
  <c r="BB69" i="5"/>
  <c r="BB77" i="5"/>
  <c r="BB84" i="5"/>
  <c r="BB90" i="5"/>
  <c r="BA69" i="5"/>
  <c r="BA77" i="5"/>
  <c r="BA84" i="5"/>
  <c r="BA90" i="5"/>
  <c r="AZ69" i="5"/>
  <c r="AZ77" i="5"/>
  <c r="AZ84" i="5"/>
  <c r="AZ90" i="5"/>
  <c r="AY69" i="5"/>
  <c r="AY77" i="5"/>
  <c r="AY84" i="5"/>
  <c r="AY90" i="5"/>
  <c r="AX69" i="5"/>
  <c r="AX77" i="5"/>
  <c r="AX84" i="5"/>
  <c r="AX90" i="5"/>
  <c r="AW69" i="5"/>
  <c r="AW77" i="5"/>
  <c r="AW84" i="5"/>
  <c r="AW90" i="5"/>
  <c r="AV69" i="5"/>
  <c r="AV77" i="5"/>
  <c r="AV84" i="5"/>
  <c r="AV90" i="5"/>
  <c r="AU69" i="5"/>
  <c r="AU77" i="5"/>
  <c r="AU84" i="5"/>
  <c r="AU90" i="5"/>
  <c r="AT69" i="5"/>
  <c r="AT77" i="5"/>
  <c r="AT84" i="5"/>
  <c r="AT90" i="5"/>
  <c r="AS69" i="5"/>
  <c r="AS77" i="5"/>
  <c r="AS84" i="5"/>
  <c r="AS90" i="5"/>
  <c r="AR69" i="5"/>
  <c r="AR77" i="5"/>
  <c r="AR84" i="5"/>
  <c r="AR90" i="5"/>
  <c r="AQ69" i="5"/>
  <c r="AQ77" i="5"/>
  <c r="AQ84" i="5"/>
  <c r="AQ90" i="5"/>
  <c r="AP69" i="5"/>
  <c r="AP77" i="5"/>
  <c r="AP84" i="5"/>
  <c r="AP90" i="5"/>
  <c r="AO69" i="5"/>
  <c r="AO77" i="5"/>
  <c r="AO84" i="5"/>
  <c r="AO90" i="5"/>
  <c r="AN69" i="5"/>
  <c r="AN77" i="5"/>
  <c r="AN84" i="5"/>
  <c r="AN90" i="5"/>
  <c r="AL69" i="5"/>
  <c r="AL77" i="5"/>
  <c r="AL84" i="5"/>
  <c r="AL90" i="5"/>
  <c r="AK69" i="5"/>
  <c r="AK77" i="5"/>
  <c r="AK84" i="5"/>
  <c r="AK90" i="5"/>
  <c r="AJ69" i="5"/>
  <c r="AJ77" i="5"/>
  <c r="AJ84" i="5"/>
  <c r="AJ90" i="5"/>
  <c r="AI69" i="5"/>
  <c r="AI77" i="5"/>
  <c r="AI84" i="5"/>
  <c r="AI90" i="5"/>
  <c r="AH69" i="5"/>
  <c r="AH77" i="5"/>
  <c r="AH84" i="5"/>
  <c r="AH90" i="5"/>
  <c r="AG69" i="5"/>
  <c r="AG77" i="5"/>
  <c r="AG84" i="5"/>
  <c r="AG90" i="5"/>
  <c r="AF69" i="5"/>
  <c r="AF77" i="5"/>
  <c r="AF84" i="5"/>
  <c r="AF90" i="5"/>
  <c r="AE69" i="5"/>
  <c r="AE77" i="5"/>
  <c r="AE84" i="5"/>
  <c r="AE90" i="5"/>
  <c r="AD69" i="5"/>
  <c r="AD77" i="5"/>
  <c r="AD84" i="5"/>
  <c r="AD90" i="5"/>
  <c r="AC69" i="5"/>
  <c r="AC77" i="5"/>
  <c r="AC84" i="5"/>
  <c r="AC90" i="5"/>
  <c r="AB69" i="5"/>
  <c r="AB77" i="5"/>
  <c r="AB84" i="5"/>
  <c r="AB90" i="5"/>
  <c r="AA69" i="5"/>
  <c r="AA77" i="5"/>
  <c r="AA84" i="5"/>
  <c r="AA90" i="5"/>
  <c r="Z69" i="5"/>
  <c r="Z77" i="5"/>
  <c r="Z84" i="5"/>
  <c r="Z90" i="5"/>
  <c r="Y69" i="5"/>
  <c r="Y77" i="5"/>
  <c r="Y84" i="5"/>
  <c r="Y90" i="5"/>
  <c r="X69" i="5"/>
  <c r="X77" i="5"/>
  <c r="X84" i="5"/>
  <c r="X90" i="5"/>
  <c r="W69" i="5"/>
  <c r="W77" i="5"/>
  <c r="W84" i="5"/>
  <c r="W90" i="5"/>
  <c r="V69" i="5"/>
  <c r="V77" i="5"/>
  <c r="V84" i="5"/>
  <c r="V90" i="5"/>
  <c r="U69" i="5"/>
  <c r="U77" i="5"/>
  <c r="U84" i="5"/>
  <c r="U90" i="5"/>
  <c r="S69" i="5"/>
  <c r="S77" i="5"/>
  <c r="S84" i="5"/>
  <c r="S90" i="5"/>
  <c r="R69" i="5"/>
  <c r="R77" i="5"/>
  <c r="R84" i="5"/>
  <c r="R90" i="5"/>
  <c r="Q69" i="5"/>
  <c r="Q77" i="5"/>
  <c r="Q84" i="5"/>
  <c r="Q90" i="5"/>
  <c r="P69" i="5"/>
  <c r="P77" i="5"/>
  <c r="P84" i="5"/>
  <c r="P90" i="5"/>
  <c r="O69" i="5"/>
  <c r="O77" i="5"/>
  <c r="O84" i="5"/>
  <c r="O90" i="5"/>
  <c r="N69" i="5"/>
  <c r="N77" i="5"/>
  <c r="N84" i="5"/>
  <c r="N90" i="5"/>
  <c r="M69" i="5"/>
  <c r="M77" i="5"/>
  <c r="M84" i="5"/>
  <c r="M90" i="5"/>
  <c r="L69" i="5"/>
  <c r="L77" i="5"/>
  <c r="L84" i="5"/>
  <c r="L90" i="5"/>
  <c r="K69" i="5"/>
  <c r="K77" i="5"/>
  <c r="K84" i="5"/>
  <c r="K90" i="5"/>
  <c r="J69" i="5"/>
  <c r="J77" i="5"/>
  <c r="J84" i="5"/>
  <c r="J90" i="5"/>
  <c r="I69" i="5"/>
  <c r="I77" i="5"/>
  <c r="I84" i="5"/>
  <c r="I90" i="5"/>
  <c r="H69" i="5"/>
  <c r="H77" i="5"/>
  <c r="H84" i="5"/>
  <c r="H90" i="5"/>
  <c r="G69" i="5"/>
  <c r="G77" i="5"/>
  <c r="G84" i="5"/>
  <c r="G90" i="5"/>
  <c r="F69" i="5"/>
  <c r="F77" i="5"/>
  <c r="F84" i="5"/>
  <c r="F90" i="5"/>
  <c r="E69" i="5"/>
  <c r="E77" i="5"/>
  <c r="E84" i="5"/>
  <c r="E90" i="5"/>
  <c r="D69" i="5"/>
  <c r="D77" i="5"/>
  <c r="D84" i="5"/>
  <c r="D90" i="5"/>
  <c r="C69" i="5"/>
  <c r="C77" i="5"/>
  <c r="C84" i="5"/>
  <c r="C90" i="5"/>
  <c r="B90" i="5"/>
  <c r="CC89" i="5"/>
  <c r="CB89" i="5"/>
  <c r="CA89" i="5"/>
  <c r="BZ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F510" i="8"/>
  <c r="E510" i="8"/>
  <c r="C468" i="8"/>
  <c r="C472" i="8"/>
  <c r="P299" i="8"/>
  <c r="P840" i="8"/>
  <c r="P329" i="8"/>
  <c r="P843" i="8"/>
  <c r="P359" i="8"/>
  <c r="P846" i="8"/>
  <c r="P370" i="8"/>
  <c r="P847" i="8"/>
  <c r="P381" i="8"/>
  <c r="P848" i="8"/>
  <c r="P391" i="8"/>
  <c r="P849" i="8"/>
  <c r="P831" i="8"/>
  <c r="P12" i="8"/>
  <c r="O299" i="8"/>
  <c r="O840" i="8"/>
  <c r="O329" i="8"/>
  <c r="O843" i="8"/>
  <c r="O359" i="8"/>
  <c r="O846" i="8"/>
  <c r="O370" i="8"/>
  <c r="O847" i="8"/>
  <c r="O381" i="8"/>
  <c r="O848" i="8"/>
  <c r="O391" i="8"/>
  <c r="O849" i="8"/>
  <c r="O831" i="8"/>
  <c r="O12" i="8"/>
  <c r="N271" i="8"/>
  <c r="N836" i="8"/>
  <c r="N278" i="8"/>
  <c r="N837" i="8"/>
  <c r="N292" i="8"/>
  <c r="N839" i="8"/>
  <c r="N299" i="8"/>
  <c r="N840" i="8"/>
  <c r="N319" i="8"/>
  <c r="N842" i="8"/>
  <c r="N329" i="8"/>
  <c r="N843" i="8"/>
  <c r="N349" i="8"/>
  <c r="N845" i="8"/>
  <c r="N359" i="8"/>
  <c r="N846" i="8"/>
  <c r="N370" i="8"/>
  <c r="N847" i="8"/>
  <c r="N381" i="8"/>
  <c r="N848" i="8"/>
  <c r="N391" i="8"/>
  <c r="N849" i="8"/>
  <c r="N830" i="8"/>
  <c r="N831" i="8"/>
  <c r="N12" i="8"/>
  <c r="M299" i="8"/>
  <c r="M840" i="8"/>
  <c r="M329" i="8"/>
  <c r="M843" i="8"/>
  <c r="M359" i="8"/>
  <c r="M846" i="8"/>
  <c r="M370" i="8"/>
  <c r="M847" i="8"/>
  <c r="M381" i="8"/>
  <c r="M848" i="8"/>
  <c r="M391" i="8"/>
  <c r="M849" i="8"/>
  <c r="M831" i="8"/>
  <c r="M12" i="8"/>
  <c r="P250" i="8"/>
  <c r="P833" i="8"/>
  <c r="P257" i="8"/>
  <c r="P834" i="8"/>
  <c r="P264" i="8"/>
  <c r="P835" i="8"/>
  <c r="P285" i="8"/>
  <c r="P838" i="8"/>
  <c r="P309" i="8"/>
  <c r="P841" i="8"/>
  <c r="P11" i="8"/>
  <c r="O250" i="8"/>
  <c r="O833" i="8"/>
  <c r="O257" i="8"/>
  <c r="O834" i="8"/>
  <c r="O264" i="8"/>
  <c r="O835" i="8"/>
  <c r="O285" i="8"/>
  <c r="O838" i="8"/>
  <c r="O309" i="8"/>
  <c r="O841" i="8"/>
  <c r="O11" i="8"/>
  <c r="N243" i="8"/>
  <c r="N832" i="8"/>
  <c r="N250" i="8"/>
  <c r="N833" i="8"/>
  <c r="N257" i="8"/>
  <c r="N834" i="8"/>
  <c r="N264" i="8"/>
  <c r="N835" i="8"/>
  <c r="N285" i="8"/>
  <c r="N838" i="8"/>
  <c r="N309" i="8"/>
  <c r="N841" i="8"/>
  <c r="N339" i="8"/>
  <c r="N844" i="8"/>
  <c r="N11" i="8"/>
  <c r="M250" i="8"/>
  <c r="M833" i="8"/>
  <c r="M257" i="8"/>
  <c r="M834" i="8"/>
  <c r="M264" i="8"/>
  <c r="M835" i="8"/>
  <c r="M285" i="8"/>
  <c r="M838" i="8"/>
  <c r="M309" i="8"/>
  <c r="M841" i="8"/>
  <c r="M11" i="8"/>
  <c r="F12" i="8"/>
  <c r="E12" i="8"/>
  <c r="D12" i="8"/>
  <c r="C12" i="8"/>
  <c r="F11" i="8"/>
  <c r="E11" i="8"/>
  <c r="D11" i="8"/>
  <c r="C11" i="8"/>
  <c r="C836" i="5"/>
  <c r="C837" i="5"/>
  <c r="C839" i="5"/>
  <c r="C840" i="5"/>
  <c r="C842" i="5"/>
  <c r="C843" i="5"/>
  <c r="C845" i="5"/>
  <c r="C846" i="5"/>
  <c r="C847" i="5"/>
  <c r="C848" i="5"/>
  <c r="C849" i="5"/>
  <c r="C12" i="5"/>
  <c r="D836" i="5"/>
  <c r="D837" i="5"/>
  <c r="D839" i="5"/>
  <c r="D840" i="5"/>
  <c r="D842" i="5"/>
  <c r="D843" i="5"/>
  <c r="D845" i="5"/>
  <c r="D846" i="5"/>
  <c r="D847" i="5"/>
  <c r="D848" i="5"/>
  <c r="D849" i="5"/>
  <c r="D12" i="5"/>
  <c r="E836" i="5"/>
  <c r="E837" i="5"/>
  <c r="E839" i="5"/>
  <c r="E840" i="5"/>
  <c r="E842" i="5"/>
  <c r="E843" i="5"/>
  <c r="E845" i="5"/>
  <c r="E846" i="5"/>
  <c r="E847" i="5"/>
  <c r="E848" i="5"/>
  <c r="E849" i="5"/>
  <c r="E12" i="5"/>
  <c r="F836" i="5"/>
  <c r="F837" i="5"/>
  <c r="F839" i="5"/>
  <c r="F840" i="5"/>
  <c r="F842" i="5"/>
  <c r="F843" i="5"/>
  <c r="F845" i="5"/>
  <c r="F846" i="5"/>
  <c r="F847" i="5"/>
  <c r="F848" i="5"/>
  <c r="F849" i="5"/>
  <c r="F12" i="5"/>
  <c r="G836" i="5"/>
  <c r="G837" i="5"/>
  <c r="G839" i="5"/>
  <c r="G840" i="5"/>
  <c r="G842" i="5"/>
  <c r="G843" i="5"/>
  <c r="G845" i="5"/>
  <c r="G846" i="5"/>
  <c r="G847" i="5"/>
  <c r="G848" i="5"/>
  <c r="G849" i="5"/>
  <c r="G12" i="5"/>
  <c r="H836" i="5"/>
  <c r="H837" i="5"/>
  <c r="H839" i="5"/>
  <c r="H840" i="5"/>
  <c r="H842" i="5"/>
  <c r="H843" i="5"/>
  <c r="H845" i="5"/>
  <c r="H846" i="5"/>
  <c r="H847" i="5"/>
  <c r="H848" i="5"/>
  <c r="H849" i="5"/>
  <c r="H12" i="5"/>
  <c r="I836" i="5"/>
  <c r="I837" i="5"/>
  <c r="I839" i="5"/>
  <c r="I840" i="5"/>
  <c r="I842" i="5"/>
  <c r="I843" i="5"/>
  <c r="I845" i="5"/>
  <c r="I846" i="5"/>
  <c r="I847" i="5"/>
  <c r="I848" i="5"/>
  <c r="I849" i="5"/>
  <c r="I12" i="5"/>
  <c r="J836" i="5"/>
  <c r="J837" i="5"/>
  <c r="J839" i="5"/>
  <c r="J840" i="5"/>
  <c r="J842" i="5"/>
  <c r="J843" i="5"/>
  <c r="J845" i="5"/>
  <c r="J846" i="5"/>
  <c r="J847" i="5"/>
  <c r="J848" i="5"/>
  <c r="J849" i="5"/>
  <c r="J12" i="5"/>
  <c r="K836" i="5"/>
  <c r="K837" i="5"/>
  <c r="K839" i="5"/>
  <c r="K840" i="5"/>
  <c r="K842" i="5"/>
  <c r="K843" i="5"/>
  <c r="K845" i="5"/>
  <c r="K846" i="5"/>
  <c r="K847" i="5"/>
  <c r="K848" i="5"/>
  <c r="K849" i="5"/>
  <c r="K12" i="5"/>
  <c r="L836" i="5"/>
  <c r="L837" i="5"/>
  <c r="L839" i="5"/>
  <c r="L840" i="5"/>
  <c r="L842" i="5"/>
  <c r="L843" i="5"/>
  <c r="L845" i="5"/>
  <c r="L846" i="5"/>
  <c r="L847" i="5"/>
  <c r="L848" i="5"/>
  <c r="L849" i="5"/>
  <c r="L12" i="5"/>
  <c r="M836" i="5"/>
  <c r="M837" i="5"/>
  <c r="M839" i="5"/>
  <c r="M840" i="5"/>
  <c r="M842" i="5"/>
  <c r="M843" i="5"/>
  <c r="M845" i="5"/>
  <c r="M846" i="5"/>
  <c r="M847" i="5"/>
  <c r="M848" i="5"/>
  <c r="M849" i="5"/>
  <c r="M12" i="5"/>
  <c r="N836" i="5"/>
  <c r="N837" i="5"/>
  <c r="N839" i="5"/>
  <c r="N840" i="5"/>
  <c r="N842" i="5"/>
  <c r="N843" i="5"/>
  <c r="N845" i="5"/>
  <c r="N846" i="5"/>
  <c r="N847" i="5"/>
  <c r="N848" i="5"/>
  <c r="N849" i="5"/>
  <c r="N12" i="5"/>
  <c r="O836" i="5"/>
  <c r="O837" i="5"/>
  <c r="O839" i="5"/>
  <c r="O840" i="5"/>
  <c r="O842" i="5"/>
  <c r="O843" i="5"/>
  <c r="O845" i="5"/>
  <c r="O846" i="5"/>
  <c r="O847" i="5"/>
  <c r="O848" i="5"/>
  <c r="O849" i="5"/>
  <c r="O12" i="5"/>
  <c r="P836" i="5"/>
  <c r="P837" i="5"/>
  <c r="P839" i="5"/>
  <c r="P840" i="5"/>
  <c r="P842" i="5"/>
  <c r="P843" i="5"/>
  <c r="P845" i="5"/>
  <c r="P846" i="5"/>
  <c r="P847" i="5"/>
  <c r="P848" i="5"/>
  <c r="P849" i="5"/>
  <c r="P12" i="5"/>
  <c r="Q836" i="5"/>
  <c r="Q837" i="5"/>
  <c r="Q839" i="5"/>
  <c r="Q840" i="5"/>
  <c r="Q842" i="5"/>
  <c r="Q843" i="5"/>
  <c r="Q845" i="5"/>
  <c r="Q846" i="5"/>
  <c r="Q847" i="5"/>
  <c r="Q848" i="5"/>
  <c r="Q849" i="5"/>
  <c r="Q12" i="5"/>
  <c r="R836" i="5"/>
  <c r="R837" i="5"/>
  <c r="R839" i="5"/>
  <c r="R840" i="5"/>
  <c r="R842" i="5"/>
  <c r="R843" i="5"/>
  <c r="R845" i="5"/>
  <c r="R846" i="5"/>
  <c r="R847" i="5"/>
  <c r="R848" i="5"/>
  <c r="R849" i="5"/>
  <c r="R12" i="5"/>
  <c r="S836" i="5"/>
  <c r="S837" i="5"/>
  <c r="S839" i="5"/>
  <c r="S840" i="5"/>
  <c r="S842" i="5"/>
  <c r="S843" i="5"/>
  <c r="S845" i="5"/>
  <c r="S846" i="5"/>
  <c r="S847" i="5"/>
  <c r="S848" i="5"/>
  <c r="S849" i="5"/>
  <c r="S12" i="5"/>
  <c r="DR12" i="5"/>
  <c r="CD12" i="5"/>
  <c r="U836" i="5"/>
  <c r="U837" i="5"/>
  <c r="U839" i="5"/>
  <c r="U840" i="5"/>
  <c r="U842" i="5"/>
  <c r="U843" i="5"/>
  <c r="U845" i="5"/>
  <c r="U846" i="5"/>
  <c r="U847" i="5"/>
  <c r="U848" i="5"/>
  <c r="U849" i="5"/>
  <c r="U12" i="5"/>
  <c r="V836" i="5"/>
  <c r="V837" i="5"/>
  <c r="V839" i="5"/>
  <c r="V840" i="5"/>
  <c r="V842" i="5"/>
  <c r="V843" i="5"/>
  <c r="V845" i="5"/>
  <c r="V846" i="5"/>
  <c r="V847" i="5"/>
  <c r="V848" i="5"/>
  <c r="V849" i="5"/>
  <c r="V12" i="5"/>
  <c r="W836" i="5"/>
  <c r="W837" i="5"/>
  <c r="W839" i="5"/>
  <c r="W840" i="5"/>
  <c r="W842" i="5"/>
  <c r="W843" i="5"/>
  <c r="W845" i="5"/>
  <c r="W846" i="5"/>
  <c r="W847" i="5"/>
  <c r="W848" i="5"/>
  <c r="W849" i="5"/>
  <c r="W12" i="5"/>
  <c r="X836" i="5"/>
  <c r="X837" i="5"/>
  <c r="X839" i="5"/>
  <c r="X840" i="5"/>
  <c r="X842" i="5"/>
  <c r="X843" i="5"/>
  <c r="X845" i="5"/>
  <c r="X846" i="5"/>
  <c r="X847" i="5"/>
  <c r="X848" i="5"/>
  <c r="X849" i="5"/>
  <c r="X12" i="5"/>
  <c r="Y836" i="5"/>
  <c r="Y837" i="5"/>
  <c r="Y839" i="5"/>
  <c r="Y840" i="5"/>
  <c r="Y842" i="5"/>
  <c r="Y843" i="5"/>
  <c r="Y845" i="5"/>
  <c r="Y846" i="5"/>
  <c r="Y847" i="5"/>
  <c r="Y848" i="5"/>
  <c r="Y849" i="5"/>
  <c r="Y12" i="5"/>
  <c r="Z836" i="5"/>
  <c r="Z837" i="5"/>
  <c r="Z839" i="5"/>
  <c r="Z840" i="5"/>
  <c r="Z842" i="5"/>
  <c r="Z843" i="5"/>
  <c r="Z845" i="5"/>
  <c r="Z846" i="5"/>
  <c r="Z847" i="5"/>
  <c r="Z848" i="5"/>
  <c r="Z849" i="5"/>
  <c r="Z12" i="5"/>
  <c r="AA836" i="5"/>
  <c r="AA837" i="5"/>
  <c r="AA839" i="5"/>
  <c r="AA840" i="5"/>
  <c r="AA842" i="5"/>
  <c r="AA843" i="5"/>
  <c r="AA845" i="5"/>
  <c r="AA846" i="5"/>
  <c r="AA847" i="5"/>
  <c r="AA848" i="5"/>
  <c r="AA849" i="5"/>
  <c r="AA12" i="5"/>
  <c r="AB836" i="5"/>
  <c r="AB837" i="5"/>
  <c r="AB839" i="5"/>
  <c r="AB840" i="5"/>
  <c r="AB842" i="5"/>
  <c r="AB843" i="5"/>
  <c r="AB845" i="5"/>
  <c r="AB846" i="5"/>
  <c r="AB847" i="5"/>
  <c r="AB848" i="5"/>
  <c r="AB849" i="5"/>
  <c r="AB12" i="5"/>
  <c r="AC836" i="5"/>
  <c r="AC837" i="5"/>
  <c r="AC839" i="5"/>
  <c r="AC840" i="5"/>
  <c r="AC842" i="5"/>
  <c r="AC843" i="5"/>
  <c r="AC845" i="5"/>
  <c r="AC846" i="5"/>
  <c r="AC847" i="5"/>
  <c r="AC848" i="5"/>
  <c r="AC849" i="5"/>
  <c r="AC12" i="5"/>
  <c r="AD836" i="5"/>
  <c r="AD837" i="5"/>
  <c r="AD839" i="5"/>
  <c r="AD840" i="5"/>
  <c r="AD842" i="5"/>
  <c r="AD843" i="5"/>
  <c r="AD845" i="5"/>
  <c r="AD846" i="5"/>
  <c r="AD847" i="5"/>
  <c r="AD848" i="5"/>
  <c r="AD849" i="5"/>
  <c r="AD12" i="5"/>
  <c r="AE836" i="5"/>
  <c r="AE837" i="5"/>
  <c r="AE839" i="5"/>
  <c r="AE840" i="5"/>
  <c r="AE842" i="5"/>
  <c r="AE843" i="5"/>
  <c r="AE845" i="5"/>
  <c r="AE846" i="5"/>
  <c r="AE847" i="5"/>
  <c r="AE848" i="5"/>
  <c r="AE849" i="5"/>
  <c r="AE12" i="5"/>
  <c r="AF836" i="5"/>
  <c r="AF837" i="5"/>
  <c r="AF839" i="5"/>
  <c r="AF840" i="5"/>
  <c r="AF842" i="5"/>
  <c r="AF843" i="5"/>
  <c r="AF845" i="5"/>
  <c r="AF846" i="5"/>
  <c r="AF847" i="5"/>
  <c r="AF848" i="5"/>
  <c r="AF849" i="5"/>
  <c r="AF12" i="5"/>
  <c r="AG836" i="5"/>
  <c r="AG837" i="5"/>
  <c r="AG839" i="5"/>
  <c r="AG840" i="5"/>
  <c r="AG842" i="5"/>
  <c r="AG843" i="5"/>
  <c r="AG845" i="5"/>
  <c r="AG846" i="5"/>
  <c r="AG847" i="5"/>
  <c r="AG848" i="5"/>
  <c r="AG849" i="5"/>
  <c r="AG12" i="5"/>
  <c r="AH836" i="5"/>
  <c r="AH837" i="5"/>
  <c r="AH839" i="5"/>
  <c r="AH840" i="5"/>
  <c r="AH842" i="5"/>
  <c r="AH843" i="5"/>
  <c r="AH845" i="5"/>
  <c r="AH846" i="5"/>
  <c r="AH847" i="5"/>
  <c r="AH848" i="5"/>
  <c r="AH849" i="5"/>
  <c r="AH12" i="5"/>
  <c r="AI836" i="5"/>
  <c r="AI837" i="5"/>
  <c r="AI839" i="5"/>
  <c r="AI840" i="5"/>
  <c r="AI842" i="5"/>
  <c r="AI843" i="5"/>
  <c r="AI845" i="5"/>
  <c r="AI846" i="5"/>
  <c r="AI847" i="5"/>
  <c r="AI848" i="5"/>
  <c r="AI849" i="5"/>
  <c r="AI12" i="5"/>
  <c r="AJ836" i="5"/>
  <c r="AJ837" i="5"/>
  <c r="AJ839" i="5"/>
  <c r="AJ840" i="5"/>
  <c r="AJ842" i="5"/>
  <c r="AJ843" i="5"/>
  <c r="AJ845" i="5"/>
  <c r="AJ846" i="5"/>
  <c r="AJ847" i="5"/>
  <c r="AJ848" i="5"/>
  <c r="AJ849" i="5"/>
  <c r="AJ12" i="5"/>
  <c r="AK836" i="5"/>
  <c r="AK837" i="5"/>
  <c r="AK839" i="5"/>
  <c r="AK840" i="5"/>
  <c r="AK842" i="5"/>
  <c r="AK843" i="5"/>
  <c r="AK845" i="5"/>
  <c r="AK846" i="5"/>
  <c r="AK847" i="5"/>
  <c r="AK848" i="5"/>
  <c r="AK849" i="5"/>
  <c r="AK12" i="5"/>
  <c r="AL836" i="5"/>
  <c r="AL837" i="5"/>
  <c r="AL839" i="5"/>
  <c r="AL840" i="5"/>
  <c r="AL842" i="5"/>
  <c r="AL843" i="5"/>
  <c r="AL845" i="5"/>
  <c r="AL846" i="5"/>
  <c r="AL847" i="5"/>
  <c r="AL848" i="5"/>
  <c r="AL849" i="5"/>
  <c r="AL12" i="5"/>
  <c r="DS12" i="5"/>
  <c r="CE12" i="5"/>
  <c r="AN836" i="5"/>
  <c r="AN837" i="5"/>
  <c r="AN839" i="5"/>
  <c r="AN840" i="5"/>
  <c r="AN842" i="5"/>
  <c r="AN843" i="5"/>
  <c r="AN845" i="5"/>
  <c r="AN846" i="5"/>
  <c r="AN847" i="5"/>
  <c r="AN848" i="5"/>
  <c r="AN849" i="5"/>
  <c r="AN12" i="5"/>
  <c r="AO836" i="5"/>
  <c r="AO837" i="5"/>
  <c r="AO839" i="5"/>
  <c r="AO840" i="5"/>
  <c r="AO842" i="5"/>
  <c r="AO843" i="5"/>
  <c r="AO845" i="5"/>
  <c r="AO846" i="5"/>
  <c r="AO847" i="5"/>
  <c r="AO848" i="5"/>
  <c r="AO849" i="5"/>
  <c r="AO12" i="5"/>
  <c r="AP836" i="5"/>
  <c r="AP837" i="5"/>
  <c r="AP839" i="5"/>
  <c r="AP840" i="5"/>
  <c r="AP842" i="5"/>
  <c r="AP843" i="5"/>
  <c r="AP845" i="5"/>
  <c r="AP846" i="5"/>
  <c r="AP847" i="5"/>
  <c r="AP848" i="5"/>
  <c r="AP849" i="5"/>
  <c r="AP12" i="5"/>
  <c r="AQ836" i="5"/>
  <c r="AQ837" i="5"/>
  <c r="AQ839" i="5"/>
  <c r="AQ840" i="5"/>
  <c r="AQ842" i="5"/>
  <c r="AQ843" i="5"/>
  <c r="AQ845" i="5"/>
  <c r="AQ846" i="5"/>
  <c r="AQ847" i="5"/>
  <c r="AQ848" i="5"/>
  <c r="AQ849" i="5"/>
  <c r="AQ12" i="5"/>
  <c r="AR836" i="5"/>
  <c r="AR837" i="5"/>
  <c r="AR839" i="5"/>
  <c r="AR840" i="5"/>
  <c r="AR842" i="5"/>
  <c r="AR843" i="5"/>
  <c r="AR845" i="5"/>
  <c r="AR846" i="5"/>
  <c r="AR847" i="5"/>
  <c r="AR848" i="5"/>
  <c r="AR849" i="5"/>
  <c r="AR12" i="5"/>
  <c r="AS836" i="5"/>
  <c r="AS837" i="5"/>
  <c r="AS839" i="5"/>
  <c r="AS840" i="5"/>
  <c r="AS842" i="5"/>
  <c r="AS843" i="5"/>
  <c r="AS845" i="5"/>
  <c r="AS846" i="5"/>
  <c r="AS847" i="5"/>
  <c r="AS848" i="5"/>
  <c r="AS849" i="5"/>
  <c r="AS12" i="5"/>
  <c r="AT836" i="5"/>
  <c r="AT837" i="5"/>
  <c r="AT839" i="5"/>
  <c r="AT840" i="5"/>
  <c r="AT842" i="5"/>
  <c r="AT843" i="5"/>
  <c r="AT845" i="5"/>
  <c r="AT846" i="5"/>
  <c r="AT847" i="5"/>
  <c r="AT848" i="5"/>
  <c r="AT849" i="5"/>
  <c r="AT12" i="5"/>
  <c r="AU836" i="5"/>
  <c r="AU837" i="5"/>
  <c r="AU839" i="5"/>
  <c r="AU840" i="5"/>
  <c r="AU842" i="5"/>
  <c r="AU843" i="5"/>
  <c r="AU845" i="5"/>
  <c r="AU846" i="5"/>
  <c r="AU847" i="5"/>
  <c r="AU848" i="5"/>
  <c r="AU849" i="5"/>
  <c r="AU12" i="5"/>
  <c r="AV836" i="5"/>
  <c r="AV837" i="5"/>
  <c r="AV839" i="5"/>
  <c r="AV840" i="5"/>
  <c r="AV842" i="5"/>
  <c r="AV843" i="5"/>
  <c r="AV845" i="5"/>
  <c r="AV846" i="5"/>
  <c r="AV847" i="5"/>
  <c r="AV848" i="5"/>
  <c r="AV849" i="5"/>
  <c r="AV12" i="5"/>
  <c r="AW836" i="5"/>
  <c r="AW837" i="5"/>
  <c r="AW839" i="5"/>
  <c r="AW840" i="5"/>
  <c r="AW842" i="5"/>
  <c r="AW843" i="5"/>
  <c r="AW845" i="5"/>
  <c r="AW846" i="5"/>
  <c r="AW847" i="5"/>
  <c r="AW848" i="5"/>
  <c r="AW849" i="5"/>
  <c r="AW12" i="5"/>
  <c r="AX836" i="5"/>
  <c r="AX837" i="5"/>
  <c r="AX839" i="5"/>
  <c r="AX840" i="5"/>
  <c r="AX842" i="5"/>
  <c r="AX843" i="5"/>
  <c r="AX845" i="5"/>
  <c r="AX846" i="5"/>
  <c r="AX847" i="5"/>
  <c r="AX849" i="5"/>
  <c r="AX12" i="5"/>
  <c r="AY836" i="5"/>
  <c r="AY837" i="5"/>
  <c r="AY839" i="5"/>
  <c r="AY840" i="5"/>
  <c r="AY842" i="5"/>
  <c r="AY843" i="5"/>
  <c r="AY845" i="5"/>
  <c r="AY846" i="5"/>
  <c r="AY847" i="5"/>
  <c r="AY848" i="5"/>
  <c r="AY849" i="5"/>
  <c r="AY12" i="5"/>
  <c r="AZ836" i="5"/>
  <c r="AZ837" i="5"/>
  <c r="AZ839" i="5"/>
  <c r="AZ840" i="5"/>
  <c r="AZ842" i="5"/>
  <c r="AZ843" i="5"/>
  <c r="AZ845" i="5"/>
  <c r="AZ846" i="5"/>
  <c r="AZ847" i="5"/>
  <c r="AZ848" i="5"/>
  <c r="AZ849" i="5"/>
  <c r="AZ12" i="5"/>
  <c r="BA836" i="5"/>
  <c r="BA837" i="5"/>
  <c r="BA839" i="5"/>
  <c r="BA840" i="5"/>
  <c r="BA842" i="5"/>
  <c r="BA843" i="5"/>
  <c r="BA845" i="5"/>
  <c r="BA846" i="5"/>
  <c r="BA847" i="5"/>
  <c r="BA848" i="5"/>
  <c r="BA849" i="5"/>
  <c r="BA12" i="5"/>
  <c r="BB836" i="5"/>
  <c r="BB837" i="5"/>
  <c r="BB839" i="5"/>
  <c r="BB840" i="5"/>
  <c r="BB842" i="5"/>
  <c r="BB843" i="5"/>
  <c r="BB845" i="5"/>
  <c r="BB846" i="5"/>
  <c r="BB847" i="5"/>
  <c r="BB848" i="5"/>
  <c r="BB849" i="5"/>
  <c r="BB12" i="5"/>
  <c r="BC836" i="5"/>
  <c r="BC837" i="5"/>
  <c r="BC839" i="5"/>
  <c r="BC840" i="5"/>
  <c r="BC842" i="5"/>
  <c r="BC843" i="5"/>
  <c r="BC845" i="5"/>
  <c r="BC846" i="5"/>
  <c r="BC847" i="5"/>
  <c r="BC848" i="5"/>
  <c r="BC849" i="5"/>
  <c r="BC12" i="5"/>
  <c r="BD836" i="5"/>
  <c r="BD837" i="5"/>
  <c r="BD839" i="5"/>
  <c r="BD840" i="5"/>
  <c r="BD842" i="5"/>
  <c r="BD843" i="5"/>
  <c r="BD845" i="5"/>
  <c r="BD846" i="5"/>
  <c r="BD847" i="5"/>
  <c r="BD848" i="5"/>
  <c r="BD849" i="5"/>
  <c r="BD12" i="5"/>
  <c r="BE836" i="5"/>
  <c r="BE837" i="5"/>
  <c r="BE839" i="5"/>
  <c r="BE840" i="5"/>
  <c r="BE842" i="5"/>
  <c r="BE843" i="5"/>
  <c r="BE846" i="5"/>
  <c r="BE847" i="5"/>
  <c r="BE848" i="5"/>
  <c r="BE849" i="5"/>
  <c r="BE845" i="5"/>
  <c r="BE12" i="5"/>
  <c r="DT12" i="5"/>
  <c r="CF12" i="5"/>
  <c r="BG836" i="5"/>
  <c r="BG837" i="5"/>
  <c r="BG839" i="5"/>
  <c r="BG840" i="5"/>
  <c r="BG842" i="5"/>
  <c r="BG843" i="5"/>
  <c r="BG845" i="5"/>
  <c r="BG846" i="5"/>
  <c r="BG847" i="5"/>
  <c r="BG848" i="5"/>
  <c r="BG849" i="5"/>
  <c r="BG12" i="5"/>
  <c r="BH836" i="5"/>
  <c r="BH837" i="5"/>
  <c r="BH839" i="5"/>
  <c r="BH840" i="5"/>
  <c r="BH842" i="5"/>
  <c r="BH843" i="5"/>
  <c r="BH845" i="5"/>
  <c r="BH846" i="5"/>
  <c r="BH847" i="5"/>
  <c r="BH848" i="5"/>
  <c r="BH849" i="5"/>
  <c r="BH12" i="5"/>
  <c r="BI836" i="5"/>
  <c r="BI837" i="5"/>
  <c r="BI839" i="5"/>
  <c r="BI840" i="5"/>
  <c r="BI842" i="5"/>
  <c r="BI843" i="5"/>
  <c r="BI845" i="5"/>
  <c r="BI846" i="5"/>
  <c r="BI847" i="5"/>
  <c r="BI848" i="5"/>
  <c r="BI849" i="5"/>
  <c r="BI12" i="5"/>
  <c r="BJ836" i="5"/>
  <c r="BJ837" i="5"/>
  <c r="BJ839" i="5"/>
  <c r="BJ840" i="5"/>
  <c r="BJ842" i="5"/>
  <c r="BJ843" i="5"/>
  <c r="BJ845" i="5"/>
  <c r="BJ846" i="5"/>
  <c r="BJ847" i="5"/>
  <c r="BJ848" i="5"/>
  <c r="BJ849" i="5"/>
  <c r="BJ12" i="5"/>
  <c r="BK836" i="5"/>
  <c r="BK837" i="5"/>
  <c r="BK839" i="5"/>
  <c r="BK840" i="5"/>
  <c r="BK842" i="5"/>
  <c r="BK843" i="5"/>
  <c r="BK845" i="5"/>
  <c r="BK846" i="5"/>
  <c r="BK847" i="5"/>
  <c r="BK848" i="5"/>
  <c r="BK849" i="5"/>
  <c r="BK12" i="5"/>
  <c r="BL836" i="5"/>
  <c r="BL837" i="5"/>
  <c r="BL839" i="5"/>
  <c r="BL840" i="5"/>
  <c r="BL842" i="5"/>
  <c r="BL843" i="5"/>
  <c r="BL845" i="5"/>
  <c r="BL846" i="5"/>
  <c r="BL847" i="5"/>
  <c r="BL848" i="5"/>
  <c r="BL849" i="5"/>
  <c r="BL12" i="5"/>
  <c r="BM836" i="5"/>
  <c r="BM837" i="5"/>
  <c r="BM839" i="5"/>
  <c r="BM840" i="5"/>
  <c r="BM842" i="5"/>
  <c r="BM843" i="5"/>
  <c r="BM845" i="5"/>
  <c r="BM846" i="5"/>
  <c r="BM847" i="5"/>
  <c r="BM848" i="5"/>
  <c r="BM849" i="5"/>
  <c r="BM12" i="5"/>
  <c r="BN836" i="5"/>
  <c r="BN837" i="5"/>
  <c r="BN839" i="5"/>
  <c r="BN840" i="5"/>
  <c r="BN842" i="5"/>
  <c r="BN843" i="5"/>
  <c r="BN845" i="5"/>
  <c r="BN846" i="5"/>
  <c r="BN847" i="5"/>
  <c r="BN848" i="5"/>
  <c r="BN849" i="5"/>
  <c r="BN12" i="5"/>
  <c r="BO836" i="5"/>
  <c r="BO837" i="5"/>
  <c r="BO839" i="5"/>
  <c r="BO840" i="5"/>
  <c r="BO842" i="5"/>
  <c r="BO843" i="5"/>
  <c r="BO845" i="5"/>
  <c r="BO846" i="5"/>
  <c r="BO847" i="5"/>
  <c r="BO848" i="5"/>
  <c r="BO849" i="5"/>
  <c r="BO12" i="5"/>
  <c r="BP836" i="5"/>
  <c r="BP837" i="5"/>
  <c r="BP839" i="5"/>
  <c r="BP840" i="5"/>
  <c r="BP842" i="5"/>
  <c r="BP843" i="5"/>
  <c r="BP845" i="5"/>
  <c r="BP846" i="5"/>
  <c r="BP847" i="5"/>
  <c r="BP848" i="5"/>
  <c r="BP849" i="5"/>
  <c r="BP12" i="5"/>
  <c r="BQ836" i="5"/>
  <c r="BQ837" i="5"/>
  <c r="BQ839" i="5"/>
  <c r="BQ840" i="5"/>
  <c r="BQ842" i="5"/>
  <c r="BQ843" i="5"/>
  <c r="BQ845" i="5"/>
  <c r="BQ846" i="5"/>
  <c r="BQ847" i="5"/>
  <c r="BQ848" i="5"/>
  <c r="BQ849" i="5"/>
  <c r="BQ12" i="5"/>
  <c r="BR836" i="5"/>
  <c r="BR837" i="5"/>
  <c r="BR839" i="5"/>
  <c r="BR840" i="5"/>
  <c r="BR842" i="5"/>
  <c r="BR843" i="5"/>
  <c r="BR845" i="5"/>
  <c r="BR846" i="5"/>
  <c r="BR847" i="5"/>
  <c r="BR848" i="5"/>
  <c r="BR849" i="5"/>
  <c r="BR12" i="5"/>
  <c r="BS836" i="5"/>
  <c r="BS837" i="5"/>
  <c r="BS839" i="5"/>
  <c r="BS840" i="5"/>
  <c r="BS842" i="5"/>
  <c r="BS843" i="5"/>
  <c r="BS845" i="5"/>
  <c r="BS846" i="5"/>
  <c r="BS847" i="5"/>
  <c r="BS848" i="5"/>
  <c r="BS849" i="5"/>
  <c r="BS12" i="5"/>
  <c r="BT836" i="5"/>
  <c r="BT837" i="5"/>
  <c r="BT839" i="5"/>
  <c r="BT840" i="5"/>
  <c r="BT842" i="5"/>
  <c r="BT843" i="5"/>
  <c r="BT845" i="5"/>
  <c r="BT846" i="5"/>
  <c r="BT847" i="5"/>
  <c r="BT848" i="5"/>
  <c r="BT849" i="5"/>
  <c r="BT12" i="5"/>
  <c r="BU836" i="5"/>
  <c r="BU837" i="5"/>
  <c r="BU839" i="5"/>
  <c r="BU840" i="5"/>
  <c r="BU842" i="5"/>
  <c r="BU843" i="5"/>
  <c r="BU845" i="5"/>
  <c r="BU846" i="5"/>
  <c r="BU847" i="5"/>
  <c r="BU848" i="5"/>
  <c r="BU849" i="5"/>
  <c r="BU12" i="5"/>
  <c r="BV836" i="5"/>
  <c r="BV837" i="5"/>
  <c r="BV839" i="5"/>
  <c r="BV840" i="5"/>
  <c r="BV842" i="5"/>
  <c r="BV843" i="5"/>
  <c r="BV845" i="5"/>
  <c r="BV846" i="5"/>
  <c r="BV847" i="5"/>
  <c r="BV848" i="5"/>
  <c r="BV849" i="5"/>
  <c r="BV12" i="5"/>
  <c r="BW836" i="5"/>
  <c r="BW837" i="5"/>
  <c r="BW839" i="5"/>
  <c r="BW840" i="5"/>
  <c r="BW842" i="5"/>
  <c r="BW843" i="5"/>
  <c r="BW845" i="5"/>
  <c r="BW846" i="5"/>
  <c r="BW847" i="5"/>
  <c r="BW848" i="5"/>
  <c r="BW849" i="5"/>
  <c r="BW12" i="5"/>
  <c r="BX836" i="5"/>
  <c r="BX837" i="5"/>
  <c r="BX839" i="5"/>
  <c r="BX840" i="5"/>
  <c r="BX842" i="5"/>
  <c r="BX843" i="5"/>
  <c r="BX845" i="5"/>
  <c r="BX846" i="5"/>
  <c r="BX847" i="5"/>
  <c r="BX848" i="5"/>
  <c r="BX849" i="5"/>
  <c r="BX12" i="5"/>
  <c r="DU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CC836" i="5"/>
  <c r="CC837" i="5"/>
  <c r="CC839" i="5"/>
  <c r="CC840" i="5"/>
  <c r="CC842" i="5"/>
  <c r="CC843" i="5"/>
  <c r="CC845" i="5"/>
  <c r="CC846" i="5"/>
  <c r="CC847" i="5"/>
  <c r="CC848" i="5"/>
  <c r="CC849" i="5"/>
  <c r="CC12" i="5"/>
  <c r="CB836" i="5"/>
  <c r="CB837" i="5"/>
  <c r="CB839" i="5"/>
  <c r="CB840" i="5"/>
  <c r="CB842" i="5"/>
  <c r="CB843" i="5"/>
  <c r="CB845" i="5"/>
  <c r="CB846" i="5"/>
  <c r="CB847" i="5"/>
  <c r="CB848" i="5"/>
  <c r="CB849" i="5"/>
  <c r="CB12" i="5"/>
  <c r="CA836" i="5"/>
  <c r="CA837" i="5"/>
  <c r="CA839" i="5"/>
  <c r="CA840" i="5"/>
  <c r="CA842" i="5"/>
  <c r="CA843" i="5"/>
  <c r="CA845" i="5"/>
  <c r="CA846" i="5"/>
  <c r="CA847" i="5"/>
  <c r="CA848" i="5"/>
  <c r="CA849" i="5"/>
  <c r="CA12" i="5"/>
  <c r="BZ836" i="5"/>
  <c r="BZ837" i="5"/>
  <c r="BZ839" i="5"/>
  <c r="BZ840" i="5"/>
  <c r="BZ842" i="5"/>
  <c r="BZ843" i="5"/>
  <c r="BZ845" i="5"/>
  <c r="BZ846" i="5"/>
  <c r="BZ847" i="5"/>
  <c r="BZ848" i="5"/>
  <c r="BZ849" i="5"/>
  <c r="BZ12" i="5"/>
  <c r="CC832" i="5"/>
  <c r="CC833" i="5"/>
  <c r="CC834" i="5"/>
  <c r="CC835" i="5"/>
  <c r="CC838" i="5"/>
  <c r="CC841" i="5"/>
  <c r="CC844" i="5"/>
  <c r="CC11" i="5"/>
  <c r="CB832" i="5"/>
  <c r="CB833" i="5"/>
  <c r="CB834" i="5"/>
  <c r="CB835" i="5"/>
  <c r="CB838" i="5"/>
  <c r="CB841" i="5"/>
  <c r="CB844" i="5"/>
  <c r="CB11" i="5"/>
  <c r="CA832" i="5"/>
  <c r="CA833" i="5"/>
  <c r="CA834" i="5"/>
  <c r="CA835" i="5"/>
  <c r="CA838" i="5"/>
  <c r="CA841" i="5"/>
  <c r="CA844" i="5"/>
  <c r="CA11" i="5"/>
  <c r="BZ832" i="5"/>
  <c r="BZ833" i="5"/>
  <c r="BZ834" i="5"/>
  <c r="BZ835" i="5"/>
  <c r="BZ838" i="5"/>
  <c r="BZ841" i="5"/>
  <c r="BZ844" i="5"/>
  <c r="BZ11" i="5"/>
  <c r="BX832" i="5"/>
  <c r="BX833" i="5"/>
  <c r="BX834" i="5"/>
  <c r="BX835" i="5"/>
  <c r="BX838" i="5"/>
  <c r="BX841" i="5"/>
  <c r="BX844" i="5"/>
  <c r="BX11" i="5"/>
  <c r="BW832" i="5"/>
  <c r="BW833" i="5"/>
  <c r="BW834" i="5"/>
  <c r="BW835" i="5"/>
  <c r="BW838" i="5"/>
  <c r="BW841" i="5"/>
  <c r="BW844" i="5"/>
  <c r="BW11" i="5"/>
  <c r="BV832" i="5"/>
  <c r="BV833" i="5"/>
  <c r="BV834" i="5"/>
  <c r="BV835" i="5"/>
  <c r="BV838" i="5"/>
  <c r="BV841" i="5"/>
  <c r="BV844" i="5"/>
  <c r="BV11" i="5"/>
  <c r="BU832" i="5"/>
  <c r="BU833" i="5"/>
  <c r="BU834" i="5"/>
  <c r="BU835" i="5"/>
  <c r="BU838" i="5"/>
  <c r="BU841" i="5"/>
  <c r="BU844" i="5"/>
  <c r="BU11" i="5"/>
  <c r="BT832" i="5"/>
  <c r="BT833" i="5"/>
  <c r="BT834" i="5"/>
  <c r="BT835" i="5"/>
  <c r="BT838" i="5"/>
  <c r="BT841" i="5"/>
  <c r="BT844" i="5"/>
  <c r="BT11" i="5"/>
  <c r="BS832" i="5"/>
  <c r="BS833" i="5"/>
  <c r="BS834" i="5"/>
  <c r="BS835" i="5"/>
  <c r="BS838" i="5"/>
  <c r="BS841" i="5"/>
  <c r="BS844" i="5"/>
  <c r="BS11" i="5"/>
  <c r="BR832" i="5"/>
  <c r="BR833" i="5"/>
  <c r="BR834" i="5"/>
  <c r="BR835" i="5"/>
  <c r="BR838" i="5"/>
  <c r="BR841" i="5"/>
  <c r="BR844" i="5"/>
  <c r="BR11" i="5"/>
  <c r="BQ832" i="5"/>
  <c r="BQ833" i="5"/>
  <c r="BQ834" i="5"/>
  <c r="BQ835" i="5"/>
  <c r="BQ838" i="5"/>
  <c r="BQ841" i="5"/>
  <c r="BQ844" i="5"/>
  <c r="BQ11" i="5"/>
  <c r="BP832" i="5"/>
  <c r="BP833" i="5"/>
  <c r="BP834" i="5"/>
  <c r="BP835" i="5"/>
  <c r="BP838" i="5"/>
  <c r="BP841" i="5"/>
  <c r="BP844" i="5"/>
  <c r="BP11" i="5"/>
  <c r="BO832" i="5"/>
  <c r="BO833" i="5"/>
  <c r="BO834" i="5"/>
  <c r="BO835" i="5"/>
  <c r="BO838" i="5"/>
  <c r="BO841" i="5"/>
  <c r="BO844" i="5"/>
  <c r="BO11" i="5"/>
  <c r="BN832" i="5"/>
  <c r="BN833" i="5"/>
  <c r="BN834" i="5"/>
  <c r="BN835" i="5"/>
  <c r="BN838" i="5"/>
  <c r="BN841" i="5"/>
  <c r="BN844" i="5"/>
  <c r="BN11" i="5"/>
  <c r="BM832" i="5"/>
  <c r="BM833" i="5"/>
  <c r="BM834" i="5"/>
  <c r="BM835" i="5"/>
  <c r="BM838" i="5"/>
  <c r="BM841" i="5"/>
  <c r="BM844" i="5"/>
  <c r="BM11" i="5"/>
  <c r="BL832" i="5"/>
  <c r="BL833" i="5"/>
  <c r="BL834" i="5"/>
  <c r="BL835" i="5"/>
  <c r="BL838" i="5"/>
  <c r="BL841" i="5"/>
  <c r="BL844" i="5"/>
  <c r="BL11" i="5"/>
  <c r="BK832" i="5"/>
  <c r="BK833" i="5"/>
  <c r="BK834" i="5"/>
  <c r="BK835" i="5"/>
  <c r="BK838" i="5"/>
  <c r="BK841" i="5"/>
  <c r="BK844" i="5"/>
  <c r="BK11" i="5"/>
  <c r="BJ832" i="5"/>
  <c r="BJ833" i="5"/>
  <c r="BJ834" i="5"/>
  <c r="BJ835" i="5"/>
  <c r="BJ838" i="5"/>
  <c r="BJ841" i="5"/>
  <c r="BJ844" i="5"/>
  <c r="BJ11" i="5"/>
  <c r="BI832" i="5"/>
  <c r="BI833" i="5"/>
  <c r="BI834" i="5"/>
  <c r="BI835" i="5"/>
  <c r="BI838" i="5"/>
  <c r="BI841" i="5"/>
  <c r="BI844" i="5"/>
  <c r="BI11" i="5"/>
  <c r="BH832" i="5"/>
  <c r="BH833" i="5"/>
  <c r="BH834" i="5"/>
  <c r="BH835" i="5"/>
  <c r="BH838" i="5"/>
  <c r="BH841" i="5"/>
  <c r="BH844" i="5"/>
  <c r="BH11" i="5"/>
  <c r="BG832" i="5"/>
  <c r="BG833" i="5"/>
  <c r="BG834" i="5"/>
  <c r="BG835" i="5"/>
  <c r="BG838" i="5"/>
  <c r="BG841" i="5"/>
  <c r="BG844" i="5"/>
  <c r="BG11" i="5"/>
  <c r="BE832" i="5"/>
  <c r="BE833" i="5"/>
  <c r="BE834" i="5"/>
  <c r="BE835" i="5"/>
  <c r="BE838" i="5"/>
  <c r="BE841" i="5"/>
  <c r="BE844" i="5"/>
  <c r="BE11" i="5"/>
  <c r="BD832" i="5"/>
  <c r="BD833" i="5"/>
  <c r="BD834" i="5"/>
  <c r="BD835" i="5"/>
  <c r="BD838" i="5"/>
  <c r="BD841" i="5"/>
  <c r="BD844" i="5"/>
  <c r="BD11" i="5"/>
  <c r="BC832" i="5"/>
  <c r="BC833" i="5"/>
  <c r="BC834" i="5"/>
  <c r="BC835" i="5"/>
  <c r="BC838" i="5"/>
  <c r="BC841" i="5"/>
  <c r="BC844" i="5"/>
  <c r="BC11" i="5"/>
  <c r="BB832" i="5"/>
  <c r="BB833" i="5"/>
  <c r="BB834" i="5"/>
  <c r="BB835" i="5"/>
  <c r="BB838" i="5"/>
  <c r="BB841" i="5"/>
  <c r="BB844" i="5"/>
  <c r="BB11" i="5"/>
  <c r="BA832" i="5"/>
  <c r="BA833" i="5"/>
  <c r="BA834" i="5"/>
  <c r="BA835" i="5"/>
  <c r="BA838" i="5"/>
  <c r="BA841" i="5"/>
  <c r="BA844" i="5"/>
  <c r="BA11" i="5"/>
  <c r="AZ832" i="5"/>
  <c r="AZ833" i="5"/>
  <c r="AZ834" i="5"/>
  <c r="AZ835" i="5"/>
  <c r="AZ838" i="5"/>
  <c r="AZ841" i="5"/>
  <c r="AZ844" i="5"/>
  <c r="AZ11" i="5"/>
  <c r="AY832" i="5"/>
  <c r="AY833" i="5"/>
  <c r="AY834" i="5"/>
  <c r="AY835" i="5"/>
  <c r="AY838" i="5"/>
  <c r="AY841" i="5"/>
  <c r="AY844" i="5"/>
  <c r="AY11" i="5"/>
  <c r="AX832" i="5"/>
  <c r="AX833" i="5"/>
  <c r="AX834" i="5"/>
  <c r="AX835" i="5"/>
  <c r="AX838" i="5"/>
  <c r="AX841" i="5"/>
  <c r="AX844" i="5"/>
  <c r="AX11" i="5"/>
  <c r="AW832" i="5"/>
  <c r="AW833" i="5"/>
  <c r="AW834" i="5"/>
  <c r="AW835" i="5"/>
  <c r="AW838" i="5"/>
  <c r="AW841" i="5"/>
  <c r="AW844" i="5"/>
  <c r="AW11" i="5"/>
  <c r="AV832" i="5"/>
  <c r="AV833" i="5"/>
  <c r="AV834" i="5"/>
  <c r="AV835" i="5"/>
  <c r="AV838" i="5"/>
  <c r="AV841" i="5"/>
  <c r="AV844" i="5"/>
  <c r="AV11" i="5"/>
  <c r="AU832" i="5"/>
  <c r="AU833" i="5"/>
  <c r="AU834" i="5"/>
  <c r="AU835" i="5"/>
  <c r="AU838" i="5"/>
  <c r="AU841" i="5"/>
  <c r="AU844" i="5"/>
  <c r="AU11" i="5"/>
  <c r="AT832" i="5"/>
  <c r="AT833" i="5"/>
  <c r="AT834" i="5"/>
  <c r="AT835" i="5"/>
  <c r="AT838" i="5"/>
  <c r="AT841" i="5"/>
  <c r="AT844" i="5"/>
  <c r="AT11" i="5"/>
  <c r="AS832" i="5"/>
  <c r="AS833" i="5"/>
  <c r="AS834" i="5"/>
  <c r="AS835" i="5"/>
  <c r="AS838" i="5"/>
  <c r="AS841" i="5"/>
  <c r="AS844" i="5"/>
  <c r="AS11" i="5"/>
  <c r="AR832" i="5"/>
  <c r="AR833" i="5"/>
  <c r="AR834" i="5"/>
  <c r="AR835" i="5"/>
  <c r="AR838" i="5"/>
  <c r="AR841" i="5"/>
  <c r="AR844" i="5"/>
  <c r="AR11" i="5"/>
  <c r="AQ832" i="5"/>
  <c r="AQ833" i="5"/>
  <c r="AQ834" i="5"/>
  <c r="AQ835" i="5"/>
  <c r="AQ838" i="5"/>
  <c r="AQ841" i="5"/>
  <c r="AQ844" i="5"/>
  <c r="AQ11" i="5"/>
  <c r="AP832" i="5"/>
  <c r="AP833" i="5"/>
  <c r="AP834" i="5"/>
  <c r="AP835" i="5"/>
  <c r="AP838" i="5"/>
  <c r="AP841" i="5"/>
  <c r="AP844" i="5"/>
  <c r="AP11" i="5"/>
  <c r="AO832" i="5"/>
  <c r="AO833" i="5"/>
  <c r="AO834" i="5"/>
  <c r="AO835" i="5"/>
  <c r="AO838" i="5"/>
  <c r="AO841" i="5"/>
  <c r="AO844" i="5"/>
  <c r="AO11" i="5"/>
  <c r="AN832" i="5"/>
  <c r="AN833" i="5"/>
  <c r="AN834" i="5"/>
  <c r="AN835" i="5"/>
  <c r="AN838" i="5"/>
  <c r="AN841" i="5"/>
  <c r="AN844" i="5"/>
  <c r="AN11" i="5"/>
  <c r="AL832" i="5"/>
  <c r="AL833" i="5"/>
  <c r="AL834" i="5"/>
  <c r="AL835" i="5"/>
  <c r="AL838" i="5"/>
  <c r="AL841" i="5"/>
  <c r="AL844" i="5"/>
  <c r="AL11" i="5"/>
  <c r="AK832" i="5"/>
  <c r="AK833" i="5"/>
  <c r="AK834" i="5"/>
  <c r="AK835" i="5"/>
  <c r="AK838" i="5"/>
  <c r="AK841" i="5"/>
  <c r="AK844" i="5"/>
  <c r="AK11" i="5"/>
  <c r="AJ832" i="5"/>
  <c r="AJ833" i="5"/>
  <c r="AJ834" i="5"/>
  <c r="AJ835" i="5"/>
  <c r="AJ838" i="5"/>
  <c r="AJ841" i="5"/>
  <c r="AJ844" i="5"/>
  <c r="AJ11" i="5"/>
  <c r="AI832" i="5"/>
  <c r="AI833" i="5"/>
  <c r="AI834" i="5"/>
  <c r="AI835" i="5"/>
  <c r="AI838" i="5"/>
  <c r="AI841" i="5"/>
  <c r="AI844" i="5"/>
  <c r="AI11" i="5"/>
  <c r="AH832" i="5"/>
  <c r="AH833" i="5"/>
  <c r="AH834" i="5"/>
  <c r="AH835" i="5"/>
  <c r="AH838" i="5"/>
  <c r="AH841" i="5"/>
  <c r="AH844" i="5"/>
  <c r="AH11" i="5"/>
  <c r="AG832" i="5"/>
  <c r="AG833" i="5"/>
  <c r="AG834" i="5"/>
  <c r="AG835" i="5"/>
  <c r="AG838" i="5"/>
  <c r="AG841" i="5"/>
  <c r="AG844" i="5"/>
  <c r="AG11" i="5"/>
  <c r="AF832" i="5"/>
  <c r="AF833" i="5"/>
  <c r="AF834" i="5"/>
  <c r="AF835" i="5"/>
  <c r="AF838" i="5"/>
  <c r="AF841" i="5"/>
  <c r="AF844" i="5"/>
  <c r="AF11" i="5"/>
  <c r="AE832" i="5"/>
  <c r="AE833" i="5"/>
  <c r="AE834" i="5"/>
  <c r="AE835" i="5"/>
  <c r="AE838" i="5"/>
  <c r="AE841" i="5"/>
  <c r="AE844" i="5"/>
  <c r="AE11" i="5"/>
  <c r="AD832" i="5"/>
  <c r="AD833" i="5"/>
  <c r="AD834" i="5"/>
  <c r="AD835" i="5"/>
  <c r="AD838" i="5"/>
  <c r="AD841" i="5"/>
  <c r="AD844" i="5"/>
  <c r="AD11" i="5"/>
  <c r="AC832" i="5"/>
  <c r="AC833" i="5"/>
  <c r="AC834" i="5"/>
  <c r="AC835" i="5"/>
  <c r="AC838" i="5"/>
  <c r="AC841" i="5"/>
  <c r="AC844" i="5"/>
  <c r="AC11" i="5"/>
  <c r="AB832" i="5"/>
  <c r="AB833" i="5"/>
  <c r="AB834" i="5"/>
  <c r="AB835" i="5"/>
  <c r="AB838" i="5"/>
  <c r="AB841" i="5"/>
  <c r="AB844" i="5"/>
  <c r="AB11" i="5"/>
  <c r="AA832" i="5"/>
  <c r="AA833" i="5"/>
  <c r="AA834" i="5"/>
  <c r="AA835" i="5"/>
  <c r="AA838" i="5"/>
  <c r="AA841" i="5"/>
  <c r="AA844" i="5"/>
  <c r="AA11" i="5"/>
  <c r="Z832" i="5"/>
  <c r="Z833" i="5"/>
  <c r="Z834" i="5"/>
  <c r="Z835" i="5"/>
  <c r="Z838" i="5"/>
  <c r="Z841" i="5"/>
  <c r="Z844" i="5"/>
  <c r="Z11" i="5"/>
  <c r="Y832" i="5"/>
  <c r="Y833" i="5"/>
  <c r="Y834" i="5"/>
  <c r="Y835" i="5"/>
  <c r="Y838" i="5"/>
  <c r="Y841" i="5"/>
  <c r="Y844" i="5"/>
  <c r="Y11" i="5"/>
  <c r="X832" i="5"/>
  <c r="X833" i="5"/>
  <c r="X834" i="5"/>
  <c r="X835" i="5"/>
  <c r="X838" i="5"/>
  <c r="X841" i="5"/>
  <c r="X844" i="5"/>
  <c r="X11" i="5"/>
  <c r="W832" i="5"/>
  <c r="W833" i="5"/>
  <c r="W834" i="5"/>
  <c r="W835" i="5"/>
  <c r="W838" i="5"/>
  <c r="W841" i="5"/>
  <c r="W844" i="5"/>
  <c r="W11" i="5"/>
  <c r="V832" i="5"/>
  <c r="V833" i="5"/>
  <c r="V834" i="5"/>
  <c r="V835" i="5"/>
  <c r="V838" i="5"/>
  <c r="V841" i="5"/>
  <c r="V844" i="5"/>
  <c r="V11" i="5"/>
  <c r="U832" i="5"/>
  <c r="U833" i="5"/>
  <c r="U834" i="5"/>
  <c r="U835" i="5"/>
  <c r="U838" i="5"/>
  <c r="U841" i="5"/>
  <c r="U844" i="5"/>
  <c r="U11" i="5"/>
  <c r="C832" i="5"/>
  <c r="C833" i="5"/>
  <c r="C834" i="5"/>
  <c r="C835" i="5"/>
  <c r="C838" i="5"/>
  <c r="C841" i="5"/>
  <c r="C844" i="5"/>
  <c r="C11" i="5"/>
  <c r="D832" i="5"/>
  <c r="D833" i="5"/>
  <c r="D834" i="5"/>
  <c r="D835" i="5"/>
  <c r="D838" i="5"/>
  <c r="D841" i="5"/>
  <c r="D844" i="5"/>
  <c r="D11" i="5"/>
  <c r="E832" i="5"/>
  <c r="E833" i="5"/>
  <c r="E834" i="5"/>
  <c r="E835" i="5"/>
  <c r="E838" i="5"/>
  <c r="E841" i="5"/>
  <c r="E844" i="5"/>
  <c r="E11" i="5"/>
  <c r="F832" i="5"/>
  <c r="F833" i="5"/>
  <c r="F834" i="5"/>
  <c r="F835" i="5"/>
  <c r="F838" i="5"/>
  <c r="F841" i="5"/>
  <c r="F844" i="5"/>
  <c r="F11" i="5"/>
  <c r="G832" i="5"/>
  <c r="G833" i="5"/>
  <c r="G834" i="5"/>
  <c r="G835" i="5"/>
  <c r="G838" i="5"/>
  <c r="G841" i="5"/>
  <c r="G844" i="5"/>
  <c r="G11" i="5"/>
  <c r="H832" i="5"/>
  <c r="H833" i="5"/>
  <c r="H834" i="5"/>
  <c r="H835" i="5"/>
  <c r="H838" i="5"/>
  <c r="H841" i="5"/>
  <c r="H844" i="5"/>
  <c r="H11" i="5"/>
  <c r="I832" i="5"/>
  <c r="I833" i="5"/>
  <c r="I834" i="5"/>
  <c r="I835" i="5"/>
  <c r="I838" i="5"/>
  <c r="I841" i="5"/>
  <c r="I844" i="5"/>
  <c r="I11" i="5"/>
  <c r="J832" i="5"/>
  <c r="J833" i="5"/>
  <c r="J834" i="5"/>
  <c r="J835" i="5"/>
  <c r="J838" i="5"/>
  <c r="J841" i="5"/>
  <c r="J844" i="5"/>
  <c r="J11" i="5"/>
  <c r="K832" i="5"/>
  <c r="K833" i="5"/>
  <c r="K834" i="5"/>
  <c r="K835" i="5"/>
  <c r="K838" i="5"/>
  <c r="K841" i="5"/>
  <c r="K844" i="5"/>
  <c r="K11" i="5"/>
  <c r="L832" i="5"/>
  <c r="L833" i="5"/>
  <c r="L834" i="5"/>
  <c r="L835" i="5"/>
  <c r="L838" i="5"/>
  <c r="L841" i="5"/>
  <c r="L844" i="5"/>
  <c r="L11" i="5"/>
  <c r="M832" i="5"/>
  <c r="M833" i="5"/>
  <c r="M834" i="5"/>
  <c r="M835" i="5"/>
  <c r="M838" i="5"/>
  <c r="M841" i="5"/>
  <c r="M844" i="5"/>
  <c r="M11" i="5"/>
  <c r="N832" i="5"/>
  <c r="N833" i="5"/>
  <c r="N834" i="5"/>
  <c r="N835" i="5"/>
  <c r="N838" i="5"/>
  <c r="N841" i="5"/>
  <c r="N844" i="5"/>
  <c r="N11" i="5"/>
  <c r="O832" i="5"/>
  <c r="O833" i="5"/>
  <c r="O834" i="5"/>
  <c r="O835" i="5"/>
  <c r="O838" i="5"/>
  <c r="O841" i="5"/>
  <c r="O844" i="5"/>
  <c r="O11" i="5"/>
  <c r="P832" i="5"/>
  <c r="P833" i="5"/>
  <c r="P834" i="5"/>
  <c r="P835" i="5"/>
  <c r="P838" i="5"/>
  <c r="P841" i="5"/>
  <c r="P844" i="5"/>
  <c r="P11" i="5"/>
  <c r="Q832" i="5"/>
  <c r="Q833" i="5"/>
  <c r="Q834" i="5"/>
  <c r="Q835" i="5"/>
  <c r="Q838" i="5"/>
  <c r="Q841" i="5"/>
  <c r="Q844" i="5"/>
  <c r="Q11" i="5"/>
  <c r="R832" i="5"/>
  <c r="R833" i="5"/>
  <c r="R834" i="5"/>
  <c r="R835" i="5"/>
  <c r="R838" i="5"/>
  <c r="R841" i="5"/>
  <c r="R844" i="5"/>
  <c r="R11" i="5"/>
  <c r="S832" i="5"/>
  <c r="S833" i="5"/>
  <c r="S834" i="5"/>
  <c r="S835" i="5"/>
  <c r="S838" i="5"/>
  <c r="S841" i="5"/>
  <c r="S844" i="5"/>
  <c r="S11" i="5"/>
  <c r="CA292" i="4"/>
  <c r="CB292" i="4"/>
  <c r="CC292" i="4"/>
  <c r="BZ292" i="4"/>
  <c r="CC286" i="4"/>
  <c r="CB286" i="4"/>
  <c r="CA286" i="4"/>
  <c r="BZ286" i="4"/>
  <c r="CC280" i="4"/>
  <c r="CB280" i="4"/>
  <c r="CA280" i="4"/>
  <c r="BZ280" i="4"/>
  <c r="CC274" i="4"/>
  <c r="CB274" i="4"/>
  <c r="CA274" i="4"/>
  <c r="BZ274" i="4"/>
  <c r="CC268" i="4"/>
  <c r="CB268" i="4"/>
  <c r="CA268" i="4"/>
  <c r="BZ268" i="4"/>
  <c r="CC262" i="4"/>
  <c r="CB262" i="4"/>
  <c r="CA262" i="4"/>
  <c r="BZ262" i="4"/>
  <c r="CC256" i="4"/>
  <c r="CB256" i="4"/>
  <c r="CA256" i="4"/>
  <c r="BZ256" i="4"/>
  <c r="R327" i="3"/>
  <c r="R324" i="3"/>
  <c r="R323" i="3"/>
  <c r="R322" i="3"/>
  <c r="R325" i="3"/>
  <c r="R326" i="3"/>
  <c r="R321" i="3"/>
  <c r="Q322" i="3"/>
  <c r="Q323" i="3"/>
  <c r="Q324" i="3"/>
  <c r="Q325" i="3"/>
  <c r="Q326" i="3"/>
  <c r="Q327" i="3"/>
  <c r="Q321" i="3"/>
  <c r="CC8" i="4"/>
  <c r="CB8" i="4"/>
  <c r="CA8" i="4"/>
  <c r="BZ8" i="4"/>
  <c r="P437" i="8"/>
  <c r="P851" i="8"/>
  <c r="P14" i="8"/>
  <c r="O437" i="8"/>
  <c r="O851" i="8"/>
  <c r="O14" i="8"/>
  <c r="N437" i="8"/>
  <c r="N851" i="8"/>
  <c r="CA7" i="6"/>
  <c r="N447" i="8"/>
  <c r="N852" i="8"/>
  <c r="N14" i="8"/>
  <c r="M437" i="8"/>
  <c r="M851" i="8"/>
  <c r="BZ7" i="6"/>
  <c r="M14" i="8"/>
  <c r="Q887" i="8"/>
  <c r="R887" i="8"/>
  <c r="Q886" i="8"/>
  <c r="R886" i="8"/>
  <c r="Q885" i="8"/>
  <c r="R885" i="8"/>
  <c r="Q884" i="8"/>
  <c r="R884" i="8"/>
  <c r="Q883" i="8"/>
  <c r="R883" i="8"/>
  <c r="Q882" i="8"/>
  <c r="R882" i="8"/>
  <c r="Q881" i="8"/>
  <c r="R881" i="8"/>
  <c r="Q880" i="8"/>
  <c r="R880" i="8"/>
  <c r="H863" i="8"/>
  <c r="I863" i="8"/>
  <c r="J863" i="8"/>
  <c r="K863" i="8"/>
  <c r="H864" i="8"/>
  <c r="I864" i="8"/>
  <c r="J864" i="8"/>
  <c r="K864" i="8"/>
  <c r="H865" i="8"/>
  <c r="I865" i="8"/>
  <c r="J865" i="8"/>
  <c r="K865" i="8"/>
  <c r="H866" i="8"/>
  <c r="I866" i="8"/>
  <c r="J866" i="8"/>
  <c r="K866" i="8"/>
  <c r="H867" i="8"/>
  <c r="I867" i="8"/>
  <c r="J867" i="8"/>
  <c r="K867" i="8"/>
  <c r="H868" i="8"/>
  <c r="I868" i="8"/>
  <c r="J868" i="8"/>
  <c r="K868" i="8"/>
  <c r="H880" i="8"/>
  <c r="I880" i="8"/>
  <c r="J880" i="8"/>
  <c r="K880" i="8"/>
  <c r="H881" i="8"/>
  <c r="I881" i="8"/>
  <c r="J881" i="8"/>
  <c r="K881" i="8"/>
  <c r="H882" i="8"/>
  <c r="I882" i="8"/>
  <c r="J882" i="8"/>
  <c r="K882" i="8"/>
  <c r="H883" i="8"/>
  <c r="I883" i="8"/>
  <c r="J883" i="8"/>
  <c r="K883" i="8"/>
  <c r="H884" i="8"/>
  <c r="I884" i="8"/>
  <c r="J884" i="8"/>
  <c r="K884" i="8"/>
  <c r="H885" i="8"/>
  <c r="I885" i="8"/>
  <c r="J885" i="8"/>
  <c r="K885" i="8"/>
  <c r="H886" i="8"/>
  <c r="I886" i="8"/>
  <c r="J886" i="8"/>
  <c r="K886" i="8"/>
  <c r="H887" i="8"/>
  <c r="I887" i="8"/>
  <c r="J887" i="8"/>
  <c r="K887" i="8"/>
  <c r="BZ128" i="4"/>
  <c r="BZ153" i="4"/>
  <c r="CB128" i="4"/>
  <c r="CB153" i="4"/>
  <c r="BZ281" i="4"/>
  <c r="BZ257" i="4"/>
  <c r="BZ263" i="4"/>
  <c r="BZ269" i="4"/>
  <c r="BZ275" i="4"/>
  <c r="BZ287" i="4"/>
  <c r="BZ293" i="4"/>
  <c r="BZ300" i="4"/>
  <c r="CA281" i="4"/>
  <c r="CA257" i="4"/>
  <c r="CA263" i="4"/>
  <c r="CA269" i="4"/>
  <c r="CA275" i="4"/>
  <c r="CA287" i="4"/>
  <c r="CA293" i="4"/>
  <c r="CA300" i="4"/>
  <c r="CB257" i="4"/>
  <c r="CB263" i="4"/>
  <c r="CB269" i="4"/>
  <c r="CB275" i="4"/>
  <c r="CB281" i="4"/>
  <c r="CB287" i="4"/>
  <c r="CB293" i="4"/>
  <c r="CB300" i="4"/>
  <c r="CC257" i="4"/>
  <c r="CC263" i="4"/>
  <c r="CC269" i="4"/>
  <c r="CC275" i="4"/>
  <c r="CC281" i="4"/>
  <c r="CC287" i="4"/>
  <c r="CC293" i="4"/>
  <c r="CC300" i="4"/>
  <c r="M1044" i="8"/>
  <c r="X1044" i="8"/>
  <c r="M1086" i="8"/>
  <c r="M1064" i="8"/>
  <c r="M1085" i="8"/>
  <c r="X448" i="8"/>
  <c r="X450" i="8"/>
  <c r="X449" i="8"/>
  <c r="P727" i="8"/>
  <c r="P983" i="8"/>
  <c r="O727" i="8"/>
  <c r="O983" i="8"/>
  <c r="P770" i="8"/>
  <c r="P982" i="8"/>
  <c r="O770" i="8"/>
  <c r="O982" i="8"/>
  <c r="P765" i="8"/>
  <c r="P981" i="8"/>
  <c r="O765" i="8"/>
  <c r="O981" i="8"/>
  <c r="N765" i="8"/>
  <c r="N981" i="8"/>
  <c r="M765" i="8"/>
  <c r="M981" i="8"/>
  <c r="K894" i="8"/>
  <c r="J894" i="8"/>
  <c r="I894" i="8"/>
  <c r="H894" i="8"/>
  <c r="K893" i="8"/>
  <c r="J893" i="8"/>
  <c r="I893" i="8"/>
  <c r="H893" i="8"/>
  <c r="K892" i="8"/>
  <c r="J892" i="8"/>
  <c r="I892" i="8"/>
  <c r="H892" i="8"/>
  <c r="D679" i="8"/>
  <c r="D680" i="8"/>
  <c r="D684" i="8"/>
  <c r="D685" i="8"/>
  <c r="A886" i="5"/>
  <c r="A885" i="5"/>
  <c r="A884" i="5"/>
  <c r="A883" i="5"/>
  <c r="A882" i="5"/>
  <c r="A881" i="5"/>
  <c r="CC236" i="5"/>
  <c r="CC931" i="5"/>
  <c r="CC241" i="5"/>
  <c r="CC932" i="5"/>
  <c r="CC248" i="5"/>
  <c r="CC933" i="5"/>
  <c r="CC255" i="5"/>
  <c r="CC934" i="5"/>
  <c r="CC262" i="5"/>
  <c r="CC935" i="5"/>
  <c r="CC269" i="5"/>
  <c r="CC936" i="5"/>
  <c r="CC276" i="5"/>
  <c r="CC937" i="5"/>
  <c r="CC283" i="5"/>
  <c r="CC938" i="5"/>
  <c r="CC290" i="5"/>
  <c r="CC939" i="5"/>
  <c r="CC297" i="5"/>
  <c r="CC940" i="5"/>
  <c r="CC307" i="5"/>
  <c r="CC941" i="5"/>
  <c r="CC317" i="5"/>
  <c r="CC942" i="5"/>
  <c r="CC327" i="5"/>
  <c r="CC943" i="5"/>
  <c r="CC337" i="5"/>
  <c r="CC944" i="5"/>
  <c r="CC347" i="5"/>
  <c r="CC945" i="5"/>
  <c r="CC357" i="5"/>
  <c r="CC946" i="5"/>
  <c r="CC368" i="5"/>
  <c r="CC947" i="5"/>
  <c r="CC379" i="5"/>
  <c r="CC948" i="5"/>
  <c r="CC389" i="5"/>
  <c r="CC949" i="5"/>
  <c r="CC394" i="5"/>
  <c r="CC950" i="5"/>
  <c r="CC397" i="5"/>
  <c r="CC951" i="5"/>
  <c r="CC400" i="5"/>
  <c r="CC952" i="5"/>
  <c r="CC403" i="5"/>
  <c r="CC953" i="5"/>
  <c r="CC406" i="5"/>
  <c r="CC954" i="5"/>
  <c r="CC409" i="5"/>
  <c r="CC955" i="5"/>
  <c r="CC412" i="5"/>
  <c r="CC956" i="5"/>
  <c r="CC415" i="5"/>
  <c r="CC957" i="5"/>
  <c r="CC418" i="5"/>
  <c r="CC958" i="5"/>
  <c r="CC422" i="5"/>
  <c r="CC959" i="5"/>
  <c r="CC426" i="5"/>
  <c r="CC960" i="5"/>
  <c r="CC21" i="5"/>
  <c r="CB236" i="5"/>
  <c r="CB931" i="5"/>
  <c r="CB241" i="5"/>
  <c r="CB932" i="5"/>
  <c r="CB248" i="5"/>
  <c r="CB933" i="5"/>
  <c r="CB255" i="5"/>
  <c r="CB934" i="5"/>
  <c r="CB262" i="5"/>
  <c r="CB935" i="5"/>
  <c r="CB269" i="5"/>
  <c r="CB936" i="5"/>
  <c r="CB276" i="5"/>
  <c r="CB937" i="5"/>
  <c r="CB283" i="5"/>
  <c r="CB938" i="5"/>
  <c r="CB290" i="5"/>
  <c r="CB939" i="5"/>
  <c r="CB297" i="5"/>
  <c r="CB940" i="5"/>
  <c r="CB307" i="5"/>
  <c r="CB941" i="5"/>
  <c r="CB317" i="5"/>
  <c r="CB942" i="5"/>
  <c r="CB327" i="5"/>
  <c r="CB943" i="5"/>
  <c r="CB337" i="5"/>
  <c r="CB944" i="5"/>
  <c r="CB347" i="5"/>
  <c r="CB945" i="5"/>
  <c r="CB357" i="5"/>
  <c r="CB946" i="5"/>
  <c r="CB368" i="5"/>
  <c r="CB947" i="5"/>
  <c r="CB379" i="5"/>
  <c r="CB948" i="5"/>
  <c r="CB389" i="5"/>
  <c r="CB949" i="5"/>
  <c r="CB394" i="5"/>
  <c r="CB950" i="5"/>
  <c r="CB397" i="5"/>
  <c r="CB951" i="5"/>
  <c r="CB400" i="5"/>
  <c r="CB952" i="5"/>
  <c r="CB403" i="5"/>
  <c r="CB953" i="5"/>
  <c r="CB406" i="5"/>
  <c r="CB954" i="5"/>
  <c r="CB409" i="5"/>
  <c r="CB955" i="5"/>
  <c r="CB412" i="5"/>
  <c r="CB956" i="5"/>
  <c r="CB415" i="5"/>
  <c r="CB957" i="5"/>
  <c r="CB418" i="5"/>
  <c r="CB958" i="5"/>
  <c r="CB422" i="5"/>
  <c r="CB959" i="5"/>
  <c r="CB426" i="5"/>
  <c r="CB960" i="5"/>
  <c r="CB21" i="5"/>
  <c r="CC453" i="5"/>
  <c r="CC454" i="5"/>
  <c r="CC462" i="5"/>
  <c r="CC463" i="5"/>
  <c r="CC517" i="5"/>
  <c r="CB453" i="5"/>
  <c r="CB454" i="5"/>
  <c r="CB462" i="5"/>
  <c r="CB463" i="5"/>
  <c r="CB517" i="5"/>
  <c r="CA453" i="5"/>
  <c r="CA454" i="5"/>
  <c r="CA462" i="5"/>
  <c r="CA517" i="5"/>
  <c r="BZ453" i="5"/>
  <c r="BZ454" i="5"/>
  <c r="BZ462" i="5"/>
  <c r="BZ517" i="5"/>
  <c r="BZ596" i="5"/>
  <c r="CC238" i="5"/>
  <c r="CC266" i="5"/>
  <c r="CC273" i="5"/>
  <c r="CC303" i="5"/>
  <c r="CC313" i="5"/>
  <c r="CC323" i="5"/>
  <c r="CC333" i="5"/>
  <c r="CC343" i="5"/>
  <c r="CC344" i="5"/>
  <c r="CC353" i="5"/>
  <c r="CC364" i="5"/>
  <c r="CC375" i="5"/>
  <c r="CC385" i="5"/>
  <c r="CC230" i="5"/>
  <c r="CC830" i="5"/>
  <c r="CC233" i="5"/>
  <c r="CC831" i="5"/>
  <c r="CB238" i="5"/>
  <c r="CB266" i="5"/>
  <c r="CB273" i="5"/>
  <c r="CB303" i="5"/>
  <c r="CB313" i="5"/>
  <c r="CB323" i="5"/>
  <c r="CB333" i="5"/>
  <c r="CB343" i="5"/>
  <c r="CB344" i="5"/>
  <c r="CB353" i="5"/>
  <c r="CB364" i="5"/>
  <c r="CB375" i="5"/>
  <c r="CB385" i="5"/>
  <c r="CB230" i="5"/>
  <c r="CB830" i="5"/>
  <c r="CB233" i="5"/>
  <c r="CB831" i="5"/>
  <c r="CA238" i="5"/>
  <c r="CA266" i="5"/>
  <c r="CA273" i="5"/>
  <c r="CA303" i="5"/>
  <c r="CA313" i="5"/>
  <c r="CA323" i="5"/>
  <c r="CA333" i="5"/>
  <c r="CA343" i="5"/>
  <c r="CA344" i="5"/>
  <c r="CA353" i="5"/>
  <c r="CA364" i="5"/>
  <c r="CA375" i="5"/>
  <c r="CA385" i="5"/>
  <c r="CA230" i="5"/>
  <c r="CA830" i="5"/>
  <c r="CA233" i="5"/>
  <c r="CA831" i="5"/>
  <c r="BZ238" i="5"/>
  <c r="BZ266" i="5"/>
  <c r="BZ273" i="5"/>
  <c r="BZ303" i="5"/>
  <c r="BZ313" i="5"/>
  <c r="BZ323" i="5"/>
  <c r="BZ333" i="5"/>
  <c r="BZ343" i="5"/>
  <c r="BZ344" i="5"/>
  <c r="BZ353" i="5"/>
  <c r="BZ364" i="5"/>
  <c r="BZ375" i="5"/>
  <c r="BZ385" i="5"/>
  <c r="BZ230" i="5"/>
  <c r="BZ830" i="5"/>
  <c r="BZ233" i="5"/>
  <c r="BZ831" i="5"/>
  <c r="N714" i="8"/>
  <c r="N966" i="8"/>
  <c r="N24" i="8"/>
  <c r="O708" i="8"/>
  <c r="O965" i="8"/>
  <c r="O714" i="8"/>
  <c r="O966" i="8"/>
  <c r="O720" i="8"/>
  <c r="O967" i="8"/>
  <c r="O24" i="8"/>
  <c r="P708" i="8"/>
  <c r="P965" i="8"/>
  <c r="P714" i="8"/>
  <c r="P966" i="8"/>
  <c r="P720" i="8"/>
  <c r="P967" i="8"/>
  <c r="P24" i="8"/>
  <c r="N724" i="8"/>
  <c r="N969" i="8"/>
  <c r="N25" i="8"/>
  <c r="O724" i="8"/>
  <c r="O969" i="8"/>
  <c r="O737" i="8"/>
  <c r="O970" i="8"/>
  <c r="O25" i="8"/>
  <c r="P724" i="8"/>
  <c r="P969" i="8"/>
  <c r="P737" i="8"/>
  <c r="P970" i="8"/>
  <c r="P25" i="8"/>
  <c r="M724" i="8"/>
  <c r="M969" i="8"/>
  <c r="M25" i="8"/>
  <c r="M714" i="8"/>
  <c r="M966" i="8"/>
  <c r="M24" i="8"/>
  <c r="E13" i="8"/>
  <c r="E14" i="8"/>
  <c r="E15" i="8"/>
  <c r="E18" i="8"/>
  <c r="E19" i="8"/>
  <c r="E10" i="8"/>
  <c r="B724" i="5"/>
  <c r="B969" i="5"/>
  <c r="B737" i="5"/>
  <c r="B970" i="5"/>
  <c r="B25" i="5"/>
  <c r="C724" i="5"/>
  <c r="C969" i="5"/>
  <c r="C737" i="5"/>
  <c r="C970" i="5"/>
  <c r="C25" i="5"/>
  <c r="D724" i="5"/>
  <c r="D969" i="5"/>
  <c r="D737" i="5"/>
  <c r="D970" i="5"/>
  <c r="D25" i="5"/>
  <c r="E724" i="5"/>
  <c r="E969" i="5"/>
  <c r="E737" i="5"/>
  <c r="E970" i="5"/>
  <c r="E25" i="5"/>
  <c r="F724" i="5"/>
  <c r="F969" i="5"/>
  <c r="F737" i="5"/>
  <c r="F970" i="5"/>
  <c r="F25" i="5"/>
  <c r="G724" i="5"/>
  <c r="G969" i="5"/>
  <c r="G737" i="5"/>
  <c r="G970" i="5"/>
  <c r="G25" i="5"/>
  <c r="H724" i="5"/>
  <c r="H969" i="5"/>
  <c r="H737" i="5"/>
  <c r="H970" i="5"/>
  <c r="H25" i="5"/>
  <c r="I724" i="5"/>
  <c r="I969" i="5"/>
  <c r="I737" i="5"/>
  <c r="I970" i="5"/>
  <c r="I25" i="5"/>
  <c r="J724" i="5"/>
  <c r="J969" i="5"/>
  <c r="J737" i="5"/>
  <c r="J970" i="5"/>
  <c r="J25" i="5"/>
  <c r="K724" i="5"/>
  <c r="K969" i="5"/>
  <c r="K737" i="5"/>
  <c r="K970" i="5"/>
  <c r="K25" i="5"/>
  <c r="L724" i="5"/>
  <c r="L969" i="5"/>
  <c r="L737" i="5"/>
  <c r="L970" i="5"/>
  <c r="L25" i="5"/>
  <c r="M724" i="5"/>
  <c r="M969" i="5"/>
  <c r="M737" i="5"/>
  <c r="M970" i="5"/>
  <c r="M25" i="5"/>
  <c r="N724" i="5"/>
  <c r="N969" i="5"/>
  <c r="N737" i="5"/>
  <c r="N970" i="5"/>
  <c r="N25" i="5"/>
  <c r="O724" i="5"/>
  <c r="O969" i="5"/>
  <c r="O737" i="5"/>
  <c r="O970" i="5"/>
  <c r="O25" i="5"/>
  <c r="P724" i="5"/>
  <c r="P969" i="5"/>
  <c r="P737" i="5"/>
  <c r="P970" i="5"/>
  <c r="P25" i="5"/>
  <c r="Q724" i="5"/>
  <c r="Q969" i="5"/>
  <c r="Q737" i="5"/>
  <c r="Q970" i="5"/>
  <c r="Q25" i="5"/>
  <c r="R724" i="5"/>
  <c r="R969" i="5"/>
  <c r="R737" i="5"/>
  <c r="R970" i="5"/>
  <c r="R25" i="5"/>
  <c r="S724" i="5"/>
  <c r="S969" i="5"/>
  <c r="S737" i="5"/>
  <c r="S970" i="5"/>
  <c r="S25" i="5"/>
  <c r="DR25" i="5"/>
  <c r="CD25" i="5"/>
  <c r="U724" i="5"/>
  <c r="U969" i="5"/>
  <c r="U737" i="5"/>
  <c r="U970" i="5"/>
  <c r="U25" i="5"/>
  <c r="V724" i="5"/>
  <c r="V969" i="5"/>
  <c r="V737" i="5"/>
  <c r="V970" i="5"/>
  <c r="V25" i="5"/>
  <c r="W724" i="5"/>
  <c r="W969" i="5"/>
  <c r="W737" i="5"/>
  <c r="W970" i="5"/>
  <c r="W25" i="5"/>
  <c r="X724" i="5"/>
  <c r="X969" i="5"/>
  <c r="X737" i="5"/>
  <c r="X970" i="5"/>
  <c r="X25" i="5"/>
  <c r="Y724" i="5"/>
  <c r="Y969" i="5"/>
  <c r="Y737" i="5"/>
  <c r="Y970" i="5"/>
  <c r="Y25" i="5"/>
  <c r="Z724" i="5"/>
  <c r="Z969" i="5"/>
  <c r="Z737" i="5"/>
  <c r="Z970" i="5"/>
  <c r="Z25" i="5"/>
  <c r="AA724" i="5"/>
  <c r="AA969" i="5"/>
  <c r="AA737" i="5"/>
  <c r="AA970" i="5"/>
  <c r="AA25" i="5"/>
  <c r="AB724" i="5"/>
  <c r="AB969" i="5"/>
  <c r="AB737" i="5"/>
  <c r="AB970" i="5"/>
  <c r="AB25" i="5"/>
  <c r="AC724" i="5"/>
  <c r="AC969" i="5"/>
  <c r="AC737" i="5"/>
  <c r="AC970" i="5"/>
  <c r="AC25" i="5"/>
  <c r="AD724" i="5"/>
  <c r="AD969" i="5"/>
  <c r="AD737" i="5"/>
  <c r="AD970" i="5"/>
  <c r="AD25" i="5"/>
  <c r="AE724" i="5"/>
  <c r="AE969" i="5"/>
  <c r="AE737" i="5"/>
  <c r="AE970" i="5"/>
  <c r="AE25" i="5"/>
  <c r="AF724" i="5"/>
  <c r="AF969" i="5"/>
  <c r="AF737" i="5"/>
  <c r="AF970" i="5"/>
  <c r="AF25" i="5"/>
  <c r="AG724" i="5"/>
  <c r="AG969" i="5"/>
  <c r="AG737" i="5"/>
  <c r="AG970" i="5"/>
  <c r="AG25" i="5"/>
  <c r="AH724" i="5"/>
  <c r="AH969" i="5"/>
  <c r="AH737" i="5"/>
  <c r="AH970" i="5"/>
  <c r="AH25" i="5"/>
  <c r="AI724" i="5"/>
  <c r="AI969" i="5"/>
  <c r="AI737" i="5"/>
  <c r="AI970" i="5"/>
  <c r="AI25" i="5"/>
  <c r="AJ724" i="5"/>
  <c r="AJ969" i="5"/>
  <c r="AJ737" i="5"/>
  <c r="AJ970" i="5"/>
  <c r="AJ25" i="5"/>
  <c r="AK724" i="5"/>
  <c r="AK969" i="5"/>
  <c r="AK737" i="5"/>
  <c r="AK970" i="5"/>
  <c r="AK25" i="5"/>
  <c r="AL724" i="5"/>
  <c r="AL969" i="5"/>
  <c r="AL737" i="5"/>
  <c r="AL970" i="5"/>
  <c r="AL25" i="5"/>
  <c r="DS25" i="5"/>
  <c r="CE25" i="5"/>
  <c r="AN724" i="5"/>
  <c r="AN969" i="5"/>
  <c r="AN737" i="5"/>
  <c r="AN970" i="5"/>
  <c r="AN25" i="5"/>
  <c r="AO724" i="5"/>
  <c r="AO969" i="5"/>
  <c r="AO737" i="5"/>
  <c r="AO970" i="5"/>
  <c r="AO25" i="5"/>
  <c r="AP724" i="5"/>
  <c r="AP969" i="5"/>
  <c r="AP737" i="5"/>
  <c r="AP970" i="5"/>
  <c r="AP25" i="5"/>
  <c r="AQ724" i="5"/>
  <c r="AQ969" i="5"/>
  <c r="AQ737" i="5"/>
  <c r="AQ970" i="5"/>
  <c r="AQ25" i="5"/>
  <c r="AR724" i="5"/>
  <c r="AR969" i="5"/>
  <c r="AR737" i="5"/>
  <c r="AR970" i="5"/>
  <c r="AR25" i="5"/>
  <c r="AS724" i="5"/>
  <c r="AS969" i="5"/>
  <c r="AS737" i="5"/>
  <c r="AS970" i="5"/>
  <c r="AS25" i="5"/>
  <c r="AT724" i="5"/>
  <c r="AT969" i="5"/>
  <c r="AT737" i="5"/>
  <c r="AT970" i="5"/>
  <c r="AT25" i="5"/>
  <c r="AU724" i="5"/>
  <c r="AU969" i="5"/>
  <c r="AU737" i="5"/>
  <c r="AU970" i="5"/>
  <c r="AU25" i="5"/>
  <c r="AV724" i="5"/>
  <c r="AV969" i="5"/>
  <c r="AV737" i="5"/>
  <c r="AV970" i="5"/>
  <c r="AV25" i="5"/>
  <c r="AW724" i="5"/>
  <c r="AW969" i="5"/>
  <c r="AW737" i="5"/>
  <c r="AW970" i="5"/>
  <c r="AW25" i="5"/>
  <c r="AX724" i="5"/>
  <c r="AX969" i="5"/>
  <c r="AX737" i="5"/>
  <c r="AX970" i="5"/>
  <c r="AX25" i="5"/>
  <c r="AY724" i="5"/>
  <c r="AY969" i="5"/>
  <c r="AY737" i="5"/>
  <c r="AY970" i="5"/>
  <c r="AY25" i="5"/>
  <c r="AZ724" i="5"/>
  <c r="AZ969" i="5"/>
  <c r="AZ737" i="5"/>
  <c r="AZ970" i="5"/>
  <c r="AZ25" i="5"/>
  <c r="BA724" i="5"/>
  <c r="BA969" i="5"/>
  <c r="BA737" i="5"/>
  <c r="BA970" i="5"/>
  <c r="BA25" i="5"/>
  <c r="BB724" i="5"/>
  <c r="BB969" i="5"/>
  <c r="BB737" i="5"/>
  <c r="BB970" i="5"/>
  <c r="BB25" i="5"/>
  <c r="BC724" i="5"/>
  <c r="BC969" i="5"/>
  <c r="BC737" i="5"/>
  <c r="BC970" i="5"/>
  <c r="BC25" i="5"/>
  <c r="BD724" i="5"/>
  <c r="BD969" i="5"/>
  <c r="BD737" i="5"/>
  <c r="BD970" i="5"/>
  <c r="BD25" i="5"/>
  <c r="BE724" i="5"/>
  <c r="BE969" i="5"/>
  <c r="BE737" i="5"/>
  <c r="BE970" i="5"/>
  <c r="BE25" i="5"/>
  <c r="DT25" i="5"/>
  <c r="CF25" i="5"/>
  <c r="BG724" i="5"/>
  <c r="BG969" i="5"/>
  <c r="BG737" i="5"/>
  <c r="BG970" i="5"/>
  <c r="BG25" i="5"/>
  <c r="BH724" i="5"/>
  <c r="BH969" i="5"/>
  <c r="BH737" i="5"/>
  <c r="BH970" i="5"/>
  <c r="BH25" i="5"/>
  <c r="BI724" i="5"/>
  <c r="BI969" i="5"/>
  <c r="BI737" i="5"/>
  <c r="BI970" i="5"/>
  <c r="BI25" i="5"/>
  <c r="BJ724" i="5"/>
  <c r="BJ969" i="5"/>
  <c r="BJ737" i="5"/>
  <c r="BJ970" i="5"/>
  <c r="BJ25" i="5"/>
  <c r="BK724" i="5"/>
  <c r="BK969" i="5"/>
  <c r="BK737" i="5"/>
  <c r="BK970" i="5"/>
  <c r="BK25" i="5"/>
  <c r="BL724" i="5"/>
  <c r="BL969" i="5"/>
  <c r="BL737" i="5"/>
  <c r="BL970" i="5"/>
  <c r="BL25" i="5"/>
  <c r="BM724" i="5"/>
  <c r="BM969" i="5"/>
  <c r="BM737" i="5"/>
  <c r="BM970" i="5"/>
  <c r="BM25" i="5"/>
  <c r="BN724" i="5"/>
  <c r="BN969" i="5"/>
  <c r="BN737" i="5"/>
  <c r="BN970" i="5"/>
  <c r="BN25" i="5"/>
  <c r="BO724" i="5"/>
  <c r="BO969" i="5"/>
  <c r="BO737" i="5"/>
  <c r="BO970" i="5"/>
  <c r="BO25" i="5"/>
  <c r="BP724" i="5"/>
  <c r="BP969" i="5"/>
  <c r="BP737" i="5"/>
  <c r="BP970" i="5"/>
  <c r="BP25" i="5"/>
  <c r="BQ724" i="5"/>
  <c r="BQ969" i="5"/>
  <c r="BQ737" i="5"/>
  <c r="BQ970" i="5"/>
  <c r="BQ25" i="5"/>
  <c r="BR724" i="5"/>
  <c r="BR969" i="5"/>
  <c r="BR737" i="5"/>
  <c r="BR970" i="5"/>
  <c r="BR25" i="5"/>
  <c r="BS724" i="5"/>
  <c r="BS969" i="5"/>
  <c r="BS737" i="5"/>
  <c r="BS970" i="5"/>
  <c r="BS25" i="5"/>
  <c r="BT724" i="5"/>
  <c r="BT969" i="5"/>
  <c r="BT737" i="5"/>
  <c r="BT970" i="5"/>
  <c r="BT25" i="5"/>
  <c r="BU724" i="5"/>
  <c r="BU969" i="5"/>
  <c r="BU737" i="5"/>
  <c r="BU970" i="5"/>
  <c r="BU25" i="5"/>
  <c r="BV724" i="5"/>
  <c r="BV969" i="5"/>
  <c r="BV737" i="5"/>
  <c r="BV970" i="5"/>
  <c r="BV25" i="5"/>
  <c r="BW724" i="5"/>
  <c r="BW969" i="5"/>
  <c r="BW737" i="5"/>
  <c r="BW970" i="5"/>
  <c r="BW25" i="5"/>
  <c r="BX724" i="5"/>
  <c r="BX969" i="5"/>
  <c r="BX737" i="5"/>
  <c r="BX970" i="5"/>
  <c r="BX25" i="5"/>
  <c r="DU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CA24" i="5"/>
  <c r="CB24" i="5"/>
  <c r="CC24" i="5"/>
  <c r="CA724" i="5"/>
  <c r="CA969" i="5"/>
  <c r="CA737" i="5"/>
  <c r="CA970" i="5"/>
  <c r="CA25" i="5"/>
  <c r="CB724" i="5"/>
  <c r="CB969" i="5"/>
  <c r="CB737" i="5"/>
  <c r="CB970" i="5"/>
  <c r="CB25" i="5"/>
  <c r="CC724" i="5"/>
  <c r="CC969" i="5"/>
  <c r="CC737" i="5"/>
  <c r="CC970" i="5"/>
  <c r="CC25" i="5"/>
  <c r="BZ724" i="5"/>
  <c r="BZ969" i="5"/>
  <c r="BZ737" i="5"/>
  <c r="BZ970" i="5"/>
  <c r="BZ25" i="5"/>
  <c r="BZ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B24" i="5"/>
  <c r="CC18" i="7"/>
  <c r="CC60" i="7"/>
  <c r="CC69" i="7"/>
  <c r="CC78" i="7"/>
  <c r="CC87" i="7"/>
  <c r="CC89" i="7"/>
  <c r="CC508" i="5"/>
  <c r="CC520" i="5"/>
  <c r="CC526" i="5"/>
  <c r="CC629" i="5"/>
  <c r="CC635" i="5"/>
  <c r="CA18" i="7"/>
  <c r="CA60" i="7"/>
  <c r="CA69" i="7"/>
  <c r="CA78" i="7"/>
  <c r="CA87" i="7"/>
  <c r="CA89" i="7"/>
  <c r="CA508" i="5"/>
  <c r="CA520" i="5"/>
  <c r="CA629" i="5"/>
  <c r="CA635" i="5"/>
  <c r="CB18" i="7"/>
  <c r="CB60" i="7"/>
  <c r="CB69" i="7"/>
  <c r="CB78" i="7"/>
  <c r="CB87" i="7"/>
  <c r="CB89" i="7"/>
  <c r="CB508" i="5"/>
  <c r="CB520" i="5"/>
  <c r="CB526" i="5"/>
  <c r="CB629" i="5"/>
  <c r="CB635" i="5"/>
  <c r="CA992" i="5"/>
  <c r="CB992" i="5"/>
  <c r="CC992" i="5"/>
  <c r="BZ18" i="7"/>
  <c r="BZ60" i="7"/>
  <c r="BZ69" i="7"/>
  <c r="BZ78" i="7"/>
  <c r="BZ87" i="7"/>
  <c r="BZ89" i="7"/>
  <c r="BZ508" i="5"/>
  <c r="BZ599" i="5"/>
  <c r="BZ629" i="5"/>
  <c r="BZ635" i="5"/>
  <c r="EA789" i="5"/>
  <c r="DR12" i="7"/>
  <c r="CD12" i="7"/>
  <c r="DS12" i="7"/>
  <c r="CE12" i="7"/>
  <c r="DT12" i="7"/>
  <c r="CF12" i="7"/>
  <c r="DU12" i="7"/>
  <c r="CG12" i="7"/>
  <c r="DR13" i="7"/>
  <c r="CD13" i="7"/>
  <c r="DS13" i="7"/>
  <c r="CE13" i="7"/>
  <c r="DT13" i="7"/>
  <c r="CF13" i="7"/>
  <c r="DU13" i="7"/>
  <c r="CG13" i="7"/>
  <c r="H493" i="5"/>
  <c r="I493" i="5"/>
  <c r="CC185" i="4"/>
  <c r="CB185" i="4"/>
  <c r="CA185" i="4"/>
  <c r="BZ185" i="4"/>
  <c r="CC179" i="4"/>
  <c r="CB179" i="4"/>
  <c r="CA179" i="4"/>
  <c r="BZ179" i="4"/>
  <c r="BW240" i="5"/>
  <c r="BH240" i="5"/>
  <c r="BH239" i="5"/>
  <c r="BQ289" i="5"/>
  <c r="BQ288" i="5"/>
  <c r="BQ240" i="5"/>
  <c r="BM5" i="3"/>
  <c r="D240" i="5"/>
  <c r="BK333" i="5"/>
  <c r="BL333" i="5"/>
  <c r="BM333" i="5"/>
  <c r="BM335" i="5"/>
  <c r="BM336" i="5"/>
  <c r="BM237" i="5"/>
  <c r="BM239" i="5"/>
  <c r="BM240" i="5"/>
  <c r="BG261" i="5"/>
  <c r="BG336" i="5"/>
  <c r="BG240" i="5"/>
  <c r="BO389" i="5"/>
  <c r="BP389" i="5"/>
  <c r="BQ389" i="5"/>
  <c r="BV385" i="5"/>
  <c r="BW385" i="5"/>
  <c r="BX385" i="5"/>
  <c r="BP240" i="5"/>
  <c r="BM364" i="5"/>
  <c r="BN364" i="5"/>
  <c r="BO364" i="5"/>
  <c r="BM385" i="5"/>
  <c r="BN385" i="5"/>
  <c r="BM375" i="5"/>
  <c r="BN375" i="5"/>
  <c r="BO375" i="5"/>
  <c r="BP375" i="5"/>
  <c r="BL316" i="5"/>
  <c r="BQ313" i="5"/>
  <c r="BR313" i="5"/>
  <c r="BM323" i="5"/>
  <c r="BN323" i="5"/>
  <c r="BO323" i="5"/>
  <c r="BP323" i="5"/>
  <c r="BQ323" i="5"/>
  <c r="BR323" i="5"/>
  <c r="BS323" i="5"/>
  <c r="BT323" i="5"/>
  <c r="BU323" i="5"/>
  <c r="BV323" i="5"/>
  <c r="BW323" i="5"/>
  <c r="BW405" i="5"/>
  <c r="BW402" i="5"/>
  <c r="BW343" i="5"/>
  <c r="BX343" i="5"/>
  <c r="AN286" i="5"/>
  <c r="AW336" i="5"/>
  <c r="AW407" i="5"/>
  <c r="AW405" i="5"/>
  <c r="AW272" i="5"/>
  <c r="AP313" i="5"/>
  <c r="AQ313" i="5"/>
  <c r="AR313" i="5"/>
  <c r="AS312" i="5"/>
  <c r="AS313" i="5"/>
  <c r="AT313" i="5"/>
  <c r="AU313" i="5"/>
  <c r="AV313" i="5"/>
  <c r="AQ317" i="5"/>
  <c r="AR317" i="5"/>
  <c r="AS317" i="5"/>
  <c r="AT317" i="5"/>
  <c r="AU317" i="5"/>
  <c r="AV317" i="5"/>
  <c r="AT333" i="5"/>
  <c r="AU333" i="5"/>
  <c r="AT268" i="5"/>
  <c r="AT240" i="5"/>
  <c r="BD333" i="5"/>
  <c r="BD343" i="5"/>
  <c r="BE343" i="5"/>
  <c r="DQ382" i="5"/>
  <c r="DP382" i="5"/>
  <c r="DO382" i="5"/>
  <c r="DN382" i="5"/>
  <c r="DM382" i="5"/>
  <c r="DL382" i="5"/>
  <c r="DK382" i="5"/>
  <c r="DJ382" i="5"/>
  <c r="DI382" i="5"/>
  <c r="DH382" i="5"/>
  <c r="DG382" i="5"/>
  <c r="DF382" i="5"/>
  <c r="DE382" i="5"/>
  <c r="DD382" i="5"/>
  <c r="DC382" i="5"/>
  <c r="DB382" i="5"/>
  <c r="DA382" i="5"/>
  <c r="CZ382" i="5"/>
  <c r="CY382" i="5"/>
  <c r="CX382" i="5"/>
  <c r="CW382" i="5"/>
  <c r="CV382" i="5"/>
  <c r="CU382" i="5"/>
  <c r="CT382" i="5"/>
  <c r="CS382" i="5"/>
  <c r="CR382" i="5"/>
  <c r="CQ382" i="5"/>
  <c r="CP382" i="5"/>
  <c r="CO382" i="5"/>
  <c r="CN382" i="5"/>
  <c r="CM382" i="5"/>
  <c r="CL382" i="5"/>
  <c r="CK382" i="5"/>
  <c r="CJ382" i="5"/>
  <c r="CI382" i="5"/>
  <c r="CH382" i="5"/>
  <c r="CD382" i="5"/>
  <c r="CE382" i="5"/>
  <c r="CF382" i="5"/>
  <c r="CG382" i="5"/>
  <c r="AP240" i="5"/>
  <c r="AX385" i="5"/>
  <c r="AX410" i="5"/>
  <c r="AR268" i="5"/>
  <c r="AL237" i="5"/>
  <c r="L240" i="5"/>
  <c r="D268" i="5"/>
  <c r="F247" i="5"/>
  <c r="F246" i="5"/>
  <c r="F244" i="5"/>
  <c r="D238" i="5"/>
  <c r="F238" i="5"/>
  <c r="G238" i="5"/>
  <c r="H238" i="5"/>
  <c r="I236" i="5"/>
  <c r="J236" i="5"/>
  <c r="K236" i="5"/>
  <c r="L236" i="5"/>
  <c r="M236" i="5"/>
  <c r="N236" i="5"/>
  <c r="O236" i="5"/>
  <c r="I233" i="5"/>
  <c r="J233" i="5"/>
  <c r="K233" i="5"/>
  <c r="L233" i="5"/>
  <c r="M233" i="5"/>
  <c r="N233" i="5"/>
  <c r="O233" i="5"/>
  <c r="I230" i="5"/>
  <c r="J230" i="5"/>
  <c r="K230" i="5"/>
  <c r="L230" i="5"/>
  <c r="M230" i="5"/>
  <c r="N230" i="5"/>
  <c r="B241" i="5"/>
  <c r="C241" i="5"/>
  <c r="D241" i="5"/>
  <c r="E241" i="5"/>
  <c r="F241" i="5"/>
  <c r="G241" i="5"/>
  <c r="H241" i="5"/>
  <c r="I241" i="5"/>
  <c r="K276" i="5"/>
  <c r="L276" i="5"/>
  <c r="M276" i="5"/>
  <c r="I276" i="5"/>
  <c r="L269" i="5"/>
  <c r="EE197" i="3"/>
  <c r="ED197" i="3"/>
  <c r="EC197" i="3"/>
  <c r="EB197" i="3"/>
  <c r="EA197" i="3"/>
  <c r="DZ197" i="3"/>
  <c r="DY197" i="3"/>
  <c r="DX197" i="3"/>
  <c r="DW197" i="3"/>
  <c r="DV197" i="3"/>
  <c r="DU197" i="3"/>
  <c r="DT197" i="3"/>
  <c r="DS197" i="3"/>
  <c r="DR197" i="3"/>
  <c r="DQ197" i="3"/>
  <c r="DP197" i="3"/>
  <c r="DO197" i="3"/>
  <c r="DN197" i="3"/>
  <c r="EE196" i="3"/>
  <c r="ED196" i="3"/>
  <c r="EC196" i="3"/>
  <c r="EB196" i="3"/>
  <c r="EA196" i="3"/>
  <c r="DZ196" i="3"/>
  <c r="DY196" i="3"/>
  <c r="DX196" i="3"/>
  <c r="DW196" i="3"/>
  <c r="DV196" i="3"/>
  <c r="DU196" i="3"/>
  <c r="DT196" i="3"/>
  <c r="DS196" i="3"/>
  <c r="DR196" i="3"/>
  <c r="DQ196" i="3"/>
  <c r="DP196" i="3"/>
  <c r="DO196" i="3"/>
  <c r="DN196" i="3"/>
  <c r="EE195" i="3"/>
  <c r="ED195" i="3"/>
  <c r="EC195" i="3"/>
  <c r="EB195" i="3"/>
  <c r="EA195" i="3"/>
  <c r="DZ195" i="3"/>
  <c r="DY195" i="3"/>
  <c r="DX195" i="3"/>
  <c r="DW195" i="3"/>
  <c r="DV195" i="3"/>
  <c r="DU195" i="3"/>
  <c r="DT195" i="3"/>
  <c r="DS195" i="3"/>
  <c r="DR195" i="3"/>
  <c r="DQ195" i="3"/>
  <c r="DP195" i="3"/>
  <c r="DO195" i="3"/>
  <c r="DN195" i="3"/>
  <c r="EE194" i="3"/>
  <c r="ED194" i="3"/>
  <c r="EC194" i="3"/>
  <c r="EB194" i="3"/>
  <c r="EA194" i="3"/>
  <c r="DZ194" i="3"/>
  <c r="DY194" i="3"/>
  <c r="DX194" i="3"/>
  <c r="DW194" i="3"/>
  <c r="DV194" i="3"/>
  <c r="DU194" i="3"/>
  <c r="DT194" i="3"/>
  <c r="DS194" i="3"/>
  <c r="DR194" i="3"/>
  <c r="DQ194" i="3"/>
  <c r="DP194" i="3"/>
  <c r="DO194" i="3"/>
  <c r="DN194" i="3"/>
  <c r="EE193" i="3"/>
  <c r="ED193" i="3"/>
  <c r="EC193" i="3"/>
  <c r="EB193" i="3"/>
  <c r="EA193" i="3"/>
  <c r="DZ193" i="3"/>
  <c r="DY193" i="3"/>
  <c r="DX193" i="3"/>
  <c r="DW193" i="3"/>
  <c r="DV193" i="3"/>
  <c r="DU193" i="3"/>
  <c r="DT193" i="3"/>
  <c r="DS193" i="3"/>
  <c r="DR193" i="3"/>
  <c r="DQ193" i="3"/>
  <c r="DP193" i="3"/>
  <c r="DO193" i="3"/>
  <c r="DN193" i="3"/>
  <c r="EE192" i="3"/>
  <c r="ED192" i="3"/>
  <c r="EC192" i="3"/>
  <c r="EB192" i="3"/>
  <c r="EA192" i="3"/>
  <c r="DZ192" i="3"/>
  <c r="DY192" i="3"/>
  <c r="DX192" i="3"/>
  <c r="DW192" i="3"/>
  <c r="DV192" i="3"/>
  <c r="DU192" i="3"/>
  <c r="DT192" i="3"/>
  <c r="DS192" i="3"/>
  <c r="DR192" i="3"/>
  <c r="DQ192" i="3"/>
  <c r="DP192" i="3"/>
  <c r="DO192" i="3"/>
  <c r="DN192" i="3"/>
  <c r="EE191" i="3"/>
  <c r="ED191" i="3"/>
  <c r="EC191" i="3"/>
  <c r="EB191" i="3"/>
  <c r="EA191" i="3"/>
  <c r="DZ191" i="3"/>
  <c r="DY191" i="3"/>
  <c r="DX191" i="3"/>
  <c r="DW191" i="3"/>
  <c r="DV191" i="3"/>
  <c r="DU191" i="3"/>
  <c r="DT191" i="3"/>
  <c r="DS191" i="3"/>
  <c r="DR191" i="3"/>
  <c r="DQ191" i="3"/>
  <c r="DP191" i="3"/>
  <c r="DO191" i="3"/>
  <c r="DN191" i="3"/>
  <c r="EE190" i="3"/>
  <c r="ED190" i="3"/>
  <c r="EC190" i="3"/>
  <c r="EB190" i="3"/>
  <c r="EA190" i="3"/>
  <c r="DZ190" i="3"/>
  <c r="DY190" i="3"/>
  <c r="DX190" i="3"/>
  <c r="DW190" i="3"/>
  <c r="DV190" i="3"/>
  <c r="DU190" i="3"/>
  <c r="DT190" i="3"/>
  <c r="DS190" i="3"/>
  <c r="DR190" i="3"/>
  <c r="DQ190" i="3"/>
  <c r="DP190" i="3"/>
  <c r="DO190" i="3"/>
  <c r="DN190" i="3"/>
  <c r="EE189" i="3"/>
  <c r="ED189" i="3"/>
  <c r="EC189" i="3"/>
  <c r="EB189" i="3"/>
  <c r="EA189" i="3"/>
  <c r="DZ189" i="3"/>
  <c r="DY189" i="3"/>
  <c r="DX189" i="3"/>
  <c r="DW189" i="3"/>
  <c r="DV189" i="3"/>
  <c r="DU189" i="3"/>
  <c r="DT189" i="3"/>
  <c r="DS189" i="3"/>
  <c r="DR189" i="3"/>
  <c r="DQ189" i="3"/>
  <c r="DP189" i="3"/>
  <c r="DO189" i="3"/>
  <c r="DN189" i="3"/>
  <c r="EE188" i="3"/>
  <c r="ED188" i="3"/>
  <c r="EC188" i="3"/>
  <c r="EB188" i="3"/>
  <c r="EA188" i="3"/>
  <c r="DZ188" i="3"/>
  <c r="DY188" i="3"/>
  <c r="DX188" i="3"/>
  <c r="DW188" i="3"/>
  <c r="DV188" i="3"/>
  <c r="DU188" i="3"/>
  <c r="DT188" i="3"/>
  <c r="DS188" i="3"/>
  <c r="DR188" i="3"/>
  <c r="DQ188" i="3"/>
  <c r="DP188" i="3"/>
  <c r="DO188" i="3"/>
  <c r="DN188" i="3"/>
  <c r="EE187" i="3"/>
  <c r="ED187" i="3"/>
  <c r="EC187" i="3"/>
  <c r="EB187" i="3"/>
  <c r="EA187" i="3"/>
  <c r="DZ187" i="3"/>
  <c r="DY187" i="3"/>
  <c r="DX187" i="3"/>
  <c r="DW187" i="3"/>
  <c r="DV187" i="3"/>
  <c r="DU187" i="3"/>
  <c r="DT187" i="3"/>
  <c r="DS187" i="3"/>
  <c r="DR187" i="3"/>
  <c r="DQ187" i="3"/>
  <c r="DP187" i="3"/>
  <c r="DO187" i="3"/>
  <c r="DN187" i="3"/>
  <c r="EE186" i="3"/>
  <c r="ED186" i="3"/>
  <c r="EC186" i="3"/>
  <c r="EB186" i="3"/>
  <c r="EA186" i="3"/>
  <c r="DZ186" i="3"/>
  <c r="DY186" i="3"/>
  <c r="DX186" i="3"/>
  <c r="DW186" i="3"/>
  <c r="DV186" i="3"/>
  <c r="DU186" i="3"/>
  <c r="DT186" i="3"/>
  <c r="DS186" i="3"/>
  <c r="DR186" i="3"/>
  <c r="DQ186" i="3"/>
  <c r="DP186" i="3"/>
  <c r="DO186" i="3"/>
  <c r="DN186" i="3"/>
  <c r="EE185" i="3"/>
  <c r="ED185" i="3"/>
  <c r="EC185" i="3"/>
  <c r="EB185" i="3"/>
  <c r="EA185" i="3"/>
  <c r="DZ185" i="3"/>
  <c r="DY185" i="3"/>
  <c r="DX185" i="3"/>
  <c r="DW185" i="3"/>
  <c r="DV185" i="3"/>
  <c r="DU185" i="3"/>
  <c r="DT185" i="3"/>
  <c r="DS185" i="3"/>
  <c r="DR185" i="3"/>
  <c r="DQ185" i="3"/>
  <c r="DP185" i="3"/>
  <c r="DO185" i="3"/>
  <c r="DN185" i="3"/>
  <c r="EE184" i="3"/>
  <c r="ED184" i="3"/>
  <c r="EC184" i="3"/>
  <c r="EB184" i="3"/>
  <c r="EA184" i="3"/>
  <c r="DZ184" i="3"/>
  <c r="DY184" i="3"/>
  <c r="DX184" i="3"/>
  <c r="DW184" i="3"/>
  <c r="DV184" i="3"/>
  <c r="DU184" i="3"/>
  <c r="DT184" i="3"/>
  <c r="DS184" i="3"/>
  <c r="DR184" i="3"/>
  <c r="DQ184" i="3"/>
  <c r="DP184" i="3"/>
  <c r="DO184" i="3"/>
  <c r="DN184" i="3"/>
  <c r="EE183" i="3"/>
  <c r="ED183" i="3"/>
  <c r="EC183" i="3"/>
  <c r="EB183" i="3"/>
  <c r="EA183" i="3"/>
  <c r="DZ183" i="3"/>
  <c r="DY183" i="3"/>
  <c r="DX183" i="3"/>
  <c r="DW183" i="3"/>
  <c r="DV183" i="3"/>
  <c r="DU183" i="3"/>
  <c r="DT183" i="3"/>
  <c r="DS183" i="3"/>
  <c r="DR183" i="3"/>
  <c r="DQ183" i="3"/>
  <c r="DP183" i="3"/>
  <c r="DO183" i="3"/>
  <c r="DN183" i="3"/>
  <c r="EE182" i="3"/>
  <c r="ED182" i="3"/>
  <c r="EC182" i="3"/>
  <c r="EB182" i="3"/>
  <c r="EA182" i="3"/>
  <c r="DZ182" i="3"/>
  <c r="DY182" i="3"/>
  <c r="DX182" i="3"/>
  <c r="DW182" i="3"/>
  <c r="DV182" i="3"/>
  <c r="DU182" i="3"/>
  <c r="DT182" i="3"/>
  <c r="DS182" i="3"/>
  <c r="DR182" i="3"/>
  <c r="DQ182" i="3"/>
  <c r="DP182" i="3"/>
  <c r="DO182" i="3"/>
  <c r="DN182" i="3"/>
  <c r="EE181" i="3"/>
  <c r="ED181" i="3"/>
  <c r="EC181" i="3"/>
  <c r="EB181" i="3"/>
  <c r="EA181" i="3"/>
  <c r="DZ181" i="3"/>
  <c r="DY181" i="3"/>
  <c r="DX181" i="3"/>
  <c r="DW181" i="3"/>
  <c r="DV181" i="3"/>
  <c r="DU181" i="3"/>
  <c r="DT181" i="3"/>
  <c r="DS181" i="3"/>
  <c r="DR181" i="3"/>
  <c r="DQ181" i="3"/>
  <c r="DP181" i="3"/>
  <c r="DO181" i="3"/>
  <c r="DN181" i="3"/>
  <c r="EE180" i="3"/>
  <c r="ED180" i="3"/>
  <c r="EC180" i="3"/>
  <c r="EB180" i="3"/>
  <c r="EA180" i="3"/>
  <c r="DZ180" i="3"/>
  <c r="DY180" i="3"/>
  <c r="DX180" i="3"/>
  <c r="DW180" i="3"/>
  <c r="DV180" i="3"/>
  <c r="DU180" i="3"/>
  <c r="DT180" i="3"/>
  <c r="DS180" i="3"/>
  <c r="DR180" i="3"/>
  <c r="DQ180" i="3"/>
  <c r="DP180" i="3"/>
  <c r="DO180" i="3"/>
  <c r="DN180" i="3"/>
  <c r="EE179" i="3"/>
  <c r="ED179" i="3"/>
  <c r="EC179" i="3"/>
  <c r="EB179" i="3"/>
  <c r="EA179" i="3"/>
  <c r="DZ179" i="3"/>
  <c r="DY179" i="3"/>
  <c r="DX179" i="3"/>
  <c r="DW179" i="3"/>
  <c r="DV179" i="3"/>
  <c r="DU179" i="3"/>
  <c r="DT179" i="3"/>
  <c r="DS179" i="3"/>
  <c r="DR179" i="3"/>
  <c r="DQ179" i="3"/>
  <c r="DP179" i="3"/>
  <c r="DO179" i="3"/>
  <c r="DN179" i="3"/>
  <c r="EE178" i="3"/>
  <c r="ED178" i="3"/>
  <c r="EC178" i="3"/>
  <c r="EB178" i="3"/>
  <c r="EA178" i="3"/>
  <c r="DZ178" i="3"/>
  <c r="DY178" i="3"/>
  <c r="DX178" i="3"/>
  <c r="DW178" i="3"/>
  <c r="DV178" i="3"/>
  <c r="DU178" i="3"/>
  <c r="DT178" i="3"/>
  <c r="DS178" i="3"/>
  <c r="DR178" i="3"/>
  <c r="DQ178" i="3"/>
  <c r="DP178" i="3"/>
  <c r="DO178" i="3"/>
  <c r="DN178" i="3"/>
  <c r="EE177" i="3"/>
  <c r="ED177" i="3"/>
  <c r="EC177" i="3"/>
  <c r="EB177" i="3"/>
  <c r="EA177" i="3"/>
  <c r="DZ177" i="3"/>
  <c r="DY177" i="3"/>
  <c r="DX177" i="3"/>
  <c r="DW177" i="3"/>
  <c r="DV177" i="3"/>
  <c r="DU177" i="3"/>
  <c r="DT177" i="3"/>
  <c r="DS177" i="3"/>
  <c r="DR177" i="3"/>
  <c r="DQ177" i="3"/>
  <c r="DP177" i="3"/>
  <c r="DO177" i="3"/>
  <c r="DN177" i="3"/>
  <c r="EE176" i="3"/>
  <c r="ED176" i="3"/>
  <c r="EC176" i="3"/>
  <c r="EB176" i="3"/>
  <c r="EA176" i="3"/>
  <c r="DZ176" i="3"/>
  <c r="DY176" i="3"/>
  <c r="DX176" i="3"/>
  <c r="DW176" i="3"/>
  <c r="DV176" i="3"/>
  <c r="DU176" i="3"/>
  <c r="DT176" i="3"/>
  <c r="DS176" i="3"/>
  <c r="DR176" i="3"/>
  <c r="DQ176" i="3"/>
  <c r="DP176" i="3"/>
  <c r="DO176" i="3"/>
  <c r="DN176" i="3"/>
  <c r="EE175" i="3"/>
  <c r="ED175" i="3"/>
  <c r="EC175" i="3"/>
  <c r="EB175" i="3"/>
  <c r="EA175" i="3"/>
  <c r="DZ175" i="3"/>
  <c r="DY175" i="3"/>
  <c r="DX175" i="3"/>
  <c r="DW175" i="3"/>
  <c r="DV175" i="3"/>
  <c r="DU175" i="3"/>
  <c r="DT175" i="3"/>
  <c r="DS175" i="3"/>
  <c r="DR175" i="3"/>
  <c r="DQ175" i="3"/>
  <c r="DP175" i="3"/>
  <c r="DO175" i="3"/>
  <c r="DN175" i="3"/>
  <c r="EE174" i="3"/>
  <c r="ED174" i="3"/>
  <c r="EC174" i="3"/>
  <c r="EB174" i="3"/>
  <c r="EA174" i="3"/>
  <c r="DZ174" i="3"/>
  <c r="DY174" i="3"/>
  <c r="DX174" i="3"/>
  <c r="DW174" i="3"/>
  <c r="DV174" i="3"/>
  <c r="DU174" i="3"/>
  <c r="DT174" i="3"/>
  <c r="DS174" i="3"/>
  <c r="DR174" i="3"/>
  <c r="DQ174" i="3"/>
  <c r="DP174" i="3"/>
  <c r="DO174" i="3"/>
  <c r="DN174" i="3"/>
  <c r="EE173" i="3"/>
  <c r="ED173" i="3"/>
  <c r="EC173" i="3"/>
  <c r="EB173" i="3"/>
  <c r="EA173" i="3"/>
  <c r="DZ173" i="3"/>
  <c r="DY173" i="3"/>
  <c r="DX173" i="3"/>
  <c r="DW173" i="3"/>
  <c r="DV173" i="3"/>
  <c r="DU173" i="3"/>
  <c r="DT173" i="3"/>
  <c r="DS173" i="3"/>
  <c r="DR173" i="3"/>
  <c r="DQ173" i="3"/>
  <c r="DP173" i="3"/>
  <c r="DO173" i="3"/>
  <c r="DN173" i="3"/>
  <c r="EE172" i="3"/>
  <c r="ED172" i="3"/>
  <c r="EC172" i="3"/>
  <c r="EB172" i="3"/>
  <c r="EA172" i="3"/>
  <c r="DZ172" i="3"/>
  <c r="DY172" i="3"/>
  <c r="DX172" i="3"/>
  <c r="DW172" i="3"/>
  <c r="DV172" i="3"/>
  <c r="DU172" i="3"/>
  <c r="DT172" i="3"/>
  <c r="DS172" i="3"/>
  <c r="DR172" i="3"/>
  <c r="DQ172" i="3"/>
  <c r="DP172" i="3"/>
  <c r="DO172" i="3"/>
  <c r="DN172" i="3"/>
  <c r="EE171" i="3"/>
  <c r="ED171" i="3"/>
  <c r="EC171" i="3"/>
  <c r="EB171" i="3"/>
  <c r="EA171" i="3"/>
  <c r="DZ171" i="3"/>
  <c r="DY171" i="3"/>
  <c r="DX171" i="3"/>
  <c r="DW171" i="3"/>
  <c r="DV171" i="3"/>
  <c r="DU171" i="3"/>
  <c r="DT171" i="3"/>
  <c r="DS171" i="3"/>
  <c r="DR171" i="3"/>
  <c r="DQ171" i="3"/>
  <c r="DP171" i="3"/>
  <c r="DO171" i="3"/>
  <c r="DN171" i="3"/>
  <c r="EE170" i="3"/>
  <c r="ED170" i="3"/>
  <c r="EC170" i="3"/>
  <c r="EB170" i="3"/>
  <c r="EA170" i="3"/>
  <c r="DZ170" i="3"/>
  <c r="DY170" i="3"/>
  <c r="DX170" i="3"/>
  <c r="DW170" i="3"/>
  <c r="DV170" i="3"/>
  <c r="DU170" i="3"/>
  <c r="DT170" i="3"/>
  <c r="DS170" i="3"/>
  <c r="DR170" i="3"/>
  <c r="DQ170" i="3"/>
  <c r="DP170" i="3"/>
  <c r="DO170" i="3"/>
  <c r="DN170" i="3"/>
  <c r="EE169" i="3"/>
  <c r="ED169" i="3"/>
  <c r="EC169" i="3"/>
  <c r="EB169" i="3"/>
  <c r="EA169" i="3"/>
  <c r="DZ169" i="3"/>
  <c r="DY169" i="3"/>
  <c r="DX169" i="3"/>
  <c r="DW169" i="3"/>
  <c r="DV169" i="3"/>
  <c r="DU169" i="3"/>
  <c r="DT169" i="3"/>
  <c r="DS169" i="3"/>
  <c r="DR169" i="3"/>
  <c r="DQ169" i="3"/>
  <c r="DP169" i="3"/>
  <c r="DO169" i="3"/>
  <c r="DN169" i="3"/>
  <c r="EE168" i="3"/>
  <c r="ED168" i="3"/>
  <c r="EC168" i="3"/>
  <c r="EB168" i="3"/>
  <c r="EA168" i="3"/>
  <c r="DZ168" i="3"/>
  <c r="DY168" i="3"/>
  <c r="DX168" i="3"/>
  <c r="DW168" i="3"/>
  <c r="DV168" i="3"/>
  <c r="DU168" i="3"/>
  <c r="DT168" i="3"/>
  <c r="DS168" i="3"/>
  <c r="DR168" i="3"/>
  <c r="DQ168" i="3"/>
  <c r="DP168" i="3"/>
  <c r="DO168" i="3"/>
  <c r="DN168" i="3"/>
  <c r="EE167" i="3"/>
  <c r="ED167" i="3"/>
  <c r="EC167" i="3"/>
  <c r="EB167" i="3"/>
  <c r="EA167" i="3"/>
  <c r="DZ167" i="3"/>
  <c r="DY167" i="3"/>
  <c r="DX167" i="3"/>
  <c r="DW167" i="3"/>
  <c r="DV167" i="3"/>
  <c r="DU167" i="3"/>
  <c r="DT167" i="3"/>
  <c r="DS167" i="3"/>
  <c r="DR167" i="3"/>
  <c r="DQ167" i="3"/>
  <c r="DP167" i="3"/>
  <c r="DO167" i="3"/>
  <c r="DN167" i="3"/>
  <c r="EE166" i="3"/>
  <c r="ED166" i="3"/>
  <c r="EC166" i="3"/>
  <c r="EB166" i="3"/>
  <c r="EA166" i="3"/>
  <c r="DZ166" i="3"/>
  <c r="DY166" i="3"/>
  <c r="DX166" i="3"/>
  <c r="DW166" i="3"/>
  <c r="DV166" i="3"/>
  <c r="DU166" i="3"/>
  <c r="DT166" i="3"/>
  <c r="DS166" i="3"/>
  <c r="DR166" i="3"/>
  <c r="DQ166" i="3"/>
  <c r="DP166" i="3"/>
  <c r="DO166" i="3"/>
  <c r="DN166" i="3"/>
  <c r="BW165" i="3"/>
  <c r="BX165" i="3"/>
  <c r="BY165" i="3"/>
  <c r="BZ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EE165" i="3"/>
  <c r="ED165" i="3"/>
  <c r="EC165" i="3"/>
  <c r="EB165" i="3"/>
  <c r="EA165" i="3"/>
  <c r="DZ165" i="3"/>
  <c r="DY165" i="3"/>
  <c r="DX165" i="3"/>
  <c r="DW165" i="3"/>
  <c r="DV165" i="3"/>
  <c r="DU165" i="3"/>
  <c r="DT165" i="3"/>
  <c r="DS165" i="3"/>
  <c r="DR165" i="3"/>
  <c r="DQ165" i="3"/>
  <c r="DP165" i="3"/>
  <c r="DO165" i="3"/>
  <c r="DN165" i="3"/>
  <c r="EE164" i="3"/>
  <c r="ED164" i="3"/>
  <c r="EC164" i="3"/>
  <c r="EB164" i="3"/>
  <c r="EA164" i="3"/>
  <c r="DZ164" i="3"/>
  <c r="DY164" i="3"/>
  <c r="DX164" i="3"/>
  <c r="DW164" i="3"/>
  <c r="DV164" i="3"/>
  <c r="DU164" i="3"/>
  <c r="DT164" i="3"/>
  <c r="DS164" i="3"/>
  <c r="DR164" i="3"/>
  <c r="DQ164" i="3"/>
  <c r="DP164" i="3"/>
  <c r="DO164" i="3"/>
  <c r="DN164" i="3"/>
  <c r="EE163" i="3"/>
  <c r="ED163" i="3"/>
  <c r="EC163" i="3"/>
  <c r="EB163" i="3"/>
  <c r="EA163" i="3"/>
  <c r="DZ163" i="3"/>
  <c r="DY163" i="3"/>
  <c r="DX163" i="3"/>
  <c r="DW163" i="3"/>
  <c r="DV163" i="3"/>
  <c r="DU163" i="3"/>
  <c r="DT163" i="3"/>
  <c r="DS163" i="3"/>
  <c r="DR163" i="3"/>
  <c r="DQ163" i="3"/>
  <c r="DP163" i="3"/>
  <c r="DO163" i="3"/>
  <c r="DN163" i="3"/>
  <c r="EE162" i="3"/>
  <c r="ED162" i="3"/>
  <c r="EC162" i="3"/>
  <c r="EB162" i="3"/>
  <c r="EA162" i="3"/>
  <c r="DZ162" i="3"/>
  <c r="DY162" i="3"/>
  <c r="DX162" i="3"/>
  <c r="DW162" i="3"/>
  <c r="DV162" i="3"/>
  <c r="DU162" i="3"/>
  <c r="DT162" i="3"/>
  <c r="DS162" i="3"/>
  <c r="DR162" i="3"/>
  <c r="DQ162" i="3"/>
  <c r="DP162" i="3"/>
  <c r="DO162" i="3"/>
  <c r="DN162" i="3"/>
  <c r="EE161" i="3"/>
  <c r="ED161" i="3"/>
  <c r="EC161" i="3"/>
  <c r="EB161" i="3"/>
  <c r="EA161" i="3"/>
  <c r="DZ161" i="3"/>
  <c r="DY161" i="3"/>
  <c r="DX161" i="3"/>
  <c r="DW161" i="3"/>
  <c r="DV161" i="3"/>
  <c r="DU161" i="3"/>
  <c r="DT161" i="3"/>
  <c r="DS161" i="3"/>
  <c r="DR161" i="3"/>
  <c r="DQ161" i="3"/>
  <c r="DP161" i="3"/>
  <c r="DO161" i="3"/>
  <c r="DN161" i="3"/>
  <c r="EE160" i="3"/>
  <c r="ED160" i="3"/>
  <c r="EC160" i="3"/>
  <c r="EB160" i="3"/>
  <c r="EA160" i="3"/>
  <c r="DZ160" i="3"/>
  <c r="DY160" i="3"/>
  <c r="DX160" i="3"/>
  <c r="DW160" i="3"/>
  <c r="DV160" i="3"/>
  <c r="DU160" i="3"/>
  <c r="DT160" i="3"/>
  <c r="DS160" i="3"/>
  <c r="DR160" i="3"/>
  <c r="DQ160" i="3"/>
  <c r="DP160" i="3"/>
  <c r="DO160" i="3"/>
  <c r="DN160" i="3"/>
  <c r="EE159" i="3"/>
  <c r="ED159" i="3"/>
  <c r="EC159" i="3"/>
  <c r="EB159" i="3"/>
  <c r="EA159" i="3"/>
  <c r="DZ159" i="3"/>
  <c r="DY159" i="3"/>
  <c r="DX159" i="3"/>
  <c r="DW159" i="3"/>
  <c r="DV159" i="3"/>
  <c r="DU159" i="3"/>
  <c r="DT159" i="3"/>
  <c r="DS159" i="3"/>
  <c r="DR159" i="3"/>
  <c r="DQ159" i="3"/>
  <c r="DP159" i="3"/>
  <c r="DO159" i="3"/>
  <c r="DN159" i="3"/>
  <c r="EE158" i="3"/>
  <c r="ED158" i="3"/>
  <c r="EC158" i="3"/>
  <c r="EB158" i="3"/>
  <c r="EA158" i="3"/>
  <c r="DZ158" i="3"/>
  <c r="DY158" i="3"/>
  <c r="DX158" i="3"/>
  <c r="DW158" i="3"/>
  <c r="DV158" i="3"/>
  <c r="DU158" i="3"/>
  <c r="DT158" i="3"/>
  <c r="DS158" i="3"/>
  <c r="DR158" i="3"/>
  <c r="DQ158" i="3"/>
  <c r="DP158" i="3"/>
  <c r="DO158" i="3"/>
  <c r="DN158" i="3"/>
  <c r="BW133" i="3"/>
  <c r="BX133" i="3"/>
  <c r="BY133" i="3"/>
  <c r="BZ133" i="3"/>
  <c r="CC133" i="3"/>
  <c r="CD133" i="3"/>
  <c r="CE133" i="3"/>
  <c r="CF133" i="3"/>
  <c r="CG133" i="3"/>
  <c r="CH133" i="3"/>
  <c r="CI133" i="3"/>
  <c r="CK133" i="3"/>
  <c r="CL133" i="3"/>
  <c r="CM133" i="3"/>
  <c r="CN133" i="3"/>
  <c r="EE133" i="3"/>
  <c r="ED133" i="3"/>
  <c r="EC133" i="3"/>
  <c r="EB133" i="3"/>
  <c r="EA133" i="3"/>
  <c r="DZ133" i="3"/>
  <c r="DY133" i="3"/>
  <c r="DX133" i="3"/>
  <c r="DW133" i="3"/>
  <c r="DV133" i="3"/>
  <c r="DU133" i="3"/>
  <c r="DT133" i="3"/>
  <c r="DS133" i="3"/>
  <c r="DR133" i="3"/>
  <c r="DQ133" i="3"/>
  <c r="DP133" i="3"/>
  <c r="DO133" i="3"/>
  <c r="DN133" i="3"/>
  <c r="EE132" i="3"/>
  <c r="ED132" i="3"/>
  <c r="EC132" i="3"/>
  <c r="EB132" i="3"/>
  <c r="EA132" i="3"/>
  <c r="DZ132" i="3"/>
  <c r="DY132" i="3"/>
  <c r="DX132" i="3"/>
  <c r="DW132" i="3"/>
  <c r="DV132" i="3"/>
  <c r="DU132" i="3"/>
  <c r="DT132" i="3"/>
  <c r="DS132" i="3"/>
  <c r="DR132" i="3"/>
  <c r="DQ132" i="3"/>
  <c r="DP132" i="3"/>
  <c r="DO132" i="3"/>
  <c r="DN132" i="3"/>
  <c r="EE131" i="3"/>
  <c r="ED131" i="3"/>
  <c r="EC131" i="3"/>
  <c r="EB131" i="3"/>
  <c r="EA131" i="3"/>
  <c r="DZ131" i="3"/>
  <c r="DY131" i="3"/>
  <c r="DX131" i="3"/>
  <c r="DW131" i="3"/>
  <c r="DV131" i="3"/>
  <c r="DU131" i="3"/>
  <c r="DT131" i="3"/>
  <c r="DS131" i="3"/>
  <c r="DR131" i="3"/>
  <c r="DQ131" i="3"/>
  <c r="DP131" i="3"/>
  <c r="DO131" i="3"/>
  <c r="DN131" i="3"/>
  <c r="EE130" i="3"/>
  <c r="ED130" i="3"/>
  <c r="EC130" i="3"/>
  <c r="EB130" i="3"/>
  <c r="EA130" i="3"/>
  <c r="DZ130" i="3"/>
  <c r="DY130" i="3"/>
  <c r="DX130" i="3"/>
  <c r="DW130" i="3"/>
  <c r="DV130" i="3"/>
  <c r="DU130" i="3"/>
  <c r="DT130" i="3"/>
  <c r="DS130" i="3"/>
  <c r="DR130" i="3"/>
  <c r="DQ130" i="3"/>
  <c r="DP130" i="3"/>
  <c r="DO130" i="3"/>
  <c r="DN130" i="3"/>
  <c r="EE129" i="3"/>
  <c r="ED129" i="3"/>
  <c r="EC129" i="3"/>
  <c r="EB129" i="3"/>
  <c r="EA129" i="3"/>
  <c r="DZ129" i="3"/>
  <c r="DY129" i="3"/>
  <c r="DX129" i="3"/>
  <c r="DW129" i="3"/>
  <c r="DV129" i="3"/>
  <c r="DU129" i="3"/>
  <c r="DT129" i="3"/>
  <c r="DS129" i="3"/>
  <c r="DR129" i="3"/>
  <c r="DQ129" i="3"/>
  <c r="DP129" i="3"/>
  <c r="DO129" i="3"/>
  <c r="DN129" i="3"/>
  <c r="EE128" i="3"/>
  <c r="ED128" i="3"/>
  <c r="EC128" i="3"/>
  <c r="EB128" i="3"/>
  <c r="EA128" i="3"/>
  <c r="DZ128" i="3"/>
  <c r="DY128" i="3"/>
  <c r="DX128" i="3"/>
  <c r="DW128" i="3"/>
  <c r="DV128" i="3"/>
  <c r="DU128" i="3"/>
  <c r="DT128" i="3"/>
  <c r="DS128" i="3"/>
  <c r="DR128" i="3"/>
  <c r="DQ128" i="3"/>
  <c r="DP128" i="3"/>
  <c r="DO128" i="3"/>
  <c r="DN128" i="3"/>
  <c r="EE127" i="3"/>
  <c r="ED127" i="3"/>
  <c r="EC127" i="3"/>
  <c r="EB127" i="3"/>
  <c r="EA127" i="3"/>
  <c r="DZ127" i="3"/>
  <c r="DY127" i="3"/>
  <c r="DX127" i="3"/>
  <c r="DW127" i="3"/>
  <c r="DV127" i="3"/>
  <c r="DU127" i="3"/>
  <c r="DT127" i="3"/>
  <c r="DS127" i="3"/>
  <c r="DR127" i="3"/>
  <c r="DQ127" i="3"/>
  <c r="DP127" i="3"/>
  <c r="DO127" i="3"/>
  <c r="DN127" i="3"/>
  <c r="EE126" i="3"/>
  <c r="ED126" i="3"/>
  <c r="EC126" i="3"/>
  <c r="EB126" i="3"/>
  <c r="EA126" i="3"/>
  <c r="DZ126" i="3"/>
  <c r="DY126" i="3"/>
  <c r="DX126" i="3"/>
  <c r="DW126" i="3"/>
  <c r="DV126" i="3"/>
  <c r="DU126" i="3"/>
  <c r="DT126" i="3"/>
  <c r="DS126" i="3"/>
  <c r="DR126" i="3"/>
  <c r="DQ126" i="3"/>
  <c r="DP126" i="3"/>
  <c r="DO126" i="3"/>
  <c r="DN126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DO101" i="3"/>
  <c r="DN101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DO100" i="3"/>
  <c r="DN100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DO97" i="3"/>
  <c r="DN97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DO95" i="3"/>
  <c r="DN95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DN94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R157" i="3"/>
  <c r="BS157" i="3"/>
  <c r="BT157" i="3"/>
  <c r="BU157" i="3"/>
  <c r="BV157" i="3"/>
  <c r="EE157" i="3"/>
  <c r="ED157" i="3"/>
  <c r="EC157" i="3"/>
  <c r="EB157" i="3"/>
  <c r="EA157" i="3"/>
  <c r="DZ157" i="3"/>
  <c r="DY157" i="3"/>
  <c r="DX157" i="3"/>
  <c r="DW157" i="3"/>
  <c r="DV157" i="3"/>
  <c r="DU157" i="3"/>
  <c r="DT157" i="3"/>
  <c r="DS157" i="3"/>
  <c r="DR157" i="3"/>
  <c r="DQ157" i="3"/>
  <c r="DP157" i="3"/>
  <c r="DO157" i="3"/>
  <c r="DN157" i="3"/>
  <c r="EE156" i="3"/>
  <c r="ED156" i="3"/>
  <c r="EC156" i="3"/>
  <c r="EB156" i="3"/>
  <c r="EA156" i="3"/>
  <c r="DZ156" i="3"/>
  <c r="DY156" i="3"/>
  <c r="DX156" i="3"/>
  <c r="DW156" i="3"/>
  <c r="DV156" i="3"/>
  <c r="DU156" i="3"/>
  <c r="DT156" i="3"/>
  <c r="DS156" i="3"/>
  <c r="DR156" i="3"/>
  <c r="DQ156" i="3"/>
  <c r="DP156" i="3"/>
  <c r="DO156" i="3"/>
  <c r="DN156" i="3"/>
  <c r="EE155" i="3"/>
  <c r="ED155" i="3"/>
  <c r="EC155" i="3"/>
  <c r="EB155" i="3"/>
  <c r="EA155" i="3"/>
  <c r="DZ155" i="3"/>
  <c r="DY155" i="3"/>
  <c r="DX155" i="3"/>
  <c r="DW155" i="3"/>
  <c r="DV155" i="3"/>
  <c r="DU155" i="3"/>
  <c r="DT155" i="3"/>
  <c r="DS155" i="3"/>
  <c r="DR155" i="3"/>
  <c r="DQ155" i="3"/>
  <c r="DP155" i="3"/>
  <c r="DO155" i="3"/>
  <c r="DN155" i="3"/>
  <c r="EE154" i="3"/>
  <c r="ED154" i="3"/>
  <c r="EC154" i="3"/>
  <c r="EB154" i="3"/>
  <c r="EA154" i="3"/>
  <c r="DZ154" i="3"/>
  <c r="DY154" i="3"/>
  <c r="DX154" i="3"/>
  <c r="DW154" i="3"/>
  <c r="DV154" i="3"/>
  <c r="DU154" i="3"/>
  <c r="DT154" i="3"/>
  <c r="DS154" i="3"/>
  <c r="DR154" i="3"/>
  <c r="DQ154" i="3"/>
  <c r="DP154" i="3"/>
  <c r="DO154" i="3"/>
  <c r="DN154" i="3"/>
  <c r="EE153" i="3"/>
  <c r="ED153" i="3"/>
  <c r="EC153" i="3"/>
  <c r="EB153" i="3"/>
  <c r="EA153" i="3"/>
  <c r="DZ153" i="3"/>
  <c r="DY153" i="3"/>
  <c r="DX153" i="3"/>
  <c r="DW153" i="3"/>
  <c r="DV153" i="3"/>
  <c r="DU153" i="3"/>
  <c r="DT153" i="3"/>
  <c r="DS153" i="3"/>
  <c r="DR153" i="3"/>
  <c r="DQ153" i="3"/>
  <c r="DP153" i="3"/>
  <c r="DO153" i="3"/>
  <c r="DN153" i="3"/>
  <c r="EE152" i="3"/>
  <c r="ED152" i="3"/>
  <c r="EC152" i="3"/>
  <c r="EB152" i="3"/>
  <c r="EA152" i="3"/>
  <c r="DZ152" i="3"/>
  <c r="DY152" i="3"/>
  <c r="DX152" i="3"/>
  <c r="DW152" i="3"/>
  <c r="DV152" i="3"/>
  <c r="DU152" i="3"/>
  <c r="DT152" i="3"/>
  <c r="DS152" i="3"/>
  <c r="DR152" i="3"/>
  <c r="DQ152" i="3"/>
  <c r="DP152" i="3"/>
  <c r="DO152" i="3"/>
  <c r="DN152" i="3"/>
  <c r="EE151" i="3"/>
  <c r="ED151" i="3"/>
  <c r="EC151" i="3"/>
  <c r="EB151" i="3"/>
  <c r="EA151" i="3"/>
  <c r="DZ151" i="3"/>
  <c r="DY151" i="3"/>
  <c r="DX151" i="3"/>
  <c r="DW151" i="3"/>
  <c r="DV151" i="3"/>
  <c r="DU151" i="3"/>
  <c r="DT151" i="3"/>
  <c r="DS151" i="3"/>
  <c r="DR151" i="3"/>
  <c r="DQ151" i="3"/>
  <c r="DP151" i="3"/>
  <c r="DO151" i="3"/>
  <c r="DN151" i="3"/>
  <c r="EE150" i="3"/>
  <c r="ED150" i="3"/>
  <c r="EC150" i="3"/>
  <c r="EB150" i="3"/>
  <c r="EA150" i="3"/>
  <c r="DZ150" i="3"/>
  <c r="DY150" i="3"/>
  <c r="DX150" i="3"/>
  <c r="DW150" i="3"/>
  <c r="DV150" i="3"/>
  <c r="DU150" i="3"/>
  <c r="DT150" i="3"/>
  <c r="DS150" i="3"/>
  <c r="DR150" i="3"/>
  <c r="DQ150" i="3"/>
  <c r="DP150" i="3"/>
  <c r="DO150" i="3"/>
  <c r="DN150" i="3"/>
  <c r="BE125" i="3"/>
  <c r="BF125" i="3"/>
  <c r="BG125" i="3"/>
  <c r="BH125" i="3"/>
  <c r="BI125" i="3"/>
  <c r="BJ125" i="3"/>
  <c r="BK125" i="3"/>
  <c r="BL125" i="3"/>
  <c r="BM125" i="3"/>
  <c r="BN125" i="3"/>
  <c r="BP125" i="3"/>
  <c r="BQ125" i="3"/>
  <c r="BR125" i="3"/>
  <c r="BS125" i="3"/>
  <c r="BT125" i="3"/>
  <c r="BU125" i="3"/>
  <c r="BV125" i="3"/>
  <c r="EE125" i="3"/>
  <c r="ED125" i="3"/>
  <c r="EC125" i="3"/>
  <c r="EB125" i="3"/>
  <c r="EA125" i="3"/>
  <c r="DZ125" i="3"/>
  <c r="DY125" i="3"/>
  <c r="DX125" i="3"/>
  <c r="DW125" i="3"/>
  <c r="DV125" i="3"/>
  <c r="DU125" i="3"/>
  <c r="DT125" i="3"/>
  <c r="DS125" i="3"/>
  <c r="DR125" i="3"/>
  <c r="DQ125" i="3"/>
  <c r="DP125" i="3"/>
  <c r="DO125" i="3"/>
  <c r="DN125" i="3"/>
  <c r="EE124" i="3"/>
  <c r="ED124" i="3"/>
  <c r="EC124" i="3"/>
  <c r="EB124" i="3"/>
  <c r="EA124" i="3"/>
  <c r="DZ124" i="3"/>
  <c r="DY124" i="3"/>
  <c r="DX124" i="3"/>
  <c r="DW124" i="3"/>
  <c r="DV124" i="3"/>
  <c r="DU124" i="3"/>
  <c r="DT124" i="3"/>
  <c r="DS124" i="3"/>
  <c r="DR124" i="3"/>
  <c r="DQ124" i="3"/>
  <c r="DP124" i="3"/>
  <c r="DO124" i="3"/>
  <c r="DN124" i="3"/>
  <c r="EE123" i="3"/>
  <c r="ED123" i="3"/>
  <c r="EC123" i="3"/>
  <c r="EB123" i="3"/>
  <c r="EA123" i="3"/>
  <c r="DZ123" i="3"/>
  <c r="DY123" i="3"/>
  <c r="DX123" i="3"/>
  <c r="DW123" i="3"/>
  <c r="DV123" i="3"/>
  <c r="DU123" i="3"/>
  <c r="DT123" i="3"/>
  <c r="DS123" i="3"/>
  <c r="DR123" i="3"/>
  <c r="DQ123" i="3"/>
  <c r="DP123" i="3"/>
  <c r="DO123" i="3"/>
  <c r="DN123" i="3"/>
  <c r="EE122" i="3"/>
  <c r="ED122" i="3"/>
  <c r="EC122" i="3"/>
  <c r="EB122" i="3"/>
  <c r="EA122" i="3"/>
  <c r="DZ122" i="3"/>
  <c r="DY122" i="3"/>
  <c r="DX122" i="3"/>
  <c r="DW122" i="3"/>
  <c r="DV122" i="3"/>
  <c r="DU122" i="3"/>
  <c r="DT122" i="3"/>
  <c r="DS122" i="3"/>
  <c r="DR122" i="3"/>
  <c r="DQ122" i="3"/>
  <c r="DP122" i="3"/>
  <c r="DO122" i="3"/>
  <c r="DN122" i="3"/>
  <c r="EE121" i="3"/>
  <c r="ED121" i="3"/>
  <c r="EC121" i="3"/>
  <c r="EB121" i="3"/>
  <c r="EA121" i="3"/>
  <c r="DZ121" i="3"/>
  <c r="DY121" i="3"/>
  <c r="DX121" i="3"/>
  <c r="DW121" i="3"/>
  <c r="DV121" i="3"/>
  <c r="DU121" i="3"/>
  <c r="DT121" i="3"/>
  <c r="DS121" i="3"/>
  <c r="DR121" i="3"/>
  <c r="DQ121" i="3"/>
  <c r="DP121" i="3"/>
  <c r="DO121" i="3"/>
  <c r="DN121" i="3"/>
  <c r="EE120" i="3"/>
  <c r="ED120" i="3"/>
  <c r="EC120" i="3"/>
  <c r="EB120" i="3"/>
  <c r="EA120" i="3"/>
  <c r="DZ120" i="3"/>
  <c r="DY120" i="3"/>
  <c r="DX120" i="3"/>
  <c r="DW120" i="3"/>
  <c r="DV120" i="3"/>
  <c r="DU120" i="3"/>
  <c r="DT120" i="3"/>
  <c r="DS120" i="3"/>
  <c r="DR120" i="3"/>
  <c r="DQ120" i="3"/>
  <c r="DP120" i="3"/>
  <c r="DO120" i="3"/>
  <c r="DN120" i="3"/>
  <c r="EE119" i="3"/>
  <c r="ED119" i="3"/>
  <c r="EC119" i="3"/>
  <c r="EB119" i="3"/>
  <c r="EA119" i="3"/>
  <c r="DZ119" i="3"/>
  <c r="DY119" i="3"/>
  <c r="DX119" i="3"/>
  <c r="DW119" i="3"/>
  <c r="DV119" i="3"/>
  <c r="DU119" i="3"/>
  <c r="DT119" i="3"/>
  <c r="DS119" i="3"/>
  <c r="DR119" i="3"/>
  <c r="DQ119" i="3"/>
  <c r="DP119" i="3"/>
  <c r="DO119" i="3"/>
  <c r="DN119" i="3"/>
  <c r="EE118" i="3"/>
  <c r="ED118" i="3"/>
  <c r="EC118" i="3"/>
  <c r="EB118" i="3"/>
  <c r="EA118" i="3"/>
  <c r="DZ118" i="3"/>
  <c r="DY118" i="3"/>
  <c r="DX118" i="3"/>
  <c r="DW118" i="3"/>
  <c r="DV118" i="3"/>
  <c r="DU118" i="3"/>
  <c r="DT118" i="3"/>
  <c r="DS118" i="3"/>
  <c r="DR118" i="3"/>
  <c r="DQ118" i="3"/>
  <c r="DP118" i="3"/>
  <c r="DO118" i="3"/>
  <c r="DN118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BE93" i="3"/>
  <c r="BF93" i="3"/>
  <c r="BG93" i="3"/>
  <c r="BH93" i="3"/>
  <c r="BI93" i="3"/>
  <c r="BJ93" i="3"/>
  <c r="BK93" i="3"/>
  <c r="BL93" i="3"/>
  <c r="BM93" i="3"/>
  <c r="BN93" i="3"/>
  <c r="BP93" i="3"/>
  <c r="BQ93" i="3"/>
  <c r="BR93" i="3"/>
  <c r="BS93" i="3"/>
  <c r="BT93" i="3"/>
  <c r="BU93" i="3"/>
  <c r="BV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DN86" i="3"/>
  <c r="AM149" i="3"/>
  <c r="AN149" i="3"/>
  <c r="AO149" i="3"/>
  <c r="AP149" i="3"/>
  <c r="AQ149" i="3"/>
  <c r="AR149" i="3"/>
  <c r="AT149" i="3"/>
  <c r="AU149" i="3"/>
  <c r="AW149" i="3"/>
  <c r="AX149" i="3"/>
  <c r="AZ149" i="3"/>
  <c r="BA149" i="3"/>
  <c r="BB149" i="3"/>
  <c r="BC149" i="3"/>
  <c r="BD149" i="3"/>
  <c r="EE149" i="3"/>
  <c r="ED149" i="3"/>
  <c r="EC149" i="3"/>
  <c r="EB149" i="3"/>
  <c r="EA149" i="3"/>
  <c r="DZ149" i="3"/>
  <c r="DY149" i="3"/>
  <c r="DX149" i="3"/>
  <c r="DW149" i="3"/>
  <c r="DV149" i="3"/>
  <c r="DU149" i="3"/>
  <c r="DT149" i="3"/>
  <c r="DS149" i="3"/>
  <c r="DR149" i="3"/>
  <c r="DQ149" i="3"/>
  <c r="DP149" i="3"/>
  <c r="DO149" i="3"/>
  <c r="DN149" i="3"/>
  <c r="EE148" i="3"/>
  <c r="ED148" i="3"/>
  <c r="EC148" i="3"/>
  <c r="EB148" i="3"/>
  <c r="EA148" i="3"/>
  <c r="DZ148" i="3"/>
  <c r="DY148" i="3"/>
  <c r="DX148" i="3"/>
  <c r="DW148" i="3"/>
  <c r="DV148" i="3"/>
  <c r="DU148" i="3"/>
  <c r="DT148" i="3"/>
  <c r="DS148" i="3"/>
  <c r="DR148" i="3"/>
  <c r="DQ148" i="3"/>
  <c r="DP148" i="3"/>
  <c r="DO148" i="3"/>
  <c r="DN148" i="3"/>
  <c r="EE147" i="3"/>
  <c r="ED147" i="3"/>
  <c r="EC147" i="3"/>
  <c r="EB147" i="3"/>
  <c r="EA147" i="3"/>
  <c r="DZ147" i="3"/>
  <c r="DY147" i="3"/>
  <c r="DX147" i="3"/>
  <c r="DW147" i="3"/>
  <c r="DV147" i="3"/>
  <c r="DU147" i="3"/>
  <c r="DT147" i="3"/>
  <c r="DS147" i="3"/>
  <c r="DR147" i="3"/>
  <c r="DQ147" i="3"/>
  <c r="DP147" i="3"/>
  <c r="DO147" i="3"/>
  <c r="DN147" i="3"/>
  <c r="EE146" i="3"/>
  <c r="ED146" i="3"/>
  <c r="EC146" i="3"/>
  <c r="EB146" i="3"/>
  <c r="EA146" i="3"/>
  <c r="DZ146" i="3"/>
  <c r="DY146" i="3"/>
  <c r="DX146" i="3"/>
  <c r="DW146" i="3"/>
  <c r="DV146" i="3"/>
  <c r="DU146" i="3"/>
  <c r="DT146" i="3"/>
  <c r="DS146" i="3"/>
  <c r="DR146" i="3"/>
  <c r="DQ146" i="3"/>
  <c r="DP146" i="3"/>
  <c r="DO146" i="3"/>
  <c r="DN146" i="3"/>
  <c r="EE145" i="3"/>
  <c r="ED145" i="3"/>
  <c r="EC145" i="3"/>
  <c r="EB145" i="3"/>
  <c r="EA145" i="3"/>
  <c r="DZ145" i="3"/>
  <c r="DY145" i="3"/>
  <c r="DX145" i="3"/>
  <c r="DW145" i="3"/>
  <c r="DV145" i="3"/>
  <c r="DU145" i="3"/>
  <c r="DT145" i="3"/>
  <c r="DS145" i="3"/>
  <c r="DR145" i="3"/>
  <c r="DQ145" i="3"/>
  <c r="DP145" i="3"/>
  <c r="DO145" i="3"/>
  <c r="DN145" i="3"/>
  <c r="EE144" i="3"/>
  <c r="ED144" i="3"/>
  <c r="EC144" i="3"/>
  <c r="EB144" i="3"/>
  <c r="EA144" i="3"/>
  <c r="DZ144" i="3"/>
  <c r="DY144" i="3"/>
  <c r="DX144" i="3"/>
  <c r="DW144" i="3"/>
  <c r="DV144" i="3"/>
  <c r="DU144" i="3"/>
  <c r="DT144" i="3"/>
  <c r="DS144" i="3"/>
  <c r="DR144" i="3"/>
  <c r="DQ144" i="3"/>
  <c r="DP144" i="3"/>
  <c r="DO144" i="3"/>
  <c r="DN144" i="3"/>
  <c r="EE143" i="3"/>
  <c r="ED143" i="3"/>
  <c r="EC143" i="3"/>
  <c r="EB143" i="3"/>
  <c r="EA143" i="3"/>
  <c r="DZ143" i="3"/>
  <c r="DY143" i="3"/>
  <c r="DX143" i="3"/>
  <c r="DW143" i="3"/>
  <c r="DV143" i="3"/>
  <c r="DU143" i="3"/>
  <c r="DT143" i="3"/>
  <c r="DS143" i="3"/>
  <c r="DR143" i="3"/>
  <c r="DQ143" i="3"/>
  <c r="DP143" i="3"/>
  <c r="DO143" i="3"/>
  <c r="DN143" i="3"/>
  <c r="EE142" i="3"/>
  <c r="ED142" i="3"/>
  <c r="EC142" i="3"/>
  <c r="EB142" i="3"/>
  <c r="EA142" i="3"/>
  <c r="DZ142" i="3"/>
  <c r="DY142" i="3"/>
  <c r="DX142" i="3"/>
  <c r="DW142" i="3"/>
  <c r="DV142" i="3"/>
  <c r="DU142" i="3"/>
  <c r="DT142" i="3"/>
  <c r="DS142" i="3"/>
  <c r="DR142" i="3"/>
  <c r="DQ142" i="3"/>
  <c r="DP142" i="3"/>
  <c r="DO142" i="3"/>
  <c r="DN142" i="3"/>
  <c r="AM117" i="3"/>
  <c r="AN117" i="3"/>
  <c r="AO117" i="3"/>
  <c r="AP117" i="3"/>
  <c r="AR117" i="3"/>
  <c r="AS117" i="3"/>
  <c r="AU117" i="3"/>
  <c r="AV117" i="3"/>
  <c r="AW117" i="3"/>
  <c r="AX117" i="3"/>
  <c r="AY117" i="3"/>
  <c r="AZ117" i="3"/>
  <c r="BA117" i="3"/>
  <c r="BB117" i="3"/>
  <c r="BC117" i="3"/>
  <c r="BD117" i="3"/>
  <c r="EE117" i="3"/>
  <c r="ED117" i="3"/>
  <c r="EC117" i="3"/>
  <c r="EB117" i="3"/>
  <c r="EA117" i="3"/>
  <c r="DZ117" i="3"/>
  <c r="DY117" i="3"/>
  <c r="DX117" i="3"/>
  <c r="DW117" i="3"/>
  <c r="DV117" i="3"/>
  <c r="DU117" i="3"/>
  <c r="DT117" i="3"/>
  <c r="DS117" i="3"/>
  <c r="DR117" i="3"/>
  <c r="DQ117" i="3"/>
  <c r="DP117" i="3"/>
  <c r="DO117" i="3"/>
  <c r="DN117" i="3"/>
  <c r="EE116" i="3"/>
  <c r="ED116" i="3"/>
  <c r="EC116" i="3"/>
  <c r="EB116" i="3"/>
  <c r="EA116" i="3"/>
  <c r="DZ116" i="3"/>
  <c r="DY116" i="3"/>
  <c r="DX116" i="3"/>
  <c r="DW116" i="3"/>
  <c r="DV116" i="3"/>
  <c r="DU116" i="3"/>
  <c r="DT116" i="3"/>
  <c r="DS116" i="3"/>
  <c r="DR116" i="3"/>
  <c r="DQ116" i="3"/>
  <c r="DP116" i="3"/>
  <c r="DO116" i="3"/>
  <c r="DN116" i="3"/>
  <c r="EE115" i="3"/>
  <c r="ED115" i="3"/>
  <c r="EC115" i="3"/>
  <c r="EB115" i="3"/>
  <c r="EA115" i="3"/>
  <c r="DZ115" i="3"/>
  <c r="DY115" i="3"/>
  <c r="DX115" i="3"/>
  <c r="DW115" i="3"/>
  <c r="DV115" i="3"/>
  <c r="DU115" i="3"/>
  <c r="DT115" i="3"/>
  <c r="DS115" i="3"/>
  <c r="DR115" i="3"/>
  <c r="DQ115" i="3"/>
  <c r="DP115" i="3"/>
  <c r="DO115" i="3"/>
  <c r="DN115" i="3"/>
  <c r="EE114" i="3"/>
  <c r="ED114" i="3"/>
  <c r="EC114" i="3"/>
  <c r="EB114" i="3"/>
  <c r="EA114" i="3"/>
  <c r="DZ114" i="3"/>
  <c r="DY114" i="3"/>
  <c r="DX114" i="3"/>
  <c r="DW114" i="3"/>
  <c r="DV114" i="3"/>
  <c r="DU114" i="3"/>
  <c r="DT114" i="3"/>
  <c r="DS114" i="3"/>
  <c r="DR114" i="3"/>
  <c r="DQ114" i="3"/>
  <c r="DP114" i="3"/>
  <c r="DO114" i="3"/>
  <c r="DN114" i="3"/>
  <c r="EE113" i="3"/>
  <c r="ED113" i="3"/>
  <c r="EC113" i="3"/>
  <c r="EB113" i="3"/>
  <c r="EA113" i="3"/>
  <c r="DZ113" i="3"/>
  <c r="DY113" i="3"/>
  <c r="DX113" i="3"/>
  <c r="DW113" i="3"/>
  <c r="DV113" i="3"/>
  <c r="DU113" i="3"/>
  <c r="DT113" i="3"/>
  <c r="DS113" i="3"/>
  <c r="DR113" i="3"/>
  <c r="DQ113" i="3"/>
  <c r="DP113" i="3"/>
  <c r="DO113" i="3"/>
  <c r="DN113" i="3"/>
  <c r="EE112" i="3"/>
  <c r="ED112" i="3"/>
  <c r="EC112" i="3"/>
  <c r="EB112" i="3"/>
  <c r="EA112" i="3"/>
  <c r="DZ112" i="3"/>
  <c r="DY112" i="3"/>
  <c r="DX112" i="3"/>
  <c r="DW112" i="3"/>
  <c r="DV112" i="3"/>
  <c r="DU112" i="3"/>
  <c r="DT112" i="3"/>
  <c r="DS112" i="3"/>
  <c r="DR112" i="3"/>
  <c r="DQ112" i="3"/>
  <c r="DP112" i="3"/>
  <c r="DO112" i="3"/>
  <c r="DN112" i="3"/>
  <c r="EE111" i="3"/>
  <c r="ED111" i="3"/>
  <c r="EC111" i="3"/>
  <c r="EB111" i="3"/>
  <c r="EA111" i="3"/>
  <c r="DZ111" i="3"/>
  <c r="DY111" i="3"/>
  <c r="DX111" i="3"/>
  <c r="DW111" i="3"/>
  <c r="DV111" i="3"/>
  <c r="DU111" i="3"/>
  <c r="DT111" i="3"/>
  <c r="DS111" i="3"/>
  <c r="DR111" i="3"/>
  <c r="DQ111" i="3"/>
  <c r="DP111" i="3"/>
  <c r="DO111" i="3"/>
  <c r="DN111" i="3"/>
  <c r="EE110" i="3"/>
  <c r="ED110" i="3"/>
  <c r="EC110" i="3"/>
  <c r="EB110" i="3"/>
  <c r="EA110" i="3"/>
  <c r="DZ110" i="3"/>
  <c r="DY110" i="3"/>
  <c r="DX110" i="3"/>
  <c r="DW110" i="3"/>
  <c r="DV110" i="3"/>
  <c r="DU110" i="3"/>
  <c r="DT110" i="3"/>
  <c r="DS110" i="3"/>
  <c r="DR110" i="3"/>
  <c r="DQ110" i="3"/>
  <c r="DP110" i="3"/>
  <c r="DO110" i="3"/>
  <c r="DN110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DO85" i="3"/>
  <c r="DN85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DO84" i="3"/>
  <c r="DN84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DO83" i="3"/>
  <c r="DN83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DO82" i="3"/>
  <c r="DN82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DO81" i="3"/>
  <c r="DN81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DO80" i="3"/>
  <c r="DN80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DO79" i="3"/>
  <c r="DN79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DN78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DO69" i="3"/>
  <c r="DN69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DN17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DN16" i="3"/>
  <c r="DN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DO15" i="3"/>
  <c r="A1" i="5"/>
  <c r="A2" i="5"/>
  <c r="B3" i="5"/>
  <c r="V3" i="3"/>
  <c r="C3" i="5"/>
  <c r="W3" i="3"/>
  <c r="D3" i="5"/>
  <c r="X3" i="3"/>
  <c r="E3" i="5"/>
  <c r="Y3" i="3"/>
  <c r="F3" i="5"/>
  <c r="Z3" i="3"/>
  <c r="G3" i="5"/>
  <c r="AA3" i="3"/>
  <c r="H3" i="5"/>
  <c r="AB3" i="3"/>
  <c r="I3" i="5"/>
  <c r="AC3" i="3"/>
  <c r="J3" i="5"/>
  <c r="AD3" i="3"/>
  <c r="K3" i="5"/>
  <c r="AE3" i="3"/>
  <c r="L3" i="5"/>
  <c r="AF3" i="3"/>
  <c r="M3" i="5"/>
  <c r="AG3" i="3"/>
  <c r="N3" i="5"/>
  <c r="AH3" i="3"/>
  <c r="O3" i="5"/>
  <c r="AI3" i="3"/>
  <c r="P3" i="5"/>
  <c r="AJ3" i="3"/>
  <c r="Q3" i="5"/>
  <c r="AK3" i="3"/>
  <c r="R3" i="5"/>
  <c r="AL3" i="3"/>
  <c r="S3" i="5"/>
  <c r="U3" i="5"/>
  <c r="AN3" i="3"/>
  <c r="V3" i="5"/>
  <c r="AO3" i="3"/>
  <c r="W3" i="5"/>
  <c r="AP3" i="3"/>
  <c r="X3" i="5"/>
  <c r="AQ3" i="3"/>
  <c r="Y3" i="5"/>
  <c r="AR3" i="3"/>
  <c r="Z3" i="5"/>
  <c r="AS3" i="3"/>
  <c r="AA3" i="5"/>
  <c r="AT3" i="3"/>
  <c r="AB3" i="5"/>
  <c r="AU3" i="3"/>
  <c r="AC3" i="5"/>
  <c r="AV3" i="3"/>
  <c r="AD3" i="5"/>
  <c r="AW3" i="3"/>
  <c r="AE3" i="5"/>
  <c r="AX3" i="3"/>
  <c r="AF3" i="5"/>
  <c r="AY3" i="3"/>
  <c r="AG3" i="5"/>
  <c r="AZ3" i="3"/>
  <c r="AH3" i="5"/>
  <c r="BA3" i="3"/>
  <c r="AI3" i="5"/>
  <c r="BB3" i="3"/>
  <c r="AJ3" i="5"/>
  <c r="BC3" i="3"/>
  <c r="AK3" i="5"/>
  <c r="BD3" i="3"/>
  <c r="AL3" i="5"/>
  <c r="AN3" i="5"/>
  <c r="BF3" i="3"/>
  <c r="AO3" i="5"/>
  <c r="BG3" i="3"/>
  <c r="AP3" i="5"/>
  <c r="BH3" i="3"/>
  <c r="AQ3" i="5"/>
  <c r="BI3" i="3"/>
  <c r="AR3" i="5"/>
  <c r="BJ3" i="3"/>
  <c r="AS3" i="5"/>
  <c r="BK3" i="3"/>
  <c r="AT3" i="5"/>
  <c r="BL3" i="3"/>
  <c r="AU3" i="5"/>
  <c r="BM3" i="3"/>
  <c r="AV3" i="5"/>
  <c r="BN3" i="3"/>
  <c r="AW3" i="5"/>
  <c r="BO3" i="3"/>
  <c r="AX3" i="5"/>
  <c r="BP3" i="3"/>
  <c r="AY3" i="5"/>
  <c r="BQ3" i="3"/>
  <c r="AZ3" i="5"/>
  <c r="BR3" i="3"/>
  <c r="BA3" i="5"/>
  <c r="BS3" i="3"/>
  <c r="BB3" i="5"/>
  <c r="BT3" i="3"/>
  <c r="BC3" i="5"/>
  <c r="BU3" i="3"/>
  <c r="BD3" i="5"/>
  <c r="BV3" i="3"/>
  <c r="BE3" i="5"/>
  <c r="BG3" i="5"/>
  <c r="BX3" i="3"/>
  <c r="BH3" i="5"/>
  <c r="BY3" i="3"/>
  <c r="BI3" i="5"/>
  <c r="BZ3" i="3"/>
  <c r="BJ3" i="5"/>
  <c r="CA3" i="3"/>
  <c r="BK3" i="5"/>
  <c r="CB3" i="3"/>
  <c r="BL3" i="5"/>
  <c r="CC3" i="3"/>
  <c r="BM3" i="5"/>
  <c r="CD3" i="3"/>
  <c r="BN3" i="5"/>
  <c r="CE3" i="3"/>
  <c r="BO3" i="5"/>
  <c r="CF3" i="3"/>
  <c r="BP3" i="5"/>
  <c r="CG3" i="3"/>
  <c r="BQ3" i="5"/>
  <c r="CH3" i="3"/>
  <c r="BR3" i="5"/>
  <c r="CI3" i="3"/>
  <c r="BS3" i="5"/>
  <c r="CJ3" i="3"/>
  <c r="BT3" i="5"/>
  <c r="CK3" i="3"/>
  <c r="BU3" i="5"/>
  <c r="CL3" i="3"/>
  <c r="BV3" i="5"/>
  <c r="CM3" i="3"/>
  <c r="BW3" i="5"/>
  <c r="CN3" i="3"/>
  <c r="BX3" i="5"/>
  <c r="U4" i="3"/>
  <c r="B4" i="5"/>
  <c r="V4" i="3"/>
  <c r="C4" i="5"/>
  <c r="W4" i="3"/>
  <c r="D4" i="5"/>
  <c r="X4" i="3"/>
  <c r="E4" i="5"/>
  <c r="Y4" i="3"/>
  <c r="F4" i="5"/>
  <c r="Z4" i="3"/>
  <c r="G4" i="5"/>
  <c r="AA4" i="3"/>
  <c r="H4" i="5"/>
  <c r="AB4" i="3"/>
  <c r="I4" i="5"/>
  <c r="AC4" i="3"/>
  <c r="J4" i="5"/>
  <c r="AD4" i="3"/>
  <c r="K4" i="5"/>
  <c r="AE4" i="3"/>
  <c r="L4" i="5"/>
  <c r="AF4" i="3"/>
  <c r="M4" i="5"/>
  <c r="AG4" i="3"/>
  <c r="N4" i="5"/>
  <c r="AH4" i="3"/>
  <c r="O4" i="5"/>
  <c r="AI4" i="3"/>
  <c r="P4" i="5"/>
  <c r="AJ4" i="3"/>
  <c r="Q4" i="5"/>
  <c r="AK4" i="3"/>
  <c r="R4" i="5"/>
  <c r="AL4" i="3"/>
  <c r="S4" i="5"/>
  <c r="AM4" i="3"/>
  <c r="U4" i="5"/>
  <c r="AN4" i="3"/>
  <c r="V4" i="5"/>
  <c r="AO4" i="3"/>
  <c r="W4" i="5"/>
  <c r="AP4" i="3"/>
  <c r="X4" i="5"/>
  <c r="AQ4" i="3"/>
  <c r="Y4" i="5"/>
  <c r="AR4" i="3"/>
  <c r="Z4" i="5"/>
  <c r="AS4" i="3"/>
  <c r="AA4" i="5"/>
  <c r="AT4" i="3"/>
  <c r="AB4" i="5"/>
  <c r="AU4" i="3"/>
  <c r="AC4" i="5"/>
  <c r="AV4" i="3"/>
  <c r="AD4" i="5"/>
  <c r="AW4" i="3"/>
  <c r="AE4" i="5"/>
  <c r="AX4" i="3"/>
  <c r="AF4" i="5"/>
  <c r="AY4" i="3"/>
  <c r="AG4" i="5"/>
  <c r="AZ4" i="3"/>
  <c r="AH4" i="5"/>
  <c r="BA4" i="3"/>
  <c r="AI4" i="5"/>
  <c r="BB4" i="3"/>
  <c r="AJ4" i="5"/>
  <c r="BC4" i="3"/>
  <c r="AK4" i="5"/>
  <c r="BD4" i="3"/>
  <c r="AL4" i="5"/>
  <c r="BE4" i="3"/>
  <c r="AN4" i="5"/>
  <c r="BF4" i="3"/>
  <c r="AO4" i="5"/>
  <c r="BG4" i="3"/>
  <c r="AP4" i="5"/>
  <c r="BH4" i="3"/>
  <c r="AQ4" i="5"/>
  <c r="BI4" i="3"/>
  <c r="AR4" i="5"/>
  <c r="BJ4" i="3"/>
  <c r="AS4" i="5"/>
  <c r="BK4" i="3"/>
  <c r="AT4" i="5"/>
  <c r="BL4" i="3"/>
  <c r="AU4" i="5"/>
  <c r="BM4" i="3"/>
  <c r="AV4" i="5"/>
  <c r="BN4" i="3"/>
  <c r="AW4" i="5"/>
  <c r="BO4" i="3"/>
  <c r="AX4" i="5"/>
  <c r="BP4" i="3"/>
  <c r="AY4" i="5"/>
  <c r="BQ4" i="3"/>
  <c r="AZ4" i="5"/>
  <c r="BR4" i="3"/>
  <c r="BA4" i="5"/>
  <c r="BS4" i="3"/>
  <c r="BB4" i="5"/>
  <c r="BT4" i="3"/>
  <c r="BC4" i="5"/>
  <c r="BU4" i="3"/>
  <c r="BD4" i="5"/>
  <c r="BV4" i="3"/>
  <c r="BE4" i="5"/>
  <c r="BW4" i="3"/>
  <c r="BG4" i="5"/>
  <c r="BX4" i="3"/>
  <c r="BH4" i="5"/>
  <c r="BY4" i="3"/>
  <c r="BI4" i="5"/>
  <c r="BZ4" i="3"/>
  <c r="BJ4" i="5"/>
  <c r="CA4" i="3"/>
  <c r="BK4" i="5"/>
  <c r="CB4" i="3"/>
  <c r="BL4" i="5"/>
  <c r="CC4" i="3"/>
  <c r="BM4" i="5"/>
  <c r="CD4" i="3"/>
  <c r="BN4" i="5"/>
  <c r="CE4" i="3"/>
  <c r="BO4" i="5"/>
  <c r="CF4" i="3"/>
  <c r="BP4" i="5"/>
  <c r="CG4" i="3"/>
  <c r="BQ4" i="5"/>
  <c r="CH4" i="3"/>
  <c r="BR4" i="5"/>
  <c r="CI4" i="3"/>
  <c r="BS4" i="5"/>
  <c r="CJ4" i="3"/>
  <c r="BT4" i="5"/>
  <c r="CK4" i="3"/>
  <c r="BU4" i="5"/>
  <c r="CL4" i="3"/>
  <c r="BV4" i="5"/>
  <c r="CM4" i="3"/>
  <c r="BW4" i="5"/>
  <c r="CN4" i="3"/>
  <c r="BX4" i="5"/>
  <c r="CE4" i="5"/>
  <c r="CG4" i="5"/>
  <c r="CI4" i="5"/>
  <c r="DR4" i="5"/>
  <c r="DS4" i="5"/>
  <c r="DT4" i="5"/>
  <c r="DU4" i="5"/>
  <c r="U5" i="3"/>
  <c r="B5" i="5"/>
  <c r="V5" i="3"/>
  <c r="C5" i="5"/>
  <c r="W5" i="3"/>
  <c r="D5" i="5"/>
  <c r="X5" i="3"/>
  <c r="E5" i="5"/>
  <c r="Y5" i="3"/>
  <c r="F5" i="5"/>
  <c r="Z5" i="3"/>
  <c r="G5" i="5"/>
  <c r="AA5" i="3"/>
  <c r="H5" i="5"/>
  <c r="AB5" i="3"/>
  <c r="I5" i="5"/>
  <c r="AC5" i="3"/>
  <c r="J5" i="5"/>
  <c r="AD5" i="3"/>
  <c r="K5" i="5"/>
  <c r="AE5" i="3"/>
  <c r="L5" i="5"/>
  <c r="AF5" i="3"/>
  <c r="M5" i="5"/>
  <c r="AG5" i="3"/>
  <c r="N5" i="5"/>
  <c r="AH5" i="3"/>
  <c r="O5" i="5"/>
  <c r="AI5" i="3"/>
  <c r="P5" i="5"/>
  <c r="AJ5" i="3"/>
  <c r="Q5" i="5"/>
  <c r="AK5" i="3"/>
  <c r="R5" i="5"/>
  <c r="S5" i="5"/>
  <c r="AM5" i="3"/>
  <c r="U5" i="5"/>
  <c r="AN5" i="3"/>
  <c r="V5" i="5"/>
  <c r="AO5" i="3"/>
  <c r="W5" i="5"/>
  <c r="AP5" i="3"/>
  <c r="X5" i="5"/>
  <c r="AQ5" i="3"/>
  <c r="Y5" i="5"/>
  <c r="AR5" i="3"/>
  <c r="Z5" i="5"/>
  <c r="AS5" i="3"/>
  <c r="AA5" i="5"/>
  <c r="AT5" i="3"/>
  <c r="AB5" i="5"/>
  <c r="AU5" i="3"/>
  <c r="AC5" i="5"/>
  <c r="AV5" i="3"/>
  <c r="AD5" i="5"/>
  <c r="AW5" i="3"/>
  <c r="AE5" i="5"/>
  <c r="AX5" i="3"/>
  <c r="AF5" i="5"/>
  <c r="AY5" i="3"/>
  <c r="AG5" i="5"/>
  <c r="AZ5" i="3"/>
  <c r="AH5" i="5"/>
  <c r="BA5" i="3"/>
  <c r="AI5" i="5"/>
  <c r="BB5" i="3"/>
  <c r="AJ5" i="5"/>
  <c r="BC5" i="3"/>
  <c r="AK5" i="5"/>
  <c r="BD5" i="3"/>
  <c r="AL5" i="5"/>
  <c r="BE5" i="3"/>
  <c r="AN5" i="5"/>
  <c r="BF5" i="3"/>
  <c r="AO5" i="5"/>
  <c r="BG5" i="3"/>
  <c r="AP5" i="5"/>
  <c r="BH5" i="3"/>
  <c r="AQ5" i="5"/>
  <c r="BI5" i="3"/>
  <c r="AR5" i="5"/>
  <c r="BJ5" i="3"/>
  <c r="AS5" i="5"/>
  <c r="BK5" i="3"/>
  <c r="AT5" i="5"/>
  <c r="BL5" i="3"/>
  <c r="AU5" i="5"/>
  <c r="AV5" i="5"/>
  <c r="BN5" i="3"/>
  <c r="AW5" i="5"/>
  <c r="BO5" i="3"/>
  <c r="AX5" i="5"/>
  <c r="BP5" i="3"/>
  <c r="AY5" i="5"/>
  <c r="BQ5" i="3"/>
  <c r="AZ5" i="5"/>
  <c r="BR5" i="3"/>
  <c r="BA5" i="5"/>
  <c r="BS5" i="3"/>
  <c r="BB5" i="5"/>
  <c r="BT5" i="3"/>
  <c r="BC5" i="5"/>
  <c r="BU5" i="3"/>
  <c r="BD5" i="5"/>
  <c r="BV5" i="3"/>
  <c r="BE5" i="5"/>
  <c r="BW5" i="3"/>
  <c r="BG5" i="5"/>
  <c r="BX5" i="3"/>
  <c r="BH5" i="5"/>
  <c r="BY5" i="3"/>
  <c r="BI5" i="5"/>
  <c r="BZ5" i="3"/>
  <c r="BJ5" i="5"/>
  <c r="CA5" i="3"/>
  <c r="BK5" i="5"/>
  <c r="CB5" i="3"/>
  <c r="BL5" i="5"/>
  <c r="CC5" i="3"/>
  <c r="BM5" i="5"/>
  <c r="CD5" i="3"/>
  <c r="BN5" i="5"/>
  <c r="CE5" i="3"/>
  <c r="BO5" i="5"/>
  <c r="CF5" i="3"/>
  <c r="BP5" i="5"/>
  <c r="CG5" i="3"/>
  <c r="BQ5" i="5"/>
  <c r="CH5" i="3"/>
  <c r="BR5" i="5"/>
  <c r="CI5" i="3"/>
  <c r="BS5" i="5"/>
  <c r="CJ5" i="3"/>
  <c r="BT5" i="5"/>
  <c r="CK5" i="3"/>
  <c r="BU5" i="5"/>
  <c r="CL5" i="3"/>
  <c r="BV5" i="5"/>
  <c r="CM5" i="3"/>
  <c r="BW5" i="5"/>
  <c r="CN5" i="3"/>
  <c r="BX5" i="5"/>
  <c r="CH5" i="5"/>
  <c r="CZ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7" i="5"/>
  <c r="C7" i="5"/>
  <c r="D7" i="5"/>
  <c r="E7" i="5"/>
  <c r="F7" i="5"/>
  <c r="G7" i="5"/>
  <c r="H7" i="5"/>
  <c r="I7" i="5"/>
  <c r="J7" i="5"/>
  <c r="K7" i="5"/>
  <c r="O7" i="5"/>
  <c r="P7" i="5"/>
  <c r="Q7" i="5"/>
  <c r="R7" i="5"/>
  <c r="S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N7" i="5"/>
  <c r="AO7" i="5"/>
  <c r="AP7" i="5"/>
  <c r="AQ7" i="5"/>
  <c r="AR7" i="5"/>
  <c r="AS7" i="5"/>
  <c r="AT7" i="5"/>
  <c r="AU7" i="5"/>
  <c r="AV7" i="5"/>
  <c r="AY7" i="5"/>
  <c r="AZ7" i="5"/>
  <c r="BA7" i="5"/>
  <c r="BB7" i="5"/>
  <c r="BC7" i="5"/>
  <c r="BD7" i="5"/>
  <c r="BE7" i="5"/>
  <c r="BG7" i="5"/>
  <c r="BH7" i="5"/>
  <c r="BI7" i="5"/>
  <c r="BJ7" i="5"/>
  <c r="BM7" i="5"/>
  <c r="BN7" i="5"/>
  <c r="BO7" i="5"/>
  <c r="BP7" i="5"/>
  <c r="BQ7" i="5"/>
  <c r="BR7" i="5"/>
  <c r="BS7" i="5"/>
  <c r="BT7" i="5"/>
  <c r="BU7" i="5"/>
  <c r="BV7" i="5"/>
  <c r="BW7" i="5"/>
  <c r="BX7" i="5"/>
  <c r="CA8" i="5"/>
  <c r="CB8" i="5"/>
  <c r="CC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Z9" i="5"/>
  <c r="CA9" i="5"/>
  <c r="CB9" i="5"/>
  <c r="CC9" i="5"/>
  <c r="B230" i="5"/>
  <c r="B830" i="5"/>
  <c r="B233" i="5"/>
  <c r="B831" i="5"/>
  <c r="B303" i="5"/>
  <c r="B313" i="5"/>
  <c r="B333" i="5"/>
  <c r="B343" i="5"/>
  <c r="B353" i="5"/>
  <c r="B375" i="5"/>
  <c r="B820" i="5"/>
  <c r="B821" i="5"/>
  <c r="B822" i="5"/>
  <c r="B823" i="5"/>
  <c r="B824" i="5"/>
  <c r="B825" i="5"/>
  <c r="B826" i="5"/>
  <c r="B827" i="5"/>
  <c r="B828" i="5"/>
  <c r="B13" i="5"/>
  <c r="B85" i="6"/>
  <c r="B437" i="5"/>
  <c r="B851" i="5"/>
  <c r="B46" i="6"/>
  <c r="B447" i="5"/>
  <c r="B852" i="5"/>
  <c r="B14" i="5"/>
  <c r="B854" i="5"/>
  <c r="B855" i="5"/>
  <c r="B856" i="5"/>
  <c r="B664" i="5"/>
  <c r="B857" i="5"/>
  <c r="B15" i="5"/>
  <c r="B453" i="5"/>
  <c r="B454" i="5"/>
  <c r="B462" i="5"/>
  <c r="B517" i="5"/>
  <c r="B667" i="5"/>
  <c r="B889" i="5"/>
  <c r="B670" i="5"/>
  <c r="B890" i="5"/>
  <c r="B673" i="5"/>
  <c r="B891" i="5"/>
  <c r="B676" i="5"/>
  <c r="B892" i="5"/>
  <c r="B893" i="5"/>
  <c r="B894" i="5"/>
  <c r="B18" i="5"/>
  <c r="B19" i="5"/>
  <c r="B10" i="5"/>
  <c r="C230" i="5"/>
  <c r="C830" i="5"/>
  <c r="C233" i="5"/>
  <c r="C831" i="5"/>
  <c r="C238" i="5"/>
  <c r="C245" i="5"/>
  <c r="C303" i="5"/>
  <c r="C313" i="5"/>
  <c r="C323" i="5"/>
  <c r="C333" i="5"/>
  <c r="C343" i="5"/>
  <c r="C353" i="5"/>
  <c r="C364" i="5"/>
  <c r="C375" i="5"/>
  <c r="C385" i="5"/>
  <c r="C820" i="5"/>
  <c r="C821" i="5"/>
  <c r="C93" i="5"/>
  <c r="C822" i="5"/>
  <c r="C823" i="5"/>
  <c r="C824" i="5"/>
  <c r="C825" i="5"/>
  <c r="C826" i="5"/>
  <c r="C827" i="5"/>
  <c r="C828" i="5"/>
  <c r="C13" i="5"/>
  <c r="C50" i="6"/>
  <c r="C7" i="6"/>
  <c r="C85" i="6"/>
  <c r="C437" i="5"/>
  <c r="C851" i="5"/>
  <c r="C46" i="6"/>
  <c r="C447" i="5"/>
  <c r="C852" i="5"/>
  <c r="C14" i="5"/>
  <c r="C854" i="5"/>
  <c r="C855" i="5"/>
  <c r="C856" i="5"/>
  <c r="C664" i="5"/>
  <c r="C857" i="5"/>
  <c r="C15" i="5"/>
  <c r="C453" i="5"/>
  <c r="C454" i="5"/>
  <c r="C462" i="5"/>
  <c r="C517" i="5"/>
  <c r="C596" i="5"/>
  <c r="C667" i="5"/>
  <c r="C889" i="5"/>
  <c r="C670" i="5"/>
  <c r="C890" i="5"/>
  <c r="C673" i="5"/>
  <c r="C891" i="5"/>
  <c r="C676" i="5"/>
  <c r="C892" i="5"/>
  <c r="C893" i="5"/>
  <c r="C894" i="5"/>
  <c r="C18" i="5"/>
  <c r="C896" i="5"/>
  <c r="C897" i="5"/>
  <c r="C898" i="5"/>
  <c r="C19" i="5"/>
  <c r="C10" i="5"/>
  <c r="D230" i="5"/>
  <c r="D830" i="5"/>
  <c r="D233" i="5"/>
  <c r="D831" i="5"/>
  <c r="D266" i="5"/>
  <c r="D273" i="5"/>
  <c r="D303" i="5"/>
  <c r="D313" i="5"/>
  <c r="D323" i="5"/>
  <c r="D333" i="5"/>
  <c r="D343" i="5"/>
  <c r="D353" i="5"/>
  <c r="D364" i="5"/>
  <c r="D375" i="5"/>
  <c r="D385" i="5"/>
  <c r="D820" i="5"/>
  <c r="D821" i="5"/>
  <c r="D822" i="5"/>
  <c r="D823" i="5"/>
  <c r="D824" i="5"/>
  <c r="D825" i="5"/>
  <c r="D826" i="5"/>
  <c r="D827" i="5"/>
  <c r="D828" i="5"/>
  <c r="D13" i="5"/>
  <c r="D85" i="6"/>
  <c r="D437" i="5"/>
  <c r="D851" i="5"/>
  <c r="D46" i="6"/>
  <c r="D447" i="5"/>
  <c r="D852" i="5"/>
  <c r="D14" i="5"/>
  <c r="D854" i="5"/>
  <c r="D855" i="5"/>
  <c r="D856" i="5"/>
  <c r="D664" i="5"/>
  <c r="D857" i="5"/>
  <c r="D15" i="5"/>
  <c r="D453" i="5"/>
  <c r="D462" i="5"/>
  <c r="D667" i="5"/>
  <c r="D889" i="5"/>
  <c r="D670" i="5"/>
  <c r="D890" i="5"/>
  <c r="D673" i="5"/>
  <c r="D891" i="5"/>
  <c r="D676" i="5"/>
  <c r="D892" i="5"/>
  <c r="D893" i="5"/>
  <c r="D894" i="5"/>
  <c r="D18" i="5"/>
  <c r="D896" i="5"/>
  <c r="D897" i="5"/>
  <c r="D898" i="5"/>
  <c r="D19" i="5"/>
  <c r="D10" i="5"/>
  <c r="E230" i="5"/>
  <c r="E830" i="5"/>
  <c r="E233" i="5"/>
  <c r="E831" i="5"/>
  <c r="E303" i="5"/>
  <c r="E313" i="5"/>
  <c r="E323" i="5"/>
  <c r="E333" i="5"/>
  <c r="E343" i="5"/>
  <c r="E353" i="5"/>
  <c r="E364" i="5"/>
  <c r="E375" i="5"/>
  <c r="E385" i="5"/>
  <c r="E820" i="5"/>
  <c r="E821" i="5"/>
  <c r="E822" i="5"/>
  <c r="E823" i="5"/>
  <c r="E824" i="5"/>
  <c r="E825" i="5"/>
  <c r="E826" i="5"/>
  <c r="E827" i="5"/>
  <c r="E828" i="5"/>
  <c r="E13" i="5"/>
  <c r="E85" i="6"/>
  <c r="E437" i="5"/>
  <c r="E851" i="5"/>
  <c r="E46" i="6"/>
  <c r="E447" i="5"/>
  <c r="E852" i="5"/>
  <c r="E14" i="5"/>
  <c r="E854" i="5"/>
  <c r="E855" i="5"/>
  <c r="E856" i="5"/>
  <c r="E664" i="5"/>
  <c r="E857" i="5"/>
  <c r="E15" i="5"/>
  <c r="E453" i="5"/>
  <c r="E454" i="5"/>
  <c r="E462" i="5"/>
  <c r="E517" i="5"/>
  <c r="E667" i="5"/>
  <c r="E889" i="5"/>
  <c r="E670" i="5"/>
  <c r="E890" i="5"/>
  <c r="E673" i="5"/>
  <c r="E891" i="5"/>
  <c r="E676" i="5"/>
  <c r="E892" i="5"/>
  <c r="E893" i="5"/>
  <c r="E894" i="5"/>
  <c r="E18" i="5"/>
  <c r="E896" i="5"/>
  <c r="E897" i="5"/>
  <c r="E898" i="5"/>
  <c r="E19" i="5"/>
  <c r="E10" i="5"/>
  <c r="F230" i="5"/>
  <c r="F830" i="5"/>
  <c r="F233" i="5"/>
  <c r="F831" i="5"/>
  <c r="F245" i="5"/>
  <c r="F266" i="5"/>
  <c r="F273" i="5"/>
  <c r="F303" i="5"/>
  <c r="F313" i="5"/>
  <c r="F323" i="5"/>
  <c r="F333" i="5"/>
  <c r="F343" i="5"/>
  <c r="F353" i="5"/>
  <c r="F364" i="5"/>
  <c r="F375" i="5"/>
  <c r="F385" i="5"/>
  <c r="F820" i="5"/>
  <c r="F821" i="5"/>
  <c r="F822" i="5"/>
  <c r="F823" i="5"/>
  <c r="F824" i="5"/>
  <c r="F825" i="5"/>
  <c r="F826" i="5"/>
  <c r="F827" i="5"/>
  <c r="F828" i="5"/>
  <c r="F13" i="5"/>
  <c r="F85" i="6"/>
  <c r="F437" i="5"/>
  <c r="F851" i="5"/>
  <c r="F46" i="6"/>
  <c r="F447" i="5"/>
  <c r="F852" i="5"/>
  <c r="F14" i="5"/>
  <c r="F854" i="5"/>
  <c r="F855" i="5"/>
  <c r="F856" i="5"/>
  <c r="F664" i="5"/>
  <c r="F857" i="5"/>
  <c r="F15" i="5"/>
  <c r="F453" i="5"/>
  <c r="F454" i="5"/>
  <c r="F462" i="5"/>
  <c r="F667" i="5"/>
  <c r="F889" i="5"/>
  <c r="F670" i="5"/>
  <c r="F890" i="5"/>
  <c r="F673" i="5"/>
  <c r="F891" i="5"/>
  <c r="F676" i="5"/>
  <c r="F892" i="5"/>
  <c r="F893" i="5"/>
  <c r="F894" i="5"/>
  <c r="F18" i="5"/>
  <c r="F896" i="5"/>
  <c r="F897" i="5"/>
  <c r="F898" i="5"/>
  <c r="F19" i="5"/>
  <c r="F10" i="5"/>
  <c r="G230" i="5"/>
  <c r="G830" i="5"/>
  <c r="G233" i="5"/>
  <c r="G831" i="5"/>
  <c r="G266" i="5"/>
  <c r="G273" i="5"/>
  <c r="G303" i="5"/>
  <c r="G313" i="5"/>
  <c r="G323" i="5"/>
  <c r="G333" i="5"/>
  <c r="G343" i="5"/>
  <c r="G353" i="5"/>
  <c r="G364" i="5"/>
  <c r="G375" i="5"/>
  <c r="G385" i="5"/>
  <c r="G820" i="5"/>
  <c r="G821" i="5"/>
  <c r="G822" i="5"/>
  <c r="G823" i="5"/>
  <c r="G824" i="5"/>
  <c r="G825" i="5"/>
  <c r="G826" i="5"/>
  <c r="G827" i="5"/>
  <c r="G828" i="5"/>
  <c r="G13" i="5"/>
  <c r="G85" i="6"/>
  <c r="G437" i="5"/>
  <c r="G851" i="5"/>
  <c r="G46" i="6"/>
  <c r="G447" i="5"/>
  <c r="G852" i="5"/>
  <c r="G14" i="5"/>
  <c r="G854" i="5"/>
  <c r="G855" i="5"/>
  <c r="G856" i="5"/>
  <c r="G664" i="5"/>
  <c r="G857" i="5"/>
  <c r="G15" i="5"/>
  <c r="G453" i="5"/>
  <c r="G462" i="5"/>
  <c r="G667" i="5"/>
  <c r="G889" i="5"/>
  <c r="G670" i="5"/>
  <c r="G890" i="5"/>
  <c r="G673" i="5"/>
  <c r="G891" i="5"/>
  <c r="G676" i="5"/>
  <c r="G892" i="5"/>
  <c r="G893" i="5"/>
  <c r="G894" i="5"/>
  <c r="G18" i="5"/>
  <c r="G896" i="5"/>
  <c r="G897" i="5"/>
  <c r="G898" i="5"/>
  <c r="G19" i="5"/>
  <c r="G10" i="5"/>
  <c r="H230" i="5"/>
  <c r="H830" i="5"/>
  <c r="H233" i="5"/>
  <c r="H831" i="5"/>
  <c r="H273" i="5"/>
  <c r="H303" i="5"/>
  <c r="H313" i="5"/>
  <c r="H323" i="5"/>
  <c r="H333" i="5"/>
  <c r="H343" i="5"/>
  <c r="H353" i="5"/>
  <c r="H364" i="5"/>
  <c r="H375" i="5"/>
  <c r="H385" i="5"/>
  <c r="H820" i="5"/>
  <c r="H821" i="5"/>
  <c r="H822" i="5"/>
  <c r="H823" i="5"/>
  <c r="H824" i="5"/>
  <c r="H825" i="5"/>
  <c r="H826" i="5"/>
  <c r="H827" i="5"/>
  <c r="H828" i="5"/>
  <c r="H13" i="5"/>
  <c r="H85" i="6"/>
  <c r="H437" i="5"/>
  <c r="H851" i="5"/>
  <c r="H46" i="6"/>
  <c r="H447" i="5"/>
  <c r="H852" i="5"/>
  <c r="H14" i="5"/>
  <c r="H854" i="5"/>
  <c r="H855" i="5"/>
  <c r="H856" i="5"/>
  <c r="H664" i="5"/>
  <c r="H857" i="5"/>
  <c r="H15" i="5"/>
  <c r="H453" i="5"/>
  <c r="H454" i="5"/>
  <c r="H462" i="5"/>
  <c r="H517" i="5"/>
  <c r="H667" i="5"/>
  <c r="H889" i="5"/>
  <c r="H670" i="5"/>
  <c r="H890" i="5"/>
  <c r="H673" i="5"/>
  <c r="H891" i="5"/>
  <c r="H676" i="5"/>
  <c r="H892" i="5"/>
  <c r="H893" i="5"/>
  <c r="H894" i="5"/>
  <c r="H18" i="5"/>
  <c r="H896" i="5"/>
  <c r="H897" i="5"/>
  <c r="H898" i="5"/>
  <c r="H19" i="5"/>
  <c r="H10" i="5"/>
  <c r="I830" i="5"/>
  <c r="I831" i="5"/>
  <c r="I245" i="5"/>
  <c r="I273" i="5"/>
  <c r="I303" i="5"/>
  <c r="I313" i="5"/>
  <c r="I323" i="5"/>
  <c r="I333" i="5"/>
  <c r="I343" i="5"/>
  <c r="I353" i="5"/>
  <c r="I364" i="5"/>
  <c r="I375" i="5"/>
  <c r="I385" i="5"/>
  <c r="I820" i="5"/>
  <c r="I821" i="5"/>
  <c r="I822" i="5"/>
  <c r="I823" i="5"/>
  <c r="I824" i="5"/>
  <c r="I825" i="5"/>
  <c r="I826" i="5"/>
  <c r="I827" i="5"/>
  <c r="I828" i="5"/>
  <c r="I13" i="5"/>
  <c r="I85" i="6"/>
  <c r="I437" i="5"/>
  <c r="I851" i="5"/>
  <c r="I46" i="6"/>
  <c r="I447" i="5"/>
  <c r="I852" i="5"/>
  <c r="I14" i="5"/>
  <c r="I854" i="5"/>
  <c r="I855" i="5"/>
  <c r="I856" i="5"/>
  <c r="I664" i="5"/>
  <c r="I857" i="5"/>
  <c r="I15" i="5"/>
  <c r="I453" i="5"/>
  <c r="I454" i="5"/>
  <c r="I462" i="5"/>
  <c r="I517" i="5"/>
  <c r="I596" i="5"/>
  <c r="I667" i="5"/>
  <c r="I889" i="5"/>
  <c r="I670" i="5"/>
  <c r="I890" i="5"/>
  <c r="I673" i="5"/>
  <c r="I891" i="5"/>
  <c r="I676" i="5"/>
  <c r="I892" i="5"/>
  <c r="I893" i="5"/>
  <c r="I894" i="5"/>
  <c r="I18" i="5"/>
  <c r="I896" i="5"/>
  <c r="I897" i="5"/>
  <c r="I898" i="5"/>
  <c r="I19" i="5"/>
  <c r="I10" i="5"/>
  <c r="J830" i="5"/>
  <c r="J831" i="5"/>
  <c r="J303" i="5"/>
  <c r="J313" i="5"/>
  <c r="J323" i="5"/>
  <c r="J333" i="5"/>
  <c r="J343" i="5"/>
  <c r="J353" i="5"/>
  <c r="J364" i="5"/>
  <c r="J375" i="5"/>
  <c r="J385" i="5"/>
  <c r="J820" i="5"/>
  <c r="J821" i="5"/>
  <c r="J822" i="5"/>
  <c r="J823" i="5"/>
  <c r="J824" i="5"/>
  <c r="J825" i="5"/>
  <c r="J826" i="5"/>
  <c r="J827" i="5"/>
  <c r="J828" i="5"/>
  <c r="J13" i="5"/>
  <c r="J85" i="6"/>
  <c r="J437" i="5"/>
  <c r="J851" i="5"/>
  <c r="J46" i="6"/>
  <c r="J447" i="5"/>
  <c r="J852" i="5"/>
  <c r="J14" i="5"/>
  <c r="J854" i="5"/>
  <c r="J855" i="5"/>
  <c r="J856" i="5"/>
  <c r="J664" i="5"/>
  <c r="J857" i="5"/>
  <c r="J15" i="5"/>
  <c r="J453" i="5"/>
  <c r="J454" i="5"/>
  <c r="J462" i="5"/>
  <c r="J517" i="5"/>
  <c r="J667" i="5"/>
  <c r="J889" i="5"/>
  <c r="J670" i="5"/>
  <c r="J890" i="5"/>
  <c r="J673" i="5"/>
  <c r="J891" i="5"/>
  <c r="J676" i="5"/>
  <c r="J892" i="5"/>
  <c r="J893" i="5"/>
  <c r="J894" i="5"/>
  <c r="J18" i="5"/>
  <c r="J896" i="5"/>
  <c r="J897" i="5"/>
  <c r="J898" i="5"/>
  <c r="J19" i="5"/>
  <c r="J10" i="5"/>
  <c r="K830" i="5"/>
  <c r="K831" i="5"/>
  <c r="K303" i="5"/>
  <c r="K313" i="5"/>
  <c r="K323" i="5"/>
  <c r="K333" i="5"/>
  <c r="K343" i="5"/>
  <c r="K353" i="5"/>
  <c r="K364" i="5"/>
  <c r="K375" i="5"/>
  <c r="K385" i="5"/>
  <c r="K820" i="5"/>
  <c r="K821" i="5"/>
  <c r="K822" i="5"/>
  <c r="K823" i="5"/>
  <c r="K824" i="5"/>
  <c r="K825" i="5"/>
  <c r="K826" i="5"/>
  <c r="K827" i="5"/>
  <c r="K828" i="5"/>
  <c r="K13" i="5"/>
  <c r="K85" i="6"/>
  <c r="K437" i="5"/>
  <c r="K851" i="5"/>
  <c r="K46" i="6"/>
  <c r="K447" i="5"/>
  <c r="K852" i="5"/>
  <c r="K14" i="5"/>
  <c r="K854" i="5"/>
  <c r="K855" i="5"/>
  <c r="K856" i="5"/>
  <c r="K664" i="5"/>
  <c r="K857" i="5"/>
  <c r="K15" i="5"/>
  <c r="K453" i="5"/>
  <c r="K454" i="5"/>
  <c r="K462" i="5"/>
  <c r="K517" i="5"/>
  <c r="K667" i="5"/>
  <c r="K889" i="5"/>
  <c r="K670" i="5"/>
  <c r="K890" i="5"/>
  <c r="K673" i="5"/>
  <c r="K891" i="5"/>
  <c r="K676" i="5"/>
  <c r="K892" i="5"/>
  <c r="K893" i="5"/>
  <c r="K894" i="5"/>
  <c r="K18" i="5"/>
  <c r="K896" i="5"/>
  <c r="K897" i="5"/>
  <c r="K898" i="5"/>
  <c r="K19" i="5"/>
  <c r="K10" i="5"/>
  <c r="L830" i="5"/>
  <c r="L831" i="5"/>
  <c r="L238" i="5"/>
  <c r="L245" i="5"/>
  <c r="L266" i="5"/>
  <c r="L273" i="5"/>
  <c r="L280" i="5"/>
  <c r="L303" i="5"/>
  <c r="L313" i="5"/>
  <c r="L323" i="5"/>
  <c r="L333" i="5"/>
  <c r="L343" i="5"/>
  <c r="L344" i="5"/>
  <c r="L353" i="5"/>
  <c r="L364" i="5"/>
  <c r="L375" i="5"/>
  <c r="L385" i="5"/>
  <c r="L820" i="5"/>
  <c r="L821" i="5"/>
  <c r="L822" i="5"/>
  <c r="L823" i="5"/>
  <c r="L824" i="5"/>
  <c r="L825" i="5"/>
  <c r="L826" i="5"/>
  <c r="L827" i="5"/>
  <c r="L828" i="5"/>
  <c r="L13" i="5"/>
  <c r="L85" i="6"/>
  <c r="L437" i="5"/>
  <c r="L851" i="5"/>
  <c r="L46" i="6"/>
  <c r="L447" i="5"/>
  <c r="L852" i="5"/>
  <c r="L14" i="5"/>
  <c r="L854" i="5"/>
  <c r="L855" i="5"/>
  <c r="L856" i="5"/>
  <c r="L857" i="5"/>
  <c r="L15" i="5"/>
  <c r="L453" i="5"/>
  <c r="L454" i="5"/>
  <c r="L462" i="5"/>
  <c r="L517" i="5"/>
  <c r="L596" i="5"/>
  <c r="L667" i="5"/>
  <c r="L889" i="5"/>
  <c r="L670" i="5"/>
  <c r="L890" i="5"/>
  <c r="L673" i="5"/>
  <c r="L891" i="5"/>
  <c r="L676" i="5"/>
  <c r="L892" i="5"/>
  <c r="L893" i="5"/>
  <c r="L894" i="5"/>
  <c r="L18" i="5"/>
  <c r="L896" i="5"/>
  <c r="L897" i="5"/>
  <c r="L898" i="5"/>
  <c r="L19" i="5"/>
  <c r="L10" i="5"/>
  <c r="M830" i="5"/>
  <c r="M831" i="5"/>
  <c r="M303" i="5"/>
  <c r="M313" i="5"/>
  <c r="M323" i="5"/>
  <c r="M333" i="5"/>
  <c r="M343" i="5"/>
  <c r="M353" i="5"/>
  <c r="M364" i="5"/>
  <c r="M375" i="5"/>
  <c r="M385" i="5"/>
  <c r="M820" i="5"/>
  <c r="M821" i="5"/>
  <c r="M822" i="5"/>
  <c r="M823" i="5"/>
  <c r="M824" i="5"/>
  <c r="M825" i="5"/>
  <c r="M826" i="5"/>
  <c r="M827" i="5"/>
  <c r="M828" i="5"/>
  <c r="M13" i="5"/>
  <c r="M85" i="6"/>
  <c r="M437" i="5"/>
  <c r="M851" i="5"/>
  <c r="M46" i="6"/>
  <c r="M447" i="5"/>
  <c r="M852" i="5"/>
  <c r="M14" i="5"/>
  <c r="M854" i="5"/>
  <c r="M855" i="5"/>
  <c r="M856" i="5"/>
  <c r="M857" i="5"/>
  <c r="M15" i="5"/>
  <c r="M453" i="5"/>
  <c r="M462" i="5"/>
  <c r="M667" i="5"/>
  <c r="M889" i="5"/>
  <c r="M670" i="5"/>
  <c r="M890" i="5"/>
  <c r="M673" i="5"/>
  <c r="M891" i="5"/>
  <c r="M676" i="5"/>
  <c r="M892" i="5"/>
  <c r="M893" i="5"/>
  <c r="M894" i="5"/>
  <c r="M18" i="5"/>
  <c r="M896" i="5"/>
  <c r="M897" i="5"/>
  <c r="M898" i="5"/>
  <c r="M19" i="5"/>
  <c r="M10" i="5"/>
  <c r="N830" i="5"/>
  <c r="N831" i="5"/>
  <c r="N238" i="5"/>
  <c r="N303" i="5"/>
  <c r="N313" i="5"/>
  <c r="N323" i="5"/>
  <c r="N333" i="5"/>
  <c r="N343" i="5"/>
  <c r="N353" i="5"/>
  <c r="N364" i="5"/>
  <c r="N375" i="5"/>
  <c r="N385" i="5"/>
  <c r="N820" i="5"/>
  <c r="N821" i="5"/>
  <c r="N822" i="5"/>
  <c r="N823" i="5"/>
  <c r="N824" i="5"/>
  <c r="N825" i="5"/>
  <c r="N826" i="5"/>
  <c r="N827" i="5"/>
  <c r="N828" i="5"/>
  <c r="N13" i="5"/>
  <c r="N85" i="6"/>
  <c r="N437" i="5"/>
  <c r="N851" i="5"/>
  <c r="N46" i="6"/>
  <c r="N447" i="5"/>
  <c r="N852" i="5"/>
  <c r="N14" i="5"/>
  <c r="N854" i="5"/>
  <c r="N855" i="5"/>
  <c r="N856" i="5"/>
  <c r="N857" i="5"/>
  <c r="N15" i="5"/>
  <c r="N453" i="5"/>
  <c r="N454" i="5"/>
  <c r="N462" i="5"/>
  <c r="N517" i="5"/>
  <c r="N667" i="5"/>
  <c r="N889" i="5"/>
  <c r="N670" i="5"/>
  <c r="N890" i="5"/>
  <c r="N673" i="5"/>
  <c r="N891" i="5"/>
  <c r="N676" i="5"/>
  <c r="N892" i="5"/>
  <c r="N893" i="5"/>
  <c r="N894" i="5"/>
  <c r="N18" i="5"/>
  <c r="N896" i="5"/>
  <c r="N897" i="5"/>
  <c r="N898" i="5"/>
  <c r="N19" i="5"/>
  <c r="N10" i="5"/>
  <c r="O230" i="5"/>
  <c r="O830" i="5"/>
  <c r="O831" i="5"/>
  <c r="O303" i="5"/>
  <c r="O313" i="5"/>
  <c r="O323" i="5"/>
  <c r="O333" i="5"/>
  <c r="O343" i="5"/>
  <c r="O353" i="5"/>
  <c r="O364" i="5"/>
  <c r="O375" i="5"/>
  <c r="O385" i="5"/>
  <c r="O820" i="5"/>
  <c r="O821" i="5"/>
  <c r="O822" i="5"/>
  <c r="O823" i="5"/>
  <c r="O824" i="5"/>
  <c r="O825" i="5"/>
  <c r="O826" i="5"/>
  <c r="O827" i="5"/>
  <c r="O828" i="5"/>
  <c r="O13" i="5"/>
  <c r="O85" i="6"/>
  <c r="O437" i="5"/>
  <c r="O851" i="5"/>
  <c r="O7" i="6"/>
  <c r="O46" i="6"/>
  <c r="O447" i="5"/>
  <c r="O852" i="5"/>
  <c r="O14" i="5"/>
  <c r="O854" i="5"/>
  <c r="O855" i="5"/>
  <c r="O856" i="5"/>
  <c r="O664" i="5"/>
  <c r="O857" i="5"/>
  <c r="O15" i="5"/>
  <c r="O453" i="5"/>
  <c r="O454" i="5"/>
  <c r="O462" i="5"/>
  <c r="O517" i="5"/>
  <c r="O667" i="5"/>
  <c r="O889" i="5"/>
  <c r="O670" i="5"/>
  <c r="O890" i="5"/>
  <c r="O673" i="5"/>
  <c r="O891" i="5"/>
  <c r="O676" i="5"/>
  <c r="O892" i="5"/>
  <c r="O893" i="5"/>
  <c r="O894" i="5"/>
  <c r="O18" i="5"/>
  <c r="O896" i="5"/>
  <c r="O897" i="5"/>
  <c r="O898" i="5"/>
  <c r="O19" i="5"/>
  <c r="O10" i="5"/>
  <c r="P230" i="5"/>
  <c r="P830" i="5"/>
  <c r="P233" i="5"/>
  <c r="P831" i="5"/>
  <c r="P238" i="5"/>
  <c r="P273" i="5"/>
  <c r="P303" i="5"/>
  <c r="P313" i="5"/>
  <c r="P323" i="5"/>
  <c r="P333" i="5"/>
  <c r="P343" i="5"/>
  <c r="P353" i="5"/>
  <c r="P364" i="5"/>
  <c r="P375" i="5"/>
  <c r="P385" i="5"/>
  <c r="P820" i="5"/>
  <c r="P821" i="5"/>
  <c r="P822" i="5"/>
  <c r="P823" i="5"/>
  <c r="P824" i="5"/>
  <c r="P825" i="5"/>
  <c r="P826" i="5"/>
  <c r="P827" i="5"/>
  <c r="P828" i="5"/>
  <c r="P13" i="5"/>
  <c r="P50" i="6"/>
  <c r="P7" i="6"/>
  <c r="P85" i="6"/>
  <c r="P437" i="5"/>
  <c r="P851" i="5"/>
  <c r="P46" i="6"/>
  <c r="P447" i="5"/>
  <c r="P852" i="5"/>
  <c r="P14" i="5"/>
  <c r="P854" i="5"/>
  <c r="P855" i="5"/>
  <c r="P856" i="5"/>
  <c r="P664" i="5"/>
  <c r="P857" i="5"/>
  <c r="P15" i="5"/>
  <c r="P453" i="5"/>
  <c r="P454" i="5"/>
  <c r="P462" i="5"/>
  <c r="P517" i="5"/>
  <c r="P667" i="5"/>
  <c r="P889" i="5"/>
  <c r="P670" i="5"/>
  <c r="P890" i="5"/>
  <c r="P673" i="5"/>
  <c r="P891" i="5"/>
  <c r="P676" i="5"/>
  <c r="P892" i="5"/>
  <c r="P893" i="5"/>
  <c r="P894" i="5"/>
  <c r="P18" i="5"/>
  <c r="P896" i="5"/>
  <c r="P897" i="5"/>
  <c r="P898" i="5"/>
  <c r="P19" i="5"/>
  <c r="P10" i="5"/>
  <c r="Q230" i="5"/>
  <c r="Q830" i="5"/>
  <c r="Q233" i="5"/>
  <c r="Q831" i="5"/>
  <c r="Q238" i="5"/>
  <c r="Q266" i="5"/>
  <c r="Q303" i="5"/>
  <c r="Q313" i="5"/>
  <c r="Q323" i="5"/>
  <c r="Q333" i="5"/>
  <c r="Q343" i="5"/>
  <c r="Q344" i="5"/>
  <c r="Q353" i="5"/>
  <c r="Q364" i="5"/>
  <c r="Q375" i="5"/>
  <c r="Q385" i="5"/>
  <c r="Q820" i="5"/>
  <c r="Q821" i="5"/>
  <c r="Q822" i="5"/>
  <c r="Q823" i="5"/>
  <c r="Q824" i="5"/>
  <c r="Q825" i="5"/>
  <c r="Q826" i="5"/>
  <c r="Q827" i="5"/>
  <c r="Q828" i="5"/>
  <c r="Q13" i="5"/>
  <c r="Q85" i="6"/>
  <c r="Q437" i="5"/>
  <c r="Q851" i="5"/>
  <c r="Q46" i="6"/>
  <c r="Q447" i="5"/>
  <c r="Q852" i="5"/>
  <c r="Q14" i="5"/>
  <c r="Q854" i="5"/>
  <c r="Q855" i="5"/>
  <c r="Q856" i="5"/>
  <c r="Q664" i="5"/>
  <c r="Q857" i="5"/>
  <c r="Q15" i="5"/>
  <c r="Q453" i="5"/>
  <c r="Q454" i="5"/>
  <c r="Q462" i="5"/>
  <c r="Q517" i="5"/>
  <c r="Q667" i="5"/>
  <c r="Q889" i="5"/>
  <c r="Q670" i="5"/>
  <c r="Q890" i="5"/>
  <c r="Q673" i="5"/>
  <c r="Q891" i="5"/>
  <c r="Q676" i="5"/>
  <c r="Q892" i="5"/>
  <c r="Q893" i="5"/>
  <c r="Q894" i="5"/>
  <c r="Q18" i="5"/>
  <c r="Q896" i="5"/>
  <c r="Q897" i="5"/>
  <c r="Q898" i="5"/>
  <c r="Q19" i="5"/>
  <c r="Q10" i="5"/>
  <c r="R230" i="5"/>
  <c r="R830" i="5"/>
  <c r="R233" i="5"/>
  <c r="R831" i="5"/>
  <c r="R303" i="5"/>
  <c r="R313" i="5"/>
  <c r="R323" i="5"/>
  <c r="R333" i="5"/>
  <c r="R343" i="5"/>
  <c r="R353" i="5"/>
  <c r="R364" i="5"/>
  <c r="R375" i="5"/>
  <c r="R385" i="5"/>
  <c r="R820" i="5"/>
  <c r="R821" i="5"/>
  <c r="R822" i="5"/>
  <c r="R823" i="5"/>
  <c r="R824" i="5"/>
  <c r="R825" i="5"/>
  <c r="R826" i="5"/>
  <c r="R827" i="5"/>
  <c r="R828" i="5"/>
  <c r="R13" i="5"/>
  <c r="S85" i="6"/>
  <c r="R437" i="5"/>
  <c r="R851" i="5"/>
  <c r="S7" i="6"/>
  <c r="S46" i="6"/>
  <c r="R447" i="5"/>
  <c r="R852" i="5"/>
  <c r="R14" i="5"/>
  <c r="R854" i="5"/>
  <c r="R855" i="5"/>
  <c r="R856" i="5"/>
  <c r="R664" i="5"/>
  <c r="R857" i="5"/>
  <c r="R15" i="5"/>
  <c r="R453" i="5"/>
  <c r="R454" i="5"/>
  <c r="R462" i="5"/>
  <c r="R517" i="5"/>
  <c r="R667" i="5"/>
  <c r="R889" i="5"/>
  <c r="R670" i="5"/>
  <c r="R890" i="5"/>
  <c r="R673" i="5"/>
  <c r="R891" i="5"/>
  <c r="R676" i="5"/>
  <c r="R892" i="5"/>
  <c r="R893" i="5"/>
  <c r="R894" i="5"/>
  <c r="R18" i="5"/>
  <c r="R896" i="5"/>
  <c r="R897" i="5"/>
  <c r="R898" i="5"/>
  <c r="R19" i="5"/>
  <c r="R10" i="5"/>
  <c r="S230" i="5"/>
  <c r="S830" i="5"/>
  <c r="S233" i="5"/>
  <c r="S831" i="5"/>
  <c r="S238" i="5"/>
  <c r="S266" i="5"/>
  <c r="S273" i="5"/>
  <c r="S303" i="5"/>
  <c r="S313" i="5"/>
  <c r="S323" i="5"/>
  <c r="S333" i="5"/>
  <c r="S344" i="5"/>
  <c r="S353" i="5"/>
  <c r="S364" i="5"/>
  <c r="S375" i="5"/>
  <c r="S385" i="5"/>
  <c r="S820" i="5"/>
  <c r="S821" i="5"/>
  <c r="S822" i="5"/>
  <c r="S823" i="5"/>
  <c r="S824" i="5"/>
  <c r="S825" i="5"/>
  <c r="S826" i="5"/>
  <c r="S827" i="5"/>
  <c r="S828" i="5"/>
  <c r="S13" i="5"/>
  <c r="S437" i="5"/>
  <c r="S851" i="5"/>
  <c r="S447" i="5"/>
  <c r="S852" i="5"/>
  <c r="S14" i="5"/>
  <c r="S854" i="5"/>
  <c r="S855" i="5"/>
  <c r="S856" i="5"/>
  <c r="S664" i="5"/>
  <c r="S857" i="5"/>
  <c r="S15" i="5"/>
  <c r="S453" i="5"/>
  <c r="S462" i="5"/>
  <c r="S463" i="5"/>
  <c r="S517" i="5"/>
  <c r="S667" i="5"/>
  <c r="S889" i="5"/>
  <c r="S670" i="5"/>
  <c r="S890" i="5"/>
  <c r="S673" i="5"/>
  <c r="S891" i="5"/>
  <c r="S676" i="5"/>
  <c r="S892" i="5"/>
  <c r="S893" i="5"/>
  <c r="S894" i="5"/>
  <c r="S18" i="5"/>
  <c r="S896" i="5"/>
  <c r="S897" i="5"/>
  <c r="S898" i="5"/>
  <c r="S19" i="5"/>
  <c r="S10" i="5"/>
  <c r="U230" i="5"/>
  <c r="U830" i="5"/>
  <c r="U233" i="5"/>
  <c r="U831" i="5"/>
  <c r="U238" i="5"/>
  <c r="U273" i="5"/>
  <c r="U303" i="5"/>
  <c r="U313" i="5"/>
  <c r="U323" i="5"/>
  <c r="U333" i="5"/>
  <c r="U343" i="5"/>
  <c r="U353" i="5"/>
  <c r="U364" i="5"/>
  <c r="U375" i="5"/>
  <c r="U385" i="5"/>
  <c r="U820" i="5"/>
  <c r="U821" i="5"/>
  <c r="U93" i="5"/>
  <c r="U822" i="5"/>
  <c r="U823" i="5"/>
  <c r="U824" i="5"/>
  <c r="U825" i="5"/>
  <c r="U826" i="5"/>
  <c r="U827" i="5"/>
  <c r="U828" i="5"/>
  <c r="U13" i="5"/>
  <c r="U85" i="6"/>
  <c r="U437" i="5"/>
  <c r="U851" i="5"/>
  <c r="U46" i="6"/>
  <c r="U447" i="5"/>
  <c r="U852" i="5"/>
  <c r="U14" i="5"/>
  <c r="U854" i="5"/>
  <c r="U855" i="5"/>
  <c r="U856" i="5"/>
  <c r="U664" i="5"/>
  <c r="U857" i="5"/>
  <c r="U15" i="5"/>
  <c r="U453" i="5"/>
  <c r="U454" i="5"/>
  <c r="U462" i="5"/>
  <c r="U517" i="5"/>
  <c r="U667" i="5"/>
  <c r="U889" i="5"/>
  <c r="U670" i="5"/>
  <c r="U890" i="5"/>
  <c r="U673" i="5"/>
  <c r="U891" i="5"/>
  <c r="U676" i="5"/>
  <c r="U892" i="5"/>
  <c r="U680" i="5"/>
  <c r="U893" i="5"/>
  <c r="U894" i="5"/>
  <c r="U18" i="5"/>
  <c r="U896" i="5"/>
  <c r="U897" i="5"/>
  <c r="U898" i="5"/>
  <c r="U19" i="5"/>
  <c r="U10" i="5"/>
  <c r="V230" i="5"/>
  <c r="V830" i="5"/>
  <c r="V233" i="5"/>
  <c r="V831" i="5"/>
  <c r="V303" i="5"/>
  <c r="V313" i="5"/>
  <c r="V323" i="5"/>
  <c r="V333" i="5"/>
  <c r="V343" i="5"/>
  <c r="V353" i="5"/>
  <c r="V364" i="5"/>
  <c r="V375" i="5"/>
  <c r="V385" i="5"/>
  <c r="V820" i="5"/>
  <c r="V821" i="5"/>
  <c r="V93" i="5"/>
  <c r="V822" i="5"/>
  <c r="V823" i="5"/>
  <c r="V824" i="5"/>
  <c r="V825" i="5"/>
  <c r="V826" i="5"/>
  <c r="V827" i="5"/>
  <c r="V828" i="5"/>
  <c r="V13" i="5"/>
  <c r="V50" i="6"/>
  <c r="V7" i="6"/>
  <c r="V85" i="6"/>
  <c r="V437" i="5"/>
  <c r="V851" i="5"/>
  <c r="V46" i="6"/>
  <c r="V447" i="5"/>
  <c r="V852" i="5"/>
  <c r="V14" i="5"/>
  <c r="V854" i="5"/>
  <c r="V855" i="5"/>
  <c r="V856" i="5"/>
  <c r="V664" i="5"/>
  <c r="V857" i="5"/>
  <c r="V15" i="5"/>
  <c r="V453" i="5"/>
  <c r="V454" i="5"/>
  <c r="V462" i="5"/>
  <c r="V517" i="5"/>
  <c r="V667" i="5"/>
  <c r="V889" i="5"/>
  <c r="V670" i="5"/>
  <c r="V890" i="5"/>
  <c r="V673" i="5"/>
  <c r="V891" i="5"/>
  <c r="V676" i="5"/>
  <c r="V892" i="5"/>
  <c r="V893" i="5"/>
  <c r="V894" i="5"/>
  <c r="V18" i="5"/>
  <c r="V896" i="5"/>
  <c r="V897" i="5"/>
  <c r="V898" i="5"/>
  <c r="V19" i="5"/>
  <c r="V10" i="5"/>
  <c r="W230" i="5"/>
  <c r="W830" i="5"/>
  <c r="W233" i="5"/>
  <c r="W831" i="5"/>
  <c r="W238" i="5"/>
  <c r="W273" i="5"/>
  <c r="W303" i="5"/>
  <c r="W313" i="5"/>
  <c r="W323" i="5"/>
  <c r="W333" i="5"/>
  <c r="W343" i="5"/>
  <c r="W344" i="5"/>
  <c r="W353" i="5"/>
  <c r="W364" i="5"/>
  <c r="W375" i="5"/>
  <c r="W385" i="5"/>
  <c r="W820" i="5"/>
  <c r="W821" i="5"/>
  <c r="W93" i="5"/>
  <c r="W822" i="5"/>
  <c r="W823" i="5"/>
  <c r="W824" i="5"/>
  <c r="W825" i="5"/>
  <c r="W826" i="5"/>
  <c r="W827" i="5"/>
  <c r="W828" i="5"/>
  <c r="W13" i="5"/>
  <c r="W85" i="6"/>
  <c r="W437" i="5"/>
  <c r="W851" i="5"/>
  <c r="W46" i="6"/>
  <c r="W447" i="5"/>
  <c r="W852" i="5"/>
  <c r="W14" i="5"/>
  <c r="W854" i="5"/>
  <c r="W855" i="5"/>
  <c r="W856" i="5"/>
  <c r="W664" i="5"/>
  <c r="W857" i="5"/>
  <c r="W15" i="5"/>
  <c r="W453" i="5"/>
  <c r="W454" i="5"/>
  <c r="W462" i="5"/>
  <c r="W517" i="5"/>
  <c r="W667" i="5"/>
  <c r="W889" i="5"/>
  <c r="W670" i="5"/>
  <c r="W890" i="5"/>
  <c r="W673" i="5"/>
  <c r="W891" i="5"/>
  <c r="W676" i="5"/>
  <c r="W892" i="5"/>
  <c r="W680" i="5"/>
  <c r="W893" i="5"/>
  <c r="W685" i="5"/>
  <c r="W894" i="5"/>
  <c r="W18" i="5"/>
  <c r="W896" i="5"/>
  <c r="W897" i="5"/>
  <c r="W898" i="5"/>
  <c r="W19" i="5"/>
  <c r="W10" i="5"/>
  <c r="X230" i="5"/>
  <c r="X830" i="5"/>
  <c r="X233" i="5"/>
  <c r="X831" i="5"/>
  <c r="X303" i="5"/>
  <c r="X313" i="5"/>
  <c r="X323" i="5"/>
  <c r="X333" i="5"/>
  <c r="X343" i="5"/>
  <c r="X353" i="5"/>
  <c r="X364" i="5"/>
  <c r="X375" i="5"/>
  <c r="X385" i="5"/>
  <c r="X820" i="5"/>
  <c r="X821" i="5"/>
  <c r="X822" i="5"/>
  <c r="X823" i="5"/>
  <c r="X824" i="5"/>
  <c r="X825" i="5"/>
  <c r="X826" i="5"/>
  <c r="X827" i="5"/>
  <c r="X828" i="5"/>
  <c r="X13" i="5"/>
  <c r="X85" i="6"/>
  <c r="X437" i="5"/>
  <c r="X851" i="5"/>
  <c r="X46" i="6"/>
  <c r="X447" i="5"/>
  <c r="X852" i="5"/>
  <c r="X14" i="5"/>
  <c r="X854" i="5"/>
  <c r="X855" i="5"/>
  <c r="X856" i="5"/>
  <c r="X664" i="5"/>
  <c r="X857" i="5"/>
  <c r="X15" i="5"/>
  <c r="X453" i="5"/>
  <c r="X454" i="5"/>
  <c r="X462" i="5"/>
  <c r="X517" i="5"/>
  <c r="X667" i="5"/>
  <c r="X889" i="5"/>
  <c r="X670" i="5"/>
  <c r="X890" i="5"/>
  <c r="X673" i="5"/>
  <c r="X891" i="5"/>
  <c r="X676" i="5"/>
  <c r="X892" i="5"/>
  <c r="X680" i="5"/>
  <c r="X893" i="5"/>
  <c r="X894" i="5"/>
  <c r="X18" i="5"/>
  <c r="X896" i="5"/>
  <c r="X897" i="5"/>
  <c r="X898" i="5"/>
  <c r="X19" i="5"/>
  <c r="X10" i="5"/>
  <c r="Y230" i="5"/>
  <c r="Y830" i="5"/>
  <c r="Y233" i="5"/>
  <c r="Y831" i="5"/>
  <c r="Y245" i="5"/>
  <c r="Y266" i="5"/>
  <c r="Y303" i="5"/>
  <c r="Y313" i="5"/>
  <c r="Y323" i="5"/>
  <c r="Y333" i="5"/>
  <c r="Y343" i="5"/>
  <c r="Y353" i="5"/>
  <c r="Y364" i="5"/>
  <c r="Y375" i="5"/>
  <c r="Y385" i="5"/>
  <c r="Y820" i="5"/>
  <c r="Y821" i="5"/>
  <c r="Y822" i="5"/>
  <c r="Y823" i="5"/>
  <c r="Y824" i="5"/>
  <c r="Y825" i="5"/>
  <c r="Y826" i="5"/>
  <c r="Y827" i="5"/>
  <c r="Y828" i="5"/>
  <c r="Y13" i="5"/>
  <c r="Y85" i="6"/>
  <c r="Y437" i="5"/>
  <c r="Y851" i="5"/>
  <c r="Y46" i="6"/>
  <c r="Y447" i="5"/>
  <c r="Y852" i="5"/>
  <c r="Y14" i="5"/>
  <c r="Y854" i="5"/>
  <c r="Y855" i="5"/>
  <c r="Y856" i="5"/>
  <c r="Y664" i="5"/>
  <c r="Y857" i="5"/>
  <c r="Y15" i="5"/>
  <c r="Y453" i="5"/>
  <c r="Y462" i="5"/>
  <c r="Y667" i="5"/>
  <c r="Y889" i="5"/>
  <c r="Y670" i="5"/>
  <c r="Y890" i="5"/>
  <c r="Y673" i="5"/>
  <c r="Y891" i="5"/>
  <c r="Y676" i="5"/>
  <c r="Y892" i="5"/>
  <c r="Y893" i="5"/>
  <c r="Y894" i="5"/>
  <c r="Y18" i="5"/>
  <c r="Y896" i="5"/>
  <c r="Y897" i="5"/>
  <c r="Y898" i="5"/>
  <c r="Y19" i="5"/>
  <c r="Y10" i="5"/>
  <c r="Z230" i="5"/>
  <c r="Z830" i="5"/>
  <c r="Z233" i="5"/>
  <c r="Z831" i="5"/>
  <c r="Z303" i="5"/>
  <c r="Z313" i="5"/>
  <c r="Z323" i="5"/>
  <c r="Z333" i="5"/>
  <c r="Z343" i="5"/>
  <c r="Z353" i="5"/>
  <c r="Z364" i="5"/>
  <c r="Z375" i="5"/>
  <c r="Z385" i="5"/>
  <c r="Z820" i="5"/>
  <c r="Z821" i="5"/>
  <c r="Z822" i="5"/>
  <c r="Z823" i="5"/>
  <c r="Z824" i="5"/>
  <c r="Z825" i="5"/>
  <c r="Z826" i="5"/>
  <c r="Z827" i="5"/>
  <c r="Z828" i="5"/>
  <c r="Z13" i="5"/>
  <c r="Z85" i="6"/>
  <c r="Z437" i="5"/>
  <c r="Z851" i="5"/>
  <c r="Z7" i="6"/>
  <c r="Z46" i="6"/>
  <c r="Z447" i="5"/>
  <c r="Z852" i="5"/>
  <c r="Z14" i="5"/>
  <c r="Z854" i="5"/>
  <c r="Z855" i="5"/>
  <c r="Z856" i="5"/>
  <c r="Z664" i="5"/>
  <c r="Z857" i="5"/>
  <c r="Z15" i="5"/>
  <c r="Z453" i="5"/>
  <c r="Z462" i="5"/>
  <c r="Z667" i="5"/>
  <c r="Z889" i="5"/>
  <c r="Z670" i="5"/>
  <c r="Z890" i="5"/>
  <c r="Z673" i="5"/>
  <c r="Z891" i="5"/>
  <c r="Z676" i="5"/>
  <c r="Z892" i="5"/>
  <c r="Z893" i="5"/>
  <c r="Z894" i="5"/>
  <c r="Z18" i="5"/>
  <c r="Z896" i="5"/>
  <c r="Z897" i="5"/>
  <c r="Z898" i="5"/>
  <c r="Z19" i="5"/>
  <c r="Z10" i="5"/>
  <c r="AA230" i="5"/>
  <c r="AA830" i="5"/>
  <c r="AA233" i="5"/>
  <c r="AA831" i="5"/>
  <c r="AA303" i="5"/>
  <c r="AA313" i="5"/>
  <c r="AA323" i="5"/>
  <c r="AA333" i="5"/>
  <c r="AA343" i="5"/>
  <c r="AA353" i="5"/>
  <c r="AA364" i="5"/>
  <c r="AA375" i="5"/>
  <c r="AA385" i="5"/>
  <c r="AA820" i="5"/>
  <c r="AA821" i="5"/>
  <c r="AA822" i="5"/>
  <c r="AA823" i="5"/>
  <c r="AA824" i="5"/>
  <c r="AA825" i="5"/>
  <c r="AA826" i="5"/>
  <c r="AA827" i="5"/>
  <c r="AA828" i="5"/>
  <c r="AA13" i="5"/>
  <c r="AA85" i="6"/>
  <c r="AA437" i="5"/>
  <c r="AA851" i="5"/>
  <c r="AA7" i="6"/>
  <c r="AA46" i="6"/>
  <c r="AA447" i="5"/>
  <c r="AA852" i="5"/>
  <c r="AA14" i="5"/>
  <c r="AA854" i="5"/>
  <c r="AA855" i="5"/>
  <c r="AA856" i="5"/>
  <c r="AA664" i="5"/>
  <c r="AA857" i="5"/>
  <c r="AA15" i="5"/>
  <c r="AA453" i="5"/>
  <c r="AA462" i="5"/>
  <c r="AA667" i="5"/>
  <c r="AA889" i="5"/>
  <c r="AA670" i="5"/>
  <c r="AA890" i="5"/>
  <c r="AA673" i="5"/>
  <c r="AA891" i="5"/>
  <c r="AA676" i="5"/>
  <c r="AA892" i="5"/>
  <c r="AA893" i="5"/>
  <c r="AA894" i="5"/>
  <c r="AA18" i="5"/>
  <c r="AA896" i="5"/>
  <c r="AA897" i="5"/>
  <c r="AA898" i="5"/>
  <c r="AA19" i="5"/>
  <c r="AA10" i="5"/>
  <c r="AB230" i="5"/>
  <c r="AB830" i="5"/>
  <c r="AB233" i="5"/>
  <c r="AB831" i="5"/>
  <c r="AB303" i="5"/>
  <c r="AB313" i="5"/>
  <c r="AB323" i="5"/>
  <c r="AB333" i="5"/>
  <c r="AB343" i="5"/>
  <c r="AB353" i="5"/>
  <c r="AB364" i="5"/>
  <c r="AB375" i="5"/>
  <c r="AB385" i="5"/>
  <c r="AB820" i="5"/>
  <c r="AB821" i="5"/>
  <c r="AB822" i="5"/>
  <c r="AB823" i="5"/>
  <c r="AB824" i="5"/>
  <c r="AB825" i="5"/>
  <c r="AB826" i="5"/>
  <c r="AB827" i="5"/>
  <c r="AB828" i="5"/>
  <c r="AB13" i="5"/>
  <c r="AB85" i="6"/>
  <c r="AB437" i="5"/>
  <c r="AB851" i="5"/>
  <c r="AB46" i="6"/>
  <c r="AB447" i="5"/>
  <c r="AB852" i="5"/>
  <c r="AB14" i="5"/>
  <c r="AB854" i="5"/>
  <c r="AB855" i="5"/>
  <c r="AB856" i="5"/>
  <c r="AB664" i="5"/>
  <c r="AB857" i="5"/>
  <c r="AB15" i="5"/>
  <c r="AB453" i="5"/>
  <c r="AB462" i="5"/>
  <c r="AB667" i="5"/>
  <c r="AB889" i="5"/>
  <c r="AB670" i="5"/>
  <c r="AB890" i="5"/>
  <c r="AB673" i="5"/>
  <c r="AB891" i="5"/>
  <c r="AB676" i="5"/>
  <c r="AB892" i="5"/>
  <c r="AB893" i="5"/>
  <c r="AB894" i="5"/>
  <c r="AB18" i="5"/>
  <c r="AB896" i="5"/>
  <c r="AB897" i="5"/>
  <c r="AB898" i="5"/>
  <c r="AB19" i="5"/>
  <c r="AB10" i="5"/>
  <c r="AC230" i="5"/>
  <c r="AC830" i="5"/>
  <c r="AC233" i="5"/>
  <c r="AC831" i="5"/>
  <c r="AC303" i="5"/>
  <c r="AC313" i="5"/>
  <c r="AC323" i="5"/>
  <c r="AC333" i="5"/>
  <c r="AC343" i="5"/>
  <c r="AC353" i="5"/>
  <c r="AC364" i="5"/>
  <c r="AC375" i="5"/>
  <c r="AC385" i="5"/>
  <c r="AC820" i="5"/>
  <c r="AC821" i="5"/>
  <c r="AC822" i="5"/>
  <c r="AC823" i="5"/>
  <c r="AC824" i="5"/>
  <c r="AC825" i="5"/>
  <c r="AC826" i="5"/>
  <c r="AC827" i="5"/>
  <c r="AC828" i="5"/>
  <c r="AC13" i="5"/>
  <c r="AC85" i="6"/>
  <c r="AC437" i="5"/>
  <c r="AC851" i="5"/>
  <c r="AC7" i="6"/>
  <c r="AC46" i="6"/>
  <c r="AC447" i="5"/>
  <c r="AC852" i="5"/>
  <c r="AC14" i="5"/>
  <c r="AC854" i="5"/>
  <c r="AC855" i="5"/>
  <c r="AC856" i="5"/>
  <c r="AC664" i="5"/>
  <c r="AC857" i="5"/>
  <c r="AC15" i="5"/>
  <c r="AC453" i="5"/>
  <c r="AC454" i="5"/>
  <c r="AC462" i="5"/>
  <c r="AC667" i="5"/>
  <c r="AC889" i="5"/>
  <c r="AC670" i="5"/>
  <c r="AC890" i="5"/>
  <c r="AC673" i="5"/>
  <c r="AC891" i="5"/>
  <c r="AC676" i="5"/>
  <c r="AC892" i="5"/>
  <c r="AC893" i="5"/>
  <c r="AC894" i="5"/>
  <c r="AC18" i="5"/>
  <c r="AC896" i="5"/>
  <c r="AC897" i="5"/>
  <c r="AC898" i="5"/>
  <c r="AC19" i="5"/>
  <c r="AC10" i="5"/>
  <c r="AD230" i="5"/>
  <c r="AD830" i="5"/>
  <c r="AD233" i="5"/>
  <c r="AD831" i="5"/>
  <c r="AD303" i="5"/>
  <c r="AD313" i="5"/>
  <c r="AD323" i="5"/>
  <c r="AD333" i="5"/>
  <c r="AD343" i="5"/>
  <c r="AD353" i="5"/>
  <c r="AD364" i="5"/>
  <c r="AD375" i="5"/>
  <c r="AD385" i="5"/>
  <c r="AD820" i="5"/>
  <c r="AD821" i="5"/>
  <c r="AD822" i="5"/>
  <c r="AD823" i="5"/>
  <c r="AD824" i="5"/>
  <c r="AD825" i="5"/>
  <c r="AD826" i="5"/>
  <c r="AD827" i="5"/>
  <c r="AD828" i="5"/>
  <c r="AD13" i="5"/>
  <c r="AD85" i="6"/>
  <c r="AD437" i="5"/>
  <c r="AD851" i="5"/>
  <c r="AD46" i="6"/>
  <c r="AD447" i="5"/>
  <c r="AD852" i="5"/>
  <c r="AD14" i="5"/>
  <c r="AD854" i="5"/>
  <c r="AD855" i="5"/>
  <c r="AD856" i="5"/>
  <c r="AD664" i="5"/>
  <c r="AD857" i="5"/>
  <c r="AD15" i="5"/>
  <c r="AD453" i="5"/>
  <c r="AD454" i="5"/>
  <c r="AD462" i="5"/>
  <c r="AD517" i="5"/>
  <c r="AD667" i="5"/>
  <c r="AD889" i="5"/>
  <c r="AD670" i="5"/>
  <c r="AD890" i="5"/>
  <c r="AD673" i="5"/>
  <c r="AD891" i="5"/>
  <c r="AD676" i="5"/>
  <c r="AD892" i="5"/>
  <c r="AD680" i="5"/>
  <c r="AD893" i="5"/>
  <c r="AD894" i="5"/>
  <c r="AD18" i="5"/>
  <c r="AD896" i="5"/>
  <c r="AD897" i="5"/>
  <c r="AD898" i="5"/>
  <c r="AD19" i="5"/>
  <c r="AD10" i="5"/>
  <c r="AE230" i="5"/>
  <c r="AE830" i="5"/>
  <c r="AE233" i="5"/>
  <c r="AE831" i="5"/>
  <c r="AE303" i="5"/>
  <c r="AE313" i="5"/>
  <c r="AE323" i="5"/>
  <c r="AE333" i="5"/>
  <c r="AE343" i="5"/>
  <c r="AE353" i="5"/>
  <c r="AE364" i="5"/>
  <c r="AE375" i="5"/>
  <c r="AE385" i="5"/>
  <c r="AE820" i="5"/>
  <c r="AE821" i="5"/>
  <c r="AE822" i="5"/>
  <c r="AE823" i="5"/>
  <c r="AE824" i="5"/>
  <c r="AE825" i="5"/>
  <c r="AE826" i="5"/>
  <c r="AE827" i="5"/>
  <c r="AE828" i="5"/>
  <c r="AE13" i="5"/>
  <c r="AE85" i="6"/>
  <c r="AE437" i="5"/>
  <c r="AE851" i="5"/>
  <c r="AE46" i="6"/>
  <c r="AE447" i="5"/>
  <c r="AE852" i="5"/>
  <c r="AE14" i="5"/>
  <c r="AE854" i="5"/>
  <c r="AE855" i="5"/>
  <c r="AE856" i="5"/>
  <c r="AE664" i="5"/>
  <c r="AE857" i="5"/>
  <c r="AE15" i="5"/>
  <c r="AE453" i="5"/>
  <c r="AE462" i="5"/>
  <c r="AE667" i="5"/>
  <c r="AE889" i="5"/>
  <c r="AE670" i="5"/>
  <c r="AE890" i="5"/>
  <c r="AE673" i="5"/>
  <c r="AE891" i="5"/>
  <c r="AE676" i="5"/>
  <c r="AE892" i="5"/>
  <c r="AE893" i="5"/>
  <c r="AE894" i="5"/>
  <c r="AE18" i="5"/>
  <c r="AE896" i="5"/>
  <c r="AE897" i="5"/>
  <c r="AE898" i="5"/>
  <c r="AE19" i="5"/>
  <c r="AE10" i="5"/>
  <c r="AF230" i="5"/>
  <c r="AF830" i="5"/>
  <c r="AF233" i="5"/>
  <c r="AF831" i="5"/>
  <c r="AF303" i="5"/>
  <c r="AF313" i="5"/>
  <c r="AF323" i="5"/>
  <c r="AF333" i="5"/>
  <c r="AF343" i="5"/>
  <c r="AF353" i="5"/>
  <c r="AF364" i="5"/>
  <c r="AF375" i="5"/>
  <c r="AF385" i="5"/>
  <c r="AF820" i="5"/>
  <c r="AF821" i="5"/>
  <c r="AF822" i="5"/>
  <c r="AF823" i="5"/>
  <c r="AF824" i="5"/>
  <c r="AF825" i="5"/>
  <c r="AF826" i="5"/>
  <c r="AF827" i="5"/>
  <c r="AF828" i="5"/>
  <c r="AF13" i="5"/>
  <c r="AF85" i="6"/>
  <c r="AF437" i="5"/>
  <c r="AF851" i="5"/>
  <c r="AF46" i="6"/>
  <c r="AF447" i="5"/>
  <c r="AF852" i="5"/>
  <c r="AF14" i="5"/>
  <c r="AF854" i="5"/>
  <c r="AF855" i="5"/>
  <c r="AF856" i="5"/>
  <c r="AF664" i="5"/>
  <c r="AF857" i="5"/>
  <c r="AF15" i="5"/>
  <c r="AF453" i="5"/>
  <c r="AF454" i="5"/>
  <c r="AF462" i="5"/>
  <c r="AF667" i="5"/>
  <c r="AF889" i="5"/>
  <c r="AF670" i="5"/>
  <c r="AF890" i="5"/>
  <c r="AF673" i="5"/>
  <c r="AF891" i="5"/>
  <c r="AF676" i="5"/>
  <c r="AF892" i="5"/>
  <c r="AF893" i="5"/>
  <c r="AF894" i="5"/>
  <c r="AF18" i="5"/>
  <c r="AF896" i="5"/>
  <c r="AF897" i="5"/>
  <c r="AF898" i="5"/>
  <c r="AF19" i="5"/>
  <c r="AF10" i="5"/>
  <c r="AG230" i="5"/>
  <c r="AG830" i="5"/>
  <c r="AG233" i="5"/>
  <c r="AG831" i="5"/>
  <c r="AG238" i="5"/>
  <c r="AG303" i="5"/>
  <c r="AG313" i="5"/>
  <c r="AG323" i="5"/>
  <c r="AG333" i="5"/>
  <c r="AG343" i="5"/>
  <c r="AG353" i="5"/>
  <c r="AG364" i="5"/>
  <c r="AG375" i="5"/>
  <c r="AG385" i="5"/>
  <c r="AG820" i="5"/>
  <c r="AG821" i="5"/>
  <c r="AG822" i="5"/>
  <c r="AG823" i="5"/>
  <c r="AG824" i="5"/>
  <c r="AG825" i="5"/>
  <c r="AG826" i="5"/>
  <c r="AG827" i="5"/>
  <c r="AG828" i="5"/>
  <c r="AG13" i="5"/>
  <c r="AG85" i="6"/>
  <c r="AG437" i="5"/>
  <c r="AG851" i="5"/>
  <c r="AG46" i="6"/>
  <c r="AG447" i="5"/>
  <c r="AG852" i="5"/>
  <c r="AG14" i="5"/>
  <c r="AG854" i="5"/>
  <c r="AG855" i="5"/>
  <c r="AG856" i="5"/>
  <c r="AG664" i="5"/>
  <c r="AG857" i="5"/>
  <c r="AG15" i="5"/>
  <c r="AG453" i="5"/>
  <c r="AG454" i="5"/>
  <c r="AG462" i="5"/>
  <c r="AG667" i="5"/>
  <c r="AG889" i="5"/>
  <c r="AG670" i="5"/>
  <c r="AG890" i="5"/>
  <c r="AG673" i="5"/>
  <c r="AG891" i="5"/>
  <c r="AG676" i="5"/>
  <c r="AG892" i="5"/>
  <c r="AG893" i="5"/>
  <c r="AG894" i="5"/>
  <c r="AG18" i="5"/>
  <c r="AG896" i="5"/>
  <c r="AG897" i="5"/>
  <c r="AG898" i="5"/>
  <c r="AG19" i="5"/>
  <c r="AG10" i="5"/>
  <c r="AH230" i="5"/>
  <c r="AH830" i="5"/>
  <c r="AH233" i="5"/>
  <c r="AH831" i="5"/>
  <c r="AH303" i="5"/>
  <c r="AH313" i="5"/>
  <c r="AH323" i="5"/>
  <c r="AH333" i="5"/>
  <c r="AH343" i="5"/>
  <c r="AH353" i="5"/>
  <c r="AH364" i="5"/>
  <c r="AH375" i="5"/>
  <c r="AH385" i="5"/>
  <c r="AH820" i="5"/>
  <c r="AH821" i="5"/>
  <c r="AH822" i="5"/>
  <c r="AH823" i="5"/>
  <c r="AH824" i="5"/>
  <c r="AH825" i="5"/>
  <c r="AH826" i="5"/>
  <c r="AH827" i="5"/>
  <c r="AH828" i="5"/>
  <c r="AH13" i="5"/>
  <c r="AH85" i="6"/>
  <c r="AH437" i="5"/>
  <c r="AH851" i="5"/>
  <c r="AH46" i="6"/>
  <c r="AH447" i="5"/>
  <c r="AH852" i="5"/>
  <c r="AH14" i="5"/>
  <c r="AH854" i="5"/>
  <c r="AH855" i="5"/>
  <c r="AH856" i="5"/>
  <c r="AH664" i="5"/>
  <c r="AH857" i="5"/>
  <c r="AH15" i="5"/>
  <c r="AH453" i="5"/>
  <c r="AH454" i="5"/>
  <c r="AH462" i="5"/>
  <c r="AH517" i="5"/>
  <c r="AH667" i="5"/>
  <c r="AH889" i="5"/>
  <c r="AH670" i="5"/>
  <c r="AH890" i="5"/>
  <c r="AH673" i="5"/>
  <c r="AH891" i="5"/>
  <c r="AH676" i="5"/>
  <c r="AH892" i="5"/>
  <c r="AH893" i="5"/>
  <c r="AH894" i="5"/>
  <c r="AH18" i="5"/>
  <c r="AH896" i="5"/>
  <c r="AH897" i="5"/>
  <c r="AH898" i="5"/>
  <c r="AH19" i="5"/>
  <c r="AH10" i="5"/>
  <c r="AI230" i="5"/>
  <c r="AI830" i="5"/>
  <c r="AI233" i="5"/>
  <c r="AI831" i="5"/>
  <c r="AI238" i="5"/>
  <c r="AI266" i="5"/>
  <c r="AI303" i="5"/>
  <c r="AI313" i="5"/>
  <c r="AI323" i="5"/>
  <c r="AI333" i="5"/>
  <c r="AI343" i="5"/>
  <c r="AI353" i="5"/>
  <c r="AI364" i="5"/>
  <c r="AI375" i="5"/>
  <c r="AI385" i="5"/>
  <c r="AI820" i="5"/>
  <c r="AI821" i="5"/>
  <c r="AI822" i="5"/>
  <c r="AI823" i="5"/>
  <c r="AI824" i="5"/>
  <c r="AI825" i="5"/>
  <c r="AI826" i="5"/>
  <c r="AI827" i="5"/>
  <c r="AI828" i="5"/>
  <c r="AI13" i="5"/>
  <c r="AI85" i="6"/>
  <c r="AI437" i="5"/>
  <c r="AI851" i="5"/>
  <c r="AI46" i="6"/>
  <c r="AI447" i="5"/>
  <c r="AI852" i="5"/>
  <c r="AI14" i="5"/>
  <c r="AI854" i="5"/>
  <c r="AI855" i="5"/>
  <c r="AI856" i="5"/>
  <c r="AI664" i="5"/>
  <c r="AI857" i="5"/>
  <c r="AI15" i="5"/>
  <c r="AI453" i="5"/>
  <c r="AI454" i="5"/>
  <c r="AI462" i="5"/>
  <c r="AI517" i="5"/>
  <c r="AI667" i="5"/>
  <c r="AI889" i="5"/>
  <c r="AI670" i="5"/>
  <c r="AI890" i="5"/>
  <c r="AI673" i="5"/>
  <c r="AI891" i="5"/>
  <c r="AI676" i="5"/>
  <c r="AI892" i="5"/>
  <c r="AI893" i="5"/>
  <c r="AI894" i="5"/>
  <c r="AI18" i="5"/>
  <c r="AI896" i="5"/>
  <c r="AI897" i="5"/>
  <c r="AI898" i="5"/>
  <c r="AI19" i="5"/>
  <c r="AI10" i="5"/>
  <c r="AJ230" i="5"/>
  <c r="AJ830" i="5"/>
  <c r="AJ233" i="5"/>
  <c r="AJ831" i="5"/>
  <c r="AJ238" i="5"/>
  <c r="AJ303" i="5"/>
  <c r="AJ313" i="5"/>
  <c r="AJ323" i="5"/>
  <c r="AJ333" i="5"/>
  <c r="AJ344" i="5"/>
  <c r="AJ353" i="5"/>
  <c r="AJ364" i="5"/>
  <c r="AJ375" i="5"/>
  <c r="AJ385" i="5"/>
  <c r="AJ820" i="5"/>
  <c r="AJ821" i="5"/>
  <c r="AJ822" i="5"/>
  <c r="AJ823" i="5"/>
  <c r="AJ824" i="5"/>
  <c r="AJ825" i="5"/>
  <c r="AJ826" i="5"/>
  <c r="AJ827" i="5"/>
  <c r="AJ828" i="5"/>
  <c r="AJ13" i="5"/>
  <c r="AJ85" i="6"/>
  <c r="AJ437" i="5"/>
  <c r="AJ851" i="5"/>
  <c r="AJ46" i="6"/>
  <c r="AJ447" i="5"/>
  <c r="AJ852" i="5"/>
  <c r="AJ14" i="5"/>
  <c r="AJ854" i="5"/>
  <c r="AJ855" i="5"/>
  <c r="AJ856" i="5"/>
  <c r="AJ664" i="5"/>
  <c r="AJ857" i="5"/>
  <c r="AJ15" i="5"/>
  <c r="AJ453" i="5"/>
  <c r="AJ462" i="5"/>
  <c r="AJ517" i="5"/>
  <c r="AJ667" i="5"/>
  <c r="AJ889" i="5"/>
  <c r="AJ670" i="5"/>
  <c r="AJ890" i="5"/>
  <c r="AJ673" i="5"/>
  <c r="AJ891" i="5"/>
  <c r="AJ676" i="5"/>
  <c r="AJ892" i="5"/>
  <c r="AJ893" i="5"/>
  <c r="AJ894" i="5"/>
  <c r="AJ18" i="5"/>
  <c r="AJ896" i="5"/>
  <c r="AJ897" i="5"/>
  <c r="AJ898" i="5"/>
  <c r="AJ19" i="5"/>
  <c r="AJ10" i="5"/>
  <c r="AK230" i="5"/>
  <c r="AK830" i="5"/>
  <c r="AK233" i="5"/>
  <c r="AK831" i="5"/>
  <c r="AK238" i="5"/>
  <c r="AK266" i="5"/>
  <c r="AK303" i="5"/>
  <c r="AK313" i="5"/>
  <c r="AK323" i="5"/>
  <c r="AK333" i="5"/>
  <c r="AK344" i="5"/>
  <c r="AK353" i="5"/>
  <c r="AK364" i="5"/>
  <c r="AK375" i="5"/>
  <c r="AK820" i="5"/>
  <c r="AK821" i="5"/>
  <c r="AK822" i="5"/>
  <c r="AK823" i="5"/>
  <c r="AK824" i="5"/>
  <c r="AK825" i="5"/>
  <c r="AK826" i="5"/>
  <c r="AK827" i="5"/>
  <c r="AK828" i="5"/>
  <c r="AK13" i="5"/>
  <c r="AL85" i="6"/>
  <c r="AK437" i="5"/>
  <c r="AK851" i="5"/>
  <c r="AL46" i="6"/>
  <c r="AK447" i="5"/>
  <c r="AK852" i="5"/>
  <c r="AK14" i="5"/>
  <c r="AK854" i="5"/>
  <c r="AK855" i="5"/>
  <c r="AK856" i="5"/>
  <c r="AK664" i="5"/>
  <c r="AK857" i="5"/>
  <c r="AK15" i="5"/>
  <c r="AK453" i="5"/>
  <c r="AK454" i="5"/>
  <c r="AK462" i="5"/>
  <c r="AK517" i="5"/>
  <c r="AK667" i="5"/>
  <c r="AK889" i="5"/>
  <c r="AK670" i="5"/>
  <c r="AK890" i="5"/>
  <c r="AK673" i="5"/>
  <c r="AK891" i="5"/>
  <c r="AK676" i="5"/>
  <c r="AK892" i="5"/>
  <c r="AK893" i="5"/>
  <c r="AK894" i="5"/>
  <c r="AK18" i="5"/>
  <c r="AK896" i="5"/>
  <c r="AK897" i="5"/>
  <c r="AK898" i="5"/>
  <c r="AK19" i="5"/>
  <c r="AK10" i="5"/>
  <c r="AL230" i="5"/>
  <c r="AL830" i="5"/>
  <c r="AL233" i="5"/>
  <c r="AL831" i="5"/>
  <c r="AL238" i="5"/>
  <c r="AL266" i="5"/>
  <c r="AL273" i="5"/>
  <c r="AL303" i="5"/>
  <c r="AL313" i="5"/>
  <c r="AL323" i="5"/>
  <c r="AL333" i="5"/>
  <c r="AL343" i="5"/>
  <c r="AL344" i="5"/>
  <c r="AL353" i="5"/>
  <c r="AL364" i="5"/>
  <c r="AL375" i="5"/>
  <c r="AL385" i="5"/>
  <c r="AL820" i="5"/>
  <c r="AL821" i="5"/>
  <c r="AL822" i="5"/>
  <c r="AL823" i="5"/>
  <c r="AL824" i="5"/>
  <c r="AL825" i="5"/>
  <c r="AL826" i="5"/>
  <c r="AL827" i="5"/>
  <c r="AL828" i="5"/>
  <c r="AL13" i="5"/>
  <c r="AL437" i="5"/>
  <c r="AL851" i="5"/>
  <c r="AL447" i="5"/>
  <c r="AL852" i="5"/>
  <c r="AL14" i="5"/>
  <c r="AL854" i="5"/>
  <c r="AL855" i="5"/>
  <c r="AL856" i="5"/>
  <c r="AL664" i="5"/>
  <c r="AL857" i="5"/>
  <c r="AL15" i="5"/>
  <c r="AL453" i="5"/>
  <c r="AL454" i="5"/>
  <c r="AL462" i="5"/>
  <c r="AL517" i="5"/>
  <c r="AL667" i="5"/>
  <c r="AL889" i="5"/>
  <c r="AL670" i="5"/>
  <c r="AL890" i="5"/>
  <c r="AL673" i="5"/>
  <c r="AL891" i="5"/>
  <c r="AL676" i="5"/>
  <c r="AL892" i="5"/>
  <c r="AL893" i="5"/>
  <c r="AL894" i="5"/>
  <c r="AL18" i="5"/>
  <c r="AL896" i="5"/>
  <c r="AL897" i="5"/>
  <c r="AL898" i="5"/>
  <c r="AL19" i="5"/>
  <c r="AL10" i="5"/>
  <c r="AN230" i="5"/>
  <c r="AN830" i="5"/>
  <c r="AN233" i="5"/>
  <c r="AN831" i="5"/>
  <c r="AN238" i="5"/>
  <c r="AN273" i="5"/>
  <c r="AN303" i="5"/>
  <c r="AN313" i="5"/>
  <c r="AN323" i="5"/>
  <c r="AN333" i="5"/>
  <c r="AN343" i="5"/>
  <c r="AN353" i="5"/>
  <c r="AN364" i="5"/>
  <c r="AN375" i="5"/>
  <c r="AN385" i="5"/>
  <c r="AN820" i="5"/>
  <c r="AN821" i="5"/>
  <c r="AN822" i="5"/>
  <c r="AN823" i="5"/>
  <c r="AN824" i="5"/>
  <c r="AN825" i="5"/>
  <c r="AN826" i="5"/>
  <c r="AN827" i="5"/>
  <c r="AN828" i="5"/>
  <c r="AN13" i="5"/>
  <c r="AN85" i="6"/>
  <c r="AN437" i="5"/>
  <c r="AN851" i="5"/>
  <c r="AN46" i="6"/>
  <c r="AN447" i="5"/>
  <c r="AN852" i="5"/>
  <c r="AN14" i="5"/>
  <c r="AN854" i="5"/>
  <c r="AN855" i="5"/>
  <c r="AN856" i="5"/>
  <c r="AN664" i="5"/>
  <c r="AN857" i="5"/>
  <c r="AN15" i="5"/>
  <c r="AN453" i="5"/>
  <c r="AN454" i="5"/>
  <c r="AN462" i="5"/>
  <c r="AN463" i="5"/>
  <c r="AN517" i="5"/>
  <c r="AN667" i="5"/>
  <c r="AN889" i="5"/>
  <c r="AN670" i="5"/>
  <c r="AN890" i="5"/>
  <c r="AN673" i="5"/>
  <c r="AN891" i="5"/>
  <c r="AN676" i="5"/>
  <c r="AN892" i="5"/>
  <c r="AN893" i="5"/>
  <c r="AN894" i="5"/>
  <c r="AN18" i="5"/>
  <c r="AN896" i="5"/>
  <c r="AN897" i="5"/>
  <c r="AN898" i="5"/>
  <c r="AN19" i="5"/>
  <c r="AN10" i="5"/>
  <c r="AO230" i="5"/>
  <c r="AO830" i="5"/>
  <c r="AO233" i="5"/>
  <c r="AO831" i="5"/>
  <c r="AO303" i="5"/>
  <c r="AO313" i="5"/>
  <c r="AO323" i="5"/>
  <c r="AO333" i="5"/>
  <c r="AO343" i="5"/>
  <c r="AO353" i="5"/>
  <c r="AO364" i="5"/>
  <c r="AO375" i="5"/>
  <c r="AO385" i="5"/>
  <c r="AO820" i="5"/>
  <c r="AO821" i="5"/>
  <c r="AO822" i="5"/>
  <c r="AO823" i="5"/>
  <c r="AO824" i="5"/>
  <c r="AO825" i="5"/>
  <c r="AO826" i="5"/>
  <c r="AO827" i="5"/>
  <c r="AO828" i="5"/>
  <c r="AO13" i="5"/>
  <c r="AO50" i="6"/>
  <c r="AO7" i="6"/>
  <c r="AO85" i="6"/>
  <c r="AO437" i="5"/>
  <c r="AO851" i="5"/>
  <c r="AO46" i="6"/>
  <c r="AO447" i="5"/>
  <c r="AO852" i="5"/>
  <c r="AO14" i="5"/>
  <c r="AO854" i="5"/>
  <c r="AO855" i="5"/>
  <c r="AO856" i="5"/>
  <c r="AO664" i="5"/>
  <c r="AO857" i="5"/>
  <c r="AO15" i="5"/>
  <c r="AO453" i="5"/>
  <c r="AO454" i="5"/>
  <c r="AO462" i="5"/>
  <c r="AO463" i="5"/>
  <c r="AO517" i="5"/>
  <c r="AO667" i="5"/>
  <c r="AO889" i="5"/>
  <c r="AO670" i="5"/>
  <c r="AO890" i="5"/>
  <c r="AO673" i="5"/>
  <c r="AO891" i="5"/>
  <c r="AO676" i="5"/>
  <c r="AO892" i="5"/>
  <c r="AO893" i="5"/>
  <c r="AO894" i="5"/>
  <c r="AO18" i="5"/>
  <c r="AO896" i="5"/>
  <c r="AO897" i="5"/>
  <c r="AO898" i="5"/>
  <c r="AO19" i="5"/>
  <c r="AO10" i="5"/>
  <c r="AP230" i="5"/>
  <c r="AP830" i="5"/>
  <c r="AP233" i="5"/>
  <c r="AP831" i="5"/>
  <c r="AP238" i="5"/>
  <c r="AP266" i="5"/>
  <c r="AP273" i="5"/>
  <c r="AP303" i="5"/>
  <c r="AP323" i="5"/>
  <c r="AP333" i="5"/>
  <c r="AP343" i="5"/>
  <c r="AP353" i="5"/>
  <c r="AP364" i="5"/>
  <c r="AP375" i="5"/>
  <c r="AP385" i="5"/>
  <c r="AP820" i="5"/>
  <c r="AP821" i="5"/>
  <c r="AP822" i="5"/>
  <c r="AP823" i="5"/>
  <c r="AP824" i="5"/>
  <c r="AP825" i="5"/>
  <c r="AP826" i="5"/>
  <c r="AP827" i="5"/>
  <c r="AP828" i="5"/>
  <c r="AP13" i="5"/>
  <c r="AP85" i="6"/>
  <c r="AP437" i="5"/>
  <c r="AP851" i="5"/>
  <c r="AP7" i="6"/>
  <c r="AP46" i="6"/>
  <c r="AP447" i="5"/>
  <c r="AP852" i="5"/>
  <c r="AP14" i="5"/>
  <c r="AP854" i="5"/>
  <c r="AP855" i="5"/>
  <c r="AP856" i="5"/>
  <c r="AP664" i="5"/>
  <c r="AP857" i="5"/>
  <c r="AP15" i="5"/>
  <c r="AP453" i="5"/>
  <c r="AP454" i="5"/>
  <c r="AP462" i="5"/>
  <c r="AP463" i="5"/>
  <c r="AP517" i="5"/>
  <c r="AP667" i="5"/>
  <c r="AP889" i="5"/>
  <c r="AP670" i="5"/>
  <c r="AP890" i="5"/>
  <c r="AP673" i="5"/>
  <c r="AP891" i="5"/>
  <c r="AP676" i="5"/>
  <c r="AP892" i="5"/>
  <c r="AP893" i="5"/>
  <c r="AP894" i="5"/>
  <c r="AP18" i="5"/>
  <c r="AP896" i="5"/>
  <c r="AP897" i="5"/>
  <c r="AP898" i="5"/>
  <c r="AP19" i="5"/>
  <c r="AP10" i="5"/>
  <c r="AQ230" i="5"/>
  <c r="AQ830" i="5"/>
  <c r="AQ233" i="5"/>
  <c r="AQ831" i="5"/>
  <c r="AQ238" i="5"/>
  <c r="AQ266" i="5"/>
  <c r="AQ303" i="5"/>
  <c r="AQ323" i="5"/>
  <c r="AQ333" i="5"/>
  <c r="AQ343" i="5"/>
  <c r="AQ353" i="5"/>
  <c r="AQ364" i="5"/>
  <c r="AQ375" i="5"/>
  <c r="AQ385" i="5"/>
  <c r="AQ820" i="5"/>
  <c r="AQ821" i="5"/>
  <c r="AQ822" i="5"/>
  <c r="AQ823" i="5"/>
  <c r="AQ824" i="5"/>
  <c r="AQ825" i="5"/>
  <c r="AQ826" i="5"/>
  <c r="AQ827" i="5"/>
  <c r="AQ828" i="5"/>
  <c r="AQ13" i="5"/>
  <c r="AQ85" i="6"/>
  <c r="AQ437" i="5"/>
  <c r="AQ851" i="5"/>
  <c r="AQ46" i="6"/>
  <c r="AQ447" i="5"/>
  <c r="AQ852" i="5"/>
  <c r="AQ14" i="5"/>
  <c r="AQ854" i="5"/>
  <c r="AQ855" i="5"/>
  <c r="AQ856" i="5"/>
  <c r="AQ664" i="5"/>
  <c r="AQ857" i="5"/>
  <c r="AQ15" i="5"/>
  <c r="AQ453" i="5"/>
  <c r="AQ454" i="5"/>
  <c r="AQ462" i="5"/>
  <c r="AQ517" i="5"/>
  <c r="AQ667" i="5"/>
  <c r="AQ889" i="5"/>
  <c r="AQ670" i="5"/>
  <c r="AQ890" i="5"/>
  <c r="AQ673" i="5"/>
  <c r="AQ891" i="5"/>
  <c r="AQ676" i="5"/>
  <c r="AQ892" i="5"/>
  <c r="AQ893" i="5"/>
  <c r="AQ894" i="5"/>
  <c r="AQ18" i="5"/>
  <c r="AQ896" i="5"/>
  <c r="AQ897" i="5"/>
  <c r="AQ898" i="5"/>
  <c r="AQ19" i="5"/>
  <c r="AQ10" i="5"/>
  <c r="AR230" i="5"/>
  <c r="AR830" i="5"/>
  <c r="AR233" i="5"/>
  <c r="AR831" i="5"/>
  <c r="AR238" i="5"/>
  <c r="AR245" i="5"/>
  <c r="AR266" i="5"/>
  <c r="AR303" i="5"/>
  <c r="AR323" i="5"/>
  <c r="AR333" i="5"/>
  <c r="AR343" i="5"/>
  <c r="AR353" i="5"/>
  <c r="AR364" i="5"/>
  <c r="AR375" i="5"/>
  <c r="AR385" i="5"/>
  <c r="AR820" i="5"/>
  <c r="AR821" i="5"/>
  <c r="AR822" i="5"/>
  <c r="AR823" i="5"/>
  <c r="AR824" i="5"/>
  <c r="AR825" i="5"/>
  <c r="AR826" i="5"/>
  <c r="AR827" i="5"/>
  <c r="AR828" i="5"/>
  <c r="AR13" i="5"/>
  <c r="AR85" i="6"/>
  <c r="AR437" i="5"/>
  <c r="AR851" i="5"/>
  <c r="AR46" i="6"/>
  <c r="AR447" i="5"/>
  <c r="AR852" i="5"/>
  <c r="AR14" i="5"/>
  <c r="AR854" i="5"/>
  <c r="AR855" i="5"/>
  <c r="AR856" i="5"/>
  <c r="AR664" i="5"/>
  <c r="AR857" i="5"/>
  <c r="AR15" i="5"/>
  <c r="AR453" i="5"/>
  <c r="AR454" i="5"/>
  <c r="AR462" i="5"/>
  <c r="AR517" i="5"/>
  <c r="AR667" i="5"/>
  <c r="AR889" i="5"/>
  <c r="AR670" i="5"/>
  <c r="AR890" i="5"/>
  <c r="AR673" i="5"/>
  <c r="AR891" i="5"/>
  <c r="AR676" i="5"/>
  <c r="AR892" i="5"/>
  <c r="AR893" i="5"/>
  <c r="AR894" i="5"/>
  <c r="AR18" i="5"/>
  <c r="AR896" i="5"/>
  <c r="AR897" i="5"/>
  <c r="AR898" i="5"/>
  <c r="AR19" i="5"/>
  <c r="AR10" i="5"/>
  <c r="AS230" i="5"/>
  <c r="AS830" i="5"/>
  <c r="AS233" i="5"/>
  <c r="AS831" i="5"/>
  <c r="AS238" i="5"/>
  <c r="AS266" i="5"/>
  <c r="AS273" i="5"/>
  <c r="AS303" i="5"/>
  <c r="AS323" i="5"/>
  <c r="AS333" i="5"/>
  <c r="AS343" i="5"/>
  <c r="AS353" i="5"/>
  <c r="AS364" i="5"/>
  <c r="AS375" i="5"/>
  <c r="AS385" i="5"/>
  <c r="AS820" i="5"/>
  <c r="AS821" i="5"/>
  <c r="AS96" i="5"/>
  <c r="AS104" i="5"/>
  <c r="AS111" i="5"/>
  <c r="AS822" i="5"/>
  <c r="AS823" i="5"/>
  <c r="AS824" i="5"/>
  <c r="AS825" i="5"/>
  <c r="AS826" i="5"/>
  <c r="AS827" i="5"/>
  <c r="AS828" i="5"/>
  <c r="AS13" i="5"/>
  <c r="AS85" i="6"/>
  <c r="AS437" i="5"/>
  <c r="AS851" i="5"/>
  <c r="AS46" i="6"/>
  <c r="AS447" i="5"/>
  <c r="AS852" i="5"/>
  <c r="AS14" i="5"/>
  <c r="AS854" i="5"/>
  <c r="AS855" i="5"/>
  <c r="AS856" i="5"/>
  <c r="AS664" i="5"/>
  <c r="AS857" i="5"/>
  <c r="AS15" i="5"/>
  <c r="AS453" i="5"/>
  <c r="AS454" i="5"/>
  <c r="AS462" i="5"/>
  <c r="AS463" i="5"/>
  <c r="AS517" i="5"/>
  <c r="AS667" i="5"/>
  <c r="AS889" i="5"/>
  <c r="AS670" i="5"/>
  <c r="AS890" i="5"/>
  <c r="AS673" i="5"/>
  <c r="AS891" i="5"/>
  <c r="AS676" i="5"/>
  <c r="AS892" i="5"/>
  <c r="AS893" i="5"/>
  <c r="AS894" i="5"/>
  <c r="AS18" i="5"/>
  <c r="AS896" i="5"/>
  <c r="AS897" i="5"/>
  <c r="AS898" i="5"/>
  <c r="AS19" i="5"/>
  <c r="AS10" i="5"/>
  <c r="AT230" i="5"/>
  <c r="AT830" i="5"/>
  <c r="AT233" i="5"/>
  <c r="AT831" i="5"/>
  <c r="AT238" i="5"/>
  <c r="AT303" i="5"/>
  <c r="AT323" i="5"/>
  <c r="AT343" i="5"/>
  <c r="AT353" i="5"/>
  <c r="AT364" i="5"/>
  <c r="AT375" i="5"/>
  <c r="AT385" i="5"/>
  <c r="AT820" i="5"/>
  <c r="AT821" i="5"/>
  <c r="AT822" i="5"/>
  <c r="AT823" i="5"/>
  <c r="AT824" i="5"/>
  <c r="AT825" i="5"/>
  <c r="AT826" i="5"/>
  <c r="AT827" i="5"/>
  <c r="AT828" i="5"/>
  <c r="AT13" i="5"/>
  <c r="AT85" i="6"/>
  <c r="AT437" i="5"/>
  <c r="AT851" i="5"/>
  <c r="AT46" i="6"/>
  <c r="AT447" i="5"/>
  <c r="AT852" i="5"/>
  <c r="AT14" i="5"/>
  <c r="AT854" i="5"/>
  <c r="AT855" i="5"/>
  <c r="AT856" i="5"/>
  <c r="AT664" i="5"/>
  <c r="AT857" i="5"/>
  <c r="AT15" i="5"/>
  <c r="AT453" i="5"/>
  <c r="AT454" i="5"/>
  <c r="AT462" i="5"/>
  <c r="AT517" i="5"/>
  <c r="AT667" i="5"/>
  <c r="AT889" i="5"/>
  <c r="AT670" i="5"/>
  <c r="AT890" i="5"/>
  <c r="AT673" i="5"/>
  <c r="AT891" i="5"/>
  <c r="AT676" i="5"/>
  <c r="AT892" i="5"/>
  <c r="AT893" i="5"/>
  <c r="AT894" i="5"/>
  <c r="AT18" i="5"/>
  <c r="AT896" i="5"/>
  <c r="AT897" i="5"/>
  <c r="AT898" i="5"/>
  <c r="AT19" i="5"/>
  <c r="AT10" i="5"/>
  <c r="AU230" i="5"/>
  <c r="AU830" i="5"/>
  <c r="AU233" i="5"/>
  <c r="AU831" i="5"/>
  <c r="AU238" i="5"/>
  <c r="AU273" i="5"/>
  <c r="AU303" i="5"/>
  <c r="AU323" i="5"/>
  <c r="AU343" i="5"/>
  <c r="AU353" i="5"/>
  <c r="AU364" i="5"/>
  <c r="AU375" i="5"/>
  <c r="AU385" i="5"/>
  <c r="AU820" i="5"/>
  <c r="AU821" i="5"/>
  <c r="AU822" i="5"/>
  <c r="AU823" i="5"/>
  <c r="AU824" i="5"/>
  <c r="AU825" i="5"/>
  <c r="AU826" i="5"/>
  <c r="AU827" i="5"/>
  <c r="AU828" i="5"/>
  <c r="AU13" i="5"/>
  <c r="AU85" i="6"/>
  <c r="AU437" i="5"/>
  <c r="AU851" i="5"/>
  <c r="AU46" i="6"/>
  <c r="AU447" i="5"/>
  <c r="AU852" i="5"/>
  <c r="AU14" i="5"/>
  <c r="AU854" i="5"/>
  <c r="AU855" i="5"/>
  <c r="AU856" i="5"/>
  <c r="AU664" i="5"/>
  <c r="AU857" i="5"/>
  <c r="AU15" i="5"/>
  <c r="AU453" i="5"/>
  <c r="AU454" i="5"/>
  <c r="AU462" i="5"/>
  <c r="AU517" i="5"/>
  <c r="AU667" i="5"/>
  <c r="AU889" i="5"/>
  <c r="AU670" i="5"/>
  <c r="AU890" i="5"/>
  <c r="AU673" i="5"/>
  <c r="AU891" i="5"/>
  <c r="AU676" i="5"/>
  <c r="AU892" i="5"/>
  <c r="AU893" i="5"/>
  <c r="AU894" i="5"/>
  <c r="AU18" i="5"/>
  <c r="AU896" i="5"/>
  <c r="AU897" i="5"/>
  <c r="AU898" i="5"/>
  <c r="AU19" i="5"/>
  <c r="AU10" i="5"/>
  <c r="AV230" i="5"/>
  <c r="AV830" i="5"/>
  <c r="AV233" i="5"/>
  <c r="AV831" i="5"/>
  <c r="AV245" i="5"/>
  <c r="AV266" i="5"/>
  <c r="AV303" i="5"/>
  <c r="AV323" i="5"/>
  <c r="AV333" i="5"/>
  <c r="AV343" i="5"/>
  <c r="AV353" i="5"/>
  <c r="AV364" i="5"/>
  <c r="AV375" i="5"/>
  <c r="AV385" i="5"/>
  <c r="AV820" i="5"/>
  <c r="AV821" i="5"/>
  <c r="AV822" i="5"/>
  <c r="AV823" i="5"/>
  <c r="AV824" i="5"/>
  <c r="AV825" i="5"/>
  <c r="AV826" i="5"/>
  <c r="AV827" i="5"/>
  <c r="AV828" i="5"/>
  <c r="AV13" i="5"/>
  <c r="AV85" i="6"/>
  <c r="AV437" i="5"/>
  <c r="AV851" i="5"/>
  <c r="AV46" i="6"/>
  <c r="AV447" i="5"/>
  <c r="AV852" i="5"/>
  <c r="AV14" i="5"/>
  <c r="AV854" i="5"/>
  <c r="AV855" i="5"/>
  <c r="AV856" i="5"/>
  <c r="AV664" i="5"/>
  <c r="AV857" i="5"/>
  <c r="AV15" i="5"/>
  <c r="AV453" i="5"/>
  <c r="AV454" i="5"/>
  <c r="AV462" i="5"/>
  <c r="AV517" i="5"/>
  <c r="AV667" i="5"/>
  <c r="AV889" i="5"/>
  <c r="AV670" i="5"/>
  <c r="AV890" i="5"/>
  <c r="AV673" i="5"/>
  <c r="AV891" i="5"/>
  <c r="AV676" i="5"/>
  <c r="AV892" i="5"/>
  <c r="AV893" i="5"/>
  <c r="AV894" i="5"/>
  <c r="AV18" i="5"/>
  <c r="AV896" i="5"/>
  <c r="AV897" i="5"/>
  <c r="AV898" i="5"/>
  <c r="AV19" i="5"/>
  <c r="AV10" i="5"/>
  <c r="AW230" i="5"/>
  <c r="AW830" i="5"/>
  <c r="AW233" i="5"/>
  <c r="AW831" i="5"/>
  <c r="AW238" i="5"/>
  <c r="AW273" i="5"/>
  <c r="AW303" i="5"/>
  <c r="AW313" i="5"/>
  <c r="AW323" i="5"/>
  <c r="AW333" i="5"/>
  <c r="AW343" i="5"/>
  <c r="AW353" i="5"/>
  <c r="AW364" i="5"/>
  <c r="AW375" i="5"/>
  <c r="AW385" i="5"/>
  <c r="AW820" i="5"/>
  <c r="AW821" i="5"/>
  <c r="AW822" i="5"/>
  <c r="AW823" i="5"/>
  <c r="AW824" i="5"/>
  <c r="AW825" i="5"/>
  <c r="AW826" i="5"/>
  <c r="AW827" i="5"/>
  <c r="AW828" i="5"/>
  <c r="AW13" i="5"/>
  <c r="AW85" i="6"/>
  <c r="AW437" i="5"/>
  <c r="AW851" i="5"/>
  <c r="AW46" i="6"/>
  <c r="AW447" i="5"/>
  <c r="AW852" i="5"/>
  <c r="AW14" i="5"/>
  <c r="AW854" i="5"/>
  <c r="AW855" i="5"/>
  <c r="AW856" i="5"/>
  <c r="AW857" i="5"/>
  <c r="AW15" i="5"/>
  <c r="AW453" i="5"/>
  <c r="AW454" i="5"/>
  <c r="AW462" i="5"/>
  <c r="AW667" i="5"/>
  <c r="AW889" i="5"/>
  <c r="AW670" i="5"/>
  <c r="AW890" i="5"/>
  <c r="AW673" i="5"/>
  <c r="AW891" i="5"/>
  <c r="AW676" i="5"/>
  <c r="AW892" i="5"/>
  <c r="AW893" i="5"/>
  <c r="AW894" i="5"/>
  <c r="AW18" i="5"/>
  <c r="AW896" i="5"/>
  <c r="AW897" i="5"/>
  <c r="AW898" i="5"/>
  <c r="AW19" i="5"/>
  <c r="AW10" i="5"/>
  <c r="AX230" i="5"/>
  <c r="AX830" i="5"/>
  <c r="AX233" i="5"/>
  <c r="AX831" i="5"/>
  <c r="AX303" i="5"/>
  <c r="AX313" i="5"/>
  <c r="AX323" i="5"/>
  <c r="AX333" i="5"/>
  <c r="AX343" i="5"/>
  <c r="AX353" i="5"/>
  <c r="AX364" i="5"/>
  <c r="AX848" i="5"/>
  <c r="AX820" i="5"/>
  <c r="AX821" i="5"/>
  <c r="AX822" i="5"/>
  <c r="AX823" i="5"/>
  <c r="AX824" i="5"/>
  <c r="AX825" i="5"/>
  <c r="AX826" i="5"/>
  <c r="AX827" i="5"/>
  <c r="AX828" i="5"/>
  <c r="AX13" i="5"/>
  <c r="AX85" i="6"/>
  <c r="AX437" i="5"/>
  <c r="AX851" i="5"/>
  <c r="AX7" i="6"/>
  <c r="AX46" i="6"/>
  <c r="AX447" i="5"/>
  <c r="AX852" i="5"/>
  <c r="AX14" i="5"/>
  <c r="AX854" i="5"/>
  <c r="AX855" i="5"/>
  <c r="AX856" i="5"/>
  <c r="AX857" i="5"/>
  <c r="AX15" i="5"/>
  <c r="AX453" i="5"/>
  <c r="AX454" i="5"/>
  <c r="AX462" i="5"/>
  <c r="AX517" i="5"/>
  <c r="AX667" i="5"/>
  <c r="AX889" i="5"/>
  <c r="AX670" i="5"/>
  <c r="AX890" i="5"/>
  <c r="AX673" i="5"/>
  <c r="AX891" i="5"/>
  <c r="AX676" i="5"/>
  <c r="AX892" i="5"/>
  <c r="AX893" i="5"/>
  <c r="AX894" i="5"/>
  <c r="AX18" i="5"/>
  <c r="AX896" i="5"/>
  <c r="AX897" i="5"/>
  <c r="AX898" i="5"/>
  <c r="AX19" i="5"/>
  <c r="AX10" i="5"/>
  <c r="AY230" i="5"/>
  <c r="AY830" i="5"/>
  <c r="AY233" i="5"/>
  <c r="AY831" i="5"/>
  <c r="AY238" i="5"/>
  <c r="AY303" i="5"/>
  <c r="AY313" i="5"/>
  <c r="AY323" i="5"/>
  <c r="AY333" i="5"/>
  <c r="AY343" i="5"/>
  <c r="AY353" i="5"/>
  <c r="AY364" i="5"/>
  <c r="AY375" i="5"/>
  <c r="AY385" i="5"/>
  <c r="AY820" i="5"/>
  <c r="AY821" i="5"/>
  <c r="AY822" i="5"/>
  <c r="AY823" i="5"/>
  <c r="AY824" i="5"/>
  <c r="AY825" i="5"/>
  <c r="AY826" i="5"/>
  <c r="AY827" i="5"/>
  <c r="AY828" i="5"/>
  <c r="AY13" i="5"/>
  <c r="AY85" i="6"/>
  <c r="AY437" i="5"/>
  <c r="AY851" i="5"/>
  <c r="AY46" i="6"/>
  <c r="AY447" i="5"/>
  <c r="AY852" i="5"/>
  <c r="AY14" i="5"/>
  <c r="AY854" i="5"/>
  <c r="AY855" i="5"/>
  <c r="AY856" i="5"/>
  <c r="AY664" i="5"/>
  <c r="AY857" i="5"/>
  <c r="AY15" i="5"/>
  <c r="AY453" i="5"/>
  <c r="AY454" i="5"/>
  <c r="AY462" i="5"/>
  <c r="AY667" i="5"/>
  <c r="AY889" i="5"/>
  <c r="AY670" i="5"/>
  <c r="AY890" i="5"/>
  <c r="AY673" i="5"/>
  <c r="AY891" i="5"/>
  <c r="AY676" i="5"/>
  <c r="AY892" i="5"/>
  <c r="AY893" i="5"/>
  <c r="AY894" i="5"/>
  <c r="AY18" i="5"/>
  <c r="AY896" i="5"/>
  <c r="AY897" i="5"/>
  <c r="AY898" i="5"/>
  <c r="AY19" i="5"/>
  <c r="AY10" i="5"/>
  <c r="AZ230" i="5"/>
  <c r="AZ830" i="5"/>
  <c r="AZ233" i="5"/>
  <c r="AZ831" i="5"/>
  <c r="AZ238" i="5"/>
  <c r="AZ303" i="5"/>
  <c r="AZ313" i="5"/>
  <c r="AZ323" i="5"/>
  <c r="AZ333" i="5"/>
  <c r="AZ343" i="5"/>
  <c r="AZ353" i="5"/>
  <c r="AZ364" i="5"/>
  <c r="AZ375" i="5"/>
  <c r="AZ385" i="5"/>
  <c r="AZ820" i="5"/>
  <c r="AZ821" i="5"/>
  <c r="AZ822" i="5"/>
  <c r="AZ823" i="5"/>
  <c r="AZ824" i="5"/>
  <c r="AZ825" i="5"/>
  <c r="AZ826" i="5"/>
  <c r="AZ827" i="5"/>
  <c r="AZ828" i="5"/>
  <c r="AZ13" i="5"/>
  <c r="AZ85" i="6"/>
  <c r="AZ437" i="5"/>
  <c r="AZ851" i="5"/>
  <c r="AZ46" i="6"/>
  <c r="AZ447" i="5"/>
  <c r="AZ852" i="5"/>
  <c r="AZ14" i="5"/>
  <c r="AZ854" i="5"/>
  <c r="AZ855" i="5"/>
  <c r="AZ856" i="5"/>
  <c r="AZ664" i="5"/>
  <c r="AZ857" i="5"/>
  <c r="AZ15" i="5"/>
  <c r="AZ453" i="5"/>
  <c r="AZ454" i="5"/>
  <c r="AZ462" i="5"/>
  <c r="AZ517" i="5"/>
  <c r="AZ667" i="5"/>
  <c r="AZ889" i="5"/>
  <c r="AZ670" i="5"/>
  <c r="AZ890" i="5"/>
  <c r="AZ673" i="5"/>
  <c r="AZ891" i="5"/>
  <c r="AZ676" i="5"/>
  <c r="AZ892" i="5"/>
  <c r="AZ893" i="5"/>
  <c r="AZ894" i="5"/>
  <c r="AZ18" i="5"/>
  <c r="AZ896" i="5"/>
  <c r="AZ897" i="5"/>
  <c r="AZ898" i="5"/>
  <c r="AZ19" i="5"/>
  <c r="AZ10" i="5"/>
  <c r="BA230" i="5"/>
  <c r="BA830" i="5"/>
  <c r="BA233" i="5"/>
  <c r="BA831" i="5"/>
  <c r="BA238" i="5"/>
  <c r="BA303" i="5"/>
  <c r="BA313" i="5"/>
  <c r="BA323" i="5"/>
  <c r="BA333" i="5"/>
  <c r="BA343" i="5"/>
  <c r="BA353" i="5"/>
  <c r="BA364" i="5"/>
  <c r="BA375" i="5"/>
  <c r="BA385" i="5"/>
  <c r="BA820" i="5"/>
  <c r="BA821" i="5"/>
  <c r="BA822" i="5"/>
  <c r="BA823" i="5"/>
  <c r="BA824" i="5"/>
  <c r="BA825" i="5"/>
  <c r="BA826" i="5"/>
  <c r="BA827" i="5"/>
  <c r="BA828" i="5"/>
  <c r="BA13" i="5"/>
  <c r="BA85" i="6"/>
  <c r="BA437" i="5"/>
  <c r="BA851" i="5"/>
  <c r="BA46" i="6"/>
  <c r="BA447" i="5"/>
  <c r="BA852" i="5"/>
  <c r="BA14" i="5"/>
  <c r="BA854" i="5"/>
  <c r="BA855" i="5"/>
  <c r="BA856" i="5"/>
  <c r="BA664" i="5"/>
  <c r="BA857" i="5"/>
  <c r="BA15" i="5"/>
  <c r="BA453" i="5"/>
  <c r="BA462" i="5"/>
  <c r="BA517" i="5"/>
  <c r="BA667" i="5"/>
  <c r="BA889" i="5"/>
  <c r="BA670" i="5"/>
  <c r="BA890" i="5"/>
  <c r="BA673" i="5"/>
  <c r="BA891" i="5"/>
  <c r="BA676" i="5"/>
  <c r="BA892" i="5"/>
  <c r="BA893" i="5"/>
  <c r="BA894" i="5"/>
  <c r="BA18" i="5"/>
  <c r="BA896" i="5"/>
  <c r="BA897" i="5"/>
  <c r="BA898" i="5"/>
  <c r="BA19" i="5"/>
  <c r="BA10" i="5"/>
  <c r="BB230" i="5"/>
  <c r="BB830" i="5"/>
  <c r="BB233" i="5"/>
  <c r="BB831" i="5"/>
  <c r="BB303" i="5"/>
  <c r="BB313" i="5"/>
  <c r="BB323" i="5"/>
  <c r="BB333" i="5"/>
  <c r="BB343" i="5"/>
  <c r="BB353" i="5"/>
  <c r="BB364" i="5"/>
  <c r="BB375" i="5"/>
  <c r="BB385" i="5"/>
  <c r="BB820" i="5"/>
  <c r="BB821" i="5"/>
  <c r="BB822" i="5"/>
  <c r="BB823" i="5"/>
  <c r="BB824" i="5"/>
  <c r="BB825" i="5"/>
  <c r="BB826" i="5"/>
  <c r="BB827" i="5"/>
  <c r="BB828" i="5"/>
  <c r="BB13" i="5"/>
  <c r="BB85" i="6"/>
  <c r="BB437" i="5"/>
  <c r="BB851" i="5"/>
  <c r="BB46" i="6"/>
  <c r="BB447" i="5"/>
  <c r="BB852" i="5"/>
  <c r="BB14" i="5"/>
  <c r="BB854" i="5"/>
  <c r="BB855" i="5"/>
  <c r="BB856" i="5"/>
  <c r="BB664" i="5"/>
  <c r="BB857" i="5"/>
  <c r="BB15" i="5"/>
  <c r="BB453" i="5"/>
  <c r="BB462" i="5"/>
  <c r="BB667" i="5"/>
  <c r="BB889" i="5"/>
  <c r="BB670" i="5"/>
  <c r="BB890" i="5"/>
  <c r="BB673" i="5"/>
  <c r="BB891" i="5"/>
  <c r="BB676" i="5"/>
  <c r="BB892" i="5"/>
  <c r="BB893" i="5"/>
  <c r="BB894" i="5"/>
  <c r="BB18" i="5"/>
  <c r="BB896" i="5"/>
  <c r="BB897" i="5"/>
  <c r="BB898" i="5"/>
  <c r="BB19" i="5"/>
  <c r="BB10" i="5"/>
  <c r="BC230" i="5"/>
  <c r="BC830" i="5"/>
  <c r="BC233" i="5"/>
  <c r="BC831" i="5"/>
  <c r="BC238" i="5"/>
  <c r="BC266" i="5"/>
  <c r="BC273" i="5"/>
  <c r="BC303" i="5"/>
  <c r="BC313" i="5"/>
  <c r="BC323" i="5"/>
  <c r="BC333" i="5"/>
  <c r="BC343" i="5"/>
  <c r="BC344" i="5"/>
  <c r="BC353" i="5"/>
  <c r="BC364" i="5"/>
  <c r="BC375" i="5"/>
  <c r="BC385" i="5"/>
  <c r="BC820" i="5"/>
  <c r="BC821" i="5"/>
  <c r="BC822" i="5"/>
  <c r="BC823" i="5"/>
  <c r="BC824" i="5"/>
  <c r="BC825" i="5"/>
  <c r="BC826" i="5"/>
  <c r="BC827" i="5"/>
  <c r="BC828" i="5"/>
  <c r="BC13" i="5"/>
  <c r="BC85" i="6"/>
  <c r="BC437" i="5"/>
  <c r="BC851" i="5"/>
  <c r="BC46" i="6"/>
  <c r="BC447" i="5"/>
  <c r="BC852" i="5"/>
  <c r="BC14" i="5"/>
  <c r="BC854" i="5"/>
  <c r="BC855" i="5"/>
  <c r="BC856" i="5"/>
  <c r="BC664" i="5"/>
  <c r="BC857" i="5"/>
  <c r="BC15" i="5"/>
  <c r="BC453" i="5"/>
  <c r="BC454" i="5"/>
  <c r="BC462" i="5"/>
  <c r="BC517" i="5"/>
  <c r="BC667" i="5"/>
  <c r="BC889" i="5"/>
  <c r="BC670" i="5"/>
  <c r="BC890" i="5"/>
  <c r="BC673" i="5"/>
  <c r="BC891" i="5"/>
  <c r="BC676" i="5"/>
  <c r="BC892" i="5"/>
  <c r="BC893" i="5"/>
  <c r="BC894" i="5"/>
  <c r="BC18" i="5"/>
  <c r="BC896" i="5"/>
  <c r="BC897" i="5"/>
  <c r="BC898" i="5"/>
  <c r="BC19" i="5"/>
  <c r="BC10" i="5"/>
  <c r="BD230" i="5"/>
  <c r="BD830" i="5"/>
  <c r="BD233" i="5"/>
  <c r="BD831" i="5"/>
  <c r="BD238" i="5"/>
  <c r="BD266" i="5"/>
  <c r="BD273" i="5"/>
  <c r="BD303" i="5"/>
  <c r="BD313" i="5"/>
  <c r="BD323" i="5"/>
  <c r="BD344" i="5"/>
  <c r="BD353" i="5"/>
  <c r="BD364" i="5"/>
  <c r="BD375" i="5"/>
  <c r="BD385" i="5"/>
  <c r="BD820" i="5"/>
  <c r="BD821" i="5"/>
  <c r="BD822" i="5"/>
  <c r="BD823" i="5"/>
  <c r="BD824" i="5"/>
  <c r="BD825" i="5"/>
  <c r="BD826" i="5"/>
  <c r="BD827" i="5"/>
  <c r="BD828" i="5"/>
  <c r="BD13" i="5"/>
  <c r="BE85" i="6"/>
  <c r="BD437" i="5"/>
  <c r="BD851" i="5"/>
  <c r="BE46" i="6"/>
  <c r="BD447" i="5"/>
  <c r="BD852" i="5"/>
  <c r="BD14" i="5"/>
  <c r="BD854" i="5"/>
  <c r="BD855" i="5"/>
  <c r="BD856" i="5"/>
  <c r="BD664" i="5"/>
  <c r="BD857" i="5"/>
  <c r="BD15" i="5"/>
  <c r="BD453" i="5"/>
  <c r="BD462" i="5"/>
  <c r="BD517" i="5"/>
  <c r="BD667" i="5"/>
  <c r="BD889" i="5"/>
  <c r="BD670" i="5"/>
  <c r="BD890" i="5"/>
  <c r="BD673" i="5"/>
  <c r="BD891" i="5"/>
  <c r="BD676" i="5"/>
  <c r="BD892" i="5"/>
  <c r="BD893" i="5"/>
  <c r="BD894" i="5"/>
  <c r="BD18" i="5"/>
  <c r="BD896" i="5"/>
  <c r="BD897" i="5"/>
  <c r="BD898" i="5"/>
  <c r="BD19" i="5"/>
  <c r="BD10" i="5"/>
  <c r="BE230" i="5"/>
  <c r="BE830" i="5"/>
  <c r="BE233" i="5"/>
  <c r="BE831" i="5"/>
  <c r="BE238" i="5"/>
  <c r="BE303" i="5"/>
  <c r="BE313" i="5"/>
  <c r="BE323" i="5"/>
  <c r="BE333" i="5"/>
  <c r="BE353" i="5"/>
  <c r="BE364" i="5"/>
  <c r="BE375" i="5"/>
  <c r="BE385" i="5"/>
  <c r="BE820" i="5"/>
  <c r="BE821" i="5"/>
  <c r="BE822" i="5"/>
  <c r="BE823" i="5"/>
  <c r="BE824" i="5"/>
  <c r="BE825" i="5"/>
  <c r="BE826" i="5"/>
  <c r="BE827" i="5"/>
  <c r="BE828" i="5"/>
  <c r="BE13" i="5"/>
  <c r="BE437" i="5"/>
  <c r="BE851" i="5"/>
  <c r="BE447" i="5"/>
  <c r="BE852" i="5"/>
  <c r="BE14" i="5"/>
  <c r="BE854" i="5"/>
  <c r="BE855" i="5"/>
  <c r="BE856" i="5"/>
  <c r="BE664" i="5"/>
  <c r="BE857" i="5"/>
  <c r="BE15" i="5"/>
  <c r="BE453" i="5"/>
  <c r="BE454" i="5"/>
  <c r="BE462" i="5"/>
  <c r="BE517" i="5"/>
  <c r="BE667" i="5"/>
  <c r="BE889" i="5"/>
  <c r="BE670" i="5"/>
  <c r="BE890" i="5"/>
  <c r="BE673" i="5"/>
  <c r="BE891" i="5"/>
  <c r="BE676" i="5"/>
  <c r="BE892" i="5"/>
  <c r="BE893" i="5"/>
  <c r="BE894" i="5"/>
  <c r="BE18" i="5"/>
  <c r="BE896" i="5"/>
  <c r="BE897" i="5"/>
  <c r="BE898" i="5"/>
  <c r="BE19" i="5"/>
  <c r="BE10" i="5"/>
  <c r="BG230" i="5"/>
  <c r="BG830" i="5"/>
  <c r="BG233" i="5"/>
  <c r="BG831" i="5"/>
  <c r="BG238" i="5"/>
  <c r="BG259" i="5"/>
  <c r="BG273" i="5"/>
  <c r="BG303" i="5"/>
  <c r="BG313" i="5"/>
  <c r="BG323" i="5"/>
  <c r="BG333" i="5"/>
  <c r="BG343" i="5"/>
  <c r="BG353" i="5"/>
  <c r="BG364" i="5"/>
  <c r="BG375" i="5"/>
  <c r="BG385" i="5"/>
  <c r="BG820" i="5"/>
  <c r="BG821" i="5"/>
  <c r="BG822" i="5"/>
  <c r="BG823" i="5"/>
  <c r="BG824" i="5"/>
  <c r="BG825" i="5"/>
  <c r="BG826" i="5"/>
  <c r="BG827" i="5"/>
  <c r="BG828" i="5"/>
  <c r="BG13" i="5"/>
  <c r="BG85" i="6"/>
  <c r="BG437" i="5"/>
  <c r="BG851" i="5"/>
  <c r="BG46" i="6"/>
  <c r="BG447" i="5"/>
  <c r="BG852" i="5"/>
  <c r="BG14" i="5"/>
  <c r="BG854" i="5"/>
  <c r="BG855" i="5"/>
  <c r="BG856" i="5"/>
  <c r="BG664" i="5"/>
  <c r="BG857" i="5"/>
  <c r="BG15" i="5"/>
  <c r="BG453" i="5"/>
  <c r="BG454" i="5"/>
  <c r="BG462" i="5"/>
  <c r="BG463" i="5"/>
  <c r="BG517" i="5"/>
  <c r="BG667" i="5"/>
  <c r="BG889" i="5"/>
  <c r="BG670" i="5"/>
  <c r="BG890" i="5"/>
  <c r="BG673" i="5"/>
  <c r="BG891" i="5"/>
  <c r="BG676" i="5"/>
  <c r="BG892" i="5"/>
  <c r="BG893" i="5"/>
  <c r="BG894" i="5"/>
  <c r="BG18" i="5"/>
  <c r="BG896" i="5"/>
  <c r="BG897" i="5"/>
  <c r="BG898" i="5"/>
  <c r="BG19" i="5"/>
  <c r="BG10" i="5"/>
  <c r="BH230" i="5"/>
  <c r="BH830" i="5"/>
  <c r="BH233" i="5"/>
  <c r="BH831" i="5"/>
  <c r="BH238" i="5"/>
  <c r="BH266" i="5"/>
  <c r="BH303" i="5"/>
  <c r="BH313" i="5"/>
  <c r="BH323" i="5"/>
  <c r="BH333" i="5"/>
  <c r="BH343" i="5"/>
  <c r="BH353" i="5"/>
  <c r="BH364" i="5"/>
  <c r="BH375" i="5"/>
  <c r="BH385" i="5"/>
  <c r="BH820" i="5"/>
  <c r="BH821" i="5"/>
  <c r="BH822" i="5"/>
  <c r="BH823" i="5"/>
  <c r="BH824" i="5"/>
  <c r="BH825" i="5"/>
  <c r="BH826" i="5"/>
  <c r="BH827" i="5"/>
  <c r="BH828" i="5"/>
  <c r="BH13" i="5"/>
  <c r="BH85" i="6"/>
  <c r="BH437" i="5"/>
  <c r="BH851" i="5"/>
  <c r="BH46" i="6"/>
  <c r="BH447" i="5"/>
  <c r="BH852" i="5"/>
  <c r="BH14" i="5"/>
  <c r="BH854" i="5"/>
  <c r="BH855" i="5"/>
  <c r="BH856" i="5"/>
  <c r="BH664" i="5"/>
  <c r="BH857" i="5"/>
  <c r="BH15" i="5"/>
  <c r="BH453" i="5"/>
  <c r="BH454" i="5"/>
  <c r="BH462" i="5"/>
  <c r="BH517" i="5"/>
  <c r="BH596" i="5"/>
  <c r="BH667" i="5"/>
  <c r="BH889" i="5"/>
  <c r="BH670" i="5"/>
  <c r="BH890" i="5"/>
  <c r="BH673" i="5"/>
  <c r="BH891" i="5"/>
  <c r="BH676" i="5"/>
  <c r="BH892" i="5"/>
  <c r="BH893" i="5"/>
  <c r="BH894" i="5"/>
  <c r="BH18" i="5"/>
  <c r="BH896" i="5"/>
  <c r="BH897" i="5"/>
  <c r="BH898" i="5"/>
  <c r="BH19" i="5"/>
  <c r="BH10" i="5"/>
  <c r="BI230" i="5"/>
  <c r="BI830" i="5"/>
  <c r="BI233" i="5"/>
  <c r="BI831" i="5"/>
  <c r="BI303" i="5"/>
  <c r="BI313" i="5"/>
  <c r="BI323" i="5"/>
  <c r="BI333" i="5"/>
  <c r="BI343" i="5"/>
  <c r="BI353" i="5"/>
  <c r="BI364" i="5"/>
  <c r="BI375" i="5"/>
  <c r="BI385" i="5"/>
  <c r="BI820" i="5"/>
  <c r="BI821" i="5"/>
  <c r="BI822" i="5"/>
  <c r="BI823" i="5"/>
  <c r="BI824" i="5"/>
  <c r="BI825" i="5"/>
  <c r="BI826" i="5"/>
  <c r="BI827" i="5"/>
  <c r="BI828" i="5"/>
  <c r="BI13" i="5"/>
  <c r="BI85" i="6"/>
  <c r="BI437" i="5"/>
  <c r="BI851" i="5"/>
  <c r="BI46" i="6"/>
  <c r="BI447" i="5"/>
  <c r="BI852" i="5"/>
  <c r="BI14" i="5"/>
  <c r="BI854" i="5"/>
  <c r="BI855" i="5"/>
  <c r="BI856" i="5"/>
  <c r="BI664" i="5"/>
  <c r="BI857" i="5"/>
  <c r="BI15" i="5"/>
  <c r="BI453" i="5"/>
  <c r="BI454" i="5"/>
  <c r="BI462" i="5"/>
  <c r="BI517" i="5"/>
  <c r="BI667" i="5"/>
  <c r="BI889" i="5"/>
  <c r="BI670" i="5"/>
  <c r="BI890" i="5"/>
  <c r="BI673" i="5"/>
  <c r="BI891" i="5"/>
  <c r="BI676" i="5"/>
  <c r="BI892" i="5"/>
  <c r="BI893" i="5"/>
  <c r="BI894" i="5"/>
  <c r="BI18" i="5"/>
  <c r="BI896" i="5"/>
  <c r="BI897" i="5"/>
  <c r="BI898" i="5"/>
  <c r="BI19" i="5"/>
  <c r="BI10" i="5"/>
  <c r="BJ230" i="5"/>
  <c r="BJ830" i="5"/>
  <c r="BJ233" i="5"/>
  <c r="BJ831" i="5"/>
  <c r="BJ238" i="5"/>
  <c r="BJ266" i="5"/>
  <c r="BJ303" i="5"/>
  <c r="BJ313" i="5"/>
  <c r="BJ323" i="5"/>
  <c r="BJ333" i="5"/>
  <c r="BJ343" i="5"/>
  <c r="BJ353" i="5"/>
  <c r="BJ364" i="5"/>
  <c r="BJ375" i="5"/>
  <c r="BJ385" i="5"/>
  <c r="BJ820" i="5"/>
  <c r="BJ821" i="5"/>
  <c r="BJ822" i="5"/>
  <c r="BJ823" i="5"/>
  <c r="BJ824" i="5"/>
  <c r="BJ825" i="5"/>
  <c r="BJ826" i="5"/>
  <c r="BJ827" i="5"/>
  <c r="BJ828" i="5"/>
  <c r="BJ13" i="5"/>
  <c r="BJ85" i="6"/>
  <c r="BJ437" i="5"/>
  <c r="BJ851" i="5"/>
  <c r="BJ46" i="6"/>
  <c r="BJ447" i="5"/>
  <c r="BJ852" i="5"/>
  <c r="BJ14" i="5"/>
  <c r="BJ854" i="5"/>
  <c r="BJ855" i="5"/>
  <c r="BJ856" i="5"/>
  <c r="BJ664" i="5"/>
  <c r="BJ857" i="5"/>
  <c r="BJ15" i="5"/>
  <c r="BJ453" i="5"/>
  <c r="BJ454" i="5"/>
  <c r="BJ462" i="5"/>
  <c r="BJ517" i="5"/>
  <c r="BJ667" i="5"/>
  <c r="BJ889" i="5"/>
  <c r="BJ670" i="5"/>
  <c r="BJ890" i="5"/>
  <c r="BJ673" i="5"/>
  <c r="BJ891" i="5"/>
  <c r="BJ676" i="5"/>
  <c r="BJ892" i="5"/>
  <c r="BJ893" i="5"/>
  <c r="BJ894" i="5"/>
  <c r="BJ18" i="5"/>
  <c r="BJ896" i="5"/>
  <c r="BJ897" i="5"/>
  <c r="BJ898" i="5"/>
  <c r="BJ19" i="5"/>
  <c r="BJ10" i="5"/>
  <c r="BK230" i="5"/>
  <c r="BK830" i="5"/>
  <c r="BK233" i="5"/>
  <c r="BK831" i="5"/>
  <c r="BK266" i="5"/>
  <c r="BK303" i="5"/>
  <c r="BK313" i="5"/>
  <c r="BK323" i="5"/>
  <c r="BK343" i="5"/>
  <c r="BK353" i="5"/>
  <c r="BK364" i="5"/>
  <c r="BK375" i="5"/>
  <c r="BK385" i="5"/>
  <c r="BK820" i="5"/>
  <c r="BK821" i="5"/>
  <c r="BK822" i="5"/>
  <c r="BK823" i="5"/>
  <c r="BK824" i="5"/>
  <c r="BK825" i="5"/>
  <c r="BK826" i="5"/>
  <c r="BK827" i="5"/>
  <c r="BK828" i="5"/>
  <c r="BK13" i="5"/>
  <c r="BK85" i="6"/>
  <c r="BK437" i="5"/>
  <c r="BK851" i="5"/>
  <c r="BK46" i="6"/>
  <c r="BK447" i="5"/>
  <c r="BK852" i="5"/>
  <c r="BK14" i="5"/>
  <c r="BK854" i="5"/>
  <c r="BK855" i="5"/>
  <c r="BK856" i="5"/>
  <c r="BK857" i="5"/>
  <c r="BK15" i="5"/>
  <c r="BK453" i="5"/>
  <c r="BK454" i="5"/>
  <c r="BK462" i="5"/>
  <c r="BK517" i="5"/>
  <c r="BK667" i="5"/>
  <c r="BK889" i="5"/>
  <c r="BK670" i="5"/>
  <c r="BK890" i="5"/>
  <c r="BK673" i="5"/>
  <c r="BK891" i="5"/>
  <c r="BK676" i="5"/>
  <c r="BK892" i="5"/>
  <c r="BK893" i="5"/>
  <c r="BK894" i="5"/>
  <c r="BK18" i="5"/>
  <c r="BK896" i="5"/>
  <c r="BK897" i="5"/>
  <c r="BK898" i="5"/>
  <c r="BK19" i="5"/>
  <c r="BK10" i="5"/>
  <c r="BL230" i="5"/>
  <c r="BL830" i="5"/>
  <c r="BL233" i="5"/>
  <c r="BL831" i="5"/>
  <c r="BL238" i="5"/>
  <c r="BL303" i="5"/>
  <c r="BL323" i="5"/>
  <c r="BL343" i="5"/>
  <c r="BL353" i="5"/>
  <c r="BL364" i="5"/>
  <c r="BL375" i="5"/>
  <c r="BL385" i="5"/>
  <c r="BL820" i="5"/>
  <c r="BL821" i="5"/>
  <c r="BL822" i="5"/>
  <c r="BL823" i="5"/>
  <c r="BL824" i="5"/>
  <c r="BL825" i="5"/>
  <c r="BL826" i="5"/>
  <c r="BL827" i="5"/>
  <c r="BL828" i="5"/>
  <c r="BL13" i="5"/>
  <c r="BL85" i="6"/>
  <c r="BL437" i="5"/>
  <c r="BL851" i="5"/>
  <c r="BL7" i="6"/>
  <c r="BL46" i="6"/>
  <c r="BL447" i="5"/>
  <c r="BL852" i="5"/>
  <c r="BL14" i="5"/>
  <c r="BL854" i="5"/>
  <c r="BL855" i="5"/>
  <c r="BL856" i="5"/>
  <c r="BL857" i="5"/>
  <c r="BL15" i="5"/>
  <c r="BL453" i="5"/>
  <c r="BL454" i="5"/>
  <c r="BL462" i="5"/>
  <c r="BL865" i="5"/>
  <c r="BL517" i="5"/>
  <c r="BL667" i="5"/>
  <c r="BL889" i="5"/>
  <c r="BL670" i="5"/>
  <c r="BL890" i="5"/>
  <c r="BL673" i="5"/>
  <c r="BL891" i="5"/>
  <c r="BL676" i="5"/>
  <c r="BL892" i="5"/>
  <c r="BL893" i="5"/>
  <c r="BL894" i="5"/>
  <c r="BL18" i="5"/>
  <c r="BL896" i="5"/>
  <c r="BL897" i="5"/>
  <c r="BL898" i="5"/>
  <c r="BL19" i="5"/>
  <c r="BL10" i="5"/>
  <c r="BM230" i="5"/>
  <c r="BM830" i="5"/>
  <c r="BM233" i="5"/>
  <c r="BM831" i="5"/>
  <c r="BM238" i="5"/>
  <c r="BM266" i="5"/>
  <c r="BM303" i="5"/>
  <c r="BM313" i="5"/>
  <c r="BM343" i="5"/>
  <c r="BM353" i="5"/>
  <c r="BM820" i="5"/>
  <c r="BM821" i="5"/>
  <c r="BM822" i="5"/>
  <c r="BM823" i="5"/>
  <c r="BM824" i="5"/>
  <c r="BM825" i="5"/>
  <c r="BM826" i="5"/>
  <c r="BM827" i="5"/>
  <c r="BM828" i="5"/>
  <c r="BM13" i="5"/>
  <c r="BM85" i="6"/>
  <c r="BM437" i="5"/>
  <c r="BM851" i="5"/>
  <c r="BM46" i="6"/>
  <c r="BM447" i="5"/>
  <c r="BM852" i="5"/>
  <c r="BM14" i="5"/>
  <c r="BM854" i="5"/>
  <c r="BM855" i="5"/>
  <c r="BM856" i="5"/>
  <c r="BM664" i="5"/>
  <c r="BM857" i="5"/>
  <c r="BM15" i="5"/>
  <c r="BM453" i="5"/>
  <c r="BM462" i="5"/>
  <c r="BM517" i="5"/>
  <c r="BM667" i="5"/>
  <c r="BM889" i="5"/>
  <c r="BM670" i="5"/>
  <c r="BM890" i="5"/>
  <c r="BM673" i="5"/>
  <c r="BM891" i="5"/>
  <c r="BM676" i="5"/>
  <c r="BM892" i="5"/>
  <c r="BM893" i="5"/>
  <c r="BM894" i="5"/>
  <c r="BM18" i="5"/>
  <c r="BM896" i="5"/>
  <c r="BM897" i="5"/>
  <c r="BM898" i="5"/>
  <c r="BM19" i="5"/>
  <c r="BM10" i="5"/>
  <c r="BN230" i="5"/>
  <c r="BN830" i="5"/>
  <c r="BN233" i="5"/>
  <c r="BN831" i="5"/>
  <c r="BN238" i="5"/>
  <c r="BN266" i="5"/>
  <c r="BN303" i="5"/>
  <c r="BN313" i="5"/>
  <c r="BN333" i="5"/>
  <c r="BN343" i="5"/>
  <c r="BN353" i="5"/>
  <c r="BN820" i="5"/>
  <c r="BN821" i="5"/>
  <c r="BN822" i="5"/>
  <c r="BN823" i="5"/>
  <c r="BN824" i="5"/>
  <c r="BN825" i="5"/>
  <c r="BN826" i="5"/>
  <c r="BN827" i="5"/>
  <c r="BN828" i="5"/>
  <c r="BN13" i="5"/>
  <c r="BN85" i="6"/>
  <c r="BN437" i="5"/>
  <c r="BN851" i="5"/>
  <c r="BN46" i="6"/>
  <c r="BN447" i="5"/>
  <c r="BN852" i="5"/>
  <c r="BN14" i="5"/>
  <c r="BN854" i="5"/>
  <c r="BN855" i="5"/>
  <c r="BN856" i="5"/>
  <c r="BN664" i="5"/>
  <c r="BN857" i="5"/>
  <c r="BN15" i="5"/>
  <c r="BN453" i="5"/>
  <c r="BN454" i="5"/>
  <c r="BN462" i="5"/>
  <c r="BN667" i="5"/>
  <c r="BN889" i="5"/>
  <c r="BN670" i="5"/>
  <c r="BN890" i="5"/>
  <c r="BN673" i="5"/>
  <c r="BN891" i="5"/>
  <c r="BN676" i="5"/>
  <c r="BN892" i="5"/>
  <c r="BN893" i="5"/>
  <c r="BN894" i="5"/>
  <c r="BN18" i="5"/>
  <c r="BN896" i="5"/>
  <c r="BN897" i="5"/>
  <c r="BN898" i="5"/>
  <c r="BN19" i="5"/>
  <c r="BN10" i="5"/>
  <c r="BO230" i="5"/>
  <c r="BO830" i="5"/>
  <c r="BO233" i="5"/>
  <c r="BO831" i="5"/>
  <c r="BO303" i="5"/>
  <c r="BO313" i="5"/>
  <c r="BO333" i="5"/>
  <c r="BO343" i="5"/>
  <c r="BO353" i="5"/>
  <c r="BO385" i="5"/>
  <c r="BO820" i="5"/>
  <c r="BO821" i="5"/>
  <c r="BO822" i="5"/>
  <c r="BO823" i="5"/>
  <c r="BO824" i="5"/>
  <c r="BO825" i="5"/>
  <c r="BO826" i="5"/>
  <c r="BO827" i="5"/>
  <c r="BO828" i="5"/>
  <c r="BO13" i="5"/>
  <c r="BO85" i="6"/>
  <c r="BO437" i="5"/>
  <c r="BO851" i="5"/>
  <c r="BO46" i="6"/>
  <c r="BO447" i="5"/>
  <c r="BO852" i="5"/>
  <c r="BO14" i="5"/>
  <c r="BO854" i="5"/>
  <c r="BO855" i="5"/>
  <c r="BO856" i="5"/>
  <c r="BO664" i="5"/>
  <c r="BO857" i="5"/>
  <c r="BO15" i="5"/>
  <c r="BO453" i="5"/>
  <c r="BO454" i="5"/>
  <c r="BO462" i="5"/>
  <c r="BO463" i="5"/>
  <c r="BO517" i="5"/>
  <c r="BO667" i="5"/>
  <c r="BO889" i="5"/>
  <c r="BO670" i="5"/>
  <c r="BO890" i="5"/>
  <c r="BO673" i="5"/>
  <c r="BO891" i="5"/>
  <c r="BO676" i="5"/>
  <c r="BO892" i="5"/>
  <c r="BO893" i="5"/>
  <c r="BO894" i="5"/>
  <c r="BO18" i="5"/>
  <c r="BO896" i="5"/>
  <c r="BO897" i="5"/>
  <c r="BO898" i="5"/>
  <c r="BO19" i="5"/>
  <c r="BO10" i="5"/>
  <c r="BP230" i="5"/>
  <c r="BP830" i="5"/>
  <c r="BP233" i="5"/>
  <c r="BP831" i="5"/>
  <c r="BP238" i="5"/>
  <c r="BP266" i="5"/>
  <c r="BP303" i="5"/>
  <c r="BP313" i="5"/>
  <c r="BP333" i="5"/>
  <c r="BP343" i="5"/>
  <c r="BP353" i="5"/>
  <c r="BP364" i="5"/>
  <c r="BP385" i="5"/>
  <c r="BP820" i="5"/>
  <c r="BP821" i="5"/>
  <c r="BP822" i="5"/>
  <c r="BP823" i="5"/>
  <c r="BP824" i="5"/>
  <c r="BP825" i="5"/>
  <c r="BP826" i="5"/>
  <c r="BP827" i="5"/>
  <c r="BP828" i="5"/>
  <c r="BP13" i="5"/>
  <c r="BP85" i="6"/>
  <c r="BP437" i="5"/>
  <c r="BP851" i="5"/>
  <c r="BP46" i="6"/>
  <c r="BP447" i="5"/>
  <c r="BP852" i="5"/>
  <c r="BP14" i="5"/>
  <c r="BP854" i="5"/>
  <c r="BP855" i="5"/>
  <c r="BP856" i="5"/>
  <c r="BP664" i="5"/>
  <c r="BP857" i="5"/>
  <c r="BP15" i="5"/>
  <c r="BP453" i="5"/>
  <c r="BP454" i="5"/>
  <c r="BP462" i="5"/>
  <c r="BP517" i="5"/>
  <c r="BP667" i="5"/>
  <c r="BP889" i="5"/>
  <c r="BP670" i="5"/>
  <c r="BP890" i="5"/>
  <c r="BP673" i="5"/>
  <c r="BP891" i="5"/>
  <c r="BP676" i="5"/>
  <c r="BP892" i="5"/>
  <c r="BP893" i="5"/>
  <c r="BP894" i="5"/>
  <c r="BP18" i="5"/>
  <c r="BP896" i="5"/>
  <c r="BP897" i="5"/>
  <c r="BP898" i="5"/>
  <c r="BP19" i="5"/>
  <c r="BP10" i="5"/>
  <c r="BQ230" i="5"/>
  <c r="BQ830" i="5"/>
  <c r="BQ233" i="5"/>
  <c r="BQ831" i="5"/>
  <c r="BQ238" i="5"/>
  <c r="BQ266" i="5"/>
  <c r="BQ303" i="5"/>
  <c r="BQ333" i="5"/>
  <c r="BQ343" i="5"/>
  <c r="BQ353" i="5"/>
  <c r="BQ364" i="5"/>
  <c r="BQ375" i="5"/>
  <c r="BQ385" i="5"/>
  <c r="BQ820" i="5"/>
  <c r="BQ821" i="5"/>
  <c r="BQ96" i="5"/>
  <c r="BQ104" i="5"/>
  <c r="BQ111" i="5"/>
  <c r="BQ822" i="5"/>
  <c r="BQ823" i="5"/>
  <c r="BQ824" i="5"/>
  <c r="BQ825" i="5"/>
  <c r="BQ826" i="5"/>
  <c r="BQ827" i="5"/>
  <c r="BQ828" i="5"/>
  <c r="BQ13" i="5"/>
  <c r="BQ85" i="6"/>
  <c r="BQ437" i="5"/>
  <c r="BQ851" i="5"/>
  <c r="BQ46" i="6"/>
  <c r="BQ447" i="5"/>
  <c r="BQ852" i="5"/>
  <c r="BQ14" i="5"/>
  <c r="BQ854" i="5"/>
  <c r="BQ855" i="5"/>
  <c r="BQ856" i="5"/>
  <c r="BQ664" i="5"/>
  <c r="BQ857" i="5"/>
  <c r="BQ15" i="5"/>
  <c r="BQ453" i="5"/>
  <c r="BQ454" i="5"/>
  <c r="BQ462" i="5"/>
  <c r="BQ517" i="5"/>
  <c r="BQ667" i="5"/>
  <c r="BQ889" i="5"/>
  <c r="BQ670" i="5"/>
  <c r="BQ890" i="5"/>
  <c r="BQ673" i="5"/>
  <c r="BQ891" i="5"/>
  <c r="BQ676" i="5"/>
  <c r="BQ892" i="5"/>
  <c r="BQ893" i="5"/>
  <c r="BQ894" i="5"/>
  <c r="BQ18" i="5"/>
  <c r="BQ896" i="5"/>
  <c r="BQ897" i="5"/>
  <c r="BQ898" i="5"/>
  <c r="BQ19" i="5"/>
  <c r="BQ10" i="5"/>
  <c r="BR230" i="5"/>
  <c r="BR830" i="5"/>
  <c r="BR233" i="5"/>
  <c r="BR831" i="5"/>
  <c r="BR238" i="5"/>
  <c r="BR273" i="5"/>
  <c r="BR303" i="5"/>
  <c r="BR333" i="5"/>
  <c r="BR343" i="5"/>
  <c r="BR353" i="5"/>
  <c r="BR364" i="5"/>
  <c r="BR375" i="5"/>
  <c r="BR385" i="5"/>
  <c r="BR820" i="5"/>
  <c r="BR821" i="5"/>
  <c r="BR822" i="5"/>
  <c r="BR823" i="5"/>
  <c r="BR824" i="5"/>
  <c r="BR825" i="5"/>
  <c r="BR826" i="5"/>
  <c r="BR827" i="5"/>
  <c r="BR828" i="5"/>
  <c r="BR13" i="5"/>
  <c r="BR85" i="6"/>
  <c r="BR437" i="5"/>
  <c r="BR851" i="5"/>
  <c r="BR46" i="6"/>
  <c r="BR447" i="5"/>
  <c r="BR852" i="5"/>
  <c r="BR14" i="5"/>
  <c r="BR854" i="5"/>
  <c r="BR855" i="5"/>
  <c r="BR856" i="5"/>
  <c r="BR664" i="5"/>
  <c r="BR857" i="5"/>
  <c r="BR15" i="5"/>
  <c r="BR453" i="5"/>
  <c r="BR454" i="5"/>
  <c r="BR462" i="5"/>
  <c r="BR667" i="5"/>
  <c r="BR889" i="5"/>
  <c r="BR670" i="5"/>
  <c r="BR890" i="5"/>
  <c r="BR673" i="5"/>
  <c r="BR891" i="5"/>
  <c r="BR676" i="5"/>
  <c r="BR892" i="5"/>
  <c r="BR893" i="5"/>
  <c r="BR894" i="5"/>
  <c r="BR18" i="5"/>
  <c r="BR896" i="5"/>
  <c r="BR897" i="5"/>
  <c r="BR898" i="5"/>
  <c r="BR19" i="5"/>
  <c r="BR10" i="5"/>
  <c r="BS230" i="5"/>
  <c r="BS830" i="5"/>
  <c r="BS233" i="5"/>
  <c r="BS831" i="5"/>
  <c r="BS303" i="5"/>
  <c r="BS313" i="5"/>
  <c r="BS333" i="5"/>
  <c r="BS343" i="5"/>
  <c r="BS353" i="5"/>
  <c r="BS364" i="5"/>
  <c r="BS375" i="5"/>
  <c r="BS385" i="5"/>
  <c r="BS820" i="5"/>
  <c r="BS821" i="5"/>
  <c r="BS822" i="5"/>
  <c r="BS823" i="5"/>
  <c r="BS824" i="5"/>
  <c r="BS825" i="5"/>
  <c r="BS826" i="5"/>
  <c r="BS827" i="5"/>
  <c r="BS828" i="5"/>
  <c r="BS13" i="5"/>
  <c r="BS85" i="6"/>
  <c r="BS437" i="5"/>
  <c r="BS851" i="5"/>
  <c r="BS46" i="6"/>
  <c r="BS447" i="5"/>
  <c r="BS852" i="5"/>
  <c r="BS14" i="5"/>
  <c r="BS854" i="5"/>
  <c r="BS855" i="5"/>
  <c r="BS856" i="5"/>
  <c r="BS664" i="5"/>
  <c r="BS857" i="5"/>
  <c r="BS15" i="5"/>
  <c r="BS453" i="5"/>
  <c r="BS462" i="5"/>
  <c r="BS667" i="5"/>
  <c r="BS889" i="5"/>
  <c r="BS670" i="5"/>
  <c r="BS890" i="5"/>
  <c r="BS673" i="5"/>
  <c r="BS891" i="5"/>
  <c r="BS676" i="5"/>
  <c r="BS892" i="5"/>
  <c r="BS893" i="5"/>
  <c r="BS894" i="5"/>
  <c r="BS18" i="5"/>
  <c r="BS896" i="5"/>
  <c r="BS897" i="5"/>
  <c r="BS898" i="5"/>
  <c r="BS19" i="5"/>
  <c r="BS10" i="5"/>
  <c r="BT230" i="5"/>
  <c r="BT830" i="5"/>
  <c r="BT233" i="5"/>
  <c r="BT831" i="5"/>
  <c r="BT238" i="5"/>
  <c r="BT303" i="5"/>
  <c r="BT313" i="5"/>
  <c r="BT333" i="5"/>
  <c r="BT343" i="5"/>
  <c r="BT353" i="5"/>
  <c r="BT364" i="5"/>
  <c r="BT375" i="5"/>
  <c r="BT385" i="5"/>
  <c r="BT820" i="5"/>
  <c r="BT821" i="5"/>
  <c r="BT822" i="5"/>
  <c r="BT823" i="5"/>
  <c r="BT824" i="5"/>
  <c r="BT825" i="5"/>
  <c r="BT826" i="5"/>
  <c r="BT827" i="5"/>
  <c r="BT828" i="5"/>
  <c r="BT13" i="5"/>
  <c r="BT85" i="6"/>
  <c r="BT437" i="5"/>
  <c r="BT851" i="5"/>
  <c r="BT46" i="6"/>
  <c r="BT447" i="5"/>
  <c r="BT852" i="5"/>
  <c r="BT14" i="5"/>
  <c r="BT854" i="5"/>
  <c r="BT855" i="5"/>
  <c r="BT856" i="5"/>
  <c r="BT664" i="5"/>
  <c r="BT857" i="5"/>
  <c r="BT15" i="5"/>
  <c r="BT453" i="5"/>
  <c r="BT454" i="5"/>
  <c r="BT462" i="5"/>
  <c r="BT517" i="5"/>
  <c r="BT667" i="5"/>
  <c r="BT889" i="5"/>
  <c r="BT670" i="5"/>
  <c r="BT890" i="5"/>
  <c r="BT673" i="5"/>
  <c r="BT891" i="5"/>
  <c r="BT676" i="5"/>
  <c r="BT892" i="5"/>
  <c r="BT893" i="5"/>
  <c r="BT894" i="5"/>
  <c r="BT18" i="5"/>
  <c r="BT896" i="5"/>
  <c r="BT897" i="5"/>
  <c r="BT898" i="5"/>
  <c r="BT19" i="5"/>
  <c r="BT10" i="5"/>
  <c r="BU230" i="5"/>
  <c r="BU830" i="5"/>
  <c r="BU233" i="5"/>
  <c r="BU831" i="5"/>
  <c r="BU303" i="5"/>
  <c r="BU313" i="5"/>
  <c r="BU333" i="5"/>
  <c r="BU343" i="5"/>
  <c r="BU353" i="5"/>
  <c r="BU364" i="5"/>
  <c r="BU375" i="5"/>
  <c r="BU385" i="5"/>
  <c r="BU820" i="5"/>
  <c r="BU821" i="5"/>
  <c r="BU822" i="5"/>
  <c r="BU823" i="5"/>
  <c r="BU824" i="5"/>
  <c r="BU825" i="5"/>
  <c r="BU826" i="5"/>
  <c r="BU827" i="5"/>
  <c r="BU828" i="5"/>
  <c r="BU13" i="5"/>
  <c r="BU85" i="6"/>
  <c r="BU437" i="5"/>
  <c r="BU851" i="5"/>
  <c r="BU46" i="6"/>
  <c r="BU447" i="5"/>
  <c r="BU852" i="5"/>
  <c r="BU14" i="5"/>
  <c r="BU854" i="5"/>
  <c r="BU855" i="5"/>
  <c r="BU856" i="5"/>
  <c r="BU664" i="5"/>
  <c r="BU857" i="5"/>
  <c r="BU15" i="5"/>
  <c r="BU453" i="5"/>
  <c r="BU462" i="5"/>
  <c r="BU667" i="5"/>
  <c r="BU889" i="5"/>
  <c r="BU670" i="5"/>
  <c r="BU890" i="5"/>
  <c r="BU673" i="5"/>
  <c r="BU891" i="5"/>
  <c r="BU676" i="5"/>
  <c r="BU892" i="5"/>
  <c r="BU893" i="5"/>
  <c r="BU894" i="5"/>
  <c r="BU18" i="5"/>
  <c r="BU896" i="5"/>
  <c r="BU897" i="5"/>
  <c r="BU898" i="5"/>
  <c r="BU19" i="5"/>
  <c r="BU10" i="5"/>
  <c r="BV230" i="5"/>
  <c r="BV830" i="5"/>
  <c r="BV233" i="5"/>
  <c r="BV831" i="5"/>
  <c r="BV303" i="5"/>
  <c r="BV313" i="5"/>
  <c r="BV333" i="5"/>
  <c r="BV343" i="5"/>
  <c r="BV353" i="5"/>
  <c r="BV364" i="5"/>
  <c r="BV375" i="5"/>
  <c r="BV820" i="5"/>
  <c r="BV821" i="5"/>
  <c r="BV822" i="5"/>
  <c r="BV823" i="5"/>
  <c r="BV824" i="5"/>
  <c r="BV825" i="5"/>
  <c r="BV826" i="5"/>
  <c r="BV827" i="5"/>
  <c r="BV828" i="5"/>
  <c r="BV13" i="5"/>
  <c r="BV85" i="6"/>
  <c r="BV437" i="5"/>
  <c r="BV851" i="5"/>
  <c r="BV46" i="6"/>
  <c r="BV447" i="5"/>
  <c r="BV852" i="5"/>
  <c r="BV14" i="5"/>
  <c r="BV854" i="5"/>
  <c r="BV855" i="5"/>
  <c r="BV856" i="5"/>
  <c r="BV664" i="5"/>
  <c r="BV857" i="5"/>
  <c r="BV15" i="5"/>
  <c r="BV453" i="5"/>
  <c r="BV462" i="5"/>
  <c r="BV667" i="5"/>
  <c r="BV889" i="5"/>
  <c r="BV670" i="5"/>
  <c r="BV890" i="5"/>
  <c r="BV673" i="5"/>
  <c r="BV891" i="5"/>
  <c r="BV676" i="5"/>
  <c r="BV892" i="5"/>
  <c r="BV893" i="5"/>
  <c r="BV894" i="5"/>
  <c r="BV18" i="5"/>
  <c r="BV896" i="5"/>
  <c r="BV897" i="5"/>
  <c r="BV898" i="5"/>
  <c r="BV19" i="5"/>
  <c r="BV10" i="5"/>
  <c r="BW230" i="5"/>
  <c r="BW830" i="5"/>
  <c r="BW233" i="5"/>
  <c r="BW831" i="5"/>
  <c r="BW238" i="5"/>
  <c r="BW273" i="5"/>
  <c r="BW303" i="5"/>
  <c r="BW313" i="5"/>
  <c r="BW333" i="5"/>
  <c r="BW344" i="5"/>
  <c r="BW353" i="5"/>
  <c r="BW364" i="5"/>
  <c r="BW375" i="5"/>
  <c r="BW820" i="5"/>
  <c r="BW821" i="5"/>
  <c r="BW822" i="5"/>
  <c r="BW823" i="5"/>
  <c r="BW824" i="5"/>
  <c r="BW825" i="5"/>
  <c r="BW826" i="5"/>
  <c r="BW827" i="5"/>
  <c r="BW828" i="5"/>
  <c r="BW13" i="5"/>
  <c r="BX85" i="6"/>
  <c r="BW437" i="5"/>
  <c r="BW851" i="5"/>
  <c r="BX46" i="6"/>
  <c r="BW447" i="5"/>
  <c r="BW852" i="5"/>
  <c r="BW14" i="5"/>
  <c r="BW854" i="5"/>
  <c r="BW855" i="5"/>
  <c r="BW856" i="5"/>
  <c r="BW664" i="5"/>
  <c r="BW857" i="5"/>
  <c r="BW15" i="5"/>
  <c r="BW453" i="5"/>
  <c r="BW462" i="5"/>
  <c r="BW517" i="5"/>
  <c r="BW667" i="5"/>
  <c r="BW889" i="5"/>
  <c r="BW670" i="5"/>
  <c r="BW890" i="5"/>
  <c r="BW673" i="5"/>
  <c r="BW891" i="5"/>
  <c r="BW676" i="5"/>
  <c r="BW892" i="5"/>
  <c r="BW893" i="5"/>
  <c r="BW894" i="5"/>
  <c r="BW18" i="5"/>
  <c r="BW896" i="5"/>
  <c r="BW897" i="5"/>
  <c r="BW898" i="5"/>
  <c r="BW19" i="5"/>
  <c r="BW10" i="5"/>
  <c r="BX230" i="5"/>
  <c r="BX830" i="5"/>
  <c r="BX233" i="5"/>
  <c r="BX831" i="5"/>
  <c r="BX303" i="5"/>
  <c r="BX313" i="5"/>
  <c r="BX323" i="5"/>
  <c r="BX333" i="5"/>
  <c r="BX353" i="5"/>
  <c r="BX364" i="5"/>
  <c r="BX375" i="5"/>
  <c r="BX820" i="5"/>
  <c r="BX821" i="5"/>
  <c r="BX822" i="5"/>
  <c r="BX823" i="5"/>
  <c r="BX824" i="5"/>
  <c r="BX825" i="5"/>
  <c r="BX826" i="5"/>
  <c r="BX827" i="5"/>
  <c r="BX828" i="5"/>
  <c r="BX13" i="5"/>
  <c r="BX437" i="5"/>
  <c r="BX851" i="5"/>
  <c r="BX447" i="5"/>
  <c r="BX852" i="5"/>
  <c r="BX14" i="5"/>
  <c r="BX854" i="5"/>
  <c r="BX855" i="5"/>
  <c r="BX856" i="5"/>
  <c r="BX664" i="5"/>
  <c r="BX857" i="5"/>
  <c r="BX15" i="5"/>
  <c r="BX453" i="5"/>
  <c r="BX462" i="5"/>
  <c r="BX667" i="5"/>
  <c r="BX889" i="5"/>
  <c r="BX670" i="5"/>
  <c r="BX890" i="5"/>
  <c r="BX673" i="5"/>
  <c r="BX891" i="5"/>
  <c r="BX676" i="5"/>
  <c r="BX892" i="5"/>
  <c r="BX893" i="5"/>
  <c r="BX894" i="5"/>
  <c r="BX18" i="5"/>
  <c r="BX896" i="5"/>
  <c r="BX897" i="5"/>
  <c r="BX898" i="5"/>
  <c r="BX19" i="5"/>
  <c r="BX10" i="5"/>
  <c r="BZ820" i="5"/>
  <c r="BZ821" i="5"/>
  <c r="BZ822" i="5"/>
  <c r="BZ823" i="5"/>
  <c r="BZ824" i="5"/>
  <c r="BZ825" i="5"/>
  <c r="BZ826" i="5"/>
  <c r="BZ827" i="5"/>
  <c r="BZ828" i="5"/>
  <c r="BZ13" i="5"/>
  <c r="BZ50" i="6"/>
  <c r="BZ851" i="5"/>
  <c r="BZ852" i="5"/>
  <c r="BZ14" i="5"/>
  <c r="BZ854" i="5"/>
  <c r="BZ855" i="5"/>
  <c r="BZ856" i="5"/>
  <c r="BZ664" i="5"/>
  <c r="BZ857" i="5"/>
  <c r="BZ15" i="5"/>
  <c r="BZ463" i="5"/>
  <c r="BZ15" i="7"/>
  <c r="BZ667" i="5"/>
  <c r="BZ889" i="5"/>
  <c r="BZ670" i="5"/>
  <c r="BZ890" i="5"/>
  <c r="BZ673" i="5"/>
  <c r="BZ891" i="5"/>
  <c r="BZ676" i="5"/>
  <c r="BZ892" i="5"/>
  <c r="BZ893" i="5"/>
  <c r="BZ894" i="5"/>
  <c r="BZ18" i="5"/>
  <c r="BZ896" i="5"/>
  <c r="BZ897" i="5"/>
  <c r="BZ898" i="5"/>
  <c r="BZ19" i="5"/>
  <c r="BZ10" i="5"/>
  <c r="CA820" i="5"/>
  <c r="CA821" i="5"/>
  <c r="CA822" i="5"/>
  <c r="CA823" i="5"/>
  <c r="CA824" i="5"/>
  <c r="CA825" i="5"/>
  <c r="CA826" i="5"/>
  <c r="CA827" i="5"/>
  <c r="CA828" i="5"/>
  <c r="CA13" i="5"/>
  <c r="CA50" i="6"/>
  <c r="CA851" i="5"/>
  <c r="CA852" i="5"/>
  <c r="CA14" i="5"/>
  <c r="CA854" i="5"/>
  <c r="CA855" i="5"/>
  <c r="CA856" i="5"/>
  <c r="CA664" i="5"/>
  <c r="CA857" i="5"/>
  <c r="CA15" i="5"/>
  <c r="CA15" i="7"/>
  <c r="CA667" i="5"/>
  <c r="CA889" i="5"/>
  <c r="CA670" i="5"/>
  <c r="CA890" i="5"/>
  <c r="CA673" i="5"/>
  <c r="CA891" i="5"/>
  <c r="CA676" i="5"/>
  <c r="CA892" i="5"/>
  <c r="CA893" i="5"/>
  <c r="CA894" i="5"/>
  <c r="CA18" i="5"/>
  <c r="CA896" i="5"/>
  <c r="CA897" i="5"/>
  <c r="CA898" i="5"/>
  <c r="CA19" i="5"/>
  <c r="CA10" i="5"/>
  <c r="CB245" i="5"/>
  <c r="CB820" i="5"/>
  <c r="CB821" i="5"/>
  <c r="CB822" i="5"/>
  <c r="CB823" i="5"/>
  <c r="CB824" i="5"/>
  <c r="CB825" i="5"/>
  <c r="CB826" i="5"/>
  <c r="CB827" i="5"/>
  <c r="CB828" i="5"/>
  <c r="CB13" i="5"/>
  <c r="CB50" i="6"/>
  <c r="CB7" i="6"/>
  <c r="CB851" i="5"/>
  <c r="CB852" i="5"/>
  <c r="CB14" i="5"/>
  <c r="CB854" i="5"/>
  <c r="CB855" i="5"/>
  <c r="CB856" i="5"/>
  <c r="CB664" i="5"/>
  <c r="CB857" i="5"/>
  <c r="CB15" i="5"/>
  <c r="CB15" i="7"/>
  <c r="CB667" i="5"/>
  <c r="CB889" i="5"/>
  <c r="CB670" i="5"/>
  <c r="CB890" i="5"/>
  <c r="CB673" i="5"/>
  <c r="CB891" i="5"/>
  <c r="CB676" i="5"/>
  <c r="CB892" i="5"/>
  <c r="CB893" i="5"/>
  <c r="CB894" i="5"/>
  <c r="CB18" i="5"/>
  <c r="CB896" i="5"/>
  <c r="CB897" i="5"/>
  <c r="CB898" i="5"/>
  <c r="CB19" i="5"/>
  <c r="CB10" i="5"/>
  <c r="CC820" i="5"/>
  <c r="CC821" i="5"/>
  <c r="CC822" i="5"/>
  <c r="CC823" i="5"/>
  <c r="CC824" i="5"/>
  <c r="CC825" i="5"/>
  <c r="CC826" i="5"/>
  <c r="CC827" i="5"/>
  <c r="CC828" i="5"/>
  <c r="CC13" i="5"/>
  <c r="CC851" i="5"/>
  <c r="CC7" i="6"/>
  <c r="CC852" i="5"/>
  <c r="CC14" i="5"/>
  <c r="CC854" i="5"/>
  <c r="CC855" i="5"/>
  <c r="CC856" i="5"/>
  <c r="CC664" i="5"/>
  <c r="CC857" i="5"/>
  <c r="CC15" i="5"/>
  <c r="CC15" i="7"/>
  <c r="CC667" i="5"/>
  <c r="CC889" i="5"/>
  <c r="CC670" i="5"/>
  <c r="CC890" i="5"/>
  <c r="CC673" i="5"/>
  <c r="CC891" i="5"/>
  <c r="CC676" i="5"/>
  <c r="CC892" i="5"/>
  <c r="CC893" i="5"/>
  <c r="CC894" i="5"/>
  <c r="CC18" i="5"/>
  <c r="CC896" i="5"/>
  <c r="CC897" i="5"/>
  <c r="CC898" i="5"/>
  <c r="CC19" i="5"/>
  <c r="CC10" i="5"/>
  <c r="DR10" i="5"/>
  <c r="CD10" i="5"/>
  <c r="DS10" i="5"/>
  <c r="CE10" i="5"/>
  <c r="DT10" i="5"/>
  <c r="CF10" i="5"/>
  <c r="DU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1" i="5"/>
  <c r="CD11" i="5"/>
  <c r="DS11" i="5"/>
  <c r="CE11" i="5"/>
  <c r="DT11" i="5"/>
  <c r="CF11" i="5"/>
  <c r="DU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3" i="5"/>
  <c r="CD13" i="5"/>
  <c r="DS13" i="5"/>
  <c r="CE13" i="5"/>
  <c r="DT13" i="5"/>
  <c r="CF13" i="5"/>
  <c r="DU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5" i="5"/>
  <c r="CD15" i="5"/>
  <c r="DS15" i="5"/>
  <c r="CE15" i="5"/>
  <c r="DT15" i="5"/>
  <c r="CF15" i="5"/>
  <c r="DU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7" i="5"/>
  <c r="CD17" i="5"/>
  <c r="DS17" i="5"/>
  <c r="CE17" i="5"/>
  <c r="DT17" i="5"/>
  <c r="CF17" i="5"/>
  <c r="DU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8" i="5"/>
  <c r="CD18" i="5"/>
  <c r="DS18" i="5"/>
  <c r="CE18" i="5"/>
  <c r="DT18" i="5"/>
  <c r="CF18" i="5"/>
  <c r="DU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9" i="5"/>
  <c r="CD19" i="5"/>
  <c r="DS19" i="5"/>
  <c r="CE19" i="5"/>
  <c r="DT19" i="5"/>
  <c r="CF19" i="5"/>
  <c r="DU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B236" i="5"/>
  <c r="B931" i="5"/>
  <c r="B932" i="5"/>
  <c r="B248" i="5"/>
  <c r="B933" i="5"/>
  <c r="B255" i="5"/>
  <c r="B934" i="5"/>
  <c r="B262" i="5"/>
  <c r="B935" i="5"/>
  <c r="B269" i="5"/>
  <c r="B936" i="5"/>
  <c r="B276" i="5"/>
  <c r="B937" i="5"/>
  <c r="B283" i="5"/>
  <c r="B938" i="5"/>
  <c r="B290" i="5"/>
  <c r="B939" i="5"/>
  <c r="B297" i="5"/>
  <c r="B940" i="5"/>
  <c r="B307" i="5"/>
  <c r="B941" i="5"/>
  <c r="B317" i="5"/>
  <c r="B942" i="5"/>
  <c r="B327" i="5"/>
  <c r="B943" i="5"/>
  <c r="B337" i="5"/>
  <c r="B944" i="5"/>
  <c r="B347" i="5"/>
  <c r="B945" i="5"/>
  <c r="B357" i="5"/>
  <c r="B946" i="5"/>
  <c r="B368" i="5"/>
  <c r="B947" i="5"/>
  <c r="B379" i="5"/>
  <c r="B948" i="5"/>
  <c r="B389" i="5"/>
  <c r="B949" i="5"/>
  <c r="B394" i="5"/>
  <c r="B950" i="5"/>
  <c r="B397" i="5"/>
  <c r="B951" i="5"/>
  <c r="B400" i="5"/>
  <c r="B952" i="5"/>
  <c r="B403" i="5"/>
  <c r="B953" i="5"/>
  <c r="B406" i="5"/>
  <c r="B954" i="5"/>
  <c r="B409" i="5"/>
  <c r="B955" i="5"/>
  <c r="B412" i="5"/>
  <c r="B956" i="5"/>
  <c r="B415" i="5"/>
  <c r="B957" i="5"/>
  <c r="B418" i="5"/>
  <c r="B958" i="5"/>
  <c r="B422" i="5"/>
  <c r="B959" i="5"/>
  <c r="B426" i="5"/>
  <c r="B960" i="5"/>
  <c r="B21" i="5"/>
  <c r="B72" i="5"/>
  <c r="B904" i="5"/>
  <c r="B80" i="5"/>
  <c r="B905" i="5"/>
  <c r="B88" i="5"/>
  <c r="B906" i="5"/>
  <c r="B99" i="5"/>
  <c r="B907" i="5"/>
  <c r="B107" i="5"/>
  <c r="B908" i="5"/>
  <c r="B115" i="5"/>
  <c r="B909" i="5"/>
  <c r="B126" i="5"/>
  <c r="B910" i="5"/>
  <c r="B135" i="5"/>
  <c r="B911" i="5"/>
  <c r="B143" i="5"/>
  <c r="B912" i="5"/>
  <c r="B154" i="5"/>
  <c r="B913" i="5"/>
  <c r="B163" i="5"/>
  <c r="B914" i="5"/>
  <c r="B171" i="5"/>
  <c r="B915" i="5"/>
  <c r="B220" i="5"/>
  <c r="B916" i="5"/>
  <c r="B223" i="5"/>
  <c r="B917" i="5"/>
  <c r="B226" i="5"/>
  <c r="B918" i="5"/>
  <c r="B22" i="5"/>
  <c r="B186" i="5"/>
  <c r="B920" i="5"/>
  <c r="B189" i="5"/>
  <c r="B921" i="5"/>
  <c r="B194" i="5"/>
  <c r="B922" i="5"/>
  <c r="B197" i="5"/>
  <c r="B923" i="5"/>
  <c r="B204" i="5"/>
  <c r="B925" i="5"/>
  <c r="B210" i="5"/>
  <c r="B927" i="5"/>
  <c r="B217" i="5"/>
  <c r="B929" i="5"/>
  <c r="B23" i="5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32" i="5"/>
  <c r="B972" i="5"/>
  <c r="B161" i="4"/>
  <c r="B167" i="4"/>
  <c r="B173" i="4"/>
  <c r="B179" i="4"/>
  <c r="B185" i="4"/>
  <c r="B191" i="4"/>
  <c r="B197" i="4"/>
  <c r="B203" i="4"/>
  <c r="B209" i="4"/>
  <c r="B210" i="4"/>
  <c r="B26" i="5"/>
  <c r="B218" i="4"/>
  <c r="B224" i="4"/>
  <c r="B230" i="4"/>
  <c r="B248" i="4"/>
  <c r="B249" i="4"/>
  <c r="B27" i="5"/>
  <c r="B257" i="4"/>
  <c r="B263" i="4"/>
  <c r="B269" i="4"/>
  <c r="B275" i="4"/>
  <c r="B281" i="4"/>
  <c r="B287" i="4"/>
  <c r="B293" i="4"/>
  <c r="B299" i="4"/>
  <c r="B300" i="4"/>
  <c r="B308" i="4"/>
  <c r="B314" i="4"/>
  <c r="B320" i="4"/>
  <c r="B326" i="4"/>
  <c r="B327" i="4"/>
  <c r="B28" i="5"/>
  <c r="B765" i="5"/>
  <c r="B981" i="5"/>
  <c r="B770" i="5"/>
  <c r="B982" i="5"/>
  <c r="B727" i="5"/>
  <c r="B983" i="5"/>
  <c r="B29" i="5"/>
  <c r="B53" i="6"/>
  <c r="B60" i="6"/>
  <c r="B67" i="6"/>
  <c r="B74" i="6"/>
  <c r="B81" i="6"/>
  <c r="B84" i="6"/>
  <c r="B14" i="6"/>
  <c r="B21" i="6"/>
  <c r="B28" i="6"/>
  <c r="B35" i="6"/>
  <c r="B42" i="6"/>
  <c r="B45" i="6"/>
  <c r="B30" i="5"/>
  <c r="B20" i="5"/>
  <c r="C236" i="5"/>
  <c r="C931" i="5"/>
  <c r="C932" i="5"/>
  <c r="C248" i="5"/>
  <c r="C933" i="5"/>
  <c r="C255" i="5"/>
  <c r="C934" i="5"/>
  <c r="C262" i="5"/>
  <c r="C935" i="5"/>
  <c r="C269" i="5"/>
  <c r="C936" i="5"/>
  <c r="C276" i="5"/>
  <c r="C937" i="5"/>
  <c r="C283" i="5"/>
  <c r="C938" i="5"/>
  <c r="C290" i="5"/>
  <c r="C939" i="5"/>
  <c r="C297" i="5"/>
  <c r="C940" i="5"/>
  <c r="C307" i="5"/>
  <c r="C941" i="5"/>
  <c r="C317" i="5"/>
  <c r="C942" i="5"/>
  <c r="C327" i="5"/>
  <c r="C943" i="5"/>
  <c r="C337" i="5"/>
  <c r="C944" i="5"/>
  <c r="C347" i="5"/>
  <c r="C945" i="5"/>
  <c r="C357" i="5"/>
  <c r="C946" i="5"/>
  <c r="C368" i="5"/>
  <c r="C947" i="5"/>
  <c r="C379" i="5"/>
  <c r="C948" i="5"/>
  <c r="C389" i="5"/>
  <c r="C949" i="5"/>
  <c r="C394" i="5"/>
  <c r="C950" i="5"/>
  <c r="C397" i="5"/>
  <c r="C951" i="5"/>
  <c r="C400" i="5"/>
  <c r="C952" i="5"/>
  <c r="C403" i="5"/>
  <c r="C953" i="5"/>
  <c r="C406" i="5"/>
  <c r="C954" i="5"/>
  <c r="C409" i="5"/>
  <c r="C955" i="5"/>
  <c r="C412" i="5"/>
  <c r="C956" i="5"/>
  <c r="C415" i="5"/>
  <c r="C957" i="5"/>
  <c r="C418" i="5"/>
  <c r="C958" i="5"/>
  <c r="C422" i="5"/>
  <c r="C959" i="5"/>
  <c r="C426" i="5"/>
  <c r="C960" i="5"/>
  <c r="C21" i="5"/>
  <c r="C72" i="5"/>
  <c r="C904" i="5"/>
  <c r="C80" i="5"/>
  <c r="C905" i="5"/>
  <c r="C88" i="5"/>
  <c r="C906" i="5"/>
  <c r="C99" i="5"/>
  <c r="C907" i="5"/>
  <c r="C107" i="5"/>
  <c r="C908" i="5"/>
  <c r="C115" i="5"/>
  <c r="C909" i="5"/>
  <c r="C126" i="5"/>
  <c r="C910" i="5"/>
  <c r="C135" i="5"/>
  <c r="C911" i="5"/>
  <c r="C143" i="5"/>
  <c r="C912" i="5"/>
  <c r="C154" i="5"/>
  <c r="C913" i="5"/>
  <c r="C163" i="5"/>
  <c r="C914" i="5"/>
  <c r="C171" i="5"/>
  <c r="C915" i="5"/>
  <c r="C220" i="5"/>
  <c r="C916" i="5"/>
  <c r="C223" i="5"/>
  <c r="C917" i="5"/>
  <c r="C226" i="5"/>
  <c r="C918" i="5"/>
  <c r="C22" i="5"/>
  <c r="C186" i="5"/>
  <c r="C920" i="5"/>
  <c r="C189" i="5"/>
  <c r="C921" i="5"/>
  <c r="C194" i="5"/>
  <c r="C922" i="5"/>
  <c r="C197" i="5"/>
  <c r="C923" i="5"/>
  <c r="C204" i="5"/>
  <c r="C925" i="5"/>
  <c r="C210" i="5"/>
  <c r="C927" i="5"/>
  <c r="C217" i="5"/>
  <c r="C929" i="5"/>
  <c r="C23" i="5"/>
  <c r="C14" i="4"/>
  <c r="C20" i="4"/>
  <c r="C26" i="4"/>
  <c r="C32" i="4"/>
  <c r="C38" i="4"/>
  <c r="C44" i="4"/>
  <c r="C50" i="4"/>
  <c r="C56" i="4"/>
  <c r="C62" i="4"/>
  <c r="C63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32" i="5"/>
  <c r="C972" i="5"/>
  <c r="C161" i="4"/>
  <c r="C167" i="4"/>
  <c r="C173" i="4"/>
  <c r="C179" i="4"/>
  <c r="C185" i="4"/>
  <c r="C191" i="4"/>
  <c r="C197" i="4"/>
  <c r="C203" i="4"/>
  <c r="C209" i="4"/>
  <c r="C210" i="4"/>
  <c r="C26" i="5"/>
  <c r="C218" i="4"/>
  <c r="C224" i="4"/>
  <c r="C230" i="4"/>
  <c r="C248" i="4"/>
  <c r="C249" i="4"/>
  <c r="C27" i="5"/>
  <c r="C257" i="4"/>
  <c r="C263" i="4"/>
  <c r="C269" i="4"/>
  <c r="C275" i="4"/>
  <c r="C281" i="4"/>
  <c r="C287" i="4"/>
  <c r="C293" i="4"/>
  <c r="C299" i="4"/>
  <c r="C300" i="4"/>
  <c r="C308" i="4"/>
  <c r="C314" i="4"/>
  <c r="C320" i="4"/>
  <c r="C326" i="4"/>
  <c r="C327" i="4"/>
  <c r="C28" i="5"/>
  <c r="C765" i="5"/>
  <c r="C981" i="5"/>
  <c r="C770" i="5"/>
  <c r="C982" i="5"/>
  <c r="C727" i="5"/>
  <c r="C983" i="5"/>
  <c r="C29" i="5"/>
  <c r="C53" i="6"/>
  <c r="C60" i="6"/>
  <c r="C67" i="6"/>
  <c r="C74" i="6"/>
  <c r="C81" i="6"/>
  <c r="C84" i="6"/>
  <c r="C14" i="6"/>
  <c r="C21" i="6"/>
  <c r="C28" i="6"/>
  <c r="C35" i="6"/>
  <c r="C42" i="6"/>
  <c r="C45" i="6"/>
  <c r="C30" i="5"/>
  <c r="C20" i="5"/>
  <c r="D236" i="5"/>
  <c r="D931" i="5"/>
  <c r="D932" i="5"/>
  <c r="D248" i="5"/>
  <c r="D933" i="5"/>
  <c r="D255" i="5"/>
  <c r="D934" i="5"/>
  <c r="D262" i="5"/>
  <c r="D935" i="5"/>
  <c r="D269" i="5"/>
  <c r="D936" i="5"/>
  <c r="D276" i="5"/>
  <c r="D937" i="5"/>
  <c r="D283" i="5"/>
  <c r="D938" i="5"/>
  <c r="D290" i="5"/>
  <c r="D939" i="5"/>
  <c r="D297" i="5"/>
  <c r="D940" i="5"/>
  <c r="D307" i="5"/>
  <c r="D941" i="5"/>
  <c r="D317" i="5"/>
  <c r="D942" i="5"/>
  <c r="D327" i="5"/>
  <c r="D943" i="5"/>
  <c r="D337" i="5"/>
  <c r="D944" i="5"/>
  <c r="D347" i="5"/>
  <c r="D945" i="5"/>
  <c r="D357" i="5"/>
  <c r="D946" i="5"/>
  <c r="D368" i="5"/>
  <c r="D947" i="5"/>
  <c r="D379" i="5"/>
  <c r="D948" i="5"/>
  <c r="D389" i="5"/>
  <c r="D949" i="5"/>
  <c r="D394" i="5"/>
  <c r="D950" i="5"/>
  <c r="D397" i="5"/>
  <c r="D951" i="5"/>
  <c r="D400" i="5"/>
  <c r="D952" i="5"/>
  <c r="D403" i="5"/>
  <c r="D953" i="5"/>
  <c r="D406" i="5"/>
  <c r="D954" i="5"/>
  <c r="D409" i="5"/>
  <c r="D955" i="5"/>
  <c r="D412" i="5"/>
  <c r="D956" i="5"/>
  <c r="D415" i="5"/>
  <c r="D957" i="5"/>
  <c r="D418" i="5"/>
  <c r="D958" i="5"/>
  <c r="D422" i="5"/>
  <c r="D959" i="5"/>
  <c r="D426" i="5"/>
  <c r="D960" i="5"/>
  <c r="D21" i="5"/>
  <c r="D72" i="5"/>
  <c r="D904" i="5"/>
  <c r="D80" i="5"/>
  <c r="D905" i="5"/>
  <c r="D88" i="5"/>
  <c r="D906" i="5"/>
  <c r="D99" i="5"/>
  <c r="D907" i="5"/>
  <c r="D107" i="5"/>
  <c r="D908" i="5"/>
  <c r="D115" i="5"/>
  <c r="D909" i="5"/>
  <c r="D126" i="5"/>
  <c r="D910" i="5"/>
  <c r="D135" i="5"/>
  <c r="D911" i="5"/>
  <c r="D143" i="5"/>
  <c r="D912" i="5"/>
  <c r="D154" i="5"/>
  <c r="D913" i="5"/>
  <c r="D163" i="5"/>
  <c r="D914" i="5"/>
  <c r="D171" i="5"/>
  <c r="D915" i="5"/>
  <c r="D220" i="5"/>
  <c r="D916" i="5"/>
  <c r="D223" i="5"/>
  <c r="D917" i="5"/>
  <c r="D226" i="5"/>
  <c r="D918" i="5"/>
  <c r="D22" i="5"/>
  <c r="D186" i="5"/>
  <c r="D920" i="5"/>
  <c r="D189" i="5"/>
  <c r="D921" i="5"/>
  <c r="D194" i="5"/>
  <c r="D922" i="5"/>
  <c r="D197" i="5"/>
  <c r="D923" i="5"/>
  <c r="D204" i="5"/>
  <c r="D925" i="5"/>
  <c r="D210" i="5"/>
  <c r="D927" i="5"/>
  <c r="D217" i="5"/>
  <c r="D929" i="5"/>
  <c r="D23" i="5"/>
  <c r="D14" i="4"/>
  <c r="D20" i="4"/>
  <c r="D26" i="4"/>
  <c r="D32" i="4"/>
  <c r="D38" i="4"/>
  <c r="D44" i="4"/>
  <c r="D50" i="4"/>
  <c r="D56" i="4"/>
  <c r="D62" i="4"/>
  <c r="D63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32" i="5"/>
  <c r="D972" i="5"/>
  <c r="D161" i="4"/>
  <c r="D167" i="4"/>
  <c r="D173" i="4"/>
  <c r="D179" i="4"/>
  <c r="D185" i="4"/>
  <c r="D191" i="4"/>
  <c r="D197" i="4"/>
  <c r="D203" i="4"/>
  <c r="D209" i="4"/>
  <c r="D210" i="4"/>
  <c r="D26" i="5"/>
  <c r="D218" i="4"/>
  <c r="D224" i="4"/>
  <c r="D230" i="4"/>
  <c r="D248" i="4"/>
  <c r="D249" i="4"/>
  <c r="D27" i="5"/>
  <c r="D257" i="4"/>
  <c r="D263" i="4"/>
  <c r="D269" i="4"/>
  <c r="D275" i="4"/>
  <c r="D281" i="4"/>
  <c r="D287" i="4"/>
  <c r="D293" i="4"/>
  <c r="D299" i="4"/>
  <c r="D300" i="4"/>
  <c r="D308" i="4"/>
  <c r="D314" i="4"/>
  <c r="D320" i="4"/>
  <c r="D326" i="4"/>
  <c r="D327" i="4"/>
  <c r="D28" i="5"/>
  <c r="D765" i="5"/>
  <c r="D981" i="5"/>
  <c r="D770" i="5"/>
  <c r="D982" i="5"/>
  <c r="D727" i="5"/>
  <c r="D983" i="5"/>
  <c r="D29" i="5"/>
  <c r="D53" i="6"/>
  <c r="D60" i="6"/>
  <c r="D67" i="6"/>
  <c r="D74" i="6"/>
  <c r="D81" i="6"/>
  <c r="D84" i="6"/>
  <c r="D14" i="6"/>
  <c r="D21" i="6"/>
  <c r="D28" i="6"/>
  <c r="D35" i="6"/>
  <c r="D42" i="6"/>
  <c r="D45" i="6"/>
  <c r="D30" i="5"/>
  <c r="D20" i="5"/>
  <c r="E236" i="5"/>
  <c r="E931" i="5"/>
  <c r="E932" i="5"/>
  <c r="E248" i="5"/>
  <c r="E933" i="5"/>
  <c r="E255" i="5"/>
  <c r="E934" i="5"/>
  <c r="E262" i="5"/>
  <c r="E935" i="5"/>
  <c r="E269" i="5"/>
  <c r="E936" i="5"/>
  <c r="E276" i="5"/>
  <c r="E937" i="5"/>
  <c r="E283" i="5"/>
  <c r="E938" i="5"/>
  <c r="E290" i="5"/>
  <c r="E939" i="5"/>
  <c r="E297" i="5"/>
  <c r="E940" i="5"/>
  <c r="E307" i="5"/>
  <c r="E941" i="5"/>
  <c r="E317" i="5"/>
  <c r="E942" i="5"/>
  <c r="E327" i="5"/>
  <c r="E943" i="5"/>
  <c r="E337" i="5"/>
  <c r="E944" i="5"/>
  <c r="E347" i="5"/>
  <c r="E945" i="5"/>
  <c r="E357" i="5"/>
  <c r="E946" i="5"/>
  <c r="E368" i="5"/>
  <c r="E947" i="5"/>
  <c r="E379" i="5"/>
  <c r="E948" i="5"/>
  <c r="E389" i="5"/>
  <c r="E949" i="5"/>
  <c r="E394" i="5"/>
  <c r="E950" i="5"/>
  <c r="E397" i="5"/>
  <c r="E951" i="5"/>
  <c r="E400" i="5"/>
  <c r="E952" i="5"/>
  <c r="E403" i="5"/>
  <c r="E953" i="5"/>
  <c r="E406" i="5"/>
  <c r="E954" i="5"/>
  <c r="E409" i="5"/>
  <c r="E955" i="5"/>
  <c r="E412" i="5"/>
  <c r="E956" i="5"/>
  <c r="E415" i="5"/>
  <c r="E957" i="5"/>
  <c r="E418" i="5"/>
  <c r="E958" i="5"/>
  <c r="E422" i="5"/>
  <c r="E959" i="5"/>
  <c r="E426" i="5"/>
  <c r="E960" i="5"/>
  <c r="E21" i="5"/>
  <c r="E72" i="5"/>
  <c r="E904" i="5"/>
  <c r="E80" i="5"/>
  <c r="E905" i="5"/>
  <c r="E88" i="5"/>
  <c r="E906" i="5"/>
  <c r="E99" i="5"/>
  <c r="E907" i="5"/>
  <c r="E107" i="5"/>
  <c r="E908" i="5"/>
  <c r="E115" i="5"/>
  <c r="E909" i="5"/>
  <c r="E126" i="5"/>
  <c r="E910" i="5"/>
  <c r="E135" i="5"/>
  <c r="E911" i="5"/>
  <c r="E143" i="5"/>
  <c r="E912" i="5"/>
  <c r="E154" i="5"/>
  <c r="E913" i="5"/>
  <c r="E163" i="5"/>
  <c r="E914" i="5"/>
  <c r="E171" i="5"/>
  <c r="E915" i="5"/>
  <c r="E220" i="5"/>
  <c r="E916" i="5"/>
  <c r="E223" i="5"/>
  <c r="E917" i="5"/>
  <c r="E226" i="5"/>
  <c r="E918" i="5"/>
  <c r="E22" i="5"/>
  <c r="E186" i="5"/>
  <c r="E920" i="5"/>
  <c r="E189" i="5"/>
  <c r="E921" i="5"/>
  <c r="E194" i="5"/>
  <c r="E922" i="5"/>
  <c r="E197" i="5"/>
  <c r="E923" i="5"/>
  <c r="E204" i="5"/>
  <c r="E925" i="5"/>
  <c r="E210" i="5"/>
  <c r="E927" i="5"/>
  <c r="E217" i="5"/>
  <c r="E929" i="5"/>
  <c r="E23" i="5"/>
  <c r="E14" i="4"/>
  <c r="E20" i="4"/>
  <c r="E26" i="4"/>
  <c r="E32" i="4"/>
  <c r="E38" i="4"/>
  <c r="E44" i="4"/>
  <c r="E50" i="4"/>
  <c r="E56" i="4"/>
  <c r="E62" i="4"/>
  <c r="E63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32" i="5"/>
  <c r="E972" i="5"/>
  <c r="E161" i="4"/>
  <c r="E167" i="4"/>
  <c r="E173" i="4"/>
  <c r="E179" i="4"/>
  <c r="E185" i="4"/>
  <c r="E191" i="4"/>
  <c r="E197" i="4"/>
  <c r="E203" i="4"/>
  <c r="E209" i="4"/>
  <c r="E210" i="4"/>
  <c r="E26" i="5"/>
  <c r="E218" i="4"/>
  <c r="E224" i="4"/>
  <c r="E230" i="4"/>
  <c r="E248" i="4"/>
  <c r="E249" i="4"/>
  <c r="E27" i="5"/>
  <c r="E257" i="4"/>
  <c r="E263" i="4"/>
  <c r="E269" i="4"/>
  <c r="E275" i="4"/>
  <c r="E281" i="4"/>
  <c r="E287" i="4"/>
  <c r="E293" i="4"/>
  <c r="E299" i="4"/>
  <c r="E300" i="4"/>
  <c r="E308" i="4"/>
  <c r="E314" i="4"/>
  <c r="E320" i="4"/>
  <c r="E326" i="4"/>
  <c r="E327" i="4"/>
  <c r="E28" i="5"/>
  <c r="E765" i="5"/>
  <c r="E981" i="5"/>
  <c r="E770" i="5"/>
  <c r="E982" i="5"/>
  <c r="E727" i="5"/>
  <c r="E983" i="5"/>
  <c r="E29" i="5"/>
  <c r="E53" i="6"/>
  <c r="E60" i="6"/>
  <c r="E67" i="6"/>
  <c r="E74" i="6"/>
  <c r="E81" i="6"/>
  <c r="E84" i="6"/>
  <c r="E14" i="6"/>
  <c r="E21" i="6"/>
  <c r="E28" i="6"/>
  <c r="E35" i="6"/>
  <c r="E42" i="6"/>
  <c r="E45" i="6"/>
  <c r="E30" i="5"/>
  <c r="E20" i="5"/>
  <c r="F236" i="5"/>
  <c r="F931" i="5"/>
  <c r="F932" i="5"/>
  <c r="F248" i="5"/>
  <c r="F933" i="5"/>
  <c r="F255" i="5"/>
  <c r="F934" i="5"/>
  <c r="F262" i="5"/>
  <c r="F935" i="5"/>
  <c r="F269" i="5"/>
  <c r="F936" i="5"/>
  <c r="F276" i="5"/>
  <c r="F937" i="5"/>
  <c r="F283" i="5"/>
  <c r="F938" i="5"/>
  <c r="F290" i="5"/>
  <c r="F939" i="5"/>
  <c r="F297" i="5"/>
  <c r="F940" i="5"/>
  <c r="F307" i="5"/>
  <c r="F941" i="5"/>
  <c r="F317" i="5"/>
  <c r="F942" i="5"/>
  <c r="F327" i="5"/>
  <c r="F943" i="5"/>
  <c r="F337" i="5"/>
  <c r="F944" i="5"/>
  <c r="F347" i="5"/>
  <c r="F945" i="5"/>
  <c r="F357" i="5"/>
  <c r="F946" i="5"/>
  <c r="F368" i="5"/>
  <c r="F947" i="5"/>
  <c r="F379" i="5"/>
  <c r="F948" i="5"/>
  <c r="F389" i="5"/>
  <c r="F949" i="5"/>
  <c r="F394" i="5"/>
  <c r="F950" i="5"/>
  <c r="F397" i="5"/>
  <c r="F951" i="5"/>
  <c r="F400" i="5"/>
  <c r="F952" i="5"/>
  <c r="F403" i="5"/>
  <c r="F953" i="5"/>
  <c r="F406" i="5"/>
  <c r="F954" i="5"/>
  <c r="F409" i="5"/>
  <c r="F955" i="5"/>
  <c r="F412" i="5"/>
  <c r="F956" i="5"/>
  <c r="F415" i="5"/>
  <c r="F957" i="5"/>
  <c r="F418" i="5"/>
  <c r="F958" i="5"/>
  <c r="F422" i="5"/>
  <c r="F959" i="5"/>
  <c r="F426" i="5"/>
  <c r="F960" i="5"/>
  <c r="F21" i="5"/>
  <c r="F72" i="5"/>
  <c r="F904" i="5"/>
  <c r="F80" i="5"/>
  <c r="F905" i="5"/>
  <c r="F88" i="5"/>
  <c r="F906" i="5"/>
  <c r="F99" i="5"/>
  <c r="F907" i="5"/>
  <c r="F107" i="5"/>
  <c r="F908" i="5"/>
  <c r="F115" i="5"/>
  <c r="F909" i="5"/>
  <c r="F126" i="5"/>
  <c r="F910" i="5"/>
  <c r="F135" i="5"/>
  <c r="F911" i="5"/>
  <c r="F143" i="5"/>
  <c r="F912" i="5"/>
  <c r="F154" i="5"/>
  <c r="F913" i="5"/>
  <c r="F163" i="5"/>
  <c r="F914" i="5"/>
  <c r="F171" i="5"/>
  <c r="F915" i="5"/>
  <c r="F220" i="5"/>
  <c r="F916" i="5"/>
  <c r="F223" i="5"/>
  <c r="F917" i="5"/>
  <c r="F226" i="5"/>
  <c r="F918" i="5"/>
  <c r="F22" i="5"/>
  <c r="F186" i="5"/>
  <c r="F920" i="5"/>
  <c r="F189" i="5"/>
  <c r="F921" i="5"/>
  <c r="F194" i="5"/>
  <c r="F922" i="5"/>
  <c r="F197" i="5"/>
  <c r="F923" i="5"/>
  <c r="F204" i="5"/>
  <c r="F925" i="5"/>
  <c r="F210" i="5"/>
  <c r="F927" i="5"/>
  <c r="F217" i="5"/>
  <c r="F929" i="5"/>
  <c r="F23" i="5"/>
  <c r="F14" i="4"/>
  <c r="F20" i="4"/>
  <c r="F26" i="4"/>
  <c r="F32" i="4"/>
  <c r="F38" i="4"/>
  <c r="F44" i="4"/>
  <c r="F50" i="4"/>
  <c r="F56" i="4"/>
  <c r="F62" i="4"/>
  <c r="F63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32" i="5"/>
  <c r="F972" i="5"/>
  <c r="F161" i="4"/>
  <c r="F167" i="4"/>
  <c r="F173" i="4"/>
  <c r="F179" i="4"/>
  <c r="F185" i="4"/>
  <c r="F191" i="4"/>
  <c r="F197" i="4"/>
  <c r="F203" i="4"/>
  <c r="F209" i="4"/>
  <c r="F210" i="4"/>
  <c r="F26" i="5"/>
  <c r="F218" i="4"/>
  <c r="F224" i="4"/>
  <c r="F230" i="4"/>
  <c r="F248" i="4"/>
  <c r="F249" i="4"/>
  <c r="F27" i="5"/>
  <c r="F257" i="4"/>
  <c r="F263" i="4"/>
  <c r="F269" i="4"/>
  <c r="F275" i="4"/>
  <c r="F281" i="4"/>
  <c r="F287" i="4"/>
  <c r="F293" i="4"/>
  <c r="F299" i="4"/>
  <c r="F300" i="4"/>
  <c r="F308" i="4"/>
  <c r="F314" i="4"/>
  <c r="F320" i="4"/>
  <c r="F326" i="4"/>
  <c r="F327" i="4"/>
  <c r="F28" i="5"/>
  <c r="F765" i="5"/>
  <c r="F981" i="5"/>
  <c r="F770" i="5"/>
  <c r="F982" i="5"/>
  <c r="F727" i="5"/>
  <c r="F983" i="5"/>
  <c r="F29" i="5"/>
  <c r="F53" i="6"/>
  <c r="F60" i="6"/>
  <c r="F67" i="6"/>
  <c r="F74" i="6"/>
  <c r="F81" i="6"/>
  <c r="F84" i="6"/>
  <c r="F14" i="6"/>
  <c r="F21" i="6"/>
  <c r="F28" i="6"/>
  <c r="F35" i="6"/>
  <c r="F42" i="6"/>
  <c r="F45" i="6"/>
  <c r="F30" i="5"/>
  <c r="F20" i="5"/>
  <c r="G236" i="5"/>
  <c r="G931" i="5"/>
  <c r="G932" i="5"/>
  <c r="G248" i="5"/>
  <c r="G933" i="5"/>
  <c r="G255" i="5"/>
  <c r="G934" i="5"/>
  <c r="G262" i="5"/>
  <c r="G935" i="5"/>
  <c r="G269" i="5"/>
  <c r="G936" i="5"/>
  <c r="G276" i="5"/>
  <c r="G937" i="5"/>
  <c r="G283" i="5"/>
  <c r="G938" i="5"/>
  <c r="G290" i="5"/>
  <c r="G939" i="5"/>
  <c r="G297" i="5"/>
  <c r="G940" i="5"/>
  <c r="G307" i="5"/>
  <c r="G941" i="5"/>
  <c r="G317" i="5"/>
  <c r="G942" i="5"/>
  <c r="G327" i="5"/>
  <c r="G943" i="5"/>
  <c r="G337" i="5"/>
  <c r="G944" i="5"/>
  <c r="G347" i="5"/>
  <c r="G945" i="5"/>
  <c r="G357" i="5"/>
  <c r="G946" i="5"/>
  <c r="G368" i="5"/>
  <c r="G947" i="5"/>
  <c r="G379" i="5"/>
  <c r="G948" i="5"/>
  <c r="G389" i="5"/>
  <c r="G949" i="5"/>
  <c r="G394" i="5"/>
  <c r="G950" i="5"/>
  <c r="G397" i="5"/>
  <c r="G951" i="5"/>
  <c r="G400" i="5"/>
  <c r="G952" i="5"/>
  <c r="G403" i="5"/>
  <c r="G953" i="5"/>
  <c r="G406" i="5"/>
  <c r="G954" i="5"/>
  <c r="G409" i="5"/>
  <c r="G955" i="5"/>
  <c r="G412" i="5"/>
  <c r="G956" i="5"/>
  <c r="G415" i="5"/>
  <c r="G957" i="5"/>
  <c r="G418" i="5"/>
  <c r="G958" i="5"/>
  <c r="G422" i="5"/>
  <c r="G959" i="5"/>
  <c r="G426" i="5"/>
  <c r="G960" i="5"/>
  <c r="G21" i="5"/>
  <c r="G72" i="5"/>
  <c r="G904" i="5"/>
  <c r="G80" i="5"/>
  <c r="G905" i="5"/>
  <c r="G88" i="5"/>
  <c r="G906" i="5"/>
  <c r="G99" i="5"/>
  <c r="G907" i="5"/>
  <c r="G107" i="5"/>
  <c r="G908" i="5"/>
  <c r="G115" i="5"/>
  <c r="G909" i="5"/>
  <c r="G126" i="5"/>
  <c r="G910" i="5"/>
  <c r="G135" i="5"/>
  <c r="G911" i="5"/>
  <c r="G143" i="5"/>
  <c r="G912" i="5"/>
  <c r="G154" i="5"/>
  <c r="G913" i="5"/>
  <c r="G163" i="5"/>
  <c r="G914" i="5"/>
  <c r="G171" i="5"/>
  <c r="G915" i="5"/>
  <c r="G220" i="5"/>
  <c r="G916" i="5"/>
  <c r="G223" i="5"/>
  <c r="G917" i="5"/>
  <c r="G226" i="5"/>
  <c r="G918" i="5"/>
  <c r="G22" i="5"/>
  <c r="G186" i="5"/>
  <c r="G920" i="5"/>
  <c r="G189" i="5"/>
  <c r="G921" i="5"/>
  <c r="G194" i="5"/>
  <c r="G922" i="5"/>
  <c r="G197" i="5"/>
  <c r="G923" i="5"/>
  <c r="G204" i="5"/>
  <c r="G925" i="5"/>
  <c r="G210" i="5"/>
  <c r="G927" i="5"/>
  <c r="G217" i="5"/>
  <c r="G929" i="5"/>
  <c r="G23" i="5"/>
  <c r="G14" i="4"/>
  <c r="G20" i="4"/>
  <c r="G26" i="4"/>
  <c r="G32" i="4"/>
  <c r="G38" i="4"/>
  <c r="G44" i="4"/>
  <c r="G50" i="4"/>
  <c r="G56" i="4"/>
  <c r="G62" i="4"/>
  <c r="G63" i="4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32" i="5"/>
  <c r="G972" i="5"/>
  <c r="G161" i="4"/>
  <c r="G167" i="4"/>
  <c r="G173" i="4"/>
  <c r="G179" i="4"/>
  <c r="G185" i="4"/>
  <c r="G191" i="4"/>
  <c r="G197" i="4"/>
  <c r="G203" i="4"/>
  <c r="G209" i="4"/>
  <c r="G210" i="4"/>
  <c r="G26" i="5"/>
  <c r="G218" i="4"/>
  <c r="G224" i="4"/>
  <c r="G230" i="4"/>
  <c r="G248" i="4"/>
  <c r="G249" i="4"/>
  <c r="G27" i="5"/>
  <c r="G257" i="4"/>
  <c r="G263" i="4"/>
  <c r="G269" i="4"/>
  <c r="G275" i="4"/>
  <c r="G281" i="4"/>
  <c r="G287" i="4"/>
  <c r="G293" i="4"/>
  <c r="G299" i="4"/>
  <c r="G300" i="4"/>
  <c r="G308" i="4"/>
  <c r="G314" i="4"/>
  <c r="G320" i="4"/>
  <c r="G326" i="4"/>
  <c r="G327" i="4"/>
  <c r="G28" i="5"/>
  <c r="G765" i="5"/>
  <c r="G981" i="5"/>
  <c r="G770" i="5"/>
  <c r="G982" i="5"/>
  <c r="G727" i="5"/>
  <c r="G983" i="5"/>
  <c r="G29" i="5"/>
  <c r="G53" i="6"/>
  <c r="G60" i="6"/>
  <c r="G67" i="6"/>
  <c r="G74" i="6"/>
  <c r="G81" i="6"/>
  <c r="G84" i="6"/>
  <c r="G14" i="6"/>
  <c r="G21" i="6"/>
  <c r="G28" i="6"/>
  <c r="G35" i="6"/>
  <c r="G42" i="6"/>
  <c r="G45" i="6"/>
  <c r="G30" i="5"/>
  <c r="G20" i="5"/>
  <c r="H236" i="5"/>
  <c r="H931" i="5"/>
  <c r="H932" i="5"/>
  <c r="H248" i="5"/>
  <c r="H933" i="5"/>
  <c r="H255" i="5"/>
  <c r="H934" i="5"/>
  <c r="H262" i="5"/>
  <c r="H935" i="5"/>
  <c r="H269" i="5"/>
  <c r="H936" i="5"/>
  <c r="H276" i="5"/>
  <c r="H937" i="5"/>
  <c r="H283" i="5"/>
  <c r="H938" i="5"/>
  <c r="H290" i="5"/>
  <c r="H939" i="5"/>
  <c r="H297" i="5"/>
  <c r="H940" i="5"/>
  <c r="H307" i="5"/>
  <c r="H941" i="5"/>
  <c r="H317" i="5"/>
  <c r="H942" i="5"/>
  <c r="H327" i="5"/>
  <c r="H943" i="5"/>
  <c r="H337" i="5"/>
  <c r="H944" i="5"/>
  <c r="H347" i="5"/>
  <c r="H945" i="5"/>
  <c r="H357" i="5"/>
  <c r="H946" i="5"/>
  <c r="H368" i="5"/>
  <c r="H947" i="5"/>
  <c r="H379" i="5"/>
  <c r="H948" i="5"/>
  <c r="H389" i="5"/>
  <c r="H949" i="5"/>
  <c r="H394" i="5"/>
  <c r="H950" i="5"/>
  <c r="H397" i="5"/>
  <c r="H951" i="5"/>
  <c r="H400" i="5"/>
  <c r="H952" i="5"/>
  <c r="H403" i="5"/>
  <c r="H953" i="5"/>
  <c r="H406" i="5"/>
  <c r="H954" i="5"/>
  <c r="H409" i="5"/>
  <c r="H955" i="5"/>
  <c r="H412" i="5"/>
  <c r="H956" i="5"/>
  <c r="H415" i="5"/>
  <c r="H957" i="5"/>
  <c r="H418" i="5"/>
  <c r="H958" i="5"/>
  <c r="H422" i="5"/>
  <c r="H959" i="5"/>
  <c r="H426" i="5"/>
  <c r="H960" i="5"/>
  <c r="H21" i="5"/>
  <c r="H72" i="5"/>
  <c r="H904" i="5"/>
  <c r="H80" i="5"/>
  <c r="H905" i="5"/>
  <c r="H88" i="5"/>
  <c r="H906" i="5"/>
  <c r="H99" i="5"/>
  <c r="H907" i="5"/>
  <c r="H107" i="5"/>
  <c r="H908" i="5"/>
  <c r="H115" i="5"/>
  <c r="H909" i="5"/>
  <c r="H126" i="5"/>
  <c r="H910" i="5"/>
  <c r="H135" i="5"/>
  <c r="H911" i="5"/>
  <c r="H143" i="5"/>
  <c r="H912" i="5"/>
  <c r="H154" i="5"/>
  <c r="H913" i="5"/>
  <c r="H163" i="5"/>
  <c r="H914" i="5"/>
  <c r="H171" i="5"/>
  <c r="H915" i="5"/>
  <c r="H220" i="5"/>
  <c r="H916" i="5"/>
  <c r="H223" i="5"/>
  <c r="H917" i="5"/>
  <c r="H226" i="5"/>
  <c r="H918" i="5"/>
  <c r="H22" i="5"/>
  <c r="H186" i="5"/>
  <c r="H920" i="5"/>
  <c r="H189" i="5"/>
  <c r="H921" i="5"/>
  <c r="H194" i="5"/>
  <c r="H922" i="5"/>
  <c r="H197" i="5"/>
  <c r="H923" i="5"/>
  <c r="H204" i="5"/>
  <c r="H925" i="5"/>
  <c r="H210" i="5"/>
  <c r="H927" i="5"/>
  <c r="H217" i="5"/>
  <c r="H929" i="5"/>
  <c r="H23" i="5"/>
  <c r="H14" i="4"/>
  <c r="H20" i="4"/>
  <c r="H26" i="4"/>
  <c r="H32" i="4"/>
  <c r="H38" i="4"/>
  <c r="H44" i="4"/>
  <c r="H50" i="4"/>
  <c r="H56" i="4"/>
  <c r="H62" i="4"/>
  <c r="H63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32" i="5"/>
  <c r="H972" i="5"/>
  <c r="H161" i="4"/>
  <c r="H167" i="4"/>
  <c r="H173" i="4"/>
  <c r="H179" i="4"/>
  <c r="H185" i="4"/>
  <c r="H191" i="4"/>
  <c r="H197" i="4"/>
  <c r="H203" i="4"/>
  <c r="H209" i="4"/>
  <c r="H210" i="4"/>
  <c r="H26" i="5"/>
  <c r="H218" i="4"/>
  <c r="H224" i="4"/>
  <c r="H230" i="4"/>
  <c r="H248" i="4"/>
  <c r="H249" i="4"/>
  <c r="H27" i="5"/>
  <c r="H257" i="4"/>
  <c r="H263" i="4"/>
  <c r="H269" i="4"/>
  <c r="H275" i="4"/>
  <c r="H281" i="4"/>
  <c r="H287" i="4"/>
  <c r="H293" i="4"/>
  <c r="H299" i="4"/>
  <c r="H300" i="4"/>
  <c r="H308" i="4"/>
  <c r="H314" i="4"/>
  <c r="H320" i="4"/>
  <c r="H326" i="4"/>
  <c r="H327" i="4"/>
  <c r="H28" i="5"/>
  <c r="H765" i="5"/>
  <c r="H981" i="5"/>
  <c r="H770" i="5"/>
  <c r="H982" i="5"/>
  <c r="H727" i="5"/>
  <c r="H983" i="5"/>
  <c r="H29" i="5"/>
  <c r="H53" i="6"/>
  <c r="H60" i="6"/>
  <c r="H67" i="6"/>
  <c r="H74" i="6"/>
  <c r="H81" i="6"/>
  <c r="H84" i="6"/>
  <c r="H14" i="6"/>
  <c r="H21" i="6"/>
  <c r="H28" i="6"/>
  <c r="H35" i="6"/>
  <c r="H42" i="6"/>
  <c r="H45" i="6"/>
  <c r="H30" i="5"/>
  <c r="H20" i="5"/>
  <c r="I931" i="5"/>
  <c r="I932" i="5"/>
  <c r="I248" i="5"/>
  <c r="I933" i="5"/>
  <c r="I255" i="5"/>
  <c r="I934" i="5"/>
  <c r="I262" i="5"/>
  <c r="I935" i="5"/>
  <c r="I269" i="5"/>
  <c r="I936" i="5"/>
  <c r="I937" i="5"/>
  <c r="I283" i="5"/>
  <c r="I938" i="5"/>
  <c r="I290" i="5"/>
  <c r="I939" i="5"/>
  <c r="I297" i="5"/>
  <c r="I940" i="5"/>
  <c r="I307" i="5"/>
  <c r="I941" i="5"/>
  <c r="I317" i="5"/>
  <c r="I942" i="5"/>
  <c r="I327" i="5"/>
  <c r="I943" i="5"/>
  <c r="I337" i="5"/>
  <c r="I944" i="5"/>
  <c r="I347" i="5"/>
  <c r="I945" i="5"/>
  <c r="I357" i="5"/>
  <c r="I946" i="5"/>
  <c r="I368" i="5"/>
  <c r="I947" i="5"/>
  <c r="I379" i="5"/>
  <c r="I948" i="5"/>
  <c r="I389" i="5"/>
  <c r="I949" i="5"/>
  <c r="I394" i="5"/>
  <c r="I950" i="5"/>
  <c r="I397" i="5"/>
  <c r="I951" i="5"/>
  <c r="I400" i="5"/>
  <c r="I952" i="5"/>
  <c r="I403" i="5"/>
  <c r="I953" i="5"/>
  <c r="I406" i="5"/>
  <c r="I954" i="5"/>
  <c r="I409" i="5"/>
  <c r="I955" i="5"/>
  <c r="I412" i="5"/>
  <c r="I956" i="5"/>
  <c r="I415" i="5"/>
  <c r="I957" i="5"/>
  <c r="I418" i="5"/>
  <c r="I958" i="5"/>
  <c r="I422" i="5"/>
  <c r="I959" i="5"/>
  <c r="I426" i="5"/>
  <c r="I960" i="5"/>
  <c r="I21" i="5"/>
  <c r="I72" i="5"/>
  <c r="I904" i="5"/>
  <c r="I80" i="5"/>
  <c r="I905" i="5"/>
  <c r="I88" i="5"/>
  <c r="I906" i="5"/>
  <c r="I99" i="5"/>
  <c r="I907" i="5"/>
  <c r="I107" i="5"/>
  <c r="I908" i="5"/>
  <c r="I115" i="5"/>
  <c r="I909" i="5"/>
  <c r="I126" i="5"/>
  <c r="I910" i="5"/>
  <c r="I135" i="5"/>
  <c r="I911" i="5"/>
  <c r="I143" i="5"/>
  <c r="I912" i="5"/>
  <c r="I154" i="5"/>
  <c r="I913" i="5"/>
  <c r="I163" i="5"/>
  <c r="I914" i="5"/>
  <c r="I171" i="5"/>
  <c r="I915" i="5"/>
  <c r="I220" i="5"/>
  <c r="I916" i="5"/>
  <c r="I223" i="5"/>
  <c r="I917" i="5"/>
  <c r="I226" i="5"/>
  <c r="I918" i="5"/>
  <c r="I22" i="5"/>
  <c r="I186" i="5"/>
  <c r="I920" i="5"/>
  <c r="I189" i="5"/>
  <c r="I921" i="5"/>
  <c r="I194" i="5"/>
  <c r="I922" i="5"/>
  <c r="I197" i="5"/>
  <c r="I923" i="5"/>
  <c r="I204" i="5"/>
  <c r="I925" i="5"/>
  <c r="I210" i="5"/>
  <c r="I927" i="5"/>
  <c r="I217" i="5"/>
  <c r="I929" i="5"/>
  <c r="I23" i="5"/>
  <c r="I14" i="4"/>
  <c r="I20" i="4"/>
  <c r="I26" i="4"/>
  <c r="I32" i="4"/>
  <c r="I38" i="4"/>
  <c r="I44" i="4"/>
  <c r="I50" i="4"/>
  <c r="I56" i="4"/>
  <c r="I62" i="4"/>
  <c r="I63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32" i="5"/>
  <c r="I972" i="5"/>
  <c r="I161" i="4"/>
  <c r="I167" i="4"/>
  <c r="I173" i="4"/>
  <c r="I179" i="4"/>
  <c r="I185" i="4"/>
  <c r="I191" i="4"/>
  <c r="I197" i="4"/>
  <c r="I203" i="4"/>
  <c r="I209" i="4"/>
  <c r="I210" i="4"/>
  <c r="I26" i="5"/>
  <c r="I218" i="4"/>
  <c r="I224" i="4"/>
  <c r="I230" i="4"/>
  <c r="I248" i="4"/>
  <c r="I249" i="4"/>
  <c r="I27" i="5"/>
  <c r="I257" i="4"/>
  <c r="I263" i="4"/>
  <c r="I269" i="4"/>
  <c r="I275" i="4"/>
  <c r="I281" i="4"/>
  <c r="I287" i="4"/>
  <c r="I293" i="4"/>
  <c r="I299" i="4"/>
  <c r="I300" i="4"/>
  <c r="I308" i="4"/>
  <c r="I314" i="4"/>
  <c r="I320" i="4"/>
  <c r="I326" i="4"/>
  <c r="I327" i="4"/>
  <c r="I28" i="5"/>
  <c r="I765" i="5"/>
  <c r="I981" i="5"/>
  <c r="I770" i="5"/>
  <c r="I982" i="5"/>
  <c r="I727" i="5"/>
  <c r="I983" i="5"/>
  <c r="I29" i="5"/>
  <c r="I53" i="6"/>
  <c r="I60" i="6"/>
  <c r="I67" i="6"/>
  <c r="I74" i="6"/>
  <c r="I81" i="6"/>
  <c r="I84" i="6"/>
  <c r="I14" i="6"/>
  <c r="I21" i="6"/>
  <c r="I28" i="6"/>
  <c r="I35" i="6"/>
  <c r="I42" i="6"/>
  <c r="I45" i="6"/>
  <c r="I30" i="5"/>
  <c r="I20" i="5"/>
  <c r="J931" i="5"/>
  <c r="J241" i="5"/>
  <c r="J932" i="5"/>
  <c r="J248" i="5"/>
  <c r="J933" i="5"/>
  <c r="J255" i="5"/>
  <c r="J934" i="5"/>
  <c r="J262" i="5"/>
  <c r="J935" i="5"/>
  <c r="J269" i="5"/>
  <c r="J936" i="5"/>
  <c r="J276" i="5"/>
  <c r="J937" i="5"/>
  <c r="J283" i="5"/>
  <c r="J938" i="5"/>
  <c r="J290" i="5"/>
  <c r="J939" i="5"/>
  <c r="J297" i="5"/>
  <c r="J940" i="5"/>
  <c r="J307" i="5"/>
  <c r="J941" i="5"/>
  <c r="J317" i="5"/>
  <c r="J942" i="5"/>
  <c r="J327" i="5"/>
  <c r="J943" i="5"/>
  <c r="J337" i="5"/>
  <c r="J944" i="5"/>
  <c r="J347" i="5"/>
  <c r="J945" i="5"/>
  <c r="J357" i="5"/>
  <c r="J946" i="5"/>
  <c r="J368" i="5"/>
  <c r="J947" i="5"/>
  <c r="J379" i="5"/>
  <c r="J948" i="5"/>
  <c r="J389" i="5"/>
  <c r="J949" i="5"/>
  <c r="J394" i="5"/>
  <c r="J950" i="5"/>
  <c r="J397" i="5"/>
  <c r="J951" i="5"/>
  <c r="J400" i="5"/>
  <c r="J952" i="5"/>
  <c r="J403" i="5"/>
  <c r="J953" i="5"/>
  <c r="J406" i="5"/>
  <c r="J954" i="5"/>
  <c r="J409" i="5"/>
  <c r="J955" i="5"/>
  <c r="J412" i="5"/>
  <c r="J956" i="5"/>
  <c r="J415" i="5"/>
  <c r="J957" i="5"/>
  <c r="J418" i="5"/>
  <c r="J958" i="5"/>
  <c r="J422" i="5"/>
  <c r="J959" i="5"/>
  <c r="J426" i="5"/>
  <c r="J960" i="5"/>
  <c r="J21" i="5"/>
  <c r="J72" i="5"/>
  <c r="J904" i="5"/>
  <c r="J80" i="5"/>
  <c r="J905" i="5"/>
  <c r="J88" i="5"/>
  <c r="J906" i="5"/>
  <c r="J99" i="5"/>
  <c r="J907" i="5"/>
  <c r="J107" i="5"/>
  <c r="J908" i="5"/>
  <c r="J115" i="5"/>
  <c r="J909" i="5"/>
  <c r="J126" i="5"/>
  <c r="J910" i="5"/>
  <c r="J135" i="5"/>
  <c r="J911" i="5"/>
  <c r="J143" i="5"/>
  <c r="J912" i="5"/>
  <c r="J154" i="5"/>
  <c r="J913" i="5"/>
  <c r="J163" i="5"/>
  <c r="J914" i="5"/>
  <c r="J171" i="5"/>
  <c r="J915" i="5"/>
  <c r="J220" i="5"/>
  <c r="J916" i="5"/>
  <c r="J223" i="5"/>
  <c r="J917" i="5"/>
  <c r="J226" i="5"/>
  <c r="J918" i="5"/>
  <c r="J22" i="5"/>
  <c r="J186" i="5"/>
  <c r="J920" i="5"/>
  <c r="J189" i="5"/>
  <c r="J921" i="5"/>
  <c r="J194" i="5"/>
  <c r="J922" i="5"/>
  <c r="J197" i="5"/>
  <c r="J923" i="5"/>
  <c r="J204" i="5"/>
  <c r="J925" i="5"/>
  <c r="J210" i="5"/>
  <c r="J927" i="5"/>
  <c r="J217" i="5"/>
  <c r="J929" i="5"/>
  <c r="J23" i="5"/>
  <c r="J14" i="4"/>
  <c r="J20" i="4"/>
  <c r="J26" i="4"/>
  <c r="J32" i="4"/>
  <c r="J38" i="4"/>
  <c r="J44" i="4"/>
  <c r="J50" i="4"/>
  <c r="J56" i="4"/>
  <c r="J62" i="4"/>
  <c r="J63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32" i="5"/>
  <c r="J972" i="5"/>
  <c r="J161" i="4"/>
  <c r="J167" i="4"/>
  <c r="J173" i="4"/>
  <c r="J179" i="4"/>
  <c r="J185" i="4"/>
  <c r="J191" i="4"/>
  <c r="J197" i="4"/>
  <c r="J203" i="4"/>
  <c r="J209" i="4"/>
  <c r="J210" i="4"/>
  <c r="J26" i="5"/>
  <c r="J218" i="4"/>
  <c r="J224" i="4"/>
  <c r="J230" i="4"/>
  <c r="J248" i="4"/>
  <c r="J249" i="4"/>
  <c r="J27" i="5"/>
  <c r="J257" i="4"/>
  <c r="J263" i="4"/>
  <c r="J269" i="4"/>
  <c r="J275" i="4"/>
  <c r="J281" i="4"/>
  <c r="J287" i="4"/>
  <c r="J293" i="4"/>
  <c r="J299" i="4"/>
  <c r="J300" i="4"/>
  <c r="J308" i="4"/>
  <c r="J314" i="4"/>
  <c r="J320" i="4"/>
  <c r="J326" i="4"/>
  <c r="J327" i="4"/>
  <c r="J28" i="5"/>
  <c r="J765" i="5"/>
  <c r="J981" i="5"/>
  <c r="J770" i="5"/>
  <c r="J982" i="5"/>
  <c r="J727" i="5"/>
  <c r="J983" i="5"/>
  <c r="J29" i="5"/>
  <c r="J53" i="6"/>
  <c r="J60" i="6"/>
  <c r="J67" i="6"/>
  <c r="J74" i="6"/>
  <c r="J81" i="6"/>
  <c r="J84" i="6"/>
  <c r="J14" i="6"/>
  <c r="J28" i="6"/>
  <c r="J35" i="6"/>
  <c r="J42" i="6"/>
  <c r="J45" i="6"/>
  <c r="J30" i="5"/>
  <c r="J20" i="5"/>
  <c r="K931" i="5"/>
  <c r="K241" i="5"/>
  <c r="K932" i="5"/>
  <c r="K248" i="5"/>
  <c r="K933" i="5"/>
  <c r="K255" i="5"/>
  <c r="K934" i="5"/>
  <c r="K262" i="5"/>
  <c r="K935" i="5"/>
  <c r="K269" i="5"/>
  <c r="K936" i="5"/>
  <c r="K937" i="5"/>
  <c r="K283" i="5"/>
  <c r="K938" i="5"/>
  <c r="K290" i="5"/>
  <c r="K939" i="5"/>
  <c r="K297" i="5"/>
  <c r="K940" i="5"/>
  <c r="K307" i="5"/>
  <c r="K941" i="5"/>
  <c r="K317" i="5"/>
  <c r="K942" i="5"/>
  <c r="K327" i="5"/>
  <c r="K943" i="5"/>
  <c r="K337" i="5"/>
  <c r="K944" i="5"/>
  <c r="K347" i="5"/>
  <c r="K945" i="5"/>
  <c r="K357" i="5"/>
  <c r="K946" i="5"/>
  <c r="K368" i="5"/>
  <c r="K947" i="5"/>
  <c r="K379" i="5"/>
  <c r="K948" i="5"/>
  <c r="K389" i="5"/>
  <c r="K949" i="5"/>
  <c r="K394" i="5"/>
  <c r="K950" i="5"/>
  <c r="K397" i="5"/>
  <c r="K951" i="5"/>
  <c r="K400" i="5"/>
  <c r="K952" i="5"/>
  <c r="K403" i="5"/>
  <c r="K953" i="5"/>
  <c r="K406" i="5"/>
  <c r="K954" i="5"/>
  <c r="K409" i="5"/>
  <c r="K955" i="5"/>
  <c r="K412" i="5"/>
  <c r="K956" i="5"/>
  <c r="K415" i="5"/>
  <c r="K957" i="5"/>
  <c r="K418" i="5"/>
  <c r="K958" i="5"/>
  <c r="K422" i="5"/>
  <c r="K959" i="5"/>
  <c r="K426" i="5"/>
  <c r="K960" i="5"/>
  <c r="K21" i="5"/>
  <c r="K72" i="5"/>
  <c r="K904" i="5"/>
  <c r="K80" i="5"/>
  <c r="K905" i="5"/>
  <c r="K88" i="5"/>
  <c r="K906" i="5"/>
  <c r="K99" i="5"/>
  <c r="K907" i="5"/>
  <c r="K107" i="5"/>
  <c r="K908" i="5"/>
  <c r="K115" i="5"/>
  <c r="K909" i="5"/>
  <c r="K126" i="5"/>
  <c r="K910" i="5"/>
  <c r="K135" i="5"/>
  <c r="K911" i="5"/>
  <c r="K143" i="5"/>
  <c r="K912" i="5"/>
  <c r="K154" i="5"/>
  <c r="K913" i="5"/>
  <c r="K163" i="5"/>
  <c r="K914" i="5"/>
  <c r="K171" i="5"/>
  <c r="K915" i="5"/>
  <c r="K220" i="5"/>
  <c r="K916" i="5"/>
  <c r="K223" i="5"/>
  <c r="K917" i="5"/>
  <c r="K226" i="5"/>
  <c r="K918" i="5"/>
  <c r="K22" i="5"/>
  <c r="K186" i="5"/>
  <c r="K920" i="5"/>
  <c r="K189" i="5"/>
  <c r="K921" i="5"/>
  <c r="K194" i="5"/>
  <c r="K922" i="5"/>
  <c r="K197" i="5"/>
  <c r="K923" i="5"/>
  <c r="K204" i="5"/>
  <c r="K925" i="5"/>
  <c r="K210" i="5"/>
  <c r="K927" i="5"/>
  <c r="K217" i="5"/>
  <c r="K929" i="5"/>
  <c r="K23" i="5"/>
  <c r="K14" i="4"/>
  <c r="K20" i="4"/>
  <c r="K26" i="4"/>
  <c r="K32" i="4"/>
  <c r="K38" i="4"/>
  <c r="K44" i="4"/>
  <c r="K50" i="4"/>
  <c r="K56" i="4"/>
  <c r="K62" i="4"/>
  <c r="K63" i="4"/>
  <c r="K71" i="4"/>
  <c r="K77" i="4"/>
  <c r="K83" i="4"/>
  <c r="K89" i="4"/>
  <c r="K95" i="4"/>
  <c r="K101" i="4"/>
  <c r="K107" i="4"/>
  <c r="K113" i="4"/>
  <c r="K119" i="4"/>
  <c r="K120" i="4"/>
  <c r="K128" i="4"/>
  <c r="K134" i="4"/>
  <c r="K140" i="4"/>
  <c r="K146" i="4"/>
  <c r="K152" i="4"/>
  <c r="K153" i="4"/>
  <c r="K732" i="5"/>
  <c r="K972" i="5"/>
  <c r="K161" i="4"/>
  <c r="K167" i="4"/>
  <c r="K173" i="4"/>
  <c r="K179" i="4"/>
  <c r="K185" i="4"/>
  <c r="K191" i="4"/>
  <c r="K197" i="4"/>
  <c r="K203" i="4"/>
  <c r="K209" i="4"/>
  <c r="K210" i="4"/>
  <c r="K26" i="5"/>
  <c r="K218" i="4"/>
  <c r="K224" i="4"/>
  <c r="K230" i="4"/>
  <c r="K248" i="4"/>
  <c r="K249" i="4"/>
  <c r="K27" i="5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K28" i="5"/>
  <c r="K765" i="5"/>
  <c r="K981" i="5"/>
  <c r="K770" i="5"/>
  <c r="K982" i="5"/>
  <c r="K727" i="5"/>
  <c r="K983" i="5"/>
  <c r="K29" i="5"/>
  <c r="K53" i="6"/>
  <c r="K60" i="6"/>
  <c r="K67" i="6"/>
  <c r="K74" i="6"/>
  <c r="K81" i="6"/>
  <c r="K84" i="6"/>
  <c r="K14" i="6"/>
  <c r="K21" i="6"/>
  <c r="K28" i="6"/>
  <c r="K35" i="6"/>
  <c r="K42" i="6"/>
  <c r="K45" i="6"/>
  <c r="K30" i="5"/>
  <c r="K20" i="5"/>
  <c r="L931" i="5"/>
  <c r="L241" i="5"/>
  <c r="L932" i="5"/>
  <c r="L248" i="5"/>
  <c r="L933" i="5"/>
  <c r="L255" i="5"/>
  <c r="L934" i="5"/>
  <c r="L262" i="5"/>
  <c r="L935" i="5"/>
  <c r="L936" i="5"/>
  <c r="L937" i="5"/>
  <c r="L283" i="5"/>
  <c r="L938" i="5"/>
  <c r="L290" i="5"/>
  <c r="L939" i="5"/>
  <c r="L297" i="5"/>
  <c r="L940" i="5"/>
  <c r="L307" i="5"/>
  <c r="L941" i="5"/>
  <c r="L317" i="5"/>
  <c r="L942" i="5"/>
  <c r="L327" i="5"/>
  <c r="L943" i="5"/>
  <c r="L337" i="5"/>
  <c r="L944" i="5"/>
  <c r="L347" i="5"/>
  <c r="L945" i="5"/>
  <c r="L357" i="5"/>
  <c r="L946" i="5"/>
  <c r="L368" i="5"/>
  <c r="L947" i="5"/>
  <c r="L379" i="5"/>
  <c r="L948" i="5"/>
  <c r="L389" i="5"/>
  <c r="L949" i="5"/>
  <c r="L394" i="5"/>
  <c r="L950" i="5"/>
  <c r="L397" i="5"/>
  <c r="L951" i="5"/>
  <c r="L400" i="5"/>
  <c r="L952" i="5"/>
  <c r="L403" i="5"/>
  <c r="L953" i="5"/>
  <c r="L406" i="5"/>
  <c r="L954" i="5"/>
  <c r="L409" i="5"/>
  <c r="L955" i="5"/>
  <c r="L412" i="5"/>
  <c r="L956" i="5"/>
  <c r="L415" i="5"/>
  <c r="L957" i="5"/>
  <c r="L418" i="5"/>
  <c r="L958" i="5"/>
  <c r="L422" i="5"/>
  <c r="L959" i="5"/>
  <c r="L426" i="5"/>
  <c r="L960" i="5"/>
  <c r="L21" i="5"/>
  <c r="L72" i="5"/>
  <c r="L904" i="5"/>
  <c r="L80" i="5"/>
  <c r="L905" i="5"/>
  <c r="L88" i="5"/>
  <c r="L906" i="5"/>
  <c r="L99" i="5"/>
  <c r="L907" i="5"/>
  <c r="L107" i="5"/>
  <c r="L908" i="5"/>
  <c r="L909" i="5"/>
  <c r="L126" i="5"/>
  <c r="L910" i="5"/>
  <c r="L135" i="5"/>
  <c r="L911" i="5"/>
  <c r="L912" i="5"/>
  <c r="L154" i="5"/>
  <c r="L913" i="5"/>
  <c r="L163" i="5"/>
  <c r="L914" i="5"/>
  <c r="L915" i="5"/>
  <c r="L220" i="5"/>
  <c r="L916" i="5"/>
  <c r="L223" i="5"/>
  <c r="L917" i="5"/>
  <c r="L226" i="5"/>
  <c r="L918" i="5"/>
  <c r="L22" i="5"/>
  <c r="L920" i="5"/>
  <c r="L921" i="5"/>
  <c r="L922" i="5"/>
  <c r="L923" i="5"/>
  <c r="L924" i="5"/>
  <c r="L925" i="5"/>
  <c r="L210" i="5"/>
  <c r="L927" i="5"/>
  <c r="L217" i="5"/>
  <c r="L929" i="5"/>
  <c r="L23" i="5"/>
  <c r="L14" i="4"/>
  <c r="L20" i="4"/>
  <c r="L26" i="4"/>
  <c r="L32" i="4"/>
  <c r="L38" i="4"/>
  <c r="L44" i="4"/>
  <c r="L50" i="4"/>
  <c r="L56" i="4"/>
  <c r="L62" i="4"/>
  <c r="L63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153" i="4"/>
  <c r="L732" i="5"/>
  <c r="L972" i="5"/>
  <c r="L161" i="4"/>
  <c r="L167" i="4"/>
  <c r="L173" i="4"/>
  <c r="L179" i="4"/>
  <c r="L185" i="4"/>
  <c r="L191" i="4"/>
  <c r="L197" i="4"/>
  <c r="L203" i="4"/>
  <c r="L209" i="4"/>
  <c r="L210" i="4"/>
  <c r="L26" i="5"/>
  <c r="L218" i="4"/>
  <c r="L224" i="4"/>
  <c r="L230" i="4"/>
  <c r="L248" i="4"/>
  <c r="L249" i="4"/>
  <c r="L27" i="5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L28" i="5"/>
  <c r="L765" i="5"/>
  <c r="L981" i="5"/>
  <c r="L770" i="5"/>
  <c r="L982" i="5"/>
  <c r="L727" i="5"/>
  <c r="L983" i="5"/>
  <c r="L29" i="5"/>
  <c r="L53" i="6"/>
  <c r="L60" i="6"/>
  <c r="L67" i="6"/>
  <c r="L74" i="6"/>
  <c r="L81" i="6"/>
  <c r="L84" i="6"/>
  <c r="L14" i="6"/>
  <c r="L21" i="6"/>
  <c r="L28" i="6"/>
  <c r="L35" i="6"/>
  <c r="L42" i="6"/>
  <c r="L45" i="6"/>
  <c r="L30" i="5"/>
  <c r="L20" i="5"/>
  <c r="M931" i="5"/>
  <c r="M241" i="5"/>
  <c r="M932" i="5"/>
  <c r="M248" i="5"/>
  <c r="M933" i="5"/>
  <c r="M255" i="5"/>
  <c r="M934" i="5"/>
  <c r="M262" i="5"/>
  <c r="M935" i="5"/>
  <c r="M269" i="5"/>
  <c r="M936" i="5"/>
  <c r="M937" i="5"/>
  <c r="M283" i="5"/>
  <c r="M938" i="5"/>
  <c r="M290" i="5"/>
  <c r="M939" i="5"/>
  <c r="M297" i="5"/>
  <c r="M940" i="5"/>
  <c r="M307" i="5"/>
  <c r="M941" i="5"/>
  <c r="M317" i="5"/>
  <c r="M942" i="5"/>
  <c r="M327" i="5"/>
  <c r="M943" i="5"/>
  <c r="M337" i="5"/>
  <c r="M944" i="5"/>
  <c r="M347" i="5"/>
  <c r="M945" i="5"/>
  <c r="M357" i="5"/>
  <c r="M946" i="5"/>
  <c r="M368" i="5"/>
  <c r="M947" i="5"/>
  <c r="M379" i="5"/>
  <c r="M948" i="5"/>
  <c r="M389" i="5"/>
  <c r="M949" i="5"/>
  <c r="M394" i="5"/>
  <c r="M950" i="5"/>
  <c r="M397" i="5"/>
  <c r="M951" i="5"/>
  <c r="M400" i="5"/>
  <c r="M952" i="5"/>
  <c r="M403" i="5"/>
  <c r="M953" i="5"/>
  <c r="M406" i="5"/>
  <c r="M954" i="5"/>
  <c r="M409" i="5"/>
  <c r="M955" i="5"/>
  <c r="M412" i="5"/>
  <c r="M956" i="5"/>
  <c r="M415" i="5"/>
  <c r="M957" i="5"/>
  <c r="M418" i="5"/>
  <c r="M958" i="5"/>
  <c r="M422" i="5"/>
  <c r="M959" i="5"/>
  <c r="M426" i="5"/>
  <c r="M960" i="5"/>
  <c r="M21" i="5"/>
  <c r="M72" i="5"/>
  <c r="M904" i="5"/>
  <c r="M80" i="5"/>
  <c r="M905" i="5"/>
  <c r="M88" i="5"/>
  <c r="M906" i="5"/>
  <c r="M99" i="5"/>
  <c r="M907" i="5"/>
  <c r="M107" i="5"/>
  <c r="M908" i="5"/>
  <c r="M909" i="5"/>
  <c r="M126" i="5"/>
  <c r="M910" i="5"/>
  <c r="M135" i="5"/>
  <c r="M911" i="5"/>
  <c r="M912" i="5"/>
  <c r="M154" i="5"/>
  <c r="M913" i="5"/>
  <c r="M163" i="5"/>
  <c r="M914" i="5"/>
  <c r="M915" i="5"/>
  <c r="M220" i="5"/>
  <c r="M916" i="5"/>
  <c r="M223" i="5"/>
  <c r="M917" i="5"/>
  <c r="M226" i="5"/>
  <c r="M918" i="5"/>
  <c r="M22" i="5"/>
  <c r="M920" i="5"/>
  <c r="M921" i="5"/>
  <c r="M922" i="5"/>
  <c r="M923" i="5"/>
  <c r="M924" i="5"/>
  <c r="M925" i="5"/>
  <c r="M210" i="5"/>
  <c r="M927" i="5"/>
  <c r="M217" i="5"/>
  <c r="M929" i="5"/>
  <c r="M23" i="5"/>
  <c r="M14" i="4"/>
  <c r="M20" i="4"/>
  <c r="M26" i="4"/>
  <c r="M32" i="4"/>
  <c r="M38" i="4"/>
  <c r="M44" i="4"/>
  <c r="M50" i="4"/>
  <c r="M56" i="4"/>
  <c r="M62" i="4"/>
  <c r="M63" i="4"/>
  <c r="M71" i="4"/>
  <c r="M77" i="4"/>
  <c r="M83" i="4"/>
  <c r="M89" i="4"/>
  <c r="M95" i="4"/>
  <c r="M101" i="4"/>
  <c r="M107" i="4"/>
  <c r="M113" i="4"/>
  <c r="M119" i="4"/>
  <c r="M120" i="4"/>
  <c r="M128" i="4"/>
  <c r="M134" i="4"/>
  <c r="M140" i="4"/>
  <c r="M146" i="4"/>
  <c r="M152" i="4"/>
  <c r="M153" i="4"/>
  <c r="M732" i="5"/>
  <c r="M972" i="5"/>
  <c r="M161" i="4"/>
  <c r="M167" i="4"/>
  <c r="M173" i="4"/>
  <c r="M179" i="4"/>
  <c r="M185" i="4"/>
  <c r="M191" i="4"/>
  <c r="M197" i="4"/>
  <c r="M203" i="4"/>
  <c r="M209" i="4"/>
  <c r="M210" i="4"/>
  <c r="M26" i="5"/>
  <c r="M218" i="4"/>
  <c r="M224" i="4"/>
  <c r="M230" i="4"/>
  <c r="M248" i="4"/>
  <c r="M249" i="4"/>
  <c r="M27" i="5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M28" i="5"/>
  <c r="M765" i="5"/>
  <c r="M981" i="5"/>
  <c r="M770" i="5"/>
  <c r="M982" i="5"/>
  <c r="M727" i="5"/>
  <c r="M983" i="5"/>
  <c r="M29" i="5"/>
  <c r="M53" i="6"/>
  <c r="M60" i="6"/>
  <c r="M67" i="6"/>
  <c r="M74" i="6"/>
  <c r="M81" i="6"/>
  <c r="M84" i="6"/>
  <c r="M14" i="6"/>
  <c r="M21" i="6"/>
  <c r="M28" i="6"/>
  <c r="M35" i="6"/>
  <c r="M42" i="6"/>
  <c r="M45" i="6"/>
  <c r="M30" i="5"/>
  <c r="M20" i="5"/>
  <c r="N931" i="5"/>
  <c r="N241" i="5"/>
  <c r="N932" i="5"/>
  <c r="N248" i="5"/>
  <c r="N933" i="5"/>
  <c r="N255" i="5"/>
  <c r="N934" i="5"/>
  <c r="N262" i="5"/>
  <c r="N935" i="5"/>
  <c r="N269" i="5"/>
  <c r="N936" i="5"/>
  <c r="N276" i="5"/>
  <c r="N937" i="5"/>
  <c r="N283" i="5"/>
  <c r="N938" i="5"/>
  <c r="N290" i="5"/>
  <c r="N939" i="5"/>
  <c r="N297" i="5"/>
  <c r="N940" i="5"/>
  <c r="N307" i="5"/>
  <c r="N941" i="5"/>
  <c r="N317" i="5"/>
  <c r="N942" i="5"/>
  <c r="N327" i="5"/>
  <c r="N943" i="5"/>
  <c r="N337" i="5"/>
  <c r="N944" i="5"/>
  <c r="N347" i="5"/>
  <c r="N945" i="5"/>
  <c r="N357" i="5"/>
  <c r="N946" i="5"/>
  <c r="N368" i="5"/>
  <c r="N947" i="5"/>
  <c r="N379" i="5"/>
  <c r="N948" i="5"/>
  <c r="N389" i="5"/>
  <c r="N949" i="5"/>
  <c r="N394" i="5"/>
  <c r="N950" i="5"/>
  <c r="N397" i="5"/>
  <c r="N951" i="5"/>
  <c r="N400" i="5"/>
  <c r="N952" i="5"/>
  <c r="N403" i="5"/>
  <c r="N953" i="5"/>
  <c r="N406" i="5"/>
  <c r="N954" i="5"/>
  <c r="N409" i="5"/>
  <c r="N955" i="5"/>
  <c r="N412" i="5"/>
  <c r="N956" i="5"/>
  <c r="N415" i="5"/>
  <c r="N957" i="5"/>
  <c r="N418" i="5"/>
  <c r="N958" i="5"/>
  <c r="N422" i="5"/>
  <c r="N959" i="5"/>
  <c r="N426" i="5"/>
  <c r="N960" i="5"/>
  <c r="N21" i="5"/>
  <c r="N72" i="5"/>
  <c r="N904" i="5"/>
  <c r="N80" i="5"/>
  <c r="N905" i="5"/>
  <c r="N88" i="5"/>
  <c r="N906" i="5"/>
  <c r="N99" i="5"/>
  <c r="N907" i="5"/>
  <c r="N107" i="5"/>
  <c r="N908" i="5"/>
  <c r="N909" i="5"/>
  <c r="N126" i="5"/>
  <c r="N910" i="5"/>
  <c r="N135" i="5"/>
  <c r="N911" i="5"/>
  <c r="N912" i="5"/>
  <c r="N154" i="5"/>
  <c r="N913" i="5"/>
  <c r="N163" i="5"/>
  <c r="N914" i="5"/>
  <c r="N915" i="5"/>
  <c r="N220" i="5"/>
  <c r="N916" i="5"/>
  <c r="N223" i="5"/>
  <c r="N917" i="5"/>
  <c r="N226" i="5"/>
  <c r="N918" i="5"/>
  <c r="N22" i="5"/>
  <c r="N920" i="5"/>
  <c r="N921" i="5"/>
  <c r="N922" i="5"/>
  <c r="N923" i="5"/>
  <c r="N924" i="5"/>
  <c r="N925" i="5"/>
  <c r="N210" i="5"/>
  <c r="N927" i="5"/>
  <c r="N217" i="5"/>
  <c r="N929" i="5"/>
  <c r="N23" i="5"/>
  <c r="N14" i="4"/>
  <c r="N20" i="4"/>
  <c r="N26" i="4"/>
  <c r="N32" i="4"/>
  <c r="N38" i="4"/>
  <c r="N44" i="4"/>
  <c r="N50" i="4"/>
  <c r="N56" i="4"/>
  <c r="N62" i="4"/>
  <c r="N63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153" i="4"/>
  <c r="N732" i="5"/>
  <c r="N972" i="5"/>
  <c r="N161" i="4"/>
  <c r="N167" i="4"/>
  <c r="N173" i="4"/>
  <c r="N179" i="4"/>
  <c r="N185" i="4"/>
  <c r="N191" i="4"/>
  <c r="N197" i="4"/>
  <c r="N203" i="4"/>
  <c r="N209" i="4"/>
  <c r="N210" i="4"/>
  <c r="N26" i="5"/>
  <c r="N218" i="4"/>
  <c r="N224" i="4"/>
  <c r="N230" i="4"/>
  <c r="N248" i="4"/>
  <c r="N249" i="4"/>
  <c r="N27" i="5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N28" i="5"/>
  <c r="N765" i="5"/>
  <c r="N981" i="5"/>
  <c r="N770" i="5"/>
  <c r="N982" i="5"/>
  <c r="N727" i="5"/>
  <c r="N983" i="5"/>
  <c r="N29" i="5"/>
  <c r="N53" i="6"/>
  <c r="N60" i="6"/>
  <c r="N67" i="6"/>
  <c r="N74" i="6"/>
  <c r="N81" i="6"/>
  <c r="N84" i="6"/>
  <c r="N14" i="6"/>
  <c r="N21" i="6"/>
  <c r="N28" i="6"/>
  <c r="N35" i="6"/>
  <c r="N42" i="6"/>
  <c r="N45" i="6"/>
  <c r="N30" i="5"/>
  <c r="N20" i="5"/>
  <c r="O931" i="5"/>
  <c r="O241" i="5"/>
  <c r="O932" i="5"/>
  <c r="O248" i="5"/>
  <c r="O933" i="5"/>
  <c r="O255" i="5"/>
  <c r="O934" i="5"/>
  <c r="O262" i="5"/>
  <c r="O935" i="5"/>
  <c r="O269" i="5"/>
  <c r="O936" i="5"/>
  <c r="O276" i="5"/>
  <c r="O937" i="5"/>
  <c r="O283" i="5"/>
  <c r="O938" i="5"/>
  <c r="O290" i="5"/>
  <c r="O939" i="5"/>
  <c r="O297" i="5"/>
  <c r="O940" i="5"/>
  <c r="O307" i="5"/>
  <c r="O941" i="5"/>
  <c r="O317" i="5"/>
  <c r="O942" i="5"/>
  <c r="O327" i="5"/>
  <c r="O943" i="5"/>
  <c r="O337" i="5"/>
  <c r="O944" i="5"/>
  <c r="O347" i="5"/>
  <c r="O945" i="5"/>
  <c r="O357" i="5"/>
  <c r="O946" i="5"/>
  <c r="O368" i="5"/>
  <c r="O947" i="5"/>
  <c r="O379" i="5"/>
  <c r="O948" i="5"/>
  <c r="O389" i="5"/>
  <c r="O949" i="5"/>
  <c r="O394" i="5"/>
  <c r="O950" i="5"/>
  <c r="O397" i="5"/>
  <c r="O951" i="5"/>
  <c r="O400" i="5"/>
  <c r="O952" i="5"/>
  <c r="O403" i="5"/>
  <c r="O953" i="5"/>
  <c r="O406" i="5"/>
  <c r="O954" i="5"/>
  <c r="O409" i="5"/>
  <c r="O955" i="5"/>
  <c r="O412" i="5"/>
  <c r="O956" i="5"/>
  <c r="O415" i="5"/>
  <c r="O957" i="5"/>
  <c r="O418" i="5"/>
  <c r="O958" i="5"/>
  <c r="O422" i="5"/>
  <c r="O959" i="5"/>
  <c r="O426" i="5"/>
  <c r="O960" i="5"/>
  <c r="O21" i="5"/>
  <c r="O72" i="5"/>
  <c r="O904" i="5"/>
  <c r="O80" i="5"/>
  <c r="O905" i="5"/>
  <c r="O88" i="5"/>
  <c r="O906" i="5"/>
  <c r="O99" i="5"/>
  <c r="O907" i="5"/>
  <c r="O107" i="5"/>
  <c r="O908" i="5"/>
  <c r="O115" i="5"/>
  <c r="O909" i="5"/>
  <c r="O126" i="5"/>
  <c r="O910" i="5"/>
  <c r="O135" i="5"/>
  <c r="O911" i="5"/>
  <c r="O143" i="5"/>
  <c r="O912" i="5"/>
  <c r="O154" i="5"/>
  <c r="O913" i="5"/>
  <c r="O163" i="5"/>
  <c r="O914" i="5"/>
  <c r="O171" i="5"/>
  <c r="O915" i="5"/>
  <c r="O220" i="5"/>
  <c r="O916" i="5"/>
  <c r="O223" i="5"/>
  <c r="O917" i="5"/>
  <c r="O226" i="5"/>
  <c r="O918" i="5"/>
  <c r="O22" i="5"/>
  <c r="O186" i="5"/>
  <c r="O920" i="5"/>
  <c r="O189" i="5"/>
  <c r="O921" i="5"/>
  <c r="O194" i="5"/>
  <c r="O922" i="5"/>
  <c r="O197" i="5"/>
  <c r="O923" i="5"/>
  <c r="O204" i="5"/>
  <c r="O925" i="5"/>
  <c r="O210" i="5"/>
  <c r="O927" i="5"/>
  <c r="O217" i="5"/>
  <c r="O929" i="5"/>
  <c r="O23" i="5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32" i="5"/>
  <c r="O972" i="5"/>
  <c r="O161" i="4"/>
  <c r="O167" i="4"/>
  <c r="O173" i="4"/>
  <c r="O179" i="4"/>
  <c r="O185" i="4"/>
  <c r="O191" i="4"/>
  <c r="O197" i="4"/>
  <c r="O203" i="4"/>
  <c r="O209" i="4"/>
  <c r="O210" i="4"/>
  <c r="O26" i="5"/>
  <c r="O218" i="4"/>
  <c r="O224" i="4"/>
  <c r="O230" i="4"/>
  <c r="O248" i="4"/>
  <c r="O249" i="4"/>
  <c r="O27" i="5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O28" i="5"/>
  <c r="O765" i="5"/>
  <c r="O981" i="5"/>
  <c r="O770" i="5"/>
  <c r="O982" i="5"/>
  <c r="O727" i="5"/>
  <c r="O983" i="5"/>
  <c r="O29" i="5"/>
  <c r="O53" i="6"/>
  <c r="O60" i="6"/>
  <c r="O67" i="6"/>
  <c r="O74" i="6"/>
  <c r="O81" i="6"/>
  <c r="O84" i="6"/>
  <c r="O14" i="6"/>
  <c r="O21" i="6"/>
  <c r="O28" i="6"/>
  <c r="O35" i="6"/>
  <c r="O42" i="6"/>
  <c r="O45" i="6"/>
  <c r="O30" i="5"/>
  <c r="O20" i="5"/>
  <c r="P236" i="5"/>
  <c r="P931" i="5"/>
  <c r="P241" i="5"/>
  <c r="P932" i="5"/>
  <c r="P248" i="5"/>
  <c r="P933" i="5"/>
  <c r="P255" i="5"/>
  <c r="P934" i="5"/>
  <c r="P262" i="5"/>
  <c r="P935" i="5"/>
  <c r="P269" i="5"/>
  <c r="P936" i="5"/>
  <c r="P276" i="5"/>
  <c r="P937" i="5"/>
  <c r="P283" i="5"/>
  <c r="P938" i="5"/>
  <c r="P290" i="5"/>
  <c r="P939" i="5"/>
  <c r="P297" i="5"/>
  <c r="P940" i="5"/>
  <c r="P307" i="5"/>
  <c r="P941" i="5"/>
  <c r="P317" i="5"/>
  <c r="P942" i="5"/>
  <c r="P327" i="5"/>
  <c r="P943" i="5"/>
  <c r="P337" i="5"/>
  <c r="P944" i="5"/>
  <c r="P347" i="5"/>
  <c r="P945" i="5"/>
  <c r="P357" i="5"/>
  <c r="P946" i="5"/>
  <c r="P368" i="5"/>
  <c r="P947" i="5"/>
  <c r="P379" i="5"/>
  <c r="P948" i="5"/>
  <c r="P389" i="5"/>
  <c r="P949" i="5"/>
  <c r="P394" i="5"/>
  <c r="P950" i="5"/>
  <c r="P397" i="5"/>
  <c r="P951" i="5"/>
  <c r="P400" i="5"/>
  <c r="P952" i="5"/>
  <c r="P403" i="5"/>
  <c r="P953" i="5"/>
  <c r="P406" i="5"/>
  <c r="P954" i="5"/>
  <c r="P409" i="5"/>
  <c r="P955" i="5"/>
  <c r="P412" i="5"/>
  <c r="P956" i="5"/>
  <c r="P415" i="5"/>
  <c r="P957" i="5"/>
  <c r="P418" i="5"/>
  <c r="P958" i="5"/>
  <c r="P422" i="5"/>
  <c r="P959" i="5"/>
  <c r="P426" i="5"/>
  <c r="P960" i="5"/>
  <c r="P21" i="5"/>
  <c r="P72" i="5"/>
  <c r="P904" i="5"/>
  <c r="P80" i="5"/>
  <c r="P905" i="5"/>
  <c r="P88" i="5"/>
  <c r="P906" i="5"/>
  <c r="P99" i="5"/>
  <c r="P907" i="5"/>
  <c r="P107" i="5"/>
  <c r="P908" i="5"/>
  <c r="P115" i="5"/>
  <c r="P909" i="5"/>
  <c r="P126" i="5"/>
  <c r="P910" i="5"/>
  <c r="P135" i="5"/>
  <c r="P911" i="5"/>
  <c r="P143" i="5"/>
  <c r="P912" i="5"/>
  <c r="P154" i="5"/>
  <c r="P913" i="5"/>
  <c r="P163" i="5"/>
  <c r="P914" i="5"/>
  <c r="P171" i="5"/>
  <c r="P915" i="5"/>
  <c r="P220" i="5"/>
  <c r="P916" i="5"/>
  <c r="P223" i="5"/>
  <c r="P917" i="5"/>
  <c r="P226" i="5"/>
  <c r="P918" i="5"/>
  <c r="P22" i="5"/>
  <c r="P186" i="5"/>
  <c r="P920" i="5"/>
  <c r="P189" i="5"/>
  <c r="P921" i="5"/>
  <c r="P194" i="5"/>
  <c r="P922" i="5"/>
  <c r="P197" i="5"/>
  <c r="P923" i="5"/>
  <c r="P204" i="5"/>
  <c r="P925" i="5"/>
  <c r="P210" i="5"/>
  <c r="P927" i="5"/>
  <c r="P217" i="5"/>
  <c r="P929" i="5"/>
  <c r="P23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0" i="4"/>
  <c r="P128" i="4"/>
  <c r="P134" i="4"/>
  <c r="P140" i="4"/>
  <c r="P146" i="4"/>
  <c r="P152" i="4"/>
  <c r="P153" i="4"/>
  <c r="P732" i="5"/>
  <c r="P972" i="5"/>
  <c r="P161" i="4"/>
  <c r="P167" i="4"/>
  <c r="P173" i="4"/>
  <c r="P179" i="4"/>
  <c r="P185" i="4"/>
  <c r="P191" i="4"/>
  <c r="P197" i="4"/>
  <c r="P203" i="4"/>
  <c r="P209" i="4"/>
  <c r="P210" i="4"/>
  <c r="P26" i="5"/>
  <c r="P218" i="4"/>
  <c r="P224" i="4"/>
  <c r="P230" i="4"/>
  <c r="P248" i="4"/>
  <c r="P249" i="4"/>
  <c r="P27" i="5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P28" i="5"/>
  <c r="P765" i="5"/>
  <c r="P981" i="5"/>
  <c r="P770" i="5"/>
  <c r="P982" i="5"/>
  <c r="P727" i="5"/>
  <c r="P983" i="5"/>
  <c r="P29" i="5"/>
  <c r="P53" i="6"/>
  <c r="P60" i="6"/>
  <c r="P67" i="6"/>
  <c r="P74" i="6"/>
  <c r="P81" i="6"/>
  <c r="P84" i="6"/>
  <c r="P14" i="6"/>
  <c r="P21" i="6"/>
  <c r="P28" i="6"/>
  <c r="P35" i="6"/>
  <c r="P42" i="6"/>
  <c r="P45" i="6"/>
  <c r="P30" i="5"/>
  <c r="P20" i="5"/>
  <c r="Q236" i="5"/>
  <c r="Q931" i="5"/>
  <c r="Q241" i="5"/>
  <c r="Q932" i="5"/>
  <c r="Q248" i="5"/>
  <c r="Q933" i="5"/>
  <c r="Q255" i="5"/>
  <c r="Q934" i="5"/>
  <c r="Q262" i="5"/>
  <c r="Q935" i="5"/>
  <c r="Q269" i="5"/>
  <c r="Q936" i="5"/>
  <c r="Q276" i="5"/>
  <c r="Q937" i="5"/>
  <c r="Q283" i="5"/>
  <c r="Q938" i="5"/>
  <c r="Q290" i="5"/>
  <c r="Q939" i="5"/>
  <c r="Q297" i="5"/>
  <c r="Q940" i="5"/>
  <c r="Q307" i="5"/>
  <c r="Q941" i="5"/>
  <c r="Q317" i="5"/>
  <c r="Q942" i="5"/>
  <c r="Q327" i="5"/>
  <c r="Q943" i="5"/>
  <c r="Q337" i="5"/>
  <c r="Q944" i="5"/>
  <c r="Q347" i="5"/>
  <c r="Q945" i="5"/>
  <c r="Q357" i="5"/>
  <c r="Q946" i="5"/>
  <c r="Q368" i="5"/>
  <c r="Q947" i="5"/>
  <c r="Q379" i="5"/>
  <c r="Q948" i="5"/>
  <c r="Q389" i="5"/>
  <c r="Q949" i="5"/>
  <c r="Q394" i="5"/>
  <c r="Q950" i="5"/>
  <c r="Q397" i="5"/>
  <c r="Q951" i="5"/>
  <c r="Q400" i="5"/>
  <c r="Q952" i="5"/>
  <c r="Q403" i="5"/>
  <c r="Q953" i="5"/>
  <c r="Q406" i="5"/>
  <c r="Q954" i="5"/>
  <c r="Q409" i="5"/>
  <c r="Q955" i="5"/>
  <c r="Q412" i="5"/>
  <c r="Q956" i="5"/>
  <c r="Q415" i="5"/>
  <c r="Q957" i="5"/>
  <c r="Q418" i="5"/>
  <c r="Q958" i="5"/>
  <c r="Q422" i="5"/>
  <c r="Q959" i="5"/>
  <c r="Q426" i="5"/>
  <c r="Q960" i="5"/>
  <c r="Q21" i="5"/>
  <c r="Q72" i="5"/>
  <c r="Q904" i="5"/>
  <c r="Q80" i="5"/>
  <c r="Q905" i="5"/>
  <c r="Q88" i="5"/>
  <c r="Q906" i="5"/>
  <c r="Q99" i="5"/>
  <c r="Q907" i="5"/>
  <c r="Q107" i="5"/>
  <c r="Q908" i="5"/>
  <c r="Q115" i="5"/>
  <c r="Q909" i="5"/>
  <c r="Q126" i="5"/>
  <c r="Q910" i="5"/>
  <c r="Q135" i="5"/>
  <c r="Q911" i="5"/>
  <c r="Q912" i="5"/>
  <c r="Q154" i="5"/>
  <c r="Q913" i="5"/>
  <c r="Q163" i="5"/>
  <c r="Q914" i="5"/>
  <c r="Q171" i="5"/>
  <c r="Q915" i="5"/>
  <c r="Q220" i="5"/>
  <c r="Q916" i="5"/>
  <c r="Q223" i="5"/>
  <c r="Q917" i="5"/>
  <c r="Q226" i="5"/>
  <c r="Q918" i="5"/>
  <c r="Q22" i="5"/>
  <c r="Q920" i="5"/>
  <c r="Q921" i="5"/>
  <c r="Q922" i="5"/>
  <c r="Q197" i="5"/>
  <c r="Q923" i="5"/>
  <c r="Q925" i="5"/>
  <c r="Q210" i="5"/>
  <c r="Q927" i="5"/>
  <c r="Q217" i="5"/>
  <c r="Q929" i="5"/>
  <c r="Q23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32" i="5"/>
  <c r="Q972" i="5"/>
  <c r="Q161" i="4"/>
  <c r="Q167" i="4"/>
  <c r="Q173" i="4"/>
  <c r="Q179" i="4"/>
  <c r="Q185" i="4"/>
  <c r="Q191" i="4"/>
  <c r="Q197" i="4"/>
  <c r="Q203" i="4"/>
  <c r="Q209" i="4"/>
  <c r="Q210" i="4"/>
  <c r="Q26" i="5"/>
  <c r="Q218" i="4"/>
  <c r="Q224" i="4"/>
  <c r="Q230" i="4"/>
  <c r="Q248" i="4"/>
  <c r="Q249" i="4"/>
  <c r="Q27" i="5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Q28" i="5"/>
  <c r="Q765" i="5"/>
  <c r="Q981" i="5"/>
  <c r="Q770" i="5"/>
  <c r="Q982" i="5"/>
  <c r="Q727" i="5"/>
  <c r="Q983" i="5"/>
  <c r="Q29" i="5"/>
  <c r="Q53" i="6"/>
  <c r="Q60" i="6"/>
  <c r="Q67" i="6"/>
  <c r="Q74" i="6"/>
  <c r="Q81" i="6"/>
  <c r="Q84" i="6"/>
  <c r="Q14" i="6"/>
  <c r="Q21" i="6"/>
  <c r="Q28" i="6"/>
  <c r="Q35" i="6"/>
  <c r="Q42" i="6"/>
  <c r="Q45" i="6"/>
  <c r="Q30" i="5"/>
  <c r="Q20" i="5"/>
  <c r="R236" i="5"/>
  <c r="R931" i="5"/>
  <c r="R241" i="5"/>
  <c r="R932" i="5"/>
  <c r="R248" i="5"/>
  <c r="R933" i="5"/>
  <c r="R255" i="5"/>
  <c r="R934" i="5"/>
  <c r="R262" i="5"/>
  <c r="R935" i="5"/>
  <c r="R269" i="5"/>
  <c r="R936" i="5"/>
  <c r="R276" i="5"/>
  <c r="R937" i="5"/>
  <c r="R283" i="5"/>
  <c r="R938" i="5"/>
  <c r="R290" i="5"/>
  <c r="R939" i="5"/>
  <c r="R297" i="5"/>
  <c r="R940" i="5"/>
  <c r="R307" i="5"/>
  <c r="R941" i="5"/>
  <c r="R317" i="5"/>
  <c r="R942" i="5"/>
  <c r="R327" i="5"/>
  <c r="R943" i="5"/>
  <c r="R337" i="5"/>
  <c r="R944" i="5"/>
  <c r="R347" i="5"/>
  <c r="R945" i="5"/>
  <c r="R357" i="5"/>
  <c r="R946" i="5"/>
  <c r="R368" i="5"/>
  <c r="R947" i="5"/>
  <c r="R379" i="5"/>
  <c r="R948" i="5"/>
  <c r="R389" i="5"/>
  <c r="R949" i="5"/>
  <c r="R394" i="5"/>
  <c r="R950" i="5"/>
  <c r="R397" i="5"/>
  <c r="R951" i="5"/>
  <c r="R400" i="5"/>
  <c r="R952" i="5"/>
  <c r="R403" i="5"/>
  <c r="R953" i="5"/>
  <c r="R406" i="5"/>
  <c r="R954" i="5"/>
  <c r="R409" i="5"/>
  <c r="R955" i="5"/>
  <c r="R412" i="5"/>
  <c r="R956" i="5"/>
  <c r="R415" i="5"/>
  <c r="R957" i="5"/>
  <c r="R418" i="5"/>
  <c r="R958" i="5"/>
  <c r="R422" i="5"/>
  <c r="R959" i="5"/>
  <c r="R426" i="5"/>
  <c r="R960" i="5"/>
  <c r="R21" i="5"/>
  <c r="R72" i="5"/>
  <c r="R904" i="5"/>
  <c r="R80" i="5"/>
  <c r="R905" i="5"/>
  <c r="R88" i="5"/>
  <c r="R906" i="5"/>
  <c r="R99" i="5"/>
  <c r="R907" i="5"/>
  <c r="R107" i="5"/>
  <c r="R908" i="5"/>
  <c r="R115" i="5"/>
  <c r="R909" i="5"/>
  <c r="R126" i="5"/>
  <c r="R910" i="5"/>
  <c r="R135" i="5"/>
  <c r="R911" i="5"/>
  <c r="R912" i="5"/>
  <c r="R154" i="5"/>
  <c r="R913" i="5"/>
  <c r="R163" i="5"/>
  <c r="R914" i="5"/>
  <c r="R171" i="5"/>
  <c r="R915" i="5"/>
  <c r="R220" i="5"/>
  <c r="R916" i="5"/>
  <c r="R223" i="5"/>
  <c r="R917" i="5"/>
  <c r="R226" i="5"/>
  <c r="R918" i="5"/>
  <c r="R22" i="5"/>
  <c r="R920" i="5"/>
  <c r="R921" i="5"/>
  <c r="R922" i="5"/>
  <c r="R197" i="5"/>
  <c r="R923" i="5"/>
  <c r="R925" i="5"/>
  <c r="R210" i="5"/>
  <c r="R927" i="5"/>
  <c r="R217" i="5"/>
  <c r="R929" i="5"/>
  <c r="R23" i="5"/>
  <c r="S14" i="4"/>
  <c r="S20" i="4"/>
  <c r="S26" i="4"/>
  <c r="S32" i="4"/>
  <c r="S38" i="4"/>
  <c r="S44" i="4"/>
  <c r="S50" i="4"/>
  <c r="S56" i="4"/>
  <c r="S62" i="4"/>
  <c r="S63" i="4"/>
  <c r="S71" i="4"/>
  <c r="S77" i="4"/>
  <c r="S83" i="4"/>
  <c r="S89" i="4"/>
  <c r="S95" i="4"/>
  <c r="S101" i="4"/>
  <c r="S107" i="4"/>
  <c r="S113" i="4"/>
  <c r="S119" i="4"/>
  <c r="S120" i="4"/>
  <c r="S128" i="4"/>
  <c r="S134" i="4"/>
  <c r="S140" i="4"/>
  <c r="S146" i="4"/>
  <c r="S152" i="4"/>
  <c r="S153" i="4"/>
  <c r="R732" i="5"/>
  <c r="R972" i="5"/>
  <c r="S161" i="4"/>
  <c r="S167" i="4"/>
  <c r="S173" i="4"/>
  <c r="S179" i="4"/>
  <c r="S185" i="4"/>
  <c r="S191" i="4"/>
  <c r="S197" i="4"/>
  <c r="S203" i="4"/>
  <c r="S209" i="4"/>
  <c r="S210" i="4"/>
  <c r="R26" i="5"/>
  <c r="S218" i="4"/>
  <c r="S224" i="4"/>
  <c r="S230" i="4"/>
  <c r="S248" i="4"/>
  <c r="S249" i="4"/>
  <c r="R27" i="5"/>
  <c r="S257" i="4"/>
  <c r="S263" i="4"/>
  <c r="S269" i="4"/>
  <c r="S275" i="4"/>
  <c r="S281" i="4"/>
  <c r="S287" i="4"/>
  <c r="S293" i="4"/>
  <c r="S299" i="4"/>
  <c r="S300" i="4"/>
  <c r="S308" i="4"/>
  <c r="S314" i="4"/>
  <c r="S320" i="4"/>
  <c r="S326" i="4"/>
  <c r="S327" i="4"/>
  <c r="R28" i="5"/>
  <c r="R765" i="5"/>
  <c r="R981" i="5"/>
  <c r="R770" i="5"/>
  <c r="R982" i="5"/>
  <c r="R727" i="5"/>
  <c r="R983" i="5"/>
  <c r="R29" i="5"/>
  <c r="S53" i="6"/>
  <c r="S60" i="6"/>
  <c r="S67" i="6"/>
  <c r="S74" i="6"/>
  <c r="S81" i="6"/>
  <c r="S84" i="6"/>
  <c r="S14" i="6"/>
  <c r="S21" i="6"/>
  <c r="S28" i="6"/>
  <c r="S35" i="6"/>
  <c r="S42" i="6"/>
  <c r="S45" i="6"/>
  <c r="R30" i="5"/>
  <c r="R20" i="5"/>
  <c r="S236" i="5"/>
  <c r="S931" i="5"/>
  <c r="S241" i="5"/>
  <c r="S932" i="5"/>
  <c r="S248" i="5"/>
  <c r="S933" i="5"/>
  <c r="S255" i="5"/>
  <c r="S934" i="5"/>
  <c r="S262" i="5"/>
  <c r="S935" i="5"/>
  <c r="S269" i="5"/>
  <c r="S936" i="5"/>
  <c r="S276" i="5"/>
  <c r="S937" i="5"/>
  <c r="S283" i="5"/>
  <c r="S938" i="5"/>
  <c r="S290" i="5"/>
  <c r="S939" i="5"/>
  <c r="S297" i="5"/>
  <c r="S940" i="5"/>
  <c r="S307" i="5"/>
  <c r="S941" i="5"/>
  <c r="S317" i="5"/>
  <c r="S942" i="5"/>
  <c r="S327" i="5"/>
  <c r="S943" i="5"/>
  <c r="S337" i="5"/>
  <c r="S944" i="5"/>
  <c r="S347" i="5"/>
  <c r="S945" i="5"/>
  <c r="S357" i="5"/>
  <c r="S946" i="5"/>
  <c r="S368" i="5"/>
  <c r="S947" i="5"/>
  <c r="S379" i="5"/>
  <c r="S948" i="5"/>
  <c r="S389" i="5"/>
  <c r="S949" i="5"/>
  <c r="S394" i="5"/>
  <c r="S950" i="5"/>
  <c r="S397" i="5"/>
  <c r="S951" i="5"/>
  <c r="S400" i="5"/>
  <c r="S952" i="5"/>
  <c r="S403" i="5"/>
  <c r="S953" i="5"/>
  <c r="S406" i="5"/>
  <c r="S954" i="5"/>
  <c r="S409" i="5"/>
  <c r="S955" i="5"/>
  <c r="S412" i="5"/>
  <c r="S956" i="5"/>
  <c r="S415" i="5"/>
  <c r="S957" i="5"/>
  <c r="S418" i="5"/>
  <c r="S958" i="5"/>
  <c r="S422" i="5"/>
  <c r="S959" i="5"/>
  <c r="S426" i="5"/>
  <c r="S960" i="5"/>
  <c r="S21" i="5"/>
  <c r="S72" i="5"/>
  <c r="S904" i="5"/>
  <c r="S80" i="5"/>
  <c r="S905" i="5"/>
  <c r="S88" i="5"/>
  <c r="S906" i="5"/>
  <c r="S99" i="5"/>
  <c r="S907" i="5"/>
  <c r="S107" i="5"/>
  <c r="S908" i="5"/>
  <c r="S115" i="5"/>
  <c r="S909" i="5"/>
  <c r="S126" i="5"/>
  <c r="S910" i="5"/>
  <c r="S135" i="5"/>
  <c r="S911" i="5"/>
  <c r="S143" i="5"/>
  <c r="S912" i="5"/>
  <c r="S154" i="5"/>
  <c r="S913" i="5"/>
  <c r="S163" i="5"/>
  <c r="S914" i="5"/>
  <c r="S171" i="5"/>
  <c r="S915" i="5"/>
  <c r="S220" i="5"/>
  <c r="S916" i="5"/>
  <c r="S223" i="5"/>
  <c r="S917" i="5"/>
  <c r="S226" i="5"/>
  <c r="S918" i="5"/>
  <c r="S22" i="5"/>
  <c r="S186" i="5"/>
  <c r="S920" i="5"/>
  <c r="S189" i="5"/>
  <c r="S921" i="5"/>
  <c r="S194" i="5"/>
  <c r="S922" i="5"/>
  <c r="S197" i="5"/>
  <c r="S923" i="5"/>
  <c r="S204" i="5"/>
  <c r="S925" i="5"/>
  <c r="S210" i="5"/>
  <c r="S927" i="5"/>
  <c r="S217" i="5"/>
  <c r="S929" i="5"/>
  <c r="S23" i="5"/>
  <c r="S732" i="5"/>
  <c r="S972" i="5"/>
  <c r="S26" i="5"/>
  <c r="S27" i="5"/>
  <c r="S28" i="5"/>
  <c r="S765" i="5"/>
  <c r="S981" i="5"/>
  <c r="S770" i="5"/>
  <c r="S982" i="5"/>
  <c r="S727" i="5"/>
  <c r="S983" i="5"/>
  <c r="S29" i="5"/>
  <c r="S30" i="5"/>
  <c r="S20" i="5"/>
  <c r="U236" i="5"/>
  <c r="U931" i="5"/>
  <c r="U241" i="5"/>
  <c r="U932" i="5"/>
  <c r="U248" i="5"/>
  <c r="U933" i="5"/>
  <c r="U255" i="5"/>
  <c r="U934" i="5"/>
  <c r="U262" i="5"/>
  <c r="U935" i="5"/>
  <c r="U269" i="5"/>
  <c r="U936" i="5"/>
  <c r="U276" i="5"/>
  <c r="U937" i="5"/>
  <c r="U283" i="5"/>
  <c r="U938" i="5"/>
  <c r="U290" i="5"/>
  <c r="U939" i="5"/>
  <c r="U297" i="5"/>
  <c r="U940" i="5"/>
  <c r="U307" i="5"/>
  <c r="U941" i="5"/>
  <c r="U317" i="5"/>
  <c r="U942" i="5"/>
  <c r="U327" i="5"/>
  <c r="U943" i="5"/>
  <c r="U337" i="5"/>
  <c r="U944" i="5"/>
  <c r="U347" i="5"/>
  <c r="U945" i="5"/>
  <c r="U357" i="5"/>
  <c r="U946" i="5"/>
  <c r="U368" i="5"/>
  <c r="U947" i="5"/>
  <c r="U379" i="5"/>
  <c r="U948" i="5"/>
  <c r="U389" i="5"/>
  <c r="U949" i="5"/>
  <c r="U394" i="5"/>
  <c r="U950" i="5"/>
  <c r="U397" i="5"/>
  <c r="U951" i="5"/>
  <c r="U400" i="5"/>
  <c r="U952" i="5"/>
  <c r="U403" i="5"/>
  <c r="U953" i="5"/>
  <c r="U406" i="5"/>
  <c r="U954" i="5"/>
  <c r="U409" i="5"/>
  <c r="U955" i="5"/>
  <c r="U412" i="5"/>
  <c r="U956" i="5"/>
  <c r="U415" i="5"/>
  <c r="U957" i="5"/>
  <c r="U418" i="5"/>
  <c r="U958" i="5"/>
  <c r="U422" i="5"/>
  <c r="U959" i="5"/>
  <c r="U426" i="5"/>
  <c r="U960" i="5"/>
  <c r="U21" i="5"/>
  <c r="U72" i="5"/>
  <c r="U904" i="5"/>
  <c r="U80" i="5"/>
  <c r="U905" i="5"/>
  <c r="U88" i="5"/>
  <c r="U906" i="5"/>
  <c r="U99" i="5"/>
  <c r="U907" i="5"/>
  <c r="U107" i="5"/>
  <c r="U908" i="5"/>
  <c r="U115" i="5"/>
  <c r="U909" i="5"/>
  <c r="U126" i="5"/>
  <c r="U910" i="5"/>
  <c r="U135" i="5"/>
  <c r="U911" i="5"/>
  <c r="U143" i="5"/>
  <c r="U912" i="5"/>
  <c r="U154" i="5"/>
  <c r="U913" i="5"/>
  <c r="U163" i="5"/>
  <c r="U914" i="5"/>
  <c r="U171" i="5"/>
  <c r="U915" i="5"/>
  <c r="U220" i="5"/>
  <c r="U916" i="5"/>
  <c r="U223" i="5"/>
  <c r="U917" i="5"/>
  <c r="U226" i="5"/>
  <c r="U918" i="5"/>
  <c r="U22" i="5"/>
  <c r="U186" i="5"/>
  <c r="U920" i="5"/>
  <c r="U189" i="5"/>
  <c r="U921" i="5"/>
  <c r="U194" i="5"/>
  <c r="U922" i="5"/>
  <c r="U197" i="5"/>
  <c r="U923" i="5"/>
  <c r="U204" i="5"/>
  <c r="U925" i="5"/>
  <c r="U210" i="5"/>
  <c r="U927" i="5"/>
  <c r="U217" i="5"/>
  <c r="U929" i="5"/>
  <c r="U23" i="5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732" i="5"/>
  <c r="U972" i="5"/>
  <c r="U161" i="4"/>
  <c r="U167" i="4"/>
  <c r="U173" i="4"/>
  <c r="U179" i="4"/>
  <c r="U185" i="4"/>
  <c r="U191" i="4"/>
  <c r="U197" i="4"/>
  <c r="U203" i="4"/>
  <c r="U209" i="4"/>
  <c r="U210" i="4"/>
  <c r="U26" i="5"/>
  <c r="U218" i="4"/>
  <c r="U224" i="4"/>
  <c r="U230" i="4"/>
  <c r="U248" i="4"/>
  <c r="U249" i="4"/>
  <c r="U27" i="5"/>
  <c r="U257" i="4"/>
  <c r="U263" i="4"/>
  <c r="U269" i="4"/>
  <c r="U275" i="4"/>
  <c r="U281" i="4"/>
  <c r="U287" i="4"/>
  <c r="U293" i="4"/>
  <c r="U299" i="4"/>
  <c r="U300" i="4"/>
  <c r="U308" i="4"/>
  <c r="U314" i="4"/>
  <c r="U320" i="4"/>
  <c r="U326" i="4"/>
  <c r="U327" i="4"/>
  <c r="U28" i="5"/>
  <c r="U765" i="5"/>
  <c r="U981" i="5"/>
  <c r="U770" i="5"/>
  <c r="U982" i="5"/>
  <c r="U727" i="5"/>
  <c r="U983" i="5"/>
  <c r="U29" i="5"/>
  <c r="U53" i="6"/>
  <c r="U60" i="6"/>
  <c r="U67" i="6"/>
  <c r="U74" i="6"/>
  <c r="U81" i="6"/>
  <c r="U84" i="6"/>
  <c r="U14" i="6"/>
  <c r="U21" i="6"/>
  <c r="U28" i="6"/>
  <c r="U35" i="6"/>
  <c r="U42" i="6"/>
  <c r="U45" i="6"/>
  <c r="U30" i="5"/>
  <c r="U20" i="5"/>
  <c r="V236" i="5"/>
  <c r="V931" i="5"/>
  <c r="V241" i="5"/>
  <c r="V932" i="5"/>
  <c r="V248" i="5"/>
  <c r="V933" i="5"/>
  <c r="V255" i="5"/>
  <c r="V934" i="5"/>
  <c r="V262" i="5"/>
  <c r="V935" i="5"/>
  <c r="V269" i="5"/>
  <c r="V936" i="5"/>
  <c r="V276" i="5"/>
  <c r="V937" i="5"/>
  <c r="V283" i="5"/>
  <c r="V938" i="5"/>
  <c r="V290" i="5"/>
  <c r="V939" i="5"/>
  <c r="V297" i="5"/>
  <c r="V940" i="5"/>
  <c r="V307" i="5"/>
  <c r="V941" i="5"/>
  <c r="V942" i="5"/>
  <c r="V327" i="5"/>
  <c r="V943" i="5"/>
  <c r="V337" i="5"/>
  <c r="V944" i="5"/>
  <c r="V347" i="5"/>
  <c r="V945" i="5"/>
  <c r="V357" i="5"/>
  <c r="V946" i="5"/>
  <c r="V368" i="5"/>
  <c r="V947" i="5"/>
  <c r="V379" i="5"/>
  <c r="V948" i="5"/>
  <c r="V389" i="5"/>
  <c r="V949" i="5"/>
  <c r="V394" i="5"/>
  <c r="V950" i="5"/>
  <c r="V397" i="5"/>
  <c r="V951" i="5"/>
  <c r="V400" i="5"/>
  <c r="V952" i="5"/>
  <c r="V403" i="5"/>
  <c r="V953" i="5"/>
  <c r="V406" i="5"/>
  <c r="V954" i="5"/>
  <c r="V409" i="5"/>
  <c r="V955" i="5"/>
  <c r="V412" i="5"/>
  <c r="V956" i="5"/>
  <c r="V415" i="5"/>
  <c r="V957" i="5"/>
  <c r="V418" i="5"/>
  <c r="V958" i="5"/>
  <c r="V422" i="5"/>
  <c r="V959" i="5"/>
  <c r="V426" i="5"/>
  <c r="V960" i="5"/>
  <c r="V21" i="5"/>
  <c r="V72" i="5"/>
  <c r="V904" i="5"/>
  <c r="V80" i="5"/>
  <c r="V905" i="5"/>
  <c r="V88" i="5"/>
  <c r="V906" i="5"/>
  <c r="V99" i="5"/>
  <c r="V907" i="5"/>
  <c r="V107" i="5"/>
  <c r="V908" i="5"/>
  <c r="V115" i="5"/>
  <c r="V909" i="5"/>
  <c r="V126" i="5"/>
  <c r="V910" i="5"/>
  <c r="V135" i="5"/>
  <c r="V911" i="5"/>
  <c r="V143" i="5"/>
  <c r="V912" i="5"/>
  <c r="V154" i="5"/>
  <c r="V913" i="5"/>
  <c r="V163" i="5"/>
  <c r="V914" i="5"/>
  <c r="V171" i="5"/>
  <c r="V915" i="5"/>
  <c r="V220" i="5"/>
  <c r="V916" i="5"/>
  <c r="V223" i="5"/>
  <c r="V917" i="5"/>
  <c r="V226" i="5"/>
  <c r="V918" i="5"/>
  <c r="V22" i="5"/>
  <c r="V186" i="5"/>
  <c r="V920" i="5"/>
  <c r="V189" i="5"/>
  <c r="V921" i="5"/>
  <c r="V194" i="5"/>
  <c r="V922" i="5"/>
  <c r="V197" i="5"/>
  <c r="V923" i="5"/>
  <c r="V204" i="5"/>
  <c r="V925" i="5"/>
  <c r="V210" i="5"/>
  <c r="V927" i="5"/>
  <c r="V217" i="5"/>
  <c r="V929" i="5"/>
  <c r="V23" i="5"/>
  <c r="V14" i="4"/>
  <c r="V20" i="4"/>
  <c r="V26" i="4"/>
  <c r="V32" i="4"/>
  <c r="V38" i="4"/>
  <c r="V44" i="4"/>
  <c r="V50" i="4"/>
  <c r="V56" i="4"/>
  <c r="V62" i="4"/>
  <c r="V63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732" i="5"/>
  <c r="V972" i="5"/>
  <c r="V161" i="4"/>
  <c r="V167" i="4"/>
  <c r="V173" i="4"/>
  <c r="V179" i="4"/>
  <c r="V185" i="4"/>
  <c r="V191" i="4"/>
  <c r="V197" i="4"/>
  <c r="V203" i="4"/>
  <c r="V209" i="4"/>
  <c r="V210" i="4"/>
  <c r="V26" i="5"/>
  <c r="V218" i="4"/>
  <c r="V224" i="4"/>
  <c r="V230" i="4"/>
  <c r="V248" i="4"/>
  <c r="V249" i="4"/>
  <c r="V27" i="5"/>
  <c r="V257" i="4"/>
  <c r="V263" i="4"/>
  <c r="V269" i="4"/>
  <c r="V275" i="4"/>
  <c r="V281" i="4"/>
  <c r="V287" i="4"/>
  <c r="V293" i="4"/>
  <c r="V299" i="4"/>
  <c r="V300" i="4"/>
  <c r="V308" i="4"/>
  <c r="V314" i="4"/>
  <c r="V320" i="4"/>
  <c r="V326" i="4"/>
  <c r="V327" i="4"/>
  <c r="V28" i="5"/>
  <c r="V765" i="5"/>
  <c r="V981" i="5"/>
  <c r="V770" i="5"/>
  <c r="V982" i="5"/>
  <c r="V727" i="5"/>
  <c r="V983" i="5"/>
  <c r="V29" i="5"/>
  <c r="V53" i="6"/>
  <c r="V60" i="6"/>
  <c r="V67" i="6"/>
  <c r="V74" i="6"/>
  <c r="V81" i="6"/>
  <c r="V84" i="6"/>
  <c r="V14" i="6"/>
  <c r="V21" i="6"/>
  <c r="V28" i="6"/>
  <c r="V35" i="6"/>
  <c r="V42" i="6"/>
  <c r="V45" i="6"/>
  <c r="V30" i="5"/>
  <c r="V20" i="5"/>
  <c r="W236" i="5"/>
  <c r="W931" i="5"/>
  <c r="W241" i="5"/>
  <c r="W932" i="5"/>
  <c r="W248" i="5"/>
  <c r="W933" i="5"/>
  <c r="W255" i="5"/>
  <c r="W934" i="5"/>
  <c r="W262" i="5"/>
  <c r="W935" i="5"/>
  <c r="W269" i="5"/>
  <c r="W936" i="5"/>
  <c r="W276" i="5"/>
  <c r="W937" i="5"/>
  <c r="W283" i="5"/>
  <c r="W938" i="5"/>
  <c r="W290" i="5"/>
  <c r="W939" i="5"/>
  <c r="W297" i="5"/>
  <c r="W940" i="5"/>
  <c r="W307" i="5"/>
  <c r="W941" i="5"/>
  <c r="W317" i="5"/>
  <c r="W942" i="5"/>
  <c r="W327" i="5"/>
  <c r="W943" i="5"/>
  <c r="W337" i="5"/>
  <c r="W944" i="5"/>
  <c r="W347" i="5"/>
  <c r="W945" i="5"/>
  <c r="W357" i="5"/>
  <c r="W946" i="5"/>
  <c r="W368" i="5"/>
  <c r="W947" i="5"/>
  <c r="W379" i="5"/>
  <c r="W948" i="5"/>
  <c r="W389" i="5"/>
  <c r="W949" i="5"/>
  <c r="W394" i="5"/>
  <c r="W950" i="5"/>
  <c r="W397" i="5"/>
  <c r="W951" i="5"/>
  <c r="W400" i="5"/>
  <c r="W952" i="5"/>
  <c r="W403" i="5"/>
  <c r="W953" i="5"/>
  <c r="W406" i="5"/>
  <c r="W954" i="5"/>
  <c r="W409" i="5"/>
  <c r="W955" i="5"/>
  <c r="W412" i="5"/>
  <c r="W956" i="5"/>
  <c r="W415" i="5"/>
  <c r="W957" i="5"/>
  <c r="W418" i="5"/>
  <c r="W958" i="5"/>
  <c r="W422" i="5"/>
  <c r="W959" i="5"/>
  <c r="W426" i="5"/>
  <c r="W960" i="5"/>
  <c r="W21" i="5"/>
  <c r="W72" i="5"/>
  <c r="W904" i="5"/>
  <c r="W80" i="5"/>
  <c r="W905" i="5"/>
  <c r="W88" i="5"/>
  <c r="W906" i="5"/>
  <c r="W99" i="5"/>
  <c r="W907" i="5"/>
  <c r="W107" i="5"/>
  <c r="W908" i="5"/>
  <c r="W115" i="5"/>
  <c r="W909" i="5"/>
  <c r="W126" i="5"/>
  <c r="W910" i="5"/>
  <c r="W135" i="5"/>
  <c r="W911" i="5"/>
  <c r="W143" i="5"/>
  <c r="W912" i="5"/>
  <c r="W154" i="5"/>
  <c r="W913" i="5"/>
  <c r="W163" i="5"/>
  <c r="W914" i="5"/>
  <c r="W171" i="5"/>
  <c r="W915" i="5"/>
  <c r="W220" i="5"/>
  <c r="W916" i="5"/>
  <c r="W223" i="5"/>
  <c r="W917" i="5"/>
  <c r="W226" i="5"/>
  <c r="W918" i="5"/>
  <c r="W22" i="5"/>
  <c r="W186" i="5"/>
  <c r="W920" i="5"/>
  <c r="W189" i="5"/>
  <c r="W921" i="5"/>
  <c r="W194" i="5"/>
  <c r="W922" i="5"/>
  <c r="W197" i="5"/>
  <c r="W923" i="5"/>
  <c r="W204" i="5"/>
  <c r="W925" i="5"/>
  <c r="W210" i="5"/>
  <c r="W927" i="5"/>
  <c r="W217" i="5"/>
  <c r="W929" i="5"/>
  <c r="W23" i="5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732" i="5"/>
  <c r="W972" i="5"/>
  <c r="W161" i="4"/>
  <c r="W167" i="4"/>
  <c r="W173" i="4"/>
  <c r="W179" i="4"/>
  <c r="W185" i="4"/>
  <c r="W191" i="4"/>
  <c r="W197" i="4"/>
  <c r="W203" i="4"/>
  <c r="W209" i="4"/>
  <c r="W210" i="4"/>
  <c r="W26" i="5"/>
  <c r="W218" i="4"/>
  <c r="W224" i="4"/>
  <c r="W230" i="4"/>
  <c r="W248" i="4"/>
  <c r="W249" i="4"/>
  <c r="W27" i="5"/>
  <c r="W257" i="4"/>
  <c r="W263" i="4"/>
  <c r="W269" i="4"/>
  <c r="W275" i="4"/>
  <c r="W281" i="4"/>
  <c r="W287" i="4"/>
  <c r="W293" i="4"/>
  <c r="W299" i="4"/>
  <c r="W300" i="4"/>
  <c r="W308" i="4"/>
  <c r="W314" i="4"/>
  <c r="W320" i="4"/>
  <c r="W326" i="4"/>
  <c r="W327" i="4"/>
  <c r="W28" i="5"/>
  <c r="W765" i="5"/>
  <c r="W981" i="5"/>
  <c r="W770" i="5"/>
  <c r="W982" i="5"/>
  <c r="W727" i="5"/>
  <c r="W983" i="5"/>
  <c r="W29" i="5"/>
  <c r="W53" i="6"/>
  <c r="W60" i="6"/>
  <c r="W67" i="6"/>
  <c r="W74" i="6"/>
  <c r="W81" i="6"/>
  <c r="W84" i="6"/>
  <c r="W14" i="6"/>
  <c r="W21" i="6"/>
  <c r="W28" i="6"/>
  <c r="W35" i="6"/>
  <c r="W42" i="6"/>
  <c r="W45" i="6"/>
  <c r="W30" i="5"/>
  <c r="W20" i="5"/>
  <c r="X236" i="5"/>
  <c r="X931" i="5"/>
  <c r="X241" i="5"/>
  <c r="X932" i="5"/>
  <c r="X248" i="5"/>
  <c r="X933" i="5"/>
  <c r="X255" i="5"/>
  <c r="X934" i="5"/>
  <c r="X262" i="5"/>
  <c r="X935" i="5"/>
  <c r="X269" i="5"/>
  <c r="X936" i="5"/>
  <c r="X276" i="5"/>
  <c r="X937" i="5"/>
  <c r="X283" i="5"/>
  <c r="X938" i="5"/>
  <c r="X290" i="5"/>
  <c r="X939" i="5"/>
  <c r="X297" i="5"/>
  <c r="X940" i="5"/>
  <c r="X307" i="5"/>
  <c r="X941" i="5"/>
  <c r="X317" i="5"/>
  <c r="X942" i="5"/>
  <c r="X327" i="5"/>
  <c r="X943" i="5"/>
  <c r="X337" i="5"/>
  <c r="X944" i="5"/>
  <c r="X347" i="5"/>
  <c r="X945" i="5"/>
  <c r="X357" i="5"/>
  <c r="X946" i="5"/>
  <c r="X368" i="5"/>
  <c r="X947" i="5"/>
  <c r="X379" i="5"/>
  <c r="X948" i="5"/>
  <c r="X389" i="5"/>
  <c r="X949" i="5"/>
  <c r="X394" i="5"/>
  <c r="X950" i="5"/>
  <c r="X397" i="5"/>
  <c r="X951" i="5"/>
  <c r="X400" i="5"/>
  <c r="X952" i="5"/>
  <c r="X403" i="5"/>
  <c r="X953" i="5"/>
  <c r="X406" i="5"/>
  <c r="X954" i="5"/>
  <c r="X409" i="5"/>
  <c r="X955" i="5"/>
  <c r="X412" i="5"/>
  <c r="X956" i="5"/>
  <c r="X415" i="5"/>
  <c r="X957" i="5"/>
  <c r="X418" i="5"/>
  <c r="X958" i="5"/>
  <c r="X422" i="5"/>
  <c r="X959" i="5"/>
  <c r="X426" i="5"/>
  <c r="X960" i="5"/>
  <c r="X21" i="5"/>
  <c r="X72" i="5"/>
  <c r="X904" i="5"/>
  <c r="X80" i="5"/>
  <c r="X905" i="5"/>
  <c r="X88" i="5"/>
  <c r="X906" i="5"/>
  <c r="X99" i="5"/>
  <c r="X907" i="5"/>
  <c r="X107" i="5"/>
  <c r="X908" i="5"/>
  <c r="X115" i="5"/>
  <c r="X909" i="5"/>
  <c r="X126" i="5"/>
  <c r="X910" i="5"/>
  <c r="X135" i="5"/>
  <c r="X911" i="5"/>
  <c r="X143" i="5"/>
  <c r="X912" i="5"/>
  <c r="X154" i="5"/>
  <c r="X913" i="5"/>
  <c r="X163" i="5"/>
  <c r="X914" i="5"/>
  <c r="X171" i="5"/>
  <c r="X915" i="5"/>
  <c r="X220" i="5"/>
  <c r="X916" i="5"/>
  <c r="X223" i="5"/>
  <c r="X917" i="5"/>
  <c r="X226" i="5"/>
  <c r="X918" i="5"/>
  <c r="X22" i="5"/>
  <c r="X186" i="5"/>
  <c r="X920" i="5"/>
  <c r="X189" i="5"/>
  <c r="X921" i="5"/>
  <c r="X194" i="5"/>
  <c r="X922" i="5"/>
  <c r="X197" i="5"/>
  <c r="X923" i="5"/>
  <c r="X204" i="5"/>
  <c r="X925" i="5"/>
  <c r="X210" i="5"/>
  <c r="X927" i="5"/>
  <c r="X217" i="5"/>
  <c r="X929" i="5"/>
  <c r="X23" i="5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732" i="5"/>
  <c r="X972" i="5"/>
  <c r="X161" i="4"/>
  <c r="X167" i="4"/>
  <c r="X173" i="4"/>
  <c r="X179" i="4"/>
  <c r="X185" i="4"/>
  <c r="X191" i="4"/>
  <c r="X197" i="4"/>
  <c r="X203" i="4"/>
  <c r="X209" i="4"/>
  <c r="X210" i="4"/>
  <c r="X26" i="5"/>
  <c r="X218" i="4"/>
  <c r="X224" i="4"/>
  <c r="X230" i="4"/>
  <c r="X248" i="4"/>
  <c r="X249" i="4"/>
  <c r="X27" i="5"/>
  <c r="X257" i="4"/>
  <c r="X263" i="4"/>
  <c r="X269" i="4"/>
  <c r="X275" i="4"/>
  <c r="X281" i="4"/>
  <c r="X287" i="4"/>
  <c r="X293" i="4"/>
  <c r="X299" i="4"/>
  <c r="X300" i="4"/>
  <c r="X308" i="4"/>
  <c r="X314" i="4"/>
  <c r="X320" i="4"/>
  <c r="X326" i="4"/>
  <c r="X327" i="4"/>
  <c r="X28" i="5"/>
  <c r="X765" i="5"/>
  <c r="X981" i="5"/>
  <c r="X770" i="5"/>
  <c r="X982" i="5"/>
  <c r="X727" i="5"/>
  <c r="X983" i="5"/>
  <c r="X29" i="5"/>
  <c r="X53" i="6"/>
  <c r="X60" i="6"/>
  <c r="X67" i="6"/>
  <c r="X74" i="6"/>
  <c r="X81" i="6"/>
  <c r="X84" i="6"/>
  <c r="X14" i="6"/>
  <c r="X21" i="6"/>
  <c r="X28" i="6"/>
  <c r="X35" i="6"/>
  <c r="X42" i="6"/>
  <c r="X45" i="6"/>
  <c r="X30" i="5"/>
  <c r="X20" i="5"/>
  <c r="Y236" i="5"/>
  <c r="Y931" i="5"/>
  <c r="Y241" i="5"/>
  <c r="Y932" i="5"/>
  <c r="Y248" i="5"/>
  <c r="Y933" i="5"/>
  <c r="Y255" i="5"/>
  <c r="Y934" i="5"/>
  <c r="Y262" i="5"/>
  <c r="Y935" i="5"/>
  <c r="Y269" i="5"/>
  <c r="Y936" i="5"/>
  <c r="Y276" i="5"/>
  <c r="Y937" i="5"/>
  <c r="Y283" i="5"/>
  <c r="Y938" i="5"/>
  <c r="Y290" i="5"/>
  <c r="Y939" i="5"/>
  <c r="Y297" i="5"/>
  <c r="Y940" i="5"/>
  <c r="Y307" i="5"/>
  <c r="Y941" i="5"/>
  <c r="Y317" i="5"/>
  <c r="Y942" i="5"/>
  <c r="Y327" i="5"/>
  <c r="Y943" i="5"/>
  <c r="Y337" i="5"/>
  <c r="Y944" i="5"/>
  <c r="Y347" i="5"/>
  <c r="Y945" i="5"/>
  <c r="Y357" i="5"/>
  <c r="Y946" i="5"/>
  <c r="Y368" i="5"/>
  <c r="Y947" i="5"/>
  <c r="Y379" i="5"/>
  <c r="Y948" i="5"/>
  <c r="Y389" i="5"/>
  <c r="Y949" i="5"/>
  <c r="Y394" i="5"/>
  <c r="Y950" i="5"/>
  <c r="Y397" i="5"/>
  <c r="Y951" i="5"/>
  <c r="Y400" i="5"/>
  <c r="Y952" i="5"/>
  <c r="Y403" i="5"/>
  <c r="Y953" i="5"/>
  <c r="Y406" i="5"/>
  <c r="Y954" i="5"/>
  <c r="Y409" i="5"/>
  <c r="Y955" i="5"/>
  <c r="Y412" i="5"/>
  <c r="Y956" i="5"/>
  <c r="Y415" i="5"/>
  <c r="Y957" i="5"/>
  <c r="Y418" i="5"/>
  <c r="Y958" i="5"/>
  <c r="Y422" i="5"/>
  <c r="Y959" i="5"/>
  <c r="Y426" i="5"/>
  <c r="Y960" i="5"/>
  <c r="Y21" i="5"/>
  <c r="Y72" i="5"/>
  <c r="Y904" i="5"/>
  <c r="Y80" i="5"/>
  <c r="Y905" i="5"/>
  <c r="Y88" i="5"/>
  <c r="Y906" i="5"/>
  <c r="Y99" i="5"/>
  <c r="Y907" i="5"/>
  <c r="Y107" i="5"/>
  <c r="Y908" i="5"/>
  <c r="Y115" i="5"/>
  <c r="Y909" i="5"/>
  <c r="Y126" i="5"/>
  <c r="Y910" i="5"/>
  <c r="Y135" i="5"/>
  <c r="Y911" i="5"/>
  <c r="Y143" i="5"/>
  <c r="Y912" i="5"/>
  <c r="Y154" i="5"/>
  <c r="Y913" i="5"/>
  <c r="Y163" i="5"/>
  <c r="Y914" i="5"/>
  <c r="Y171" i="5"/>
  <c r="Y915" i="5"/>
  <c r="Y220" i="5"/>
  <c r="Y916" i="5"/>
  <c r="Y223" i="5"/>
  <c r="Y917" i="5"/>
  <c r="Y226" i="5"/>
  <c r="Y918" i="5"/>
  <c r="Y22" i="5"/>
  <c r="Y186" i="5"/>
  <c r="Y920" i="5"/>
  <c r="Y189" i="5"/>
  <c r="Y921" i="5"/>
  <c r="Y194" i="5"/>
  <c r="Y922" i="5"/>
  <c r="Y197" i="5"/>
  <c r="Y923" i="5"/>
  <c r="Y204" i="5"/>
  <c r="Y925" i="5"/>
  <c r="Y210" i="5"/>
  <c r="Y927" i="5"/>
  <c r="Y217" i="5"/>
  <c r="Y929" i="5"/>
  <c r="Y23" i="5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732" i="5"/>
  <c r="Y972" i="5"/>
  <c r="Y161" i="4"/>
  <c r="Y167" i="4"/>
  <c r="Y173" i="4"/>
  <c r="Y179" i="4"/>
  <c r="Y185" i="4"/>
  <c r="Y191" i="4"/>
  <c r="Y197" i="4"/>
  <c r="Y203" i="4"/>
  <c r="Y209" i="4"/>
  <c r="Y210" i="4"/>
  <c r="Y26" i="5"/>
  <c r="Y218" i="4"/>
  <c r="Y224" i="4"/>
  <c r="Y230" i="4"/>
  <c r="Y248" i="4"/>
  <c r="Y249" i="4"/>
  <c r="Y27" i="5"/>
  <c r="Y257" i="4"/>
  <c r="Y263" i="4"/>
  <c r="Y269" i="4"/>
  <c r="Y275" i="4"/>
  <c r="Y281" i="4"/>
  <c r="Y287" i="4"/>
  <c r="Y293" i="4"/>
  <c r="Y299" i="4"/>
  <c r="Y300" i="4"/>
  <c r="Y308" i="4"/>
  <c r="Y314" i="4"/>
  <c r="Y320" i="4"/>
  <c r="Y326" i="4"/>
  <c r="Y327" i="4"/>
  <c r="Y28" i="5"/>
  <c r="Y765" i="5"/>
  <c r="Y981" i="5"/>
  <c r="Y770" i="5"/>
  <c r="Y982" i="5"/>
  <c r="Y727" i="5"/>
  <c r="Y983" i="5"/>
  <c r="Y29" i="5"/>
  <c r="Y53" i="6"/>
  <c r="Y60" i="6"/>
  <c r="Y67" i="6"/>
  <c r="Y74" i="6"/>
  <c r="Y81" i="6"/>
  <c r="Y84" i="6"/>
  <c r="Y14" i="6"/>
  <c r="Y21" i="6"/>
  <c r="Y28" i="6"/>
  <c r="Y35" i="6"/>
  <c r="Y42" i="6"/>
  <c r="Y45" i="6"/>
  <c r="Y30" i="5"/>
  <c r="Y20" i="5"/>
  <c r="Z236" i="5"/>
  <c r="Z931" i="5"/>
  <c r="Z241" i="5"/>
  <c r="Z932" i="5"/>
  <c r="Z248" i="5"/>
  <c r="Z933" i="5"/>
  <c r="Z255" i="5"/>
  <c r="Z934" i="5"/>
  <c r="Z262" i="5"/>
  <c r="Z935" i="5"/>
  <c r="Z269" i="5"/>
  <c r="Z936" i="5"/>
  <c r="Z276" i="5"/>
  <c r="Z937" i="5"/>
  <c r="Z283" i="5"/>
  <c r="Z938" i="5"/>
  <c r="Z290" i="5"/>
  <c r="Z939" i="5"/>
  <c r="Z297" i="5"/>
  <c r="Z940" i="5"/>
  <c r="Z307" i="5"/>
  <c r="Z941" i="5"/>
  <c r="Z317" i="5"/>
  <c r="Z942" i="5"/>
  <c r="Z327" i="5"/>
  <c r="Z943" i="5"/>
  <c r="Z337" i="5"/>
  <c r="Z944" i="5"/>
  <c r="Z347" i="5"/>
  <c r="Z945" i="5"/>
  <c r="Z357" i="5"/>
  <c r="Z946" i="5"/>
  <c r="Z368" i="5"/>
  <c r="Z947" i="5"/>
  <c r="Z379" i="5"/>
  <c r="Z948" i="5"/>
  <c r="Z389" i="5"/>
  <c r="Z949" i="5"/>
  <c r="Z394" i="5"/>
  <c r="Z950" i="5"/>
  <c r="Z397" i="5"/>
  <c r="Z951" i="5"/>
  <c r="Z400" i="5"/>
  <c r="Z952" i="5"/>
  <c r="Z403" i="5"/>
  <c r="Z953" i="5"/>
  <c r="Z406" i="5"/>
  <c r="Z954" i="5"/>
  <c r="Z409" i="5"/>
  <c r="Z955" i="5"/>
  <c r="Z412" i="5"/>
  <c r="Z956" i="5"/>
  <c r="Z415" i="5"/>
  <c r="Z957" i="5"/>
  <c r="Z418" i="5"/>
  <c r="Z958" i="5"/>
  <c r="Z422" i="5"/>
  <c r="Z959" i="5"/>
  <c r="Z426" i="5"/>
  <c r="Z960" i="5"/>
  <c r="Z21" i="5"/>
  <c r="Z72" i="5"/>
  <c r="Z904" i="5"/>
  <c r="Z80" i="5"/>
  <c r="Z905" i="5"/>
  <c r="Z88" i="5"/>
  <c r="Z906" i="5"/>
  <c r="Z99" i="5"/>
  <c r="Z907" i="5"/>
  <c r="Z107" i="5"/>
  <c r="Z908" i="5"/>
  <c r="Z115" i="5"/>
  <c r="Z909" i="5"/>
  <c r="Z126" i="5"/>
  <c r="Z910" i="5"/>
  <c r="Z135" i="5"/>
  <c r="Z911" i="5"/>
  <c r="Z143" i="5"/>
  <c r="Z912" i="5"/>
  <c r="Z154" i="5"/>
  <c r="Z913" i="5"/>
  <c r="Z163" i="5"/>
  <c r="Z914" i="5"/>
  <c r="Z171" i="5"/>
  <c r="Z915" i="5"/>
  <c r="Z220" i="5"/>
  <c r="Z916" i="5"/>
  <c r="Z223" i="5"/>
  <c r="Z917" i="5"/>
  <c r="Z226" i="5"/>
  <c r="Z918" i="5"/>
  <c r="Z22" i="5"/>
  <c r="Z186" i="5"/>
  <c r="Z920" i="5"/>
  <c r="Z189" i="5"/>
  <c r="Z921" i="5"/>
  <c r="Z194" i="5"/>
  <c r="Z922" i="5"/>
  <c r="Z197" i="5"/>
  <c r="Z923" i="5"/>
  <c r="Z204" i="5"/>
  <c r="Z925" i="5"/>
  <c r="Z210" i="5"/>
  <c r="Z927" i="5"/>
  <c r="Z217" i="5"/>
  <c r="Z929" i="5"/>
  <c r="Z23" i="5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Z732" i="5"/>
  <c r="Z972" i="5"/>
  <c r="Z161" i="4"/>
  <c r="Z167" i="4"/>
  <c r="Z173" i="4"/>
  <c r="Z179" i="4"/>
  <c r="Z185" i="4"/>
  <c r="Z191" i="4"/>
  <c r="Z197" i="4"/>
  <c r="Z203" i="4"/>
  <c r="Z209" i="4"/>
  <c r="Z210" i="4"/>
  <c r="Z26" i="5"/>
  <c r="Z218" i="4"/>
  <c r="Z224" i="4"/>
  <c r="Z230" i="4"/>
  <c r="Z248" i="4"/>
  <c r="Z249" i="4"/>
  <c r="Z27" i="5"/>
  <c r="Z257" i="4"/>
  <c r="Z263" i="4"/>
  <c r="Z269" i="4"/>
  <c r="Z275" i="4"/>
  <c r="Z281" i="4"/>
  <c r="Z287" i="4"/>
  <c r="Z293" i="4"/>
  <c r="Z299" i="4"/>
  <c r="Z300" i="4"/>
  <c r="Z308" i="4"/>
  <c r="Z314" i="4"/>
  <c r="Z320" i="4"/>
  <c r="Z326" i="4"/>
  <c r="Z327" i="4"/>
  <c r="Z28" i="5"/>
  <c r="Z765" i="5"/>
  <c r="Z981" i="5"/>
  <c r="Z770" i="5"/>
  <c r="Z982" i="5"/>
  <c r="Z727" i="5"/>
  <c r="Z983" i="5"/>
  <c r="Z29" i="5"/>
  <c r="Z53" i="6"/>
  <c r="Z60" i="6"/>
  <c r="Z67" i="6"/>
  <c r="Z74" i="6"/>
  <c r="Z81" i="6"/>
  <c r="Z84" i="6"/>
  <c r="Z14" i="6"/>
  <c r="Z21" i="6"/>
  <c r="Z28" i="6"/>
  <c r="Z35" i="6"/>
  <c r="Z42" i="6"/>
  <c r="Z45" i="6"/>
  <c r="Z30" i="5"/>
  <c r="Z20" i="5"/>
  <c r="AA236" i="5"/>
  <c r="AA931" i="5"/>
  <c r="AA241" i="5"/>
  <c r="AA932" i="5"/>
  <c r="AA248" i="5"/>
  <c r="AA933" i="5"/>
  <c r="AA255" i="5"/>
  <c r="AA934" i="5"/>
  <c r="AA262" i="5"/>
  <c r="AA935" i="5"/>
  <c r="AA269" i="5"/>
  <c r="AA936" i="5"/>
  <c r="AA276" i="5"/>
  <c r="AA937" i="5"/>
  <c r="AA283" i="5"/>
  <c r="AA938" i="5"/>
  <c r="AA290" i="5"/>
  <c r="AA939" i="5"/>
  <c r="AA297" i="5"/>
  <c r="AA940" i="5"/>
  <c r="AA307" i="5"/>
  <c r="AA941" i="5"/>
  <c r="AA317" i="5"/>
  <c r="AA942" i="5"/>
  <c r="AA327" i="5"/>
  <c r="AA943" i="5"/>
  <c r="AA337" i="5"/>
  <c r="AA944" i="5"/>
  <c r="AA347" i="5"/>
  <c r="AA945" i="5"/>
  <c r="AA357" i="5"/>
  <c r="AA946" i="5"/>
  <c r="AA368" i="5"/>
  <c r="AA947" i="5"/>
  <c r="AA379" i="5"/>
  <c r="AA948" i="5"/>
  <c r="AA389" i="5"/>
  <c r="AA949" i="5"/>
  <c r="AA394" i="5"/>
  <c r="AA950" i="5"/>
  <c r="AA397" i="5"/>
  <c r="AA951" i="5"/>
  <c r="AA400" i="5"/>
  <c r="AA952" i="5"/>
  <c r="AA403" i="5"/>
  <c r="AA953" i="5"/>
  <c r="AA406" i="5"/>
  <c r="AA954" i="5"/>
  <c r="AA409" i="5"/>
  <c r="AA955" i="5"/>
  <c r="AA412" i="5"/>
  <c r="AA956" i="5"/>
  <c r="AA415" i="5"/>
  <c r="AA957" i="5"/>
  <c r="AA418" i="5"/>
  <c r="AA958" i="5"/>
  <c r="AA422" i="5"/>
  <c r="AA959" i="5"/>
  <c r="AA426" i="5"/>
  <c r="AA960" i="5"/>
  <c r="AA21" i="5"/>
  <c r="AA72" i="5"/>
  <c r="AA904" i="5"/>
  <c r="AA80" i="5"/>
  <c r="AA905" i="5"/>
  <c r="AA88" i="5"/>
  <c r="AA906" i="5"/>
  <c r="AA99" i="5"/>
  <c r="AA907" i="5"/>
  <c r="AA107" i="5"/>
  <c r="AA908" i="5"/>
  <c r="AA115" i="5"/>
  <c r="AA909" i="5"/>
  <c r="AA126" i="5"/>
  <c r="AA910" i="5"/>
  <c r="AA135" i="5"/>
  <c r="AA911" i="5"/>
  <c r="AA143" i="5"/>
  <c r="AA912" i="5"/>
  <c r="AA154" i="5"/>
  <c r="AA913" i="5"/>
  <c r="AA163" i="5"/>
  <c r="AA914" i="5"/>
  <c r="AA171" i="5"/>
  <c r="AA915" i="5"/>
  <c r="AA220" i="5"/>
  <c r="AA916" i="5"/>
  <c r="AA223" i="5"/>
  <c r="AA917" i="5"/>
  <c r="AA226" i="5"/>
  <c r="AA918" i="5"/>
  <c r="AA22" i="5"/>
  <c r="AA186" i="5"/>
  <c r="AA920" i="5"/>
  <c r="AA189" i="5"/>
  <c r="AA921" i="5"/>
  <c r="AA194" i="5"/>
  <c r="AA922" i="5"/>
  <c r="AA197" i="5"/>
  <c r="AA923" i="5"/>
  <c r="AA204" i="5"/>
  <c r="AA925" i="5"/>
  <c r="AA210" i="5"/>
  <c r="AA927" i="5"/>
  <c r="AA217" i="5"/>
  <c r="AA929" i="5"/>
  <c r="AA23" i="5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95" i="4"/>
  <c r="AA101" i="4"/>
  <c r="AA107" i="4"/>
  <c r="AA113" i="4"/>
  <c r="AA119" i="4"/>
  <c r="AA120" i="4"/>
  <c r="AA128" i="4"/>
  <c r="AA134" i="4"/>
  <c r="AA140" i="4"/>
  <c r="AA146" i="4"/>
  <c r="AA152" i="4"/>
  <c r="AA153" i="4"/>
  <c r="AA732" i="5"/>
  <c r="AA972" i="5"/>
  <c r="AA161" i="4"/>
  <c r="AA167" i="4"/>
  <c r="AA173" i="4"/>
  <c r="AA179" i="4"/>
  <c r="AA185" i="4"/>
  <c r="AA191" i="4"/>
  <c r="AA197" i="4"/>
  <c r="AA203" i="4"/>
  <c r="AA209" i="4"/>
  <c r="AA210" i="4"/>
  <c r="AA26" i="5"/>
  <c r="AA218" i="4"/>
  <c r="AA224" i="4"/>
  <c r="AA230" i="4"/>
  <c r="AA248" i="4"/>
  <c r="AA249" i="4"/>
  <c r="AA27" i="5"/>
  <c r="AA257" i="4"/>
  <c r="AA263" i="4"/>
  <c r="AA269" i="4"/>
  <c r="AA275" i="4"/>
  <c r="AA281" i="4"/>
  <c r="AA287" i="4"/>
  <c r="AA293" i="4"/>
  <c r="AA299" i="4"/>
  <c r="AA300" i="4"/>
  <c r="AA308" i="4"/>
  <c r="AA314" i="4"/>
  <c r="AA320" i="4"/>
  <c r="AA326" i="4"/>
  <c r="AA327" i="4"/>
  <c r="AA28" i="5"/>
  <c r="AA765" i="5"/>
  <c r="AA981" i="5"/>
  <c r="AA770" i="5"/>
  <c r="AA982" i="5"/>
  <c r="AA727" i="5"/>
  <c r="AA983" i="5"/>
  <c r="AA29" i="5"/>
  <c r="AA53" i="6"/>
  <c r="AA60" i="6"/>
  <c r="AA67" i="6"/>
  <c r="AA74" i="6"/>
  <c r="AA81" i="6"/>
  <c r="AA84" i="6"/>
  <c r="AA14" i="6"/>
  <c r="AA21" i="6"/>
  <c r="AA28" i="6"/>
  <c r="AA35" i="6"/>
  <c r="AA42" i="6"/>
  <c r="AA45" i="6"/>
  <c r="AA30" i="5"/>
  <c r="AA20" i="5"/>
  <c r="AB236" i="5"/>
  <c r="AB931" i="5"/>
  <c r="AB241" i="5"/>
  <c r="AB932" i="5"/>
  <c r="AB248" i="5"/>
  <c r="AB933" i="5"/>
  <c r="AB255" i="5"/>
  <c r="AB934" i="5"/>
  <c r="AB262" i="5"/>
  <c r="AB935" i="5"/>
  <c r="AB269" i="5"/>
  <c r="AB936" i="5"/>
  <c r="AB276" i="5"/>
  <c r="AB937" i="5"/>
  <c r="AB283" i="5"/>
  <c r="AB938" i="5"/>
  <c r="AB290" i="5"/>
  <c r="AB939" i="5"/>
  <c r="AB297" i="5"/>
  <c r="AB940" i="5"/>
  <c r="AB307" i="5"/>
  <c r="AB941" i="5"/>
  <c r="AB317" i="5"/>
  <c r="AB942" i="5"/>
  <c r="AB327" i="5"/>
  <c r="AB943" i="5"/>
  <c r="AB337" i="5"/>
  <c r="AB944" i="5"/>
  <c r="AB347" i="5"/>
  <c r="AB945" i="5"/>
  <c r="AB357" i="5"/>
  <c r="AB946" i="5"/>
  <c r="AB368" i="5"/>
  <c r="AB947" i="5"/>
  <c r="AB379" i="5"/>
  <c r="AB948" i="5"/>
  <c r="AB389" i="5"/>
  <c r="AB949" i="5"/>
  <c r="AB394" i="5"/>
  <c r="AB950" i="5"/>
  <c r="AB397" i="5"/>
  <c r="AB951" i="5"/>
  <c r="AB400" i="5"/>
  <c r="AB952" i="5"/>
  <c r="AB403" i="5"/>
  <c r="AB953" i="5"/>
  <c r="AB406" i="5"/>
  <c r="AB954" i="5"/>
  <c r="AB409" i="5"/>
  <c r="AB955" i="5"/>
  <c r="AB412" i="5"/>
  <c r="AB956" i="5"/>
  <c r="AB415" i="5"/>
  <c r="AB957" i="5"/>
  <c r="AB418" i="5"/>
  <c r="AB958" i="5"/>
  <c r="AB422" i="5"/>
  <c r="AB959" i="5"/>
  <c r="AB426" i="5"/>
  <c r="AB960" i="5"/>
  <c r="AB21" i="5"/>
  <c r="AB72" i="5"/>
  <c r="AB904" i="5"/>
  <c r="AB80" i="5"/>
  <c r="AB905" i="5"/>
  <c r="AB88" i="5"/>
  <c r="AB906" i="5"/>
  <c r="AB99" i="5"/>
  <c r="AB907" i="5"/>
  <c r="AB107" i="5"/>
  <c r="AB908" i="5"/>
  <c r="AB115" i="5"/>
  <c r="AB909" i="5"/>
  <c r="AB126" i="5"/>
  <c r="AB910" i="5"/>
  <c r="AB135" i="5"/>
  <c r="AB911" i="5"/>
  <c r="AB143" i="5"/>
  <c r="AB912" i="5"/>
  <c r="AB154" i="5"/>
  <c r="AB913" i="5"/>
  <c r="AB163" i="5"/>
  <c r="AB914" i="5"/>
  <c r="AB171" i="5"/>
  <c r="AB915" i="5"/>
  <c r="AB220" i="5"/>
  <c r="AB916" i="5"/>
  <c r="AB223" i="5"/>
  <c r="AB917" i="5"/>
  <c r="AB226" i="5"/>
  <c r="AB918" i="5"/>
  <c r="AB22" i="5"/>
  <c r="AB186" i="5"/>
  <c r="AB920" i="5"/>
  <c r="AB189" i="5"/>
  <c r="AB921" i="5"/>
  <c r="AB194" i="5"/>
  <c r="AB922" i="5"/>
  <c r="AB197" i="5"/>
  <c r="AB923" i="5"/>
  <c r="AB204" i="5"/>
  <c r="AB925" i="5"/>
  <c r="AB210" i="5"/>
  <c r="AB927" i="5"/>
  <c r="AB217" i="5"/>
  <c r="AB929" i="5"/>
  <c r="AB23" i="5"/>
  <c r="AB14" i="4"/>
  <c r="AB20" i="4"/>
  <c r="AB26" i="4"/>
  <c r="AB32" i="4"/>
  <c r="AB38" i="4"/>
  <c r="AB44" i="4"/>
  <c r="AB50" i="4"/>
  <c r="AB56" i="4"/>
  <c r="AB62" i="4"/>
  <c r="AB63" i="4"/>
  <c r="AB71" i="4"/>
  <c r="AB77" i="4"/>
  <c r="AB83" i="4"/>
  <c r="AB89" i="4"/>
  <c r="AB95" i="4"/>
  <c r="AB101" i="4"/>
  <c r="AB107" i="4"/>
  <c r="AB113" i="4"/>
  <c r="AB119" i="4"/>
  <c r="AB120" i="4"/>
  <c r="AB128" i="4"/>
  <c r="AB134" i="4"/>
  <c r="AB140" i="4"/>
  <c r="AB146" i="4"/>
  <c r="AB152" i="4"/>
  <c r="AB153" i="4"/>
  <c r="AB732" i="5"/>
  <c r="AB972" i="5"/>
  <c r="AB161" i="4"/>
  <c r="AB167" i="4"/>
  <c r="AB173" i="4"/>
  <c r="AB179" i="4"/>
  <c r="AB185" i="4"/>
  <c r="AB191" i="4"/>
  <c r="AB197" i="4"/>
  <c r="AB203" i="4"/>
  <c r="AB209" i="4"/>
  <c r="AB210" i="4"/>
  <c r="AB26" i="5"/>
  <c r="AB218" i="4"/>
  <c r="AB224" i="4"/>
  <c r="AB230" i="4"/>
  <c r="AB248" i="4"/>
  <c r="AB249" i="4"/>
  <c r="AB27" i="5"/>
  <c r="AB257" i="4"/>
  <c r="AB263" i="4"/>
  <c r="AB269" i="4"/>
  <c r="AB275" i="4"/>
  <c r="AB281" i="4"/>
  <c r="AB287" i="4"/>
  <c r="AB293" i="4"/>
  <c r="AB299" i="4"/>
  <c r="AB300" i="4"/>
  <c r="AB308" i="4"/>
  <c r="AB314" i="4"/>
  <c r="AB320" i="4"/>
  <c r="AB326" i="4"/>
  <c r="AB327" i="4"/>
  <c r="AB28" i="5"/>
  <c r="AB765" i="5"/>
  <c r="AB981" i="5"/>
  <c r="AB770" i="5"/>
  <c r="AB982" i="5"/>
  <c r="AB727" i="5"/>
  <c r="AB983" i="5"/>
  <c r="AB29" i="5"/>
  <c r="AB53" i="6"/>
  <c r="AB60" i="6"/>
  <c r="AB67" i="6"/>
  <c r="AB74" i="6"/>
  <c r="AB81" i="6"/>
  <c r="AB84" i="6"/>
  <c r="AB14" i="6"/>
  <c r="AB21" i="6"/>
  <c r="AB28" i="6"/>
  <c r="AB35" i="6"/>
  <c r="AB42" i="6"/>
  <c r="AB45" i="6"/>
  <c r="AB30" i="5"/>
  <c r="AB20" i="5"/>
  <c r="AC236" i="5"/>
  <c r="AC931" i="5"/>
  <c r="AC241" i="5"/>
  <c r="AC932" i="5"/>
  <c r="AC248" i="5"/>
  <c r="AC933" i="5"/>
  <c r="AC255" i="5"/>
  <c r="AC934" i="5"/>
  <c r="AC262" i="5"/>
  <c r="AC935" i="5"/>
  <c r="AC269" i="5"/>
  <c r="AC936" i="5"/>
  <c r="AC276" i="5"/>
  <c r="AC937" i="5"/>
  <c r="AC283" i="5"/>
  <c r="AC938" i="5"/>
  <c r="AC290" i="5"/>
  <c r="AC939" i="5"/>
  <c r="AC297" i="5"/>
  <c r="AC940" i="5"/>
  <c r="AC307" i="5"/>
  <c r="AC941" i="5"/>
  <c r="AC317" i="5"/>
  <c r="AC942" i="5"/>
  <c r="AC327" i="5"/>
  <c r="AC943" i="5"/>
  <c r="AC337" i="5"/>
  <c r="AC944" i="5"/>
  <c r="AC347" i="5"/>
  <c r="AC945" i="5"/>
  <c r="AC357" i="5"/>
  <c r="AC946" i="5"/>
  <c r="AC368" i="5"/>
  <c r="AC947" i="5"/>
  <c r="AC379" i="5"/>
  <c r="AC948" i="5"/>
  <c r="AC389" i="5"/>
  <c r="AC949" i="5"/>
  <c r="AC394" i="5"/>
  <c r="AC950" i="5"/>
  <c r="AC397" i="5"/>
  <c r="AC951" i="5"/>
  <c r="AC400" i="5"/>
  <c r="AC952" i="5"/>
  <c r="AC403" i="5"/>
  <c r="AC953" i="5"/>
  <c r="AC406" i="5"/>
  <c r="AC954" i="5"/>
  <c r="AC409" i="5"/>
  <c r="AC955" i="5"/>
  <c r="AC412" i="5"/>
  <c r="AC956" i="5"/>
  <c r="AC415" i="5"/>
  <c r="AC957" i="5"/>
  <c r="AC418" i="5"/>
  <c r="AC958" i="5"/>
  <c r="AC422" i="5"/>
  <c r="AC959" i="5"/>
  <c r="AC426" i="5"/>
  <c r="AC960" i="5"/>
  <c r="AC21" i="5"/>
  <c r="AC72" i="5"/>
  <c r="AC904" i="5"/>
  <c r="AC80" i="5"/>
  <c r="AC905" i="5"/>
  <c r="AC88" i="5"/>
  <c r="AC906" i="5"/>
  <c r="AC99" i="5"/>
  <c r="AC907" i="5"/>
  <c r="AC107" i="5"/>
  <c r="AC908" i="5"/>
  <c r="AC115" i="5"/>
  <c r="AC909" i="5"/>
  <c r="AC126" i="5"/>
  <c r="AC910" i="5"/>
  <c r="AC135" i="5"/>
  <c r="AC911" i="5"/>
  <c r="AC143" i="5"/>
  <c r="AC912" i="5"/>
  <c r="AC154" i="5"/>
  <c r="AC913" i="5"/>
  <c r="AC163" i="5"/>
  <c r="AC914" i="5"/>
  <c r="AC171" i="5"/>
  <c r="AC915" i="5"/>
  <c r="AC220" i="5"/>
  <c r="AC916" i="5"/>
  <c r="AC223" i="5"/>
  <c r="AC917" i="5"/>
  <c r="AC226" i="5"/>
  <c r="AC918" i="5"/>
  <c r="AC22" i="5"/>
  <c r="AC186" i="5"/>
  <c r="AC920" i="5"/>
  <c r="AC189" i="5"/>
  <c r="AC921" i="5"/>
  <c r="AC194" i="5"/>
  <c r="AC922" i="5"/>
  <c r="AC197" i="5"/>
  <c r="AC923" i="5"/>
  <c r="AC204" i="5"/>
  <c r="AC925" i="5"/>
  <c r="AC210" i="5"/>
  <c r="AC927" i="5"/>
  <c r="AC217" i="5"/>
  <c r="AC929" i="5"/>
  <c r="AC23" i="5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95" i="4"/>
  <c r="AC101" i="4"/>
  <c r="AC107" i="4"/>
  <c r="AC113" i="4"/>
  <c r="AC119" i="4"/>
  <c r="AC120" i="4"/>
  <c r="AC128" i="4"/>
  <c r="AC134" i="4"/>
  <c r="AC140" i="4"/>
  <c r="AC146" i="4"/>
  <c r="AC152" i="4"/>
  <c r="AC153" i="4"/>
  <c r="AC732" i="5"/>
  <c r="AC972" i="5"/>
  <c r="AC161" i="4"/>
  <c r="AC167" i="4"/>
  <c r="AC173" i="4"/>
  <c r="AC179" i="4"/>
  <c r="AC185" i="4"/>
  <c r="AC191" i="4"/>
  <c r="AC197" i="4"/>
  <c r="AC203" i="4"/>
  <c r="AC209" i="4"/>
  <c r="AC210" i="4"/>
  <c r="AC26" i="5"/>
  <c r="AC218" i="4"/>
  <c r="AC224" i="4"/>
  <c r="AC230" i="4"/>
  <c r="AC248" i="4"/>
  <c r="AC249" i="4"/>
  <c r="AC27" i="5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28" i="5"/>
  <c r="AC765" i="5"/>
  <c r="AC981" i="5"/>
  <c r="AC770" i="5"/>
  <c r="AC982" i="5"/>
  <c r="AC727" i="5"/>
  <c r="AC983" i="5"/>
  <c r="AC29" i="5"/>
  <c r="AC53" i="6"/>
  <c r="AC60" i="6"/>
  <c r="AC67" i="6"/>
  <c r="AC74" i="6"/>
  <c r="AC81" i="6"/>
  <c r="AC84" i="6"/>
  <c r="AC14" i="6"/>
  <c r="AC21" i="6"/>
  <c r="AC28" i="6"/>
  <c r="AC35" i="6"/>
  <c r="AC42" i="6"/>
  <c r="AC45" i="6"/>
  <c r="AC30" i="5"/>
  <c r="AC20" i="5"/>
  <c r="AD236" i="5"/>
  <c r="AD931" i="5"/>
  <c r="AD241" i="5"/>
  <c r="AD932" i="5"/>
  <c r="AD248" i="5"/>
  <c r="AD933" i="5"/>
  <c r="AD255" i="5"/>
  <c r="AD934" i="5"/>
  <c r="AD262" i="5"/>
  <c r="AD935" i="5"/>
  <c r="AD269" i="5"/>
  <c r="AD936" i="5"/>
  <c r="AD276" i="5"/>
  <c r="AD937" i="5"/>
  <c r="AD283" i="5"/>
  <c r="AD938" i="5"/>
  <c r="AD290" i="5"/>
  <c r="AD939" i="5"/>
  <c r="AD297" i="5"/>
  <c r="AD940" i="5"/>
  <c r="AD307" i="5"/>
  <c r="AD941" i="5"/>
  <c r="AD317" i="5"/>
  <c r="AD942" i="5"/>
  <c r="AD327" i="5"/>
  <c r="AD943" i="5"/>
  <c r="AD337" i="5"/>
  <c r="AD944" i="5"/>
  <c r="AD347" i="5"/>
  <c r="AD945" i="5"/>
  <c r="AD357" i="5"/>
  <c r="AD946" i="5"/>
  <c r="AD368" i="5"/>
  <c r="AD947" i="5"/>
  <c r="AD379" i="5"/>
  <c r="AD948" i="5"/>
  <c r="AD389" i="5"/>
  <c r="AD949" i="5"/>
  <c r="AD394" i="5"/>
  <c r="AD950" i="5"/>
  <c r="AD397" i="5"/>
  <c r="AD951" i="5"/>
  <c r="AD400" i="5"/>
  <c r="AD952" i="5"/>
  <c r="AD403" i="5"/>
  <c r="AD953" i="5"/>
  <c r="AD406" i="5"/>
  <c r="AD954" i="5"/>
  <c r="AD409" i="5"/>
  <c r="AD955" i="5"/>
  <c r="AD412" i="5"/>
  <c r="AD956" i="5"/>
  <c r="AD415" i="5"/>
  <c r="AD957" i="5"/>
  <c r="AD418" i="5"/>
  <c r="AD958" i="5"/>
  <c r="AD422" i="5"/>
  <c r="AD959" i="5"/>
  <c r="AD426" i="5"/>
  <c r="AD960" i="5"/>
  <c r="AD21" i="5"/>
  <c r="AD72" i="5"/>
  <c r="AD904" i="5"/>
  <c r="AD80" i="5"/>
  <c r="AD905" i="5"/>
  <c r="AD88" i="5"/>
  <c r="AD906" i="5"/>
  <c r="AD99" i="5"/>
  <c r="AD907" i="5"/>
  <c r="AD107" i="5"/>
  <c r="AD908" i="5"/>
  <c r="AD115" i="5"/>
  <c r="AD909" i="5"/>
  <c r="AD126" i="5"/>
  <c r="AD910" i="5"/>
  <c r="AD135" i="5"/>
  <c r="AD911" i="5"/>
  <c r="AD143" i="5"/>
  <c r="AD912" i="5"/>
  <c r="AD154" i="5"/>
  <c r="AD913" i="5"/>
  <c r="AD163" i="5"/>
  <c r="AD914" i="5"/>
  <c r="AD171" i="5"/>
  <c r="AD915" i="5"/>
  <c r="AD220" i="5"/>
  <c r="AD916" i="5"/>
  <c r="AD223" i="5"/>
  <c r="AD917" i="5"/>
  <c r="AD226" i="5"/>
  <c r="AD918" i="5"/>
  <c r="AD22" i="5"/>
  <c r="AD186" i="5"/>
  <c r="AD920" i="5"/>
  <c r="AD189" i="5"/>
  <c r="AD921" i="5"/>
  <c r="AD194" i="5"/>
  <c r="AD922" i="5"/>
  <c r="AD197" i="5"/>
  <c r="AD923" i="5"/>
  <c r="AD204" i="5"/>
  <c r="AD925" i="5"/>
  <c r="AD210" i="5"/>
  <c r="AD927" i="5"/>
  <c r="AD217" i="5"/>
  <c r="AD929" i="5"/>
  <c r="AD23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19" i="4"/>
  <c r="AD120" i="4"/>
  <c r="AD128" i="4"/>
  <c r="AD134" i="4"/>
  <c r="AD140" i="4"/>
  <c r="AD146" i="4"/>
  <c r="AD152" i="4"/>
  <c r="AD153" i="4"/>
  <c r="AD732" i="5"/>
  <c r="AD972" i="5"/>
  <c r="AD161" i="4"/>
  <c r="AD167" i="4"/>
  <c r="AD173" i="4"/>
  <c r="AD179" i="4"/>
  <c r="AD185" i="4"/>
  <c r="AD191" i="4"/>
  <c r="AD197" i="4"/>
  <c r="AD203" i="4"/>
  <c r="AD209" i="4"/>
  <c r="AD210" i="4"/>
  <c r="AD26" i="5"/>
  <c r="AD218" i="4"/>
  <c r="AD224" i="4"/>
  <c r="AD230" i="4"/>
  <c r="AD248" i="4"/>
  <c r="AD249" i="4"/>
  <c r="AD27" i="5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28" i="5"/>
  <c r="AD765" i="5"/>
  <c r="AD981" i="5"/>
  <c r="AD770" i="5"/>
  <c r="AD982" i="5"/>
  <c r="AD727" i="5"/>
  <c r="AD983" i="5"/>
  <c r="AD29" i="5"/>
  <c r="AD53" i="6"/>
  <c r="AD60" i="6"/>
  <c r="AD67" i="6"/>
  <c r="AD74" i="6"/>
  <c r="AD81" i="6"/>
  <c r="AD84" i="6"/>
  <c r="AD14" i="6"/>
  <c r="AD21" i="6"/>
  <c r="AD28" i="6"/>
  <c r="AD35" i="6"/>
  <c r="AD42" i="6"/>
  <c r="AD45" i="6"/>
  <c r="AD30" i="5"/>
  <c r="AD20" i="5"/>
  <c r="AE236" i="5"/>
  <c r="AE931" i="5"/>
  <c r="AE241" i="5"/>
  <c r="AE932" i="5"/>
  <c r="AE248" i="5"/>
  <c r="AE933" i="5"/>
  <c r="AE255" i="5"/>
  <c r="AE934" i="5"/>
  <c r="AE262" i="5"/>
  <c r="AE935" i="5"/>
  <c r="AE269" i="5"/>
  <c r="AE936" i="5"/>
  <c r="AE276" i="5"/>
  <c r="AE937" i="5"/>
  <c r="AE283" i="5"/>
  <c r="AE938" i="5"/>
  <c r="AE290" i="5"/>
  <c r="AE939" i="5"/>
  <c r="AE297" i="5"/>
  <c r="AE940" i="5"/>
  <c r="AE307" i="5"/>
  <c r="AE941" i="5"/>
  <c r="AE317" i="5"/>
  <c r="AE942" i="5"/>
  <c r="AE327" i="5"/>
  <c r="AE943" i="5"/>
  <c r="AE337" i="5"/>
  <c r="AE944" i="5"/>
  <c r="AE347" i="5"/>
  <c r="AE945" i="5"/>
  <c r="AE357" i="5"/>
  <c r="AE946" i="5"/>
  <c r="AE368" i="5"/>
  <c r="AE947" i="5"/>
  <c r="AE379" i="5"/>
  <c r="AE948" i="5"/>
  <c r="AE389" i="5"/>
  <c r="AE949" i="5"/>
  <c r="AE394" i="5"/>
  <c r="AE950" i="5"/>
  <c r="AE397" i="5"/>
  <c r="AE951" i="5"/>
  <c r="AE400" i="5"/>
  <c r="AE952" i="5"/>
  <c r="AE403" i="5"/>
  <c r="AE953" i="5"/>
  <c r="AE406" i="5"/>
  <c r="AE954" i="5"/>
  <c r="AE409" i="5"/>
  <c r="AE955" i="5"/>
  <c r="AE412" i="5"/>
  <c r="AE956" i="5"/>
  <c r="AE415" i="5"/>
  <c r="AE957" i="5"/>
  <c r="AE418" i="5"/>
  <c r="AE958" i="5"/>
  <c r="AE422" i="5"/>
  <c r="AE959" i="5"/>
  <c r="AE426" i="5"/>
  <c r="AE960" i="5"/>
  <c r="AE21" i="5"/>
  <c r="AE72" i="5"/>
  <c r="AE904" i="5"/>
  <c r="AE80" i="5"/>
  <c r="AE905" i="5"/>
  <c r="AE88" i="5"/>
  <c r="AE906" i="5"/>
  <c r="AE99" i="5"/>
  <c r="AE907" i="5"/>
  <c r="AE107" i="5"/>
  <c r="AE908" i="5"/>
  <c r="AE115" i="5"/>
  <c r="AE909" i="5"/>
  <c r="AE126" i="5"/>
  <c r="AE910" i="5"/>
  <c r="AE135" i="5"/>
  <c r="AE911" i="5"/>
  <c r="AE143" i="5"/>
  <c r="AE912" i="5"/>
  <c r="AE154" i="5"/>
  <c r="AE913" i="5"/>
  <c r="AE163" i="5"/>
  <c r="AE914" i="5"/>
  <c r="AE171" i="5"/>
  <c r="AE915" i="5"/>
  <c r="AE220" i="5"/>
  <c r="AE916" i="5"/>
  <c r="AE223" i="5"/>
  <c r="AE917" i="5"/>
  <c r="AE226" i="5"/>
  <c r="AE918" i="5"/>
  <c r="AE22" i="5"/>
  <c r="AE186" i="5"/>
  <c r="AE920" i="5"/>
  <c r="AE189" i="5"/>
  <c r="AE921" i="5"/>
  <c r="AE194" i="5"/>
  <c r="AE922" i="5"/>
  <c r="AE197" i="5"/>
  <c r="AE923" i="5"/>
  <c r="AE204" i="5"/>
  <c r="AE925" i="5"/>
  <c r="AE210" i="5"/>
  <c r="AE927" i="5"/>
  <c r="AE217" i="5"/>
  <c r="AE929" i="5"/>
  <c r="AE23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95" i="4"/>
  <c r="AE101" i="4"/>
  <c r="AE107" i="4"/>
  <c r="AE113" i="4"/>
  <c r="AE119" i="4"/>
  <c r="AE120" i="4"/>
  <c r="AE128" i="4"/>
  <c r="AE134" i="4"/>
  <c r="AE140" i="4"/>
  <c r="AE146" i="4"/>
  <c r="AE152" i="4"/>
  <c r="AE153" i="4"/>
  <c r="AE732" i="5"/>
  <c r="AE972" i="5"/>
  <c r="AE161" i="4"/>
  <c r="AE167" i="4"/>
  <c r="AE173" i="4"/>
  <c r="AE179" i="4"/>
  <c r="AE185" i="4"/>
  <c r="AE191" i="4"/>
  <c r="AE197" i="4"/>
  <c r="AE203" i="4"/>
  <c r="AE209" i="4"/>
  <c r="AE210" i="4"/>
  <c r="AE26" i="5"/>
  <c r="AE218" i="4"/>
  <c r="AE224" i="4"/>
  <c r="AE230" i="4"/>
  <c r="AE248" i="4"/>
  <c r="AE249" i="4"/>
  <c r="AE27" i="5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28" i="5"/>
  <c r="AE765" i="5"/>
  <c r="AE981" i="5"/>
  <c r="AE770" i="5"/>
  <c r="AE982" i="5"/>
  <c r="AE727" i="5"/>
  <c r="AE983" i="5"/>
  <c r="AE29" i="5"/>
  <c r="AE53" i="6"/>
  <c r="AE60" i="6"/>
  <c r="AE67" i="6"/>
  <c r="AE74" i="6"/>
  <c r="AE81" i="6"/>
  <c r="AE84" i="6"/>
  <c r="AE14" i="6"/>
  <c r="AE21" i="6"/>
  <c r="AE28" i="6"/>
  <c r="AE35" i="6"/>
  <c r="AE42" i="6"/>
  <c r="AE45" i="6"/>
  <c r="AE30" i="5"/>
  <c r="AE20" i="5"/>
  <c r="AF236" i="5"/>
  <c r="AF931" i="5"/>
  <c r="AF241" i="5"/>
  <c r="AF932" i="5"/>
  <c r="AF248" i="5"/>
  <c r="AF933" i="5"/>
  <c r="AF255" i="5"/>
  <c r="AF934" i="5"/>
  <c r="AF262" i="5"/>
  <c r="AF935" i="5"/>
  <c r="AF269" i="5"/>
  <c r="AF936" i="5"/>
  <c r="AF276" i="5"/>
  <c r="AF937" i="5"/>
  <c r="AF283" i="5"/>
  <c r="AF938" i="5"/>
  <c r="AF290" i="5"/>
  <c r="AF939" i="5"/>
  <c r="AF297" i="5"/>
  <c r="AF940" i="5"/>
  <c r="AF307" i="5"/>
  <c r="AF941" i="5"/>
  <c r="AF317" i="5"/>
  <c r="AF942" i="5"/>
  <c r="AF327" i="5"/>
  <c r="AF943" i="5"/>
  <c r="AF337" i="5"/>
  <c r="AF944" i="5"/>
  <c r="AF347" i="5"/>
  <c r="AF945" i="5"/>
  <c r="AF357" i="5"/>
  <c r="AF946" i="5"/>
  <c r="AF368" i="5"/>
  <c r="AF947" i="5"/>
  <c r="AF379" i="5"/>
  <c r="AF948" i="5"/>
  <c r="AF389" i="5"/>
  <c r="AF949" i="5"/>
  <c r="AF394" i="5"/>
  <c r="AF950" i="5"/>
  <c r="AF397" i="5"/>
  <c r="AF951" i="5"/>
  <c r="AF400" i="5"/>
  <c r="AF952" i="5"/>
  <c r="AF403" i="5"/>
  <c r="AF953" i="5"/>
  <c r="AF406" i="5"/>
  <c r="AF954" i="5"/>
  <c r="AF409" i="5"/>
  <c r="AF955" i="5"/>
  <c r="AF412" i="5"/>
  <c r="AF956" i="5"/>
  <c r="AF415" i="5"/>
  <c r="AF957" i="5"/>
  <c r="AF418" i="5"/>
  <c r="AF958" i="5"/>
  <c r="AF422" i="5"/>
  <c r="AF959" i="5"/>
  <c r="AF426" i="5"/>
  <c r="AF960" i="5"/>
  <c r="AF21" i="5"/>
  <c r="AF72" i="5"/>
  <c r="AF904" i="5"/>
  <c r="AF80" i="5"/>
  <c r="AF905" i="5"/>
  <c r="AF88" i="5"/>
  <c r="AF906" i="5"/>
  <c r="AF99" i="5"/>
  <c r="AF907" i="5"/>
  <c r="AF107" i="5"/>
  <c r="AF908" i="5"/>
  <c r="AF115" i="5"/>
  <c r="AF909" i="5"/>
  <c r="AF126" i="5"/>
  <c r="AF910" i="5"/>
  <c r="AF135" i="5"/>
  <c r="AF911" i="5"/>
  <c r="AF912" i="5"/>
  <c r="AF154" i="5"/>
  <c r="AF913" i="5"/>
  <c r="AF163" i="5"/>
  <c r="AF914" i="5"/>
  <c r="AF171" i="5"/>
  <c r="AF915" i="5"/>
  <c r="AF220" i="5"/>
  <c r="AF916" i="5"/>
  <c r="AF223" i="5"/>
  <c r="AF917" i="5"/>
  <c r="AF226" i="5"/>
  <c r="AF918" i="5"/>
  <c r="AF22" i="5"/>
  <c r="AF920" i="5"/>
  <c r="AF921" i="5"/>
  <c r="AF922" i="5"/>
  <c r="AF197" i="5"/>
  <c r="AF923" i="5"/>
  <c r="AF925" i="5"/>
  <c r="AF207" i="5"/>
  <c r="AF926" i="5"/>
  <c r="AF210" i="5"/>
  <c r="AF927" i="5"/>
  <c r="AF217" i="5"/>
  <c r="AF929" i="5"/>
  <c r="AF23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732" i="5"/>
  <c r="AF972" i="5"/>
  <c r="AF161" i="4"/>
  <c r="AF167" i="4"/>
  <c r="AF173" i="4"/>
  <c r="AF179" i="4"/>
  <c r="AF185" i="4"/>
  <c r="AF191" i="4"/>
  <c r="AF197" i="4"/>
  <c r="AF203" i="4"/>
  <c r="AF209" i="4"/>
  <c r="AF210" i="4"/>
  <c r="AF26" i="5"/>
  <c r="AF218" i="4"/>
  <c r="AF224" i="4"/>
  <c r="AF230" i="4"/>
  <c r="AF248" i="4"/>
  <c r="AF249" i="4"/>
  <c r="AF27" i="5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28" i="5"/>
  <c r="AF765" i="5"/>
  <c r="AF981" i="5"/>
  <c r="AF770" i="5"/>
  <c r="AF982" i="5"/>
  <c r="AF727" i="5"/>
  <c r="AF983" i="5"/>
  <c r="AF29" i="5"/>
  <c r="AF53" i="6"/>
  <c r="AF60" i="6"/>
  <c r="AF67" i="6"/>
  <c r="AF74" i="6"/>
  <c r="AF81" i="6"/>
  <c r="AF84" i="6"/>
  <c r="AF14" i="6"/>
  <c r="AF21" i="6"/>
  <c r="AF28" i="6"/>
  <c r="AF35" i="6"/>
  <c r="AF42" i="6"/>
  <c r="AF45" i="6"/>
  <c r="AF30" i="5"/>
  <c r="AF20" i="5"/>
  <c r="AG236" i="5"/>
  <c r="AG931" i="5"/>
  <c r="AG241" i="5"/>
  <c r="AG932" i="5"/>
  <c r="AG248" i="5"/>
  <c r="AG933" i="5"/>
  <c r="AG255" i="5"/>
  <c r="AG934" i="5"/>
  <c r="AG262" i="5"/>
  <c r="AG935" i="5"/>
  <c r="AG269" i="5"/>
  <c r="AG936" i="5"/>
  <c r="AG276" i="5"/>
  <c r="AG937" i="5"/>
  <c r="AG283" i="5"/>
  <c r="AG938" i="5"/>
  <c r="AG290" i="5"/>
  <c r="AG939" i="5"/>
  <c r="AG297" i="5"/>
  <c r="AG940" i="5"/>
  <c r="AG307" i="5"/>
  <c r="AG941" i="5"/>
  <c r="AG317" i="5"/>
  <c r="AG942" i="5"/>
  <c r="AG327" i="5"/>
  <c r="AG943" i="5"/>
  <c r="AG337" i="5"/>
  <c r="AG944" i="5"/>
  <c r="AG347" i="5"/>
  <c r="AG945" i="5"/>
  <c r="AG357" i="5"/>
  <c r="AG946" i="5"/>
  <c r="AG368" i="5"/>
  <c r="AG947" i="5"/>
  <c r="AG379" i="5"/>
  <c r="AG948" i="5"/>
  <c r="AG389" i="5"/>
  <c r="AG949" i="5"/>
  <c r="AG394" i="5"/>
  <c r="AG950" i="5"/>
  <c r="AG397" i="5"/>
  <c r="AG951" i="5"/>
  <c r="AG400" i="5"/>
  <c r="AG952" i="5"/>
  <c r="AG403" i="5"/>
  <c r="AG953" i="5"/>
  <c r="AG406" i="5"/>
  <c r="AG954" i="5"/>
  <c r="AG409" i="5"/>
  <c r="AG955" i="5"/>
  <c r="AG412" i="5"/>
  <c r="AG956" i="5"/>
  <c r="AG415" i="5"/>
  <c r="AG957" i="5"/>
  <c r="AG418" i="5"/>
  <c r="AG958" i="5"/>
  <c r="AG422" i="5"/>
  <c r="AG959" i="5"/>
  <c r="AG426" i="5"/>
  <c r="AG960" i="5"/>
  <c r="AG21" i="5"/>
  <c r="AG72" i="5"/>
  <c r="AG904" i="5"/>
  <c r="AG80" i="5"/>
  <c r="AG905" i="5"/>
  <c r="AG88" i="5"/>
  <c r="AG906" i="5"/>
  <c r="AG99" i="5"/>
  <c r="AG907" i="5"/>
  <c r="AG107" i="5"/>
  <c r="AG908" i="5"/>
  <c r="AG115" i="5"/>
  <c r="AG909" i="5"/>
  <c r="AG126" i="5"/>
  <c r="AG910" i="5"/>
  <c r="AG135" i="5"/>
  <c r="AG911" i="5"/>
  <c r="AG912" i="5"/>
  <c r="AG154" i="5"/>
  <c r="AG913" i="5"/>
  <c r="AG163" i="5"/>
  <c r="AG914" i="5"/>
  <c r="AG171" i="5"/>
  <c r="AG915" i="5"/>
  <c r="AG220" i="5"/>
  <c r="AG916" i="5"/>
  <c r="AG223" i="5"/>
  <c r="AG917" i="5"/>
  <c r="AG226" i="5"/>
  <c r="AG918" i="5"/>
  <c r="AG22" i="5"/>
  <c r="AG920" i="5"/>
  <c r="AG921" i="5"/>
  <c r="AG922" i="5"/>
  <c r="AG197" i="5"/>
  <c r="AG923" i="5"/>
  <c r="AG925" i="5"/>
  <c r="AG210" i="5"/>
  <c r="AG927" i="5"/>
  <c r="AG217" i="5"/>
  <c r="AG929" i="5"/>
  <c r="AG23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732" i="5"/>
  <c r="AG972" i="5"/>
  <c r="AG161" i="4"/>
  <c r="AG167" i="4"/>
  <c r="AG173" i="4"/>
  <c r="AG179" i="4"/>
  <c r="AG185" i="4"/>
  <c r="AG191" i="4"/>
  <c r="AG197" i="4"/>
  <c r="AG203" i="4"/>
  <c r="AG209" i="4"/>
  <c r="AG210" i="4"/>
  <c r="AG26" i="5"/>
  <c r="AG218" i="4"/>
  <c r="AG224" i="4"/>
  <c r="AG230" i="4"/>
  <c r="AG248" i="4"/>
  <c r="AG249" i="4"/>
  <c r="AG27" i="5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28" i="5"/>
  <c r="AG765" i="5"/>
  <c r="AG981" i="5"/>
  <c r="AG770" i="5"/>
  <c r="AG982" i="5"/>
  <c r="AG727" i="5"/>
  <c r="AG983" i="5"/>
  <c r="AG29" i="5"/>
  <c r="AG53" i="6"/>
  <c r="AG60" i="6"/>
  <c r="AG67" i="6"/>
  <c r="AG74" i="6"/>
  <c r="AG81" i="6"/>
  <c r="AG84" i="6"/>
  <c r="AG14" i="6"/>
  <c r="AG21" i="6"/>
  <c r="AG28" i="6"/>
  <c r="AG35" i="6"/>
  <c r="AG42" i="6"/>
  <c r="AG45" i="6"/>
  <c r="AG30" i="5"/>
  <c r="AG20" i="5"/>
  <c r="AH236" i="5"/>
  <c r="AH931" i="5"/>
  <c r="AH241" i="5"/>
  <c r="AH932" i="5"/>
  <c r="AH248" i="5"/>
  <c r="AH933" i="5"/>
  <c r="AH255" i="5"/>
  <c r="AH934" i="5"/>
  <c r="AH262" i="5"/>
  <c r="AH935" i="5"/>
  <c r="AH269" i="5"/>
  <c r="AH936" i="5"/>
  <c r="AH276" i="5"/>
  <c r="AH937" i="5"/>
  <c r="AH283" i="5"/>
  <c r="AH938" i="5"/>
  <c r="AH290" i="5"/>
  <c r="AH939" i="5"/>
  <c r="AH297" i="5"/>
  <c r="AH940" i="5"/>
  <c r="AH307" i="5"/>
  <c r="AH941" i="5"/>
  <c r="AH317" i="5"/>
  <c r="AH942" i="5"/>
  <c r="AH327" i="5"/>
  <c r="AH943" i="5"/>
  <c r="AH337" i="5"/>
  <c r="AH944" i="5"/>
  <c r="AH347" i="5"/>
  <c r="AH945" i="5"/>
  <c r="AH357" i="5"/>
  <c r="AH946" i="5"/>
  <c r="AH368" i="5"/>
  <c r="AH947" i="5"/>
  <c r="AH379" i="5"/>
  <c r="AH948" i="5"/>
  <c r="AH389" i="5"/>
  <c r="AH949" i="5"/>
  <c r="AH394" i="5"/>
  <c r="AH950" i="5"/>
  <c r="AH397" i="5"/>
  <c r="AH951" i="5"/>
  <c r="AH400" i="5"/>
  <c r="AH952" i="5"/>
  <c r="AH403" i="5"/>
  <c r="AH953" i="5"/>
  <c r="AH406" i="5"/>
  <c r="AH954" i="5"/>
  <c r="AH409" i="5"/>
  <c r="AH955" i="5"/>
  <c r="AH412" i="5"/>
  <c r="AH956" i="5"/>
  <c r="AH415" i="5"/>
  <c r="AH957" i="5"/>
  <c r="AH418" i="5"/>
  <c r="AH958" i="5"/>
  <c r="AH422" i="5"/>
  <c r="AH959" i="5"/>
  <c r="AH426" i="5"/>
  <c r="AH960" i="5"/>
  <c r="AH21" i="5"/>
  <c r="AH72" i="5"/>
  <c r="AH904" i="5"/>
  <c r="AH80" i="5"/>
  <c r="AH905" i="5"/>
  <c r="AH88" i="5"/>
  <c r="AH906" i="5"/>
  <c r="AH99" i="5"/>
  <c r="AH907" i="5"/>
  <c r="AH107" i="5"/>
  <c r="AH908" i="5"/>
  <c r="AH115" i="5"/>
  <c r="AH909" i="5"/>
  <c r="AH126" i="5"/>
  <c r="AH910" i="5"/>
  <c r="AH135" i="5"/>
  <c r="AH911" i="5"/>
  <c r="AH912" i="5"/>
  <c r="AH154" i="5"/>
  <c r="AH913" i="5"/>
  <c r="AH163" i="5"/>
  <c r="AH914" i="5"/>
  <c r="AH171" i="5"/>
  <c r="AH915" i="5"/>
  <c r="AH220" i="5"/>
  <c r="AH916" i="5"/>
  <c r="AH223" i="5"/>
  <c r="AH917" i="5"/>
  <c r="AH226" i="5"/>
  <c r="AH918" i="5"/>
  <c r="AH22" i="5"/>
  <c r="AH920" i="5"/>
  <c r="AH921" i="5"/>
  <c r="AH922" i="5"/>
  <c r="AH197" i="5"/>
  <c r="AH923" i="5"/>
  <c r="AH925" i="5"/>
  <c r="AH210" i="5"/>
  <c r="AH927" i="5"/>
  <c r="AH217" i="5"/>
  <c r="AH929" i="5"/>
  <c r="AH23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732" i="5"/>
  <c r="AH972" i="5"/>
  <c r="AH161" i="4"/>
  <c r="AH167" i="4"/>
  <c r="AH173" i="4"/>
  <c r="AH179" i="4"/>
  <c r="AH185" i="4"/>
  <c r="AH191" i="4"/>
  <c r="AH197" i="4"/>
  <c r="AH203" i="4"/>
  <c r="AH209" i="4"/>
  <c r="AH210" i="4"/>
  <c r="AH26" i="5"/>
  <c r="AH218" i="4"/>
  <c r="AH224" i="4"/>
  <c r="AH230" i="4"/>
  <c r="AH248" i="4"/>
  <c r="AH249" i="4"/>
  <c r="AH27" i="5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28" i="5"/>
  <c r="AH765" i="5"/>
  <c r="AH981" i="5"/>
  <c r="AH770" i="5"/>
  <c r="AH982" i="5"/>
  <c r="AH727" i="5"/>
  <c r="AH983" i="5"/>
  <c r="AH29" i="5"/>
  <c r="AH53" i="6"/>
  <c r="AH60" i="6"/>
  <c r="AH67" i="6"/>
  <c r="AH74" i="6"/>
  <c r="AH81" i="6"/>
  <c r="AH84" i="6"/>
  <c r="AH14" i="6"/>
  <c r="AH21" i="6"/>
  <c r="AH28" i="6"/>
  <c r="AH35" i="6"/>
  <c r="AH42" i="6"/>
  <c r="AH45" i="6"/>
  <c r="AH30" i="5"/>
  <c r="AH20" i="5"/>
  <c r="AI236" i="5"/>
  <c r="AI931" i="5"/>
  <c r="AI241" i="5"/>
  <c r="AI932" i="5"/>
  <c r="AI248" i="5"/>
  <c r="AI933" i="5"/>
  <c r="AI255" i="5"/>
  <c r="AI934" i="5"/>
  <c r="AI262" i="5"/>
  <c r="AI935" i="5"/>
  <c r="AI269" i="5"/>
  <c r="AI936" i="5"/>
  <c r="AI276" i="5"/>
  <c r="AI937" i="5"/>
  <c r="AI283" i="5"/>
  <c r="AI938" i="5"/>
  <c r="AI290" i="5"/>
  <c r="AI939" i="5"/>
  <c r="AI297" i="5"/>
  <c r="AI940" i="5"/>
  <c r="AI307" i="5"/>
  <c r="AI941" i="5"/>
  <c r="AI317" i="5"/>
  <c r="AI942" i="5"/>
  <c r="AI327" i="5"/>
  <c r="AI943" i="5"/>
  <c r="AI337" i="5"/>
  <c r="AI944" i="5"/>
  <c r="AI347" i="5"/>
  <c r="AI945" i="5"/>
  <c r="AI357" i="5"/>
  <c r="AI946" i="5"/>
  <c r="AI368" i="5"/>
  <c r="AI947" i="5"/>
  <c r="AI379" i="5"/>
  <c r="AI948" i="5"/>
  <c r="AI389" i="5"/>
  <c r="AI949" i="5"/>
  <c r="AI394" i="5"/>
  <c r="AI950" i="5"/>
  <c r="AI397" i="5"/>
  <c r="AI951" i="5"/>
  <c r="AI400" i="5"/>
  <c r="AI952" i="5"/>
  <c r="AI403" i="5"/>
  <c r="AI953" i="5"/>
  <c r="AI406" i="5"/>
  <c r="AI954" i="5"/>
  <c r="AI409" i="5"/>
  <c r="AI955" i="5"/>
  <c r="AI412" i="5"/>
  <c r="AI956" i="5"/>
  <c r="AI415" i="5"/>
  <c r="AI957" i="5"/>
  <c r="AI418" i="5"/>
  <c r="AI958" i="5"/>
  <c r="AI422" i="5"/>
  <c r="AI959" i="5"/>
  <c r="AI426" i="5"/>
  <c r="AI960" i="5"/>
  <c r="AI21" i="5"/>
  <c r="AI72" i="5"/>
  <c r="AI904" i="5"/>
  <c r="AI80" i="5"/>
  <c r="AI905" i="5"/>
  <c r="AI88" i="5"/>
  <c r="AI906" i="5"/>
  <c r="AI99" i="5"/>
  <c r="AI907" i="5"/>
  <c r="AI107" i="5"/>
  <c r="AI908" i="5"/>
  <c r="AI115" i="5"/>
  <c r="AI909" i="5"/>
  <c r="AI126" i="5"/>
  <c r="AI910" i="5"/>
  <c r="AI135" i="5"/>
  <c r="AI911" i="5"/>
  <c r="AI912" i="5"/>
  <c r="AI154" i="5"/>
  <c r="AI913" i="5"/>
  <c r="AI163" i="5"/>
  <c r="AI914" i="5"/>
  <c r="AI171" i="5"/>
  <c r="AI915" i="5"/>
  <c r="AI220" i="5"/>
  <c r="AI916" i="5"/>
  <c r="AI223" i="5"/>
  <c r="AI917" i="5"/>
  <c r="AI226" i="5"/>
  <c r="AI918" i="5"/>
  <c r="AI22" i="5"/>
  <c r="AI920" i="5"/>
  <c r="AI921" i="5"/>
  <c r="AI922" i="5"/>
  <c r="AI197" i="5"/>
  <c r="AI923" i="5"/>
  <c r="AI925" i="5"/>
  <c r="AI210" i="5"/>
  <c r="AI927" i="5"/>
  <c r="AI217" i="5"/>
  <c r="AI929" i="5"/>
  <c r="AI23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0" i="4"/>
  <c r="AI128" i="4"/>
  <c r="AI134" i="4"/>
  <c r="AI140" i="4"/>
  <c r="AI146" i="4"/>
  <c r="AI152" i="4"/>
  <c r="AI153" i="4"/>
  <c r="AI732" i="5"/>
  <c r="AI972" i="5"/>
  <c r="AI161" i="4"/>
  <c r="AI167" i="4"/>
  <c r="AI173" i="4"/>
  <c r="AI179" i="4"/>
  <c r="AI185" i="4"/>
  <c r="AI191" i="4"/>
  <c r="AI197" i="4"/>
  <c r="AI203" i="4"/>
  <c r="AI209" i="4"/>
  <c r="AI210" i="4"/>
  <c r="AI26" i="5"/>
  <c r="AI218" i="4"/>
  <c r="AI224" i="4"/>
  <c r="AI230" i="4"/>
  <c r="AI248" i="4"/>
  <c r="AI249" i="4"/>
  <c r="AI27" i="5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28" i="5"/>
  <c r="AI765" i="5"/>
  <c r="AI981" i="5"/>
  <c r="AI770" i="5"/>
  <c r="AI982" i="5"/>
  <c r="AI727" i="5"/>
  <c r="AI983" i="5"/>
  <c r="AI29" i="5"/>
  <c r="AI53" i="6"/>
  <c r="AI60" i="6"/>
  <c r="AI67" i="6"/>
  <c r="AI74" i="6"/>
  <c r="AI81" i="6"/>
  <c r="AI84" i="6"/>
  <c r="AI14" i="6"/>
  <c r="AI21" i="6"/>
  <c r="AI28" i="6"/>
  <c r="AI35" i="6"/>
  <c r="AI42" i="6"/>
  <c r="AI45" i="6"/>
  <c r="AI30" i="5"/>
  <c r="AI20" i="5"/>
  <c r="AJ236" i="5"/>
  <c r="AJ931" i="5"/>
  <c r="AJ241" i="5"/>
  <c r="AJ932" i="5"/>
  <c r="AJ248" i="5"/>
  <c r="AJ933" i="5"/>
  <c r="AJ255" i="5"/>
  <c r="AJ934" i="5"/>
  <c r="AJ262" i="5"/>
  <c r="AJ935" i="5"/>
  <c r="AJ269" i="5"/>
  <c r="AJ936" i="5"/>
  <c r="AJ276" i="5"/>
  <c r="AJ937" i="5"/>
  <c r="AJ283" i="5"/>
  <c r="AJ938" i="5"/>
  <c r="AJ290" i="5"/>
  <c r="AJ939" i="5"/>
  <c r="AJ297" i="5"/>
  <c r="AJ940" i="5"/>
  <c r="AJ307" i="5"/>
  <c r="AJ941" i="5"/>
  <c r="AJ317" i="5"/>
  <c r="AJ942" i="5"/>
  <c r="AJ327" i="5"/>
  <c r="AJ943" i="5"/>
  <c r="AJ337" i="5"/>
  <c r="AJ944" i="5"/>
  <c r="AJ347" i="5"/>
  <c r="AJ945" i="5"/>
  <c r="AJ357" i="5"/>
  <c r="AJ946" i="5"/>
  <c r="AJ368" i="5"/>
  <c r="AJ947" i="5"/>
  <c r="AJ379" i="5"/>
  <c r="AJ948" i="5"/>
  <c r="AJ389" i="5"/>
  <c r="AJ949" i="5"/>
  <c r="AJ394" i="5"/>
  <c r="AJ950" i="5"/>
  <c r="AJ397" i="5"/>
  <c r="AJ951" i="5"/>
  <c r="AJ400" i="5"/>
  <c r="AJ952" i="5"/>
  <c r="AJ403" i="5"/>
  <c r="AJ953" i="5"/>
  <c r="AJ406" i="5"/>
  <c r="AJ954" i="5"/>
  <c r="AJ409" i="5"/>
  <c r="AJ955" i="5"/>
  <c r="AJ412" i="5"/>
  <c r="AJ956" i="5"/>
  <c r="AJ415" i="5"/>
  <c r="AJ957" i="5"/>
  <c r="AJ418" i="5"/>
  <c r="AJ958" i="5"/>
  <c r="AJ422" i="5"/>
  <c r="AJ959" i="5"/>
  <c r="AJ426" i="5"/>
  <c r="AJ960" i="5"/>
  <c r="AJ21" i="5"/>
  <c r="AJ72" i="5"/>
  <c r="AJ904" i="5"/>
  <c r="AJ80" i="5"/>
  <c r="AJ905" i="5"/>
  <c r="AJ88" i="5"/>
  <c r="AJ906" i="5"/>
  <c r="AJ99" i="5"/>
  <c r="AJ907" i="5"/>
  <c r="AJ107" i="5"/>
  <c r="AJ908" i="5"/>
  <c r="AJ115" i="5"/>
  <c r="AJ909" i="5"/>
  <c r="AJ126" i="5"/>
  <c r="AJ910" i="5"/>
  <c r="AJ135" i="5"/>
  <c r="AJ911" i="5"/>
  <c r="AJ912" i="5"/>
  <c r="AJ154" i="5"/>
  <c r="AJ913" i="5"/>
  <c r="AJ163" i="5"/>
  <c r="AJ914" i="5"/>
  <c r="AJ171" i="5"/>
  <c r="AJ915" i="5"/>
  <c r="AJ220" i="5"/>
  <c r="AJ916" i="5"/>
  <c r="AJ223" i="5"/>
  <c r="AJ917" i="5"/>
  <c r="AJ226" i="5"/>
  <c r="AJ918" i="5"/>
  <c r="AJ22" i="5"/>
  <c r="AJ920" i="5"/>
  <c r="AJ921" i="5"/>
  <c r="AJ922" i="5"/>
  <c r="AJ197" i="5"/>
  <c r="AJ923" i="5"/>
  <c r="AJ925" i="5"/>
  <c r="AJ210" i="5"/>
  <c r="AJ927" i="5"/>
  <c r="AJ217" i="5"/>
  <c r="AJ929" i="5"/>
  <c r="AJ23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95" i="4"/>
  <c r="AJ101" i="4"/>
  <c r="AJ107" i="4"/>
  <c r="AJ113" i="4"/>
  <c r="AJ119" i="4"/>
  <c r="AJ120" i="4"/>
  <c r="AJ128" i="4"/>
  <c r="AJ134" i="4"/>
  <c r="AJ140" i="4"/>
  <c r="AJ146" i="4"/>
  <c r="AJ152" i="4"/>
  <c r="AJ153" i="4"/>
  <c r="AJ732" i="5"/>
  <c r="AJ972" i="5"/>
  <c r="AJ161" i="4"/>
  <c r="AJ167" i="4"/>
  <c r="AJ173" i="4"/>
  <c r="AJ179" i="4"/>
  <c r="AJ185" i="4"/>
  <c r="AJ191" i="4"/>
  <c r="AJ197" i="4"/>
  <c r="AJ203" i="4"/>
  <c r="AJ209" i="4"/>
  <c r="AJ210" i="4"/>
  <c r="AJ26" i="5"/>
  <c r="AJ218" i="4"/>
  <c r="AJ224" i="4"/>
  <c r="AJ230" i="4"/>
  <c r="AJ248" i="4"/>
  <c r="AJ249" i="4"/>
  <c r="AJ27" i="5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28" i="5"/>
  <c r="AJ765" i="5"/>
  <c r="AJ981" i="5"/>
  <c r="AJ770" i="5"/>
  <c r="AJ982" i="5"/>
  <c r="AJ727" i="5"/>
  <c r="AJ983" i="5"/>
  <c r="AJ29" i="5"/>
  <c r="AJ53" i="6"/>
  <c r="AJ60" i="6"/>
  <c r="AJ67" i="6"/>
  <c r="AJ74" i="6"/>
  <c r="AJ81" i="6"/>
  <c r="AJ84" i="6"/>
  <c r="AJ14" i="6"/>
  <c r="AJ21" i="6"/>
  <c r="AJ28" i="6"/>
  <c r="AJ35" i="6"/>
  <c r="AJ42" i="6"/>
  <c r="AJ45" i="6"/>
  <c r="AJ30" i="5"/>
  <c r="AJ20" i="5"/>
  <c r="AK236" i="5"/>
  <c r="AK931" i="5"/>
  <c r="AK241" i="5"/>
  <c r="AK932" i="5"/>
  <c r="AK248" i="5"/>
  <c r="AK933" i="5"/>
  <c r="AK255" i="5"/>
  <c r="AK934" i="5"/>
  <c r="AK262" i="5"/>
  <c r="AK935" i="5"/>
  <c r="AK269" i="5"/>
  <c r="AK936" i="5"/>
  <c r="AK276" i="5"/>
  <c r="AK937" i="5"/>
  <c r="AK283" i="5"/>
  <c r="AK938" i="5"/>
  <c r="AK290" i="5"/>
  <c r="AK939" i="5"/>
  <c r="AK297" i="5"/>
  <c r="AK940" i="5"/>
  <c r="AK307" i="5"/>
  <c r="AK941" i="5"/>
  <c r="AK317" i="5"/>
  <c r="AK942" i="5"/>
  <c r="AK327" i="5"/>
  <c r="AK943" i="5"/>
  <c r="AK337" i="5"/>
  <c r="AK944" i="5"/>
  <c r="AK347" i="5"/>
  <c r="AK945" i="5"/>
  <c r="AK357" i="5"/>
  <c r="AK946" i="5"/>
  <c r="AK368" i="5"/>
  <c r="AK947" i="5"/>
  <c r="AK379" i="5"/>
  <c r="AK948" i="5"/>
  <c r="AK949" i="5"/>
  <c r="AK394" i="5"/>
  <c r="AK950" i="5"/>
  <c r="AK397" i="5"/>
  <c r="AK951" i="5"/>
  <c r="AK400" i="5"/>
  <c r="AK952" i="5"/>
  <c r="AK403" i="5"/>
  <c r="AK953" i="5"/>
  <c r="AK406" i="5"/>
  <c r="AK954" i="5"/>
  <c r="AK409" i="5"/>
  <c r="AK955" i="5"/>
  <c r="AK412" i="5"/>
  <c r="AK956" i="5"/>
  <c r="AK415" i="5"/>
  <c r="AK957" i="5"/>
  <c r="AK418" i="5"/>
  <c r="AK958" i="5"/>
  <c r="AK422" i="5"/>
  <c r="AK959" i="5"/>
  <c r="AK426" i="5"/>
  <c r="AK960" i="5"/>
  <c r="AK21" i="5"/>
  <c r="AK72" i="5"/>
  <c r="AK904" i="5"/>
  <c r="AK80" i="5"/>
  <c r="AK905" i="5"/>
  <c r="AK88" i="5"/>
  <c r="AK906" i="5"/>
  <c r="AK99" i="5"/>
  <c r="AK907" i="5"/>
  <c r="AK107" i="5"/>
  <c r="AK908" i="5"/>
  <c r="AK115" i="5"/>
  <c r="AK909" i="5"/>
  <c r="AK126" i="5"/>
  <c r="AK910" i="5"/>
  <c r="AK135" i="5"/>
  <c r="AK911" i="5"/>
  <c r="AK912" i="5"/>
  <c r="AK154" i="5"/>
  <c r="AK913" i="5"/>
  <c r="AK163" i="5"/>
  <c r="AK914" i="5"/>
  <c r="AK171" i="5"/>
  <c r="AK915" i="5"/>
  <c r="AK220" i="5"/>
  <c r="AK916" i="5"/>
  <c r="AK223" i="5"/>
  <c r="AK917" i="5"/>
  <c r="AK226" i="5"/>
  <c r="AK918" i="5"/>
  <c r="AK22" i="5"/>
  <c r="AK920" i="5"/>
  <c r="AK921" i="5"/>
  <c r="AK922" i="5"/>
  <c r="AK197" i="5"/>
  <c r="AK923" i="5"/>
  <c r="AK925" i="5"/>
  <c r="AK210" i="5"/>
  <c r="AK927" i="5"/>
  <c r="AK217" i="5"/>
  <c r="AK929" i="5"/>
  <c r="AK23" i="5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95" i="4"/>
  <c r="AL101" i="4"/>
  <c r="AL107" i="4"/>
  <c r="AL113" i="4"/>
  <c r="AL119" i="4"/>
  <c r="AL120" i="4"/>
  <c r="AL128" i="4"/>
  <c r="AL134" i="4"/>
  <c r="AL140" i="4"/>
  <c r="AL146" i="4"/>
  <c r="AL152" i="4"/>
  <c r="AL153" i="4"/>
  <c r="AK732" i="5"/>
  <c r="AK972" i="5"/>
  <c r="AL161" i="4"/>
  <c r="AL167" i="4"/>
  <c r="AL173" i="4"/>
  <c r="AL179" i="4"/>
  <c r="AL185" i="4"/>
  <c r="AL191" i="4"/>
  <c r="AL197" i="4"/>
  <c r="AL203" i="4"/>
  <c r="AL209" i="4"/>
  <c r="AL210" i="4"/>
  <c r="AK26" i="5"/>
  <c r="AL218" i="4"/>
  <c r="AL224" i="4"/>
  <c r="AL230" i="4"/>
  <c r="AL248" i="4"/>
  <c r="AL249" i="4"/>
  <c r="AK27" i="5"/>
  <c r="AL257" i="4"/>
  <c r="AL263" i="4"/>
  <c r="AL269" i="4"/>
  <c r="AL275" i="4"/>
  <c r="AL281" i="4"/>
  <c r="AL287" i="4"/>
  <c r="AL293" i="4"/>
  <c r="AL299" i="4"/>
  <c r="AL300" i="4"/>
  <c r="AL308" i="4"/>
  <c r="AL314" i="4"/>
  <c r="AL320" i="4"/>
  <c r="AL326" i="4"/>
  <c r="AL327" i="4"/>
  <c r="AK28" i="5"/>
  <c r="AK765" i="5"/>
  <c r="AK981" i="5"/>
  <c r="AK770" i="5"/>
  <c r="AK982" i="5"/>
  <c r="AK727" i="5"/>
  <c r="AK983" i="5"/>
  <c r="AK29" i="5"/>
  <c r="AL53" i="6"/>
  <c r="AL60" i="6"/>
  <c r="AL67" i="6"/>
  <c r="AL74" i="6"/>
  <c r="AL81" i="6"/>
  <c r="AL84" i="6"/>
  <c r="AL14" i="6"/>
  <c r="AL21" i="6"/>
  <c r="AL28" i="6"/>
  <c r="AL35" i="6"/>
  <c r="AL42" i="6"/>
  <c r="AL45" i="6"/>
  <c r="AK30" i="5"/>
  <c r="AK20" i="5"/>
  <c r="AL236" i="5"/>
  <c r="AL931" i="5"/>
  <c r="AL241" i="5"/>
  <c r="AL932" i="5"/>
  <c r="AL248" i="5"/>
  <c r="AL933" i="5"/>
  <c r="AL255" i="5"/>
  <c r="AL934" i="5"/>
  <c r="AL262" i="5"/>
  <c r="AL935" i="5"/>
  <c r="AL269" i="5"/>
  <c r="AL936" i="5"/>
  <c r="AL276" i="5"/>
  <c r="AL937" i="5"/>
  <c r="AL283" i="5"/>
  <c r="AL938" i="5"/>
  <c r="AL290" i="5"/>
  <c r="AL939" i="5"/>
  <c r="AL297" i="5"/>
  <c r="AL940" i="5"/>
  <c r="AL307" i="5"/>
  <c r="AL941" i="5"/>
  <c r="AL317" i="5"/>
  <c r="AL942" i="5"/>
  <c r="AL327" i="5"/>
  <c r="AL943" i="5"/>
  <c r="AL337" i="5"/>
  <c r="AL944" i="5"/>
  <c r="AL347" i="5"/>
  <c r="AL945" i="5"/>
  <c r="AL357" i="5"/>
  <c r="AL946" i="5"/>
  <c r="AL368" i="5"/>
  <c r="AL947" i="5"/>
  <c r="AL379" i="5"/>
  <c r="AL948" i="5"/>
  <c r="AL389" i="5"/>
  <c r="AL949" i="5"/>
  <c r="AL394" i="5"/>
  <c r="AL950" i="5"/>
  <c r="AL397" i="5"/>
  <c r="AL951" i="5"/>
  <c r="AL400" i="5"/>
  <c r="AL952" i="5"/>
  <c r="AL403" i="5"/>
  <c r="AL953" i="5"/>
  <c r="AL406" i="5"/>
  <c r="AL954" i="5"/>
  <c r="AL409" i="5"/>
  <c r="AL955" i="5"/>
  <c r="AL412" i="5"/>
  <c r="AL956" i="5"/>
  <c r="AL415" i="5"/>
  <c r="AL957" i="5"/>
  <c r="AL418" i="5"/>
  <c r="AL958" i="5"/>
  <c r="AL422" i="5"/>
  <c r="AL959" i="5"/>
  <c r="AL426" i="5"/>
  <c r="AL960" i="5"/>
  <c r="AL21" i="5"/>
  <c r="AL72" i="5"/>
  <c r="AL904" i="5"/>
  <c r="AL80" i="5"/>
  <c r="AL905" i="5"/>
  <c r="AL88" i="5"/>
  <c r="AL906" i="5"/>
  <c r="AL99" i="5"/>
  <c r="AL907" i="5"/>
  <c r="AL107" i="5"/>
  <c r="AL908" i="5"/>
  <c r="AL115" i="5"/>
  <c r="AL909" i="5"/>
  <c r="AL126" i="5"/>
  <c r="AL910" i="5"/>
  <c r="AL135" i="5"/>
  <c r="AL911" i="5"/>
  <c r="AL143" i="5"/>
  <c r="AL912" i="5"/>
  <c r="AL154" i="5"/>
  <c r="AL913" i="5"/>
  <c r="AL163" i="5"/>
  <c r="AL914" i="5"/>
  <c r="AL171" i="5"/>
  <c r="AL915" i="5"/>
  <c r="AL220" i="5"/>
  <c r="AL916" i="5"/>
  <c r="AL223" i="5"/>
  <c r="AL917" i="5"/>
  <c r="AL226" i="5"/>
  <c r="AL918" i="5"/>
  <c r="AL22" i="5"/>
  <c r="AL186" i="5"/>
  <c r="AL920" i="5"/>
  <c r="AL189" i="5"/>
  <c r="AL921" i="5"/>
  <c r="AL194" i="5"/>
  <c r="AL922" i="5"/>
  <c r="AL197" i="5"/>
  <c r="AL923" i="5"/>
  <c r="AL204" i="5"/>
  <c r="AL925" i="5"/>
  <c r="AL210" i="5"/>
  <c r="AL927" i="5"/>
  <c r="AL217" i="5"/>
  <c r="AL929" i="5"/>
  <c r="AL23" i="5"/>
  <c r="AL732" i="5"/>
  <c r="AL972" i="5"/>
  <c r="AL26" i="5"/>
  <c r="AL27" i="5"/>
  <c r="AL28" i="5"/>
  <c r="AL765" i="5"/>
  <c r="AL981" i="5"/>
  <c r="AL770" i="5"/>
  <c r="AL982" i="5"/>
  <c r="AL727" i="5"/>
  <c r="AL983" i="5"/>
  <c r="AL29" i="5"/>
  <c r="AL30" i="5"/>
  <c r="AL20" i="5"/>
  <c r="AN236" i="5"/>
  <c r="AN931" i="5"/>
  <c r="AN241" i="5"/>
  <c r="AN932" i="5"/>
  <c r="AN248" i="5"/>
  <c r="AN933" i="5"/>
  <c r="AN255" i="5"/>
  <c r="AN934" i="5"/>
  <c r="AN262" i="5"/>
  <c r="AN935" i="5"/>
  <c r="AN269" i="5"/>
  <c r="AN936" i="5"/>
  <c r="AN276" i="5"/>
  <c r="AN937" i="5"/>
  <c r="AN283" i="5"/>
  <c r="AN938" i="5"/>
  <c r="AN290" i="5"/>
  <c r="AN939" i="5"/>
  <c r="AN297" i="5"/>
  <c r="AN940" i="5"/>
  <c r="AN307" i="5"/>
  <c r="AN941" i="5"/>
  <c r="AN317" i="5"/>
  <c r="AN942" i="5"/>
  <c r="AN327" i="5"/>
  <c r="AN943" i="5"/>
  <c r="AN337" i="5"/>
  <c r="AN944" i="5"/>
  <c r="AN347" i="5"/>
  <c r="AN945" i="5"/>
  <c r="AN357" i="5"/>
  <c r="AN946" i="5"/>
  <c r="AN368" i="5"/>
  <c r="AN947" i="5"/>
  <c r="AN379" i="5"/>
  <c r="AN948" i="5"/>
  <c r="AN389" i="5"/>
  <c r="AN949" i="5"/>
  <c r="AN394" i="5"/>
  <c r="AN950" i="5"/>
  <c r="AN397" i="5"/>
  <c r="AN951" i="5"/>
  <c r="AN400" i="5"/>
  <c r="AN952" i="5"/>
  <c r="AN403" i="5"/>
  <c r="AN953" i="5"/>
  <c r="AN406" i="5"/>
  <c r="AN954" i="5"/>
  <c r="AN409" i="5"/>
  <c r="AN955" i="5"/>
  <c r="AN412" i="5"/>
  <c r="AN956" i="5"/>
  <c r="AN415" i="5"/>
  <c r="AN957" i="5"/>
  <c r="AN418" i="5"/>
  <c r="AN958" i="5"/>
  <c r="AN422" i="5"/>
  <c r="AN959" i="5"/>
  <c r="AN426" i="5"/>
  <c r="AN960" i="5"/>
  <c r="AN21" i="5"/>
  <c r="AN72" i="5"/>
  <c r="AN904" i="5"/>
  <c r="AN80" i="5"/>
  <c r="AN905" i="5"/>
  <c r="AN88" i="5"/>
  <c r="AN906" i="5"/>
  <c r="AN99" i="5"/>
  <c r="AN907" i="5"/>
  <c r="AN107" i="5"/>
  <c r="AN908" i="5"/>
  <c r="AN115" i="5"/>
  <c r="AN909" i="5"/>
  <c r="AN126" i="5"/>
  <c r="AN910" i="5"/>
  <c r="AN135" i="5"/>
  <c r="AN911" i="5"/>
  <c r="AN143" i="5"/>
  <c r="AN912" i="5"/>
  <c r="AN154" i="5"/>
  <c r="AN913" i="5"/>
  <c r="AN163" i="5"/>
  <c r="AN914" i="5"/>
  <c r="AN171" i="5"/>
  <c r="AN915" i="5"/>
  <c r="AN220" i="5"/>
  <c r="AN916" i="5"/>
  <c r="AN223" i="5"/>
  <c r="AN917" i="5"/>
  <c r="AN226" i="5"/>
  <c r="AN918" i="5"/>
  <c r="AN22" i="5"/>
  <c r="AN186" i="5"/>
  <c r="AN920" i="5"/>
  <c r="AN189" i="5"/>
  <c r="AN921" i="5"/>
  <c r="AN194" i="5"/>
  <c r="AN922" i="5"/>
  <c r="AN197" i="5"/>
  <c r="AN923" i="5"/>
  <c r="AN204" i="5"/>
  <c r="AN925" i="5"/>
  <c r="AN210" i="5"/>
  <c r="AN927" i="5"/>
  <c r="AN217" i="5"/>
  <c r="AN929" i="5"/>
  <c r="AN23" i="5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32" i="5"/>
  <c r="AN972" i="5"/>
  <c r="AN161" i="4"/>
  <c r="AN167" i="4"/>
  <c r="AN173" i="4"/>
  <c r="AN179" i="4"/>
  <c r="AN185" i="4"/>
  <c r="AN191" i="4"/>
  <c r="AN197" i="4"/>
  <c r="AN203" i="4"/>
  <c r="AN209" i="4"/>
  <c r="AN210" i="4"/>
  <c r="AN26" i="5"/>
  <c r="AN218" i="4"/>
  <c r="AN224" i="4"/>
  <c r="AN230" i="4"/>
  <c r="AN248" i="4"/>
  <c r="AN249" i="4"/>
  <c r="AN27" i="5"/>
  <c r="AN257" i="4"/>
  <c r="AN263" i="4"/>
  <c r="AN269" i="4"/>
  <c r="AN275" i="4"/>
  <c r="AN281" i="4"/>
  <c r="AN287" i="4"/>
  <c r="AN293" i="4"/>
  <c r="AN299" i="4"/>
  <c r="AN300" i="4"/>
  <c r="AN308" i="4"/>
  <c r="AN314" i="4"/>
  <c r="AN320" i="4"/>
  <c r="AN326" i="4"/>
  <c r="AN327" i="4"/>
  <c r="AN28" i="5"/>
  <c r="AN765" i="5"/>
  <c r="AN981" i="5"/>
  <c r="AN770" i="5"/>
  <c r="AN982" i="5"/>
  <c r="AN727" i="5"/>
  <c r="AN983" i="5"/>
  <c r="AN29" i="5"/>
  <c r="AN53" i="6"/>
  <c r="AN60" i="6"/>
  <c r="AN67" i="6"/>
  <c r="AN74" i="6"/>
  <c r="AN81" i="6"/>
  <c r="AN84" i="6"/>
  <c r="AN14" i="6"/>
  <c r="AN21" i="6"/>
  <c r="AN28" i="6"/>
  <c r="AN35" i="6"/>
  <c r="AN42" i="6"/>
  <c r="AN45" i="6"/>
  <c r="AN30" i="5"/>
  <c r="AN20" i="5"/>
  <c r="AO236" i="5"/>
  <c r="AO931" i="5"/>
  <c r="AO241" i="5"/>
  <c r="AO932" i="5"/>
  <c r="AO248" i="5"/>
  <c r="AO933" i="5"/>
  <c r="AO255" i="5"/>
  <c r="AO934" i="5"/>
  <c r="AO262" i="5"/>
  <c r="AO935" i="5"/>
  <c r="AO269" i="5"/>
  <c r="AO936" i="5"/>
  <c r="AO276" i="5"/>
  <c r="AO937" i="5"/>
  <c r="AO283" i="5"/>
  <c r="AO938" i="5"/>
  <c r="AO290" i="5"/>
  <c r="AO939" i="5"/>
  <c r="AO297" i="5"/>
  <c r="AO940" i="5"/>
  <c r="AO307" i="5"/>
  <c r="AO941" i="5"/>
  <c r="AO317" i="5"/>
  <c r="AO942" i="5"/>
  <c r="AO327" i="5"/>
  <c r="AO943" i="5"/>
  <c r="AO337" i="5"/>
  <c r="AO944" i="5"/>
  <c r="AO347" i="5"/>
  <c r="AO945" i="5"/>
  <c r="AO357" i="5"/>
  <c r="AO946" i="5"/>
  <c r="AO368" i="5"/>
  <c r="AO947" i="5"/>
  <c r="AO379" i="5"/>
  <c r="AO948" i="5"/>
  <c r="AO389" i="5"/>
  <c r="AO949" i="5"/>
  <c r="AO394" i="5"/>
  <c r="AO950" i="5"/>
  <c r="AO397" i="5"/>
  <c r="AO951" i="5"/>
  <c r="AO400" i="5"/>
  <c r="AO952" i="5"/>
  <c r="AO403" i="5"/>
  <c r="AO953" i="5"/>
  <c r="AO406" i="5"/>
  <c r="AO954" i="5"/>
  <c r="AO409" i="5"/>
  <c r="AO955" i="5"/>
  <c r="AO412" i="5"/>
  <c r="AO956" i="5"/>
  <c r="AO415" i="5"/>
  <c r="AO957" i="5"/>
  <c r="AO418" i="5"/>
  <c r="AO958" i="5"/>
  <c r="AO422" i="5"/>
  <c r="AO959" i="5"/>
  <c r="AO426" i="5"/>
  <c r="AO960" i="5"/>
  <c r="AO21" i="5"/>
  <c r="AO72" i="5"/>
  <c r="AO904" i="5"/>
  <c r="AO80" i="5"/>
  <c r="AO905" i="5"/>
  <c r="AO88" i="5"/>
  <c r="AO906" i="5"/>
  <c r="AO99" i="5"/>
  <c r="AO907" i="5"/>
  <c r="AO107" i="5"/>
  <c r="AO908" i="5"/>
  <c r="AO115" i="5"/>
  <c r="AO909" i="5"/>
  <c r="AO126" i="5"/>
  <c r="AO910" i="5"/>
  <c r="AO135" i="5"/>
  <c r="AO911" i="5"/>
  <c r="AO143" i="5"/>
  <c r="AO912" i="5"/>
  <c r="AO154" i="5"/>
  <c r="AO913" i="5"/>
  <c r="AO163" i="5"/>
  <c r="AO914" i="5"/>
  <c r="AO171" i="5"/>
  <c r="AO915" i="5"/>
  <c r="AO220" i="5"/>
  <c r="AO916" i="5"/>
  <c r="AO223" i="5"/>
  <c r="AO917" i="5"/>
  <c r="AO226" i="5"/>
  <c r="AO918" i="5"/>
  <c r="AO22" i="5"/>
  <c r="AO186" i="5"/>
  <c r="AO920" i="5"/>
  <c r="AO189" i="5"/>
  <c r="AO921" i="5"/>
  <c r="AO194" i="5"/>
  <c r="AO922" i="5"/>
  <c r="AO197" i="5"/>
  <c r="AO923" i="5"/>
  <c r="AO204" i="5"/>
  <c r="AO925" i="5"/>
  <c r="AO210" i="5"/>
  <c r="AO927" i="5"/>
  <c r="AO217" i="5"/>
  <c r="AO929" i="5"/>
  <c r="AO23" i="5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95" i="4"/>
  <c r="AO101" i="4"/>
  <c r="AO107" i="4"/>
  <c r="AO113" i="4"/>
  <c r="AO119" i="4"/>
  <c r="AO120" i="4"/>
  <c r="AO128" i="4"/>
  <c r="AO134" i="4"/>
  <c r="AO140" i="4"/>
  <c r="AO146" i="4"/>
  <c r="AO152" i="4"/>
  <c r="AO153" i="4"/>
  <c r="AO732" i="5"/>
  <c r="AO972" i="5"/>
  <c r="AO161" i="4"/>
  <c r="AO167" i="4"/>
  <c r="AO173" i="4"/>
  <c r="AO179" i="4"/>
  <c r="AO185" i="4"/>
  <c r="AO191" i="4"/>
  <c r="AO197" i="4"/>
  <c r="AO203" i="4"/>
  <c r="AO209" i="4"/>
  <c r="AO210" i="4"/>
  <c r="AO26" i="5"/>
  <c r="AO218" i="4"/>
  <c r="AO224" i="4"/>
  <c r="AO230" i="4"/>
  <c r="AO248" i="4"/>
  <c r="AO249" i="4"/>
  <c r="AO27" i="5"/>
  <c r="AO257" i="4"/>
  <c r="AO263" i="4"/>
  <c r="AO269" i="4"/>
  <c r="AO275" i="4"/>
  <c r="AO281" i="4"/>
  <c r="AO287" i="4"/>
  <c r="AO293" i="4"/>
  <c r="AO299" i="4"/>
  <c r="AO300" i="4"/>
  <c r="AO308" i="4"/>
  <c r="AO314" i="4"/>
  <c r="AO320" i="4"/>
  <c r="AO326" i="4"/>
  <c r="AO327" i="4"/>
  <c r="AO28" i="5"/>
  <c r="AO765" i="5"/>
  <c r="AO981" i="5"/>
  <c r="AO770" i="5"/>
  <c r="AO982" i="5"/>
  <c r="AO727" i="5"/>
  <c r="AO983" i="5"/>
  <c r="AO29" i="5"/>
  <c r="AO53" i="6"/>
  <c r="AO60" i="6"/>
  <c r="AO67" i="6"/>
  <c r="AO74" i="6"/>
  <c r="AO81" i="6"/>
  <c r="AO84" i="6"/>
  <c r="AO14" i="6"/>
  <c r="AO21" i="6"/>
  <c r="AO28" i="6"/>
  <c r="AO35" i="6"/>
  <c r="AO42" i="6"/>
  <c r="AO45" i="6"/>
  <c r="AO30" i="5"/>
  <c r="AO20" i="5"/>
  <c r="AP236" i="5"/>
  <c r="AP931" i="5"/>
  <c r="AP241" i="5"/>
  <c r="AP932" i="5"/>
  <c r="AP248" i="5"/>
  <c r="AP933" i="5"/>
  <c r="AP255" i="5"/>
  <c r="AP934" i="5"/>
  <c r="AP262" i="5"/>
  <c r="AP935" i="5"/>
  <c r="AP269" i="5"/>
  <c r="AP936" i="5"/>
  <c r="AP276" i="5"/>
  <c r="AP937" i="5"/>
  <c r="AP283" i="5"/>
  <c r="AP938" i="5"/>
  <c r="AP290" i="5"/>
  <c r="AP939" i="5"/>
  <c r="AP297" i="5"/>
  <c r="AP940" i="5"/>
  <c r="AP307" i="5"/>
  <c r="AP941" i="5"/>
  <c r="AP317" i="5"/>
  <c r="AP942" i="5"/>
  <c r="AP327" i="5"/>
  <c r="AP943" i="5"/>
  <c r="AP337" i="5"/>
  <c r="AP944" i="5"/>
  <c r="AP347" i="5"/>
  <c r="AP945" i="5"/>
  <c r="AP357" i="5"/>
  <c r="AP946" i="5"/>
  <c r="AP368" i="5"/>
  <c r="AP947" i="5"/>
  <c r="AP379" i="5"/>
  <c r="AP948" i="5"/>
  <c r="AP389" i="5"/>
  <c r="AP949" i="5"/>
  <c r="AP394" i="5"/>
  <c r="AP950" i="5"/>
  <c r="AP397" i="5"/>
  <c r="AP951" i="5"/>
  <c r="AP400" i="5"/>
  <c r="AP952" i="5"/>
  <c r="AP403" i="5"/>
  <c r="AP953" i="5"/>
  <c r="AP406" i="5"/>
  <c r="AP954" i="5"/>
  <c r="AP409" i="5"/>
  <c r="AP955" i="5"/>
  <c r="AP412" i="5"/>
  <c r="AP956" i="5"/>
  <c r="AP415" i="5"/>
  <c r="AP957" i="5"/>
  <c r="AP418" i="5"/>
  <c r="AP958" i="5"/>
  <c r="AP422" i="5"/>
  <c r="AP959" i="5"/>
  <c r="AP426" i="5"/>
  <c r="AP960" i="5"/>
  <c r="AP21" i="5"/>
  <c r="AP72" i="5"/>
  <c r="AP904" i="5"/>
  <c r="AP80" i="5"/>
  <c r="AP905" i="5"/>
  <c r="AP88" i="5"/>
  <c r="AP906" i="5"/>
  <c r="AP99" i="5"/>
  <c r="AP907" i="5"/>
  <c r="AP107" i="5"/>
  <c r="AP908" i="5"/>
  <c r="AP115" i="5"/>
  <c r="AP909" i="5"/>
  <c r="AP126" i="5"/>
  <c r="AP910" i="5"/>
  <c r="AP135" i="5"/>
  <c r="AP911" i="5"/>
  <c r="AP143" i="5"/>
  <c r="AP912" i="5"/>
  <c r="AP154" i="5"/>
  <c r="AP913" i="5"/>
  <c r="AP163" i="5"/>
  <c r="AP914" i="5"/>
  <c r="AP171" i="5"/>
  <c r="AP915" i="5"/>
  <c r="AP220" i="5"/>
  <c r="AP916" i="5"/>
  <c r="AP223" i="5"/>
  <c r="AP917" i="5"/>
  <c r="AP226" i="5"/>
  <c r="AP918" i="5"/>
  <c r="AP22" i="5"/>
  <c r="AP186" i="5"/>
  <c r="AP920" i="5"/>
  <c r="AP189" i="5"/>
  <c r="AP921" i="5"/>
  <c r="AP194" i="5"/>
  <c r="AP922" i="5"/>
  <c r="AP197" i="5"/>
  <c r="AP923" i="5"/>
  <c r="AP204" i="5"/>
  <c r="AP925" i="5"/>
  <c r="AP210" i="5"/>
  <c r="AP927" i="5"/>
  <c r="AP217" i="5"/>
  <c r="AP929" i="5"/>
  <c r="AP23" i="5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95" i="4"/>
  <c r="AP101" i="4"/>
  <c r="AP107" i="4"/>
  <c r="AP113" i="4"/>
  <c r="AP119" i="4"/>
  <c r="AP120" i="4"/>
  <c r="AP128" i="4"/>
  <c r="AP134" i="4"/>
  <c r="AP140" i="4"/>
  <c r="AP146" i="4"/>
  <c r="AP152" i="4"/>
  <c r="AP153" i="4"/>
  <c r="AP732" i="5"/>
  <c r="AP972" i="5"/>
  <c r="AP161" i="4"/>
  <c r="AP167" i="4"/>
  <c r="AP173" i="4"/>
  <c r="AP179" i="4"/>
  <c r="AP185" i="4"/>
  <c r="AP191" i="4"/>
  <c r="AP197" i="4"/>
  <c r="AP203" i="4"/>
  <c r="AP209" i="4"/>
  <c r="AP210" i="4"/>
  <c r="AP26" i="5"/>
  <c r="AP218" i="4"/>
  <c r="AP224" i="4"/>
  <c r="AP230" i="4"/>
  <c r="AP248" i="4"/>
  <c r="AP249" i="4"/>
  <c r="AP27" i="5"/>
  <c r="AP257" i="4"/>
  <c r="AP263" i="4"/>
  <c r="AP269" i="4"/>
  <c r="AP275" i="4"/>
  <c r="AP281" i="4"/>
  <c r="AP287" i="4"/>
  <c r="AP293" i="4"/>
  <c r="AP299" i="4"/>
  <c r="AP300" i="4"/>
  <c r="AP308" i="4"/>
  <c r="AP314" i="4"/>
  <c r="AP320" i="4"/>
  <c r="AP326" i="4"/>
  <c r="AP327" i="4"/>
  <c r="AP28" i="5"/>
  <c r="AP765" i="5"/>
  <c r="AP981" i="5"/>
  <c r="AP770" i="5"/>
  <c r="AP982" i="5"/>
  <c r="AP727" i="5"/>
  <c r="AP983" i="5"/>
  <c r="AP29" i="5"/>
  <c r="AP53" i="6"/>
  <c r="AP60" i="6"/>
  <c r="AP67" i="6"/>
  <c r="AP74" i="6"/>
  <c r="AP81" i="6"/>
  <c r="AP84" i="6"/>
  <c r="AP14" i="6"/>
  <c r="AP21" i="6"/>
  <c r="AP28" i="6"/>
  <c r="AP35" i="6"/>
  <c r="AP42" i="6"/>
  <c r="AP45" i="6"/>
  <c r="AP30" i="5"/>
  <c r="AP20" i="5"/>
  <c r="AQ236" i="5"/>
  <c r="AQ931" i="5"/>
  <c r="AQ241" i="5"/>
  <c r="AQ932" i="5"/>
  <c r="AQ248" i="5"/>
  <c r="AQ933" i="5"/>
  <c r="AQ255" i="5"/>
  <c r="AQ934" i="5"/>
  <c r="AQ262" i="5"/>
  <c r="AQ935" i="5"/>
  <c r="AQ269" i="5"/>
  <c r="AQ936" i="5"/>
  <c r="AQ276" i="5"/>
  <c r="AQ937" i="5"/>
  <c r="AQ283" i="5"/>
  <c r="AQ938" i="5"/>
  <c r="AQ290" i="5"/>
  <c r="AQ939" i="5"/>
  <c r="AQ297" i="5"/>
  <c r="AQ940" i="5"/>
  <c r="AQ307" i="5"/>
  <c r="AQ941" i="5"/>
  <c r="AQ942" i="5"/>
  <c r="AQ327" i="5"/>
  <c r="AQ943" i="5"/>
  <c r="AQ337" i="5"/>
  <c r="AQ944" i="5"/>
  <c r="AQ347" i="5"/>
  <c r="AQ945" i="5"/>
  <c r="AQ357" i="5"/>
  <c r="AQ946" i="5"/>
  <c r="AQ368" i="5"/>
  <c r="AQ947" i="5"/>
  <c r="AQ379" i="5"/>
  <c r="AQ948" i="5"/>
  <c r="AQ389" i="5"/>
  <c r="AQ949" i="5"/>
  <c r="AQ394" i="5"/>
  <c r="AQ950" i="5"/>
  <c r="AQ397" i="5"/>
  <c r="AQ951" i="5"/>
  <c r="AQ400" i="5"/>
  <c r="AQ952" i="5"/>
  <c r="AQ403" i="5"/>
  <c r="AQ953" i="5"/>
  <c r="AQ406" i="5"/>
  <c r="AQ954" i="5"/>
  <c r="AQ409" i="5"/>
  <c r="AQ955" i="5"/>
  <c r="AQ412" i="5"/>
  <c r="AQ956" i="5"/>
  <c r="AQ415" i="5"/>
  <c r="AQ957" i="5"/>
  <c r="AQ418" i="5"/>
  <c r="AQ958" i="5"/>
  <c r="AQ422" i="5"/>
  <c r="AQ959" i="5"/>
  <c r="AQ426" i="5"/>
  <c r="AQ960" i="5"/>
  <c r="AQ21" i="5"/>
  <c r="AQ72" i="5"/>
  <c r="AQ904" i="5"/>
  <c r="AQ80" i="5"/>
  <c r="AQ905" i="5"/>
  <c r="AQ88" i="5"/>
  <c r="AQ906" i="5"/>
  <c r="AQ99" i="5"/>
  <c r="AQ907" i="5"/>
  <c r="AQ107" i="5"/>
  <c r="AQ908" i="5"/>
  <c r="AQ115" i="5"/>
  <c r="AQ909" i="5"/>
  <c r="AQ126" i="5"/>
  <c r="AQ910" i="5"/>
  <c r="AQ135" i="5"/>
  <c r="AQ911" i="5"/>
  <c r="AQ143" i="5"/>
  <c r="AQ912" i="5"/>
  <c r="AQ154" i="5"/>
  <c r="AQ913" i="5"/>
  <c r="AQ163" i="5"/>
  <c r="AQ914" i="5"/>
  <c r="AQ171" i="5"/>
  <c r="AQ915" i="5"/>
  <c r="AQ220" i="5"/>
  <c r="AQ916" i="5"/>
  <c r="AQ223" i="5"/>
  <c r="AQ917" i="5"/>
  <c r="AQ226" i="5"/>
  <c r="AQ918" i="5"/>
  <c r="AQ22" i="5"/>
  <c r="AQ186" i="5"/>
  <c r="AQ920" i="5"/>
  <c r="AQ189" i="5"/>
  <c r="AQ921" i="5"/>
  <c r="AQ194" i="5"/>
  <c r="AQ922" i="5"/>
  <c r="AQ197" i="5"/>
  <c r="AQ923" i="5"/>
  <c r="AQ204" i="5"/>
  <c r="AQ925" i="5"/>
  <c r="AQ210" i="5"/>
  <c r="AQ927" i="5"/>
  <c r="AQ217" i="5"/>
  <c r="AQ929" i="5"/>
  <c r="AQ23" i="5"/>
  <c r="AQ14" i="4"/>
  <c r="AQ20" i="4"/>
  <c r="AQ26" i="4"/>
  <c r="AQ32" i="4"/>
  <c r="AQ38" i="4"/>
  <c r="AQ44" i="4"/>
  <c r="AQ50" i="4"/>
  <c r="AQ56" i="4"/>
  <c r="AQ62" i="4"/>
  <c r="AQ63" i="4"/>
  <c r="AQ71" i="4"/>
  <c r="AQ77" i="4"/>
  <c r="AQ83" i="4"/>
  <c r="AQ89" i="4"/>
  <c r="AQ95" i="4"/>
  <c r="AQ101" i="4"/>
  <c r="AQ107" i="4"/>
  <c r="AQ113" i="4"/>
  <c r="AQ119" i="4"/>
  <c r="AQ120" i="4"/>
  <c r="AQ128" i="4"/>
  <c r="AQ134" i="4"/>
  <c r="AQ140" i="4"/>
  <c r="AQ146" i="4"/>
  <c r="AQ152" i="4"/>
  <c r="AQ153" i="4"/>
  <c r="AQ732" i="5"/>
  <c r="AQ972" i="5"/>
  <c r="AQ161" i="4"/>
  <c r="AQ167" i="4"/>
  <c r="AQ173" i="4"/>
  <c r="AQ179" i="4"/>
  <c r="AQ185" i="4"/>
  <c r="AQ191" i="4"/>
  <c r="AQ197" i="4"/>
  <c r="AQ203" i="4"/>
  <c r="AQ209" i="4"/>
  <c r="AQ210" i="4"/>
  <c r="AQ26" i="5"/>
  <c r="AQ218" i="4"/>
  <c r="AQ224" i="4"/>
  <c r="AQ230" i="4"/>
  <c r="AQ248" i="4"/>
  <c r="AQ249" i="4"/>
  <c r="AQ27" i="5"/>
  <c r="AQ257" i="4"/>
  <c r="AQ263" i="4"/>
  <c r="AQ269" i="4"/>
  <c r="AQ275" i="4"/>
  <c r="AQ281" i="4"/>
  <c r="AQ287" i="4"/>
  <c r="AQ293" i="4"/>
  <c r="AQ299" i="4"/>
  <c r="AQ300" i="4"/>
  <c r="AQ308" i="4"/>
  <c r="AQ314" i="4"/>
  <c r="AQ320" i="4"/>
  <c r="AQ326" i="4"/>
  <c r="AQ327" i="4"/>
  <c r="AQ28" i="5"/>
  <c r="AQ765" i="5"/>
  <c r="AQ981" i="5"/>
  <c r="AQ770" i="5"/>
  <c r="AQ982" i="5"/>
  <c r="AQ727" i="5"/>
  <c r="AQ983" i="5"/>
  <c r="AQ29" i="5"/>
  <c r="AQ53" i="6"/>
  <c r="AQ60" i="6"/>
  <c r="AQ67" i="6"/>
  <c r="AQ74" i="6"/>
  <c r="AQ81" i="6"/>
  <c r="AQ84" i="6"/>
  <c r="AQ14" i="6"/>
  <c r="AQ21" i="6"/>
  <c r="AQ28" i="6"/>
  <c r="AQ35" i="6"/>
  <c r="AQ42" i="6"/>
  <c r="AQ45" i="6"/>
  <c r="AQ30" i="5"/>
  <c r="AQ20" i="5"/>
  <c r="AR236" i="5"/>
  <c r="AR931" i="5"/>
  <c r="AR241" i="5"/>
  <c r="AR932" i="5"/>
  <c r="AR248" i="5"/>
  <c r="AR933" i="5"/>
  <c r="AR255" i="5"/>
  <c r="AR934" i="5"/>
  <c r="AR262" i="5"/>
  <c r="AR935" i="5"/>
  <c r="AR269" i="5"/>
  <c r="AR936" i="5"/>
  <c r="AR276" i="5"/>
  <c r="AR937" i="5"/>
  <c r="AR283" i="5"/>
  <c r="AR938" i="5"/>
  <c r="AR290" i="5"/>
  <c r="AR939" i="5"/>
  <c r="AR297" i="5"/>
  <c r="AR940" i="5"/>
  <c r="AR307" i="5"/>
  <c r="AR941" i="5"/>
  <c r="AR942" i="5"/>
  <c r="AR327" i="5"/>
  <c r="AR943" i="5"/>
  <c r="AR337" i="5"/>
  <c r="AR944" i="5"/>
  <c r="AR347" i="5"/>
  <c r="AR945" i="5"/>
  <c r="AR357" i="5"/>
  <c r="AR946" i="5"/>
  <c r="AR368" i="5"/>
  <c r="AR947" i="5"/>
  <c r="AR379" i="5"/>
  <c r="AR948" i="5"/>
  <c r="AR389" i="5"/>
  <c r="AR949" i="5"/>
  <c r="AR394" i="5"/>
  <c r="AR950" i="5"/>
  <c r="AR397" i="5"/>
  <c r="AR951" i="5"/>
  <c r="AR400" i="5"/>
  <c r="AR952" i="5"/>
  <c r="AR403" i="5"/>
  <c r="AR953" i="5"/>
  <c r="AR406" i="5"/>
  <c r="AR954" i="5"/>
  <c r="AR409" i="5"/>
  <c r="AR955" i="5"/>
  <c r="AR412" i="5"/>
  <c r="AR956" i="5"/>
  <c r="AR415" i="5"/>
  <c r="AR957" i="5"/>
  <c r="AR418" i="5"/>
  <c r="AR958" i="5"/>
  <c r="AR422" i="5"/>
  <c r="AR959" i="5"/>
  <c r="AR426" i="5"/>
  <c r="AR960" i="5"/>
  <c r="AR21" i="5"/>
  <c r="AR72" i="5"/>
  <c r="AR904" i="5"/>
  <c r="AR80" i="5"/>
  <c r="AR905" i="5"/>
  <c r="AR88" i="5"/>
  <c r="AR906" i="5"/>
  <c r="AR99" i="5"/>
  <c r="AR907" i="5"/>
  <c r="AR107" i="5"/>
  <c r="AR908" i="5"/>
  <c r="AR115" i="5"/>
  <c r="AR909" i="5"/>
  <c r="AR126" i="5"/>
  <c r="AR910" i="5"/>
  <c r="AR135" i="5"/>
  <c r="AR911" i="5"/>
  <c r="AR143" i="5"/>
  <c r="AR912" i="5"/>
  <c r="AR154" i="5"/>
  <c r="AR913" i="5"/>
  <c r="AR163" i="5"/>
  <c r="AR914" i="5"/>
  <c r="AR171" i="5"/>
  <c r="AR915" i="5"/>
  <c r="AR220" i="5"/>
  <c r="AR916" i="5"/>
  <c r="AR223" i="5"/>
  <c r="AR917" i="5"/>
  <c r="AR226" i="5"/>
  <c r="AR918" i="5"/>
  <c r="AR22" i="5"/>
  <c r="AR186" i="5"/>
  <c r="AR920" i="5"/>
  <c r="AR189" i="5"/>
  <c r="AR921" i="5"/>
  <c r="AR194" i="5"/>
  <c r="AR922" i="5"/>
  <c r="AR197" i="5"/>
  <c r="AR923" i="5"/>
  <c r="AR204" i="5"/>
  <c r="AR925" i="5"/>
  <c r="AR210" i="5"/>
  <c r="AR927" i="5"/>
  <c r="AR217" i="5"/>
  <c r="AR929" i="5"/>
  <c r="AR23" i="5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95" i="4"/>
  <c r="AR101" i="4"/>
  <c r="AR107" i="4"/>
  <c r="AR113" i="4"/>
  <c r="AR119" i="4"/>
  <c r="AR120" i="4"/>
  <c r="AR128" i="4"/>
  <c r="AR134" i="4"/>
  <c r="AR140" i="4"/>
  <c r="AR146" i="4"/>
  <c r="AR152" i="4"/>
  <c r="AR153" i="4"/>
  <c r="AR732" i="5"/>
  <c r="AR972" i="5"/>
  <c r="AR161" i="4"/>
  <c r="AR167" i="4"/>
  <c r="AR173" i="4"/>
  <c r="AR179" i="4"/>
  <c r="AR185" i="4"/>
  <c r="AR191" i="4"/>
  <c r="AR197" i="4"/>
  <c r="AR203" i="4"/>
  <c r="AR209" i="4"/>
  <c r="AR210" i="4"/>
  <c r="AR26" i="5"/>
  <c r="AR218" i="4"/>
  <c r="AR224" i="4"/>
  <c r="AR230" i="4"/>
  <c r="AR248" i="4"/>
  <c r="AR249" i="4"/>
  <c r="AR27" i="5"/>
  <c r="AR257" i="4"/>
  <c r="AR263" i="4"/>
  <c r="AR269" i="4"/>
  <c r="AR275" i="4"/>
  <c r="AR281" i="4"/>
  <c r="AR287" i="4"/>
  <c r="AR293" i="4"/>
  <c r="AR299" i="4"/>
  <c r="AR300" i="4"/>
  <c r="AR308" i="4"/>
  <c r="AR314" i="4"/>
  <c r="AR320" i="4"/>
  <c r="AR326" i="4"/>
  <c r="AR327" i="4"/>
  <c r="AR28" i="5"/>
  <c r="AR765" i="5"/>
  <c r="AR981" i="5"/>
  <c r="AR770" i="5"/>
  <c r="AR982" i="5"/>
  <c r="AR727" i="5"/>
  <c r="AR983" i="5"/>
  <c r="AR29" i="5"/>
  <c r="AR53" i="6"/>
  <c r="AR60" i="6"/>
  <c r="AR67" i="6"/>
  <c r="AR74" i="6"/>
  <c r="AR81" i="6"/>
  <c r="AR84" i="6"/>
  <c r="AR14" i="6"/>
  <c r="AR21" i="6"/>
  <c r="AR28" i="6"/>
  <c r="AR35" i="6"/>
  <c r="AR42" i="6"/>
  <c r="AR45" i="6"/>
  <c r="AR30" i="5"/>
  <c r="AR20" i="5"/>
  <c r="AS236" i="5"/>
  <c r="AS931" i="5"/>
  <c r="AS241" i="5"/>
  <c r="AS932" i="5"/>
  <c r="AS248" i="5"/>
  <c r="AS933" i="5"/>
  <c r="AS255" i="5"/>
  <c r="AS934" i="5"/>
  <c r="AS262" i="5"/>
  <c r="AS935" i="5"/>
  <c r="AS269" i="5"/>
  <c r="AS936" i="5"/>
  <c r="AS276" i="5"/>
  <c r="AS937" i="5"/>
  <c r="AS283" i="5"/>
  <c r="AS938" i="5"/>
  <c r="AS290" i="5"/>
  <c r="AS939" i="5"/>
  <c r="AS297" i="5"/>
  <c r="AS940" i="5"/>
  <c r="AS307" i="5"/>
  <c r="AS941" i="5"/>
  <c r="AS942" i="5"/>
  <c r="AS327" i="5"/>
  <c r="AS943" i="5"/>
  <c r="AS337" i="5"/>
  <c r="AS944" i="5"/>
  <c r="AS347" i="5"/>
  <c r="AS945" i="5"/>
  <c r="AS357" i="5"/>
  <c r="AS946" i="5"/>
  <c r="AS368" i="5"/>
  <c r="AS947" i="5"/>
  <c r="AS379" i="5"/>
  <c r="AS948" i="5"/>
  <c r="AS389" i="5"/>
  <c r="AS949" i="5"/>
  <c r="AS394" i="5"/>
  <c r="AS950" i="5"/>
  <c r="AS397" i="5"/>
  <c r="AS951" i="5"/>
  <c r="AS400" i="5"/>
  <c r="AS952" i="5"/>
  <c r="AS403" i="5"/>
  <c r="AS953" i="5"/>
  <c r="AS406" i="5"/>
  <c r="AS954" i="5"/>
  <c r="AS409" i="5"/>
  <c r="AS955" i="5"/>
  <c r="AS412" i="5"/>
  <c r="AS956" i="5"/>
  <c r="AS415" i="5"/>
  <c r="AS957" i="5"/>
  <c r="AS418" i="5"/>
  <c r="AS958" i="5"/>
  <c r="AS422" i="5"/>
  <c r="AS959" i="5"/>
  <c r="AS426" i="5"/>
  <c r="AS960" i="5"/>
  <c r="AS21" i="5"/>
  <c r="AS72" i="5"/>
  <c r="AS904" i="5"/>
  <c r="AS80" i="5"/>
  <c r="AS905" i="5"/>
  <c r="AS88" i="5"/>
  <c r="AS906" i="5"/>
  <c r="AS99" i="5"/>
  <c r="AS907" i="5"/>
  <c r="AS107" i="5"/>
  <c r="AS908" i="5"/>
  <c r="AS115" i="5"/>
  <c r="AS909" i="5"/>
  <c r="AS126" i="5"/>
  <c r="AS910" i="5"/>
  <c r="AS135" i="5"/>
  <c r="AS911" i="5"/>
  <c r="AS143" i="5"/>
  <c r="AS912" i="5"/>
  <c r="AS154" i="5"/>
  <c r="AS913" i="5"/>
  <c r="AS163" i="5"/>
  <c r="AS914" i="5"/>
  <c r="AS171" i="5"/>
  <c r="AS915" i="5"/>
  <c r="AS220" i="5"/>
  <c r="AS916" i="5"/>
  <c r="AS223" i="5"/>
  <c r="AS917" i="5"/>
  <c r="AS226" i="5"/>
  <c r="AS918" i="5"/>
  <c r="AS22" i="5"/>
  <c r="AS186" i="5"/>
  <c r="AS920" i="5"/>
  <c r="AS189" i="5"/>
  <c r="AS921" i="5"/>
  <c r="AS194" i="5"/>
  <c r="AS922" i="5"/>
  <c r="AS197" i="5"/>
  <c r="AS923" i="5"/>
  <c r="AS204" i="5"/>
  <c r="AS925" i="5"/>
  <c r="AS210" i="5"/>
  <c r="AS927" i="5"/>
  <c r="AS217" i="5"/>
  <c r="AS929" i="5"/>
  <c r="AS23" i="5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95" i="4"/>
  <c r="AS101" i="4"/>
  <c r="AS107" i="4"/>
  <c r="AS113" i="4"/>
  <c r="AS119" i="4"/>
  <c r="AS120" i="4"/>
  <c r="AS128" i="4"/>
  <c r="AS134" i="4"/>
  <c r="AS140" i="4"/>
  <c r="AS146" i="4"/>
  <c r="AS152" i="4"/>
  <c r="AS153" i="4"/>
  <c r="AS732" i="5"/>
  <c r="AS972" i="5"/>
  <c r="AS161" i="4"/>
  <c r="AS167" i="4"/>
  <c r="AS173" i="4"/>
  <c r="AS179" i="4"/>
  <c r="AS185" i="4"/>
  <c r="AS191" i="4"/>
  <c r="AS197" i="4"/>
  <c r="AS203" i="4"/>
  <c r="AS209" i="4"/>
  <c r="AS210" i="4"/>
  <c r="AS26" i="5"/>
  <c r="AS218" i="4"/>
  <c r="AS224" i="4"/>
  <c r="AS230" i="4"/>
  <c r="AS248" i="4"/>
  <c r="AS249" i="4"/>
  <c r="AS27" i="5"/>
  <c r="AS257" i="4"/>
  <c r="AS263" i="4"/>
  <c r="AS269" i="4"/>
  <c r="AS275" i="4"/>
  <c r="AS281" i="4"/>
  <c r="AS287" i="4"/>
  <c r="AS293" i="4"/>
  <c r="AS299" i="4"/>
  <c r="AS300" i="4"/>
  <c r="AS308" i="4"/>
  <c r="AS314" i="4"/>
  <c r="AS320" i="4"/>
  <c r="AS326" i="4"/>
  <c r="AS327" i="4"/>
  <c r="AS28" i="5"/>
  <c r="AS765" i="5"/>
  <c r="AS981" i="5"/>
  <c r="AS770" i="5"/>
  <c r="AS982" i="5"/>
  <c r="AS727" i="5"/>
  <c r="AS983" i="5"/>
  <c r="AS29" i="5"/>
  <c r="AS53" i="6"/>
  <c r="AS60" i="6"/>
  <c r="AS67" i="6"/>
  <c r="AS74" i="6"/>
  <c r="AS81" i="6"/>
  <c r="AS84" i="6"/>
  <c r="AS14" i="6"/>
  <c r="AS21" i="6"/>
  <c r="AS28" i="6"/>
  <c r="AS35" i="6"/>
  <c r="AS42" i="6"/>
  <c r="AS45" i="6"/>
  <c r="AS30" i="5"/>
  <c r="AS20" i="5"/>
  <c r="AT236" i="5"/>
  <c r="AT931" i="5"/>
  <c r="AT241" i="5"/>
  <c r="AT932" i="5"/>
  <c r="AT248" i="5"/>
  <c r="AT933" i="5"/>
  <c r="AT255" i="5"/>
  <c r="AT934" i="5"/>
  <c r="AT262" i="5"/>
  <c r="AT935" i="5"/>
  <c r="AT269" i="5"/>
  <c r="AT936" i="5"/>
  <c r="AT276" i="5"/>
  <c r="AT937" i="5"/>
  <c r="AT283" i="5"/>
  <c r="AT938" i="5"/>
  <c r="AT290" i="5"/>
  <c r="AT939" i="5"/>
  <c r="AT297" i="5"/>
  <c r="AT940" i="5"/>
  <c r="AT307" i="5"/>
  <c r="AT941" i="5"/>
  <c r="AT942" i="5"/>
  <c r="AT327" i="5"/>
  <c r="AT943" i="5"/>
  <c r="AT337" i="5"/>
  <c r="AT944" i="5"/>
  <c r="AT347" i="5"/>
  <c r="AT945" i="5"/>
  <c r="AT357" i="5"/>
  <c r="AT946" i="5"/>
  <c r="AT368" i="5"/>
  <c r="AT947" i="5"/>
  <c r="AT379" i="5"/>
  <c r="AT948" i="5"/>
  <c r="AT389" i="5"/>
  <c r="AT949" i="5"/>
  <c r="AT394" i="5"/>
  <c r="AT950" i="5"/>
  <c r="AT397" i="5"/>
  <c r="AT951" i="5"/>
  <c r="AT400" i="5"/>
  <c r="AT952" i="5"/>
  <c r="AT403" i="5"/>
  <c r="AT953" i="5"/>
  <c r="AT406" i="5"/>
  <c r="AT954" i="5"/>
  <c r="AT409" i="5"/>
  <c r="AT955" i="5"/>
  <c r="AT412" i="5"/>
  <c r="AT956" i="5"/>
  <c r="AT415" i="5"/>
  <c r="AT957" i="5"/>
  <c r="AT418" i="5"/>
  <c r="AT958" i="5"/>
  <c r="AT422" i="5"/>
  <c r="AT959" i="5"/>
  <c r="AT426" i="5"/>
  <c r="AT960" i="5"/>
  <c r="AT21" i="5"/>
  <c r="AT72" i="5"/>
  <c r="AT904" i="5"/>
  <c r="AT80" i="5"/>
  <c r="AT905" i="5"/>
  <c r="AT88" i="5"/>
  <c r="AT906" i="5"/>
  <c r="AT99" i="5"/>
  <c r="AT907" i="5"/>
  <c r="AT107" i="5"/>
  <c r="AT908" i="5"/>
  <c r="AT115" i="5"/>
  <c r="AT909" i="5"/>
  <c r="AT126" i="5"/>
  <c r="AT910" i="5"/>
  <c r="AT135" i="5"/>
  <c r="AT911" i="5"/>
  <c r="AT143" i="5"/>
  <c r="AT912" i="5"/>
  <c r="AT154" i="5"/>
  <c r="AT913" i="5"/>
  <c r="AT163" i="5"/>
  <c r="AT914" i="5"/>
  <c r="AT171" i="5"/>
  <c r="AT915" i="5"/>
  <c r="AT220" i="5"/>
  <c r="AT916" i="5"/>
  <c r="AT223" i="5"/>
  <c r="AT917" i="5"/>
  <c r="AT226" i="5"/>
  <c r="AT918" i="5"/>
  <c r="AT22" i="5"/>
  <c r="AT186" i="5"/>
  <c r="AT920" i="5"/>
  <c r="AT189" i="5"/>
  <c r="AT921" i="5"/>
  <c r="AT194" i="5"/>
  <c r="AT922" i="5"/>
  <c r="AT197" i="5"/>
  <c r="AT923" i="5"/>
  <c r="AT204" i="5"/>
  <c r="AT925" i="5"/>
  <c r="AT210" i="5"/>
  <c r="AT927" i="5"/>
  <c r="AT217" i="5"/>
  <c r="AT929" i="5"/>
  <c r="AT23" i="5"/>
  <c r="AT14" i="4"/>
  <c r="AT20" i="4"/>
  <c r="AT26" i="4"/>
  <c r="AT32" i="4"/>
  <c r="AT38" i="4"/>
  <c r="AT44" i="4"/>
  <c r="AT50" i="4"/>
  <c r="AT56" i="4"/>
  <c r="AT62" i="4"/>
  <c r="AT63" i="4"/>
  <c r="AT71" i="4"/>
  <c r="AT77" i="4"/>
  <c r="AT83" i="4"/>
  <c r="AT89" i="4"/>
  <c r="AT95" i="4"/>
  <c r="AT101" i="4"/>
  <c r="AT107" i="4"/>
  <c r="AT113" i="4"/>
  <c r="AT119" i="4"/>
  <c r="AT120" i="4"/>
  <c r="AT128" i="4"/>
  <c r="AT134" i="4"/>
  <c r="AT140" i="4"/>
  <c r="AT146" i="4"/>
  <c r="AT152" i="4"/>
  <c r="AT153" i="4"/>
  <c r="AT732" i="5"/>
  <c r="AT972" i="5"/>
  <c r="AT161" i="4"/>
  <c r="AT167" i="4"/>
  <c r="AT173" i="4"/>
  <c r="AT179" i="4"/>
  <c r="AT185" i="4"/>
  <c r="AT191" i="4"/>
  <c r="AT197" i="4"/>
  <c r="AT203" i="4"/>
  <c r="AT209" i="4"/>
  <c r="AT210" i="4"/>
  <c r="AT26" i="5"/>
  <c r="AT218" i="4"/>
  <c r="AT224" i="4"/>
  <c r="AT230" i="4"/>
  <c r="AT248" i="4"/>
  <c r="AT249" i="4"/>
  <c r="AT27" i="5"/>
  <c r="AT257" i="4"/>
  <c r="AT263" i="4"/>
  <c r="AT269" i="4"/>
  <c r="AT275" i="4"/>
  <c r="AT281" i="4"/>
  <c r="AT287" i="4"/>
  <c r="AT293" i="4"/>
  <c r="AT299" i="4"/>
  <c r="AT300" i="4"/>
  <c r="AT308" i="4"/>
  <c r="AT314" i="4"/>
  <c r="AT320" i="4"/>
  <c r="AT326" i="4"/>
  <c r="AT327" i="4"/>
  <c r="AT28" i="5"/>
  <c r="AT765" i="5"/>
  <c r="AT981" i="5"/>
  <c r="AT770" i="5"/>
  <c r="AT982" i="5"/>
  <c r="AT727" i="5"/>
  <c r="AT983" i="5"/>
  <c r="AT29" i="5"/>
  <c r="AT53" i="6"/>
  <c r="AT60" i="6"/>
  <c r="AT67" i="6"/>
  <c r="AT74" i="6"/>
  <c r="AT81" i="6"/>
  <c r="AT84" i="6"/>
  <c r="AT14" i="6"/>
  <c r="AT21" i="6"/>
  <c r="AT28" i="6"/>
  <c r="AT35" i="6"/>
  <c r="AT42" i="6"/>
  <c r="AT45" i="6"/>
  <c r="AT30" i="5"/>
  <c r="AT20" i="5"/>
  <c r="AU236" i="5"/>
  <c r="AU931" i="5"/>
  <c r="AU241" i="5"/>
  <c r="AU932" i="5"/>
  <c r="AU248" i="5"/>
  <c r="AU933" i="5"/>
  <c r="AU255" i="5"/>
  <c r="AU934" i="5"/>
  <c r="AU262" i="5"/>
  <c r="AU935" i="5"/>
  <c r="AU269" i="5"/>
  <c r="AU936" i="5"/>
  <c r="AU276" i="5"/>
  <c r="AU937" i="5"/>
  <c r="AU283" i="5"/>
  <c r="AU938" i="5"/>
  <c r="AU290" i="5"/>
  <c r="AU939" i="5"/>
  <c r="AU297" i="5"/>
  <c r="AU940" i="5"/>
  <c r="AU307" i="5"/>
  <c r="AU941" i="5"/>
  <c r="AU942" i="5"/>
  <c r="AU327" i="5"/>
  <c r="AU943" i="5"/>
  <c r="AU337" i="5"/>
  <c r="AU944" i="5"/>
  <c r="AU347" i="5"/>
  <c r="AU945" i="5"/>
  <c r="AU357" i="5"/>
  <c r="AU946" i="5"/>
  <c r="AU368" i="5"/>
  <c r="AU947" i="5"/>
  <c r="AU379" i="5"/>
  <c r="AU948" i="5"/>
  <c r="AU389" i="5"/>
  <c r="AU949" i="5"/>
  <c r="AU394" i="5"/>
  <c r="AU950" i="5"/>
  <c r="AU397" i="5"/>
  <c r="AU951" i="5"/>
  <c r="AU400" i="5"/>
  <c r="AU952" i="5"/>
  <c r="AU403" i="5"/>
  <c r="AU953" i="5"/>
  <c r="AU406" i="5"/>
  <c r="AU954" i="5"/>
  <c r="AU409" i="5"/>
  <c r="AU955" i="5"/>
  <c r="AU412" i="5"/>
  <c r="AU956" i="5"/>
  <c r="AU415" i="5"/>
  <c r="AU957" i="5"/>
  <c r="AU418" i="5"/>
  <c r="AU958" i="5"/>
  <c r="AU422" i="5"/>
  <c r="AU959" i="5"/>
  <c r="AU426" i="5"/>
  <c r="AU960" i="5"/>
  <c r="AU21" i="5"/>
  <c r="AU72" i="5"/>
  <c r="AU904" i="5"/>
  <c r="AU80" i="5"/>
  <c r="AU905" i="5"/>
  <c r="AU88" i="5"/>
  <c r="AU906" i="5"/>
  <c r="AU99" i="5"/>
  <c r="AU907" i="5"/>
  <c r="AU107" i="5"/>
  <c r="AU908" i="5"/>
  <c r="AU115" i="5"/>
  <c r="AU909" i="5"/>
  <c r="AU126" i="5"/>
  <c r="AU910" i="5"/>
  <c r="AU135" i="5"/>
  <c r="AU911" i="5"/>
  <c r="AU143" i="5"/>
  <c r="AU912" i="5"/>
  <c r="AU154" i="5"/>
  <c r="AU913" i="5"/>
  <c r="AU163" i="5"/>
  <c r="AU914" i="5"/>
  <c r="AU171" i="5"/>
  <c r="AU915" i="5"/>
  <c r="AU220" i="5"/>
  <c r="AU916" i="5"/>
  <c r="AU223" i="5"/>
  <c r="AU917" i="5"/>
  <c r="AU226" i="5"/>
  <c r="AU918" i="5"/>
  <c r="AU22" i="5"/>
  <c r="AU186" i="5"/>
  <c r="AU920" i="5"/>
  <c r="AU189" i="5"/>
  <c r="AU921" i="5"/>
  <c r="AU194" i="5"/>
  <c r="AU922" i="5"/>
  <c r="AU197" i="5"/>
  <c r="AU923" i="5"/>
  <c r="AU204" i="5"/>
  <c r="AU925" i="5"/>
  <c r="AU207" i="5"/>
  <c r="AU926" i="5"/>
  <c r="AU210" i="5"/>
  <c r="AU927" i="5"/>
  <c r="AU213" i="5"/>
  <c r="AU928" i="5"/>
  <c r="AU217" i="5"/>
  <c r="AU929" i="5"/>
  <c r="AU23" i="5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95" i="4"/>
  <c r="AU101" i="4"/>
  <c r="AU107" i="4"/>
  <c r="AU113" i="4"/>
  <c r="AU119" i="4"/>
  <c r="AU120" i="4"/>
  <c r="AU128" i="4"/>
  <c r="AU134" i="4"/>
  <c r="AU140" i="4"/>
  <c r="AU146" i="4"/>
  <c r="AU152" i="4"/>
  <c r="AU153" i="4"/>
  <c r="AU732" i="5"/>
  <c r="AU972" i="5"/>
  <c r="AU161" i="4"/>
  <c r="AU167" i="4"/>
  <c r="AU173" i="4"/>
  <c r="AU179" i="4"/>
  <c r="AU185" i="4"/>
  <c r="AU191" i="4"/>
  <c r="AU197" i="4"/>
  <c r="AU203" i="4"/>
  <c r="AU209" i="4"/>
  <c r="AU210" i="4"/>
  <c r="AU26" i="5"/>
  <c r="AU218" i="4"/>
  <c r="AU224" i="4"/>
  <c r="AU230" i="4"/>
  <c r="AU248" i="4"/>
  <c r="AU249" i="4"/>
  <c r="AU27" i="5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28" i="5"/>
  <c r="AU765" i="5"/>
  <c r="AU981" i="5"/>
  <c r="AU770" i="5"/>
  <c r="AU982" i="5"/>
  <c r="AU727" i="5"/>
  <c r="AU983" i="5"/>
  <c r="AU29" i="5"/>
  <c r="AU53" i="6"/>
  <c r="AU60" i="6"/>
  <c r="AU67" i="6"/>
  <c r="AU74" i="6"/>
  <c r="AU81" i="6"/>
  <c r="AU84" i="6"/>
  <c r="AU14" i="6"/>
  <c r="AU21" i="6"/>
  <c r="AU28" i="6"/>
  <c r="AU35" i="6"/>
  <c r="AU42" i="6"/>
  <c r="AU45" i="6"/>
  <c r="AU30" i="5"/>
  <c r="AU20" i="5"/>
  <c r="AV236" i="5"/>
  <c r="AV931" i="5"/>
  <c r="AV241" i="5"/>
  <c r="AV932" i="5"/>
  <c r="AV248" i="5"/>
  <c r="AV933" i="5"/>
  <c r="AV255" i="5"/>
  <c r="AV934" i="5"/>
  <c r="AV262" i="5"/>
  <c r="AV935" i="5"/>
  <c r="AV269" i="5"/>
  <c r="AV936" i="5"/>
  <c r="AV276" i="5"/>
  <c r="AV937" i="5"/>
  <c r="AV283" i="5"/>
  <c r="AV938" i="5"/>
  <c r="AV290" i="5"/>
  <c r="AV939" i="5"/>
  <c r="AV297" i="5"/>
  <c r="AV940" i="5"/>
  <c r="AV307" i="5"/>
  <c r="AV941" i="5"/>
  <c r="AV942" i="5"/>
  <c r="AV327" i="5"/>
  <c r="AV943" i="5"/>
  <c r="AV337" i="5"/>
  <c r="AV944" i="5"/>
  <c r="AV347" i="5"/>
  <c r="AV945" i="5"/>
  <c r="AV357" i="5"/>
  <c r="AV946" i="5"/>
  <c r="AV368" i="5"/>
  <c r="AV947" i="5"/>
  <c r="AV379" i="5"/>
  <c r="AV948" i="5"/>
  <c r="AV389" i="5"/>
  <c r="AV949" i="5"/>
  <c r="AV394" i="5"/>
  <c r="AV950" i="5"/>
  <c r="AV397" i="5"/>
  <c r="AV951" i="5"/>
  <c r="AV400" i="5"/>
  <c r="AV952" i="5"/>
  <c r="AV403" i="5"/>
  <c r="AV953" i="5"/>
  <c r="AV406" i="5"/>
  <c r="AV954" i="5"/>
  <c r="AV409" i="5"/>
  <c r="AV955" i="5"/>
  <c r="AV412" i="5"/>
  <c r="AV956" i="5"/>
  <c r="AV415" i="5"/>
  <c r="AV957" i="5"/>
  <c r="AV418" i="5"/>
  <c r="AV958" i="5"/>
  <c r="AV422" i="5"/>
  <c r="AV959" i="5"/>
  <c r="AV426" i="5"/>
  <c r="AV960" i="5"/>
  <c r="AV21" i="5"/>
  <c r="AV72" i="5"/>
  <c r="AV904" i="5"/>
  <c r="AV80" i="5"/>
  <c r="AV905" i="5"/>
  <c r="AV88" i="5"/>
  <c r="AV906" i="5"/>
  <c r="AV99" i="5"/>
  <c r="AV907" i="5"/>
  <c r="AV107" i="5"/>
  <c r="AV908" i="5"/>
  <c r="AV115" i="5"/>
  <c r="AV909" i="5"/>
  <c r="AV126" i="5"/>
  <c r="AV910" i="5"/>
  <c r="AV135" i="5"/>
  <c r="AV911" i="5"/>
  <c r="AV143" i="5"/>
  <c r="AV912" i="5"/>
  <c r="AV154" i="5"/>
  <c r="AV913" i="5"/>
  <c r="AV163" i="5"/>
  <c r="AV914" i="5"/>
  <c r="AV171" i="5"/>
  <c r="AV915" i="5"/>
  <c r="AV220" i="5"/>
  <c r="AV916" i="5"/>
  <c r="AV223" i="5"/>
  <c r="AV917" i="5"/>
  <c r="AV226" i="5"/>
  <c r="AV918" i="5"/>
  <c r="AV22" i="5"/>
  <c r="AV186" i="5"/>
  <c r="AV920" i="5"/>
  <c r="AV189" i="5"/>
  <c r="AV921" i="5"/>
  <c r="AV194" i="5"/>
  <c r="AV922" i="5"/>
  <c r="AV197" i="5"/>
  <c r="AV923" i="5"/>
  <c r="AV204" i="5"/>
  <c r="AV925" i="5"/>
  <c r="AV210" i="5"/>
  <c r="AV927" i="5"/>
  <c r="AV217" i="5"/>
  <c r="AV929" i="5"/>
  <c r="AV23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95" i="4"/>
  <c r="AV101" i="4"/>
  <c r="AV107" i="4"/>
  <c r="AV113" i="4"/>
  <c r="AV119" i="4"/>
  <c r="AV120" i="4"/>
  <c r="AV128" i="4"/>
  <c r="AV134" i="4"/>
  <c r="AV140" i="4"/>
  <c r="AV146" i="4"/>
  <c r="AV152" i="4"/>
  <c r="AV153" i="4"/>
  <c r="AV732" i="5"/>
  <c r="AV972" i="5"/>
  <c r="AV161" i="4"/>
  <c r="AV167" i="4"/>
  <c r="AV173" i="4"/>
  <c r="AV179" i="4"/>
  <c r="AV185" i="4"/>
  <c r="AV191" i="4"/>
  <c r="AV197" i="4"/>
  <c r="AV203" i="4"/>
  <c r="AV209" i="4"/>
  <c r="AV210" i="4"/>
  <c r="AV26" i="5"/>
  <c r="AV218" i="4"/>
  <c r="AV224" i="4"/>
  <c r="AV230" i="4"/>
  <c r="AV248" i="4"/>
  <c r="AV249" i="4"/>
  <c r="AV27" i="5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28" i="5"/>
  <c r="AV765" i="5"/>
  <c r="AV981" i="5"/>
  <c r="AV770" i="5"/>
  <c r="AV982" i="5"/>
  <c r="AV727" i="5"/>
  <c r="AV983" i="5"/>
  <c r="AV29" i="5"/>
  <c r="AV53" i="6"/>
  <c r="AV60" i="6"/>
  <c r="AV67" i="6"/>
  <c r="AV74" i="6"/>
  <c r="AV81" i="6"/>
  <c r="AV84" i="6"/>
  <c r="AV14" i="6"/>
  <c r="AV21" i="6"/>
  <c r="AV28" i="6"/>
  <c r="AV35" i="6"/>
  <c r="AV42" i="6"/>
  <c r="AV45" i="6"/>
  <c r="AV30" i="5"/>
  <c r="AV20" i="5"/>
  <c r="AW236" i="5"/>
  <c r="AW931" i="5"/>
  <c r="AW241" i="5"/>
  <c r="AW932" i="5"/>
  <c r="AW248" i="5"/>
  <c r="AW933" i="5"/>
  <c r="AW255" i="5"/>
  <c r="AW934" i="5"/>
  <c r="AW262" i="5"/>
  <c r="AW935" i="5"/>
  <c r="AW269" i="5"/>
  <c r="AW936" i="5"/>
  <c r="AW276" i="5"/>
  <c r="AW937" i="5"/>
  <c r="AW283" i="5"/>
  <c r="AW938" i="5"/>
  <c r="AW290" i="5"/>
  <c r="AW939" i="5"/>
  <c r="AW297" i="5"/>
  <c r="AW940" i="5"/>
  <c r="AW307" i="5"/>
  <c r="AW941" i="5"/>
  <c r="AW317" i="5"/>
  <c r="AW942" i="5"/>
  <c r="AW327" i="5"/>
  <c r="AW943" i="5"/>
  <c r="AW337" i="5"/>
  <c r="AW944" i="5"/>
  <c r="AW347" i="5"/>
  <c r="AW945" i="5"/>
  <c r="AW357" i="5"/>
  <c r="AW946" i="5"/>
  <c r="AW368" i="5"/>
  <c r="AW947" i="5"/>
  <c r="AW379" i="5"/>
  <c r="AW948" i="5"/>
  <c r="AW389" i="5"/>
  <c r="AW949" i="5"/>
  <c r="AW394" i="5"/>
  <c r="AW950" i="5"/>
  <c r="AW397" i="5"/>
  <c r="AW951" i="5"/>
  <c r="AW400" i="5"/>
  <c r="AW952" i="5"/>
  <c r="AW403" i="5"/>
  <c r="AW953" i="5"/>
  <c r="AW406" i="5"/>
  <c r="AW954" i="5"/>
  <c r="AW409" i="5"/>
  <c r="AW955" i="5"/>
  <c r="AW412" i="5"/>
  <c r="AW956" i="5"/>
  <c r="AW415" i="5"/>
  <c r="AW957" i="5"/>
  <c r="AW418" i="5"/>
  <c r="AW958" i="5"/>
  <c r="AW422" i="5"/>
  <c r="AW959" i="5"/>
  <c r="AW426" i="5"/>
  <c r="AW960" i="5"/>
  <c r="AW21" i="5"/>
  <c r="AW72" i="5"/>
  <c r="AW904" i="5"/>
  <c r="AW80" i="5"/>
  <c r="AW905" i="5"/>
  <c r="AW88" i="5"/>
  <c r="AW906" i="5"/>
  <c r="AW99" i="5"/>
  <c r="AW907" i="5"/>
  <c r="AW107" i="5"/>
  <c r="AW908" i="5"/>
  <c r="AW909" i="5"/>
  <c r="AW126" i="5"/>
  <c r="AW910" i="5"/>
  <c r="AW135" i="5"/>
  <c r="AW911" i="5"/>
  <c r="AW912" i="5"/>
  <c r="AW913" i="5"/>
  <c r="AW163" i="5"/>
  <c r="AW914" i="5"/>
  <c r="AW915" i="5"/>
  <c r="AW220" i="5"/>
  <c r="AW916" i="5"/>
  <c r="AW223" i="5"/>
  <c r="AW917" i="5"/>
  <c r="AW226" i="5"/>
  <c r="AW918" i="5"/>
  <c r="AW22" i="5"/>
  <c r="AW920" i="5"/>
  <c r="AW921" i="5"/>
  <c r="AW194" i="5"/>
  <c r="AW922" i="5"/>
  <c r="AW197" i="5"/>
  <c r="AW923" i="5"/>
  <c r="AW925" i="5"/>
  <c r="AW210" i="5"/>
  <c r="AW927" i="5"/>
  <c r="AW217" i="5"/>
  <c r="AW929" i="5"/>
  <c r="AW23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95" i="4"/>
  <c r="AW101" i="4"/>
  <c r="AW107" i="4"/>
  <c r="AW113" i="4"/>
  <c r="AW119" i="4"/>
  <c r="AW120" i="4"/>
  <c r="AW128" i="4"/>
  <c r="AW134" i="4"/>
  <c r="AW140" i="4"/>
  <c r="AW146" i="4"/>
  <c r="AW152" i="4"/>
  <c r="AW153" i="4"/>
  <c r="AW732" i="5"/>
  <c r="AW972" i="5"/>
  <c r="AW161" i="4"/>
  <c r="AW167" i="4"/>
  <c r="AW173" i="4"/>
  <c r="AW179" i="4"/>
  <c r="AW185" i="4"/>
  <c r="AW191" i="4"/>
  <c r="AW197" i="4"/>
  <c r="AW203" i="4"/>
  <c r="AW209" i="4"/>
  <c r="AW210" i="4"/>
  <c r="AW26" i="5"/>
  <c r="AW218" i="4"/>
  <c r="AW224" i="4"/>
  <c r="AW230" i="4"/>
  <c r="AW248" i="4"/>
  <c r="AW249" i="4"/>
  <c r="AW27" i="5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28" i="5"/>
  <c r="AW765" i="5"/>
  <c r="AW981" i="5"/>
  <c r="AW770" i="5"/>
  <c r="AW982" i="5"/>
  <c r="AW727" i="5"/>
  <c r="AW983" i="5"/>
  <c r="AW29" i="5"/>
  <c r="AW53" i="6"/>
  <c r="AW60" i="6"/>
  <c r="AW67" i="6"/>
  <c r="AW74" i="6"/>
  <c r="AW81" i="6"/>
  <c r="AW84" i="6"/>
  <c r="AW14" i="6"/>
  <c r="AW21" i="6"/>
  <c r="AW28" i="6"/>
  <c r="AW35" i="6"/>
  <c r="AW42" i="6"/>
  <c r="AW45" i="6"/>
  <c r="AW30" i="5"/>
  <c r="AW20" i="5"/>
  <c r="AX236" i="5"/>
  <c r="AX931" i="5"/>
  <c r="AX241" i="5"/>
  <c r="AX932" i="5"/>
  <c r="AX248" i="5"/>
  <c r="AX933" i="5"/>
  <c r="AX255" i="5"/>
  <c r="AX934" i="5"/>
  <c r="AX262" i="5"/>
  <c r="AX935" i="5"/>
  <c r="AX269" i="5"/>
  <c r="AX936" i="5"/>
  <c r="AX276" i="5"/>
  <c r="AX937" i="5"/>
  <c r="AX283" i="5"/>
  <c r="AX938" i="5"/>
  <c r="AX290" i="5"/>
  <c r="AX939" i="5"/>
  <c r="AX297" i="5"/>
  <c r="AX940" i="5"/>
  <c r="AX307" i="5"/>
  <c r="AX941" i="5"/>
  <c r="AX317" i="5"/>
  <c r="AX942" i="5"/>
  <c r="AX327" i="5"/>
  <c r="AX943" i="5"/>
  <c r="AX337" i="5"/>
  <c r="AX944" i="5"/>
  <c r="AX347" i="5"/>
  <c r="AX945" i="5"/>
  <c r="AX357" i="5"/>
  <c r="AX946" i="5"/>
  <c r="AX368" i="5"/>
  <c r="AX947" i="5"/>
  <c r="AX379" i="5"/>
  <c r="AX948" i="5"/>
  <c r="AX389" i="5"/>
  <c r="AX949" i="5"/>
  <c r="AX394" i="5"/>
  <c r="AX950" i="5"/>
  <c r="AX397" i="5"/>
  <c r="AX951" i="5"/>
  <c r="AX400" i="5"/>
  <c r="AX952" i="5"/>
  <c r="AX403" i="5"/>
  <c r="AX953" i="5"/>
  <c r="AX406" i="5"/>
  <c r="AX954" i="5"/>
  <c r="AX409" i="5"/>
  <c r="AX955" i="5"/>
  <c r="AX412" i="5"/>
  <c r="AX956" i="5"/>
  <c r="AX415" i="5"/>
  <c r="AX957" i="5"/>
  <c r="AX418" i="5"/>
  <c r="AX958" i="5"/>
  <c r="AX422" i="5"/>
  <c r="AX959" i="5"/>
  <c r="AX426" i="5"/>
  <c r="AX960" i="5"/>
  <c r="AX21" i="5"/>
  <c r="AX72" i="5"/>
  <c r="AX904" i="5"/>
  <c r="AX80" i="5"/>
  <c r="AX905" i="5"/>
  <c r="AX88" i="5"/>
  <c r="AX906" i="5"/>
  <c r="AX99" i="5"/>
  <c r="AX907" i="5"/>
  <c r="AX107" i="5"/>
  <c r="AX908" i="5"/>
  <c r="AX909" i="5"/>
  <c r="AX126" i="5"/>
  <c r="AX910" i="5"/>
  <c r="AX135" i="5"/>
  <c r="AX911" i="5"/>
  <c r="AX912" i="5"/>
  <c r="AX913" i="5"/>
  <c r="AX163" i="5"/>
  <c r="AX914" i="5"/>
  <c r="AX915" i="5"/>
  <c r="AX220" i="5"/>
  <c r="AX916" i="5"/>
  <c r="AX223" i="5"/>
  <c r="AX917" i="5"/>
  <c r="AX226" i="5"/>
  <c r="AX918" i="5"/>
  <c r="AX22" i="5"/>
  <c r="AX920" i="5"/>
  <c r="AX921" i="5"/>
  <c r="AX194" i="5"/>
  <c r="AX922" i="5"/>
  <c r="AX197" i="5"/>
  <c r="AX923" i="5"/>
  <c r="AX925" i="5"/>
  <c r="AX210" i="5"/>
  <c r="AX927" i="5"/>
  <c r="AX217" i="5"/>
  <c r="AX929" i="5"/>
  <c r="AX23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95" i="4"/>
  <c r="AX101" i="4"/>
  <c r="AX107" i="4"/>
  <c r="AX113" i="4"/>
  <c r="AX119" i="4"/>
  <c r="AX120" i="4"/>
  <c r="AX128" i="4"/>
  <c r="AX134" i="4"/>
  <c r="AX140" i="4"/>
  <c r="AX146" i="4"/>
  <c r="AX152" i="4"/>
  <c r="AX153" i="4"/>
  <c r="AX732" i="5"/>
  <c r="AX972" i="5"/>
  <c r="AX161" i="4"/>
  <c r="AX167" i="4"/>
  <c r="AX173" i="4"/>
  <c r="AX179" i="4"/>
  <c r="AX185" i="4"/>
  <c r="AX191" i="4"/>
  <c r="AX197" i="4"/>
  <c r="AX203" i="4"/>
  <c r="AX209" i="4"/>
  <c r="AX210" i="4"/>
  <c r="AX26" i="5"/>
  <c r="AX218" i="4"/>
  <c r="AX224" i="4"/>
  <c r="AX230" i="4"/>
  <c r="AX248" i="4"/>
  <c r="AX249" i="4"/>
  <c r="AX27" i="5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28" i="5"/>
  <c r="AX765" i="5"/>
  <c r="AX981" i="5"/>
  <c r="AX770" i="5"/>
  <c r="AX982" i="5"/>
  <c r="AX727" i="5"/>
  <c r="AX983" i="5"/>
  <c r="AX29" i="5"/>
  <c r="AX53" i="6"/>
  <c r="AX60" i="6"/>
  <c r="AX67" i="6"/>
  <c r="AX74" i="6"/>
  <c r="AX81" i="6"/>
  <c r="AX84" i="6"/>
  <c r="AX14" i="6"/>
  <c r="AX21" i="6"/>
  <c r="AX28" i="6"/>
  <c r="AX35" i="6"/>
  <c r="AX42" i="6"/>
  <c r="AX45" i="6"/>
  <c r="AX30" i="5"/>
  <c r="AX20" i="5"/>
  <c r="AY236" i="5"/>
  <c r="AY931" i="5"/>
  <c r="AY241" i="5"/>
  <c r="AY932" i="5"/>
  <c r="AY248" i="5"/>
  <c r="AY933" i="5"/>
  <c r="AY255" i="5"/>
  <c r="AY934" i="5"/>
  <c r="AY262" i="5"/>
  <c r="AY935" i="5"/>
  <c r="AY269" i="5"/>
  <c r="AY936" i="5"/>
  <c r="AY276" i="5"/>
  <c r="AY937" i="5"/>
  <c r="AY283" i="5"/>
  <c r="AY938" i="5"/>
  <c r="AY290" i="5"/>
  <c r="AY939" i="5"/>
  <c r="AY297" i="5"/>
  <c r="AY940" i="5"/>
  <c r="AY307" i="5"/>
  <c r="AY941" i="5"/>
  <c r="AY317" i="5"/>
  <c r="AY942" i="5"/>
  <c r="AY327" i="5"/>
  <c r="AY943" i="5"/>
  <c r="AY337" i="5"/>
  <c r="AY944" i="5"/>
  <c r="AY347" i="5"/>
  <c r="AY945" i="5"/>
  <c r="AY357" i="5"/>
  <c r="AY946" i="5"/>
  <c r="AY368" i="5"/>
  <c r="AY947" i="5"/>
  <c r="AY379" i="5"/>
  <c r="AY948" i="5"/>
  <c r="AY389" i="5"/>
  <c r="AY949" i="5"/>
  <c r="AY394" i="5"/>
  <c r="AY950" i="5"/>
  <c r="AY397" i="5"/>
  <c r="AY951" i="5"/>
  <c r="AY400" i="5"/>
  <c r="AY952" i="5"/>
  <c r="AY403" i="5"/>
  <c r="AY953" i="5"/>
  <c r="AY406" i="5"/>
  <c r="AY954" i="5"/>
  <c r="AY409" i="5"/>
  <c r="AY955" i="5"/>
  <c r="AY412" i="5"/>
  <c r="AY956" i="5"/>
  <c r="AY415" i="5"/>
  <c r="AY957" i="5"/>
  <c r="AY418" i="5"/>
  <c r="AY958" i="5"/>
  <c r="AY422" i="5"/>
  <c r="AY959" i="5"/>
  <c r="AY426" i="5"/>
  <c r="AY960" i="5"/>
  <c r="AY21" i="5"/>
  <c r="AY72" i="5"/>
  <c r="AY904" i="5"/>
  <c r="AY80" i="5"/>
  <c r="AY905" i="5"/>
  <c r="AY88" i="5"/>
  <c r="AY906" i="5"/>
  <c r="AY99" i="5"/>
  <c r="AY907" i="5"/>
  <c r="AY107" i="5"/>
  <c r="AY908" i="5"/>
  <c r="AY115" i="5"/>
  <c r="AY909" i="5"/>
  <c r="AY126" i="5"/>
  <c r="AY910" i="5"/>
  <c r="AY135" i="5"/>
  <c r="AY911" i="5"/>
  <c r="AY143" i="5"/>
  <c r="AY912" i="5"/>
  <c r="AY154" i="5"/>
  <c r="AY913" i="5"/>
  <c r="AY163" i="5"/>
  <c r="AY914" i="5"/>
  <c r="AY171" i="5"/>
  <c r="AY915" i="5"/>
  <c r="AY220" i="5"/>
  <c r="AY916" i="5"/>
  <c r="AY223" i="5"/>
  <c r="AY917" i="5"/>
  <c r="AY226" i="5"/>
  <c r="AY918" i="5"/>
  <c r="AY22" i="5"/>
  <c r="AY186" i="5"/>
  <c r="AY920" i="5"/>
  <c r="AY189" i="5"/>
  <c r="AY921" i="5"/>
  <c r="AY194" i="5"/>
  <c r="AY922" i="5"/>
  <c r="AY197" i="5"/>
  <c r="AY923" i="5"/>
  <c r="AY204" i="5"/>
  <c r="AY925" i="5"/>
  <c r="AY210" i="5"/>
  <c r="AY927" i="5"/>
  <c r="AY217" i="5"/>
  <c r="AY929" i="5"/>
  <c r="AY23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95" i="4"/>
  <c r="AY101" i="4"/>
  <c r="AY107" i="4"/>
  <c r="AY113" i="4"/>
  <c r="AY119" i="4"/>
  <c r="AY120" i="4"/>
  <c r="AY128" i="4"/>
  <c r="AY134" i="4"/>
  <c r="AY140" i="4"/>
  <c r="AY146" i="4"/>
  <c r="AY152" i="4"/>
  <c r="AY153" i="4"/>
  <c r="AY732" i="5"/>
  <c r="AY972" i="5"/>
  <c r="AY161" i="4"/>
  <c r="AY167" i="4"/>
  <c r="AY173" i="4"/>
  <c r="AY179" i="4"/>
  <c r="AY185" i="4"/>
  <c r="AY191" i="4"/>
  <c r="AY197" i="4"/>
  <c r="AY203" i="4"/>
  <c r="AY209" i="4"/>
  <c r="AY210" i="4"/>
  <c r="AY26" i="5"/>
  <c r="AY218" i="4"/>
  <c r="AY224" i="4"/>
  <c r="AY230" i="4"/>
  <c r="AY248" i="4"/>
  <c r="AY249" i="4"/>
  <c r="AY27" i="5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28" i="5"/>
  <c r="AY765" i="5"/>
  <c r="AY981" i="5"/>
  <c r="AY770" i="5"/>
  <c r="AY982" i="5"/>
  <c r="AY727" i="5"/>
  <c r="AY983" i="5"/>
  <c r="AY29" i="5"/>
  <c r="AY53" i="6"/>
  <c r="AY60" i="6"/>
  <c r="AY67" i="6"/>
  <c r="AY74" i="6"/>
  <c r="AY81" i="6"/>
  <c r="AY84" i="6"/>
  <c r="AY14" i="6"/>
  <c r="AY21" i="6"/>
  <c r="AY28" i="6"/>
  <c r="AY35" i="6"/>
  <c r="AY42" i="6"/>
  <c r="AY45" i="6"/>
  <c r="AY30" i="5"/>
  <c r="AY20" i="5"/>
  <c r="AZ236" i="5"/>
  <c r="AZ931" i="5"/>
  <c r="AZ241" i="5"/>
  <c r="AZ932" i="5"/>
  <c r="AZ248" i="5"/>
  <c r="AZ933" i="5"/>
  <c r="AZ255" i="5"/>
  <c r="AZ934" i="5"/>
  <c r="AZ262" i="5"/>
  <c r="AZ935" i="5"/>
  <c r="AZ269" i="5"/>
  <c r="AZ936" i="5"/>
  <c r="AZ276" i="5"/>
  <c r="AZ937" i="5"/>
  <c r="AZ283" i="5"/>
  <c r="AZ938" i="5"/>
  <c r="AZ290" i="5"/>
  <c r="AZ939" i="5"/>
  <c r="AZ297" i="5"/>
  <c r="AZ940" i="5"/>
  <c r="AZ307" i="5"/>
  <c r="AZ941" i="5"/>
  <c r="AZ317" i="5"/>
  <c r="AZ942" i="5"/>
  <c r="AZ327" i="5"/>
  <c r="AZ943" i="5"/>
  <c r="AZ337" i="5"/>
  <c r="AZ944" i="5"/>
  <c r="AZ347" i="5"/>
  <c r="AZ945" i="5"/>
  <c r="AZ357" i="5"/>
  <c r="AZ946" i="5"/>
  <c r="AZ368" i="5"/>
  <c r="AZ947" i="5"/>
  <c r="AZ379" i="5"/>
  <c r="AZ948" i="5"/>
  <c r="AZ389" i="5"/>
  <c r="AZ949" i="5"/>
  <c r="AZ394" i="5"/>
  <c r="AZ950" i="5"/>
  <c r="AZ397" i="5"/>
  <c r="AZ951" i="5"/>
  <c r="AZ400" i="5"/>
  <c r="AZ952" i="5"/>
  <c r="AZ403" i="5"/>
  <c r="AZ953" i="5"/>
  <c r="AZ406" i="5"/>
  <c r="AZ954" i="5"/>
  <c r="AZ409" i="5"/>
  <c r="AZ955" i="5"/>
  <c r="AZ412" i="5"/>
  <c r="AZ956" i="5"/>
  <c r="AZ415" i="5"/>
  <c r="AZ957" i="5"/>
  <c r="AZ418" i="5"/>
  <c r="AZ958" i="5"/>
  <c r="AZ422" i="5"/>
  <c r="AZ959" i="5"/>
  <c r="AZ426" i="5"/>
  <c r="AZ960" i="5"/>
  <c r="AZ21" i="5"/>
  <c r="AZ72" i="5"/>
  <c r="AZ904" i="5"/>
  <c r="AZ80" i="5"/>
  <c r="AZ905" i="5"/>
  <c r="AZ88" i="5"/>
  <c r="AZ906" i="5"/>
  <c r="AZ99" i="5"/>
  <c r="AZ907" i="5"/>
  <c r="AZ107" i="5"/>
  <c r="AZ908" i="5"/>
  <c r="AZ115" i="5"/>
  <c r="AZ909" i="5"/>
  <c r="AZ126" i="5"/>
  <c r="AZ910" i="5"/>
  <c r="AZ135" i="5"/>
  <c r="AZ911" i="5"/>
  <c r="AZ912" i="5"/>
  <c r="AZ154" i="5"/>
  <c r="AZ913" i="5"/>
  <c r="AZ163" i="5"/>
  <c r="AZ914" i="5"/>
  <c r="AZ171" i="5"/>
  <c r="AZ915" i="5"/>
  <c r="AZ220" i="5"/>
  <c r="AZ916" i="5"/>
  <c r="AZ223" i="5"/>
  <c r="AZ917" i="5"/>
  <c r="AZ226" i="5"/>
  <c r="AZ918" i="5"/>
  <c r="AZ22" i="5"/>
  <c r="AZ920" i="5"/>
  <c r="AZ921" i="5"/>
  <c r="AZ194" i="5"/>
  <c r="AZ922" i="5"/>
  <c r="AZ197" i="5"/>
  <c r="AZ923" i="5"/>
  <c r="AZ925" i="5"/>
  <c r="AZ210" i="5"/>
  <c r="AZ927" i="5"/>
  <c r="AZ217" i="5"/>
  <c r="AZ929" i="5"/>
  <c r="AZ23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32" i="5"/>
  <c r="AZ972" i="5"/>
  <c r="AZ161" i="4"/>
  <c r="AZ167" i="4"/>
  <c r="AZ173" i="4"/>
  <c r="AZ179" i="4"/>
  <c r="AZ185" i="4"/>
  <c r="AZ191" i="4"/>
  <c r="AZ197" i="4"/>
  <c r="AZ203" i="4"/>
  <c r="AZ209" i="4"/>
  <c r="AZ210" i="4"/>
  <c r="AZ26" i="5"/>
  <c r="AZ218" i="4"/>
  <c r="AZ224" i="4"/>
  <c r="AZ230" i="4"/>
  <c r="AZ248" i="4"/>
  <c r="AZ249" i="4"/>
  <c r="AZ27" i="5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28" i="5"/>
  <c r="AZ765" i="5"/>
  <c r="AZ981" i="5"/>
  <c r="AZ770" i="5"/>
  <c r="AZ982" i="5"/>
  <c r="AZ727" i="5"/>
  <c r="AZ983" i="5"/>
  <c r="AZ29" i="5"/>
  <c r="AZ53" i="6"/>
  <c r="AZ60" i="6"/>
  <c r="AZ67" i="6"/>
  <c r="AZ74" i="6"/>
  <c r="AZ81" i="6"/>
  <c r="AZ84" i="6"/>
  <c r="AZ14" i="6"/>
  <c r="AZ21" i="6"/>
  <c r="AZ28" i="6"/>
  <c r="AZ35" i="6"/>
  <c r="AZ42" i="6"/>
  <c r="AZ45" i="6"/>
  <c r="AZ30" i="5"/>
  <c r="AZ20" i="5"/>
  <c r="BA236" i="5"/>
  <c r="BA931" i="5"/>
  <c r="BA241" i="5"/>
  <c r="BA932" i="5"/>
  <c r="BA248" i="5"/>
  <c r="BA933" i="5"/>
  <c r="BA255" i="5"/>
  <c r="BA934" i="5"/>
  <c r="BA262" i="5"/>
  <c r="BA935" i="5"/>
  <c r="BA269" i="5"/>
  <c r="BA936" i="5"/>
  <c r="BA276" i="5"/>
  <c r="BA937" i="5"/>
  <c r="BA283" i="5"/>
  <c r="BA938" i="5"/>
  <c r="BA290" i="5"/>
  <c r="BA939" i="5"/>
  <c r="BA297" i="5"/>
  <c r="BA940" i="5"/>
  <c r="BA307" i="5"/>
  <c r="BA941" i="5"/>
  <c r="BA317" i="5"/>
  <c r="BA942" i="5"/>
  <c r="BA327" i="5"/>
  <c r="BA943" i="5"/>
  <c r="BA337" i="5"/>
  <c r="BA944" i="5"/>
  <c r="BA347" i="5"/>
  <c r="BA945" i="5"/>
  <c r="BA357" i="5"/>
  <c r="BA946" i="5"/>
  <c r="BA368" i="5"/>
  <c r="BA947" i="5"/>
  <c r="BA379" i="5"/>
  <c r="BA948" i="5"/>
  <c r="BA389" i="5"/>
  <c r="BA949" i="5"/>
  <c r="BA394" i="5"/>
  <c r="BA950" i="5"/>
  <c r="BA397" i="5"/>
  <c r="BA951" i="5"/>
  <c r="BA400" i="5"/>
  <c r="BA952" i="5"/>
  <c r="BA403" i="5"/>
  <c r="BA953" i="5"/>
  <c r="BA406" i="5"/>
  <c r="BA954" i="5"/>
  <c r="BA409" i="5"/>
  <c r="BA955" i="5"/>
  <c r="BA412" i="5"/>
  <c r="BA956" i="5"/>
  <c r="BA415" i="5"/>
  <c r="BA957" i="5"/>
  <c r="BA418" i="5"/>
  <c r="BA958" i="5"/>
  <c r="BA422" i="5"/>
  <c r="BA959" i="5"/>
  <c r="BA426" i="5"/>
  <c r="BA960" i="5"/>
  <c r="BA21" i="5"/>
  <c r="BA72" i="5"/>
  <c r="BA904" i="5"/>
  <c r="BA80" i="5"/>
  <c r="BA905" i="5"/>
  <c r="BA88" i="5"/>
  <c r="BA906" i="5"/>
  <c r="BA99" i="5"/>
  <c r="BA907" i="5"/>
  <c r="BA107" i="5"/>
  <c r="BA908" i="5"/>
  <c r="BA115" i="5"/>
  <c r="BA909" i="5"/>
  <c r="BA126" i="5"/>
  <c r="BA910" i="5"/>
  <c r="BA135" i="5"/>
  <c r="BA911" i="5"/>
  <c r="BA912" i="5"/>
  <c r="BA154" i="5"/>
  <c r="BA913" i="5"/>
  <c r="BA163" i="5"/>
  <c r="BA914" i="5"/>
  <c r="BA171" i="5"/>
  <c r="BA915" i="5"/>
  <c r="BA220" i="5"/>
  <c r="BA916" i="5"/>
  <c r="BA223" i="5"/>
  <c r="BA917" i="5"/>
  <c r="BA226" i="5"/>
  <c r="BA918" i="5"/>
  <c r="BA22" i="5"/>
  <c r="BA920" i="5"/>
  <c r="BA921" i="5"/>
  <c r="BA194" i="5"/>
  <c r="BA922" i="5"/>
  <c r="BA197" i="5"/>
  <c r="BA923" i="5"/>
  <c r="BA925" i="5"/>
  <c r="BA210" i="5"/>
  <c r="BA927" i="5"/>
  <c r="BA217" i="5"/>
  <c r="BA929" i="5"/>
  <c r="BA23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95" i="4"/>
  <c r="BA101" i="4"/>
  <c r="BA107" i="4"/>
  <c r="BA113" i="4"/>
  <c r="BA119" i="4"/>
  <c r="BA120" i="4"/>
  <c r="BA128" i="4"/>
  <c r="BA134" i="4"/>
  <c r="BA140" i="4"/>
  <c r="BA146" i="4"/>
  <c r="BA152" i="4"/>
  <c r="BA153" i="4"/>
  <c r="BA732" i="5"/>
  <c r="BA972" i="5"/>
  <c r="BA161" i="4"/>
  <c r="BA167" i="4"/>
  <c r="BA173" i="4"/>
  <c r="BA179" i="4"/>
  <c r="BA185" i="4"/>
  <c r="BA191" i="4"/>
  <c r="BA197" i="4"/>
  <c r="BA203" i="4"/>
  <c r="BA209" i="4"/>
  <c r="BA210" i="4"/>
  <c r="BA26" i="5"/>
  <c r="BA218" i="4"/>
  <c r="BA224" i="4"/>
  <c r="BA230" i="4"/>
  <c r="BA248" i="4"/>
  <c r="BA249" i="4"/>
  <c r="BA27" i="5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28" i="5"/>
  <c r="BA765" i="5"/>
  <c r="BA981" i="5"/>
  <c r="BA770" i="5"/>
  <c r="BA982" i="5"/>
  <c r="BA727" i="5"/>
  <c r="BA983" i="5"/>
  <c r="BA29" i="5"/>
  <c r="BA53" i="6"/>
  <c r="BA60" i="6"/>
  <c r="BA67" i="6"/>
  <c r="BA74" i="6"/>
  <c r="BA81" i="6"/>
  <c r="BA84" i="6"/>
  <c r="BA14" i="6"/>
  <c r="BA21" i="6"/>
  <c r="BA28" i="6"/>
  <c r="BA35" i="6"/>
  <c r="BA42" i="6"/>
  <c r="BA45" i="6"/>
  <c r="BA30" i="5"/>
  <c r="BA20" i="5"/>
  <c r="BB236" i="5"/>
  <c r="BB931" i="5"/>
  <c r="BB241" i="5"/>
  <c r="BB932" i="5"/>
  <c r="BB248" i="5"/>
  <c r="BB933" i="5"/>
  <c r="BB255" i="5"/>
  <c r="BB934" i="5"/>
  <c r="BB262" i="5"/>
  <c r="BB935" i="5"/>
  <c r="BB269" i="5"/>
  <c r="BB936" i="5"/>
  <c r="BB276" i="5"/>
  <c r="BB937" i="5"/>
  <c r="BB283" i="5"/>
  <c r="BB938" i="5"/>
  <c r="BB290" i="5"/>
  <c r="BB939" i="5"/>
  <c r="BB297" i="5"/>
  <c r="BB940" i="5"/>
  <c r="BB307" i="5"/>
  <c r="BB941" i="5"/>
  <c r="BB317" i="5"/>
  <c r="BB942" i="5"/>
  <c r="BB327" i="5"/>
  <c r="BB943" i="5"/>
  <c r="BB337" i="5"/>
  <c r="BB944" i="5"/>
  <c r="BB347" i="5"/>
  <c r="BB945" i="5"/>
  <c r="BB357" i="5"/>
  <c r="BB946" i="5"/>
  <c r="BB368" i="5"/>
  <c r="BB947" i="5"/>
  <c r="BB379" i="5"/>
  <c r="BB948" i="5"/>
  <c r="BB389" i="5"/>
  <c r="BB949" i="5"/>
  <c r="BB394" i="5"/>
  <c r="BB950" i="5"/>
  <c r="BB397" i="5"/>
  <c r="BB951" i="5"/>
  <c r="BB400" i="5"/>
  <c r="BB952" i="5"/>
  <c r="BB403" i="5"/>
  <c r="BB953" i="5"/>
  <c r="BB406" i="5"/>
  <c r="BB954" i="5"/>
  <c r="BB409" i="5"/>
  <c r="BB955" i="5"/>
  <c r="BB412" i="5"/>
  <c r="BB956" i="5"/>
  <c r="BB415" i="5"/>
  <c r="BB957" i="5"/>
  <c r="BB418" i="5"/>
  <c r="BB958" i="5"/>
  <c r="BB422" i="5"/>
  <c r="BB959" i="5"/>
  <c r="BB426" i="5"/>
  <c r="BB960" i="5"/>
  <c r="BB21" i="5"/>
  <c r="BB72" i="5"/>
  <c r="BB904" i="5"/>
  <c r="BB80" i="5"/>
  <c r="BB905" i="5"/>
  <c r="BB88" i="5"/>
  <c r="BB906" i="5"/>
  <c r="BB99" i="5"/>
  <c r="BB907" i="5"/>
  <c r="BB107" i="5"/>
  <c r="BB908" i="5"/>
  <c r="BB115" i="5"/>
  <c r="BB909" i="5"/>
  <c r="BB126" i="5"/>
  <c r="BB910" i="5"/>
  <c r="BB135" i="5"/>
  <c r="BB911" i="5"/>
  <c r="BB912" i="5"/>
  <c r="BB154" i="5"/>
  <c r="BB913" i="5"/>
  <c r="BB163" i="5"/>
  <c r="BB914" i="5"/>
  <c r="BB171" i="5"/>
  <c r="BB915" i="5"/>
  <c r="BB220" i="5"/>
  <c r="BB916" i="5"/>
  <c r="BB223" i="5"/>
  <c r="BB917" i="5"/>
  <c r="BB226" i="5"/>
  <c r="BB918" i="5"/>
  <c r="BB22" i="5"/>
  <c r="BB920" i="5"/>
  <c r="BB921" i="5"/>
  <c r="BB194" i="5"/>
  <c r="BB922" i="5"/>
  <c r="BB197" i="5"/>
  <c r="BB923" i="5"/>
  <c r="BB925" i="5"/>
  <c r="BB210" i="5"/>
  <c r="BB927" i="5"/>
  <c r="BB217" i="5"/>
  <c r="BB929" i="5"/>
  <c r="BB23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95" i="4"/>
  <c r="BB101" i="4"/>
  <c r="BB107" i="4"/>
  <c r="BB113" i="4"/>
  <c r="BB119" i="4"/>
  <c r="BB120" i="4"/>
  <c r="BB128" i="4"/>
  <c r="BB134" i="4"/>
  <c r="BB140" i="4"/>
  <c r="BB146" i="4"/>
  <c r="BB152" i="4"/>
  <c r="BB153" i="4"/>
  <c r="BB732" i="5"/>
  <c r="BB972" i="5"/>
  <c r="BB161" i="4"/>
  <c r="BB167" i="4"/>
  <c r="BB173" i="4"/>
  <c r="BB179" i="4"/>
  <c r="BB185" i="4"/>
  <c r="BB191" i="4"/>
  <c r="BB197" i="4"/>
  <c r="BB203" i="4"/>
  <c r="BB209" i="4"/>
  <c r="BB210" i="4"/>
  <c r="BB26" i="5"/>
  <c r="BB218" i="4"/>
  <c r="BB224" i="4"/>
  <c r="BB230" i="4"/>
  <c r="BB248" i="4"/>
  <c r="BB249" i="4"/>
  <c r="BB27" i="5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28" i="5"/>
  <c r="BB765" i="5"/>
  <c r="BB981" i="5"/>
  <c r="BB770" i="5"/>
  <c r="BB982" i="5"/>
  <c r="BB727" i="5"/>
  <c r="BB983" i="5"/>
  <c r="BB29" i="5"/>
  <c r="BB53" i="6"/>
  <c r="BB60" i="6"/>
  <c r="BB67" i="6"/>
  <c r="BB74" i="6"/>
  <c r="BB81" i="6"/>
  <c r="BB84" i="6"/>
  <c r="BB14" i="6"/>
  <c r="BB21" i="6"/>
  <c r="BB28" i="6"/>
  <c r="BB35" i="6"/>
  <c r="BB42" i="6"/>
  <c r="BB45" i="6"/>
  <c r="BB30" i="5"/>
  <c r="BB20" i="5"/>
  <c r="BC236" i="5"/>
  <c r="BC931" i="5"/>
  <c r="BC241" i="5"/>
  <c r="BC932" i="5"/>
  <c r="BC248" i="5"/>
  <c r="BC933" i="5"/>
  <c r="BC255" i="5"/>
  <c r="BC934" i="5"/>
  <c r="BC262" i="5"/>
  <c r="BC935" i="5"/>
  <c r="BC269" i="5"/>
  <c r="BC936" i="5"/>
  <c r="BC276" i="5"/>
  <c r="BC937" i="5"/>
  <c r="BC283" i="5"/>
  <c r="BC938" i="5"/>
  <c r="BC290" i="5"/>
  <c r="BC939" i="5"/>
  <c r="BC297" i="5"/>
  <c r="BC940" i="5"/>
  <c r="BC307" i="5"/>
  <c r="BC941" i="5"/>
  <c r="BC317" i="5"/>
  <c r="BC942" i="5"/>
  <c r="BC327" i="5"/>
  <c r="BC943" i="5"/>
  <c r="BC337" i="5"/>
  <c r="BC944" i="5"/>
  <c r="BC347" i="5"/>
  <c r="BC945" i="5"/>
  <c r="BC357" i="5"/>
  <c r="BC946" i="5"/>
  <c r="BC368" i="5"/>
  <c r="BC947" i="5"/>
  <c r="BC379" i="5"/>
  <c r="BC948" i="5"/>
  <c r="BC389" i="5"/>
  <c r="BC949" i="5"/>
  <c r="BC394" i="5"/>
  <c r="BC950" i="5"/>
  <c r="BC397" i="5"/>
  <c r="BC951" i="5"/>
  <c r="BC400" i="5"/>
  <c r="BC952" i="5"/>
  <c r="BC403" i="5"/>
  <c r="BC953" i="5"/>
  <c r="BC406" i="5"/>
  <c r="BC954" i="5"/>
  <c r="BC409" i="5"/>
  <c r="BC955" i="5"/>
  <c r="BC412" i="5"/>
  <c r="BC956" i="5"/>
  <c r="BC415" i="5"/>
  <c r="BC957" i="5"/>
  <c r="BC418" i="5"/>
  <c r="BC958" i="5"/>
  <c r="BC422" i="5"/>
  <c r="BC959" i="5"/>
  <c r="BC426" i="5"/>
  <c r="BC960" i="5"/>
  <c r="BC21" i="5"/>
  <c r="BC72" i="5"/>
  <c r="BC904" i="5"/>
  <c r="BC80" i="5"/>
  <c r="BC905" i="5"/>
  <c r="BC88" i="5"/>
  <c r="BC906" i="5"/>
  <c r="BC99" i="5"/>
  <c r="BC907" i="5"/>
  <c r="BC107" i="5"/>
  <c r="BC908" i="5"/>
  <c r="BC115" i="5"/>
  <c r="BC909" i="5"/>
  <c r="BC126" i="5"/>
  <c r="BC910" i="5"/>
  <c r="BC135" i="5"/>
  <c r="BC911" i="5"/>
  <c r="BC143" i="5"/>
  <c r="BC912" i="5"/>
  <c r="BC154" i="5"/>
  <c r="BC913" i="5"/>
  <c r="BC163" i="5"/>
  <c r="BC914" i="5"/>
  <c r="BC171" i="5"/>
  <c r="BC915" i="5"/>
  <c r="BC220" i="5"/>
  <c r="BC916" i="5"/>
  <c r="BC223" i="5"/>
  <c r="BC917" i="5"/>
  <c r="BC226" i="5"/>
  <c r="BC918" i="5"/>
  <c r="BC22" i="5"/>
  <c r="BC186" i="5"/>
  <c r="BC920" i="5"/>
  <c r="BC189" i="5"/>
  <c r="BC921" i="5"/>
  <c r="BC194" i="5"/>
  <c r="BC922" i="5"/>
  <c r="BC197" i="5"/>
  <c r="BC923" i="5"/>
  <c r="BC204" i="5"/>
  <c r="BC925" i="5"/>
  <c r="BC210" i="5"/>
  <c r="BC927" i="5"/>
  <c r="BC217" i="5"/>
  <c r="BC929" i="5"/>
  <c r="BC23" i="5"/>
  <c r="BC14" i="4"/>
  <c r="BC20" i="4"/>
  <c r="BC26" i="4"/>
  <c r="BC32" i="4"/>
  <c r="BC38" i="4"/>
  <c r="BC44" i="4"/>
  <c r="BC50" i="4"/>
  <c r="BC56" i="4"/>
  <c r="BC62" i="4"/>
  <c r="BC63" i="4"/>
  <c r="BC71" i="4"/>
  <c r="BC77" i="4"/>
  <c r="BC83" i="4"/>
  <c r="BC89" i="4"/>
  <c r="BC95" i="4"/>
  <c r="BC101" i="4"/>
  <c r="BC107" i="4"/>
  <c r="BC113" i="4"/>
  <c r="BC119" i="4"/>
  <c r="BC120" i="4"/>
  <c r="BC128" i="4"/>
  <c r="BC134" i="4"/>
  <c r="BC140" i="4"/>
  <c r="BC146" i="4"/>
  <c r="BC152" i="4"/>
  <c r="BC153" i="4"/>
  <c r="BC732" i="5"/>
  <c r="BC972" i="5"/>
  <c r="BC161" i="4"/>
  <c r="BC167" i="4"/>
  <c r="BC173" i="4"/>
  <c r="BC179" i="4"/>
  <c r="BC185" i="4"/>
  <c r="BC191" i="4"/>
  <c r="BC197" i="4"/>
  <c r="BC203" i="4"/>
  <c r="BC209" i="4"/>
  <c r="BC210" i="4"/>
  <c r="BC26" i="5"/>
  <c r="BC218" i="4"/>
  <c r="BC224" i="4"/>
  <c r="BC230" i="4"/>
  <c r="BC248" i="4"/>
  <c r="BC249" i="4"/>
  <c r="BC27" i="5"/>
  <c r="BC257" i="4"/>
  <c r="BC263" i="4"/>
  <c r="BC269" i="4"/>
  <c r="BC275" i="4"/>
  <c r="BC281" i="4"/>
  <c r="BC287" i="4"/>
  <c r="BC293" i="4"/>
  <c r="BC299" i="4"/>
  <c r="BC300" i="4"/>
  <c r="BC308" i="4"/>
  <c r="BC314" i="4"/>
  <c r="BC320" i="4"/>
  <c r="BC326" i="4"/>
  <c r="BC327" i="4"/>
  <c r="BC28" i="5"/>
  <c r="BC765" i="5"/>
  <c r="BC981" i="5"/>
  <c r="BC770" i="5"/>
  <c r="BC982" i="5"/>
  <c r="BC727" i="5"/>
  <c r="BC983" i="5"/>
  <c r="BC29" i="5"/>
  <c r="BC53" i="6"/>
  <c r="BC60" i="6"/>
  <c r="BC67" i="6"/>
  <c r="BC74" i="6"/>
  <c r="BC81" i="6"/>
  <c r="BC84" i="6"/>
  <c r="BC14" i="6"/>
  <c r="BC21" i="6"/>
  <c r="BC28" i="6"/>
  <c r="BC35" i="6"/>
  <c r="BC42" i="6"/>
  <c r="BC45" i="6"/>
  <c r="BC30" i="5"/>
  <c r="BC20" i="5"/>
  <c r="BD236" i="5"/>
  <c r="BD931" i="5"/>
  <c r="BD241" i="5"/>
  <c r="BD932" i="5"/>
  <c r="BD248" i="5"/>
  <c r="BD933" i="5"/>
  <c r="BD255" i="5"/>
  <c r="BD934" i="5"/>
  <c r="BD262" i="5"/>
  <c r="BD935" i="5"/>
  <c r="BD269" i="5"/>
  <c r="BD936" i="5"/>
  <c r="BD276" i="5"/>
  <c r="BD937" i="5"/>
  <c r="BD283" i="5"/>
  <c r="BD938" i="5"/>
  <c r="BD290" i="5"/>
  <c r="BD939" i="5"/>
  <c r="BD297" i="5"/>
  <c r="BD940" i="5"/>
  <c r="BD307" i="5"/>
  <c r="BD941" i="5"/>
  <c r="BD317" i="5"/>
  <c r="BD942" i="5"/>
  <c r="BD327" i="5"/>
  <c r="BD943" i="5"/>
  <c r="BD337" i="5"/>
  <c r="BD944" i="5"/>
  <c r="BD347" i="5"/>
  <c r="BD945" i="5"/>
  <c r="BD357" i="5"/>
  <c r="BD946" i="5"/>
  <c r="BD368" i="5"/>
  <c r="BD947" i="5"/>
  <c r="BD379" i="5"/>
  <c r="BD948" i="5"/>
  <c r="BD389" i="5"/>
  <c r="BD949" i="5"/>
  <c r="BD394" i="5"/>
  <c r="BD950" i="5"/>
  <c r="BD397" i="5"/>
  <c r="BD951" i="5"/>
  <c r="BD400" i="5"/>
  <c r="BD952" i="5"/>
  <c r="BD403" i="5"/>
  <c r="BD953" i="5"/>
  <c r="BD406" i="5"/>
  <c r="BD954" i="5"/>
  <c r="BD409" i="5"/>
  <c r="BD955" i="5"/>
  <c r="BD412" i="5"/>
  <c r="BD956" i="5"/>
  <c r="BD415" i="5"/>
  <c r="BD957" i="5"/>
  <c r="BD418" i="5"/>
  <c r="BD958" i="5"/>
  <c r="BD422" i="5"/>
  <c r="BD959" i="5"/>
  <c r="BD426" i="5"/>
  <c r="BD960" i="5"/>
  <c r="BD21" i="5"/>
  <c r="BD72" i="5"/>
  <c r="BD904" i="5"/>
  <c r="BD80" i="5"/>
  <c r="BD905" i="5"/>
  <c r="BD88" i="5"/>
  <c r="BD906" i="5"/>
  <c r="BD99" i="5"/>
  <c r="BD907" i="5"/>
  <c r="BD107" i="5"/>
  <c r="BD908" i="5"/>
  <c r="BD115" i="5"/>
  <c r="BD909" i="5"/>
  <c r="BD126" i="5"/>
  <c r="BD910" i="5"/>
  <c r="BD135" i="5"/>
  <c r="BD911" i="5"/>
  <c r="BD143" i="5"/>
  <c r="BD912" i="5"/>
  <c r="BD154" i="5"/>
  <c r="BD913" i="5"/>
  <c r="BD163" i="5"/>
  <c r="BD914" i="5"/>
  <c r="BD171" i="5"/>
  <c r="BD915" i="5"/>
  <c r="BD220" i="5"/>
  <c r="BD916" i="5"/>
  <c r="BD223" i="5"/>
  <c r="BD917" i="5"/>
  <c r="BD226" i="5"/>
  <c r="BD918" i="5"/>
  <c r="BD22" i="5"/>
  <c r="BD186" i="5"/>
  <c r="BD920" i="5"/>
  <c r="BD189" i="5"/>
  <c r="BD921" i="5"/>
  <c r="BD194" i="5"/>
  <c r="BD922" i="5"/>
  <c r="BD197" i="5"/>
  <c r="BD923" i="5"/>
  <c r="BD204" i="5"/>
  <c r="BD925" i="5"/>
  <c r="BD210" i="5"/>
  <c r="BD927" i="5"/>
  <c r="BD217" i="5"/>
  <c r="BD929" i="5"/>
  <c r="BD23" i="5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D732" i="5"/>
  <c r="BD972" i="5"/>
  <c r="BE161" i="4"/>
  <c r="BE167" i="4"/>
  <c r="BE173" i="4"/>
  <c r="BE179" i="4"/>
  <c r="BE185" i="4"/>
  <c r="BE191" i="4"/>
  <c r="BE197" i="4"/>
  <c r="BE203" i="4"/>
  <c r="BE209" i="4"/>
  <c r="BE210" i="4"/>
  <c r="BD26" i="5"/>
  <c r="BE218" i="4"/>
  <c r="BE224" i="4"/>
  <c r="BE230" i="4"/>
  <c r="BE248" i="4"/>
  <c r="BE249" i="4"/>
  <c r="BD27" i="5"/>
  <c r="BE257" i="4"/>
  <c r="BE263" i="4"/>
  <c r="BE269" i="4"/>
  <c r="BE275" i="4"/>
  <c r="BE281" i="4"/>
  <c r="BE287" i="4"/>
  <c r="BE293" i="4"/>
  <c r="BE299" i="4"/>
  <c r="BE300" i="4"/>
  <c r="BE308" i="4"/>
  <c r="BE314" i="4"/>
  <c r="BE320" i="4"/>
  <c r="BE326" i="4"/>
  <c r="BE327" i="4"/>
  <c r="BD28" i="5"/>
  <c r="BD765" i="5"/>
  <c r="BD981" i="5"/>
  <c r="BD770" i="5"/>
  <c r="BD982" i="5"/>
  <c r="BD727" i="5"/>
  <c r="BD983" i="5"/>
  <c r="BD29" i="5"/>
  <c r="BE53" i="6"/>
  <c r="BE60" i="6"/>
  <c r="BE67" i="6"/>
  <c r="BE74" i="6"/>
  <c r="BE81" i="6"/>
  <c r="BE84" i="6"/>
  <c r="BE14" i="6"/>
  <c r="BE21" i="6"/>
  <c r="BE28" i="6"/>
  <c r="BE35" i="6"/>
  <c r="BE42" i="6"/>
  <c r="BE45" i="6"/>
  <c r="BD30" i="5"/>
  <c r="BD20" i="5"/>
  <c r="BE236" i="5"/>
  <c r="BE931" i="5"/>
  <c r="BE241" i="5"/>
  <c r="BE932" i="5"/>
  <c r="BE248" i="5"/>
  <c r="BE933" i="5"/>
  <c r="BE255" i="5"/>
  <c r="BE934" i="5"/>
  <c r="BE262" i="5"/>
  <c r="BE935" i="5"/>
  <c r="BE269" i="5"/>
  <c r="BE936" i="5"/>
  <c r="BE276" i="5"/>
  <c r="BE937" i="5"/>
  <c r="BE283" i="5"/>
  <c r="BE938" i="5"/>
  <c r="BE290" i="5"/>
  <c r="BE939" i="5"/>
  <c r="BE297" i="5"/>
  <c r="BE940" i="5"/>
  <c r="BE307" i="5"/>
  <c r="BE941" i="5"/>
  <c r="BE317" i="5"/>
  <c r="BE942" i="5"/>
  <c r="BE327" i="5"/>
  <c r="BE943" i="5"/>
  <c r="BE337" i="5"/>
  <c r="BE944" i="5"/>
  <c r="BE347" i="5"/>
  <c r="BE945" i="5"/>
  <c r="BE357" i="5"/>
  <c r="BE946" i="5"/>
  <c r="BE368" i="5"/>
  <c r="BE947" i="5"/>
  <c r="BE379" i="5"/>
  <c r="BE948" i="5"/>
  <c r="BE389" i="5"/>
  <c r="BE949" i="5"/>
  <c r="BE394" i="5"/>
  <c r="BE950" i="5"/>
  <c r="BE397" i="5"/>
  <c r="BE951" i="5"/>
  <c r="BE400" i="5"/>
  <c r="BE952" i="5"/>
  <c r="BE403" i="5"/>
  <c r="BE953" i="5"/>
  <c r="BE406" i="5"/>
  <c r="BE954" i="5"/>
  <c r="BE409" i="5"/>
  <c r="BE955" i="5"/>
  <c r="BE412" i="5"/>
  <c r="BE956" i="5"/>
  <c r="BE415" i="5"/>
  <c r="BE957" i="5"/>
  <c r="BE418" i="5"/>
  <c r="BE958" i="5"/>
  <c r="BE422" i="5"/>
  <c r="BE959" i="5"/>
  <c r="BE426" i="5"/>
  <c r="BE960" i="5"/>
  <c r="BE21" i="5"/>
  <c r="BE72" i="5"/>
  <c r="BE904" i="5"/>
  <c r="BE80" i="5"/>
  <c r="BE905" i="5"/>
  <c r="BE88" i="5"/>
  <c r="BE906" i="5"/>
  <c r="BE99" i="5"/>
  <c r="BE907" i="5"/>
  <c r="BE107" i="5"/>
  <c r="BE908" i="5"/>
  <c r="BE115" i="5"/>
  <c r="BE909" i="5"/>
  <c r="BE126" i="5"/>
  <c r="BE910" i="5"/>
  <c r="BE135" i="5"/>
  <c r="BE911" i="5"/>
  <c r="BE143" i="5"/>
  <c r="BE912" i="5"/>
  <c r="BE154" i="5"/>
  <c r="BE913" i="5"/>
  <c r="BE163" i="5"/>
  <c r="BE914" i="5"/>
  <c r="BE171" i="5"/>
  <c r="BE915" i="5"/>
  <c r="BE220" i="5"/>
  <c r="BE916" i="5"/>
  <c r="BE223" i="5"/>
  <c r="BE917" i="5"/>
  <c r="BE226" i="5"/>
  <c r="BE918" i="5"/>
  <c r="BE22" i="5"/>
  <c r="BE186" i="5"/>
  <c r="BE920" i="5"/>
  <c r="BE189" i="5"/>
  <c r="BE921" i="5"/>
  <c r="BE194" i="5"/>
  <c r="BE922" i="5"/>
  <c r="BE197" i="5"/>
  <c r="BE923" i="5"/>
  <c r="BE204" i="5"/>
  <c r="BE925" i="5"/>
  <c r="BE210" i="5"/>
  <c r="BE927" i="5"/>
  <c r="BE217" i="5"/>
  <c r="BE929" i="5"/>
  <c r="BE23" i="5"/>
  <c r="BE732" i="5"/>
  <c r="BE972" i="5"/>
  <c r="BE26" i="5"/>
  <c r="BE27" i="5"/>
  <c r="BE28" i="5"/>
  <c r="BE765" i="5"/>
  <c r="BE981" i="5"/>
  <c r="BE770" i="5"/>
  <c r="BE982" i="5"/>
  <c r="BE727" i="5"/>
  <c r="BE983" i="5"/>
  <c r="BE29" i="5"/>
  <c r="BE30" i="5"/>
  <c r="BE20" i="5"/>
  <c r="BG236" i="5"/>
  <c r="BG931" i="5"/>
  <c r="BG241" i="5"/>
  <c r="BG932" i="5"/>
  <c r="BG248" i="5"/>
  <c r="BG933" i="5"/>
  <c r="BG255" i="5"/>
  <c r="BG934" i="5"/>
  <c r="BG262" i="5"/>
  <c r="BG935" i="5"/>
  <c r="BG269" i="5"/>
  <c r="BG936" i="5"/>
  <c r="BG276" i="5"/>
  <c r="BG937" i="5"/>
  <c r="BG283" i="5"/>
  <c r="BG938" i="5"/>
  <c r="BG290" i="5"/>
  <c r="BG939" i="5"/>
  <c r="BG297" i="5"/>
  <c r="BG940" i="5"/>
  <c r="BG307" i="5"/>
  <c r="BG941" i="5"/>
  <c r="BG317" i="5"/>
  <c r="BG942" i="5"/>
  <c r="BG327" i="5"/>
  <c r="BG943" i="5"/>
  <c r="BG337" i="5"/>
  <c r="BG944" i="5"/>
  <c r="BG347" i="5"/>
  <c r="BG945" i="5"/>
  <c r="BG357" i="5"/>
  <c r="BG946" i="5"/>
  <c r="BG368" i="5"/>
  <c r="BG947" i="5"/>
  <c r="BG379" i="5"/>
  <c r="BG948" i="5"/>
  <c r="BG389" i="5"/>
  <c r="BG949" i="5"/>
  <c r="BG394" i="5"/>
  <c r="BG950" i="5"/>
  <c r="BG397" i="5"/>
  <c r="BG951" i="5"/>
  <c r="BG400" i="5"/>
  <c r="BG952" i="5"/>
  <c r="BG403" i="5"/>
  <c r="BG953" i="5"/>
  <c r="BG406" i="5"/>
  <c r="BG954" i="5"/>
  <c r="BG409" i="5"/>
  <c r="BG955" i="5"/>
  <c r="BG412" i="5"/>
  <c r="BG956" i="5"/>
  <c r="BG415" i="5"/>
  <c r="BG957" i="5"/>
  <c r="BG418" i="5"/>
  <c r="BG958" i="5"/>
  <c r="BG422" i="5"/>
  <c r="BG959" i="5"/>
  <c r="BG426" i="5"/>
  <c r="BG960" i="5"/>
  <c r="BG21" i="5"/>
  <c r="BG72" i="5"/>
  <c r="BG904" i="5"/>
  <c r="BG80" i="5"/>
  <c r="BG905" i="5"/>
  <c r="BG88" i="5"/>
  <c r="BG906" i="5"/>
  <c r="BG99" i="5"/>
  <c r="BG907" i="5"/>
  <c r="BG107" i="5"/>
  <c r="BG908" i="5"/>
  <c r="BG115" i="5"/>
  <c r="BG909" i="5"/>
  <c r="BG126" i="5"/>
  <c r="BG910" i="5"/>
  <c r="BG135" i="5"/>
  <c r="BG911" i="5"/>
  <c r="BG143" i="5"/>
  <c r="BG912" i="5"/>
  <c r="BG154" i="5"/>
  <c r="BG913" i="5"/>
  <c r="BG163" i="5"/>
  <c r="BG914" i="5"/>
  <c r="BG171" i="5"/>
  <c r="BG915" i="5"/>
  <c r="BG220" i="5"/>
  <c r="BG916" i="5"/>
  <c r="BG223" i="5"/>
  <c r="BG917" i="5"/>
  <c r="BG226" i="5"/>
  <c r="BG918" i="5"/>
  <c r="BG22" i="5"/>
  <c r="BG186" i="5"/>
  <c r="BG920" i="5"/>
  <c r="BG189" i="5"/>
  <c r="BG921" i="5"/>
  <c r="BG194" i="5"/>
  <c r="BG922" i="5"/>
  <c r="BG197" i="5"/>
  <c r="BG923" i="5"/>
  <c r="BG204" i="5"/>
  <c r="BG925" i="5"/>
  <c r="BG210" i="5"/>
  <c r="BG927" i="5"/>
  <c r="BG217" i="5"/>
  <c r="BG929" i="5"/>
  <c r="BG23" i="5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732" i="5"/>
  <c r="BG972" i="5"/>
  <c r="BG161" i="4"/>
  <c r="BG167" i="4"/>
  <c r="BG173" i="4"/>
  <c r="BG179" i="4"/>
  <c r="BG185" i="4"/>
  <c r="BG191" i="4"/>
  <c r="BG197" i="4"/>
  <c r="BG203" i="4"/>
  <c r="BG209" i="4"/>
  <c r="BG210" i="4"/>
  <c r="BG26" i="5"/>
  <c r="BG218" i="4"/>
  <c r="BG224" i="4"/>
  <c r="BG230" i="4"/>
  <c r="BG248" i="4"/>
  <c r="BG249" i="4"/>
  <c r="BG27" i="5"/>
  <c r="BG257" i="4"/>
  <c r="BG263" i="4"/>
  <c r="BG269" i="4"/>
  <c r="BG275" i="4"/>
  <c r="BG281" i="4"/>
  <c r="BG287" i="4"/>
  <c r="BG293" i="4"/>
  <c r="BG299" i="4"/>
  <c r="BG300" i="4"/>
  <c r="BG308" i="4"/>
  <c r="BG314" i="4"/>
  <c r="BG320" i="4"/>
  <c r="BG326" i="4"/>
  <c r="BG327" i="4"/>
  <c r="BG28" i="5"/>
  <c r="BG765" i="5"/>
  <c r="BG981" i="5"/>
  <c r="BG770" i="5"/>
  <c r="BG982" i="5"/>
  <c r="BG727" i="5"/>
  <c r="BG983" i="5"/>
  <c r="BG29" i="5"/>
  <c r="BG53" i="6"/>
  <c r="BG60" i="6"/>
  <c r="BG67" i="6"/>
  <c r="BG74" i="6"/>
  <c r="BG81" i="6"/>
  <c r="BG84" i="6"/>
  <c r="BG14" i="6"/>
  <c r="BG21" i="6"/>
  <c r="BG28" i="6"/>
  <c r="BG35" i="6"/>
  <c r="BG42" i="6"/>
  <c r="BG45" i="6"/>
  <c r="BG30" i="5"/>
  <c r="BG20" i="5"/>
  <c r="BH236" i="5"/>
  <c r="BH931" i="5"/>
  <c r="BH241" i="5"/>
  <c r="BH932" i="5"/>
  <c r="BH248" i="5"/>
  <c r="BH933" i="5"/>
  <c r="BH255" i="5"/>
  <c r="BH934" i="5"/>
  <c r="BH262" i="5"/>
  <c r="BH935" i="5"/>
  <c r="BH269" i="5"/>
  <c r="BH936" i="5"/>
  <c r="BH276" i="5"/>
  <c r="BH937" i="5"/>
  <c r="BH283" i="5"/>
  <c r="BH938" i="5"/>
  <c r="BH290" i="5"/>
  <c r="BH939" i="5"/>
  <c r="BH297" i="5"/>
  <c r="BH940" i="5"/>
  <c r="BH307" i="5"/>
  <c r="BH941" i="5"/>
  <c r="BH317" i="5"/>
  <c r="BH942" i="5"/>
  <c r="BH327" i="5"/>
  <c r="BH943" i="5"/>
  <c r="BH337" i="5"/>
  <c r="BH944" i="5"/>
  <c r="BH347" i="5"/>
  <c r="BH945" i="5"/>
  <c r="BH357" i="5"/>
  <c r="BH946" i="5"/>
  <c r="BH368" i="5"/>
  <c r="BH947" i="5"/>
  <c r="BH379" i="5"/>
  <c r="BH948" i="5"/>
  <c r="BH389" i="5"/>
  <c r="BH949" i="5"/>
  <c r="BH394" i="5"/>
  <c r="BH950" i="5"/>
  <c r="BH397" i="5"/>
  <c r="BH951" i="5"/>
  <c r="BH400" i="5"/>
  <c r="BH952" i="5"/>
  <c r="BH403" i="5"/>
  <c r="BH953" i="5"/>
  <c r="BH406" i="5"/>
  <c r="BH954" i="5"/>
  <c r="BH409" i="5"/>
  <c r="BH955" i="5"/>
  <c r="BH412" i="5"/>
  <c r="BH956" i="5"/>
  <c r="BH415" i="5"/>
  <c r="BH957" i="5"/>
  <c r="BH418" i="5"/>
  <c r="BH958" i="5"/>
  <c r="BH422" i="5"/>
  <c r="BH959" i="5"/>
  <c r="BH426" i="5"/>
  <c r="BH960" i="5"/>
  <c r="BH21" i="5"/>
  <c r="BH72" i="5"/>
  <c r="BH904" i="5"/>
  <c r="BH80" i="5"/>
  <c r="BH905" i="5"/>
  <c r="BH88" i="5"/>
  <c r="BH906" i="5"/>
  <c r="BH99" i="5"/>
  <c r="BH907" i="5"/>
  <c r="BH107" i="5"/>
  <c r="BH908" i="5"/>
  <c r="BH115" i="5"/>
  <c r="BH909" i="5"/>
  <c r="BH126" i="5"/>
  <c r="BH910" i="5"/>
  <c r="BH135" i="5"/>
  <c r="BH911" i="5"/>
  <c r="BH143" i="5"/>
  <c r="BH912" i="5"/>
  <c r="BH154" i="5"/>
  <c r="BH913" i="5"/>
  <c r="BH163" i="5"/>
  <c r="BH914" i="5"/>
  <c r="BH171" i="5"/>
  <c r="BH915" i="5"/>
  <c r="BH220" i="5"/>
  <c r="BH916" i="5"/>
  <c r="BH223" i="5"/>
  <c r="BH917" i="5"/>
  <c r="BH226" i="5"/>
  <c r="BH918" i="5"/>
  <c r="BH22" i="5"/>
  <c r="BH186" i="5"/>
  <c r="BH920" i="5"/>
  <c r="BH189" i="5"/>
  <c r="BH921" i="5"/>
  <c r="BH194" i="5"/>
  <c r="BH922" i="5"/>
  <c r="BH197" i="5"/>
  <c r="BH923" i="5"/>
  <c r="BH204" i="5"/>
  <c r="BH925" i="5"/>
  <c r="BH210" i="5"/>
  <c r="BH927" i="5"/>
  <c r="BH217" i="5"/>
  <c r="BH929" i="5"/>
  <c r="BH23" i="5"/>
  <c r="BH14" i="4"/>
  <c r="BH20" i="4"/>
  <c r="BH26" i="4"/>
  <c r="BH32" i="4"/>
  <c r="BH38" i="4"/>
  <c r="BH44" i="4"/>
  <c r="BH50" i="4"/>
  <c r="BH56" i="4"/>
  <c r="BH62" i="4"/>
  <c r="BH63" i="4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732" i="5"/>
  <c r="BH972" i="5"/>
  <c r="BH161" i="4"/>
  <c r="BH167" i="4"/>
  <c r="BH173" i="4"/>
  <c r="BH179" i="4"/>
  <c r="BH185" i="4"/>
  <c r="BH191" i="4"/>
  <c r="BH197" i="4"/>
  <c r="BH203" i="4"/>
  <c r="BH209" i="4"/>
  <c r="BH210" i="4"/>
  <c r="BH26" i="5"/>
  <c r="BH218" i="4"/>
  <c r="BH224" i="4"/>
  <c r="BH230" i="4"/>
  <c r="BH248" i="4"/>
  <c r="BH249" i="4"/>
  <c r="BH27" i="5"/>
  <c r="BH257" i="4"/>
  <c r="BH263" i="4"/>
  <c r="BH269" i="4"/>
  <c r="BH275" i="4"/>
  <c r="BH281" i="4"/>
  <c r="BH287" i="4"/>
  <c r="BH293" i="4"/>
  <c r="BH299" i="4"/>
  <c r="BH300" i="4"/>
  <c r="BH308" i="4"/>
  <c r="BH314" i="4"/>
  <c r="BH320" i="4"/>
  <c r="BH326" i="4"/>
  <c r="BH327" i="4"/>
  <c r="BH28" i="5"/>
  <c r="BH765" i="5"/>
  <c r="BH981" i="5"/>
  <c r="BH770" i="5"/>
  <c r="BH982" i="5"/>
  <c r="BH727" i="5"/>
  <c r="BH983" i="5"/>
  <c r="BH29" i="5"/>
  <c r="BH53" i="6"/>
  <c r="BH60" i="6"/>
  <c r="BH67" i="6"/>
  <c r="BH74" i="6"/>
  <c r="BH81" i="6"/>
  <c r="BH84" i="6"/>
  <c r="BH14" i="6"/>
  <c r="BH21" i="6"/>
  <c r="BH28" i="6"/>
  <c r="BH35" i="6"/>
  <c r="BH42" i="6"/>
  <c r="BH45" i="6"/>
  <c r="BH30" i="5"/>
  <c r="BH20" i="5"/>
  <c r="BI236" i="5"/>
  <c r="BI931" i="5"/>
  <c r="BI241" i="5"/>
  <c r="BI932" i="5"/>
  <c r="BI248" i="5"/>
  <c r="BI933" i="5"/>
  <c r="BI255" i="5"/>
  <c r="BI934" i="5"/>
  <c r="BI262" i="5"/>
  <c r="BI935" i="5"/>
  <c r="BI269" i="5"/>
  <c r="BI936" i="5"/>
  <c r="BI276" i="5"/>
  <c r="BI937" i="5"/>
  <c r="BI283" i="5"/>
  <c r="BI938" i="5"/>
  <c r="BI290" i="5"/>
  <c r="BI939" i="5"/>
  <c r="BI297" i="5"/>
  <c r="BI940" i="5"/>
  <c r="BI307" i="5"/>
  <c r="BI941" i="5"/>
  <c r="BI317" i="5"/>
  <c r="BI942" i="5"/>
  <c r="BI327" i="5"/>
  <c r="BI943" i="5"/>
  <c r="BI337" i="5"/>
  <c r="BI944" i="5"/>
  <c r="BI347" i="5"/>
  <c r="BI945" i="5"/>
  <c r="BI357" i="5"/>
  <c r="BI946" i="5"/>
  <c r="BI368" i="5"/>
  <c r="BI947" i="5"/>
  <c r="BI379" i="5"/>
  <c r="BI948" i="5"/>
  <c r="BI389" i="5"/>
  <c r="BI949" i="5"/>
  <c r="BI394" i="5"/>
  <c r="BI950" i="5"/>
  <c r="BI397" i="5"/>
  <c r="BI951" i="5"/>
  <c r="BI400" i="5"/>
  <c r="BI952" i="5"/>
  <c r="BI403" i="5"/>
  <c r="BI953" i="5"/>
  <c r="BI406" i="5"/>
  <c r="BI954" i="5"/>
  <c r="BI409" i="5"/>
  <c r="BI955" i="5"/>
  <c r="BI412" i="5"/>
  <c r="BI956" i="5"/>
  <c r="BI415" i="5"/>
  <c r="BI957" i="5"/>
  <c r="BI418" i="5"/>
  <c r="BI958" i="5"/>
  <c r="BI422" i="5"/>
  <c r="BI959" i="5"/>
  <c r="BI426" i="5"/>
  <c r="BI960" i="5"/>
  <c r="BI21" i="5"/>
  <c r="BI72" i="5"/>
  <c r="BI904" i="5"/>
  <c r="BI80" i="5"/>
  <c r="BI905" i="5"/>
  <c r="BI88" i="5"/>
  <c r="BI906" i="5"/>
  <c r="BI99" i="5"/>
  <c r="BI907" i="5"/>
  <c r="BI107" i="5"/>
  <c r="BI908" i="5"/>
  <c r="BI115" i="5"/>
  <c r="BI909" i="5"/>
  <c r="BI126" i="5"/>
  <c r="BI910" i="5"/>
  <c r="BI135" i="5"/>
  <c r="BI911" i="5"/>
  <c r="BI143" i="5"/>
  <c r="BI912" i="5"/>
  <c r="BI154" i="5"/>
  <c r="BI913" i="5"/>
  <c r="BI163" i="5"/>
  <c r="BI914" i="5"/>
  <c r="BI171" i="5"/>
  <c r="BI915" i="5"/>
  <c r="BI220" i="5"/>
  <c r="BI916" i="5"/>
  <c r="BI223" i="5"/>
  <c r="BI917" i="5"/>
  <c r="BI226" i="5"/>
  <c r="BI918" i="5"/>
  <c r="BI22" i="5"/>
  <c r="BI186" i="5"/>
  <c r="BI920" i="5"/>
  <c r="BI189" i="5"/>
  <c r="BI921" i="5"/>
  <c r="BI194" i="5"/>
  <c r="BI922" i="5"/>
  <c r="BI197" i="5"/>
  <c r="BI923" i="5"/>
  <c r="BI204" i="5"/>
  <c r="BI925" i="5"/>
  <c r="BI210" i="5"/>
  <c r="BI927" i="5"/>
  <c r="BI217" i="5"/>
  <c r="BI929" i="5"/>
  <c r="BI23" i="5"/>
  <c r="BI14" i="4"/>
  <c r="BI20" i="4"/>
  <c r="BI26" i="4"/>
  <c r="BI32" i="4"/>
  <c r="BI38" i="4"/>
  <c r="BI44" i="4"/>
  <c r="BI50" i="4"/>
  <c r="BI56" i="4"/>
  <c r="BI62" i="4"/>
  <c r="BI63" i="4"/>
  <c r="BI71" i="4"/>
  <c r="BI77" i="4"/>
  <c r="BI83" i="4"/>
  <c r="BI89" i="4"/>
  <c r="BI95" i="4"/>
  <c r="BI101" i="4"/>
  <c r="BI107" i="4"/>
  <c r="BI113" i="4"/>
  <c r="BI119" i="4"/>
  <c r="BI120" i="4"/>
  <c r="BI128" i="4"/>
  <c r="BI134" i="4"/>
  <c r="BI140" i="4"/>
  <c r="BI146" i="4"/>
  <c r="BI152" i="4"/>
  <c r="BI153" i="4"/>
  <c r="BI732" i="5"/>
  <c r="BI972" i="5"/>
  <c r="BI161" i="4"/>
  <c r="BI167" i="4"/>
  <c r="BI173" i="4"/>
  <c r="BI179" i="4"/>
  <c r="BI185" i="4"/>
  <c r="BI191" i="4"/>
  <c r="BI197" i="4"/>
  <c r="BI203" i="4"/>
  <c r="BI209" i="4"/>
  <c r="BI210" i="4"/>
  <c r="BI26" i="5"/>
  <c r="BI218" i="4"/>
  <c r="BI224" i="4"/>
  <c r="BI230" i="4"/>
  <c r="BI248" i="4"/>
  <c r="BI249" i="4"/>
  <c r="BI27" i="5"/>
  <c r="BI257" i="4"/>
  <c r="BI263" i="4"/>
  <c r="BI269" i="4"/>
  <c r="BI275" i="4"/>
  <c r="BI281" i="4"/>
  <c r="BI287" i="4"/>
  <c r="BI293" i="4"/>
  <c r="BI299" i="4"/>
  <c r="BI300" i="4"/>
  <c r="BI308" i="4"/>
  <c r="BI314" i="4"/>
  <c r="BI320" i="4"/>
  <c r="BI326" i="4"/>
  <c r="BI327" i="4"/>
  <c r="BI28" i="5"/>
  <c r="BI765" i="5"/>
  <c r="BI981" i="5"/>
  <c r="BI770" i="5"/>
  <c r="BI982" i="5"/>
  <c r="BI727" i="5"/>
  <c r="BI983" i="5"/>
  <c r="BI29" i="5"/>
  <c r="BI53" i="6"/>
  <c r="BI60" i="6"/>
  <c r="BI67" i="6"/>
  <c r="BI74" i="6"/>
  <c r="BI81" i="6"/>
  <c r="BI84" i="6"/>
  <c r="BI14" i="6"/>
  <c r="BI21" i="6"/>
  <c r="BI28" i="6"/>
  <c r="BI35" i="6"/>
  <c r="BI42" i="6"/>
  <c r="BI45" i="6"/>
  <c r="BI30" i="5"/>
  <c r="BI20" i="5"/>
  <c r="BJ236" i="5"/>
  <c r="BJ931" i="5"/>
  <c r="BJ241" i="5"/>
  <c r="BJ932" i="5"/>
  <c r="BJ248" i="5"/>
  <c r="BJ933" i="5"/>
  <c r="BJ255" i="5"/>
  <c r="BJ934" i="5"/>
  <c r="BJ262" i="5"/>
  <c r="BJ935" i="5"/>
  <c r="BJ269" i="5"/>
  <c r="BJ936" i="5"/>
  <c r="BJ276" i="5"/>
  <c r="BJ937" i="5"/>
  <c r="BJ283" i="5"/>
  <c r="BJ938" i="5"/>
  <c r="BJ290" i="5"/>
  <c r="BJ939" i="5"/>
  <c r="BJ297" i="5"/>
  <c r="BJ940" i="5"/>
  <c r="BJ307" i="5"/>
  <c r="BJ941" i="5"/>
  <c r="BJ317" i="5"/>
  <c r="BJ942" i="5"/>
  <c r="BJ327" i="5"/>
  <c r="BJ943" i="5"/>
  <c r="BJ337" i="5"/>
  <c r="BJ944" i="5"/>
  <c r="BJ347" i="5"/>
  <c r="BJ945" i="5"/>
  <c r="BJ357" i="5"/>
  <c r="BJ946" i="5"/>
  <c r="BJ368" i="5"/>
  <c r="BJ947" i="5"/>
  <c r="BJ379" i="5"/>
  <c r="BJ948" i="5"/>
  <c r="BJ389" i="5"/>
  <c r="BJ949" i="5"/>
  <c r="BJ394" i="5"/>
  <c r="BJ950" i="5"/>
  <c r="BJ397" i="5"/>
  <c r="BJ951" i="5"/>
  <c r="BJ400" i="5"/>
  <c r="BJ952" i="5"/>
  <c r="BJ403" i="5"/>
  <c r="BJ953" i="5"/>
  <c r="BJ406" i="5"/>
  <c r="BJ954" i="5"/>
  <c r="BJ409" i="5"/>
  <c r="BJ955" i="5"/>
  <c r="BJ412" i="5"/>
  <c r="BJ956" i="5"/>
  <c r="BJ415" i="5"/>
  <c r="BJ957" i="5"/>
  <c r="BJ418" i="5"/>
  <c r="BJ958" i="5"/>
  <c r="BJ422" i="5"/>
  <c r="BJ959" i="5"/>
  <c r="BJ426" i="5"/>
  <c r="BJ960" i="5"/>
  <c r="BJ21" i="5"/>
  <c r="BJ72" i="5"/>
  <c r="BJ904" i="5"/>
  <c r="BJ80" i="5"/>
  <c r="BJ905" i="5"/>
  <c r="BJ88" i="5"/>
  <c r="BJ906" i="5"/>
  <c r="BJ99" i="5"/>
  <c r="BJ907" i="5"/>
  <c r="BJ107" i="5"/>
  <c r="BJ908" i="5"/>
  <c r="BJ115" i="5"/>
  <c r="BJ909" i="5"/>
  <c r="BJ126" i="5"/>
  <c r="BJ910" i="5"/>
  <c r="BJ135" i="5"/>
  <c r="BJ911" i="5"/>
  <c r="BJ143" i="5"/>
  <c r="BJ912" i="5"/>
  <c r="BJ154" i="5"/>
  <c r="BJ913" i="5"/>
  <c r="BJ163" i="5"/>
  <c r="BJ914" i="5"/>
  <c r="BJ171" i="5"/>
  <c r="BJ915" i="5"/>
  <c r="BJ220" i="5"/>
  <c r="BJ916" i="5"/>
  <c r="BJ223" i="5"/>
  <c r="BJ917" i="5"/>
  <c r="BJ226" i="5"/>
  <c r="BJ918" i="5"/>
  <c r="BJ22" i="5"/>
  <c r="BJ186" i="5"/>
  <c r="BJ920" i="5"/>
  <c r="BJ189" i="5"/>
  <c r="BJ921" i="5"/>
  <c r="BJ194" i="5"/>
  <c r="BJ922" i="5"/>
  <c r="BJ197" i="5"/>
  <c r="BJ923" i="5"/>
  <c r="BJ204" i="5"/>
  <c r="BJ925" i="5"/>
  <c r="BJ210" i="5"/>
  <c r="BJ927" i="5"/>
  <c r="BJ217" i="5"/>
  <c r="BJ929" i="5"/>
  <c r="BJ23" i="5"/>
  <c r="BJ14" i="4"/>
  <c r="BJ20" i="4"/>
  <c r="BJ26" i="4"/>
  <c r="BJ32" i="4"/>
  <c r="BJ38" i="4"/>
  <c r="BJ44" i="4"/>
  <c r="BJ50" i="4"/>
  <c r="BJ56" i="4"/>
  <c r="BJ62" i="4"/>
  <c r="BJ63" i="4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732" i="5"/>
  <c r="BJ972" i="5"/>
  <c r="BJ161" i="4"/>
  <c r="BJ167" i="4"/>
  <c r="BJ173" i="4"/>
  <c r="BJ179" i="4"/>
  <c r="BJ185" i="4"/>
  <c r="BJ191" i="4"/>
  <c r="BJ197" i="4"/>
  <c r="BJ203" i="4"/>
  <c r="BJ209" i="4"/>
  <c r="BJ210" i="4"/>
  <c r="BJ26" i="5"/>
  <c r="BJ218" i="4"/>
  <c r="BJ224" i="4"/>
  <c r="BJ230" i="4"/>
  <c r="BJ248" i="4"/>
  <c r="BJ249" i="4"/>
  <c r="BJ27" i="5"/>
  <c r="BJ257" i="4"/>
  <c r="BJ263" i="4"/>
  <c r="BJ269" i="4"/>
  <c r="BJ275" i="4"/>
  <c r="BJ281" i="4"/>
  <c r="BJ287" i="4"/>
  <c r="BJ293" i="4"/>
  <c r="BJ299" i="4"/>
  <c r="BJ300" i="4"/>
  <c r="BJ308" i="4"/>
  <c r="BJ314" i="4"/>
  <c r="BJ320" i="4"/>
  <c r="BJ326" i="4"/>
  <c r="BJ327" i="4"/>
  <c r="BJ28" i="5"/>
  <c r="BJ765" i="5"/>
  <c r="BJ981" i="5"/>
  <c r="BJ770" i="5"/>
  <c r="BJ982" i="5"/>
  <c r="BJ727" i="5"/>
  <c r="BJ983" i="5"/>
  <c r="BJ29" i="5"/>
  <c r="BJ53" i="6"/>
  <c r="BJ60" i="6"/>
  <c r="BJ67" i="6"/>
  <c r="BJ74" i="6"/>
  <c r="BJ81" i="6"/>
  <c r="BJ84" i="6"/>
  <c r="BJ14" i="6"/>
  <c r="BJ21" i="6"/>
  <c r="BJ28" i="6"/>
  <c r="BJ35" i="6"/>
  <c r="BJ42" i="6"/>
  <c r="BJ45" i="6"/>
  <c r="BJ30" i="5"/>
  <c r="BJ20" i="5"/>
  <c r="BK236" i="5"/>
  <c r="BK931" i="5"/>
  <c r="BK241" i="5"/>
  <c r="BK932" i="5"/>
  <c r="BK248" i="5"/>
  <c r="BK933" i="5"/>
  <c r="BK255" i="5"/>
  <c r="BK934" i="5"/>
  <c r="BK262" i="5"/>
  <c r="BK935" i="5"/>
  <c r="BK269" i="5"/>
  <c r="BK936" i="5"/>
  <c r="BK276" i="5"/>
  <c r="BK937" i="5"/>
  <c r="BK283" i="5"/>
  <c r="BK938" i="5"/>
  <c r="BK290" i="5"/>
  <c r="BK939" i="5"/>
  <c r="BK297" i="5"/>
  <c r="BK940" i="5"/>
  <c r="BK307" i="5"/>
  <c r="BK941" i="5"/>
  <c r="BK317" i="5"/>
  <c r="BK942" i="5"/>
  <c r="BK327" i="5"/>
  <c r="BK943" i="5"/>
  <c r="BK337" i="5"/>
  <c r="BK944" i="5"/>
  <c r="BK347" i="5"/>
  <c r="BK945" i="5"/>
  <c r="BK357" i="5"/>
  <c r="BK946" i="5"/>
  <c r="BK368" i="5"/>
  <c r="BK947" i="5"/>
  <c r="BK379" i="5"/>
  <c r="BK948" i="5"/>
  <c r="BK389" i="5"/>
  <c r="BK949" i="5"/>
  <c r="BK394" i="5"/>
  <c r="BK950" i="5"/>
  <c r="BK397" i="5"/>
  <c r="BK951" i="5"/>
  <c r="BK400" i="5"/>
  <c r="BK952" i="5"/>
  <c r="BK403" i="5"/>
  <c r="BK953" i="5"/>
  <c r="BK406" i="5"/>
  <c r="BK954" i="5"/>
  <c r="BK409" i="5"/>
  <c r="BK955" i="5"/>
  <c r="BK412" i="5"/>
  <c r="BK956" i="5"/>
  <c r="BK415" i="5"/>
  <c r="BK957" i="5"/>
  <c r="BK418" i="5"/>
  <c r="BK958" i="5"/>
  <c r="BK422" i="5"/>
  <c r="BK959" i="5"/>
  <c r="BK426" i="5"/>
  <c r="BK960" i="5"/>
  <c r="BK21" i="5"/>
  <c r="BK72" i="5"/>
  <c r="BK904" i="5"/>
  <c r="BK80" i="5"/>
  <c r="BK905" i="5"/>
  <c r="BK88" i="5"/>
  <c r="BK906" i="5"/>
  <c r="BK99" i="5"/>
  <c r="BK907" i="5"/>
  <c r="BK107" i="5"/>
  <c r="BK908" i="5"/>
  <c r="BK115" i="5"/>
  <c r="BK909" i="5"/>
  <c r="BK126" i="5"/>
  <c r="BK910" i="5"/>
  <c r="BK135" i="5"/>
  <c r="BK911" i="5"/>
  <c r="BK143" i="5"/>
  <c r="BK912" i="5"/>
  <c r="BK154" i="5"/>
  <c r="BK913" i="5"/>
  <c r="BK163" i="5"/>
  <c r="BK914" i="5"/>
  <c r="BK171" i="5"/>
  <c r="BK915" i="5"/>
  <c r="BK220" i="5"/>
  <c r="BK916" i="5"/>
  <c r="BK223" i="5"/>
  <c r="BK917" i="5"/>
  <c r="BK226" i="5"/>
  <c r="BK918" i="5"/>
  <c r="BK22" i="5"/>
  <c r="BK920" i="5"/>
  <c r="BK921" i="5"/>
  <c r="BK194" i="5"/>
  <c r="BK922" i="5"/>
  <c r="BK197" i="5"/>
  <c r="BK923" i="5"/>
  <c r="BK204" i="5"/>
  <c r="BK925" i="5"/>
  <c r="BK210" i="5"/>
  <c r="BK927" i="5"/>
  <c r="BK217" i="5"/>
  <c r="BK929" i="5"/>
  <c r="BK23" i="5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26" i="5"/>
  <c r="BK218" i="4"/>
  <c r="BK224" i="4"/>
  <c r="BK230" i="4"/>
  <c r="BK248" i="4"/>
  <c r="BK249" i="4"/>
  <c r="BK27" i="5"/>
  <c r="BK257" i="4"/>
  <c r="BK263" i="4"/>
  <c r="BK269" i="4"/>
  <c r="BK275" i="4"/>
  <c r="BK281" i="4"/>
  <c r="BK287" i="4"/>
  <c r="BK293" i="4"/>
  <c r="BK299" i="4"/>
  <c r="BK300" i="4"/>
  <c r="BK308" i="4"/>
  <c r="BK314" i="4"/>
  <c r="BK320" i="4"/>
  <c r="BK326" i="4"/>
  <c r="BK327" i="4"/>
  <c r="BK28" i="5"/>
  <c r="BK765" i="5"/>
  <c r="BK981" i="5"/>
  <c r="BK770" i="5"/>
  <c r="BK982" i="5"/>
  <c r="BK727" i="5"/>
  <c r="BK983" i="5"/>
  <c r="BK29" i="5"/>
  <c r="BK53" i="6"/>
  <c r="BK60" i="6"/>
  <c r="BK67" i="6"/>
  <c r="BK74" i="6"/>
  <c r="BK81" i="6"/>
  <c r="BK84" i="6"/>
  <c r="BK14" i="6"/>
  <c r="BK21" i="6"/>
  <c r="BK28" i="6"/>
  <c r="BK35" i="6"/>
  <c r="BK42" i="6"/>
  <c r="BK45" i="6"/>
  <c r="BK30" i="5"/>
  <c r="BK20" i="5"/>
  <c r="BL236" i="5"/>
  <c r="BL931" i="5"/>
  <c r="BL241" i="5"/>
  <c r="BL932" i="5"/>
  <c r="BL248" i="5"/>
  <c r="BL933" i="5"/>
  <c r="BL255" i="5"/>
  <c r="BL934" i="5"/>
  <c r="BL262" i="5"/>
  <c r="BL935" i="5"/>
  <c r="BL269" i="5"/>
  <c r="BL936" i="5"/>
  <c r="BL276" i="5"/>
  <c r="BL937" i="5"/>
  <c r="BL283" i="5"/>
  <c r="BL938" i="5"/>
  <c r="BL290" i="5"/>
  <c r="BL939" i="5"/>
  <c r="BL297" i="5"/>
  <c r="BL940" i="5"/>
  <c r="BL307" i="5"/>
  <c r="BL941" i="5"/>
  <c r="BL317" i="5"/>
  <c r="BL942" i="5"/>
  <c r="BL327" i="5"/>
  <c r="BL943" i="5"/>
  <c r="BL337" i="5"/>
  <c r="BL944" i="5"/>
  <c r="BL347" i="5"/>
  <c r="BL945" i="5"/>
  <c r="BL357" i="5"/>
  <c r="BL946" i="5"/>
  <c r="BL368" i="5"/>
  <c r="BL947" i="5"/>
  <c r="BL379" i="5"/>
  <c r="BL948" i="5"/>
  <c r="BL389" i="5"/>
  <c r="BL949" i="5"/>
  <c r="BL394" i="5"/>
  <c r="BL950" i="5"/>
  <c r="BL397" i="5"/>
  <c r="BL951" i="5"/>
  <c r="BL400" i="5"/>
  <c r="BL952" i="5"/>
  <c r="BL403" i="5"/>
  <c r="BL953" i="5"/>
  <c r="BL406" i="5"/>
  <c r="BL954" i="5"/>
  <c r="BL409" i="5"/>
  <c r="BL955" i="5"/>
  <c r="BL412" i="5"/>
  <c r="BL956" i="5"/>
  <c r="BL415" i="5"/>
  <c r="BL957" i="5"/>
  <c r="BL418" i="5"/>
  <c r="BL958" i="5"/>
  <c r="BL422" i="5"/>
  <c r="BL959" i="5"/>
  <c r="BL426" i="5"/>
  <c r="BL960" i="5"/>
  <c r="BL21" i="5"/>
  <c r="BL72" i="5"/>
  <c r="BL904" i="5"/>
  <c r="BL80" i="5"/>
  <c r="BL905" i="5"/>
  <c r="BL88" i="5"/>
  <c r="BL906" i="5"/>
  <c r="BL99" i="5"/>
  <c r="BL907" i="5"/>
  <c r="BL107" i="5"/>
  <c r="BL908" i="5"/>
  <c r="BL115" i="5"/>
  <c r="BL909" i="5"/>
  <c r="BL126" i="5"/>
  <c r="BL910" i="5"/>
  <c r="BL135" i="5"/>
  <c r="BL911" i="5"/>
  <c r="BL143" i="5"/>
  <c r="BL912" i="5"/>
  <c r="BL154" i="5"/>
  <c r="BL913" i="5"/>
  <c r="BL163" i="5"/>
  <c r="BL914" i="5"/>
  <c r="BL171" i="5"/>
  <c r="BL915" i="5"/>
  <c r="BL220" i="5"/>
  <c r="BL916" i="5"/>
  <c r="BL223" i="5"/>
  <c r="BL917" i="5"/>
  <c r="BL226" i="5"/>
  <c r="BL918" i="5"/>
  <c r="BL22" i="5"/>
  <c r="BL920" i="5"/>
  <c r="BL921" i="5"/>
  <c r="BL194" i="5"/>
  <c r="BL922" i="5"/>
  <c r="BL197" i="5"/>
  <c r="BL923" i="5"/>
  <c r="BL204" i="5"/>
  <c r="BL925" i="5"/>
  <c r="BL210" i="5"/>
  <c r="BL927" i="5"/>
  <c r="BL217" i="5"/>
  <c r="BL929" i="5"/>
  <c r="BL23" i="5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26" i="5"/>
  <c r="BL218" i="4"/>
  <c r="BL224" i="4"/>
  <c r="BL230" i="4"/>
  <c r="BL248" i="4"/>
  <c r="BL249" i="4"/>
  <c r="BL27" i="5"/>
  <c r="BL257" i="4"/>
  <c r="BL263" i="4"/>
  <c r="BL269" i="4"/>
  <c r="BL275" i="4"/>
  <c r="BL281" i="4"/>
  <c r="BL287" i="4"/>
  <c r="BL293" i="4"/>
  <c r="BL299" i="4"/>
  <c r="BL300" i="4"/>
  <c r="BL308" i="4"/>
  <c r="BL314" i="4"/>
  <c r="BL320" i="4"/>
  <c r="BL326" i="4"/>
  <c r="BL327" i="4"/>
  <c r="BL28" i="5"/>
  <c r="BL765" i="5"/>
  <c r="BL981" i="5"/>
  <c r="BL770" i="5"/>
  <c r="BL982" i="5"/>
  <c r="BL727" i="5"/>
  <c r="BL983" i="5"/>
  <c r="BL29" i="5"/>
  <c r="BL53" i="6"/>
  <c r="BL60" i="6"/>
  <c r="BL67" i="6"/>
  <c r="BL74" i="6"/>
  <c r="BL81" i="6"/>
  <c r="BL84" i="6"/>
  <c r="BL14" i="6"/>
  <c r="BL21" i="6"/>
  <c r="BL28" i="6"/>
  <c r="BL35" i="6"/>
  <c r="BL42" i="6"/>
  <c r="BL45" i="6"/>
  <c r="BL30" i="5"/>
  <c r="BL20" i="5"/>
  <c r="BM236" i="5"/>
  <c r="BM931" i="5"/>
  <c r="BM241" i="5"/>
  <c r="BM932" i="5"/>
  <c r="BM248" i="5"/>
  <c r="BM933" i="5"/>
  <c r="BM255" i="5"/>
  <c r="BM934" i="5"/>
  <c r="BM262" i="5"/>
  <c r="BM935" i="5"/>
  <c r="BM269" i="5"/>
  <c r="BM936" i="5"/>
  <c r="BM276" i="5"/>
  <c r="BM937" i="5"/>
  <c r="BM283" i="5"/>
  <c r="BM938" i="5"/>
  <c r="BM290" i="5"/>
  <c r="BM939" i="5"/>
  <c r="BM297" i="5"/>
  <c r="BM940" i="5"/>
  <c r="BM307" i="5"/>
  <c r="BM941" i="5"/>
  <c r="BM317" i="5"/>
  <c r="BM942" i="5"/>
  <c r="BM327" i="5"/>
  <c r="BM943" i="5"/>
  <c r="BM337" i="5"/>
  <c r="BM944" i="5"/>
  <c r="BM347" i="5"/>
  <c r="BM945" i="5"/>
  <c r="BM357" i="5"/>
  <c r="BM946" i="5"/>
  <c r="BM368" i="5"/>
  <c r="BM947" i="5"/>
  <c r="BM379" i="5"/>
  <c r="BM948" i="5"/>
  <c r="BM389" i="5"/>
  <c r="BM949" i="5"/>
  <c r="BM394" i="5"/>
  <c r="BM950" i="5"/>
  <c r="BM397" i="5"/>
  <c r="BM951" i="5"/>
  <c r="BM400" i="5"/>
  <c r="BM952" i="5"/>
  <c r="BM403" i="5"/>
  <c r="BM953" i="5"/>
  <c r="BM406" i="5"/>
  <c r="BM954" i="5"/>
  <c r="BM409" i="5"/>
  <c r="BM955" i="5"/>
  <c r="BM412" i="5"/>
  <c r="BM956" i="5"/>
  <c r="BM415" i="5"/>
  <c r="BM957" i="5"/>
  <c r="BM418" i="5"/>
  <c r="BM958" i="5"/>
  <c r="BM422" i="5"/>
  <c r="BM959" i="5"/>
  <c r="BM426" i="5"/>
  <c r="BM960" i="5"/>
  <c r="BM21" i="5"/>
  <c r="BM72" i="5"/>
  <c r="BM904" i="5"/>
  <c r="BM80" i="5"/>
  <c r="BM905" i="5"/>
  <c r="BM88" i="5"/>
  <c r="BM906" i="5"/>
  <c r="BM99" i="5"/>
  <c r="BM907" i="5"/>
  <c r="BM107" i="5"/>
  <c r="BM908" i="5"/>
  <c r="BM115" i="5"/>
  <c r="BM909" i="5"/>
  <c r="BM126" i="5"/>
  <c r="BM910" i="5"/>
  <c r="BM135" i="5"/>
  <c r="BM911" i="5"/>
  <c r="BM143" i="5"/>
  <c r="BM912" i="5"/>
  <c r="BM154" i="5"/>
  <c r="BM913" i="5"/>
  <c r="BM163" i="5"/>
  <c r="BM914" i="5"/>
  <c r="BM171" i="5"/>
  <c r="BM915" i="5"/>
  <c r="BM220" i="5"/>
  <c r="BM916" i="5"/>
  <c r="BM223" i="5"/>
  <c r="BM917" i="5"/>
  <c r="BM226" i="5"/>
  <c r="BM918" i="5"/>
  <c r="BM22" i="5"/>
  <c r="BM186" i="5"/>
  <c r="BM920" i="5"/>
  <c r="BM189" i="5"/>
  <c r="BM921" i="5"/>
  <c r="BM194" i="5"/>
  <c r="BM922" i="5"/>
  <c r="BM197" i="5"/>
  <c r="BM923" i="5"/>
  <c r="BM204" i="5"/>
  <c r="BM925" i="5"/>
  <c r="BM210" i="5"/>
  <c r="BM927" i="5"/>
  <c r="BM217" i="5"/>
  <c r="BM929" i="5"/>
  <c r="BM23" i="5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95" i="4"/>
  <c r="BM101" i="4"/>
  <c r="BM107" i="4"/>
  <c r="BM113" i="4"/>
  <c r="BM119" i="4"/>
  <c r="BM120" i="4"/>
  <c r="BM128" i="4"/>
  <c r="BM134" i="4"/>
  <c r="BM140" i="4"/>
  <c r="BM146" i="4"/>
  <c r="BM152" i="4"/>
  <c r="BM153" i="4"/>
  <c r="BM732" i="5"/>
  <c r="BM972" i="5"/>
  <c r="BM161" i="4"/>
  <c r="BM167" i="4"/>
  <c r="BM173" i="4"/>
  <c r="BM179" i="4"/>
  <c r="BM185" i="4"/>
  <c r="BM191" i="4"/>
  <c r="BM197" i="4"/>
  <c r="BM203" i="4"/>
  <c r="BM209" i="4"/>
  <c r="BM210" i="4"/>
  <c r="BM26" i="5"/>
  <c r="BM218" i="4"/>
  <c r="BM224" i="4"/>
  <c r="BM230" i="4"/>
  <c r="BM248" i="4"/>
  <c r="BM249" i="4"/>
  <c r="BM27" i="5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28" i="5"/>
  <c r="BM765" i="5"/>
  <c r="BM981" i="5"/>
  <c r="BM770" i="5"/>
  <c r="BM982" i="5"/>
  <c r="BM727" i="5"/>
  <c r="BM983" i="5"/>
  <c r="BM29" i="5"/>
  <c r="BM53" i="6"/>
  <c r="BM60" i="6"/>
  <c r="BM67" i="6"/>
  <c r="BM74" i="6"/>
  <c r="BM81" i="6"/>
  <c r="BM84" i="6"/>
  <c r="BM14" i="6"/>
  <c r="BM21" i="6"/>
  <c r="BM28" i="6"/>
  <c r="BM35" i="6"/>
  <c r="BM42" i="6"/>
  <c r="BM45" i="6"/>
  <c r="BM30" i="5"/>
  <c r="BM20" i="5"/>
  <c r="BN236" i="5"/>
  <c r="BN931" i="5"/>
  <c r="BN241" i="5"/>
  <c r="BN932" i="5"/>
  <c r="BN248" i="5"/>
  <c r="BN933" i="5"/>
  <c r="BN255" i="5"/>
  <c r="BN934" i="5"/>
  <c r="BN262" i="5"/>
  <c r="BN935" i="5"/>
  <c r="BN269" i="5"/>
  <c r="BN936" i="5"/>
  <c r="BN276" i="5"/>
  <c r="BN937" i="5"/>
  <c r="BN283" i="5"/>
  <c r="BN938" i="5"/>
  <c r="BN290" i="5"/>
  <c r="BN939" i="5"/>
  <c r="BN297" i="5"/>
  <c r="BN940" i="5"/>
  <c r="BN307" i="5"/>
  <c r="BN941" i="5"/>
  <c r="BN317" i="5"/>
  <c r="BN942" i="5"/>
  <c r="BN327" i="5"/>
  <c r="BN943" i="5"/>
  <c r="BN337" i="5"/>
  <c r="BN944" i="5"/>
  <c r="BN347" i="5"/>
  <c r="BN945" i="5"/>
  <c r="BN357" i="5"/>
  <c r="BN946" i="5"/>
  <c r="BN368" i="5"/>
  <c r="BN947" i="5"/>
  <c r="BN379" i="5"/>
  <c r="BN948" i="5"/>
  <c r="BN389" i="5"/>
  <c r="BN949" i="5"/>
  <c r="BN394" i="5"/>
  <c r="BN950" i="5"/>
  <c r="BN397" i="5"/>
  <c r="BN951" i="5"/>
  <c r="BN400" i="5"/>
  <c r="BN952" i="5"/>
  <c r="BN403" i="5"/>
  <c r="BN953" i="5"/>
  <c r="BN406" i="5"/>
  <c r="BN954" i="5"/>
  <c r="BN409" i="5"/>
  <c r="BN955" i="5"/>
  <c r="BN412" i="5"/>
  <c r="BN956" i="5"/>
  <c r="BN415" i="5"/>
  <c r="BN957" i="5"/>
  <c r="BN418" i="5"/>
  <c r="BN958" i="5"/>
  <c r="BN422" i="5"/>
  <c r="BN959" i="5"/>
  <c r="BN426" i="5"/>
  <c r="BN960" i="5"/>
  <c r="BN21" i="5"/>
  <c r="BN72" i="5"/>
  <c r="BN904" i="5"/>
  <c r="BN80" i="5"/>
  <c r="BN905" i="5"/>
  <c r="BN88" i="5"/>
  <c r="BN906" i="5"/>
  <c r="BN99" i="5"/>
  <c r="BN907" i="5"/>
  <c r="BN107" i="5"/>
  <c r="BN908" i="5"/>
  <c r="BN115" i="5"/>
  <c r="BN909" i="5"/>
  <c r="BN126" i="5"/>
  <c r="BN910" i="5"/>
  <c r="BN135" i="5"/>
  <c r="BN911" i="5"/>
  <c r="BN143" i="5"/>
  <c r="BN912" i="5"/>
  <c r="BN154" i="5"/>
  <c r="BN913" i="5"/>
  <c r="BN163" i="5"/>
  <c r="BN914" i="5"/>
  <c r="BN171" i="5"/>
  <c r="BN915" i="5"/>
  <c r="BN220" i="5"/>
  <c r="BN916" i="5"/>
  <c r="BN223" i="5"/>
  <c r="BN917" i="5"/>
  <c r="BN226" i="5"/>
  <c r="BN918" i="5"/>
  <c r="BN22" i="5"/>
  <c r="BN186" i="5"/>
  <c r="BN920" i="5"/>
  <c r="BN189" i="5"/>
  <c r="BN921" i="5"/>
  <c r="BN194" i="5"/>
  <c r="BN922" i="5"/>
  <c r="BN197" i="5"/>
  <c r="BN923" i="5"/>
  <c r="BN204" i="5"/>
  <c r="BN925" i="5"/>
  <c r="BN210" i="5"/>
  <c r="BN927" i="5"/>
  <c r="BN217" i="5"/>
  <c r="BN929" i="5"/>
  <c r="BN23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95" i="4"/>
  <c r="BN101" i="4"/>
  <c r="BN107" i="4"/>
  <c r="BN113" i="4"/>
  <c r="BN119" i="4"/>
  <c r="BN120" i="4"/>
  <c r="BN128" i="4"/>
  <c r="BN134" i="4"/>
  <c r="BN140" i="4"/>
  <c r="BN146" i="4"/>
  <c r="BN152" i="4"/>
  <c r="BN153" i="4"/>
  <c r="BN732" i="5"/>
  <c r="BN972" i="5"/>
  <c r="BN161" i="4"/>
  <c r="BN167" i="4"/>
  <c r="BN173" i="4"/>
  <c r="BN179" i="4"/>
  <c r="BN185" i="4"/>
  <c r="BN191" i="4"/>
  <c r="BN197" i="4"/>
  <c r="BN203" i="4"/>
  <c r="BN209" i="4"/>
  <c r="BN210" i="4"/>
  <c r="BN26" i="5"/>
  <c r="BN218" i="4"/>
  <c r="BN224" i="4"/>
  <c r="BN230" i="4"/>
  <c r="BN248" i="4"/>
  <c r="BN249" i="4"/>
  <c r="BN27" i="5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28" i="5"/>
  <c r="BN765" i="5"/>
  <c r="BN981" i="5"/>
  <c r="BN770" i="5"/>
  <c r="BN982" i="5"/>
  <c r="BN727" i="5"/>
  <c r="BN983" i="5"/>
  <c r="BN29" i="5"/>
  <c r="BN53" i="6"/>
  <c r="BN60" i="6"/>
  <c r="BN67" i="6"/>
  <c r="BN74" i="6"/>
  <c r="BN81" i="6"/>
  <c r="BN84" i="6"/>
  <c r="BN14" i="6"/>
  <c r="BN21" i="6"/>
  <c r="BN28" i="6"/>
  <c r="BN35" i="6"/>
  <c r="BN42" i="6"/>
  <c r="BN45" i="6"/>
  <c r="BN30" i="5"/>
  <c r="BN20" i="5"/>
  <c r="BO236" i="5"/>
  <c r="BO931" i="5"/>
  <c r="BO241" i="5"/>
  <c r="BO932" i="5"/>
  <c r="BO248" i="5"/>
  <c r="BO933" i="5"/>
  <c r="BO255" i="5"/>
  <c r="BO934" i="5"/>
  <c r="BO262" i="5"/>
  <c r="BO935" i="5"/>
  <c r="BO269" i="5"/>
  <c r="BO936" i="5"/>
  <c r="BO276" i="5"/>
  <c r="BO937" i="5"/>
  <c r="BO283" i="5"/>
  <c r="BO938" i="5"/>
  <c r="BO290" i="5"/>
  <c r="BO939" i="5"/>
  <c r="BO297" i="5"/>
  <c r="BO940" i="5"/>
  <c r="BO307" i="5"/>
  <c r="BO941" i="5"/>
  <c r="BO317" i="5"/>
  <c r="BO942" i="5"/>
  <c r="BO327" i="5"/>
  <c r="BO943" i="5"/>
  <c r="BO337" i="5"/>
  <c r="BO944" i="5"/>
  <c r="BO347" i="5"/>
  <c r="BO945" i="5"/>
  <c r="BO357" i="5"/>
  <c r="BO946" i="5"/>
  <c r="BO368" i="5"/>
  <c r="BO947" i="5"/>
  <c r="BO379" i="5"/>
  <c r="BO948" i="5"/>
  <c r="BO949" i="5"/>
  <c r="BO394" i="5"/>
  <c r="BO950" i="5"/>
  <c r="BO397" i="5"/>
  <c r="BO951" i="5"/>
  <c r="BO400" i="5"/>
  <c r="BO952" i="5"/>
  <c r="BO403" i="5"/>
  <c r="BO953" i="5"/>
  <c r="BO406" i="5"/>
  <c r="BO954" i="5"/>
  <c r="BO409" i="5"/>
  <c r="BO955" i="5"/>
  <c r="BO412" i="5"/>
  <c r="BO956" i="5"/>
  <c r="BO415" i="5"/>
  <c r="BO957" i="5"/>
  <c r="BO418" i="5"/>
  <c r="BO958" i="5"/>
  <c r="BO422" i="5"/>
  <c r="BO959" i="5"/>
  <c r="BO426" i="5"/>
  <c r="BO960" i="5"/>
  <c r="BO21" i="5"/>
  <c r="BO72" i="5"/>
  <c r="BO904" i="5"/>
  <c r="BO80" i="5"/>
  <c r="BO905" i="5"/>
  <c r="BO88" i="5"/>
  <c r="BO906" i="5"/>
  <c r="BO99" i="5"/>
  <c r="BO907" i="5"/>
  <c r="BO107" i="5"/>
  <c r="BO908" i="5"/>
  <c r="BO115" i="5"/>
  <c r="BO909" i="5"/>
  <c r="BO126" i="5"/>
  <c r="BO910" i="5"/>
  <c r="BO135" i="5"/>
  <c r="BO911" i="5"/>
  <c r="BO143" i="5"/>
  <c r="BO912" i="5"/>
  <c r="BO154" i="5"/>
  <c r="BO913" i="5"/>
  <c r="BO163" i="5"/>
  <c r="BO914" i="5"/>
  <c r="BO171" i="5"/>
  <c r="BO915" i="5"/>
  <c r="BO220" i="5"/>
  <c r="BO916" i="5"/>
  <c r="BO223" i="5"/>
  <c r="BO917" i="5"/>
  <c r="BO226" i="5"/>
  <c r="BO918" i="5"/>
  <c r="BO22" i="5"/>
  <c r="BO186" i="5"/>
  <c r="BO920" i="5"/>
  <c r="BO189" i="5"/>
  <c r="BO921" i="5"/>
  <c r="BO194" i="5"/>
  <c r="BO922" i="5"/>
  <c r="BO197" i="5"/>
  <c r="BO923" i="5"/>
  <c r="BO204" i="5"/>
  <c r="BO925" i="5"/>
  <c r="BO210" i="5"/>
  <c r="BO927" i="5"/>
  <c r="BO217" i="5"/>
  <c r="BO929" i="5"/>
  <c r="BO23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95" i="4"/>
  <c r="BO101" i="4"/>
  <c r="BO107" i="4"/>
  <c r="BO113" i="4"/>
  <c r="BO119" i="4"/>
  <c r="BO120" i="4"/>
  <c r="BO128" i="4"/>
  <c r="BO134" i="4"/>
  <c r="BO140" i="4"/>
  <c r="BO146" i="4"/>
  <c r="BO152" i="4"/>
  <c r="BO153" i="4"/>
  <c r="BO732" i="5"/>
  <c r="BO972" i="5"/>
  <c r="BO161" i="4"/>
  <c r="BO167" i="4"/>
  <c r="BO173" i="4"/>
  <c r="BO179" i="4"/>
  <c r="BO185" i="4"/>
  <c r="BO191" i="4"/>
  <c r="BO197" i="4"/>
  <c r="BO203" i="4"/>
  <c r="BO209" i="4"/>
  <c r="BO210" i="4"/>
  <c r="BO26" i="5"/>
  <c r="BO218" i="4"/>
  <c r="BO224" i="4"/>
  <c r="BO230" i="4"/>
  <c r="BO248" i="4"/>
  <c r="BO249" i="4"/>
  <c r="BO27" i="5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28" i="5"/>
  <c r="BO765" i="5"/>
  <c r="BO981" i="5"/>
  <c r="BO770" i="5"/>
  <c r="BO982" i="5"/>
  <c r="BO727" i="5"/>
  <c r="BO983" i="5"/>
  <c r="BO29" i="5"/>
  <c r="BO53" i="6"/>
  <c r="BO60" i="6"/>
  <c r="BO67" i="6"/>
  <c r="BO74" i="6"/>
  <c r="BO81" i="6"/>
  <c r="BO84" i="6"/>
  <c r="BO14" i="6"/>
  <c r="BO21" i="6"/>
  <c r="BO28" i="6"/>
  <c r="BO35" i="6"/>
  <c r="BO42" i="6"/>
  <c r="BO45" i="6"/>
  <c r="BO30" i="5"/>
  <c r="BO20" i="5"/>
  <c r="BP236" i="5"/>
  <c r="BP931" i="5"/>
  <c r="BP241" i="5"/>
  <c r="BP932" i="5"/>
  <c r="BP248" i="5"/>
  <c r="BP933" i="5"/>
  <c r="BP255" i="5"/>
  <c r="BP934" i="5"/>
  <c r="BP262" i="5"/>
  <c r="BP935" i="5"/>
  <c r="BP269" i="5"/>
  <c r="BP936" i="5"/>
  <c r="BP276" i="5"/>
  <c r="BP937" i="5"/>
  <c r="BP283" i="5"/>
  <c r="BP938" i="5"/>
  <c r="BP290" i="5"/>
  <c r="BP939" i="5"/>
  <c r="BP297" i="5"/>
  <c r="BP940" i="5"/>
  <c r="BP307" i="5"/>
  <c r="BP941" i="5"/>
  <c r="BP317" i="5"/>
  <c r="BP942" i="5"/>
  <c r="BP327" i="5"/>
  <c r="BP943" i="5"/>
  <c r="BP337" i="5"/>
  <c r="BP944" i="5"/>
  <c r="BP347" i="5"/>
  <c r="BP945" i="5"/>
  <c r="BP357" i="5"/>
  <c r="BP946" i="5"/>
  <c r="BP368" i="5"/>
  <c r="BP947" i="5"/>
  <c r="BP379" i="5"/>
  <c r="BP948" i="5"/>
  <c r="BP949" i="5"/>
  <c r="BP394" i="5"/>
  <c r="BP950" i="5"/>
  <c r="BP397" i="5"/>
  <c r="BP951" i="5"/>
  <c r="BP400" i="5"/>
  <c r="BP952" i="5"/>
  <c r="BP403" i="5"/>
  <c r="BP953" i="5"/>
  <c r="BP406" i="5"/>
  <c r="BP954" i="5"/>
  <c r="BP409" i="5"/>
  <c r="BP955" i="5"/>
  <c r="BP412" i="5"/>
  <c r="BP956" i="5"/>
  <c r="BP415" i="5"/>
  <c r="BP957" i="5"/>
  <c r="BP418" i="5"/>
  <c r="BP958" i="5"/>
  <c r="BP422" i="5"/>
  <c r="BP959" i="5"/>
  <c r="BP426" i="5"/>
  <c r="BP960" i="5"/>
  <c r="BP21" i="5"/>
  <c r="BP72" i="5"/>
  <c r="BP904" i="5"/>
  <c r="BP80" i="5"/>
  <c r="BP905" i="5"/>
  <c r="BP88" i="5"/>
  <c r="BP906" i="5"/>
  <c r="BP99" i="5"/>
  <c r="BP907" i="5"/>
  <c r="BP107" i="5"/>
  <c r="BP908" i="5"/>
  <c r="BP115" i="5"/>
  <c r="BP909" i="5"/>
  <c r="BP126" i="5"/>
  <c r="BP910" i="5"/>
  <c r="BP135" i="5"/>
  <c r="BP911" i="5"/>
  <c r="BP143" i="5"/>
  <c r="BP912" i="5"/>
  <c r="BP154" i="5"/>
  <c r="BP913" i="5"/>
  <c r="BP163" i="5"/>
  <c r="BP914" i="5"/>
  <c r="BP171" i="5"/>
  <c r="BP915" i="5"/>
  <c r="BP220" i="5"/>
  <c r="BP916" i="5"/>
  <c r="BP223" i="5"/>
  <c r="BP917" i="5"/>
  <c r="BP226" i="5"/>
  <c r="BP918" i="5"/>
  <c r="BP22" i="5"/>
  <c r="BP186" i="5"/>
  <c r="BP920" i="5"/>
  <c r="BP189" i="5"/>
  <c r="BP921" i="5"/>
  <c r="BP194" i="5"/>
  <c r="BP922" i="5"/>
  <c r="BP197" i="5"/>
  <c r="BP923" i="5"/>
  <c r="BP204" i="5"/>
  <c r="BP925" i="5"/>
  <c r="BP210" i="5"/>
  <c r="BP927" i="5"/>
  <c r="BP217" i="5"/>
  <c r="BP929" i="5"/>
  <c r="BP23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95" i="4"/>
  <c r="BP101" i="4"/>
  <c r="BP107" i="4"/>
  <c r="BP113" i="4"/>
  <c r="BP119" i="4"/>
  <c r="BP120" i="4"/>
  <c r="BP128" i="4"/>
  <c r="BP134" i="4"/>
  <c r="BP140" i="4"/>
  <c r="BP146" i="4"/>
  <c r="BP152" i="4"/>
  <c r="BP153" i="4"/>
  <c r="BP732" i="5"/>
  <c r="BP972" i="5"/>
  <c r="BP161" i="4"/>
  <c r="BP167" i="4"/>
  <c r="BP173" i="4"/>
  <c r="BP179" i="4"/>
  <c r="BP185" i="4"/>
  <c r="BP191" i="4"/>
  <c r="BP197" i="4"/>
  <c r="BP203" i="4"/>
  <c r="BP209" i="4"/>
  <c r="BP210" i="4"/>
  <c r="BP26" i="5"/>
  <c r="BP218" i="4"/>
  <c r="BP224" i="4"/>
  <c r="BP230" i="4"/>
  <c r="BP248" i="4"/>
  <c r="BP249" i="4"/>
  <c r="BP27" i="5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28" i="5"/>
  <c r="BP765" i="5"/>
  <c r="BP981" i="5"/>
  <c r="BP770" i="5"/>
  <c r="BP982" i="5"/>
  <c r="BP727" i="5"/>
  <c r="BP983" i="5"/>
  <c r="BP29" i="5"/>
  <c r="BP53" i="6"/>
  <c r="BP60" i="6"/>
  <c r="BP67" i="6"/>
  <c r="BP74" i="6"/>
  <c r="BP81" i="6"/>
  <c r="BP84" i="6"/>
  <c r="BP14" i="6"/>
  <c r="BP21" i="6"/>
  <c r="BP28" i="6"/>
  <c r="BP35" i="6"/>
  <c r="BP42" i="6"/>
  <c r="BP45" i="6"/>
  <c r="BP30" i="5"/>
  <c r="BP20" i="5"/>
  <c r="BQ236" i="5"/>
  <c r="BQ931" i="5"/>
  <c r="BQ241" i="5"/>
  <c r="BQ932" i="5"/>
  <c r="BQ248" i="5"/>
  <c r="BQ933" i="5"/>
  <c r="BQ255" i="5"/>
  <c r="BQ934" i="5"/>
  <c r="BQ262" i="5"/>
  <c r="BQ935" i="5"/>
  <c r="BQ269" i="5"/>
  <c r="BQ936" i="5"/>
  <c r="BQ276" i="5"/>
  <c r="BQ937" i="5"/>
  <c r="BQ283" i="5"/>
  <c r="BQ938" i="5"/>
  <c r="BQ290" i="5"/>
  <c r="BQ939" i="5"/>
  <c r="BQ297" i="5"/>
  <c r="BQ940" i="5"/>
  <c r="BQ307" i="5"/>
  <c r="BQ941" i="5"/>
  <c r="BQ317" i="5"/>
  <c r="BQ942" i="5"/>
  <c r="BQ327" i="5"/>
  <c r="BQ943" i="5"/>
  <c r="BQ337" i="5"/>
  <c r="BQ944" i="5"/>
  <c r="BQ347" i="5"/>
  <c r="BQ945" i="5"/>
  <c r="BQ357" i="5"/>
  <c r="BQ946" i="5"/>
  <c r="BQ368" i="5"/>
  <c r="BQ947" i="5"/>
  <c r="BQ379" i="5"/>
  <c r="BQ948" i="5"/>
  <c r="BQ949" i="5"/>
  <c r="BQ394" i="5"/>
  <c r="BQ950" i="5"/>
  <c r="BQ397" i="5"/>
  <c r="BQ951" i="5"/>
  <c r="BQ400" i="5"/>
  <c r="BQ952" i="5"/>
  <c r="BQ403" i="5"/>
  <c r="BQ953" i="5"/>
  <c r="BQ406" i="5"/>
  <c r="BQ954" i="5"/>
  <c r="BQ409" i="5"/>
  <c r="BQ955" i="5"/>
  <c r="BQ412" i="5"/>
  <c r="BQ956" i="5"/>
  <c r="BQ415" i="5"/>
  <c r="BQ957" i="5"/>
  <c r="BQ418" i="5"/>
  <c r="BQ958" i="5"/>
  <c r="BQ422" i="5"/>
  <c r="BQ959" i="5"/>
  <c r="BQ426" i="5"/>
  <c r="BQ960" i="5"/>
  <c r="BQ21" i="5"/>
  <c r="BQ72" i="5"/>
  <c r="BQ904" i="5"/>
  <c r="BQ80" i="5"/>
  <c r="BQ905" i="5"/>
  <c r="BQ88" i="5"/>
  <c r="BQ906" i="5"/>
  <c r="BQ99" i="5"/>
  <c r="BQ907" i="5"/>
  <c r="BQ107" i="5"/>
  <c r="BQ908" i="5"/>
  <c r="BQ115" i="5"/>
  <c r="BQ909" i="5"/>
  <c r="BQ126" i="5"/>
  <c r="BQ910" i="5"/>
  <c r="BQ135" i="5"/>
  <c r="BQ911" i="5"/>
  <c r="BQ143" i="5"/>
  <c r="BQ912" i="5"/>
  <c r="BQ154" i="5"/>
  <c r="BQ913" i="5"/>
  <c r="BQ163" i="5"/>
  <c r="BQ914" i="5"/>
  <c r="BQ171" i="5"/>
  <c r="BQ915" i="5"/>
  <c r="BQ220" i="5"/>
  <c r="BQ916" i="5"/>
  <c r="BQ223" i="5"/>
  <c r="BQ917" i="5"/>
  <c r="BQ226" i="5"/>
  <c r="BQ918" i="5"/>
  <c r="BQ22" i="5"/>
  <c r="BQ186" i="5"/>
  <c r="BQ920" i="5"/>
  <c r="BQ189" i="5"/>
  <c r="BQ921" i="5"/>
  <c r="BQ194" i="5"/>
  <c r="BQ922" i="5"/>
  <c r="BQ197" i="5"/>
  <c r="BQ923" i="5"/>
  <c r="BQ200" i="5"/>
  <c r="BQ924" i="5"/>
  <c r="BQ204" i="5"/>
  <c r="BQ925" i="5"/>
  <c r="BQ207" i="5"/>
  <c r="BQ926" i="5"/>
  <c r="BQ210" i="5"/>
  <c r="BQ927" i="5"/>
  <c r="BQ217" i="5"/>
  <c r="BQ929" i="5"/>
  <c r="BQ23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95" i="4"/>
  <c r="BQ101" i="4"/>
  <c r="BQ107" i="4"/>
  <c r="BQ113" i="4"/>
  <c r="BQ119" i="4"/>
  <c r="BQ120" i="4"/>
  <c r="BQ128" i="4"/>
  <c r="BQ134" i="4"/>
  <c r="BQ140" i="4"/>
  <c r="BQ146" i="4"/>
  <c r="BQ152" i="4"/>
  <c r="BQ153" i="4"/>
  <c r="BQ732" i="5"/>
  <c r="BQ972" i="5"/>
  <c r="BQ161" i="4"/>
  <c r="BQ167" i="4"/>
  <c r="BQ173" i="4"/>
  <c r="BQ179" i="4"/>
  <c r="BQ185" i="4"/>
  <c r="BQ191" i="4"/>
  <c r="BQ197" i="4"/>
  <c r="BQ203" i="4"/>
  <c r="BQ209" i="4"/>
  <c r="BQ210" i="4"/>
  <c r="BQ26" i="5"/>
  <c r="BQ218" i="4"/>
  <c r="BQ224" i="4"/>
  <c r="BQ230" i="4"/>
  <c r="BQ248" i="4"/>
  <c r="BQ249" i="4"/>
  <c r="BQ27" i="5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28" i="5"/>
  <c r="BQ765" i="5"/>
  <c r="BQ981" i="5"/>
  <c r="BQ770" i="5"/>
  <c r="BQ982" i="5"/>
  <c r="BQ727" i="5"/>
  <c r="BQ983" i="5"/>
  <c r="BQ29" i="5"/>
  <c r="BQ53" i="6"/>
  <c r="BQ60" i="6"/>
  <c r="BQ67" i="6"/>
  <c r="BQ74" i="6"/>
  <c r="BQ81" i="6"/>
  <c r="BQ84" i="6"/>
  <c r="BQ14" i="6"/>
  <c r="BQ21" i="6"/>
  <c r="BQ28" i="6"/>
  <c r="BQ35" i="6"/>
  <c r="BQ42" i="6"/>
  <c r="BQ45" i="6"/>
  <c r="BQ30" i="5"/>
  <c r="BQ20" i="5"/>
  <c r="BR236" i="5"/>
  <c r="BR931" i="5"/>
  <c r="BR241" i="5"/>
  <c r="BR932" i="5"/>
  <c r="BR248" i="5"/>
  <c r="BR933" i="5"/>
  <c r="BR255" i="5"/>
  <c r="BR934" i="5"/>
  <c r="BR262" i="5"/>
  <c r="BR935" i="5"/>
  <c r="BR269" i="5"/>
  <c r="BR936" i="5"/>
  <c r="BR276" i="5"/>
  <c r="BR937" i="5"/>
  <c r="BR283" i="5"/>
  <c r="BR938" i="5"/>
  <c r="BR290" i="5"/>
  <c r="BR939" i="5"/>
  <c r="BR297" i="5"/>
  <c r="BR940" i="5"/>
  <c r="BR307" i="5"/>
  <c r="BR941" i="5"/>
  <c r="BR317" i="5"/>
  <c r="BR942" i="5"/>
  <c r="BR327" i="5"/>
  <c r="BR943" i="5"/>
  <c r="BR337" i="5"/>
  <c r="BR944" i="5"/>
  <c r="BR347" i="5"/>
  <c r="BR945" i="5"/>
  <c r="BR357" i="5"/>
  <c r="BR946" i="5"/>
  <c r="BR368" i="5"/>
  <c r="BR947" i="5"/>
  <c r="BR379" i="5"/>
  <c r="BR948" i="5"/>
  <c r="BR389" i="5"/>
  <c r="BR949" i="5"/>
  <c r="BR394" i="5"/>
  <c r="BR950" i="5"/>
  <c r="BR397" i="5"/>
  <c r="BR951" i="5"/>
  <c r="BR400" i="5"/>
  <c r="BR952" i="5"/>
  <c r="BR403" i="5"/>
  <c r="BR953" i="5"/>
  <c r="BR406" i="5"/>
  <c r="BR954" i="5"/>
  <c r="BR409" i="5"/>
  <c r="BR955" i="5"/>
  <c r="BR412" i="5"/>
  <c r="BR956" i="5"/>
  <c r="BR415" i="5"/>
  <c r="BR957" i="5"/>
  <c r="BR418" i="5"/>
  <c r="BR958" i="5"/>
  <c r="BR422" i="5"/>
  <c r="BR959" i="5"/>
  <c r="BR426" i="5"/>
  <c r="BR960" i="5"/>
  <c r="BR21" i="5"/>
  <c r="BR72" i="5"/>
  <c r="BR904" i="5"/>
  <c r="BR80" i="5"/>
  <c r="BR905" i="5"/>
  <c r="BR88" i="5"/>
  <c r="BR906" i="5"/>
  <c r="BR99" i="5"/>
  <c r="BR907" i="5"/>
  <c r="BR107" i="5"/>
  <c r="BR908" i="5"/>
  <c r="BR115" i="5"/>
  <c r="BR909" i="5"/>
  <c r="BR126" i="5"/>
  <c r="BR910" i="5"/>
  <c r="BR135" i="5"/>
  <c r="BR911" i="5"/>
  <c r="BR912" i="5"/>
  <c r="BR154" i="5"/>
  <c r="BR913" i="5"/>
  <c r="BR163" i="5"/>
  <c r="BR914" i="5"/>
  <c r="BR171" i="5"/>
  <c r="BR915" i="5"/>
  <c r="BR220" i="5"/>
  <c r="BR916" i="5"/>
  <c r="BR223" i="5"/>
  <c r="BR917" i="5"/>
  <c r="BR226" i="5"/>
  <c r="BR918" i="5"/>
  <c r="BR22" i="5"/>
  <c r="BR920" i="5"/>
  <c r="BR921" i="5"/>
  <c r="BR194" i="5"/>
  <c r="BR922" i="5"/>
  <c r="BR197" i="5"/>
  <c r="BR923" i="5"/>
  <c r="BR925" i="5"/>
  <c r="BR210" i="5"/>
  <c r="BR927" i="5"/>
  <c r="BR217" i="5"/>
  <c r="BR929" i="5"/>
  <c r="BR23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95" i="4"/>
  <c r="BR101" i="4"/>
  <c r="BR107" i="4"/>
  <c r="BR113" i="4"/>
  <c r="BR119" i="4"/>
  <c r="BR120" i="4"/>
  <c r="BR128" i="4"/>
  <c r="BR134" i="4"/>
  <c r="BR140" i="4"/>
  <c r="BR146" i="4"/>
  <c r="BR152" i="4"/>
  <c r="BR153" i="4"/>
  <c r="BR732" i="5"/>
  <c r="BR972" i="5"/>
  <c r="BR161" i="4"/>
  <c r="BR167" i="4"/>
  <c r="BR173" i="4"/>
  <c r="BR179" i="4"/>
  <c r="BR185" i="4"/>
  <c r="BR191" i="4"/>
  <c r="BR197" i="4"/>
  <c r="BR203" i="4"/>
  <c r="BR209" i="4"/>
  <c r="BR210" i="4"/>
  <c r="BR26" i="5"/>
  <c r="BR218" i="4"/>
  <c r="BR224" i="4"/>
  <c r="BR230" i="4"/>
  <c r="BR248" i="4"/>
  <c r="BR249" i="4"/>
  <c r="BR27" i="5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28" i="5"/>
  <c r="BR765" i="5"/>
  <c r="BR981" i="5"/>
  <c r="BR770" i="5"/>
  <c r="BR982" i="5"/>
  <c r="BR727" i="5"/>
  <c r="BR983" i="5"/>
  <c r="BR29" i="5"/>
  <c r="BR53" i="6"/>
  <c r="BR60" i="6"/>
  <c r="BR67" i="6"/>
  <c r="BR74" i="6"/>
  <c r="BR81" i="6"/>
  <c r="BR84" i="6"/>
  <c r="BR14" i="6"/>
  <c r="BR21" i="6"/>
  <c r="BR28" i="6"/>
  <c r="BR35" i="6"/>
  <c r="BR42" i="6"/>
  <c r="BR45" i="6"/>
  <c r="BR30" i="5"/>
  <c r="BR20" i="5"/>
  <c r="BS236" i="5"/>
  <c r="BS931" i="5"/>
  <c r="BS241" i="5"/>
  <c r="BS932" i="5"/>
  <c r="BS248" i="5"/>
  <c r="BS933" i="5"/>
  <c r="BS255" i="5"/>
  <c r="BS934" i="5"/>
  <c r="BS262" i="5"/>
  <c r="BS935" i="5"/>
  <c r="BS269" i="5"/>
  <c r="BS936" i="5"/>
  <c r="BS276" i="5"/>
  <c r="BS937" i="5"/>
  <c r="BS283" i="5"/>
  <c r="BS938" i="5"/>
  <c r="BS290" i="5"/>
  <c r="BS939" i="5"/>
  <c r="BS297" i="5"/>
  <c r="BS940" i="5"/>
  <c r="BS307" i="5"/>
  <c r="BS941" i="5"/>
  <c r="BS317" i="5"/>
  <c r="BS942" i="5"/>
  <c r="BS327" i="5"/>
  <c r="BS943" i="5"/>
  <c r="BS337" i="5"/>
  <c r="BS944" i="5"/>
  <c r="BS347" i="5"/>
  <c r="BS945" i="5"/>
  <c r="BS357" i="5"/>
  <c r="BS946" i="5"/>
  <c r="BS368" i="5"/>
  <c r="BS947" i="5"/>
  <c r="BS379" i="5"/>
  <c r="BS948" i="5"/>
  <c r="BS389" i="5"/>
  <c r="BS949" i="5"/>
  <c r="BS394" i="5"/>
  <c r="BS950" i="5"/>
  <c r="BS397" i="5"/>
  <c r="BS951" i="5"/>
  <c r="BS400" i="5"/>
  <c r="BS952" i="5"/>
  <c r="BS403" i="5"/>
  <c r="BS953" i="5"/>
  <c r="BS406" i="5"/>
  <c r="BS954" i="5"/>
  <c r="BS409" i="5"/>
  <c r="BS955" i="5"/>
  <c r="BS412" i="5"/>
  <c r="BS956" i="5"/>
  <c r="BS415" i="5"/>
  <c r="BS957" i="5"/>
  <c r="BS418" i="5"/>
  <c r="BS958" i="5"/>
  <c r="BS422" i="5"/>
  <c r="BS959" i="5"/>
  <c r="BS426" i="5"/>
  <c r="BS960" i="5"/>
  <c r="BS21" i="5"/>
  <c r="BS72" i="5"/>
  <c r="BS904" i="5"/>
  <c r="BS80" i="5"/>
  <c r="BS905" i="5"/>
  <c r="BS88" i="5"/>
  <c r="BS906" i="5"/>
  <c r="BS99" i="5"/>
  <c r="BS907" i="5"/>
  <c r="BS107" i="5"/>
  <c r="BS908" i="5"/>
  <c r="BS115" i="5"/>
  <c r="BS909" i="5"/>
  <c r="BS126" i="5"/>
  <c r="BS910" i="5"/>
  <c r="BS135" i="5"/>
  <c r="BS911" i="5"/>
  <c r="BS912" i="5"/>
  <c r="BS154" i="5"/>
  <c r="BS913" i="5"/>
  <c r="BS163" i="5"/>
  <c r="BS914" i="5"/>
  <c r="BS171" i="5"/>
  <c r="BS915" i="5"/>
  <c r="BS220" i="5"/>
  <c r="BS916" i="5"/>
  <c r="BS223" i="5"/>
  <c r="BS917" i="5"/>
  <c r="BS226" i="5"/>
  <c r="BS918" i="5"/>
  <c r="BS22" i="5"/>
  <c r="BS920" i="5"/>
  <c r="BS921" i="5"/>
  <c r="BS194" i="5"/>
  <c r="BS922" i="5"/>
  <c r="BS197" i="5"/>
  <c r="BS923" i="5"/>
  <c r="BS925" i="5"/>
  <c r="BS210" i="5"/>
  <c r="BS927" i="5"/>
  <c r="BS217" i="5"/>
  <c r="BS929" i="5"/>
  <c r="BS23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95" i="4"/>
  <c r="BS101" i="4"/>
  <c r="BS107" i="4"/>
  <c r="BS113" i="4"/>
  <c r="BS119" i="4"/>
  <c r="BS120" i="4"/>
  <c r="BS128" i="4"/>
  <c r="BS134" i="4"/>
  <c r="BS140" i="4"/>
  <c r="BS146" i="4"/>
  <c r="BS152" i="4"/>
  <c r="BS153" i="4"/>
  <c r="BS732" i="5"/>
  <c r="BS972" i="5"/>
  <c r="BS161" i="4"/>
  <c r="BS167" i="4"/>
  <c r="BS173" i="4"/>
  <c r="BS179" i="4"/>
  <c r="BS185" i="4"/>
  <c r="BS191" i="4"/>
  <c r="BS197" i="4"/>
  <c r="BS203" i="4"/>
  <c r="BS209" i="4"/>
  <c r="BS210" i="4"/>
  <c r="BS26" i="5"/>
  <c r="BS218" i="4"/>
  <c r="BS224" i="4"/>
  <c r="BS230" i="4"/>
  <c r="BS248" i="4"/>
  <c r="BS249" i="4"/>
  <c r="BS27" i="5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28" i="5"/>
  <c r="BS765" i="5"/>
  <c r="BS981" i="5"/>
  <c r="BS770" i="5"/>
  <c r="BS982" i="5"/>
  <c r="BS727" i="5"/>
  <c r="BS983" i="5"/>
  <c r="BS29" i="5"/>
  <c r="BS53" i="6"/>
  <c r="BS60" i="6"/>
  <c r="BS67" i="6"/>
  <c r="BS74" i="6"/>
  <c r="BS81" i="6"/>
  <c r="BS84" i="6"/>
  <c r="BS14" i="6"/>
  <c r="BS21" i="6"/>
  <c r="BS28" i="6"/>
  <c r="BS35" i="6"/>
  <c r="BS42" i="6"/>
  <c r="BS45" i="6"/>
  <c r="BS30" i="5"/>
  <c r="BS20" i="5"/>
  <c r="BT236" i="5"/>
  <c r="BT931" i="5"/>
  <c r="BT241" i="5"/>
  <c r="BT932" i="5"/>
  <c r="BT248" i="5"/>
  <c r="BT933" i="5"/>
  <c r="BT255" i="5"/>
  <c r="BT934" i="5"/>
  <c r="BT262" i="5"/>
  <c r="BT935" i="5"/>
  <c r="BT269" i="5"/>
  <c r="BT936" i="5"/>
  <c r="BT276" i="5"/>
  <c r="BT937" i="5"/>
  <c r="BT283" i="5"/>
  <c r="BT938" i="5"/>
  <c r="BT290" i="5"/>
  <c r="BT939" i="5"/>
  <c r="BT297" i="5"/>
  <c r="BT940" i="5"/>
  <c r="BT307" i="5"/>
  <c r="BT941" i="5"/>
  <c r="BT317" i="5"/>
  <c r="BT942" i="5"/>
  <c r="BT327" i="5"/>
  <c r="BT943" i="5"/>
  <c r="BT337" i="5"/>
  <c r="BT944" i="5"/>
  <c r="BT347" i="5"/>
  <c r="BT945" i="5"/>
  <c r="BT357" i="5"/>
  <c r="BT946" i="5"/>
  <c r="BT368" i="5"/>
  <c r="BT947" i="5"/>
  <c r="BT379" i="5"/>
  <c r="BT948" i="5"/>
  <c r="BT389" i="5"/>
  <c r="BT949" i="5"/>
  <c r="BT394" i="5"/>
  <c r="BT950" i="5"/>
  <c r="BT397" i="5"/>
  <c r="BT951" i="5"/>
  <c r="BT400" i="5"/>
  <c r="BT952" i="5"/>
  <c r="BT403" i="5"/>
  <c r="BT953" i="5"/>
  <c r="BT406" i="5"/>
  <c r="BT954" i="5"/>
  <c r="BT409" i="5"/>
  <c r="BT955" i="5"/>
  <c r="BT412" i="5"/>
  <c r="BT956" i="5"/>
  <c r="BT415" i="5"/>
  <c r="BT957" i="5"/>
  <c r="BT418" i="5"/>
  <c r="BT958" i="5"/>
  <c r="BT422" i="5"/>
  <c r="BT959" i="5"/>
  <c r="BT426" i="5"/>
  <c r="BT960" i="5"/>
  <c r="BT21" i="5"/>
  <c r="BT72" i="5"/>
  <c r="BT904" i="5"/>
  <c r="BT80" i="5"/>
  <c r="BT905" i="5"/>
  <c r="BT88" i="5"/>
  <c r="BT906" i="5"/>
  <c r="BT99" i="5"/>
  <c r="BT907" i="5"/>
  <c r="BT107" i="5"/>
  <c r="BT908" i="5"/>
  <c r="BT115" i="5"/>
  <c r="BT909" i="5"/>
  <c r="BT126" i="5"/>
  <c r="BT910" i="5"/>
  <c r="BT135" i="5"/>
  <c r="BT911" i="5"/>
  <c r="BT912" i="5"/>
  <c r="BT154" i="5"/>
  <c r="BT913" i="5"/>
  <c r="BT163" i="5"/>
  <c r="BT914" i="5"/>
  <c r="BT171" i="5"/>
  <c r="BT915" i="5"/>
  <c r="BT220" i="5"/>
  <c r="BT916" i="5"/>
  <c r="BT223" i="5"/>
  <c r="BT917" i="5"/>
  <c r="BT226" i="5"/>
  <c r="BT918" i="5"/>
  <c r="BT22" i="5"/>
  <c r="BT920" i="5"/>
  <c r="BT921" i="5"/>
  <c r="BT194" i="5"/>
  <c r="BT922" i="5"/>
  <c r="BT197" i="5"/>
  <c r="BT923" i="5"/>
  <c r="BT925" i="5"/>
  <c r="BT210" i="5"/>
  <c r="BT927" i="5"/>
  <c r="BT217" i="5"/>
  <c r="BT929" i="5"/>
  <c r="BT23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95" i="4"/>
  <c r="BT101" i="4"/>
  <c r="BT107" i="4"/>
  <c r="BT113" i="4"/>
  <c r="BT119" i="4"/>
  <c r="BT120" i="4"/>
  <c r="BT128" i="4"/>
  <c r="BT134" i="4"/>
  <c r="BT140" i="4"/>
  <c r="BT146" i="4"/>
  <c r="BT152" i="4"/>
  <c r="BT153" i="4"/>
  <c r="BT732" i="5"/>
  <c r="BT972" i="5"/>
  <c r="BT161" i="4"/>
  <c r="BT167" i="4"/>
  <c r="BT173" i="4"/>
  <c r="BT179" i="4"/>
  <c r="BT185" i="4"/>
  <c r="BT191" i="4"/>
  <c r="BT197" i="4"/>
  <c r="BT203" i="4"/>
  <c r="BT209" i="4"/>
  <c r="BT210" i="4"/>
  <c r="BT26" i="5"/>
  <c r="BT218" i="4"/>
  <c r="BT224" i="4"/>
  <c r="BT230" i="4"/>
  <c r="BT248" i="4"/>
  <c r="BT249" i="4"/>
  <c r="BT27" i="5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28" i="5"/>
  <c r="BT765" i="5"/>
  <c r="BT981" i="5"/>
  <c r="BT770" i="5"/>
  <c r="BT982" i="5"/>
  <c r="BT727" i="5"/>
  <c r="BT983" i="5"/>
  <c r="BT29" i="5"/>
  <c r="BT53" i="6"/>
  <c r="BT60" i="6"/>
  <c r="BT67" i="6"/>
  <c r="BT74" i="6"/>
  <c r="BT81" i="6"/>
  <c r="BT84" i="6"/>
  <c r="BT14" i="6"/>
  <c r="BT21" i="6"/>
  <c r="BT28" i="6"/>
  <c r="BT35" i="6"/>
  <c r="BT42" i="6"/>
  <c r="BT45" i="6"/>
  <c r="BT30" i="5"/>
  <c r="BT20" i="5"/>
  <c r="BU236" i="5"/>
  <c r="BU931" i="5"/>
  <c r="BU241" i="5"/>
  <c r="BU932" i="5"/>
  <c r="BU248" i="5"/>
  <c r="BU933" i="5"/>
  <c r="BU255" i="5"/>
  <c r="BU934" i="5"/>
  <c r="BU262" i="5"/>
  <c r="BU935" i="5"/>
  <c r="BU269" i="5"/>
  <c r="BU936" i="5"/>
  <c r="BU276" i="5"/>
  <c r="BU937" i="5"/>
  <c r="BU283" i="5"/>
  <c r="BU938" i="5"/>
  <c r="BU290" i="5"/>
  <c r="BU939" i="5"/>
  <c r="BU297" i="5"/>
  <c r="BU940" i="5"/>
  <c r="BU307" i="5"/>
  <c r="BU941" i="5"/>
  <c r="BU317" i="5"/>
  <c r="BU942" i="5"/>
  <c r="BU327" i="5"/>
  <c r="BU943" i="5"/>
  <c r="BU337" i="5"/>
  <c r="BU944" i="5"/>
  <c r="BU347" i="5"/>
  <c r="BU945" i="5"/>
  <c r="BU357" i="5"/>
  <c r="BU946" i="5"/>
  <c r="BU368" i="5"/>
  <c r="BU947" i="5"/>
  <c r="BU379" i="5"/>
  <c r="BU948" i="5"/>
  <c r="BU389" i="5"/>
  <c r="BU949" i="5"/>
  <c r="BU394" i="5"/>
  <c r="BU950" i="5"/>
  <c r="BU397" i="5"/>
  <c r="BU951" i="5"/>
  <c r="BU400" i="5"/>
  <c r="BU952" i="5"/>
  <c r="BU403" i="5"/>
  <c r="BU953" i="5"/>
  <c r="BU406" i="5"/>
  <c r="BU954" i="5"/>
  <c r="BU409" i="5"/>
  <c r="BU955" i="5"/>
  <c r="BU412" i="5"/>
  <c r="BU956" i="5"/>
  <c r="BU415" i="5"/>
  <c r="BU957" i="5"/>
  <c r="BU418" i="5"/>
  <c r="BU958" i="5"/>
  <c r="BU422" i="5"/>
  <c r="BU959" i="5"/>
  <c r="BU426" i="5"/>
  <c r="BU960" i="5"/>
  <c r="BU21" i="5"/>
  <c r="BU72" i="5"/>
  <c r="BU904" i="5"/>
  <c r="BU80" i="5"/>
  <c r="BU905" i="5"/>
  <c r="BU88" i="5"/>
  <c r="BU906" i="5"/>
  <c r="BU99" i="5"/>
  <c r="BU907" i="5"/>
  <c r="BU107" i="5"/>
  <c r="BU908" i="5"/>
  <c r="BU115" i="5"/>
  <c r="BU909" i="5"/>
  <c r="BU126" i="5"/>
  <c r="BU910" i="5"/>
  <c r="BU135" i="5"/>
  <c r="BU911" i="5"/>
  <c r="BU912" i="5"/>
  <c r="BU154" i="5"/>
  <c r="BU913" i="5"/>
  <c r="BU163" i="5"/>
  <c r="BU914" i="5"/>
  <c r="BU171" i="5"/>
  <c r="BU915" i="5"/>
  <c r="BU220" i="5"/>
  <c r="BU916" i="5"/>
  <c r="BU223" i="5"/>
  <c r="BU917" i="5"/>
  <c r="BU226" i="5"/>
  <c r="BU918" i="5"/>
  <c r="BU22" i="5"/>
  <c r="BU920" i="5"/>
  <c r="BU921" i="5"/>
  <c r="BU194" i="5"/>
  <c r="BU922" i="5"/>
  <c r="BU197" i="5"/>
  <c r="BU923" i="5"/>
  <c r="BU925" i="5"/>
  <c r="BU210" i="5"/>
  <c r="BU927" i="5"/>
  <c r="BU217" i="5"/>
  <c r="BU929" i="5"/>
  <c r="BU23" i="5"/>
  <c r="BU14" i="4"/>
  <c r="BU20" i="4"/>
  <c r="BU26" i="4"/>
  <c r="BU32" i="4"/>
  <c r="BU38" i="4"/>
  <c r="BU44" i="4"/>
  <c r="BU50" i="4"/>
  <c r="BU56" i="4"/>
  <c r="BU62" i="4"/>
  <c r="BU63" i="4"/>
  <c r="BU71" i="4"/>
  <c r="BU77" i="4"/>
  <c r="BU83" i="4"/>
  <c r="BU89" i="4"/>
  <c r="BU95" i="4"/>
  <c r="BU101" i="4"/>
  <c r="BU107" i="4"/>
  <c r="BU113" i="4"/>
  <c r="BU119" i="4"/>
  <c r="BU120" i="4"/>
  <c r="BU128" i="4"/>
  <c r="BU134" i="4"/>
  <c r="BU140" i="4"/>
  <c r="BU146" i="4"/>
  <c r="BU152" i="4"/>
  <c r="BU153" i="4"/>
  <c r="BU732" i="5"/>
  <c r="BU972" i="5"/>
  <c r="BU161" i="4"/>
  <c r="BU167" i="4"/>
  <c r="BU173" i="4"/>
  <c r="BU179" i="4"/>
  <c r="BU185" i="4"/>
  <c r="BU191" i="4"/>
  <c r="BU197" i="4"/>
  <c r="BU203" i="4"/>
  <c r="BU209" i="4"/>
  <c r="BU210" i="4"/>
  <c r="BU26" i="5"/>
  <c r="BU218" i="4"/>
  <c r="BU224" i="4"/>
  <c r="BU230" i="4"/>
  <c r="BU248" i="4"/>
  <c r="BU249" i="4"/>
  <c r="BU27" i="5"/>
  <c r="BU257" i="4"/>
  <c r="BU263" i="4"/>
  <c r="BU269" i="4"/>
  <c r="BU275" i="4"/>
  <c r="BU281" i="4"/>
  <c r="BU287" i="4"/>
  <c r="BU293" i="4"/>
  <c r="BU299" i="4"/>
  <c r="BU300" i="4"/>
  <c r="BU308" i="4"/>
  <c r="BU314" i="4"/>
  <c r="BU320" i="4"/>
  <c r="BU326" i="4"/>
  <c r="BU327" i="4"/>
  <c r="BU28" i="5"/>
  <c r="BU765" i="5"/>
  <c r="BU981" i="5"/>
  <c r="BU770" i="5"/>
  <c r="BU982" i="5"/>
  <c r="BU727" i="5"/>
  <c r="BU983" i="5"/>
  <c r="BU29" i="5"/>
  <c r="BU53" i="6"/>
  <c r="BU60" i="6"/>
  <c r="BU67" i="6"/>
  <c r="BU74" i="6"/>
  <c r="BU81" i="6"/>
  <c r="BU84" i="6"/>
  <c r="BU14" i="6"/>
  <c r="BU21" i="6"/>
  <c r="BU28" i="6"/>
  <c r="BU35" i="6"/>
  <c r="BU42" i="6"/>
  <c r="BU45" i="6"/>
  <c r="BU30" i="5"/>
  <c r="BU20" i="5"/>
  <c r="BV236" i="5"/>
  <c r="BV931" i="5"/>
  <c r="BV241" i="5"/>
  <c r="BV932" i="5"/>
  <c r="BV248" i="5"/>
  <c r="BV933" i="5"/>
  <c r="BV255" i="5"/>
  <c r="BV934" i="5"/>
  <c r="BV262" i="5"/>
  <c r="BV935" i="5"/>
  <c r="BV269" i="5"/>
  <c r="BV936" i="5"/>
  <c r="BV276" i="5"/>
  <c r="BV937" i="5"/>
  <c r="BV283" i="5"/>
  <c r="BV938" i="5"/>
  <c r="BV290" i="5"/>
  <c r="BV939" i="5"/>
  <c r="BV297" i="5"/>
  <c r="BV940" i="5"/>
  <c r="BV307" i="5"/>
  <c r="BV941" i="5"/>
  <c r="BV317" i="5"/>
  <c r="BV942" i="5"/>
  <c r="BV327" i="5"/>
  <c r="BV943" i="5"/>
  <c r="BV337" i="5"/>
  <c r="BV944" i="5"/>
  <c r="BV347" i="5"/>
  <c r="BV945" i="5"/>
  <c r="BV357" i="5"/>
  <c r="BV946" i="5"/>
  <c r="BV368" i="5"/>
  <c r="BV947" i="5"/>
  <c r="BV379" i="5"/>
  <c r="BV948" i="5"/>
  <c r="BV389" i="5"/>
  <c r="BV949" i="5"/>
  <c r="BV394" i="5"/>
  <c r="BV950" i="5"/>
  <c r="BV397" i="5"/>
  <c r="BV951" i="5"/>
  <c r="BV400" i="5"/>
  <c r="BV952" i="5"/>
  <c r="BV403" i="5"/>
  <c r="BV953" i="5"/>
  <c r="BV406" i="5"/>
  <c r="BV954" i="5"/>
  <c r="BV409" i="5"/>
  <c r="BV955" i="5"/>
  <c r="BV412" i="5"/>
  <c r="BV956" i="5"/>
  <c r="BV415" i="5"/>
  <c r="BV957" i="5"/>
  <c r="BV418" i="5"/>
  <c r="BV958" i="5"/>
  <c r="BV422" i="5"/>
  <c r="BV959" i="5"/>
  <c r="BV426" i="5"/>
  <c r="BV960" i="5"/>
  <c r="BV21" i="5"/>
  <c r="BV72" i="5"/>
  <c r="BV904" i="5"/>
  <c r="BV80" i="5"/>
  <c r="BV905" i="5"/>
  <c r="BV88" i="5"/>
  <c r="BV906" i="5"/>
  <c r="BV99" i="5"/>
  <c r="BV907" i="5"/>
  <c r="BV107" i="5"/>
  <c r="BV908" i="5"/>
  <c r="BV115" i="5"/>
  <c r="BV909" i="5"/>
  <c r="BV126" i="5"/>
  <c r="BV910" i="5"/>
  <c r="BV135" i="5"/>
  <c r="BV911" i="5"/>
  <c r="BV912" i="5"/>
  <c r="BV154" i="5"/>
  <c r="BV913" i="5"/>
  <c r="BV163" i="5"/>
  <c r="BV914" i="5"/>
  <c r="BV171" i="5"/>
  <c r="BV915" i="5"/>
  <c r="BV220" i="5"/>
  <c r="BV916" i="5"/>
  <c r="BV223" i="5"/>
  <c r="BV917" i="5"/>
  <c r="BV226" i="5"/>
  <c r="BV918" i="5"/>
  <c r="BV22" i="5"/>
  <c r="BV920" i="5"/>
  <c r="BV921" i="5"/>
  <c r="BV194" i="5"/>
  <c r="BV922" i="5"/>
  <c r="BV197" i="5"/>
  <c r="BV923" i="5"/>
  <c r="BV925" i="5"/>
  <c r="BV210" i="5"/>
  <c r="BV927" i="5"/>
  <c r="BV217" i="5"/>
  <c r="BV929" i="5"/>
  <c r="BV23" i="5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28" i="4"/>
  <c r="BV134" i="4"/>
  <c r="BV140" i="4"/>
  <c r="BV146" i="4"/>
  <c r="BV152" i="4"/>
  <c r="BV153" i="4"/>
  <c r="BV732" i="5"/>
  <c r="BV972" i="5"/>
  <c r="BV161" i="4"/>
  <c r="BV167" i="4"/>
  <c r="BV173" i="4"/>
  <c r="BV179" i="4"/>
  <c r="BV185" i="4"/>
  <c r="BV191" i="4"/>
  <c r="BV197" i="4"/>
  <c r="BV203" i="4"/>
  <c r="BV209" i="4"/>
  <c r="BV210" i="4"/>
  <c r="BV26" i="5"/>
  <c r="BV218" i="4"/>
  <c r="BV224" i="4"/>
  <c r="BV230" i="4"/>
  <c r="BV248" i="4"/>
  <c r="BV249" i="4"/>
  <c r="BV27" i="5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28" i="5"/>
  <c r="BV765" i="5"/>
  <c r="BV981" i="5"/>
  <c r="BV770" i="5"/>
  <c r="BV982" i="5"/>
  <c r="BV727" i="5"/>
  <c r="BV983" i="5"/>
  <c r="BV29" i="5"/>
  <c r="BV53" i="6"/>
  <c r="BV60" i="6"/>
  <c r="BV67" i="6"/>
  <c r="BV74" i="6"/>
  <c r="BV81" i="6"/>
  <c r="BV84" i="6"/>
  <c r="BV14" i="6"/>
  <c r="BV21" i="6"/>
  <c r="BV28" i="6"/>
  <c r="BV35" i="6"/>
  <c r="BV42" i="6"/>
  <c r="BV45" i="6"/>
  <c r="BV30" i="5"/>
  <c r="BV20" i="5"/>
  <c r="BW236" i="5"/>
  <c r="BW931" i="5"/>
  <c r="BW241" i="5"/>
  <c r="BW932" i="5"/>
  <c r="BW248" i="5"/>
  <c r="BW933" i="5"/>
  <c r="BW255" i="5"/>
  <c r="BW934" i="5"/>
  <c r="BW262" i="5"/>
  <c r="BW935" i="5"/>
  <c r="BW269" i="5"/>
  <c r="BW936" i="5"/>
  <c r="BW276" i="5"/>
  <c r="BW937" i="5"/>
  <c r="BW283" i="5"/>
  <c r="BW938" i="5"/>
  <c r="BW290" i="5"/>
  <c r="BW939" i="5"/>
  <c r="BW297" i="5"/>
  <c r="BW940" i="5"/>
  <c r="BW307" i="5"/>
  <c r="BW941" i="5"/>
  <c r="BW317" i="5"/>
  <c r="BW942" i="5"/>
  <c r="BW327" i="5"/>
  <c r="BW943" i="5"/>
  <c r="BW337" i="5"/>
  <c r="BW944" i="5"/>
  <c r="BW347" i="5"/>
  <c r="BW945" i="5"/>
  <c r="BW357" i="5"/>
  <c r="BW946" i="5"/>
  <c r="BW368" i="5"/>
  <c r="BW947" i="5"/>
  <c r="BW379" i="5"/>
  <c r="BW948" i="5"/>
  <c r="BW389" i="5"/>
  <c r="BW949" i="5"/>
  <c r="BW394" i="5"/>
  <c r="BW950" i="5"/>
  <c r="BW397" i="5"/>
  <c r="BW951" i="5"/>
  <c r="BW400" i="5"/>
  <c r="BW952" i="5"/>
  <c r="BW403" i="5"/>
  <c r="BW953" i="5"/>
  <c r="BW406" i="5"/>
  <c r="BW954" i="5"/>
  <c r="BW409" i="5"/>
  <c r="BW955" i="5"/>
  <c r="BW412" i="5"/>
  <c r="BW956" i="5"/>
  <c r="BW415" i="5"/>
  <c r="BW957" i="5"/>
  <c r="BW418" i="5"/>
  <c r="BW958" i="5"/>
  <c r="BW422" i="5"/>
  <c r="BW959" i="5"/>
  <c r="BW426" i="5"/>
  <c r="BW960" i="5"/>
  <c r="BW21" i="5"/>
  <c r="BW72" i="5"/>
  <c r="BW904" i="5"/>
  <c r="BW80" i="5"/>
  <c r="BW905" i="5"/>
  <c r="BW88" i="5"/>
  <c r="BW906" i="5"/>
  <c r="BW99" i="5"/>
  <c r="BW907" i="5"/>
  <c r="BW107" i="5"/>
  <c r="BW908" i="5"/>
  <c r="BW115" i="5"/>
  <c r="BW909" i="5"/>
  <c r="BW126" i="5"/>
  <c r="BW910" i="5"/>
  <c r="BW135" i="5"/>
  <c r="BW911" i="5"/>
  <c r="BW912" i="5"/>
  <c r="BW154" i="5"/>
  <c r="BW913" i="5"/>
  <c r="BW163" i="5"/>
  <c r="BW914" i="5"/>
  <c r="BW171" i="5"/>
  <c r="BW915" i="5"/>
  <c r="BW220" i="5"/>
  <c r="BW916" i="5"/>
  <c r="BW223" i="5"/>
  <c r="BW917" i="5"/>
  <c r="BW226" i="5"/>
  <c r="BW918" i="5"/>
  <c r="BW22" i="5"/>
  <c r="BW920" i="5"/>
  <c r="BW921" i="5"/>
  <c r="BW194" i="5"/>
  <c r="BW922" i="5"/>
  <c r="BW197" i="5"/>
  <c r="BW923" i="5"/>
  <c r="BW925" i="5"/>
  <c r="BW210" i="5"/>
  <c r="BW927" i="5"/>
  <c r="BW217" i="5"/>
  <c r="BW929" i="5"/>
  <c r="BW23" i="5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W732" i="5"/>
  <c r="BW972" i="5"/>
  <c r="BX161" i="4"/>
  <c r="BX167" i="4"/>
  <c r="BX173" i="4"/>
  <c r="BX179" i="4"/>
  <c r="BX185" i="4"/>
  <c r="BX191" i="4"/>
  <c r="BX197" i="4"/>
  <c r="BX203" i="4"/>
  <c r="BX209" i="4"/>
  <c r="BX210" i="4"/>
  <c r="BW26" i="5"/>
  <c r="BX218" i="4"/>
  <c r="BX224" i="4"/>
  <c r="BX230" i="4"/>
  <c r="BX248" i="4"/>
  <c r="BX249" i="4"/>
  <c r="BW27" i="5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W28" i="5"/>
  <c r="BW765" i="5"/>
  <c r="BW981" i="5"/>
  <c r="BW770" i="5"/>
  <c r="BW982" i="5"/>
  <c r="BW727" i="5"/>
  <c r="BW983" i="5"/>
  <c r="BW29" i="5"/>
  <c r="BX53" i="6"/>
  <c r="BX60" i="6"/>
  <c r="BX67" i="6"/>
  <c r="BX74" i="6"/>
  <c r="BX81" i="6"/>
  <c r="BX84" i="6"/>
  <c r="BX14" i="6"/>
  <c r="BX21" i="6"/>
  <c r="BX28" i="6"/>
  <c r="BX35" i="6"/>
  <c r="BX42" i="6"/>
  <c r="BX45" i="6"/>
  <c r="BW30" i="5"/>
  <c r="BW20" i="5"/>
  <c r="BX236" i="5"/>
  <c r="BX931" i="5"/>
  <c r="BX241" i="5"/>
  <c r="BX932" i="5"/>
  <c r="BX248" i="5"/>
  <c r="BX933" i="5"/>
  <c r="BX255" i="5"/>
  <c r="BX934" i="5"/>
  <c r="BX262" i="5"/>
  <c r="BX935" i="5"/>
  <c r="BX269" i="5"/>
  <c r="BX936" i="5"/>
  <c r="BX276" i="5"/>
  <c r="BX937" i="5"/>
  <c r="BX283" i="5"/>
  <c r="BX938" i="5"/>
  <c r="BX290" i="5"/>
  <c r="BX939" i="5"/>
  <c r="BX297" i="5"/>
  <c r="BX940" i="5"/>
  <c r="BX307" i="5"/>
  <c r="BX941" i="5"/>
  <c r="BX317" i="5"/>
  <c r="BX942" i="5"/>
  <c r="BX327" i="5"/>
  <c r="BX943" i="5"/>
  <c r="BX337" i="5"/>
  <c r="BX944" i="5"/>
  <c r="BX347" i="5"/>
  <c r="BX945" i="5"/>
  <c r="BX357" i="5"/>
  <c r="BX946" i="5"/>
  <c r="BX368" i="5"/>
  <c r="BX947" i="5"/>
  <c r="BX379" i="5"/>
  <c r="BX948" i="5"/>
  <c r="BX389" i="5"/>
  <c r="BX949" i="5"/>
  <c r="BX394" i="5"/>
  <c r="BX950" i="5"/>
  <c r="BX397" i="5"/>
  <c r="BX951" i="5"/>
  <c r="BX400" i="5"/>
  <c r="BX952" i="5"/>
  <c r="BX403" i="5"/>
  <c r="BX953" i="5"/>
  <c r="BX406" i="5"/>
  <c r="BX954" i="5"/>
  <c r="BX409" i="5"/>
  <c r="BX955" i="5"/>
  <c r="BX412" i="5"/>
  <c r="BX956" i="5"/>
  <c r="BX415" i="5"/>
  <c r="BX957" i="5"/>
  <c r="BX418" i="5"/>
  <c r="BX958" i="5"/>
  <c r="BX422" i="5"/>
  <c r="BX959" i="5"/>
  <c r="BX426" i="5"/>
  <c r="BX960" i="5"/>
  <c r="BX21" i="5"/>
  <c r="BX72" i="5"/>
  <c r="BX904" i="5"/>
  <c r="BX80" i="5"/>
  <c r="BX905" i="5"/>
  <c r="BX88" i="5"/>
  <c r="BX906" i="5"/>
  <c r="BX99" i="5"/>
  <c r="BX907" i="5"/>
  <c r="BX107" i="5"/>
  <c r="BX908" i="5"/>
  <c r="BX115" i="5"/>
  <c r="BX909" i="5"/>
  <c r="BX126" i="5"/>
  <c r="BX910" i="5"/>
  <c r="BX135" i="5"/>
  <c r="BX911" i="5"/>
  <c r="BX143" i="5"/>
  <c r="BX912" i="5"/>
  <c r="BX154" i="5"/>
  <c r="BX913" i="5"/>
  <c r="BX163" i="5"/>
  <c r="BX914" i="5"/>
  <c r="BX171" i="5"/>
  <c r="BX915" i="5"/>
  <c r="BX220" i="5"/>
  <c r="BX916" i="5"/>
  <c r="BX223" i="5"/>
  <c r="BX917" i="5"/>
  <c r="BX226" i="5"/>
  <c r="BX918" i="5"/>
  <c r="BX22" i="5"/>
  <c r="BX186" i="5"/>
  <c r="BX920" i="5"/>
  <c r="BX189" i="5"/>
  <c r="BX921" i="5"/>
  <c r="BX194" i="5"/>
  <c r="BX922" i="5"/>
  <c r="BX197" i="5"/>
  <c r="BX923" i="5"/>
  <c r="BX204" i="5"/>
  <c r="BX925" i="5"/>
  <c r="BX210" i="5"/>
  <c r="BX927" i="5"/>
  <c r="BX217" i="5"/>
  <c r="BX929" i="5"/>
  <c r="BX23" i="5"/>
  <c r="BX732" i="5"/>
  <c r="BX972" i="5"/>
  <c r="BX26" i="5"/>
  <c r="BX27" i="5"/>
  <c r="BX28" i="5"/>
  <c r="BX765" i="5"/>
  <c r="BX981" i="5"/>
  <c r="BX770" i="5"/>
  <c r="BX982" i="5"/>
  <c r="BX727" i="5"/>
  <c r="BX983" i="5"/>
  <c r="BX29" i="5"/>
  <c r="BX30" i="5"/>
  <c r="BX20" i="5"/>
  <c r="BZ236" i="5"/>
  <c r="BZ931" i="5"/>
  <c r="BZ241" i="5"/>
  <c r="BZ932" i="5"/>
  <c r="BZ248" i="5"/>
  <c r="BZ933" i="5"/>
  <c r="BZ255" i="5"/>
  <c r="BZ934" i="5"/>
  <c r="BZ262" i="5"/>
  <c r="BZ935" i="5"/>
  <c r="BZ269" i="5"/>
  <c r="BZ936" i="5"/>
  <c r="BZ276" i="5"/>
  <c r="BZ937" i="5"/>
  <c r="BZ283" i="5"/>
  <c r="BZ938" i="5"/>
  <c r="BZ290" i="5"/>
  <c r="BZ939" i="5"/>
  <c r="BZ297" i="5"/>
  <c r="BZ940" i="5"/>
  <c r="BZ307" i="5"/>
  <c r="BZ941" i="5"/>
  <c r="BZ317" i="5"/>
  <c r="BZ942" i="5"/>
  <c r="BZ327" i="5"/>
  <c r="BZ943" i="5"/>
  <c r="BZ337" i="5"/>
  <c r="BZ944" i="5"/>
  <c r="BZ347" i="5"/>
  <c r="BZ945" i="5"/>
  <c r="BZ357" i="5"/>
  <c r="BZ946" i="5"/>
  <c r="BZ368" i="5"/>
  <c r="BZ947" i="5"/>
  <c r="BZ379" i="5"/>
  <c r="BZ948" i="5"/>
  <c r="BZ389" i="5"/>
  <c r="BZ949" i="5"/>
  <c r="BZ394" i="5"/>
  <c r="BZ950" i="5"/>
  <c r="BZ397" i="5"/>
  <c r="BZ951" i="5"/>
  <c r="BZ400" i="5"/>
  <c r="BZ952" i="5"/>
  <c r="BZ403" i="5"/>
  <c r="BZ953" i="5"/>
  <c r="BZ406" i="5"/>
  <c r="BZ954" i="5"/>
  <c r="BZ409" i="5"/>
  <c r="BZ955" i="5"/>
  <c r="BZ412" i="5"/>
  <c r="BZ956" i="5"/>
  <c r="BZ415" i="5"/>
  <c r="BZ957" i="5"/>
  <c r="BZ418" i="5"/>
  <c r="BZ958" i="5"/>
  <c r="BZ422" i="5"/>
  <c r="BZ959" i="5"/>
  <c r="BZ426" i="5"/>
  <c r="BZ960" i="5"/>
  <c r="BZ21" i="5"/>
  <c r="BZ72" i="5"/>
  <c r="BZ904" i="5"/>
  <c r="BZ80" i="5"/>
  <c r="BZ905" i="5"/>
  <c r="BZ88" i="5"/>
  <c r="BZ906" i="5"/>
  <c r="BZ99" i="5"/>
  <c r="BZ907" i="5"/>
  <c r="BZ107" i="5"/>
  <c r="BZ908" i="5"/>
  <c r="BZ115" i="5"/>
  <c r="BZ909" i="5"/>
  <c r="BZ126" i="5"/>
  <c r="BZ910" i="5"/>
  <c r="BZ135" i="5"/>
  <c r="BZ911" i="5"/>
  <c r="BZ143" i="5"/>
  <c r="BZ912" i="5"/>
  <c r="BZ154" i="5"/>
  <c r="BZ913" i="5"/>
  <c r="BZ163" i="5"/>
  <c r="BZ914" i="5"/>
  <c r="BZ171" i="5"/>
  <c r="BZ915" i="5"/>
  <c r="BZ220" i="5"/>
  <c r="BZ916" i="5"/>
  <c r="BZ223" i="5"/>
  <c r="BZ917" i="5"/>
  <c r="BZ226" i="5"/>
  <c r="BZ918" i="5"/>
  <c r="BZ22" i="5"/>
  <c r="BZ186" i="5"/>
  <c r="BZ920" i="5"/>
  <c r="BZ194" i="5"/>
  <c r="BZ922" i="5"/>
  <c r="BZ197" i="5"/>
  <c r="BZ923" i="5"/>
  <c r="BZ204" i="5"/>
  <c r="BZ925" i="5"/>
  <c r="BZ210" i="5"/>
  <c r="BZ927" i="5"/>
  <c r="BZ217" i="5"/>
  <c r="BZ929" i="5"/>
  <c r="BZ23" i="5"/>
  <c r="BZ14" i="4"/>
  <c r="BZ20" i="4"/>
  <c r="BZ26" i="4"/>
  <c r="BZ32" i="4"/>
  <c r="BZ38" i="4"/>
  <c r="BZ44" i="4"/>
  <c r="BZ50" i="4"/>
  <c r="BZ56" i="4"/>
  <c r="BZ62" i="4"/>
  <c r="BZ63" i="4"/>
  <c r="BZ71" i="4"/>
  <c r="BZ77" i="4"/>
  <c r="BZ83" i="4"/>
  <c r="BZ89" i="4"/>
  <c r="BZ95" i="4"/>
  <c r="BZ101" i="4"/>
  <c r="BZ107" i="4"/>
  <c r="BZ113" i="4"/>
  <c r="BZ119" i="4"/>
  <c r="BZ120" i="4"/>
  <c r="BZ134" i="4"/>
  <c r="BZ140" i="4"/>
  <c r="BZ146" i="4"/>
  <c r="BZ152" i="4"/>
  <c r="BZ732" i="5"/>
  <c r="BZ972" i="5"/>
  <c r="BZ161" i="4"/>
  <c r="BZ167" i="4"/>
  <c r="BZ173" i="4"/>
  <c r="BZ191" i="4"/>
  <c r="BZ197" i="4"/>
  <c r="BZ203" i="4"/>
  <c r="BZ209" i="4"/>
  <c r="BZ210" i="4"/>
  <c r="BZ26" i="5"/>
  <c r="BZ218" i="4"/>
  <c r="BZ224" i="4"/>
  <c r="BZ230" i="4"/>
  <c r="BZ248" i="4"/>
  <c r="BZ249" i="4"/>
  <c r="BZ27" i="5"/>
  <c r="BZ299" i="4"/>
  <c r="BZ308" i="4"/>
  <c r="BZ314" i="4"/>
  <c r="BZ320" i="4"/>
  <c r="BZ326" i="4"/>
  <c r="BZ327" i="4"/>
  <c r="BZ28" i="5"/>
  <c r="BZ765" i="5"/>
  <c r="BZ981" i="5"/>
  <c r="BZ770" i="5"/>
  <c r="BZ982" i="5"/>
  <c r="BZ727" i="5"/>
  <c r="BZ983" i="5"/>
  <c r="BZ29" i="5"/>
  <c r="BZ53" i="6"/>
  <c r="BZ60" i="6"/>
  <c r="BZ67" i="6"/>
  <c r="BZ74" i="6"/>
  <c r="BZ81" i="6"/>
  <c r="BZ84" i="6"/>
  <c r="BZ14" i="6"/>
  <c r="BZ21" i="6"/>
  <c r="BZ28" i="6"/>
  <c r="BZ35" i="6"/>
  <c r="BZ42" i="6"/>
  <c r="BZ45" i="6"/>
  <c r="BZ30" i="5"/>
  <c r="BZ20" i="5"/>
  <c r="CA236" i="5"/>
  <c r="CA931" i="5"/>
  <c r="CA241" i="5"/>
  <c r="CA932" i="5"/>
  <c r="CA248" i="5"/>
  <c r="CA933" i="5"/>
  <c r="CA255" i="5"/>
  <c r="CA934" i="5"/>
  <c r="CA262" i="5"/>
  <c r="CA935" i="5"/>
  <c r="CA269" i="5"/>
  <c r="CA936" i="5"/>
  <c r="CA276" i="5"/>
  <c r="CA937" i="5"/>
  <c r="CA283" i="5"/>
  <c r="CA938" i="5"/>
  <c r="CA290" i="5"/>
  <c r="CA939" i="5"/>
  <c r="CA297" i="5"/>
  <c r="CA940" i="5"/>
  <c r="CA307" i="5"/>
  <c r="CA941" i="5"/>
  <c r="CA317" i="5"/>
  <c r="CA942" i="5"/>
  <c r="CA327" i="5"/>
  <c r="CA943" i="5"/>
  <c r="CA337" i="5"/>
  <c r="CA944" i="5"/>
  <c r="CA347" i="5"/>
  <c r="CA945" i="5"/>
  <c r="CA357" i="5"/>
  <c r="CA946" i="5"/>
  <c r="CA368" i="5"/>
  <c r="CA947" i="5"/>
  <c r="CA379" i="5"/>
  <c r="CA948" i="5"/>
  <c r="CA389" i="5"/>
  <c r="CA949" i="5"/>
  <c r="CA394" i="5"/>
  <c r="CA950" i="5"/>
  <c r="CA397" i="5"/>
  <c r="CA951" i="5"/>
  <c r="CA400" i="5"/>
  <c r="CA952" i="5"/>
  <c r="CA403" i="5"/>
  <c r="CA953" i="5"/>
  <c r="CA406" i="5"/>
  <c r="CA954" i="5"/>
  <c r="CA409" i="5"/>
  <c r="CA955" i="5"/>
  <c r="CA412" i="5"/>
  <c r="CA956" i="5"/>
  <c r="CA415" i="5"/>
  <c r="CA957" i="5"/>
  <c r="CA418" i="5"/>
  <c r="CA958" i="5"/>
  <c r="CA422" i="5"/>
  <c r="CA959" i="5"/>
  <c r="CA426" i="5"/>
  <c r="CA960" i="5"/>
  <c r="CA21" i="5"/>
  <c r="CA72" i="5"/>
  <c r="CA904" i="5"/>
  <c r="CA80" i="5"/>
  <c r="CA905" i="5"/>
  <c r="CA88" i="5"/>
  <c r="CA906" i="5"/>
  <c r="CA99" i="5"/>
  <c r="CA907" i="5"/>
  <c r="CA107" i="5"/>
  <c r="CA908" i="5"/>
  <c r="CA115" i="5"/>
  <c r="CA909" i="5"/>
  <c r="CA126" i="5"/>
  <c r="CA910" i="5"/>
  <c r="CA135" i="5"/>
  <c r="CA911" i="5"/>
  <c r="CA143" i="5"/>
  <c r="CA912" i="5"/>
  <c r="CA154" i="5"/>
  <c r="CA913" i="5"/>
  <c r="CA163" i="5"/>
  <c r="CA914" i="5"/>
  <c r="CA171" i="5"/>
  <c r="CA915" i="5"/>
  <c r="CA220" i="5"/>
  <c r="CA916" i="5"/>
  <c r="CA223" i="5"/>
  <c r="CA917" i="5"/>
  <c r="CA226" i="5"/>
  <c r="CA918" i="5"/>
  <c r="CA22" i="5"/>
  <c r="CA186" i="5"/>
  <c r="CA920" i="5"/>
  <c r="CA194" i="5"/>
  <c r="CA922" i="5"/>
  <c r="CA197" i="5"/>
  <c r="CA923" i="5"/>
  <c r="CA204" i="5"/>
  <c r="CA925" i="5"/>
  <c r="CA210" i="5"/>
  <c r="CA927" i="5"/>
  <c r="CA217" i="5"/>
  <c r="CA929" i="5"/>
  <c r="CA23" i="5"/>
  <c r="CA14" i="4"/>
  <c r="CA20" i="4"/>
  <c r="CA26" i="4"/>
  <c r="CA32" i="4"/>
  <c r="CA38" i="4"/>
  <c r="CA44" i="4"/>
  <c r="CA50" i="4"/>
  <c r="CA56" i="4"/>
  <c r="CA62" i="4"/>
  <c r="CA63" i="4"/>
  <c r="CA71" i="4"/>
  <c r="CA77" i="4"/>
  <c r="CA83" i="4"/>
  <c r="CA89" i="4"/>
  <c r="CA95" i="4"/>
  <c r="CA101" i="4"/>
  <c r="CA107" i="4"/>
  <c r="CA113" i="4"/>
  <c r="CA119" i="4"/>
  <c r="CA120" i="4"/>
  <c r="CA128" i="4"/>
  <c r="CA134" i="4"/>
  <c r="CA140" i="4"/>
  <c r="CA146" i="4"/>
  <c r="CA152" i="4"/>
  <c r="CA153" i="4"/>
  <c r="CA732" i="5"/>
  <c r="CA972" i="5"/>
  <c r="CA161" i="4"/>
  <c r="CA167" i="4"/>
  <c r="CA173" i="4"/>
  <c r="CA191" i="4"/>
  <c r="CA197" i="4"/>
  <c r="CA203" i="4"/>
  <c r="CA209" i="4"/>
  <c r="CA210" i="4"/>
  <c r="CA26" i="5"/>
  <c r="CA218" i="4"/>
  <c r="CA224" i="4"/>
  <c r="CA230" i="4"/>
  <c r="CA248" i="4"/>
  <c r="CA249" i="4"/>
  <c r="CA27" i="5"/>
  <c r="CA299" i="4"/>
  <c r="CA308" i="4"/>
  <c r="CA314" i="4"/>
  <c r="CA320" i="4"/>
  <c r="CA326" i="4"/>
  <c r="CA327" i="4"/>
  <c r="CA28" i="5"/>
  <c r="CA765" i="5"/>
  <c r="CA981" i="5"/>
  <c r="CA770" i="5"/>
  <c r="CA982" i="5"/>
  <c r="CA727" i="5"/>
  <c r="CA983" i="5"/>
  <c r="CA29" i="5"/>
  <c r="CA53" i="6"/>
  <c r="CA60" i="6"/>
  <c r="CA67" i="6"/>
  <c r="CA74" i="6"/>
  <c r="CA81" i="6"/>
  <c r="CA84" i="6"/>
  <c r="CA14" i="6"/>
  <c r="CA21" i="6"/>
  <c r="CA28" i="6"/>
  <c r="CA35" i="6"/>
  <c r="CA42" i="6"/>
  <c r="CA45" i="6"/>
  <c r="CA30" i="5"/>
  <c r="CA20" i="5"/>
  <c r="CB72" i="5"/>
  <c r="CB904" i="5"/>
  <c r="CB80" i="5"/>
  <c r="CB905" i="5"/>
  <c r="CB88" i="5"/>
  <c r="CB906" i="5"/>
  <c r="CB99" i="5"/>
  <c r="CB907" i="5"/>
  <c r="CB107" i="5"/>
  <c r="CB908" i="5"/>
  <c r="CB115" i="5"/>
  <c r="CB909" i="5"/>
  <c r="CB126" i="5"/>
  <c r="CB910" i="5"/>
  <c r="CB135" i="5"/>
  <c r="CB911" i="5"/>
  <c r="CB143" i="5"/>
  <c r="CB912" i="5"/>
  <c r="CB154" i="5"/>
  <c r="CB913" i="5"/>
  <c r="CB163" i="5"/>
  <c r="CB914" i="5"/>
  <c r="CB171" i="5"/>
  <c r="CB915" i="5"/>
  <c r="CB220" i="5"/>
  <c r="CB916" i="5"/>
  <c r="CB223" i="5"/>
  <c r="CB917" i="5"/>
  <c r="CB226" i="5"/>
  <c r="CB918" i="5"/>
  <c r="CB22" i="5"/>
  <c r="CB186" i="5"/>
  <c r="CB920" i="5"/>
  <c r="CB194" i="5"/>
  <c r="CB922" i="5"/>
  <c r="CB197" i="5"/>
  <c r="CB923" i="5"/>
  <c r="CB204" i="5"/>
  <c r="CB925" i="5"/>
  <c r="CB210" i="5"/>
  <c r="CB927" i="5"/>
  <c r="CB217" i="5"/>
  <c r="CB929" i="5"/>
  <c r="CB23" i="5"/>
  <c r="CB14" i="4"/>
  <c r="CB20" i="4"/>
  <c r="CB26" i="4"/>
  <c r="CB32" i="4"/>
  <c r="CB38" i="4"/>
  <c r="CB44" i="4"/>
  <c r="CB50" i="4"/>
  <c r="CB56" i="4"/>
  <c r="CB62" i="4"/>
  <c r="CB63" i="4"/>
  <c r="CB71" i="4"/>
  <c r="CB77" i="4"/>
  <c r="CB83" i="4"/>
  <c r="CB89" i="4"/>
  <c r="CB95" i="4"/>
  <c r="CB101" i="4"/>
  <c r="CB107" i="4"/>
  <c r="CB113" i="4"/>
  <c r="CB119" i="4"/>
  <c r="CB120" i="4"/>
  <c r="CB134" i="4"/>
  <c r="CB140" i="4"/>
  <c r="CB146" i="4"/>
  <c r="CB152" i="4"/>
  <c r="CB732" i="5"/>
  <c r="CB972" i="5"/>
  <c r="CB161" i="4"/>
  <c r="CB167" i="4"/>
  <c r="CB173" i="4"/>
  <c r="CB191" i="4"/>
  <c r="CB197" i="4"/>
  <c r="CB203" i="4"/>
  <c r="CB209" i="4"/>
  <c r="CB210" i="4"/>
  <c r="CB26" i="5"/>
  <c r="CB218" i="4"/>
  <c r="CB224" i="4"/>
  <c r="CB230" i="4"/>
  <c r="CB248" i="4"/>
  <c r="CB249" i="4"/>
  <c r="CB27" i="5"/>
  <c r="CB299" i="4"/>
  <c r="CB308" i="4"/>
  <c r="CB314" i="4"/>
  <c r="CB320" i="4"/>
  <c r="CB326" i="4"/>
  <c r="CB327" i="4"/>
  <c r="CB28" i="5"/>
  <c r="CB765" i="5"/>
  <c r="CB981" i="5"/>
  <c r="CB770" i="5"/>
  <c r="CB982" i="5"/>
  <c r="CB727" i="5"/>
  <c r="CB983" i="5"/>
  <c r="CB29" i="5"/>
  <c r="CB53" i="6"/>
  <c r="CB60" i="6"/>
  <c r="CB67" i="6"/>
  <c r="CB74" i="6"/>
  <c r="CB81" i="6"/>
  <c r="CB84" i="6"/>
  <c r="CB14" i="6"/>
  <c r="CB21" i="6"/>
  <c r="CB28" i="6"/>
  <c r="CB35" i="6"/>
  <c r="CB42" i="6"/>
  <c r="CB45" i="6"/>
  <c r="CB30" i="5"/>
  <c r="CB20" i="5"/>
  <c r="CC72" i="5"/>
  <c r="CC904" i="5"/>
  <c r="CC80" i="5"/>
  <c r="CC905" i="5"/>
  <c r="CC88" i="5"/>
  <c r="CC906" i="5"/>
  <c r="CC99" i="5"/>
  <c r="CC907" i="5"/>
  <c r="CC107" i="5"/>
  <c r="CC908" i="5"/>
  <c r="CC115" i="5"/>
  <c r="CC909" i="5"/>
  <c r="CC126" i="5"/>
  <c r="CC910" i="5"/>
  <c r="CC135" i="5"/>
  <c r="CC911" i="5"/>
  <c r="CC143" i="5"/>
  <c r="CC912" i="5"/>
  <c r="CC154" i="5"/>
  <c r="CC913" i="5"/>
  <c r="CC163" i="5"/>
  <c r="CC914" i="5"/>
  <c r="CC171" i="5"/>
  <c r="CC915" i="5"/>
  <c r="CC220" i="5"/>
  <c r="CC916" i="5"/>
  <c r="CC223" i="5"/>
  <c r="CC917" i="5"/>
  <c r="CC226" i="5"/>
  <c r="CC918" i="5"/>
  <c r="CC22" i="5"/>
  <c r="CC186" i="5"/>
  <c r="CC920" i="5"/>
  <c r="CC194" i="5"/>
  <c r="CC922" i="5"/>
  <c r="CC197" i="5"/>
  <c r="CC923" i="5"/>
  <c r="CC204" i="5"/>
  <c r="CC925" i="5"/>
  <c r="CC210" i="5"/>
  <c r="CC927" i="5"/>
  <c r="CC217" i="5"/>
  <c r="CC929" i="5"/>
  <c r="CC23" i="5"/>
  <c r="CC14" i="4"/>
  <c r="CC20" i="4"/>
  <c r="CC26" i="4"/>
  <c r="CC32" i="4"/>
  <c r="CC38" i="4"/>
  <c r="CC44" i="4"/>
  <c r="CC50" i="4"/>
  <c r="CC56" i="4"/>
  <c r="CC62" i="4"/>
  <c r="CC63" i="4"/>
  <c r="CC71" i="4"/>
  <c r="CC77" i="4"/>
  <c r="CC83" i="4"/>
  <c r="CC89" i="4"/>
  <c r="CC95" i="4"/>
  <c r="CC101" i="4"/>
  <c r="CC107" i="4"/>
  <c r="CC113" i="4"/>
  <c r="CC119" i="4"/>
  <c r="CC120" i="4"/>
  <c r="CC128" i="4"/>
  <c r="CC134" i="4"/>
  <c r="CC140" i="4"/>
  <c r="CC146" i="4"/>
  <c r="CC152" i="4"/>
  <c r="CC153" i="4"/>
  <c r="CC732" i="5"/>
  <c r="CC972" i="5"/>
  <c r="CC161" i="4"/>
  <c r="CC167" i="4"/>
  <c r="CC173" i="4"/>
  <c r="CC191" i="4"/>
  <c r="CC197" i="4"/>
  <c r="CC203" i="4"/>
  <c r="CC209" i="4"/>
  <c r="CC210" i="4"/>
  <c r="CC26" i="5"/>
  <c r="CC218" i="4"/>
  <c r="CC224" i="4"/>
  <c r="CC230" i="4"/>
  <c r="CC248" i="4"/>
  <c r="CC249" i="4"/>
  <c r="CC27" i="5"/>
  <c r="CC299" i="4"/>
  <c r="CC308" i="4"/>
  <c r="CC314" i="4"/>
  <c r="CC320" i="4"/>
  <c r="CC326" i="4"/>
  <c r="CC327" i="4"/>
  <c r="CC28" i="5"/>
  <c r="CC765" i="5"/>
  <c r="CC981" i="5"/>
  <c r="CC770" i="5"/>
  <c r="CC982" i="5"/>
  <c r="CC727" i="5"/>
  <c r="CC983" i="5"/>
  <c r="CC29" i="5"/>
  <c r="CC53" i="6"/>
  <c r="CC60" i="6"/>
  <c r="CC67" i="6"/>
  <c r="CC74" i="6"/>
  <c r="CC81" i="6"/>
  <c r="CC84" i="6"/>
  <c r="CC14" i="6"/>
  <c r="CC21" i="6"/>
  <c r="CC28" i="6"/>
  <c r="CC35" i="6"/>
  <c r="CC42" i="6"/>
  <c r="CC45" i="6"/>
  <c r="CC30" i="5"/>
  <c r="CC20" i="5"/>
  <c r="DR20" i="5"/>
  <c r="CD20" i="5"/>
  <c r="DS20" i="5"/>
  <c r="CE20" i="5"/>
  <c r="DT20" i="5"/>
  <c r="CF20" i="5"/>
  <c r="DU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1" i="5"/>
  <c r="CD21" i="5"/>
  <c r="DS21" i="5"/>
  <c r="CE21" i="5"/>
  <c r="DT21" i="5"/>
  <c r="CF21" i="5"/>
  <c r="DU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2" i="5"/>
  <c r="CD22" i="5"/>
  <c r="DS22" i="5"/>
  <c r="CE22" i="5"/>
  <c r="DT22" i="5"/>
  <c r="CF22" i="5"/>
  <c r="DU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3" i="5"/>
  <c r="CD23" i="5"/>
  <c r="DS23" i="5"/>
  <c r="CE23" i="5"/>
  <c r="DT23" i="5"/>
  <c r="CF23" i="5"/>
  <c r="DU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4" i="5"/>
  <c r="CD24" i="5"/>
  <c r="DS24" i="5"/>
  <c r="CE24" i="5"/>
  <c r="DT24" i="5"/>
  <c r="CF24" i="5"/>
  <c r="DU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6" i="5"/>
  <c r="CD26" i="5"/>
  <c r="DS26" i="5"/>
  <c r="CE26" i="5"/>
  <c r="DT26" i="5"/>
  <c r="CF26" i="5"/>
  <c r="DU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7" i="5"/>
  <c r="CD27" i="5"/>
  <c r="DS27" i="5"/>
  <c r="CE27" i="5"/>
  <c r="DT27" i="5"/>
  <c r="CF27" i="5"/>
  <c r="DU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30" i="5"/>
  <c r="CD30" i="5"/>
  <c r="DS30" i="5"/>
  <c r="CE30" i="5"/>
  <c r="DT30" i="5"/>
  <c r="CF30" i="5"/>
  <c r="DU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B457" i="5"/>
  <c r="B466" i="5"/>
  <c r="B32" i="5"/>
  <c r="B493" i="5"/>
  <c r="B502" i="5"/>
  <c r="B508" i="5"/>
  <c r="B514" i="5"/>
  <c r="B520" i="5"/>
  <c r="B526" i="5"/>
  <c r="B599" i="5"/>
  <c r="B18" i="7"/>
  <c r="B60" i="7"/>
  <c r="B69" i="7"/>
  <c r="B78" i="7"/>
  <c r="B87" i="7"/>
  <c r="B89" i="7"/>
  <c r="B992" i="5"/>
  <c r="B34" i="5"/>
  <c r="B781" i="5"/>
  <c r="B790" i="5"/>
  <c r="B993" i="5"/>
  <c r="B35" i="5"/>
  <c r="B994" i="5"/>
  <c r="B36" i="5"/>
  <c r="B995" i="5"/>
  <c r="B37" i="5"/>
  <c r="B996" i="5"/>
  <c r="B38" i="5"/>
  <c r="B39" i="5"/>
  <c r="B40" i="5"/>
  <c r="B41" i="5"/>
  <c r="B31" i="5"/>
  <c r="C457" i="5"/>
  <c r="C466" i="5"/>
  <c r="C32" i="5"/>
  <c r="C493" i="5"/>
  <c r="C502" i="5"/>
  <c r="C508" i="5"/>
  <c r="C514" i="5"/>
  <c r="C520" i="5"/>
  <c r="C526" i="5"/>
  <c r="C599" i="5"/>
  <c r="C18" i="7"/>
  <c r="C60" i="7"/>
  <c r="C69" i="7"/>
  <c r="C78" i="7"/>
  <c r="C87" i="7"/>
  <c r="C89" i="7"/>
  <c r="C992" i="5"/>
  <c r="C34" i="5"/>
  <c r="C781" i="5"/>
  <c r="C790" i="5"/>
  <c r="C993" i="5"/>
  <c r="C35" i="5"/>
  <c r="C994" i="5"/>
  <c r="C36" i="5"/>
  <c r="C995" i="5"/>
  <c r="C37" i="5"/>
  <c r="C996" i="5"/>
  <c r="C38" i="5"/>
  <c r="C39" i="5"/>
  <c r="C40" i="5"/>
  <c r="C41" i="5"/>
  <c r="C31" i="5"/>
  <c r="D457" i="5"/>
  <c r="D466" i="5"/>
  <c r="D32" i="5"/>
  <c r="D493" i="5"/>
  <c r="D502" i="5"/>
  <c r="D508" i="5"/>
  <c r="D514" i="5"/>
  <c r="D520" i="5"/>
  <c r="D526" i="5"/>
  <c r="D599" i="5"/>
  <c r="D18" i="7"/>
  <c r="D60" i="7"/>
  <c r="D69" i="7"/>
  <c r="D78" i="7"/>
  <c r="D87" i="7"/>
  <c r="D89" i="7"/>
  <c r="D992" i="5"/>
  <c r="D34" i="5"/>
  <c r="D781" i="5"/>
  <c r="D790" i="5"/>
  <c r="D993" i="5"/>
  <c r="D35" i="5"/>
  <c r="D994" i="5"/>
  <c r="D36" i="5"/>
  <c r="D995" i="5"/>
  <c r="D37" i="5"/>
  <c r="D996" i="5"/>
  <c r="D38" i="5"/>
  <c r="D39" i="5"/>
  <c r="D40" i="5"/>
  <c r="D41" i="5"/>
  <c r="D31" i="5"/>
  <c r="E457" i="5"/>
  <c r="E466" i="5"/>
  <c r="E32" i="5"/>
  <c r="E493" i="5"/>
  <c r="E502" i="5"/>
  <c r="E508" i="5"/>
  <c r="E514" i="5"/>
  <c r="E520" i="5"/>
  <c r="E526" i="5"/>
  <c r="E599" i="5"/>
  <c r="E18" i="7"/>
  <c r="E60" i="7"/>
  <c r="E69" i="7"/>
  <c r="E78" i="7"/>
  <c r="E87" i="7"/>
  <c r="E89" i="7"/>
  <c r="E992" i="5"/>
  <c r="E34" i="5"/>
  <c r="E781" i="5"/>
  <c r="E790" i="5"/>
  <c r="E993" i="5"/>
  <c r="E35" i="5"/>
  <c r="E994" i="5"/>
  <c r="E36" i="5"/>
  <c r="E995" i="5"/>
  <c r="E37" i="5"/>
  <c r="E996" i="5"/>
  <c r="E38" i="5"/>
  <c r="E39" i="5"/>
  <c r="E40" i="5"/>
  <c r="E41" i="5"/>
  <c r="E31" i="5"/>
  <c r="F457" i="5"/>
  <c r="F466" i="5"/>
  <c r="F32" i="5"/>
  <c r="F493" i="5"/>
  <c r="F502" i="5"/>
  <c r="F508" i="5"/>
  <c r="F514" i="5"/>
  <c r="F520" i="5"/>
  <c r="F526" i="5"/>
  <c r="F599" i="5"/>
  <c r="F18" i="7"/>
  <c r="F60" i="7"/>
  <c r="F69" i="7"/>
  <c r="F78" i="7"/>
  <c r="F87" i="7"/>
  <c r="F89" i="7"/>
  <c r="F992" i="5"/>
  <c r="F34" i="5"/>
  <c r="F781" i="5"/>
  <c r="F790" i="5"/>
  <c r="F993" i="5"/>
  <c r="F35" i="5"/>
  <c r="F994" i="5"/>
  <c r="F36" i="5"/>
  <c r="F995" i="5"/>
  <c r="F37" i="5"/>
  <c r="F996" i="5"/>
  <c r="F38" i="5"/>
  <c r="F39" i="5"/>
  <c r="F40" i="5"/>
  <c r="F41" i="5"/>
  <c r="F31" i="5"/>
  <c r="G457" i="5"/>
  <c r="G466" i="5"/>
  <c r="G32" i="5"/>
  <c r="G493" i="5"/>
  <c r="G502" i="5"/>
  <c r="G508" i="5"/>
  <c r="G514" i="5"/>
  <c r="G520" i="5"/>
  <c r="G526" i="5"/>
  <c r="G599" i="5"/>
  <c r="G18" i="7"/>
  <c r="G60" i="7"/>
  <c r="G69" i="7"/>
  <c r="G78" i="7"/>
  <c r="G87" i="7"/>
  <c r="G89" i="7"/>
  <c r="G992" i="5"/>
  <c r="G34" i="5"/>
  <c r="G781" i="5"/>
  <c r="G790" i="5"/>
  <c r="G993" i="5"/>
  <c r="G35" i="5"/>
  <c r="G994" i="5"/>
  <c r="G36" i="5"/>
  <c r="G995" i="5"/>
  <c r="G37" i="5"/>
  <c r="G996" i="5"/>
  <c r="G38" i="5"/>
  <c r="G39" i="5"/>
  <c r="G40" i="5"/>
  <c r="G41" i="5"/>
  <c r="G31" i="5"/>
  <c r="H457" i="5"/>
  <c r="H466" i="5"/>
  <c r="H32" i="5"/>
  <c r="H502" i="5"/>
  <c r="H508" i="5"/>
  <c r="H514" i="5"/>
  <c r="H520" i="5"/>
  <c r="H526" i="5"/>
  <c r="H599" i="5"/>
  <c r="H18" i="7"/>
  <c r="H60" i="7"/>
  <c r="H69" i="7"/>
  <c r="H78" i="7"/>
  <c r="H87" i="7"/>
  <c r="H89" i="7"/>
  <c r="H992" i="5"/>
  <c r="H34" i="5"/>
  <c r="H781" i="5"/>
  <c r="H790" i="5"/>
  <c r="H993" i="5"/>
  <c r="H35" i="5"/>
  <c r="H994" i="5"/>
  <c r="H36" i="5"/>
  <c r="H995" i="5"/>
  <c r="H37" i="5"/>
  <c r="H996" i="5"/>
  <c r="H38" i="5"/>
  <c r="H39" i="5"/>
  <c r="H40" i="5"/>
  <c r="H41" i="5"/>
  <c r="H31" i="5"/>
  <c r="I457" i="5"/>
  <c r="I466" i="5"/>
  <c r="I32" i="5"/>
  <c r="I502" i="5"/>
  <c r="I508" i="5"/>
  <c r="I514" i="5"/>
  <c r="I520" i="5"/>
  <c r="I526" i="5"/>
  <c r="I599" i="5"/>
  <c r="I18" i="7"/>
  <c r="I60" i="7"/>
  <c r="I69" i="7"/>
  <c r="I78" i="7"/>
  <c r="I87" i="7"/>
  <c r="I89" i="7"/>
  <c r="I992" i="5"/>
  <c r="I34" i="5"/>
  <c r="I781" i="5"/>
  <c r="I790" i="5"/>
  <c r="I993" i="5"/>
  <c r="I35" i="5"/>
  <c r="I994" i="5"/>
  <c r="I36" i="5"/>
  <c r="I995" i="5"/>
  <c r="I37" i="5"/>
  <c r="I996" i="5"/>
  <c r="I38" i="5"/>
  <c r="I39" i="5"/>
  <c r="I40" i="5"/>
  <c r="I41" i="5"/>
  <c r="I31" i="5"/>
  <c r="J457" i="5"/>
  <c r="J466" i="5"/>
  <c r="J32" i="5"/>
  <c r="J493" i="5"/>
  <c r="J502" i="5"/>
  <c r="J508" i="5"/>
  <c r="J514" i="5"/>
  <c r="J520" i="5"/>
  <c r="J526" i="5"/>
  <c r="J599" i="5"/>
  <c r="J18" i="7"/>
  <c r="J60" i="7"/>
  <c r="J69" i="7"/>
  <c r="J78" i="7"/>
  <c r="J87" i="7"/>
  <c r="J89" i="7"/>
  <c r="J992" i="5"/>
  <c r="J34" i="5"/>
  <c r="J781" i="5"/>
  <c r="J790" i="5"/>
  <c r="J993" i="5"/>
  <c r="J35" i="5"/>
  <c r="J994" i="5"/>
  <c r="J36" i="5"/>
  <c r="J995" i="5"/>
  <c r="J37" i="5"/>
  <c r="J996" i="5"/>
  <c r="J38" i="5"/>
  <c r="J39" i="5"/>
  <c r="J40" i="5"/>
  <c r="J41" i="5"/>
  <c r="J31" i="5"/>
  <c r="K457" i="5"/>
  <c r="K466" i="5"/>
  <c r="K32" i="5"/>
  <c r="K493" i="5"/>
  <c r="K502" i="5"/>
  <c r="K508" i="5"/>
  <c r="K514" i="5"/>
  <c r="K520" i="5"/>
  <c r="K526" i="5"/>
  <c r="K599" i="5"/>
  <c r="K18" i="7"/>
  <c r="K60" i="7"/>
  <c r="K69" i="7"/>
  <c r="K78" i="7"/>
  <c r="K87" i="7"/>
  <c r="K89" i="7"/>
  <c r="K992" i="5"/>
  <c r="K34" i="5"/>
  <c r="K781" i="5"/>
  <c r="K790" i="5"/>
  <c r="K993" i="5"/>
  <c r="K35" i="5"/>
  <c r="K994" i="5"/>
  <c r="K36" i="5"/>
  <c r="K995" i="5"/>
  <c r="K37" i="5"/>
  <c r="K996" i="5"/>
  <c r="K38" i="5"/>
  <c r="K39" i="5"/>
  <c r="K40" i="5"/>
  <c r="K41" i="5"/>
  <c r="K31" i="5"/>
  <c r="L457" i="5"/>
  <c r="L466" i="5"/>
  <c r="L32" i="5"/>
  <c r="L493" i="5"/>
  <c r="L502" i="5"/>
  <c r="L508" i="5"/>
  <c r="L514" i="5"/>
  <c r="L520" i="5"/>
  <c r="L599" i="5"/>
  <c r="L18" i="7"/>
  <c r="L60" i="7"/>
  <c r="L69" i="7"/>
  <c r="L78" i="7"/>
  <c r="L87" i="7"/>
  <c r="L89" i="7"/>
  <c r="L992" i="5"/>
  <c r="L34" i="5"/>
  <c r="L781" i="5"/>
  <c r="L790" i="5"/>
  <c r="L993" i="5"/>
  <c r="L35" i="5"/>
  <c r="L994" i="5"/>
  <c r="L36" i="5"/>
  <c r="L995" i="5"/>
  <c r="L37" i="5"/>
  <c r="L996" i="5"/>
  <c r="L38" i="5"/>
  <c r="L39" i="5"/>
  <c r="L40" i="5"/>
  <c r="L41" i="5"/>
  <c r="L31" i="5"/>
  <c r="M457" i="5"/>
  <c r="M466" i="5"/>
  <c r="M32" i="5"/>
  <c r="M493" i="5"/>
  <c r="M502" i="5"/>
  <c r="M508" i="5"/>
  <c r="M514" i="5"/>
  <c r="M520" i="5"/>
  <c r="M526" i="5"/>
  <c r="M599" i="5"/>
  <c r="M18" i="7"/>
  <c r="M60" i="7"/>
  <c r="M69" i="7"/>
  <c r="M78" i="7"/>
  <c r="M87" i="7"/>
  <c r="M89" i="7"/>
  <c r="M992" i="5"/>
  <c r="M34" i="5"/>
  <c r="M781" i="5"/>
  <c r="M790" i="5"/>
  <c r="M993" i="5"/>
  <c r="M35" i="5"/>
  <c r="M994" i="5"/>
  <c r="M36" i="5"/>
  <c r="M995" i="5"/>
  <c r="M37" i="5"/>
  <c r="M996" i="5"/>
  <c r="M38" i="5"/>
  <c r="M39" i="5"/>
  <c r="M40" i="5"/>
  <c r="M41" i="5"/>
  <c r="M31" i="5"/>
  <c r="N457" i="5"/>
  <c r="N466" i="5"/>
  <c r="N32" i="5"/>
  <c r="N493" i="5"/>
  <c r="N502" i="5"/>
  <c r="N508" i="5"/>
  <c r="N514" i="5"/>
  <c r="N520" i="5"/>
  <c r="N526" i="5"/>
  <c r="N599" i="5"/>
  <c r="N18" i="7"/>
  <c r="N60" i="7"/>
  <c r="N69" i="7"/>
  <c r="N78" i="7"/>
  <c r="N87" i="7"/>
  <c r="N89" i="7"/>
  <c r="N992" i="5"/>
  <c r="N34" i="5"/>
  <c r="N781" i="5"/>
  <c r="N790" i="5"/>
  <c r="N993" i="5"/>
  <c r="N35" i="5"/>
  <c r="N994" i="5"/>
  <c r="N36" i="5"/>
  <c r="N995" i="5"/>
  <c r="N37" i="5"/>
  <c r="N996" i="5"/>
  <c r="N38" i="5"/>
  <c r="N39" i="5"/>
  <c r="N40" i="5"/>
  <c r="N41" i="5"/>
  <c r="N31" i="5"/>
  <c r="O457" i="5"/>
  <c r="O466" i="5"/>
  <c r="O32" i="5"/>
  <c r="O493" i="5"/>
  <c r="O502" i="5"/>
  <c r="O508" i="5"/>
  <c r="O514" i="5"/>
  <c r="O520" i="5"/>
  <c r="O526" i="5"/>
  <c r="O599" i="5"/>
  <c r="O18" i="7"/>
  <c r="O60" i="7"/>
  <c r="O69" i="7"/>
  <c r="O78" i="7"/>
  <c r="O87" i="7"/>
  <c r="O89" i="7"/>
  <c r="O992" i="5"/>
  <c r="O34" i="5"/>
  <c r="O781" i="5"/>
  <c r="O790" i="5"/>
  <c r="O993" i="5"/>
  <c r="O35" i="5"/>
  <c r="O994" i="5"/>
  <c r="O36" i="5"/>
  <c r="O995" i="5"/>
  <c r="O37" i="5"/>
  <c r="O996" i="5"/>
  <c r="O38" i="5"/>
  <c r="O39" i="5"/>
  <c r="O40" i="5"/>
  <c r="O41" i="5"/>
  <c r="O31" i="5"/>
  <c r="P457" i="5"/>
  <c r="P466" i="5"/>
  <c r="P32" i="5"/>
  <c r="P493" i="5"/>
  <c r="P502" i="5"/>
  <c r="P508" i="5"/>
  <c r="P514" i="5"/>
  <c r="P520" i="5"/>
  <c r="P526" i="5"/>
  <c r="P599" i="5"/>
  <c r="P18" i="7"/>
  <c r="P60" i="7"/>
  <c r="P69" i="7"/>
  <c r="P78" i="7"/>
  <c r="P87" i="7"/>
  <c r="P89" i="7"/>
  <c r="P992" i="5"/>
  <c r="P34" i="5"/>
  <c r="P781" i="5"/>
  <c r="P790" i="5"/>
  <c r="P993" i="5"/>
  <c r="P35" i="5"/>
  <c r="P994" i="5"/>
  <c r="P36" i="5"/>
  <c r="P995" i="5"/>
  <c r="P37" i="5"/>
  <c r="P996" i="5"/>
  <c r="P38" i="5"/>
  <c r="P39" i="5"/>
  <c r="P40" i="5"/>
  <c r="P41" i="5"/>
  <c r="P31" i="5"/>
  <c r="Q457" i="5"/>
  <c r="Q466" i="5"/>
  <c r="Q32" i="5"/>
  <c r="Q493" i="5"/>
  <c r="Q502" i="5"/>
  <c r="Q508" i="5"/>
  <c r="Q514" i="5"/>
  <c r="Q520" i="5"/>
  <c r="Q526" i="5"/>
  <c r="Q599" i="5"/>
  <c r="Q18" i="7"/>
  <c r="Q60" i="7"/>
  <c r="Q69" i="7"/>
  <c r="Q78" i="7"/>
  <c r="Q87" i="7"/>
  <c r="Q89" i="7"/>
  <c r="Q992" i="5"/>
  <c r="Q34" i="5"/>
  <c r="Q781" i="5"/>
  <c r="Q790" i="5"/>
  <c r="Q993" i="5"/>
  <c r="Q35" i="5"/>
  <c r="Q994" i="5"/>
  <c r="Q36" i="5"/>
  <c r="Q995" i="5"/>
  <c r="Q37" i="5"/>
  <c r="Q996" i="5"/>
  <c r="Q38" i="5"/>
  <c r="Q39" i="5"/>
  <c r="Q40" i="5"/>
  <c r="Q41" i="5"/>
  <c r="Q31" i="5"/>
  <c r="R457" i="5"/>
  <c r="R466" i="5"/>
  <c r="R32" i="5"/>
  <c r="R493" i="5"/>
  <c r="R502" i="5"/>
  <c r="R508" i="5"/>
  <c r="R514" i="5"/>
  <c r="R520" i="5"/>
  <c r="R526" i="5"/>
  <c r="R599" i="5"/>
  <c r="S18" i="7"/>
  <c r="S60" i="7"/>
  <c r="S69" i="7"/>
  <c r="S78" i="7"/>
  <c r="S87" i="7"/>
  <c r="S89" i="7"/>
  <c r="R992" i="5"/>
  <c r="R34" i="5"/>
  <c r="R781" i="5"/>
  <c r="R790" i="5"/>
  <c r="R993" i="5"/>
  <c r="R35" i="5"/>
  <c r="R994" i="5"/>
  <c r="R36" i="5"/>
  <c r="R995" i="5"/>
  <c r="R37" i="5"/>
  <c r="R996" i="5"/>
  <c r="R38" i="5"/>
  <c r="R39" i="5"/>
  <c r="R40" i="5"/>
  <c r="R41" i="5"/>
  <c r="R31" i="5"/>
  <c r="S457" i="5"/>
  <c r="S466" i="5"/>
  <c r="S32" i="5"/>
  <c r="S493" i="5"/>
  <c r="S502" i="5"/>
  <c r="S508" i="5"/>
  <c r="S514" i="5"/>
  <c r="S520" i="5"/>
  <c r="S526" i="5"/>
  <c r="S599" i="5"/>
  <c r="S992" i="5"/>
  <c r="S34" i="5"/>
  <c r="S781" i="5"/>
  <c r="S790" i="5"/>
  <c r="S993" i="5"/>
  <c r="S35" i="5"/>
  <c r="S994" i="5"/>
  <c r="S36" i="5"/>
  <c r="S995" i="5"/>
  <c r="S37" i="5"/>
  <c r="S996" i="5"/>
  <c r="S38" i="5"/>
  <c r="S39" i="5"/>
  <c r="S40" i="5"/>
  <c r="S41" i="5"/>
  <c r="S31" i="5"/>
  <c r="U457" i="5"/>
  <c r="U466" i="5"/>
  <c r="U32" i="5"/>
  <c r="U493" i="5"/>
  <c r="U502" i="5"/>
  <c r="U508" i="5"/>
  <c r="U514" i="5"/>
  <c r="U520" i="5"/>
  <c r="U526" i="5"/>
  <c r="U599" i="5"/>
  <c r="U18" i="7"/>
  <c r="U60" i="7"/>
  <c r="U69" i="7"/>
  <c r="U78" i="7"/>
  <c r="U87" i="7"/>
  <c r="U89" i="7"/>
  <c r="U992" i="5"/>
  <c r="U34" i="5"/>
  <c r="U781" i="5"/>
  <c r="U790" i="5"/>
  <c r="U993" i="5"/>
  <c r="U35" i="5"/>
  <c r="U994" i="5"/>
  <c r="U36" i="5"/>
  <c r="U995" i="5"/>
  <c r="U37" i="5"/>
  <c r="U996" i="5"/>
  <c r="U38" i="5"/>
  <c r="U39" i="5"/>
  <c r="U40" i="5"/>
  <c r="U41" i="5"/>
  <c r="U31" i="5"/>
  <c r="V457" i="5"/>
  <c r="V466" i="5"/>
  <c r="V32" i="5"/>
  <c r="V493" i="5"/>
  <c r="V502" i="5"/>
  <c r="V514" i="5"/>
  <c r="V520" i="5"/>
  <c r="V526" i="5"/>
  <c r="V599" i="5"/>
  <c r="V18" i="7"/>
  <c r="V60" i="7"/>
  <c r="V69" i="7"/>
  <c r="V78" i="7"/>
  <c r="V87" i="7"/>
  <c r="V89" i="7"/>
  <c r="V992" i="5"/>
  <c r="V34" i="5"/>
  <c r="V781" i="5"/>
  <c r="V790" i="5"/>
  <c r="V993" i="5"/>
  <c r="V35" i="5"/>
  <c r="V994" i="5"/>
  <c r="V36" i="5"/>
  <c r="V995" i="5"/>
  <c r="V37" i="5"/>
  <c r="V996" i="5"/>
  <c r="V38" i="5"/>
  <c r="V39" i="5"/>
  <c r="V40" i="5"/>
  <c r="V41" i="5"/>
  <c r="V31" i="5"/>
  <c r="W457" i="5"/>
  <c r="W466" i="5"/>
  <c r="W32" i="5"/>
  <c r="W493" i="5"/>
  <c r="W502" i="5"/>
  <c r="W508" i="5"/>
  <c r="W514" i="5"/>
  <c r="W520" i="5"/>
  <c r="W526" i="5"/>
  <c r="W599" i="5"/>
  <c r="W18" i="7"/>
  <c r="W60" i="7"/>
  <c r="W69" i="7"/>
  <c r="W78" i="7"/>
  <c r="W87" i="7"/>
  <c r="W89" i="7"/>
  <c r="W992" i="5"/>
  <c r="W34" i="5"/>
  <c r="W781" i="5"/>
  <c r="W790" i="5"/>
  <c r="W993" i="5"/>
  <c r="W35" i="5"/>
  <c r="W994" i="5"/>
  <c r="W36" i="5"/>
  <c r="W995" i="5"/>
  <c r="W37" i="5"/>
  <c r="W996" i="5"/>
  <c r="W38" i="5"/>
  <c r="W39" i="5"/>
  <c r="W40" i="5"/>
  <c r="W41" i="5"/>
  <c r="W31" i="5"/>
  <c r="X457" i="5"/>
  <c r="X466" i="5"/>
  <c r="X32" i="5"/>
  <c r="X493" i="5"/>
  <c r="X502" i="5"/>
  <c r="X508" i="5"/>
  <c r="X514" i="5"/>
  <c r="X520" i="5"/>
  <c r="X526" i="5"/>
  <c r="X599" i="5"/>
  <c r="X18" i="7"/>
  <c r="X60" i="7"/>
  <c r="X69" i="7"/>
  <c r="X78" i="7"/>
  <c r="X87" i="7"/>
  <c r="X89" i="7"/>
  <c r="X992" i="5"/>
  <c r="X34" i="5"/>
  <c r="X781" i="5"/>
  <c r="X790" i="5"/>
  <c r="X993" i="5"/>
  <c r="X35" i="5"/>
  <c r="X994" i="5"/>
  <c r="X36" i="5"/>
  <c r="X995" i="5"/>
  <c r="X37" i="5"/>
  <c r="X996" i="5"/>
  <c r="X38" i="5"/>
  <c r="X39" i="5"/>
  <c r="X40" i="5"/>
  <c r="X41" i="5"/>
  <c r="X31" i="5"/>
  <c r="Y457" i="5"/>
  <c r="Y466" i="5"/>
  <c r="Y32" i="5"/>
  <c r="Y493" i="5"/>
  <c r="Y502" i="5"/>
  <c r="Y508" i="5"/>
  <c r="Y514" i="5"/>
  <c r="Y520" i="5"/>
  <c r="Y526" i="5"/>
  <c r="Y599" i="5"/>
  <c r="Y18" i="7"/>
  <c r="Y60" i="7"/>
  <c r="Y69" i="7"/>
  <c r="Y78" i="7"/>
  <c r="Y87" i="7"/>
  <c r="Y89" i="7"/>
  <c r="Y992" i="5"/>
  <c r="Y34" i="5"/>
  <c r="Y781" i="5"/>
  <c r="Y790" i="5"/>
  <c r="Y993" i="5"/>
  <c r="Y35" i="5"/>
  <c r="Y994" i="5"/>
  <c r="Y36" i="5"/>
  <c r="Y995" i="5"/>
  <c r="Y37" i="5"/>
  <c r="Y996" i="5"/>
  <c r="Y38" i="5"/>
  <c r="Y39" i="5"/>
  <c r="Y40" i="5"/>
  <c r="Y41" i="5"/>
  <c r="Y31" i="5"/>
  <c r="Z457" i="5"/>
  <c r="Z466" i="5"/>
  <c r="Z32" i="5"/>
  <c r="Z493" i="5"/>
  <c r="Z502" i="5"/>
  <c r="Z508" i="5"/>
  <c r="Z514" i="5"/>
  <c r="Z520" i="5"/>
  <c r="Z526" i="5"/>
  <c r="Z599" i="5"/>
  <c r="Z18" i="7"/>
  <c r="Z60" i="7"/>
  <c r="Z69" i="7"/>
  <c r="Z78" i="7"/>
  <c r="Z87" i="7"/>
  <c r="Z89" i="7"/>
  <c r="Z992" i="5"/>
  <c r="Z34" i="5"/>
  <c r="Z781" i="5"/>
  <c r="Z790" i="5"/>
  <c r="Z993" i="5"/>
  <c r="Z35" i="5"/>
  <c r="Z994" i="5"/>
  <c r="Z36" i="5"/>
  <c r="Z995" i="5"/>
  <c r="Z37" i="5"/>
  <c r="Z996" i="5"/>
  <c r="Z38" i="5"/>
  <c r="Z39" i="5"/>
  <c r="Z40" i="5"/>
  <c r="Z41" i="5"/>
  <c r="Z31" i="5"/>
  <c r="AA457" i="5"/>
  <c r="AA466" i="5"/>
  <c r="AA32" i="5"/>
  <c r="AA493" i="5"/>
  <c r="AA502" i="5"/>
  <c r="AA508" i="5"/>
  <c r="AA514" i="5"/>
  <c r="AA520" i="5"/>
  <c r="AA526" i="5"/>
  <c r="AA599" i="5"/>
  <c r="AA18" i="7"/>
  <c r="AA60" i="7"/>
  <c r="AA69" i="7"/>
  <c r="AA78" i="7"/>
  <c r="AA87" i="7"/>
  <c r="AA89" i="7"/>
  <c r="AA992" i="5"/>
  <c r="AA34" i="5"/>
  <c r="AA781" i="5"/>
  <c r="AA790" i="5"/>
  <c r="AA993" i="5"/>
  <c r="AA35" i="5"/>
  <c r="AA994" i="5"/>
  <c r="AA36" i="5"/>
  <c r="AA995" i="5"/>
  <c r="AA37" i="5"/>
  <c r="AA996" i="5"/>
  <c r="AA38" i="5"/>
  <c r="AA39" i="5"/>
  <c r="AA40" i="5"/>
  <c r="AA41" i="5"/>
  <c r="AA31" i="5"/>
  <c r="AB457" i="5"/>
  <c r="AB466" i="5"/>
  <c r="AB32" i="5"/>
  <c r="AB493" i="5"/>
  <c r="AB502" i="5"/>
  <c r="AB508" i="5"/>
  <c r="AB514" i="5"/>
  <c r="AB520" i="5"/>
  <c r="AB526" i="5"/>
  <c r="AB599" i="5"/>
  <c r="AB18" i="7"/>
  <c r="AB60" i="7"/>
  <c r="AB69" i="7"/>
  <c r="AB78" i="7"/>
  <c r="AB87" i="7"/>
  <c r="AB89" i="7"/>
  <c r="AB992" i="5"/>
  <c r="AB34" i="5"/>
  <c r="AB781" i="5"/>
  <c r="AB790" i="5"/>
  <c r="AB993" i="5"/>
  <c r="AB35" i="5"/>
  <c r="AB994" i="5"/>
  <c r="AB36" i="5"/>
  <c r="AB995" i="5"/>
  <c r="AB37" i="5"/>
  <c r="AB996" i="5"/>
  <c r="AB38" i="5"/>
  <c r="AB39" i="5"/>
  <c r="AB40" i="5"/>
  <c r="AB41" i="5"/>
  <c r="AB31" i="5"/>
  <c r="AC457" i="5"/>
  <c r="AC466" i="5"/>
  <c r="AC32" i="5"/>
  <c r="AC493" i="5"/>
  <c r="AC502" i="5"/>
  <c r="AC508" i="5"/>
  <c r="AC514" i="5"/>
  <c r="AC520" i="5"/>
  <c r="AC526" i="5"/>
  <c r="AC599" i="5"/>
  <c r="AC18" i="7"/>
  <c r="AC60" i="7"/>
  <c r="AC69" i="7"/>
  <c r="AC78" i="7"/>
  <c r="AC87" i="7"/>
  <c r="AC89" i="7"/>
  <c r="AC992" i="5"/>
  <c r="AC34" i="5"/>
  <c r="AC781" i="5"/>
  <c r="AC790" i="5"/>
  <c r="AC993" i="5"/>
  <c r="AC35" i="5"/>
  <c r="AC994" i="5"/>
  <c r="AC36" i="5"/>
  <c r="AC995" i="5"/>
  <c r="AC37" i="5"/>
  <c r="AC996" i="5"/>
  <c r="AC38" i="5"/>
  <c r="AC39" i="5"/>
  <c r="AC40" i="5"/>
  <c r="AC41" i="5"/>
  <c r="AC31" i="5"/>
  <c r="AD457" i="5"/>
  <c r="AD466" i="5"/>
  <c r="AD32" i="5"/>
  <c r="AD493" i="5"/>
  <c r="AD502" i="5"/>
  <c r="AD508" i="5"/>
  <c r="AD514" i="5"/>
  <c r="AD520" i="5"/>
  <c r="AD526" i="5"/>
  <c r="AD599" i="5"/>
  <c r="AD18" i="7"/>
  <c r="AD60" i="7"/>
  <c r="AD69" i="7"/>
  <c r="AD78" i="7"/>
  <c r="AD87" i="7"/>
  <c r="AD89" i="7"/>
  <c r="AD992" i="5"/>
  <c r="AD34" i="5"/>
  <c r="AD781" i="5"/>
  <c r="AD790" i="5"/>
  <c r="AD993" i="5"/>
  <c r="AD35" i="5"/>
  <c r="AD994" i="5"/>
  <c r="AD36" i="5"/>
  <c r="AD995" i="5"/>
  <c r="AD37" i="5"/>
  <c r="AD996" i="5"/>
  <c r="AD38" i="5"/>
  <c r="AD39" i="5"/>
  <c r="AD40" i="5"/>
  <c r="AD41" i="5"/>
  <c r="AD31" i="5"/>
  <c r="AE457" i="5"/>
  <c r="AE466" i="5"/>
  <c r="AE32" i="5"/>
  <c r="AE493" i="5"/>
  <c r="AE502" i="5"/>
  <c r="AE508" i="5"/>
  <c r="AE514" i="5"/>
  <c r="AE520" i="5"/>
  <c r="AE526" i="5"/>
  <c r="AE599" i="5"/>
  <c r="AE18" i="7"/>
  <c r="AE60" i="7"/>
  <c r="AE69" i="7"/>
  <c r="AE78" i="7"/>
  <c r="AE87" i="7"/>
  <c r="AE89" i="7"/>
  <c r="AE992" i="5"/>
  <c r="AE34" i="5"/>
  <c r="AE781" i="5"/>
  <c r="AE790" i="5"/>
  <c r="AE993" i="5"/>
  <c r="AE35" i="5"/>
  <c r="AE994" i="5"/>
  <c r="AE36" i="5"/>
  <c r="AE995" i="5"/>
  <c r="AE37" i="5"/>
  <c r="AE996" i="5"/>
  <c r="AE38" i="5"/>
  <c r="AE39" i="5"/>
  <c r="AE40" i="5"/>
  <c r="AE41" i="5"/>
  <c r="AE31" i="5"/>
  <c r="AF457" i="5"/>
  <c r="AF466" i="5"/>
  <c r="AF32" i="5"/>
  <c r="AF493" i="5"/>
  <c r="AF502" i="5"/>
  <c r="AF508" i="5"/>
  <c r="AF514" i="5"/>
  <c r="AF520" i="5"/>
  <c r="AF526" i="5"/>
  <c r="AF599" i="5"/>
  <c r="AF18" i="7"/>
  <c r="AF60" i="7"/>
  <c r="AF69" i="7"/>
  <c r="AF78" i="7"/>
  <c r="AF87" i="7"/>
  <c r="AF89" i="7"/>
  <c r="AF992" i="5"/>
  <c r="AF34" i="5"/>
  <c r="AF781" i="5"/>
  <c r="AF790" i="5"/>
  <c r="AF993" i="5"/>
  <c r="AF35" i="5"/>
  <c r="AF994" i="5"/>
  <c r="AF36" i="5"/>
  <c r="AF995" i="5"/>
  <c r="AF37" i="5"/>
  <c r="AF996" i="5"/>
  <c r="AF38" i="5"/>
  <c r="AF39" i="5"/>
  <c r="AF40" i="5"/>
  <c r="AF41" i="5"/>
  <c r="AF31" i="5"/>
  <c r="AG457" i="5"/>
  <c r="AG466" i="5"/>
  <c r="AG32" i="5"/>
  <c r="AG493" i="5"/>
  <c r="AG502" i="5"/>
  <c r="AG508" i="5"/>
  <c r="AG514" i="5"/>
  <c r="AG520" i="5"/>
  <c r="AG526" i="5"/>
  <c r="AG599" i="5"/>
  <c r="AG18" i="7"/>
  <c r="AG60" i="7"/>
  <c r="AG69" i="7"/>
  <c r="AG78" i="7"/>
  <c r="AG87" i="7"/>
  <c r="AG89" i="7"/>
  <c r="AG992" i="5"/>
  <c r="AG34" i="5"/>
  <c r="AG781" i="5"/>
  <c r="AG790" i="5"/>
  <c r="AG993" i="5"/>
  <c r="AG35" i="5"/>
  <c r="AG994" i="5"/>
  <c r="AG36" i="5"/>
  <c r="AG995" i="5"/>
  <c r="AG37" i="5"/>
  <c r="AG996" i="5"/>
  <c r="AG38" i="5"/>
  <c r="AG39" i="5"/>
  <c r="AG40" i="5"/>
  <c r="AG41" i="5"/>
  <c r="AG31" i="5"/>
  <c r="AH457" i="5"/>
  <c r="AH466" i="5"/>
  <c r="AH32" i="5"/>
  <c r="AH493" i="5"/>
  <c r="AH502" i="5"/>
  <c r="AH508" i="5"/>
  <c r="AH514" i="5"/>
  <c r="AH520" i="5"/>
  <c r="AH526" i="5"/>
  <c r="AH599" i="5"/>
  <c r="AH18" i="7"/>
  <c r="AH60" i="7"/>
  <c r="AH69" i="7"/>
  <c r="AH78" i="7"/>
  <c r="AH87" i="7"/>
  <c r="AH89" i="7"/>
  <c r="AH992" i="5"/>
  <c r="AH34" i="5"/>
  <c r="AH781" i="5"/>
  <c r="AH790" i="5"/>
  <c r="AH993" i="5"/>
  <c r="AH35" i="5"/>
  <c r="AH994" i="5"/>
  <c r="AH36" i="5"/>
  <c r="AH995" i="5"/>
  <c r="AH37" i="5"/>
  <c r="AH996" i="5"/>
  <c r="AH38" i="5"/>
  <c r="AH39" i="5"/>
  <c r="AH40" i="5"/>
  <c r="AH41" i="5"/>
  <c r="AH31" i="5"/>
  <c r="AI457" i="5"/>
  <c r="AI466" i="5"/>
  <c r="AI32" i="5"/>
  <c r="AI493" i="5"/>
  <c r="AI502" i="5"/>
  <c r="AI508" i="5"/>
  <c r="AI514" i="5"/>
  <c r="AI520" i="5"/>
  <c r="AI526" i="5"/>
  <c r="AI599" i="5"/>
  <c r="AI18" i="7"/>
  <c r="AI60" i="7"/>
  <c r="AI69" i="7"/>
  <c r="AI78" i="7"/>
  <c r="AI87" i="7"/>
  <c r="AI89" i="7"/>
  <c r="AI992" i="5"/>
  <c r="AI34" i="5"/>
  <c r="AI781" i="5"/>
  <c r="AI790" i="5"/>
  <c r="AI993" i="5"/>
  <c r="AI35" i="5"/>
  <c r="AI994" i="5"/>
  <c r="AI36" i="5"/>
  <c r="AI995" i="5"/>
  <c r="AI37" i="5"/>
  <c r="AI996" i="5"/>
  <c r="AI38" i="5"/>
  <c r="AI39" i="5"/>
  <c r="AI40" i="5"/>
  <c r="AI41" i="5"/>
  <c r="AI31" i="5"/>
  <c r="AJ457" i="5"/>
  <c r="AJ466" i="5"/>
  <c r="AJ32" i="5"/>
  <c r="AJ493" i="5"/>
  <c r="AJ502" i="5"/>
  <c r="AJ508" i="5"/>
  <c r="AJ514" i="5"/>
  <c r="AJ520" i="5"/>
  <c r="AJ526" i="5"/>
  <c r="AJ599" i="5"/>
  <c r="AJ18" i="7"/>
  <c r="AJ60" i="7"/>
  <c r="AJ69" i="7"/>
  <c r="AJ78" i="7"/>
  <c r="AJ87" i="7"/>
  <c r="AJ89" i="7"/>
  <c r="AJ992" i="5"/>
  <c r="AJ34" i="5"/>
  <c r="AJ781" i="5"/>
  <c r="AJ790" i="5"/>
  <c r="AJ993" i="5"/>
  <c r="AJ35" i="5"/>
  <c r="AJ994" i="5"/>
  <c r="AJ36" i="5"/>
  <c r="AJ995" i="5"/>
  <c r="AJ37" i="5"/>
  <c r="AJ996" i="5"/>
  <c r="AJ38" i="5"/>
  <c r="AJ39" i="5"/>
  <c r="AJ40" i="5"/>
  <c r="AJ41" i="5"/>
  <c r="AJ31" i="5"/>
  <c r="AK457" i="5"/>
  <c r="AK466" i="5"/>
  <c r="AK32" i="5"/>
  <c r="AK493" i="5"/>
  <c r="AK502" i="5"/>
  <c r="AK508" i="5"/>
  <c r="AK514" i="5"/>
  <c r="AK520" i="5"/>
  <c r="AK526" i="5"/>
  <c r="AK599" i="5"/>
  <c r="AL18" i="7"/>
  <c r="AL60" i="7"/>
  <c r="AL69" i="7"/>
  <c r="AL78" i="7"/>
  <c r="AL87" i="7"/>
  <c r="AL89" i="7"/>
  <c r="AK992" i="5"/>
  <c r="AK34" i="5"/>
  <c r="AK781" i="5"/>
  <c r="AK790" i="5"/>
  <c r="AK993" i="5"/>
  <c r="AK35" i="5"/>
  <c r="AK994" i="5"/>
  <c r="AK36" i="5"/>
  <c r="AK995" i="5"/>
  <c r="AK37" i="5"/>
  <c r="AK996" i="5"/>
  <c r="AK38" i="5"/>
  <c r="AK39" i="5"/>
  <c r="AK40" i="5"/>
  <c r="AK41" i="5"/>
  <c r="AK31" i="5"/>
  <c r="AL457" i="5"/>
  <c r="AL466" i="5"/>
  <c r="AL32" i="5"/>
  <c r="AL493" i="5"/>
  <c r="AL502" i="5"/>
  <c r="AL508" i="5"/>
  <c r="AL514" i="5"/>
  <c r="AL520" i="5"/>
  <c r="AL526" i="5"/>
  <c r="AL599" i="5"/>
  <c r="AL992" i="5"/>
  <c r="AL34" i="5"/>
  <c r="AL781" i="5"/>
  <c r="AL790" i="5"/>
  <c r="AL993" i="5"/>
  <c r="AL35" i="5"/>
  <c r="AL994" i="5"/>
  <c r="AL36" i="5"/>
  <c r="AL995" i="5"/>
  <c r="AL37" i="5"/>
  <c r="AL996" i="5"/>
  <c r="AL38" i="5"/>
  <c r="AL39" i="5"/>
  <c r="AL40" i="5"/>
  <c r="AL41" i="5"/>
  <c r="AL31" i="5"/>
  <c r="AN457" i="5"/>
  <c r="AN466" i="5"/>
  <c r="AN32" i="5"/>
  <c r="AN493" i="5"/>
  <c r="AN502" i="5"/>
  <c r="AN508" i="5"/>
  <c r="AN514" i="5"/>
  <c r="AN520" i="5"/>
  <c r="AN526" i="5"/>
  <c r="AN599" i="5"/>
  <c r="AN18" i="7"/>
  <c r="AN60" i="7"/>
  <c r="AN69" i="7"/>
  <c r="AN78" i="7"/>
  <c r="AN87" i="7"/>
  <c r="AN89" i="7"/>
  <c r="AN992" i="5"/>
  <c r="AN34" i="5"/>
  <c r="AN781" i="5"/>
  <c r="AN790" i="5"/>
  <c r="AN993" i="5"/>
  <c r="AN35" i="5"/>
  <c r="AN994" i="5"/>
  <c r="AN36" i="5"/>
  <c r="AN995" i="5"/>
  <c r="AN37" i="5"/>
  <c r="AN996" i="5"/>
  <c r="AN38" i="5"/>
  <c r="AN39" i="5"/>
  <c r="AN40" i="5"/>
  <c r="AN41" i="5"/>
  <c r="AN31" i="5"/>
  <c r="AO457" i="5"/>
  <c r="AO466" i="5"/>
  <c r="AO32" i="5"/>
  <c r="AO493" i="5"/>
  <c r="AO502" i="5"/>
  <c r="AO508" i="5"/>
  <c r="AO514" i="5"/>
  <c r="AO520" i="5"/>
  <c r="AO526" i="5"/>
  <c r="AO599" i="5"/>
  <c r="AO18" i="7"/>
  <c r="AO60" i="7"/>
  <c r="AO69" i="7"/>
  <c r="AO78" i="7"/>
  <c r="AO87" i="7"/>
  <c r="AO89" i="7"/>
  <c r="AO992" i="5"/>
  <c r="AO34" i="5"/>
  <c r="AO781" i="5"/>
  <c r="AO790" i="5"/>
  <c r="AO993" i="5"/>
  <c r="AO35" i="5"/>
  <c r="AO994" i="5"/>
  <c r="AO36" i="5"/>
  <c r="AO995" i="5"/>
  <c r="AO37" i="5"/>
  <c r="AO996" i="5"/>
  <c r="AO38" i="5"/>
  <c r="AO39" i="5"/>
  <c r="AO40" i="5"/>
  <c r="AO41" i="5"/>
  <c r="AO31" i="5"/>
  <c r="AP457" i="5"/>
  <c r="AP466" i="5"/>
  <c r="AP32" i="5"/>
  <c r="AP493" i="5"/>
  <c r="AP502" i="5"/>
  <c r="AP508" i="5"/>
  <c r="AP514" i="5"/>
  <c r="AP520" i="5"/>
  <c r="AP526" i="5"/>
  <c r="AP599" i="5"/>
  <c r="AP18" i="7"/>
  <c r="AP60" i="7"/>
  <c r="AP69" i="7"/>
  <c r="AP78" i="7"/>
  <c r="AP87" i="7"/>
  <c r="AP89" i="7"/>
  <c r="AP992" i="5"/>
  <c r="AP34" i="5"/>
  <c r="AP781" i="5"/>
  <c r="AP790" i="5"/>
  <c r="AP993" i="5"/>
  <c r="AP35" i="5"/>
  <c r="AP994" i="5"/>
  <c r="AP36" i="5"/>
  <c r="AP995" i="5"/>
  <c r="AP37" i="5"/>
  <c r="AP996" i="5"/>
  <c r="AP38" i="5"/>
  <c r="AP39" i="5"/>
  <c r="AP40" i="5"/>
  <c r="AP41" i="5"/>
  <c r="AP31" i="5"/>
  <c r="AQ457" i="5"/>
  <c r="AQ466" i="5"/>
  <c r="AQ32" i="5"/>
  <c r="AQ493" i="5"/>
  <c r="AQ502" i="5"/>
  <c r="AQ508" i="5"/>
  <c r="AQ514" i="5"/>
  <c r="AQ520" i="5"/>
  <c r="AQ526" i="5"/>
  <c r="AQ599" i="5"/>
  <c r="AQ18" i="7"/>
  <c r="AQ60" i="7"/>
  <c r="AQ69" i="7"/>
  <c r="AQ78" i="7"/>
  <c r="AQ87" i="7"/>
  <c r="AQ89" i="7"/>
  <c r="AQ992" i="5"/>
  <c r="AQ34" i="5"/>
  <c r="AQ781" i="5"/>
  <c r="AQ790" i="5"/>
  <c r="AQ993" i="5"/>
  <c r="AQ35" i="5"/>
  <c r="AQ994" i="5"/>
  <c r="AQ36" i="5"/>
  <c r="AQ995" i="5"/>
  <c r="AQ37" i="5"/>
  <c r="AQ996" i="5"/>
  <c r="AQ38" i="5"/>
  <c r="AQ39" i="5"/>
  <c r="AQ40" i="5"/>
  <c r="AQ41" i="5"/>
  <c r="AQ31" i="5"/>
  <c r="AR457" i="5"/>
  <c r="AR466" i="5"/>
  <c r="AR32" i="5"/>
  <c r="AR493" i="5"/>
  <c r="AR502" i="5"/>
  <c r="AR508" i="5"/>
  <c r="AR514" i="5"/>
  <c r="AR520" i="5"/>
  <c r="AR526" i="5"/>
  <c r="AR599" i="5"/>
  <c r="AR18" i="7"/>
  <c r="AR60" i="7"/>
  <c r="AR69" i="7"/>
  <c r="AR78" i="7"/>
  <c r="AR87" i="7"/>
  <c r="AR89" i="7"/>
  <c r="AR992" i="5"/>
  <c r="AR34" i="5"/>
  <c r="AR781" i="5"/>
  <c r="AR790" i="5"/>
  <c r="AR993" i="5"/>
  <c r="AR35" i="5"/>
  <c r="AR994" i="5"/>
  <c r="AR36" i="5"/>
  <c r="AR995" i="5"/>
  <c r="AR37" i="5"/>
  <c r="AR996" i="5"/>
  <c r="AR38" i="5"/>
  <c r="AR39" i="5"/>
  <c r="AR40" i="5"/>
  <c r="AR41" i="5"/>
  <c r="AR31" i="5"/>
  <c r="AS457" i="5"/>
  <c r="AS466" i="5"/>
  <c r="AS32" i="5"/>
  <c r="AS493" i="5"/>
  <c r="AS502" i="5"/>
  <c r="AS508" i="5"/>
  <c r="AS514" i="5"/>
  <c r="AS520" i="5"/>
  <c r="AS526" i="5"/>
  <c r="AS599" i="5"/>
  <c r="AS18" i="7"/>
  <c r="AS60" i="7"/>
  <c r="AS69" i="7"/>
  <c r="AS78" i="7"/>
  <c r="AS87" i="7"/>
  <c r="AS89" i="7"/>
  <c r="AS992" i="5"/>
  <c r="AS34" i="5"/>
  <c r="AS781" i="5"/>
  <c r="AS790" i="5"/>
  <c r="AS993" i="5"/>
  <c r="AS35" i="5"/>
  <c r="AS994" i="5"/>
  <c r="AS36" i="5"/>
  <c r="AS995" i="5"/>
  <c r="AS37" i="5"/>
  <c r="AS996" i="5"/>
  <c r="AS38" i="5"/>
  <c r="AS39" i="5"/>
  <c r="AS40" i="5"/>
  <c r="AS41" i="5"/>
  <c r="AS31" i="5"/>
  <c r="AT457" i="5"/>
  <c r="AT466" i="5"/>
  <c r="AT32" i="5"/>
  <c r="AT493" i="5"/>
  <c r="AT502" i="5"/>
  <c r="AT508" i="5"/>
  <c r="AT514" i="5"/>
  <c r="AT520" i="5"/>
  <c r="AT526" i="5"/>
  <c r="AT599" i="5"/>
  <c r="AT18" i="7"/>
  <c r="AT60" i="7"/>
  <c r="AT69" i="7"/>
  <c r="AT78" i="7"/>
  <c r="AT87" i="7"/>
  <c r="AT89" i="7"/>
  <c r="AT992" i="5"/>
  <c r="AT34" i="5"/>
  <c r="AT781" i="5"/>
  <c r="AT790" i="5"/>
  <c r="AT993" i="5"/>
  <c r="AT35" i="5"/>
  <c r="AT994" i="5"/>
  <c r="AT36" i="5"/>
  <c r="AT995" i="5"/>
  <c r="AT37" i="5"/>
  <c r="AT996" i="5"/>
  <c r="AT38" i="5"/>
  <c r="AT39" i="5"/>
  <c r="AT40" i="5"/>
  <c r="AT41" i="5"/>
  <c r="AT31" i="5"/>
  <c r="AU457" i="5"/>
  <c r="AU466" i="5"/>
  <c r="AU32" i="5"/>
  <c r="AU493" i="5"/>
  <c r="AU502" i="5"/>
  <c r="AU508" i="5"/>
  <c r="AU514" i="5"/>
  <c r="AU520" i="5"/>
  <c r="AU526" i="5"/>
  <c r="AU599" i="5"/>
  <c r="AU18" i="7"/>
  <c r="AU60" i="7"/>
  <c r="AU69" i="7"/>
  <c r="AU78" i="7"/>
  <c r="AU87" i="7"/>
  <c r="AU89" i="7"/>
  <c r="AU992" i="5"/>
  <c r="AU34" i="5"/>
  <c r="AU781" i="5"/>
  <c r="AU790" i="5"/>
  <c r="AU993" i="5"/>
  <c r="AU35" i="5"/>
  <c r="AU994" i="5"/>
  <c r="AU36" i="5"/>
  <c r="AU995" i="5"/>
  <c r="AU37" i="5"/>
  <c r="AU996" i="5"/>
  <c r="AU38" i="5"/>
  <c r="AU39" i="5"/>
  <c r="AU40" i="5"/>
  <c r="AU41" i="5"/>
  <c r="AU31" i="5"/>
  <c r="AV457" i="5"/>
  <c r="AV466" i="5"/>
  <c r="AV32" i="5"/>
  <c r="AV493" i="5"/>
  <c r="AV502" i="5"/>
  <c r="AV508" i="5"/>
  <c r="AV514" i="5"/>
  <c r="AV520" i="5"/>
  <c r="AV526" i="5"/>
  <c r="AV599" i="5"/>
  <c r="AV18" i="7"/>
  <c r="AV60" i="7"/>
  <c r="AV69" i="7"/>
  <c r="AV78" i="7"/>
  <c r="AV87" i="7"/>
  <c r="AV89" i="7"/>
  <c r="AV992" i="5"/>
  <c r="AV34" i="5"/>
  <c r="AV781" i="5"/>
  <c r="AV790" i="5"/>
  <c r="AV993" i="5"/>
  <c r="AV35" i="5"/>
  <c r="AV994" i="5"/>
  <c r="AV36" i="5"/>
  <c r="AV995" i="5"/>
  <c r="AV37" i="5"/>
  <c r="AV996" i="5"/>
  <c r="AV38" i="5"/>
  <c r="AV39" i="5"/>
  <c r="AV40" i="5"/>
  <c r="AV41" i="5"/>
  <c r="AV31" i="5"/>
  <c r="AW457" i="5"/>
  <c r="AW466" i="5"/>
  <c r="AW32" i="5"/>
  <c r="AW493" i="5"/>
  <c r="AW502" i="5"/>
  <c r="AW508" i="5"/>
  <c r="AW514" i="5"/>
  <c r="AW520" i="5"/>
  <c r="AW526" i="5"/>
  <c r="AW599" i="5"/>
  <c r="AW18" i="7"/>
  <c r="AW60" i="7"/>
  <c r="AW69" i="7"/>
  <c r="AW78" i="7"/>
  <c r="AW87" i="7"/>
  <c r="AW89" i="7"/>
  <c r="AW992" i="5"/>
  <c r="AW34" i="5"/>
  <c r="AW781" i="5"/>
  <c r="AW790" i="5"/>
  <c r="AW993" i="5"/>
  <c r="AW35" i="5"/>
  <c r="AW994" i="5"/>
  <c r="AW36" i="5"/>
  <c r="AW995" i="5"/>
  <c r="AW37" i="5"/>
  <c r="AW996" i="5"/>
  <c r="AW38" i="5"/>
  <c r="AW39" i="5"/>
  <c r="AW40" i="5"/>
  <c r="AW41" i="5"/>
  <c r="AW31" i="5"/>
  <c r="AX457" i="5"/>
  <c r="AX466" i="5"/>
  <c r="AX32" i="5"/>
  <c r="AX493" i="5"/>
  <c r="AX502" i="5"/>
  <c r="AX508" i="5"/>
  <c r="AX514" i="5"/>
  <c r="AX520" i="5"/>
  <c r="AX526" i="5"/>
  <c r="AX599" i="5"/>
  <c r="AX18" i="7"/>
  <c r="AX60" i="7"/>
  <c r="AX69" i="7"/>
  <c r="AX78" i="7"/>
  <c r="AX87" i="7"/>
  <c r="AX89" i="7"/>
  <c r="AX992" i="5"/>
  <c r="AX34" i="5"/>
  <c r="AX781" i="5"/>
  <c r="AX790" i="5"/>
  <c r="AX993" i="5"/>
  <c r="AX35" i="5"/>
  <c r="AX994" i="5"/>
  <c r="AX36" i="5"/>
  <c r="AX995" i="5"/>
  <c r="AX37" i="5"/>
  <c r="AX996" i="5"/>
  <c r="AX38" i="5"/>
  <c r="AX39" i="5"/>
  <c r="AX40" i="5"/>
  <c r="AX41" i="5"/>
  <c r="AX31" i="5"/>
  <c r="AY457" i="5"/>
  <c r="AY466" i="5"/>
  <c r="AY32" i="5"/>
  <c r="AY493" i="5"/>
  <c r="AY502" i="5"/>
  <c r="AY508" i="5"/>
  <c r="AY514" i="5"/>
  <c r="AY520" i="5"/>
  <c r="AY526" i="5"/>
  <c r="AY599" i="5"/>
  <c r="AY18" i="7"/>
  <c r="AY60" i="7"/>
  <c r="AY69" i="7"/>
  <c r="AY78" i="7"/>
  <c r="AY87" i="7"/>
  <c r="AY89" i="7"/>
  <c r="AY992" i="5"/>
  <c r="AY34" i="5"/>
  <c r="AY781" i="5"/>
  <c r="AY790" i="5"/>
  <c r="AY993" i="5"/>
  <c r="AY35" i="5"/>
  <c r="AY994" i="5"/>
  <c r="AY36" i="5"/>
  <c r="AY995" i="5"/>
  <c r="AY37" i="5"/>
  <c r="AY996" i="5"/>
  <c r="AY38" i="5"/>
  <c r="AY39" i="5"/>
  <c r="AY40" i="5"/>
  <c r="AY41" i="5"/>
  <c r="AY31" i="5"/>
  <c r="AZ457" i="5"/>
  <c r="AZ466" i="5"/>
  <c r="AZ32" i="5"/>
  <c r="AZ493" i="5"/>
  <c r="AZ502" i="5"/>
  <c r="AZ508" i="5"/>
  <c r="AZ514" i="5"/>
  <c r="AZ520" i="5"/>
  <c r="AZ526" i="5"/>
  <c r="AZ599" i="5"/>
  <c r="AZ18" i="7"/>
  <c r="AZ60" i="7"/>
  <c r="AZ69" i="7"/>
  <c r="AZ78" i="7"/>
  <c r="AZ87" i="7"/>
  <c r="AZ89" i="7"/>
  <c r="AZ992" i="5"/>
  <c r="AZ34" i="5"/>
  <c r="AZ781" i="5"/>
  <c r="AZ790" i="5"/>
  <c r="AZ993" i="5"/>
  <c r="AZ35" i="5"/>
  <c r="AZ994" i="5"/>
  <c r="AZ36" i="5"/>
  <c r="AZ995" i="5"/>
  <c r="AZ37" i="5"/>
  <c r="AZ996" i="5"/>
  <c r="AZ38" i="5"/>
  <c r="AZ39" i="5"/>
  <c r="AZ40" i="5"/>
  <c r="AZ41" i="5"/>
  <c r="AZ31" i="5"/>
  <c r="BA457" i="5"/>
  <c r="BA466" i="5"/>
  <c r="BA493" i="5"/>
  <c r="BA502" i="5"/>
  <c r="BA508" i="5"/>
  <c r="BA514" i="5"/>
  <c r="BA520" i="5"/>
  <c r="BA526" i="5"/>
  <c r="BA599" i="5"/>
  <c r="BA18" i="7"/>
  <c r="BA60" i="7"/>
  <c r="BA69" i="7"/>
  <c r="BA78" i="7"/>
  <c r="BA87" i="7"/>
  <c r="BA89" i="7"/>
  <c r="BA992" i="5"/>
  <c r="BA34" i="5"/>
  <c r="BA781" i="5"/>
  <c r="BA790" i="5"/>
  <c r="BA993" i="5"/>
  <c r="BA35" i="5"/>
  <c r="BA994" i="5"/>
  <c r="BA36" i="5"/>
  <c r="BA995" i="5"/>
  <c r="BA37" i="5"/>
  <c r="BA996" i="5"/>
  <c r="BA38" i="5"/>
  <c r="BA39" i="5"/>
  <c r="BA40" i="5"/>
  <c r="BA41" i="5"/>
  <c r="BA31" i="5"/>
  <c r="BB457" i="5"/>
  <c r="BB466" i="5"/>
  <c r="BB32" i="5"/>
  <c r="BB493" i="5"/>
  <c r="BB502" i="5"/>
  <c r="BB508" i="5"/>
  <c r="BB514" i="5"/>
  <c r="BB520" i="5"/>
  <c r="BB526" i="5"/>
  <c r="BB599" i="5"/>
  <c r="BB18" i="7"/>
  <c r="BB60" i="7"/>
  <c r="BB69" i="7"/>
  <c r="BB78" i="7"/>
  <c r="BB87" i="7"/>
  <c r="BB89" i="7"/>
  <c r="BB992" i="5"/>
  <c r="BB34" i="5"/>
  <c r="BB781" i="5"/>
  <c r="BB790" i="5"/>
  <c r="BB993" i="5"/>
  <c r="BB35" i="5"/>
  <c r="BB994" i="5"/>
  <c r="BB36" i="5"/>
  <c r="BB995" i="5"/>
  <c r="BB37" i="5"/>
  <c r="BB996" i="5"/>
  <c r="BB38" i="5"/>
  <c r="BB39" i="5"/>
  <c r="BB40" i="5"/>
  <c r="BB41" i="5"/>
  <c r="BB31" i="5"/>
  <c r="BC457" i="5"/>
  <c r="BC466" i="5"/>
  <c r="BC32" i="5"/>
  <c r="BC493" i="5"/>
  <c r="BC502" i="5"/>
  <c r="BC508" i="5"/>
  <c r="BC514" i="5"/>
  <c r="BC520" i="5"/>
  <c r="BC526" i="5"/>
  <c r="BC599" i="5"/>
  <c r="BC18" i="7"/>
  <c r="BC60" i="7"/>
  <c r="BC69" i="7"/>
  <c r="BC78" i="7"/>
  <c r="BC87" i="7"/>
  <c r="BC89" i="7"/>
  <c r="BC992" i="5"/>
  <c r="BC34" i="5"/>
  <c r="BC781" i="5"/>
  <c r="BC790" i="5"/>
  <c r="BC993" i="5"/>
  <c r="BC35" i="5"/>
  <c r="BC994" i="5"/>
  <c r="BC36" i="5"/>
  <c r="BC995" i="5"/>
  <c r="BC37" i="5"/>
  <c r="BC996" i="5"/>
  <c r="BC38" i="5"/>
  <c r="BC39" i="5"/>
  <c r="BC40" i="5"/>
  <c r="BC41" i="5"/>
  <c r="BC31" i="5"/>
  <c r="BD457" i="5"/>
  <c r="BD466" i="5"/>
  <c r="BD32" i="5"/>
  <c r="BD493" i="5"/>
  <c r="BD502" i="5"/>
  <c r="BD508" i="5"/>
  <c r="BD514" i="5"/>
  <c r="BD520" i="5"/>
  <c r="BD526" i="5"/>
  <c r="BD599" i="5"/>
  <c r="BE18" i="7"/>
  <c r="BE60" i="7"/>
  <c r="BE69" i="7"/>
  <c r="BE78" i="7"/>
  <c r="BE87" i="7"/>
  <c r="BE89" i="7"/>
  <c r="BD992" i="5"/>
  <c r="BD34" i="5"/>
  <c r="BD781" i="5"/>
  <c r="BD790" i="5"/>
  <c r="BD993" i="5"/>
  <c r="BD35" i="5"/>
  <c r="BD994" i="5"/>
  <c r="BD36" i="5"/>
  <c r="BD995" i="5"/>
  <c r="BD37" i="5"/>
  <c r="BD996" i="5"/>
  <c r="BD38" i="5"/>
  <c r="BD39" i="5"/>
  <c r="BD40" i="5"/>
  <c r="BD41" i="5"/>
  <c r="BD31" i="5"/>
  <c r="BE457" i="5"/>
  <c r="BE466" i="5"/>
  <c r="BE32" i="5"/>
  <c r="BE493" i="5"/>
  <c r="BE502" i="5"/>
  <c r="BE508" i="5"/>
  <c r="BE514" i="5"/>
  <c r="BE520" i="5"/>
  <c r="BE526" i="5"/>
  <c r="BE599" i="5"/>
  <c r="BE992" i="5"/>
  <c r="BE34" i="5"/>
  <c r="BE781" i="5"/>
  <c r="BE790" i="5"/>
  <c r="BE993" i="5"/>
  <c r="BE35" i="5"/>
  <c r="BE994" i="5"/>
  <c r="BE36" i="5"/>
  <c r="BE995" i="5"/>
  <c r="BE37" i="5"/>
  <c r="BE996" i="5"/>
  <c r="BE38" i="5"/>
  <c r="BE39" i="5"/>
  <c r="BE40" i="5"/>
  <c r="BE41" i="5"/>
  <c r="BE31" i="5"/>
  <c r="BG457" i="5"/>
  <c r="BG466" i="5"/>
  <c r="BG32" i="5"/>
  <c r="BG493" i="5"/>
  <c r="BG502" i="5"/>
  <c r="BG508" i="5"/>
  <c r="BG514" i="5"/>
  <c r="BG520" i="5"/>
  <c r="BG526" i="5"/>
  <c r="BG599" i="5"/>
  <c r="BG18" i="7"/>
  <c r="BG60" i="7"/>
  <c r="BG69" i="7"/>
  <c r="BG78" i="7"/>
  <c r="BG87" i="7"/>
  <c r="BG89" i="7"/>
  <c r="BG992" i="5"/>
  <c r="BG34" i="5"/>
  <c r="BG781" i="5"/>
  <c r="BG790" i="5"/>
  <c r="BG993" i="5"/>
  <c r="BG35" i="5"/>
  <c r="BG994" i="5"/>
  <c r="BG36" i="5"/>
  <c r="BG995" i="5"/>
  <c r="BG37" i="5"/>
  <c r="BG996" i="5"/>
  <c r="BG38" i="5"/>
  <c r="BG39" i="5"/>
  <c r="BG40" i="5"/>
  <c r="BG41" i="5"/>
  <c r="BG31" i="5"/>
  <c r="BH457" i="5"/>
  <c r="BH466" i="5"/>
  <c r="BH32" i="5"/>
  <c r="BH493" i="5"/>
  <c r="BH502" i="5"/>
  <c r="BH508" i="5"/>
  <c r="BH514" i="5"/>
  <c r="BH520" i="5"/>
  <c r="BH526" i="5"/>
  <c r="BH599" i="5"/>
  <c r="BH18" i="7"/>
  <c r="BH60" i="7"/>
  <c r="BH69" i="7"/>
  <c r="BH78" i="7"/>
  <c r="BH87" i="7"/>
  <c r="BH89" i="7"/>
  <c r="BH992" i="5"/>
  <c r="BH34" i="5"/>
  <c r="BH781" i="5"/>
  <c r="BH790" i="5"/>
  <c r="BH993" i="5"/>
  <c r="BH35" i="5"/>
  <c r="BH994" i="5"/>
  <c r="BH36" i="5"/>
  <c r="BH995" i="5"/>
  <c r="BH37" i="5"/>
  <c r="BH996" i="5"/>
  <c r="BH38" i="5"/>
  <c r="BH39" i="5"/>
  <c r="BH40" i="5"/>
  <c r="BH41" i="5"/>
  <c r="BH31" i="5"/>
  <c r="BI457" i="5"/>
  <c r="BI466" i="5"/>
  <c r="BI32" i="5"/>
  <c r="BI493" i="5"/>
  <c r="BI502" i="5"/>
  <c r="BI508" i="5"/>
  <c r="BI514" i="5"/>
  <c r="BI520" i="5"/>
  <c r="BI526" i="5"/>
  <c r="BI599" i="5"/>
  <c r="BI18" i="7"/>
  <c r="BI60" i="7"/>
  <c r="BI69" i="7"/>
  <c r="BI78" i="7"/>
  <c r="BI87" i="7"/>
  <c r="BI89" i="7"/>
  <c r="BI992" i="5"/>
  <c r="BI34" i="5"/>
  <c r="BI781" i="5"/>
  <c r="BI790" i="5"/>
  <c r="BI993" i="5"/>
  <c r="BI35" i="5"/>
  <c r="BI994" i="5"/>
  <c r="BI36" i="5"/>
  <c r="BI995" i="5"/>
  <c r="BI37" i="5"/>
  <c r="BI996" i="5"/>
  <c r="BI38" i="5"/>
  <c r="BI39" i="5"/>
  <c r="BI40" i="5"/>
  <c r="BI41" i="5"/>
  <c r="BI31" i="5"/>
  <c r="BJ457" i="5"/>
  <c r="BJ466" i="5"/>
  <c r="BJ32" i="5"/>
  <c r="BJ493" i="5"/>
  <c r="BJ502" i="5"/>
  <c r="BJ508" i="5"/>
  <c r="BJ514" i="5"/>
  <c r="BJ520" i="5"/>
  <c r="BJ526" i="5"/>
  <c r="BJ599" i="5"/>
  <c r="BJ18" i="7"/>
  <c r="BJ60" i="7"/>
  <c r="BJ69" i="7"/>
  <c r="BJ78" i="7"/>
  <c r="BJ87" i="7"/>
  <c r="BJ89" i="7"/>
  <c r="BJ992" i="5"/>
  <c r="BJ34" i="5"/>
  <c r="BJ781" i="5"/>
  <c r="BJ790" i="5"/>
  <c r="BJ993" i="5"/>
  <c r="BJ35" i="5"/>
  <c r="BJ994" i="5"/>
  <c r="BJ36" i="5"/>
  <c r="BJ995" i="5"/>
  <c r="BJ37" i="5"/>
  <c r="BJ996" i="5"/>
  <c r="BJ38" i="5"/>
  <c r="BJ39" i="5"/>
  <c r="BJ40" i="5"/>
  <c r="BJ41" i="5"/>
  <c r="BJ31" i="5"/>
  <c r="BK457" i="5"/>
  <c r="BK466" i="5"/>
  <c r="BK32" i="5"/>
  <c r="BK493" i="5"/>
  <c r="BK502" i="5"/>
  <c r="BK508" i="5"/>
  <c r="BK514" i="5"/>
  <c r="BK520" i="5"/>
  <c r="BK526" i="5"/>
  <c r="BK599" i="5"/>
  <c r="BK18" i="7"/>
  <c r="BK60" i="7"/>
  <c r="BK69" i="7"/>
  <c r="BK78" i="7"/>
  <c r="BK87" i="7"/>
  <c r="BK89" i="7"/>
  <c r="BK992" i="5"/>
  <c r="BK34" i="5"/>
  <c r="BK781" i="5"/>
  <c r="BK790" i="5"/>
  <c r="BK993" i="5"/>
  <c r="BK35" i="5"/>
  <c r="BK994" i="5"/>
  <c r="BK36" i="5"/>
  <c r="BK995" i="5"/>
  <c r="BK37" i="5"/>
  <c r="BK996" i="5"/>
  <c r="BK38" i="5"/>
  <c r="BK39" i="5"/>
  <c r="BK40" i="5"/>
  <c r="BK41" i="5"/>
  <c r="BK31" i="5"/>
  <c r="BL457" i="5"/>
  <c r="BL466" i="5"/>
  <c r="BL32" i="5"/>
  <c r="BL493" i="5"/>
  <c r="BL502" i="5"/>
  <c r="BL508" i="5"/>
  <c r="BL514" i="5"/>
  <c r="BL520" i="5"/>
  <c r="BL526" i="5"/>
  <c r="BL599" i="5"/>
  <c r="BL18" i="7"/>
  <c r="BL60" i="7"/>
  <c r="BL69" i="7"/>
  <c r="BL78" i="7"/>
  <c r="BL87" i="7"/>
  <c r="BL89" i="7"/>
  <c r="BL992" i="5"/>
  <c r="BL34" i="5"/>
  <c r="BL781" i="5"/>
  <c r="BL790" i="5"/>
  <c r="BL993" i="5"/>
  <c r="BL35" i="5"/>
  <c r="BL994" i="5"/>
  <c r="BL36" i="5"/>
  <c r="BL995" i="5"/>
  <c r="BL37" i="5"/>
  <c r="BL996" i="5"/>
  <c r="BL38" i="5"/>
  <c r="BL39" i="5"/>
  <c r="BL40" i="5"/>
  <c r="BL41" i="5"/>
  <c r="BL31" i="5"/>
  <c r="BM457" i="5"/>
  <c r="BM466" i="5"/>
  <c r="BM32" i="5"/>
  <c r="BM493" i="5"/>
  <c r="BM502" i="5"/>
  <c r="BM508" i="5"/>
  <c r="BM514" i="5"/>
  <c r="BM520" i="5"/>
  <c r="BM526" i="5"/>
  <c r="BM599" i="5"/>
  <c r="BM18" i="7"/>
  <c r="BM60" i="7"/>
  <c r="BM69" i="7"/>
  <c r="BM78" i="7"/>
  <c r="BM87" i="7"/>
  <c r="BM89" i="7"/>
  <c r="BM992" i="5"/>
  <c r="BM34" i="5"/>
  <c r="BM781" i="5"/>
  <c r="BM790" i="5"/>
  <c r="BM993" i="5"/>
  <c r="BM35" i="5"/>
  <c r="BM994" i="5"/>
  <c r="BM36" i="5"/>
  <c r="BM995" i="5"/>
  <c r="BM37" i="5"/>
  <c r="BM996" i="5"/>
  <c r="BM38" i="5"/>
  <c r="BM39" i="5"/>
  <c r="BM40" i="5"/>
  <c r="BM41" i="5"/>
  <c r="BM31" i="5"/>
  <c r="BN457" i="5"/>
  <c r="BN466" i="5"/>
  <c r="BN32" i="5"/>
  <c r="BN493" i="5"/>
  <c r="BN502" i="5"/>
  <c r="BN508" i="5"/>
  <c r="BN514" i="5"/>
  <c r="BN520" i="5"/>
  <c r="BN526" i="5"/>
  <c r="BN599" i="5"/>
  <c r="BN18" i="7"/>
  <c r="BN60" i="7"/>
  <c r="BN69" i="7"/>
  <c r="BN78" i="7"/>
  <c r="BN87" i="7"/>
  <c r="BN89" i="7"/>
  <c r="BN992" i="5"/>
  <c r="BN34" i="5"/>
  <c r="BN781" i="5"/>
  <c r="BN790" i="5"/>
  <c r="BN993" i="5"/>
  <c r="BN35" i="5"/>
  <c r="BN994" i="5"/>
  <c r="BN36" i="5"/>
  <c r="BN995" i="5"/>
  <c r="BN37" i="5"/>
  <c r="BN996" i="5"/>
  <c r="BN38" i="5"/>
  <c r="BN39" i="5"/>
  <c r="BN40" i="5"/>
  <c r="BN41" i="5"/>
  <c r="BN31" i="5"/>
  <c r="BO457" i="5"/>
  <c r="BO466" i="5"/>
  <c r="BO32" i="5"/>
  <c r="BO493" i="5"/>
  <c r="BO502" i="5"/>
  <c r="BO508" i="5"/>
  <c r="BO514" i="5"/>
  <c r="BO520" i="5"/>
  <c r="BO526" i="5"/>
  <c r="BO599" i="5"/>
  <c r="BO18" i="7"/>
  <c r="BO60" i="7"/>
  <c r="BO69" i="7"/>
  <c r="BO78" i="7"/>
  <c r="BO87" i="7"/>
  <c r="BO89" i="7"/>
  <c r="BO992" i="5"/>
  <c r="BO34" i="5"/>
  <c r="BO781" i="5"/>
  <c r="BO790" i="5"/>
  <c r="BO993" i="5"/>
  <c r="BO35" i="5"/>
  <c r="BO994" i="5"/>
  <c r="BO36" i="5"/>
  <c r="BO995" i="5"/>
  <c r="BO37" i="5"/>
  <c r="BO996" i="5"/>
  <c r="BO38" i="5"/>
  <c r="BO39" i="5"/>
  <c r="BO40" i="5"/>
  <c r="BO41" i="5"/>
  <c r="BO31" i="5"/>
  <c r="BP457" i="5"/>
  <c r="BP466" i="5"/>
  <c r="BP32" i="5"/>
  <c r="BP493" i="5"/>
  <c r="BP502" i="5"/>
  <c r="BP508" i="5"/>
  <c r="BP514" i="5"/>
  <c r="BP520" i="5"/>
  <c r="BP526" i="5"/>
  <c r="BP599" i="5"/>
  <c r="BP18" i="7"/>
  <c r="BP60" i="7"/>
  <c r="BP69" i="7"/>
  <c r="BP78" i="7"/>
  <c r="BP87" i="7"/>
  <c r="BP89" i="7"/>
  <c r="BP992" i="5"/>
  <c r="BP34" i="5"/>
  <c r="BP781" i="5"/>
  <c r="BP790" i="5"/>
  <c r="BP993" i="5"/>
  <c r="BP35" i="5"/>
  <c r="BP994" i="5"/>
  <c r="BP36" i="5"/>
  <c r="BP995" i="5"/>
  <c r="BP37" i="5"/>
  <c r="BP996" i="5"/>
  <c r="BP38" i="5"/>
  <c r="BP39" i="5"/>
  <c r="BP40" i="5"/>
  <c r="BP41" i="5"/>
  <c r="BP31" i="5"/>
  <c r="BQ457" i="5"/>
  <c r="BQ466" i="5"/>
  <c r="BQ32" i="5"/>
  <c r="BQ493" i="5"/>
  <c r="BQ502" i="5"/>
  <c r="BQ508" i="5"/>
  <c r="BQ514" i="5"/>
  <c r="BQ520" i="5"/>
  <c r="BQ526" i="5"/>
  <c r="BQ599" i="5"/>
  <c r="BQ18" i="7"/>
  <c r="BQ60" i="7"/>
  <c r="BQ69" i="7"/>
  <c r="BQ78" i="7"/>
  <c r="BQ87" i="7"/>
  <c r="BQ89" i="7"/>
  <c r="BQ992" i="5"/>
  <c r="BQ34" i="5"/>
  <c r="BQ781" i="5"/>
  <c r="BQ993" i="5"/>
  <c r="BQ35" i="5"/>
  <c r="BQ994" i="5"/>
  <c r="BQ36" i="5"/>
  <c r="BQ995" i="5"/>
  <c r="BQ37" i="5"/>
  <c r="BQ996" i="5"/>
  <c r="BQ38" i="5"/>
  <c r="BQ39" i="5"/>
  <c r="BQ40" i="5"/>
  <c r="BQ41" i="5"/>
  <c r="BQ31" i="5"/>
  <c r="BR457" i="5"/>
  <c r="BR466" i="5"/>
  <c r="BR493" i="5"/>
  <c r="BR502" i="5"/>
  <c r="BR508" i="5"/>
  <c r="BR514" i="5"/>
  <c r="BR520" i="5"/>
  <c r="BR526" i="5"/>
  <c r="BR599" i="5"/>
  <c r="BR18" i="7"/>
  <c r="BR60" i="7"/>
  <c r="BR69" i="7"/>
  <c r="BR78" i="7"/>
  <c r="BR87" i="7"/>
  <c r="BR89" i="7"/>
  <c r="BR992" i="5"/>
  <c r="BR34" i="5"/>
  <c r="BR781" i="5"/>
  <c r="BR790" i="5"/>
  <c r="BR993" i="5"/>
  <c r="BR35" i="5"/>
  <c r="BR994" i="5"/>
  <c r="BR36" i="5"/>
  <c r="BR995" i="5"/>
  <c r="BR37" i="5"/>
  <c r="BR996" i="5"/>
  <c r="BR38" i="5"/>
  <c r="BR39" i="5"/>
  <c r="BR40" i="5"/>
  <c r="BR41" i="5"/>
  <c r="BR31" i="5"/>
  <c r="BS457" i="5"/>
  <c r="BS466" i="5"/>
  <c r="BS32" i="5"/>
  <c r="BS493" i="5"/>
  <c r="BS502" i="5"/>
  <c r="BS508" i="5"/>
  <c r="BS514" i="5"/>
  <c r="BS520" i="5"/>
  <c r="BS526" i="5"/>
  <c r="BS599" i="5"/>
  <c r="BS18" i="7"/>
  <c r="BS60" i="7"/>
  <c r="BS69" i="7"/>
  <c r="BS78" i="7"/>
  <c r="BS87" i="7"/>
  <c r="BS89" i="7"/>
  <c r="BS992" i="5"/>
  <c r="BS34" i="5"/>
  <c r="BS781" i="5"/>
  <c r="BS790" i="5"/>
  <c r="BS993" i="5"/>
  <c r="BS35" i="5"/>
  <c r="BS994" i="5"/>
  <c r="BS36" i="5"/>
  <c r="BS995" i="5"/>
  <c r="BS37" i="5"/>
  <c r="BS996" i="5"/>
  <c r="BS38" i="5"/>
  <c r="BS39" i="5"/>
  <c r="BS40" i="5"/>
  <c r="BS41" i="5"/>
  <c r="BS31" i="5"/>
  <c r="BT457" i="5"/>
  <c r="BT466" i="5"/>
  <c r="BT32" i="5"/>
  <c r="BT493" i="5"/>
  <c r="BT502" i="5"/>
  <c r="BT508" i="5"/>
  <c r="BT514" i="5"/>
  <c r="BT520" i="5"/>
  <c r="BT526" i="5"/>
  <c r="BT599" i="5"/>
  <c r="BT18" i="7"/>
  <c r="BT60" i="7"/>
  <c r="BT69" i="7"/>
  <c r="BT78" i="7"/>
  <c r="BT87" i="7"/>
  <c r="BT89" i="7"/>
  <c r="BT992" i="5"/>
  <c r="BT34" i="5"/>
  <c r="BT781" i="5"/>
  <c r="BT790" i="5"/>
  <c r="BT993" i="5"/>
  <c r="BT35" i="5"/>
  <c r="BT994" i="5"/>
  <c r="BT36" i="5"/>
  <c r="BT995" i="5"/>
  <c r="BT37" i="5"/>
  <c r="BT996" i="5"/>
  <c r="BT38" i="5"/>
  <c r="BT39" i="5"/>
  <c r="BT40" i="5"/>
  <c r="BT41" i="5"/>
  <c r="BT31" i="5"/>
  <c r="BU457" i="5"/>
  <c r="BU466" i="5"/>
  <c r="BU32" i="5"/>
  <c r="BU493" i="5"/>
  <c r="BU502" i="5"/>
  <c r="BU508" i="5"/>
  <c r="BU514" i="5"/>
  <c r="BU520" i="5"/>
  <c r="BU526" i="5"/>
  <c r="BU599" i="5"/>
  <c r="BU18" i="7"/>
  <c r="BU60" i="7"/>
  <c r="BU69" i="7"/>
  <c r="BU78" i="7"/>
  <c r="BU87" i="7"/>
  <c r="BU89" i="7"/>
  <c r="BU992" i="5"/>
  <c r="BU34" i="5"/>
  <c r="BU781" i="5"/>
  <c r="BU790" i="5"/>
  <c r="BU993" i="5"/>
  <c r="BU35" i="5"/>
  <c r="BU994" i="5"/>
  <c r="BU36" i="5"/>
  <c r="BU995" i="5"/>
  <c r="BU37" i="5"/>
  <c r="BU996" i="5"/>
  <c r="BU38" i="5"/>
  <c r="BU39" i="5"/>
  <c r="BU40" i="5"/>
  <c r="BU41" i="5"/>
  <c r="BU31" i="5"/>
  <c r="BV457" i="5"/>
  <c r="BV466" i="5"/>
  <c r="BV32" i="5"/>
  <c r="BV493" i="5"/>
  <c r="BV502" i="5"/>
  <c r="BV508" i="5"/>
  <c r="BV514" i="5"/>
  <c r="BV520" i="5"/>
  <c r="BV526" i="5"/>
  <c r="BV599" i="5"/>
  <c r="BV18" i="7"/>
  <c r="BV60" i="7"/>
  <c r="BV69" i="7"/>
  <c r="BV78" i="7"/>
  <c r="BV87" i="7"/>
  <c r="BV89" i="7"/>
  <c r="BV992" i="5"/>
  <c r="BV34" i="5"/>
  <c r="BV781" i="5"/>
  <c r="BV790" i="5"/>
  <c r="BV993" i="5"/>
  <c r="BV35" i="5"/>
  <c r="BV994" i="5"/>
  <c r="BV36" i="5"/>
  <c r="BV995" i="5"/>
  <c r="BV37" i="5"/>
  <c r="BV996" i="5"/>
  <c r="BV38" i="5"/>
  <c r="BV39" i="5"/>
  <c r="BV40" i="5"/>
  <c r="BV41" i="5"/>
  <c r="BV31" i="5"/>
  <c r="BW457" i="5"/>
  <c r="BW466" i="5"/>
  <c r="BW32" i="5"/>
  <c r="BW493" i="5"/>
  <c r="BW502" i="5"/>
  <c r="BW508" i="5"/>
  <c r="BW514" i="5"/>
  <c r="BW520" i="5"/>
  <c r="BW526" i="5"/>
  <c r="BW599" i="5"/>
  <c r="BX18" i="7"/>
  <c r="BX60" i="7"/>
  <c r="BX69" i="7"/>
  <c r="BX78" i="7"/>
  <c r="BX87" i="7"/>
  <c r="BX89" i="7"/>
  <c r="BW992" i="5"/>
  <c r="BW34" i="5"/>
  <c r="BW781" i="5"/>
  <c r="BW790" i="5"/>
  <c r="BW993" i="5"/>
  <c r="BW35" i="5"/>
  <c r="BW994" i="5"/>
  <c r="BW36" i="5"/>
  <c r="BW995" i="5"/>
  <c r="BW37" i="5"/>
  <c r="BW996" i="5"/>
  <c r="BW38" i="5"/>
  <c r="BW39" i="5"/>
  <c r="BW40" i="5"/>
  <c r="BW41" i="5"/>
  <c r="BW31" i="5"/>
  <c r="BX457" i="5"/>
  <c r="BX466" i="5"/>
  <c r="BX32" i="5"/>
  <c r="BX493" i="5"/>
  <c r="BX502" i="5"/>
  <c r="BX508" i="5"/>
  <c r="BX514" i="5"/>
  <c r="BX520" i="5"/>
  <c r="BX526" i="5"/>
  <c r="BX599" i="5"/>
  <c r="BX992" i="5"/>
  <c r="BX34" i="5"/>
  <c r="BX781" i="5"/>
  <c r="BX790" i="5"/>
  <c r="BX993" i="5"/>
  <c r="BX35" i="5"/>
  <c r="BX994" i="5"/>
  <c r="BX36" i="5"/>
  <c r="BX995" i="5"/>
  <c r="BX37" i="5"/>
  <c r="BX996" i="5"/>
  <c r="BX38" i="5"/>
  <c r="BX39" i="5"/>
  <c r="BX40" i="5"/>
  <c r="BX41" i="5"/>
  <c r="BX31" i="5"/>
  <c r="BZ457" i="5"/>
  <c r="BZ466" i="5"/>
  <c r="BZ32" i="5"/>
  <c r="BZ992" i="5"/>
  <c r="BZ34" i="5"/>
  <c r="BZ781" i="5"/>
  <c r="BZ790" i="5"/>
  <c r="BZ993" i="5"/>
  <c r="BZ35" i="5"/>
  <c r="BZ994" i="5"/>
  <c r="BZ36" i="5"/>
  <c r="BZ995" i="5"/>
  <c r="BZ37" i="5"/>
  <c r="BZ996" i="5"/>
  <c r="BZ38" i="5"/>
  <c r="BZ997" i="5"/>
  <c r="BZ39" i="5"/>
  <c r="BZ998" i="5"/>
  <c r="BZ40" i="5"/>
  <c r="BZ41" i="5"/>
  <c r="BZ31" i="5"/>
  <c r="CA457" i="5"/>
  <c r="CA466" i="5"/>
  <c r="CA32" i="5"/>
  <c r="CA34" i="5"/>
  <c r="CA790" i="5"/>
  <c r="CA35" i="5"/>
  <c r="CA994" i="5"/>
  <c r="CA36" i="5"/>
  <c r="CA995" i="5"/>
  <c r="CA37" i="5"/>
  <c r="CA996" i="5"/>
  <c r="CA38" i="5"/>
  <c r="CA997" i="5"/>
  <c r="CA39" i="5"/>
  <c r="CA998" i="5"/>
  <c r="CA40" i="5"/>
  <c r="CA41" i="5"/>
  <c r="CA31" i="5"/>
  <c r="CB457" i="5"/>
  <c r="CB466" i="5"/>
  <c r="CB32" i="5"/>
  <c r="CB34" i="5"/>
  <c r="CB781" i="5"/>
  <c r="CB790" i="5"/>
  <c r="CB993" i="5"/>
  <c r="CB35" i="5"/>
  <c r="CB994" i="5"/>
  <c r="CB36" i="5"/>
  <c r="CB995" i="5"/>
  <c r="CB37" i="5"/>
  <c r="CB996" i="5"/>
  <c r="CB38" i="5"/>
  <c r="CB997" i="5"/>
  <c r="CB39" i="5"/>
  <c r="CB998" i="5"/>
  <c r="CB40" i="5"/>
  <c r="CB41" i="5"/>
  <c r="CB31" i="5"/>
  <c r="CC457" i="5"/>
  <c r="CC466" i="5"/>
  <c r="CC32" i="5"/>
  <c r="CC34" i="5"/>
  <c r="CC790" i="5"/>
  <c r="CC35" i="5"/>
  <c r="CC994" i="5"/>
  <c r="CC36" i="5"/>
  <c r="CC995" i="5"/>
  <c r="CC37" i="5"/>
  <c r="CC996" i="5"/>
  <c r="CC38" i="5"/>
  <c r="CC997" i="5"/>
  <c r="CC39" i="5"/>
  <c r="CC998" i="5"/>
  <c r="CC40" i="5"/>
  <c r="CC41" i="5"/>
  <c r="CC31" i="5"/>
  <c r="DR31" i="5"/>
  <c r="CD31" i="5"/>
  <c r="DS31" i="5"/>
  <c r="CE31" i="5"/>
  <c r="DT31" i="5"/>
  <c r="CF31" i="5"/>
  <c r="DU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2" i="5"/>
  <c r="CD32" i="5"/>
  <c r="DS32" i="5"/>
  <c r="CE32" i="5"/>
  <c r="DT32" i="5"/>
  <c r="CF32" i="5"/>
  <c r="DU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3" i="5"/>
  <c r="CD33" i="5"/>
  <c r="DS33" i="5"/>
  <c r="CE33" i="5"/>
  <c r="DT33" i="5"/>
  <c r="CF33" i="5"/>
  <c r="DU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4" i="5"/>
  <c r="CD34" i="5"/>
  <c r="DS34" i="5"/>
  <c r="CE34" i="5"/>
  <c r="DT34" i="5"/>
  <c r="CF34" i="5"/>
  <c r="DU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5" i="5"/>
  <c r="CD35" i="5"/>
  <c r="DS35" i="5"/>
  <c r="CE35" i="5"/>
  <c r="DT35" i="5"/>
  <c r="CF35" i="5"/>
  <c r="DU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6" i="5"/>
  <c r="CD36" i="5"/>
  <c r="DS36" i="5"/>
  <c r="CE36" i="5"/>
  <c r="DT36" i="5"/>
  <c r="CF36" i="5"/>
  <c r="DU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7" i="5"/>
  <c r="CD37" i="5"/>
  <c r="DS37" i="5"/>
  <c r="CE37" i="5"/>
  <c r="DT37" i="5"/>
  <c r="CF37" i="5"/>
  <c r="DU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8" i="5"/>
  <c r="CD38" i="5"/>
  <c r="DS38" i="5"/>
  <c r="CE38" i="5"/>
  <c r="DT38" i="5"/>
  <c r="CF38" i="5"/>
  <c r="DU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9" i="5"/>
  <c r="CD39" i="5"/>
  <c r="DS39" i="5"/>
  <c r="CE39" i="5"/>
  <c r="DT39" i="5"/>
  <c r="CF39" i="5"/>
  <c r="DU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40" i="5"/>
  <c r="CD40" i="5"/>
  <c r="DS40" i="5"/>
  <c r="CE40" i="5"/>
  <c r="DT40" i="5"/>
  <c r="CF40" i="5"/>
  <c r="DU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1" i="5"/>
  <c r="CD41" i="5"/>
  <c r="DS41" i="5"/>
  <c r="CE41" i="5"/>
  <c r="DT41" i="5"/>
  <c r="CF41" i="5"/>
  <c r="DU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Z42" i="5"/>
  <c r="CA42" i="5"/>
  <c r="CB42" i="5"/>
  <c r="CC42" i="5"/>
  <c r="DR42" i="5"/>
  <c r="CD42" i="5"/>
  <c r="DS42" i="5"/>
  <c r="CE42" i="5"/>
  <c r="DT42" i="5"/>
  <c r="CF42" i="5"/>
  <c r="DU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Z811" i="5"/>
  <c r="BZ43" i="5"/>
  <c r="CA43" i="5"/>
  <c r="CB43" i="5"/>
  <c r="CC43" i="5"/>
  <c r="DR43" i="5"/>
  <c r="CD43" i="5"/>
  <c r="DS43" i="5"/>
  <c r="CE43" i="5"/>
  <c r="DT43" i="5"/>
  <c r="CF43" i="5"/>
  <c r="DU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CD44" i="5"/>
  <c r="CE44" i="5"/>
  <c r="CF44" i="5"/>
  <c r="CG44" i="5"/>
  <c r="BZ45" i="5"/>
  <c r="CA45" i="5"/>
  <c r="CB45" i="5"/>
  <c r="CC45" i="5"/>
  <c r="CD45" i="5"/>
  <c r="CE45" i="5"/>
  <c r="CF45" i="5"/>
  <c r="CG45" i="5"/>
  <c r="CD46" i="5"/>
  <c r="CE46" i="5"/>
  <c r="CF46" i="5"/>
  <c r="CG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Z47" i="5"/>
  <c r="CA47" i="5"/>
  <c r="CB47" i="5"/>
  <c r="CC47" i="5"/>
  <c r="CD47" i="5"/>
  <c r="CE47" i="5"/>
  <c r="CF47" i="5"/>
  <c r="CG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Z48" i="5"/>
  <c r="CA48" i="5"/>
  <c r="CB48" i="5"/>
  <c r="CC48" i="5"/>
  <c r="CD48" i="5"/>
  <c r="CE48" i="5"/>
  <c r="CF48" i="5"/>
  <c r="CG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Z49" i="5"/>
  <c r="CA49" i="5"/>
  <c r="CB49" i="5"/>
  <c r="CC49" i="5"/>
  <c r="CD49" i="5"/>
  <c r="CE49" i="5"/>
  <c r="CF49" i="5"/>
  <c r="CG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Z50" i="5"/>
  <c r="CA50" i="5"/>
  <c r="CB50" i="5"/>
  <c r="CC50" i="5"/>
  <c r="CD50" i="5"/>
  <c r="CE50" i="5"/>
  <c r="CF50" i="5"/>
  <c r="CG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Z51" i="5"/>
  <c r="CA51" i="5"/>
  <c r="CB51" i="5"/>
  <c r="CC51" i="5"/>
  <c r="CD51" i="5"/>
  <c r="CE51" i="5"/>
  <c r="CF51" i="5"/>
  <c r="CG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Z52" i="5"/>
  <c r="CA52" i="5"/>
  <c r="CB52" i="5"/>
  <c r="CC52" i="5"/>
  <c r="CD52" i="5"/>
  <c r="CE52" i="5"/>
  <c r="CF52" i="5"/>
  <c r="CG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Z53" i="5"/>
  <c r="CA53" i="5"/>
  <c r="CB53" i="5"/>
  <c r="CC53" i="5"/>
  <c r="CD53" i="5"/>
  <c r="CE53" i="5"/>
  <c r="CF53" i="5"/>
  <c r="CG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Z54" i="5"/>
  <c r="CA54" i="5"/>
  <c r="CB54" i="5"/>
  <c r="CC54" i="5"/>
  <c r="CD54" i="5"/>
  <c r="CE54" i="5"/>
  <c r="CF54" i="5"/>
  <c r="CG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Z55" i="5"/>
  <c r="CA55" i="5"/>
  <c r="CB55" i="5"/>
  <c r="CC55" i="5"/>
  <c r="CD55" i="5"/>
  <c r="CE55" i="5"/>
  <c r="CF55" i="5"/>
  <c r="CG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Z56" i="5"/>
  <c r="CA56" i="5"/>
  <c r="CB56" i="5"/>
  <c r="CC56" i="5"/>
  <c r="CD56" i="5"/>
  <c r="CE56" i="5"/>
  <c r="CF56" i="5"/>
  <c r="CG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Z57" i="5"/>
  <c r="CA57" i="5"/>
  <c r="CB57" i="5"/>
  <c r="CC57" i="5"/>
  <c r="CD57" i="5"/>
  <c r="CE57" i="5"/>
  <c r="CF57" i="5"/>
  <c r="CG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Z58" i="5"/>
  <c r="CA58" i="5"/>
  <c r="CB58" i="5"/>
  <c r="CC58" i="5"/>
  <c r="CD58" i="5"/>
  <c r="CE58" i="5"/>
  <c r="CF58" i="5"/>
  <c r="CG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Z59" i="5"/>
  <c r="CA59" i="5"/>
  <c r="CB59" i="5"/>
  <c r="CC59" i="5"/>
  <c r="CD59" i="5"/>
  <c r="CE59" i="5"/>
  <c r="CF59" i="5"/>
  <c r="CG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Z60" i="5"/>
  <c r="CA60" i="5"/>
  <c r="CB60" i="5"/>
  <c r="CC60" i="5"/>
  <c r="CD60" i="5"/>
  <c r="CE60" i="5"/>
  <c r="CF60" i="5"/>
  <c r="CG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Z61" i="5"/>
  <c r="CA61" i="5"/>
  <c r="CB61" i="5"/>
  <c r="CC61" i="5"/>
  <c r="CD61" i="5"/>
  <c r="CE61" i="5"/>
  <c r="CF61" i="5"/>
  <c r="CG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Z62" i="5"/>
  <c r="CA62" i="5"/>
  <c r="CB62" i="5"/>
  <c r="CC62" i="5"/>
  <c r="CD62" i="5"/>
  <c r="CE62" i="5"/>
  <c r="CF62" i="5"/>
  <c r="CG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Z63" i="5"/>
  <c r="CA63" i="5"/>
  <c r="CB63" i="5"/>
  <c r="CC63" i="5"/>
  <c r="CD63" i="5"/>
  <c r="CE63" i="5"/>
  <c r="CF63" i="5"/>
  <c r="CG63" i="5"/>
  <c r="CD64" i="5"/>
  <c r="CE64" i="5"/>
  <c r="CF64" i="5"/>
  <c r="CG64" i="5"/>
  <c r="CD65" i="5"/>
  <c r="CE65" i="5"/>
  <c r="CF65" i="5"/>
  <c r="CG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Z66" i="5"/>
  <c r="CA66" i="5"/>
  <c r="CB66" i="5"/>
  <c r="CC66" i="5"/>
  <c r="DR66" i="5"/>
  <c r="CD66" i="5"/>
  <c r="DS66" i="5"/>
  <c r="CE66" i="5"/>
  <c r="DT66" i="5"/>
  <c r="CF66" i="5"/>
  <c r="DU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7" i="5"/>
  <c r="CD67" i="5"/>
  <c r="DS67" i="5"/>
  <c r="CE67" i="5"/>
  <c r="DT67" i="5"/>
  <c r="CF67" i="5"/>
  <c r="DU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Z67" i="5"/>
  <c r="EA67" i="5"/>
  <c r="EB67" i="5"/>
  <c r="EC67" i="5"/>
  <c r="DR68" i="5"/>
  <c r="CD68" i="5"/>
  <c r="DS68" i="5"/>
  <c r="CE68" i="5"/>
  <c r="DT68" i="5"/>
  <c r="CF68" i="5"/>
  <c r="DU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EB68" i="5"/>
  <c r="EC68" i="5"/>
  <c r="DR69" i="5"/>
  <c r="CD69" i="5"/>
  <c r="DS69" i="5"/>
  <c r="CE69" i="5"/>
  <c r="DT69" i="5"/>
  <c r="CF69" i="5"/>
  <c r="DU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EB69" i="5"/>
  <c r="EC69" i="5"/>
  <c r="DR70" i="5"/>
  <c r="CD70" i="5"/>
  <c r="DS70" i="5"/>
  <c r="CE70" i="5"/>
  <c r="DT70" i="5"/>
  <c r="CF70" i="5"/>
  <c r="DU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EB70" i="5"/>
  <c r="EC70" i="5"/>
  <c r="DR71" i="5"/>
  <c r="CD71" i="5"/>
  <c r="DS71" i="5"/>
  <c r="CE71" i="5"/>
  <c r="DT71" i="5"/>
  <c r="CF71" i="5"/>
  <c r="DU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EB71" i="5"/>
  <c r="EC71" i="5"/>
  <c r="DR72" i="5"/>
  <c r="CD72" i="5"/>
  <c r="DS72" i="5"/>
  <c r="CE72" i="5"/>
  <c r="DT72" i="5"/>
  <c r="CF72" i="5"/>
  <c r="DU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EB72" i="5"/>
  <c r="EC72" i="5"/>
  <c r="DR73" i="5"/>
  <c r="CD73" i="5"/>
  <c r="DS73" i="5"/>
  <c r="CE73" i="5"/>
  <c r="DT73" i="5"/>
  <c r="CF73" i="5"/>
  <c r="DU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EB73" i="5"/>
  <c r="EC73" i="5"/>
  <c r="DR74" i="5"/>
  <c r="CD74" i="5"/>
  <c r="DS74" i="5"/>
  <c r="CE74" i="5"/>
  <c r="DT74" i="5"/>
  <c r="CF74" i="5"/>
  <c r="DU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EB74" i="5"/>
  <c r="EC74" i="5"/>
  <c r="DR75" i="5"/>
  <c r="CD75" i="5"/>
  <c r="DS75" i="5"/>
  <c r="CE75" i="5"/>
  <c r="DT75" i="5"/>
  <c r="CF75" i="5"/>
  <c r="DU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EB75" i="5"/>
  <c r="EC75" i="5"/>
  <c r="DR76" i="5"/>
  <c r="CD76" i="5"/>
  <c r="DS76" i="5"/>
  <c r="CE76" i="5"/>
  <c r="DT76" i="5"/>
  <c r="CF76" i="5"/>
  <c r="DU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EB76" i="5"/>
  <c r="EC76" i="5"/>
  <c r="DR77" i="5"/>
  <c r="CD77" i="5"/>
  <c r="DS77" i="5"/>
  <c r="CE77" i="5"/>
  <c r="DT77" i="5"/>
  <c r="CF77" i="5"/>
  <c r="DU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EB77" i="5"/>
  <c r="EC77" i="5"/>
  <c r="DR78" i="5"/>
  <c r="CD78" i="5"/>
  <c r="DS78" i="5"/>
  <c r="CE78" i="5"/>
  <c r="DT78" i="5"/>
  <c r="CF78" i="5"/>
  <c r="DU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Z78" i="5"/>
  <c r="DR79" i="5"/>
  <c r="CD79" i="5"/>
  <c r="DS79" i="5"/>
  <c r="CE79" i="5"/>
  <c r="DT79" i="5"/>
  <c r="CF79" i="5"/>
  <c r="DU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Z79" i="5"/>
  <c r="EA79" i="5"/>
  <c r="DR80" i="5"/>
  <c r="CD80" i="5"/>
  <c r="DS80" i="5"/>
  <c r="CE80" i="5"/>
  <c r="DT80" i="5"/>
  <c r="CF80" i="5"/>
  <c r="DU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Z80" i="5"/>
  <c r="EA80" i="5"/>
  <c r="DR81" i="5"/>
  <c r="CD81" i="5"/>
  <c r="DS81" i="5"/>
  <c r="CE81" i="5"/>
  <c r="DT81" i="5"/>
  <c r="CF81" i="5"/>
  <c r="DU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Z81" i="5"/>
  <c r="DR82" i="5"/>
  <c r="CD82" i="5"/>
  <c r="DS82" i="5"/>
  <c r="CE82" i="5"/>
  <c r="DT82" i="5"/>
  <c r="CF82" i="5"/>
  <c r="DU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Z83" i="5"/>
  <c r="CA83" i="5"/>
  <c r="CB83" i="5"/>
  <c r="CC83" i="5"/>
  <c r="DR83" i="5"/>
  <c r="CD83" i="5"/>
  <c r="DS83" i="5"/>
  <c r="CE83" i="5"/>
  <c r="DT83" i="5"/>
  <c r="CF83" i="5"/>
  <c r="DU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4" i="5"/>
  <c r="CD84" i="5"/>
  <c r="DS84" i="5"/>
  <c r="CE84" i="5"/>
  <c r="DT84" i="5"/>
  <c r="CF84" i="5"/>
  <c r="DU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5" i="5"/>
  <c r="CD85" i="5"/>
  <c r="DS85" i="5"/>
  <c r="CE85" i="5"/>
  <c r="DT85" i="5"/>
  <c r="CF85" i="5"/>
  <c r="DU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Z85" i="5"/>
  <c r="EA85" i="5"/>
  <c r="EB85" i="5"/>
  <c r="EC85" i="5"/>
  <c r="DR86" i="5"/>
  <c r="CD86" i="5"/>
  <c r="DS86" i="5"/>
  <c r="CE86" i="5"/>
  <c r="DT86" i="5"/>
  <c r="CF86" i="5"/>
  <c r="DU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EB86" i="5"/>
  <c r="EC86" i="5"/>
  <c r="DR87" i="5"/>
  <c r="CD87" i="5"/>
  <c r="DS87" i="5"/>
  <c r="CE87" i="5"/>
  <c r="DT87" i="5"/>
  <c r="CF87" i="5"/>
  <c r="DU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EB87" i="5"/>
  <c r="EC87" i="5"/>
  <c r="DR88" i="5"/>
  <c r="CD88" i="5"/>
  <c r="DS88" i="5"/>
  <c r="CE88" i="5"/>
  <c r="DT88" i="5"/>
  <c r="CF88" i="5"/>
  <c r="DU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DZ88" i="5"/>
  <c r="DR89" i="5"/>
  <c r="CD89" i="5"/>
  <c r="DS89" i="5"/>
  <c r="CE89" i="5"/>
  <c r="DT89" i="5"/>
  <c r="CF89" i="5"/>
  <c r="DU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DZ89" i="5"/>
  <c r="EA89" i="5"/>
  <c r="DR90" i="5"/>
  <c r="CD90" i="5"/>
  <c r="DS90" i="5"/>
  <c r="CE90" i="5"/>
  <c r="DT90" i="5"/>
  <c r="CF90" i="5"/>
  <c r="DU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DZ90" i="5"/>
  <c r="EA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Z91" i="5"/>
  <c r="CA91" i="5"/>
  <c r="CB91" i="5"/>
  <c r="CC91" i="5"/>
  <c r="DR91" i="5"/>
  <c r="CD91" i="5"/>
  <c r="DS91" i="5"/>
  <c r="CE91" i="5"/>
  <c r="DT91" i="5"/>
  <c r="CF91" i="5"/>
  <c r="DU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Z91" i="5"/>
  <c r="CD92" i="5"/>
  <c r="CE92" i="5"/>
  <c r="CF92" i="5"/>
  <c r="CG92" i="5"/>
  <c r="B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N93" i="5"/>
  <c r="AO93" i="5"/>
  <c r="AP93" i="5"/>
  <c r="AQ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G93" i="5"/>
  <c r="BH93" i="5"/>
  <c r="BI93" i="5"/>
  <c r="BJ93" i="5"/>
  <c r="BL93" i="5"/>
  <c r="BM93" i="5"/>
  <c r="BN93" i="5"/>
  <c r="BP93" i="5"/>
  <c r="BR93" i="5"/>
  <c r="BS93" i="5"/>
  <c r="BT93" i="5"/>
  <c r="BU93" i="5"/>
  <c r="BV93" i="5"/>
  <c r="BW93" i="5"/>
  <c r="BX93" i="5"/>
  <c r="DR93" i="5"/>
  <c r="CD93" i="5"/>
  <c r="DS93" i="5"/>
  <c r="CE93" i="5"/>
  <c r="DT93" i="5"/>
  <c r="CF93" i="5"/>
  <c r="DU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DG93" i="5"/>
  <c r="DH93" i="5"/>
  <c r="DI93" i="5"/>
  <c r="DJ93" i="5"/>
  <c r="DK93" i="5"/>
  <c r="DL93" i="5"/>
  <c r="DM93" i="5"/>
  <c r="DN93" i="5"/>
  <c r="DO93" i="5"/>
  <c r="DP93" i="5"/>
  <c r="DQ93" i="5"/>
  <c r="DR94" i="5"/>
  <c r="CD94" i="5"/>
  <c r="DS94" i="5"/>
  <c r="CE94" i="5"/>
  <c r="DT94" i="5"/>
  <c r="CF94" i="5"/>
  <c r="DU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DG94" i="5"/>
  <c r="DH94" i="5"/>
  <c r="DI94" i="5"/>
  <c r="DJ94" i="5"/>
  <c r="DK94" i="5"/>
  <c r="DL94" i="5"/>
  <c r="DM94" i="5"/>
  <c r="DN94" i="5"/>
  <c r="DO94" i="5"/>
  <c r="DP94" i="5"/>
  <c r="DQ94" i="5"/>
  <c r="DZ94" i="5"/>
  <c r="EA94" i="5"/>
  <c r="EB94" i="5"/>
  <c r="EC94" i="5"/>
  <c r="DR95" i="5"/>
  <c r="CD95" i="5"/>
  <c r="DS95" i="5"/>
  <c r="CE95" i="5"/>
  <c r="DT95" i="5"/>
  <c r="CF95" i="5"/>
  <c r="DU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DG95" i="5"/>
  <c r="DH95" i="5"/>
  <c r="DI95" i="5"/>
  <c r="DJ95" i="5"/>
  <c r="DK95" i="5"/>
  <c r="DL95" i="5"/>
  <c r="DM95" i="5"/>
  <c r="DN95" i="5"/>
  <c r="DO95" i="5"/>
  <c r="DP95" i="5"/>
  <c r="DQ95" i="5"/>
  <c r="DZ95" i="5"/>
  <c r="EA95" i="5"/>
  <c r="EB95" i="5"/>
  <c r="EC95" i="5"/>
  <c r="L96" i="5"/>
  <c r="M96" i="5"/>
  <c r="N96" i="5"/>
  <c r="AW96" i="5"/>
  <c r="AX96" i="5"/>
  <c r="DR96" i="5"/>
  <c r="CD96" i="5"/>
  <c r="DS96" i="5"/>
  <c r="CE96" i="5"/>
  <c r="DT96" i="5"/>
  <c r="CF96" i="5"/>
  <c r="DU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DG96" i="5"/>
  <c r="DH96" i="5"/>
  <c r="DI96" i="5"/>
  <c r="DJ96" i="5"/>
  <c r="DK96" i="5"/>
  <c r="DL96" i="5"/>
  <c r="DM96" i="5"/>
  <c r="DN96" i="5"/>
  <c r="DO96" i="5"/>
  <c r="DP96" i="5"/>
  <c r="DQ96" i="5"/>
  <c r="EB96" i="5"/>
  <c r="EC96" i="5"/>
  <c r="DR97" i="5"/>
  <c r="CD97" i="5"/>
  <c r="DS97" i="5"/>
  <c r="CE97" i="5"/>
  <c r="DT97" i="5"/>
  <c r="CF97" i="5"/>
  <c r="DU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DG97" i="5"/>
  <c r="DH97" i="5"/>
  <c r="DI97" i="5"/>
  <c r="DJ97" i="5"/>
  <c r="DK97" i="5"/>
  <c r="DL97" i="5"/>
  <c r="DM97" i="5"/>
  <c r="DN97" i="5"/>
  <c r="DO97" i="5"/>
  <c r="DP97" i="5"/>
  <c r="DQ97" i="5"/>
  <c r="EB97" i="5"/>
  <c r="EC97" i="5"/>
  <c r="DR98" i="5"/>
  <c r="CD98" i="5"/>
  <c r="DS98" i="5"/>
  <c r="CE98" i="5"/>
  <c r="DT98" i="5"/>
  <c r="CF98" i="5"/>
  <c r="DU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DG98" i="5"/>
  <c r="DH98" i="5"/>
  <c r="DI98" i="5"/>
  <c r="DJ98" i="5"/>
  <c r="DK98" i="5"/>
  <c r="DL98" i="5"/>
  <c r="DM98" i="5"/>
  <c r="DN98" i="5"/>
  <c r="DO98" i="5"/>
  <c r="DP98" i="5"/>
  <c r="DQ98" i="5"/>
  <c r="DZ98" i="5"/>
  <c r="DR99" i="5"/>
  <c r="CD99" i="5"/>
  <c r="DS99" i="5"/>
  <c r="CE99" i="5"/>
  <c r="DT99" i="5"/>
  <c r="CF99" i="5"/>
  <c r="DU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DG99" i="5"/>
  <c r="DH99" i="5"/>
  <c r="DI99" i="5"/>
  <c r="DJ99" i="5"/>
  <c r="DK99" i="5"/>
  <c r="DL99" i="5"/>
  <c r="DM99" i="5"/>
  <c r="DN99" i="5"/>
  <c r="DO99" i="5"/>
  <c r="DP99" i="5"/>
  <c r="DQ99" i="5"/>
  <c r="DZ99" i="5"/>
  <c r="EA99" i="5"/>
  <c r="DR100" i="5"/>
  <c r="CD100" i="5"/>
  <c r="DS100" i="5"/>
  <c r="CE100" i="5"/>
  <c r="DT100" i="5"/>
  <c r="CF100" i="5"/>
  <c r="DU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DG100" i="5"/>
  <c r="DH100" i="5"/>
  <c r="DI100" i="5"/>
  <c r="DJ100" i="5"/>
  <c r="DK100" i="5"/>
  <c r="DL100" i="5"/>
  <c r="DM100" i="5"/>
  <c r="DN100" i="5"/>
  <c r="DO100" i="5"/>
  <c r="DP100" i="5"/>
  <c r="DQ100" i="5"/>
  <c r="DZ100" i="5"/>
  <c r="EA100" i="5"/>
  <c r="DR101" i="5"/>
  <c r="CD101" i="5"/>
  <c r="DS101" i="5"/>
  <c r="CE101" i="5"/>
  <c r="DT101" i="5"/>
  <c r="CF101" i="5"/>
  <c r="DU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DG101" i="5"/>
  <c r="DH101" i="5"/>
  <c r="DI101" i="5"/>
  <c r="DJ101" i="5"/>
  <c r="DK101" i="5"/>
  <c r="DL101" i="5"/>
  <c r="DM101" i="5"/>
  <c r="DN101" i="5"/>
  <c r="DO101" i="5"/>
  <c r="DP101" i="5"/>
  <c r="DQ101" i="5"/>
  <c r="DZ101" i="5"/>
  <c r="DR102" i="5"/>
  <c r="CD102" i="5"/>
  <c r="DS102" i="5"/>
  <c r="CE102" i="5"/>
  <c r="DT102" i="5"/>
  <c r="CF102" i="5"/>
  <c r="DU102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CU102" i="5"/>
  <c r="CV102" i="5"/>
  <c r="CW102" i="5"/>
  <c r="CX102" i="5"/>
  <c r="CY102" i="5"/>
  <c r="CZ102" i="5"/>
  <c r="DA102" i="5"/>
  <c r="DB102" i="5"/>
  <c r="DC102" i="5"/>
  <c r="DD102" i="5"/>
  <c r="DE102" i="5"/>
  <c r="DF102" i="5"/>
  <c r="DG102" i="5"/>
  <c r="DH102" i="5"/>
  <c r="DI102" i="5"/>
  <c r="DJ102" i="5"/>
  <c r="DK102" i="5"/>
  <c r="DL102" i="5"/>
  <c r="DM102" i="5"/>
  <c r="DN102" i="5"/>
  <c r="DO102" i="5"/>
  <c r="DP102" i="5"/>
  <c r="DQ102" i="5"/>
  <c r="DR103" i="5"/>
  <c r="CD103" i="5"/>
  <c r="DS103" i="5"/>
  <c r="CE103" i="5"/>
  <c r="DT103" i="5"/>
  <c r="CF103" i="5"/>
  <c r="DU103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CU103" i="5"/>
  <c r="CV103" i="5"/>
  <c r="CW103" i="5"/>
  <c r="CX103" i="5"/>
  <c r="CY103" i="5"/>
  <c r="CZ103" i="5"/>
  <c r="DA103" i="5"/>
  <c r="DB103" i="5"/>
  <c r="DC103" i="5"/>
  <c r="DD103" i="5"/>
  <c r="DE103" i="5"/>
  <c r="DF103" i="5"/>
  <c r="DG103" i="5"/>
  <c r="DH103" i="5"/>
  <c r="DI103" i="5"/>
  <c r="DJ103" i="5"/>
  <c r="DK103" i="5"/>
  <c r="DL103" i="5"/>
  <c r="DM103" i="5"/>
  <c r="DN103" i="5"/>
  <c r="DO103" i="5"/>
  <c r="DP103" i="5"/>
  <c r="DQ103" i="5"/>
  <c r="L104" i="5"/>
  <c r="M104" i="5"/>
  <c r="N104" i="5"/>
  <c r="AW104" i="5"/>
  <c r="AX104" i="5"/>
  <c r="DR104" i="5"/>
  <c r="CD104" i="5"/>
  <c r="DS104" i="5"/>
  <c r="CE104" i="5"/>
  <c r="DT104" i="5"/>
  <c r="CF104" i="5"/>
  <c r="DU104" i="5"/>
  <c r="CG104" i="5"/>
  <c r="CH104" i="5"/>
  <c r="CI104" i="5"/>
  <c r="CJ104" i="5"/>
  <c r="CK104" i="5"/>
  <c r="CL104" i="5"/>
  <c r="CM104" i="5"/>
  <c r="CN104" i="5"/>
  <c r="CO104" i="5"/>
  <c r="CP104" i="5"/>
  <c r="CQ104" i="5"/>
  <c r="CR104" i="5"/>
  <c r="CS104" i="5"/>
  <c r="CT104" i="5"/>
  <c r="CU104" i="5"/>
  <c r="CV104" i="5"/>
  <c r="CW104" i="5"/>
  <c r="CX104" i="5"/>
  <c r="CY104" i="5"/>
  <c r="CZ104" i="5"/>
  <c r="DA104" i="5"/>
  <c r="DB104" i="5"/>
  <c r="DC104" i="5"/>
  <c r="DD104" i="5"/>
  <c r="DE104" i="5"/>
  <c r="DF104" i="5"/>
  <c r="DG104" i="5"/>
  <c r="DH104" i="5"/>
  <c r="DI104" i="5"/>
  <c r="DJ104" i="5"/>
  <c r="DK104" i="5"/>
  <c r="DL104" i="5"/>
  <c r="DM104" i="5"/>
  <c r="DN104" i="5"/>
  <c r="DO104" i="5"/>
  <c r="DP104" i="5"/>
  <c r="DQ104" i="5"/>
  <c r="DR105" i="5"/>
  <c r="CD105" i="5"/>
  <c r="DS105" i="5"/>
  <c r="CE105" i="5"/>
  <c r="DT105" i="5"/>
  <c r="CF105" i="5"/>
  <c r="DU105" i="5"/>
  <c r="CG105" i="5"/>
  <c r="CH105" i="5"/>
  <c r="CI105" i="5"/>
  <c r="CJ105" i="5"/>
  <c r="CK105" i="5"/>
  <c r="CL105" i="5"/>
  <c r="CM105" i="5"/>
  <c r="CN105" i="5"/>
  <c r="CO105" i="5"/>
  <c r="CP105" i="5"/>
  <c r="CQ105" i="5"/>
  <c r="CR105" i="5"/>
  <c r="CS105" i="5"/>
  <c r="CT105" i="5"/>
  <c r="CU105" i="5"/>
  <c r="CV105" i="5"/>
  <c r="CW105" i="5"/>
  <c r="CX105" i="5"/>
  <c r="CY105" i="5"/>
  <c r="CZ105" i="5"/>
  <c r="DA105" i="5"/>
  <c r="DB105" i="5"/>
  <c r="DC105" i="5"/>
  <c r="DD105" i="5"/>
  <c r="DE105" i="5"/>
  <c r="DF105" i="5"/>
  <c r="DG105" i="5"/>
  <c r="DH105" i="5"/>
  <c r="DI105" i="5"/>
  <c r="DJ105" i="5"/>
  <c r="DK105" i="5"/>
  <c r="DL105" i="5"/>
  <c r="DM105" i="5"/>
  <c r="DN105" i="5"/>
  <c r="DO105" i="5"/>
  <c r="DP105" i="5"/>
  <c r="DQ105" i="5"/>
  <c r="DR106" i="5"/>
  <c r="CD106" i="5"/>
  <c r="DS106" i="5"/>
  <c r="CE106" i="5"/>
  <c r="DT106" i="5"/>
  <c r="CF106" i="5"/>
  <c r="DU106" i="5"/>
  <c r="CG106" i="5"/>
  <c r="CH106" i="5"/>
  <c r="CI106" i="5"/>
  <c r="CJ106" i="5"/>
  <c r="CK106" i="5"/>
  <c r="CL106" i="5"/>
  <c r="CM106" i="5"/>
  <c r="CN106" i="5"/>
  <c r="CO106" i="5"/>
  <c r="CP106" i="5"/>
  <c r="CQ106" i="5"/>
  <c r="CR106" i="5"/>
  <c r="CS106" i="5"/>
  <c r="CT106" i="5"/>
  <c r="CU106" i="5"/>
  <c r="CV106" i="5"/>
  <c r="CW106" i="5"/>
  <c r="CX106" i="5"/>
  <c r="CY106" i="5"/>
  <c r="CZ106" i="5"/>
  <c r="DA106" i="5"/>
  <c r="DB106" i="5"/>
  <c r="DC106" i="5"/>
  <c r="DD106" i="5"/>
  <c r="DE106" i="5"/>
  <c r="DF106" i="5"/>
  <c r="DG106" i="5"/>
  <c r="DH106" i="5"/>
  <c r="DI106" i="5"/>
  <c r="DJ106" i="5"/>
  <c r="DK106" i="5"/>
  <c r="DL106" i="5"/>
  <c r="DM106" i="5"/>
  <c r="DN106" i="5"/>
  <c r="DO106" i="5"/>
  <c r="DP106" i="5"/>
  <c r="DQ106" i="5"/>
  <c r="DR107" i="5"/>
  <c r="CD107" i="5"/>
  <c r="DS107" i="5"/>
  <c r="CE107" i="5"/>
  <c r="DT107" i="5"/>
  <c r="CF107" i="5"/>
  <c r="DU107" i="5"/>
  <c r="CG107" i="5"/>
  <c r="CH107" i="5"/>
  <c r="CI107" i="5"/>
  <c r="CJ107" i="5"/>
  <c r="CK107" i="5"/>
  <c r="CL107" i="5"/>
  <c r="CM107" i="5"/>
  <c r="CN107" i="5"/>
  <c r="CO107" i="5"/>
  <c r="CP107" i="5"/>
  <c r="CQ107" i="5"/>
  <c r="CR107" i="5"/>
  <c r="CS107" i="5"/>
  <c r="CT107" i="5"/>
  <c r="CU107" i="5"/>
  <c r="CV107" i="5"/>
  <c r="CW107" i="5"/>
  <c r="CX107" i="5"/>
  <c r="CY107" i="5"/>
  <c r="CZ107" i="5"/>
  <c r="DA107" i="5"/>
  <c r="DB107" i="5"/>
  <c r="DC107" i="5"/>
  <c r="DD107" i="5"/>
  <c r="DE107" i="5"/>
  <c r="DF107" i="5"/>
  <c r="DG107" i="5"/>
  <c r="DH107" i="5"/>
  <c r="DI107" i="5"/>
  <c r="DJ107" i="5"/>
  <c r="DK107" i="5"/>
  <c r="DL107" i="5"/>
  <c r="DM107" i="5"/>
  <c r="DN107" i="5"/>
  <c r="DO107" i="5"/>
  <c r="DP107" i="5"/>
  <c r="DQ107" i="5"/>
  <c r="DR108" i="5"/>
  <c r="CD108" i="5"/>
  <c r="DS108" i="5"/>
  <c r="CE108" i="5"/>
  <c r="DT108" i="5"/>
  <c r="CF108" i="5"/>
  <c r="DU108" i="5"/>
  <c r="CG108" i="5"/>
  <c r="CH108" i="5"/>
  <c r="CI108" i="5"/>
  <c r="CJ108" i="5"/>
  <c r="CK108" i="5"/>
  <c r="CL108" i="5"/>
  <c r="CM108" i="5"/>
  <c r="CN108" i="5"/>
  <c r="CO108" i="5"/>
  <c r="CP108" i="5"/>
  <c r="CQ108" i="5"/>
  <c r="CR108" i="5"/>
  <c r="CS108" i="5"/>
  <c r="CT108" i="5"/>
  <c r="CU108" i="5"/>
  <c r="CV108" i="5"/>
  <c r="CW108" i="5"/>
  <c r="CX108" i="5"/>
  <c r="CY108" i="5"/>
  <c r="CZ108" i="5"/>
  <c r="DA108" i="5"/>
  <c r="DB108" i="5"/>
  <c r="DC108" i="5"/>
  <c r="DD108" i="5"/>
  <c r="DE108" i="5"/>
  <c r="DF108" i="5"/>
  <c r="DG108" i="5"/>
  <c r="DH108" i="5"/>
  <c r="DI108" i="5"/>
  <c r="DJ108" i="5"/>
  <c r="DK108" i="5"/>
  <c r="DL108" i="5"/>
  <c r="DM108" i="5"/>
  <c r="DN108" i="5"/>
  <c r="DO108" i="5"/>
  <c r="DP108" i="5"/>
  <c r="DQ108" i="5"/>
  <c r="DR109" i="5"/>
  <c r="CD109" i="5"/>
  <c r="DS109" i="5"/>
  <c r="CE109" i="5"/>
  <c r="DT109" i="5"/>
  <c r="CF109" i="5"/>
  <c r="DU109" i="5"/>
  <c r="CG109" i="5"/>
  <c r="CH109" i="5"/>
  <c r="CI109" i="5"/>
  <c r="CJ109" i="5"/>
  <c r="CK109" i="5"/>
  <c r="CL109" i="5"/>
  <c r="CM109" i="5"/>
  <c r="CN109" i="5"/>
  <c r="CO109" i="5"/>
  <c r="CP109" i="5"/>
  <c r="CQ109" i="5"/>
  <c r="CR109" i="5"/>
  <c r="CS109" i="5"/>
  <c r="CT109" i="5"/>
  <c r="CU109" i="5"/>
  <c r="CV109" i="5"/>
  <c r="CW109" i="5"/>
  <c r="CX109" i="5"/>
  <c r="CY109" i="5"/>
  <c r="CZ109" i="5"/>
  <c r="DA109" i="5"/>
  <c r="DB109" i="5"/>
  <c r="DC109" i="5"/>
  <c r="DD109" i="5"/>
  <c r="DE109" i="5"/>
  <c r="DF109" i="5"/>
  <c r="DG109" i="5"/>
  <c r="DH109" i="5"/>
  <c r="DI109" i="5"/>
  <c r="DJ109" i="5"/>
  <c r="DK109" i="5"/>
  <c r="DL109" i="5"/>
  <c r="DM109" i="5"/>
  <c r="DN109" i="5"/>
  <c r="DO109" i="5"/>
  <c r="DP109" i="5"/>
  <c r="DQ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G110" i="5"/>
  <c r="BH110" i="5"/>
  <c r="BI110" i="5"/>
  <c r="BJ110" i="5"/>
  <c r="BK110" i="5"/>
  <c r="BL110" i="5"/>
  <c r="BM110" i="5"/>
  <c r="BN110" i="5"/>
  <c r="BO110" i="5"/>
  <c r="BP110" i="5"/>
  <c r="BQ110" i="5"/>
  <c r="BR110" i="5"/>
  <c r="BS110" i="5"/>
  <c r="BT110" i="5"/>
  <c r="BU110" i="5"/>
  <c r="BV110" i="5"/>
  <c r="BW110" i="5"/>
  <c r="BX110" i="5"/>
  <c r="BZ110" i="5"/>
  <c r="CA110" i="5"/>
  <c r="CB110" i="5"/>
  <c r="CC110" i="5"/>
  <c r="DR110" i="5"/>
  <c r="CD110" i="5"/>
  <c r="DS110" i="5"/>
  <c r="CE110" i="5"/>
  <c r="DT110" i="5"/>
  <c r="CF110" i="5"/>
  <c r="DU110" i="5"/>
  <c r="CG110" i="5"/>
  <c r="CH110" i="5"/>
  <c r="CI110" i="5"/>
  <c r="CJ110" i="5"/>
  <c r="CK110" i="5"/>
  <c r="CL110" i="5"/>
  <c r="CM110" i="5"/>
  <c r="CN110" i="5"/>
  <c r="CO110" i="5"/>
  <c r="CP110" i="5"/>
  <c r="CQ110" i="5"/>
  <c r="CR110" i="5"/>
  <c r="CS110" i="5"/>
  <c r="CT110" i="5"/>
  <c r="CU110" i="5"/>
  <c r="CV110" i="5"/>
  <c r="CW110" i="5"/>
  <c r="CX110" i="5"/>
  <c r="CY110" i="5"/>
  <c r="CZ110" i="5"/>
  <c r="DA110" i="5"/>
  <c r="DB110" i="5"/>
  <c r="DC110" i="5"/>
  <c r="DD110" i="5"/>
  <c r="DE110" i="5"/>
  <c r="DF110" i="5"/>
  <c r="DG110" i="5"/>
  <c r="DH110" i="5"/>
  <c r="DI110" i="5"/>
  <c r="DJ110" i="5"/>
  <c r="DK110" i="5"/>
  <c r="DL110" i="5"/>
  <c r="DM110" i="5"/>
  <c r="DN110" i="5"/>
  <c r="DO110" i="5"/>
  <c r="DP110" i="5"/>
  <c r="DQ110" i="5"/>
  <c r="DR111" i="5"/>
  <c r="CD111" i="5"/>
  <c r="DS111" i="5"/>
  <c r="CE111" i="5"/>
  <c r="DT111" i="5"/>
  <c r="CF111" i="5"/>
  <c r="DU111" i="5"/>
  <c r="CG111" i="5"/>
  <c r="CH111" i="5"/>
  <c r="CI111" i="5"/>
  <c r="CJ111" i="5"/>
  <c r="CK111" i="5"/>
  <c r="CL111" i="5"/>
  <c r="CM111" i="5"/>
  <c r="CN111" i="5"/>
  <c r="CO111" i="5"/>
  <c r="CP111" i="5"/>
  <c r="CQ111" i="5"/>
  <c r="CR111" i="5"/>
  <c r="CS111" i="5"/>
  <c r="CT111" i="5"/>
  <c r="CU111" i="5"/>
  <c r="CV111" i="5"/>
  <c r="CW111" i="5"/>
  <c r="CX111" i="5"/>
  <c r="CY111" i="5"/>
  <c r="CZ111" i="5"/>
  <c r="DA111" i="5"/>
  <c r="DB111" i="5"/>
  <c r="DC111" i="5"/>
  <c r="DD111" i="5"/>
  <c r="DE111" i="5"/>
  <c r="DF111" i="5"/>
  <c r="DG111" i="5"/>
  <c r="DH111" i="5"/>
  <c r="DI111" i="5"/>
  <c r="DJ111" i="5"/>
  <c r="DK111" i="5"/>
  <c r="DL111" i="5"/>
  <c r="DM111" i="5"/>
  <c r="DN111" i="5"/>
  <c r="DO111" i="5"/>
  <c r="DP111" i="5"/>
  <c r="DQ111" i="5"/>
  <c r="DR112" i="5"/>
  <c r="CD112" i="5"/>
  <c r="DS112" i="5"/>
  <c r="CE112" i="5"/>
  <c r="DT112" i="5"/>
  <c r="CF112" i="5"/>
  <c r="DU112" i="5"/>
  <c r="CG112" i="5"/>
  <c r="CH112" i="5"/>
  <c r="CI112" i="5"/>
  <c r="CJ112" i="5"/>
  <c r="CK112" i="5"/>
  <c r="CL112" i="5"/>
  <c r="CM112" i="5"/>
  <c r="CN112" i="5"/>
  <c r="CO112" i="5"/>
  <c r="CP112" i="5"/>
  <c r="CQ112" i="5"/>
  <c r="CR112" i="5"/>
  <c r="CS112" i="5"/>
  <c r="CT112" i="5"/>
  <c r="CU112" i="5"/>
  <c r="CV112" i="5"/>
  <c r="CW112" i="5"/>
  <c r="CX112" i="5"/>
  <c r="CY112" i="5"/>
  <c r="CZ112" i="5"/>
  <c r="DA112" i="5"/>
  <c r="DB112" i="5"/>
  <c r="DC112" i="5"/>
  <c r="DD112" i="5"/>
  <c r="DE112" i="5"/>
  <c r="DF112" i="5"/>
  <c r="DG112" i="5"/>
  <c r="DH112" i="5"/>
  <c r="DI112" i="5"/>
  <c r="DJ112" i="5"/>
  <c r="DK112" i="5"/>
  <c r="DL112" i="5"/>
  <c r="DM112" i="5"/>
  <c r="DN112" i="5"/>
  <c r="DO112" i="5"/>
  <c r="DP112" i="5"/>
  <c r="DQ112" i="5"/>
  <c r="DR113" i="5"/>
  <c r="CD113" i="5"/>
  <c r="DS113" i="5"/>
  <c r="CE113" i="5"/>
  <c r="DT113" i="5"/>
  <c r="CF113" i="5"/>
  <c r="DU113" i="5"/>
  <c r="CG113" i="5"/>
  <c r="CH113" i="5"/>
  <c r="CI113" i="5"/>
  <c r="CJ113" i="5"/>
  <c r="CK113" i="5"/>
  <c r="CL113" i="5"/>
  <c r="CM113" i="5"/>
  <c r="CN113" i="5"/>
  <c r="CO113" i="5"/>
  <c r="CP113" i="5"/>
  <c r="CQ113" i="5"/>
  <c r="CR113" i="5"/>
  <c r="CS113" i="5"/>
  <c r="CT113" i="5"/>
  <c r="CU113" i="5"/>
  <c r="CV113" i="5"/>
  <c r="CW113" i="5"/>
  <c r="CX113" i="5"/>
  <c r="CY113" i="5"/>
  <c r="CZ113" i="5"/>
  <c r="DA113" i="5"/>
  <c r="DB113" i="5"/>
  <c r="DC113" i="5"/>
  <c r="DD113" i="5"/>
  <c r="DE113" i="5"/>
  <c r="DF113" i="5"/>
  <c r="DG113" i="5"/>
  <c r="DH113" i="5"/>
  <c r="DI113" i="5"/>
  <c r="DJ113" i="5"/>
  <c r="DK113" i="5"/>
  <c r="DL113" i="5"/>
  <c r="DM113" i="5"/>
  <c r="DN113" i="5"/>
  <c r="DO113" i="5"/>
  <c r="DP113" i="5"/>
  <c r="DQ113" i="5"/>
  <c r="DR114" i="5"/>
  <c r="CD114" i="5"/>
  <c r="DS114" i="5"/>
  <c r="CE114" i="5"/>
  <c r="DT114" i="5"/>
  <c r="CF114" i="5"/>
  <c r="DU114" i="5"/>
  <c r="CG114" i="5"/>
  <c r="CH114" i="5"/>
  <c r="CI114" i="5"/>
  <c r="CJ114" i="5"/>
  <c r="CK114" i="5"/>
  <c r="CL114" i="5"/>
  <c r="CM114" i="5"/>
  <c r="CN114" i="5"/>
  <c r="CO114" i="5"/>
  <c r="CP114" i="5"/>
  <c r="CQ114" i="5"/>
  <c r="CR114" i="5"/>
  <c r="CS114" i="5"/>
  <c r="CT114" i="5"/>
  <c r="CU114" i="5"/>
  <c r="CV114" i="5"/>
  <c r="CW114" i="5"/>
  <c r="CX114" i="5"/>
  <c r="CY114" i="5"/>
  <c r="CZ114" i="5"/>
  <c r="DA114" i="5"/>
  <c r="DB114" i="5"/>
  <c r="DC114" i="5"/>
  <c r="DD114" i="5"/>
  <c r="DE114" i="5"/>
  <c r="DF114" i="5"/>
  <c r="DG114" i="5"/>
  <c r="DH114" i="5"/>
  <c r="DI114" i="5"/>
  <c r="DJ114" i="5"/>
  <c r="DK114" i="5"/>
  <c r="DL114" i="5"/>
  <c r="DM114" i="5"/>
  <c r="DN114" i="5"/>
  <c r="DO114" i="5"/>
  <c r="DP114" i="5"/>
  <c r="DQ114" i="5"/>
  <c r="DR115" i="5"/>
  <c r="CD115" i="5"/>
  <c r="DS115" i="5"/>
  <c r="CE115" i="5"/>
  <c r="DT115" i="5"/>
  <c r="CF115" i="5"/>
  <c r="DU115" i="5"/>
  <c r="CG115" i="5"/>
  <c r="CH115" i="5"/>
  <c r="CI115" i="5"/>
  <c r="CJ115" i="5"/>
  <c r="CK115" i="5"/>
  <c r="CL115" i="5"/>
  <c r="CM115" i="5"/>
  <c r="CN115" i="5"/>
  <c r="CO115" i="5"/>
  <c r="CP115" i="5"/>
  <c r="CQ115" i="5"/>
  <c r="CR115" i="5"/>
  <c r="CS115" i="5"/>
  <c r="CT115" i="5"/>
  <c r="CU115" i="5"/>
  <c r="CV115" i="5"/>
  <c r="CW115" i="5"/>
  <c r="CX115" i="5"/>
  <c r="CY115" i="5"/>
  <c r="CZ115" i="5"/>
  <c r="DA115" i="5"/>
  <c r="DB115" i="5"/>
  <c r="DC115" i="5"/>
  <c r="DD115" i="5"/>
  <c r="DE115" i="5"/>
  <c r="DF115" i="5"/>
  <c r="DG115" i="5"/>
  <c r="DH115" i="5"/>
  <c r="DI115" i="5"/>
  <c r="DJ115" i="5"/>
  <c r="DK115" i="5"/>
  <c r="DL115" i="5"/>
  <c r="DM115" i="5"/>
  <c r="DN115" i="5"/>
  <c r="DO115" i="5"/>
  <c r="DP115" i="5"/>
  <c r="DQ115" i="5"/>
  <c r="DR116" i="5"/>
  <c r="CD116" i="5"/>
  <c r="DS116" i="5"/>
  <c r="CE116" i="5"/>
  <c r="DT116" i="5"/>
  <c r="CF116" i="5"/>
  <c r="DU116" i="5"/>
  <c r="CG116" i="5"/>
  <c r="CH116" i="5"/>
  <c r="CI116" i="5"/>
  <c r="CJ116" i="5"/>
  <c r="CK116" i="5"/>
  <c r="CL116" i="5"/>
  <c r="CM116" i="5"/>
  <c r="CN116" i="5"/>
  <c r="CO116" i="5"/>
  <c r="CP116" i="5"/>
  <c r="CQ116" i="5"/>
  <c r="CR116" i="5"/>
  <c r="CS116" i="5"/>
  <c r="CT116" i="5"/>
  <c r="CU116" i="5"/>
  <c r="CV116" i="5"/>
  <c r="CW116" i="5"/>
  <c r="CX116" i="5"/>
  <c r="CY116" i="5"/>
  <c r="CZ116" i="5"/>
  <c r="DA116" i="5"/>
  <c r="DB116" i="5"/>
  <c r="DC116" i="5"/>
  <c r="DD116" i="5"/>
  <c r="DE116" i="5"/>
  <c r="DF116" i="5"/>
  <c r="DG116" i="5"/>
  <c r="DH116" i="5"/>
  <c r="DI116" i="5"/>
  <c r="DJ116" i="5"/>
  <c r="DK116" i="5"/>
  <c r="DL116" i="5"/>
  <c r="DM116" i="5"/>
  <c r="DN116" i="5"/>
  <c r="DO116" i="5"/>
  <c r="DP116" i="5"/>
  <c r="DQ116" i="5"/>
  <c r="DR117" i="5"/>
  <c r="CD117" i="5"/>
  <c r="DS117" i="5"/>
  <c r="CE117" i="5"/>
  <c r="DT117" i="5"/>
  <c r="CF117" i="5"/>
  <c r="DU117" i="5"/>
  <c r="CG117" i="5"/>
  <c r="CH117" i="5"/>
  <c r="CI117" i="5"/>
  <c r="CJ117" i="5"/>
  <c r="CK117" i="5"/>
  <c r="CL117" i="5"/>
  <c r="CM117" i="5"/>
  <c r="CN117" i="5"/>
  <c r="CO117" i="5"/>
  <c r="CP117" i="5"/>
  <c r="CQ117" i="5"/>
  <c r="CR117" i="5"/>
  <c r="CS117" i="5"/>
  <c r="CT117" i="5"/>
  <c r="CU117" i="5"/>
  <c r="CV117" i="5"/>
  <c r="CW117" i="5"/>
  <c r="CX117" i="5"/>
  <c r="CY117" i="5"/>
  <c r="CZ117" i="5"/>
  <c r="DA117" i="5"/>
  <c r="DB117" i="5"/>
  <c r="DC117" i="5"/>
  <c r="DD117" i="5"/>
  <c r="DE117" i="5"/>
  <c r="DF117" i="5"/>
  <c r="DG117" i="5"/>
  <c r="DH117" i="5"/>
  <c r="DI117" i="5"/>
  <c r="DJ117" i="5"/>
  <c r="DK117" i="5"/>
  <c r="DL117" i="5"/>
  <c r="DM117" i="5"/>
  <c r="DN117" i="5"/>
  <c r="DO117" i="5"/>
  <c r="DP117" i="5"/>
  <c r="DQ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G118" i="5"/>
  <c r="BH118" i="5"/>
  <c r="BI118" i="5"/>
  <c r="BJ118" i="5"/>
  <c r="BK118" i="5"/>
  <c r="BL118" i="5"/>
  <c r="BM118" i="5"/>
  <c r="BN118" i="5"/>
  <c r="BO118" i="5"/>
  <c r="BP118" i="5"/>
  <c r="BQ118" i="5"/>
  <c r="BR118" i="5"/>
  <c r="BS118" i="5"/>
  <c r="BT118" i="5"/>
  <c r="BU118" i="5"/>
  <c r="BV118" i="5"/>
  <c r="BW118" i="5"/>
  <c r="BX118" i="5"/>
  <c r="BZ118" i="5"/>
  <c r="CA118" i="5"/>
  <c r="CB118" i="5"/>
  <c r="CC118" i="5"/>
  <c r="DR118" i="5"/>
  <c r="CD118" i="5"/>
  <c r="DS118" i="5"/>
  <c r="CE118" i="5"/>
  <c r="DT118" i="5"/>
  <c r="CF118" i="5"/>
  <c r="DU118" i="5"/>
  <c r="CG118" i="5"/>
  <c r="CH118" i="5"/>
  <c r="CI118" i="5"/>
  <c r="CJ118" i="5"/>
  <c r="CK118" i="5"/>
  <c r="CL118" i="5"/>
  <c r="CM118" i="5"/>
  <c r="CN118" i="5"/>
  <c r="CO118" i="5"/>
  <c r="CP118" i="5"/>
  <c r="CQ118" i="5"/>
  <c r="CR118" i="5"/>
  <c r="CS118" i="5"/>
  <c r="CT118" i="5"/>
  <c r="CU118" i="5"/>
  <c r="CV118" i="5"/>
  <c r="CW118" i="5"/>
  <c r="CX118" i="5"/>
  <c r="CY118" i="5"/>
  <c r="CZ118" i="5"/>
  <c r="DA118" i="5"/>
  <c r="DB118" i="5"/>
  <c r="DC118" i="5"/>
  <c r="DD118" i="5"/>
  <c r="DE118" i="5"/>
  <c r="DF118" i="5"/>
  <c r="DG118" i="5"/>
  <c r="DH118" i="5"/>
  <c r="DI118" i="5"/>
  <c r="DJ118" i="5"/>
  <c r="DK118" i="5"/>
  <c r="DL118" i="5"/>
  <c r="DM118" i="5"/>
  <c r="DN118" i="5"/>
  <c r="DO118" i="5"/>
  <c r="DP118" i="5"/>
  <c r="DQ118" i="5"/>
  <c r="CD119" i="5"/>
  <c r="CE119" i="5"/>
  <c r="CF119" i="5"/>
  <c r="CG119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G120" i="5"/>
  <c r="BH120" i="5"/>
  <c r="BI120" i="5"/>
  <c r="BJ120" i="5"/>
  <c r="BK120" i="5"/>
  <c r="BL120" i="5"/>
  <c r="BM120" i="5"/>
  <c r="BN120" i="5"/>
  <c r="BO120" i="5"/>
  <c r="BP120" i="5"/>
  <c r="BQ120" i="5"/>
  <c r="BR120" i="5"/>
  <c r="BS120" i="5"/>
  <c r="BT120" i="5"/>
  <c r="BU120" i="5"/>
  <c r="BV120" i="5"/>
  <c r="BW120" i="5"/>
  <c r="BX120" i="5"/>
  <c r="BZ120" i="5"/>
  <c r="CA120" i="5"/>
  <c r="CB120" i="5"/>
  <c r="CC120" i="5"/>
  <c r="DR120" i="5"/>
  <c r="CD120" i="5"/>
  <c r="DS120" i="5"/>
  <c r="CE120" i="5"/>
  <c r="DT120" i="5"/>
  <c r="CF120" i="5"/>
  <c r="DU120" i="5"/>
  <c r="CG120" i="5"/>
  <c r="CH120" i="5"/>
  <c r="CI120" i="5"/>
  <c r="CJ120" i="5"/>
  <c r="CK120" i="5"/>
  <c r="CL120" i="5"/>
  <c r="CM120" i="5"/>
  <c r="CN120" i="5"/>
  <c r="CO120" i="5"/>
  <c r="CP120" i="5"/>
  <c r="CQ120" i="5"/>
  <c r="CR120" i="5"/>
  <c r="CS120" i="5"/>
  <c r="CT120" i="5"/>
  <c r="CU120" i="5"/>
  <c r="CV120" i="5"/>
  <c r="CW120" i="5"/>
  <c r="CX120" i="5"/>
  <c r="CY120" i="5"/>
  <c r="CZ120" i="5"/>
  <c r="DA120" i="5"/>
  <c r="DB120" i="5"/>
  <c r="DC120" i="5"/>
  <c r="DD120" i="5"/>
  <c r="DE120" i="5"/>
  <c r="DF120" i="5"/>
  <c r="DG120" i="5"/>
  <c r="DH120" i="5"/>
  <c r="DI120" i="5"/>
  <c r="DJ120" i="5"/>
  <c r="DK120" i="5"/>
  <c r="DL120" i="5"/>
  <c r="DM120" i="5"/>
  <c r="DN120" i="5"/>
  <c r="DO120" i="5"/>
  <c r="DP120" i="5"/>
  <c r="DQ120" i="5"/>
  <c r="DR121" i="5"/>
  <c r="CD121" i="5"/>
  <c r="DS121" i="5"/>
  <c r="CE121" i="5"/>
  <c r="DT121" i="5"/>
  <c r="CF121" i="5"/>
  <c r="DU121" i="5"/>
  <c r="CG121" i="5"/>
  <c r="CH121" i="5"/>
  <c r="CI121" i="5"/>
  <c r="CJ121" i="5"/>
  <c r="CK121" i="5"/>
  <c r="CL121" i="5"/>
  <c r="CM121" i="5"/>
  <c r="CN121" i="5"/>
  <c r="CO121" i="5"/>
  <c r="CP121" i="5"/>
  <c r="CQ121" i="5"/>
  <c r="CR121" i="5"/>
  <c r="CS121" i="5"/>
  <c r="CT121" i="5"/>
  <c r="CU121" i="5"/>
  <c r="CV121" i="5"/>
  <c r="CW121" i="5"/>
  <c r="CX121" i="5"/>
  <c r="CY121" i="5"/>
  <c r="CZ121" i="5"/>
  <c r="DA121" i="5"/>
  <c r="DB121" i="5"/>
  <c r="DC121" i="5"/>
  <c r="DD121" i="5"/>
  <c r="DE121" i="5"/>
  <c r="DF121" i="5"/>
  <c r="DG121" i="5"/>
  <c r="DH121" i="5"/>
  <c r="DI121" i="5"/>
  <c r="DJ121" i="5"/>
  <c r="DK121" i="5"/>
  <c r="DL121" i="5"/>
  <c r="DM121" i="5"/>
  <c r="DN121" i="5"/>
  <c r="DO121" i="5"/>
  <c r="DP121" i="5"/>
  <c r="DQ121" i="5"/>
  <c r="DR122" i="5"/>
  <c r="CD122" i="5"/>
  <c r="DS122" i="5"/>
  <c r="CE122" i="5"/>
  <c r="DT122" i="5"/>
  <c r="CF122" i="5"/>
  <c r="DU122" i="5"/>
  <c r="CG122" i="5"/>
  <c r="CH122" i="5"/>
  <c r="CI122" i="5"/>
  <c r="CJ122" i="5"/>
  <c r="CK122" i="5"/>
  <c r="CL122" i="5"/>
  <c r="CM122" i="5"/>
  <c r="CN122" i="5"/>
  <c r="CO122" i="5"/>
  <c r="CP122" i="5"/>
  <c r="CQ122" i="5"/>
  <c r="CR122" i="5"/>
  <c r="CS122" i="5"/>
  <c r="CT122" i="5"/>
  <c r="CU122" i="5"/>
  <c r="CV122" i="5"/>
  <c r="CW122" i="5"/>
  <c r="CX122" i="5"/>
  <c r="CY122" i="5"/>
  <c r="CZ122" i="5"/>
  <c r="DA122" i="5"/>
  <c r="DB122" i="5"/>
  <c r="DC122" i="5"/>
  <c r="DD122" i="5"/>
  <c r="DE122" i="5"/>
  <c r="DF122" i="5"/>
  <c r="DG122" i="5"/>
  <c r="DH122" i="5"/>
  <c r="DI122" i="5"/>
  <c r="DJ122" i="5"/>
  <c r="DK122" i="5"/>
  <c r="DL122" i="5"/>
  <c r="DM122" i="5"/>
  <c r="DN122" i="5"/>
  <c r="DO122" i="5"/>
  <c r="DP122" i="5"/>
  <c r="DQ122" i="5"/>
  <c r="L123" i="5"/>
  <c r="M123" i="5"/>
  <c r="N123" i="5"/>
  <c r="Q123" i="5"/>
  <c r="R123" i="5"/>
  <c r="AF123" i="5"/>
  <c r="AG123" i="5"/>
  <c r="AH123" i="5"/>
  <c r="AI123" i="5"/>
  <c r="AJ123" i="5"/>
  <c r="AK123" i="5"/>
  <c r="AW123" i="5"/>
  <c r="AX123" i="5"/>
  <c r="AZ123" i="5"/>
  <c r="BA123" i="5"/>
  <c r="BB123" i="5"/>
  <c r="BR123" i="5"/>
  <c r="BS123" i="5"/>
  <c r="BT123" i="5"/>
  <c r="BU123" i="5"/>
  <c r="BV123" i="5"/>
  <c r="BW123" i="5"/>
  <c r="DR123" i="5"/>
  <c r="CD123" i="5"/>
  <c r="DS123" i="5"/>
  <c r="CE123" i="5"/>
  <c r="DT123" i="5"/>
  <c r="CF123" i="5"/>
  <c r="DU123" i="5"/>
  <c r="CG123" i="5"/>
  <c r="CH123" i="5"/>
  <c r="CI123" i="5"/>
  <c r="CJ123" i="5"/>
  <c r="CK123" i="5"/>
  <c r="CL123" i="5"/>
  <c r="CM123" i="5"/>
  <c r="CN123" i="5"/>
  <c r="CO123" i="5"/>
  <c r="CP123" i="5"/>
  <c r="CQ123" i="5"/>
  <c r="CR123" i="5"/>
  <c r="CS123" i="5"/>
  <c r="CT123" i="5"/>
  <c r="CU123" i="5"/>
  <c r="CV123" i="5"/>
  <c r="CW123" i="5"/>
  <c r="CX123" i="5"/>
  <c r="CY123" i="5"/>
  <c r="CZ123" i="5"/>
  <c r="DA123" i="5"/>
  <c r="DB123" i="5"/>
  <c r="DC123" i="5"/>
  <c r="DD123" i="5"/>
  <c r="DE123" i="5"/>
  <c r="DF123" i="5"/>
  <c r="DG123" i="5"/>
  <c r="DH123" i="5"/>
  <c r="DI123" i="5"/>
  <c r="DJ123" i="5"/>
  <c r="DK123" i="5"/>
  <c r="DL123" i="5"/>
  <c r="DM123" i="5"/>
  <c r="DN123" i="5"/>
  <c r="DO123" i="5"/>
  <c r="DP123" i="5"/>
  <c r="DQ123" i="5"/>
  <c r="DR124" i="5"/>
  <c r="CD124" i="5"/>
  <c r="DS124" i="5"/>
  <c r="CE124" i="5"/>
  <c r="DT124" i="5"/>
  <c r="CF124" i="5"/>
  <c r="DU124" i="5"/>
  <c r="CG124" i="5"/>
  <c r="CH124" i="5"/>
  <c r="CI124" i="5"/>
  <c r="CJ124" i="5"/>
  <c r="CK124" i="5"/>
  <c r="CL124" i="5"/>
  <c r="CM124" i="5"/>
  <c r="CN124" i="5"/>
  <c r="CO124" i="5"/>
  <c r="CP124" i="5"/>
  <c r="CQ124" i="5"/>
  <c r="CR124" i="5"/>
  <c r="CS124" i="5"/>
  <c r="CT124" i="5"/>
  <c r="CU124" i="5"/>
  <c r="CV124" i="5"/>
  <c r="CW124" i="5"/>
  <c r="CX124" i="5"/>
  <c r="CY124" i="5"/>
  <c r="CZ124" i="5"/>
  <c r="DA124" i="5"/>
  <c r="DB124" i="5"/>
  <c r="DC124" i="5"/>
  <c r="DD124" i="5"/>
  <c r="DE124" i="5"/>
  <c r="DF124" i="5"/>
  <c r="DG124" i="5"/>
  <c r="DH124" i="5"/>
  <c r="DI124" i="5"/>
  <c r="DJ124" i="5"/>
  <c r="DK124" i="5"/>
  <c r="DL124" i="5"/>
  <c r="DM124" i="5"/>
  <c r="DN124" i="5"/>
  <c r="DO124" i="5"/>
  <c r="DP124" i="5"/>
  <c r="DQ124" i="5"/>
  <c r="DR125" i="5"/>
  <c r="CD125" i="5"/>
  <c r="DS125" i="5"/>
  <c r="CE125" i="5"/>
  <c r="DT125" i="5"/>
  <c r="CF125" i="5"/>
  <c r="DU125" i="5"/>
  <c r="CG125" i="5"/>
  <c r="CH125" i="5"/>
  <c r="CI125" i="5"/>
  <c r="CJ125" i="5"/>
  <c r="CK125" i="5"/>
  <c r="CL125" i="5"/>
  <c r="CM125" i="5"/>
  <c r="CN125" i="5"/>
  <c r="CO125" i="5"/>
  <c r="CP125" i="5"/>
  <c r="CQ125" i="5"/>
  <c r="CR125" i="5"/>
  <c r="CS125" i="5"/>
  <c r="CT125" i="5"/>
  <c r="CU125" i="5"/>
  <c r="CV125" i="5"/>
  <c r="CW125" i="5"/>
  <c r="CX125" i="5"/>
  <c r="CY125" i="5"/>
  <c r="CZ125" i="5"/>
  <c r="DA125" i="5"/>
  <c r="DB125" i="5"/>
  <c r="DC125" i="5"/>
  <c r="DD125" i="5"/>
  <c r="DE125" i="5"/>
  <c r="DF125" i="5"/>
  <c r="DG125" i="5"/>
  <c r="DH125" i="5"/>
  <c r="DI125" i="5"/>
  <c r="DJ125" i="5"/>
  <c r="DK125" i="5"/>
  <c r="DL125" i="5"/>
  <c r="DM125" i="5"/>
  <c r="DN125" i="5"/>
  <c r="DO125" i="5"/>
  <c r="DP125" i="5"/>
  <c r="DQ125" i="5"/>
  <c r="DR126" i="5"/>
  <c r="CD126" i="5"/>
  <c r="DS126" i="5"/>
  <c r="CE126" i="5"/>
  <c r="DT126" i="5"/>
  <c r="CF126" i="5"/>
  <c r="DU126" i="5"/>
  <c r="CG126" i="5"/>
  <c r="CH126" i="5"/>
  <c r="CI126" i="5"/>
  <c r="CJ126" i="5"/>
  <c r="CK126" i="5"/>
  <c r="CL126" i="5"/>
  <c r="CM126" i="5"/>
  <c r="CN126" i="5"/>
  <c r="CO126" i="5"/>
  <c r="CP126" i="5"/>
  <c r="CQ126" i="5"/>
  <c r="CR126" i="5"/>
  <c r="CS126" i="5"/>
  <c r="CT126" i="5"/>
  <c r="CU126" i="5"/>
  <c r="CV126" i="5"/>
  <c r="CW126" i="5"/>
  <c r="CX126" i="5"/>
  <c r="CY126" i="5"/>
  <c r="CZ126" i="5"/>
  <c r="DA126" i="5"/>
  <c r="DB126" i="5"/>
  <c r="DC126" i="5"/>
  <c r="DD126" i="5"/>
  <c r="DE126" i="5"/>
  <c r="DF126" i="5"/>
  <c r="DG126" i="5"/>
  <c r="DH126" i="5"/>
  <c r="DI126" i="5"/>
  <c r="DJ126" i="5"/>
  <c r="DK126" i="5"/>
  <c r="DL126" i="5"/>
  <c r="DM126" i="5"/>
  <c r="DN126" i="5"/>
  <c r="DO126" i="5"/>
  <c r="DP126" i="5"/>
  <c r="DQ126" i="5"/>
  <c r="DR127" i="5"/>
  <c r="CD127" i="5"/>
  <c r="DS127" i="5"/>
  <c r="CE127" i="5"/>
  <c r="DT127" i="5"/>
  <c r="CF127" i="5"/>
  <c r="DU127" i="5"/>
  <c r="CG127" i="5"/>
  <c r="CH127" i="5"/>
  <c r="CI127" i="5"/>
  <c r="CJ127" i="5"/>
  <c r="CK127" i="5"/>
  <c r="CL127" i="5"/>
  <c r="CM127" i="5"/>
  <c r="CN127" i="5"/>
  <c r="CO127" i="5"/>
  <c r="CP127" i="5"/>
  <c r="CQ127" i="5"/>
  <c r="CR127" i="5"/>
  <c r="CS127" i="5"/>
  <c r="CT127" i="5"/>
  <c r="CU127" i="5"/>
  <c r="CV127" i="5"/>
  <c r="CW127" i="5"/>
  <c r="CX127" i="5"/>
  <c r="CY127" i="5"/>
  <c r="CZ127" i="5"/>
  <c r="DA127" i="5"/>
  <c r="DB127" i="5"/>
  <c r="DC127" i="5"/>
  <c r="DD127" i="5"/>
  <c r="DE127" i="5"/>
  <c r="DF127" i="5"/>
  <c r="DG127" i="5"/>
  <c r="DH127" i="5"/>
  <c r="DI127" i="5"/>
  <c r="DJ127" i="5"/>
  <c r="DK127" i="5"/>
  <c r="DL127" i="5"/>
  <c r="DM127" i="5"/>
  <c r="DN127" i="5"/>
  <c r="DO127" i="5"/>
  <c r="DP127" i="5"/>
  <c r="DQ127" i="5"/>
  <c r="DR128" i="5"/>
  <c r="CD128" i="5"/>
  <c r="DS128" i="5"/>
  <c r="CE128" i="5"/>
  <c r="DT128" i="5"/>
  <c r="CF128" i="5"/>
  <c r="DU128" i="5"/>
  <c r="CG128" i="5"/>
  <c r="CH128" i="5"/>
  <c r="CI128" i="5"/>
  <c r="CJ128" i="5"/>
  <c r="CK128" i="5"/>
  <c r="CL128" i="5"/>
  <c r="CM128" i="5"/>
  <c r="CN128" i="5"/>
  <c r="CO128" i="5"/>
  <c r="CP128" i="5"/>
  <c r="CQ128" i="5"/>
  <c r="CR128" i="5"/>
  <c r="CS128" i="5"/>
  <c r="CT128" i="5"/>
  <c r="CU128" i="5"/>
  <c r="CV128" i="5"/>
  <c r="CW128" i="5"/>
  <c r="CX128" i="5"/>
  <c r="CY128" i="5"/>
  <c r="CZ128" i="5"/>
  <c r="DA128" i="5"/>
  <c r="DB128" i="5"/>
  <c r="DC128" i="5"/>
  <c r="DD128" i="5"/>
  <c r="DE128" i="5"/>
  <c r="DF128" i="5"/>
  <c r="DG128" i="5"/>
  <c r="DH128" i="5"/>
  <c r="DI128" i="5"/>
  <c r="DJ128" i="5"/>
  <c r="DK128" i="5"/>
  <c r="DL128" i="5"/>
  <c r="DM128" i="5"/>
  <c r="DN128" i="5"/>
  <c r="DO128" i="5"/>
  <c r="DP128" i="5"/>
  <c r="DQ128" i="5"/>
  <c r="DR129" i="5"/>
  <c r="CD129" i="5"/>
  <c r="DS129" i="5"/>
  <c r="CE129" i="5"/>
  <c r="DT129" i="5"/>
  <c r="CF129" i="5"/>
  <c r="DU129" i="5"/>
  <c r="CG129" i="5"/>
  <c r="CH129" i="5"/>
  <c r="CI129" i="5"/>
  <c r="CJ129" i="5"/>
  <c r="CK129" i="5"/>
  <c r="CL129" i="5"/>
  <c r="CM129" i="5"/>
  <c r="CN129" i="5"/>
  <c r="CO129" i="5"/>
  <c r="CP129" i="5"/>
  <c r="CQ129" i="5"/>
  <c r="CR129" i="5"/>
  <c r="CS129" i="5"/>
  <c r="CT129" i="5"/>
  <c r="CU129" i="5"/>
  <c r="CV129" i="5"/>
  <c r="CW129" i="5"/>
  <c r="CX129" i="5"/>
  <c r="CY129" i="5"/>
  <c r="CZ129" i="5"/>
  <c r="DA129" i="5"/>
  <c r="DB129" i="5"/>
  <c r="DC129" i="5"/>
  <c r="DD129" i="5"/>
  <c r="DE129" i="5"/>
  <c r="DF129" i="5"/>
  <c r="DG129" i="5"/>
  <c r="DH129" i="5"/>
  <c r="DI129" i="5"/>
  <c r="DJ129" i="5"/>
  <c r="DK129" i="5"/>
  <c r="DL129" i="5"/>
  <c r="DM129" i="5"/>
  <c r="DN129" i="5"/>
  <c r="DO129" i="5"/>
  <c r="DP129" i="5"/>
  <c r="DQ129" i="5"/>
  <c r="DR130" i="5"/>
  <c r="CD130" i="5"/>
  <c r="DS130" i="5"/>
  <c r="CE130" i="5"/>
  <c r="DT130" i="5"/>
  <c r="CF130" i="5"/>
  <c r="DU130" i="5"/>
  <c r="CG130" i="5"/>
  <c r="CH130" i="5"/>
  <c r="CI130" i="5"/>
  <c r="CJ130" i="5"/>
  <c r="CK130" i="5"/>
  <c r="CL130" i="5"/>
  <c r="CM130" i="5"/>
  <c r="CN130" i="5"/>
  <c r="CO130" i="5"/>
  <c r="CP130" i="5"/>
  <c r="CQ130" i="5"/>
  <c r="CR130" i="5"/>
  <c r="CS130" i="5"/>
  <c r="CT130" i="5"/>
  <c r="CU130" i="5"/>
  <c r="CV130" i="5"/>
  <c r="CW130" i="5"/>
  <c r="CX130" i="5"/>
  <c r="CY130" i="5"/>
  <c r="CZ130" i="5"/>
  <c r="DA130" i="5"/>
  <c r="DB130" i="5"/>
  <c r="DC130" i="5"/>
  <c r="DD130" i="5"/>
  <c r="DE130" i="5"/>
  <c r="DF130" i="5"/>
  <c r="DG130" i="5"/>
  <c r="DH130" i="5"/>
  <c r="DI130" i="5"/>
  <c r="DJ130" i="5"/>
  <c r="DK130" i="5"/>
  <c r="DL130" i="5"/>
  <c r="DM130" i="5"/>
  <c r="DN130" i="5"/>
  <c r="DO130" i="5"/>
  <c r="DP130" i="5"/>
  <c r="DQ130" i="5"/>
  <c r="DR131" i="5"/>
  <c r="CD131" i="5"/>
  <c r="DS131" i="5"/>
  <c r="CE131" i="5"/>
  <c r="DT131" i="5"/>
  <c r="CF131" i="5"/>
  <c r="DU131" i="5"/>
  <c r="CG131" i="5"/>
  <c r="CH131" i="5"/>
  <c r="CI131" i="5"/>
  <c r="CJ131" i="5"/>
  <c r="CK131" i="5"/>
  <c r="CL131" i="5"/>
  <c r="CM131" i="5"/>
  <c r="CN131" i="5"/>
  <c r="CO131" i="5"/>
  <c r="CP131" i="5"/>
  <c r="CQ131" i="5"/>
  <c r="CR131" i="5"/>
  <c r="CS131" i="5"/>
  <c r="CT131" i="5"/>
  <c r="CU131" i="5"/>
  <c r="CV131" i="5"/>
  <c r="CW131" i="5"/>
  <c r="CX131" i="5"/>
  <c r="CY131" i="5"/>
  <c r="CZ131" i="5"/>
  <c r="DA131" i="5"/>
  <c r="DB131" i="5"/>
  <c r="DC131" i="5"/>
  <c r="DD131" i="5"/>
  <c r="DE131" i="5"/>
  <c r="DF131" i="5"/>
  <c r="DG131" i="5"/>
  <c r="DH131" i="5"/>
  <c r="DI131" i="5"/>
  <c r="DJ131" i="5"/>
  <c r="DK131" i="5"/>
  <c r="DL131" i="5"/>
  <c r="DM131" i="5"/>
  <c r="DN131" i="5"/>
  <c r="DO131" i="5"/>
  <c r="DP131" i="5"/>
  <c r="DQ131" i="5"/>
  <c r="L132" i="5"/>
  <c r="M132" i="5"/>
  <c r="N132" i="5"/>
  <c r="Q132" i="5"/>
  <c r="R132" i="5"/>
  <c r="AF132" i="5"/>
  <c r="AG132" i="5"/>
  <c r="AH132" i="5"/>
  <c r="AI132" i="5"/>
  <c r="AJ132" i="5"/>
  <c r="AK132" i="5"/>
  <c r="AW132" i="5"/>
  <c r="AX132" i="5"/>
  <c r="AZ132" i="5"/>
  <c r="BA132" i="5"/>
  <c r="BB132" i="5"/>
  <c r="BR132" i="5"/>
  <c r="BS132" i="5"/>
  <c r="BT132" i="5"/>
  <c r="BU132" i="5"/>
  <c r="BV132" i="5"/>
  <c r="BW132" i="5"/>
  <c r="DR132" i="5"/>
  <c r="CD132" i="5"/>
  <c r="DS132" i="5"/>
  <c r="CE132" i="5"/>
  <c r="DT132" i="5"/>
  <c r="CF132" i="5"/>
  <c r="DU132" i="5"/>
  <c r="CG132" i="5"/>
  <c r="CH132" i="5"/>
  <c r="CI132" i="5"/>
  <c r="CJ132" i="5"/>
  <c r="CK132" i="5"/>
  <c r="CL132" i="5"/>
  <c r="CM132" i="5"/>
  <c r="CN132" i="5"/>
  <c r="CO132" i="5"/>
  <c r="CP132" i="5"/>
  <c r="CQ132" i="5"/>
  <c r="CR132" i="5"/>
  <c r="CS132" i="5"/>
  <c r="CT132" i="5"/>
  <c r="CU132" i="5"/>
  <c r="CV132" i="5"/>
  <c r="CW132" i="5"/>
  <c r="CX132" i="5"/>
  <c r="CY132" i="5"/>
  <c r="CZ132" i="5"/>
  <c r="DA132" i="5"/>
  <c r="DB132" i="5"/>
  <c r="DC132" i="5"/>
  <c r="DD132" i="5"/>
  <c r="DE132" i="5"/>
  <c r="DF132" i="5"/>
  <c r="DG132" i="5"/>
  <c r="DH132" i="5"/>
  <c r="DI132" i="5"/>
  <c r="DJ132" i="5"/>
  <c r="DK132" i="5"/>
  <c r="DL132" i="5"/>
  <c r="DM132" i="5"/>
  <c r="DN132" i="5"/>
  <c r="DO132" i="5"/>
  <c r="DP132" i="5"/>
  <c r="DQ132" i="5"/>
  <c r="DR133" i="5"/>
  <c r="CD133" i="5"/>
  <c r="DS133" i="5"/>
  <c r="CE133" i="5"/>
  <c r="DT133" i="5"/>
  <c r="CF133" i="5"/>
  <c r="DU133" i="5"/>
  <c r="CG133" i="5"/>
  <c r="CH133" i="5"/>
  <c r="CI133" i="5"/>
  <c r="CJ133" i="5"/>
  <c r="CK133" i="5"/>
  <c r="CL133" i="5"/>
  <c r="CM133" i="5"/>
  <c r="CN133" i="5"/>
  <c r="CO133" i="5"/>
  <c r="CP133" i="5"/>
  <c r="CQ133" i="5"/>
  <c r="CR133" i="5"/>
  <c r="CS133" i="5"/>
  <c r="CT133" i="5"/>
  <c r="CU133" i="5"/>
  <c r="CV133" i="5"/>
  <c r="CW133" i="5"/>
  <c r="CX133" i="5"/>
  <c r="CY133" i="5"/>
  <c r="CZ133" i="5"/>
  <c r="DA133" i="5"/>
  <c r="DB133" i="5"/>
  <c r="DC133" i="5"/>
  <c r="DD133" i="5"/>
  <c r="DE133" i="5"/>
  <c r="DF133" i="5"/>
  <c r="DG133" i="5"/>
  <c r="DH133" i="5"/>
  <c r="DI133" i="5"/>
  <c r="DJ133" i="5"/>
  <c r="DK133" i="5"/>
  <c r="DL133" i="5"/>
  <c r="DM133" i="5"/>
  <c r="DN133" i="5"/>
  <c r="DO133" i="5"/>
  <c r="DP133" i="5"/>
  <c r="DQ133" i="5"/>
  <c r="DR134" i="5"/>
  <c r="CD134" i="5"/>
  <c r="DS134" i="5"/>
  <c r="CE134" i="5"/>
  <c r="DT134" i="5"/>
  <c r="CF134" i="5"/>
  <c r="DU134" i="5"/>
  <c r="CG134" i="5"/>
  <c r="CH134" i="5"/>
  <c r="CI134" i="5"/>
  <c r="CJ134" i="5"/>
  <c r="CK134" i="5"/>
  <c r="CL134" i="5"/>
  <c r="CM134" i="5"/>
  <c r="CN134" i="5"/>
  <c r="CO134" i="5"/>
  <c r="CP134" i="5"/>
  <c r="CQ134" i="5"/>
  <c r="CR134" i="5"/>
  <c r="CS134" i="5"/>
  <c r="CT134" i="5"/>
  <c r="CU134" i="5"/>
  <c r="CV134" i="5"/>
  <c r="CW134" i="5"/>
  <c r="CX134" i="5"/>
  <c r="CY134" i="5"/>
  <c r="CZ134" i="5"/>
  <c r="DA134" i="5"/>
  <c r="DB134" i="5"/>
  <c r="DC134" i="5"/>
  <c r="DD134" i="5"/>
  <c r="DE134" i="5"/>
  <c r="DF134" i="5"/>
  <c r="DG134" i="5"/>
  <c r="DH134" i="5"/>
  <c r="DI134" i="5"/>
  <c r="DJ134" i="5"/>
  <c r="DK134" i="5"/>
  <c r="DL134" i="5"/>
  <c r="DM134" i="5"/>
  <c r="DN134" i="5"/>
  <c r="DO134" i="5"/>
  <c r="DP134" i="5"/>
  <c r="DQ134" i="5"/>
  <c r="DR135" i="5"/>
  <c r="CD135" i="5"/>
  <c r="DS135" i="5"/>
  <c r="CE135" i="5"/>
  <c r="DT135" i="5"/>
  <c r="CF135" i="5"/>
  <c r="DU135" i="5"/>
  <c r="CG135" i="5"/>
  <c r="CH135" i="5"/>
  <c r="CI135" i="5"/>
  <c r="CJ135" i="5"/>
  <c r="CK135" i="5"/>
  <c r="CL135" i="5"/>
  <c r="CM135" i="5"/>
  <c r="CN135" i="5"/>
  <c r="CO135" i="5"/>
  <c r="CP135" i="5"/>
  <c r="CQ135" i="5"/>
  <c r="CR135" i="5"/>
  <c r="CS135" i="5"/>
  <c r="CT135" i="5"/>
  <c r="CU135" i="5"/>
  <c r="CV135" i="5"/>
  <c r="CW135" i="5"/>
  <c r="CX135" i="5"/>
  <c r="CY135" i="5"/>
  <c r="CZ135" i="5"/>
  <c r="DA135" i="5"/>
  <c r="DB135" i="5"/>
  <c r="DC135" i="5"/>
  <c r="DD135" i="5"/>
  <c r="DE135" i="5"/>
  <c r="DF135" i="5"/>
  <c r="DG135" i="5"/>
  <c r="DH135" i="5"/>
  <c r="DI135" i="5"/>
  <c r="DJ135" i="5"/>
  <c r="DK135" i="5"/>
  <c r="DL135" i="5"/>
  <c r="DM135" i="5"/>
  <c r="DN135" i="5"/>
  <c r="DO135" i="5"/>
  <c r="DP135" i="5"/>
  <c r="DQ135" i="5"/>
  <c r="DR136" i="5"/>
  <c r="CD136" i="5"/>
  <c r="DS136" i="5"/>
  <c r="CE136" i="5"/>
  <c r="DT136" i="5"/>
  <c r="CF136" i="5"/>
  <c r="DU136" i="5"/>
  <c r="CG136" i="5"/>
  <c r="CH136" i="5"/>
  <c r="CI136" i="5"/>
  <c r="CJ136" i="5"/>
  <c r="CK136" i="5"/>
  <c r="CL136" i="5"/>
  <c r="CM136" i="5"/>
  <c r="CN136" i="5"/>
  <c r="CO136" i="5"/>
  <c r="CP136" i="5"/>
  <c r="CQ136" i="5"/>
  <c r="CR136" i="5"/>
  <c r="CS136" i="5"/>
  <c r="CT136" i="5"/>
  <c r="CU136" i="5"/>
  <c r="CV136" i="5"/>
  <c r="CW136" i="5"/>
  <c r="CX136" i="5"/>
  <c r="CY136" i="5"/>
  <c r="CZ136" i="5"/>
  <c r="DA136" i="5"/>
  <c r="DB136" i="5"/>
  <c r="DC136" i="5"/>
  <c r="DD136" i="5"/>
  <c r="DE136" i="5"/>
  <c r="DF136" i="5"/>
  <c r="DG136" i="5"/>
  <c r="DH136" i="5"/>
  <c r="DI136" i="5"/>
  <c r="DJ136" i="5"/>
  <c r="DK136" i="5"/>
  <c r="DL136" i="5"/>
  <c r="DM136" i="5"/>
  <c r="DN136" i="5"/>
  <c r="DO136" i="5"/>
  <c r="DP136" i="5"/>
  <c r="DQ136" i="5"/>
  <c r="DR137" i="5"/>
  <c r="CD137" i="5"/>
  <c r="DS137" i="5"/>
  <c r="CE137" i="5"/>
  <c r="DT137" i="5"/>
  <c r="CF137" i="5"/>
  <c r="DU137" i="5"/>
  <c r="CG137" i="5"/>
  <c r="CH137" i="5"/>
  <c r="CI137" i="5"/>
  <c r="CJ137" i="5"/>
  <c r="CK137" i="5"/>
  <c r="CL137" i="5"/>
  <c r="CM137" i="5"/>
  <c r="CN137" i="5"/>
  <c r="CO137" i="5"/>
  <c r="CP137" i="5"/>
  <c r="CQ137" i="5"/>
  <c r="CR137" i="5"/>
  <c r="CS137" i="5"/>
  <c r="CT137" i="5"/>
  <c r="CU137" i="5"/>
  <c r="CV137" i="5"/>
  <c r="CW137" i="5"/>
  <c r="CX137" i="5"/>
  <c r="CY137" i="5"/>
  <c r="CZ137" i="5"/>
  <c r="DA137" i="5"/>
  <c r="DB137" i="5"/>
  <c r="DC137" i="5"/>
  <c r="DD137" i="5"/>
  <c r="DE137" i="5"/>
  <c r="DF137" i="5"/>
  <c r="DG137" i="5"/>
  <c r="DH137" i="5"/>
  <c r="DI137" i="5"/>
  <c r="DJ137" i="5"/>
  <c r="DK137" i="5"/>
  <c r="DL137" i="5"/>
  <c r="DM137" i="5"/>
  <c r="DN137" i="5"/>
  <c r="DO137" i="5"/>
  <c r="DP137" i="5"/>
  <c r="DQ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G138" i="5"/>
  <c r="BH138" i="5"/>
  <c r="BI138" i="5"/>
  <c r="BJ138" i="5"/>
  <c r="BK138" i="5"/>
  <c r="BL138" i="5"/>
  <c r="BM138" i="5"/>
  <c r="BN138" i="5"/>
  <c r="BO138" i="5"/>
  <c r="BP138" i="5"/>
  <c r="BQ138" i="5"/>
  <c r="BR138" i="5"/>
  <c r="BS138" i="5"/>
  <c r="BT138" i="5"/>
  <c r="BU138" i="5"/>
  <c r="BV138" i="5"/>
  <c r="BW138" i="5"/>
  <c r="BX138" i="5"/>
  <c r="BZ138" i="5"/>
  <c r="CA138" i="5"/>
  <c r="CB138" i="5"/>
  <c r="CC138" i="5"/>
  <c r="DR138" i="5"/>
  <c r="CD138" i="5"/>
  <c r="DS138" i="5"/>
  <c r="CE138" i="5"/>
  <c r="DT138" i="5"/>
  <c r="CF138" i="5"/>
  <c r="DU138" i="5"/>
  <c r="CG138" i="5"/>
  <c r="CH138" i="5"/>
  <c r="CI138" i="5"/>
  <c r="CJ138" i="5"/>
  <c r="CK138" i="5"/>
  <c r="CL138" i="5"/>
  <c r="CM138" i="5"/>
  <c r="CN138" i="5"/>
  <c r="CO138" i="5"/>
  <c r="CP138" i="5"/>
  <c r="CQ138" i="5"/>
  <c r="CR138" i="5"/>
  <c r="CS138" i="5"/>
  <c r="CT138" i="5"/>
  <c r="CU138" i="5"/>
  <c r="CV138" i="5"/>
  <c r="CW138" i="5"/>
  <c r="CX138" i="5"/>
  <c r="CY138" i="5"/>
  <c r="CZ138" i="5"/>
  <c r="DA138" i="5"/>
  <c r="DB138" i="5"/>
  <c r="DC138" i="5"/>
  <c r="DD138" i="5"/>
  <c r="DE138" i="5"/>
  <c r="DF138" i="5"/>
  <c r="DG138" i="5"/>
  <c r="DH138" i="5"/>
  <c r="DI138" i="5"/>
  <c r="DJ138" i="5"/>
  <c r="DK138" i="5"/>
  <c r="DL138" i="5"/>
  <c r="DM138" i="5"/>
  <c r="DN138" i="5"/>
  <c r="DO138" i="5"/>
  <c r="DP138" i="5"/>
  <c r="DQ138" i="5"/>
  <c r="DR139" i="5"/>
  <c r="CD139" i="5"/>
  <c r="DS139" i="5"/>
  <c r="CE139" i="5"/>
  <c r="DT139" i="5"/>
  <c r="CF139" i="5"/>
  <c r="DU139" i="5"/>
  <c r="CG139" i="5"/>
  <c r="CH139" i="5"/>
  <c r="CI139" i="5"/>
  <c r="CJ139" i="5"/>
  <c r="CK139" i="5"/>
  <c r="CL139" i="5"/>
  <c r="CM139" i="5"/>
  <c r="CN139" i="5"/>
  <c r="CO139" i="5"/>
  <c r="CP139" i="5"/>
  <c r="CQ139" i="5"/>
  <c r="CR139" i="5"/>
  <c r="CS139" i="5"/>
  <c r="CT139" i="5"/>
  <c r="CU139" i="5"/>
  <c r="CV139" i="5"/>
  <c r="CW139" i="5"/>
  <c r="CX139" i="5"/>
  <c r="CY139" i="5"/>
  <c r="CZ139" i="5"/>
  <c r="DA139" i="5"/>
  <c r="DB139" i="5"/>
  <c r="DC139" i="5"/>
  <c r="DD139" i="5"/>
  <c r="DE139" i="5"/>
  <c r="DF139" i="5"/>
  <c r="DG139" i="5"/>
  <c r="DH139" i="5"/>
  <c r="DI139" i="5"/>
  <c r="DJ139" i="5"/>
  <c r="DK139" i="5"/>
  <c r="DL139" i="5"/>
  <c r="DM139" i="5"/>
  <c r="DN139" i="5"/>
  <c r="DO139" i="5"/>
  <c r="DP139" i="5"/>
  <c r="DQ139" i="5"/>
  <c r="DR140" i="5"/>
  <c r="CD140" i="5"/>
  <c r="DS140" i="5"/>
  <c r="CE140" i="5"/>
  <c r="DT140" i="5"/>
  <c r="CF140" i="5"/>
  <c r="DU140" i="5"/>
  <c r="CG140" i="5"/>
  <c r="CH140" i="5"/>
  <c r="CI140" i="5"/>
  <c r="CJ140" i="5"/>
  <c r="CK140" i="5"/>
  <c r="CL140" i="5"/>
  <c r="CM140" i="5"/>
  <c r="CN140" i="5"/>
  <c r="CO140" i="5"/>
  <c r="CP140" i="5"/>
  <c r="CQ140" i="5"/>
  <c r="CR140" i="5"/>
  <c r="CS140" i="5"/>
  <c r="CT140" i="5"/>
  <c r="CU140" i="5"/>
  <c r="CV140" i="5"/>
  <c r="CW140" i="5"/>
  <c r="CX140" i="5"/>
  <c r="CY140" i="5"/>
  <c r="CZ140" i="5"/>
  <c r="DA140" i="5"/>
  <c r="DB140" i="5"/>
  <c r="DC140" i="5"/>
  <c r="DD140" i="5"/>
  <c r="DE140" i="5"/>
  <c r="DF140" i="5"/>
  <c r="DG140" i="5"/>
  <c r="DH140" i="5"/>
  <c r="DI140" i="5"/>
  <c r="DJ140" i="5"/>
  <c r="DK140" i="5"/>
  <c r="DL140" i="5"/>
  <c r="DM140" i="5"/>
  <c r="DN140" i="5"/>
  <c r="DO140" i="5"/>
  <c r="DP140" i="5"/>
  <c r="DQ140" i="5"/>
  <c r="DR141" i="5"/>
  <c r="CD141" i="5"/>
  <c r="DS141" i="5"/>
  <c r="CE141" i="5"/>
  <c r="DT141" i="5"/>
  <c r="CF141" i="5"/>
  <c r="DU141" i="5"/>
  <c r="CG141" i="5"/>
  <c r="CH141" i="5"/>
  <c r="CI141" i="5"/>
  <c r="CJ141" i="5"/>
  <c r="CK141" i="5"/>
  <c r="CL141" i="5"/>
  <c r="CM141" i="5"/>
  <c r="CN141" i="5"/>
  <c r="CO141" i="5"/>
  <c r="CP141" i="5"/>
  <c r="CQ141" i="5"/>
  <c r="CR141" i="5"/>
  <c r="CS141" i="5"/>
  <c r="CT141" i="5"/>
  <c r="CU141" i="5"/>
  <c r="CV141" i="5"/>
  <c r="CW141" i="5"/>
  <c r="CX141" i="5"/>
  <c r="CY141" i="5"/>
  <c r="CZ141" i="5"/>
  <c r="DA141" i="5"/>
  <c r="DB141" i="5"/>
  <c r="DC141" i="5"/>
  <c r="DD141" i="5"/>
  <c r="DE141" i="5"/>
  <c r="DF141" i="5"/>
  <c r="DG141" i="5"/>
  <c r="DH141" i="5"/>
  <c r="DI141" i="5"/>
  <c r="DJ141" i="5"/>
  <c r="DK141" i="5"/>
  <c r="DL141" i="5"/>
  <c r="DM141" i="5"/>
  <c r="DN141" i="5"/>
  <c r="DO141" i="5"/>
  <c r="DP141" i="5"/>
  <c r="DQ141" i="5"/>
  <c r="DR142" i="5"/>
  <c r="CD142" i="5"/>
  <c r="DS142" i="5"/>
  <c r="CE142" i="5"/>
  <c r="DT142" i="5"/>
  <c r="CF142" i="5"/>
  <c r="DU142" i="5"/>
  <c r="CG142" i="5"/>
  <c r="CH142" i="5"/>
  <c r="CI142" i="5"/>
  <c r="CJ142" i="5"/>
  <c r="CK142" i="5"/>
  <c r="CL142" i="5"/>
  <c r="CM142" i="5"/>
  <c r="CN142" i="5"/>
  <c r="CO142" i="5"/>
  <c r="CP142" i="5"/>
  <c r="CQ142" i="5"/>
  <c r="CR142" i="5"/>
  <c r="CS142" i="5"/>
  <c r="CT142" i="5"/>
  <c r="CU142" i="5"/>
  <c r="CV142" i="5"/>
  <c r="CW142" i="5"/>
  <c r="CX142" i="5"/>
  <c r="CY142" i="5"/>
  <c r="CZ142" i="5"/>
  <c r="DA142" i="5"/>
  <c r="DB142" i="5"/>
  <c r="DC142" i="5"/>
  <c r="DD142" i="5"/>
  <c r="DE142" i="5"/>
  <c r="DF142" i="5"/>
  <c r="DG142" i="5"/>
  <c r="DH142" i="5"/>
  <c r="DI142" i="5"/>
  <c r="DJ142" i="5"/>
  <c r="DK142" i="5"/>
  <c r="DL142" i="5"/>
  <c r="DM142" i="5"/>
  <c r="DN142" i="5"/>
  <c r="DO142" i="5"/>
  <c r="DP142" i="5"/>
  <c r="DQ142" i="5"/>
  <c r="DR143" i="5"/>
  <c r="CD143" i="5"/>
  <c r="DS143" i="5"/>
  <c r="CE143" i="5"/>
  <c r="DT143" i="5"/>
  <c r="CF143" i="5"/>
  <c r="DU143" i="5"/>
  <c r="CG143" i="5"/>
  <c r="CH143" i="5"/>
  <c r="CI143" i="5"/>
  <c r="CJ143" i="5"/>
  <c r="CK143" i="5"/>
  <c r="CL143" i="5"/>
  <c r="CM143" i="5"/>
  <c r="CN143" i="5"/>
  <c r="CO143" i="5"/>
  <c r="CP143" i="5"/>
  <c r="CQ143" i="5"/>
  <c r="CR143" i="5"/>
  <c r="CS143" i="5"/>
  <c r="CT143" i="5"/>
  <c r="CU143" i="5"/>
  <c r="CV143" i="5"/>
  <c r="CW143" i="5"/>
  <c r="CX143" i="5"/>
  <c r="CY143" i="5"/>
  <c r="CZ143" i="5"/>
  <c r="DA143" i="5"/>
  <c r="DB143" i="5"/>
  <c r="DC143" i="5"/>
  <c r="DD143" i="5"/>
  <c r="DE143" i="5"/>
  <c r="DF143" i="5"/>
  <c r="DG143" i="5"/>
  <c r="DH143" i="5"/>
  <c r="DI143" i="5"/>
  <c r="DJ143" i="5"/>
  <c r="DK143" i="5"/>
  <c r="DL143" i="5"/>
  <c r="DM143" i="5"/>
  <c r="DN143" i="5"/>
  <c r="DO143" i="5"/>
  <c r="DP143" i="5"/>
  <c r="DQ143" i="5"/>
  <c r="DR144" i="5"/>
  <c r="CD144" i="5"/>
  <c r="DS144" i="5"/>
  <c r="CE144" i="5"/>
  <c r="DT144" i="5"/>
  <c r="CF144" i="5"/>
  <c r="DU144" i="5"/>
  <c r="CG144" i="5"/>
  <c r="CH144" i="5"/>
  <c r="CI144" i="5"/>
  <c r="CJ144" i="5"/>
  <c r="CK144" i="5"/>
  <c r="CL144" i="5"/>
  <c r="CM144" i="5"/>
  <c r="CN144" i="5"/>
  <c r="CO144" i="5"/>
  <c r="CP144" i="5"/>
  <c r="CQ144" i="5"/>
  <c r="CR144" i="5"/>
  <c r="CS144" i="5"/>
  <c r="CT144" i="5"/>
  <c r="CU144" i="5"/>
  <c r="CV144" i="5"/>
  <c r="CW144" i="5"/>
  <c r="CX144" i="5"/>
  <c r="CY144" i="5"/>
  <c r="CZ144" i="5"/>
  <c r="DA144" i="5"/>
  <c r="DB144" i="5"/>
  <c r="DC144" i="5"/>
  <c r="DD144" i="5"/>
  <c r="DE144" i="5"/>
  <c r="DF144" i="5"/>
  <c r="DG144" i="5"/>
  <c r="DH144" i="5"/>
  <c r="DI144" i="5"/>
  <c r="DJ144" i="5"/>
  <c r="DK144" i="5"/>
  <c r="DL144" i="5"/>
  <c r="DM144" i="5"/>
  <c r="DN144" i="5"/>
  <c r="DO144" i="5"/>
  <c r="DP144" i="5"/>
  <c r="DQ144" i="5"/>
  <c r="DR145" i="5"/>
  <c r="CD145" i="5"/>
  <c r="DS145" i="5"/>
  <c r="CE145" i="5"/>
  <c r="DT145" i="5"/>
  <c r="CF145" i="5"/>
  <c r="DU145" i="5"/>
  <c r="CG145" i="5"/>
  <c r="CH145" i="5"/>
  <c r="CI145" i="5"/>
  <c r="CJ145" i="5"/>
  <c r="CK145" i="5"/>
  <c r="CL145" i="5"/>
  <c r="CM145" i="5"/>
  <c r="CN145" i="5"/>
  <c r="CO145" i="5"/>
  <c r="CP145" i="5"/>
  <c r="CQ145" i="5"/>
  <c r="CR145" i="5"/>
  <c r="CS145" i="5"/>
  <c r="CT145" i="5"/>
  <c r="CU145" i="5"/>
  <c r="CV145" i="5"/>
  <c r="CW145" i="5"/>
  <c r="CX145" i="5"/>
  <c r="CY145" i="5"/>
  <c r="CZ145" i="5"/>
  <c r="DA145" i="5"/>
  <c r="DB145" i="5"/>
  <c r="DC145" i="5"/>
  <c r="DD145" i="5"/>
  <c r="DE145" i="5"/>
  <c r="DF145" i="5"/>
  <c r="DG145" i="5"/>
  <c r="DH145" i="5"/>
  <c r="DI145" i="5"/>
  <c r="DJ145" i="5"/>
  <c r="DK145" i="5"/>
  <c r="DL145" i="5"/>
  <c r="DM145" i="5"/>
  <c r="DN145" i="5"/>
  <c r="DO145" i="5"/>
  <c r="DP145" i="5"/>
  <c r="DQ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G146" i="5"/>
  <c r="BH146" i="5"/>
  <c r="BI146" i="5"/>
  <c r="BJ146" i="5"/>
  <c r="BK146" i="5"/>
  <c r="BL146" i="5"/>
  <c r="BM146" i="5"/>
  <c r="BN146" i="5"/>
  <c r="BO146" i="5"/>
  <c r="BP146" i="5"/>
  <c r="BQ146" i="5"/>
  <c r="BR146" i="5"/>
  <c r="BS146" i="5"/>
  <c r="BT146" i="5"/>
  <c r="BU146" i="5"/>
  <c r="BV146" i="5"/>
  <c r="BW146" i="5"/>
  <c r="BX146" i="5"/>
  <c r="BZ146" i="5"/>
  <c r="CA146" i="5"/>
  <c r="CB146" i="5"/>
  <c r="CC146" i="5"/>
  <c r="DR146" i="5"/>
  <c r="CD146" i="5"/>
  <c r="DS146" i="5"/>
  <c r="CE146" i="5"/>
  <c r="DT146" i="5"/>
  <c r="CF146" i="5"/>
  <c r="DU146" i="5"/>
  <c r="CG146" i="5"/>
  <c r="CH146" i="5"/>
  <c r="CI146" i="5"/>
  <c r="CJ146" i="5"/>
  <c r="CK146" i="5"/>
  <c r="CL146" i="5"/>
  <c r="CM146" i="5"/>
  <c r="CN146" i="5"/>
  <c r="CO146" i="5"/>
  <c r="CP146" i="5"/>
  <c r="CQ146" i="5"/>
  <c r="CR146" i="5"/>
  <c r="CS146" i="5"/>
  <c r="CT146" i="5"/>
  <c r="CU146" i="5"/>
  <c r="CV146" i="5"/>
  <c r="CW146" i="5"/>
  <c r="CX146" i="5"/>
  <c r="CY146" i="5"/>
  <c r="CZ146" i="5"/>
  <c r="DA146" i="5"/>
  <c r="DB146" i="5"/>
  <c r="DC146" i="5"/>
  <c r="DD146" i="5"/>
  <c r="DE146" i="5"/>
  <c r="DF146" i="5"/>
  <c r="DG146" i="5"/>
  <c r="DH146" i="5"/>
  <c r="DI146" i="5"/>
  <c r="DJ146" i="5"/>
  <c r="DK146" i="5"/>
  <c r="DL146" i="5"/>
  <c r="DM146" i="5"/>
  <c r="DN146" i="5"/>
  <c r="DO146" i="5"/>
  <c r="DP146" i="5"/>
  <c r="DQ146" i="5"/>
  <c r="CD147" i="5"/>
  <c r="CE147" i="5"/>
  <c r="CF147" i="5"/>
  <c r="CG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G148" i="5"/>
  <c r="BH148" i="5"/>
  <c r="BI148" i="5"/>
  <c r="BJ148" i="5"/>
  <c r="BK148" i="5"/>
  <c r="BL148" i="5"/>
  <c r="BM148" i="5"/>
  <c r="BN148" i="5"/>
  <c r="BO148" i="5"/>
  <c r="BP148" i="5"/>
  <c r="BQ148" i="5"/>
  <c r="BR148" i="5"/>
  <c r="BS148" i="5"/>
  <c r="BT148" i="5"/>
  <c r="BU148" i="5"/>
  <c r="BV148" i="5"/>
  <c r="BW148" i="5"/>
  <c r="BX148" i="5"/>
  <c r="BZ148" i="5"/>
  <c r="CA148" i="5"/>
  <c r="CB148" i="5"/>
  <c r="CC148" i="5"/>
  <c r="DR148" i="5"/>
  <c r="CD148" i="5"/>
  <c r="DS148" i="5"/>
  <c r="CE148" i="5"/>
  <c r="DT148" i="5"/>
  <c r="CF148" i="5"/>
  <c r="DU148" i="5"/>
  <c r="CG148" i="5"/>
  <c r="CH148" i="5"/>
  <c r="CI148" i="5"/>
  <c r="CJ148" i="5"/>
  <c r="CK148" i="5"/>
  <c r="CL148" i="5"/>
  <c r="CM148" i="5"/>
  <c r="CN148" i="5"/>
  <c r="CO148" i="5"/>
  <c r="CP148" i="5"/>
  <c r="CQ148" i="5"/>
  <c r="CR148" i="5"/>
  <c r="CS148" i="5"/>
  <c r="CT148" i="5"/>
  <c r="CU148" i="5"/>
  <c r="CV148" i="5"/>
  <c r="CW148" i="5"/>
  <c r="CX148" i="5"/>
  <c r="CY148" i="5"/>
  <c r="CZ148" i="5"/>
  <c r="DA148" i="5"/>
  <c r="DB148" i="5"/>
  <c r="DC148" i="5"/>
  <c r="DD148" i="5"/>
  <c r="DE148" i="5"/>
  <c r="DF148" i="5"/>
  <c r="DG148" i="5"/>
  <c r="DH148" i="5"/>
  <c r="DI148" i="5"/>
  <c r="DJ148" i="5"/>
  <c r="DK148" i="5"/>
  <c r="DL148" i="5"/>
  <c r="DM148" i="5"/>
  <c r="DN148" i="5"/>
  <c r="DO148" i="5"/>
  <c r="DP148" i="5"/>
  <c r="DQ148" i="5"/>
  <c r="DR149" i="5"/>
  <c r="CD149" i="5"/>
  <c r="DS149" i="5"/>
  <c r="CE149" i="5"/>
  <c r="DT149" i="5"/>
  <c r="CF149" i="5"/>
  <c r="DU149" i="5"/>
  <c r="CG149" i="5"/>
  <c r="CH149" i="5"/>
  <c r="CI149" i="5"/>
  <c r="CJ149" i="5"/>
  <c r="CK149" i="5"/>
  <c r="CL149" i="5"/>
  <c r="CM149" i="5"/>
  <c r="CN149" i="5"/>
  <c r="CO149" i="5"/>
  <c r="CP149" i="5"/>
  <c r="CQ149" i="5"/>
  <c r="CR149" i="5"/>
  <c r="CS149" i="5"/>
  <c r="CT149" i="5"/>
  <c r="CU149" i="5"/>
  <c r="CV149" i="5"/>
  <c r="CW149" i="5"/>
  <c r="CX149" i="5"/>
  <c r="CY149" i="5"/>
  <c r="CZ149" i="5"/>
  <c r="DA149" i="5"/>
  <c r="DB149" i="5"/>
  <c r="DC149" i="5"/>
  <c r="DD149" i="5"/>
  <c r="DE149" i="5"/>
  <c r="DF149" i="5"/>
  <c r="DG149" i="5"/>
  <c r="DH149" i="5"/>
  <c r="DI149" i="5"/>
  <c r="DJ149" i="5"/>
  <c r="DK149" i="5"/>
  <c r="DL149" i="5"/>
  <c r="DM149" i="5"/>
  <c r="DN149" i="5"/>
  <c r="DO149" i="5"/>
  <c r="DP149" i="5"/>
  <c r="DQ149" i="5"/>
  <c r="DR150" i="5"/>
  <c r="CD150" i="5"/>
  <c r="DS150" i="5"/>
  <c r="CE150" i="5"/>
  <c r="DT150" i="5"/>
  <c r="CF150" i="5"/>
  <c r="DU150" i="5"/>
  <c r="CG150" i="5"/>
  <c r="CH150" i="5"/>
  <c r="CI150" i="5"/>
  <c r="CJ150" i="5"/>
  <c r="CK150" i="5"/>
  <c r="CL150" i="5"/>
  <c r="CM150" i="5"/>
  <c r="CN150" i="5"/>
  <c r="CO150" i="5"/>
  <c r="CP150" i="5"/>
  <c r="CQ150" i="5"/>
  <c r="CR150" i="5"/>
  <c r="CS150" i="5"/>
  <c r="CT150" i="5"/>
  <c r="CU150" i="5"/>
  <c r="CV150" i="5"/>
  <c r="CW150" i="5"/>
  <c r="CX150" i="5"/>
  <c r="CY150" i="5"/>
  <c r="CZ150" i="5"/>
  <c r="DA150" i="5"/>
  <c r="DB150" i="5"/>
  <c r="DC150" i="5"/>
  <c r="DD150" i="5"/>
  <c r="DE150" i="5"/>
  <c r="DF150" i="5"/>
  <c r="DG150" i="5"/>
  <c r="DH150" i="5"/>
  <c r="DI150" i="5"/>
  <c r="DJ150" i="5"/>
  <c r="DK150" i="5"/>
  <c r="DL150" i="5"/>
  <c r="DM150" i="5"/>
  <c r="DN150" i="5"/>
  <c r="DO150" i="5"/>
  <c r="DP150" i="5"/>
  <c r="DQ150" i="5"/>
  <c r="L151" i="5"/>
  <c r="M151" i="5"/>
  <c r="N151" i="5"/>
  <c r="AW151" i="5"/>
  <c r="AX151" i="5"/>
  <c r="DR151" i="5"/>
  <c r="CD151" i="5"/>
  <c r="DS151" i="5"/>
  <c r="CE151" i="5"/>
  <c r="DT151" i="5"/>
  <c r="CF151" i="5"/>
  <c r="DU151" i="5"/>
  <c r="CG151" i="5"/>
  <c r="CH151" i="5"/>
  <c r="CI151" i="5"/>
  <c r="CJ151" i="5"/>
  <c r="CK151" i="5"/>
  <c r="CL151" i="5"/>
  <c r="CM151" i="5"/>
  <c r="CN151" i="5"/>
  <c r="CO151" i="5"/>
  <c r="CP151" i="5"/>
  <c r="CQ151" i="5"/>
  <c r="CR151" i="5"/>
  <c r="CS151" i="5"/>
  <c r="CT151" i="5"/>
  <c r="CU151" i="5"/>
  <c r="CV151" i="5"/>
  <c r="CW151" i="5"/>
  <c r="CX151" i="5"/>
  <c r="CY151" i="5"/>
  <c r="CZ151" i="5"/>
  <c r="DA151" i="5"/>
  <c r="DB151" i="5"/>
  <c r="DC151" i="5"/>
  <c r="DD151" i="5"/>
  <c r="DE151" i="5"/>
  <c r="DF151" i="5"/>
  <c r="DG151" i="5"/>
  <c r="DH151" i="5"/>
  <c r="DI151" i="5"/>
  <c r="DJ151" i="5"/>
  <c r="DK151" i="5"/>
  <c r="DL151" i="5"/>
  <c r="DM151" i="5"/>
  <c r="DN151" i="5"/>
  <c r="DO151" i="5"/>
  <c r="DP151" i="5"/>
  <c r="DQ151" i="5"/>
  <c r="DR152" i="5"/>
  <c r="CD152" i="5"/>
  <c r="DS152" i="5"/>
  <c r="CE152" i="5"/>
  <c r="DT152" i="5"/>
  <c r="CF152" i="5"/>
  <c r="DU152" i="5"/>
  <c r="CG152" i="5"/>
  <c r="CH152" i="5"/>
  <c r="CI152" i="5"/>
  <c r="CJ152" i="5"/>
  <c r="CK152" i="5"/>
  <c r="CL152" i="5"/>
  <c r="CM152" i="5"/>
  <c r="CN152" i="5"/>
  <c r="CO152" i="5"/>
  <c r="CP152" i="5"/>
  <c r="CQ152" i="5"/>
  <c r="CR152" i="5"/>
  <c r="CS152" i="5"/>
  <c r="CT152" i="5"/>
  <c r="CU152" i="5"/>
  <c r="CV152" i="5"/>
  <c r="CW152" i="5"/>
  <c r="CX152" i="5"/>
  <c r="CY152" i="5"/>
  <c r="CZ152" i="5"/>
  <c r="DA152" i="5"/>
  <c r="DB152" i="5"/>
  <c r="DC152" i="5"/>
  <c r="DD152" i="5"/>
  <c r="DE152" i="5"/>
  <c r="DF152" i="5"/>
  <c r="DG152" i="5"/>
  <c r="DH152" i="5"/>
  <c r="DI152" i="5"/>
  <c r="DJ152" i="5"/>
  <c r="DK152" i="5"/>
  <c r="DL152" i="5"/>
  <c r="DM152" i="5"/>
  <c r="DN152" i="5"/>
  <c r="DO152" i="5"/>
  <c r="DP152" i="5"/>
  <c r="DQ152" i="5"/>
  <c r="DR153" i="5"/>
  <c r="CD153" i="5"/>
  <c r="DS153" i="5"/>
  <c r="CE153" i="5"/>
  <c r="DT153" i="5"/>
  <c r="CF153" i="5"/>
  <c r="DU153" i="5"/>
  <c r="CG153" i="5"/>
  <c r="CH153" i="5"/>
  <c r="CI153" i="5"/>
  <c r="CJ153" i="5"/>
  <c r="CK153" i="5"/>
  <c r="CL153" i="5"/>
  <c r="CM153" i="5"/>
  <c r="CN153" i="5"/>
  <c r="CO153" i="5"/>
  <c r="CP153" i="5"/>
  <c r="CQ153" i="5"/>
  <c r="CR153" i="5"/>
  <c r="CS153" i="5"/>
  <c r="CT153" i="5"/>
  <c r="CU153" i="5"/>
  <c r="CV153" i="5"/>
  <c r="CW153" i="5"/>
  <c r="CX153" i="5"/>
  <c r="CY153" i="5"/>
  <c r="CZ153" i="5"/>
  <c r="DA153" i="5"/>
  <c r="DB153" i="5"/>
  <c r="DC153" i="5"/>
  <c r="DD153" i="5"/>
  <c r="DE153" i="5"/>
  <c r="DF153" i="5"/>
  <c r="DG153" i="5"/>
  <c r="DH153" i="5"/>
  <c r="DI153" i="5"/>
  <c r="DJ153" i="5"/>
  <c r="DK153" i="5"/>
  <c r="DL153" i="5"/>
  <c r="DM153" i="5"/>
  <c r="DN153" i="5"/>
  <c r="DO153" i="5"/>
  <c r="DP153" i="5"/>
  <c r="DQ153" i="5"/>
  <c r="DR154" i="5"/>
  <c r="CD154" i="5"/>
  <c r="DS154" i="5"/>
  <c r="CE154" i="5"/>
  <c r="DT154" i="5"/>
  <c r="CF154" i="5"/>
  <c r="DU154" i="5"/>
  <c r="CG154" i="5"/>
  <c r="CH154" i="5"/>
  <c r="CI154" i="5"/>
  <c r="CJ154" i="5"/>
  <c r="CK154" i="5"/>
  <c r="CL154" i="5"/>
  <c r="CM154" i="5"/>
  <c r="CN154" i="5"/>
  <c r="CO154" i="5"/>
  <c r="CP154" i="5"/>
  <c r="CQ154" i="5"/>
  <c r="CR154" i="5"/>
  <c r="CS154" i="5"/>
  <c r="CT154" i="5"/>
  <c r="CU154" i="5"/>
  <c r="CV154" i="5"/>
  <c r="CW154" i="5"/>
  <c r="CX154" i="5"/>
  <c r="CY154" i="5"/>
  <c r="CZ154" i="5"/>
  <c r="DA154" i="5"/>
  <c r="DB154" i="5"/>
  <c r="DC154" i="5"/>
  <c r="DD154" i="5"/>
  <c r="DE154" i="5"/>
  <c r="DF154" i="5"/>
  <c r="DG154" i="5"/>
  <c r="DH154" i="5"/>
  <c r="DI154" i="5"/>
  <c r="DJ154" i="5"/>
  <c r="DK154" i="5"/>
  <c r="DL154" i="5"/>
  <c r="DM154" i="5"/>
  <c r="DN154" i="5"/>
  <c r="DO154" i="5"/>
  <c r="DP154" i="5"/>
  <c r="DQ154" i="5"/>
  <c r="DR155" i="5"/>
  <c r="CD155" i="5"/>
  <c r="DS155" i="5"/>
  <c r="CE155" i="5"/>
  <c r="DT155" i="5"/>
  <c r="CF155" i="5"/>
  <c r="DU155" i="5"/>
  <c r="CG155" i="5"/>
  <c r="CH155" i="5"/>
  <c r="CI155" i="5"/>
  <c r="CJ155" i="5"/>
  <c r="CK155" i="5"/>
  <c r="CL155" i="5"/>
  <c r="CM155" i="5"/>
  <c r="CN155" i="5"/>
  <c r="CO155" i="5"/>
  <c r="CP155" i="5"/>
  <c r="CQ155" i="5"/>
  <c r="CR155" i="5"/>
  <c r="CS155" i="5"/>
  <c r="CT155" i="5"/>
  <c r="CU155" i="5"/>
  <c r="CV155" i="5"/>
  <c r="CW155" i="5"/>
  <c r="CX155" i="5"/>
  <c r="CY155" i="5"/>
  <c r="CZ155" i="5"/>
  <c r="DA155" i="5"/>
  <c r="DB155" i="5"/>
  <c r="DC155" i="5"/>
  <c r="DD155" i="5"/>
  <c r="DE155" i="5"/>
  <c r="DF155" i="5"/>
  <c r="DG155" i="5"/>
  <c r="DH155" i="5"/>
  <c r="DI155" i="5"/>
  <c r="DJ155" i="5"/>
  <c r="DK155" i="5"/>
  <c r="DL155" i="5"/>
  <c r="DM155" i="5"/>
  <c r="DN155" i="5"/>
  <c r="DO155" i="5"/>
  <c r="DP155" i="5"/>
  <c r="DQ155" i="5"/>
  <c r="DR156" i="5"/>
  <c r="CD156" i="5"/>
  <c r="DS156" i="5"/>
  <c r="CE156" i="5"/>
  <c r="DT156" i="5"/>
  <c r="CF156" i="5"/>
  <c r="DU156" i="5"/>
  <c r="CG156" i="5"/>
  <c r="CH156" i="5"/>
  <c r="CI156" i="5"/>
  <c r="CJ156" i="5"/>
  <c r="CK156" i="5"/>
  <c r="CL156" i="5"/>
  <c r="CM156" i="5"/>
  <c r="CN156" i="5"/>
  <c r="CO156" i="5"/>
  <c r="CP156" i="5"/>
  <c r="CQ156" i="5"/>
  <c r="CR156" i="5"/>
  <c r="CS156" i="5"/>
  <c r="CT156" i="5"/>
  <c r="CU156" i="5"/>
  <c r="CV156" i="5"/>
  <c r="CW156" i="5"/>
  <c r="CX156" i="5"/>
  <c r="CY156" i="5"/>
  <c r="CZ156" i="5"/>
  <c r="DA156" i="5"/>
  <c r="DB156" i="5"/>
  <c r="DC156" i="5"/>
  <c r="DD156" i="5"/>
  <c r="DE156" i="5"/>
  <c r="DF156" i="5"/>
  <c r="DG156" i="5"/>
  <c r="DH156" i="5"/>
  <c r="DI156" i="5"/>
  <c r="DJ156" i="5"/>
  <c r="DK156" i="5"/>
  <c r="DL156" i="5"/>
  <c r="DM156" i="5"/>
  <c r="DN156" i="5"/>
  <c r="DO156" i="5"/>
  <c r="DP156" i="5"/>
  <c r="DQ156" i="5"/>
  <c r="DR157" i="5"/>
  <c r="CD157" i="5"/>
  <c r="DS157" i="5"/>
  <c r="CE157" i="5"/>
  <c r="DT157" i="5"/>
  <c r="CF157" i="5"/>
  <c r="DU157" i="5"/>
  <c r="CG157" i="5"/>
  <c r="CH157" i="5"/>
  <c r="CI157" i="5"/>
  <c r="CJ157" i="5"/>
  <c r="CK157" i="5"/>
  <c r="CL157" i="5"/>
  <c r="CM157" i="5"/>
  <c r="CN157" i="5"/>
  <c r="CO157" i="5"/>
  <c r="CP157" i="5"/>
  <c r="CQ157" i="5"/>
  <c r="CR157" i="5"/>
  <c r="CS157" i="5"/>
  <c r="CT157" i="5"/>
  <c r="CU157" i="5"/>
  <c r="CV157" i="5"/>
  <c r="CW157" i="5"/>
  <c r="CX157" i="5"/>
  <c r="CY157" i="5"/>
  <c r="CZ157" i="5"/>
  <c r="DA157" i="5"/>
  <c r="DB157" i="5"/>
  <c r="DC157" i="5"/>
  <c r="DD157" i="5"/>
  <c r="DE157" i="5"/>
  <c r="DF157" i="5"/>
  <c r="DG157" i="5"/>
  <c r="DH157" i="5"/>
  <c r="DI157" i="5"/>
  <c r="DJ157" i="5"/>
  <c r="DK157" i="5"/>
  <c r="DL157" i="5"/>
  <c r="DM157" i="5"/>
  <c r="DN157" i="5"/>
  <c r="DO157" i="5"/>
  <c r="DP157" i="5"/>
  <c r="DQ157" i="5"/>
  <c r="DR158" i="5"/>
  <c r="CD158" i="5"/>
  <c r="DS158" i="5"/>
  <c r="CE158" i="5"/>
  <c r="DT158" i="5"/>
  <c r="CF158" i="5"/>
  <c r="DU158" i="5"/>
  <c r="CG158" i="5"/>
  <c r="CH158" i="5"/>
  <c r="CI158" i="5"/>
  <c r="CJ158" i="5"/>
  <c r="CK158" i="5"/>
  <c r="CL158" i="5"/>
  <c r="CM158" i="5"/>
  <c r="CN158" i="5"/>
  <c r="CO158" i="5"/>
  <c r="CP158" i="5"/>
  <c r="CQ158" i="5"/>
  <c r="CR158" i="5"/>
  <c r="CS158" i="5"/>
  <c r="CT158" i="5"/>
  <c r="CU158" i="5"/>
  <c r="CV158" i="5"/>
  <c r="CW158" i="5"/>
  <c r="CX158" i="5"/>
  <c r="CY158" i="5"/>
  <c r="CZ158" i="5"/>
  <c r="DA158" i="5"/>
  <c r="DB158" i="5"/>
  <c r="DC158" i="5"/>
  <c r="DD158" i="5"/>
  <c r="DE158" i="5"/>
  <c r="DF158" i="5"/>
  <c r="DG158" i="5"/>
  <c r="DH158" i="5"/>
  <c r="DI158" i="5"/>
  <c r="DJ158" i="5"/>
  <c r="DK158" i="5"/>
  <c r="DL158" i="5"/>
  <c r="DM158" i="5"/>
  <c r="DN158" i="5"/>
  <c r="DO158" i="5"/>
  <c r="DP158" i="5"/>
  <c r="DQ158" i="5"/>
  <c r="DR159" i="5"/>
  <c r="CD159" i="5"/>
  <c r="DS159" i="5"/>
  <c r="CE159" i="5"/>
  <c r="DT159" i="5"/>
  <c r="CF159" i="5"/>
  <c r="DU159" i="5"/>
  <c r="CG159" i="5"/>
  <c r="CH159" i="5"/>
  <c r="CI159" i="5"/>
  <c r="CJ159" i="5"/>
  <c r="CK159" i="5"/>
  <c r="CL159" i="5"/>
  <c r="CM159" i="5"/>
  <c r="CN159" i="5"/>
  <c r="CO159" i="5"/>
  <c r="CP159" i="5"/>
  <c r="CQ159" i="5"/>
  <c r="CR159" i="5"/>
  <c r="CS159" i="5"/>
  <c r="CT159" i="5"/>
  <c r="CU159" i="5"/>
  <c r="CV159" i="5"/>
  <c r="CW159" i="5"/>
  <c r="CX159" i="5"/>
  <c r="CY159" i="5"/>
  <c r="CZ159" i="5"/>
  <c r="DA159" i="5"/>
  <c r="DB159" i="5"/>
  <c r="DC159" i="5"/>
  <c r="DD159" i="5"/>
  <c r="DE159" i="5"/>
  <c r="DF159" i="5"/>
  <c r="DG159" i="5"/>
  <c r="DH159" i="5"/>
  <c r="DI159" i="5"/>
  <c r="DJ159" i="5"/>
  <c r="DK159" i="5"/>
  <c r="DL159" i="5"/>
  <c r="DM159" i="5"/>
  <c r="DN159" i="5"/>
  <c r="DO159" i="5"/>
  <c r="DP159" i="5"/>
  <c r="DQ159" i="5"/>
  <c r="L160" i="5"/>
  <c r="M160" i="5"/>
  <c r="N160" i="5"/>
  <c r="AW160" i="5"/>
  <c r="AX160" i="5"/>
  <c r="DR160" i="5"/>
  <c r="CD160" i="5"/>
  <c r="DS160" i="5"/>
  <c r="CE160" i="5"/>
  <c r="DT160" i="5"/>
  <c r="CF160" i="5"/>
  <c r="DU160" i="5"/>
  <c r="CG160" i="5"/>
  <c r="CH160" i="5"/>
  <c r="CI160" i="5"/>
  <c r="CJ160" i="5"/>
  <c r="CK160" i="5"/>
  <c r="CL160" i="5"/>
  <c r="CM160" i="5"/>
  <c r="CN160" i="5"/>
  <c r="CO160" i="5"/>
  <c r="CP160" i="5"/>
  <c r="CQ160" i="5"/>
  <c r="CR160" i="5"/>
  <c r="CS160" i="5"/>
  <c r="CT160" i="5"/>
  <c r="CU160" i="5"/>
  <c r="CV160" i="5"/>
  <c r="CW160" i="5"/>
  <c r="CX160" i="5"/>
  <c r="CY160" i="5"/>
  <c r="CZ160" i="5"/>
  <c r="DA160" i="5"/>
  <c r="DB160" i="5"/>
  <c r="DC160" i="5"/>
  <c r="DD160" i="5"/>
  <c r="DE160" i="5"/>
  <c r="DF160" i="5"/>
  <c r="DG160" i="5"/>
  <c r="DH160" i="5"/>
  <c r="DI160" i="5"/>
  <c r="DJ160" i="5"/>
  <c r="DK160" i="5"/>
  <c r="DL160" i="5"/>
  <c r="DM160" i="5"/>
  <c r="DN160" i="5"/>
  <c r="DO160" i="5"/>
  <c r="DP160" i="5"/>
  <c r="DQ160" i="5"/>
  <c r="DR161" i="5"/>
  <c r="CD161" i="5"/>
  <c r="DS161" i="5"/>
  <c r="CE161" i="5"/>
  <c r="DT161" i="5"/>
  <c r="CF161" i="5"/>
  <c r="DU161" i="5"/>
  <c r="CG161" i="5"/>
  <c r="CH161" i="5"/>
  <c r="CI161" i="5"/>
  <c r="CJ161" i="5"/>
  <c r="CK161" i="5"/>
  <c r="CL161" i="5"/>
  <c r="CM161" i="5"/>
  <c r="CN161" i="5"/>
  <c r="CO161" i="5"/>
  <c r="CP161" i="5"/>
  <c r="CQ161" i="5"/>
  <c r="CR161" i="5"/>
  <c r="CS161" i="5"/>
  <c r="CT161" i="5"/>
  <c r="CU161" i="5"/>
  <c r="CV161" i="5"/>
  <c r="CW161" i="5"/>
  <c r="CX161" i="5"/>
  <c r="CY161" i="5"/>
  <c r="CZ161" i="5"/>
  <c r="DA161" i="5"/>
  <c r="DB161" i="5"/>
  <c r="DC161" i="5"/>
  <c r="DD161" i="5"/>
  <c r="DE161" i="5"/>
  <c r="DF161" i="5"/>
  <c r="DG161" i="5"/>
  <c r="DH161" i="5"/>
  <c r="DI161" i="5"/>
  <c r="DJ161" i="5"/>
  <c r="DK161" i="5"/>
  <c r="DL161" i="5"/>
  <c r="DM161" i="5"/>
  <c r="DN161" i="5"/>
  <c r="DO161" i="5"/>
  <c r="DP161" i="5"/>
  <c r="DQ161" i="5"/>
  <c r="DR162" i="5"/>
  <c r="CD162" i="5"/>
  <c r="DS162" i="5"/>
  <c r="CE162" i="5"/>
  <c r="DT162" i="5"/>
  <c r="CF162" i="5"/>
  <c r="DU162" i="5"/>
  <c r="CG162" i="5"/>
  <c r="CH162" i="5"/>
  <c r="CI162" i="5"/>
  <c r="CJ162" i="5"/>
  <c r="CK162" i="5"/>
  <c r="CL162" i="5"/>
  <c r="CM162" i="5"/>
  <c r="CN162" i="5"/>
  <c r="CO162" i="5"/>
  <c r="CP162" i="5"/>
  <c r="CQ162" i="5"/>
  <c r="CR162" i="5"/>
  <c r="CS162" i="5"/>
  <c r="CT162" i="5"/>
  <c r="CU162" i="5"/>
  <c r="CV162" i="5"/>
  <c r="CW162" i="5"/>
  <c r="CX162" i="5"/>
  <c r="CY162" i="5"/>
  <c r="CZ162" i="5"/>
  <c r="DA162" i="5"/>
  <c r="DB162" i="5"/>
  <c r="DC162" i="5"/>
  <c r="DD162" i="5"/>
  <c r="DE162" i="5"/>
  <c r="DF162" i="5"/>
  <c r="DG162" i="5"/>
  <c r="DH162" i="5"/>
  <c r="DI162" i="5"/>
  <c r="DJ162" i="5"/>
  <c r="DK162" i="5"/>
  <c r="DL162" i="5"/>
  <c r="DM162" i="5"/>
  <c r="DN162" i="5"/>
  <c r="DO162" i="5"/>
  <c r="DP162" i="5"/>
  <c r="DQ162" i="5"/>
  <c r="DR163" i="5"/>
  <c r="CD163" i="5"/>
  <c r="DS163" i="5"/>
  <c r="CE163" i="5"/>
  <c r="DT163" i="5"/>
  <c r="CF163" i="5"/>
  <c r="DU163" i="5"/>
  <c r="CG163" i="5"/>
  <c r="CH163" i="5"/>
  <c r="CI163" i="5"/>
  <c r="CJ163" i="5"/>
  <c r="CK163" i="5"/>
  <c r="CL163" i="5"/>
  <c r="CM163" i="5"/>
  <c r="CN163" i="5"/>
  <c r="CO163" i="5"/>
  <c r="CP163" i="5"/>
  <c r="CQ163" i="5"/>
  <c r="CR163" i="5"/>
  <c r="CS163" i="5"/>
  <c r="CT163" i="5"/>
  <c r="CU163" i="5"/>
  <c r="CV163" i="5"/>
  <c r="CW163" i="5"/>
  <c r="CX163" i="5"/>
  <c r="CY163" i="5"/>
  <c r="CZ163" i="5"/>
  <c r="DA163" i="5"/>
  <c r="DB163" i="5"/>
  <c r="DC163" i="5"/>
  <c r="DD163" i="5"/>
  <c r="DE163" i="5"/>
  <c r="DF163" i="5"/>
  <c r="DG163" i="5"/>
  <c r="DH163" i="5"/>
  <c r="DI163" i="5"/>
  <c r="DJ163" i="5"/>
  <c r="DK163" i="5"/>
  <c r="DL163" i="5"/>
  <c r="DM163" i="5"/>
  <c r="DN163" i="5"/>
  <c r="DO163" i="5"/>
  <c r="DP163" i="5"/>
  <c r="DQ163" i="5"/>
  <c r="DR164" i="5"/>
  <c r="CD164" i="5"/>
  <c r="DS164" i="5"/>
  <c r="CE164" i="5"/>
  <c r="DT164" i="5"/>
  <c r="CF164" i="5"/>
  <c r="DU164" i="5"/>
  <c r="CG164" i="5"/>
  <c r="CH164" i="5"/>
  <c r="CI164" i="5"/>
  <c r="CJ164" i="5"/>
  <c r="CK164" i="5"/>
  <c r="CL164" i="5"/>
  <c r="CM164" i="5"/>
  <c r="CN164" i="5"/>
  <c r="CO164" i="5"/>
  <c r="CP164" i="5"/>
  <c r="CQ164" i="5"/>
  <c r="CR164" i="5"/>
  <c r="CS164" i="5"/>
  <c r="CT164" i="5"/>
  <c r="CU164" i="5"/>
  <c r="CV164" i="5"/>
  <c r="CW164" i="5"/>
  <c r="CX164" i="5"/>
  <c r="CY164" i="5"/>
  <c r="CZ164" i="5"/>
  <c r="DA164" i="5"/>
  <c r="DB164" i="5"/>
  <c r="DC164" i="5"/>
  <c r="DD164" i="5"/>
  <c r="DE164" i="5"/>
  <c r="DF164" i="5"/>
  <c r="DG164" i="5"/>
  <c r="DH164" i="5"/>
  <c r="DI164" i="5"/>
  <c r="DJ164" i="5"/>
  <c r="DK164" i="5"/>
  <c r="DL164" i="5"/>
  <c r="DM164" i="5"/>
  <c r="DN164" i="5"/>
  <c r="DO164" i="5"/>
  <c r="DP164" i="5"/>
  <c r="DQ164" i="5"/>
  <c r="DR165" i="5"/>
  <c r="CD165" i="5"/>
  <c r="DS165" i="5"/>
  <c r="CE165" i="5"/>
  <c r="DT165" i="5"/>
  <c r="CF165" i="5"/>
  <c r="DU165" i="5"/>
  <c r="CG165" i="5"/>
  <c r="CH165" i="5"/>
  <c r="CI165" i="5"/>
  <c r="CJ165" i="5"/>
  <c r="CK165" i="5"/>
  <c r="CL165" i="5"/>
  <c r="CM165" i="5"/>
  <c r="CN165" i="5"/>
  <c r="CO165" i="5"/>
  <c r="CP165" i="5"/>
  <c r="CQ165" i="5"/>
  <c r="CR165" i="5"/>
  <c r="CS165" i="5"/>
  <c r="CT165" i="5"/>
  <c r="CU165" i="5"/>
  <c r="CV165" i="5"/>
  <c r="CW165" i="5"/>
  <c r="CX165" i="5"/>
  <c r="CY165" i="5"/>
  <c r="CZ165" i="5"/>
  <c r="DA165" i="5"/>
  <c r="DB165" i="5"/>
  <c r="DC165" i="5"/>
  <c r="DD165" i="5"/>
  <c r="DE165" i="5"/>
  <c r="DF165" i="5"/>
  <c r="DG165" i="5"/>
  <c r="DH165" i="5"/>
  <c r="DI165" i="5"/>
  <c r="DJ165" i="5"/>
  <c r="DK165" i="5"/>
  <c r="DL165" i="5"/>
  <c r="DM165" i="5"/>
  <c r="DN165" i="5"/>
  <c r="DO165" i="5"/>
  <c r="DP165" i="5"/>
  <c r="DQ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G166" i="5"/>
  <c r="BH166" i="5"/>
  <c r="BI166" i="5"/>
  <c r="BJ166" i="5"/>
  <c r="BK166" i="5"/>
  <c r="BL166" i="5"/>
  <c r="BM166" i="5"/>
  <c r="BN166" i="5"/>
  <c r="BO166" i="5"/>
  <c r="BP166" i="5"/>
  <c r="BQ166" i="5"/>
  <c r="BR166" i="5"/>
  <c r="BS166" i="5"/>
  <c r="BT166" i="5"/>
  <c r="BU166" i="5"/>
  <c r="BV166" i="5"/>
  <c r="BW166" i="5"/>
  <c r="BX166" i="5"/>
  <c r="BZ166" i="5"/>
  <c r="CA166" i="5"/>
  <c r="CB166" i="5"/>
  <c r="CC166" i="5"/>
  <c r="DR166" i="5"/>
  <c r="CD166" i="5"/>
  <c r="DS166" i="5"/>
  <c r="CE166" i="5"/>
  <c r="DT166" i="5"/>
  <c r="CF166" i="5"/>
  <c r="DU166" i="5"/>
  <c r="CG166" i="5"/>
  <c r="CH166" i="5"/>
  <c r="CI166" i="5"/>
  <c r="CJ166" i="5"/>
  <c r="CK166" i="5"/>
  <c r="CL166" i="5"/>
  <c r="CM166" i="5"/>
  <c r="CN166" i="5"/>
  <c r="CO166" i="5"/>
  <c r="CP166" i="5"/>
  <c r="CQ166" i="5"/>
  <c r="CR166" i="5"/>
  <c r="CS166" i="5"/>
  <c r="CT166" i="5"/>
  <c r="CU166" i="5"/>
  <c r="CV166" i="5"/>
  <c r="CW166" i="5"/>
  <c r="CX166" i="5"/>
  <c r="CY166" i="5"/>
  <c r="CZ166" i="5"/>
  <c r="DA166" i="5"/>
  <c r="DB166" i="5"/>
  <c r="DC166" i="5"/>
  <c r="DD166" i="5"/>
  <c r="DE166" i="5"/>
  <c r="DF166" i="5"/>
  <c r="DG166" i="5"/>
  <c r="DH166" i="5"/>
  <c r="DI166" i="5"/>
  <c r="DJ166" i="5"/>
  <c r="DK166" i="5"/>
  <c r="DL166" i="5"/>
  <c r="DM166" i="5"/>
  <c r="DN166" i="5"/>
  <c r="DO166" i="5"/>
  <c r="DP166" i="5"/>
  <c r="DQ166" i="5"/>
  <c r="DR167" i="5"/>
  <c r="CD167" i="5"/>
  <c r="DS167" i="5"/>
  <c r="CE167" i="5"/>
  <c r="DT167" i="5"/>
  <c r="CF167" i="5"/>
  <c r="DU167" i="5"/>
  <c r="CG167" i="5"/>
  <c r="CH167" i="5"/>
  <c r="CI167" i="5"/>
  <c r="CJ167" i="5"/>
  <c r="CK167" i="5"/>
  <c r="CL167" i="5"/>
  <c r="CM167" i="5"/>
  <c r="CN167" i="5"/>
  <c r="CO167" i="5"/>
  <c r="CP167" i="5"/>
  <c r="CQ167" i="5"/>
  <c r="CR167" i="5"/>
  <c r="CS167" i="5"/>
  <c r="CT167" i="5"/>
  <c r="CU167" i="5"/>
  <c r="CV167" i="5"/>
  <c r="CW167" i="5"/>
  <c r="CX167" i="5"/>
  <c r="CY167" i="5"/>
  <c r="CZ167" i="5"/>
  <c r="DA167" i="5"/>
  <c r="DB167" i="5"/>
  <c r="DC167" i="5"/>
  <c r="DD167" i="5"/>
  <c r="DE167" i="5"/>
  <c r="DF167" i="5"/>
  <c r="DG167" i="5"/>
  <c r="DH167" i="5"/>
  <c r="DI167" i="5"/>
  <c r="DJ167" i="5"/>
  <c r="DK167" i="5"/>
  <c r="DL167" i="5"/>
  <c r="DM167" i="5"/>
  <c r="DN167" i="5"/>
  <c r="DO167" i="5"/>
  <c r="DP167" i="5"/>
  <c r="DQ167" i="5"/>
  <c r="DR168" i="5"/>
  <c r="CD168" i="5"/>
  <c r="DS168" i="5"/>
  <c r="CE168" i="5"/>
  <c r="DT168" i="5"/>
  <c r="CF168" i="5"/>
  <c r="DU168" i="5"/>
  <c r="CG168" i="5"/>
  <c r="CH168" i="5"/>
  <c r="CI168" i="5"/>
  <c r="CJ168" i="5"/>
  <c r="CK168" i="5"/>
  <c r="CL168" i="5"/>
  <c r="CM168" i="5"/>
  <c r="CN168" i="5"/>
  <c r="CO168" i="5"/>
  <c r="CP168" i="5"/>
  <c r="CQ168" i="5"/>
  <c r="CR168" i="5"/>
  <c r="CS168" i="5"/>
  <c r="CT168" i="5"/>
  <c r="CU168" i="5"/>
  <c r="CV168" i="5"/>
  <c r="CW168" i="5"/>
  <c r="CX168" i="5"/>
  <c r="CY168" i="5"/>
  <c r="CZ168" i="5"/>
  <c r="DA168" i="5"/>
  <c r="DB168" i="5"/>
  <c r="DC168" i="5"/>
  <c r="DD168" i="5"/>
  <c r="DE168" i="5"/>
  <c r="DF168" i="5"/>
  <c r="DG168" i="5"/>
  <c r="DH168" i="5"/>
  <c r="DI168" i="5"/>
  <c r="DJ168" i="5"/>
  <c r="DK168" i="5"/>
  <c r="DL168" i="5"/>
  <c r="DM168" i="5"/>
  <c r="DN168" i="5"/>
  <c r="DO168" i="5"/>
  <c r="DP168" i="5"/>
  <c r="DQ168" i="5"/>
  <c r="DR169" i="5"/>
  <c r="CD169" i="5"/>
  <c r="DS169" i="5"/>
  <c r="CE169" i="5"/>
  <c r="DT169" i="5"/>
  <c r="CF169" i="5"/>
  <c r="DU169" i="5"/>
  <c r="CG169" i="5"/>
  <c r="CH169" i="5"/>
  <c r="CI169" i="5"/>
  <c r="CJ169" i="5"/>
  <c r="CK169" i="5"/>
  <c r="CL169" i="5"/>
  <c r="CM169" i="5"/>
  <c r="CN169" i="5"/>
  <c r="CO169" i="5"/>
  <c r="CP169" i="5"/>
  <c r="CQ169" i="5"/>
  <c r="CR169" i="5"/>
  <c r="CS169" i="5"/>
  <c r="CT169" i="5"/>
  <c r="CU169" i="5"/>
  <c r="CV169" i="5"/>
  <c r="CW169" i="5"/>
  <c r="CX169" i="5"/>
  <c r="CY169" i="5"/>
  <c r="CZ169" i="5"/>
  <c r="DA169" i="5"/>
  <c r="DB169" i="5"/>
  <c r="DC169" i="5"/>
  <c r="DD169" i="5"/>
  <c r="DE169" i="5"/>
  <c r="DF169" i="5"/>
  <c r="DG169" i="5"/>
  <c r="DH169" i="5"/>
  <c r="DI169" i="5"/>
  <c r="DJ169" i="5"/>
  <c r="DK169" i="5"/>
  <c r="DL169" i="5"/>
  <c r="DM169" i="5"/>
  <c r="DN169" i="5"/>
  <c r="DO169" i="5"/>
  <c r="DP169" i="5"/>
  <c r="DQ169" i="5"/>
  <c r="DR170" i="5"/>
  <c r="CD170" i="5"/>
  <c r="DS170" i="5"/>
  <c r="CE170" i="5"/>
  <c r="DT170" i="5"/>
  <c r="CF170" i="5"/>
  <c r="DU170" i="5"/>
  <c r="CG170" i="5"/>
  <c r="CH170" i="5"/>
  <c r="CI170" i="5"/>
  <c r="CJ170" i="5"/>
  <c r="CK170" i="5"/>
  <c r="CL170" i="5"/>
  <c r="CM170" i="5"/>
  <c r="CN170" i="5"/>
  <c r="CO170" i="5"/>
  <c r="CP170" i="5"/>
  <c r="CQ170" i="5"/>
  <c r="CR170" i="5"/>
  <c r="CS170" i="5"/>
  <c r="CT170" i="5"/>
  <c r="CU170" i="5"/>
  <c r="CV170" i="5"/>
  <c r="CW170" i="5"/>
  <c r="CX170" i="5"/>
  <c r="CY170" i="5"/>
  <c r="CZ170" i="5"/>
  <c r="DA170" i="5"/>
  <c r="DB170" i="5"/>
  <c r="DC170" i="5"/>
  <c r="DD170" i="5"/>
  <c r="DE170" i="5"/>
  <c r="DF170" i="5"/>
  <c r="DG170" i="5"/>
  <c r="DH170" i="5"/>
  <c r="DI170" i="5"/>
  <c r="DJ170" i="5"/>
  <c r="DK170" i="5"/>
  <c r="DL170" i="5"/>
  <c r="DM170" i="5"/>
  <c r="DN170" i="5"/>
  <c r="DO170" i="5"/>
  <c r="DP170" i="5"/>
  <c r="DQ170" i="5"/>
  <c r="DR171" i="5"/>
  <c r="CD171" i="5"/>
  <c r="DS171" i="5"/>
  <c r="CE171" i="5"/>
  <c r="DT171" i="5"/>
  <c r="CF171" i="5"/>
  <c r="DU171" i="5"/>
  <c r="CG171" i="5"/>
  <c r="CH171" i="5"/>
  <c r="CI171" i="5"/>
  <c r="CJ171" i="5"/>
  <c r="CK171" i="5"/>
  <c r="CL171" i="5"/>
  <c r="CM171" i="5"/>
  <c r="CN171" i="5"/>
  <c r="CO171" i="5"/>
  <c r="CP171" i="5"/>
  <c r="CQ171" i="5"/>
  <c r="CR171" i="5"/>
  <c r="CS171" i="5"/>
  <c r="CT171" i="5"/>
  <c r="CU171" i="5"/>
  <c r="CV171" i="5"/>
  <c r="CW171" i="5"/>
  <c r="CX171" i="5"/>
  <c r="CY171" i="5"/>
  <c r="CZ171" i="5"/>
  <c r="DA171" i="5"/>
  <c r="DB171" i="5"/>
  <c r="DC171" i="5"/>
  <c r="DD171" i="5"/>
  <c r="DE171" i="5"/>
  <c r="DF171" i="5"/>
  <c r="DG171" i="5"/>
  <c r="DH171" i="5"/>
  <c r="DI171" i="5"/>
  <c r="DJ171" i="5"/>
  <c r="DK171" i="5"/>
  <c r="DL171" i="5"/>
  <c r="DM171" i="5"/>
  <c r="DN171" i="5"/>
  <c r="DO171" i="5"/>
  <c r="DP171" i="5"/>
  <c r="DQ171" i="5"/>
  <c r="DR172" i="5"/>
  <c r="CD172" i="5"/>
  <c r="DS172" i="5"/>
  <c r="CE172" i="5"/>
  <c r="DT172" i="5"/>
  <c r="CF172" i="5"/>
  <c r="DU172" i="5"/>
  <c r="CG172" i="5"/>
  <c r="CH172" i="5"/>
  <c r="CI172" i="5"/>
  <c r="CJ172" i="5"/>
  <c r="CK172" i="5"/>
  <c r="CL172" i="5"/>
  <c r="CM172" i="5"/>
  <c r="CN172" i="5"/>
  <c r="CO172" i="5"/>
  <c r="CP172" i="5"/>
  <c r="CQ172" i="5"/>
  <c r="CR172" i="5"/>
  <c r="CS172" i="5"/>
  <c r="CT172" i="5"/>
  <c r="CU172" i="5"/>
  <c r="CV172" i="5"/>
  <c r="CW172" i="5"/>
  <c r="CX172" i="5"/>
  <c r="CY172" i="5"/>
  <c r="CZ172" i="5"/>
  <c r="DA172" i="5"/>
  <c r="DB172" i="5"/>
  <c r="DC172" i="5"/>
  <c r="DD172" i="5"/>
  <c r="DE172" i="5"/>
  <c r="DF172" i="5"/>
  <c r="DG172" i="5"/>
  <c r="DH172" i="5"/>
  <c r="DI172" i="5"/>
  <c r="DJ172" i="5"/>
  <c r="DK172" i="5"/>
  <c r="DL172" i="5"/>
  <c r="DM172" i="5"/>
  <c r="DN172" i="5"/>
  <c r="DO172" i="5"/>
  <c r="DP172" i="5"/>
  <c r="DQ172" i="5"/>
  <c r="DR173" i="5"/>
  <c r="CD173" i="5"/>
  <c r="DS173" i="5"/>
  <c r="CE173" i="5"/>
  <c r="DT173" i="5"/>
  <c r="CF173" i="5"/>
  <c r="DU173" i="5"/>
  <c r="CG173" i="5"/>
  <c r="CH173" i="5"/>
  <c r="CI173" i="5"/>
  <c r="CJ173" i="5"/>
  <c r="CK173" i="5"/>
  <c r="CL173" i="5"/>
  <c r="CM173" i="5"/>
  <c r="CN173" i="5"/>
  <c r="CO173" i="5"/>
  <c r="CP173" i="5"/>
  <c r="CQ173" i="5"/>
  <c r="CR173" i="5"/>
  <c r="CS173" i="5"/>
  <c r="CT173" i="5"/>
  <c r="CU173" i="5"/>
  <c r="CV173" i="5"/>
  <c r="CW173" i="5"/>
  <c r="CX173" i="5"/>
  <c r="CY173" i="5"/>
  <c r="CZ173" i="5"/>
  <c r="DA173" i="5"/>
  <c r="DB173" i="5"/>
  <c r="DC173" i="5"/>
  <c r="DD173" i="5"/>
  <c r="DE173" i="5"/>
  <c r="DF173" i="5"/>
  <c r="DG173" i="5"/>
  <c r="DH173" i="5"/>
  <c r="DI173" i="5"/>
  <c r="DJ173" i="5"/>
  <c r="DK173" i="5"/>
  <c r="DL173" i="5"/>
  <c r="DM173" i="5"/>
  <c r="DN173" i="5"/>
  <c r="DO173" i="5"/>
  <c r="DP173" i="5"/>
  <c r="DQ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G174" i="5"/>
  <c r="BH174" i="5"/>
  <c r="BI174" i="5"/>
  <c r="BJ174" i="5"/>
  <c r="BK174" i="5"/>
  <c r="BL174" i="5"/>
  <c r="BM174" i="5"/>
  <c r="BN174" i="5"/>
  <c r="BO174" i="5"/>
  <c r="BP174" i="5"/>
  <c r="BQ174" i="5"/>
  <c r="BR174" i="5"/>
  <c r="BS174" i="5"/>
  <c r="BT174" i="5"/>
  <c r="BU174" i="5"/>
  <c r="BV174" i="5"/>
  <c r="BW174" i="5"/>
  <c r="BX174" i="5"/>
  <c r="BZ174" i="5"/>
  <c r="CA174" i="5"/>
  <c r="CB174" i="5"/>
  <c r="CC174" i="5"/>
  <c r="DR174" i="5"/>
  <c r="CD174" i="5"/>
  <c r="DS174" i="5"/>
  <c r="CE174" i="5"/>
  <c r="DT174" i="5"/>
  <c r="CF174" i="5"/>
  <c r="DU174" i="5"/>
  <c r="CG174" i="5"/>
  <c r="CH174" i="5"/>
  <c r="CI174" i="5"/>
  <c r="CJ174" i="5"/>
  <c r="CK174" i="5"/>
  <c r="CL174" i="5"/>
  <c r="CM174" i="5"/>
  <c r="CN174" i="5"/>
  <c r="CO174" i="5"/>
  <c r="CP174" i="5"/>
  <c r="CQ174" i="5"/>
  <c r="CR174" i="5"/>
  <c r="CS174" i="5"/>
  <c r="CT174" i="5"/>
  <c r="CU174" i="5"/>
  <c r="CV174" i="5"/>
  <c r="CW174" i="5"/>
  <c r="CX174" i="5"/>
  <c r="CY174" i="5"/>
  <c r="CZ174" i="5"/>
  <c r="DA174" i="5"/>
  <c r="DB174" i="5"/>
  <c r="DC174" i="5"/>
  <c r="DD174" i="5"/>
  <c r="DE174" i="5"/>
  <c r="DF174" i="5"/>
  <c r="DG174" i="5"/>
  <c r="DH174" i="5"/>
  <c r="DI174" i="5"/>
  <c r="DJ174" i="5"/>
  <c r="DK174" i="5"/>
  <c r="DL174" i="5"/>
  <c r="DM174" i="5"/>
  <c r="DN174" i="5"/>
  <c r="DO174" i="5"/>
  <c r="DP174" i="5"/>
  <c r="DQ174" i="5"/>
  <c r="BZ175" i="5"/>
  <c r="CA175" i="5"/>
  <c r="CB175" i="5"/>
  <c r="CC175" i="5"/>
  <c r="DR175" i="5"/>
  <c r="CD175" i="5"/>
  <c r="DS175" i="5"/>
  <c r="CE175" i="5"/>
  <c r="DT175" i="5"/>
  <c r="CF175" i="5"/>
  <c r="DU175" i="5"/>
  <c r="CG175" i="5"/>
  <c r="CH175" i="5"/>
  <c r="CI175" i="5"/>
  <c r="CJ175" i="5"/>
  <c r="CK175" i="5"/>
  <c r="CL175" i="5"/>
  <c r="CM175" i="5"/>
  <c r="CN175" i="5"/>
  <c r="CO175" i="5"/>
  <c r="CP175" i="5"/>
  <c r="CQ175" i="5"/>
  <c r="CR175" i="5"/>
  <c r="CS175" i="5"/>
  <c r="CT175" i="5"/>
  <c r="CU175" i="5"/>
  <c r="CV175" i="5"/>
  <c r="CW175" i="5"/>
  <c r="CX175" i="5"/>
  <c r="CY175" i="5"/>
  <c r="CZ175" i="5"/>
  <c r="DA175" i="5"/>
  <c r="DB175" i="5"/>
  <c r="DC175" i="5"/>
  <c r="DD175" i="5"/>
  <c r="DE175" i="5"/>
  <c r="DF175" i="5"/>
  <c r="DG175" i="5"/>
  <c r="DH175" i="5"/>
  <c r="DI175" i="5"/>
  <c r="DJ175" i="5"/>
  <c r="DK175" i="5"/>
  <c r="DL175" i="5"/>
  <c r="DM175" i="5"/>
  <c r="DN175" i="5"/>
  <c r="DO175" i="5"/>
  <c r="DP175" i="5"/>
  <c r="DQ175" i="5"/>
  <c r="DR176" i="5"/>
  <c r="CD176" i="5"/>
  <c r="DS176" i="5"/>
  <c r="CE176" i="5"/>
  <c r="DT176" i="5"/>
  <c r="CF176" i="5"/>
  <c r="DU176" i="5"/>
  <c r="CG176" i="5"/>
  <c r="CH176" i="5"/>
  <c r="CI176" i="5"/>
  <c r="CJ176" i="5"/>
  <c r="CK176" i="5"/>
  <c r="CL176" i="5"/>
  <c r="CM176" i="5"/>
  <c r="CN176" i="5"/>
  <c r="CO176" i="5"/>
  <c r="CP176" i="5"/>
  <c r="CQ176" i="5"/>
  <c r="CR176" i="5"/>
  <c r="CS176" i="5"/>
  <c r="CT176" i="5"/>
  <c r="CU176" i="5"/>
  <c r="CV176" i="5"/>
  <c r="CW176" i="5"/>
  <c r="CX176" i="5"/>
  <c r="CY176" i="5"/>
  <c r="CZ176" i="5"/>
  <c r="DA176" i="5"/>
  <c r="DB176" i="5"/>
  <c r="DC176" i="5"/>
  <c r="DD176" i="5"/>
  <c r="DE176" i="5"/>
  <c r="DF176" i="5"/>
  <c r="DG176" i="5"/>
  <c r="DH176" i="5"/>
  <c r="DI176" i="5"/>
  <c r="DJ176" i="5"/>
  <c r="DK176" i="5"/>
  <c r="DL176" i="5"/>
  <c r="DM176" i="5"/>
  <c r="DN176" i="5"/>
  <c r="DO176" i="5"/>
  <c r="DP176" i="5"/>
  <c r="DQ176" i="5"/>
  <c r="DR177" i="5"/>
  <c r="CD177" i="5"/>
  <c r="DS177" i="5"/>
  <c r="CE177" i="5"/>
  <c r="DT177" i="5"/>
  <c r="CF177" i="5"/>
  <c r="DU177" i="5"/>
  <c r="CG177" i="5"/>
  <c r="CH177" i="5"/>
  <c r="CI177" i="5"/>
  <c r="CJ177" i="5"/>
  <c r="CK177" i="5"/>
  <c r="CL177" i="5"/>
  <c r="CM177" i="5"/>
  <c r="CN177" i="5"/>
  <c r="CO177" i="5"/>
  <c r="CP177" i="5"/>
  <c r="CQ177" i="5"/>
  <c r="CR177" i="5"/>
  <c r="CS177" i="5"/>
  <c r="CT177" i="5"/>
  <c r="CU177" i="5"/>
  <c r="CV177" i="5"/>
  <c r="CW177" i="5"/>
  <c r="CX177" i="5"/>
  <c r="CY177" i="5"/>
  <c r="CZ177" i="5"/>
  <c r="DA177" i="5"/>
  <c r="DB177" i="5"/>
  <c r="DC177" i="5"/>
  <c r="DD177" i="5"/>
  <c r="DE177" i="5"/>
  <c r="DF177" i="5"/>
  <c r="DG177" i="5"/>
  <c r="DH177" i="5"/>
  <c r="DI177" i="5"/>
  <c r="DJ177" i="5"/>
  <c r="DK177" i="5"/>
  <c r="DL177" i="5"/>
  <c r="DM177" i="5"/>
  <c r="DN177" i="5"/>
  <c r="DO177" i="5"/>
  <c r="DP177" i="5"/>
  <c r="DQ177" i="5"/>
  <c r="M178" i="5"/>
  <c r="BB178" i="5"/>
  <c r="BS178" i="5"/>
  <c r="BU178" i="5"/>
  <c r="BV178" i="5"/>
  <c r="BX178" i="5"/>
  <c r="DR178" i="5"/>
  <c r="CD178" i="5"/>
  <c r="DS178" i="5"/>
  <c r="CE178" i="5"/>
  <c r="DT178" i="5"/>
  <c r="CF178" i="5"/>
  <c r="DU178" i="5"/>
  <c r="CG178" i="5"/>
  <c r="CH178" i="5"/>
  <c r="CI178" i="5"/>
  <c r="CJ178" i="5"/>
  <c r="CK178" i="5"/>
  <c r="CL178" i="5"/>
  <c r="CM178" i="5"/>
  <c r="CN178" i="5"/>
  <c r="CO178" i="5"/>
  <c r="CP178" i="5"/>
  <c r="CQ178" i="5"/>
  <c r="CR178" i="5"/>
  <c r="CS178" i="5"/>
  <c r="CT178" i="5"/>
  <c r="CU178" i="5"/>
  <c r="CV178" i="5"/>
  <c r="CW178" i="5"/>
  <c r="CX178" i="5"/>
  <c r="CY178" i="5"/>
  <c r="CZ178" i="5"/>
  <c r="DA178" i="5"/>
  <c r="DB178" i="5"/>
  <c r="DC178" i="5"/>
  <c r="DD178" i="5"/>
  <c r="DE178" i="5"/>
  <c r="DF178" i="5"/>
  <c r="DG178" i="5"/>
  <c r="DH178" i="5"/>
  <c r="DI178" i="5"/>
  <c r="DJ178" i="5"/>
  <c r="DK178" i="5"/>
  <c r="DL178" i="5"/>
  <c r="DM178" i="5"/>
  <c r="DN178" i="5"/>
  <c r="DO178" i="5"/>
  <c r="DP178" i="5"/>
  <c r="DQ178" i="5"/>
  <c r="DR179" i="5"/>
  <c r="CD179" i="5"/>
  <c r="DS179" i="5"/>
  <c r="CE179" i="5"/>
  <c r="DT179" i="5"/>
  <c r="CF179" i="5"/>
  <c r="DU179" i="5"/>
  <c r="CG179" i="5"/>
  <c r="CH179" i="5"/>
  <c r="CI179" i="5"/>
  <c r="CJ179" i="5"/>
  <c r="CK179" i="5"/>
  <c r="CL179" i="5"/>
  <c r="CM179" i="5"/>
  <c r="CN179" i="5"/>
  <c r="CO179" i="5"/>
  <c r="CP179" i="5"/>
  <c r="CQ179" i="5"/>
  <c r="CR179" i="5"/>
  <c r="CS179" i="5"/>
  <c r="CT179" i="5"/>
  <c r="CU179" i="5"/>
  <c r="CV179" i="5"/>
  <c r="CW179" i="5"/>
  <c r="CX179" i="5"/>
  <c r="CY179" i="5"/>
  <c r="CZ179" i="5"/>
  <c r="DA179" i="5"/>
  <c r="DB179" i="5"/>
  <c r="DC179" i="5"/>
  <c r="DD179" i="5"/>
  <c r="DE179" i="5"/>
  <c r="DF179" i="5"/>
  <c r="DG179" i="5"/>
  <c r="DH179" i="5"/>
  <c r="DI179" i="5"/>
  <c r="DJ179" i="5"/>
  <c r="DK179" i="5"/>
  <c r="DL179" i="5"/>
  <c r="DM179" i="5"/>
  <c r="DN179" i="5"/>
  <c r="DO179" i="5"/>
  <c r="DP179" i="5"/>
  <c r="DQ179" i="5"/>
  <c r="DR180" i="5"/>
  <c r="CD180" i="5"/>
  <c r="DS180" i="5"/>
  <c r="CE180" i="5"/>
  <c r="DT180" i="5"/>
  <c r="CF180" i="5"/>
  <c r="DU180" i="5"/>
  <c r="CG180" i="5"/>
  <c r="CH180" i="5"/>
  <c r="CI180" i="5"/>
  <c r="CJ180" i="5"/>
  <c r="CK180" i="5"/>
  <c r="CL180" i="5"/>
  <c r="CM180" i="5"/>
  <c r="CN180" i="5"/>
  <c r="CO180" i="5"/>
  <c r="CP180" i="5"/>
  <c r="CQ180" i="5"/>
  <c r="CR180" i="5"/>
  <c r="CS180" i="5"/>
  <c r="CT180" i="5"/>
  <c r="CU180" i="5"/>
  <c r="CV180" i="5"/>
  <c r="CW180" i="5"/>
  <c r="CX180" i="5"/>
  <c r="CY180" i="5"/>
  <c r="CZ180" i="5"/>
  <c r="DA180" i="5"/>
  <c r="DB180" i="5"/>
  <c r="DC180" i="5"/>
  <c r="DD180" i="5"/>
  <c r="DE180" i="5"/>
  <c r="DF180" i="5"/>
  <c r="DG180" i="5"/>
  <c r="DH180" i="5"/>
  <c r="DI180" i="5"/>
  <c r="DJ180" i="5"/>
  <c r="DK180" i="5"/>
  <c r="DL180" i="5"/>
  <c r="DM180" i="5"/>
  <c r="DN180" i="5"/>
  <c r="DO180" i="5"/>
  <c r="DP180" i="5"/>
  <c r="DQ180" i="5"/>
  <c r="M181" i="5"/>
  <c r="BB181" i="5"/>
  <c r="BS181" i="5"/>
  <c r="BU181" i="5"/>
  <c r="BV181" i="5"/>
  <c r="BX181" i="5"/>
  <c r="DR181" i="5"/>
  <c r="CD181" i="5"/>
  <c r="DS181" i="5"/>
  <c r="CE181" i="5"/>
  <c r="DT181" i="5"/>
  <c r="CF181" i="5"/>
  <c r="DU181" i="5"/>
  <c r="CG181" i="5"/>
  <c r="CH181" i="5"/>
  <c r="CI181" i="5"/>
  <c r="CJ181" i="5"/>
  <c r="CK181" i="5"/>
  <c r="CL181" i="5"/>
  <c r="CM181" i="5"/>
  <c r="CN181" i="5"/>
  <c r="CO181" i="5"/>
  <c r="CP181" i="5"/>
  <c r="CQ181" i="5"/>
  <c r="CR181" i="5"/>
  <c r="CS181" i="5"/>
  <c r="CT181" i="5"/>
  <c r="CU181" i="5"/>
  <c r="CV181" i="5"/>
  <c r="CW181" i="5"/>
  <c r="CX181" i="5"/>
  <c r="CY181" i="5"/>
  <c r="CZ181" i="5"/>
  <c r="DA181" i="5"/>
  <c r="DB181" i="5"/>
  <c r="DC181" i="5"/>
  <c r="DD181" i="5"/>
  <c r="DE181" i="5"/>
  <c r="DF181" i="5"/>
  <c r="DG181" i="5"/>
  <c r="DH181" i="5"/>
  <c r="DI181" i="5"/>
  <c r="DJ181" i="5"/>
  <c r="DK181" i="5"/>
  <c r="DL181" i="5"/>
  <c r="DM181" i="5"/>
  <c r="DN181" i="5"/>
  <c r="DO181" i="5"/>
  <c r="DP181" i="5"/>
  <c r="DQ181" i="5"/>
  <c r="DR182" i="5"/>
  <c r="CD182" i="5"/>
  <c r="DS182" i="5"/>
  <c r="CE182" i="5"/>
  <c r="DT182" i="5"/>
  <c r="CF182" i="5"/>
  <c r="DU182" i="5"/>
  <c r="CG182" i="5"/>
  <c r="CH182" i="5"/>
  <c r="CI182" i="5"/>
  <c r="CJ182" i="5"/>
  <c r="CK182" i="5"/>
  <c r="CL182" i="5"/>
  <c r="CM182" i="5"/>
  <c r="CN182" i="5"/>
  <c r="CO182" i="5"/>
  <c r="CP182" i="5"/>
  <c r="CQ182" i="5"/>
  <c r="CR182" i="5"/>
  <c r="CS182" i="5"/>
  <c r="CT182" i="5"/>
  <c r="CU182" i="5"/>
  <c r="CV182" i="5"/>
  <c r="CW182" i="5"/>
  <c r="CX182" i="5"/>
  <c r="CY182" i="5"/>
  <c r="CZ182" i="5"/>
  <c r="DA182" i="5"/>
  <c r="DB182" i="5"/>
  <c r="DC182" i="5"/>
  <c r="DD182" i="5"/>
  <c r="DE182" i="5"/>
  <c r="DF182" i="5"/>
  <c r="DG182" i="5"/>
  <c r="DH182" i="5"/>
  <c r="DI182" i="5"/>
  <c r="DJ182" i="5"/>
  <c r="DK182" i="5"/>
  <c r="DL182" i="5"/>
  <c r="DM182" i="5"/>
  <c r="DN182" i="5"/>
  <c r="DO182" i="5"/>
  <c r="DP182" i="5"/>
  <c r="DQ182" i="5"/>
  <c r="DR183" i="5"/>
  <c r="CD183" i="5"/>
  <c r="DS183" i="5"/>
  <c r="CE183" i="5"/>
  <c r="DT183" i="5"/>
  <c r="CF183" i="5"/>
  <c r="DU183" i="5"/>
  <c r="CG183" i="5"/>
  <c r="CH183" i="5"/>
  <c r="CI183" i="5"/>
  <c r="CJ183" i="5"/>
  <c r="CK183" i="5"/>
  <c r="CL183" i="5"/>
  <c r="CM183" i="5"/>
  <c r="CN183" i="5"/>
  <c r="CO183" i="5"/>
  <c r="CP183" i="5"/>
  <c r="CQ183" i="5"/>
  <c r="CR183" i="5"/>
  <c r="CS183" i="5"/>
  <c r="CT183" i="5"/>
  <c r="CU183" i="5"/>
  <c r="CV183" i="5"/>
  <c r="CW183" i="5"/>
  <c r="CX183" i="5"/>
  <c r="CY183" i="5"/>
  <c r="CZ183" i="5"/>
  <c r="DA183" i="5"/>
  <c r="DB183" i="5"/>
  <c r="DC183" i="5"/>
  <c r="DD183" i="5"/>
  <c r="DE183" i="5"/>
  <c r="DF183" i="5"/>
  <c r="DG183" i="5"/>
  <c r="DH183" i="5"/>
  <c r="DI183" i="5"/>
  <c r="DJ183" i="5"/>
  <c r="DK183" i="5"/>
  <c r="DL183" i="5"/>
  <c r="DM183" i="5"/>
  <c r="DN183" i="5"/>
  <c r="DO183" i="5"/>
  <c r="DP183" i="5"/>
  <c r="DQ183" i="5"/>
  <c r="DR184" i="5"/>
  <c r="CD184" i="5"/>
  <c r="DS184" i="5"/>
  <c r="CE184" i="5"/>
  <c r="DT184" i="5"/>
  <c r="CF184" i="5"/>
  <c r="DU184" i="5"/>
  <c r="CG184" i="5"/>
  <c r="CH184" i="5"/>
  <c r="CI184" i="5"/>
  <c r="CJ184" i="5"/>
  <c r="CK184" i="5"/>
  <c r="CL184" i="5"/>
  <c r="CM184" i="5"/>
  <c r="CN184" i="5"/>
  <c r="CO184" i="5"/>
  <c r="CP184" i="5"/>
  <c r="CQ184" i="5"/>
  <c r="CR184" i="5"/>
  <c r="CS184" i="5"/>
  <c r="CT184" i="5"/>
  <c r="CU184" i="5"/>
  <c r="CV184" i="5"/>
  <c r="CW184" i="5"/>
  <c r="CX184" i="5"/>
  <c r="CY184" i="5"/>
  <c r="CZ184" i="5"/>
  <c r="DA184" i="5"/>
  <c r="DB184" i="5"/>
  <c r="DC184" i="5"/>
  <c r="DD184" i="5"/>
  <c r="DE184" i="5"/>
  <c r="DF184" i="5"/>
  <c r="DG184" i="5"/>
  <c r="DH184" i="5"/>
  <c r="DI184" i="5"/>
  <c r="DJ184" i="5"/>
  <c r="DK184" i="5"/>
  <c r="DL184" i="5"/>
  <c r="DM184" i="5"/>
  <c r="DN184" i="5"/>
  <c r="DO184" i="5"/>
  <c r="DP184" i="5"/>
  <c r="DQ184" i="5"/>
  <c r="DR185" i="5"/>
  <c r="CD185" i="5"/>
  <c r="DS185" i="5"/>
  <c r="CE185" i="5"/>
  <c r="DT185" i="5"/>
  <c r="CF185" i="5"/>
  <c r="DU185" i="5"/>
  <c r="CG185" i="5"/>
  <c r="CH185" i="5"/>
  <c r="CI185" i="5"/>
  <c r="CJ185" i="5"/>
  <c r="CK185" i="5"/>
  <c r="CL185" i="5"/>
  <c r="CM185" i="5"/>
  <c r="CN185" i="5"/>
  <c r="CO185" i="5"/>
  <c r="CP185" i="5"/>
  <c r="CQ185" i="5"/>
  <c r="CR185" i="5"/>
  <c r="CS185" i="5"/>
  <c r="CT185" i="5"/>
  <c r="CU185" i="5"/>
  <c r="CV185" i="5"/>
  <c r="CW185" i="5"/>
  <c r="CX185" i="5"/>
  <c r="CY185" i="5"/>
  <c r="CZ185" i="5"/>
  <c r="DA185" i="5"/>
  <c r="DB185" i="5"/>
  <c r="DC185" i="5"/>
  <c r="DD185" i="5"/>
  <c r="DE185" i="5"/>
  <c r="DF185" i="5"/>
  <c r="DG185" i="5"/>
  <c r="DH185" i="5"/>
  <c r="DI185" i="5"/>
  <c r="DJ185" i="5"/>
  <c r="DK185" i="5"/>
  <c r="DL185" i="5"/>
  <c r="DM185" i="5"/>
  <c r="DN185" i="5"/>
  <c r="DO185" i="5"/>
  <c r="DP185" i="5"/>
  <c r="DQ185" i="5"/>
  <c r="DR186" i="5"/>
  <c r="CD186" i="5"/>
  <c r="DS186" i="5"/>
  <c r="CE186" i="5"/>
  <c r="DT186" i="5"/>
  <c r="CF186" i="5"/>
  <c r="DU186" i="5"/>
  <c r="CG186" i="5"/>
  <c r="CH186" i="5"/>
  <c r="CI186" i="5"/>
  <c r="CJ186" i="5"/>
  <c r="CK186" i="5"/>
  <c r="CL186" i="5"/>
  <c r="CM186" i="5"/>
  <c r="CN186" i="5"/>
  <c r="CO186" i="5"/>
  <c r="CP186" i="5"/>
  <c r="CQ186" i="5"/>
  <c r="CR186" i="5"/>
  <c r="CS186" i="5"/>
  <c r="CT186" i="5"/>
  <c r="CU186" i="5"/>
  <c r="CV186" i="5"/>
  <c r="CW186" i="5"/>
  <c r="CX186" i="5"/>
  <c r="CY186" i="5"/>
  <c r="CZ186" i="5"/>
  <c r="DA186" i="5"/>
  <c r="DB186" i="5"/>
  <c r="DC186" i="5"/>
  <c r="DD186" i="5"/>
  <c r="DE186" i="5"/>
  <c r="DF186" i="5"/>
  <c r="DG186" i="5"/>
  <c r="DH186" i="5"/>
  <c r="DI186" i="5"/>
  <c r="DJ186" i="5"/>
  <c r="DK186" i="5"/>
  <c r="DL186" i="5"/>
  <c r="DM186" i="5"/>
  <c r="DN186" i="5"/>
  <c r="DO186" i="5"/>
  <c r="DP186" i="5"/>
  <c r="DQ186" i="5"/>
  <c r="DR187" i="5"/>
  <c r="CD187" i="5"/>
  <c r="DS187" i="5"/>
  <c r="CE187" i="5"/>
  <c r="DT187" i="5"/>
  <c r="CF187" i="5"/>
  <c r="DU187" i="5"/>
  <c r="CG187" i="5"/>
  <c r="CH187" i="5"/>
  <c r="CI187" i="5"/>
  <c r="CJ187" i="5"/>
  <c r="CK187" i="5"/>
  <c r="CL187" i="5"/>
  <c r="CM187" i="5"/>
  <c r="CN187" i="5"/>
  <c r="CO187" i="5"/>
  <c r="CP187" i="5"/>
  <c r="CQ187" i="5"/>
  <c r="CR187" i="5"/>
  <c r="CS187" i="5"/>
  <c r="CT187" i="5"/>
  <c r="CU187" i="5"/>
  <c r="CV187" i="5"/>
  <c r="CW187" i="5"/>
  <c r="CX187" i="5"/>
  <c r="CY187" i="5"/>
  <c r="CZ187" i="5"/>
  <c r="DA187" i="5"/>
  <c r="DB187" i="5"/>
  <c r="DC187" i="5"/>
  <c r="DD187" i="5"/>
  <c r="DE187" i="5"/>
  <c r="DF187" i="5"/>
  <c r="DG187" i="5"/>
  <c r="DH187" i="5"/>
  <c r="DI187" i="5"/>
  <c r="DJ187" i="5"/>
  <c r="DK187" i="5"/>
  <c r="DL187" i="5"/>
  <c r="DM187" i="5"/>
  <c r="DN187" i="5"/>
  <c r="DO187" i="5"/>
  <c r="DP187" i="5"/>
  <c r="DQ187" i="5"/>
  <c r="DR188" i="5"/>
  <c r="CD188" i="5"/>
  <c r="DS188" i="5"/>
  <c r="CE188" i="5"/>
  <c r="DT188" i="5"/>
  <c r="CF188" i="5"/>
  <c r="DU188" i="5"/>
  <c r="CG188" i="5"/>
  <c r="CH188" i="5"/>
  <c r="CI188" i="5"/>
  <c r="CJ188" i="5"/>
  <c r="CK188" i="5"/>
  <c r="CL188" i="5"/>
  <c r="CM188" i="5"/>
  <c r="CN188" i="5"/>
  <c r="CO188" i="5"/>
  <c r="CP188" i="5"/>
  <c r="CQ188" i="5"/>
  <c r="CR188" i="5"/>
  <c r="CS188" i="5"/>
  <c r="CT188" i="5"/>
  <c r="CU188" i="5"/>
  <c r="CV188" i="5"/>
  <c r="CW188" i="5"/>
  <c r="CX188" i="5"/>
  <c r="CY188" i="5"/>
  <c r="CZ188" i="5"/>
  <c r="DA188" i="5"/>
  <c r="DB188" i="5"/>
  <c r="DC188" i="5"/>
  <c r="DD188" i="5"/>
  <c r="DE188" i="5"/>
  <c r="DF188" i="5"/>
  <c r="DG188" i="5"/>
  <c r="DH188" i="5"/>
  <c r="DI188" i="5"/>
  <c r="DJ188" i="5"/>
  <c r="DK188" i="5"/>
  <c r="DL188" i="5"/>
  <c r="DM188" i="5"/>
  <c r="DN188" i="5"/>
  <c r="DO188" i="5"/>
  <c r="DP188" i="5"/>
  <c r="DQ188" i="5"/>
  <c r="DR189" i="5"/>
  <c r="CD189" i="5"/>
  <c r="DS189" i="5"/>
  <c r="CE189" i="5"/>
  <c r="DT189" i="5"/>
  <c r="CF189" i="5"/>
  <c r="DU189" i="5"/>
  <c r="CG189" i="5"/>
  <c r="CH189" i="5"/>
  <c r="CI189" i="5"/>
  <c r="CJ189" i="5"/>
  <c r="CK189" i="5"/>
  <c r="CL189" i="5"/>
  <c r="CM189" i="5"/>
  <c r="CN189" i="5"/>
  <c r="CO189" i="5"/>
  <c r="CP189" i="5"/>
  <c r="CQ189" i="5"/>
  <c r="CR189" i="5"/>
  <c r="CS189" i="5"/>
  <c r="CT189" i="5"/>
  <c r="CU189" i="5"/>
  <c r="CV189" i="5"/>
  <c r="CW189" i="5"/>
  <c r="CX189" i="5"/>
  <c r="CY189" i="5"/>
  <c r="CZ189" i="5"/>
  <c r="DA189" i="5"/>
  <c r="DB189" i="5"/>
  <c r="DC189" i="5"/>
  <c r="DD189" i="5"/>
  <c r="DE189" i="5"/>
  <c r="DF189" i="5"/>
  <c r="DG189" i="5"/>
  <c r="DH189" i="5"/>
  <c r="DI189" i="5"/>
  <c r="DJ189" i="5"/>
  <c r="DK189" i="5"/>
  <c r="DL189" i="5"/>
  <c r="DM189" i="5"/>
  <c r="DN189" i="5"/>
  <c r="DO189" i="5"/>
  <c r="DP189" i="5"/>
  <c r="DQ189" i="5"/>
  <c r="B190" i="5"/>
  <c r="C190" i="5"/>
  <c r="D190" i="5"/>
  <c r="E190" i="5"/>
  <c r="F190" i="5"/>
  <c r="G190" i="5"/>
  <c r="H190" i="5"/>
  <c r="I190" i="5"/>
  <c r="J190" i="5"/>
  <c r="K190" i="5"/>
  <c r="O190" i="5"/>
  <c r="P190" i="5"/>
  <c r="S190" i="5"/>
  <c r="U190" i="5"/>
  <c r="V190" i="5"/>
  <c r="W190" i="5"/>
  <c r="X190" i="5"/>
  <c r="Y190" i="5"/>
  <c r="Z190" i="5"/>
  <c r="AA190" i="5"/>
  <c r="AB190" i="5"/>
  <c r="AC190" i="5"/>
  <c r="AD190" i="5"/>
  <c r="AE190" i="5"/>
  <c r="AL190" i="5"/>
  <c r="AN190" i="5"/>
  <c r="AO190" i="5"/>
  <c r="AP190" i="5"/>
  <c r="AQ190" i="5"/>
  <c r="AR190" i="5"/>
  <c r="AS190" i="5"/>
  <c r="AT190" i="5"/>
  <c r="AU190" i="5"/>
  <c r="AV190" i="5"/>
  <c r="AY190" i="5"/>
  <c r="BC190" i="5"/>
  <c r="BD190" i="5"/>
  <c r="BE190" i="5"/>
  <c r="BG190" i="5"/>
  <c r="BH190" i="5"/>
  <c r="BI190" i="5"/>
  <c r="BJ190" i="5"/>
  <c r="BM190" i="5"/>
  <c r="BN190" i="5"/>
  <c r="BO190" i="5"/>
  <c r="BP190" i="5"/>
  <c r="BQ190" i="5"/>
  <c r="BX190" i="5"/>
  <c r="BZ190" i="5"/>
  <c r="CA190" i="5"/>
  <c r="CB190" i="5"/>
  <c r="CC190" i="5"/>
  <c r="DR190" i="5"/>
  <c r="CD190" i="5"/>
  <c r="DS190" i="5"/>
  <c r="CE190" i="5"/>
  <c r="DT190" i="5"/>
  <c r="CF190" i="5"/>
  <c r="DU190" i="5"/>
  <c r="CG190" i="5"/>
  <c r="CH190" i="5"/>
  <c r="CI190" i="5"/>
  <c r="CJ190" i="5"/>
  <c r="CK190" i="5"/>
  <c r="CL190" i="5"/>
  <c r="CM190" i="5"/>
  <c r="CN190" i="5"/>
  <c r="CO190" i="5"/>
  <c r="CP190" i="5"/>
  <c r="CQ190" i="5"/>
  <c r="CR190" i="5"/>
  <c r="CS190" i="5"/>
  <c r="CT190" i="5"/>
  <c r="CU190" i="5"/>
  <c r="CV190" i="5"/>
  <c r="CW190" i="5"/>
  <c r="CX190" i="5"/>
  <c r="CY190" i="5"/>
  <c r="CZ190" i="5"/>
  <c r="DA190" i="5"/>
  <c r="DB190" i="5"/>
  <c r="DC190" i="5"/>
  <c r="DD190" i="5"/>
  <c r="DE190" i="5"/>
  <c r="DF190" i="5"/>
  <c r="DG190" i="5"/>
  <c r="DH190" i="5"/>
  <c r="DI190" i="5"/>
  <c r="DJ190" i="5"/>
  <c r="DK190" i="5"/>
  <c r="DL190" i="5"/>
  <c r="DM190" i="5"/>
  <c r="DN190" i="5"/>
  <c r="DO190" i="5"/>
  <c r="DP190" i="5"/>
  <c r="DQ190" i="5"/>
  <c r="DR191" i="5"/>
  <c r="CD191" i="5"/>
  <c r="DS191" i="5"/>
  <c r="CE191" i="5"/>
  <c r="DT191" i="5"/>
  <c r="CF191" i="5"/>
  <c r="DU191" i="5"/>
  <c r="CG191" i="5"/>
  <c r="CH191" i="5"/>
  <c r="CI191" i="5"/>
  <c r="CJ191" i="5"/>
  <c r="CK191" i="5"/>
  <c r="CL191" i="5"/>
  <c r="CM191" i="5"/>
  <c r="CN191" i="5"/>
  <c r="CO191" i="5"/>
  <c r="CP191" i="5"/>
  <c r="CQ191" i="5"/>
  <c r="CR191" i="5"/>
  <c r="CS191" i="5"/>
  <c r="CT191" i="5"/>
  <c r="CU191" i="5"/>
  <c r="CV191" i="5"/>
  <c r="CW191" i="5"/>
  <c r="CX191" i="5"/>
  <c r="CY191" i="5"/>
  <c r="CZ191" i="5"/>
  <c r="DA191" i="5"/>
  <c r="DB191" i="5"/>
  <c r="DC191" i="5"/>
  <c r="DD191" i="5"/>
  <c r="DE191" i="5"/>
  <c r="DF191" i="5"/>
  <c r="DG191" i="5"/>
  <c r="DH191" i="5"/>
  <c r="DI191" i="5"/>
  <c r="DJ191" i="5"/>
  <c r="DK191" i="5"/>
  <c r="DL191" i="5"/>
  <c r="DM191" i="5"/>
  <c r="DN191" i="5"/>
  <c r="DO191" i="5"/>
  <c r="DP191" i="5"/>
  <c r="DQ191" i="5"/>
  <c r="DR192" i="5"/>
  <c r="CD192" i="5"/>
  <c r="DS192" i="5"/>
  <c r="CE192" i="5"/>
  <c r="DT192" i="5"/>
  <c r="CF192" i="5"/>
  <c r="DU192" i="5"/>
  <c r="CG192" i="5"/>
  <c r="CH192" i="5"/>
  <c r="CI192" i="5"/>
  <c r="CJ192" i="5"/>
  <c r="CK192" i="5"/>
  <c r="CL192" i="5"/>
  <c r="CM192" i="5"/>
  <c r="CN192" i="5"/>
  <c r="CO192" i="5"/>
  <c r="CP192" i="5"/>
  <c r="CQ192" i="5"/>
  <c r="CR192" i="5"/>
  <c r="CS192" i="5"/>
  <c r="CT192" i="5"/>
  <c r="CU192" i="5"/>
  <c r="CV192" i="5"/>
  <c r="CW192" i="5"/>
  <c r="CX192" i="5"/>
  <c r="CY192" i="5"/>
  <c r="CZ192" i="5"/>
  <c r="DA192" i="5"/>
  <c r="DB192" i="5"/>
  <c r="DC192" i="5"/>
  <c r="DD192" i="5"/>
  <c r="DE192" i="5"/>
  <c r="DF192" i="5"/>
  <c r="DG192" i="5"/>
  <c r="DH192" i="5"/>
  <c r="DI192" i="5"/>
  <c r="DJ192" i="5"/>
  <c r="DK192" i="5"/>
  <c r="DL192" i="5"/>
  <c r="DM192" i="5"/>
  <c r="DN192" i="5"/>
  <c r="DO192" i="5"/>
  <c r="DP192" i="5"/>
  <c r="DQ192" i="5"/>
  <c r="DR193" i="5"/>
  <c r="CD193" i="5"/>
  <c r="DS193" i="5"/>
  <c r="CE193" i="5"/>
  <c r="DT193" i="5"/>
  <c r="CF193" i="5"/>
  <c r="DU193" i="5"/>
  <c r="CG193" i="5"/>
  <c r="CH193" i="5"/>
  <c r="CI193" i="5"/>
  <c r="CJ193" i="5"/>
  <c r="CK193" i="5"/>
  <c r="CL193" i="5"/>
  <c r="CM193" i="5"/>
  <c r="CN193" i="5"/>
  <c r="CO193" i="5"/>
  <c r="CP193" i="5"/>
  <c r="CQ193" i="5"/>
  <c r="CR193" i="5"/>
  <c r="CS193" i="5"/>
  <c r="CT193" i="5"/>
  <c r="CU193" i="5"/>
  <c r="CV193" i="5"/>
  <c r="CW193" i="5"/>
  <c r="CX193" i="5"/>
  <c r="CY193" i="5"/>
  <c r="CZ193" i="5"/>
  <c r="DA193" i="5"/>
  <c r="DB193" i="5"/>
  <c r="DC193" i="5"/>
  <c r="DD193" i="5"/>
  <c r="DE193" i="5"/>
  <c r="DF193" i="5"/>
  <c r="DG193" i="5"/>
  <c r="DH193" i="5"/>
  <c r="DI193" i="5"/>
  <c r="DJ193" i="5"/>
  <c r="DK193" i="5"/>
  <c r="DL193" i="5"/>
  <c r="DM193" i="5"/>
  <c r="DN193" i="5"/>
  <c r="DO193" i="5"/>
  <c r="DP193" i="5"/>
  <c r="DQ193" i="5"/>
  <c r="DR194" i="5"/>
  <c r="CD194" i="5"/>
  <c r="DS194" i="5"/>
  <c r="CE194" i="5"/>
  <c r="DT194" i="5"/>
  <c r="CF194" i="5"/>
  <c r="DU194" i="5"/>
  <c r="CG194" i="5"/>
  <c r="CH194" i="5"/>
  <c r="CI194" i="5"/>
  <c r="CJ194" i="5"/>
  <c r="CK194" i="5"/>
  <c r="CL194" i="5"/>
  <c r="CM194" i="5"/>
  <c r="CN194" i="5"/>
  <c r="CO194" i="5"/>
  <c r="CP194" i="5"/>
  <c r="CQ194" i="5"/>
  <c r="CR194" i="5"/>
  <c r="CS194" i="5"/>
  <c r="CT194" i="5"/>
  <c r="CU194" i="5"/>
  <c r="CV194" i="5"/>
  <c r="CW194" i="5"/>
  <c r="CX194" i="5"/>
  <c r="CY194" i="5"/>
  <c r="CZ194" i="5"/>
  <c r="DA194" i="5"/>
  <c r="DB194" i="5"/>
  <c r="DC194" i="5"/>
  <c r="DD194" i="5"/>
  <c r="DE194" i="5"/>
  <c r="DF194" i="5"/>
  <c r="DG194" i="5"/>
  <c r="DH194" i="5"/>
  <c r="DI194" i="5"/>
  <c r="DJ194" i="5"/>
  <c r="DK194" i="5"/>
  <c r="DL194" i="5"/>
  <c r="DM194" i="5"/>
  <c r="DN194" i="5"/>
  <c r="DO194" i="5"/>
  <c r="DP194" i="5"/>
  <c r="DQ194" i="5"/>
  <c r="DR195" i="5"/>
  <c r="CD195" i="5"/>
  <c r="DS195" i="5"/>
  <c r="CE195" i="5"/>
  <c r="DT195" i="5"/>
  <c r="CF195" i="5"/>
  <c r="DU195" i="5"/>
  <c r="CG195" i="5"/>
  <c r="CH195" i="5"/>
  <c r="CI195" i="5"/>
  <c r="CJ195" i="5"/>
  <c r="CK195" i="5"/>
  <c r="CL195" i="5"/>
  <c r="CM195" i="5"/>
  <c r="CN195" i="5"/>
  <c r="CO195" i="5"/>
  <c r="CP195" i="5"/>
  <c r="CQ195" i="5"/>
  <c r="CR195" i="5"/>
  <c r="CS195" i="5"/>
  <c r="CT195" i="5"/>
  <c r="CU195" i="5"/>
  <c r="CV195" i="5"/>
  <c r="CW195" i="5"/>
  <c r="CX195" i="5"/>
  <c r="CY195" i="5"/>
  <c r="CZ195" i="5"/>
  <c r="DA195" i="5"/>
  <c r="DB195" i="5"/>
  <c r="DC195" i="5"/>
  <c r="DD195" i="5"/>
  <c r="DE195" i="5"/>
  <c r="DF195" i="5"/>
  <c r="DG195" i="5"/>
  <c r="DH195" i="5"/>
  <c r="DI195" i="5"/>
  <c r="DJ195" i="5"/>
  <c r="DK195" i="5"/>
  <c r="DL195" i="5"/>
  <c r="DM195" i="5"/>
  <c r="DN195" i="5"/>
  <c r="DO195" i="5"/>
  <c r="DP195" i="5"/>
  <c r="DQ195" i="5"/>
  <c r="DR196" i="5"/>
  <c r="CD196" i="5"/>
  <c r="DS196" i="5"/>
  <c r="CE196" i="5"/>
  <c r="DT196" i="5"/>
  <c r="CF196" i="5"/>
  <c r="DU196" i="5"/>
  <c r="CG196" i="5"/>
  <c r="CH196" i="5"/>
  <c r="CI196" i="5"/>
  <c r="CJ196" i="5"/>
  <c r="CK196" i="5"/>
  <c r="CL196" i="5"/>
  <c r="CM196" i="5"/>
  <c r="CN196" i="5"/>
  <c r="CO196" i="5"/>
  <c r="CP196" i="5"/>
  <c r="CQ196" i="5"/>
  <c r="CR196" i="5"/>
  <c r="CS196" i="5"/>
  <c r="CT196" i="5"/>
  <c r="CU196" i="5"/>
  <c r="CV196" i="5"/>
  <c r="CW196" i="5"/>
  <c r="CX196" i="5"/>
  <c r="CY196" i="5"/>
  <c r="CZ196" i="5"/>
  <c r="DA196" i="5"/>
  <c r="DB196" i="5"/>
  <c r="DC196" i="5"/>
  <c r="DD196" i="5"/>
  <c r="DE196" i="5"/>
  <c r="DF196" i="5"/>
  <c r="DG196" i="5"/>
  <c r="DH196" i="5"/>
  <c r="DI196" i="5"/>
  <c r="DJ196" i="5"/>
  <c r="DK196" i="5"/>
  <c r="DL196" i="5"/>
  <c r="DM196" i="5"/>
  <c r="DN196" i="5"/>
  <c r="DO196" i="5"/>
  <c r="DP196" i="5"/>
  <c r="DQ196" i="5"/>
  <c r="DR197" i="5"/>
  <c r="CD197" i="5"/>
  <c r="DS197" i="5"/>
  <c r="CE197" i="5"/>
  <c r="DT197" i="5"/>
  <c r="CF197" i="5"/>
  <c r="DU197" i="5"/>
  <c r="CG197" i="5"/>
  <c r="CH197" i="5"/>
  <c r="CI197" i="5"/>
  <c r="CJ197" i="5"/>
  <c r="CK197" i="5"/>
  <c r="CL197" i="5"/>
  <c r="CM197" i="5"/>
  <c r="CN197" i="5"/>
  <c r="CO197" i="5"/>
  <c r="CP197" i="5"/>
  <c r="CQ197" i="5"/>
  <c r="CR197" i="5"/>
  <c r="CS197" i="5"/>
  <c r="CT197" i="5"/>
  <c r="CU197" i="5"/>
  <c r="CV197" i="5"/>
  <c r="CW197" i="5"/>
  <c r="CX197" i="5"/>
  <c r="CY197" i="5"/>
  <c r="CZ197" i="5"/>
  <c r="DA197" i="5"/>
  <c r="DB197" i="5"/>
  <c r="DC197" i="5"/>
  <c r="DD197" i="5"/>
  <c r="DE197" i="5"/>
  <c r="DF197" i="5"/>
  <c r="DG197" i="5"/>
  <c r="DH197" i="5"/>
  <c r="DI197" i="5"/>
  <c r="DJ197" i="5"/>
  <c r="DK197" i="5"/>
  <c r="DL197" i="5"/>
  <c r="DM197" i="5"/>
  <c r="DN197" i="5"/>
  <c r="DO197" i="5"/>
  <c r="DP197" i="5"/>
  <c r="DQ197" i="5"/>
  <c r="L198" i="5"/>
  <c r="M198" i="5"/>
  <c r="N198" i="5"/>
  <c r="DR198" i="5"/>
  <c r="CD198" i="5"/>
  <c r="DS198" i="5"/>
  <c r="CE198" i="5"/>
  <c r="DT198" i="5"/>
  <c r="CF198" i="5"/>
  <c r="DU198" i="5"/>
  <c r="CG198" i="5"/>
  <c r="CH198" i="5"/>
  <c r="CI198" i="5"/>
  <c r="CJ198" i="5"/>
  <c r="CK198" i="5"/>
  <c r="CL198" i="5"/>
  <c r="CM198" i="5"/>
  <c r="CN198" i="5"/>
  <c r="CO198" i="5"/>
  <c r="CP198" i="5"/>
  <c r="CQ198" i="5"/>
  <c r="CR198" i="5"/>
  <c r="CS198" i="5"/>
  <c r="CT198" i="5"/>
  <c r="CU198" i="5"/>
  <c r="CV198" i="5"/>
  <c r="CW198" i="5"/>
  <c r="CX198" i="5"/>
  <c r="CY198" i="5"/>
  <c r="CZ198" i="5"/>
  <c r="DA198" i="5"/>
  <c r="DB198" i="5"/>
  <c r="DC198" i="5"/>
  <c r="DD198" i="5"/>
  <c r="DE198" i="5"/>
  <c r="DF198" i="5"/>
  <c r="DG198" i="5"/>
  <c r="DH198" i="5"/>
  <c r="DI198" i="5"/>
  <c r="DJ198" i="5"/>
  <c r="DK198" i="5"/>
  <c r="DL198" i="5"/>
  <c r="DM198" i="5"/>
  <c r="DN198" i="5"/>
  <c r="DO198" i="5"/>
  <c r="DP198" i="5"/>
  <c r="DQ198" i="5"/>
  <c r="DR199" i="5"/>
  <c r="CD199" i="5"/>
  <c r="DS199" i="5"/>
  <c r="CE199" i="5"/>
  <c r="DT199" i="5"/>
  <c r="CF199" i="5"/>
  <c r="DU199" i="5"/>
  <c r="CG199" i="5"/>
  <c r="CH199" i="5"/>
  <c r="CI199" i="5"/>
  <c r="CJ199" i="5"/>
  <c r="CK199" i="5"/>
  <c r="CL199" i="5"/>
  <c r="CM199" i="5"/>
  <c r="CN199" i="5"/>
  <c r="CO199" i="5"/>
  <c r="CP199" i="5"/>
  <c r="CQ199" i="5"/>
  <c r="CR199" i="5"/>
  <c r="CS199" i="5"/>
  <c r="CT199" i="5"/>
  <c r="CU199" i="5"/>
  <c r="CV199" i="5"/>
  <c r="CW199" i="5"/>
  <c r="CX199" i="5"/>
  <c r="CY199" i="5"/>
  <c r="CZ199" i="5"/>
  <c r="DA199" i="5"/>
  <c r="DB199" i="5"/>
  <c r="DC199" i="5"/>
  <c r="DD199" i="5"/>
  <c r="DE199" i="5"/>
  <c r="DF199" i="5"/>
  <c r="DG199" i="5"/>
  <c r="DH199" i="5"/>
  <c r="DI199" i="5"/>
  <c r="DJ199" i="5"/>
  <c r="DK199" i="5"/>
  <c r="DL199" i="5"/>
  <c r="DM199" i="5"/>
  <c r="DN199" i="5"/>
  <c r="DO199" i="5"/>
  <c r="DP199" i="5"/>
  <c r="DQ199" i="5"/>
  <c r="DR200" i="5"/>
  <c r="CD200" i="5"/>
  <c r="DS200" i="5"/>
  <c r="CE200" i="5"/>
  <c r="DT200" i="5"/>
  <c r="CF200" i="5"/>
  <c r="DU200" i="5"/>
  <c r="CG200" i="5"/>
  <c r="CH200" i="5"/>
  <c r="CI200" i="5"/>
  <c r="CJ200" i="5"/>
  <c r="CK200" i="5"/>
  <c r="CL200" i="5"/>
  <c r="CM200" i="5"/>
  <c r="CN200" i="5"/>
  <c r="CO200" i="5"/>
  <c r="CP200" i="5"/>
  <c r="CQ200" i="5"/>
  <c r="CR200" i="5"/>
  <c r="CS200" i="5"/>
  <c r="CT200" i="5"/>
  <c r="CU200" i="5"/>
  <c r="CV200" i="5"/>
  <c r="CW200" i="5"/>
  <c r="CX200" i="5"/>
  <c r="CY200" i="5"/>
  <c r="CZ200" i="5"/>
  <c r="DA200" i="5"/>
  <c r="DB200" i="5"/>
  <c r="DC200" i="5"/>
  <c r="DD200" i="5"/>
  <c r="DE200" i="5"/>
  <c r="DF200" i="5"/>
  <c r="DG200" i="5"/>
  <c r="DH200" i="5"/>
  <c r="DI200" i="5"/>
  <c r="DJ200" i="5"/>
  <c r="DK200" i="5"/>
  <c r="DL200" i="5"/>
  <c r="DM200" i="5"/>
  <c r="DN200" i="5"/>
  <c r="DO200" i="5"/>
  <c r="DP200" i="5"/>
  <c r="DQ200" i="5"/>
  <c r="B201" i="5"/>
  <c r="C201" i="5"/>
  <c r="D201" i="5"/>
  <c r="E201" i="5"/>
  <c r="F201" i="5"/>
  <c r="G201" i="5"/>
  <c r="H201" i="5"/>
  <c r="I201" i="5"/>
  <c r="J201" i="5"/>
  <c r="K201" i="5"/>
  <c r="O201" i="5"/>
  <c r="P201" i="5"/>
  <c r="Q201" i="5"/>
  <c r="R201" i="5"/>
  <c r="S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N201" i="5"/>
  <c r="AO201" i="5"/>
  <c r="AP201" i="5"/>
  <c r="AQ201" i="5"/>
  <c r="AR201" i="5"/>
  <c r="AS201" i="5"/>
  <c r="AT201" i="5"/>
  <c r="AU201" i="5"/>
  <c r="AV201" i="5"/>
  <c r="AY201" i="5"/>
  <c r="AZ201" i="5"/>
  <c r="BA201" i="5"/>
  <c r="BB201" i="5"/>
  <c r="BC201" i="5"/>
  <c r="BD201" i="5"/>
  <c r="BE201" i="5"/>
  <c r="BG201" i="5"/>
  <c r="BH201" i="5"/>
  <c r="BI201" i="5"/>
  <c r="BJ201" i="5"/>
  <c r="BK201" i="5"/>
  <c r="BL201" i="5"/>
  <c r="BM201" i="5"/>
  <c r="BN201" i="5"/>
  <c r="BO201" i="5"/>
  <c r="BP201" i="5"/>
  <c r="BQ201" i="5"/>
  <c r="BR201" i="5"/>
  <c r="BS201" i="5"/>
  <c r="BT201" i="5"/>
  <c r="BU201" i="5"/>
  <c r="BV201" i="5"/>
  <c r="BW201" i="5"/>
  <c r="BX201" i="5"/>
  <c r="BZ201" i="5"/>
  <c r="CA201" i="5"/>
  <c r="CB201" i="5"/>
  <c r="CC201" i="5"/>
  <c r="DR201" i="5"/>
  <c r="CD201" i="5"/>
  <c r="DS201" i="5"/>
  <c r="CE201" i="5"/>
  <c r="DT201" i="5"/>
  <c r="CF201" i="5"/>
  <c r="DU201" i="5"/>
  <c r="CG201" i="5"/>
  <c r="CH201" i="5"/>
  <c r="CI201" i="5"/>
  <c r="CJ201" i="5"/>
  <c r="CK201" i="5"/>
  <c r="CL201" i="5"/>
  <c r="CM201" i="5"/>
  <c r="CN201" i="5"/>
  <c r="CO201" i="5"/>
  <c r="CP201" i="5"/>
  <c r="CQ201" i="5"/>
  <c r="CR201" i="5"/>
  <c r="CS201" i="5"/>
  <c r="CT201" i="5"/>
  <c r="CU201" i="5"/>
  <c r="CV201" i="5"/>
  <c r="CW201" i="5"/>
  <c r="CX201" i="5"/>
  <c r="CY201" i="5"/>
  <c r="CZ201" i="5"/>
  <c r="DA201" i="5"/>
  <c r="DB201" i="5"/>
  <c r="DC201" i="5"/>
  <c r="DD201" i="5"/>
  <c r="DE201" i="5"/>
  <c r="DF201" i="5"/>
  <c r="DG201" i="5"/>
  <c r="DH201" i="5"/>
  <c r="DI201" i="5"/>
  <c r="DJ201" i="5"/>
  <c r="DK201" i="5"/>
  <c r="DL201" i="5"/>
  <c r="DM201" i="5"/>
  <c r="DN201" i="5"/>
  <c r="DO201" i="5"/>
  <c r="DP201" i="5"/>
  <c r="DQ201" i="5"/>
  <c r="DR202" i="5"/>
  <c r="CD202" i="5"/>
  <c r="DS202" i="5"/>
  <c r="CE202" i="5"/>
  <c r="DT202" i="5"/>
  <c r="CF202" i="5"/>
  <c r="DU202" i="5"/>
  <c r="CG202" i="5"/>
  <c r="CH202" i="5"/>
  <c r="CI202" i="5"/>
  <c r="CJ202" i="5"/>
  <c r="CK202" i="5"/>
  <c r="CL202" i="5"/>
  <c r="CM202" i="5"/>
  <c r="CN202" i="5"/>
  <c r="CO202" i="5"/>
  <c r="CP202" i="5"/>
  <c r="CQ202" i="5"/>
  <c r="CR202" i="5"/>
  <c r="CS202" i="5"/>
  <c r="CT202" i="5"/>
  <c r="CU202" i="5"/>
  <c r="CV202" i="5"/>
  <c r="CW202" i="5"/>
  <c r="CX202" i="5"/>
  <c r="CY202" i="5"/>
  <c r="CZ202" i="5"/>
  <c r="DA202" i="5"/>
  <c r="DB202" i="5"/>
  <c r="DC202" i="5"/>
  <c r="DD202" i="5"/>
  <c r="DE202" i="5"/>
  <c r="DF202" i="5"/>
  <c r="DG202" i="5"/>
  <c r="DH202" i="5"/>
  <c r="DI202" i="5"/>
  <c r="DJ202" i="5"/>
  <c r="DK202" i="5"/>
  <c r="DL202" i="5"/>
  <c r="DM202" i="5"/>
  <c r="DN202" i="5"/>
  <c r="DO202" i="5"/>
  <c r="DP202" i="5"/>
  <c r="DQ202" i="5"/>
  <c r="DR203" i="5"/>
  <c r="CD203" i="5"/>
  <c r="DS203" i="5"/>
  <c r="CE203" i="5"/>
  <c r="DT203" i="5"/>
  <c r="CF203" i="5"/>
  <c r="DU203" i="5"/>
  <c r="CG203" i="5"/>
  <c r="CH203" i="5"/>
  <c r="CI203" i="5"/>
  <c r="CJ203" i="5"/>
  <c r="CK203" i="5"/>
  <c r="CL203" i="5"/>
  <c r="CM203" i="5"/>
  <c r="CN203" i="5"/>
  <c r="CO203" i="5"/>
  <c r="CP203" i="5"/>
  <c r="CQ203" i="5"/>
  <c r="CR203" i="5"/>
  <c r="CS203" i="5"/>
  <c r="CT203" i="5"/>
  <c r="CU203" i="5"/>
  <c r="CV203" i="5"/>
  <c r="CW203" i="5"/>
  <c r="CX203" i="5"/>
  <c r="CY203" i="5"/>
  <c r="CZ203" i="5"/>
  <c r="DA203" i="5"/>
  <c r="DB203" i="5"/>
  <c r="DC203" i="5"/>
  <c r="DD203" i="5"/>
  <c r="DE203" i="5"/>
  <c r="DF203" i="5"/>
  <c r="DG203" i="5"/>
  <c r="DH203" i="5"/>
  <c r="DI203" i="5"/>
  <c r="DJ203" i="5"/>
  <c r="DK203" i="5"/>
  <c r="DL203" i="5"/>
  <c r="DM203" i="5"/>
  <c r="DN203" i="5"/>
  <c r="DO203" i="5"/>
  <c r="DP203" i="5"/>
  <c r="DQ203" i="5"/>
  <c r="DR204" i="5"/>
  <c r="CD204" i="5"/>
  <c r="DS204" i="5"/>
  <c r="CE204" i="5"/>
  <c r="DT204" i="5"/>
  <c r="CF204" i="5"/>
  <c r="DU204" i="5"/>
  <c r="CG204" i="5"/>
  <c r="CH204" i="5"/>
  <c r="CI204" i="5"/>
  <c r="CJ204" i="5"/>
  <c r="CK204" i="5"/>
  <c r="CL204" i="5"/>
  <c r="CM204" i="5"/>
  <c r="CN204" i="5"/>
  <c r="CO204" i="5"/>
  <c r="CP204" i="5"/>
  <c r="CQ204" i="5"/>
  <c r="CR204" i="5"/>
  <c r="CS204" i="5"/>
  <c r="CT204" i="5"/>
  <c r="CU204" i="5"/>
  <c r="CV204" i="5"/>
  <c r="CW204" i="5"/>
  <c r="CX204" i="5"/>
  <c r="CY204" i="5"/>
  <c r="CZ204" i="5"/>
  <c r="DA204" i="5"/>
  <c r="DB204" i="5"/>
  <c r="DC204" i="5"/>
  <c r="DD204" i="5"/>
  <c r="DE204" i="5"/>
  <c r="DF204" i="5"/>
  <c r="DG204" i="5"/>
  <c r="DH204" i="5"/>
  <c r="DI204" i="5"/>
  <c r="DJ204" i="5"/>
  <c r="DK204" i="5"/>
  <c r="DL204" i="5"/>
  <c r="DM204" i="5"/>
  <c r="DN204" i="5"/>
  <c r="DO204" i="5"/>
  <c r="DP204" i="5"/>
  <c r="DQ204" i="5"/>
  <c r="DR205" i="5"/>
  <c r="CD205" i="5"/>
  <c r="DS205" i="5"/>
  <c r="CE205" i="5"/>
  <c r="DT205" i="5"/>
  <c r="CF205" i="5"/>
  <c r="DU205" i="5"/>
  <c r="CG205" i="5"/>
  <c r="CH205" i="5"/>
  <c r="CI205" i="5"/>
  <c r="CJ205" i="5"/>
  <c r="CK205" i="5"/>
  <c r="CL205" i="5"/>
  <c r="CM205" i="5"/>
  <c r="CN205" i="5"/>
  <c r="CO205" i="5"/>
  <c r="CP205" i="5"/>
  <c r="CQ205" i="5"/>
  <c r="CR205" i="5"/>
  <c r="CS205" i="5"/>
  <c r="CT205" i="5"/>
  <c r="CU205" i="5"/>
  <c r="CV205" i="5"/>
  <c r="CW205" i="5"/>
  <c r="CX205" i="5"/>
  <c r="CY205" i="5"/>
  <c r="CZ205" i="5"/>
  <c r="DA205" i="5"/>
  <c r="DB205" i="5"/>
  <c r="DC205" i="5"/>
  <c r="DD205" i="5"/>
  <c r="DE205" i="5"/>
  <c r="DF205" i="5"/>
  <c r="DG205" i="5"/>
  <c r="DH205" i="5"/>
  <c r="DI205" i="5"/>
  <c r="DJ205" i="5"/>
  <c r="DK205" i="5"/>
  <c r="DL205" i="5"/>
  <c r="DM205" i="5"/>
  <c r="DN205" i="5"/>
  <c r="DO205" i="5"/>
  <c r="DP205" i="5"/>
  <c r="DQ205" i="5"/>
  <c r="DR206" i="5"/>
  <c r="CD206" i="5"/>
  <c r="DS206" i="5"/>
  <c r="CE206" i="5"/>
  <c r="DT206" i="5"/>
  <c r="CF206" i="5"/>
  <c r="DU206" i="5"/>
  <c r="CG206" i="5"/>
  <c r="CH206" i="5"/>
  <c r="CI206" i="5"/>
  <c r="CJ206" i="5"/>
  <c r="CK206" i="5"/>
  <c r="CL206" i="5"/>
  <c r="CM206" i="5"/>
  <c r="CN206" i="5"/>
  <c r="CO206" i="5"/>
  <c r="CP206" i="5"/>
  <c r="CQ206" i="5"/>
  <c r="CR206" i="5"/>
  <c r="CS206" i="5"/>
  <c r="CT206" i="5"/>
  <c r="CU206" i="5"/>
  <c r="CV206" i="5"/>
  <c r="CW206" i="5"/>
  <c r="CX206" i="5"/>
  <c r="CY206" i="5"/>
  <c r="CZ206" i="5"/>
  <c r="DA206" i="5"/>
  <c r="DB206" i="5"/>
  <c r="DC206" i="5"/>
  <c r="DD206" i="5"/>
  <c r="DE206" i="5"/>
  <c r="DF206" i="5"/>
  <c r="DG206" i="5"/>
  <c r="DH206" i="5"/>
  <c r="DI206" i="5"/>
  <c r="DJ206" i="5"/>
  <c r="DK206" i="5"/>
  <c r="DL206" i="5"/>
  <c r="DM206" i="5"/>
  <c r="DN206" i="5"/>
  <c r="DO206" i="5"/>
  <c r="DP206" i="5"/>
  <c r="DQ206" i="5"/>
  <c r="DR207" i="5"/>
  <c r="CD207" i="5"/>
  <c r="DS207" i="5"/>
  <c r="CE207" i="5"/>
  <c r="DT207" i="5"/>
  <c r="CF207" i="5"/>
  <c r="DU207" i="5"/>
  <c r="CG207" i="5"/>
  <c r="CH207" i="5"/>
  <c r="CI207" i="5"/>
  <c r="CJ207" i="5"/>
  <c r="CK207" i="5"/>
  <c r="CL207" i="5"/>
  <c r="CM207" i="5"/>
  <c r="CN207" i="5"/>
  <c r="CO207" i="5"/>
  <c r="CP207" i="5"/>
  <c r="CQ207" i="5"/>
  <c r="CR207" i="5"/>
  <c r="CS207" i="5"/>
  <c r="CT207" i="5"/>
  <c r="CU207" i="5"/>
  <c r="CV207" i="5"/>
  <c r="CW207" i="5"/>
  <c r="CX207" i="5"/>
  <c r="CY207" i="5"/>
  <c r="CZ207" i="5"/>
  <c r="DA207" i="5"/>
  <c r="DB207" i="5"/>
  <c r="DC207" i="5"/>
  <c r="DD207" i="5"/>
  <c r="DE207" i="5"/>
  <c r="DF207" i="5"/>
  <c r="DG207" i="5"/>
  <c r="DH207" i="5"/>
  <c r="DI207" i="5"/>
  <c r="DJ207" i="5"/>
  <c r="DK207" i="5"/>
  <c r="DL207" i="5"/>
  <c r="DM207" i="5"/>
  <c r="DN207" i="5"/>
  <c r="DO207" i="5"/>
  <c r="DP207" i="5"/>
  <c r="DQ207" i="5"/>
  <c r="DR208" i="5"/>
  <c r="CD208" i="5"/>
  <c r="DS208" i="5"/>
  <c r="CE208" i="5"/>
  <c r="DT208" i="5"/>
  <c r="CF208" i="5"/>
  <c r="DU208" i="5"/>
  <c r="CG208" i="5"/>
  <c r="CH208" i="5"/>
  <c r="CI208" i="5"/>
  <c r="CJ208" i="5"/>
  <c r="CK208" i="5"/>
  <c r="CL208" i="5"/>
  <c r="CM208" i="5"/>
  <c r="CN208" i="5"/>
  <c r="CO208" i="5"/>
  <c r="CP208" i="5"/>
  <c r="CQ208" i="5"/>
  <c r="CR208" i="5"/>
  <c r="CS208" i="5"/>
  <c r="CT208" i="5"/>
  <c r="CU208" i="5"/>
  <c r="CV208" i="5"/>
  <c r="CW208" i="5"/>
  <c r="CX208" i="5"/>
  <c r="CY208" i="5"/>
  <c r="CZ208" i="5"/>
  <c r="DA208" i="5"/>
  <c r="DB208" i="5"/>
  <c r="DC208" i="5"/>
  <c r="DD208" i="5"/>
  <c r="DE208" i="5"/>
  <c r="DF208" i="5"/>
  <c r="DG208" i="5"/>
  <c r="DH208" i="5"/>
  <c r="DI208" i="5"/>
  <c r="DJ208" i="5"/>
  <c r="DK208" i="5"/>
  <c r="DL208" i="5"/>
  <c r="DM208" i="5"/>
  <c r="DN208" i="5"/>
  <c r="DO208" i="5"/>
  <c r="DP208" i="5"/>
  <c r="DQ208" i="5"/>
  <c r="DR209" i="5"/>
  <c r="CD209" i="5"/>
  <c r="DS209" i="5"/>
  <c r="CE209" i="5"/>
  <c r="DT209" i="5"/>
  <c r="CF209" i="5"/>
  <c r="DU209" i="5"/>
  <c r="CG209" i="5"/>
  <c r="CH209" i="5"/>
  <c r="CI209" i="5"/>
  <c r="CJ209" i="5"/>
  <c r="CK209" i="5"/>
  <c r="CL209" i="5"/>
  <c r="CM209" i="5"/>
  <c r="CN209" i="5"/>
  <c r="CO209" i="5"/>
  <c r="CP209" i="5"/>
  <c r="CQ209" i="5"/>
  <c r="CR209" i="5"/>
  <c r="CS209" i="5"/>
  <c r="CT209" i="5"/>
  <c r="CU209" i="5"/>
  <c r="CV209" i="5"/>
  <c r="CW209" i="5"/>
  <c r="CX209" i="5"/>
  <c r="CY209" i="5"/>
  <c r="CZ209" i="5"/>
  <c r="DA209" i="5"/>
  <c r="DB209" i="5"/>
  <c r="DC209" i="5"/>
  <c r="DD209" i="5"/>
  <c r="DE209" i="5"/>
  <c r="DF209" i="5"/>
  <c r="DG209" i="5"/>
  <c r="DH209" i="5"/>
  <c r="DI209" i="5"/>
  <c r="DJ209" i="5"/>
  <c r="DK209" i="5"/>
  <c r="DL209" i="5"/>
  <c r="DM209" i="5"/>
  <c r="DN209" i="5"/>
  <c r="DO209" i="5"/>
  <c r="DP209" i="5"/>
  <c r="DQ209" i="5"/>
  <c r="DR210" i="5"/>
  <c r="CD210" i="5"/>
  <c r="DS210" i="5"/>
  <c r="CE210" i="5"/>
  <c r="DT210" i="5"/>
  <c r="CF210" i="5"/>
  <c r="DU210" i="5"/>
  <c r="CG210" i="5"/>
  <c r="CH210" i="5"/>
  <c r="CI210" i="5"/>
  <c r="CJ210" i="5"/>
  <c r="CK210" i="5"/>
  <c r="CL210" i="5"/>
  <c r="CM210" i="5"/>
  <c r="CN210" i="5"/>
  <c r="CO210" i="5"/>
  <c r="CP210" i="5"/>
  <c r="CQ210" i="5"/>
  <c r="CR210" i="5"/>
  <c r="CS210" i="5"/>
  <c r="CT210" i="5"/>
  <c r="CU210" i="5"/>
  <c r="CV210" i="5"/>
  <c r="CW210" i="5"/>
  <c r="CX210" i="5"/>
  <c r="CY210" i="5"/>
  <c r="CZ210" i="5"/>
  <c r="DA210" i="5"/>
  <c r="DB210" i="5"/>
  <c r="DC210" i="5"/>
  <c r="DD210" i="5"/>
  <c r="DE210" i="5"/>
  <c r="DF210" i="5"/>
  <c r="DG210" i="5"/>
  <c r="DH210" i="5"/>
  <c r="DI210" i="5"/>
  <c r="DJ210" i="5"/>
  <c r="DK210" i="5"/>
  <c r="DL210" i="5"/>
  <c r="DM210" i="5"/>
  <c r="DN210" i="5"/>
  <c r="DO210" i="5"/>
  <c r="DP210" i="5"/>
  <c r="DQ210" i="5"/>
  <c r="DR211" i="5"/>
  <c r="CD211" i="5"/>
  <c r="DS211" i="5"/>
  <c r="CE211" i="5"/>
  <c r="DT211" i="5"/>
  <c r="CF211" i="5"/>
  <c r="DU211" i="5"/>
  <c r="CG211" i="5"/>
  <c r="CH211" i="5"/>
  <c r="CI211" i="5"/>
  <c r="CJ211" i="5"/>
  <c r="CK211" i="5"/>
  <c r="CL211" i="5"/>
  <c r="CM211" i="5"/>
  <c r="CN211" i="5"/>
  <c r="CO211" i="5"/>
  <c r="CP211" i="5"/>
  <c r="CQ211" i="5"/>
  <c r="CR211" i="5"/>
  <c r="CS211" i="5"/>
  <c r="CT211" i="5"/>
  <c r="CU211" i="5"/>
  <c r="CV211" i="5"/>
  <c r="CW211" i="5"/>
  <c r="CX211" i="5"/>
  <c r="CY211" i="5"/>
  <c r="CZ211" i="5"/>
  <c r="DA211" i="5"/>
  <c r="DB211" i="5"/>
  <c r="DC211" i="5"/>
  <c r="DD211" i="5"/>
  <c r="DE211" i="5"/>
  <c r="DF211" i="5"/>
  <c r="DG211" i="5"/>
  <c r="DH211" i="5"/>
  <c r="DI211" i="5"/>
  <c r="DJ211" i="5"/>
  <c r="DK211" i="5"/>
  <c r="DL211" i="5"/>
  <c r="DM211" i="5"/>
  <c r="DN211" i="5"/>
  <c r="DO211" i="5"/>
  <c r="DP211" i="5"/>
  <c r="DQ211" i="5"/>
  <c r="DR212" i="5"/>
  <c r="CD212" i="5"/>
  <c r="DS212" i="5"/>
  <c r="CE212" i="5"/>
  <c r="DT212" i="5"/>
  <c r="CF212" i="5"/>
  <c r="DU212" i="5"/>
  <c r="CG212" i="5"/>
  <c r="CH212" i="5"/>
  <c r="CI212" i="5"/>
  <c r="CJ212" i="5"/>
  <c r="CK212" i="5"/>
  <c r="CL212" i="5"/>
  <c r="CM212" i="5"/>
  <c r="CN212" i="5"/>
  <c r="CO212" i="5"/>
  <c r="CP212" i="5"/>
  <c r="CQ212" i="5"/>
  <c r="CR212" i="5"/>
  <c r="CS212" i="5"/>
  <c r="CT212" i="5"/>
  <c r="CU212" i="5"/>
  <c r="CV212" i="5"/>
  <c r="CW212" i="5"/>
  <c r="CX212" i="5"/>
  <c r="CY212" i="5"/>
  <c r="CZ212" i="5"/>
  <c r="DA212" i="5"/>
  <c r="DB212" i="5"/>
  <c r="DC212" i="5"/>
  <c r="DD212" i="5"/>
  <c r="DE212" i="5"/>
  <c r="DF212" i="5"/>
  <c r="DG212" i="5"/>
  <c r="DH212" i="5"/>
  <c r="DI212" i="5"/>
  <c r="DJ212" i="5"/>
  <c r="DK212" i="5"/>
  <c r="DL212" i="5"/>
  <c r="DM212" i="5"/>
  <c r="DN212" i="5"/>
  <c r="DO212" i="5"/>
  <c r="DP212" i="5"/>
  <c r="DQ212" i="5"/>
  <c r="DR213" i="5"/>
  <c r="CD213" i="5"/>
  <c r="DS213" i="5"/>
  <c r="CE213" i="5"/>
  <c r="DT213" i="5"/>
  <c r="CF213" i="5"/>
  <c r="DU213" i="5"/>
  <c r="CG213" i="5"/>
  <c r="CH213" i="5"/>
  <c r="CI213" i="5"/>
  <c r="CJ213" i="5"/>
  <c r="CK213" i="5"/>
  <c r="CL213" i="5"/>
  <c r="CM213" i="5"/>
  <c r="CN213" i="5"/>
  <c r="CO213" i="5"/>
  <c r="CP213" i="5"/>
  <c r="CQ213" i="5"/>
  <c r="CR213" i="5"/>
  <c r="CS213" i="5"/>
  <c r="CT213" i="5"/>
  <c r="CU213" i="5"/>
  <c r="CV213" i="5"/>
  <c r="CW213" i="5"/>
  <c r="CX213" i="5"/>
  <c r="CY213" i="5"/>
  <c r="CZ213" i="5"/>
  <c r="DA213" i="5"/>
  <c r="DB213" i="5"/>
  <c r="DC213" i="5"/>
  <c r="DD213" i="5"/>
  <c r="DE213" i="5"/>
  <c r="DF213" i="5"/>
  <c r="DG213" i="5"/>
  <c r="DH213" i="5"/>
  <c r="DI213" i="5"/>
  <c r="DJ213" i="5"/>
  <c r="DK213" i="5"/>
  <c r="DL213" i="5"/>
  <c r="DM213" i="5"/>
  <c r="DN213" i="5"/>
  <c r="DO213" i="5"/>
  <c r="DP213" i="5"/>
  <c r="DQ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G214" i="5"/>
  <c r="BH214" i="5"/>
  <c r="BI214" i="5"/>
  <c r="BJ214" i="5"/>
  <c r="BK214" i="5"/>
  <c r="BL214" i="5"/>
  <c r="BM214" i="5"/>
  <c r="BN214" i="5"/>
  <c r="BO214" i="5"/>
  <c r="BP214" i="5"/>
  <c r="BQ214" i="5"/>
  <c r="BR214" i="5"/>
  <c r="BS214" i="5"/>
  <c r="BT214" i="5"/>
  <c r="BU214" i="5"/>
  <c r="BV214" i="5"/>
  <c r="BW214" i="5"/>
  <c r="BX214" i="5"/>
  <c r="BZ214" i="5"/>
  <c r="CA214" i="5"/>
  <c r="CB214" i="5"/>
  <c r="CC214" i="5"/>
  <c r="DR214" i="5"/>
  <c r="CD214" i="5"/>
  <c r="DS214" i="5"/>
  <c r="CE214" i="5"/>
  <c r="DT214" i="5"/>
  <c r="CF214" i="5"/>
  <c r="DU214" i="5"/>
  <c r="CG214" i="5"/>
  <c r="CH214" i="5"/>
  <c r="CI214" i="5"/>
  <c r="CJ214" i="5"/>
  <c r="CK214" i="5"/>
  <c r="CL214" i="5"/>
  <c r="CM214" i="5"/>
  <c r="CN214" i="5"/>
  <c r="CO214" i="5"/>
  <c r="CP214" i="5"/>
  <c r="CQ214" i="5"/>
  <c r="CR214" i="5"/>
  <c r="CS214" i="5"/>
  <c r="CT214" i="5"/>
  <c r="CU214" i="5"/>
  <c r="CV214" i="5"/>
  <c r="CW214" i="5"/>
  <c r="CX214" i="5"/>
  <c r="CY214" i="5"/>
  <c r="CZ214" i="5"/>
  <c r="DA214" i="5"/>
  <c r="DB214" i="5"/>
  <c r="DC214" i="5"/>
  <c r="DD214" i="5"/>
  <c r="DE214" i="5"/>
  <c r="DF214" i="5"/>
  <c r="DG214" i="5"/>
  <c r="DH214" i="5"/>
  <c r="DI214" i="5"/>
  <c r="DJ214" i="5"/>
  <c r="DK214" i="5"/>
  <c r="DL214" i="5"/>
  <c r="DM214" i="5"/>
  <c r="DN214" i="5"/>
  <c r="DO214" i="5"/>
  <c r="DP214" i="5"/>
  <c r="DQ214" i="5"/>
  <c r="DR215" i="5"/>
  <c r="CD215" i="5"/>
  <c r="DS215" i="5"/>
  <c r="CE215" i="5"/>
  <c r="DT215" i="5"/>
  <c r="CF215" i="5"/>
  <c r="DU215" i="5"/>
  <c r="CG215" i="5"/>
  <c r="CH215" i="5"/>
  <c r="CI215" i="5"/>
  <c r="CJ215" i="5"/>
  <c r="CK215" i="5"/>
  <c r="CL215" i="5"/>
  <c r="CM215" i="5"/>
  <c r="CN215" i="5"/>
  <c r="CO215" i="5"/>
  <c r="CP215" i="5"/>
  <c r="CQ215" i="5"/>
  <c r="CR215" i="5"/>
  <c r="CS215" i="5"/>
  <c r="CT215" i="5"/>
  <c r="CU215" i="5"/>
  <c r="CV215" i="5"/>
  <c r="CW215" i="5"/>
  <c r="CX215" i="5"/>
  <c r="CY215" i="5"/>
  <c r="CZ215" i="5"/>
  <c r="DA215" i="5"/>
  <c r="DB215" i="5"/>
  <c r="DC215" i="5"/>
  <c r="DD215" i="5"/>
  <c r="DE215" i="5"/>
  <c r="DF215" i="5"/>
  <c r="DG215" i="5"/>
  <c r="DH215" i="5"/>
  <c r="DI215" i="5"/>
  <c r="DJ215" i="5"/>
  <c r="DK215" i="5"/>
  <c r="DL215" i="5"/>
  <c r="DM215" i="5"/>
  <c r="DN215" i="5"/>
  <c r="DO215" i="5"/>
  <c r="DP215" i="5"/>
  <c r="DQ215" i="5"/>
  <c r="DR216" i="5"/>
  <c r="CD216" i="5"/>
  <c r="DS216" i="5"/>
  <c r="CE216" i="5"/>
  <c r="DT216" i="5"/>
  <c r="CF216" i="5"/>
  <c r="DU216" i="5"/>
  <c r="CG216" i="5"/>
  <c r="CH216" i="5"/>
  <c r="CI216" i="5"/>
  <c r="CJ216" i="5"/>
  <c r="CK216" i="5"/>
  <c r="CL216" i="5"/>
  <c r="CM216" i="5"/>
  <c r="CN216" i="5"/>
  <c r="CO216" i="5"/>
  <c r="CP216" i="5"/>
  <c r="CQ216" i="5"/>
  <c r="CR216" i="5"/>
  <c r="CS216" i="5"/>
  <c r="CT216" i="5"/>
  <c r="CU216" i="5"/>
  <c r="CV216" i="5"/>
  <c r="CW216" i="5"/>
  <c r="CX216" i="5"/>
  <c r="CY216" i="5"/>
  <c r="CZ216" i="5"/>
  <c r="DA216" i="5"/>
  <c r="DB216" i="5"/>
  <c r="DC216" i="5"/>
  <c r="DD216" i="5"/>
  <c r="DE216" i="5"/>
  <c r="DF216" i="5"/>
  <c r="DG216" i="5"/>
  <c r="DH216" i="5"/>
  <c r="DI216" i="5"/>
  <c r="DJ216" i="5"/>
  <c r="DK216" i="5"/>
  <c r="DL216" i="5"/>
  <c r="DM216" i="5"/>
  <c r="DN216" i="5"/>
  <c r="DO216" i="5"/>
  <c r="DP216" i="5"/>
  <c r="DQ216" i="5"/>
  <c r="DR217" i="5"/>
  <c r="CD217" i="5"/>
  <c r="DS217" i="5"/>
  <c r="CE217" i="5"/>
  <c r="DT217" i="5"/>
  <c r="CF217" i="5"/>
  <c r="DU217" i="5"/>
  <c r="CG217" i="5"/>
  <c r="CH217" i="5"/>
  <c r="CI217" i="5"/>
  <c r="CJ217" i="5"/>
  <c r="CK217" i="5"/>
  <c r="CL217" i="5"/>
  <c r="CM217" i="5"/>
  <c r="CN217" i="5"/>
  <c r="CO217" i="5"/>
  <c r="CP217" i="5"/>
  <c r="CQ217" i="5"/>
  <c r="CR217" i="5"/>
  <c r="CS217" i="5"/>
  <c r="CT217" i="5"/>
  <c r="CU217" i="5"/>
  <c r="CV217" i="5"/>
  <c r="CW217" i="5"/>
  <c r="CX217" i="5"/>
  <c r="CY217" i="5"/>
  <c r="CZ217" i="5"/>
  <c r="DA217" i="5"/>
  <c r="DB217" i="5"/>
  <c r="DC217" i="5"/>
  <c r="DD217" i="5"/>
  <c r="DE217" i="5"/>
  <c r="DF217" i="5"/>
  <c r="DG217" i="5"/>
  <c r="DH217" i="5"/>
  <c r="DI217" i="5"/>
  <c r="DJ217" i="5"/>
  <c r="DK217" i="5"/>
  <c r="DL217" i="5"/>
  <c r="DM217" i="5"/>
  <c r="DN217" i="5"/>
  <c r="DO217" i="5"/>
  <c r="DP217" i="5"/>
  <c r="DQ217" i="5"/>
  <c r="DR218" i="5"/>
  <c r="CD218" i="5"/>
  <c r="DS218" i="5"/>
  <c r="CE218" i="5"/>
  <c r="DT218" i="5"/>
  <c r="CF218" i="5"/>
  <c r="DU218" i="5"/>
  <c r="CG218" i="5"/>
  <c r="CH218" i="5"/>
  <c r="CI218" i="5"/>
  <c r="CJ218" i="5"/>
  <c r="CK218" i="5"/>
  <c r="CL218" i="5"/>
  <c r="CM218" i="5"/>
  <c r="CN218" i="5"/>
  <c r="CO218" i="5"/>
  <c r="CP218" i="5"/>
  <c r="CQ218" i="5"/>
  <c r="CR218" i="5"/>
  <c r="CS218" i="5"/>
  <c r="CT218" i="5"/>
  <c r="CU218" i="5"/>
  <c r="CV218" i="5"/>
  <c r="CW218" i="5"/>
  <c r="CX218" i="5"/>
  <c r="CY218" i="5"/>
  <c r="CZ218" i="5"/>
  <c r="DA218" i="5"/>
  <c r="DB218" i="5"/>
  <c r="DC218" i="5"/>
  <c r="DD218" i="5"/>
  <c r="DE218" i="5"/>
  <c r="DF218" i="5"/>
  <c r="DG218" i="5"/>
  <c r="DH218" i="5"/>
  <c r="DI218" i="5"/>
  <c r="DJ218" i="5"/>
  <c r="DK218" i="5"/>
  <c r="DL218" i="5"/>
  <c r="DM218" i="5"/>
  <c r="DN218" i="5"/>
  <c r="DO218" i="5"/>
  <c r="DP218" i="5"/>
  <c r="DQ218" i="5"/>
  <c r="DR219" i="5"/>
  <c r="CD219" i="5"/>
  <c r="DS219" i="5"/>
  <c r="CE219" i="5"/>
  <c r="DT219" i="5"/>
  <c r="CF219" i="5"/>
  <c r="DU219" i="5"/>
  <c r="CG219" i="5"/>
  <c r="CH219" i="5"/>
  <c r="CI219" i="5"/>
  <c r="CJ219" i="5"/>
  <c r="CK219" i="5"/>
  <c r="CL219" i="5"/>
  <c r="CM219" i="5"/>
  <c r="CN219" i="5"/>
  <c r="CO219" i="5"/>
  <c r="CP219" i="5"/>
  <c r="CQ219" i="5"/>
  <c r="CR219" i="5"/>
  <c r="CS219" i="5"/>
  <c r="CT219" i="5"/>
  <c r="CU219" i="5"/>
  <c r="CV219" i="5"/>
  <c r="CW219" i="5"/>
  <c r="CX219" i="5"/>
  <c r="CY219" i="5"/>
  <c r="CZ219" i="5"/>
  <c r="DA219" i="5"/>
  <c r="DB219" i="5"/>
  <c r="DC219" i="5"/>
  <c r="DD219" i="5"/>
  <c r="DE219" i="5"/>
  <c r="DF219" i="5"/>
  <c r="DG219" i="5"/>
  <c r="DH219" i="5"/>
  <c r="DI219" i="5"/>
  <c r="DJ219" i="5"/>
  <c r="DK219" i="5"/>
  <c r="DL219" i="5"/>
  <c r="DM219" i="5"/>
  <c r="DN219" i="5"/>
  <c r="DO219" i="5"/>
  <c r="DP219" i="5"/>
  <c r="DQ219" i="5"/>
  <c r="DR220" i="5"/>
  <c r="CD220" i="5"/>
  <c r="DS220" i="5"/>
  <c r="CE220" i="5"/>
  <c r="DT220" i="5"/>
  <c r="CF220" i="5"/>
  <c r="DU220" i="5"/>
  <c r="CG220" i="5"/>
  <c r="CH220" i="5"/>
  <c r="CI220" i="5"/>
  <c r="CJ220" i="5"/>
  <c r="CK220" i="5"/>
  <c r="CL220" i="5"/>
  <c r="CM220" i="5"/>
  <c r="CN220" i="5"/>
  <c r="CO220" i="5"/>
  <c r="CP220" i="5"/>
  <c r="CQ220" i="5"/>
  <c r="CR220" i="5"/>
  <c r="CS220" i="5"/>
  <c r="CT220" i="5"/>
  <c r="CU220" i="5"/>
  <c r="CV220" i="5"/>
  <c r="CW220" i="5"/>
  <c r="CX220" i="5"/>
  <c r="CY220" i="5"/>
  <c r="CZ220" i="5"/>
  <c r="DA220" i="5"/>
  <c r="DB220" i="5"/>
  <c r="DC220" i="5"/>
  <c r="DD220" i="5"/>
  <c r="DE220" i="5"/>
  <c r="DF220" i="5"/>
  <c r="DG220" i="5"/>
  <c r="DH220" i="5"/>
  <c r="DI220" i="5"/>
  <c r="DJ220" i="5"/>
  <c r="DK220" i="5"/>
  <c r="DL220" i="5"/>
  <c r="DM220" i="5"/>
  <c r="DN220" i="5"/>
  <c r="DO220" i="5"/>
  <c r="DP220" i="5"/>
  <c r="DQ220" i="5"/>
  <c r="DR221" i="5"/>
  <c r="CD221" i="5"/>
  <c r="DS221" i="5"/>
  <c r="CE221" i="5"/>
  <c r="DT221" i="5"/>
  <c r="CF221" i="5"/>
  <c r="DU221" i="5"/>
  <c r="CG221" i="5"/>
  <c r="CH221" i="5"/>
  <c r="CI221" i="5"/>
  <c r="CJ221" i="5"/>
  <c r="CK221" i="5"/>
  <c r="CL221" i="5"/>
  <c r="CM221" i="5"/>
  <c r="CN221" i="5"/>
  <c r="CO221" i="5"/>
  <c r="CP221" i="5"/>
  <c r="CQ221" i="5"/>
  <c r="CR221" i="5"/>
  <c r="CS221" i="5"/>
  <c r="CT221" i="5"/>
  <c r="CU221" i="5"/>
  <c r="CV221" i="5"/>
  <c r="CW221" i="5"/>
  <c r="CX221" i="5"/>
  <c r="CY221" i="5"/>
  <c r="CZ221" i="5"/>
  <c r="DA221" i="5"/>
  <c r="DB221" i="5"/>
  <c r="DC221" i="5"/>
  <c r="DD221" i="5"/>
  <c r="DE221" i="5"/>
  <c r="DF221" i="5"/>
  <c r="DG221" i="5"/>
  <c r="DH221" i="5"/>
  <c r="DI221" i="5"/>
  <c r="DJ221" i="5"/>
  <c r="DK221" i="5"/>
  <c r="DL221" i="5"/>
  <c r="DM221" i="5"/>
  <c r="DN221" i="5"/>
  <c r="DO221" i="5"/>
  <c r="DP221" i="5"/>
  <c r="DQ221" i="5"/>
  <c r="DR222" i="5"/>
  <c r="CD222" i="5"/>
  <c r="DS222" i="5"/>
  <c r="CE222" i="5"/>
  <c r="DT222" i="5"/>
  <c r="CF222" i="5"/>
  <c r="DU222" i="5"/>
  <c r="CG222" i="5"/>
  <c r="CH222" i="5"/>
  <c r="CI222" i="5"/>
  <c r="CJ222" i="5"/>
  <c r="CK222" i="5"/>
  <c r="CL222" i="5"/>
  <c r="CM222" i="5"/>
  <c r="CN222" i="5"/>
  <c r="CO222" i="5"/>
  <c r="CP222" i="5"/>
  <c r="CQ222" i="5"/>
  <c r="CR222" i="5"/>
  <c r="CS222" i="5"/>
  <c r="CT222" i="5"/>
  <c r="CU222" i="5"/>
  <c r="CV222" i="5"/>
  <c r="CW222" i="5"/>
  <c r="CX222" i="5"/>
  <c r="CY222" i="5"/>
  <c r="CZ222" i="5"/>
  <c r="DA222" i="5"/>
  <c r="DB222" i="5"/>
  <c r="DC222" i="5"/>
  <c r="DD222" i="5"/>
  <c r="DE222" i="5"/>
  <c r="DF222" i="5"/>
  <c r="DG222" i="5"/>
  <c r="DH222" i="5"/>
  <c r="DI222" i="5"/>
  <c r="DJ222" i="5"/>
  <c r="DK222" i="5"/>
  <c r="DL222" i="5"/>
  <c r="DM222" i="5"/>
  <c r="DN222" i="5"/>
  <c r="DO222" i="5"/>
  <c r="DP222" i="5"/>
  <c r="DQ222" i="5"/>
  <c r="DR223" i="5"/>
  <c r="CD223" i="5"/>
  <c r="DS223" i="5"/>
  <c r="CE223" i="5"/>
  <c r="DT223" i="5"/>
  <c r="CF223" i="5"/>
  <c r="DU223" i="5"/>
  <c r="CG223" i="5"/>
  <c r="CH223" i="5"/>
  <c r="CI223" i="5"/>
  <c r="CJ223" i="5"/>
  <c r="CK223" i="5"/>
  <c r="CL223" i="5"/>
  <c r="CM223" i="5"/>
  <c r="CN223" i="5"/>
  <c r="CO223" i="5"/>
  <c r="CP223" i="5"/>
  <c r="CQ223" i="5"/>
  <c r="CR223" i="5"/>
  <c r="CS223" i="5"/>
  <c r="CT223" i="5"/>
  <c r="CU223" i="5"/>
  <c r="CV223" i="5"/>
  <c r="CW223" i="5"/>
  <c r="CX223" i="5"/>
  <c r="CY223" i="5"/>
  <c r="CZ223" i="5"/>
  <c r="DA223" i="5"/>
  <c r="DB223" i="5"/>
  <c r="DC223" i="5"/>
  <c r="DD223" i="5"/>
  <c r="DE223" i="5"/>
  <c r="DF223" i="5"/>
  <c r="DG223" i="5"/>
  <c r="DH223" i="5"/>
  <c r="DI223" i="5"/>
  <c r="DJ223" i="5"/>
  <c r="DK223" i="5"/>
  <c r="DL223" i="5"/>
  <c r="DM223" i="5"/>
  <c r="DN223" i="5"/>
  <c r="DO223" i="5"/>
  <c r="DP223" i="5"/>
  <c r="DQ223" i="5"/>
  <c r="DR224" i="5"/>
  <c r="CD224" i="5"/>
  <c r="DS224" i="5"/>
  <c r="CE224" i="5"/>
  <c r="DT224" i="5"/>
  <c r="CF224" i="5"/>
  <c r="DU224" i="5"/>
  <c r="CG224" i="5"/>
  <c r="CH224" i="5"/>
  <c r="CI224" i="5"/>
  <c r="CJ224" i="5"/>
  <c r="CK224" i="5"/>
  <c r="CL224" i="5"/>
  <c r="CM224" i="5"/>
  <c r="CN224" i="5"/>
  <c r="CO224" i="5"/>
  <c r="CP224" i="5"/>
  <c r="CQ224" i="5"/>
  <c r="CR224" i="5"/>
  <c r="CS224" i="5"/>
  <c r="CT224" i="5"/>
  <c r="CU224" i="5"/>
  <c r="CV224" i="5"/>
  <c r="CW224" i="5"/>
  <c r="CX224" i="5"/>
  <c r="CY224" i="5"/>
  <c r="CZ224" i="5"/>
  <c r="DA224" i="5"/>
  <c r="DB224" i="5"/>
  <c r="DC224" i="5"/>
  <c r="DD224" i="5"/>
  <c r="DE224" i="5"/>
  <c r="DF224" i="5"/>
  <c r="DG224" i="5"/>
  <c r="DH224" i="5"/>
  <c r="DI224" i="5"/>
  <c r="DJ224" i="5"/>
  <c r="DK224" i="5"/>
  <c r="DL224" i="5"/>
  <c r="DM224" i="5"/>
  <c r="DN224" i="5"/>
  <c r="DO224" i="5"/>
  <c r="DP224" i="5"/>
  <c r="DQ224" i="5"/>
  <c r="DR225" i="5"/>
  <c r="CD225" i="5"/>
  <c r="DS225" i="5"/>
  <c r="CE225" i="5"/>
  <c r="DT225" i="5"/>
  <c r="CF225" i="5"/>
  <c r="DU225" i="5"/>
  <c r="CG225" i="5"/>
  <c r="CH225" i="5"/>
  <c r="CI225" i="5"/>
  <c r="CJ225" i="5"/>
  <c r="CK225" i="5"/>
  <c r="CL225" i="5"/>
  <c r="CM225" i="5"/>
  <c r="CN225" i="5"/>
  <c r="CO225" i="5"/>
  <c r="CP225" i="5"/>
  <c r="CQ225" i="5"/>
  <c r="CR225" i="5"/>
  <c r="CS225" i="5"/>
  <c r="CT225" i="5"/>
  <c r="CU225" i="5"/>
  <c r="CV225" i="5"/>
  <c r="CW225" i="5"/>
  <c r="CX225" i="5"/>
  <c r="CY225" i="5"/>
  <c r="CZ225" i="5"/>
  <c r="DA225" i="5"/>
  <c r="DB225" i="5"/>
  <c r="DC225" i="5"/>
  <c r="DD225" i="5"/>
  <c r="DE225" i="5"/>
  <c r="DF225" i="5"/>
  <c r="DG225" i="5"/>
  <c r="DH225" i="5"/>
  <c r="DI225" i="5"/>
  <c r="DJ225" i="5"/>
  <c r="DK225" i="5"/>
  <c r="DL225" i="5"/>
  <c r="DM225" i="5"/>
  <c r="DN225" i="5"/>
  <c r="DO225" i="5"/>
  <c r="DP225" i="5"/>
  <c r="DQ225" i="5"/>
  <c r="DR226" i="5"/>
  <c r="CD226" i="5"/>
  <c r="DS226" i="5"/>
  <c r="CE226" i="5"/>
  <c r="DT226" i="5"/>
  <c r="CF226" i="5"/>
  <c r="DU226" i="5"/>
  <c r="CG226" i="5"/>
  <c r="CH226" i="5"/>
  <c r="CI226" i="5"/>
  <c r="CJ226" i="5"/>
  <c r="CK226" i="5"/>
  <c r="CL226" i="5"/>
  <c r="CM226" i="5"/>
  <c r="CN226" i="5"/>
  <c r="CO226" i="5"/>
  <c r="CP226" i="5"/>
  <c r="CQ226" i="5"/>
  <c r="CR226" i="5"/>
  <c r="CS226" i="5"/>
  <c r="CT226" i="5"/>
  <c r="CU226" i="5"/>
  <c r="CV226" i="5"/>
  <c r="CW226" i="5"/>
  <c r="CX226" i="5"/>
  <c r="CY226" i="5"/>
  <c r="CZ226" i="5"/>
  <c r="DA226" i="5"/>
  <c r="DB226" i="5"/>
  <c r="DC226" i="5"/>
  <c r="DD226" i="5"/>
  <c r="DE226" i="5"/>
  <c r="DF226" i="5"/>
  <c r="DG226" i="5"/>
  <c r="DH226" i="5"/>
  <c r="DI226" i="5"/>
  <c r="DJ226" i="5"/>
  <c r="DK226" i="5"/>
  <c r="DL226" i="5"/>
  <c r="DM226" i="5"/>
  <c r="DN226" i="5"/>
  <c r="DO226" i="5"/>
  <c r="DP226" i="5"/>
  <c r="DQ226" i="5"/>
  <c r="CD227" i="5"/>
  <c r="CE227" i="5"/>
  <c r="CF227" i="5"/>
  <c r="CG227" i="5"/>
  <c r="DR228" i="5"/>
  <c r="CD228" i="5"/>
  <c r="DS228" i="5"/>
  <c r="CE228" i="5"/>
  <c r="DT228" i="5"/>
  <c r="CF228" i="5"/>
  <c r="DU228" i="5"/>
  <c r="CG228" i="5"/>
  <c r="CH228" i="5"/>
  <c r="CI228" i="5"/>
  <c r="CJ228" i="5"/>
  <c r="CK228" i="5"/>
  <c r="CL228" i="5"/>
  <c r="CM228" i="5"/>
  <c r="CN228" i="5"/>
  <c r="CO228" i="5"/>
  <c r="CP228" i="5"/>
  <c r="CQ228" i="5"/>
  <c r="CR228" i="5"/>
  <c r="CS228" i="5"/>
  <c r="CT228" i="5"/>
  <c r="CU228" i="5"/>
  <c r="CV228" i="5"/>
  <c r="CW228" i="5"/>
  <c r="CX228" i="5"/>
  <c r="CY228" i="5"/>
  <c r="CZ228" i="5"/>
  <c r="DA228" i="5"/>
  <c r="DB228" i="5"/>
  <c r="DC228" i="5"/>
  <c r="DD228" i="5"/>
  <c r="DE228" i="5"/>
  <c r="DF228" i="5"/>
  <c r="DG228" i="5"/>
  <c r="DH228" i="5"/>
  <c r="DI228" i="5"/>
  <c r="DJ228" i="5"/>
  <c r="DK228" i="5"/>
  <c r="DL228" i="5"/>
  <c r="DM228" i="5"/>
  <c r="DN228" i="5"/>
  <c r="DO228" i="5"/>
  <c r="DP228" i="5"/>
  <c r="DQ228" i="5"/>
  <c r="DR229" i="5"/>
  <c r="CD229" i="5"/>
  <c r="DS229" i="5"/>
  <c r="CE229" i="5"/>
  <c r="DT229" i="5"/>
  <c r="CF229" i="5"/>
  <c r="DU229" i="5"/>
  <c r="CG229" i="5"/>
  <c r="CH229" i="5"/>
  <c r="CI229" i="5"/>
  <c r="CJ229" i="5"/>
  <c r="CK229" i="5"/>
  <c r="CL229" i="5"/>
  <c r="CM229" i="5"/>
  <c r="CN229" i="5"/>
  <c r="CO229" i="5"/>
  <c r="CP229" i="5"/>
  <c r="CQ229" i="5"/>
  <c r="CR229" i="5"/>
  <c r="CS229" i="5"/>
  <c r="CT229" i="5"/>
  <c r="CU229" i="5"/>
  <c r="CV229" i="5"/>
  <c r="CW229" i="5"/>
  <c r="CX229" i="5"/>
  <c r="CY229" i="5"/>
  <c r="CZ229" i="5"/>
  <c r="DA229" i="5"/>
  <c r="DB229" i="5"/>
  <c r="DC229" i="5"/>
  <c r="DD229" i="5"/>
  <c r="DE229" i="5"/>
  <c r="DF229" i="5"/>
  <c r="DG229" i="5"/>
  <c r="DH229" i="5"/>
  <c r="DI229" i="5"/>
  <c r="DJ229" i="5"/>
  <c r="DK229" i="5"/>
  <c r="DL229" i="5"/>
  <c r="DM229" i="5"/>
  <c r="DN229" i="5"/>
  <c r="DO229" i="5"/>
  <c r="DP229" i="5"/>
  <c r="DQ229" i="5"/>
  <c r="DR230" i="5"/>
  <c r="CD230" i="5"/>
  <c r="DS230" i="5"/>
  <c r="CE230" i="5"/>
  <c r="DT230" i="5"/>
  <c r="CF230" i="5"/>
  <c r="DU230" i="5"/>
  <c r="CG230" i="5"/>
  <c r="CH230" i="5"/>
  <c r="CI230" i="5"/>
  <c r="CJ230" i="5"/>
  <c r="CK230" i="5"/>
  <c r="CL230" i="5"/>
  <c r="CM230" i="5"/>
  <c r="CN230" i="5"/>
  <c r="CO230" i="5"/>
  <c r="CP230" i="5"/>
  <c r="CQ230" i="5"/>
  <c r="CR230" i="5"/>
  <c r="CS230" i="5"/>
  <c r="CT230" i="5"/>
  <c r="CU230" i="5"/>
  <c r="CV230" i="5"/>
  <c r="CW230" i="5"/>
  <c r="CX230" i="5"/>
  <c r="CY230" i="5"/>
  <c r="CZ230" i="5"/>
  <c r="DA230" i="5"/>
  <c r="DB230" i="5"/>
  <c r="DC230" i="5"/>
  <c r="DD230" i="5"/>
  <c r="DE230" i="5"/>
  <c r="DF230" i="5"/>
  <c r="DG230" i="5"/>
  <c r="DH230" i="5"/>
  <c r="DI230" i="5"/>
  <c r="DJ230" i="5"/>
  <c r="DK230" i="5"/>
  <c r="DL230" i="5"/>
  <c r="DM230" i="5"/>
  <c r="DN230" i="5"/>
  <c r="DO230" i="5"/>
  <c r="DP230" i="5"/>
  <c r="DQ230" i="5"/>
  <c r="DR231" i="5"/>
  <c r="CD231" i="5"/>
  <c r="DS231" i="5"/>
  <c r="CE231" i="5"/>
  <c r="DT231" i="5"/>
  <c r="CF231" i="5"/>
  <c r="DU231" i="5"/>
  <c r="CG231" i="5"/>
  <c r="CH231" i="5"/>
  <c r="CI231" i="5"/>
  <c r="CJ231" i="5"/>
  <c r="CK231" i="5"/>
  <c r="CL231" i="5"/>
  <c r="CM231" i="5"/>
  <c r="CN231" i="5"/>
  <c r="CO231" i="5"/>
  <c r="CP231" i="5"/>
  <c r="CQ231" i="5"/>
  <c r="CR231" i="5"/>
  <c r="CS231" i="5"/>
  <c r="CT231" i="5"/>
  <c r="CU231" i="5"/>
  <c r="CV231" i="5"/>
  <c r="CW231" i="5"/>
  <c r="CX231" i="5"/>
  <c r="CY231" i="5"/>
  <c r="CZ231" i="5"/>
  <c r="DA231" i="5"/>
  <c r="DB231" i="5"/>
  <c r="DC231" i="5"/>
  <c r="DD231" i="5"/>
  <c r="DE231" i="5"/>
  <c r="DF231" i="5"/>
  <c r="DG231" i="5"/>
  <c r="DH231" i="5"/>
  <c r="DI231" i="5"/>
  <c r="DJ231" i="5"/>
  <c r="DK231" i="5"/>
  <c r="DL231" i="5"/>
  <c r="DM231" i="5"/>
  <c r="DN231" i="5"/>
  <c r="DO231" i="5"/>
  <c r="DP231" i="5"/>
  <c r="DQ231" i="5"/>
  <c r="DR232" i="5"/>
  <c r="CD232" i="5"/>
  <c r="DS232" i="5"/>
  <c r="CE232" i="5"/>
  <c r="DT232" i="5"/>
  <c r="CF232" i="5"/>
  <c r="DU232" i="5"/>
  <c r="CG232" i="5"/>
  <c r="CH232" i="5"/>
  <c r="CI232" i="5"/>
  <c r="CJ232" i="5"/>
  <c r="CK232" i="5"/>
  <c r="CL232" i="5"/>
  <c r="CM232" i="5"/>
  <c r="CN232" i="5"/>
  <c r="CO232" i="5"/>
  <c r="CP232" i="5"/>
  <c r="CQ232" i="5"/>
  <c r="CR232" i="5"/>
  <c r="CS232" i="5"/>
  <c r="CT232" i="5"/>
  <c r="CU232" i="5"/>
  <c r="CV232" i="5"/>
  <c r="CW232" i="5"/>
  <c r="CX232" i="5"/>
  <c r="CY232" i="5"/>
  <c r="CZ232" i="5"/>
  <c r="DA232" i="5"/>
  <c r="DB232" i="5"/>
  <c r="DC232" i="5"/>
  <c r="DD232" i="5"/>
  <c r="DE232" i="5"/>
  <c r="DF232" i="5"/>
  <c r="DG232" i="5"/>
  <c r="DH232" i="5"/>
  <c r="DI232" i="5"/>
  <c r="DJ232" i="5"/>
  <c r="DK232" i="5"/>
  <c r="DL232" i="5"/>
  <c r="DM232" i="5"/>
  <c r="DN232" i="5"/>
  <c r="DO232" i="5"/>
  <c r="DP232" i="5"/>
  <c r="DQ232" i="5"/>
  <c r="DR233" i="5"/>
  <c r="CD233" i="5"/>
  <c r="DS233" i="5"/>
  <c r="CE233" i="5"/>
  <c r="DT233" i="5"/>
  <c r="CF233" i="5"/>
  <c r="DU233" i="5"/>
  <c r="CG233" i="5"/>
  <c r="CH233" i="5"/>
  <c r="CI233" i="5"/>
  <c r="CJ233" i="5"/>
  <c r="CK233" i="5"/>
  <c r="CL233" i="5"/>
  <c r="CM233" i="5"/>
  <c r="CN233" i="5"/>
  <c r="CO233" i="5"/>
  <c r="CP233" i="5"/>
  <c r="CQ233" i="5"/>
  <c r="CR233" i="5"/>
  <c r="CS233" i="5"/>
  <c r="CT233" i="5"/>
  <c r="CU233" i="5"/>
  <c r="CV233" i="5"/>
  <c r="CW233" i="5"/>
  <c r="CX233" i="5"/>
  <c r="CY233" i="5"/>
  <c r="CZ233" i="5"/>
  <c r="DA233" i="5"/>
  <c r="DB233" i="5"/>
  <c r="DC233" i="5"/>
  <c r="DD233" i="5"/>
  <c r="DE233" i="5"/>
  <c r="DF233" i="5"/>
  <c r="DG233" i="5"/>
  <c r="DH233" i="5"/>
  <c r="DI233" i="5"/>
  <c r="DJ233" i="5"/>
  <c r="DK233" i="5"/>
  <c r="DL233" i="5"/>
  <c r="DM233" i="5"/>
  <c r="DN233" i="5"/>
  <c r="DO233" i="5"/>
  <c r="DP233" i="5"/>
  <c r="DQ233" i="5"/>
  <c r="DR234" i="5"/>
  <c r="CD234" i="5"/>
  <c r="DS234" i="5"/>
  <c r="CE234" i="5"/>
  <c r="DT234" i="5"/>
  <c r="CF234" i="5"/>
  <c r="DU234" i="5"/>
  <c r="CG234" i="5"/>
  <c r="CH234" i="5"/>
  <c r="CI234" i="5"/>
  <c r="CJ234" i="5"/>
  <c r="CK234" i="5"/>
  <c r="CL234" i="5"/>
  <c r="CM234" i="5"/>
  <c r="CN234" i="5"/>
  <c r="CO234" i="5"/>
  <c r="CP234" i="5"/>
  <c r="CQ234" i="5"/>
  <c r="CR234" i="5"/>
  <c r="CS234" i="5"/>
  <c r="CT234" i="5"/>
  <c r="CU234" i="5"/>
  <c r="CV234" i="5"/>
  <c r="CW234" i="5"/>
  <c r="CX234" i="5"/>
  <c r="CY234" i="5"/>
  <c r="CZ234" i="5"/>
  <c r="DA234" i="5"/>
  <c r="DB234" i="5"/>
  <c r="DC234" i="5"/>
  <c r="DD234" i="5"/>
  <c r="DE234" i="5"/>
  <c r="DF234" i="5"/>
  <c r="DG234" i="5"/>
  <c r="DH234" i="5"/>
  <c r="DI234" i="5"/>
  <c r="DJ234" i="5"/>
  <c r="DK234" i="5"/>
  <c r="DL234" i="5"/>
  <c r="DM234" i="5"/>
  <c r="DN234" i="5"/>
  <c r="DO234" i="5"/>
  <c r="DP234" i="5"/>
  <c r="DQ234" i="5"/>
  <c r="DR235" i="5"/>
  <c r="CD235" i="5"/>
  <c r="DS235" i="5"/>
  <c r="CE235" i="5"/>
  <c r="DT235" i="5"/>
  <c r="CF235" i="5"/>
  <c r="DU235" i="5"/>
  <c r="CG235" i="5"/>
  <c r="CH235" i="5"/>
  <c r="CI235" i="5"/>
  <c r="CJ235" i="5"/>
  <c r="CK235" i="5"/>
  <c r="CL235" i="5"/>
  <c r="CM235" i="5"/>
  <c r="CN235" i="5"/>
  <c r="CO235" i="5"/>
  <c r="CP235" i="5"/>
  <c r="CQ235" i="5"/>
  <c r="CR235" i="5"/>
  <c r="CS235" i="5"/>
  <c r="CT235" i="5"/>
  <c r="CU235" i="5"/>
  <c r="CV235" i="5"/>
  <c r="CW235" i="5"/>
  <c r="CX235" i="5"/>
  <c r="CY235" i="5"/>
  <c r="CZ235" i="5"/>
  <c r="DA235" i="5"/>
  <c r="DB235" i="5"/>
  <c r="DC235" i="5"/>
  <c r="DD235" i="5"/>
  <c r="DE235" i="5"/>
  <c r="DF235" i="5"/>
  <c r="DG235" i="5"/>
  <c r="DH235" i="5"/>
  <c r="DI235" i="5"/>
  <c r="DJ235" i="5"/>
  <c r="DK235" i="5"/>
  <c r="DL235" i="5"/>
  <c r="DM235" i="5"/>
  <c r="DN235" i="5"/>
  <c r="DO235" i="5"/>
  <c r="DP235" i="5"/>
  <c r="DQ235" i="5"/>
  <c r="DR236" i="5"/>
  <c r="CD236" i="5"/>
  <c r="DS236" i="5"/>
  <c r="CE236" i="5"/>
  <c r="DT236" i="5"/>
  <c r="CF236" i="5"/>
  <c r="DU236" i="5"/>
  <c r="CG236" i="5"/>
  <c r="CH236" i="5"/>
  <c r="CI236" i="5"/>
  <c r="CJ236" i="5"/>
  <c r="CK236" i="5"/>
  <c r="CL236" i="5"/>
  <c r="CM236" i="5"/>
  <c r="CN236" i="5"/>
  <c r="CO236" i="5"/>
  <c r="CP236" i="5"/>
  <c r="CQ236" i="5"/>
  <c r="CR236" i="5"/>
  <c r="CS236" i="5"/>
  <c r="CT236" i="5"/>
  <c r="CU236" i="5"/>
  <c r="CV236" i="5"/>
  <c r="CW236" i="5"/>
  <c r="CX236" i="5"/>
  <c r="CY236" i="5"/>
  <c r="CZ236" i="5"/>
  <c r="DA236" i="5"/>
  <c r="DB236" i="5"/>
  <c r="DC236" i="5"/>
  <c r="DD236" i="5"/>
  <c r="DE236" i="5"/>
  <c r="DF236" i="5"/>
  <c r="DG236" i="5"/>
  <c r="DH236" i="5"/>
  <c r="DI236" i="5"/>
  <c r="DJ236" i="5"/>
  <c r="DK236" i="5"/>
  <c r="DL236" i="5"/>
  <c r="DM236" i="5"/>
  <c r="DN236" i="5"/>
  <c r="DO236" i="5"/>
  <c r="DP236" i="5"/>
  <c r="DQ236" i="5"/>
  <c r="DR237" i="5"/>
  <c r="CD237" i="5"/>
  <c r="DS237" i="5"/>
  <c r="CE237" i="5"/>
  <c r="DT237" i="5"/>
  <c r="CF237" i="5"/>
  <c r="DU237" i="5"/>
  <c r="CG237" i="5"/>
  <c r="CH237" i="5"/>
  <c r="CI237" i="5"/>
  <c r="CJ237" i="5"/>
  <c r="CK237" i="5"/>
  <c r="CL237" i="5"/>
  <c r="CM237" i="5"/>
  <c r="CN237" i="5"/>
  <c r="CO237" i="5"/>
  <c r="CP237" i="5"/>
  <c r="CQ237" i="5"/>
  <c r="CR237" i="5"/>
  <c r="CS237" i="5"/>
  <c r="CT237" i="5"/>
  <c r="CU237" i="5"/>
  <c r="CV237" i="5"/>
  <c r="CW237" i="5"/>
  <c r="CX237" i="5"/>
  <c r="CY237" i="5"/>
  <c r="CZ237" i="5"/>
  <c r="DA237" i="5"/>
  <c r="DB237" i="5"/>
  <c r="DC237" i="5"/>
  <c r="DD237" i="5"/>
  <c r="DE237" i="5"/>
  <c r="DF237" i="5"/>
  <c r="DG237" i="5"/>
  <c r="DH237" i="5"/>
  <c r="DI237" i="5"/>
  <c r="DJ237" i="5"/>
  <c r="DK237" i="5"/>
  <c r="DL237" i="5"/>
  <c r="DM237" i="5"/>
  <c r="DN237" i="5"/>
  <c r="DO237" i="5"/>
  <c r="DP237" i="5"/>
  <c r="DQ237" i="5"/>
  <c r="B238" i="5"/>
  <c r="E238" i="5"/>
  <c r="I238" i="5"/>
  <c r="J238" i="5"/>
  <c r="K238" i="5"/>
  <c r="M238" i="5"/>
  <c r="O238" i="5"/>
  <c r="R238" i="5"/>
  <c r="V238" i="5"/>
  <c r="X238" i="5"/>
  <c r="Y238" i="5"/>
  <c r="Z238" i="5"/>
  <c r="AA238" i="5"/>
  <c r="AB238" i="5"/>
  <c r="AC238" i="5"/>
  <c r="AD238" i="5"/>
  <c r="AE238" i="5"/>
  <c r="AF238" i="5"/>
  <c r="AH238" i="5"/>
  <c r="AO238" i="5"/>
  <c r="AV238" i="5"/>
  <c r="AX238" i="5"/>
  <c r="BB238" i="5"/>
  <c r="BI238" i="5"/>
  <c r="BK238" i="5"/>
  <c r="BO238" i="5"/>
  <c r="BS238" i="5"/>
  <c r="BU238" i="5"/>
  <c r="BV238" i="5"/>
  <c r="BX238" i="5"/>
  <c r="DR238" i="5"/>
  <c r="CD238" i="5"/>
  <c r="DS238" i="5"/>
  <c r="CE238" i="5"/>
  <c r="DT238" i="5"/>
  <c r="CF238" i="5"/>
  <c r="DU238" i="5"/>
  <c r="CG238" i="5"/>
  <c r="CH238" i="5"/>
  <c r="CI238" i="5"/>
  <c r="CJ238" i="5"/>
  <c r="CK238" i="5"/>
  <c r="CL238" i="5"/>
  <c r="CM238" i="5"/>
  <c r="CN238" i="5"/>
  <c r="CO238" i="5"/>
  <c r="CP238" i="5"/>
  <c r="CQ238" i="5"/>
  <c r="CR238" i="5"/>
  <c r="CS238" i="5"/>
  <c r="CT238" i="5"/>
  <c r="CU238" i="5"/>
  <c r="CV238" i="5"/>
  <c r="CW238" i="5"/>
  <c r="CX238" i="5"/>
  <c r="CY238" i="5"/>
  <c r="CZ238" i="5"/>
  <c r="DA238" i="5"/>
  <c r="DB238" i="5"/>
  <c r="DC238" i="5"/>
  <c r="DD238" i="5"/>
  <c r="DE238" i="5"/>
  <c r="DF238" i="5"/>
  <c r="DG238" i="5"/>
  <c r="DH238" i="5"/>
  <c r="DI238" i="5"/>
  <c r="DJ238" i="5"/>
  <c r="DK238" i="5"/>
  <c r="DL238" i="5"/>
  <c r="DM238" i="5"/>
  <c r="DN238" i="5"/>
  <c r="DO238" i="5"/>
  <c r="DP238" i="5"/>
  <c r="DQ238" i="5"/>
  <c r="DR239" i="5"/>
  <c r="CD239" i="5"/>
  <c r="DS239" i="5"/>
  <c r="CE239" i="5"/>
  <c r="DT239" i="5"/>
  <c r="CF239" i="5"/>
  <c r="DU239" i="5"/>
  <c r="CG239" i="5"/>
  <c r="CH239" i="5"/>
  <c r="CI239" i="5"/>
  <c r="CJ239" i="5"/>
  <c r="CK239" i="5"/>
  <c r="CL239" i="5"/>
  <c r="CM239" i="5"/>
  <c r="CN239" i="5"/>
  <c r="CO239" i="5"/>
  <c r="CP239" i="5"/>
  <c r="CQ239" i="5"/>
  <c r="CR239" i="5"/>
  <c r="CS239" i="5"/>
  <c r="CT239" i="5"/>
  <c r="CU239" i="5"/>
  <c r="CV239" i="5"/>
  <c r="CW239" i="5"/>
  <c r="CX239" i="5"/>
  <c r="CY239" i="5"/>
  <c r="CZ239" i="5"/>
  <c r="DA239" i="5"/>
  <c r="DB239" i="5"/>
  <c r="DC239" i="5"/>
  <c r="DD239" i="5"/>
  <c r="DE239" i="5"/>
  <c r="DF239" i="5"/>
  <c r="DG239" i="5"/>
  <c r="DH239" i="5"/>
  <c r="DI239" i="5"/>
  <c r="DJ239" i="5"/>
  <c r="DK239" i="5"/>
  <c r="DL239" i="5"/>
  <c r="DM239" i="5"/>
  <c r="DN239" i="5"/>
  <c r="DO239" i="5"/>
  <c r="DP239" i="5"/>
  <c r="DQ239" i="5"/>
  <c r="DR240" i="5"/>
  <c r="CD240" i="5"/>
  <c r="DS240" i="5"/>
  <c r="CE240" i="5"/>
  <c r="DT240" i="5"/>
  <c r="CF240" i="5"/>
  <c r="DU240" i="5"/>
  <c r="CG240" i="5"/>
  <c r="CH240" i="5"/>
  <c r="CI240" i="5"/>
  <c r="CJ240" i="5"/>
  <c r="CK240" i="5"/>
  <c r="CL240" i="5"/>
  <c r="CM240" i="5"/>
  <c r="CN240" i="5"/>
  <c r="CO240" i="5"/>
  <c r="CP240" i="5"/>
  <c r="CQ240" i="5"/>
  <c r="CR240" i="5"/>
  <c r="CS240" i="5"/>
  <c r="CT240" i="5"/>
  <c r="CU240" i="5"/>
  <c r="CV240" i="5"/>
  <c r="CW240" i="5"/>
  <c r="CX240" i="5"/>
  <c r="CY240" i="5"/>
  <c r="CZ240" i="5"/>
  <c r="DA240" i="5"/>
  <c r="DB240" i="5"/>
  <c r="DC240" i="5"/>
  <c r="DD240" i="5"/>
  <c r="DE240" i="5"/>
  <c r="DF240" i="5"/>
  <c r="DG240" i="5"/>
  <c r="DH240" i="5"/>
  <c r="DI240" i="5"/>
  <c r="DJ240" i="5"/>
  <c r="DK240" i="5"/>
  <c r="DL240" i="5"/>
  <c r="DM240" i="5"/>
  <c r="DN240" i="5"/>
  <c r="DO240" i="5"/>
  <c r="DP240" i="5"/>
  <c r="DQ240" i="5"/>
  <c r="DR241" i="5"/>
  <c r="CD241" i="5"/>
  <c r="DS241" i="5"/>
  <c r="CE241" i="5"/>
  <c r="DT241" i="5"/>
  <c r="CF241" i="5"/>
  <c r="DU241" i="5"/>
  <c r="CG241" i="5"/>
  <c r="CH241" i="5"/>
  <c r="CI241" i="5"/>
  <c r="CJ241" i="5"/>
  <c r="CK241" i="5"/>
  <c r="CL241" i="5"/>
  <c r="CM241" i="5"/>
  <c r="CN241" i="5"/>
  <c r="CO241" i="5"/>
  <c r="CP241" i="5"/>
  <c r="CQ241" i="5"/>
  <c r="CR241" i="5"/>
  <c r="CS241" i="5"/>
  <c r="CT241" i="5"/>
  <c r="CU241" i="5"/>
  <c r="CV241" i="5"/>
  <c r="CW241" i="5"/>
  <c r="CX241" i="5"/>
  <c r="CY241" i="5"/>
  <c r="CZ241" i="5"/>
  <c r="DA241" i="5"/>
  <c r="DB241" i="5"/>
  <c r="DC241" i="5"/>
  <c r="DD241" i="5"/>
  <c r="DE241" i="5"/>
  <c r="DF241" i="5"/>
  <c r="DG241" i="5"/>
  <c r="DH241" i="5"/>
  <c r="DI241" i="5"/>
  <c r="DJ241" i="5"/>
  <c r="DK241" i="5"/>
  <c r="DL241" i="5"/>
  <c r="DM241" i="5"/>
  <c r="DN241" i="5"/>
  <c r="DO241" i="5"/>
  <c r="DP241" i="5"/>
  <c r="DQ241" i="5"/>
  <c r="DR242" i="5"/>
  <c r="CD242" i="5"/>
  <c r="DS242" i="5"/>
  <c r="CE242" i="5"/>
  <c r="DT242" i="5"/>
  <c r="CF242" i="5"/>
  <c r="DU242" i="5"/>
  <c r="CG242" i="5"/>
  <c r="CH242" i="5"/>
  <c r="CI242" i="5"/>
  <c r="CJ242" i="5"/>
  <c r="CK242" i="5"/>
  <c r="CL242" i="5"/>
  <c r="CM242" i="5"/>
  <c r="CN242" i="5"/>
  <c r="CO242" i="5"/>
  <c r="CP242" i="5"/>
  <c r="CQ242" i="5"/>
  <c r="CR242" i="5"/>
  <c r="CS242" i="5"/>
  <c r="CT242" i="5"/>
  <c r="CU242" i="5"/>
  <c r="CV242" i="5"/>
  <c r="CW242" i="5"/>
  <c r="CX242" i="5"/>
  <c r="CY242" i="5"/>
  <c r="CZ242" i="5"/>
  <c r="DA242" i="5"/>
  <c r="DB242" i="5"/>
  <c r="DC242" i="5"/>
  <c r="DD242" i="5"/>
  <c r="DE242" i="5"/>
  <c r="DF242" i="5"/>
  <c r="DG242" i="5"/>
  <c r="DH242" i="5"/>
  <c r="DI242" i="5"/>
  <c r="DJ242" i="5"/>
  <c r="DK242" i="5"/>
  <c r="DL242" i="5"/>
  <c r="DM242" i="5"/>
  <c r="DN242" i="5"/>
  <c r="DO242" i="5"/>
  <c r="DP242" i="5"/>
  <c r="DQ242" i="5"/>
  <c r="DR243" i="5"/>
  <c r="CD243" i="5"/>
  <c r="DS243" i="5"/>
  <c r="CE243" i="5"/>
  <c r="DT243" i="5"/>
  <c r="CF243" i="5"/>
  <c r="DU243" i="5"/>
  <c r="CG243" i="5"/>
  <c r="CH243" i="5"/>
  <c r="CI243" i="5"/>
  <c r="CJ243" i="5"/>
  <c r="CK243" i="5"/>
  <c r="CL243" i="5"/>
  <c r="CM243" i="5"/>
  <c r="CN243" i="5"/>
  <c r="CO243" i="5"/>
  <c r="CP243" i="5"/>
  <c r="CQ243" i="5"/>
  <c r="CR243" i="5"/>
  <c r="CS243" i="5"/>
  <c r="CT243" i="5"/>
  <c r="CU243" i="5"/>
  <c r="CV243" i="5"/>
  <c r="CW243" i="5"/>
  <c r="CX243" i="5"/>
  <c r="CY243" i="5"/>
  <c r="CZ243" i="5"/>
  <c r="DA243" i="5"/>
  <c r="DB243" i="5"/>
  <c r="DC243" i="5"/>
  <c r="DD243" i="5"/>
  <c r="DE243" i="5"/>
  <c r="DF243" i="5"/>
  <c r="DG243" i="5"/>
  <c r="DH243" i="5"/>
  <c r="DI243" i="5"/>
  <c r="DJ243" i="5"/>
  <c r="DK243" i="5"/>
  <c r="DL243" i="5"/>
  <c r="DM243" i="5"/>
  <c r="DN243" i="5"/>
  <c r="DO243" i="5"/>
  <c r="DP243" i="5"/>
  <c r="DQ243" i="5"/>
  <c r="DR244" i="5"/>
  <c r="CD244" i="5"/>
  <c r="DS244" i="5"/>
  <c r="CE244" i="5"/>
  <c r="DT244" i="5"/>
  <c r="CF244" i="5"/>
  <c r="DU244" i="5"/>
  <c r="CG244" i="5"/>
  <c r="CH244" i="5"/>
  <c r="CI244" i="5"/>
  <c r="CJ244" i="5"/>
  <c r="CK244" i="5"/>
  <c r="CL244" i="5"/>
  <c r="CM244" i="5"/>
  <c r="CN244" i="5"/>
  <c r="CO244" i="5"/>
  <c r="CP244" i="5"/>
  <c r="CQ244" i="5"/>
  <c r="CR244" i="5"/>
  <c r="CS244" i="5"/>
  <c r="CT244" i="5"/>
  <c r="CU244" i="5"/>
  <c r="CV244" i="5"/>
  <c r="CW244" i="5"/>
  <c r="CX244" i="5"/>
  <c r="CY244" i="5"/>
  <c r="CZ244" i="5"/>
  <c r="DA244" i="5"/>
  <c r="DB244" i="5"/>
  <c r="DC244" i="5"/>
  <c r="DD244" i="5"/>
  <c r="DE244" i="5"/>
  <c r="DF244" i="5"/>
  <c r="DG244" i="5"/>
  <c r="DH244" i="5"/>
  <c r="DI244" i="5"/>
  <c r="DJ244" i="5"/>
  <c r="DK244" i="5"/>
  <c r="DL244" i="5"/>
  <c r="DM244" i="5"/>
  <c r="DN244" i="5"/>
  <c r="DO244" i="5"/>
  <c r="DP244" i="5"/>
  <c r="DQ244" i="5"/>
  <c r="B245" i="5"/>
  <c r="D245" i="5"/>
  <c r="E245" i="5"/>
  <c r="G245" i="5"/>
  <c r="H245" i="5"/>
  <c r="J245" i="5"/>
  <c r="K245" i="5"/>
  <c r="M245" i="5"/>
  <c r="N245" i="5"/>
  <c r="O245" i="5"/>
  <c r="P245" i="5"/>
  <c r="Q245" i="5"/>
  <c r="R245" i="5"/>
  <c r="S245" i="5"/>
  <c r="U245" i="5"/>
  <c r="V245" i="5"/>
  <c r="W245" i="5"/>
  <c r="X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N245" i="5"/>
  <c r="AO245" i="5"/>
  <c r="AP245" i="5"/>
  <c r="AQ245" i="5"/>
  <c r="AS245" i="5"/>
  <c r="AT245" i="5"/>
  <c r="AU245" i="5"/>
  <c r="AW245" i="5"/>
  <c r="AX245" i="5"/>
  <c r="AY245" i="5"/>
  <c r="AZ245" i="5"/>
  <c r="BA245" i="5"/>
  <c r="BB245" i="5"/>
  <c r="BC245" i="5"/>
  <c r="BD245" i="5"/>
  <c r="BE245" i="5"/>
  <c r="BG245" i="5"/>
  <c r="BH245" i="5"/>
  <c r="BI245" i="5"/>
  <c r="BJ245" i="5"/>
  <c r="BK245" i="5"/>
  <c r="BL245" i="5"/>
  <c r="BM245" i="5"/>
  <c r="BN245" i="5"/>
  <c r="BO245" i="5"/>
  <c r="BP245" i="5"/>
  <c r="BQ245" i="5"/>
  <c r="BR245" i="5"/>
  <c r="BS245" i="5"/>
  <c r="BT245" i="5"/>
  <c r="BU245" i="5"/>
  <c r="BV245" i="5"/>
  <c r="BW245" i="5"/>
  <c r="BX245" i="5"/>
  <c r="BZ245" i="5"/>
  <c r="CA245" i="5"/>
  <c r="CC245" i="5"/>
  <c r="DR245" i="5"/>
  <c r="CD245" i="5"/>
  <c r="DS245" i="5"/>
  <c r="CE245" i="5"/>
  <c r="DT245" i="5"/>
  <c r="CF245" i="5"/>
  <c r="DU245" i="5"/>
  <c r="CG245" i="5"/>
  <c r="CH245" i="5"/>
  <c r="CI245" i="5"/>
  <c r="CJ245" i="5"/>
  <c r="CK245" i="5"/>
  <c r="CL245" i="5"/>
  <c r="CM245" i="5"/>
  <c r="CN245" i="5"/>
  <c r="CO245" i="5"/>
  <c r="CP245" i="5"/>
  <c r="CQ245" i="5"/>
  <c r="CR245" i="5"/>
  <c r="CS245" i="5"/>
  <c r="CT245" i="5"/>
  <c r="CU245" i="5"/>
  <c r="CV245" i="5"/>
  <c r="CW245" i="5"/>
  <c r="CX245" i="5"/>
  <c r="CY245" i="5"/>
  <c r="CZ245" i="5"/>
  <c r="DA245" i="5"/>
  <c r="DB245" i="5"/>
  <c r="DC245" i="5"/>
  <c r="DD245" i="5"/>
  <c r="DE245" i="5"/>
  <c r="DF245" i="5"/>
  <c r="DG245" i="5"/>
  <c r="DH245" i="5"/>
  <c r="DI245" i="5"/>
  <c r="DJ245" i="5"/>
  <c r="DK245" i="5"/>
  <c r="DL245" i="5"/>
  <c r="DM245" i="5"/>
  <c r="DN245" i="5"/>
  <c r="DO245" i="5"/>
  <c r="DP245" i="5"/>
  <c r="DQ245" i="5"/>
  <c r="DR246" i="5"/>
  <c r="CD246" i="5"/>
  <c r="DS246" i="5"/>
  <c r="CE246" i="5"/>
  <c r="DT246" i="5"/>
  <c r="CF246" i="5"/>
  <c r="DU246" i="5"/>
  <c r="CG246" i="5"/>
  <c r="CH246" i="5"/>
  <c r="CI246" i="5"/>
  <c r="CJ246" i="5"/>
  <c r="CK246" i="5"/>
  <c r="CL246" i="5"/>
  <c r="CM246" i="5"/>
  <c r="CN246" i="5"/>
  <c r="CO246" i="5"/>
  <c r="CP246" i="5"/>
  <c r="CQ246" i="5"/>
  <c r="CR246" i="5"/>
  <c r="CS246" i="5"/>
  <c r="CT246" i="5"/>
  <c r="CU246" i="5"/>
  <c r="CV246" i="5"/>
  <c r="CW246" i="5"/>
  <c r="CX246" i="5"/>
  <c r="CY246" i="5"/>
  <c r="CZ246" i="5"/>
  <c r="DA246" i="5"/>
  <c r="DB246" i="5"/>
  <c r="DC246" i="5"/>
  <c r="DD246" i="5"/>
  <c r="DE246" i="5"/>
  <c r="DF246" i="5"/>
  <c r="DG246" i="5"/>
  <c r="DH246" i="5"/>
  <c r="DI246" i="5"/>
  <c r="DJ246" i="5"/>
  <c r="DK246" i="5"/>
  <c r="DL246" i="5"/>
  <c r="DM246" i="5"/>
  <c r="DN246" i="5"/>
  <c r="DO246" i="5"/>
  <c r="DP246" i="5"/>
  <c r="DQ246" i="5"/>
  <c r="DR247" i="5"/>
  <c r="CD247" i="5"/>
  <c r="DS247" i="5"/>
  <c r="CE247" i="5"/>
  <c r="DT247" i="5"/>
  <c r="CF247" i="5"/>
  <c r="DU247" i="5"/>
  <c r="CG247" i="5"/>
  <c r="CH247" i="5"/>
  <c r="CI247" i="5"/>
  <c r="CJ247" i="5"/>
  <c r="CK247" i="5"/>
  <c r="CL247" i="5"/>
  <c r="CM247" i="5"/>
  <c r="CN247" i="5"/>
  <c r="CO247" i="5"/>
  <c r="CP247" i="5"/>
  <c r="CQ247" i="5"/>
  <c r="CR247" i="5"/>
  <c r="CS247" i="5"/>
  <c r="CT247" i="5"/>
  <c r="CU247" i="5"/>
  <c r="CV247" i="5"/>
  <c r="CW247" i="5"/>
  <c r="CX247" i="5"/>
  <c r="CY247" i="5"/>
  <c r="CZ247" i="5"/>
  <c r="DA247" i="5"/>
  <c r="DB247" i="5"/>
  <c r="DC247" i="5"/>
  <c r="DD247" i="5"/>
  <c r="DE247" i="5"/>
  <c r="DF247" i="5"/>
  <c r="DG247" i="5"/>
  <c r="DH247" i="5"/>
  <c r="DI247" i="5"/>
  <c r="DJ247" i="5"/>
  <c r="DK247" i="5"/>
  <c r="DL247" i="5"/>
  <c r="DM247" i="5"/>
  <c r="DN247" i="5"/>
  <c r="DO247" i="5"/>
  <c r="DP247" i="5"/>
  <c r="DQ247" i="5"/>
  <c r="DR248" i="5"/>
  <c r="CD248" i="5"/>
  <c r="DS248" i="5"/>
  <c r="CE248" i="5"/>
  <c r="DT248" i="5"/>
  <c r="CF248" i="5"/>
  <c r="DU248" i="5"/>
  <c r="CG248" i="5"/>
  <c r="CH248" i="5"/>
  <c r="CI248" i="5"/>
  <c r="CJ248" i="5"/>
  <c r="CK248" i="5"/>
  <c r="CL248" i="5"/>
  <c r="CM248" i="5"/>
  <c r="CN248" i="5"/>
  <c r="CO248" i="5"/>
  <c r="CP248" i="5"/>
  <c r="CQ248" i="5"/>
  <c r="CR248" i="5"/>
  <c r="CS248" i="5"/>
  <c r="CT248" i="5"/>
  <c r="CU248" i="5"/>
  <c r="CV248" i="5"/>
  <c r="CW248" i="5"/>
  <c r="CX248" i="5"/>
  <c r="CY248" i="5"/>
  <c r="CZ248" i="5"/>
  <c r="DA248" i="5"/>
  <c r="DB248" i="5"/>
  <c r="DC248" i="5"/>
  <c r="DD248" i="5"/>
  <c r="DE248" i="5"/>
  <c r="DF248" i="5"/>
  <c r="DG248" i="5"/>
  <c r="DH248" i="5"/>
  <c r="DI248" i="5"/>
  <c r="DJ248" i="5"/>
  <c r="DK248" i="5"/>
  <c r="DL248" i="5"/>
  <c r="DM248" i="5"/>
  <c r="DN248" i="5"/>
  <c r="DO248" i="5"/>
  <c r="DP248" i="5"/>
  <c r="DQ248" i="5"/>
  <c r="DR249" i="5"/>
  <c r="CD249" i="5"/>
  <c r="DS249" i="5"/>
  <c r="CE249" i="5"/>
  <c r="DT249" i="5"/>
  <c r="CF249" i="5"/>
  <c r="DU249" i="5"/>
  <c r="CG249" i="5"/>
  <c r="CH249" i="5"/>
  <c r="CI249" i="5"/>
  <c r="CJ249" i="5"/>
  <c r="CK249" i="5"/>
  <c r="CL249" i="5"/>
  <c r="CM249" i="5"/>
  <c r="CN249" i="5"/>
  <c r="CO249" i="5"/>
  <c r="CP249" i="5"/>
  <c r="CQ249" i="5"/>
  <c r="CR249" i="5"/>
  <c r="CS249" i="5"/>
  <c r="CT249" i="5"/>
  <c r="CU249" i="5"/>
  <c r="CV249" i="5"/>
  <c r="CW249" i="5"/>
  <c r="CX249" i="5"/>
  <c r="CY249" i="5"/>
  <c r="CZ249" i="5"/>
  <c r="DA249" i="5"/>
  <c r="DB249" i="5"/>
  <c r="DC249" i="5"/>
  <c r="DD249" i="5"/>
  <c r="DE249" i="5"/>
  <c r="DF249" i="5"/>
  <c r="DG249" i="5"/>
  <c r="DH249" i="5"/>
  <c r="DI249" i="5"/>
  <c r="DJ249" i="5"/>
  <c r="DK249" i="5"/>
  <c r="DL249" i="5"/>
  <c r="DM249" i="5"/>
  <c r="DN249" i="5"/>
  <c r="DO249" i="5"/>
  <c r="DP249" i="5"/>
  <c r="DQ249" i="5"/>
  <c r="DR250" i="5"/>
  <c r="CD250" i="5"/>
  <c r="DS250" i="5"/>
  <c r="CE250" i="5"/>
  <c r="DT250" i="5"/>
  <c r="CF250" i="5"/>
  <c r="DU250" i="5"/>
  <c r="CG250" i="5"/>
  <c r="CH250" i="5"/>
  <c r="CI250" i="5"/>
  <c r="CJ250" i="5"/>
  <c r="CK250" i="5"/>
  <c r="CL250" i="5"/>
  <c r="CM250" i="5"/>
  <c r="CN250" i="5"/>
  <c r="CO250" i="5"/>
  <c r="CP250" i="5"/>
  <c r="CQ250" i="5"/>
  <c r="CR250" i="5"/>
  <c r="CS250" i="5"/>
  <c r="CT250" i="5"/>
  <c r="CU250" i="5"/>
  <c r="CV250" i="5"/>
  <c r="CW250" i="5"/>
  <c r="CX250" i="5"/>
  <c r="CY250" i="5"/>
  <c r="CZ250" i="5"/>
  <c r="DA250" i="5"/>
  <c r="DB250" i="5"/>
  <c r="DC250" i="5"/>
  <c r="DD250" i="5"/>
  <c r="DE250" i="5"/>
  <c r="DF250" i="5"/>
  <c r="DG250" i="5"/>
  <c r="DH250" i="5"/>
  <c r="DI250" i="5"/>
  <c r="DJ250" i="5"/>
  <c r="DK250" i="5"/>
  <c r="DL250" i="5"/>
  <c r="DM250" i="5"/>
  <c r="DN250" i="5"/>
  <c r="DO250" i="5"/>
  <c r="DP250" i="5"/>
  <c r="DQ250" i="5"/>
  <c r="DR251" i="5"/>
  <c r="CD251" i="5"/>
  <c r="DS251" i="5"/>
  <c r="CE251" i="5"/>
  <c r="DT251" i="5"/>
  <c r="CF251" i="5"/>
  <c r="DU251" i="5"/>
  <c r="CG251" i="5"/>
  <c r="CH251" i="5"/>
  <c r="CI251" i="5"/>
  <c r="CJ251" i="5"/>
  <c r="CK251" i="5"/>
  <c r="CL251" i="5"/>
  <c r="CM251" i="5"/>
  <c r="CN251" i="5"/>
  <c r="CO251" i="5"/>
  <c r="CP251" i="5"/>
  <c r="CQ251" i="5"/>
  <c r="CR251" i="5"/>
  <c r="CS251" i="5"/>
  <c r="CT251" i="5"/>
  <c r="CU251" i="5"/>
  <c r="CV251" i="5"/>
  <c r="CW251" i="5"/>
  <c r="CX251" i="5"/>
  <c r="CY251" i="5"/>
  <c r="CZ251" i="5"/>
  <c r="DA251" i="5"/>
  <c r="DB251" i="5"/>
  <c r="DC251" i="5"/>
  <c r="DD251" i="5"/>
  <c r="DE251" i="5"/>
  <c r="DF251" i="5"/>
  <c r="DG251" i="5"/>
  <c r="DH251" i="5"/>
  <c r="DI251" i="5"/>
  <c r="DJ251" i="5"/>
  <c r="DK251" i="5"/>
  <c r="DL251" i="5"/>
  <c r="DM251" i="5"/>
  <c r="DN251" i="5"/>
  <c r="DO251" i="5"/>
  <c r="DP251" i="5"/>
  <c r="DQ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DR252" i="5"/>
  <c r="CD252" i="5"/>
  <c r="DS252" i="5"/>
  <c r="CE252" i="5"/>
  <c r="DT252" i="5"/>
  <c r="CF252" i="5"/>
  <c r="DU252" i="5"/>
  <c r="CG252" i="5"/>
  <c r="CH252" i="5"/>
  <c r="CI252" i="5"/>
  <c r="CJ252" i="5"/>
  <c r="CK252" i="5"/>
  <c r="CL252" i="5"/>
  <c r="CM252" i="5"/>
  <c r="CN252" i="5"/>
  <c r="CO252" i="5"/>
  <c r="CP252" i="5"/>
  <c r="CQ252" i="5"/>
  <c r="CR252" i="5"/>
  <c r="CS252" i="5"/>
  <c r="CT252" i="5"/>
  <c r="CU252" i="5"/>
  <c r="CV252" i="5"/>
  <c r="CW252" i="5"/>
  <c r="CX252" i="5"/>
  <c r="CY252" i="5"/>
  <c r="CZ252" i="5"/>
  <c r="DA252" i="5"/>
  <c r="DB252" i="5"/>
  <c r="DC252" i="5"/>
  <c r="DD252" i="5"/>
  <c r="DE252" i="5"/>
  <c r="DF252" i="5"/>
  <c r="DG252" i="5"/>
  <c r="DH252" i="5"/>
  <c r="DI252" i="5"/>
  <c r="DJ252" i="5"/>
  <c r="DK252" i="5"/>
  <c r="DL252" i="5"/>
  <c r="DM252" i="5"/>
  <c r="DN252" i="5"/>
  <c r="DO252" i="5"/>
  <c r="DP252" i="5"/>
  <c r="DQ252" i="5"/>
  <c r="DR253" i="5"/>
  <c r="CD253" i="5"/>
  <c r="DS253" i="5"/>
  <c r="CE253" i="5"/>
  <c r="DT253" i="5"/>
  <c r="CF253" i="5"/>
  <c r="DU253" i="5"/>
  <c r="CG253" i="5"/>
  <c r="CH253" i="5"/>
  <c r="CI253" i="5"/>
  <c r="CJ253" i="5"/>
  <c r="CK253" i="5"/>
  <c r="CL253" i="5"/>
  <c r="CM253" i="5"/>
  <c r="CN253" i="5"/>
  <c r="CO253" i="5"/>
  <c r="CP253" i="5"/>
  <c r="CQ253" i="5"/>
  <c r="CR253" i="5"/>
  <c r="CS253" i="5"/>
  <c r="CT253" i="5"/>
  <c r="CU253" i="5"/>
  <c r="CV253" i="5"/>
  <c r="CW253" i="5"/>
  <c r="CX253" i="5"/>
  <c r="CY253" i="5"/>
  <c r="CZ253" i="5"/>
  <c r="DA253" i="5"/>
  <c r="DB253" i="5"/>
  <c r="DC253" i="5"/>
  <c r="DD253" i="5"/>
  <c r="DE253" i="5"/>
  <c r="DF253" i="5"/>
  <c r="DG253" i="5"/>
  <c r="DH253" i="5"/>
  <c r="DI253" i="5"/>
  <c r="DJ253" i="5"/>
  <c r="DK253" i="5"/>
  <c r="DL253" i="5"/>
  <c r="DM253" i="5"/>
  <c r="DN253" i="5"/>
  <c r="DO253" i="5"/>
  <c r="DP253" i="5"/>
  <c r="DQ253" i="5"/>
  <c r="DR254" i="5"/>
  <c r="CD254" i="5"/>
  <c r="DS254" i="5"/>
  <c r="CE254" i="5"/>
  <c r="DT254" i="5"/>
  <c r="CF254" i="5"/>
  <c r="DU254" i="5"/>
  <c r="CG254" i="5"/>
  <c r="CH254" i="5"/>
  <c r="CI254" i="5"/>
  <c r="CJ254" i="5"/>
  <c r="CK254" i="5"/>
  <c r="CL254" i="5"/>
  <c r="CM254" i="5"/>
  <c r="CN254" i="5"/>
  <c r="CO254" i="5"/>
  <c r="CP254" i="5"/>
  <c r="CQ254" i="5"/>
  <c r="CR254" i="5"/>
  <c r="CS254" i="5"/>
  <c r="CT254" i="5"/>
  <c r="CU254" i="5"/>
  <c r="CV254" i="5"/>
  <c r="CW254" i="5"/>
  <c r="CX254" i="5"/>
  <c r="CY254" i="5"/>
  <c r="CZ254" i="5"/>
  <c r="DA254" i="5"/>
  <c r="DB254" i="5"/>
  <c r="DC254" i="5"/>
  <c r="DD254" i="5"/>
  <c r="DE254" i="5"/>
  <c r="DF254" i="5"/>
  <c r="DG254" i="5"/>
  <c r="DH254" i="5"/>
  <c r="DI254" i="5"/>
  <c r="DJ254" i="5"/>
  <c r="DK254" i="5"/>
  <c r="DL254" i="5"/>
  <c r="DM254" i="5"/>
  <c r="DN254" i="5"/>
  <c r="DO254" i="5"/>
  <c r="DP254" i="5"/>
  <c r="DQ254" i="5"/>
  <c r="DR255" i="5"/>
  <c r="CD255" i="5"/>
  <c r="DS255" i="5"/>
  <c r="CE255" i="5"/>
  <c r="DT255" i="5"/>
  <c r="CF255" i="5"/>
  <c r="DU255" i="5"/>
  <c r="CG255" i="5"/>
  <c r="CH255" i="5"/>
  <c r="CI255" i="5"/>
  <c r="CJ255" i="5"/>
  <c r="CK255" i="5"/>
  <c r="CL255" i="5"/>
  <c r="CM255" i="5"/>
  <c r="CN255" i="5"/>
  <c r="CO255" i="5"/>
  <c r="CP255" i="5"/>
  <c r="CQ255" i="5"/>
  <c r="CR255" i="5"/>
  <c r="CS255" i="5"/>
  <c r="CT255" i="5"/>
  <c r="CU255" i="5"/>
  <c r="CV255" i="5"/>
  <c r="CW255" i="5"/>
  <c r="CX255" i="5"/>
  <c r="CY255" i="5"/>
  <c r="CZ255" i="5"/>
  <c r="DA255" i="5"/>
  <c r="DB255" i="5"/>
  <c r="DC255" i="5"/>
  <c r="DD255" i="5"/>
  <c r="DE255" i="5"/>
  <c r="DF255" i="5"/>
  <c r="DG255" i="5"/>
  <c r="DH255" i="5"/>
  <c r="DI255" i="5"/>
  <c r="DJ255" i="5"/>
  <c r="DK255" i="5"/>
  <c r="DL255" i="5"/>
  <c r="DM255" i="5"/>
  <c r="DN255" i="5"/>
  <c r="DO255" i="5"/>
  <c r="DP255" i="5"/>
  <c r="DQ255" i="5"/>
  <c r="DR256" i="5"/>
  <c r="CD256" i="5"/>
  <c r="DS256" i="5"/>
  <c r="CE256" i="5"/>
  <c r="DT256" i="5"/>
  <c r="CF256" i="5"/>
  <c r="DU256" i="5"/>
  <c r="CG256" i="5"/>
  <c r="CH256" i="5"/>
  <c r="CI256" i="5"/>
  <c r="CJ256" i="5"/>
  <c r="CK256" i="5"/>
  <c r="CL256" i="5"/>
  <c r="CM256" i="5"/>
  <c r="CN256" i="5"/>
  <c r="CO256" i="5"/>
  <c r="CP256" i="5"/>
  <c r="CQ256" i="5"/>
  <c r="CR256" i="5"/>
  <c r="CS256" i="5"/>
  <c r="CT256" i="5"/>
  <c r="CU256" i="5"/>
  <c r="CV256" i="5"/>
  <c r="CW256" i="5"/>
  <c r="CX256" i="5"/>
  <c r="CY256" i="5"/>
  <c r="CZ256" i="5"/>
  <c r="DA256" i="5"/>
  <c r="DB256" i="5"/>
  <c r="DC256" i="5"/>
  <c r="DD256" i="5"/>
  <c r="DE256" i="5"/>
  <c r="DF256" i="5"/>
  <c r="DG256" i="5"/>
  <c r="DH256" i="5"/>
  <c r="DI256" i="5"/>
  <c r="DJ256" i="5"/>
  <c r="DK256" i="5"/>
  <c r="DL256" i="5"/>
  <c r="DM256" i="5"/>
  <c r="DN256" i="5"/>
  <c r="DO256" i="5"/>
  <c r="DP256" i="5"/>
  <c r="DQ256" i="5"/>
  <c r="DR257" i="5"/>
  <c r="CD257" i="5"/>
  <c r="DS257" i="5"/>
  <c r="CE257" i="5"/>
  <c r="DT257" i="5"/>
  <c r="CF257" i="5"/>
  <c r="DU257" i="5"/>
  <c r="CG257" i="5"/>
  <c r="CH257" i="5"/>
  <c r="CI257" i="5"/>
  <c r="CJ257" i="5"/>
  <c r="CK257" i="5"/>
  <c r="CL257" i="5"/>
  <c r="CM257" i="5"/>
  <c r="CN257" i="5"/>
  <c r="CO257" i="5"/>
  <c r="CP257" i="5"/>
  <c r="CQ257" i="5"/>
  <c r="CR257" i="5"/>
  <c r="CS257" i="5"/>
  <c r="CT257" i="5"/>
  <c r="CU257" i="5"/>
  <c r="CV257" i="5"/>
  <c r="CW257" i="5"/>
  <c r="CX257" i="5"/>
  <c r="CY257" i="5"/>
  <c r="CZ257" i="5"/>
  <c r="DA257" i="5"/>
  <c r="DB257" i="5"/>
  <c r="DC257" i="5"/>
  <c r="DD257" i="5"/>
  <c r="DE257" i="5"/>
  <c r="DF257" i="5"/>
  <c r="DG257" i="5"/>
  <c r="DH257" i="5"/>
  <c r="DI257" i="5"/>
  <c r="DJ257" i="5"/>
  <c r="DK257" i="5"/>
  <c r="DL257" i="5"/>
  <c r="DM257" i="5"/>
  <c r="DN257" i="5"/>
  <c r="DO257" i="5"/>
  <c r="DP257" i="5"/>
  <c r="DQ257" i="5"/>
  <c r="DR258" i="5"/>
  <c r="CD258" i="5"/>
  <c r="DS258" i="5"/>
  <c r="CE258" i="5"/>
  <c r="DT258" i="5"/>
  <c r="CF258" i="5"/>
  <c r="DU258" i="5"/>
  <c r="CG258" i="5"/>
  <c r="CH258" i="5"/>
  <c r="CI258" i="5"/>
  <c r="CJ258" i="5"/>
  <c r="CK258" i="5"/>
  <c r="CL258" i="5"/>
  <c r="CM258" i="5"/>
  <c r="CN258" i="5"/>
  <c r="CO258" i="5"/>
  <c r="CP258" i="5"/>
  <c r="CQ258" i="5"/>
  <c r="CR258" i="5"/>
  <c r="CS258" i="5"/>
  <c r="CT258" i="5"/>
  <c r="CU258" i="5"/>
  <c r="CV258" i="5"/>
  <c r="CW258" i="5"/>
  <c r="CX258" i="5"/>
  <c r="CY258" i="5"/>
  <c r="CZ258" i="5"/>
  <c r="DA258" i="5"/>
  <c r="DB258" i="5"/>
  <c r="DC258" i="5"/>
  <c r="DD258" i="5"/>
  <c r="DE258" i="5"/>
  <c r="DF258" i="5"/>
  <c r="DG258" i="5"/>
  <c r="DH258" i="5"/>
  <c r="DI258" i="5"/>
  <c r="DJ258" i="5"/>
  <c r="DK258" i="5"/>
  <c r="DL258" i="5"/>
  <c r="DM258" i="5"/>
  <c r="DN258" i="5"/>
  <c r="DO258" i="5"/>
  <c r="DP258" i="5"/>
  <c r="DQ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BD259" i="5"/>
  <c r="BE259" i="5"/>
  <c r="BH259" i="5"/>
  <c r="BI259" i="5"/>
  <c r="BJ259" i="5"/>
  <c r="BK259" i="5"/>
  <c r="BL259" i="5"/>
  <c r="BM259" i="5"/>
  <c r="BN259" i="5"/>
  <c r="BO259" i="5"/>
  <c r="BP259" i="5"/>
  <c r="BQ259" i="5"/>
  <c r="BR259" i="5"/>
  <c r="BS259" i="5"/>
  <c r="BT259" i="5"/>
  <c r="BU259" i="5"/>
  <c r="BV259" i="5"/>
  <c r="BW259" i="5"/>
  <c r="BX259" i="5"/>
  <c r="BZ259" i="5"/>
  <c r="CA259" i="5"/>
  <c r="CB259" i="5"/>
  <c r="CC259" i="5"/>
  <c r="DR259" i="5"/>
  <c r="CD259" i="5"/>
  <c r="DS259" i="5"/>
  <c r="CE259" i="5"/>
  <c r="DT259" i="5"/>
  <c r="CF259" i="5"/>
  <c r="DU259" i="5"/>
  <c r="CG259" i="5"/>
  <c r="CH259" i="5"/>
  <c r="CI259" i="5"/>
  <c r="CJ259" i="5"/>
  <c r="CK259" i="5"/>
  <c r="CL259" i="5"/>
  <c r="CM259" i="5"/>
  <c r="CN259" i="5"/>
  <c r="CO259" i="5"/>
  <c r="CP259" i="5"/>
  <c r="CQ259" i="5"/>
  <c r="CR259" i="5"/>
  <c r="CS259" i="5"/>
  <c r="CT259" i="5"/>
  <c r="CU259" i="5"/>
  <c r="CV259" i="5"/>
  <c r="CW259" i="5"/>
  <c r="CX259" i="5"/>
  <c r="CY259" i="5"/>
  <c r="CZ259" i="5"/>
  <c r="DA259" i="5"/>
  <c r="DB259" i="5"/>
  <c r="DC259" i="5"/>
  <c r="DD259" i="5"/>
  <c r="DE259" i="5"/>
  <c r="DF259" i="5"/>
  <c r="DG259" i="5"/>
  <c r="DH259" i="5"/>
  <c r="DI259" i="5"/>
  <c r="DJ259" i="5"/>
  <c r="DK259" i="5"/>
  <c r="DL259" i="5"/>
  <c r="DM259" i="5"/>
  <c r="DN259" i="5"/>
  <c r="DO259" i="5"/>
  <c r="DP259" i="5"/>
  <c r="DQ259" i="5"/>
  <c r="DR260" i="5"/>
  <c r="CD260" i="5"/>
  <c r="DS260" i="5"/>
  <c r="CE260" i="5"/>
  <c r="DT260" i="5"/>
  <c r="CF260" i="5"/>
  <c r="DU260" i="5"/>
  <c r="CG260" i="5"/>
  <c r="CH260" i="5"/>
  <c r="CI260" i="5"/>
  <c r="CJ260" i="5"/>
  <c r="CK260" i="5"/>
  <c r="CL260" i="5"/>
  <c r="CM260" i="5"/>
  <c r="CN260" i="5"/>
  <c r="CO260" i="5"/>
  <c r="CP260" i="5"/>
  <c r="CQ260" i="5"/>
  <c r="CR260" i="5"/>
  <c r="CS260" i="5"/>
  <c r="CT260" i="5"/>
  <c r="CU260" i="5"/>
  <c r="CV260" i="5"/>
  <c r="CW260" i="5"/>
  <c r="CX260" i="5"/>
  <c r="CY260" i="5"/>
  <c r="CZ260" i="5"/>
  <c r="DA260" i="5"/>
  <c r="DB260" i="5"/>
  <c r="DC260" i="5"/>
  <c r="DD260" i="5"/>
  <c r="DE260" i="5"/>
  <c r="DF260" i="5"/>
  <c r="DG260" i="5"/>
  <c r="DH260" i="5"/>
  <c r="DI260" i="5"/>
  <c r="DJ260" i="5"/>
  <c r="DK260" i="5"/>
  <c r="DL260" i="5"/>
  <c r="DM260" i="5"/>
  <c r="DN260" i="5"/>
  <c r="DO260" i="5"/>
  <c r="DP260" i="5"/>
  <c r="DQ260" i="5"/>
  <c r="DR261" i="5"/>
  <c r="CD261" i="5"/>
  <c r="DS261" i="5"/>
  <c r="CE261" i="5"/>
  <c r="DT261" i="5"/>
  <c r="CF261" i="5"/>
  <c r="DU261" i="5"/>
  <c r="CG261" i="5"/>
  <c r="CH261" i="5"/>
  <c r="CI261" i="5"/>
  <c r="CJ261" i="5"/>
  <c r="CK261" i="5"/>
  <c r="CL261" i="5"/>
  <c r="CM261" i="5"/>
  <c r="CN261" i="5"/>
  <c r="CO261" i="5"/>
  <c r="CP261" i="5"/>
  <c r="CQ261" i="5"/>
  <c r="CR261" i="5"/>
  <c r="CS261" i="5"/>
  <c r="CT261" i="5"/>
  <c r="CU261" i="5"/>
  <c r="CV261" i="5"/>
  <c r="CW261" i="5"/>
  <c r="CX261" i="5"/>
  <c r="CY261" i="5"/>
  <c r="CZ261" i="5"/>
  <c r="DA261" i="5"/>
  <c r="DB261" i="5"/>
  <c r="DC261" i="5"/>
  <c r="DD261" i="5"/>
  <c r="DE261" i="5"/>
  <c r="DF261" i="5"/>
  <c r="DG261" i="5"/>
  <c r="DH261" i="5"/>
  <c r="DI261" i="5"/>
  <c r="DJ261" i="5"/>
  <c r="DK261" i="5"/>
  <c r="DL261" i="5"/>
  <c r="DM261" i="5"/>
  <c r="DN261" i="5"/>
  <c r="DO261" i="5"/>
  <c r="DP261" i="5"/>
  <c r="DQ261" i="5"/>
  <c r="DR262" i="5"/>
  <c r="CD262" i="5"/>
  <c r="DS262" i="5"/>
  <c r="CE262" i="5"/>
  <c r="DT262" i="5"/>
  <c r="CF262" i="5"/>
  <c r="DU262" i="5"/>
  <c r="CG262" i="5"/>
  <c r="CH262" i="5"/>
  <c r="CI262" i="5"/>
  <c r="CJ262" i="5"/>
  <c r="CK262" i="5"/>
  <c r="CL262" i="5"/>
  <c r="CM262" i="5"/>
  <c r="CN262" i="5"/>
  <c r="CO262" i="5"/>
  <c r="CP262" i="5"/>
  <c r="CQ262" i="5"/>
  <c r="CR262" i="5"/>
  <c r="CS262" i="5"/>
  <c r="CT262" i="5"/>
  <c r="CU262" i="5"/>
  <c r="CV262" i="5"/>
  <c r="CW262" i="5"/>
  <c r="CX262" i="5"/>
  <c r="CY262" i="5"/>
  <c r="CZ262" i="5"/>
  <c r="DA262" i="5"/>
  <c r="DB262" i="5"/>
  <c r="DC262" i="5"/>
  <c r="DD262" i="5"/>
  <c r="DE262" i="5"/>
  <c r="DF262" i="5"/>
  <c r="DG262" i="5"/>
  <c r="DH262" i="5"/>
  <c r="DI262" i="5"/>
  <c r="DJ262" i="5"/>
  <c r="DK262" i="5"/>
  <c r="DL262" i="5"/>
  <c r="DM262" i="5"/>
  <c r="DN262" i="5"/>
  <c r="DO262" i="5"/>
  <c r="DP262" i="5"/>
  <c r="DQ262" i="5"/>
  <c r="DR263" i="5"/>
  <c r="CD263" i="5"/>
  <c r="DS263" i="5"/>
  <c r="CE263" i="5"/>
  <c r="DT263" i="5"/>
  <c r="CF263" i="5"/>
  <c r="DU263" i="5"/>
  <c r="CG263" i="5"/>
  <c r="CH263" i="5"/>
  <c r="CI263" i="5"/>
  <c r="CJ263" i="5"/>
  <c r="CK263" i="5"/>
  <c r="CL263" i="5"/>
  <c r="CM263" i="5"/>
  <c r="CN263" i="5"/>
  <c r="CO263" i="5"/>
  <c r="CP263" i="5"/>
  <c r="CQ263" i="5"/>
  <c r="CR263" i="5"/>
  <c r="CS263" i="5"/>
  <c r="CT263" i="5"/>
  <c r="CU263" i="5"/>
  <c r="CV263" i="5"/>
  <c r="CW263" i="5"/>
  <c r="CX263" i="5"/>
  <c r="CY263" i="5"/>
  <c r="CZ263" i="5"/>
  <c r="DA263" i="5"/>
  <c r="DB263" i="5"/>
  <c r="DC263" i="5"/>
  <c r="DD263" i="5"/>
  <c r="DE263" i="5"/>
  <c r="DF263" i="5"/>
  <c r="DG263" i="5"/>
  <c r="DH263" i="5"/>
  <c r="DI263" i="5"/>
  <c r="DJ263" i="5"/>
  <c r="DK263" i="5"/>
  <c r="DL263" i="5"/>
  <c r="DM263" i="5"/>
  <c r="DN263" i="5"/>
  <c r="DO263" i="5"/>
  <c r="DP263" i="5"/>
  <c r="DQ263" i="5"/>
  <c r="DR264" i="5"/>
  <c r="CD264" i="5"/>
  <c r="DS264" i="5"/>
  <c r="CE264" i="5"/>
  <c r="DT264" i="5"/>
  <c r="CF264" i="5"/>
  <c r="DU264" i="5"/>
  <c r="CG264" i="5"/>
  <c r="CH264" i="5"/>
  <c r="CI264" i="5"/>
  <c r="CJ264" i="5"/>
  <c r="CK264" i="5"/>
  <c r="CL264" i="5"/>
  <c r="CM264" i="5"/>
  <c r="CN264" i="5"/>
  <c r="CO264" i="5"/>
  <c r="CP264" i="5"/>
  <c r="CQ264" i="5"/>
  <c r="CR264" i="5"/>
  <c r="CS264" i="5"/>
  <c r="CT264" i="5"/>
  <c r="CU264" i="5"/>
  <c r="CV264" i="5"/>
  <c r="CW264" i="5"/>
  <c r="CX264" i="5"/>
  <c r="CY264" i="5"/>
  <c r="CZ264" i="5"/>
  <c r="DA264" i="5"/>
  <c r="DB264" i="5"/>
  <c r="DC264" i="5"/>
  <c r="DD264" i="5"/>
  <c r="DE264" i="5"/>
  <c r="DF264" i="5"/>
  <c r="DG264" i="5"/>
  <c r="DH264" i="5"/>
  <c r="DI264" i="5"/>
  <c r="DJ264" i="5"/>
  <c r="DK264" i="5"/>
  <c r="DL264" i="5"/>
  <c r="DM264" i="5"/>
  <c r="DN264" i="5"/>
  <c r="DO264" i="5"/>
  <c r="DP264" i="5"/>
  <c r="DQ264" i="5"/>
  <c r="DR265" i="5"/>
  <c r="CD265" i="5"/>
  <c r="DS265" i="5"/>
  <c r="CE265" i="5"/>
  <c r="DT265" i="5"/>
  <c r="CF265" i="5"/>
  <c r="DU265" i="5"/>
  <c r="CG265" i="5"/>
  <c r="CH265" i="5"/>
  <c r="CI265" i="5"/>
  <c r="CJ265" i="5"/>
  <c r="CK265" i="5"/>
  <c r="CL265" i="5"/>
  <c r="CM265" i="5"/>
  <c r="CN265" i="5"/>
  <c r="CO265" i="5"/>
  <c r="CP265" i="5"/>
  <c r="CQ265" i="5"/>
  <c r="CR265" i="5"/>
  <c r="CS265" i="5"/>
  <c r="CT265" i="5"/>
  <c r="CU265" i="5"/>
  <c r="CV265" i="5"/>
  <c r="CW265" i="5"/>
  <c r="CX265" i="5"/>
  <c r="CY265" i="5"/>
  <c r="CZ265" i="5"/>
  <c r="DA265" i="5"/>
  <c r="DB265" i="5"/>
  <c r="DC265" i="5"/>
  <c r="DD265" i="5"/>
  <c r="DE265" i="5"/>
  <c r="DF265" i="5"/>
  <c r="DG265" i="5"/>
  <c r="DH265" i="5"/>
  <c r="DI265" i="5"/>
  <c r="DJ265" i="5"/>
  <c r="DK265" i="5"/>
  <c r="DL265" i="5"/>
  <c r="DM265" i="5"/>
  <c r="DN265" i="5"/>
  <c r="DO265" i="5"/>
  <c r="DP265" i="5"/>
  <c r="DQ265" i="5"/>
  <c r="B266" i="5"/>
  <c r="C266" i="5"/>
  <c r="E266" i="5"/>
  <c r="H266" i="5"/>
  <c r="I266" i="5"/>
  <c r="J266" i="5"/>
  <c r="K266" i="5"/>
  <c r="M266" i="5"/>
  <c r="N266" i="5"/>
  <c r="O266" i="5"/>
  <c r="P266" i="5"/>
  <c r="R266" i="5"/>
  <c r="U266" i="5"/>
  <c r="V266" i="5"/>
  <c r="W266" i="5"/>
  <c r="X266" i="5"/>
  <c r="Z266" i="5"/>
  <c r="AA266" i="5"/>
  <c r="AB266" i="5"/>
  <c r="AC266" i="5"/>
  <c r="AD266" i="5"/>
  <c r="AE266" i="5"/>
  <c r="AF266" i="5"/>
  <c r="AG266" i="5"/>
  <c r="AH266" i="5"/>
  <c r="AJ266" i="5"/>
  <c r="AN266" i="5"/>
  <c r="AO266" i="5"/>
  <c r="AU266" i="5"/>
  <c r="AW266" i="5"/>
  <c r="AX266" i="5"/>
  <c r="AY266" i="5"/>
  <c r="AZ266" i="5"/>
  <c r="BA266" i="5"/>
  <c r="BB266" i="5"/>
  <c r="BE266" i="5"/>
  <c r="BG266" i="5"/>
  <c r="BI266" i="5"/>
  <c r="BL266" i="5"/>
  <c r="BO266" i="5"/>
  <c r="BR266" i="5"/>
  <c r="BS266" i="5"/>
  <c r="BT266" i="5"/>
  <c r="BU266" i="5"/>
  <c r="BV266" i="5"/>
  <c r="BW266" i="5"/>
  <c r="BX266" i="5"/>
  <c r="DR266" i="5"/>
  <c r="CD266" i="5"/>
  <c r="DS266" i="5"/>
  <c r="CE266" i="5"/>
  <c r="DT266" i="5"/>
  <c r="CF266" i="5"/>
  <c r="DU266" i="5"/>
  <c r="CG266" i="5"/>
  <c r="CH266" i="5"/>
  <c r="CI266" i="5"/>
  <c r="CJ266" i="5"/>
  <c r="CK266" i="5"/>
  <c r="CL266" i="5"/>
  <c r="CM266" i="5"/>
  <c r="CN266" i="5"/>
  <c r="CO266" i="5"/>
  <c r="CP266" i="5"/>
  <c r="CQ266" i="5"/>
  <c r="CR266" i="5"/>
  <c r="CS266" i="5"/>
  <c r="CT266" i="5"/>
  <c r="CU266" i="5"/>
  <c r="CV266" i="5"/>
  <c r="CW266" i="5"/>
  <c r="CX266" i="5"/>
  <c r="CY266" i="5"/>
  <c r="CZ266" i="5"/>
  <c r="DA266" i="5"/>
  <c r="DB266" i="5"/>
  <c r="DC266" i="5"/>
  <c r="DD266" i="5"/>
  <c r="DE266" i="5"/>
  <c r="DF266" i="5"/>
  <c r="DG266" i="5"/>
  <c r="DH266" i="5"/>
  <c r="DI266" i="5"/>
  <c r="DJ266" i="5"/>
  <c r="DK266" i="5"/>
  <c r="DL266" i="5"/>
  <c r="DM266" i="5"/>
  <c r="DN266" i="5"/>
  <c r="DO266" i="5"/>
  <c r="DP266" i="5"/>
  <c r="DQ266" i="5"/>
  <c r="DR267" i="5"/>
  <c r="CD267" i="5"/>
  <c r="DS267" i="5"/>
  <c r="CE267" i="5"/>
  <c r="DT267" i="5"/>
  <c r="CF267" i="5"/>
  <c r="DU267" i="5"/>
  <c r="CG267" i="5"/>
  <c r="CH267" i="5"/>
  <c r="CI267" i="5"/>
  <c r="CJ267" i="5"/>
  <c r="CK267" i="5"/>
  <c r="CL267" i="5"/>
  <c r="CM267" i="5"/>
  <c r="CN267" i="5"/>
  <c r="CO267" i="5"/>
  <c r="CP267" i="5"/>
  <c r="CQ267" i="5"/>
  <c r="CR267" i="5"/>
  <c r="CS267" i="5"/>
  <c r="CT267" i="5"/>
  <c r="CU267" i="5"/>
  <c r="CV267" i="5"/>
  <c r="CW267" i="5"/>
  <c r="CX267" i="5"/>
  <c r="CY267" i="5"/>
  <c r="CZ267" i="5"/>
  <c r="DA267" i="5"/>
  <c r="DB267" i="5"/>
  <c r="DC267" i="5"/>
  <c r="DD267" i="5"/>
  <c r="DE267" i="5"/>
  <c r="DF267" i="5"/>
  <c r="DG267" i="5"/>
  <c r="DH267" i="5"/>
  <c r="DI267" i="5"/>
  <c r="DJ267" i="5"/>
  <c r="DK267" i="5"/>
  <c r="DL267" i="5"/>
  <c r="DM267" i="5"/>
  <c r="DN267" i="5"/>
  <c r="DO267" i="5"/>
  <c r="DP267" i="5"/>
  <c r="DQ267" i="5"/>
  <c r="DR268" i="5"/>
  <c r="CD268" i="5"/>
  <c r="DS268" i="5"/>
  <c r="CE268" i="5"/>
  <c r="DT268" i="5"/>
  <c r="CF268" i="5"/>
  <c r="DU268" i="5"/>
  <c r="CG268" i="5"/>
  <c r="CH268" i="5"/>
  <c r="CI268" i="5"/>
  <c r="CJ268" i="5"/>
  <c r="CK268" i="5"/>
  <c r="CL268" i="5"/>
  <c r="CM268" i="5"/>
  <c r="CN268" i="5"/>
  <c r="CO268" i="5"/>
  <c r="CP268" i="5"/>
  <c r="CQ268" i="5"/>
  <c r="CR268" i="5"/>
  <c r="CS268" i="5"/>
  <c r="CT268" i="5"/>
  <c r="CU268" i="5"/>
  <c r="CV268" i="5"/>
  <c r="CW268" i="5"/>
  <c r="CX268" i="5"/>
  <c r="CY268" i="5"/>
  <c r="CZ268" i="5"/>
  <c r="DA268" i="5"/>
  <c r="DB268" i="5"/>
  <c r="DC268" i="5"/>
  <c r="DD268" i="5"/>
  <c r="DE268" i="5"/>
  <c r="DF268" i="5"/>
  <c r="DG268" i="5"/>
  <c r="DH268" i="5"/>
  <c r="DI268" i="5"/>
  <c r="DJ268" i="5"/>
  <c r="DK268" i="5"/>
  <c r="DL268" i="5"/>
  <c r="DM268" i="5"/>
  <c r="DN268" i="5"/>
  <c r="DO268" i="5"/>
  <c r="DP268" i="5"/>
  <c r="DQ268" i="5"/>
  <c r="DR269" i="5"/>
  <c r="CD269" i="5"/>
  <c r="DS269" i="5"/>
  <c r="CE269" i="5"/>
  <c r="DT269" i="5"/>
  <c r="CF269" i="5"/>
  <c r="DU269" i="5"/>
  <c r="CG269" i="5"/>
  <c r="CH269" i="5"/>
  <c r="CI269" i="5"/>
  <c r="CJ269" i="5"/>
  <c r="CK269" i="5"/>
  <c r="CL269" i="5"/>
  <c r="CM269" i="5"/>
  <c r="CN269" i="5"/>
  <c r="CO269" i="5"/>
  <c r="CP269" i="5"/>
  <c r="CQ269" i="5"/>
  <c r="CR269" i="5"/>
  <c r="CS269" i="5"/>
  <c r="CT269" i="5"/>
  <c r="CU269" i="5"/>
  <c r="CV269" i="5"/>
  <c r="CW269" i="5"/>
  <c r="CX269" i="5"/>
  <c r="CY269" i="5"/>
  <c r="CZ269" i="5"/>
  <c r="DA269" i="5"/>
  <c r="DB269" i="5"/>
  <c r="DC269" i="5"/>
  <c r="DD269" i="5"/>
  <c r="DE269" i="5"/>
  <c r="DF269" i="5"/>
  <c r="DG269" i="5"/>
  <c r="DH269" i="5"/>
  <c r="DI269" i="5"/>
  <c r="DJ269" i="5"/>
  <c r="DK269" i="5"/>
  <c r="DL269" i="5"/>
  <c r="DM269" i="5"/>
  <c r="DN269" i="5"/>
  <c r="DO269" i="5"/>
  <c r="DP269" i="5"/>
  <c r="DQ269" i="5"/>
  <c r="DR270" i="5"/>
  <c r="CD270" i="5"/>
  <c r="DS270" i="5"/>
  <c r="CE270" i="5"/>
  <c r="DT270" i="5"/>
  <c r="CF270" i="5"/>
  <c r="DU270" i="5"/>
  <c r="CG270" i="5"/>
  <c r="CH270" i="5"/>
  <c r="CI270" i="5"/>
  <c r="CJ270" i="5"/>
  <c r="CK270" i="5"/>
  <c r="CL270" i="5"/>
  <c r="CM270" i="5"/>
  <c r="CN270" i="5"/>
  <c r="CO270" i="5"/>
  <c r="CP270" i="5"/>
  <c r="CQ270" i="5"/>
  <c r="CR270" i="5"/>
  <c r="CS270" i="5"/>
  <c r="CT270" i="5"/>
  <c r="CU270" i="5"/>
  <c r="CV270" i="5"/>
  <c r="CW270" i="5"/>
  <c r="CX270" i="5"/>
  <c r="CY270" i="5"/>
  <c r="CZ270" i="5"/>
  <c r="DA270" i="5"/>
  <c r="DB270" i="5"/>
  <c r="DC270" i="5"/>
  <c r="DD270" i="5"/>
  <c r="DE270" i="5"/>
  <c r="DF270" i="5"/>
  <c r="DG270" i="5"/>
  <c r="DH270" i="5"/>
  <c r="DI270" i="5"/>
  <c r="DJ270" i="5"/>
  <c r="DK270" i="5"/>
  <c r="DL270" i="5"/>
  <c r="DM270" i="5"/>
  <c r="DN270" i="5"/>
  <c r="DO270" i="5"/>
  <c r="DP270" i="5"/>
  <c r="DQ270" i="5"/>
  <c r="DR271" i="5"/>
  <c r="CD271" i="5"/>
  <c r="DS271" i="5"/>
  <c r="CE271" i="5"/>
  <c r="DT271" i="5"/>
  <c r="CF271" i="5"/>
  <c r="DU271" i="5"/>
  <c r="CG271" i="5"/>
  <c r="CH271" i="5"/>
  <c r="CI271" i="5"/>
  <c r="CJ271" i="5"/>
  <c r="CK271" i="5"/>
  <c r="CL271" i="5"/>
  <c r="CM271" i="5"/>
  <c r="CN271" i="5"/>
  <c r="CO271" i="5"/>
  <c r="CP271" i="5"/>
  <c r="CQ271" i="5"/>
  <c r="CR271" i="5"/>
  <c r="CS271" i="5"/>
  <c r="CT271" i="5"/>
  <c r="CU271" i="5"/>
  <c r="CV271" i="5"/>
  <c r="CW271" i="5"/>
  <c r="CX271" i="5"/>
  <c r="CY271" i="5"/>
  <c r="CZ271" i="5"/>
  <c r="DA271" i="5"/>
  <c r="DB271" i="5"/>
  <c r="DC271" i="5"/>
  <c r="DD271" i="5"/>
  <c r="DE271" i="5"/>
  <c r="DF271" i="5"/>
  <c r="DG271" i="5"/>
  <c r="DH271" i="5"/>
  <c r="DI271" i="5"/>
  <c r="DJ271" i="5"/>
  <c r="DK271" i="5"/>
  <c r="DL271" i="5"/>
  <c r="DM271" i="5"/>
  <c r="DN271" i="5"/>
  <c r="DO271" i="5"/>
  <c r="DP271" i="5"/>
  <c r="DQ271" i="5"/>
  <c r="DR272" i="5"/>
  <c r="CD272" i="5"/>
  <c r="DS272" i="5"/>
  <c r="CE272" i="5"/>
  <c r="DT272" i="5"/>
  <c r="CF272" i="5"/>
  <c r="DU272" i="5"/>
  <c r="CG272" i="5"/>
  <c r="CH272" i="5"/>
  <c r="CI272" i="5"/>
  <c r="CJ272" i="5"/>
  <c r="CK272" i="5"/>
  <c r="CL272" i="5"/>
  <c r="CM272" i="5"/>
  <c r="CN272" i="5"/>
  <c r="CO272" i="5"/>
  <c r="CP272" i="5"/>
  <c r="CQ272" i="5"/>
  <c r="CR272" i="5"/>
  <c r="CS272" i="5"/>
  <c r="CT272" i="5"/>
  <c r="CU272" i="5"/>
  <c r="CV272" i="5"/>
  <c r="CW272" i="5"/>
  <c r="CX272" i="5"/>
  <c r="CY272" i="5"/>
  <c r="CZ272" i="5"/>
  <c r="DA272" i="5"/>
  <c r="DB272" i="5"/>
  <c r="DC272" i="5"/>
  <c r="DD272" i="5"/>
  <c r="DE272" i="5"/>
  <c r="DF272" i="5"/>
  <c r="DG272" i="5"/>
  <c r="DH272" i="5"/>
  <c r="DI272" i="5"/>
  <c r="DJ272" i="5"/>
  <c r="DK272" i="5"/>
  <c r="DL272" i="5"/>
  <c r="DM272" i="5"/>
  <c r="DN272" i="5"/>
  <c r="DO272" i="5"/>
  <c r="DP272" i="5"/>
  <c r="DQ272" i="5"/>
  <c r="B273" i="5"/>
  <c r="C273" i="5"/>
  <c r="E273" i="5"/>
  <c r="J273" i="5"/>
  <c r="K273" i="5"/>
  <c r="M273" i="5"/>
  <c r="N273" i="5"/>
  <c r="O273" i="5"/>
  <c r="Q273" i="5"/>
  <c r="R273" i="5"/>
  <c r="V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O273" i="5"/>
  <c r="AQ273" i="5"/>
  <c r="AR273" i="5"/>
  <c r="AT273" i="5"/>
  <c r="AV273" i="5"/>
  <c r="AX273" i="5"/>
  <c r="AY273" i="5"/>
  <c r="AZ273" i="5"/>
  <c r="BA273" i="5"/>
  <c r="BB273" i="5"/>
  <c r="BE273" i="5"/>
  <c r="BH273" i="5"/>
  <c r="BI273" i="5"/>
  <c r="BJ273" i="5"/>
  <c r="BK273" i="5"/>
  <c r="BL273" i="5"/>
  <c r="BM273" i="5"/>
  <c r="BN273" i="5"/>
  <c r="BO273" i="5"/>
  <c r="BP273" i="5"/>
  <c r="BQ273" i="5"/>
  <c r="BS273" i="5"/>
  <c r="BT273" i="5"/>
  <c r="BU273" i="5"/>
  <c r="BV273" i="5"/>
  <c r="BX273" i="5"/>
  <c r="DR273" i="5"/>
  <c r="CD273" i="5"/>
  <c r="DS273" i="5"/>
  <c r="CE273" i="5"/>
  <c r="DT273" i="5"/>
  <c r="CF273" i="5"/>
  <c r="DU273" i="5"/>
  <c r="CG273" i="5"/>
  <c r="CH273" i="5"/>
  <c r="CI273" i="5"/>
  <c r="CJ273" i="5"/>
  <c r="CK273" i="5"/>
  <c r="CL273" i="5"/>
  <c r="CM273" i="5"/>
  <c r="CN273" i="5"/>
  <c r="CO273" i="5"/>
  <c r="CP273" i="5"/>
  <c r="CQ273" i="5"/>
  <c r="CR273" i="5"/>
  <c r="CS273" i="5"/>
  <c r="CT273" i="5"/>
  <c r="CU273" i="5"/>
  <c r="CV273" i="5"/>
  <c r="CW273" i="5"/>
  <c r="CX273" i="5"/>
  <c r="CY273" i="5"/>
  <c r="CZ273" i="5"/>
  <c r="DA273" i="5"/>
  <c r="DB273" i="5"/>
  <c r="DC273" i="5"/>
  <c r="DD273" i="5"/>
  <c r="DE273" i="5"/>
  <c r="DF273" i="5"/>
  <c r="DG273" i="5"/>
  <c r="DH273" i="5"/>
  <c r="DI273" i="5"/>
  <c r="DJ273" i="5"/>
  <c r="DK273" i="5"/>
  <c r="DL273" i="5"/>
  <c r="DM273" i="5"/>
  <c r="DN273" i="5"/>
  <c r="DO273" i="5"/>
  <c r="DP273" i="5"/>
  <c r="DQ273" i="5"/>
  <c r="DR274" i="5"/>
  <c r="CD274" i="5"/>
  <c r="DS274" i="5"/>
  <c r="CE274" i="5"/>
  <c r="DT274" i="5"/>
  <c r="CF274" i="5"/>
  <c r="DU274" i="5"/>
  <c r="CG274" i="5"/>
  <c r="CH274" i="5"/>
  <c r="CI274" i="5"/>
  <c r="CJ274" i="5"/>
  <c r="CK274" i="5"/>
  <c r="CL274" i="5"/>
  <c r="CM274" i="5"/>
  <c r="CN274" i="5"/>
  <c r="CO274" i="5"/>
  <c r="CP274" i="5"/>
  <c r="CQ274" i="5"/>
  <c r="CR274" i="5"/>
  <c r="CS274" i="5"/>
  <c r="CT274" i="5"/>
  <c r="CU274" i="5"/>
  <c r="CV274" i="5"/>
  <c r="CW274" i="5"/>
  <c r="CX274" i="5"/>
  <c r="CY274" i="5"/>
  <c r="CZ274" i="5"/>
  <c r="DA274" i="5"/>
  <c r="DB274" i="5"/>
  <c r="DC274" i="5"/>
  <c r="DD274" i="5"/>
  <c r="DE274" i="5"/>
  <c r="DF274" i="5"/>
  <c r="DG274" i="5"/>
  <c r="DH274" i="5"/>
  <c r="DI274" i="5"/>
  <c r="DJ274" i="5"/>
  <c r="DK274" i="5"/>
  <c r="DL274" i="5"/>
  <c r="DM274" i="5"/>
  <c r="DN274" i="5"/>
  <c r="DO274" i="5"/>
  <c r="DP274" i="5"/>
  <c r="DQ274" i="5"/>
  <c r="DR275" i="5"/>
  <c r="CD275" i="5"/>
  <c r="DS275" i="5"/>
  <c r="CE275" i="5"/>
  <c r="DT275" i="5"/>
  <c r="CF275" i="5"/>
  <c r="DU275" i="5"/>
  <c r="CG275" i="5"/>
  <c r="CH275" i="5"/>
  <c r="CI275" i="5"/>
  <c r="CJ275" i="5"/>
  <c r="CK275" i="5"/>
  <c r="CL275" i="5"/>
  <c r="CM275" i="5"/>
  <c r="CN275" i="5"/>
  <c r="CO275" i="5"/>
  <c r="CP275" i="5"/>
  <c r="CQ275" i="5"/>
  <c r="CR275" i="5"/>
  <c r="CS275" i="5"/>
  <c r="CT275" i="5"/>
  <c r="CU275" i="5"/>
  <c r="CV275" i="5"/>
  <c r="CW275" i="5"/>
  <c r="CX275" i="5"/>
  <c r="CY275" i="5"/>
  <c r="CZ275" i="5"/>
  <c r="DA275" i="5"/>
  <c r="DB275" i="5"/>
  <c r="DC275" i="5"/>
  <c r="DD275" i="5"/>
  <c r="DE275" i="5"/>
  <c r="DF275" i="5"/>
  <c r="DG275" i="5"/>
  <c r="DH275" i="5"/>
  <c r="DI275" i="5"/>
  <c r="DJ275" i="5"/>
  <c r="DK275" i="5"/>
  <c r="DL275" i="5"/>
  <c r="DM275" i="5"/>
  <c r="DN275" i="5"/>
  <c r="DO275" i="5"/>
  <c r="DP275" i="5"/>
  <c r="DQ275" i="5"/>
  <c r="DR276" i="5"/>
  <c r="CD276" i="5"/>
  <c r="DS276" i="5"/>
  <c r="CE276" i="5"/>
  <c r="DT276" i="5"/>
  <c r="CF276" i="5"/>
  <c r="DU276" i="5"/>
  <c r="CG276" i="5"/>
  <c r="CH276" i="5"/>
  <c r="CI276" i="5"/>
  <c r="CJ276" i="5"/>
  <c r="CK276" i="5"/>
  <c r="CL276" i="5"/>
  <c r="CM276" i="5"/>
  <c r="CN276" i="5"/>
  <c r="CO276" i="5"/>
  <c r="CP276" i="5"/>
  <c r="CQ276" i="5"/>
  <c r="CR276" i="5"/>
  <c r="CS276" i="5"/>
  <c r="CT276" i="5"/>
  <c r="CU276" i="5"/>
  <c r="CV276" i="5"/>
  <c r="CW276" i="5"/>
  <c r="CX276" i="5"/>
  <c r="CY276" i="5"/>
  <c r="CZ276" i="5"/>
  <c r="DA276" i="5"/>
  <c r="DB276" i="5"/>
  <c r="DC276" i="5"/>
  <c r="DD276" i="5"/>
  <c r="DE276" i="5"/>
  <c r="DF276" i="5"/>
  <c r="DG276" i="5"/>
  <c r="DH276" i="5"/>
  <c r="DI276" i="5"/>
  <c r="DJ276" i="5"/>
  <c r="DK276" i="5"/>
  <c r="DL276" i="5"/>
  <c r="DM276" i="5"/>
  <c r="DN276" i="5"/>
  <c r="DO276" i="5"/>
  <c r="DP276" i="5"/>
  <c r="DQ276" i="5"/>
  <c r="DR277" i="5"/>
  <c r="CD277" i="5"/>
  <c r="DS277" i="5"/>
  <c r="CE277" i="5"/>
  <c r="DT277" i="5"/>
  <c r="CF277" i="5"/>
  <c r="DU277" i="5"/>
  <c r="CG277" i="5"/>
  <c r="CH277" i="5"/>
  <c r="CI277" i="5"/>
  <c r="CJ277" i="5"/>
  <c r="CK277" i="5"/>
  <c r="CL277" i="5"/>
  <c r="CM277" i="5"/>
  <c r="CN277" i="5"/>
  <c r="CO277" i="5"/>
  <c r="CP277" i="5"/>
  <c r="CQ277" i="5"/>
  <c r="CR277" i="5"/>
  <c r="CS277" i="5"/>
  <c r="CT277" i="5"/>
  <c r="CU277" i="5"/>
  <c r="CV277" i="5"/>
  <c r="CW277" i="5"/>
  <c r="CX277" i="5"/>
  <c r="CY277" i="5"/>
  <c r="CZ277" i="5"/>
  <c r="DA277" i="5"/>
  <c r="DB277" i="5"/>
  <c r="DC277" i="5"/>
  <c r="DD277" i="5"/>
  <c r="DE277" i="5"/>
  <c r="DF277" i="5"/>
  <c r="DG277" i="5"/>
  <c r="DH277" i="5"/>
  <c r="DI277" i="5"/>
  <c r="DJ277" i="5"/>
  <c r="DK277" i="5"/>
  <c r="DL277" i="5"/>
  <c r="DM277" i="5"/>
  <c r="DN277" i="5"/>
  <c r="DO277" i="5"/>
  <c r="DP277" i="5"/>
  <c r="DQ277" i="5"/>
  <c r="DR278" i="5"/>
  <c r="CD278" i="5"/>
  <c r="DS278" i="5"/>
  <c r="CE278" i="5"/>
  <c r="DT278" i="5"/>
  <c r="CF278" i="5"/>
  <c r="DU278" i="5"/>
  <c r="CG278" i="5"/>
  <c r="CH278" i="5"/>
  <c r="CI278" i="5"/>
  <c r="CJ278" i="5"/>
  <c r="CK278" i="5"/>
  <c r="CL278" i="5"/>
  <c r="CM278" i="5"/>
  <c r="CN278" i="5"/>
  <c r="CO278" i="5"/>
  <c r="CP278" i="5"/>
  <c r="CQ278" i="5"/>
  <c r="CR278" i="5"/>
  <c r="CS278" i="5"/>
  <c r="CT278" i="5"/>
  <c r="CU278" i="5"/>
  <c r="CV278" i="5"/>
  <c r="CW278" i="5"/>
  <c r="CX278" i="5"/>
  <c r="CY278" i="5"/>
  <c r="CZ278" i="5"/>
  <c r="DA278" i="5"/>
  <c r="DB278" i="5"/>
  <c r="DC278" i="5"/>
  <c r="DD278" i="5"/>
  <c r="DE278" i="5"/>
  <c r="DF278" i="5"/>
  <c r="DG278" i="5"/>
  <c r="DH278" i="5"/>
  <c r="DI278" i="5"/>
  <c r="DJ278" i="5"/>
  <c r="DK278" i="5"/>
  <c r="DL278" i="5"/>
  <c r="DM278" i="5"/>
  <c r="DN278" i="5"/>
  <c r="DO278" i="5"/>
  <c r="DP278" i="5"/>
  <c r="DQ278" i="5"/>
  <c r="DR279" i="5"/>
  <c r="CD279" i="5"/>
  <c r="DS279" i="5"/>
  <c r="CE279" i="5"/>
  <c r="DT279" i="5"/>
  <c r="CF279" i="5"/>
  <c r="DU279" i="5"/>
  <c r="CG279" i="5"/>
  <c r="CH279" i="5"/>
  <c r="CI279" i="5"/>
  <c r="CJ279" i="5"/>
  <c r="CK279" i="5"/>
  <c r="CL279" i="5"/>
  <c r="CM279" i="5"/>
  <c r="CN279" i="5"/>
  <c r="CO279" i="5"/>
  <c r="CP279" i="5"/>
  <c r="CQ279" i="5"/>
  <c r="CR279" i="5"/>
  <c r="CS279" i="5"/>
  <c r="CT279" i="5"/>
  <c r="CU279" i="5"/>
  <c r="CV279" i="5"/>
  <c r="CW279" i="5"/>
  <c r="CX279" i="5"/>
  <c r="CY279" i="5"/>
  <c r="CZ279" i="5"/>
  <c r="DA279" i="5"/>
  <c r="DB279" i="5"/>
  <c r="DC279" i="5"/>
  <c r="DD279" i="5"/>
  <c r="DE279" i="5"/>
  <c r="DF279" i="5"/>
  <c r="DG279" i="5"/>
  <c r="DH279" i="5"/>
  <c r="DI279" i="5"/>
  <c r="DJ279" i="5"/>
  <c r="DK279" i="5"/>
  <c r="DL279" i="5"/>
  <c r="DM279" i="5"/>
  <c r="DN279" i="5"/>
  <c r="DO279" i="5"/>
  <c r="DP279" i="5"/>
  <c r="DQ279" i="5"/>
  <c r="B280" i="5"/>
  <c r="C280" i="5"/>
  <c r="D280" i="5"/>
  <c r="E280" i="5"/>
  <c r="F280" i="5"/>
  <c r="G280" i="5"/>
  <c r="H280" i="5"/>
  <c r="I280" i="5"/>
  <c r="J280" i="5"/>
  <c r="K280" i="5"/>
  <c r="M280" i="5"/>
  <c r="N280" i="5"/>
  <c r="O280" i="5"/>
  <c r="P280" i="5"/>
  <c r="Q280" i="5"/>
  <c r="R280" i="5"/>
  <c r="S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N280" i="5"/>
  <c r="AO280" i="5"/>
  <c r="AP280" i="5"/>
  <c r="AQ280" i="5"/>
  <c r="AR280" i="5"/>
  <c r="AS280" i="5"/>
  <c r="AT280" i="5"/>
  <c r="AU280" i="5"/>
  <c r="AV280" i="5"/>
  <c r="AW280" i="5"/>
  <c r="AX280" i="5"/>
  <c r="AY280" i="5"/>
  <c r="AZ280" i="5"/>
  <c r="BA280" i="5"/>
  <c r="BB280" i="5"/>
  <c r="BC280" i="5"/>
  <c r="BD280" i="5"/>
  <c r="BE280" i="5"/>
  <c r="BG280" i="5"/>
  <c r="BH280" i="5"/>
  <c r="BI280" i="5"/>
  <c r="BJ280" i="5"/>
  <c r="BK280" i="5"/>
  <c r="BL280" i="5"/>
  <c r="BM280" i="5"/>
  <c r="BN280" i="5"/>
  <c r="BO280" i="5"/>
  <c r="BP280" i="5"/>
  <c r="BQ280" i="5"/>
  <c r="BR280" i="5"/>
  <c r="BS280" i="5"/>
  <c r="BT280" i="5"/>
  <c r="BU280" i="5"/>
  <c r="BV280" i="5"/>
  <c r="BW280" i="5"/>
  <c r="BX280" i="5"/>
  <c r="BZ280" i="5"/>
  <c r="CA280" i="5"/>
  <c r="CB280" i="5"/>
  <c r="CC280" i="5"/>
  <c r="DR280" i="5"/>
  <c r="CD280" i="5"/>
  <c r="DS280" i="5"/>
  <c r="CE280" i="5"/>
  <c r="DT280" i="5"/>
  <c r="CF280" i="5"/>
  <c r="DU280" i="5"/>
  <c r="CG280" i="5"/>
  <c r="CH280" i="5"/>
  <c r="CI280" i="5"/>
  <c r="CJ280" i="5"/>
  <c r="CK280" i="5"/>
  <c r="CL280" i="5"/>
  <c r="CM280" i="5"/>
  <c r="CN280" i="5"/>
  <c r="CO280" i="5"/>
  <c r="CP280" i="5"/>
  <c r="CQ280" i="5"/>
  <c r="CR280" i="5"/>
  <c r="CS280" i="5"/>
  <c r="CT280" i="5"/>
  <c r="CU280" i="5"/>
  <c r="CV280" i="5"/>
  <c r="CW280" i="5"/>
  <c r="CX280" i="5"/>
  <c r="CY280" i="5"/>
  <c r="CZ280" i="5"/>
  <c r="DA280" i="5"/>
  <c r="DB280" i="5"/>
  <c r="DC280" i="5"/>
  <c r="DD280" i="5"/>
  <c r="DE280" i="5"/>
  <c r="DF280" i="5"/>
  <c r="DG280" i="5"/>
  <c r="DH280" i="5"/>
  <c r="DI280" i="5"/>
  <c r="DJ280" i="5"/>
  <c r="DK280" i="5"/>
  <c r="DL280" i="5"/>
  <c r="DM280" i="5"/>
  <c r="DN280" i="5"/>
  <c r="DO280" i="5"/>
  <c r="DP280" i="5"/>
  <c r="DQ280" i="5"/>
  <c r="DR281" i="5"/>
  <c r="CD281" i="5"/>
  <c r="DS281" i="5"/>
  <c r="CE281" i="5"/>
  <c r="DT281" i="5"/>
  <c r="CF281" i="5"/>
  <c r="DU281" i="5"/>
  <c r="CG281" i="5"/>
  <c r="CH281" i="5"/>
  <c r="CI281" i="5"/>
  <c r="CJ281" i="5"/>
  <c r="CK281" i="5"/>
  <c r="CL281" i="5"/>
  <c r="CM281" i="5"/>
  <c r="CN281" i="5"/>
  <c r="CO281" i="5"/>
  <c r="CP281" i="5"/>
  <c r="CQ281" i="5"/>
  <c r="CR281" i="5"/>
  <c r="CS281" i="5"/>
  <c r="CT281" i="5"/>
  <c r="CU281" i="5"/>
  <c r="CV281" i="5"/>
  <c r="CW281" i="5"/>
  <c r="CX281" i="5"/>
  <c r="CY281" i="5"/>
  <c r="CZ281" i="5"/>
  <c r="DA281" i="5"/>
  <c r="DB281" i="5"/>
  <c r="DC281" i="5"/>
  <c r="DD281" i="5"/>
  <c r="DE281" i="5"/>
  <c r="DF281" i="5"/>
  <c r="DG281" i="5"/>
  <c r="DH281" i="5"/>
  <c r="DI281" i="5"/>
  <c r="DJ281" i="5"/>
  <c r="DK281" i="5"/>
  <c r="DL281" i="5"/>
  <c r="DM281" i="5"/>
  <c r="DN281" i="5"/>
  <c r="DO281" i="5"/>
  <c r="DP281" i="5"/>
  <c r="DQ281" i="5"/>
  <c r="DR282" i="5"/>
  <c r="CD282" i="5"/>
  <c r="DS282" i="5"/>
  <c r="CE282" i="5"/>
  <c r="DT282" i="5"/>
  <c r="CF282" i="5"/>
  <c r="DU282" i="5"/>
  <c r="CG282" i="5"/>
  <c r="CH282" i="5"/>
  <c r="CI282" i="5"/>
  <c r="CJ282" i="5"/>
  <c r="CK282" i="5"/>
  <c r="CL282" i="5"/>
  <c r="CM282" i="5"/>
  <c r="CN282" i="5"/>
  <c r="CO282" i="5"/>
  <c r="CP282" i="5"/>
  <c r="CQ282" i="5"/>
  <c r="CR282" i="5"/>
  <c r="CS282" i="5"/>
  <c r="CT282" i="5"/>
  <c r="CU282" i="5"/>
  <c r="CV282" i="5"/>
  <c r="CW282" i="5"/>
  <c r="CX282" i="5"/>
  <c r="CY282" i="5"/>
  <c r="CZ282" i="5"/>
  <c r="DA282" i="5"/>
  <c r="DB282" i="5"/>
  <c r="DC282" i="5"/>
  <c r="DD282" i="5"/>
  <c r="DE282" i="5"/>
  <c r="DF282" i="5"/>
  <c r="DG282" i="5"/>
  <c r="DH282" i="5"/>
  <c r="DI282" i="5"/>
  <c r="DJ282" i="5"/>
  <c r="DK282" i="5"/>
  <c r="DL282" i="5"/>
  <c r="DM282" i="5"/>
  <c r="DN282" i="5"/>
  <c r="DO282" i="5"/>
  <c r="DP282" i="5"/>
  <c r="DQ282" i="5"/>
  <c r="DR283" i="5"/>
  <c r="CD283" i="5"/>
  <c r="DS283" i="5"/>
  <c r="CE283" i="5"/>
  <c r="DT283" i="5"/>
  <c r="CF283" i="5"/>
  <c r="DU283" i="5"/>
  <c r="CG283" i="5"/>
  <c r="CH283" i="5"/>
  <c r="CI283" i="5"/>
  <c r="CJ283" i="5"/>
  <c r="CK283" i="5"/>
  <c r="CL283" i="5"/>
  <c r="CM283" i="5"/>
  <c r="CN283" i="5"/>
  <c r="CO283" i="5"/>
  <c r="CP283" i="5"/>
  <c r="CQ283" i="5"/>
  <c r="CR283" i="5"/>
  <c r="CS283" i="5"/>
  <c r="CT283" i="5"/>
  <c r="CU283" i="5"/>
  <c r="CV283" i="5"/>
  <c r="CW283" i="5"/>
  <c r="CX283" i="5"/>
  <c r="CY283" i="5"/>
  <c r="CZ283" i="5"/>
  <c r="DA283" i="5"/>
  <c r="DB283" i="5"/>
  <c r="DC283" i="5"/>
  <c r="DD283" i="5"/>
  <c r="DE283" i="5"/>
  <c r="DF283" i="5"/>
  <c r="DG283" i="5"/>
  <c r="DH283" i="5"/>
  <c r="DI283" i="5"/>
  <c r="DJ283" i="5"/>
  <c r="DK283" i="5"/>
  <c r="DL283" i="5"/>
  <c r="DM283" i="5"/>
  <c r="DN283" i="5"/>
  <c r="DO283" i="5"/>
  <c r="DP283" i="5"/>
  <c r="DQ283" i="5"/>
  <c r="DR284" i="5"/>
  <c r="CD284" i="5"/>
  <c r="DS284" i="5"/>
  <c r="CE284" i="5"/>
  <c r="DT284" i="5"/>
  <c r="CF284" i="5"/>
  <c r="DU284" i="5"/>
  <c r="CG284" i="5"/>
  <c r="CH284" i="5"/>
  <c r="CI284" i="5"/>
  <c r="CJ284" i="5"/>
  <c r="CK284" i="5"/>
  <c r="CL284" i="5"/>
  <c r="CM284" i="5"/>
  <c r="CN284" i="5"/>
  <c r="CO284" i="5"/>
  <c r="CP284" i="5"/>
  <c r="CQ284" i="5"/>
  <c r="CR284" i="5"/>
  <c r="CS284" i="5"/>
  <c r="CT284" i="5"/>
  <c r="CU284" i="5"/>
  <c r="CV284" i="5"/>
  <c r="CW284" i="5"/>
  <c r="CX284" i="5"/>
  <c r="CY284" i="5"/>
  <c r="CZ284" i="5"/>
  <c r="DA284" i="5"/>
  <c r="DB284" i="5"/>
  <c r="DC284" i="5"/>
  <c r="DD284" i="5"/>
  <c r="DE284" i="5"/>
  <c r="DF284" i="5"/>
  <c r="DG284" i="5"/>
  <c r="DH284" i="5"/>
  <c r="DI284" i="5"/>
  <c r="DJ284" i="5"/>
  <c r="DK284" i="5"/>
  <c r="DL284" i="5"/>
  <c r="DM284" i="5"/>
  <c r="DN284" i="5"/>
  <c r="DO284" i="5"/>
  <c r="DP284" i="5"/>
  <c r="DQ284" i="5"/>
  <c r="DR285" i="5"/>
  <c r="CD285" i="5"/>
  <c r="DS285" i="5"/>
  <c r="CE285" i="5"/>
  <c r="DT285" i="5"/>
  <c r="CF285" i="5"/>
  <c r="DU285" i="5"/>
  <c r="CG285" i="5"/>
  <c r="CH285" i="5"/>
  <c r="CI285" i="5"/>
  <c r="CJ285" i="5"/>
  <c r="CK285" i="5"/>
  <c r="CL285" i="5"/>
  <c r="CM285" i="5"/>
  <c r="CN285" i="5"/>
  <c r="CO285" i="5"/>
  <c r="CP285" i="5"/>
  <c r="CQ285" i="5"/>
  <c r="CR285" i="5"/>
  <c r="CS285" i="5"/>
  <c r="CT285" i="5"/>
  <c r="CU285" i="5"/>
  <c r="CV285" i="5"/>
  <c r="CW285" i="5"/>
  <c r="CX285" i="5"/>
  <c r="CY285" i="5"/>
  <c r="CZ285" i="5"/>
  <c r="DA285" i="5"/>
  <c r="DB285" i="5"/>
  <c r="DC285" i="5"/>
  <c r="DD285" i="5"/>
  <c r="DE285" i="5"/>
  <c r="DF285" i="5"/>
  <c r="DG285" i="5"/>
  <c r="DH285" i="5"/>
  <c r="DI285" i="5"/>
  <c r="DJ285" i="5"/>
  <c r="DK285" i="5"/>
  <c r="DL285" i="5"/>
  <c r="DM285" i="5"/>
  <c r="DN285" i="5"/>
  <c r="DO285" i="5"/>
  <c r="DP285" i="5"/>
  <c r="DQ285" i="5"/>
  <c r="DR286" i="5"/>
  <c r="CD286" i="5"/>
  <c r="DS286" i="5"/>
  <c r="CE286" i="5"/>
  <c r="DT286" i="5"/>
  <c r="CF286" i="5"/>
  <c r="DU286" i="5"/>
  <c r="CG286" i="5"/>
  <c r="CH286" i="5"/>
  <c r="CI286" i="5"/>
  <c r="CJ286" i="5"/>
  <c r="CK286" i="5"/>
  <c r="CL286" i="5"/>
  <c r="CM286" i="5"/>
  <c r="CN286" i="5"/>
  <c r="CO286" i="5"/>
  <c r="CP286" i="5"/>
  <c r="CQ286" i="5"/>
  <c r="CR286" i="5"/>
  <c r="CS286" i="5"/>
  <c r="CT286" i="5"/>
  <c r="CU286" i="5"/>
  <c r="CV286" i="5"/>
  <c r="CW286" i="5"/>
  <c r="CX286" i="5"/>
  <c r="CY286" i="5"/>
  <c r="CZ286" i="5"/>
  <c r="DA286" i="5"/>
  <c r="DB286" i="5"/>
  <c r="DC286" i="5"/>
  <c r="DD286" i="5"/>
  <c r="DE286" i="5"/>
  <c r="DF286" i="5"/>
  <c r="DG286" i="5"/>
  <c r="DH286" i="5"/>
  <c r="DI286" i="5"/>
  <c r="DJ286" i="5"/>
  <c r="DK286" i="5"/>
  <c r="DL286" i="5"/>
  <c r="DM286" i="5"/>
  <c r="DN286" i="5"/>
  <c r="DO286" i="5"/>
  <c r="DP286" i="5"/>
  <c r="DQ286" i="5"/>
  <c r="CH287" i="5"/>
  <c r="CI287" i="5"/>
  <c r="CJ287" i="5"/>
  <c r="CK287" i="5"/>
  <c r="CL287" i="5"/>
  <c r="CM287" i="5"/>
  <c r="CN287" i="5"/>
  <c r="CO287" i="5"/>
  <c r="CP287" i="5"/>
  <c r="CQ287" i="5"/>
  <c r="CR287" i="5"/>
  <c r="CS287" i="5"/>
  <c r="CT287" i="5"/>
  <c r="CU287" i="5"/>
  <c r="CV287" i="5"/>
  <c r="CW287" i="5"/>
  <c r="CX287" i="5"/>
  <c r="CY287" i="5"/>
  <c r="CZ287" i="5"/>
  <c r="DA287" i="5"/>
  <c r="DB287" i="5"/>
  <c r="DC287" i="5"/>
  <c r="DD287" i="5"/>
  <c r="DE287" i="5"/>
  <c r="DF287" i="5"/>
  <c r="DG287" i="5"/>
  <c r="DH287" i="5"/>
  <c r="DI287" i="5"/>
  <c r="DJ287" i="5"/>
  <c r="DK287" i="5"/>
  <c r="DL287" i="5"/>
  <c r="DM287" i="5"/>
  <c r="DN287" i="5"/>
  <c r="DO287" i="5"/>
  <c r="DP287" i="5"/>
  <c r="DQ287" i="5"/>
  <c r="DR287" i="5"/>
  <c r="DS287" i="5"/>
  <c r="DT287" i="5"/>
  <c r="DU287" i="5"/>
  <c r="DR288" i="5"/>
  <c r="CD288" i="5"/>
  <c r="DS288" i="5"/>
  <c r="CE288" i="5"/>
  <c r="DT288" i="5"/>
  <c r="CF288" i="5"/>
  <c r="DU288" i="5"/>
  <c r="CG288" i="5"/>
  <c r="CH288" i="5"/>
  <c r="CI288" i="5"/>
  <c r="CJ288" i="5"/>
  <c r="CK288" i="5"/>
  <c r="CL288" i="5"/>
  <c r="CM288" i="5"/>
  <c r="CN288" i="5"/>
  <c r="CO288" i="5"/>
  <c r="CP288" i="5"/>
  <c r="CQ288" i="5"/>
  <c r="CR288" i="5"/>
  <c r="CS288" i="5"/>
  <c r="CT288" i="5"/>
  <c r="CU288" i="5"/>
  <c r="CV288" i="5"/>
  <c r="CW288" i="5"/>
  <c r="CX288" i="5"/>
  <c r="CY288" i="5"/>
  <c r="CZ288" i="5"/>
  <c r="DA288" i="5"/>
  <c r="DB288" i="5"/>
  <c r="DC288" i="5"/>
  <c r="DD288" i="5"/>
  <c r="DE288" i="5"/>
  <c r="DF288" i="5"/>
  <c r="DG288" i="5"/>
  <c r="DH288" i="5"/>
  <c r="DI288" i="5"/>
  <c r="DJ288" i="5"/>
  <c r="DK288" i="5"/>
  <c r="DL288" i="5"/>
  <c r="DM288" i="5"/>
  <c r="DN288" i="5"/>
  <c r="DO288" i="5"/>
  <c r="DP288" i="5"/>
  <c r="DQ288" i="5"/>
  <c r="DR289" i="5"/>
  <c r="CD289" i="5"/>
  <c r="DS289" i="5"/>
  <c r="CE289" i="5"/>
  <c r="DT289" i="5"/>
  <c r="CF289" i="5"/>
  <c r="DU289" i="5"/>
  <c r="CG289" i="5"/>
  <c r="CH289" i="5"/>
  <c r="CI289" i="5"/>
  <c r="CJ289" i="5"/>
  <c r="CK289" i="5"/>
  <c r="CL289" i="5"/>
  <c r="CM289" i="5"/>
  <c r="CN289" i="5"/>
  <c r="CO289" i="5"/>
  <c r="CP289" i="5"/>
  <c r="CQ289" i="5"/>
  <c r="CR289" i="5"/>
  <c r="CS289" i="5"/>
  <c r="CT289" i="5"/>
  <c r="CU289" i="5"/>
  <c r="CV289" i="5"/>
  <c r="CW289" i="5"/>
  <c r="CX289" i="5"/>
  <c r="CY289" i="5"/>
  <c r="CZ289" i="5"/>
  <c r="DA289" i="5"/>
  <c r="DB289" i="5"/>
  <c r="DC289" i="5"/>
  <c r="DD289" i="5"/>
  <c r="DE289" i="5"/>
  <c r="DF289" i="5"/>
  <c r="DG289" i="5"/>
  <c r="DH289" i="5"/>
  <c r="DI289" i="5"/>
  <c r="DJ289" i="5"/>
  <c r="DK289" i="5"/>
  <c r="DL289" i="5"/>
  <c r="DM289" i="5"/>
  <c r="DN289" i="5"/>
  <c r="DO289" i="5"/>
  <c r="DP289" i="5"/>
  <c r="DQ289" i="5"/>
  <c r="DR290" i="5"/>
  <c r="CD290" i="5"/>
  <c r="DS290" i="5"/>
  <c r="CE290" i="5"/>
  <c r="DT290" i="5"/>
  <c r="CF290" i="5"/>
  <c r="DU290" i="5"/>
  <c r="CG290" i="5"/>
  <c r="CH290" i="5"/>
  <c r="CI290" i="5"/>
  <c r="CJ290" i="5"/>
  <c r="CK290" i="5"/>
  <c r="CL290" i="5"/>
  <c r="CM290" i="5"/>
  <c r="CN290" i="5"/>
  <c r="CO290" i="5"/>
  <c r="CP290" i="5"/>
  <c r="CQ290" i="5"/>
  <c r="CR290" i="5"/>
  <c r="CS290" i="5"/>
  <c r="CT290" i="5"/>
  <c r="CU290" i="5"/>
  <c r="CV290" i="5"/>
  <c r="CW290" i="5"/>
  <c r="CX290" i="5"/>
  <c r="CY290" i="5"/>
  <c r="CZ290" i="5"/>
  <c r="DA290" i="5"/>
  <c r="DB290" i="5"/>
  <c r="DC290" i="5"/>
  <c r="DD290" i="5"/>
  <c r="DE290" i="5"/>
  <c r="DF290" i="5"/>
  <c r="DG290" i="5"/>
  <c r="DH290" i="5"/>
  <c r="DI290" i="5"/>
  <c r="DJ290" i="5"/>
  <c r="DK290" i="5"/>
  <c r="DL290" i="5"/>
  <c r="DM290" i="5"/>
  <c r="DN290" i="5"/>
  <c r="DO290" i="5"/>
  <c r="DP290" i="5"/>
  <c r="DQ290" i="5"/>
  <c r="DR291" i="5"/>
  <c r="CD291" i="5"/>
  <c r="DS291" i="5"/>
  <c r="CE291" i="5"/>
  <c r="DT291" i="5"/>
  <c r="CF291" i="5"/>
  <c r="DU291" i="5"/>
  <c r="CG291" i="5"/>
  <c r="CH291" i="5"/>
  <c r="CI291" i="5"/>
  <c r="CJ291" i="5"/>
  <c r="CK291" i="5"/>
  <c r="CL291" i="5"/>
  <c r="CM291" i="5"/>
  <c r="CN291" i="5"/>
  <c r="CO291" i="5"/>
  <c r="CP291" i="5"/>
  <c r="CQ291" i="5"/>
  <c r="CR291" i="5"/>
  <c r="CS291" i="5"/>
  <c r="CT291" i="5"/>
  <c r="CU291" i="5"/>
  <c r="CV291" i="5"/>
  <c r="CW291" i="5"/>
  <c r="CX291" i="5"/>
  <c r="CY291" i="5"/>
  <c r="CZ291" i="5"/>
  <c r="DA291" i="5"/>
  <c r="DB291" i="5"/>
  <c r="DC291" i="5"/>
  <c r="DD291" i="5"/>
  <c r="DE291" i="5"/>
  <c r="DF291" i="5"/>
  <c r="DG291" i="5"/>
  <c r="DH291" i="5"/>
  <c r="DI291" i="5"/>
  <c r="DJ291" i="5"/>
  <c r="DK291" i="5"/>
  <c r="DL291" i="5"/>
  <c r="DM291" i="5"/>
  <c r="DN291" i="5"/>
  <c r="DO291" i="5"/>
  <c r="DP291" i="5"/>
  <c r="DQ291" i="5"/>
  <c r="DR292" i="5"/>
  <c r="CD292" i="5"/>
  <c r="DS292" i="5"/>
  <c r="CE292" i="5"/>
  <c r="DT292" i="5"/>
  <c r="CF292" i="5"/>
  <c r="DU292" i="5"/>
  <c r="CG292" i="5"/>
  <c r="CH292" i="5"/>
  <c r="CI292" i="5"/>
  <c r="CJ292" i="5"/>
  <c r="CK292" i="5"/>
  <c r="CL292" i="5"/>
  <c r="CM292" i="5"/>
  <c r="CN292" i="5"/>
  <c r="CO292" i="5"/>
  <c r="CP292" i="5"/>
  <c r="CQ292" i="5"/>
  <c r="CR292" i="5"/>
  <c r="CS292" i="5"/>
  <c r="CT292" i="5"/>
  <c r="CU292" i="5"/>
  <c r="CV292" i="5"/>
  <c r="CW292" i="5"/>
  <c r="CX292" i="5"/>
  <c r="CY292" i="5"/>
  <c r="CZ292" i="5"/>
  <c r="DA292" i="5"/>
  <c r="DB292" i="5"/>
  <c r="DC292" i="5"/>
  <c r="DD292" i="5"/>
  <c r="DE292" i="5"/>
  <c r="DF292" i="5"/>
  <c r="DG292" i="5"/>
  <c r="DH292" i="5"/>
  <c r="DI292" i="5"/>
  <c r="DJ292" i="5"/>
  <c r="DK292" i="5"/>
  <c r="DL292" i="5"/>
  <c r="DM292" i="5"/>
  <c r="DN292" i="5"/>
  <c r="DO292" i="5"/>
  <c r="DP292" i="5"/>
  <c r="DQ292" i="5"/>
  <c r="DR293" i="5"/>
  <c r="CD293" i="5"/>
  <c r="DS293" i="5"/>
  <c r="CE293" i="5"/>
  <c r="DT293" i="5"/>
  <c r="CF293" i="5"/>
  <c r="DU293" i="5"/>
  <c r="CG293" i="5"/>
  <c r="CH293" i="5"/>
  <c r="CI293" i="5"/>
  <c r="CJ293" i="5"/>
  <c r="CK293" i="5"/>
  <c r="CL293" i="5"/>
  <c r="CM293" i="5"/>
  <c r="CN293" i="5"/>
  <c r="CO293" i="5"/>
  <c r="CP293" i="5"/>
  <c r="CQ293" i="5"/>
  <c r="CR293" i="5"/>
  <c r="CS293" i="5"/>
  <c r="CT293" i="5"/>
  <c r="CU293" i="5"/>
  <c r="CV293" i="5"/>
  <c r="CW293" i="5"/>
  <c r="CX293" i="5"/>
  <c r="CY293" i="5"/>
  <c r="CZ293" i="5"/>
  <c r="DA293" i="5"/>
  <c r="DB293" i="5"/>
  <c r="DC293" i="5"/>
  <c r="DD293" i="5"/>
  <c r="DE293" i="5"/>
  <c r="DF293" i="5"/>
  <c r="DG293" i="5"/>
  <c r="DH293" i="5"/>
  <c r="DI293" i="5"/>
  <c r="DJ293" i="5"/>
  <c r="DK293" i="5"/>
  <c r="DL293" i="5"/>
  <c r="DM293" i="5"/>
  <c r="DN293" i="5"/>
  <c r="DO293" i="5"/>
  <c r="DP293" i="5"/>
  <c r="DQ293" i="5"/>
  <c r="CH294" i="5"/>
  <c r="CI294" i="5"/>
  <c r="CJ294" i="5"/>
  <c r="CK294" i="5"/>
  <c r="CL294" i="5"/>
  <c r="CM294" i="5"/>
  <c r="CN294" i="5"/>
  <c r="CO294" i="5"/>
  <c r="CP294" i="5"/>
  <c r="CQ294" i="5"/>
  <c r="CR294" i="5"/>
  <c r="CS294" i="5"/>
  <c r="CT294" i="5"/>
  <c r="CU294" i="5"/>
  <c r="CV294" i="5"/>
  <c r="CW294" i="5"/>
  <c r="CX294" i="5"/>
  <c r="CY294" i="5"/>
  <c r="CZ294" i="5"/>
  <c r="DA294" i="5"/>
  <c r="DB294" i="5"/>
  <c r="DC294" i="5"/>
  <c r="DD294" i="5"/>
  <c r="DE294" i="5"/>
  <c r="DF294" i="5"/>
  <c r="DG294" i="5"/>
  <c r="DH294" i="5"/>
  <c r="DI294" i="5"/>
  <c r="DJ294" i="5"/>
  <c r="DK294" i="5"/>
  <c r="DL294" i="5"/>
  <c r="DM294" i="5"/>
  <c r="DN294" i="5"/>
  <c r="DO294" i="5"/>
  <c r="DP294" i="5"/>
  <c r="DQ294" i="5"/>
  <c r="DR294" i="5"/>
  <c r="DS294" i="5"/>
  <c r="DT294" i="5"/>
  <c r="DU294" i="5"/>
  <c r="DR295" i="5"/>
  <c r="CD295" i="5"/>
  <c r="DS295" i="5"/>
  <c r="CE295" i="5"/>
  <c r="DT295" i="5"/>
  <c r="CF295" i="5"/>
  <c r="DU295" i="5"/>
  <c r="CG295" i="5"/>
  <c r="CH295" i="5"/>
  <c r="CI295" i="5"/>
  <c r="CJ295" i="5"/>
  <c r="CK295" i="5"/>
  <c r="CL295" i="5"/>
  <c r="CM295" i="5"/>
  <c r="CN295" i="5"/>
  <c r="CO295" i="5"/>
  <c r="CP295" i="5"/>
  <c r="CQ295" i="5"/>
  <c r="CR295" i="5"/>
  <c r="CS295" i="5"/>
  <c r="CT295" i="5"/>
  <c r="CU295" i="5"/>
  <c r="CV295" i="5"/>
  <c r="CW295" i="5"/>
  <c r="CX295" i="5"/>
  <c r="CY295" i="5"/>
  <c r="CZ295" i="5"/>
  <c r="DA295" i="5"/>
  <c r="DB295" i="5"/>
  <c r="DC295" i="5"/>
  <c r="DD295" i="5"/>
  <c r="DE295" i="5"/>
  <c r="DF295" i="5"/>
  <c r="DG295" i="5"/>
  <c r="DH295" i="5"/>
  <c r="DI295" i="5"/>
  <c r="DJ295" i="5"/>
  <c r="DK295" i="5"/>
  <c r="DL295" i="5"/>
  <c r="DM295" i="5"/>
  <c r="DN295" i="5"/>
  <c r="DO295" i="5"/>
  <c r="DP295" i="5"/>
  <c r="DQ295" i="5"/>
  <c r="DR296" i="5"/>
  <c r="CD296" i="5"/>
  <c r="DS296" i="5"/>
  <c r="CE296" i="5"/>
  <c r="DT296" i="5"/>
  <c r="CF296" i="5"/>
  <c r="DU296" i="5"/>
  <c r="CG296" i="5"/>
  <c r="CH296" i="5"/>
  <c r="CI296" i="5"/>
  <c r="CJ296" i="5"/>
  <c r="CK296" i="5"/>
  <c r="CL296" i="5"/>
  <c r="CM296" i="5"/>
  <c r="CN296" i="5"/>
  <c r="CO296" i="5"/>
  <c r="CP296" i="5"/>
  <c r="CQ296" i="5"/>
  <c r="CR296" i="5"/>
  <c r="CS296" i="5"/>
  <c r="CT296" i="5"/>
  <c r="CU296" i="5"/>
  <c r="CV296" i="5"/>
  <c r="CW296" i="5"/>
  <c r="CX296" i="5"/>
  <c r="CY296" i="5"/>
  <c r="CZ296" i="5"/>
  <c r="DA296" i="5"/>
  <c r="DB296" i="5"/>
  <c r="DC296" i="5"/>
  <c r="DD296" i="5"/>
  <c r="DE296" i="5"/>
  <c r="DF296" i="5"/>
  <c r="DG296" i="5"/>
  <c r="DH296" i="5"/>
  <c r="DI296" i="5"/>
  <c r="DJ296" i="5"/>
  <c r="DK296" i="5"/>
  <c r="DL296" i="5"/>
  <c r="DM296" i="5"/>
  <c r="DN296" i="5"/>
  <c r="DO296" i="5"/>
  <c r="DP296" i="5"/>
  <c r="DQ296" i="5"/>
  <c r="DR297" i="5"/>
  <c r="CD297" i="5"/>
  <c r="DS297" i="5"/>
  <c r="CE297" i="5"/>
  <c r="DT297" i="5"/>
  <c r="CF297" i="5"/>
  <c r="DU297" i="5"/>
  <c r="CG297" i="5"/>
  <c r="CH297" i="5"/>
  <c r="CI297" i="5"/>
  <c r="CJ297" i="5"/>
  <c r="CK297" i="5"/>
  <c r="CL297" i="5"/>
  <c r="CM297" i="5"/>
  <c r="CN297" i="5"/>
  <c r="CO297" i="5"/>
  <c r="CP297" i="5"/>
  <c r="CQ297" i="5"/>
  <c r="CR297" i="5"/>
  <c r="CS297" i="5"/>
  <c r="CT297" i="5"/>
  <c r="CU297" i="5"/>
  <c r="CV297" i="5"/>
  <c r="CW297" i="5"/>
  <c r="CX297" i="5"/>
  <c r="CY297" i="5"/>
  <c r="CZ297" i="5"/>
  <c r="DA297" i="5"/>
  <c r="DB297" i="5"/>
  <c r="DC297" i="5"/>
  <c r="DD297" i="5"/>
  <c r="DE297" i="5"/>
  <c r="DF297" i="5"/>
  <c r="DG297" i="5"/>
  <c r="DH297" i="5"/>
  <c r="DI297" i="5"/>
  <c r="DJ297" i="5"/>
  <c r="DK297" i="5"/>
  <c r="DL297" i="5"/>
  <c r="DM297" i="5"/>
  <c r="DN297" i="5"/>
  <c r="DO297" i="5"/>
  <c r="DP297" i="5"/>
  <c r="DQ297" i="5"/>
  <c r="DR298" i="5"/>
  <c r="CD298" i="5"/>
  <c r="DS298" i="5"/>
  <c r="CE298" i="5"/>
  <c r="DT298" i="5"/>
  <c r="CF298" i="5"/>
  <c r="DU298" i="5"/>
  <c r="CG298" i="5"/>
  <c r="CH298" i="5"/>
  <c r="CI298" i="5"/>
  <c r="CJ298" i="5"/>
  <c r="CK298" i="5"/>
  <c r="CL298" i="5"/>
  <c r="CM298" i="5"/>
  <c r="CN298" i="5"/>
  <c r="CO298" i="5"/>
  <c r="CP298" i="5"/>
  <c r="CQ298" i="5"/>
  <c r="CR298" i="5"/>
  <c r="CS298" i="5"/>
  <c r="CT298" i="5"/>
  <c r="CU298" i="5"/>
  <c r="CV298" i="5"/>
  <c r="CW298" i="5"/>
  <c r="CX298" i="5"/>
  <c r="CY298" i="5"/>
  <c r="CZ298" i="5"/>
  <c r="DA298" i="5"/>
  <c r="DB298" i="5"/>
  <c r="DC298" i="5"/>
  <c r="DD298" i="5"/>
  <c r="DE298" i="5"/>
  <c r="DF298" i="5"/>
  <c r="DG298" i="5"/>
  <c r="DH298" i="5"/>
  <c r="DI298" i="5"/>
  <c r="DJ298" i="5"/>
  <c r="DK298" i="5"/>
  <c r="DL298" i="5"/>
  <c r="DM298" i="5"/>
  <c r="DN298" i="5"/>
  <c r="DO298" i="5"/>
  <c r="DP298" i="5"/>
  <c r="DQ298" i="5"/>
  <c r="DR299" i="5"/>
  <c r="CD299" i="5"/>
  <c r="DS299" i="5"/>
  <c r="CE299" i="5"/>
  <c r="DT299" i="5"/>
  <c r="CF299" i="5"/>
  <c r="DU299" i="5"/>
  <c r="CG299" i="5"/>
  <c r="CH299" i="5"/>
  <c r="CI299" i="5"/>
  <c r="CJ299" i="5"/>
  <c r="CK299" i="5"/>
  <c r="CL299" i="5"/>
  <c r="CM299" i="5"/>
  <c r="CN299" i="5"/>
  <c r="CO299" i="5"/>
  <c r="CP299" i="5"/>
  <c r="CQ299" i="5"/>
  <c r="CR299" i="5"/>
  <c r="CS299" i="5"/>
  <c r="CT299" i="5"/>
  <c r="CU299" i="5"/>
  <c r="CV299" i="5"/>
  <c r="CW299" i="5"/>
  <c r="CX299" i="5"/>
  <c r="CY299" i="5"/>
  <c r="CZ299" i="5"/>
  <c r="DA299" i="5"/>
  <c r="DB299" i="5"/>
  <c r="DC299" i="5"/>
  <c r="DD299" i="5"/>
  <c r="DE299" i="5"/>
  <c r="DF299" i="5"/>
  <c r="DG299" i="5"/>
  <c r="DH299" i="5"/>
  <c r="DI299" i="5"/>
  <c r="DJ299" i="5"/>
  <c r="DK299" i="5"/>
  <c r="DL299" i="5"/>
  <c r="DM299" i="5"/>
  <c r="DN299" i="5"/>
  <c r="DO299" i="5"/>
  <c r="DP299" i="5"/>
  <c r="DQ299" i="5"/>
  <c r="DR300" i="5"/>
  <c r="CD300" i="5"/>
  <c r="DS300" i="5"/>
  <c r="CE300" i="5"/>
  <c r="DT300" i="5"/>
  <c r="CF300" i="5"/>
  <c r="DU300" i="5"/>
  <c r="CG300" i="5"/>
  <c r="CH300" i="5"/>
  <c r="CI300" i="5"/>
  <c r="CJ300" i="5"/>
  <c r="CK300" i="5"/>
  <c r="CL300" i="5"/>
  <c r="CM300" i="5"/>
  <c r="CN300" i="5"/>
  <c r="CO300" i="5"/>
  <c r="CP300" i="5"/>
  <c r="CQ300" i="5"/>
  <c r="CR300" i="5"/>
  <c r="CS300" i="5"/>
  <c r="CT300" i="5"/>
  <c r="CU300" i="5"/>
  <c r="CV300" i="5"/>
  <c r="CW300" i="5"/>
  <c r="CX300" i="5"/>
  <c r="CY300" i="5"/>
  <c r="CZ300" i="5"/>
  <c r="DA300" i="5"/>
  <c r="DB300" i="5"/>
  <c r="DC300" i="5"/>
  <c r="DD300" i="5"/>
  <c r="DE300" i="5"/>
  <c r="DF300" i="5"/>
  <c r="DG300" i="5"/>
  <c r="DH300" i="5"/>
  <c r="DI300" i="5"/>
  <c r="DJ300" i="5"/>
  <c r="DK300" i="5"/>
  <c r="DL300" i="5"/>
  <c r="DM300" i="5"/>
  <c r="DN300" i="5"/>
  <c r="DO300" i="5"/>
  <c r="DP300" i="5"/>
  <c r="DQ300" i="5"/>
  <c r="DR302" i="5"/>
  <c r="CD302" i="5"/>
  <c r="DS302" i="5"/>
  <c r="CE302" i="5"/>
  <c r="DT302" i="5"/>
  <c r="CF302" i="5"/>
  <c r="DU302" i="5"/>
  <c r="CG302" i="5"/>
  <c r="CH302" i="5"/>
  <c r="CI302" i="5"/>
  <c r="CJ302" i="5"/>
  <c r="CK302" i="5"/>
  <c r="CL302" i="5"/>
  <c r="CM302" i="5"/>
  <c r="CN302" i="5"/>
  <c r="CO302" i="5"/>
  <c r="CP302" i="5"/>
  <c r="CQ302" i="5"/>
  <c r="CR302" i="5"/>
  <c r="CS302" i="5"/>
  <c r="CT302" i="5"/>
  <c r="CU302" i="5"/>
  <c r="CV302" i="5"/>
  <c r="CW302" i="5"/>
  <c r="CX302" i="5"/>
  <c r="CY302" i="5"/>
  <c r="CZ302" i="5"/>
  <c r="DA302" i="5"/>
  <c r="DB302" i="5"/>
  <c r="DC302" i="5"/>
  <c r="DD302" i="5"/>
  <c r="DE302" i="5"/>
  <c r="DF302" i="5"/>
  <c r="DG302" i="5"/>
  <c r="DH302" i="5"/>
  <c r="DI302" i="5"/>
  <c r="DJ302" i="5"/>
  <c r="DK302" i="5"/>
  <c r="DL302" i="5"/>
  <c r="DM302" i="5"/>
  <c r="DN302" i="5"/>
  <c r="DO302" i="5"/>
  <c r="DP302" i="5"/>
  <c r="DQ302" i="5"/>
  <c r="DR303" i="5"/>
  <c r="CD303" i="5"/>
  <c r="DS303" i="5"/>
  <c r="CE303" i="5"/>
  <c r="DT303" i="5"/>
  <c r="CF303" i="5"/>
  <c r="DU303" i="5"/>
  <c r="CG303" i="5"/>
  <c r="CH303" i="5"/>
  <c r="CI303" i="5"/>
  <c r="CJ303" i="5"/>
  <c r="CK303" i="5"/>
  <c r="CL303" i="5"/>
  <c r="CM303" i="5"/>
  <c r="CN303" i="5"/>
  <c r="CO303" i="5"/>
  <c r="CP303" i="5"/>
  <c r="CQ303" i="5"/>
  <c r="CR303" i="5"/>
  <c r="CS303" i="5"/>
  <c r="CT303" i="5"/>
  <c r="CU303" i="5"/>
  <c r="CV303" i="5"/>
  <c r="CW303" i="5"/>
  <c r="CX303" i="5"/>
  <c r="CY303" i="5"/>
  <c r="CZ303" i="5"/>
  <c r="DA303" i="5"/>
  <c r="DB303" i="5"/>
  <c r="DC303" i="5"/>
  <c r="DD303" i="5"/>
  <c r="DE303" i="5"/>
  <c r="DF303" i="5"/>
  <c r="DG303" i="5"/>
  <c r="DH303" i="5"/>
  <c r="DI303" i="5"/>
  <c r="DJ303" i="5"/>
  <c r="DK303" i="5"/>
  <c r="DL303" i="5"/>
  <c r="DM303" i="5"/>
  <c r="DN303" i="5"/>
  <c r="DO303" i="5"/>
  <c r="DP303" i="5"/>
  <c r="DQ303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DR304" i="5"/>
  <c r="CD304" i="5"/>
  <c r="DS304" i="5"/>
  <c r="CE304" i="5"/>
  <c r="DT304" i="5"/>
  <c r="CF304" i="5"/>
  <c r="DU304" i="5"/>
  <c r="CG304" i="5"/>
  <c r="CH304" i="5"/>
  <c r="CI304" i="5"/>
  <c r="CJ304" i="5"/>
  <c r="CK304" i="5"/>
  <c r="CL304" i="5"/>
  <c r="CM304" i="5"/>
  <c r="CN304" i="5"/>
  <c r="CO304" i="5"/>
  <c r="CP304" i="5"/>
  <c r="CQ304" i="5"/>
  <c r="CR304" i="5"/>
  <c r="CS304" i="5"/>
  <c r="CT304" i="5"/>
  <c r="CU304" i="5"/>
  <c r="CV304" i="5"/>
  <c r="CW304" i="5"/>
  <c r="CX304" i="5"/>
  <c r="CY304" i="5"/>
  <c r="CZ304" i="5"/>
  <c r="DA304" i="5"/>
  <c r="DB304" i="5"/>
  <c r="DC304" i="5"/>
  <c r="DD304" i="5"/>
  <c r="DE304" i="5"/>
  <c r="DF304" i="5"/>
  <c r="DG304" i="5"/>
  <c r="DH304" i="5"/>
  <c r="DI304" i="5"/>
  <c r="DJ304" i="5"/>
  <c r="DK304" i="5"/>
  <c r="DL304" i="5"/>
  <c r="DM304" i="5"/>
  <c r="DN304" i="5"/>
  <c r="DO304" i="5"/>
  <c r="DP304" i="5"/>
  <c r="DQ304" i="5"/>
  <c r="DR305" i="5"/>
  <c r="CD305" i="5"/>
  <c r="DS305" i="5"/>
  <c r="CE305" i="5"/>
  <c r="DT305" i="5"/>
  <c r="CF305" i="5"/>
  <c r="DU305" i="5"/>
  <c r="CG305" i="5"/>
  <c r="CH305" i="5"/>
  <c r="CI305" i="5"/>
  <c r="CJ305" i="5"/>
  <c r="CK305" i="5"/>
  <c r="CL305" i="5"/>
  <c r="CM305" i="5"/>
  <c r="CN305" i="5"/>
  <c r="CO305" i="5"/>
  <c r="CP305" i="5"/>
  <c r="CQ305" i="5"/>
  <c r="CR305" i="5"/>
  <c r="CS305" i="5"/>
  <c r="CT305" i="5"/>
  <c r="CU305" i="5"/>
  <c r="CV305" i="5"/>
  <c r="CW305" i="5"/>
  <c r="CX305" i="5"/>
  <c r="CY305" i="5"/>
  <c r="CZ305" i="5"/>
  <c r="DA305" i="5"/>
  <c r="DB305" i="5"/>
  <c r="DC305" i="5"/>
  <c r="DD305" i="5"/>
  <c r="DE305" i="5"/>
  <c r="DF305" i="5"/>
  <c r="DG305" i="5"/>
  <c r="DH305" i="5"/>
  <c r="DI305" i="5"/>
  <c r="DJ305" i="5"/>
  <c r="DK305" i="5"/>
  <c r="DL305" i="5"/>
  <c r="DM305" i="5"/>
  <c r="DN305" i="5"/>
  <c r="DO305" i="5"/>
  <c r="DP305" i="5"/>
  <c r="DQ305" i="5"/>
  <c r="DR306" i="5"/>
  <c r="CD306" i="5"/>
  <c r="DS306" i="5"/>
  <c r="CE306" i="5"/>
  <c r="DT306" i="5"/>
  <c r="CF306" i="5"/>
  <c r="DU306" i="5"/>
  <c r="CG306" i="5"/>
  <c r="CH306" i="5"/>
  <c r="CI306" i="5"/>
  <c r="CJ306" i="5"/>
  <c r="CK306" i="5"/>
  <c r="CL306" i="5"/>
  <c r="CM306" i="5"/>
  <c r="CN306" i="5"/>
  <c r="CO306" i="5"/>
  <c r="CP306" i="5"/>
  <c r="CQ306" i="5"/>
  <c r="CR306" i="5"/>
  <c r="CS306" i="5"/>
  <c r="CT306" i="5"/>
  <c r="CU306" i="5"/>
  <c r="CV306" i="5"/>
  <c r="CW306" i="5"/>
  <c r="CX306" i="5"/>
  <c r="CY306" i="5"/>
  <c r="CZ306" i="5"/>
  <c r="DA306" i="5"/>
  <c r="DB306" i="5"/>
  <c r="DC306" i="5"/>
  <c r="DD306" i="5"/>
  <c r="DE306" i="5"/>
  <c r="DF306" i="5"/>
  <c r="DG306" i="5"/>
  <c r="DH306" i="5"/>
  <c r="DI306" i="5"/>
  <c r="DJ306" i="5"/>
  <c r="DK306" i="5"/>
  <c r="DL306" i="5"/>
  <c r="DM306" i="5"/>
  <c r="DN306" i="5"/>
  <c r="DO306" i="5"/>
  <c r="DP306" i="5"/>
  <c r="DQ306" i="5"/>
  <c r="DR307" i="5"/>
  <c r="CD307" i="5"/>
  <c r="DS307" i="5"/>
  <c r="CE307" i="5"/>
  <c r="DT307" i="5"/>
  <c r="CF307" i="5"/>
  <c r="DU307" i="5"/>
  <c r="CG307" i="5"/>
  <c r="CH307" i="5"/>
  <c r="CI307" i="5"/>
  <c r="CJ307" i="5"/>
  <c r="CK307" i="5"/>
  <c r="CL307" i="5"/>
  <c r="CM307" i="5"/>
  <c r="CN307" i="5"/>
  <c r="CO307" i="5"/>
  <c r="CP307" i="5"/>
  <c r="CQ307" i="5"/>
  <c r="CR307" i="5"/>
  <c r="CS307" i="5"/>
  <c r="CT307" i="5"/>
  <c r="CU307" i="5"/>
  <c r="CV307" i="5"/>
  <c r="CW307" i="5"/>
  <c r="CX307" i="5"/>
  <c r="CY307" i="5"/>
  <c r="CZ307" i="5"/>
  <c r="DA307" i="5"/>
  <c r="DB307" i="5"/>
  <c r="DC307" i="5"/>
  <c r="DD307" i="5"/>
  <c r="DE307" i="5"/>
  <c r="DF307" i="5"/>
  <c r="DG307" i="5"/>
  <c r="DH307" i="5"/>
  <c r="DI307" i="5"/>
  <c r="DJ307" i="5"/>
  <c r="DK307" i="5"/>
  <c r="DL307" i="5"/>
  <c r="DM307" i="5"/>
  <c r="DN307" i="5"/>
  <c r="DO307" i="5"/>
  <c r="DP307" i="5"/>
  <c r="DQ307" i="5"/>
  <c r="DR308" i="5"/>
  <c r="CD308" i="5"/>
  <c r="DS308" i="5"/>
  <c r="CE308" i="5"/>
  <c r="DT308" i="5"/>
  <c r="CF308" i="5"/>
  <c r="DU308" i="5"/>
  <c r="CG308" i="5"/>
  <c r="CH308" i="5"/>
  <c r="CI308" i="5"/>
  <c r="CJ308" i="5"/>
  <c r="CK308" i="5"/>
  <c r="CL308" i="5"/>
  <c r="CM308" i="5"/>
  <c r="CN308" i="5"/>
  <c r="CO308" i="5"/>
  <c r="CP308" i="5"/>
  <c r="CQ308" i="5"/>
  <c r="CR308" i="5"/>
  <c r="CS308" i="5"/>
  <c r="CT308" i="5"/>
  <c r="CU308" i="5"/>
  <c r="CV308" i="5"/>
  <c r="CW308" i="5"/>
  <c r="CX308" i="5"/>
  <c r="CY308" i="5"/>
  <c r="CZ308" i="5"/>
  <c r="DA308" i="5"/>
  <c r="DB308" i="5"/>
  <c r="DC308" i="5"/>
  <c r="DD308" i="5"/>
  <c r="DE308" i="5"/>
  <c r="DF308" i="5"/>
  <c r="DG308" i="5"/>
  <c r="DH308" i="5"/>
  <c r="DI308" i="5"/>
  <c r="DJ308" i="5"/>
  <c r="DK308" i="5"/>
  <c r="DL308" i="5"/>
  <c r="DM308" i="5"/>
  <c r="DN308" i="5"/>
  <c r="DO308" i="5"/>
  <c r="DP308" i="5"/>
  <c r="DQ308" i="5"/>
  <c r="DR309" i="5"/>
  <c r="CD309" i="5"/>
  <c r="DS309" i="5"/>
  <c r="CE309" i="5"/>
  <c r="DT309" i="5"/>
  <c r="CF309" i="5"/>
  <c r="DU309" i="5"/>
  <c r="CG309" i="5"/>
  <c r="CH309" i="5"/>
  <c r="CI309" i="5"/>
  <c r="CJ309" i="5"/>
  <c r="CK309" i="5"/>
  <c r="CL309" i="5"/>
  <c r="CM309" i="5"/>
  <c r="CN309" i="5"/>
  <c r="CO309" i="5"/>
  <c r="CP309" i="5"/>
  <c r="CQ309" i="5"/>
  <c r="CR309" i="5"/>
  <c r="CS309" i="5"/>
  <c r="CT309" i="5"/>
  <c r="CU309" i="5"/>
  <c r="CV309" i="5"/>
  <c r="CW309" i="5"/>
  <c r="CX309" i="5"/>
  <c r="CY309" i="5"/>
  <c r="CZ309" i="5"/>
  <c r="DA309" i="5"/>
  <c r="DB309" i="5"/>
  <c r="DC309" i="5"/>
  <c r="DD309" i="5"/>
  <c r="DE309" i="5"/>
  <c r="DF309" i="5"/>
  <c r="DG309" i="5"/>
  <c r="DH309" i="5"/>
  <c r="DI309" i="5"/>
  <c r="DJ309" i="5"/>
  <c r="DK309" i="5"/>
  <c r="DL309" i="5"/>
  <c r="DM309" i="5"/>
  <c r="DN309" i="5"/>
  <c r="DO309" i="5"/>
  <c r="DP309" i="5"/>
  <c r="DQ309" i="5"/>
  <c r="DR310" i="5"/>
  <c r="CD310" i="5"/>
  <c r="DS310" i="5"/>
  <c r="CE310" i="5"/>
  <c r="DT310" i="5"/>
  <c r="CF310" i="5"/>
  <c r="DU310" i="5"/>
  <c r="CG310" i="5"/>
  <c r="CH310" i="5"/>
  <c r="CI310" i="5"/>
  <c r="CJ310" i="5"/>
  <c r="CK310" i="5"/>
  <c r="CL310" i="5"/>
  <c r="CM310" i="5"/>
  <c r="CN310" i="5"/>
  <c r="CO310" i="5"/>
  <c r="CP310" i="5"/>
  <c r="CQ310" i="5"/>
  <c r="CR310" i="5"/>
  <c r="CS310" i="5"/>
  <c r="CT310" i="5"/>
  <c r="CU310" i="5"/>
  <c r="CV310" i="5"/>
  <c r="CW310" i="5"/>
  <c r="CX310" i="5"/>
  <c r="CY310" i="5"/>
  <c r="CZ310" i="5"/>
  <c r="DA310" i="5"/>
  <c r="DB310" i="5"/>
  <c r="DC310" i="5"/>
  <c r="DD310" i="5"/>
  <c r="DE310" i="5"/>
  <c r="DF310" i="5"/>
  <c r="DG310" i="5"/>
  <c r="DH310" i="5"/>
  <c r="DI310" i="5"/>
  <c r="DJ310" i="5"/>
  <c r="DK310" i="5"/>
  <c r="DL310" i="5"/>
  <c r="DM310" i="5"/>
  <c r="DN310" i="5"/>
  <c r="DO310" i="5"/>
  <c r="DP310" i="5"/>
  <c r="DQ310" i="5"/>
  <c r="DR312" i="5"/>
  <c r="CD312" i="5"/>
  <c r="DS312" i="5"/>
  <c r="CE312" i="5"/>
  <c r="DT312" i="5"/>
  <c r="CF312" i="5"/>
  <c r="DU312" i="5"/>
  <c r="CG312" i="5"/>
  <c r="CH312" i="5"/>
  <c r="CI312" i="5"/>
  <c r="CJ312" i="5"/>
  <c r="CK312" i="5"/>
  <c r="CL312" i="5"/>
  <c r="CM312" i="5"/>
  <c r="CN312" i="5"/>
  <c r="CO312" i="5"/>
  <c r="CP312" i="5"/>
  <c r="CQ312" i="5"/>
  <c r="CR312" i="5"/>
  <c r="CS312" i="5"/>
  <c r="CT312" i="5"/>
  <c r="CU312" i="5"/>
  <c r="CV312" i="5"/>
  <c r="CW312" i="5"/>
  <c r="CX312" i="5"/>
  <c r="CY312" i="5"/>
  <c r="CZ312" i="5"/>
  <c r="DA312" i="5"/>
  <c r="DB312" i="5"/>
  <c r="DC312" i="5"/>
  <c r="DD312" i="5"/>
  <c r="DE312" i="5"/>
  <c r="DF312" i="5"/>
  <c r="DG312" i="5"/>
  <c r="DH312" i="5"/>
  <c r="DI312" i="5"/>
  <c r="DJ312" i="5"/>
  <c r="DK312" i="5"/>
  <c r="DL312" i="5"/>
  <c r="DM312" i="5"/>
  <c r="DN312" i="5"/>
  <c r="DO312" i="5"/>
  <c r="DP312" i="5"/>
  <c r="DQ312" i="5"/>
  <c r="DR313" i="5"/>
  <c r="CD313" i="5"/>
  <c r="DS313" i="5"/>
  <c r="CE313" i="5"/>
  <c r="DT313" i="5"/>
  <c r="CF313" i="5"/>
  <c r="DU313" i="5"/>
  <c r="CG313" i="5"/>
  <c r="CH313" i="5"/>
  <c r="CI313" i="5"/>
  <c r="CJ313" i="5"/>
  <c r="CK313" i="5"/>
  <c r="CL313" i="5"/>
  <c r="CM313" i="5"/>
  <c r="CN313" i="5"/>
  <c r="CO313" i="5"/>
  <c r="CP313" i="5"/>
  <c r="CQ313" i="5"/>
  <c r="CR313" i="5"/>
  <c r="CS313" i="5"/>
  <c r="CT313" i="5"/>
  <c r="CU313" i="5"/>
  <c r="CV313" i="5"/>
  <c r="CW313" i="5"/>
  <c r="CX313" i="5"/>
  <c r="CY313" i="5"/>
  <c r="CZ313" i="5"/>
  <c r="DA313" i="5"/>
  <c r="DB313" i="5"/>
  <c r="DC313" i="5"/>
  <c r="DD313" i="5"/>
  <c r="DE313" i="5"/>
  <c r="DF313" i="5"/>
  <c r="DG313" i="5"/>
  <c r="DH313" i="5"/>
  <c r="DI313" i="5"/>
  <c r="DJ313" i="5"/>
  <c r="DK313" i="5"/>
  <c r="DL313" i="5"/>
  <c r="DM313" i="5"/>
  <c r="DN313" i="5"/>
  <c r="DO313" i="5"/>
  <c r="DP313" i="5"/>
  <c r="DQ313" i="5"/>
  <c r="DR314" i="5"/>
  <c r="CD314" i="5"/>
  <c r="DS314" i="5"/>
  <c r="CE314" i="5"/>
  <c r="DT314" i="5"/>
  <c r="CF314" i="5"/>
  <c r="DU314" i="5"/>
  <c r="CG314" i="5"/>
  <c r="CH314" i="5"/>
  <c r="CI314" i="5"/>
  <c r="CJ314" i="5"/>
  <c r="CK314" i="5"/>
  <c r="CL314" i="5"/>
  <c r="CM314" i="5"/>
  <c r="CN314" i="5"/>
  <c r="CO314" i="5"/>
  <c r="CP314" i="5"/>
  <c r="CQ314" i="5"/>
  <c r="CR314" i="5"/>
  <c r="CS314" i="5"/>
  <c r="CT314" i="5"/>
  <c r="CU314" i="5"/>
  <c r="CV314" i="5"/>
  <c r="CW314" i="5"/>
  <c r="CX314" i="5"/>
  <c r="CY314" i="5"/>
  <c r="CZ314" i="5"/>
  <c r="DA314" i="5"/>
  <c r="DB314" i="5"/>
  <c r="DC314" i="5"/>
  <c r="DD314" i="5"/>
  <c r="DE314" i="5"/>
  <c r="DF314" i="5"/>
  <c r="DG314" i="5"/>
  <c r="DH314" i="5"/>
  <c r="DI314" i="5"/>
  <c r="DJ314" i="5"/>
  <c r="DK314" i="5"/>
  <c r="DL314" i="5"/>
  <c r="DM314" i="5"/>
  <c r="DN314" i="5"/>
  <c r="DO314" i="5"/>
  <c r="DP314" i="5"/>
  <c r="DQ314" i="5"/>
  <c r="DR315" i="5"/>
  <c r="CD315" i="5"/>
  <c r="DS315" i="5"/>
  <c r="CE315" i="5"/>
  <c r="DT315" i="5"/>
  <c r="CF315" i="5"/>
  <c r="DU315" i="5"/>
  <c r="CG315" i="5"/>
  <c r="CH315" i="5"/>
  <c r="CI315" i="5"/>
  <c r="CJ315" i="5"/>
  <c r="CK315" i="5"/>
  <c r="CL315" i="5"/>
  <c r="CM315" i="5"/>
  <c r="CN315" i="5"/>
  <c r="CO315" i="5"/>
  <c r="CP315" i="5"/>
  <c r="CQ315" i="5"/>
  <c r="CR315" i="5"/>
  <c r="CS315" i="5"/>
  <c r="CT315" i="5"/>
  <c r="CU315" i="5"/>
  <c r="CV315" i="5"/>
  <c r="CW315" i="5"/>
  <c r="CX315" i="5"/>
  <c r="CY315" i="5"/>
  <c r="CZ315" i="5"/>
  <c r="DA315" i="5"/>
  <c r="DB315" i="5"/>
  <c r="DC315" i="5"/>
  <c r="DD315" i="5"/>
  <c r="DE315" i="5"/>
  <c r="DF315" i="5"/>
  <c r="DG315" i="5"/>
  <c r="DH315" i="5"/>
  <c r="DI315" i="5"/>
  <c r="DJ315" i="5"/>
  <c r="DK315" i="5"/>
  <c r="DL315" i="5"/>
  <c r="DM315" i="5"/>
  <c r="DN315" i="5"/>
  <c r="DO315" i="5"/>
  <c r="DP315" i="5"/>
  <c r="DQ315" i="5"/>
  <c r="DR316" i="5"/>
  <c r="CD316" i="5"/>
  <c r="DS316" i="5"/>
  <c r="CE316" i="5"/>
  <c r="DT316" i="5"/>
  <c r="CF316" i="5"/>
  <c r="DU316" i="5"/>
  <c r="CG316" i="5"/>
  <c r="CH316" i="5"/>
  <c r="CI316" i="5"/>
  <c r="CJ316" i="5"/>
  <c r="CK316" i="5"/>
  <c r="CL316" i="5"/>
  <c r="CM316" i="5"/>
  <c r="CN316" i="5"/>
  <c r="CO316" i="5"/>
  <c r="CP316" i="5"/>
  <c r="CQ316" i="5"/>
  <c r="CR316" i="5"/>
  <c r="CS316" i="5"/>
  <c r="CT316" i="5"/>
  <c r="CU316" i="5"/>
  <c r="CV316" i="5"/>
  <c r="CW316" i="5"/>
  <c r="CX316" i="5"/>
  <c r="CY316" i="5"/>
  <c r="CZ316" i="5"/>
  <c r="DA316" i="5"/>
  <c r="DB316" i="5"/>
  <c r="DC316" i="5"/>
  <c r="DD316" i="5"/>
  <c r="DE316" i="5"/>
  <c r="DF316" i="5"/>
  <c r="DG316" i="5"/>
  <c r="DH316" i="5"/>
  <c r="DI316" i="5"/>
  <c r="DJ316" i="5"/>
  <c r="DK316" i="5"/>
  <c r="DL316" i="5"/>
  <c r="DM316" i="5"/>
  <c r="DN316" i="5"/>
  <c r="DO316" i="5"/>
  <c r="DP316" i="5"/>
  <c r="DQ316" i="5"/>
  <c r="DR317" i="5"/>
  <c r="CD317" i="5"/>
  <c r="DS317" i="5"/>
  <c r="CE317" i="5"/>
  <c r="DT317" i="5"/>
  <c r="CF317" i="5"/>
  <c r="DU317" i="5"/>
  <c r="CG317" i="5"/>
  <c r="CH317" i="5"/>
  <c r="CI317" i="5"/>
  <c r="CJ317" i="5"/>
  <c r="CK317" i="5"/>
  <c r="CL317" i="5"/>
  <c r="CM317" i="5"/>
  <c r="CN317" i="5"/>
  <c r="CO317" i="5"/>
  <c r="CP317" i="5"/>
  <c r="CQ317" i="5"/>
  <c r="CR317" i="5"/>
  <c r="CS317" i="5"/>
  <c r="CT317" i="5"/>
  <c r="CU317" i="5"/>
  <c r="CV317" i="5"/>
  <c r="CW317" i="5"/>
  <c r="CX317" i="5"/>
  <c r="CY317" i="5"/>
  <c r="CZ317" i="5"/>
  <c r="DA317" i="5"/>
  <c r="DB317" i="5"/>
  <c r="DC317" i="5"/>
  <c r="DD317" i="5"/>
  <c r="DE317" i="5"/>
  <c r="DF317" i="5"/>
  <c r="DG317" i="5"/>
  <c r="DH317" i="5"/>
  <c r="DI317" i="5"/>
  <c r="DJ317" i="5"/>
  <c r="DK317" i="5"/>
  <c r="DL317" i="5"/>
  <c r="DM317" i="5"/>
  <c r="DN317" i="5"/>
  <c r="DO317" i="5"/>
  <c r="DP317" i="5"/>
  <c r="DQ317" i="5"/>
  <c r="DR318" i="5"/>
  <c r="CD318" i="5"/>
  <c r="DS318" i="5"/>
  <c r="CE318" i="5"/>
  <c r="DT318" i="5"/>
  <c r="CF318" i="5"/>
  <c r="DU318" i="5"/>
  <c r="CG318" i="5"/>
  <c r="CH318" i="5"/>
  <c r="CI318" i="5"/>
  <c r="CJ318" i="5"/>
  <c r="CK318" i="5"/>
  <c r="CL318" i="5"/>
  <c r="CM318" i="5"/>
  <c r="CN318" i="5"/>
  <c r="CO318" i="5"/>
  <c r="CP318" i="5"/>
  <c r="CQ318" i="5"/>
  <c r="CR318" i="5"/>
  <c r="CS318" i="5"/>
  <c r="CT318" i="5"/>
  <c r="CU318" i="5"/>
  <c r="CV318" i="5"/>
  <c r="CW318" i="5"/>
  <c r="CX318" i="5"/>
  <c r="CY318" i="5"/>
  <c r="CZ318" i="5"/>
  <c r="DA318" i="5"/>
  <c r="DB318" i="5"/>
  <c r="DC318" i="5"/>
  <c r="DD318" i="5"/>
  <c r="DE318" i="5"/>
  <c r="DF318" i="5"/>
  <c r="DG318" i="5"/>
  <c r="DH318" i="5"/>
  <c r="DI318" i="5"/>
  <c r="DJ318" i="5"/>
  <c r="DK318" i="5"/>
  <c r="DL318" i="5"/>
  <c r="DM318" i="5"/>
  <c r="DN318" i="5"/>
  <c r="DO318" i="5"/>
  <c r="DP318" i="5"/>
  <c r="DQ318" i="5"/>
  <c r="DR319" i="5"/>
  <c r="CD319" i="5"/>
  <c r="DS319" i="5"/>
  <c r="CE319" i="5"/>
  <c r="DT319" i="5"/>
  <c r="CF319" i="5"/>
  <c r="DU319" i="5"/>
  <c r="CG319" i="5"/>
  <c r="CH319" i="5"/>
  <c r="CI319" i="5"/>
  <c r="CJ319" i="5"/>
  <c r="CK319" i="5"/>
  <c r="CL319" i="5"/>
  <c r="CM319" i="5"/>
  <c r="CN319" i="5"/>
  <c r="CO319" i="5"/>
  <c r="CP319" i="5"/>
  <c r="CQ319" i="5"/>
  <c r="CR319" i="5"/>
  <c r="CS319" i="5"/>
  <c r="CT319" i="5"/>
  <c r="CU319" i="5"/>
  <c r="CV319" i="5"/>
  <c r="CW319" i="5"/>
  <c r="CX319" i="5"/>
  <c r="CY319" i="5"/>
  <c r="CZ319" i="5"/>
  <c r="DA319" i="5"/>
  <c r="DB319" i="5"/>
  <c r="DC319" i="5"/>
  <c r="DD319" i="5"/>
  <c r="DE319" i="5"/>
  <c r="DF319" i="5"/>
  <c r="DG319" i="5"/>
  <c r="DH319" i="5"/>
  <c r="DI319" i="5"/>
  <c r="DJ319" i="5"/>
  <c r="DK319" i="5"/>
  <c r="DL319" i="5"/>
  <c r="DM319" i="5"/>
  <c r="DN319" i="5"/>
  <c r="DO319" i="5"/>
  <c r="DP319" i="5"/>
  <c r="DQ319" i="5"/>
  <c r="DR320" i="5"/>
  <c r="CD320" i="5"/>
  <c r="DS320" i="5"/>
  <c r="CE320" i="5"/>
  <c r="DT320" i="5"/>
  <c r="CF320" i="5"/>
  <c r="DU320" i="5"/>
  <c r="CG320" i="5"/>
  <c r="CH320" i="5"/>
  <c r="CI320" i="5"/>
  <c r="CJ320" i="5"/>
  <c r="CK320" i="5"/>
  <c r="CL320" i="5"/>
  <c r="CM320" i="5"/>
  <c r="CN320" i="5"/>
  <c r="CO320" i="5"/>
  <c r="CP320" i="5"/>
  <c r="CQ320" i="5"/>
  <c r="CR320" i="5"/>
  <c r="CS320" i="5"/>
  <c r="CT320" i="5"/>
  <c r="CU320" i="5"/>
  <c r="CV320" i="5"/>
  <c r="CW320" i="5"/>
  <c r="CX320" i="5"/>
  <c r="CY320" i="5"/>
  <c r="CZ320" i="5"/>
  <c r="DA320" i="5"/>
  <c r="DB320" i="5"/>
  <c r="DC320" i="5"/>
  <c r="DD320" i="5"/>
  <c r="DE320" i="5"/>
  <c r="DF320" i="5"/>
  <c r="DG320" i="5"/>
  <c r="DH320" i="5"/>
  <c r="DI320" i="5"/>
  <c r="DJ320" i="5"/>
  <c r="DK320" i="5"/>
  <c r="DL320" i="5"/>
  <c r="DM320" i="5"/>
  <c r="DN320" i="5"/>
  <c r="DO320" i="5"/>
  <c r="DP320" i="5"/>
  <c r="DQ320" i="5"/>
  <c r="DR322" i="5"/>
  <c r="CD322" i="5"/>
  <c r="DS322" i="5"/>
  <c r="CE322" i="5"/>
  <c r="DT322" i="5"/>
  <c r="CF322" i="5"/>
  <c r="DU322" i="5"/>
  <c r="CG322" i="5"/>
  <c r="CH322" i="5"/>
  <c r="CI322" i="5"/>
  <c r="CJ322" i="5"/>
  <c r="CK322" i="5"/>
  <c r="CL322" i="5"/>
  <c r="CM322" i="5"/>
  <c r="CN322" i="5"/>
  <c r="CO322" i="5"/>
  <c r="CP322" i="5"/>
  <c r="CQ322" i="5"/>
  <c r="CR322" i="5"/>
  <c r="CS322" i="5"/>
  <c r="CT322" i="5"/>
  <c r="CU322" i="5"/>
  <c r="CV322" i="5"/>
  <c r="CW322" i="5"/>
  <c r="CX322" i="5"/>
  <c r="CY322" i="5"/>
  <c r="CZ322" i="5"/>
  <c r="DA322" i="5"/>
  <c r="DB322" i="5"/>
  <c r="DC322" i="5"/>
  <c r="DD322" i="5"/>
  <c r="DE322" i="5"/>
  <c r="DF322" i="5"/>
  <c r="DG322" i="5"/>
  <c r="DH322" i="5"/>
  <c r="DI322" i="5"/>
  <c r="DJ322" i="5"/>
  <c r="DK322" i="5"/>
  <c r="DL322" i="5"/>
  <c r="DM322" i="5"/>
  <c r="DN322" i="5"/>
  <c r="DO322" i="5"/>
  <c r="DP322" i="5"/>
  <c r="DQ322" i="5"/>
  <c r="DR323" i="5"/>
  <c r="CD323" i="5"/>
  <c r="DS323" i="5"/>
  <c r="CE323" i="5"/>
  <c r="DT323" i="5"/>
  <c r="CF323" i="5"/>
  <c r="DU323" i="5"/>
  <c r="CG323" i="5"/>
  <c r="CH323" i="5"/>
  <c r="CI323" i="5"/>
  <c r="CJ323" i="5"/>
  <c r="CK323" i="5"/>
  <c r="CL323" i="5"/>
  <c r="CM323" i="5"/>
  <c r="CN323" i="5"/>
  <c r="CO323" i="5"/>
  <c r="CP323" i="5"/>
  <c r="CQ323" i="5"/>
  <c r="CR323" i="5"/>
  <c r="CS323" i="5"/>
  <c r="CT323" i="5"/>
  <c r="CU323" i="5"/>
  <c r="CV323" i="5"/>
  <c r="CW323" i="5"/>
  <c r="CX323" i="5"/>
  <c r="CY323" i="5"/>
  <c r="CZ323" i="5"/>
  <c r="DA323" i="5"/>
  <c r="DB323" i="5"/>
  <c r="DC323" i="5"/>
  <c r="DD323" i="5"/>
  <c r="DE323" i="5"/>
  <c r="DF323" i="5"/>
  <c r="DG323" i="5"/>
  <c r="DH323" i="5"/>
  <c r="DI323" i="5"/>
  <c r="DJ323" i="5"/>
  <c r="DK323" i="5"/>
  <c r="DL323" i="5"/>
  <c r="DM323" i="5"/>
  <c r="DN323" i="5"/>
  <c r="DO323" i="5"/>
  <c r="DP323" i="5"/>
  <c r="DQ323" i="5"/>
  <c r="DR324" i="5"/>
  <c r="CD324" i="5"/>
  <c r="DS324" i="5"/>
  <c r="CE324" i="5"/>
  <c r="DT324" i="5"/>
  <c r="CF324" i="5"/>
  <c r="DU324" i="5"/>
  <c r="CG324" i="5"/>
  <c r="CH324" i="5"/>
  <c r="CI324" i="5"/>
  <c r="CJ324" i="5"/>
  <c r="CK324" i="5"/>
  <c r="CL324" i="5"/>
  <c r="CM324" i="5"/>
  <c r="CN324" i="5"/>
  <c r="CO324" i="5"/>
  <c r="CP324" i="5"/>
  <c r="CQ324" i="5"/>
  <c r="CR324" i="5"/>
  <c r="CS324" i="5"/>
  <c r="CT324" i="5"/>
  <c r="CU324" i="5"/>
  <c r="CV324" i="5"/>
  <c r="CW324" i="5"/>
  <c r="CX324" i="5"/>
  <c r="CY324" i="5"/>
  <c r="CZ324" i="5"/>
  <c r="DA324" i="5"/>
  <c r="DB324" i="5"/>
  <c r="DC324" i="5"/>
  <c r="DD324" i="5"/>
  <c r="DE324" i="5"/>
  <c r="DF324" i="5"/>
  <c r="DG324" i="5"/>
  <c r="DH324" i="5"/>
  <c r="DI324" i="5"/>
  <c r="DJ324" i="5"/>
  <c r="DK324" i="5"/>
  <c r="DL324" i="5"/>
  <c r="DM324" i="5"/>
  <c r="DN324" i="5"/>
  <c r="DO324" i="5"/>
  <c r="DP324" i="5"/>
  <c r="DQ324" i="5"/>
  <c r="DR325" i="5"/>
  <c r="CD325" i="5"/>
  <c r="DS325" i="5"/>
  <c r="CE325" i="5"/>
  <c r="DT325" i="5"/>
  <c r="CF325" i="5"/>
  <c r="DU325" i="5"/>
  <c r="CG325" i="5"/>
  <c r="CH325" i="5"/>
  <c r="CI325" i="5"/>
  <c r="CJ325" i="5"/>
  <c r="CK325" i="5"/>
  <c r="CL325" i="5"/>
  <c r="CM325" i="5"/>
  <c r="CN325" i="5"/>
  <c r="CO325" i="5"/>
  <c r="CP325" i="5"/>
  <c r="CQ325" i="5"/>
  <c r="CR325" i="5"/>
  <c r="CS325" i="5"/>
  <c r="CT325" i="5"/>
  <c r="CU325" i="5"/>
  <c r="CV325" i="5"/>
  <c r="CW325" i="5"/>
  <c r="CX325" i="5"/>
  <c r="CY325" i="5"/>
  <c r="CZ325" i="5"/>
  <c r="DA325" i="5"/>
  <c r="DB325" i="5"/>
  <c r="DC325" i="5"/>
  <c r="DD325" i="5"/>
  <c r="DE325" i="5"/>
  <c r="DF325" i="5"/>
  <c r="DG325" i="5"/>
  <c r="DH325" i="5"/>
  <c r="DI325" i="5"/>
  <c r="DJ325" i="5"/>
  <c r="DK325" i="5"/>
  <c r="DL325" i="5"/>
  <c r="DM325" i="5"/>
  <c r="DN325" i="5"/>
  <c r="DO325" i="5"/>
  <c r="DP325" i="5"/>
  <c r="DQ325" i="5"/>
  <c r="DR326" i="5"/>
  <c r="CD326" i="5"/>
  <c r="DS326" i="5"/>
  <c r="CE326" i="5"/>
  <c r="DT326" i="5"/>
  <c r="CF326" i="5"/>
  <c r="DU326" i="5"/>
  <c r="CG326" i="5"/>
  <c r="CH326" i="5"/>
  <c r="CI326" i="5"/>
  <c r="CJ326" i="5"/>
  <c r="CK326" i="5"/>
  <c r="CL326" i="5"/>
  <c r="CM326" i="5"/>
  <c r="CN326" i="5"/>
  <c r="CO326" i="5"/>
  <c r="CP326" i="5"/>
  <c r="CQ326" i="5"/>
  <c r="CR326" i="5"/>
  <c r="CS326" i="5"/>
  <c r="CT326" i="5"/>
  <c r="CU326" i="5"/>
  <c r="CV326" i="5"/>
  <c r="CW326" i="5"/>
  <c r="CX326" i="5"/>
  <c r="CY326" i="5"/>
  <c r="CZ326" i="5"/>
  <c r="DA326" i="5"/>
  <c r="DB326" i="5"/>
  <c r="DC326" i="5"/>
  <c r="DD326" i="5"/>
  <c r="DE326" i="5"/>
  <c r="DF326" i="5"/>
  <c r="DG326" i="5"/>
  <c r="DH326" i="5"/>
  <c r="DI326" i="5"/>
  <c r="DJ326" i="5"/>
  <c r="DK326" i="5"/>
  <c r="DL326" i="5"/>
  <c r="DM326" i="5"/>
  <c r="DN326" i="5"/>
  <c r="DO326" i="5"/>
  <c r="DP326" i="5"/>
  <c r="DQ326" i="5"/>
  <c r="DR327" i="5"/>
  <c r="CD327" i="5"/>
  <c r="DS327" i="5"/>
  <c r="CE327" i="5"/>
  <c r="DT327" i="5"/>
  <c r="CF327" i="5"/>
  <c r="DU327" i="5"/>
  <c r="CG327" i="5"/>
  <c r="CH327" i="5"/>
  <c r="CI327" i="5"/>
  <c r="CJ327" i="5"/>
  <c r="CK327" i="5"/>
  <c r="CL327" i="5"/>
  <c r="CM327" i="5"/>
  <c r="CN327" i="5"/>
  <c r="CO327" i="5"/>
  <c r="CP327" i="5"/>
  <c r="CQ327" i="5"/>
  <c r="CR327" i="5"/>
  <c r="CS327" i="5"/>
  <c r="CT327" i="5"/>
  <c r="CU327" i="5"/>
  <c r="CV327" i="5"/>
  <c r="CW327" i="5"/>
  <c r="CX327" i="5"/>
  <c r="CY327" i="5"/>
  <c r="CZ327" i="5"/>
  <c r="DA327" i="5"/>
  <c r="DB327" i="5"/>
  <c r="DC327" i="5"/>
  <c r="DD327" i="5"/>
  <c r="DE327" i="5"/>
  <c r="DF327" i="5"/>
  <c r="DG327" i="5"/>
  <c r="DH327" i="5"/>
  <c r="DI327" i="5"/>
  <c r="DJ327" i="5"/>
  <c r="DK327" i="5"/>
  <c r="DL327" i="5"/>
  <c r="DM327" i="5"/>
  <c r="DN327" i="5"/>
  <c r="DO327" i="5"/>
  <c r="DP327" i="5"/>
  <c r="DQ327" i="5"/>
  <c r="DR328" i="5"/>
  <c r="CD328" i="5"/>
  <c r="DS328" i="5"/>
  <c r="CE328" i="5"/>
  <c r="DT328" i="5"/>
  <c r="CF328" i="5"/>
  <c r="DU328" i="5"/>
  <c r="CG328" i="5"/>
  <c r="CH328" i="5"/>
  <c r="CI328" i="5"/>
  <c r="CJ328" i="5"/>
  <c r="CK328" i="5"/>
  <c r="CL328" i="5"/>
  <c r="CM328" i="5"/>
  <c r="CN328" i="5"/>
  <c r="CO328" i="5"/>
  <c r="CP328" i="5"/>
  <c r="CQ328" i="5"/>
  <c r="CR328" i="5"/>
  <c r="CS328" i="5"/>
  <c r="CT328" i="5"/>
  <c r="CU328" i="5"/>
  <c r="CV328" i="5"/>
  <c r="CW328" i="5"/>
  <c r="CX328" i="5"/>
  <c r="CY328" i="5"/>
  <c r="CZ328" i="5"/>
  <c r="DA328" i="5"/>
  <c r="DB328" i="5"/>
  <c r="DC328" i="5"/>
  <c r="DD328" i="5"/>
  <c r="DE328" i="5"/>
  <c r="DF328" i="5"/>
  <c r="DG328" i="5"/>
  <c r="DH328" i="5"/>
  <c r="DI328" i="5"/>
  <c r="DJ328" i="5"/>
  <c r="DK328" i="5"/>
  <c r="DL328" i="5"/>
  <c r="DM328" i="5"/>
  <c r="DN328" i="5"/>
  <c r="DO328" i="5"/>
  <c r="DP328" i="5"/>
  <c r="DQ328" i="5"/>
  <c r="DR329" i="5"/>
  <c r="CD329" i="5"/>
  <c r="DS329" i="5"/>
  <c r="CE329" i="5"/>
  <c r="DT329" i="5"/>
  <c r="CF329" i="5"/>
  <c r="DU329" i="5"/>
  <c r="CG329" i="5"/>
  <c r="CH329" i="5"/>
  <c r="CI329" i="5"/>
  <c r="CJ329" i="5"/>
  <c r="CK329" i="5"/>
  <c r="CL329" i="5"/>
  <c r="CM329" i="5"/>
  <c r="CN329" i="5"/>
  <c r="CO329" i="5"/>
  <c r="CP329" i="5"/>
  <c r="CQ329" i="5"/>
  <c r="CR329" i="5"/>
  <c r="CS329" i="5"/>
  <c r="CT329" i="5"/>
  <c r="CU329" i="5"/>
  <c r="CV329" i="5"/>
  <c r="CW329" i="5"/>
  <c r="CX329" i="5"/>
  <c r="CY329" i="5"/>
  <c r="CZ329" i="5"/>
  <c r="DA329" i="5"/>
  <c r="DB329" i="5"/>
  <c r="DC329" i="5"/>
  <c r="DD329" i="5"/>
  <c r="DE329" i="5"/>
  <c r="DF329" i="5"/>
  <c r="DG329" i="5"/>
  <c r="DH329" i="5"/>
  <c r="DI329" i="5"/>
  <c r="DJ329" i="5"/>
  <c r="DK329" i="5"/>
  <c r="DL329" i="5"/>
  <c r="DM329" i="5"/>
  <c r="DN329" i="5"/>
  <c r="DO329" i="5"/>
  <c r="DP329" i="5"/>
  <c r="DQ329" i="5"/>
  <c r="DR330" i="5"/>
  <c r="CD330" i="5"/>
  <c r="DS330" i="5"/>
  <c r="CE330" i="5"/>
  <c r="DT330" i="5"/>
  <c r="CF330" i="5"/>
  <c r="DU330" i="5"/>
  <c r="CG330" i="5"/>
  <c r="CH330" i="5"/>
  <c r="CI330" i="5"/>
  <c r="CJ330" i="5"/>
  <c r="CK330" i="5"/>
  <c r="CL330" i="5"/>
  <c r="CM330" i="5"/>
  <c r="CN330" i="5"/>
  <c r="CO330" i="5"/>
  <c r="CP330" i="5"/>
  <c r="CQ330" i="5"/>
  <c r="CR330" i="5"/>
  <c r="CS330" i="5"/>
  <c r="CT330" i="5"/>
  <c r="CU330" i="5"/>
  <c r="CV330" i="5"/>
  <c r="CW330" i="5"/>
  <c r="CX330" i="5"/>
  <c r="CY330" i="5"/>
  <c r="CZ330" i="5"/>
  <c r="DA330" i="5"/>
  <c r="DB330" i="5"/>
  <c r="DC330" i="5"/>
  <c r="DD330" i="5"/>
  <c r="DE330" i="5"/>
  <c r="DF330" i="5"/>
  <c r="DG330" i="5"/>
  <c r="DH330" i="5"/>
  <c r="DI330" i="5"/>
  <c r="DJ330" i="5"/>
  <c r="DK330" i="5"/>
  <c r="DL330" i="5"/>
  <c r="DM330" i="5"/>
  <c r="DN330" i="5"/>
  <c r="DO330" i="5"/>
  <c r="DP330" i="5"/>
  <c r="DQ330" i="5"/>
  <c r="DR332" i="5"/>
  <c r="CD332" i="5"/>
  <c r="DS332" i="5"/>
  <c r="CE332" i="5"/>
  <c r="DT332" i="5"/>
  <c r="CF332" i="5"/>
  <c r="DU332" i="5"/>
  <c r="CG332" i="5"/>
  <c r="CH332" i="5"/>
  <c r="CI332" i="5"/>
  <c r="CJ332" i="5"/>
  <c r="CK332" i="5"/>
  <c r="CL332" i="5"/>
  <c r="CM332" i="5"/>
  <c r="CN332" i="5"/>
  <c r="CO332" i="5"/>
  <c r="CP332" i="5"/>
  <c r="CQ332" i="5"/>
  <c r="CR332" i="5"/>
  <c r="CS332" i="5"/>
  <c r="CT332" i="5"/>
  <c r="CU332" i="5"/>
  <c r="CV332" i="5"/>
  <c r="CW332" i="5"/>
  <c r="CX332" i="5"/>
  <c r="CY332" i="5"/>
  <c r="CZ332" i="5"/>
  <c r="DA332" i="5"/>
  <c r="DB332" i="5"/>
  <c r="DC332" i="5"/>
  <c r="DD332" i="5"/>
  <c r="DE332" i="5"/>
  <c r="DF332" i="5"/>
  <c r="DG332" i="5"/>
  <c r="DH332" i="5"/>
  <c r="DI332" i="5"/>
  <c r="DJ332" i="5"/>
  <c r="DK332" i="5"/>
  <c r="DL332" i="5"/>
  <c r="DM332" i="5"/>
  <c r="DN332" i="5"/>
  <c r="DO332" i="5"/>
  <c r="DP332" i="5"/>
  <c r="DQ332" i="5"/>
  <c r="DR333" i="5"/>
  <c r="CD333" i="5"/>
  <c r="DS333" i="5"/>
  <c r="CE333" i="5"/>
  <c r="DT333" i="5"/>
  <c r="CF333" i="5"/>
  <c r="DU333" i="5"/>
  <c r="CG333" i="5"/>
  <c r="CH333" i="5"/>
  <c r="CI333" i="5"/>
  <c r="CJ333" i="5"/>
  <c r="CK333" i="5"/>
  <c r="CL333" i="5"/>
  <c r="CM333" i="5"/>
  <c r="CN333" i="5"/>
  <c r="CO333" i="5"/>
  <c r="CP333" i="5"/>
  <c r="CQ333" i="5"/>
  <c r="CR333" i="5"/>
  <c r="CS333" i="5"/>
  <c r="CT333" i="5"/>
  <c r="CU333" i="5"/>
  <c r="CV333" i="5"/>
  <c r="CW333" i="5"/>
  <c r="CX333" i="5"/>
  <c r="CY333" i="5"/>
  <c r="CZ333" i="5"/>
  <c r="DA333" i="5"/>
  <c r="DB333" i="5"/>
  <c r="DC333" i="5"/>
  <c r="DD333" i="5"/>
  <c r="DE333" i="5"/>
  <c r="DF333" i="5"/>
  <c r="DG333" i="5"/>
  <c r="DH333" i="5"/>
  <c r="DI333" i="5"/>
  <c r="DJ333" i="5"/>
  <c r="DK333" i="5"/>
  <c r="DL333" i="5"/>
  <c r="DM333" i="5"/>
  <c r="DN333" i="5"/>
  <c r="DO333" i="5"/>
  <c r="DP333" i="5"/>
  <c r="DQ333" i="5"/>
  <c r="DR334" i="5"/>
  <c r="CD334" i="5"/>
  <c r="DS334" i="5"/>
  <c r="CE334" i="5"/>
  <c r="DT334" i="5"/>
  <c r="CF334" i="5"/>
  <c r="DU334" i="5"/>
  <c r="CG334" i="5"/>
  <c r="CH334" i="5"/>
  <c r="CI334" i="5"/>
  <c r="CJ334" i="5"/>
  <c r="CK334" i="5"/>
  <c r="CL334" i="5"/>
  <c r="CM334" i="5"/>
  <c r="CN334" i="5"/>
  <c r="CO334" i="5"/>
  <c r="CP334" i="5"/>
  <c r="CQ334" i="5"/>
  <c r="CR334" i="5"/>
  <c r="CS334" i="5"/>
  <c r="CT334" i="5"/>
  <c r="CU334" i="5"/>
  <c r="CV334" i="5"/>
  <c r="CW334" i="5"/>
  <c r="CX334" i="5"/>
  <c r="CY334" i="5"/>
  <c r="CZ334" i="5"/>
  <c r="DA334" i="5"/>
  <c r="DB334" i="5"/>
  <c r="DC334" i="5"/>
  <c r="DD334" i="5"/>
  <c r="DE334" i="5"/>
  <c r="DF334" i="5"/>
  <c r="DG334" i="5"/>
  <c r="DH334" i="5"/>
  <c r="DI334" i="5"/>
  <c r="DJ334" i="5"/>
  <c r="DK334" i="5"/>
  <c r="DL334" i="5"/>
  <c r="DM334" i="5"/>
  <c r="DN334" i="5"/>
  <c r="DO334" i="5"/>
  <c r="DP334" i="5"/>
  <c r="DQ334" i="5"/>
  <c r="DR335" i="5"/>
  <c r="CD335" i="5"/>
  <c r="DS335" i="5"/>
  <c r="CE335" i="5"/>
  <c r="DT335" i="5"/>
  <c r="CF335" i="5"/>
  <c r="DU335" i="5"/>
  <c r="CG335" i="5"/>
  <c r="CH335" i="5"/>
  <c r="CI335" i="5"/>
  <c r="CJ335" i="5"/>
  <c r="CK335" i="5"/>
  <c r="CL335" i="5"/>
  <c r="CM335" i="5"/>
  <c r="CN335" i="5"/>
  <c r="CO335" i="5"/>
  <c r="CP335" i="5"/>
  <c r="CQ335" i="5"/>
  <c r="CR335" i="5"/>
  <c r="CS335" i="5"/>
  <c r="CT335" i="5"/>
  <c r="CU335" i="5"/>
  <c r="CV335" i="5"/>
  <c r="CW335" i="5"/>
  <c r="CX335" i="5"/>
  <c r="CY335" i="5"/>
  <c r="CZ335" i="5"/>
  <c r="DA335" i="5"/>
  <c r="DB335" i="5"/>
  <c r="DC335" i="5"/>
  <c r="DD335" i="5"/>
  <c r="DE335" i="5"/>
  <c r="DF335" i="5"/>
  <c r="DG335" i="5"/>
  <c r="DH335" i="5"/>
  <c r="DI335" i="5"/>
  <c r="DJ335" i="5"/>
  <c r="DK335" i="5"/>
  <c r="DL335" i="5"/>
  <c r="DM335" i="5"/>
  <c r="DN335" i="5"/>
  <c r="DO335" i="5"/>
  <c r="DP335" i="5"/>
  <c r="DQ335" i="5"/>
  <c r="DR336" i="5"/>
  <c r="CD336" i="5"/>
  <c r="DS336" i="5"/>
  <c r="CE336" i="5"/>
  <c r="DT336" i="5"/>
  <c r="CF336" i="5"/>
  <c r="DU336" i="5"/>
  <c r="CG336" i="5"/>
  <c r="CH336" i="5"/>
  <c r="CI336" i="5"/>
  <c r="CJ336" i="5"/>
  <c r="CK336" i="5"/>
  <c r="CL336" i="5"/>
  <c r="CM336" i="5"/>
  <c r="CN336" i="5"/>
  <c r="CO336" i="5"/>
  <c r="CP336" i="5"/>
  <c r="CQ336" i="5"/>
  <c r="CR336" i="5"/>
  <c r="CS336" i="5"/>
  <c r="CT336" i="5"/>
  <c r="CU336" i="5"/>
  <c r="CV336" i="5"/>
  <c r="CW336" i="5"/>
  <c r="CX336" i="5"/>
  <c r="CY336" i="5"/>
  <c r="CZ336" i="5"/>
  <c r="DA336" i="5"/>
  <c r="DB336" i="5"/>
  <c r="DC336" i="5"/>
  <c r="DD336" i="5"/>
  <c r="DE336" i="5"/>
  <c r="DF336" i="5"/>
  <c r="DG336" i="5"/>
  <c r="DH336" i="5"/>
  <c r="DI336" i="5"/>
  <c r="DJ336" i="5"/>
  <c r="DK336" i="5"/>
  <c r="DL336" i="5"/>
  <c r="DM336" i="5"/>
  <c r="DN336" i="5"/>
  <c r="DO336" i="5"/>
  <c r="DP336" i="5"/>
  <c r="DQ336" i="5"/>
  <c r="DR337" i="5"/>
  <c r="CD337" i="5"/>
  <c r="DS337" i="5"/>
  <c r="CE337" i="5"/>
  <c r="DT337" i="5"/>
  <c r="CF337" i="5"/>
  <c r="DU337" i="5"/>
  <c r="CG337" i="5"/>
  <c r="CH337" i="5"/>
  <c r="CI337" i="5"/>
  <c r="CJ337" i="5"/>
  <c r="CK337" i="5"/>
  <c r="CL337" i="5"/>
  <c r="CM337" i="5"/>
  <c r="CN337" i="5"/>
  <c r="CO337" i="5"/>
  <c r="CP337" i="5"/>
  <c r="CQ337" i="5"/>
  <c r="CR337" i="5"/>
  <c r="CS337" i="5"/>
  <c r="CT337" i="5"/>
  <c r="CU337" i="5"/>
  <c r="CV337" i="5"/>
  <c r="CW337" i="5"/>
  <c r="CX337" i="5"/>
  <c r="CY337" i="5"/>
  <c r="CZ337" i="5"/>
  <c r="DA337" i="5"/>
  <c r="DB337" i="5"/>
  <c r="DC337" i="5"/>
  <c r="DD337" i="5"/>
  <c r="DE337" i="5"/>
  <c r="DF337" i="5"/>
  <c r="DG337" i="5"/>
  <c r="DH337" i="5"/>
  <c r="DI337" i="5"/>
  <c r="DJ337" i="5"/>
  <c r="DK337" i="5"/>
  <c r="DL337" i="5"/>
  <c r="DM337" i="5"/>
  <c r="DN337" i="5"/>
  <c r="DO337" i="5"/>
  <c r="DP337" i="5"/>
  <c r="DQ337" i="5"/>
  <c r="DR338" i="5"/>
  <c r="CD338" i="5"/>
  <c r="DS338" i="5"/>
  <c r="CE338" i="5"/>
  <c r="DT338" i="5"/>
  <c r="CF338" i="5"/>
  <c r="DU338" i="5"/>
  <c r="CG338" i="5"/>
  <c r="CH338" i="5"/>
  <c r="CI338" i="5"/>
  <c r="CJ338" i="5"/>
  <c r="CK338" i="5"/>
  <c r="CL338" i="5"/>
  <c r="CM338" i="5"/>
  <c r="CN338" i="5"/>
  <c r="CO338" i="5"/>
  <c r="CP338" i="5"/>
  <c r="CQ338" i="5"/>
  <c r="CR338" i="5"/>
  <c r="CS338" i="5"/>
  <c r="CT338" i="5"/>
  <c r="CU338" i="5"/>
  <c r="CV338" i="5"/>
  <c r="CW338" i="5"/>
  <c r="CX338" i="5"/>
  <c r="CY338" i="5"/>
  <c r="CZ338" i="5"/>
  <c r="DA338" i="5"/>
  <c r="DB338" i="5"/>
  <c r="DC338" i="5"/>
  <c r="DD338" i="5"/>
  <c r="DE338" i="5"/>
  <c r="DF338" i="5"/>
  <c r="DG338" i="5"/>
  <c r="DH338" i="5"/>
  <c r="DI338" i="5"/>
  <c r="DJ338" i="5"/>
  <c r="DK338" i="5"/>
  <c r="DL338" i="5"/>
  <c r="DM338" i="5"/>
  <c r="DN338" i="5"/>
  <c r="DO338" i="5"/>
  <c r="DP338" i="5"/>
  <c r="DQ338" i="5"/>
  <c r="DR339" i="5"/>
  <c r="CD339" i="5"/>
  <c r="DS339" i="5"/>
  <c r="CE339" i="5"/>
  <c r="DT339" i="5"/>
  <c r="CF339" i="5"/>
  <c r="DU339" i="5"/>
  <c r="CG339" i="5"/>
  <c r="CH339" i="5"/>
  <c r="CI339" i="5"/>
  <c r="CJ339" i="5"/>
  <c r="CK339" i="5"/>
  <c r="CL339" i="5"/>
  <c r="CM339" i="5"/>
  <c r="CN339" i="5"/>
  <c r="CO339" i="5"/>
  <c r="CP339" i="5"/>
  <c r="CQ339" i="5"/>
  <c r="CR339" i="5"/>
  <c r="CS339" i="5"/>
  <c r="CT339" i="5"/>
  <c r="CU339" i="5"/>
  <c r="CV339" i="5"/>
  <c r="CW339" i="5"/>
  <c r="CX339" i="5"/>
  <c r="CY339" i="5"/>
  <c r="CZ339" i="5"/>
  <c r="DA339" i="5"/>
  <c r="DB339" i="5"/>
  <c r="DC339" i="5"/>
  <c r="DD339" i="5"/>
  <c r="DE339" i="5"/>
  <c r="DF339" i="5"/>
  <c r="DG339" i="5"/>
  <c r="DH339" i="5"/>
  <c r="DI339" i="5"/>
  <c r="DJ339" i="5"/>
  <c r="DK339" i="5"/>
  <c r="DL339" i="5"/>
  <c r="DM339" i="5"/>
  <c r="DN339" i="5"/>
  <c r="DO339" i="5"/>
  <c r="DP339" i="5"/>
  <c r="DQ339" i="5"/>
  <c r="DR340" i="5"/>
  <c r="CD340" i="5"/>
  <c r="DS340" i="5"/>
  <c r="CE340" i="5"/>
  <c r="DT340" i="5"/>
  <c r="CF340" i="5"/>
  <c r="DU340" i="5"/>
  <c r="CG340" i="5"/>
  <c r="CH340" i="5"/>
  <c r="CI340" i="5"/>
  <c r="CJ340" i="5"/>
  <c r="CK340" i="5"/>
  <c r="CL340" i="5"/>
  <c r="CM340" i="5"/>
  <c r="CN340" i="5"/>
  <c r="CO340" i="5"/>
  <c r="CP340" i="5"/>
  <c r="CQ340" i="5"/>
  <c r="CR340" i="5"/>
  <c r="CS340" i="5"/>
  <c r="CT340" i="5"/>
  <c r="CU340" i="5"/>
  <c r="CV340" i="5"/>
  <c r="CW340" i="5"/>
  <c r="CX340" i="5"/>
  <c r="CY340" i="5"/>
  <c r="CZ340" i="5"/>
  <c r="DA340" i="5"/>
  <c r="DB340" i="5"/>
  <c r="DC340" i="5"/>
  <c r="DD340" i="5"/>
  <c r="DE340" i="5"/>
  <c r="DF340" i="5"/>
  <c r="DG340" i="5"/>
  <c r="DH340" i="5"/>
  <c r="DI340" i="5"/>
  <c r="DJ340" i="5"/>
  <c r="DK340" i="5"/>
  <c r="DL340" i="5"/>
  <c r="DM340" i="5"/>
  <c r="DN340" i="5"/>
  <c r="DO340" i="5"/>
  <c r="DP340" i="5"/>
  <c r="DQ340" i="5"/>
  <c r="DR342" i="5"/>
  <c r="CD342" i="5"/>
  <c r="DS342" i="5"/>
  <c r="CE342" i="5"/>
  <c r="DT342" i="5"/>
  <c r="CF342" i="5"/>
  <c r="DU342" i="5"/>
  <c r="CG342" i="5"/>
  <c r="CH342" i="5"/>
  <c r="CI342" i="5"/>
  <c r="CJ342" i="5"/>
  <c r="CK342" i="5"/>
  <c r="CL342" i="5"/>
  <c r="CM342" i="5"/>
  <c r="CN342" i="5"/>
  <c r="CO342" i="5"/>
  <c r="CP342" i="5"/>
  <c r="CQ342" i="5"/>
  <c r="CR342" i="5"/>
  <c r="CS342" i="5"/>
  <c r="CT342" i="5"/>
  <c r="CU342" i="5"/>
  <c r="CV342" i="5"/>
  <c r="CW342" i="5"/>
  <c r="CX342" i="5"/>
  <c r="CY342" i="5"/>
  <c r="CZ342" i="5"/>
  <c r="DA342" i="5"/>
  <c r="DB342" i="5"/>
  <c r="DC342" i="5"/>
  <c r="DD342" i="5"/>
  <c r="DE342" i="5"/>
  <c r="DF342" i="5"/>
  <c r="DG342" i="5"/>
  <c r="DH342" i="5"/>
  <c r="DI342" i="5"/>
  <c r="DJ342" i="5"/>
  <c r="DK342" i="5"/>
  <c r="DL342" i="5"/>
  <c r="DM342" i="5"/>
  <c r="DN342" i="5"/>
  <c r="DO342" i="5"/>
  <c r="DP342" i="5"/>
  <c r="DQ342" i="5"/>
  <c r="DR343" i="5"/>
  <c r="CD343" i="5"/>
  <c r="DS343" i="5"/>
  <c r="CE343" i="5"/>
  <c r="DT343" i="5"/>
  <c r="CF343" i="5"/>
  <c r="DU343" i="5"/>
  <c r="CG343" i="5"/>
  <c r="CH343" i="5"/>
  <c r="CI343" i="5"/>
  <c r="CJ343" i="5"/>
  <c r="CK343" i="5"/>
  <c r="CL343" i="5"/>
  <c r="CM343" i="5"/>
  <c r="CN343" i="5"/>
  <c r="CO343" i="5"/>
  <c r="CP343" i="5"/>
  <c r="CQ343" i="5"/>
  <c r="CR343" i="5"/>
  <c r="CS343" i="5"/>
  <c r="CT343" i="5"/>
  <c r="CU343" i="5"/>
  <c r="CV343" i="5"/>
  <c r="CW343" i="5"/>
  <c r="CX343" i="5"/>
  <c r="CY343" i="5"/>
  <c r="CZ343" i="5"/>
  <c r="DA343" i="5"/>
  <c r="DB343" i="5"/>
  <c r="DC343" i="5"/>
  <c r="DD343" i="5"/>
  <c r="DE343" i="5"/>
  <c r="DF343" i="5"/>
  <c r="DG343" i="5"/>
  <c r="DH343" i="5"/>
  <c r="DI343" i="5"/>
  <c r="DJ343" i="5"/>
  <c r="DK343" i="5"/>
  <c r="DL343" i="5"/>
  <c r="DM343" i="5"/>
  <c r="DN343" i="5"/>
  <c r="DO343" i="5"/>
  <c r="DP343" i="5"/>
  <c r="DQ343" i="5"/>
  <c r="B344" i="5"/>
  <c r="C344" i="5"/>
  <c r="D344" i="5"/>
  <c r="E344" i="5"/>
  <c r="F344" i="5"/>
  <c r="G344" i="5"/>
  <c r="H344" i="5"/>
  <c r="I344" i="5"/>
  <c r="J344" i="5"/>
  <c r="K344" i="5"/>
  <c r="M344" i="5"/>
  <c r="N344" i="5"/>
  <c r="O344" i="5"/>
  <c r="P344" i="5"/>
  <c r="R344" i="5"/>
  <c r="U344" i="5"/>
  <c r="V344" i="5"/>
  <c r="X344" i="5"/>
  <c r="Y344" i="5"/>
  <c r="Z344" i="5"/>
  <c r="AA344" i="5"/>
  <c r="AB344" i="5"/>
  <c r="AC344" i="5"/>
  <c r="AD344" i="5"/>
  <c r="AE344" i="5"/>
  <c r="AF344" i="5"/>
  <c r="AG344" i="5"/>
  <c r="AH344" i="5"/>
  <c r="AI344" i="5"/>
  <c r="AN344" i="5"/>
  <c r="AO344" i="5"/>
  <c r="AP344" i="5"/>
  <c r="AQ344" i="5"/>
  <c r="AR344" i="5"/>
  <c r="AS344" i="5"/>
  <c r="AT344" i="5"/>
  <c r="AU344" i="5"/>
  <c r="AV344" i="5"/>
  <c r="AW344" i="5"/>
  <c r="AX344" i="5"/>
  <c r="AY344" i="5"/>
  <c r="AZ344" i="5"/>
  <c r="BA344" i="5"/>
  <c r="BB344" i="5"/>
  <c r="BE344" i="5"/>
  <c r="BG344" i="5"/>
  <c r="BH344" i="5"/>
  <c r="BI344" i="5"/>
  <c r="BJ344" i="5"/>
  <c r="BK344" i="5"/>
  <c r="BL344" i="5"/>
  <c r="BM344" i="5"/>
  <c r="BN344" i="5"/>
  <c r="BO344" i="5"/>
  <c r="BP344" i="5"/>
  <c r="BQ344" i="5"/>
  <c r="BR344" i="5"/>
  <c r="BS344" i="5"/>
  <c r="BT344" i="5"/>
  <c r="BU344" i="5"/>
  <c r="BV344" i="5"/>
  <c r="BX344" i="5"/>
  <c r="DR344" i="5"/>
  <c r="CD344" i="5"/>
  <c r="DS344" i="5"/>
  <c r="CE344" i="5"/>
  <c r="DT344" i="5"/>
  <c r="CF344" i="5"/>
  <c r="DU344" i="5"/>
  <c r="CG344" i="5"/>
  <c r="CH344" i="5"/>
  <c r="CI344" i="5"/>
  <c r="CJ344" i="5"/>
  <c r="CK344" i="5"/>
  <c r="CL344" i="5"/>
  <c r="CM344" i="5"/>
  <c r="CN344" i="5"/>
  <c r="CO344" i="5"/>
  <c r="CP344" i="5"/>
  <c r="CQ344" i="5"/>
  <c r="CR344" i="5"/>
  <c r="CS344" i="5"/>
  <c r="CT344" i="5"/>
  <c r="CU344" i="5"/>
  <c r="CV344" i="5"/>
  <c r="CW344" i="5"/>
  <c r="CX344" i="5"/>
  <c r="CY344" i="5"/>
  <c r="CZ344" i="5"/>
  <c r="DA344" i="5"/>
  <c r="DB344" i="5"/>
  <c r="DC344" i="5"/>
  <c r="DD344" i="5"/>
  <c r="DE344" i="5"/>
  <c r="DF344" i="5"/>
  <c r="DG344" i="5"/>
  <c r="DH344" i="5"/>
  <c r="DI344" i="5"/>
  <c r="DJ344" i="5"/>
  <c r="DK344" i="5"/>
  <c r="DL344" i="5"/>
  <c r="DM344" i="5"/>
  <c r="DN344" i="5"/>
  <c r="DO344" i="5"/>
  <c r="DP344" i="5"/>
  <c r="DQ344" i="5"/>
  <c r="DR345" i="5"/>
  <c r="CD345" i="5"/>
  <c r="DS345" i="5"/>
  <c r="CE345" i="5"/>
  <c r="DT345" i="5"/>
  <c r="CF345" i="5"/>
  <c r="DU345" i="5"/>
  <c r="CG345" i="5"/>
  <c r="CH345" i="5"/>
  <c r="CI345" i="5"/>
  <c r="CJ345" i="5"/>
  <c r="CK345" i="5"/>
  <c r="CL345" i="5"/>
  <c r="CM345" i="5"/>
  <c r="CN345" i="5"/>
  <c r="CO345" i="5"/>
  <c r="CP345" i="5"/>
  <c r="CQ345" i="5"/>
  <c r="CR345" i="5"/>
  <c r="CS345" i="5"/>
  <c r="CT345" i="5"/>
  <c r="CU345" i="5"/>
  <c r="CV345" i="5"/>
  <c r="CW345" i="5"/>
  <c r="CX345" i="5"/>
  <c r="CY345" i="5"/>
  <c r="CZ345" i="5"/>
  <c r="DA345" i="5"/>
  <c r="DB345" i="5"/>
  <c r="DC345" i="5"/>
  <c r="DD345" i="5"/>
  <c r="DE345" i="5"/>
  <c r="DF345" i="5"/>
  <c r="DG345" i="5"/>
  <c r="DH345" i="5"/>
  <c r="DI345" i="5"/>
  <c r="DJ345" i="5"/>
  <c r="DK345" i="5"/>
  <c r="DL345" i="5"/>
  <c r="DM345" i="5"/>
  <c r="DN345" i="5"/>
  <c r="DO345" i="5"/>
  <c r="DP345" i="5"/>
  <c r="DQ345" i="5"/>
  <c r="DR346" i="5"/>
  <c r="CD346" i="5"/>
  <c r="DS346" i="5"/>
  <c r="CE346" i="5"/>
  <c r="DT346" i="5"/>
  <c r="CF346" i="5"/>
  <c r="DU346" i="5"/>
  <c r="CG346" i="5"/>
  <c r="CH346" i="5"/>
  <c r="CI346" i="5"/>
  <c r="CJ346" i="5"/>
  <c r="CK346" i="5"/>
  <c r="CL346" i="5"/>
  <c r="CM346" i="5"/>
  <c r="CN346" i="5"/>
  <c r="CO346" i="5"/>
  <c r="CP346" i="5"/>
  <c r="CQ346" i="5"/>
  <c r="CR346" i="5"/>
  <c r="CS346" i="5"/>
  <c r="CT346" i="5"/>
  <c r="CU346" i="5"/>
  <c r="CV346" i="5"/>
  <c r="CW346" i="5"/>
  <c r="CX346" i="5"/>
  <c r="CY346" i="5"/>
  <c r="CZ346" i="5"/>
  <c r="DA346" i="5"/>
  <c r="DB346" i="5"/>
  <c r="DC346" i="5"/>
  <c r="DD346" i="5"/>
  <c r="DE346" i="5"/>
  <c r="DF346" i="5"/>
  <c r="DG346" i="5"/>
  <c r="DH346" i="5"/>
  <c r="DI346" i="5"/>
  <c r="DJ346" i="5"/>
  <c r="DK346" i="5"/>
  <c r="DL346" i="5"/>
  <c r="DM346" i="5"/>
  <c r="DN346" i="5"/>
  <c r="DO346" i="5"/>
  <c r="DP346" i="5"/>
  <c r="DQ346" i="5"/>
  <c r="DR347" i="5"/>
  <c r="CD347" i="5"/>
  <c r="DS347" i="5"/>
  <c r="CE347" i="5"/>
  <c r="DT347" i="5"/>
  <c r="CF347" i="5"/>
  <c r="DU347" i="5"/>
  <c r="CG347" i="5"/>
  <c r="CH347" i="5"/>
  <c r="CI347" i="5"/>
  <c r="CJ347" i="5"/>
  <c r="CK347" i="5"/>
  <c r="CL347" i="5"/>
  <c r="CM347" i="5"/>
  <c r="CN347" i="5"/>
  <c r="CO347" i="5"/>
  <c r="CP347" i="5"/>
  <c r="CQ347" i="5"/>
  <c r="CR347" i="5"/>
  <c r="CS347" i="5"/>
  <c r="CT347" i="5"/>
  <c r="CU347" i="5"/>
  <c r="CV347" i="5"/>
  <c r="CW347" i="5"/>
  <c r="CX347" i="5"/>
  <c r="CY347" i="5"/>
  <c r="CZ347" i="5"/>
  <c r="DA347" i="5"/>
  <c r="DB347" i="5"/>
  <c r="DC347" i="5"/>
  <c r="DD347" i="5"/>
  <c r="DE347" i="5"/>
  <c r="DF347" i="5"/>
  <c r="DG347" i="5"/>
  <c r="DH347" i="5"/>
  <c r="DI347" i="5"/>
  <c r="DJ347" i="5"/>
  <c r="DK347" i="5"/>
  <c r="DL347" i="5"/>
  <c r="DM347" i="5"/>
  <c r="DN347" i="5"/>
  <c r="DO347" i="5"/>
  <c r="DP347" i="5"/>
  <c r="DQ347" i="5"/>
  <c r="DR348" i="5"/>
  <c r="CD348" i="5"/>
  <c r="DS348" i="5"/>
  <c r="CE348" i="5"/>
  <c r="DT348" i="5"/>
  <c r="CF348" i="5"/>
  <c r="DU348" i="5"/>
  <c r="CG348" i="5"/>
  <c r="CH348" i="5"/>
  <c r="CI348" i="5"/>
  <c r="CJ348" i="5"/>
  <c r="CK348" i="5"/>
  <c r="CL348" i="5"/>
  <c r="CM348" i="5"/>
  <c r="CN348" i="5"/>
  <c r="CO348" i="5"/>
  <c r="CP348" i="5"/>
  <c r="CQ348" i="5"/>
  <c r="CR348" i="5"/>
  <c r="CS348" i="5"/>
  <c r="CT348" i="5"/>
  <c r="CU348" i="5"/>
  <c r="CV348" i="5"/>
  <c r="CW348" i="5"/>
  <c r="CX348" i="5"/>
  <c r="CY348" i="5"/>
  <c r="CZ348" i="5"/>
  <c r="DA348" i="5"/>
  <c r="DB348" i="5"/>
  <c r="DC348" i="5"/>
  <c r="DD348" i="5"/>
  <c r="DE348" i="5"/>
  <c r="DF348" i="5"/>
  <c r="DG348" i="5"/>
  <c r="DH348" i="5"/>
  <c r="DI348" i="5"/>
  <c r="DJ348" i="5"/>
  <c r="DK348" i="5"/>
  <c r="DL348" i="5"/>
  <c r="DM348" i="5"/>
  <c r="DN348" i="5"/>
  <c r="DO348" i="5"/>
  <c r="DP348" i="5"/>
  <c r="DQ348" i="5"/>
  <c r="DR349" i="5"/>
  <c r="CD349" i="5"/>
  <c r="DS349" i="5"/>
  <c r="CE349" i="5"/>
  <c r="DT349" i="5"/>
  <c r="CF349" i="5"/>
  <c r="DU349" i="5"/>
  <c r="CG349" i="5"/>
  <c r="CH349" i="5"/>
  <c r="CI349" i="5"/>
  <c r="CJ349" i="5"/>
  <c r="CK349" i="5"/>
  <c r="CL349" i="5"/>
  <c r="CM349" i="5"/>
  <c r="CN349" i="5"/>
  <c r="CO349" i="5"/>
  <c r="CP349" i="5"/>
  <c r="CQ349" i="5"/>
  <c r="CR349" i="5"/>
  <c r="CS349" i="5"/>
  <c r="CT349" i="5"/>
  <c r="CU349" i="5"/>
  <c r="CV349" i="5"/>
  <c r="CW349" i="5"/>
  <c r="CX349" i="5"/>
  <c r="CY349" i="5"/>
  <c r="CZ349" i="5"/>
  <c r="DA349" i="5"/>
  <c r="DB349" i="5"/>
  <c r="DC349" i="5"/>
  <c r="DD349" i="5"/>
  <c r="DE349" i="5"/>
  <c r="DF349" i="5"/>
  <c r="DG349" i="5"/>
  <c r="DH349" i="5"/>
  <c r="DI349" i="5"/>
  <c r="DJ349" i="5"/>
  <c r="DK349" i="5"/>
  <c r="DL349" i="5"/>
  <c r="DM349" i="5"/>
  <c r="DN349" i="5"/>
  <c r="DO349" i="5"/>
  <c r="DP349" i="5"/>
  <c r="DQ349" i="5"/>
  <c r="DR350" i="5"/>
  <c r="CD350" i="5"/>
  <c r="DS350" i="5"/>
  <c r="CE350" i="5"/>
  <c r="DT350" i="5"/>
  <c r="CF350" i="5"/>
  <c r="DU350" i="5"/>
  <c r="CG350" i="5"/>
  <c r="CH350" i="5"/>
  <c r="CI350" i="5"/>
  <c r="CJ350" i="5"/>
  <c r="CK350" i="5"/>
  <c r="CL350" i="5"/>
  <c r="CM350" i="5"/>
  <c r="CN350" i="5"/>
  <c r="CO350" i="5"/>
  <c r="CP350" i="5"/>
  <c r="CQ350" i="5"/>
  <c r="CR350" i="5"/>
  <c r="CS350" i="5"/>
  <c r="CT350" i="5"/>
  <c r="CU350" i="5"/>
  <c r="CV350" i="5"/>
  <c r="CW350" i="5"/>
  <c r="CX350" i="5"/>
  <c r="CY350" i="5"/>
  <c r="CZ350" i="5"/>
  <c r="DA350" i="5"/>
  <c r="DB350" i="5"/>
  <c r="DC350" i="5"/>
  <c r="DD350" i="5"/>
  <c r="DE350" i="5"/>
  <c r="DF350" i="5"/>
  <c r="DG350" i="5"/>
  <c r="DH350" i="5"/>
  <c r="DI350" i="5"/>
  <c r="DJ350" i="5"/>
  <c r="DK350" i="5"/>
  <c r="DL350" i="5"/>
  <c r="DM350" i="5"/>
  <c r="DN350" i="5"/>
  <c r="DO350" i="5"/>
  <c r="DP350" i="5"/>
  <c r="DQ350" i="5"/>
  <c r="DR352" i="5"/>
  <c r="CD352" i="5"/>
  <c r="DS352" i="5"/>
  <c r="CE352" i="5"/>
  <c r="DT352" i="5"/>
  <c r="CF352" i="5"/>
  <c r="DU352" i="5"/>
  <c r="CG352" i="5"/>
  <c r="CH352" i="5"/>
  <c r="CI352" i="5"/>
  <c r="CJ352" i="5"/>
  <c r="CK352" i="5"/>
  <c r="CL352" i="5"/>
  <c r="CM352" i="5"/>
  <c r="CN352" i="5"/>
  <c r="CO352" i="5"/>
  <c r="CP352" i="5"/>
  <c r="CQ352" i="5"/>
  <c r="CR352" i="5"/>
  <c r="CS352" i="5"/>
  <c r="CT352" i="5"/>
  <c r="CU352" i="5"/>
  <c r="CV352" i="5"/>
  <c r="CW352" i="5"/>
  <c r="CX352" i="5"/>
  <c r="CY352" i="5"/>
  <c r="CZ352" i="5"/>
  <c r="DA352" i="5"/>
  <c r="DB352" i="5"/>
  <c r="DC352" i="5"/>
  <c r="DD352" i="5"/>
  <c r="DE352" i="5"/>
  <c r="DF352" i="5"/>
  <c r="DG352" i="5"/>
  <c r="DH352" i="5"/>
  <c r="DI352" i="5"/>
  <c r="DJ352" i="5"/>
  <c r="DK352" i="5"/>
  <c r="DL352" i="5"/>
  <c r="DM352" i="5"/>
  <c r="DN352" i="5"/>
  <c r="DO352" i="5"/>
  <c r="DP352" i="5"/>
  <c r="DQ352" i="5"/>
  <c r="DR353" i="5"/>
  <c r="CD353" i="5"/>
  <c r="DS353" i="5"/>
  <c r="CE353" i="5"/>
  <c r="DT353" i="5"/>
  <c r="CF353" i="5"/>
  <c r="DU353" i="5"/>
  <c r="CG353" i="5"/>
  <c r="CH353" i="5"/>
  <c r="CI353" i="5"/>
  <c r="CJ353" i="5"/>
  <c r="CK353" i="5"/>
  <c r="CL353" i="5"/>
  <c r="CM353" i="5"/>
  <c r="CN353" i="5"/>
  <c r="CO353" i="5"/>
  <c r="CP353" i="5"/>
  <c r="CQ353" i="5"/>
  <c r="CR353" i="5"/>
  <c r="CS353" i="5"/>
  <c r="CT353" i="5"/>
  <c r="CU353" i="5"/>
  <c r="CV353" i="5"/>
  <c r="CW353" i="5"/>
  <c r="CX353" i="5"/>
  <c r="CY353" i="5"/>
  <c r="CZ353" i="5"/>
  <c r="DA353" i="5"/>
  <c r="DB353" i="5"/>
  <c r="DC353" i="5"/>
  <c r="DD353" i="5"/>
  <c r="DE353" i="5"/>
  <c r="DF353" i="5"/>
  <c r="DG353" i="5"/>
  <c r="DH353" i="5"/>
  <c r="DI353" i="5"/>
  <c r="DJ353" i="5"/>
  <c r="DK353" i="5"/>
  <c r="DL353" i="5"/>
  <c r="DM353" i="5"/>
  <c r="DN353" i="5"/>
  <c r="DO353" i="5"/>
  <c r="DP353" i="5"/>
  <c r="DQ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U354" i="5"/>
  <c r="V354" i="5"/>
  <c r="W354" i="5"/>
  <c r="X354" i="5"/>
  <c r="Y354" i="5"/>
  <c r="Z354" i="5"/>
  <c r="AA354" i="5"/>
  <c r="AB354" i="5"/>
  <c r="AC354" i="5"/>
  <c r="AD354" i="5"/>
  <c r="AE354" i="5"/>
  <c r="AF354" i="5"/>
  <c r="AG354" i="5"/>
  <c r="AH354" i="5"/>
  <c r="AI354" i="5"/>
  <c r="AJ354" i="5"/>
  <c r="AK354" i="5"/>
  <c r="AL354" i="5"/>
  <c r="AN354" i="5"/>
  <c r="AO354" i="5"/>
  <c r="AP354" i="5"/>
  <c r="AQ354" i="5"/>
  <c r="AR354" i="5"/>
  <c r="AS354" i="5"/>
  <c r="AT354" i="5"/>
  <c r="AU354" i="5"/>
  <c r="AV354" i="5"/>
  <c r="AW354" i="5"/>
  <c r="AX354" i="5"/>
  <c r="AY354" i="5"/>
  <c r="AZ354" i="5"/>
  <c r="BA354" i="5"/>
  <c r="BB354" i="5"/>
  <c r="BC354" i="5"/>
  <c r="BD354" i="5"/>
  <c r="BE354" i="5"/>
  <c r="BG354" i="5"/>
  <c r="BH354" i="5"/>
  <c r="BI354" i="5"/>
  <c r="BJ354" i="5"/>
  <c r="BK354" i="5"/>
  <c r="BL354" i="5"/>
  <c r="BM354" i="5"/>
  <c r="BN354" i="5"/>
  <c r="BO354" i="5"/>
  <c r="BP354" i="5"/>
  <c r="BQ354" i="5"/>
  <c r="BR354" i="5"/>
  <c r="BS354" i="5"/>
  <c r="BT354" i="5"/>
  <c r="BU354" i="5"/>
  <c r="BV354" i="5"/>
  <c r="BW354" i="5"/>
  <c r="BX354" i="5"/>
  <c r="BZ354" i="5"/>
  <c r="CA354" i="5"/>
  <c r="CB354" i="5"/>
  <c r="CC354" i="5"/>
  <c r="DR354" i="5"/>
  <c r="CD354" i="5"/>
  <c r="DS354" i="5"/>
  <c r="CE354" i="5"/>
  <c r="DT354" i="5"/>
  <c r="CF354" i="5"/>
  <c r="DU354" i="5"/>
  <c r="CG354" i="5"/>
  <c r="CH354" i="5"/>
  <c r="CI354" i="5"/>
  <c r="CJ354" i="5"/>
  <c r="CK354" i="5"/>
  <c r="CL354" i="5"/>
  <c r="CM354" i="5"/>
  <c r="CN354" i="5"/>
  <c r="CO354" i="5"/>
  <c r="CP354" i="5"/>
  <c r="CQ354" i="5"/>
  <c r="CR354" i="5"/>
  <c r="CS354" i="5"/>
  <c r="CT354" i="5"/>
  <c r="CU354" i="5"/>
  <c r="CV354" i="5"/>
  <c r="CW354" i="5"/>
  <c r="CX354" i="5"/>
  <c r="CY354" i="5"/>
  <c r="CZ354" i="5"/>
  <c r="DA354" i="5"/>
  <c r="DB354" i="5"/>
  <c r="DC354" i="5"/>
  <c r="DD354" i="5"/>
  <c r="DE354" i="5"/>
  <c r="DF354" i="5"/>
  <c r="DG354" i="5"/>
  <c r="DH354" i="5"/>
  <c r="DI354" i="5"/>
  <c r="DJ354" i="5"/>
  <c r="DK354" i="5"/>
  <c r="DL354" i="5"/>
  <c r="DM354" i="5"/>
  <c r="DN354" i="5"/>
  <c r="DO354" i="5"/>
  <c r="DP354" i="5"/>
  <c r="DQ354" i="5"/>
  <c r="DR355" i="5"/>
  <c r="CD355" i="5"/>
  <c r="DS355" i="5"/>
  <c r="CE355" i="5"/>
  <c r="DT355" i="5"/>
  <c r="CF355" i="5"/>
  <c r="DU355" i="5"/>
  <c r="CG355" i="5"/>
  <c r="CH355" i="5"/>
  <c r="CI355" i="5"/>
  <c r="CJ355" i="5"/>
  <c r="CK355" i="5"/>
  <c r="CL355" i="5"/>
  <c r="CM355" i="5"/>
  <c r="CN355" i="5"/>
  <c r="CO355" i="5"/>
  <c r="CP355" i="5"/>
  <c r="CQ355" i="5"/>
  <c r="CR355" i="5"/>
  <c r="CS355" i="5"/>
  <c r="CT355" i="5"/>
  <c r="CU355" i="5"/>
  <c r="CV355" i="5"/>
  <c r="CW355" i="5"/>
  <c r="CX355" i="5"/>
  <c r="CY355" i="5"/>
  <c r="CZ355" i="5"/>
  <c r="DA355" i="5"/>
  <c r="DB355" i="5"/>
  <c r="DC355" i="5"/>
  <c r="DD355" i="5"/>
  <c r="DE355" i="5"/>
  <c r="DF355" i="5"/>
  <c r="DG355" i="5"/>
  <c r="DH355" i="5"/>
  <c r="DI355" i="5"/>
  <c r="DJ355" i="5"/>
  <c r="DK355" i="5"/>
  <c r="DL355" i="5"/>
  <c r="DM355" i="5"/>
  <c r="DN355" i="5"/>
  <c r="DO355" i="5"/>
  <c r="DP355" i="5"/>
  <c r="DQ355" i="5"/>
  <c r="DR356" i="5"/>
  <c r="CD356" i="5"/>
  <c r="DS356" i="5"/>
  <c r="CE356" i="5"/>
  <c r="DT356" i="5"/>
  <c r="CF356" i="5"/>
  <c r="DU356" i="5"/>
  <c r="CG356" i="5"/>
  <c r="CH356" i="5"/>
  <c r="CI356" i="5"/>
  <c r="CJ356" i="5"/>
  <c r="CK356" i="5"/>
  <c r="CL356" i="5"/>
  <c r="CM356" i="5"/>
  <c r="CN356" i="5"/>
  <c r="CO356" i="5"/>
  <c r="CP356" i="5"/>
  <c r="CQ356" i="5"/>
  <c r="CR356" i="5"/>
  <c r="CS356" i="5"/>
  <c r="CT356" i="5"/>
  <c r="CU356" i="5"/>
  <c r="CV356" i="5"/>
  <c r="CW356" i="5"/>
  <c r="CX356" i="5"/>
  <c r="CY356" i="5"/>
  <c r="CZ356" i="5"/>
  <c r="DA356" i="5"/>
  <c r="DB356" i="5"/>
  <c r="DC356" i="5"/>
  <c r="DD356" i="5"/>
  <c r="DE356" i="5"/>
  <c r="DF356" i="5"/>
  <c r="DG356" i="5"/>
  <c r="DH356" i="5"/>
  <c r="DI356" i="5"/>
  <c r="DJ356" i="5"/>
  <c r="DK356" i="5"/>
  <c r="DL356" i="5"/>
  <c r="DM356" i="5"/>
  <c r="DN356" i="5"/>
  <c r="DO356" i="5"/>
  <c r="DP356" i="5"/>
  <c r="DQ356" i="5"/>
  <c r="DR357" i="5"/>
  <c r="CD357" i="5"/>
  <c r="DS357" i="5"/>
  <c r="CE357" i="5"/>
  <c r="DT357" i="5"/>
  <c r="CF357" i="5"/>
  <c r="DU357" i="5"/>
  <c r="CG357" i="5"/>
  <c r="CH357" i="5"/>
  <c r="CI357" i="5"/>
  <c r="CJ357" i="5"/>
  <c r="CK357" i="5"/>
  <c r="CL357" i="5"/>
  <c r="CM357" i="5"/>
  <c r="CN357" i="5"/>
  <c r="CO357" i="5"/>
  <c r="CP357" i="5"/>
  <c r="CQ357" i="5"/>
  <c r="CR357" i="5"/>
  <c r="CS357" i="5"/>
  <c r="CT357" i="5"/>
  <c r="CU357" i="5"/>
  <c r="CV357" i="5"/>
  <c r="CW357" i="5"/>
  <c r="CX357" i="5"/>
  <c r="CY357" i="5"/>
  <c r="CZ357" i="5"/>
  <c r="DA357" i="5"/>
  <c r="DB357" i="5"/>
  <c r="DC357" i="5"/>
  <c r="DD357" i="5"/>
  <c r="DE357" i="5"/>
  <c r="DF357" i="5"/>
  <c r="DG357" i="5"/>
  <c r="DH357" i="5"/>
  <c r="DI357" i="5"/>
  <c r="DJ357" i="5"/>
  <c r="DK357" i="5"/>
  <c r="DL357" i="5"/>
  <c r="DM357" i="5"/>
  <c r="DN357" i="5"/>
  <c r="DO357" i="5"/>
  <c r="DP357" i="5"/>
  <c r="DQ357" i="5"/>
  <c r="DR358" i="5"/>
  <c r="CD358" i="5"/>
  <c r="DS358" i="5"/>
  <c r="CE358" i="5"/>
  <c r="DT358" i="5"/>
  <c r="CF358" i="5"/>
  <c r="DU358" i="5"/>
  <c r="CG358" i="5"/>
  <c r="CH358" i="5"/>
  <c r="CI358" i="5"/>
  <c r="CJ358" i="5"/>
  <c r="CK358" i="5"/>
  <c r="CL358" i="5"/>
  <c r="CM358" i="5"/>
  <c r="CN358" i="5"/>
  <c r="CO358" i="5"/>
  <c r="CP358" i="5"/>
  <c r="CQ358" i="5"/>
  <c r="CR358" i="5"/>
  <c r="CS358" i="5"/>
  <c r="CT358" i="5"/>
  <c r="CU358" i="5"/>
  <c r="CV358" i="5"/>
  <c r="CW358" i="5"/>
  <c r="CX358" i="5"/>
  <c r="CY358" i="5"/>
  <c r="CZ358" i="5"/>
  <c r="DA358" i="5"/>
  <c r="DB358" i="5"/>
  <c r="DC358" i="5"/>
  <c r="DD358" i="5"/>
  <c r="DE358" i="5"/>
  <c r="DF358" i="5"/>
  <c r="DG358" i="5"/>
  <c r="DH358" i="5"/>
  <c r="DI358" i="5"/>
  <c r="DJ358" i="5"/>
  <c r="DK358" i="5"/>
  <c r="DL358" i="5"/>
  <c r="DM358" i="5"/>
  <c r="DN358" i="5"/>
  <c r="DO358" i="5"/>
  <c r="DP358" i="5"/>
  <c r="DQ358" i="5"/>
  <c r="DR359" i="5"/>
  <c r="CD359" i="5"/>
  <c r="DS359" i="5"/>
  <c r="CE359" i="5"/>
  <c r="DT359" i="5"/>
  <c r="CF359" i="5"/>
  <c r="DU359" i="5"/>
  <c r="CG359" i="5"/>
  <c r="CH359" i="5"/>
  <c r="CI359" i="5"/>
  <c r="CJ359" i="5"/>
  <c r="CK359" i="5"/>
  <c r="CL359" i="5"/>
  <c r="CM359" i="5"/>
  <c r="CN359" i="5"/>
  <c r="CO359" i="5"/>
  <c r="CP359" i="5"/>
  <c r="CQ359" i="5"/>
  <c r="CR359" i="5"/>
  <c r="CS359" i="5"/>
  <c r="CT359" i="5"/>
  <c r="CU359" i="5"/>
  <c r="CV359" i="5"/>
  <c r="CW359" i="5"/>
  <c r="CX359" i="5"/>
  <c r="CY359" i="5"/>
  <c r="CZ359" i="5"/>
  <c r="DA359" i="5"/>
  <c r="DB359" i="5"/>
  <c r="DC359" i="5"/>
  <c r="DD359" i="5"/>
  <c r="DE359" i="5"/>
  <c r="DF359" i="5"/>
  <c r="DG359" i="5"/>
  <c r="DH359" i="5"/>
  <c r="DI359" i="5"/>
  <c r="DJ359" i="5"/>
  <c r="DK359" i="5"/>
  <c r="DL359" i="5"/>
  <c r="DM359" i="5"/>
  <c r="DN359" i="5"/>
  <c r="DO359" i="5"/>
  <c r="DP359" i="5"/>
  <c r="DQ359" i="5"/>
  <c r="CD360" i="5"/>
  <c r="CE360" i="5"/>
  <c r="CF360" i="5"/>
  <c r="CG360" i="5"/>
  <c r="DR361" i="5"/>
  <c r="CD361" i="5"/>
  <c r="DS361" i="5"/>
  <c r="CE361" i="5"/>
  <c r="DT361" i="5"/>
  <c r="CF361" i="5"/>
  <c r="DU361" i="5"/>
  <c r="CG361" i="5"/>
  <c r="CH361" i="5"/>
  <c r="CI361" i="5"/>
  <c r="CJ361" i="5"/>
  <c r="CK361" i="5"/>
  <c r="CL361" i="5"/>
  <c r="CM361" i="5"/>
  <c r="CN361" i="5"/>
  <c r="CO361" i="5"/>
  <c r="CP361" i="5"/>
  <c r="CQ361" i="5"/>
  <c r="CR361" i="5"/>
  <c r="CS361" i="5"/>
  <c r="CT361" i="5"/>
  <c r="CU361" i="5"/>
  <c r="CV361" i="5"/>
  <c r="CW361" i="5"/>
  <c r="CX361" i="5"/>
  <c r="CY361" i="5"/>
  <c r="CZ361" i="5"/>
  <c r="DA361" i="5"/>
  <c r="DB361" i="5"/>
  <c r="DC361" i="5"/>
  <c r="DD361" i="5"/>
  <c r="DE361" i="5"/>
  <c r="DF361" i="5"/>
  <c r="DG361" i="5"/>
  <c r="DH361" i="5"/>
  <c r="DI361" i="5"/>
  <c r="DJ361" i="5"/>
  <c r="DK361" i="5"/>
  <c r="DL361" i="5"/>
  <c r="DM361" i="5"/>
  <c r="DN361" i="5"/>
  <c r="DO361" i="5"/>
  <c r="DP361" i="5"/>
  <c r="DQ361" i="5"/>
  <c r="DR363" i="5"/>
  <c r="CD363" i="5"/>
  <c r="DS363" i="5"/>
  <c r="CE363" i="5"/>
  <c r="DT363" i="5"/>
  <c r="CF363" i="5"/>
  <c r="DU363" i="5"/>
  <c r="CG363" i="5"/>
  <c r="CH363" i="5"/>
  <c r="CI363" i="5"/>
  <c r="CJ363" i="5"/>
  <c r="CK363" i="5"/>
  <c r="CL363" i="5"/>
  <c r="CM363" i="5"/>
  <c r="CN363" i="5"/>
  <c r="CO363" i="5"/>
  <c r="CP363" i="5"/>
  <c r="CQ363" i="5"/>
  <c r="CR363" i="5"/>
  <c r="CS363" i="5"/>
  <c r="CT363" i="5"/>
  <c r="CU363" i="5"/>
  <c r="CV363" i="5"/>
  <c r="CW363" i="5"/>
  <c r="CX363" i="5"/>
  <c r="CY363" i="5"/>
  <c r="CZ363" i="5"/>
  <c r="DA363" i="5"/>
  <c r="DB363" i="5"/>
  <c r="DC363" i="5"/>
  <c r="DD363" i="5"/>
  <c r="DE363" i="5"/>
  <c r="DF363" i="5"/>
  <c r="DG363" i="5"/>
  <c r="DH363" i="5"/>
  <c r="DI363" i="5"/>
  <c r="DJ363" i="5"/>
  <c r="DK363" i="5"/>
  <c r="DL363" i="5"/>
  <c r="DM363" i="5"/>
  <c r="DN363" i="5"/>
  <c r="DO363" i="5"/>
  <c r="DP363" i="5"/>
  <c r="DQ363" i="5"/>
  <c r="DR364" i="5"/>
  <c r="CD364" i="5"/>
  <c r="DS364" i="5"/>
  <c r="CE364" i="5"/>
  <c r="DT364" i="5"/>
  <c r="CF364" i="5"/>
  <c r="DU364" i="5"/>
  <c r="CG364" i="5"/>
  <c r="CH364" i="5"/>
  <c r="CI364" i="5"/>
  <c r="CJ364" i="5"/>
  <c r="CK364" i="5"/>
  <c r="CL364" i="5"/>
  <c r="CM364" i="5"/>
  <c r="CN364" i="5"/>
  <c r="CO364" i="5"/>
  <c r="CP364" i="5"/>
  <c r="CQ364" i="5"/>
  <c r="CR364" i="5"/>
  <c r="CS364" i="5"/>
  <c r="CT364" i="5"/>
  <c r="CU364" i="5"/>
  <c r="CV364" i="5"/>
  <c r="CW364" i="5"/>
  <c r="CX364" i="5"/>
  <c r="CY364" i="5"/>
  <c r="CZ364" i="5"/>
  <c r="DA364" i="5"/>
  <c r="DB364" i="5"/>
  <c r="DC364" i="5"/>
  <c r="DD364" i="5"/>
  <c r="DE364" i="5"/>
  <c r="DF364" i="5"/>
  <c r="DG364" i="5"/>
  <c r="DH364" i="5"/>
  <c r="DI364" i="5"/>
  <c r="DJ364" i="5"/>
  <c r="DK364" i="5"/>
  <c r="DL364" i="5"/>
  <c r="DM364" i="5"/>
  <c r="DN364" i="5"/>
  <c r="DO364" i="5"/>
  <c r="DP364" i="5"/>
  <c r="DQ364" i="5"/>
  <c r="DR365" i="5"/>
  <c r="CD365" i="5"/>
  <c r="DS365" i="5"/>
  <c r="CE365" i="5"/>
  <c r="DT365" i="5"/>
  <c r="CF365" i="5"/>
  <c r="DU365" i="5"/>
  <c r="CG365" i="5"/>
  <c r="CH365" i="5"/>
  <c r="CI365" i="5"/>
  <c r="CJ365" i="5"/>
  <c r="CK365" i="5"/>
  <c r="CL365" i="5"/>
  <c r="CM365" i="5"/>
  <c r="CN365" i="5"/>
  <c r="CO365" i="5"/>
  <c r="CP365" i="5"/>
  <c r="CQ365" i="5"/>
  <c r="CR365" i="5"/>
  <c r="CS365" i="5"/>
  <c r="CT365" i="5"/>
  <c r="CU365" i="5"/>
  <c r="CV365" i="5"/>
  <c r="CW365" i="5"/>
  <c r="CX365" i="5"/>
  <c r="CY365" i="5"/>
  <c r="CZ365" i="5"/>
  <c r="DA365" i="5"/>
  <c r="DB365" i="5"/>
  <c r="DC365" i="5"/>
  <c r="DD365" i="5"/>
  <c r="DE365" i="5"/>
  <c r="DF365" i="5"/>
  <c r="DG365" i="5"/>
  <c r="DH365" i="5"/>
  <c r="DI365" i="5"/>
  <c r="DJ365" i="5"/>
  <c r="DK365" i="5"/>
  <c r="DL365" i="5"/>
  <c r="DM365" i="5"/>
  <c r="DN365" i="5"/>
  <c r="DO365" i="5"/>
  <c r="DP365" i="5"/>
  <c r="DQ365" i="5"/>
  <c r="DR366" i="5"/>
  <c r="CD366" i="5"/>
  <c r="DS366" i="5"/>
  <c r="CE366" i="5"/>
  <c r="DT366" i="5"/>
  <c r="CF366" i="5"/>
  <c r="DU366" i="5"/>
  <c r="CG366" i="5"/>
  <c r="CH366" i="5"/>
  <c r="CI366" i="5"/>
  <c r="CJ366" i="5"/>
  <c r="CK366" i="5"/>
  <c r="CL366" i="5"/>
  <c r="CM366" i="5"/>
  <c r="CN366" i="5"/>
  <c r="CO366" i="5"/>
  <c r="CP366" i="5"/>
  <c r="CQ366" i="5"/>
  <c r="CR366" i="5"/>
  <c r="CS366" i="5"/>
  <c r="CT366" i="5"/>
  <c r="CU366" i="5"/>
  <c r="CV366" i="5"/>
  <c r="CW366" i="5"/>
  <c r="CX366" i="5"/>
  <c r="CY366" i="5"/>
  <c r="CZ366" i="5"/>
  <c r="DA366" i="5"/>
  <c r="DB366" i="5"/>
  <c r="DC366" i="5"/>
  <c r="DD366" i="5"/>
  <c r="DE366" i="5"/>
  <c r="DF366" i="5"/>
  <c r="DG366" i="5"/>
  <c r="DH366" i="5"/>
  <c r="DI366" i="5"/>
  <c r="DJ366" i="5"/>
  <c r="DK366" i="5"/>
  <c r="DL366" i="5"/>
  <c r="DM366" i="5"/>
  <c r="DN366" i="5"/>
  <c r="DO366" i="5"/>
  <c r="DP366" i="5"/>
  <c r="DQ366" i="5"/>
  <c r="DR367" i="5"/>
  <c r="CD367" i="5"/>
  <c r="DS367" i="5"/>
  <c r="CE367" i="5"/>
  <c r="DT367" i="5"/>
  <c r="CF367" i="5"/>
  <c r="DU367" i="5"/>
  <c r="CG367" i="5"/>
  <c r="CH367" i="5"/>
  <c r="CI367" i="5"/>
  <c r="CJ367" i="5"/>
  <c r="CK367" i="5"/>
  <c r="CL367" i="5"/>
  <c r="CM367" i="5"/>
  <c r="CN367" i="5"/>
  <c r="CO367" i="5"/>
  <c r="CP367" i="5"/>
  <c r="CQ367" i="5"/>
  <c r="CR367" i="5"/>
  <c r="CS367" i="5"/>
  <c r="CT367" i="5"/>
  <c r="CU367" i="5"/>
  <c r="CV367" i="5"/>
  <c r="CW367" i="5"/>
  <c r="CX367" i="5"/>
  <c r="CY367" i="5"/>
  <c r="CZ367" i="5"/>
  <c r="DA367" i="5"/>
  <c r="DB367" i="5"/>
  <c r="DC367" i="5"/>
  <c r="DD367" i="5"/>
  <c r="DE367" i="5"/>
  <c r="DF367" i="5"/>
  <c r="DG367" i="5"/>
  <c r="DH367" i="5"/>
  <c r="DI367" i="5"/>
  <c r="DJ367" i="5"/>
  <c r="DK367" i="5"/>
  <c r="DL367" i="5"/>
  <c r="DM367" i="5"/>
  <c r="DN367" i="5"/>
  <c r="DO367" i="5"/>
  <c r="DP367" i="5"/>
  <c r="DQ367" i="5"/>
  <c r="DR368" i="5"/>
  <c r="CD368" i="5"/>
  <c r="DS368" i="5"/>
  <c r="CE368" i="5"/>
  <c r="DT368" i="5"/>
  <c r="CF368" i="5"/>
  <c r="DU368" i="5"/>
  <c r="CG368" i="5"/>
  <c r="CH368" i="5"/>
  <c r="CI368" i="5"/>
  <c r="CJ368" i="5"/>
  <c r="CK368" i="5"/>
  <c r="CL368" i="5"/>
  <c r="CM368" i="5"/>
  <c r="CN368" i="5"/>
  <c r="CO368" i="5"/>
  <c r="CP368" i="5"/>
  <c r="CQ368" i="5"/>
  <c r="CR368" i="5"/>
  <c r="CS368" i="5"/>
  <c r="CT368" i="5"/>
  <c r="CU368" i="5"/>
  <c r="CV368" i="5"/>
  <c r="CW368" i="5"/>
  <c r="CX368" i="5"/>
  <c r="CY368" i="5"/>
  <c r="CZ368" i="5"/>
  <c r="DA368" i="5"/>
  <c r="DB368" i="5"/>
  <c r="DC368" i="5"/>
  <c r="DD368" i="5"/>
  <c r="DE368" i="5"/>
  <c r="DF368" i="5"/>
  <c r="DG368" i="5"/>
  <c r="DH368" i="5"/>
  <c r="DI368" i="5"/>
  <c r="DJ368" i="5"/>
  <c r="DK368" i="5"/>
  <c r="DL368" i="5"/>
  <c r="DM368" i="5"/>
  <c r="DN368" i="5"/>
  <c r="DO368" i="5"/>
  <c r="DP368" i="5"/>
  <c r="DQ368" i="5"/>
  <c r="DR369" i="5"/>
  <c r="CD369" i="5"/>
  <c r="DS369" i="5"/>
  <c r="CE369" i="5"/>
  <c r="DT369" i="5"/>
  <c r="CF369" i="5"/>
  <c r="DU369" i="5"/>
  <c r="CG369" i="5"/>
  <c r="CH369" i="5"/>
  <c r="CI369" i="5"/>
  <c r="CJ369" i="5"/>
  <c r="CK369" i="5"/>
  <c r="CL369" i="5"/>
  <c r="CM369" i="5"/>
  <c r="CN369" i="5"/>
  <c r="CO369" i="5"/>
  <c r="CP369" i="5"/>
  <c r="CQ369" i="5"/>
  <c r="CR369" i="5"/>
  <c r="CS369" i="5"/>
  <c r="CT369" i="5"/>
  <c r="CU369" i="5"/>
  <c r="CV369" i="5"/>
  <c r="CW369" i="5"/>
  <c r="CX369" i="5"/>
  <c r="CY369" i="5"/>
  <c r="CZ369" i="5"/>
  <c r="DA369" i="5"/>
  <c r="DB369" i="5"/>
  <c r="DC369" i="5"/>
  <c r="DD369" i="5"/>
  <c r="DE369" i="5"/>
  <c r="DF369" i="5"/>
  <c r="DG369" i="5"/>
  <c r="DH369" i="5"/>
  <c r="DI369" i="5"/>
  <c r="DJ369" i="5"/>
  <c r="DK369" i="5"/>
  <c r="DL369" i="5"/>
  <c r="DM369" i="5"/>
  <c r="DN369" i="5"/>
  <c r="DO369" i="5"/>
  <c r="DP369" i="5"/>
  <c r="DQ369" i="5"/>
  <c r="DR370" i="5"/>
  <c r="CD370" i="5"/>
  <c r="DS370" i="5"/>
  <c r="CE370" i="5"/>
  <c r="DT370" i="5"/>
  <c r="CF370" i="5"/>
  <c r="DU370" i="5"/>
  <c r="CG370" i="5"/>
  <c r="CH370" i="5"/>
  <c r="CI370" i="5"/>
  <c r="CJ370" i="5"/>
  <c r="CK370" i="5"/>
  <c r="CL370" i="5"/>
  <c r="CM370" i="5"/>
  <c r="CN370" i="5"/>
  <c r="CO370" i="5"/>
  <c r="CP370" i="5"/>
  <c r="CQ370" i="5"/>
  <c r="CR370" i="5"/>
  <c r="CS370" i="5"/>
  <c r="CT370" i="5"/>
  <c r="CU370" i="5"/>
  <c r="CV370" i="5"/>
  <c r="CW370" i="5"/>
  <c r="CX370" i="5"/>
  <c r="CY370" i="5"/>
  <c r="CZ370" i="5"/>
  <c r="DA370" i="5"/>
  <c r="DB370" i="5"/>
  <c r="DC370" i="5"/>
  <c r="DD370" i="5"/>
  <c r="DE370" i="5"/>
  <c r="DF370" i="5"/>
  <c r="DG370" i="5"/>
  <c r="DH370" i="5"/>
  <c r="DI370" i="5"/>
  <c r="DJ370" i="5"/>
  <c r="DK370" i="5"/>
  <c r="DL370" i="5"/>
  <c r="DM370" i="5"/>
  <c r="DN370" i="5"/>
  <c r="DO370" i="5"/>
  <c r="DP370" i="5"/>
  <c r="DQ370" i="5"/>
  <c r="CD371" i="5"/>
  <c r="CE371" i="5"/>
  <c r="CF371" i="5"/>
  <c r="CG371" i="5"/>
  <c r="DR372" i="5"/>
  <c r="CD372" i="5"/>
  <c r="DS372" i="5"/>
  <c r="CE372" i="5"/>
  <c r="DT372" i="5"/>
  <c r="CF372" i="5"/>
  <c r="DU372" i="5"/>
  <c r="CG372" i="5"/>
  <c r="CH372" i="5"/>
  <c r="CI372" i="5"/>
  <c r="CJ372" i="5"/>
  <c r="CK372" i="5"/>
  <c r="CL372" i="5"/>
  <c r="CM372" i="5"/>
  <c r="CN372" i="5"/>
  <c r="CO372" i="5"/>
  <c r="CP372" i="5"/>
  <c r="CQ372" i="5"/>
  <c r="CR372" i="5"/>
  <c r="CS372" i="5"/>
  <c r="CT372" i="5"/>
  <c r="CU372" i="5"/>
  <c r="CV372" i="5"/>
  <c r="CW372" i="5"/>
  <c r="CX372" i="5"/>
  <c r="CY372" i="5"/>
  <c r="CZ372" i="5"/>
  <c r="DA372" i="5"/>
  <c r="DB372" i="5"/>
  <c r="DC372" i="5"/>
  <c r="DD372" i="5"/>
  <c r="DE372" i="5"/>
  <c r="DF372" i="5"/>
  <c r="DG372" i="5"/>
  <c r="DH372" i="5"/>
  <c r="DI372" i="5"/>
  <c r="DJ372" i="5"/>
  <c r="DK372" i="5"/>
  <c r="DL372" i="5"/>
  <c r="DM372" i="5"/>
  <c r="DN372" i="5"/>
  <c r="DO372" i="5"/>
  <c r="DP372" i="5"/>
  <c r="DQ372" i="5"/>
  <c r="DR374" i="5"/>
  <c r="CD374" i="5"/>
  <c r="DS374" i="5"/>
  <c r="CE374" i="5"/>
  <c r="DT374" i="5"/>
  <c r="CF374" i="5"/>
  <c r="DU374" i="5"/>
  <c r="CG374" i="5"/>
  <c r="CH374" i="5"/>
  <c r="CI374" i="5"/>
  <c r="CJ374" i="5"/>
  <c r="CK374" i="5"/>
  <c r="CL374" i="5"/>
  <c r="CM374" i="5"/>
  <c r="CN374" i="5"/>
  <c r="CO374" i="5"/>
  <c r="CP374" i="5"/>
  <c r="CQ374" i="5"/>
  <c r="CR374" i="5"/>
  <c r="CS374" i="5"/>
  <c r="CT374" i="5"/>
  <c r="CU374" i="5"/>
  <c r="CV374" i="5"/>
  <c r="CW374" i="5"/>
  <c r="CX374" i="5"/>
  <c r="CY374" i="5"/>
  <c r="CZ374" i="5"/>
  <c r="DA374" i="5"/>
  <c r="DB374" i="5"/>
  <c r="DC374" i="5"/>
  <c r="DD374" i="5"/>
  <c r="DE374" i="5"/>
  <c r="DF374" i="5"/>
  <c r="DG374" i="5"/>
  <c r="DH374" i="5"/>
  <c r="DI374" i="5"/>
  <c r="DJ374" i="5"/>
  <c r="DK374" i="5"/>
  <c r="DL374" i="5"/>
  <c r="DM374" i="5"/>
  <c r="DN374" i="5"/>
  <c r="DO374" i="5"/>
  <c r="DP374" i="5"/>
  <c r="DQ374" i="5"/>
  <c r="AX375" i="5"/>
  <c r="DR375" i="5"/>
  <c r="CD375" i="5"/>
  <c r="DS375" i="5"/>
  <c r="CE375" i="5"/>
  <c r="DT375" i="5"/>
  <c r="CF375" i="5"/>
  <c r="DU375" i="5"/>
  <c r="CG375" i="5"/>
  <c r="CH375" i="5"/>
  <c r="CI375" i="5"/>
  <c r="CJ375" i="5"/>
  <c r="CK375" i="5"/>
  <c r="CL375" i="5"/>
  <c r="CM375" i="5"/>
  <c r="CN375" i="5"/>
  <c r="CO375" i="5"/>
  <c r="CP375" i="5"/>
  <c r="CQ375" i="5"/>
  <c r="CR375" i="5"/>
  <c r="CS375" i="5"/>
  <c r="CT375" i="5"/>
  <c r="CU375" i="5"/>
  <c r="CV375" i="5"/>
  <c r="CW375" i="5"/>
  <c r="CX375" i="5"/>
  <c r="CY375" i="5"/>
  <c r="CZ375" i="5"/>
  <c r="DA375" i="5"/>
  <c r="DB375" i="5"/>
  <c r="DC375" i="5"/>
  <c r="DD375" i="5"/>
  <c r="DE375" i="5"/>
  <c r="DF375" i="5"/>
  <c r="DG375" i="5"/>
  <c r="DH375" i="5"/>
  <c r="DI375" i="5"/>
  <c r="DJ375" i="5"/>
  <c r="DK375" i="5"/>
  <c r="DL375" i="5"/>
  <c r="DM375" i="5"/>
  <c r="DN375" i="5"/>
  <c r="DO375" i="5"/>
  <c r="DP375" i="5"/>
  <c r="DQ375" i="5"/>
  <c r="DR376" i="5"/>
  <c r="CD376" i="5"/>
  <c r="DS376" i="5"/>
  <c r="CE376" i="5"/>
  <c r="DT376" i="5"/>
  <c r="CF376" i="5"/>
  <c r="DU376" i="5"/>
  <c r="CG376" i="5"/>
  <c r="CH376" i="5"/>
  <c r="CI376" i="5"/>
  <c r="CJ376" i="5"/>
  <c r="CK376" i="5"/>
  <c r="CL376" i="5"/>
  <c r="CM376" i="5"/>
  <c r="CN376" i="5"/>
  <c r="CO376" i="5"/>
  <c r="CP376" i="5"/>
  <c r="CQ376" i="5"/>
  <c r="CR376" i="5"/>
  <c r="CS376" i="5"/>
  <c r="CT376" i="5"/>
  <c r="CU376" i="5"/>
  <c r="CV376" i="5"/>
  <c r="CW376" i="5"/>
  <c r="CX376" i="5"/>
  <c r="CY376" i="5"/>
  <c r="CZ376" i="5"/>
  <c r="DA376" i="5"/>
  <c r="DB376" i="5"/>
  <c r="DC376" i="5"/>
  <c r="DD376" i="5"/>
  <c r="DE376" i="5"/>
  <c r="DF376" i="5"/>
  <c r="DG376" i="5"/>
  <c r="DH376" i="5"/>
  <c r="DI376" i="5"/>
  <c r="DJ376" i="5"/>
  <c r="DK376" i="5"/>
  <c r="DL376" i="5"/>
  <c r="DM376" i="5"/>
  <c r="DN376" i="5"/>
  <c r="DO376" i="5"/>
  <c r="DP376" i="5"/>
  <c r="DQ376" i="5"/>
  <c r="DR377" i="5"/>
  <c r="CD377" i="5"/>
  <c r="DS377" i="5"/>
  <c r="CE377" i="5"/>
  <c r="DT377" i="5"/>
  <c r="CF377" i="5"/>
  <c r="DU377" i="5"/>
  <c r="CG377" i="5"/>
  <c r="CH377" i="5"/>
  <c r="CI377" i="5"/>
  <c r="CJ377" i="5"/>
  <c r="CK377" i="5"/>
  <c r="CL377" i="5"/>
  <c r="CM377" i="5"/>
  <c r="CN377" i="5"/>
  <c r="CO377" i="5"/>
  <c r="CP377" i="5"/>
  <c r="CQ377" i="5"/>
  <c r="CR377" i="5"/>
  <c r="CS377" i="5"/>
  <c r="CT377" i="5"/>
  <c r="CU377" i="5"/>
  <c r="CV377" i="5"/>
  <c r="CW377" i="5"/>
  <c r="CX377" i="5"/>
  <c r="CY377" i="5"/>
  <c r="CZ377" i="5"/>
  <c r="DA377" i="5"/>
  <c r="DB377" i="5"/>
  <c r="DC377" i="5"/>
  <c r="DD377" i="5"/>
  <c r="DE377" i="5"/>
  <c r="DF377" i="5"/>
  <c r="DG377" i="5"/>
  <c r="DH377" i="5"/>
  <c r="DI377" i="5"/>
  <c r="DJ377" i="5"/>
  <c r="DK377" i="5"/>
  <c r="DL377" i="5"/>
  <c r="DM377" i="5"/>
  <c r="DN377" i="5"/>
  <c r="DO377" i="5"/>
  <c r="DP377" i="5"/>
  <c r="DQ377" i="5"/>
  <c r="DR378" i="5"/>
  <c r="CD378" i="5"/>
  <c r="DS378" i="5"/>
  <c r="CE378" i="5"/>
  <c r="DT378" i="5"/>
  <c r="CF378" i="5"/>
  <c r="DU378" i="5"/>
  <c r="CG378" i="5"/>
  <c r="CH378" i="5"/>
  <c r="CI378" i="5"/>
  <c r="CJ378" i="5"/>
  <c r="CK378" i="5"/>
  <c r="CL378" i="5"/>
  <c r="CM378" i="5"/>
  <c r="CN378" i="5"/>
  <c r="CO378" i="5"/>
  <c r="CP378" i="5"/>
  <c r="CQ378" i="5"/>
  <c r="CR378" i="5"/>
  <c r="CS378" i="5"/>
  <c r="CT378" i="5"/>
  <c r="CU378" i="5"/>
  <c r="CV378" i="5"/>
  <c r="CW378" i="5"/>
  <c r="CX378" i="5"/>
  <c r="CY378" i="5"/>
  <c r="CZ378" i="5"/>
  <c r="DA378" i="5"/>
  <c r="DB378" i="5"/>
  <c r="DC378" i="5"/>
  <c r="DD378" i="5"/>
  <c r="DE378" i="5"/>
  <c r="DF378" i="5"/>
  <c r="DG378" i="5"/>
  <c r="DH378" i="5"/>
  <c r="DI378" i="5"/>
  <c r="DJ378" i="5"/>
  <c r="DK378" i="5"/>
  <c r="DL378" i="5"/>
  <c r="DM378" i="5"/>
  <c r="DN378" i="5"/>
  <c r="DO378" i="5"/>
  <c r="DP378" i="5"/>
  <c r="DQ378" i="5"/>
  <c r="DR379" i="5"/>
  <c r="CD379" i="5"/>
  <c r="DS379" i="5"/>
  <c r="CE379" i="5"/>
  <c r="DT379" i="5"/>
  <c r="CF379" i="5"/>
  <c r="DU379" i="5"/>
  <c r="CG379" i="5"/>
  <c r="CH379" i="5"/>
  <c r="CI379" i="5"/>
  <c r="CJ379" i="5"/>
  <c r="CK379" i="5"/>
  <c r="CL379" i="5"/>
  <c r="CM379" i="5"/>
  <c r="CN379" i="5"/>
  <c r="CO379" i="5"/>
  <c r="CP379" i="5"/>
  <c r="CQ379" i="5"/>
  <c r="CR379" i="5"/>
  <c r="CS379" i="5"/>
  <c r="CT379" i="5"/>
  <c r="CU379" i="5"/>
  <c r="CV379" i="5"/>
  <c r="CW379" i="5"/>
  <c r="CX379" i="5"/>
  <c r="CY379" i="5"/>
  <c r="CZ379" i="5"/>
  <c r="DA379" i="5"/>
  <c r="DB379" i="5"/>
  <c r="DC379" i="5"/>
  <c r="DD379" i="5"/>
  <c r="DE379" i="5"/>
  <c r="DF379" i="5"/>
  <c r="DG379" i="5"/>
  <c r="DH379" i="5"/>
  <c r="DI379" i="5"/>
  <c r="DJ379" i="5"/>
  <c r="DK379" i="5"/>
  <c r="DL379" i="5"/>
  <c r="DM379" i="5"/>
  <c r="DN379" i="5"/>
  <c r="DO379" i="5"/>
  <c r="DP379" i="5"/>
  <c r="DQ379" i="5"/>
  <c r="DR380" i="5"/>
  <c r="CD380" i="5"/>
  <c r="DS380" i="5"/>
  <c r="CE380" i="5"/>
  <c r="DT380" i="5"/>
  <c r="CF380" i="5"/>
  <c r="DU380" i="5"/>
  <c r="CG380" i="5"/>
  <c r="CH380" i="5"/>
  <c r="CI380" i="5"/>
  <c r="CJ380" i="5"/>
  <c r="CK380" i="5"/>
  <c r="CL380" i="5"/>
  <c r="CM380" i="5"/>
  <c r="CN380" i="5"/>
  <c r="CO380" i="5"/>
  <c r="CP380" i="5"/>
  <c r="CQ380" i="5"/>
  <c r="CR380" i="5"/>
  <c r="CS380" i="5"/>
  <c r="CT380" i="5"/>
  <c r="CU380" i="5"/>
  <c r="CV380" i="5"/>
  <c r="CW380" i="5"/>
  <c r="CX380" i="5"/>
  <c r="CY380" i="5"/>
  <c r="CZ380" i="5"/>
  <c r="DA380" i="5"/>
  <c r="DB380" i="5"/>
  <c r="DC380" i="5"/>
  <c r="DD380" i="5"/>
  <c r="DE380" i="5"/>
  <c r="DF380" i="5"/>
  <c r="DG380" i="5"/>
  <c r="DH380" i="5"/>
  <c r="DI380" i="5"/>
  <c r="DJ380" i="5"/>
  <c r="DK380" i="5"/>
  <c r="DL380" i="5"/>
  <c r="DM380" i="5"/>
  <c r="DN380" i="5"/>
  <c r="DO380" i="5"/>
  <c r="DP380" i="5"/>
  <c r="DQ380" i="5"/>
  <c r="DR381" i="5"/>
  <c r="CD381" i="5"/>
  <c r="DS381" i="5"/>
  <c r="CE381" i="5"/>
  <c r="DT381" i="5"/>
  <c r="CF381" i="5"/>
  <c r="DU381" i="5"/>
  <c r="CG381" i="5"/>
  <c r="CH381" i="5"/>
  <c r="CI381" i="5"/>
  <c r="CJ381" i="5"/>
  <c r="CK381" i="5"/>
  <c r="CL381" i="5"/>
  <c r="CM381" i="5"/>
  <c r="CN381" i="5"/>
  <c r="CO381" i="5"/>
  <c r="CP381" i="5"/>
  <c r="CQ381" i="5"/>
  <c r="CR381" i="5"/>
  <c r="CS381" i="5"/>
  <c r="CT381" i="5"/>
  <c r="CU381" i="5"/>
  <c r="CV381" i="5"/>
  <c r="CW381" i="5"/>
  <c r="CX381" i="5"/>
  <c r="CY381" i="5"/>
  <c r="CZ381" i="5"/>
  <c r="DA381" i="5"/>
  <c r="DB381" i="5"/>
  <c r="DC381" i="5"/>
  <c r="DD381" i="5"/>
  <c r="DE381" i="5"/>
  <c r="DF381" i="5"/>
  <c r="DG381" i="5"/>
  <c r="DH381" i="5"/>
  <c r="DI381" i="5"/>
  <c r="DJ381" i="5"/>
  <c r="DK381" i="5"/>
  <c r="DL381" i="5"/>
  <c r="DM381" i="5"/>
  <c r="DN381" i="5"/>
  <c r="DO381" i="5"/>
  <c r="DP381" i="5"/>
  <c r="DQ381" i="5"/>
  <c r="DR384" i="5"/>
  <c r="CD384" i="5"/>
  <c r="DS384" i="5"/>
  <c r="CE384" i="5"/>
  <c r="DT384" i="5"/>
  <c r="CF384" i="5"/>
  <c r="DU384" i="5"/>
  <c r="CG384" i="5"/>
  <c r="CH384" i="5"/>
  <c r="CI384" i="5"/>
  <c r="CJ384" i="5"/>
  <c r="CK384" i="5"/>
  <c r="CL384" i="5"/>
  <c r="CM384" i="5"/>
  <c r="CN384" i="5"/>
  <c r="CO384" i="5"/>
  <c r="CP384" i="5"/>
  <c r="CQ384" i="5"/>
  <c r="CR384" i="5"/>
  <c r="CS384" i="5"/>
  <c r="CT384" i="5"/>
  <c r="CU384" i="5"/>
  <c r="CV384" i="5"/>
  <c r="CW384" i="5"/>
  <c r="CX384" i="5"/>
  <c r="CY384" i="5"/>
  <c r="CZ384" i="5"/>
  <c r="DA384" i="5"/>
  <c r="DB384" i="5"/>
  <c r="DC384" i="5"/>
  <c r="DD384" i="5"/>
  <c r="DE384" i="5"/>
  <c r="DF384" i="5"/>
  <c r="DG384" i="5"/>
  <c r="DH384" i="5"/>
  <c r="DI384" i="5"/>
  <c r="DJ384" i="5"/>
  <c r="DK384" i="5"/>
  <c r="DL384" i="5"/>
  <c r="DM384" i="5"/>
  <c r="DN384" i="5"/>
  <c r="DO384" i="5"/>
  <c r="DP384" i="5"/>
  <c r="DQ384" i="5"/>
  <c r="DR385" i="5"/>
  <c r="CD385" i="5"/>
  <c r="DS385" i="5"/>
  <c r="CE385" i="5"/>
  <c r="DT385" i="5"/>
  <c r="CF385" i="5"/>
  <c r="DU385" i="5"/>
  <c r="CG385" i="5"/>
  <c r="CH385" i="5"/>
  <c r="CI385" i="5"/>
  <c r="CJ385" i="5"/>
  <c r="CK385" i="5"/>
  <c r="CL385" i="5"/>
  <c r="CM385" i="5"/>
  <c r="CN385" i="5"/>
  <c r="CO385" i="5"/>
  <c r="CP385" i="5"/>
  <c r="CQ385" i="5"/>
  <c r="CR385" i="5"/>
  <c r="CS385" i="5"/>
  <c r="CT385" i="5"/>
  <c r="CU385" i="5"/>
  <c r="CV385" i="5"/>
  <c r="CW385" i="5"/>
  <c r="CX385" i="5"/>
  <c r="CY385" i="5"/>
  <c r="CZ385" i="5"/>
  <c r="DA385" i="5"/>
  <c r="DB385" i="5"/>
  <c r="DC385" i="5"/>
  <c r="DD385" i="5"/>
  <c r="DE385" i="5"/>
  <c r="DF385" i="5"/>
  <c r="DG385" i="5"/>
  <c r="DH385" i="5"/>
  <c r="DI385" i="5"/>
  <c r="DJ385" i="5"/>
  <c r="DK385" i="5"/>
  <c r="DL385" i="5"/>
  <c r="DM385" i="5"/>
  <c r="DN385" i="5"/>
  <c r="DO385" i="5"/>
  <c r="DP385" i="5"/>
  <c r="DQ385" i="5"/>
  <c r="DR386" i="5"/>
  <c r="CD386" i="5"/>
  <c r="DS386" i="5"/>
  <c r="CE386" i="5"/>
  <c r="DT386" i="5"/>
  <c r="CF386" i="5"/>
  <c r="DU386" i="5"/>
  <c r="CG386" i="5"/>
  <c r="CH386" i="5"/>
  <c r="CI386" i="5"/>
  <c r="CJ386" i="5"/>
  <c r="CK386" i="5"/>
  <c r="CL386" i="5"/>
  <c r="CM386" i="5"/>
  <c r="CN386" i="5"/>
  <c r="CO386" i="5"/>
  <c r="CP386" i="5"/>
  <c r="CQ386" i="5"/>
  <c r="CR386" i="5"/>
  <c r="CS386" i="5"/>
  <c r="CT386" i="5"/>
  <c r="CU386" i="5"/>
  <c r="CV386" i="5"/>
  <c r="CW386" i="5"/>
  <c r="CX386" i="5"/>
  <c r="CY386" i="5"/>
  <c r="CZ386" i="5"/>
  <c r="DA386" i="5"/>
  <c r="DB386" i="5"/>
  <c r="DC386" i="5"/>
  <c r="DD386" i="5"/>
  <c r="DE386" i="5"/>
  <c r="DF386" i="5"/>
  <c r="DG386" i="5"/>
  <c r="DH386" i="5"/>
  <c r="DI386" i="5"/>
  <c r="DJ386" i="5"/>
  <c r="DK386" i="5"/>
  <c r="DL386" i="5"/>
  <c r="DM386" i="5"/>
  <c r="DN386" i="5"/>
  <c r="DO386" i="5"/>
  <c r="DP386" i="5"/>
  <c r="DQ386" i="5"/>
  <c r="DR387" i="5"/>
  <c r="CD387" i="5"/>
  <c r="DS387" i="5"/>
  <c r="CE387" i="5"/>
  <c r="DT387" i="5"/>
  <c r="CF387" i="5"/>
  <c r="DU387" i="5"/>
  <c r="CG387" i="5"/>
  <c r="CH387" i="5"/>
  <c r="CI387" i="5"/>
  <c r="CJ387" i="5"/>
  <c r="CK387" i="5"/>
  <c r="CL387" i="5"/>
  <c r="CM387" i="5"/>
  <c r="CN387" i="5"/>
  <c r="CO387" i="5"/>
  <c r="CP387" i="5"/>
  <c r="CQ387" i="5"/>
  <c r="CR387" i="5"/>
  <c r="CS387" i="5"/>
  <c r="CT387" i="5"/>
  <c r="CU387" i="5"/>
  <c r="CV387" i="5"/>
  <c r="CW387" i="5"/>
  <c r="CX387" i="5"/>
  <c r="CY387" i="5"/>
  <c r="CZ387" i="5"/>
  <c r="DA387" i="5"/>
  <c r="DB387" i="5"/>
  <c r="DC387" i="5"/>
  <c r="DD387" i="5"/>
  <c r="DE387" i="5"/>
  <c r="DF387" i="5"/>
  <c r="DG387" i="5"/>
  <c r="DH387" i="5"/>
  <c r="DI387" i="5"/>
  <c r="DJ387" i="5"/>
  <c r="DK387" i="5"/>
  <c r="DL387" i="5"/>
  <c r="DM387" i="5"/>
  <c r="DN387" i="5"/>
  <c r="DO387" i="5"/>
  <c r="DP387" i="5"/>
  <c r="DQ387" i="5"/>
  <c r="DR388" i="5"/>
  <c r="CD388" i="5"/>
  <c r="DS388" i="5"/>
  <c r="CE388" i="5"/>
  <c r="DT388" i="5"/>
  <c r="CF388" i="5"/>
  <c r="DU388" i="5"/>
  <c r="CG388" i="5"/>
  <c r="CH388" i="5"/>
  <c r="CI388" i="5"/>
  <c r="CJ388" i="5"/>
  <c r="CK388" i="5"/>
  <c r="CL388" i="5"/>
  <c r="CM388" i="5"/>
  <c r="CN388" i="5"/>
  <c r="CO388" i="5"/>
  <c r="CP388" i="5"/>
  <c r="CQ388" i="5"/>
  <c r="CR388" i="5"/>
  <c r="CS388" i="5"/>
  <c r="CT388" i="5"/>
  <c r="CU388" i="5"/>
  <c r="CV388" i="5"/>
  <c r="CW388" i="5"/>
  <c r="CX388" i="5"/>
  <c r="CY388" i="5"/>
  <c r="CZ388" i="5"/>
  <c r="DA388" i="5"/>
  <c r="DB388" i="5"/>
  <c r="DC388" i="5"/>
  <c r="DD388" i="5"/>
  <c r="DE388" i="5"/>
  <c r="DF388" i="5"/>
  <c r="DG388" i="5"/>
  <c r="DH388" i="5"/>
  <c r="DI388" i="5"/>
  <c r="DJ388" i="5"/>
  <c r="DK388" i="5"/>
  <c r="DL388" i="5"/>
  <c r="DM388" i="5"/>
  <c r="DN388" i="5"/>
  <c r="DO388" i="5"/>
  <c r="DP388" i="5"/>
  <c r="DQ388" i="5"/>
  <c r="DR389" i="5"/>
  <c r="CD389" i="5"/>
  <c r="DS389" i="5"/>
  <c r="CE389" i="5"/>
  <c r="DT389" i="5"/>
  <c r="CF389" i="5"/>
  <c r="DU389" i="5"/>
  <c r="CG389" i="5"/>
  <c r="CH389" i="5"/>
  <c r="CI389" i="5"/>
  <c r="CJ389" i="5"/>
  <c r="CK389" i="5"/>
  <c r="CL389" i="5"/>
  <c r="CM389" i="5"/>
  <c r="CN389" i="5"/>
  <c r="CO389" i="5"/>
  <c r="CP389" i="5"/>
  <c r="CQ389" i="5"/>
  <c r="CR389" i="5"/>
  <c r="CS389" i="5"/>
  <c r="CT389" i="5"/>
  <c r="CU389" i="5"/>
  <c r="CV389" i="5"/>
  <c r="CW389" i="5"/>
  <c r="CX389" i="5"/>
  <c r="CY389" i="5"/>
  <c r="CZ389" i="5"/>
  <c r="DA389" i="5"/>
  <c r="DB389" i="5"/>
  <c r="DC389" i="5"/>
  <c r="DD389" i="5"/>
  <c r="DE389" i="5"/>
  <c r="DF389" i="5"/>
  <c r="DG389" i="5"/>
  <c r="DH389" i="5"/>
  <c r="DI389" i="5"/>
  <c r="DJ389" i="5"/>
  <c r="DK389" i="5"/>
  <c r="DL389" i="5"/>
  <c r="DM389" i="5"/>
  <c r="DN389" i="5"/>
  <c r="DO389" i="5"/>
  <c r="DP389" i="5"/>
  <c r="DQ389" i="5"/>
  <c r="DR390" i="5"/>
  <c r="CD390" i="5"/>
  <c r="DS390" i="5"/>
  <c r="CE390" i="5"/>
  <c r="DT390" i="5"/>
  <c r="CF390" i="5"/>
  <c r="DU390" i="5"/>
  <c r="CG390" i="5"/>
  <c r="CH390" i="5"/>
  <c r="CI390" i="5"/>
  <c r="CJ390" i="5"/>
  <c r="CK390" i="5"/>
  <c r="CL390" i="5"/>
  <c r="CM390" i="5"/>
  <c r="CN390" i="5"/>
  <c r="CO390" i="5"/>
  <c r="CP390" i="5"/>
  <c r="CQ390" i="5"/>
  <c r="CR390" i="5"/>
  <c r="CS390" i="5"/>
  <c r="CT390" i="5"/>
  <c r="CU390" i="5"/>
  <c r="CV390" i="5"/>
  <c r="CW390" i="5"/>
  <c r="CX390" i="5"/>
  <c r="CY390" i="5"/>
  <c r="CZ390" i="5"/>
  <c r="DA390" i="5"/>
  <c r="DB390" i="5"/>
  <c r="DC390" i="5"/>
  <c r="DD390" i="5"/>
  <c r="DE390" i="5"/>
  <c r="DF390" i="5"/>
  <c r="DG390" i="5"/>
  <c r="DH390" i="5"/>
  <c r="DI390" i="5"/>
  <c r="DJ390" i="5"/>
  <c r="DK390" i="5"/>
  <c r="DL390" i="5"/>
  <c r="DM390" i="5"/>
  <c r="DN390" i="5"/>
  <c r="DO390" i="5"/>
  <c r="DP390" i="5"/>
  <c r="DQ390" i="5"/>
  <c r="DR391" i="5"/>
  <c r="CD391" i="5"/>
  <c r="DS391" i="5"/>
  <c r="CE391" i="5"/>
  <c r="DT391" i="5"/>
  <c r="CF391" i="5"/>
  <c r="DU391" i="5"/>
  <c r="CG391" i="5"/>
  <c r="CH391" i="5"/>
  <c r="CI391" i="5"/>
  <c r="CJ391" i="5"/>
  <c r="CK391" i="5"/>
  <c r="CL391" i="5"/>
  <c r="CM391" i="5"/>
  <c r="CN391" i="5"/>
  <c r="CO391" i="5"/>
  <c r="CP391" i="5"/>
  <c r="CQ391" i="5"/>
  <c r="CR391" i="5"/>
  <c r="CS391" i="5"/>
  <c r="CT391" i="5"/>
  <c r="CU391" i="5"/>
  <c r="CV391" i="5"/>
  <c r="CW391" i="5"/>
  <c r="CX391" i="5"/>
  <c r="CY391" i="5"/>
  <c r="CZ391" i="5"/>
  <c r="DA391" i="5"/>
  <c r="DB391" i="5"/>
  <c r="DC391" i="5"/>
  <c r="DD391" i="5"/>
  <c r="DE391" i="5"/>
  <c r="DF391" i="5"/>
  <c r="DG391" i="5"/>
  <c r="DH391" i="5"/>
  <c r="DI391" i="5"/>
  <c r="DJ391" i="5"/>
  <c r="DK391" i="5"/>
  <c r="DL391" i="5"/>
  <c r="DM391" i="5"/>
  <c r="DN391" i="5"/>
  <c r="DO391" i="5"/>
  <c r="DP391" i="5"/>
  <c r="DQ391" i="5"/>
  <c r="DR392" i="5"/>
  <c r="CD392" i="5"/>
  <c r="DS392" i="5"/>
  <c r="CE392" i="5"/>
  <c r="DT392" i="5"/>
  <c r="CF392" i="5"/>
  <c r="DU392" i="5"/>
  <c r="CG392" i="5"/>
  <c r="CH392" i="5"/>
  <c r="CI392" i="5"/>
  <c r="CJ392" i="5"/>
  <c r="CK392" i="5"/>
  <c r="CL392" i="5"/>
  <c r="CM392" i="5"/>
  <c r="CN392" i="5"/>
  <c r="CO392" i="5"/>
  <c r="CP392" i="5"/>
  <c r="CQ392" i="5"/>
  <c r="CR392" i="5"/>
  <c r="CS392" i="5"/>
  <c r="CT392" i="5"/>
  <c r="CU392" i="5"/>
  <c r="CV392" i="5"/>
  <c r="CW392" i="5"/>
  <c r="CX392" i="5"/>
  <c r="CY392" i="5"/>
  <c r="CZ392" i="5"/>
  <c r="DA392" i="5"/>
  <c r="DB392" i="5"/>
  <c r="DC392" i="5"/>
  <c r="DD392" i="5"/>
  <c r="DE392" i="5"/>
  <c r="DF392" i="5"/>
  <c r="DG392" i="5"/>
  <c r="DH392" i="5"/>
  <c r="DI392" i="5"/>
  <c r="DJ392" i="5"/>
  <c r="DK392" i="5"/>
  <c r="DL392" i="5"/>
  <c r="DM392" i="5"/>
  <c r="DN392" i="5"/>
  <c r="DO392" i="5"/>
  <c r="DP392" i="5"/>
  <c r="DQ392" i="5"/>
  <c r="DR393" i="5"/>
  <c r="CD393" i="5"/>
  <c r="DS393" i="5"/>
  <c r="CE393" i="5"/>
  <c r="DT393" i="5"/>
  <c r="CF393" i="5"/>
  <c r="DU393" i="5"/>
  <c r="CG393" i="5"/>
  <c r="CH393" i="5"/>
  <c r="CI393" i="5"/>
  <c r="CJ393" i="5"/>
  <c r="CK393" i="5"/>
  <c r="CL393" i="5"/>
  <c r="CM393" i="5"/>
  <c r="CN393" i="5"/>
  <c r="CO393" i="5"/>
  <c r="CP393" i="5"/>
  <c r="CQ393" i="5"/>
  <c r="CR393" i="5"/>
  <c r="CS393" i="5"/>
  <c r="CT393" i="5"/>
  <c r="CU393" i="5"/>
  <c r="CV393" i="5"/>
  <c r="CW393" i="5"/>
  <c r="CX393" i="5"/>
  <c r="CY393" i="5"/>
  <c r="CZ393" i="5"/>
  <c r="DA393" i="5"/>
  <c r="DB393" i="5"/>
  <c r="DC393" i="5"/>
  <c r="DD393" i="5"/>
  <c r="DE393" i="5"/>
  <c r="DF393" i="5"/>
  <c r="DG393" i="5"/>
  <c r="DH393" i="5"/>
  <c r="DI393" i="5"/>
  <c r="DJ393" i="5"/>
  <c r="DK393" i="5"/>
  <c r="DL393" i="5"/>
  <c r="DM393" i="5"/>
  <c r="DN393" i="5"/>
  <c r="DO393" i="5"/>
  <c r="DP393" i="5"/>
  <c r="DQ393" i="5"/>
  <c r="DR394" i="5"/>
  <c r="CD394" i="5"/>
  <c r="DS394" i="5"/>
  <c r="CE394" i="5"/>
  <c r="DT394" i="5"/>
  <c r="CF394" i="5"/>
  <c r="DU394" i="5"/>
  <c r="CG394" i="5"/>
  <c r="CH394" i="5"/>
  <c r="CI394" i="5"/>
  <c r="CJ394" i="5"/>
  <c r="CK394" i="5"/>
  <c r="CL394" i="5"/>
  <c r="CM394" i="5"/>
  <c r="CN394" i="5"/>
  <c r="CO394" i="5"/>
  <c r="CP394" i="5"/>
  <c r="CQ394" i="5"/>
  <c r="CR394" i="5"/>
  <c r="CS394" i="5"/>
  <c r="CT394" i="5"/>
  <c r="CU394" i="5"/>
  <c r="CV394" i="5"/>
  <c r="CW394" i="5"/>
  <c r="CX394" i="5"/>
  <c r="CY394" i="5"/>
  <c r="CZ394" i="5"/>
  <c r="DA394" i="5"/>
  <c r="DB394" i="5"/>
  <c r="DC394" i="5"/>
  <c r="DD394" i="5"/>
  <c r="DE394" i="5"/>
  <c r="DF394" i="5"/>
  <c r="DG394" i="5"/>
  <c r="DH394" i="5"/>
  <c r="DI394" i="5"/>
  <c r="DJ394" i="5"/>
  <c r="DK394" i="5"/>
  <c r="DL394" i="5"/>
  <c r="DM394" i="5"/>
  <c r="DN394" i="5"/>
  <c r="DO394" i="5"/>
  <c r="DP394" i="5"/>
  <c r="DQ394" i="5"/>
  <c r="DR395" i="5"/>
  <c r="CD395" i="5"/>
  <c r="DS395" i="5"/>
  <c r="CE395" i="5"/>
  <c r="DT395" i="5"/>
  <c r="CF395" i="5"/>
  <c r="DU395" i="5"/>
  <c r="CG395" i="5"/>
  <c r="CH395" i="5"/>
  <c r="CI395" i="5"/>
  <c r="CJ395" i="5"/>
  <c r="CK395" i="5"/>
  <c r="CL395" i="5"/>
  <c r="CM395" i="5"/>
  <c r="CN395" i="5"/>
  <c r="CO395" i="5"/>
  <c r="CP395" i="5"/>
  <c r="CQ395" i="5"/>
  <c r="CR395" i="5"/>
  <c r="CS395" i="5"/>
  <c r="CT395" i="5"/>
  <c r="CU395" i="5"/>
  <c r="CV395" i="5"/>
  <c r="CW395" i="5"/>
  <c r="CX395" i="5"/>
  <c r="CY395" i="5"/>
  <c r="CZ395" i="5"/>
  <c r="DA395" i="5"/>
  <c r="DB395" i="5"/>
  <c r="DC395" i="5"/>
  <c r="DD395" i="5"/>
  <c r="DE395" i="5"/>
  <c r="DF395" i="5"/>
  <c r="DG395" i="5"/>
  <c r="DH395" i="5"/>
  <c r="DI395" i="5"/>
  <c r="DJ395" i="5"/>
  <c r="DK395" i="5"/>
  <c r="DL395" i="5"/>
  <c r="DM395" i="5"/>
  <c r="DN395" i="5"/>
  <c r="DO395" i="5"/>
  <c r="DP395" i="5"/>
  <c r="DQ395" i="5"/>
  <c r="DR396" i="5"/>
  <c r="CD396" i="5"/>
  <c r="DS396" i="5"/>
  <c r="CE396" i="5"/>
  <c r="DT396" i="5"/>
  <c r="CF396" i="5"/>
  <c r="DU396" i="5"/>
  <c r="CG396" i="5"/>
  <c r="CH396" i="5"/>
  <c r="CI396" i="5"/>
  <c r="CJ396" i="5"/>
  <c r="CK396" i="5"/>
  <c r="CL396" i="5"/>
  <c r="CM396" i="5"/>
  <c r="CN396" i="5"/>
  <c r="CO396" i="5"/>
  <c r="CP396" i="5"/>
  <c r="CQ396" i="5"/>
  <c r="CR396" i="5"/>
  <c r="CS396" i="5"/>
  <c r="CT396" i="5"/>
  <c r="CU396" i="5"/>
  <c r="CV396" i="5"/>
  <c r="CW396" i="5"/>
  <c r="CX396" i="5"/>
  <c r="CY396" i="5"/>
  <c r="CZ396" i="5"/>
  <c r="DA396" i="5"/>
  <c r="DB396" i="5"/>
  <c r="DC396" i="5"/>
  <c r="DD396" i="5"/>
  <c r="DE396" i="5"/>
  <c r="DF396" i="5"/>
  <c r="DG396" i="5"/>
  <c r="DH396" i="5"/>
  <c r="DI396" i="5"/>
  <c r="DJ396" i="5"/>
  <c r="DK396" i="5"/>
  <c r="DL396" i="5"/>
  <c r="DM396" i="5"/>
  <c r="DN396" i="5"/>
  <c r="DO396" i="5"/>
  <c r="DP396" i="5"/>
  <c r="DQ396" i="5"/>
  <c r="DR397" i="5"/>
  <c r="CD397" i="5"/>
  <c r="DS397" i="5"/>
  <c r="CE397" i="5"/>
  <c r="DT397" i="5"/>
  <c r="CF397" i="5"/>
  <c r="DU397" i="5"/>
  <c r="CG397" i="5"/>
  <c r="CH397" i="5"/>
  <c r="CI397" i="5"/>
  <c r="CJ397" i="5"/>
  <c r="CK397" i="5"/>
  <c r="CL397" i="5"/>
  <c r="CM397" i="5"/>
  <c r="CN397" i="5"/>
  <c r="CO397" i="5"/>
  <c r="CP397" i="5"/>
  <c r="CQ397" i="5"/>
  <c r="CR397" i="5"/>
  <c r="CS397" i="5"/>
  <c r="CT397" i="5"/>
  <c r="CU397" i="5"/>
  <c r="CV397" i="5"/>
  <c r="CW397" i="5"/>
  <c r="CX397" i="5"/>
  <c r="CY397" i="5"/>
  <c r="CZ397" i="5"/>
  <c r="DA397" i="5"/>
  <c r="DB397" i="5"/>
  <c r="DC397" i="5"/>
  <c r="DD397" i="5"/>
  <c r="DE397" i="5"/>
  <c r="DF397" i="5"/>
  <c r="DG397" i="5"/>
  <c r="DH397" i="5"/>
  <c r="DI397" i="5"/>
  <c r="DJ397" i="5"/>
  <c r="DK397" i="5"/>
  <c r="DL397" i="5"/>
  <c r="DM397" i="5"/>
  <c r="DN397" i="5"/>
  <c r="DO397" i="5"/>
  <c r="DP397" i="5"/>
  <c r="DQ397" i="5"/>
  <c r="DR398" i="5"/>
  <c r="CD398" i="5"/>
  <c r="DS398" i="5"/>
  <c r="CE398" i="5"/>
  <c r="DT398" i="5"/>
  <c r="CF398" i="5"/>
  <c r="DU398" i="5"/>
  <c r="CG398" i="5"/>
  <c r="CH398" i="5"/>
  <c r="CI398" i="5"/>
  <c r="CJ398" i="5"/>
  <c r="CK398" i="5"/>
  <c r="CL398" i="5"/>
  <c r="CM398" i="5"/>
  <c r="CN398" i="5"/>
  <c r="CO398" i="5"/>
  <c r="CP398" i="5"/>
  <c r="CQ398" i="5"/>
  <c r="CR398" i="5"/>
  <c r="CS398" i="5"/>
  <c r="CT398" i="5"/>
  <c r="CU398" i="5"/>
  <c r="CV398" i="5"/>
  <c r="CW398" i="5"/>
  <c r="CX398" i="5"/>
  <c r="CY398" i="5"/>
  <c r="CZ398" i="5"/>
  <c r="DA398" i="5"/>
  <c r="DB398" i="5"/>
  <c r="DC398" i="5"/>
  <c r="DD398" i="5"/>
  <c r="DE398" i="5"/>
  <c r="DF398" i="5"/>
  <c r="DG398" i="5"/>
  <c r="DH398" i="5"/>
  <c r="DI398" i="5"/>
  <c r="DJ398" i="5"/>
  <c r="DK398" i="5"/>
  <c r="DL398" i="5"/>
  <c r="DM398" i="5"/>
  <c r="DN398" i="5"/>
  <c r="DO398" i="5"/>
  <c r="DP398" i="5"/>
  <c r="DQ398" i="5"/>
  <c r="DR399" i="5"/>
  <c r="CD399" i="5"/>
  <c r="DS399" i="5"/>
  <c r="CE399" i="5"/>
  <c r="DT399" i="5"/>
  <c r="CF399" i="5"/>
  <c r="DU399" i="5"/>
  <c r="CG399" i="5"/>
  <c r="CH399" i="5"/>
  <c r="CI399" i="5"/>
  <c r="CJ399" i="5"/>
  <c r="CK399" i="5"/>
  <c r="CL399" i="5"/>
  <c r="CM399" i="5"/>
  <c r="CN399" i="5"/>
  <c r="CO399" i="5"/>
  <c r="CP399" i="5"/>
  <c r="CQ399" i="5"/>
  <c r="CR399" i="5"/>
  <c r="CS399" i="5"/>
  <c r="CT399" i="5"/>
  <c r="CU399" i="5"/>
  <c r="CV399" i="5"/>
  <c r="CW399" i="5"/>
  <c r="CX399" i="5"/>
  <c r="CY399" i="5"/>
  <c r="CZ399" i="5"/>
  <c r="DA399" i="5"/>
  <c r="DB399" i="5"/>
  <c r="DC399" i="5"/>
  <c r="DD399" i="5"/>
  <c r="DE399" i="5"/>
  <c r="DF399" i="5"/>
  <c r="DG399" i="5"/>
  <c r="DH399" i="5"/>
  <c r="DI399" i="5"/>
  <c r="DJ399" i="5"/>
  <c r="DK399" i="5"/>
  <c r="DL399" i="5"/>
  <c r="DM399" i="5"/>
  <c r="DN399" i="5"/>
  <c r="DO399" i="5"/>
  <c r="DP399" i="5"/>
  <c r="DQ399" i="5"/>
  <c r="DR400" i="5"/>
  <c r="CD400" i="5"/>
  <c r="DS400" i="5"/>
  <c r="CE400" i="5"/>
  <c r="DT400" i="5"/>
  <c r="CF400" i="5"/>
  <c r="DU400" i="5"/>
  <c r="CG400" i="5"/>
  <c r="CH400" i="5"/>
  <c r="CI400" i="5"/>
  <c r="CJ400" i="5"/>
  <c r="CK400" i="5"/>
  <c r="CL400" i="5"/>
  <c r="CM400" i="5"/>
  <c r="CN400" i="5"/>
  <c r="CO400" i="5"/>
  <c r="CP400" i="5"/>
  <c r="CQ400" i="5"/>
  <c r="CR400" i="5"/>
  <c r="CS400" i="5"/>
  <c r="CT400" i="5"/>
  <c r="CU400" i="5"/>
  <c r="CV400" i="5"/>
  <c r="CW400" i="5"/>
  <c r="CX400" i="5"/>
  <c r="CY400" i="5"/>
  <c r="CZ400" i="5"/>
  <c r="DA400" i="5"/>
  <c r="DB400" i="5"/>
  <c r="DC400" i="5"/>
  <c r="DD400" i="5"/>
  <c r="DE400" i="5"/>
  <c r="DF400" i="5"/>
  <c r="DG400" i="5"/>
  <c r="DH400" i="5"/>
  <c r="DI400" i="5"/>
  <c r="DJ400" i="5"/>
  <c r="DK400" i="5"/>
  <c r="DL400" i="5"/>
  <c r="DM400" i="5"/>
  <c r="DN400" i="5"/>
  <c r="DO400" i="5"/>
  <c r="DP400" i="5"/>
  <c r="DQ400" i="5"/>
  <c r="DR401" i="5"/>
  <c r="CD401" i="5"/>
  <c r="DS401" i="5"/>
  <c r="CE401" i="5"/>
  <c r="DT401" i="5"/>
  <c r="CF401" i="5"/>
  <c r="DU401" i="5"/>
  <c r="CG401" i="5"/>
  <c r="CH401" i="5"/>
  <c r="CI401" i="5"/>
  <c r="CJ401" i="5"/>
  <c r="CK401" i="5"/>
  <c r="CL401" i="5"/>
  <c r="CM401" i="5"/>
  <c r="CN401" i="5"/>
  <c r="CO401" i="5"/>
  <c r="CP401" i="5"/>
  <c r="CQ401" i="5"/>
  <c r="CR401" i="5"/>
  <c r="CS401" i="5"/>
  <c r="CT401" i="5"/>
  <c r="CU401" i="5"/>
  <c r="CV401" i="5"/>
  <c r="CW401" i="5"/>
  <c r="CX401" i="5"/>
  <c r="CY401" i="5"/>
  <c r="CZ401" i="5"/>
  <c r="DA401" i="5"/>
  <c r="DB401" i="5"/>
  <c r="DC401" i="5"/>
  <c r="DD401" i="5"/>
  <c r="DE401" i="5"/>
  <c r="DF401" i="5"/>
  <c r="DG401" i="5"/>
  <c r="DH401" i="5"/>
  <c r="DI401" i="5"/>
  <c r="DJ401" i="5"/>
  <c r="DK401" i="5"/>
  <c r="DL401" i="5"/>
  <c r="DM401" i="5"/>
  <c r="DN401" i="5"/>
  <c r="DO401" i="5"/>
  <c r="DP401" i="5"/>
  <c r="DQ401" i="5"/>
  <c r="DR402" i="5"/>
  <c r="CD402" i="5"/>
  <c r="DS402" i="5"/>
  <c r="CE402" i="5"/>
  <c r="DT402" i="5"/>
  <c r="CF402" i="5"/>
  <c r="DU402" i="5"/>
  <c r="CG402" i="5"/>
  <c r="CH402" i="5"/>
  <c r="CI402" i="5"/>
  <c r="CJ402" i="5"/>
  <c r="CK402" i="5"/>
  <c r="CL402" i="5"/>
  <c r="CM402" i="5"/>
  <c r="CN402" i="5"/>
  <c r="CO402" i="5"/>
  <c r="CP402" i="5"/>
  <c r="CQ402" i="5"/>
  <c r="CR402" i="5"/>
  <c r="CS402" i="5"/>
  <c r="CT402" i="5"/>
  <c r="CU402" i="5"/>
  <c r="CV402" i="5"/>
  <c r="CW402" i="5"/>
  <c r="CX402" i="5"/>
  <c r="CY402" i="5"/>
  <c r="CZ402" i="5"/>
  <c r="DA402" i="5"/>
  <c r="DB402" i="5"/>
  <c r="DC402" i="5"/>
  <c r="DD402" i="5"/>
  <c r="DE402" i="5"/>
  <c r="DF402" i="5"/>
  <c r="DG402" i="5"/>
  <c r="DH402" i="5"/>
  <c r="DI402" i="5"/>
  <c r="DJ402" i="5"/>
  <c r="DK402" i="5"/>
  <c r="DL402" i="5"/>
  <c r="DM402" i="5"/>
  <c r="DN402" i="5"/>
  <c r="DO402" i="5"/>
  <c r="DP402" i="5"/>
  <c r="DQ402" i="5"/>
  <c r="DR403" i="5"/>
  <c r="CD403" i="5"/>
  <c r="DS403" i="5"/>
  <c r="CE403" i="5"/>
  <c r="DT403" i="5"/>
  <c r="CF403" i="5"/>
  <c r="DU403" i="5"/>
  <c r="CG403" i="5"/>
  <c r="CH403" i="5"/>
  <c r="CI403" i="5"/>
  <c r="CJ403" i="5"/>
  <c r="CK403" i="5"/>
  <c r="CL403" i="5"/>
  <c r="CM403" i="5"/>
  <c r="CN403" i="5"/>
  <c r="CO403" i="5"/>
  <c r="CP403" i="5"/>
  <c r="CQ403" i="5"/>
  <c r="CR403" i="5"/>
  <c r="CS403" i="5"/>
  <c r="CT403" i="5"/>
  <c r="CU403" i="5"/>
  <c r="CV403" i="5"/>
  <c r="CW403" i="5"/>
  <c r="CX403" i="5"/>
  <c r="CY403" i="5"/>
  <c r="CZ403" i="5"/>
  <c r="DA403" i="5"/>
  <c r="DB403" i="5"/>
  <c r="DC403" i="5"/>
  <c r="DD403" i="5"/>
  <c r="DE403" i="5"/>
  <c r="DF403" i="5"/>
  <c r="DG403" i="5"/>
  <c r="DH403" i="5"/>
  <c r="DI403" i="5"/>
  <c r="DJ403" i="5"/>
  <c r="DK403" i="5"/>
  <c r="DL403" i="5"/>
  <c r="DM403" i="5"/>
  <c r="DN403" i="5"/>
  <c r="DO403" i="5"/>
  <c r="DP403" i="5"/>
  <c r="DQ403" i="5"/>
  <c r="DR404" i="5"/>
  <c r="CD404" i="5"/>
  <c r="DS404" i="5"/>
  <c r="CE404" i="5"/>
  <c r="DT404" i="5"/>
  <c r="CF404" i="5"/>
  <c r="DU404" i="5"/>
  <c r="CG404" i="5"/>
  <c r="CH404" i="5"/>
  <c r="CI404" i="5"/>
  <c r="CJ404" i="5"/>
  <c r="CK404" i="5"/>
  <c r="CL404" i="5"/>
  <c r="CM404" i="5"/>
  <c r="CN404" i="5"/>
  <c r="CO404" i="5"/>
  <c r="CP404" i="5"/>
  <c r="CQ404" i="5"/>
  <c r="CR404" i="5"/>
  <c r="CS404" i="5"/>
  <c r="CT404" i="5"/>
  <c r="CU404" i="5"/>
  <c r="CV404" i="5"/>
  <c r="CW404" i="5"/>
  <c r="CX404" i="5"/>
  <c r="CY404" i="5"/>
  <c r="CZ404" i="5"/>
  <c r="DA404" i="5"/>
  <c r="DB404" i="5"/>
  <c r="DC404" i="5"/>
  <c r="DD404" i="5"/>
  <c r="DE404" i="5"/>
  <c r="DF404" i="5"/>
  <c r="DG404" i="5"/>
  <c r="DH404" i="5"/>
  <c r="DI404" i="5"/>
  <c r="DJ404" i="5"/>
  <c r="DK404" i="5"/>
  <c r="DL404" i="5"/>
  <c r="DM404" i="5"/>
  <c r="DN404" i="5"/>
  <c r="DO404" i="5"/>
  <c r="DP404" i="5"/>
  <c r="DQ404" i="5"/>
  <c r="DR405" i="5"/>
  <c r="CD405" i="5"/>
  <c r="DS405" i="5"/>
  <c r="CE405" i="5"/>
  <c r="DT405" i="5"/>
  <c r="CF405" i="5"/>
  <c r="DU405" i="5"/>
  <c r="CG405" i="5"/>
  <c r="CH405" i="5"/>
  <c r="CI405" i="5"/>
  <c r="CJ405" i="5"/>
  <c r="CK405" i="5"/>
  <c r="CL405" i="5"/>
  <c r="CM405" i="5"/>
  <c r="CN405" i="5"/>
  <c r="CO405" i="5"/>
  <c r="CP405" i="5"/>
  <c r="CQ405" i="5"/>
  <c r="CR405" i="5"/>
  <c r="CS405" i="5"/>
  <c r="CT405" i="5"/>
  <c r="CU405" i="5"/>
  <c r="CV405" i="5"/>
  <c r="CW405" i="5"/>
  <c r="CX405" i="5"/>
  <c r="CY405" i="5"/>
  <c r="CZ405" i="5"/>
  <c r="DA405" i="5"/>
  <c r="DB405" i="5"/>
  <c r="DC405" i="5"/>
  <c r="DD405" i="5"/>
  <c r="DE405" i="5"/>
  <c r="DF405" i="5"/>
  <c r="DG405" i="5"/>
  <c r="DH405" i="5"/>
  <c r="DI405" i="5"/>
  <c r="DJ405" i="5"/>
  <c r="DK405" i="5"/>
  <c r="DL405" i="5"/>
  <c r="DM405" i="5"/>
  <c r="DN405" i="5"/>
  <c r="DO405" i="5"/>
  <c r="DP405" i="5"/>
  <c r="DQ405" i="5"/>
  <c r="DR406" i="5"/>
  <c r="CD406" i="5"/>
  <c r="DS406" i="5"/>
  <c r="CE406" i="5"/>
  <c r="DT406" i="5"/>
  <c r="CF406" i="5"/>
  <c r="DU406" i="5"/>
  <c r="CG406" i="5"/>
  <c r="CH406" i="5"/>
  <c r="CI406" i="5"/>
  <c r="CJ406" i="5"/>
  <c r="CK406" i="5"/>
  <c r="CL406" i="5"/>
  <c r="CM406" i="5"/>
  <c r="CN406" i="5"/>
  <c r="CO406" i="5"/>
  <c r="CP406" i="5"/>
  <c r="CQ406" i="5"/>
  <c r="CR406" i="5"/>
  <c r="CS406" i="5"/>
  <c r="CT406" i="5"/>
  <c r="CU406" i="5"/>
  <c r="CV406" i="5"/>
  <c r="CW406" i="5"/>
  <c r="CX406" i="5"/>
  <c r="CY406" i="5"/>
  <c r="CZ406" i="5"/>
  <c r="DA406" i="5"/>
  <c r="DB406" i="5"/>
  <c r="DC406" i="5"/>
  <c r="DD406" i="5"/>
  <c r="DE406" i="5"/>
  <c r="DF406" i="5"/>
  <c r="DG406" i="5"/>
  <c r="DH406" i="5"/>
  <c r="DI406" i="5"/>
  <c r="DJ406" i="5"/>
  <c r="DK406" i="5"/>
  <c r="DL406" i="5"/>
  <c r="DM406" i="5"/>
  <c r="DN406" i="5"/>
  <c r="DO406" i="5"/>
  <c r="DP406" i="5"/>
  <c r="DQ406" i="5"/>
  <c r="DR407" i="5"/>
  <c r="CD407" i="5"/>
  <c r="DS407" i="5"/>
  <c r="CE407" i="5"/>
  <c r="DT407" i="5"/>
  <c r="CF407" i="5"/>
  <c r="DU407" i="5"/>
  <c r="CG407" i="5"/>
  <c r="CH407" i="5"/>
  <c r="CI407" i="5"/>
  <c r="CJ407" i="5"/>
  <c r="CK407" i="5"/>
  <c r="CL407" i="5"/>
  <c r="CM407" i="5"/>
  <c r="CN407" i="5"/>
  <c r="CO407" i="5"/>
  <c r="CP407" i="5"/>
  <c r="CQ407" i="5"/>
  <c r="CR407" i="5"/>
  <c r="CS407" i="5"/>
  <c r="CT407" i="5"/>
  <c r="CU407" i="5"/>
  <c r="CV407" i="5"/>
  <c r="CW407" i="5"/>
  <c r="CX407" i="5"/>
  <c r="CY407" i="5"/>
  <c r="CZ407" i="5"/>
  <c r="DA407" i="5"/>
  <c r="DB407" i="5"/>
  <c r="DC407" i="5"/>
  <c r="DD407" i="5"/>
  <c r="DE407" i="5"/>
  <c r="DF407" i="5"/>
  <c r="DG407" i="5"/>
  <c r="DH407" i="5"/>
  <c r="DI407" i="5"/>
  <c r="DJ407" i="5"/>
  <c r="DK407" i="5"/>
  <c r="DL407" i="5"/>
  <c r="DM407" i="5"/>
  <c r="DN407" i="5"/>
  <c r="DO407" i="5"/>
  <c r="DP407" i="5"/>
  <c r="DQ407" i="5"/>
  <c r="DR408" i="5"/>
  <c r="CD408" i="5"/>
  <c r="DS408" i="5"/>
  <c r="CE408" i="5"/>
  <c r="DT408" i="5"/>
  <c r="CF408" i="5"/>
  <c r="DU408" i="5"/>
  <c r="CG408" i="5"/>
  <c r="CH408" i="5"/>
  <c r="CI408" i="5"/>
  <c r="CJ408" i="5"/>
  <c r="CK408" i="5"/>
  <c r="CL408" i="5"/>
  <c r="CM408" i="5"/>
  <c r="CN408" i="5"/>
  <c r="CO408" i="5"/>
  <c r="CP408" i="5"/>
  <c r="CQ408" i="5"/>
  <c r="CR408" i="5"/>
  <c r="CS408" i="5"/>
  <c r="CT408" i="5"/>
  <c r="CU408" i="5"/>
  <c r="CV408" i="5"/>
  <c r="CW408" i="5"/>
  <c r="CX408" i="5"/>
  <c r="CY408" i="5"/>
  <c r="CZ408" i="5"/>
  <c r="DA408" i="5"/>
  <c r="DB408" i="5"/>
  <c r="DC408" i="5"/>
  <c r="DD408" i="5"/>
  <c r="DE408" i="5"/>
  <c r="DF408" i="5"/>
  <c r="DG408" i="5"/>
  <c r="DH408" i="5"/>
  <c r="DI408" i="5"/>
  <c r="DJ408" i="5"/>
  <c r="DK408" i="5"/>
  <c r="DL408" i="5"/>
  <c r="DM408" i="5"/>
  <c r="DN408" i="5"/>
  <c r="DO408" i="5"/>
  <c r="DP408" i="5"/>
  <c r="DQ408" i="5"/>
  <c r="DR409" i="5"/>
  <c r="CD409" i="5"/>
  <c r="DS409" i="5"/>
  <c r="CE409" i="5"/>
  <c r="DT409" i="5"/>
  <c r="CF409" i="5"/>
  <c r="DU409" i="5"/>
  <c r="CG409" i="5"/>
  <c r="CH409" i="5"/>
  <c r="CI409" i="5"/>
  <c r="CJ409" i="5"/>
  <c r="CK409" i="5"/>
  <c r="CL409" i="5"/>
  <c r="CM409" i="5"/>
  <c r="CN409" i="5"/>
  <c r="CO409" i="5"/>
  <c r="CP409" i="5"/>
  <c r="CQ409" i="5"/>
  <c r="CR409" i="5"/>
  <c r="CS409" i="5"/>
  <c r="CT409" i="5"/>
  <c r="CU409" i="5"/>
  <c r="CV409" i="5"/>
  <c r="CW409" i="5"/>
  <c r="CX409" i="5"/>
  <c r="CY409" i="5"/>
  <c r="CZ409" i="5"/>
  <c r="DA409" i="5"/>
  <c r="DB409" i="5"/>
  <c r="DC409" i="5"/>
  <c r="DD409" i="5"/>
  <c r="DE409" i="5"/>
  <c r="DF409" i="5"/>
  <c r="DG409" i="5"/>
  <c r="DH409" i="5"/>
  <c r="DI409" i="5"/>
  <c r="DJ409" i="5"/>
  <c r="DK409" i="5"/>
  <c r="DL409" i="5"/>
  <c r="DM409" i="5"/>
  <c r="DN409" i="5"/>
  <c r="DO409" i="5"/>
  <c r="DP409" i="5"/>
  <c r="DQ409" i="5"/>
  <c r="DR410" i="5"/>
  <c r="CD410" i="5"/>
  <c r="DS410" i="5"/>
  <c r="CE410" i="5"/>
  <c r="DT410" i="5"/>
  <c r="CF410" i="5"/>
  <c r="DU410" i="5"/>
  <c r="CG410" i="5"/>
  <c r="CH410" i="5"/>
  <c r="CI410" i="5"/>
  <c r="CJ410" i="5"/>
  <c r="CK410" i="5"/>
  <c r="CL410" i="5"/>
  <c r="CM410" i="5"/>
  <c r="CN410" i="5"/>
  <c r="CO410" i="5"/>
  <c r="CP410" i="5"/>
  <c r="CQ410" i="5"/>
  <c r="CR410" i="5"/>
  <c r="CS410" i="5"/>
  <c r="CT410" i="5"/>
  <c r="CU410" i="5"/>
  <c r="CV410" i="5"/>
  <c r="CW410" i="5"/>
  <c r="CX410" i="5"/>
  <c r="CY410" i="5"/>
  <c r="CZ410" i="5"/>
  <c r="DA410" i="5"/>
  <c r="DB410" i="5"/>
  <c r="DC410" i="5"/>
  <c r="DD410" i="5"/>
  <c r="DE410" i="5"/>
  <c r="DF410" i="5"/>
  <c r="DG410" i="5"/>
  <c r="DH410" i="5"/>
  <c r="DI410" i="5"/>
  <c r="DJ410" i="5"/>
  <c r="DK410" i="5"/>
  <c r="DL410" i="5"/>
  <c r="DM410" i="5"/>
  <c r="DN410" i="5"/>
  <c r="DO410" i="5"/>
  <c r="DP410" i="5"/>
  <c r="DQ410" i="5"/>
  <c r="DR411" i="5"/>
  <c r="CD411" i="5"/>
  <c r="DS411" i="5"/>
  <c r="CE411" i="5"/>
  <c r="DT411" i="5"/>
  <c r="CF411" i="5"/>
  <c r="DU411" i="5"/>
  <c r="CG411" i="5"/>
  <c r="CH411" i="5"/>
  <c r="CI411" i="5"/>
  <c r="CJ411" i="5"/>
  <c r="CK411" i="5"/>
  <c r="CL411" i="5"/>
  <c r="CM411" i="5"/>
  <c r="CN411" i="5"/>
  <c r="CO411" i="5"/>
  <c r="CP411" i="5"/>
  <c r="CQ411" i="5"/>
  <c r="CR411" i="5"/>
  <c r="CS411" i="5"/>
  <c r="CT411" i="5"/>
  <c r="CU411" i="5"/>
  <c r="CV411" i="5"/>
  <c r="CW411" i="5"/>
  <c r="CX411" i="5"/>
  <c r="CY411" i="5"/>
  <c r="CZ411" i="5"/>
  <c r="DA411" i="5"/>
  <c r="DB411" i="5"/>
  <c r="DC411" i="5"/>
  <c r="DD411" i="5"/>
  <c r="DE411" i="5"/>
  <c r="DF411" i="5"/>
  <c r="DG411" i="5"/>
  <c r="DH411" i="5"/>
  <c r="DI411" i="5"/>
  <c r="DJ411" i="5"/>
  <c r="DK411" i="5"/>
  <c r="DL411" i="5"/>
  <c r="DM411" i="5"/>
  <c r="DN411" i="5"/>
  <c r="DO411" i="5"/>
  <c r="DP411" i="5"/>
  <c r="DQ411" i="5"/>
  <c r="DR412" i="5"/>
  <c r="CD412" i="5"/>
  <c r="DS412" i="5"/>
  <c r="CE412" i="5"/>
  <c r="DT412" i="5"/>
  <c r="CF412" i="5"/>
  <c r="DU412" i="5"/>
  <c r="CG412" i="5"/>
  <c r="CH412" i="5"/>
  <c r="CI412" i="5"/>
  <c r="CJ412" i="5"/>
  <c r="CK412" i="5"/>
  <c r="CL412" i="5"/>
  <c r="CM412" i="5"/>
  <c r="CN412" i="5"/>
  <c r="CO412" i="5"/>
  <c r="CP412" i="5"/>
  <c r="CQ412" i="5"/>
  <c r="CR412" i="5"/>
  <c r="CS412" i="5"/>
  <c r="CT412" i="5"/>
  <c r="CU412" i="5"/>
  <c r="CV412" i="5"/>
  <c r="CW412" i="5"/>
  <c r="CX412" i="5"/>
  <c r="CY412" i="5"/>
  <c r="CZ412" i="5"/>
  <c r="DA412" i="5"/>
  <c r="DB412" i="5"/>
  <c r="DC412" i="5"/>
  <c r="DD412" i="5"/>
  <c r="DE412" i="5"/>
  <c r="DF412" i="5"/>
  <c r="DG412" i="5"/>
  <c r="DH412" i="5"/>
  <c r="DI412" i="5"/>
  <c r="DJ412" i="5"/>
  <c r="DK412" i="5"/>
  <c r="DL412" i="5"/>
  <c r="DM412" i="5"/>
  <c r="DN412" i="5"/>
  <c r="DO412" i="5"/>
  <c r="DP412" i="5"/>
  <c r="DQ412" i="5"/>
  <c r="DR413" i="5"/>
  <c r="CD413" i="5"/>
  <c r="DS413" i="5"/>
  <c r="CE413" i="5"/>
  <c r="DT413" i="5"/>
  <c r="CF413" i="5"/>
  <c r="DU413" i="5"/>
  <c r="CG413" i="5"/>
  <c r="CH413" i="5"/>
  <c r="CI413" i="5"/>
  <c r="CJ413" i="5"/>
  <c r="CK413" i="5"/>
  <c r="CL413" i="5"/>
  <c r="CM413" i="5"/>
  <c r="CN413" i="5"/>
  <c r="CO413" i="5"/>
  <c r="CP413" i="5"/>
  <c r="CQ413" i="5"/>
  <c r="CR413" i="5"/>
  <c r="CS413" i="5"/>
  <c r="CT413" i="5"/>
  <c r="CU413" i="5"/>
  <c r="CV413" i="5"/>
  <c r="CW413" i="5"/>
  <c r="CX413" i="5"/>
  <c r="CY413" i="5"/>
  <c r="CZ413" i="5"/>
  <c r="DA413" i="5"/>
  <c r="DB413" i="5"/>
  <c r="DC413" i="5"/>
  <c r="DD413" i="5"/>
  <c r="DE413" i="5"/>
  <c r="DF413" i="5"/>
  <c r="DG413" i="5"/>
  <c r="DH413" i="5"/>
  <c r="DI413" i="5"/>
  <c r="DJ413" i="5"/>
  <c r="DK413" i="5"/>
  <c r="DL413" i="5"/>
  <c r="DM413" i="5"/>
  <c r="DN413" i="5"/>
  <c r="DO413" i="5"/>
  <c r="DP413" i="5"/>
  <c r="DQ413" i="5"/>
  <c r="DR414" i="5"/>
  <c r="CD414" i="5"/>
  <c r="DS414" i="5"/>
  <c r="CE414" i="5"/>
  <c r="DT414" i="5"/>
  <c r="CF414" i="5"/>
  <c r="DU414" i="5"/>
  <c r="CG414" i="5"/>
  <c r="CH414" i="5"/>
  <c r="CI414" i="5"/>
  <c r="CJ414" i="5"/>
  <c r="CK414" i="5"/>
  <c r="CL414" i="5"/>
  <c r="CM414" i="5"/>
  <c r="CN414" i="5"/>
  <c r="CO414" i="5"/>
  <c r="CP414" i="5"/>
  <c r="CQ414" i="5"/>
  <c r="CR414" i="5"/>
  <c r="CS414" i="5"/>
  <c r="CT414" i="5"/>
  <c r="CU414" i="5"/>
  <c r="CV414" i="5"/>
  <c r="CW414" i="5"/>
  <c r="CX414" i="5"/>
  <c r="CY414" i="5"/>
  <c r="CZ414" i="5"/>
  <c r="DA414" i="5"/>
  <c r="DB414" i="5"/>
  <c r="DC414" i="5"/>
  <c r="DD414" i="5"/>
  <c r="DE414" i="5"/>
  <c r="DF414" i="5"/>
  <c r="DG414" i="5"/>
  <c r="DH414" i="5"/>
  <c r="DI414" i="5"/>
  <c r="DJ414" i="5"/>
  <c r="DK414" i="5"/>
  <c r="DL414" i="5"/>
  <c r="DM414" i="5"/>
  <c r="DN414" i="5"/>
  <c r="DO414" i="5"/>
  <c r="DP414" i="5"/>
  <c r="DQ414" i="5"/>
  <c r="DR415" i="5"/>
  <c r="CD415" i="5"/>
  <c r="DS415" i="5"/>
  <c r="CE415" i="5"/>
  <c r="DT415" i="5"/>
  <c r="CF415" i="5"/>
  <c r="DU415" i="5"/>
  <c r="CG415" i="5"/>
  <c r="CH415" i="5"/>
  <c r="CI415" i="5"/>
  <c r="CJ415" i="5"/>
  <c r="CK415" i="5"/>
  <c r="CL415" i="5"/>
  <c r="CM415" i="5"/>
  <c r="CN415" i="5"/>
  <c r="CO415" i="5"/>
  <c r="CP415" i="5"/>
  <c r="CQ415" i="5"/>
  <c r="CR415" i="5"/>
  <c r="CS415" i="5"/>
  <c r="CT415" i="5"/>
  <c r="CU415" i="5"/>
  <c r="CV415" i="5"/>
  <c r="CW415" i="5"/>
  <c r="CX415" i="5"/>
  <c r="CY415" i="5"/>
  <c r="CZ415" i="5"/>
  <c r="DA415" i="5"/>
  <c r="DB415" i="5"/>
  <c r="DC415" i="5"/>
  <c r="DD415" i="5"/>
  <c r="DE415" i="5"/>
  <c r="DF415" i="5"/>
  <c r="DG415" i="5"/>
  <c r="DH415" i="5"/>
  <c r="DI415" i="5"/>
  <c r="DJ415" i="5"/>
  <c r="DK415" i="5"/>
  <c r="DL415" i="5"/>
  <c r="DM415" i="5"/>
  <c r="DN415" i="5"/>
  <c r="DO415" i="5"/>
  <c r="DP415" i="5"/>
  <c r="DQ415" i="5"/>
  <c r="DR416" i="5"/>
  <c r="CD416" i="5"/>
  <c r="DS416" i="5"/>
  <c r="CE416" i="5"/>
  <c r="DT416" i="5"/>
  <c r="CF416" i="5"/>
  <c r="DU416" i="5"/>
  <c r="CG416" i="5"/>
  <c r="CH416" i="5"/>
  <c r="CI416" i="5"/>
  <c r="CJ416" i="5"/>
  <c r="CK416" i="5"/>
  <c r="CL416" i="5"/>
  <c r="CM416" i="5"/>
  <c r="CN416" i="5"/>
  <c r="CO416" i="5"/>
  <c r="CP416" i="5"/>
  <c r="CQ416" i="5"/>
  <c r="CR416" i="5"/>
  <c r="CS416" i="5"/>
  <c r="CT416" i="5"/>
  <c r="CU416" i="5"/>
  <c r="CV416" i="5"/>
  <c r="CW416" i="5"/>
  <c r="CX416" i="5"/>
  <c r="CY416" i="5"/>
  <c r="CZ416" i="5"/>
  <c r="DA416" i="5"/>
  <c r="DB416" i="5"/>
  <c r="DC416" i="5"/>
  <c r="DD416" i="5"/>
  <c r="DE416" i="5"/>
  <c r="DF416" i="5"/>
  <c r="DG416" i="5"/>
  <c r="DH416" i="5"/>
  <c r="DI416" i="5"/>
  <c r="DJ416" i="5"/>
  <c r="DK416" i="5"/>
  <c r="DL416" i="5"/>
  <c r="DM416" i="5"/>
  <c r="DN416" i="5"/>
  <c r="DO416" i="5"/>
  <c r="DP416" i="5"/>
  <c r="DQ416" i="5"/>
  <c r="DR417" i="5"/>
  <c r="CD417" i="5"/>
  <c r="DS417" i="5"/>
  <c r="CE417" i="5"/>
  <c r="DT417" i="5"/>
  <c r="CF417" i="5"/>
  <c r="DU417" i="5"/>
  <c r="CG417" i="5"/>
  <c r="CH417" i="5"/>
  <c r="CI417" i="5"/>
  <c r="CJ417" i="5"/>
  <c r="CK417" i="5"/>
  <c r="CL417" i="5"/>
  <c r="CM417" i="5"/>
  <c r="CN417" i="5"/>
  <c r="CO417" i="5"/>
  <c r="CP417" i="5"/>
  <c r="CQ417" i="5"/>
  <c r="CR417" i="5"/>
  <c r="CS417" i="5"/>
  <c r="CT417" i="5"/>
  <c r="CU417" i="5"/>
  <c r="CV417" i="5"/>
  <c r="CW417" i="5"/>
  <c r="CX417" i="5"/>
  <c r="CY417" i="5"/>
  <c r="CZ417" i="5"/>
  <c r="DA417" i="5"/>
  <c r="DB417" i="5"/>
  <c r="DC417" i="5"/>
  <c r="DD417" i="5"/>
  <c r="DE417" i="5"/>
  <c r="DF417" i="5"/>
  <c r="DG417" i="5"/>
  <c r="DH417" i="5"/>
  <c r="DI417" i="5"/>
  <c r="DJ417" i="5"/>
  <c r="DK417" i="5"/>
  <c r="DL417" i="5"/>
  <c r="DM417" i="5"/>
  <c r="DN417" i="5"/>
  <c r="DO417" i="5"/>
  <c r="DP417" i="5"/>
  <c r="DQ417" i="5"/>
  <c r="DR418" i="5"/>
  <c r="CD418" i="5"/>
  <c r="DS418" i="5"/>
  <c r="CE418" i="5"/>
  <c r="DT418" i="5"/>
  <c r="CF418" i="5"/>
  <c r="DU418" i="5"/>
  <c r="CG418" i="5"/>
  <c r="CH418" i="5"/>
  <c r="CI418" i="5"/>
  <c r="CJ418" i="5"/>
  <c r="CK418" i="5"/>
  <c r="CL418" i="5"/>
  <c r="CM418" i="5"/>
  <c r="CN418" i="5"/>
  <c r="CO418" i="5"/>
  <c r="CP418" i="5"/>
  <c r="CQ418" i="5"/>
  <c r="CR418" i="5"/>
  <c r="CS418" i="5"/>
  <c r="CT418" i="5"/>
  <c r="CU418" i="5"/>
  <c r="CV418" i="5"/>
  <c r="CW418" i="5"/>
  <c r="CX418" i="5"/>
  <c r="CY418" i="5"/>
  <c r="CZ418" i="5"/>
  <c r="DA418" i="5"/>
  <c r="DB418" i="5"/>
  <c r="DC418" i="5"/>
  <c r="DD418" i="5"/>
  <c r="DE418" i="5"/>
  <c r="DF418" i="5"/>
  <c r="DG418" i="5"/>
  <c r="DH418" i="5"/>
  <c r="DI418" i="5"/>
  <c r="DJ418" i="5"/>
  <c r="DK418" i="5"/>
  <c r="DL418" i="5"/>
  <c r="DM418" i="5"/>
  <c r="DN418" i="5"/>
  <c r="DO418" i="5"/>
  <c r="DP418" i="5"/>
  <c r="DQ418" i="5"/>
  <c r="DR420" i="5"/>
  <c r="CD420" i="5"/>
  <c r="DS420" i="5"/>
  <c r="CE420" i="5"/>
  <c r="DT420" i="5"/>
  <c r="CF420" i="5"/>
  <c r="DU420" i="5"/>
  <c r="CG420" i="5"/>
  <c r="CH420" i="5"/>
  <c r="CI420" i="5"/>
  <c r="CJ420" i="5"/>
  <c r="CK420" i="5"/>
  <c r="CL420" i="5"/>
  <c r="CM420" i="5"/>
  <c r="CN420" i="5"/>
  <c r="CO420" i="5"/>
  <c r="CP420" i="5"/>
  <c r="CQ420" i="5"/>
  <c r="CR420" i="5"/>
  <c r="CS420" i="5"/>
  <c r="CT420" i="5"/>
  <c r="CU420" i="5"/>
  <c r="CV420" i="5"/>
  <c r="CW420" i="5"/>
  <c r="CX420" i="5"/>
  <c r="CY420" i="5"/>
  <c r="CZ420" i="5"/>
  <c r="DA420" i="5"/>
  <c r="DB420" i="5"/>
  <c r="DC420" i="5"/>
  <c r="DD420" i="5"/>
  <c r="DE420" i="5"/>
  <c r="DF420" i="5"/>
  <c r="DG420" i="5"/>
  <c r="DH420" i="5"/>
  <c r="DI420" i="5"/>
  <c r="DJ420" i="5"/>
  <c r="DK420" i="5"/>
  <c r="DL420" i="5"/>
  <c r="DM420" i="5"/>
  <c r="DN420" i="5"/>
  <c r="DO420" i="5"/>
  <c r="DP420" i="5"/>
  <c r="DQ420" i="5"/>
  <c r="DR421" i="5"/>
  <c r="CD421" i="5"/>
  <c r="DS421" i="5"/>
  <c r="CE421" i="5"/>
  <c r="DT421" i="5"/>
  <c r="CF421" i="5"/>
  <c r="DU421" i="5"/>
  <c r="CG421" i="5"/>
  <c r="CH421" i="5"/>
  <c r="CI421" i="5"/>
  <c r="CJ421" i="5"/>
  <c r="CK421" i="5"/>
  <c r="CL421" i="5"/>
  <c r="CM421" i="5"/>
  <c r="CN421" i="5"/>
  <c r="CO421" i="5"/>
  <c r="CP421" i="5"/>
  <c r="CQ421" i="5"/>
  <c r="CR421" i="5"/>
  <c r="CS421" i="5"/>
  <c r="CT421" i="5"/>
  <c r="CU421" i="5"/>
  <c r="CV421" i="5"/>
  <c r="CW421" i="5"/>
  <c r="CX421" i="5"/>
  <c r="CY421" i="5"/>
  <c r="CZ421" i="5"/>
  <c r="DA421" i="5"/>
  <c r="DB421" i="5"/>
  <c r="DC421" i="5"/>
  <c r="DD421" i="5"/>
  <c r="DE421" i="5"/>
  <c r="DF421" i="5"/>
  <c r="DG421" i="5"/>
  <c r="DH421" i="5"/>
  <c r="DI421" i="5"/>
  <c r="DJ421" i="5"/>
  <c r="DK421" i="5"/>
  <c r="DL421" i="5"/>
  <c r="DM421" i="5"/>
  <c r="DN421" i="5"/>
  <c r="DO421" i="5"/>
  <c r="DP421" i="5"/>
  <c r="DQ421" i="5"/>
  <c r="DR422" i="5"/>
  <c r="CD422" i="5"/>
  <c r="DS422" i="5"/>
  <c r="CE422" i="5"/>
  <c r="DT422" i="5"/>
  <c r="CF422" i="5"/>
  <c r="DU422" i="5"/>
  <c r="CG422" i="5"/>
  <c r="CH422" i="5"/>
  <c r="CI422" i="5"/>
  <c r="CJ422" i="5"/>
  <c r="CK422" i="5"/>
  <c r="CL422" i="5"/>
  <c r="CM422" i="5"/>
  <c r="CN422" i="5"/>
  <c r="CO422" i="5"/>
  <c r="CP422" i="5"/>
  <c r="CQ422" i="5"/>
  <c r="CR422" i="5"/>
  <c r="CS422" i="5"/>
  <c r="CT422" i="5"/>
  <c r="CU422" i="5"/>
  <c r="CV422" i="5"/>
  <c r="CW422" i="5"/>
  <c r="CX422" i="5"/>
  <c r="CY422" i="5"/>
  <c r="CZ422" i="5"/>
  <c r="DA422" i="5"/>
  <c r="DB422" i="5"/>
  <c r="DC422" i="5"/>
  <c r="DD422" i="5"/>
  <c r="DE422" i="5"/>
  <c r="DF422" i="5"/>
  <c r="DG422" i="5"/>
  <c r="DH422" i="5"/>
  <c r="DI422" i="5"/>
  <c r="DJ422" i="5"/>
  <c r="DK422" i="5"/>
  <c r="DL422" i="5"/>
  <c r="DM422" i="5"/>
  <c r="DN422" i="5"/>
  <c r="DO422" i="5"/>
  <c r="DP422" i="5"/>
  <c r="DQ422" i="5"/>
  <c r="DR424" i="5"/>
  <c r="CD424" i="5"/>
  <c r="DS424" i="5"/>
  <c r="CE424" i="5"/>
  <c r="DT424" i="5"/>
  <c r="CF424" i="5"/>
  <c r="DU424" i="5"/>
  <c r="CG424" i="5"/>
  <c r="CH424" i="5"/>
  <c r="CI424" i="5"/>
  <c r="CJ424" i="5"/>
  <c r="CK424" i="5"/>
  <c r="CL424" i="5"/>
  <c r="CM424" i="5"/>
  <c r="CN424" i="5"/>
  <c r="CO424" i="5"/>
  <c r="CP424" i="5"/>
  <c r="CQ424" i="5"/>
  <c r="CR424" i="5"/>
  <c r="CS424" i="5"/>
  <c r="CT424" i="5"/>
  <c r="CU424" i="5"/>
  <c r="CV424" i="5"/>
  <c r="CW424" i="5"/>
  <c r="CX424" i="5"/>
  <c r="CY424" i="5"/>
  <c r="CZ424" i="5"/>
  <c r="DA424" i="5"/>
  <c r="DB424" i="5"/>
  <c r="DC424" i="5"/>
  <c r="DD424" i="5"/>
  <c r="DE424" i="5"/>
  <c r="DF424" i="5"/>
  <c r="DG424" i="5"/>
  <c r="DH424" i="5"/>
  <c r="DI424" i="5"/>
  <c r="DJ424" i="5"/>
  <c r="DK424" i="5"/>
  <c r="DL424" i="5"/>
  <c r="DM424" i="5"/>
  <c r="DN424" i="5"/>
  <c r="DO424" i="5"/>
  <c r="DP424" i="5"/>
  <c r="DQ424" i="5"/>
  <c r="DR425" i="5"/>
  <c r="CD425" i="5"/>
  <c r="DS425" i="5"/>
  <c r="CE425" i="5"/>
  <c r="DT425" i="5"/>
  <c r="CF425" i="5"/>
  <c r="DU425" i="5"/>
  <c r="CG425" i="5"/>
  <c r="CH425" i="5"/>
  <c r="CI425" i="5"/>
  <c r="CJ425" i="5"/>
  <c r="CK425" i="5"/>
  <c r="CL425" i="5"/>
  <c r="CM425" i="5"/>
  <c r="CN425" i="5"/>
  <c r="CO425" i="5"/>
  <c r="CP425" i="5"/>
  <c r="CQ425" i="5"/>
  <c r="CR425" i="5"/>
  <c r="CS425" i="5"/>
  <c r="CT425" i="5"/>
  <c r="CU425" i="5"/>
  <c r="CV425" i="5"/>
  <c r="CW425" i="5"/>
  <c r="CX425" i="5"/>
  <c r="CY425" i="5"/>
  <c r="CZ425" i="5"/>
  <c r="DA425" i="5"/>
  <c r="DB425" i="5"/>
  <c r="DC425" i="5"/>
  <c r="DD425" i="5"/>
  <c r="DE425" i="5"/>
  <c r="DF425" i="5"/>
  <c r="DG425" i="5"/>
  <c r="DH425" i="5"/>
  <c r="DI425" i="5"/>
  <c r="DJ425" i="5"/>
  <c r="DK425" i="5"/>
  <c r="DL425" i="5"/>
  <c r="DM425" i="5"/>
  <c r="DN425" i="5"/>
  <c r="DO425" i="5"/>
  <c r="DP425" i="5"/>
  <c r="DQ425" i="5"/>
  <c r="DR426" i="5"/>
  <c r="CD426" i="5"/>
  <c r="DS426" i="5"/>
  <c r="CE426" i="5"/>
  <c r="DT426" i="5"/>
  <c r="CF426" i="5"/>
  <c r="DU426" i="5"/>
  <c r="CG426" i="5"/>
  <c r="CH426" i="5"/>
  <c r="CI426" i="5"/>
  <c r="CJ426" i="5"/>
  <c r="CK426" i="5"/>
  <c r="CL426" i="5"/>
  <c r="CM426" i="5"/>
  <c r="CN426" i="5"/>
  <c r="CO426" i="5"/>
  <c r="CP426" i="5"/>
  <c r="CQ426" i="5"/>
  <c r="CR426" i="5"/>
  <c r="CS426" i="5"/>
  <c r="CT426" i="5"/>
  <c r="CU426" i="5"/>
  <c r="CV426" i="5"/>
  <c r="CW426" i="5"/>
  <c r="CX426" i="5"/>
  <c r="CY426" i="5"/>
  <c r="CZ426" i="5"/>
  <c r="DA426" i="5"/>
  <c r="DB426" i="5"/>
  <c r="DC426" i="5"/>
  <c r="DD426" i="5"/>
  <c r="DE426" i="5"/>
  <c r="DF426" i="5"/>
  <c r="DG426" i="5"/>
  <c r="DH426" i="5"/>
  <c r="DI426" i="5"/>
  <c r="DJ426" i="5"/>
  <c r="DK426" i="5"/>
  <c r="DL426" i="5"/>
  <c r="DM426" i="5"/>
  <c r="DN426" i="5"/>
  <c r="DO426" i="5"/>
  <c r="DP426" i="5"/>
  <c r="DQ426" i="5"/>
  <c r="CD428" i="5"/>
  <c r="CE428" i="5"/>
  <c r="CF428" i="5"/>
  <c r="CG428" i="5"/>
  <c r="DR430" i="5"/>
  <c r="CD430" i="5"/>
  <c r="DS430" i="5"/>
  <c r="CE430" i="5"/>
  <c r="DT430" i="5"/>
  <c r="CF430" i="5"/>
  <c r="DU430" i="5"/>
  <c r="CG430" i="5"/>
  <c r="CH430" i="5"/>
  <c r="CI430" i="5"/>
  <c r="CJ430" i="5"/>
  <c r="CK430" i="5"/>
  <c r="CL430" i="5"/>
  <c r="CM430" i="5"/>
  <c r="CN430" i="5"/>
  <c r="CO430" i="5"/>
  <c r="CP430" i="5"/>
  <c r="CQ430" i="5"/>
  <c r="CR430" i="5"/>
  <c r="CS430" i="5"/>
  <c r="CT430" i="5"/>
  <c r="CU430" i="5"/>
  <c r="CV430" i="5"/>
  <c r="CW430" i="5"/>
  <c r="CX430" i="5"/>
  <c r="CY430" i="5"/>
  <c r="CZ430" i="5"/>
  <c r="DA430" i="5"/>
  <c r="DB430" i="5"/>
  <c r="DC430" i="5"/>
  <c r="DD430" i="5"/>
  <c r="DE430" i="5"/>
  <c r="DF430" i="5"/>
  <c r="DG430" i="5"/>
  <c r="DH430" i="5"/>
  <c r="DI430" i="5"/>
  <c r="DJ430" i="5"/>
  <c r="DK430" i="5"/>
  <c r="DL430" i="5"/>
  <c r="DM430" i="5"/>
  <c r="DN430" i="5"/>
  <c r="DO430" i="5"/>
  <c r="DP430" i="5"/>
  <c r="DQ430" i="5"/>
  <c r="B431" i="5"/>
  <c r="C431" i="5"/>
  <c r="D431" i="5"/>
  <c r="E431" i="5"/>
  <c r="F431" i="5"/>
  <c r="G431" i="5"/>
  <c r="H431" i="5"/>
  <c r="I431" i="5"/>
  <c r="J431" i="5"/>
  <c r="K431" i="5"/>
  <c r="O431" i="5"/>
  <c r="P431" i="5"/>
  <c r="S431" i="5"/>
  <c r="U431" i="5"/>
  <c r="V431" i="5"/>
  <c r="W431" i="5"/>
  <c r="X431" i="5"/>
  <c r="Y431" i="5"/>
  <c r="Z431" i="5"/>
  <c r="AA431" i="5"/>
  <c r="AB431" i="5"/>
  <c r="AC431" i="5"/>
  <c r="AD431" i="5"/>
  <c r="AE431" i="5"/>
  <c r="AL431" i="5"/>
  <c r="AN431" i="5"/>
  <c r="AO431" i="5"/>
  <c r="AP431" i="5"/>
  <c r="AQ431" i="5"/>
  <c r="AR431" i="5"/>
  <c r="AS431" i="5"/>
  <c r="AT431" i="5"/>
  <c r="AU431" i="5"/>
  <c r="AV431" i="5"/>
  <c r="AY431" i="5"/>
  <c r="BC431" i="5"/>
  <c r="BD431" i="5"/>
  <c r="BE431" i="5"/>
  <c r="BG431" i="5"/>
  <c r="BH431" i="5"/>
  <c r="BI431" i="5"/>
  <c r="BJ431" i="5"/>
  <c r="BM431" i="5"/>
  <c r="BN431" i="5"/>
  <c r="BO431" i="5"/>
  <c r="BP431" i="5"/>
  <c r="BQ431" i="5"/>
  <c r="BX431" i="5"/>
  <c r="BZ431" i="5"/>
  <c r="CA431" i="5"/>
  <c r="CB431" i="5"/>
  <c r="CC431" i="5"/>
  <c r="DR431" i="5"/>
  <c r="CD431" i="5"/>
  <c r="DS431" i="5"/>
  <c r="CE431" i="5"/>
  <c r="DT431" i="5"/>
  <c r="CF431" i="5"/>
  <c r="DU431" i="5"/>
  <c r="CG431" i="5"/>
  <c r="CH431" i="5"/>
  <c r="CI431" i="5"/>
  <c r="CJ431" i="5"/>
  <c r="CK431" i="5"/>
  <c r="CL431" i="5"/>
  <c r="CM431" i="5"/>
  <c r="CN431" i="5"/>
  <c r="CO431" i="5"/>
  <c r="CP431" i="5"/>
  <c r="CQ431" i="5"/>
  <c r="CR431" i="5"/>
  <c r="CS431" i="5"/>
  <c r="CT431" i="5"/>
  <c r="CU431" i="5"/>
  <c r="CV431" i="5"/>
  <c r="CW431" i="5"/>
  <c r="CX431" i="5"/>
  <c r="CY431" i="5"/>
  <c r="CZ431" i="5"/>
  <c r="DA431" i="5"/>
  <c r="DB431" i="5"/>
  <c r="DC431" i="5"/>
  <c r="DD431" i="5"/>
  <c r="DE431" i="5"/>
  <c r="DF431" i="5"/>
  <c r="DG431" i="5"/>
  <c r="DH431" i="5"/>
  <c r="DI431" i="5"/>
  <c r="DJ431" i="5"/>
  <c r="DK431" i="5"/>
  <c r="DL431" i="5"/>
  <c r="DM431" i="5"/>
  <c r="DN431" i="5"/>
  <c r="DO431" i="5"/>
  <c r="DP431" i="5"/>
  <c r="DQ431" i="5"/>
  <c r="DR432" i="5"/>
  <c r="CD432" i="5"/>
  <c r="DS432" i="5"/>
  <c r="CE432" i="5"/>
  <c r="DT432" i="5"/>
  <c r="CF432" i="5"/>
  <c r="DU432" i="5"/>
  <c r="CG432" i="5"/>
  <c r="CH432" i="5"/>
  <c r="CI432" i="5"/>
  <c r="CJ432" i="5"/>
  <c r="CK432" i="5"/>
  <c r="CL432" i="5"/>
  <c r="CM432" i="5"/>
  <c r="CN432" i="5"/>
  <c r="CO432" i="5"/>
  <c r="CP432" i="5"/>
  <c r="CQ432" i="5"/>
  <c r="CR432" i="5"/>
  <c r="CS432" i="5"/>
  <c r="CT432" i="5"/>
  <c r="CU432" i="5"/>
  <c r="CV432" i="5"/>
  <c r="CW432" i="5"/>
  <c r="CX432" i="5"/>
  <c r="CY432" i="5"/>
  <c r="CZ432" i="5"/>
  <c r="DA432" i="5"/>
  <c r="DB432" i="5"/>
  <c r="DC432" i="5"/>
  <c r="DD432" i="5"/>
  <c r="DE432" i="5"/>
  <c r="DF432" i="5"/>
  <c r="DG432" i="5"/>
  <c r="DH432" i="5"/>
  <c r="DI432" i="5"/>
  <c r="DJ432" i="5"/>
  <c r="DK432" i="5"/>
  <c r="DL432" i="5"/>
  <c r="DM432" i="5"/>
  <c r="DN432" i="5"/>
  <c r="DO432" i="5"/>
  <c r="DP432" i="5"/>
  <c r="DQ432" i="5"/>
  <c r="DR433" i="5"/>
  <c r="CD433" i="5"/>
  <c r="DS433" i="5"/>
  <c r="CE433" i="5"/>
  <c r="DT433" i="5"/>
  <c r="CF433" i="5"/>
  <c r="DU433" i="5"/>
  <c r="CG433" i="5"/>
  <c r="CH433" i="5"/>
  <c r="CI433" i="5"/>
  <c r="CJ433" i="5"/>
  <c r="CK433" i="5"/>
  <c r="CL433" i="5"/>
  <c r="CM433" i="5"/>
  <c r="CN433" i="5"/>
  <c r="CO433" i="5"/>
  <c r="CP433" i="5"/>
  <c r="CQ433" i="5"/>
  <c r="CR433" i="5"/>
  <c r="CS433" i="5"/>
  <c r="CT433" i="5"/>
  <c r="CU433" i="5"/>
  <c r="CV433" i="5"/>
  <c r="CW433" i="5"/>
  <c r="CX433" i="5"/>
  <c r="CY433" i="5"/>
  <c r="CZ433" i="5"/>
  <c r="DA433" i="5"/>
  <c r="DB433" i="5"/>
  <c r="DC433" i="5"/>
  <c r="DD433" i="5"/>
  <c r="DE433" i="5"/>
  <c r="DF433" i="5"/>
  <c r="DG433" i="5"/>
  <c r="DH433" i="5"/>
  <c r="DI433" i="5"/>
  <c r="DJ433" i="5"/>
  <c r="DK433" i="5"/>
  <c r="DL433" i="5"/>
  <c r="DM433" i="5"/>
  <c r="DN433" i="5"/>
  <c r="DO433" i="5"/>
  <c r="DP433" i="5"/>
  <c r="DQ433" i="5"/>
  <c r="DR434" i="5"/>
  <c r="CD434" i="5"/>
  <c r="DS434" i="5"/>
  <c r="CE434" i="5"/>
  <c r="DT434" i="5"/>
  <c r="CF434" i="5"/>
  <c r="DU434" i="5"/>
  <c r="CG434" i="5"/>
  <c r="CH434" i="5"/>
  <c r="CI434" i="5"/>
  <c r="CJ434" i="5"/>
  <c r="CK434" i="5"/>
  <c r="CL434" i="5"/>
  <c r="CM434" i="5"/>
  <c r="CN434" i="5"/>
  <c r="CO434" i="5"/>
  <c r="CP434" i="5"/>
  <c r="CQ434" i="5"/>
  <c r="CR434" i="5"/>
  <c r="CS434" i="5"/>
  <c r="CT434" i="5"/>
  <c r="CU434" i="5"/>
  <c r="CV434" i="5"/>
  <c r="CW434" i="5"/>
  <c r="CX434" i="5"/>
  <c r="CY434" i="5"/>
  <c r="CZ434" i="5"/>
  <c r="DA434" i="5"/>
  <c r="DB434" i="5"/>
  <c r="DC434" i="5"/>
  <c r="DD434" i="5"/>
  <c r="DE434" i="5"/>
  <c r="DF434" i="5"/>
  <c r="DG434" i="5"/>
  <c r="DH434" i="5"/>
  <c r="DI434" i="5"/>
  <c r="DJ434" i="5"/>
  <c r="DK434" i="5"/>
  <c r="DL434" i="5"/>
  <c r="DM434" i="5"/>
  <c r="DN434" i="5"/>
  <c r="DO434" i="5"/>
  <c r="DP434" i="5"/>
  <c r="DQ434" i="5"/>
  <c r="DR435" i="5"/>
  <c r="CD435" i="5"/>
  <c r="DS435" i="5"/>
  <c r="CE435" i="5"/>
  <c r="DT435" i="5"/>
  <c r="CF435" i="5"/>
  <c r="DU435" i="5"/>
  <c r="CG435" i="5"/>
  <c r="CH435" i="5"/>
  <c r="CI435" i="5"/>
  <c r="CJ435" i="5"/>
  <c r="CK435" i="5"/>
  <c r="CL435" i="5"/>
  <c r="CM435" i="5"/>
  <c r="CN435" i="5"/>
  <c r="CO435" i="5"/>
  <c r="CP435" i="5"/>
  <c r="CQ435" i="5"/>
  <c r="CR435" i="5"/>
  <c r="CS435" i="5"/>
  <c r="CT435" i="5"/>
  <c r="CU435" i="5"/>
  <c r="CV435" i="5"/>
  <c r="CW435" i="5"/>
  <c r="CX435" i="5"/>
  <c r="CY435" i="5"/>
  <c r="CZ435" i="5"/>
  <c r="DA435" i="5"/>
  <c r="DB435" i="5"/>
  <c r="DC435" i="5"/>
  <c r="DD435" i="5"/>
  <c r="DE435" i="5"/>
  <c r="DF435" i="5"/>
  <c r="DG435" i="5"/>
  <c r="DH435" i="5"/>
  <c r="DI435" i="5"/>
  <c r="DJ435" i="5"/>
  <c r="DK435" i="5"/>
  <c r="DL435" i="5"/>
  <c r="DM435" i="5"/>
  <c r="DN435" i="5"/>
  <c r="DO435" i="5"/>
  <c r="DP435" i="5"/>
  <c r="DQ435" i="5"/>
  <c r="DR436" i="5"/>
  <c r="CD436" i="5"/>
  <c r="DS436" i="5"/>
  <c r="CE436" i="5"/>
  <c r="DT436" i="5"/>
  <c r="CF436" i="5"/>
  <c r="DU436" i="5"/>
  <c r="CG436" i="5"/>
  <c r="CH436" i="5"/>
  <c r="CI436" i="5"/>
  <c r="CJ436" i="5"/>
  <c r="CK436" i="5"/>
  <c r="CL436" i="5"/>
  <c r="CM436" i="5"/>
  <c r="CN436" i="5"/>
  <c r="CO436" i="5"/>
  <c r="CP436" i="5"/>
  <c r="CQ436" i="5"/>
  <c r="CR436" i="5"/>
  <c r="CS436" i="5"/>
  <c r="CT436" i="5"/>
  <c r="CU436" i="5"/>
  <c r="CV436" i="5"/>
  <c r="CW436" i="5"/>
  <c r="CX436" i="5"/>
  <c r="CY436" i="5"/>
  <c r="CZ436" i="5"/>
  <c r="DA436" i="5"/>
  <c r="DB436" i="5"/>
  <c r="DC436" i="5"/>
  <c r="DD436" i="5"/>
  <c r="DE436" i="5"/>
  <c r="DF436" i="5"/>
  <c r="DG436" i="5"/>
  <c r="DH436" i="5"/>
  <c r="DI436" i="5"/>
  <c r="DJ436" i="5"/>
  <c r="DK436" i="5"/>
  <c r="DL436" i="5"/>
  <c r="DM436" i="5"/>
  <c r="DN436" i="5"/>
  <c r="DO436" i="5"/>
  <c r="DP436" i="5"/>
  <c r="DQ436" i="5"/>
  <c r="DR437" i="5"/>
  <c r="CD437" i="5"/>
  <c r="DS437" i="5"/>
  <c r="CE437" i="5"/>
  <c r="DT437" i="5"/>
  <c r="CF437" i="5"/>
  <c r="DU437" i="5"/>
  <c r="CG437" i="5"/>
  <c r="CH437" i="5"/>
  <c r="CI437" i="5"/>
  <c r="CJ437" i="5"/>
  <c r="CK437" i="5"/>
  <c r="CL437" i="5"/>
  <c r="CM437" i="5"/>
  <c r="CN437" i="5"/>
  <c r="CO437" i="5"/>
  <c r="CP437" i="5"/>
  <c r="CQ437" i="5"/>
  <c r="CR437" i="5"/>
  <c r="CS437" i="5"/>
  <c r="CT437" i="5"/>
  <c r="CU437" i="5"/>
  <c r="CV437" i="5"/>
  <c r="CW437" i="5"/>
  <c r="CX437" i="5"/>
  <c r="CY437" i="5"/>
  <c r="CZ437" i="5"/>
  <c r="DA437" i="5"/>
  <c r="DB437" i="5"/>
  <c r="DC437" i="5"/>
  <c r="DD437" i="5"/>
  <c r="DE437" i="5"/>
  <c r="DF437" i="5"/>
  <c r="DG437" i="5"/>
  <c r="DH437" i="5"/>
  <c r="DI437" i="5"/>
  <c r="DJ437" i="5"/>
  <c r="DK437" i="5"/>
  <c r="DL437" i="5"/>
  <c r="DM437" i="5"/>
  <c r="DN437" i="5"/>
  <c r="DO437" i="5"/>
  <c r="DP437" i="5"/>
  <c r="DQ437" i="5"/>
  <c r="CD438" i="5"/>
  <c r="CE438" i="5"/>
  <c r="CF438" i="5"/>
  <c r="CG438" i="5"/>
  <c r="DR440" i="5"/>
  <c r="CD440" i="5"/>
  <c r="DS440" i="5"/>
  <c r="CE440" i="5"/>
  <c r="DT440" i="5"/>
  <c r="CF440" i="5"/>
  <c r="DU440" i="5"/>
  <c r="CG440" i="5"/>
  <c r="CH440" i="5"/>
  <c r="CI440" i="5"/>
  <c r="CJ440" i="5"/>
  <c r="CK440" i="5"/>
  <c r="CL440" i="5"/>
  <c r="CM440" i="5"/>
  <c r="CN440" i="5"/>
  <c r="CO440" i="5"/>
  <c r="CP440" i="5"/>
  <c r="CQ440" i="5"/>
  <c r="CR440" i="5"/>
  <c r="CS440" i="5"/>
  <c r="CT440" i="5"/>
  <c r="CU440" i="5"/>
  <c r="CV440" i="5"/>
  <c r="CW440" i="5"/>
  <c r="CX440" i="5"/>
  <c r="CY440" i="5"/>
  <c r="CZ440" i="5"/>
  <c r="DA440" i="5"/>
  <c r="DB440" i="5"/>
  <c r="DC440" i="5"/>
  <c r="DD440" i="5"/>
  <c r="DE440" i="5"/>
  <c r="DF440" i="5"/>
  <c r="DG440" i="5"/>
  <c r="DH440" i="5"/>
  <c r="DI440" i="5"/>
  <c r="DJ440" i="5"/>
  <c r="DK440" i="5"/>
  <c r="DL440" i="5"/>
  <c r="DM440" i="5"/>
  <c r="DN440" i="5"/>
  <c r="DO440" i="5"/>
  <c r="DP440" i="5"/>
  <c r="DQ440" i="5"/>
  <c r="B441" i="5"/>
  <c r="C441" i="5"/>
  <c r="D441" i="5"/>
  <c r="E441" i="5"/>
  <c r="F441" i="5"/>
  <c r="G441" i="5"/>
  <c r="H441" i="5"/>
  <c r="I441" i="5"/>
  <c r="J441" i="5"/>
  <c r="K441" i="5"/>
  <c r="O441" i="5"/>
  <c r="P441" i="5"/>
  <c r="Q441" i="5"/>
  <c r="R441" i="5"/>
  <c r="S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N441" i="5"/>
  <c r="AO441" i="5"/>
  <c r="AP441" i="5"/>
  <c r="AQ441" i="5"/>
  <c r="AR441" i="5"/>
  <c r="AS441" i="5"/>
  <c r="AT441" i="5"/>
  <c r="AU441" i="5"/>
  <c r="AV441" i="5"/>
  <c r="AW441" i="5"/>
  <c r="AX441" i="5"/>
  <c r="AY441" i="5"/>
  <c r="AZ441" i="5"/>
  <c r="BA441" i="5"/>
  <c r="BB441" i="5"/>
  <c r="BC441" i="5"/>
  <c r="BD441" i="5"/>
  <c r="BE441" i="5"/>
  <c r="BG441" i="5"/>
  <c r="BH441" i="5"/>
  <c r="BI441" i="5"/>
  <c r="BJ441" i="5"/>
  <c r="BK441" i="5"/>
  <c r="BL441" i="5"/>
  <c r="BM441" i="5"/>
  <c r="BN441" i="5"/>
  <c r="BO441" i="5"/>
  <c r="BP441" i="5"/>
  <c r="BQ441" i="5"/>
  <c r="BR441" i="5"/>
  <c r="BS441" i="5"/>
  <c r="BT441" i="5"/>
  <c r="BU441" i="5"/>
  <c r="BV441" i="5"/>
  <c r="BW441" i="5"/>
  <c r="BX441" i="5"/>
  <c r="BZ441" i="5"/>
  <c r="CA441" i="5"/>
  <c r="CB441" i="5"/>
  <c r="CC441" i="5"/>
  <c r="DR441" i="5"/>
  <c r="CD441" i="5"/>
  <c r="DS441" i="5"/>
  <c r="CE441" i="5"/>
  <c r="DT441" i="5"/>
  <c r="CF441" i="5"/>
  <c r="DU441" i="5"/>
  <c r="CG441" i="5"/>
  <c r="CH441" i="5"/>
  <c r="CI441" i="5"/>
  <c r="CJ441" i="5"/>
  <c r="CK441" i="5"/>
  <c r="CL441" i="5"/>
  <c r="CM441" i="5"/>
  <c r="CN441" i="5"/>
  <c r="CO441" i="5"/>
  <c r="CP441" i="5"/>
  <c r="CQ441" i="5"/>
  <c r="CR441" i="5"/>
  <c r="CS441" i="5"/>
  <c r="CT441" i="5"/>
  <c r="CU441" i="5"/>
  <c r="CV441" i="5"/>
  <c r="CW441" i="5"/>
  <c r="CX441" i="5"/>
  <c r="CY441" i="5"/>
  <c r="CZ441" i="5"/>
  <c r="DA441" i="5"/>
  <c r="DB441" i="5"/>
  <c r="DC441" i="5"/>
  <c r="DD441" i="5"/>
  <c r="DE441" i="5"/>
  <c r="DF441" i="5"/>
  <c r="DG441" i="5"/>
  <c r="DH441" i="5"/>
  <c r="DI441" i="5"/>
  <c r="DJ441" i="5"/>
  <c r="DK441" i="5"/>
  <c r="DL441" i="5"/>
  <c r="DM441" i="5"/>
  <c r="DN441" i="5"/>
  <c r="DO441" i="5"/>
  <c r="DP441" i="5"/>
  <c r="DQ441" i="5"/>
  <c r="DR442" i="5"/>
  <c r="CD442" i="5"/>
  <c r="DS442" i="5"/>
  <c r="CE442" i="5"/>
  <c r="DT442" i="5"/>
  <c r="CF442" i="5"/>
  <c r="DU442" i="5"/>
  <c r="CG442" i="5"/>
  <c r="CH442" i="5"/>
  <c r="CI442" i="5"/>
  <c r="CJ442" i="5"/>
  <c r="CK442" i="5"/>
  <c r="CL442" i="5"/>
  <c r="CM442" i="5"/>
  <c r="CN442" i="5"/>
  <c r="CO442" i="5"/>
  <c r="CP442" i="5"/>
  <c r="CQ442" i="5"/>
  <c r="CR442" i="5"/>
  <c r="CS442" i="5"/>
  <c r="CT442" i="5"/>
  <c r="CU442" i="5"/>
  <c r="CV442" i="5"/>
  <c r="CW442" i="5"/>
  <c r="CX442" i="5"/>
  <c r="CY442" i="5"/>
  <c r="CZ442" i="5"/>
  <c r="DA442" i="5"/>
  <c r="DB442" i="5"/>
  <c r="DC442" i="5"/>
  <c r="DD442" i="5"/>
  <c r="DE442" i="5"/>
  <c r="DF442" i="5"/>
  <c r="DG442" i="5"/>
  <c r="DH442" i="5"/>
  <c r="DI442" i="5"/>
  <c r="DJ442" i="5"/>
  <c r="DK442" i="5"/>
  <c r="DL442" i="5"/>
  <c r="DM442" i="5"/>
  <c r="DN442" i="5"/>
  <c r="DO442" i="5"/>
  <c r="DP442" i="5"/>
  <c r="DQ442" i="5"/>
  <c r="DR443" i="5"/>
  <c r="CD443" i="5"/>
  <c r="DS443" i="5"/>
  <c r="CE443" i="5"/>
  <c r="DT443" i="5"/>
  <c r="CF443" i="5"/>
  <c r="DU443" i="5"/>
  <c r="CG443" i="5"/>
  <c r="CH443" i="5"/>
  <c r="CI443" i="5"/>
  <c r="CJ443" i="5"/>
  <c r="CK443" i="5"/>
  <c r="CL443" i="5"/>
  <c r="CM443" i="5"/>
  <c r="CN443" i="5"/>
  <c r="CO443" i="5"/>
  <c r="CP443" i="5"/>
  <c r="CQ443" i="5"/>
  <c r="CR443" i="5"/>
  <c r="CS443" i="5"/>
  <c r="CT443" i="5"/>
  <c r="CU443" i="5"/>
  <c r="CV443" i="5"/>
  <c r="CW443" i="5"/>
  <c r="CX443" i="5"/>
  <c r="CY443" i="5"/>
  <c r="CZ443" i="5"/>
  <c r="DA443" i="5"/>
  <c r="DB443" i="5"/>
  <c r="DC443" i="5"/>
  <c r="DD443" i="5"/>
  <c r="DE443" i="5"/>
  <c r="DF443" i="5"/>
  <c r="DG443" i="5"/>
  <c r="DH443" i="5"/>
  <c r="DI443" i="5"/>
  <c r="DJ443" i="5"/>
  <c r="DK443" i="5"/>
  <c r="DL443" i="5"/>
  <c r="DM443" i="5"/>
  <c r="DN443" i="5"/>
  <c r="DO443" i="5"/>
  <c r="DP443" i="5"/>
  <c r="DQ443" i="5"/>
  <c r="DR444" i="5"/>
  <c r="CD444" i="5"/>
  <c r="DS444" i="5"/>
  <c r="CE444" i="5"/>
  <c r="DT444" i="5"/>
  <c r="CF444" i="5"/>
  <c r="DU444" i="5"/>
  <c r="CG444" i="5"/>
  <c r="CH444" i="5"/>
  <c r="CI444" i="5"/>
  <c r="CJ444" i="5"/>
  <c r="CK444" i="5"/>
  <c r="CL444" i="5"/>
  <c r="CM444" i="5"/>
  <c r="CN444" i="5"/>
  <c r="CO444" i="5"/>
  <c r="CP444" i="5"/>
  <c r="CQ444" i="5"/>
  <c r="CR444" i="5"/>
  <c r="CS444" i="5"/>
  <c r="CT444" i="5"/>
  <c r="CU444" i="5"/>
  <c r="CV444" i="5"/>
  <c r="CW444" i="5"/>
  <c r="CX444" i="5"/>
  <c r="CY444" i="5"/>
  <c r="CZ444" i="5"/>
  <c r="DA444" i="5"/>
  <c r="DB444" i="5"/>
  <c r="DC444" i="5"/>
  <c r="DD444" i="5"/>
  <c r="DE444" i="5"/>
  <c r="DF444" i="5"/>
  <c r="DG444" i="5"/>
  <c r="DH444" i="5"/>
  <c r="DI444" i="5"/>
  <c r="DJ444" i="5"/>
  <c r="DK444" i="5"/>
  <c r="DL444" i="5"/>
  <c r="DM444" i="5"/>
  <c r="DN444" i="5"/>
  <c r="DO444" i="5"/>
  <c r="DP444" i="5"/>
  <c r="DQ444" i="5"/>
  <c r="DR445" i="5"/>
  <c r="CD445" i="5"/>
  <c r="DS445" i="5"/>
  <c r="CE445" i="5"/>
  <c r="DT445" i="5"/>
  <c r="CF445" i="5"/>
  <c r="DU445" i="5"/>
  <c r="CG445" i="5"/>
  <c r="CH445" i="5"/>
  <c r="CI445" i="5"/>
  <c r="CJ445" i="5"/>
  <c r="CK445" i="5"/>
  <c r="CL445" i="5"/>
  <c r="CM445" i="5"/>
  <c r="CN445" i="5"/>
  <c r="CO445" i="5"/>
  <c r="CP445" i="5"/>
  <c r="CQ445" i="5"/>
  <c r="CR445" i="5"/>
  <c r="CS445" i="5"/>
  <c r="CT445" i="5"/>
  <c r="CU445" i="5"/>
  <c r="CV445" i="5"/>
  <c r="CW445" i="5"/>
  <c r="CX445" i="5"/>
  <c r="CY445" i="5"/>
  <c r="CZ445" i="5"/>
  <c r="DA445" i="5"/>
  <c r="DB445" i="5"/>
  <c r="DC445" i="5"/>
  <c r="DD445" i="5"/>
  <c r="DE445" i="5"/>
  <c r="DF445" i="5"/>
  <c r="DG445" i="5"/>
  <c r="DH445" i="5"/>
  <c r="DI445" i="5"/>
  <c r="DJ445" i="5"/>
  <c r="DK445" i="5"/>
  <c r="DL445" i="5"/>
  <c r="DM445" i="5"/>
  <c r="DN445" i="5"/>
  <c r="DO445" i="5"/>
  <c r="DP445" i="5"/>
  <c r="DQ445" i="5"/>
  <c r="DR446" i="5"/>
  <c r="CD446" i="5"/>
  <c r="DS446" i="5"/>
  <c r="CE446" i="5"/>
  <c r="DT446" i="5"/>
  <c r="CF446" i="5"/>
  <c r="DU446" i="5"/>
  <c r="CG446" i="5"/>
  <c r="CH446" i="5"/>
  <c r="CI446" i="5"/>
  <c r="CJ446" i="5"/>
  <c r="CK446" i="5"/>
  <c r="CL446" i="5"/>
  <c r="CM446" i="5"/>
  <c r="CN446" i="5"/>
  <c r="CO446" i="5"/>
  <c r="CP446" i="5"/>
  <c r="CQ446" i="5"/>
  <c r="CR446" i="5"/>
  <c r="CS446" i="5"/>
  <c r="CT446" i="5"/>
  <c r="CU446" i="5"/>
  <c r="CV446" i="5"/>
  <c r="CW446" i="5"/>
  <c r="CX446" i="5"/>
  <c r="CY446" i="5"/>
  <c r="CZ446" i="5"/>
  <c r="DA446" i="5"/>
  <c r="DB446" i="5"/>
  <c r="DC446" i="5"/>
  <c r="DD446" i="5"/>
  <c r="DE446" i="5"/>
  <c r="DF446" i="5"/>
  <c r="DG446" i="5"/>
  <c r="DH446" i="5"/>
  <c r="DI446" i="5"/>
  <c r="DJ446" i="5"/>
  <c r="DK446" i="5"/>
  <c r="DL446" i="5"/>
  <c r="DM446" i="5"/>
  <c r="DN446" i="5"/>
  <c r="DO446" i="5"/>
  <c r="DP446" i="5"/>
  <c r="DQ446" i="5"/>
  <c r="DR447" i="5"/>
  <c r="CD447" i="5"/>
  <c r="DS447" i="5"/>
  <c r="CE447" i="5"/>
  <c r="DT447" i="5"/>
  <c r="CF447" i="5"/>
  <c r="DU447" i="5"/>
  <c r="CG447" i="5"/>
  <c r="CH447" i="5"/>
  <c r="CI447" i="5"/>
  <c r="CJ447" i="5"/>
  <c r="CK447" i="5"/>
  <c r="CL447" i="5"/>
  <c r="CM447" i="5"/>
  <c r="CN447" i="5"/>
  <c r="CO447" i="5"/>
  <c r="CP447" i="5"/>
  <c r="CQ447" i="5"/>
  <c r="CR447" i="5"/>
  <c r="CS447" i="5"/>
  <c r="CT447" i="5"/>
  <c r="CU447" i="5"/>
  <c r="CV447" i="5"/>
  <c r="CW447" i="5"/>
  <c r="CX447" i="5"/>
  <c r="CY447" i="5"/>
  <c r="CZ447" i="5"/>
  <c r="DA447" i="5"/>
  <c r="DB447" i="5"/>
  <c r="DC447" i="5"/>
  <c r="DD447" i="5"/>
  <c r="DE447" i="5"/>
  <c r="DF447" i="5"/>
  <c r="DG447" i="5"/>
  <c r="DH447" i="5"/>
  <c r="DI447" i="5"/>
  <c r="DJ447" i="5"/>
  <c r="DK447" i="5"/>
  <c r="DL447" i="5"/>
  <c r="DM447" i="5"/>
  <c r="DN447" i="5"/>
  <c r="DO447" i="5"/>
  <c r="DP447" i="5"/>
  <c r="DQ447" i="5"/>
  <c r="CD448" i="5"/>
  <c r="CE448" i="5"/>
  <c r="CF448" i="5"/>
  <c r="CG448" i="5"/>
  <c r="CD449" i="5"/>
  <c r="CE449" i="5"/>
  <c r="CF449" i="5"/>
  <c r="CG449" i="5"/>
  <c r="DR450" i="5"/>
  <c r="CD450" i="5"/>
  <c r="DS450" i="5"/>
  <c r="CE450" i="5"/>
  <c r="DT450" i="5"/>
  <c r="CF450" i="5"/>
  <c r="DU450" i="5"/>
  <c r="CG450" i="5"/>
  <c r="CH450" i="5"/>
  <c r="CI450" i="5"/>
  <c r="CJ450" i="5"/>
  <c r="CK450" i="5"/>
  <c r="CL450" i="5"/>
  <c r="CM450" i="5"/>
  <c r="CN450" i="5"/>
  <c r="CO450" i="5"/>
  <c r="CP450" i="5"/>
  <c r="CQ450" i="5"/>
  <c r="CR450" i="5"/>
  <c r="CS450" i="5"/>
  <c r="CT450" i="5"/>
  <c r="CU450" i="5"/>
  <c r="CV450" i="5"/>
  <c r="CW450" i="5"/>
  <c r="CX450" i="5"/>
  <c r="CY450" i="5"/>
  <c r="CZ450" i="5"/>
  <c r="DA450" i="5"/>
  <c r="DB450" i="5"/>
  <c r="DC450" i="5"/>
  <c r="DD450" i="5"/>
  <c r="DE450" i="5"/>
  <c r="DF450" i="5"/>
  <c r="DG450" i="5"/>
  <c r="DH450" i="5"/>
  <c r="DI450" i="5"/>
  <c r="DJ450" i="5"/>
  <c r="DK450" i="5"/>
  <c r="DL450" i="5"/>
  <c r="DM450" i="5"/>
  <c r="DN450" i="5"/>
  <c r="DO450" i="5"/>
  <c r="DP450" i="5"/>
  <c r="DQ450" i="5"/>
  <c r="DR451" i="5"/>
  <c r="CD451" i="5"/>
  <c r="DS451" i="5"/>
  <c r="CE451" i="5"/>
  <c r="DT451" i="5"/>
  <c r="CF451" i="5"/>
  <c r="DU451" i="5"/>
  <c r="CG451" i="5"/>
  <c r="CH451" i="5"/>
  <c r="CI451" i="5"/>
  <c r="CJ451" i="5"/>
  <c r="CK451" i="5"/>
  <c r="CL451" i="5"/>
  <c r="CM451" i="5"/>
  <c r="CN451" i="5"/>
  <c r="CO451" i="5"/>
  <c r="CP451" i="5"/>
  <c r="CQ451" i="5"/>
  <c r="CR451" i="5"/>
  <c r="CS451" i="5"/>
  <c r="CT451" i="5"/>
  <c r="CU451" i="5"/>
  <c r="CV451" i="5"/>
  <c r="CW451" i="5"/>
  <c r="CX451" i="5"/>
  <c r="CY451" i="5"/>
  <c r="CZ451" i="5"/>
  <c r="DA451" i="5"/>
  <c r="DB451" i="5"/>
  <c r="DC451" i="5"/>
  <c r="DD451" i="5"/>
  <c r="DE451" i="5"/>
  <c r="DF451" i="5"/>
  <c r="DG451" i="5"/>
  <c r="DH451" i="5"/>
  <c r="DI451" i="5"/>
  <c r="DJ451" i="5"/>
  <c r="DK451" i="5"/>
  <c r="DL451" i="5"/>
  <c r="DM451" i="5"/>
  <c r="DN451" i="5"/>
  <c r="DO451" i="5"/>
  <c r="DP451" i="5"/>
  <c r="DQ451" i="5"/>
  <c r="DR452" i="5"/>
  <c r="CD452" i="5"/>
  <c r="DS452" i="5"/>
  <c r="CE452" i="5"/>
  <c r="DT452" i="5"/>
  <c r="CF452" i="5"/>
  <c r="DU452" i="5"/>
  <c r="CG452" i="5"/>
  <c r="CH452" i="5"/>
  <c r="CI452" i="5"/>
  <c r="CJ452" i="5"/>
  <c r="CK452" i="5"/>
  <c r="CL452" i="5"/>
  <c r="CM452" i="5"/>
  <c r="CN452" i="5"/>
  <c r="CO452" i="5"/>
  <c r="CP452" i="5"/>
  <c r="CQ452" i="5"/>
  <c r="CR452" i="5"/>
  <c r="CS452" i="5"/>
  <c r="CT452" i="5"/>
  <c r="CU452" i="5"/>
  <c r="CV452" i="5"/>
  <c r="CW452" i="5"/>
  <c r="CX452" i="5"/>
  <c r="CY452" i="5"/>
  <c r="CZ452" i="5"/>
  <c r="DA452" i="5"/>
  <c r="DB452" i="5"/>
  <c r="DC452" i="5"/>
  <c r="DD452" i="5"/>
  <c r="DE452" i="5"/>
  <c r="DF452" i="5"/>
  <c r="DG452" i="5"/>
  <c r="DH452" i="5"/>
  <c r="DI452" i="5"/>
  <c r="DJ452" i="5"/>
  <c r="DK452" i="5"/>
  <c r="DL452" i="5"/>
  <c r="DM452" i="5"/>
  <c r="DN452" i="5"/>
  <c r="DO452" i="5"/>
  <c r="DP452" i="5"/>
  <c r="DQ452" i="5"/>
  <c r="DR453" i="5"/>
  <c r="CD453" i="5"/>
  <c r="DS453" i="5"/>
  <c r="CE453" i="5"/>
  <c r="DT453" i="5"/>
  <c r="CF453" i="5"/>
  <c r="DU453" i="5"/>
  <c r="CG453" i="5"/>
  <c r="CH453" i="5"/>
  <c r="CI453" i="5"/>
  <c r="CJ453" i="5"/>
  <c r="CK453" i="5"/>
  <c r="CL453" i="5"/>
  <c r="CM453" i="5"/>
  <c r="CN453" i="5"/>
  <c r="CO453" i="5"/>
  <c r="CP453" i="5"/>
  <c r="CQ453" i="5"/>
  <c r="CR453" i="5"/>
  <c r="CS453" i="5"/>
  <c r="CT453" i="5"/>
  <c r="CU453" i="5"/>
  <c r="CV453" i="5"/>
  <c r="CW453" i="5"/>
  <c r="CX453" i="5"/>
  <c r="CY453" i="5"/>
  <c r="CZ453" i="5"/>
  <c r="DA453" i="5"/>
  <c r="DB453" i="5"/>
  <c r="DC453" i="5"/>
  <c r="DD453" i="5"/>
  <c r="DE453" i="5"/>
  <c r="DF453" i="5"/>
  <c r="DG453" i="5"/>
  <c r="DH453" i="5"/>
  <c r="DI453" i="5"/>
  <c r="DJ453" i="5"/>
  <c r="DK453" i="5"/>
  <c r="DL453" i="5"/>
  <c r="DM453" i="5"/>
  <c r="DN453" i="5"/>
  <c r="DO453" i="5"/>
  <c r="DP453" i="5"/>
  <c r="DQ453" i="5"/>
  <c r="D454" i="5"/>
  <c r="G454" i="5"/>
  <c r="M454" i="5"/>
  <c r="S454" i="5"/>
  <c r="Y454" i="5"/>
  <c r="Z454" i="5"/>
  <c r="AA454" i="5"/>
  <c r="AB454" i="5"/>
  <c r="AE454" i="5"/>
  <c r="AJ454" i="5"/>
  <c r="BA454" i="5"/>
  <c r="BB454" i="5"/>
  <c r="BD454" i="5"/>
  <c r="BM454" i="5"/>
  <c r="BS454" i="5"/>
  <c r="BU454" i="5"/>
  <c r="BV454" i="5"/>
  <c r="BW454" i="5"/>
  <c r="BX454" i="5"/>
  <c r="DR454" i="5"/>
  <c r="CD454" i="5"/>
  <c r="DS454" i="5"/>
  <c r="CE454" i="5"/>
  <c r="DT454" i="5"/>
  <c r="CF454" i="5"/>
  <c r="DU454" i="5"/>
  <c r="CG454" i="5"/>
  <c r="CH454" i="5"/>
  <c r="CI454" i="5"/>
  <c r="CJ454" i="5"/>
  <c r="CK454" i="5"/>
  <c r="CL454" i="5"/>
  <c r="CM454" i="5"/>
  <c r="CN454" i="5"/>
  <c r="CO454" i="5"/>
  <c r="CP454" i="5"/>
  <c r="CQ454" i="5"/>
  <c r="CR454" i="5"/>
  <c r="CS454" i="5"/>
  <c r="CT454" i="5"/>
  <c r="CU454" i="5"/>
  <c r="CV454" i="5"/>
  <c r="CW454" i="5"/>
  <c r="CX454" i="5"/>
  <c r="CY454" i="5"/>
  <c r="CZ454" i="5"/>
  <c r="DA454" i="5"/>
  <c r="DB454" i="5"/>
  <c r="DC454" i="5"/>
  <c r="DD454" i="5"/>
  <c r="DE454" i="5"/>
  <c r="DF454" i="5"/>
  <c r="DG454" i="5"/>
  <c r="DH454" i="5"/>
  <c r="DI454" i="5"/>
  <c r="DJ454" i="5"/>
  <c r="DK454" i="5"/>
  <c r="DL454" i="5"/>
  <c r="DM454" i="5"/>
  <c r="DN454" i="5"/>
  <c r="DO454" i="5"/>
  <c r="DP454" i="5"/>
  <c r="DQ454" i="5"/>
  <c r="DR455" i="5"/>
  <c r="CD455" i="5"/>
  <c r="DS455" i="5"/>
  <c r="CE455" i="5"/>
  <c r="DT455" i="5"/>
  <c r="CF455" i="5"/>
  <c r="DU455" i="5"/>
  <c r="CG455" i="5"/>
  <c r="CH455" i="5"/>
  <c r="CI455" i="5"/>
  <c r="CJ455" i="5"/>
  <c r="CK455" i="5"/>
  <c r="CL455" i="5"/>
  <c r="CM455" i="5"/>
  <c r="CN455" i="5"/>
  <c r="CO455" i="5"/>
  <c r="CP455" i="5"/>
  <c r="CQ455" i="5"/>
  <c r="CR455" i="5"/>
  <c r="CS455" i="5"/>
  <c r="CT455" i="5"/>
  <c r="CU455" i="5"/>
  <c r="CV455" i="5"/>
  <c r="CW455" i="5"/>
  <c r="CX455" i="5"/>
  <c r="CY455" i="5"/>
  <c r="CZ455" i="5"/>
  <c r="DA455" i="5"/>
  <c r="DB455" i="5"/>
  <c r="DC455" i="5"/>
  <c r="DD455" i="5"/>
  <c r="DE455" i="5"/>
  <c r="DF455" i="5"/>
  <c r="DG455" i="5"/>
  <c r="DH455" i="5"/>
  <c r="DI455" i="5"/>
  <c r="DJ455" i="5"/>
  <c r="DK455" i="5"/>
  <c r="DL455" i="5"/>
  <c r="DM455" i="5"/>
  <c r="DN455" i="5"/>
  <c r="DO455" i="5"/>
  <c r="DP455" i="5"/>
  <c r="DQ455" i="5"/>
  <c r="DR456" i="5"/>
  <c r="CD456" i="5"/>
  <c r="DS456" i="5"/>
  <c r="CE456" i="5"/>
  <c r="DT456" i="5"/>
  <c r="CF456" i="5"/>
  <c r="DU456" i="5"/>
  <c r="CG456" i="5"/>
  <c r="CH456" i="5"/>
  <c r="CI456" i="5"/>
  <c r="CJ456" i="5"/>
  <c r="CK456" i="5"/>
  <c r="CL456" i="5"/>
  <c r="CM456" i="5"/>
  <c r="CN456" i="5"/>
  <c r="CO456" i="5"/>
  <c r="CP456" i="5"/>
  <c r="CQ456" i="5"/>
  <c r="CR456" i="5"/>
  <c r="CS456" i="5"/>
  <c r="CT456" i="5"/>
  <c r="CU456" i="5"/>
  <c r="CV456" i="5"/>
  <c r="CW456" i="5"/>
  <c r="CX456" i="5"/>
  <c r="CY456" i="5"/>
  <c r="CZ456" i="5"/>
  <c r="DA456" i="5"/>
  <c r="DB456" i="5"/>
  <c r="DC456" i="5"/>
  <c r="DD456" i="5"/>
  <c r="DE456" i="5"/>
  <c r="DF456" i="5"/>
  <c r="DG456" i="5"/>
  <c r="DH456" i="5"/>
  <c r="DI456" i="5"/>
  <c r="DJ456" i="5"/>
  <c r="DK456" i="5"/>
  <c r="DL456" i="5"/>
  <c r="DM456" i="5"/>
  <c r="DN456" i="5"/>
  <c r="DO456" i="5"/>
  <c r="DP456" i="5"/>
  <c r="DQ456" i="5"/>
  <c r="DR457" i="5"/>
  <c r="CD457" i="5"/>
  <c r="DS457" i="5"/>
  <c r="CE457" i="5"/>
  <c r="DT457" i="5"/>
  <c r="CF457" i="5"/>
  <c r="DU457" i="5"/>
  <c r="CG457" i="5"/>
  <c r="CH457" i="5"/>
  <c r="CI457" i="5"/>
  <c r="CJ457" i="5"/>
  <c r="CK457" i="5"/>
  <c r="CL457" i="5"/>
  <c r="CM457" i="5"/>
  <c r="CN457" i="5"/>
  <c r="CO457" i="5"/>
  <c r="CP457" i="5"/>
  <c r="CQ457" i="5"/>
  <c r="CR457" i="5"/>
  <c r="CS457" i="5"/>
  <c r="CT457" i="5"/>
  <c r="CU457" i="5"/>
  <c r="CV457" i="5"/>
  <c r="CW457" i="5"/>
  <c r="CX457" i="5"/>
  <c r="CY457" i="5"/>
  <c r="CZ457" i="5"/>
  <c r="DA457" i="5"/>
  <c r="DB457" i="5"/>
  <c r="DC457" i="5"/>
  <c r="DD457" i="5"/>
  <c r="DE457" i="5"/>
  <c r="DF457" i="5"/>
  <c r="DG457" i="5"/>
  <c r="DH457" i="5"/>
  <c r="DI457" i="5"/>
  <c r="DJ457" i="5"/>
  <c r="DK457" i="5"/>
  <c r="DL457" i="5"/>
  <c r="DM457" i="5"/>
  <c r="DN457" i="5"/>
  <c r="DO457" i="5"/>
  <c r="DP457" i="5"/>
  <c r="DQ457" i="5"/>
  <c r="CD458" i="5"/>
  <c r="CE458" i="5"/>
  <c r="CF458" i="5"/>
  <c r="CG458" i="5"/>
  <c r="DR459" i="5"/>
  <c r="CD459" i="5"/>
  <c r="DS459" i="5"/>
  <c r="CE459" i="5"/>
  <c r="DT459" i="5"/>
  <c r="CF459" i="5"/>
  <c r="DU459" i="5"/>
  <c r="CG459" i="5"/>
  <c r="CH459" i="5"/>
  <c r="CI459" i="5"/>
  <c r="CJ459" i="5"/>
  <c r="CK459" i="5"/>
  <c r="CL459" i="5"/>
  <c r="CM459" i="5"/>
  <c r="CN459" i="5"/>
  <c r="CO459" i="5"/>
  <c r="CP459" i="5"/>
  <c r="CQ459" i="5"/>
  <c r="CR459" i="5"/>
  <c r="CS459" i="5"/>
  <c r="CT459" i="5"/>
  <c r="CU459" i="5"/>
  <c r="CV459" i="5"/>
  <c r="CW459" i="5"/>
  <c r="CX459" i="5"/>
  <c r="CY459" i="5"/>
  <c r="CZ459" i="5"/>
  <c r="DA459" i="5"/>
  <c r="DB459" i="5"/>
  <c r="DC459" i="5"/>
  <c r="DD459" i="5"/>
  <c r="DE459" i="5"/>
  <c r="DF459" i="5"/>
  <c r="DG459" i="5"/>
  <c r="DH459" i="5"/>
  <c r="DI459" i="5"/>
  <c r="DJ459" i="5"/>
  <c r="DK459" i="5"/>
  <c r="DL459" i="5"/>
  <c r="DM459" i="5"/>
  <c r="DN459" i="5"/>
  <c r="DO459" i="5"/>
  <c r="DP459" i="5"/>
  <c r="DQ459" i="5"/>
  <c r="DR460" i="5"/>
  <c r="CD460" i="5"/>
  <c r="DS460" i="5"/>
  <c r="CE460" i="5"/>
  <c r="DT460" i="5"/>
  <c r="CF460" i="5"/>
  <c r="DU460" i="5"/>
  <c r="CG460" i="5"/>
  <c r="CH460" i="5"/>
  <c r="CI460" i="5"/>
  <c r="CJ460" i="5"/>
  <c r="CK460" i="5"/>
  <c r="CL460" i="5"/>
  <c r="CM460" i="5"/>
  <c r="CN460" i="5"/>
  <c r="CO460" i="5"/>
  <c r="CP460" i="5"/>
  <c r="CQ460" i="5"/>
  <c r="CR460" i="5"/>
  <c r="CS460" i="5"/>
  <c r="CT460" i="5"/>
  <c r="CU460" i="5"/>
  <c r="CV460" i="5"/>
  <c r="CW460" i="5"/>
  <c r="CX460" i="5"/>
  <c r="CY460" i="5"/>
  <c r="CZ460" i="5"/>
  <c r="DA460" i="5"/>
  <c r="DB460" i="5"/>
  <c r="DC460" i="5"/>
  <c r="DD460" i="5"/>
  <c r="DE460" i="5"/>
  <c r="DF460" i="5"/>
  <c r="DG460" i="5"/>
  <c r="DH460" i="5"/>
  <c r="DI460" i="5"/>
  <c r="DJ460" i="5"/>
  <c r="DK460" i="5"/>
  <c r="DL460" i="5"/>
  <c r="DM460" i="5"/>
  <c r="DN460" i="5"/>
  <c r="DO460" i="5"/>
  <c r="DP460" i="5"/>
  <c r="DQ460" i="5"/>
  <c r="DR461" i="5"/>
  <c r="CD461" i="5"/>
  <c r="DS461" i="5"/>
  <c r="CE461" i="5"/>
  <c r="DT461" i="5"/>
  <c r="CF461" i="5"/>
  <c r="DU461" i="5"/>
  <c r="CG461" i="5"/>
  <c r="CH461" i="5"/>
  <c r="CI461" i="5"/>
  <c r="CJ461" i="5"/>
  <c r="CK461" i="5"/>
  <c r="CL461" i="5"/>
  <c r="CM461" i="5"/>
  <c r="CN461" i="5"/>
  <c r="CO461" i="5"/>
  <c r="CP461" i="5"/>
  <c r="CQ461" i="5"/>
  <c r="CR461" i="5"/>
  <c r="CS461" i="5"/>
  <c r="CT461" i="5"/>
  <c r="CU461" i="5"/>
  <c r="CV461" i="5"/>
  <c r="CW461" i="5"/>
  <c r="CX461" i="5"/>
  <c r="CY461" i="5"/>
  <c r="CZ461" i="5"/>
  <c r="DA461" i="5"/>
  <c r="DB461" i="5"/>
  <c r="DC461" i="5"/>
  <c r="DD461" i="5"/>
  <c r="DE461" i="5"/>
  <c r="DF461" i="5"/>
  <c r="DG461" i="5"/>
  <c r="DH461" i="5"/>
  <c r="DI461" i="5"/>
  <c r="DJ461" i="5"/>
  <c r="DK461" i="5"/>
  <c r="DL461" i="5"/>
  <c r="DM461" i="5"/>
  <c r="DN461" i="5"/>
  <c r="DO461" i="5"/>
  <c r="DP461" i="5"/>
  <c r="DQ461" i="5"/>
  <c r="DR462" i="5"/>
  <c r="CD462" i="5"/>
  <c r="DS462" i="5"/>
  <c r="CE462" i="5"/>
  <c r="DT462" i="5"/>
  <c r="CF462" i="5"/>
  <c r="DU462" i="5"/>
  <c r="CG462" i="5"/>
  <c r="CH462" i="5"/>
  <c r="CI462" i="5"/>
  <c r="CJ462" i="5"/>
  <c r="CK462" i="5"/>
  <c r="CL462" i="5"/>
  <c r="CM462" i="5"/>
  <c r="CN462" i="5"/>
  <c r="CO462" i="5"/>
  <c r="CP462" i="5"/>
  <c r="CQ462" i="5"/>
  <c r="CR462" i="5"/>
  <c r="CS462" i="5"/>
  <c r="CT462" i="5"/>
  <c r="CU462" i="5"/>
  <c r="CV462" i="5"/>
  <c r="CW462" i="5"/>
  <c r="CX462" i="5"/>
  <c r="CY462" i="5"/>
  <c r="CZ462" i="5"/>
  <c r="DA462" i="5"/>
  <c r="DB462" i="5"/>
  <c r="DC462" i="5"/>
  <c r="DD462" i="5"/>
  <c r="DE462" i="5"/>
  <c r="DF462" i="5"/>
  <c r="DG462" i="5"/>
  <c r="DH462" i="5"/>
  <c r="DI462" i="5"/>
  <c r="DJ462" i="5"/>
  <c r="DK462" i="5"/>
  <c r="DL462" i="5"/>
  <c r="DM462" i="5"/>
  <c r="DN462" i="5"/>
  <c r="DO462" i="5"/>
  <c r="DP462" i="5"/>
  <c r="DQ462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U463" i="5"/>
  <c r="V463" i="5"/>
  <c r="W463" i="5"/>
  <c r="X463" i="5"/>
  <c r="Y463" i="5"/>
  <c r="Z463" i="5"/>
  <c r="AA463" i="5"/>
  <c r="AB463" i="5"/>
  <c r="AC463" i="5"/>
  <c r="AD463" i="5"/>
  <c r="AE463" i="5"/>
  <c r="AF463" i="5"/>
  <c r="AG463" i="5"/>
  <c r="AH463" i="5"/>
  <c r="AI463" i="5"/>
  <c r="AJ463" i="5"/>
  <c r="AK463" i="5"/>
  <c r="AL463" i="5"/>
  <c r="AQ463" i="5"/>
  <c r="AR463" i="5"/>
  <c r="AT463" i="5"/>
  <c r="AU463" i="5"/>
  <c r="AV463" i="5"/>
  <c r="AW463" i="5"/>
  <c r="AX463" i="5"/>
  <c r="AY463" i="5"/>
  <c r="AZ463" i="5"/>
  <c r="BA463" i="5"/>
  <c r="BB463" i="5"/>
  <c r="BC463" i="5"/>
  <c r="BD463" i="5"/>
  <c r="BE463" i="5"/>
  <c r="BH463" i="5"/>
  <c r="BI463" i="5"/>
  <c r="BJ463" i="5"/>
  <c r="BK463" i="5"/>
  <c r="BL463" i="5"/>
  <c r="BM463" i="5"/>
  <c r="BN463" i="5"/>
  <c r="BP463" i="5"/>
  <c r="BQ463" i="5"/>
  <c r="BR463" i="5"/>
  <c r="BS463" i="5"/>
  <c r="BT463" i="5"/>
  <c r="BU463" i="5"/>
  <c r="BV463" i="5"/>
  <c r="BW463" i="5"/>
  <c r="BX463" i="5"/>
  <c r="CA463" i="5"/>
  <c r="DR463" i="5"/>
  <c r="CD463" i="5"/>
  <c r="DS463" i="5"/>
  <c r="CE463" i="5"/>
  <c r="DT463" i="5"/>
  <c r="CF463" i="5"/>
  <c r="DU463" i="5"/>
  <c r="CG463" i="5"/>
  <c r="CH463" i="5"/>
  <c r="CI463" i="5"/>
  <c r="CJ463" i="5"/>
  <c r="CK463" i="5"/>
  <c r="CL463" i="5"/>
  <c r="CM463" i="5"/>
  <c r="CN463" i="5"/>
  <c r="CO463" i="5"/>
  <c r="CP463" i="5"/>
  <c r="CQ463" i="5"/>
  <c r="CR463" i="5"/>
  <c r="CS463" i="5"/>
  <c r="CT463" i="5"/>
  <c r="CU463" i="5"/>
  <c r="CV463" i="5"/>
  <c r="CW463" i="5"/>
  <c r="CX463" i="5"/>
  <c r="CY463" i="5"/>
  <c r="CZ463" i="5"/>
  <c r="DA463" i="5"/>
  <c r="DB463" i="5"/>
  <c r="DC463" i="5"/>
  <c r="DD463" i="5"/>
  <c r="DE463" i="5"/>
  <c r="DF463" i="5"/>
  <c r="DG463" i="5"/>
  <c r="DH463" i="5"/>
  <c r="DI463" i="5"/>
  <c r="DJ463" i="5"/>
  <c r="DK463" i="5"/>
  <c r="DL463" i="5"/>
  <c r="DM463" i="5"/>
  <c r="DN463" i="5"/>
  <c r="DO463" i="5"/>
  <c r="DP463" i="5"/>
  <c r="DQ463" i="5"/>
  <c r="DR464" i="5"/>
  <c r="CD464" i="5"/>
  <c r="DS464" i="5"/>
  <c r="CE464" i="5"/>
  <c r="DT464" i="5"/>
  <c r="CF464" i="5"/>
  <c r="DU464" i="5"/>
  <c r="CG464" i="5"/>
  <c r="CH464" i="5"/>
  <c r="CI464" i="5"/>
  <c r="CJ464" i="5"/>
  <c r="CK464" i="5"/>
  <c r="CL464" i="5"/>
  <c r="CM464" i="5"/>
  <c r="CN464" i="5"/>
  <c r="CO464" i="5"/>
  <c r="CP464" i="5"/>
  <c r="CQ464" i="5"/>
  <c r="CR464" i="5"/>
  <c r="CS464" i="5"/>
  <c r="CT464" i="5"/>
  <c r="CU464" i="5"/>
  <c r="CV464" i="5"/>
  <c r="CW464" i="5"/>
  <c r="CX464" i="5"/>
  <c r="CY464" i="5"/>
  <c r="CZ464" i="5"/>
  <c r="DA464" i="5"/>
  <c r="DB464" i="5"/>
  <c r="DC464" i="5"/>
  <c r="DD464" i="5"/>
  <c r="DE464" i="5"/>
  <c r="DF464" i="5"/>
  <c r="DG464" i="5"/>
  <c r="DH464" i="5"/>
  <c r="DI464" i="5"/>
  <c r="DJ464" i="5"/>
  <c r="DK464" i="5"/>
  <c r="DL464" i="5"/>
  <c r="DM464" i="5"/>
  <c r="DN464" i="5"/>
  <c r="DO464" i="5"/>
  <c r="DP464" i="5"/>
  <c r="DQ464" i="5"/>
  <c r="DR465" i="5"/>
  <c r="CD465" i="5"/>
  <c r="DS465" i="5"/>
  <c r="CE465" i="5"/>
  <c r="DT465" i="5"/>
  <c r="CF465" i="5"/>
  <c r="DU465" i="5"/>
  <c r="CG465" i="5"/>
  <c r="CH465" i="5"/>
  <c r="CI465" i="5"/>
  <c r="CJ465" i="5"/>
  <c r="CK465" i="5"/>
  <c r="CL465" i="5"/>
  <c r="CM465" i="5"/>
  <c r="CN465" i="5"/>
  <c r="CO465" i="5"/>
  <c r="CP465" i="5"/>
  <c r="CQ465" i="5"/>
  <c r="CR465" i="5"/>
  <c r="CS465" i="5"/>
  <c r="CT465" i="5"/>
  <c r="CU465" i="5"/>
  <c r="CV465" i="5"/>
  <c r="CW465" i="5"/>
  <c r="CX465" i="5"/>
  <c r="CY465" i="5"/>
  <c r="CZ465" i="5"/>
  <c r="DA465" i="5"/>
  <c r="DB465" i="5"/>
  <c r="DC465" i="5"/>
  <c r="DD465" i="5"/>
  <c r="DE465" i="5"/>
  <c r="DF465" i="5"/>
  <c r="DG465" i="5"/>
  <c r="DH465" i="5"/>
  <c r="DI465" i="5"/>
  <c r="DJ465" i="5"/>
  <c r="DK465" i="5"/>
  <c r="DL465" i="5"/>
  <c r="DM465" i="5"/>
  <c r="DN465" i="5"/>
  <c r="DO465" i="5"/>
  <c r="DP465" i="5"/>
  <c r="DQ465" i="5"/>
  <c r="DR466" i="5"/>
  <c r="CD466" i="5"/>
  <c r="DS466" i="5"/>
  <c r="CE466" i="5"/>
  <c r="DT466" i="5"/>
  <c r="CF466" i="5"/>
  <c r="DU466" i="5"/>
  <c r="CG466" i="5"/>
  <c r="CH466" i="5"/>
  <c r="CI466" i="5"/>
  <c r="CJ466" i="5"/>
  <c r="CK466" i="5"/>
  <c r="CL466" i="5"/>
  <c r="CM466" i="5"/>
  <c r="CN466" i="5"/>
  <c r="CO466" i="5"/>
  <c r="CP466" i="5"/>
  <c r="CQ466" i="5"/>
  <c r="CR466" i="5"/>
  <c r="CS466" i="5"/>
  <c r="CT466" i="5"/>
  <c r="CU466" i="5"/>
  <c r="CV466" i="5"/>
  <c r="CW466" i="5"/>
  <c r="CX466" i="5"/>
  <c r="CY466" i="5"/>
  <c r="CZ466" i="5"/>
  <c r="DA466" i="5"/>
  <c r="DB466" i="5"/>
  <c r="DC466" i="5"/>
  <c r="DD466" i="5"/>
  <c r="DE466" i="5"/>
  <c r="DF466" i="5"/>
  <c r="DG466" i="5"/>
  <c r="DH466" i="5"/>
  <c r="DI466" i="5"/>
  <c r="DJ466" i="5"/>
  <c r="DK466" i="5"/>
  <c r="DL466" i="5"/>
  <c r="DM466" i="5"/>
  <c r="DN466" i="5"/>
  <c r="DO466" i="5"/>
  <c r="DP466" i="5"/>
  <c r="DQ466" i="5"/>
  <c r="CD467" i="5"/>
  <c r="CE467" i="5"/>
  <c r="CF467" i="5"/>
  <c r="CG467" i="5"/>
  <c r="DR468" i="5"/>
  <c r="CD468" i="5"/>
  <c r="DS468" i="5"/>
  <c r="CE468" i="5"/>
  <c r="DT468" i="5"/>
  <c r="CF468" i="5"/>
  <c r="DU468" i="5"/>
  <c r="CG468" i="5"/>
  <c r="CH468" i="5"/>
  <c r="CI468" i="5"/>
  <c r="CJ468" i="5"/>
  <c r="CK468" i="5"/>
  <c r="CL468" i="5"/>
  <c r="CM468" i="5"/>
  <c r="CN468" i="5"/>
  <c r="CO468" i="5"/>
  <c r="CP468" i="5"/>
  <c r="CQ468" i="5"/>
  <c r="CR468" i="5"/>
  <c r="CS468" i="5"/>
  <c r="CT468" i="5"/>
  <c r="CU468" i="5"/>
  <c r="CV468" i="5"/>
  <c r="CW468" i="5"/>
  <c r="CX468" i="5"/>
  <c r="CY468" i="5"/>
  <c r="CZ468" i="5"/>
  <c r="DA468" i="5"/>
  <c r="DB468" i="5"/>
  <c r="DC468" i="5"/>
  <c r="DD468" i="5"/>
  <c r="DE468" i="5"/>
  <c r="DF468" i="5"/>
  <c r="DG468" i="5"/>
  <c r="DH468" i="5"/>
  <c r="DI468" i="5"/>
  <c r="DJ468" i="5"/>
  <c r="DK468" i="5"/>
  <c r="DL468" i="5"/>
  <c r="DM468" i="5"/>
  <c r="DN468" i="5"/>
  <c r="DO468" i="5"/>
  <c r="DP468" i="5"/>
  <c r="DQ468" i="5"/>
  <c r="DR469" i="5"/>
  <c r="CD469" i="5"/>
  <c r="DS469" i="5"/>
  <c r="CE469" i="5"/>
  <c r="DT469" i="5"/>
  <c r="CF469" i="5"/>
  <c r="DU469" i="5"/>
  <c r="CG469" i="5"/>
  <c r="CH469" i="5"/>
  <c r="CI469" i="5"/>
  <c r="CJ469" i="5"/>
  <c r="CK469" i="5"/>
  <c r="CL469" i="5"/>
  <c r="CM469" i="5"/>
  <c r="CN469" i="5"/>
  <c r="CO469" i="5"/>
  <c r="CP469" i="5"/>
  <c r="CQ469" i="5"/>
  <c r="CR469" i="5"/>
  <c r="CS469" i="5"/>
  <c r="CT469" i="5"/>
  <c r="CU469" i="5"/>
  <c r="CV469" i="5"/>
  <c r="CW469" i="5"/>
  <c r="CX469" i="5"/>
  <c r="CY469" i="5"/>
  <c r="CZ469" i="5"/>
  <c r="DA469" i="5"/>
  <c r="DB469" i="5"/>
  <c r="DC469" i="5"/>
  <c r="DD469" i="5"/>
  <c r="DE469" i="5"/>
  <c r="DF469" i="5"/>
  <c r="DG469" i="5"/>
  <c r="DH469" i="5"/>
  <c r="DI469" i="5"/>
  <c r="DJ469" i="5"/>
  <c r="DK469" i="5"/>
  <c r="DL469" i="5"/>
  <c r="DM469" i="5"/>
  <c r="DN469" i="5"/>
  <c r="DO469" i="5"/>
  <c r="DP469" i="5"/>
  <c r="DQ469" i="5"/>
  <c r="DR470" i="5"/>
  <c r="CD470" i="5"/>
  <c r="DS470" i="5"/>
  <c r="CE470" i="5"/>
  <c r="DT470" i="5"/>
  <c r="CF470" i="5"/>
  <c r="DU470" i="5"/>
  <c r="CG470" i="5"/>
  <c r="CH470" i="5"/>
  <c r="CI470" i="5"/>
  <c r="CJ470" i="5"/>
  <c r="CK470" i="5"/>
  <c r="CL470" i="5"/>
  <c r="CM470" i="5"/>
  <c r="CN470" i="5"/>
  <c r="CO470" i="5"/>
  <c r="CP470" i="5"/>
  <c r="CQ470" i="5"/>
  <c r="CR470" i="5"/>
  <c r="CS470" i="5"/>
  <c r="CT470" i="5"/>
  <c r="CU470" i="5"/>
  <c r="CV470" i="5"/>
  <c r="CW470" i="5"/>
  <c r="CX470" i="5"/>
  <c r="CY470" i="5"/>
  <c r="CZ470" i="5"/>
  <c r="DA470" i="5"/>
  <c r="DB470" i="5"/>
  <c r="DC470" i="5"/>
  <c r="DD470" i="5"/>
  <c r="DE470" i="5"/>
  <c r="DF470" i="5"/>
  <c r="DG470" i="5"/>
  <c r="DH470" i="5"/>
  <c r="DI470" i="5"/>
  <c r="DJ470" i="5"/>
  <c r="DK470" i="5"/>
  <c r="DL470" i="5"/>
  <c r="DM470" i="5"/>
  <c r="DN470" i="5"/>
  <c r="DO470" i="5"/>
  <c r="DP470" i="5"/>
  <c r="DQ470" i="5"/>
  <c r="DR471" i="5"/>
  <c r="CD471" i="5"/>
  <c r="DS471" i="5"/>
  <c r="CE471" i="5"/>
  <c r="DT471" i="5"/>
  <c r="CF471" i="5"/>
  <c r="DU471" i="5"/>
  <c r="CG471" i="5"/>
  <c r="CH471" i="5"/>
  <c r="CI471" i="5"/>
  <c r="CJ471" i="5"/>
  <c r="CK471" i="5"/>
  <c r="CL471" i="5"/>
  <c r="CM471" i="5"/>
  <c r="CN471" i="5"/>
  <c r="CO471" i="5"/>
  <c r="CP471" i="5"/>
  <c r="CQ471" i="5"/>
  <c r="CR471" i="5"/>
  <c r="CS471" i="5"/>
  <c r="CT471" i="5"/>
  <c r="CU471" i="5"/>
  <c r="CV471" i="5"/>
  <c r="CW471" i="5"/>
  <c r="CX471" i="5"/>
  <c r="CY471" i="5"/>
  <c r="CZ471" i="5"/>
  <c r="DA471" i="5"/>
  <c r="DB471" i="5"/>
  <c r="DC471" i="5"/>
  <c r="DD471" i="5"/>
  <c r="DE471" i="5"/>
  <c r="DF471" i="5"/>
  <c r="DG471" i="5"/>
  <c r="DH471" i="5"/>
  <c r="DI471" i="5"/>
  <c r="DJ471" i="5"/>
  <c r="DK471" i="5"/>
  <c r="DL471" i="5"/>
  <c r="DM471" i="5"/>
  <c r="DN471" i="5"/>
  <c r="DO471" i="5"/>
  <c r="DP471" i="5"/>
  <c r="DQ471" i="5"/>
  <c r="DR472" i="5"/>
  <c r="CD472" i="5"/>
  <c r="DS472" i="5"/>
  <c r="CE472" i="5"/>
  <c r="DT472" i="5"/>
  <c r="CF472" i="5"/>
  <c r="DU472" i="5"/>
  <c r="CG472" i="5"/>
  <c r="CH472" i="5"/>
  <c r="CI472" i="5"/>
  <c r="CJ472" i="5"/>
  <c r="CK472" i="5"/>
  <c r="CL472" i="5"/>
  <c r="CM472" i="5"/>
  <c r="CN472" i="5"/>
  <c r="CO472" i="5"/>
  <c r="CP472" i="5"/>
  <c r="CQ472" i="5"/>
  <c r="CR472" i="5"/>
  <c r="CS472" i="5"/>
  <c r="CT472" i="5"/>
  <c r="CU472" i="5"/>
  <c r="CV472" i="5"/>
  <c r="CW472" i="5"/>
  <c r="CX472" i="5"/>
  <c r="CY472" i="5"/>
  <c r="CZ472" i="5"/>
  <c r="DA472" i="5"/>
  <c r="DB472" i="5"/>
  <c r="DC472" i="5"/>
  <c r="DD472" i="5"/>
  <c r="DE472" i="5"/>
  <c r="DF472" i="5"/>
  <c r="DG472" i="5"/>
  <c r="DH472" i="5"/>
  <c r="DI472" i="5"/>
  <c r="DJ472" i="5"/>
  <c r="DK472" i="5"/>
  <c r="DL472" i="5"/>
  <c r="DM472" i="5"/>
  <c r="DN472" i="5"/>
  <c r="DO472" i="5"/>
  <c r="DP472" i="5"/>
  <c r="DQ472" i="5"/>
  <c r="DR473" i="5"/>
  <c r="CD473" i="5"/>
  <c r="DS473" i="5"/>
  <c r="CE473" i="5"/>
  <c r="DT473" i="5"/>
  <c r="CF473" i="5"/>
  <c r="DU473" i="5"/>
  <c r="CG473" i="5"/>
  <c r="CH473" i="5"/>
  <c r="CI473" i="5"/>
  <c r="CJ473" i="5"/>
  <c r="CK473" i="5"/>
  <c r="CL473" i="5"/>
  <c r="CM473" i="5"/>
  <c r="CN473" i="5"/>
  <c r="CO473" i="5"/>
  <c r="CP473" i="5"/>
  <c r="CQ473" i="5"/>
  <c r="CR473" i="5"/>
  <c r="CS473" i="5"/>
  <c r="CT473" i="5"/>
  <c r="CU473" i="5"/>
  <c r="CV473" i="5"/>
  <c r="CW473" i="5"/>
  <c r="CX473" i="5"/>
  <c r="CY473" i="5"/>
  <c r="CZ473" i="5"/>
  <c r="DA473" i="5"/>
  <c r="DB473" i="5"/>
  <c r="DC473" i="5"/>
  <c r="DD473" i="5"/>
  <c r="DE473" i="5"/>
  <c r="DF473" i="5"/>
  <c r="DG473" i="5"/>
  <c r="DH473" i="5"/>
  <c r="DI473" i="5"/>
  <c r="DJ473" i="5"/>
  <c r="DK473" i="5"/>
  <c r="DL473" i="5"/>
  <c r="DM473" i="5"/>
  <c r="DN473" i="5"/>
  <c r="DO473" i="5"/>
  <c r="DP473" i="5"/>
  <c r="DQ473" i="5"/>
  <c r="DR474" i="5"/>
  <c r="CD474" i="5"/>
  <c r="DS474" i="5"/>
  <c r="CE474" i="5"/>
  <c r="DT474" i="5"/>
  <c r="CF474" i="5"/>
  <c r="DU474" i="5"/>
  <c r="CG474" i="5"/>
  <c r="CH474" i="5"/>
  <c r="CI474" i="5"/>
  <c r="CJ474" i="5"/>
  <c r="CK474" i="5"/>
  <c r="CL474" i="5"/>
  <c r="CM474" i="5"/>
  <c r="CN474" i="5"/>
  <c r="CO474" i="5"/>
  <c r="CP474" i="5"/>
  <c r="CQ474" i="5"/>
  <c r="CR474" i="5"/>
  <c r="CS474" i="5"/>
  <c r="CT474" i="5"/>
  <c r="CU474" i="5"/>
  <c r="CV474" i="5"/>
  <c r="CW474" i="5"/>
  <c r="CX474" i="5"/>
  <c r="CY474" i="5"/>
  <c r="CZ474" i="5"/>
  <c r="DA474" i="5"/>
  <c r="DB474" i="5"/>
  <c r="DC474" i="5"/>
  <c r="DD474" i="5"/>
  <c r="DE474" i="5"/>
  <c r="DF474" i="5"/>
  <c r="DG474" i="5"/>
  <c r="DH474" i="5"/>
  <c r="DI474" i="5"/>
  <c r="DJ474" i="5"/>
  <c r="DK474" i="5"/>
  <c r="DL474" i="5"/>
  <c r="DM474" i="5"/>
  <c r="DN474" i="5"/>
  <c r="DO474" i="5"/>
  <c r="DP474" i="5"/>
  <c r="DQ474" i="5"/>
  <c r="DR475" i="5"/>
  <c r="CD475" i="5"/>
  <c r="DS475" i="5"/>
  <c r="CE475" i="5"/>
  <c r="DT475" i="5"/>
  <c r="CF475" i="5"/>
  <c r="DU475" i="5"/>
  <c r="CG475" i="5"/>
  <c r="CH475" i="5"/>
  <c r="CI475" i="5"/>
  <c r="CJ475" i="5"/>
  <c r="CK475" i="5"/>
  <c r="CL475" i="5"/>
  <c r="CM475" i="5"/>
  <c r="CN475" i="5"/>
  <c r="CO475" i="5"/>
  <c r="CP475" i="5"/>
  <c r="CQ475" i="5"/>
  <c r="CR475" i="5"/>
  <c r="CS475" i="5"/>
  <c r="CT475" i="5"/>
  <c r="CU475" i="5"/>
  <c r="CV475" i="5"/>
  <c r="CW475" i="5"/>
  <c r="CX475" i="5"/>
  <c r="CY475" i="5"/>
  <c r="CZ475" i="5"/>
  <c r="DA475" i="5"/>
  <c r="DB475" i="5"/>
  <c r="DC475" i="5"/>
  <c r="DD475" i="5"/>
  <c r="DE475" i="5"/>
  <c r="DF475" i="5"/>
  <c r="DG475" i="5"/>
  <c r="DH475" i="5"/>
  <c r="DI475" i="5"/>
  <c r="DJ475" i="5"/>
  <c r="DK475" i="5"/>
  <c r="DL475" i="5"/>
  <c r="DM475" i="5"/>
  <c r="DN475" i="5"/>
  <c r="DO475" i="5"/>
  <c r="DP475" i="5"/>
  <c r="DQ475" i="5"/>
  <c r="CD476" i="5"/>
  <c r="CE476" i="5"/>
  <c r="CF476" i="5"/>
  <c r="CG476" i="5"/>
  <c r="DR477" i="5"/>
  <c r="CD477" i="5"/>
  <c r="DS477" i="5"/>
  <c r="CE477" i="5"/>
  <c r="DT477" i="5"/>
  <c r="CF477" i="5"/>
  <c r="DU477" i="5"/>
  <c r="CG477" i="5"/>
  <c r="CH477" i="5"/>
  <c r="CI477" i="5"/>
  <c r="CJ477" i="5"/>
  <c r="CK477" i="5"/>
  <c r="CL477" i="5"/>
  <c r="CM477" i="5"/>
  <c r="CN477" i="5"/>
  <c r="CO477" i="5"/>
  <c r="CP477" i="5"/>
  <c r="CQ477" i="5"/>
  <c r="CR477" i="5"/>
  <c r="CS477" i="5"/>
  <c r="CT477" i="5"/>
  <c r="CU477" i="5"/>
  <c r="CV477" i="5"/>
  <c r="CW477" i="5"/>
  <c r="CX477" i="5"/>
  <c r="CY477" i="5"/>
  <c r="CZ477" i="5"/>
  <c r="DA477" i="5"/>
  <c r="DB477" i="5"/>
  <c r="DC477" i="5"/>
  <c r="DD477" i="5"/>
  <c r="DE477" i="5"/>
  <c r="DF477" i="5"/>
  <c r="DG477" i="5"/>
  <c r="DH477" i="5"/>
  <c r="DI477" i="5"/>
  <c r="DJ477" i="5"/>
  <c r="DK477" i="5"/>
  <c r="DL477" i="5"/>
  <c r="DM477" i="5"/>
  <c r="DN477" i="5"/>
  <c r="DO477" i="5"/>
  <c r="DP477" i="5"/>
  <c r="DQ477" i="5"/>
  <c r="DR478" i="5"/>
  <c r="CD478" i="5"/>
  <c r="DS478" i="5"/>
  <c r="CE478" i="5"/>
  <c r="DT478" i="5"/>
  <c r="CF478" i="5"/>
  <c r="DU478" i="5"/>
  <c r="CG478" i="5"/>
  <c r="CH478" i="5"/>
  <c r="CI478" i="5"/>
  <c r="CJ478" i="5"/>
  <c r="CK478" i="5"/>
  <c r="CL478" i="5"/>
  <c r="CM478" i="5"/>
  <c r="CN478" i="5"/>
  <c r="CO478" i="5"/>
  <c r="CP478" i="5"/>
  <c r="CQ478" i="5"/>
  <c r="CR478" i="5"/>
  <c r="CS478" i="5"/>
  <c r="CT478" i="5"/>
  <c r="CU478" i="5"/>
  <c r="CV478" i="5"/>
  <c r="CW478" i="5"/>
  <c r="CX478" i="5"/>
  <c r="CY478" i="5"/>
  <c r="CZ478" i="5"/>
  <c r="DA478" i="5"/>
  <c r="DB478" i="5"/>
  <c r="DC478" i="5"/>
  <c r="DD478" i="5"/>
  <c r="DE478" i="5"/>
  <c r="DF478" i="5"/>
  <c r="DG478" i="5"/>
  <c r="DH478" i="5"/>
  <c r="DI478" i="5"/>
  <c r="DJ478" i="5"/>
  <c r="DK478" i="5"/>
  <c r="DL478" i="5"/>
  <c r="DM478" i="5"/>
  <c r="DN478" i="5"/>
  <c r="DO478" i="5"/>
  <c r="DP478" i="5"/>
  <c r="DQ478" i="5"/>
  <c r="DR479" i="5"/>
  <c r="CD479" i="5"/>
  <c r="DS479" i="5"/>
  <c r="CE479" i="5"/>
  <c r="DT479" i="5"/>
  <c r="CF479" i="5"/>
  <c r="DU479" i="5"/>
  <c r="CG479" i="5"/>
  <c r="CH479" i="5"/>
  <c r="CI479" i="5"/>
  <c r="CJ479" i="5"/>
  <c r="CK479" i="5"/>
  <c r="CL479" i="5"/>
  <c r="CM479" i="5"/>
  <c r="CN479" i="5"/>
  <c r="CO479" i="5"/>
  <c r="CP479" i="5"/>
  <c r="CQ479" i="5"/>
  <c r="CR479" i="5"/>
  <c r="CS479" i="5"/>
  <c r="CT479" i="5"/>
  <c r="CU479" i="5"/>
  <c r="CV479" i="5"/>
  <c r="CW479" i="5"/>
  <c r="CX479" i="5"/>
  <c r="CY479" i="5"/>
  <c r="CZ479" i="5"/>
  <c r="DA479" i="5"/>
  <c r="DB479" i="5"/>
  <c r="DC479" i="5"/>
  <c r="DD479" i="5"/>
  <c r="DE479" i="5"/>
  <c r="DF479" i="5"/>
  <c r="DG479" i="5"/>
  <c r="DH479" i="5"/>
  <c r="DI479" i="5"/>
  <c r="DJ479" i="5"/>
  <c r="DK479" i="5"/>
  <c r="DL479" i="5"/>
  <c r="DM479" i="5"/>
  <c r="DN479" i="5"/>
  <c r="DO479" i="5"/>
  <c r="DP479" i="5"/>
  <c r="DQ479" i="5"/>
  <c r="DR480" i="5"/>
  <c r="CD480" i="5"/>
  <c r="DS480" i="5"/>
  <c r="CE480" i="5"/>
  <c r="DT480" i="5"/>
  <c r="CF480" i="5"/>
  <c r="DU480" i="5"/>
  <c r="CG480" i="5"/>
  <c r="CH480" i="5"/>
  <c r="CI480" i="5"/>
  <c r="CJ480" i="5"/>
  <c r="CK480" i="5"/>
  <c r="CL480" i="5"/>
  <c r="CM480" i="5"/>
  <c r="CN480" i="5"/>
  <c r="CO480" i="5"/>
  <c r="CP480" i="5"/>
  <c r="CQ480" i="5"/>
  <c r="CR480" i="5"/>
  <c r="CS480" i="5"/>
  <c r="CT480" i="5"/>
  <c r="CU480" i="5"/>
  <c r="CV480" i="5"/>
  <c r="CW480" i="5"/>
  <c r="CX480" i="5"/>
  <c r="CY480" i="5"/>
  <c r="CZ480" i="5"/>
  <c r="DA480" i="5"/>
  <c r="DB480" i="5"/>
  <c r="DC480" i="5"/>
  <c r="DD480" i="5"/>
  <c r="DE480" i="5"/>
  <c r="DF480" i="5"/>
  <c r="DG480" i="5"/>
  <c r="DH480" i="5"/>
  <c r="DI480" i="5"/>
  <c r="DJ480" i="5"/>
  <c r="DK480" i="5"/>
  <c r="DL480" i="5"/>
  <c r="DM480" i="5"/>
  <c r="DN480" i="5"/>
  <c r="DO480" i="5"/>
  <c r="DP480" i="5"/>
  <c r="DQ480" i="5"/>
  <c r="DR481" i="5"/>
  <c r="CD481" i="5"/>
  <c r="DS481" i="5"/>
  <c r="CE481" i="5"/>
  <c r="DT481" i="5"/>
  <c r="CF481" i="5"/>
  <c r="DU481" i="5"/>
  <c r="CG481" i="5"/>
  <c r="CH481" i="5"/>
  <c r="CI481" i="5"/>
  <c r="CJ481" i="5"/>
  <c r="CK481" i="5"/>
  <c r="CL481" i="5"/>
  <c r="CM481" i="5"/>
  <c r="CN481" i="5"/>
  <c r="CO481" i="5"/>
  <c r="CP481" i="5"/>
  <c r="CQ481" i="5"/>
  <c r="CR481" i="5"/>
  <c r="CS481" i="5"/>
  <c r="CT481" i="5"/>
  <c r="CU481" i="5"/>
  <c r="CV481" i="5"/>
  <c r="CW481" i="5"/>
  <c r="CX481" i="5"/>
  <c r="CY481" i="5"/>
  <c r="CZ481" i="5"/>
  <c r="DA481" i="5"/>
  <c r="DB481" i="5"/>
  <c r="DC481" i="5"/>
  <c r="DD481" i="5"/>
  <c r="DE481" i="5"/>
  <c r="DF481" i="5"/>
  <c r="DG481" i="5"/>
  <c r="DH481" i="5"/>
  <c r="DI481" i="5"/>
  <c r="DJ481" i="5"/>
  <c r="DK481" i="5"/>
  <c r="DL481" i="5"/>
  <c r="DM481" i="5"/>
  <c r="DN481" i="5"/>
  <c r="DO481" i="5"/>
  <c r="DP481" i="5"/>
  <c r="DQ481" i="5"/>
  <c r="DR482" i="5"/>
  <c r="CD482" i="5"/>
  <c r="DS482" i="5"/>
  <c r="CE482" i="5"/>
  <c r="DT482" i="5"/>
  <c r="CF482" i="5"/>
  <c r="DU482" i="5"/>
  <c r="CG482" i="5"/>
  <c r="CH482" i="5"/>
  <c r="CI482" i="5"/>
  <c r="CJ482" i="5"/>
  <c r="CK482" i="5"/>
  <c r="CL482" i="5"/>
  <c r="CM482" i="5"/>
  <c r="CN482" i="5"/>
  <c r="CO482" i="5"/>
  <c r="CP482" i="5"/>
  <c r="CQ482" i="5"/>
  <c r="CR482" i="5"/>
  <c r="CS482" i="5"/>
  <c r="CT482" i="5"/>
  <c r="CU482" i="5"/>
  <c r="CV482" i="5"/>
  <c r="CW482" i="5"/>
  <c r="CX482" i="5"/>
  <c r="CY482" i="5"/>
  <c r="CZ482" i="5"/>
  <c r="DA482" i="5"/>
  <c r="DB482" i="5"/>
  <c r="DC482" i="5"/>
  <c r="DD482" i="5"/>
  <c r="DE482" i="5"/>
  <c r="DF482" i="5"/>
  <c r="DG482" i="5"/>
  <c r="DH482" i="5"/>
  <c r="DI482" i="5"/>
  <c r="DJ482" i="5"/>
  <c r="DK482" i="5"/>
  <c r="DL482" i="5"/>
  <c r="DM482" i="5"/>
  <c r="DN482" i="5"/>
  <c r="DO482" i="5"/>
  <c r="DP482" i="5"/>
  <c r="DQ482" i="5"/>
  <c r="DR483" i="5"/>
  <c r="CD483" i="5"/>
  <c r="DS483" i="5"/>
  <c r="CE483" i="5"/>
  <c r="DT483" i="5"/>
  <c r="CF483" i="5"/>
  <c r="DU483" i="5"/>
  <c r="CG483" i="5"/>
  <c r="CH483" i="5"/>
  <c r="CI483" i="5"/>
  <c r="CJ483" i="5"/>
  <c r="CK483" i="5"/>
  <c r="CL483" i="5"/>
  <c r="CM483" i="5"/>
  <c r="CN483" i="5"/>
  <c r="CO483" i="5"/>
  <c r="CP483" i="5"/>
  <c r="CQ483" i="5"/>
  <c r="CR483" i="5"/>
  <c r="CS483" i="5"/>
  <c r="CT483" i="5"/>
  <c r="CU483" i="5"/>
  <c r="CV483" i="5"/>
  <c r="CW483" i="5"/>
  <c r="CX483" i="5"/>
  <c r="CY483" i="5"/>
  <c r="CZ483" i="5"/>
  <c r="DA483" i="5"/>
  <c r="DB483" i="5"/>
  <c r="DC483" i="5"/>
  <c r="DD483" i="5"/>
  <c r="DE483" i="5"/>
  <c r="DF483" i="5"/>
  <c r="DG483" i="5"/>
  <c r="DH483" i="5"/>
  <c r="DI483" i="5"/>
  <c r="DJ483" i="5"/>
  <c r="DK483" i="5"/>
  <c r="DL483" i="5"/>
  <c r="DM483" i="5"/>
  <c r="DN483" i="5"/>
  <c r="DO483" i="5"/>
  <c r="DP483" i="5"/>
  <c r="DQ483" i="5"/>
  <c r="DR484" i="5"/>
  <c r="CD484" i="5"/>
  <c r="DS484" i="5"/>
  <c r="CE484" i="5"/>
  <c r="DT484" i="5"/>
  <c r="CF484" i="5"/>
  <c r="DU484" i="5"/>
  <c r="CG484" i="5"/>
  <c r="CH484" i="5"/>
  <c r="CI484" i="5"/>
  <c r="CJ484" i="5"/>
  <c r="CK484" i="5"/>
  <c r="CL484" i="5"/>
  <c r="CM484" i="5"/>
  <c r="CN484" i="5"/>
  <c r="CO484" i="5"/>
  <c r="CP484" i="5"/>
  <c r="CQ484" i="5"/>
  <c r="CR484" i="5"/>
  <c r="CS484" i="5"/>
  <c r="CT484" i="5"/>
  <c r="CU484" i="5"/>
  <c r="CV484" i="5"/>
  <c r="CW484" i="5"/>
  <c r="CX484" i="5"/>
  <c r="CY484" i="5"/>
  <c r="CZ484" i="5"/>
  <c r="DA484" i="5"/>
  <c r="DB484" i="5"/>
  <c r="DC484" i="5"/>
  <c r="DD484" i="5"/>
  <c r="DE484" i="5"/>
  <c r="DF484" i="5"/>
  <c r="DG484" i="5"/>
  <c r="DH484" i="5"/>
  <c r="DI484" i="5"/>
  <c r="DJ484" i="5"/>
  <c r="DK484" i="5"/>
  <c r="DL484" i="5"/>
  <c r="DM484" i="5"/>
  <c r="DN484" i="5"/>
  <c r="DO484" i="5"/>
  <c r="DP484" i="5"/>
  <c r="DQ484" i="5"/>
  <c r="CD485" i="5"/>
  <c r="CE485" i="5"/>
  <c r="CF485" i="5"/>
  <c r="CG485" i="5"/>
  <c r="DR486" i="5"/>
  <c r="CD486" i="5"/>
  <c r="DS486" i="5"/>
  <c r="CE486" i="5"/>
  <c r="DT486" i="5"/>
  <c r="CF486" i="5"/>
  <c r="DU486" i="5"/>
  <c r="CG486" i="5"/>
  <c r="CH486" i="5"/>
  <c r="CI486" i="5"/>
  <c r="CJ486" i="5"/>
  <c r="CK486" i="5"/>
  <c r="CL486" i="5"/>
  <c r="CM486" i="5"/>
  <c r="CN486" i="5"/>
  <c r="CO486" i="5"/>
  <c r="CP486" i="5"/>
  <c r="CQ486" i="5"/>
  <c r="CR486" i="5"/>
  <c r="CS486" i="5"/>
  <c r="CT486" i="5"/>
  <c r="CU486" i="5"/>
  <c r="CV486" i="5"/>
  <c r="CW486" i="5"/>
  <c r="CX486" i="5"/>
  <c r="CY486" i="5"/>
  <c r="CZ486" i="5"/>
  <c r="DA486" i="5"/>
  <c r="DB486" i="5"/>
  <c r="DC486" i="5"/>
  <c r="DD486" i="5"/>
  <c r="DE486" i="5"/>
  <c r="DF486" i="5"/>
  <c r="DG486" i="5"/>
  <c r="DH486" i="5"/>
  <c r="DI486" i="5"/>
  <c r="DJ486" i="5"/>
  <c r="DK486" i="5"/>
  <c r="DL486" i="5"/>
  <c r="DM486" i="5"/>
  <c r="DN486" i="5"/>
  <c r="DO486" i="5"/>
  <c r="DP486" i="5"/>
  <c r="DQ486" i="5"/>
  <c r="DR487" i="5"/>
  <c r="CD487" i="5"/>
  <c r="DS487" i="5"/>
  <c r="CE487" i="5"/>
  <c r="DT487" i="5"/>
  <c r="CF487" i="5"/>
  <c r="DU487" i="5"/>
  <c r="CG487" i="5"/>
  <c r="CH487" i="5"/>
  <c r="CI487" i="5"/>
  <c r="CJ487" i="5"/>
  <c r="CK487" i="5"/>
  <c r="CL487" i="5"/>
  <c r="CM487" i="5"/>
  <c r="CN487" i="5"/>
  <c r="CO487" i="5"/>
  <c r="CP487" i="5"/>
  <c r="CQ487" i="5"/>
  <c r="CR487" i="5"/>
  <c r="CS487" i="5"/>
  <c r="CT487" i="5"/>
  <c r="CU487" i="5"/>
  <c r="CV487" i="5"/>
  <c r="CW487" i="5"/>
  <c r="CX487" i="5"/>
  <c r="CY487" i="5"/>
  <c r="CZ487" i="5"/>
  <c r="DA487" i="5"/>
  <c r="DB487" i="5"/>
  <c r="DC487" i="5"/>
  <c r="DD487" i="5"/>
  <c r="DE487" i="5"/>
  <c r="DF487" i="5"/>
  <c r="DG487" i="5"/>
  <c r="DH487" i="5"/>
  <c r="DI487" i="5"/>
  <c r="DJ487" i="5"/>
  <c r="DK487" i="5"/>
  <c r="DL487" i="5"/>
  <c r="DM487" i="5"/>
  <c r="DN487" i="5"/>
  <c r="DO487" i="5"/>
  <c r="DP487" i="5"/>
  <c r="DQ487" i="5"/>
  <c r="DR488" i="5"/>
  <c r="CD488" i="5"/>
  <c r="DS488" i="5"/>
  <c r="CE488" i="5"/>
  <c r="DT488" i="5"/>
  <c r="CF488" i="5"/>
  <c r="DU488" i="5"/>
  <c r="CG488" i="5"/>
  <c r="CH488" i="5"/>
  <c r="CI488" i="5"/>
  <c r="CJ488" i="5"/>
  <c r="CK488" i="5"/>
  <c r="CL488" i="5"/>
  <c r="CM488" i="5"/>
  <c r="CN488" i="5"/>
  <c r="CO488" i="5"/>
  <c r="CP488" i="5"/>
  <c r="CQ488" i="5"/>
  <c r="CR488" i="5"/>
  <c r="CS488" i="5"/>
  <c r="CT488" i="5"/>
  <c r="CU488" i="5"/>
  <c r="CV488" i="5"/>
  <c r="CW488" i="5"/>
  <c r="CX488" i="5"/>
  <c r="CY488" i="5"/>
  <c r="CZ488" i="5"/>
  <c r="DA488" i="5"/>
  <c r="DB488" i="5"/>
  <c r="DC488" i="5"/>
  <c r="DD488" i="5"/>
  <c r="DE488" i="5"/>
  <c r="DF488" i="5"/>
  <c r="DG488" i="5"/>
  <c r="DH488" i="5"/>
  <c r="DI488" i="5"/>
  <c r="DJ488" i="5"/>
  <c r="DK488" i="5"/>
  <c r="DL488" i="5"/>
  <c r="DM488" i="5"/>
  <c r="DN488" i="5"/>
  <c r="DO488" i="5"/>
  <c r="DP488" i="5"/>
  <c r="DQ488" i="5"/>
  <c r="DR489" i="5"/>
  <c r="CD489" i="5"/>
  <c r="DS489" i="5"/>
  <c r="CE489" i="5"/>
  <c r="DT489" i="5"/>
  <c r="CF489" i="5"/>
  <c r="DU489" i="5"/>
  <c r="CG489" i="5"/>
  <c r="CH489" i="5"/>
  <c r="CI489" i="5"/>
  <c r="CJ489" i="5"/>
  <c r="CK489" i="5"/>
  <c r="CL489" i="5"/>
  <c r="CM489" i="5"/>
  <c r="CN489" i="5"/>
  <c r="CO489" i="5"/>
  <c r="CP489" i="5"/>
  <c r="CQ489" i="5"/>
  <c r="CR489" i="5"/>
  <c r="CS489" i="5"/>
  <c r="CT489" i="5"/>
  <c r="CU489" i="5"/>
  <c r="CV489" i="5"/>
  <c r="CW489" i="5"/>
  <c r="CX489" i="5"/>
  <c r="CY489" i="5"/>
  <c r="CZ489" i="5"/>
  <c r="DA489" i="5"/>
  <c r="DB489" i="5"/>
  <c r="DC489" i="5"/>
  <c r="DD489" i="5"/>
  <c r="DE489" i="5"/>
  <c r="DF489" i="5"/>
  <c r="DG489" i="5"/>
  <c r="DH489" i="5"/>
  <c r="DI489" i="5"/>
  <c r="DJ489" i="5"/>
  <c r="DK489" i="5"/>
  <c r="DL489" i="5"/>
  <c r="DM489" i="5"/>
  <c r="DN489" i="5"/>
  <c r="DO489" i="5"/>
  <c r="DP489" i="5"/>
  <c r="DQ489" i="5"/>
  <c r="DR490" i="5"/>
  <c r="CD490" i="5"/>
  <c r="DS490" i="5"/>
  <c r="CE490" i="5"/>
  <c r="DT490" i="5"/>
  <c r="CF490" i="5"/>
  <c r="DU490" i="5"/>
  <c r="CG490" i="5"/>
  <c r="CH490" i="5"/>
  <c r="CI490" i="5"/>
  <c r="CJ490" i="5"/>
  <c r="CK490" i="5"/>
  <c r="CL490" i="5"/>
  <c r="CM490" i="5"/>
  <c r="CN490" i="5"/>
  <c r="CO490" i="5"/>
  <c r="CP490" i="5"/>
  <c r="CQ490" i="5"/>
  <c r="CR490" i="5"/>
  <c r="CS490" i="5"/>
  <c r="CT490" i="5"/>
  <c r="CU490" i="5"/>
  <c r="CV490" i="5"/>
  <c r="CW490" i="5"/>
  <c r="CX490" i="5"/>
  <c r="CY490" i="5"/>
  <c r="CZ490" i="5"/>
  <c r="DA490" i="5"/>
  <c r="DB490" i="5"/>
  <c r="DC490" i="5"/>
  <c r="DD490" i="5"/>
  <c r="DE490" i="5"/>
  <c r="DF490" i="5"/>
  <c r="DG490" i="5"/>
  <c r="DH490" i="5"/>
  <c r="DI490" i="5"/>
  <c r="DJ490" i="5"/>
  <c r="DK490" i="5"/>
  <c r="DL490" i="5"/>
  <c r="DM490" i="5"/>
  <c r="DN490" i="5"/>
  <c r="DO490" i="5"/>
  <c r="DP490" i="5"/>
  <c r="DQ490" i="5"/>
  <c r="DR491" i="5"/>
  <c r="CD491" i="5"/>
  <c r="DS491" i="5"/>
  <c r="CE491" i="5"/>
  <c r="DT491" i="5"/>
  <c r="CF491" i="5"/>
  <c r="DU491" i="5"/>
  <c r="CG491" i="5"/>
  <c r="CH491" i="5"/>
  <c r="CI491" i="5"/>
  <c r="CJ491" i="5"/>
  <c r="CK491" i="5"/>
  <c r="CL491" i="5"/>
  <c r="CM491" i="5"/>
  <c r="CN491" i="5"/>
  <c r="CO491" i="5"/>
  <c r="CP491" i="5"/>
  <c r="CQ491" i="5"/>
  <c r="CR491" i="5"/>
  <c r="CS491" i="5"/>
  <c r="CT491" i="5"/>
  <c r="CU491" i="5"/>
  <c r="CV491" i="5"/>
  <c r="CW491" i="5"/>
  <c r="CX491" i="5"/>
  <c r="CY491" i="5"/>
  <c r="CZ491" i="5"/>
  <c r="DA491" i="5"/>
  <c r="DB491" i="5"/>
  <c r="DC491" i="5"/>
  <c r="DD491" i="5"/>
  <c r="DE491" i="5"/>
  <c r="DF491" i="5"/>
  <c r="DG491" i="5"/>
  <c r="DH491" i="5"/>
  <c r="DI491" i="5"/>
  <c r="DJ491" i="5"/>
  <c r="DK491" i="5"/>
  <c r="DL491" i="5"/>
  <c r="DM491" i="5"/>
  <c r="DN491" i="5"/>
  <c r="DO491" i="5"/>
  <c r="DP491" i="5"/>
  <c r="DQ491" i="5"/>
  <c r="DR492" i="5"/>
  <c r="CD492" i="5"/>
  <c r="DS492" i="5"/>
  <c r="CE492" i="5"/>
  <c r="DT492" i="5"/>
  <c r="CF492" i="5"/>
  <c r="DU492" i="5"/>
  <c r="CG492" i="5"/>
  <c r="CH492" i="5"/>
  <c r="CI492" i="5"/>
  <c r="CJ492" i="5"/>
  <c r="CK492" i="5"/>
  <c r="CL492" i="5"/>
  <c r="CM492" i="5"/>
  <c r="CN492" i="5"/>
  <c r="CO492" i="5"/>
  <c r="CP492" i="5"/>
  <c r="CQ492" i="5"/>
  <c r="CR492" i="5"/>
  <c r="CS492" i="5"/>
  <c r="CT492" i="5"/>
  <c r="CU492" i="5"/>
  <c r="CV492" i="5"/>
  <c r="CW492" i="5"/>
  <c r="CX492" i="5"/>
  <c r="CY492" i="5"/>
  <c r="CZ492" i="5"/>
  <c r="DA492" i="5"/>
  <c r="DB492" i="5"/>
  <c r="DC492" i="5"/>
  <c r="DD492" i="5"/>
  <c r="DE492" i="5"/>
  <c r="DF492" i="5"/>
  <c r="DG492" i="5"/>
  <c r="DH492" i="5"/>
  <c r="DI492" i="5"/>
  <c r="DJ492" i="5"/>
  <c r="DK492" i="5"/>
  <c r="DL492" i="5"/>
  <c r="DM492" i="5"/>
  <c r="DN492" i="5"/>
  <c r="DO492" i="5"/>
  <c r="DP492" i="5"/>
  <c r="DQ492" i="5"/>
  <c r="DR493" i="5"/>
  <c r="CD493" i="5"/>
  <c r="DS493" i="5"/>
  <c r="CE493" i="5"/>
  <c r="DT493" i="5"/>
  <c r="CF493" i="5"/>
  <c r="DU493" i="5"/>
  <c r="CG493" i="5"/>
  <c r="CH493" i="5"/>
  <c r="CI493" i="5"/>
  <c r="CJ493" i="5"/>
  <c r="CK493" i="5"/>
  <c r="CL493" i="5"/>
  <c r="CM493" i="5"/>
  <c r="CN493" i="5"/>
  <c r="CO493" i="5"/>
  <c r="CP493" i="5"/>
  <c r="CQ493" i="5"/>
  <c r="CR493" i="5"/>
  <c r="CS493" i="5"/>
  <c r="CT493" i="5"/>
  <c r="CU493" i="5"/>
  <c r="CV493" i="5"/>
  <c r="CW493" i="5"/>
  <c r="CX493" i="5"/>
  <c r="CY493" i="5"/>
  <c r="CZ493" i="5"/>
  <c r="DA493" i="5"/>
  <c r="DB493" i="5"/>
  <c r="DC493" i="5"/>
  <c r="DD493" i="5"/>
  <c r="DE493" i="5"/>
  <c r="DF493" i="5"/>
  <c r="DG493" i="5"/>
  <c r="DH493" i="5"/>
  <c r="DI493" i="5"/>
  <c r="DJ493" i="5"/>
  <c r="DK493" i="5"/>
  <c r="DL493" i="5"/>
  <c r="DM493" i="5"/>
  <c r="DN493" i="5"/>
  <c r="DO493" i="5"/>
  <c r="DP493" i="5"/>
  <c r="DQ493" i="5"/>
  <c r="CD494" i="5"/>
  <c r="CE494" i="5"/>
  <c r="CF494" i="5"/>
  <c r="CG494" i="5"/>
  <c r="DR495" i="5"/>
  <c r="CD495" i="5"/>
  <c r="DS495" i="5"/>
  <c r="CE495" i="5"/>
  <c r="DT495" i="5"/>
  <c r="CF495" i="5"/>
  <c r="DU495" i="5"/>
  <c r="CG495" i="5"/>
  <c r="CH495" i="5"/>
  <c r="CI495" i="5"/>
  <c r="CJ495" i="5"/>
  <c r="CK495" i="5"/>
  <c r="CL495" i="5"/>
  <c r="CM495" i="5"/>
  <c r="CN495" i="5"/>
  <c r="CO495" i="5"/>
  <c r="CP495" i="5"/>
  <c r="CQ495" i="5"/>
  <c r="CR495" i="5"/>
  <c r="CS495" i="5"/>
  <c r="CT495" i="5"/>
  <c r="CU495" i="5"/>
  <c r="CV495" i="5"/>
  <c r="CW495" i="5"/>
  <c r="CX495" i="5"/>
  <c r="CY495" i="5"/>
  <c r="CZ495" i="5"/>
  <c r="DA495" i="5"/>
  <c r="DB495" i="5"/>
  <c r="DC495" i="5"/>
  <c r="DD495" i="5"/>
  <c r="DE495" i="5"/>
  <c r="DF495" i="5"/>
  <c r="DG495" i="5"/>
  <c r="DH495" i="5"/>
  <c r="DI495" i="5"/>
  <c r="DJ495" i="5"/>
  <c r="DK495" i="5"/>
  <c r="DL495" i="5"/>
  <c r="DM495" i="5"/>
  <c r="DN495" i="5"/>
  <c r="DO495" i="5"/>
  <c r="DP495" i="5"/>
  <c r="DQ495" i="5"/>
  <c r="DR496" i="5"/>
  <c r="CD496" i="5"/>
  <c r="DS496" i="5"/>
  <c r="CE496" i="5"/>
  <c r="DT496" i="5"/>
  <c r="CF496" i="5"/>
  <c r="DU496" i="5"/>
  <c r="CG496" i="5"/>
  <c r="CH496" i="5"/>
  <c r="CI496" i="5"/>
  <c r="CJ496" i="5"/>
  <c r="CK496" i="5"/>
  <c r="CL496" i="5"/>
  <c r="CM496" i="5"/>
  <c r="CN496" i="5"/>
  <c r="CO496" i="5"/>
  <c r="CP496" i="5"/>
  <c r="CQ496" i="5"/>
  <c r="CR496" i="5"/>
  <c r="CS496" i="5"/>
  <c r="CT496" i="5"/>
  <c r="CU496" i="5"/>
  <c r="CV496" i="5"/>
  <c r="CW496" i="5"/>
  <c r="CX496" i="5"/>
  <c r="CY496" i="5"/>
  <c r="CZ496" i="5"/>
  <c r="DA496" i="5"/>
  <c r="DB496" i="5"/>
  <c r="DC496" i="5"/>
  <c r="DD496" i="5"/>
  <c r="DE496" i="5"/>
  <c r="DF496" i="5"/>
  <c r="DG496" i="5"/>
  <c r="DH496" i="5"/>
  <c r="DI496" i="5"/>
  <c r="DJ496" i="5"/>
  <c r="DK496" i="5"/>
  <c r="DL496" i="5"/>
  <c r="DM496" i="5"/>
  <c r="DN496" i="5"/>
  <c r="DO496" i="5"/>
  <c r="DP496" i="5"/>
  <c r="DQ496" i="5"/>
  <c r="DR497" i="5"/>
  <c r="CD497" i="5"/>
  <c r="DS497" i="5"/>
  <c r="CE497" i="5"/>
  <c r="DT497" i="5"/>
  <c r="CF497" i="5"/>
  <c r="DU497" i="5"/>
  <c r="CG497" i="5"/>
  <c r="CH497" i="5"/>
  <c r="CI497" i="5"/>
  <c r="CJ497" i="5"/>
  <c r="CK497" i="5"/>
  <c r="CL497" i="5"/>
  <c r="CM497" i="5"/>
  <c r="CN497" i="5"/>
  <c r="CO497" i="5"/>
  <c r="CP497" i="5"/>
  <c r="CQ497" i="5"/>
  <c r="CR497" i="5"/>
  <c r="CS497" i="5"/>
  <c r="CT497" i="5"/>
  <c r="CU497" i="5"/>
  <c r="CV497" i="5"/>
  <c r="CW497" i="5"/>
  <c r="CX497" i="5"/>
  <c r="CY497" i="5"/>
  <c r="CZ497" i="5"/>
  <c r="DA497" i="5"/>
  <c r="DB497" i="5"/>
  <c r="DC497" i="5"/>
  <c r="DD497" i="5"/>
  <c r="DE497" i="5"/>
  <c r="DF497" i="5"/>
  <c r="DG497" i="5"/>
  <c r="DH497" i="5"/>
  <c r="DI497" i="5"/>
  <c r="DJ497" i="5"/>
  <c r="DK497" i="5"/>
  <c r="DL497" i="5"/>
  <c r="DM497" i="5"/>
  <c r="DN497" i="5"/>
  <c r="DO497" i="5"/>
  <c r="DP497" i="5"/>
  <c r="DQ497" i="5"/>
  <c r="DR498" i="5"/>
  <c r="CD498" i="5"/>
  <c r="DS498" i="5"/>
  <c r="CE498" i="5"/>
  <c r="DT498" i="5"/>
  <c r="CF498" i="5"/>
  <c r="DU498" i="5"/>
  <c r="CG498" i="5"/>
  <c r="CH498" i="5"/>
  <c r="CI498" i="5"/>
  <c r="CJ498" i="5"/>
  <c r="CK498" i="5"/>
  <c r="CL498" i="5"/>
  <c r="CM498" i="5"/>
  <c r="CN498" i="5"/>
  <c r="CO498" i="5"/>
  <c r="CP498" i="5"/>
  <c r="CQ498" i="5"/>
  <c r="CR498" i="5"/>
  <c r="CS498" i="5"/>
  <c r="CT498" i="5"/>
  <c r="CU498" i="5"/>
  <c r="CV498" i="5"/>
  <c r="CW498" i="5"/>
  <c r="CX498" i="5"/>
  <c r="CY498" i="5"/>
  <c r="CZ498" i="5"/>
  <c r="DA498" i="5"/>
  <c r="DB498" i="5"/>
  <c r="DC498" i="5"/>
  <c r="DD498" i="5"/>
  <c r="DE498" i="5"/>
  <c r="DF498" i="5"/>
  <c r="DG498" i="5"/>
  <c r="DH498" i="5"/>
  <c r="DI498" i="5"/>
  <c r="DJ498" i="5"/>
  <c r="DK498" i="5"/>
  <c r="DL498" i="5"/>
  <c r="DM498" i="5"/>
  <c r="DN498" i="5"/>
  <c r="DO498" i="5"/>
  <c r="DP498" i="5"/>
  <c r="DQ498" i="5"/>
  <c r="DR499" i="5"/>
  <c r="CD499" i="5"/>
  <c r="DS499" i="5"/>
  <c r="CE499" i="5"/>
  <c r="DT499" i="5"/>
  <c r="CF499" i="5"/>
  <c r="DU499" i="5"/>
  <c r="CG499" i="5"/>
  <c r="CH499" i="5"/>
  <c r="CI499" i="5"/>
  <c r="CJ499" i="5"/>
  <c r="CK499" i="5"/>
  <c r="CL499" i="5"/>
  <c r="CM499" i="5"/>
  <c r="CN499" i="5"/>
  <c r="CO499" i="5"/>
  <c r="CP499" i="5"/>
  <c r="CQ499" i="5"/>
  <c r="CR499" i="5"/>
  <c r="CS499" i="5"/>
  <c r="CT499" i="5"/>
  <c r="CU499" i="5"/>
  <c r="CV499" i="5"/>
  <c r="CW499" i="5"/>
  <c r="CX499" i="5"/>
  <c r="CY499" i="5"/>
  <c r="CZ499" i="5"/>
  <c r="DA499" i="5"/>
  <c r="DB499" i="5"/>
  <c r="DC499" i="5"/>
  <c r="DD499" i="5"/>
  <c r="DE499" i="5"/>
  <c r="DF499" i="5"/>
  <c r="DG499" i="5"/>
  <c r="DH499" i="5"/>
  <c r="DI499" i="5"/>
  <c r="DJ499" i="5"/>
  <c r="DK499" i="5"/>
  <c r="DL499" i="5"/>
  <c r="DM499" i="5"/>
  <c r="DN499" i="5"/>
  <c r="DO499" i="5"/>
  <c r="DP499" i="5"/>
  <c r="DQ499" i="5"/>
  <c r="DR500" i="5"/>
  <c r="CD500" i="5"/>
  <c r="DS500" i="5"/>
  <c r="CE500" i="5"/>
  <c r="DT500" i="5"/>
  <c r="CF500" i="5"/>
  <c r="DU500" i="5"/>
  <c r="CG500" i="5"/>
  <c r="CH500" i="5"/>
  <c r="CI500" i="5"/>
  <c r="CJ500" i="5"/>
  <c r="CK500" i="5"/>
  <c r="CL500" i="5"/>
  <c r="CM500" i="5"/>
  <c r="CN500" i="5"/>
  <c r="CO500" i="5"/>
  <c r="CP500" i="5"/>
  <c r="CQ500" i="5"/>
  <c r="CR500" i="5"/>
  <c r="CS500" i="5"/>
  <c r="CT500" i="5"/>
  <c r="CU500" i="5"/>
  <c r="CV500" i="5"/>
  <c r="CW500" i="5"/>
  <c r="CX500" i="5"/>
  <c r="CY500" i="5"/>
  <c r="CZ500" i="5"/>
  <c r="DA500" i="5"/>
  <c r="DB500" i="5"/>
  <c r="DC500" i="5"/>
  <c r="DD500" i="5"/>
  <c r="DE500" i="5"/>
  <c r="DF500" i="5"/>
  <c r="DG500" i="5"/>
  <c r="DH500" i="5"/>
  <c r="DI500" i="5"/>
  <c r="DJ500" i="5"/>
  <c r="DK500" i="5"/>
  <c r="DL500" i="5"/>
  <c r="DM500" i="5"/>
  <c r="DN500" i="5"/>
  <c r="DO500" i="5"/>
  <c r="DP500" i="5"/>
  <c r="DQ500" i="5"/>
  <c r="DR501" i="5"/>
  <c r="CD501" i="5"/>
  <c r="DS501" i="5"/>
  <c r="CE501" i="5"/>
  <c r="DT501" i="5"/>
  <c r="CF501" i="5"/>
  <c r="DU501" i="5"/>
  <c r="CG501" i="5"/>
  <c r="CH501" i="5"/>
  <c r="CI501" i="5"/>
  <c r="CJ501" i="5"/>
  <c r="CK501" i="5"/>
  <c r="CL501" i="5"/>
  <c r="CM501" i="5"/>
  <c r="CN501" i="5"/>
  <c r="CO501" i="5"/>
  <c r="CP501" i="5"/>
  <c r="CQ501" i="5"/>
  <c r="CR501" i="5"/>
  <c r="CS501" i="5"/>
  <c r="CT501" i="5"/>
  <c r="CU501" i="5"/>
  <c r="CV501" i="5"/>
  <c r="CW501" i="5"/>
  <c r="CX501" i="5"/>
  <c r="CY501" i="5"/>
  <c r="CZ501" i="5"/>
  <c r="DA501" i="5"/>
  <c r="DB501" i="5"/>
  <c r="DC501" i="5"/>
  <c r="DD501" i="5"/>
  <c r="DE501" i="5"/>
  <c r="DF501" i="5"/>
  <c r="DG501" i="5"/>
  <c r="DH501" i="5"/>
  <c r="DI501" i="5"/>
  <c r="DJ501" i="5"/>
  <c r="DK501" i="5"/>
  <c r="DL501" i="5"/>
  <c r="DM501" i="5"/>
  <c r="DN501" i="5"/>
  <c r="DO501" i="5"/>
  <c r="DP501" i="5"/>
  <c r="DQ501" i="5"/>
  <c r="DR502" i="5"/>
  <c r="CD502" i="5"/>
  <c r="DS502" i="5"/>
  <c r="CE502" i="5"/>
  <c r="DT502" i="5"/>
  <c r="CF502" i="5"/>
  <c r="DU502" i="5"/>
  <c r="CG502" i="5"/>
  <c r="CH502" i="5"/>
  <c r="CI502" i="5"/>
  <c r="CJ502" i="5"/>
  <c r="CK502" i="5"/>
  <c r="CL502" i="5"/>
  <c r="CM502" i="5"/>
  <c r="CN502" i="5"/>
  <c r="CO502" i="5"/>
  <c r="CP502" i="5"/>
  <c r="CQ502" i="5"/>
  <c r="CR502" i="5"/>
  <c r="CS502" i="5"/>
  <c r="CT502" i="5"/>
  <c r="CU502" i="5"/>
  <c r="CV502" i="5"/>
  <c r="CW502" i="5"/>
  <c r="CX502" i="5"/>
  <c r="CY502" i="5"/>
  <c r="CZ502" i="5"/>
  <c r="DA502" i="5"/>
  <c r="DB502" i="5"/>
  <c r="DC502" i="5"/>
  <c r="DD502" i="5"/>
  <c r="DE502" i="5"/>
  <c r="DF502" i="5"/>
  <c r="DG502" i="5"/>
  <c r="DH502" i="5"/>
  <c r="DI502" i="5"/>
  <c r="DJ502" i="5"/>
  <c r="DK502" i="5"/>
  <c r="DL502" i="5"/>
  <c r="DM502" i="5"/>
  <c r="DN502" i="5"/>
  <c r="DO502" i="5"/>
  <c r="DP502" i="5"/>
  <c r="DQ502" i="5"/>
  <c r="DR503" i="5"/>
  <c r="CD503" i="5"/>
  <c r="DS503" i="5"/>
  <c r="CE503" i="5"/>
  <c r="DT503" i="5"/>
  <c r="CF503" i="5"/>
  <c r="DU503" i="5"/>
  <c r="CG503" i="5"/>
  <c r="CH503" i="5"/>
  <c r="CI503" i="5"/>
  <c r="CJ503" i="5"/>
  <c r="CK503" i="5"/>
  <c r="CL503" i="5"/>
  <c r="CM503" i="5"/>
  <c r="CN503" i="5"/>
  <c r="CO503" i="5"/>
  <c r="CP503" i="5"/>
  <c r="CQ503" i="5"/>
  <c r="CR503" i="5"/>
  <c r="CS503" i="5"/>
  <c r="CT503" i="5"/>
  <c r="CU503" i="5"/>
  <c r="CV503" i="5"/>
  <c r="CW503" i="5"/>
  <c r="CX503" i="5"/>
  <c r="CY503" i="5"/>
  <c r="CZ503" i="5"/>
  <c r="DA503" i="5"/>
  <c r="DB503" i="5"/>
  <c r="DC503" i="5"/>
  <c r="DD503" i="5"/>
  <c r="DE503" i="5"/>
  <c r="DF503" i="5"/>
  <c r="DG503" i="5"/>
  <c r="DH503" i="5"/>
  <c r="DI503" i="5"/>
  <c r="DJ503" i="5"/>
  <c r="DK503" i="5"/>
  <c r="DL503" i="5"/>
  <c r="DM503" i="5"/>
  <c r="DN503" i="5"/>
  <c r="DO503" i="5"/>
  <c r="DP503" i="5"/>
  <c r="DQ503" i="5"/>
  <c r="DR504" i="5"/>
  <c r="CD504" i="5"/>
  <c r="DS504" i="5"/>
  <c r="CE504" i="5"/>
  <c r="DT504" i="5"/>
  <c r="CF504" i="5"/>
  <c r="DU504" i="5"/>
  <c r="CG504" i="5"/>
  <c r="CH504" i="5"/>
  <c r="CI504" i="5"/>
  <c r="CJ504" i="5"/>
  <c r="CK504" i="5"/>
  <c r="CL504" i="5"/>
  <c r="CM504" i="5"/>
  <c r="CN504" i="5"/>
  <c r="CO504" i="5"/>
  <c r="CP504" i="5"/>
  <c r="CQ504" i="5"/>
  <c r="CR504" i="5"/>
  <c r="CS504" i="5"/>
  <c r="CT504" i="5"/>
  <c r="CU504" i="5"/>
  <c r="CV504" i="5"/>
  <c r="CW504" i="5"/>
  <c r="CX504" i="5"/>
  <c r="CY504" i="5"/>
  <c r="CZ504" i="5"/>
  <c r="DA504" i="5"/>
  <c r="DB504" i="5"/>
  <c r="DC504" i="5"/>
  <c r="DD504" i="5"/>
  <c r="DE504" i="5"/>
  <c r="DF504" i="5"/>
  <c r="DG504" i="5"/>
  <c r="DH504" i="5"/>
  <c r="DI504" i="5"/>
  <c r="DJ504" i="5"/>
  <c r="DK504" i="5"/>
  <c r="DL504" i="5"/>
  <c r="DM504" i="5"/>
  <c r="DN504" i="5"/>
  <c r="DO504" i="5"/>
  <c r="DP504" i="5"/>
  <c r="DQ504" i="5"/>
  <c r="DR505" i="5"/>
  <c r="CD505" i="5"/>
  <c r="DS505" i="5"/>
  <c r="CE505" i="5"/>
  <c r="DT505" i="5"/>
  <c r="CF505" i="5"/>
  <c r="DU505" i="5"/>
  <c r="CG505" i="5"/>
  <c r="CH505" i="5"/>
  <c r="CI505" i="5"/>
  <c r="CJ505" i="5"/>
  <c r="CK505" i="5"/>
  <c r="CL505" i="5"/>
  <c r="CM505" i="5"/>
  <c r="CN505" i="5"/>
  <c r="CO505" i="5"/>
  <c r="CP505" i="5"/>
  <c r="CQ505" i="5"/>
  <c r="CR505" i="5"/>
  <c r="CS505" i="5"/>
  <c r="CT505" i="5"/>
  <c r="CU505" i="5"/>
  <c r="CV505" i="5"/>
  <c r="CW505" i="5"/>
  <c r="CX505" i="5"/>
  <c r="CY505" i="5"/>
  <c r="CZ505" i="5"/>
  <c r="DA505" i="5"/>
  <c r="DB505" i="5"/>
  <c r="DC505" i="5"/>
  <c r="DD505" i="5"/>
  <c r="DE505" i="5"/>
  <c r="DF505" i="5"/>
  <c r="DG505" i="5"/>
  <c r="DH505" i="5"/>
  <c r="DI505" i="5"/>
  <c r="DJ505" i="5"/>
  <c r="DK505" i="5"/>
  <c r="DL505" i="5"/>
  <c r="DM505" i="5"/>
  <c r="DN505" i="5"/>
  <c r="DO505" i="5"/>
  <c r="DP505" i="5"/>
  <c r="DQ505" i="5"/>
  <c r="DR506" i="5"/>
  <c r="CD506" i="5"/>
  <c r="DS506" i="5"/>
  <c r="CE506" i="5"/>
  <c r="DT506" i="5"/>
  <c r="CF506" i="5"/>
  <c r="DU506" i="5"/>
  <c r="CG506" i="5"/>
  <c r="CH506" i="5"/>
  <c r="CI506" i="5"/>
  <c r="CJ506" i="5"/>
  <c r="CK506" i="5"/>
  <c r="CL506" i="5"/>
  <c r="CM506" i="5"/>
  <c r="CN506" i="5"/>
  <c r="CO506" i="5"/>
  <c r="CP506" i="5"/>
  <c r="CQ506" i="5"/>
  <c r="CR506" i="5"/>
  <c r="CS506" i="5"/>
  <c r="CT506" i="5"/>
  <c r="CU506" i="5"/>
  <c r="CV506" i="5"/>
  <c r="CW506" i="5"/>
  <c r="CX506" i="5"/>
  <c r="CY506" i="5"/>
  <c r="CZ506" i="5"/>
  <c r="DA506" i="5"/>
  <c r="DB506" i="5"/>
  <c r="DC506" i="5"/>
  <c r="DD506" i="5"/>
  <c r="DE506" i="5"/>
  <c r="DF506" i="5"/>
  <c r="DG506" i="5"/>
  <c r="DH506" i="5"/>
  <c r="DI506" i="5"/>
  <c r="DJ506" i="5"/>
  <c r="DK506" i="5"/>
  <c r="DL506" i="5"/>
  <c r="DM506" i="5"/>
  <c r="DN506" i="5"/>
  <c r="DO506" i="5"/>
  <c r="DP506" i="5"/>
  <c r="DQ506" i="5"/>
  <c r="DR507" i="5"/>
  <c r="CD507" i="5"/>
  <c r="DS507" i="5"/>
  <c r="CE507" i="5"/>
  <c r="DT507" i="5"/>
  <c r="CF507" i="5"/>
  <c r="DU507" i="5"/>
  <c r="CG507" i="5"/>
  <c r="CH507" i="5"/>
  <c r="CI507" i="5"/>
  <c r="CJ507" i="5"/>
  <c r="CK507" i="5"/>
  <c r="CL507" i="5"/>
  <c r="CM507" i="5"/>
  <c r="CN507" i="5"/>
  <c r="CO507" i="5"/>
  <c r="CP507" i="5"/>
  <c r="CQ507" i="5"/>
  <c r="CR507" i="5"/>
  <c r="CS507" i="5"/>
  <c r="CT507" i="5"/>
  <c r="CU507" i="5"/>
  <c r="CV507" i="5"/>
  <c r="CW507" i="5"/>
  <c r="CX507" i="5"/>
  <c r="CY507" i="5"/>
  <c r="CZ507" i="5"/>
  <c r="DA507" i="5"/>
  <c r="DB507" i="5"/>
  <c r="DC507" i="5"/>
  <c r="DD507" i="5"/>
  <c r="DE507" i="5"/>
  <c r="DF507" i="5"/>
  <c r="DG507" i="5"/>
  <c r="DH507" i="5"/>
  <c r="DI507" i="5"/>
  <c r="DJ507" i="5"/>
  <c r="DK507" i="5"/>
  <c r="DL507" i="5"/>
  <c r="DM507" i="5"/>
  <c r="DN507" i="5"/>
  <c r="DO507" i="5"/>
  <c r="DP507" i="5"/>
  <c r="DQ507" i="5"/>
  <c r="DR508" i="5"/>
  <c r="CD508" i="5"/>
  <c r="DS508" i="5"/>
  <c r="CE508" i="5"/>
  <c r="DT508" i="5"/>
  <c r="CF508" i="5"/>
  <c r="DU508" i="5"/>
  <c r="CG508" i="5"/>
  <c r="CH508" i="5"/>
  <c r="CI508" i="5"/>
  <c r="CJ508" i="5"/>
  <c r="CK508" i="5"/>
  <c r="CL508" i="5"/>
  <c r="CM508" i="5"/>
  <c r="CN508" i="5"/>
  <c r="CO508" i="5"/>
  <c r="CP508" i="5"/>
  <c r="CQ508" i="5"/>
  <c r="CR508" i="5"/>
  <c r="CS508" i="5"/>
  <c r="CT508" i="5"/>
  <c r="CU508" i="5"/>
  <c r="CV508" i="5"/>
  <c r="CW508" i="5"/>
  <c r="CX508" i="5"/>
  <c r="CY508" i="5"/>
  <c r="CZ508" i="5"/>
  <c r="DA508" i="5"/>
  <c r="DB508" i="5"/>
  <c r="DC508" i="5"/>
  <c r="DD508" i="5"/>
  <c r="DE508" i="5"/>
  <c r="DF508" i="5"/>
  <c r="DG508" i="5"/>
  <c r="DH508" i="5"/>
  <c r="DI508" i="5"/>
  <c r="DJ508" i="5"/>
  <c r="DK508" i="5"/>
  <c r="DL508" i="5"/>
  <c r="DM508" i="5"/>
  <c r="DN508" i="5"/>
  <c r="DO508" i="5"/>
  <c r="DP508" i="5"/>
  <c r="DQ508" i="5"/>
  <c r="DR509" i="5"/>
  <c r="CD509" i="5"/>
  <c r="DS509" i="5"/>
  <c r="CE509" i="5"/>
  <c r="DT509" i="5"/>
  <c r="CF509" i="5"/>
  <c r="DU509" i="5"/>
  <c r="CG509" i="5"/>
  <c r="CH509" i="5"/>
  <c r="CI509" i="5"/>
  <c r="CJ509" i="5"/>
  <c r="CK509" i="5"/>
  <c r="CL509" i="5"/>
  <c r="CM509" i="5"/>
  <c r="CN509" i="5"/>
  <c r="CO509" i="5"/>
  <c r="CP509" i="5"/>
  <c r="CQ509" i="5"/>
  <c r="CR509" i="5"/>
  <c r="CS509" i="5"/>
  <c r="CT509" i="5"/>
  <c r="CU509" i="5"/>
  <c r="CV509" i="5"/>
  <c r="CW509" i="5"/>
  <c r="CX509" i="5"/>
  <c r="CY509" i="5"/>
  <c r="CZ509" i="5"/>
  <c r="DA509" i="5"/>
  <c r="DB509" i="5"/>
  <c r="DC509" i="5"/>
  <c r="DD509" i="5"/>
  <c r="DE509" i="5"/>
  <c r="DF509" i="5"/>
  <c r="DG509" i="5"/>
  <c r="DH509" i="5"/>
  <c r="DI509" i="5"/>
  <c r="DJ509" i="5"/>
  <c r="DK509" i="5"/>
  <c r="DL509" i="5"/>
  <c r="DM509" i="5"/>
  <c r="DN509" i="5"/>
  <c r="DO509" i="5"/>
  <c r="DP509" i="5"/>
  <c r="DQ509" i="5"/>
  <c r="DR510" i="5"/>
  <c r="CD510" i="5"/>
  <c r="DS510" i="5"/>
  <c r="CE510" i="5"/>
  <c r="DT510" i="5"/>
  <c r="CF510" i="5"/>
  <c r="DU510" i="5"/>
  <c r="CG510" i="5"/>
  <c r="CH510" i="5"/>
  <c r="CI510" i="5"/>
  <c r="CJ510" i="5"/>
  <c r="CK510" i="5"/>
  <c r="CL510" i="5"/>
  <c r="CM510" i="5"/>
  <c r="CN510" i="5"/>
  <c r="CO510" i="5"/>
  <c r="CP510" i="5"/>
  <c r="CQ510" i="5"/>
  <c r="CR510" i="5"/>
  <c r="CS510" i="5"/>
  <c r="CT510" i="5"/>
  <c r="CU510" i="5"/>
  <c r="CV510" i="5"/>
  <c r="CW510" i="5"/>
  <c r="CX510" i="5"/>
  <c r="CY510" i="5"/>
  <c r="CZ510" i="5"/>
  <c r="DA510" i="5"/>
  <c r="DB510" i="5"/>
  <c r="DC510" i="5"/>
  <c r="DD510" i="5"/>
  <c r="DE510" i="5"/>
  <c r="DF510" i="5"/>
  <c r="DG510" i="5"/>
  <c r="DH510" i="5"/>
  <c r="DI510" i="5"/>
  <c r="DJ510" i="5"/>
  <c r="DK510" i="5"/>
  <c r="DL510" i="5"/>
  <c r="DM510" i="5"/>
  <c r="DN510" i="5"/>
  <c r="DO510" i="5"/>
  <c r="DP510" i="5"/>
  <c r="DQ510" i="5"/>
  <c r="DR511" i="5"/>
  <c r="CD511" i="5"/>
  <c r="DS511" i="5"/>
  <c r="CE511" i="5"/>
  <c r="DT511" i="5"/>
  <c r="CF511" i="5"/>
  <c r="DU511" i="5"/>
  <c r="CG511" i="5"/>
  <c r="CH511" i="5"/>
  <c r="CI511" i="5"/>
  <c r="CJ511" i="5"/>
  <c r="CK511" i="5"/>
  <c r="CL511" i="5"/>
  <c r="CM511" i="5"/>
  <c r="CN511" i="5"/>
  <c r="CO511" i="5"/>
  <c r="CP511" i="5"/>
  <c r="CQ511" i="5"/>
  <c r="CR511" i="5"/>
  <c r="CS511" i="5"/>
  <c r="CT511" i="5"/>
  <c r="CU511" i="5"/>
  <c r="CV511" i="5"/>
  <c r="CW511" i="5"/>
  <c r="CX511" i="5"/>
  <c r="CY511" i="5"/>
  <c r="CZ511" i="5"/>
  <c r="DA511" i="5"/>
  <c r="DB511" i="5"/>
  <c r="DC511" i="5"/>
  <c r="DD511" i="5"/>
  <c r="DE511" i="5"/>
  <c r="DF511" i="5"/>
  <c r="DG511" i="5"/>
  <c r="DH511" i="5"/>
  <c r="DI511" i="5"/>
  <c r="DJ511" i="5"/>
  <c r="DK511" i="5"/>
  <c r="DL511" i="5"/>
  <c r="DM511" i="5"/>
  <c r="DN511" i="5"/>
  <c r="DO511" i="5"/>
  <c r="DP511" i="5"/>
  <c r="DQ511" i="5"/>
  <c r="DR512" i="5"/>
  <c r="CD512" i="5"/>
  <c r="DS512" i="5"/>
  <c r="CE512" i="5"/>
  <c r="DT512" i="5"/>
  <c r="CF512" i="5"/>
  <c r="DU512" i="5"/>
  <c r="CG512" i="5"/>
  <c r="CH512" i="5"/>
  <c r="CI512" i="5"/>
  <c r="CJ512" i="5"/>
  <c r="CK512" i="5"/>
  <c r="CL512" i="5"/>
  <c r="CM512" i="5"/>
  <c r="CN512" i="5"/>
  <c r="CO512" i="5"/>
  <c r="CP512" i="5"/>
  <c r="CQ512" i="5"/>
  <c r="CR512" i="5"/>
  <c r="CS512" i="5"/>
  <c r="CT512" i="5"/>
  <c r="CU512" i="5"/>
  <c r="CV512" i="5"/>
  <c r="CW512" i="5"/>
  <c r="CX512" i="5"/>
  <c r="CY512" i="5"/>
  <c r="CZ512" i="5"/>
  <c r="DA512" i="5"/>
  <c r="DB512" i="5"/>
  <c r="DC512" i="5"/>
  <c r="DD512" i="5"/>
  <c r="DE512" i="5"/>
  <c r="DF512" i="5"/>
  <c r="DG512" i="5"/>
  <c r="DH512" i="5"/>
  <c r="DI512" i="5"/>
  <c r="DJ512" i="5"/>
  <c r="DK512" i="5"/>
  <c r="DL512" i="5"/>
  <c r="DM512" i="5"/>
  <c r="DN512" i="5"/>
  <c r="DO512" i="5"/>
  <c r="DP512" i="5"/>
  <c r="DQ512" i="5"/>
  <c r="DR513" i="5"/>
  <c r="CD513" i="5"/>
  <c r="DS513" i="5"/>
  <c r="CE513" i="5"/>
  <c r="DT513" i="5"/>
  <c r="CF513" i="5"/>
  <c r="DU513" i="5"/>
  <c r="CG513" i="5"/>
  <c r="CH513" i="5"/>
  <c r="CI513" i="5"/>
  <c r="CJ513" i="5"/>
  <c r="CK513" i="5"/>
  <c r="CL513" i="5"/>
  <c r="CM513" i="5"/>
  <c r="CN513" i="5"/>
  <c r="CO513" i="5"/>
  <c r="CP513" i="5"/>
  <c r="CQ513" i="5"/>
  <c r="CR513" i="5"/>
  <c r="CS513" i="5"/>
  <c r="CT513" i="5"/>
  <c r="CU513" i="5"/>
  <c r="CV513" i="5"/>
  <c r="CW513" i="5"/>
  <c r="CX513" i="5"/>
  <c r="CY513" i="5"/>
  <c r="CZ513" i="5"/>
  <c r="DA513" i="5"/>
  <c r="DB513" i="5"/>
  <c r="DC513" i="5"/>
  <c r="DD513" i="5"/>
  <c r="DE513" i="5"/>
  <c r="DF513" i="5"/>
  <c r="DG513" i="5"/>
  <c r="DH513" i="5"/>
  <c r="DI513" i="5"/>
  <c r="DJ513" i="5"/>
  <c r="DK513" i="5"/>
  <c r="DL513" i="5"/>
  <c r="DM513" i="5"/>
  <c r="DN513" i="5"/>
  <c r="DO513" i="5"/>
  <c r="DP513" i="5"/>
  <c r="DQ513" i="5"/>
  <c r="DR514" i="5"/>
  <c r="CD514" i="5"/>
  <c r="DS514" i="5"/>
  <c r="CE514" i="5"/>
  <c r="DT514" i="5"/>
  <c r="CF514" i="5"/>
  <c r="DU514" i="5"/>
  <c r="CG514" i="5"/>
  <c r="CH514" i="5"/>
  <c r="CI514" i="5"/>
  <c r="CJ514" i="5"/>
  <c r="CK514" i="5"/>
  <c r="CL514" i="5"/>
  <c r="CM514" i="5"/>
  <c r="CN514" i="5"/>
  <c r="CO514" i="5"/>
  <c r="CP514" i="5"/>
  <c r="CQ514" i="5"/>
  <c r="CR514" i="5"/>
  <c r="CS514" i="5"/>
  <c r="CT514" i="5"/>
  <c r="CU514" i="5"/>
  <c r="CV514" i="5"/>
  <c r="CW514" i="5"/>
  <c r="CX514" i="5"/>
  <c r="CY514" i="5"/>
  <c r="CZ514" i="5"/>
  <c r="DA514" i="5"/>
  <c r="DB514" i="5"/>
  <c r="DC514" i="5"/>
  <c r="DD514" i="5"/>
  <c r="DE514" i="5"/>
  <c r="DF514" i="5"/>
  <c r="DG514" i="5"/>
  <c r="DH514" i="5"/>
  <c r="DI514" i="5"/>
  <c r="DJ514" i="5"/>
  <c r="DK514" i="5"/>
  <c r="DL514" i="5"/>
  <c r="DM514" i="5"/>
  <c r="DN514" i="5"/>
  <c r="DO514" i="5"/>
  <c r="DP514" i="5"/>
  <c r="DQ514" i="5"/>
  <c r="DR515" i="5"/>
  <c r="CD515" i="5"/>
  <c r="DS515" i="5"/>
  <c r="CE515" i="5"/>
  <c r="DT515" i="5"/>
  <c r="CF515" i="5"/>
  <c r="DU515" i="5"/>
  <c r="CG515" i="5"/>
  <c r="CH515" i="5"/>
  <c r="CI515" i="5"/>
  <c r="CJ515" i="5"/>
  <c r="CK515" i="5"/>
  <c r="CL515" i="5"/>
  <c r="CM515" i="5"/>
  <c r="CN515" i="5"/>
  <c r="CO515" i="5"/>
  <c r="CP515" i="5"/>
  <c r="CQ515" i="5"/>
  <c r="CR515" i="5"/>
  <c r="CS515" i="5"/>
  <c r="CT515" i="5"/>
  <c r="CU515" i="5"/>
  <c r="CV515" i="5"/>
  <c r="CW515" i="5"/>
  <c r="CX515" i="5"/>
  <c r="CY515" i="5"/>
  <c r="CZ515" i="5"/>
  <c r="DA515" i="5"/>
  <c r="DB515" i="5"/>
  <c r="DC515" i="5"/>
  <c r="DD515" i="5"/>
  <c r="DE515" i="5"/>
  <c r="DF515" i="5"/>
  <c r="DG515" i="5"/>
  <c r="DH515" i="5"/>
  <c r="DI515" i="5"/>
  <c r="DJ515" i="5"/>
  <c r="DK515" i="5"/>
  <c r="DL515" i="5"/>
  <c r="DM515" i="5"/>
  <c r="DN515" i="5"/>
  <c r="DO515" i="5"/>
  <c r="DP515" i="5"/>
  <c r="DQ515" i="5"/>
  <c r="DR516" i="5"/>
  <c r="CD516" i="5"/>
  <c r="DS516" i="5"/>
  <c r="CE516" i="5"/>
  <c r="DT516" i="5"/>
  <c r="CF516" i="5"/>
  <c r="DU516" i="5"/>
  <c r="CG516" i="5"/>
  <c r="CH516" i="5"/>
  <c r="CI516" i="5"/>
  <c r="CJ516" i="5"/>
  <c r="CK516" i="5"/>
  <c r="CL516" i="5"/>
  <c r="CM516" i="5"/>
  <c r="CN516" i="5"/>
  <c r="CO516" i="5"/>
  <c r="CP516" i="5"/>
  <c r="CQ516" i="5"/>
  <c r="CR516" i="5"/>
  <c r="CS516" i="5"/>
  <c r="CT516" i="5"/>
  <c r="CU516" i="5"/>
  <c r="CV516" i="5"/>
  <c r="CW516" i="5"/>
  <c r="CX516" i="5"/>
  <c r="CY516" i="5"/>
  <c r="CZ516" i="5"/>
  <c r="DA516" i="5"/>
  <c r="DB516" i="5"/>
  <c r="DC516" i="5"/>
  <c r="DD516" i="5"/>
  <c r="DE516" i="5"/>
  <c r="DF516" i="5"/>
  <c r="DG516" i="5"/>
  <c r="DH516" i="5"/>
  <c r="DI516" i="5"/>
  <c r="DJ516" i="5"/>
  <c r="DK516" i="5"/>
  <c r="DL516" i="5"/>
  <c r="DM516" i="5"/>
  <c r="DN516" i="5"/>
  <c r="DO516" i="5"/>
  <c r="DP516" i="5"/>
  <c r="DQ516" i="5"/>
  <c r="D517" i="5"/>
  <c r="F517" i="5"/>
  <c r="G517" i="5"/>
  <c r="M517" i="5"/>
  <c r="Y517" i="5"/>
  <c r="Z517" i="5"/>
  <c r="AA517" i="5"/>
  <c r="AB517" i="5"/>
  <c r="AC517" i="5"/>
  <c r="AE517" i="5"/>
  <c r="AF517" i="5"/>
  <c r="AG517" i="5"/>
  <c r="AW517" i="5"/>
  <c r="AY517" i="5"/>
  <c r="BB517" i="5"/>
  <c r="BR517" i="5"/>
  <c r="BS517" i="5"/>
  <c r="BU517" i="5"/>
  <c r="BV517" i="5"/>
  <c r="BX517" i="5"/>
  <c r="DR517" i="5"/>
  <c r="CD517" i="5"/>
  <c r="DS517" i="5"/>
  <c r="CE517" i="5"/>
  <c r="DT517" i="5"/>
  <c r="CF517" i="5"/>
  <c r="DU517" i="5"/>
  <c r="CG517" i="5"/>
  <c r="CH517" i="5"/>
  <c r="CI517" i="5"/>
  <c r="CJ517" i="5"/>
  <c r="CK517" i="5"/>
  <c r="CL517" i="5"/>
  <c r="CM517" i="5"/>
  <c r="CN517" i="5"/>
  <c r="CO517" i="5"/>
  <c r="CP517" i="5"/>
  <c r="CQ517" i="5"/>
  <c r="CR517" i="5"/>
  <c r="CS517" i="5"/>
  <c r="CT517" i="5"/>
  <c r="CU517" i="5"/>
  <c r="CV517" i="5"/>
  <c r="CW517" i="5"/>
  <c r="CX517" i="5"/>
  <c r="CY517" i="5"/>
  <c r="CZ517" i="5"/>
  <c r="DA517" i="5"/>
  <c r="DB517" i="5"/>
  <c r="DC517" i="5"/>
  <c r="DD517" i="5"/>
  <c r="DE517" i="5"/>
  <c r="DF517" i="5"/>
  <c r="DG517" i="5"/>
  <c r="DH517" i="5"/>
  <c r="DI517" i="5"/>
  <c r="DJ517" i="5"/>
  <c r="DK517" i="5"/>
  <c r="DL517" i="5"/>
  <c r="DM517" i="5"/>
  <c r="DN517" i="5"/>
  <c r="DO517" i="5"/>
  <c r="DP517" i="5"/>
  <c r="DQ517" i="5"/>
  <c r="DR518" i="5"/>
  <c r="CD518" i="5"/>
  <c r="DS518" i="5"/>
  <c r="CE518" i="5"/>
  <c r="DT518" i="5"/>
  <c r="CF518" i="5"/>
  <c r="DU518" i="5"/>
  <c r="CG518" i="5"/>
  <c r="CH518" i="5"/>
  <c r="CI518" i="5"/>
  <c r="CJ518" i="5"/>
  <c r="CK518" i="5"/>
  <c r="CL518" i="5"/>
  <c r="CM518" i="5"/>
  <c r="CN518" i="5"/>
  <c r="CO518" i="5"/>
  <c r="CP518" i="5"/>
  <c r="CQ518" i="5"/>
  <c r="CR518" i="5"/>
  <c r="CS518" i="5"/>
  <c r="CT518" i="5"/>
  <c r="CU518" i="5"/>
  <c r="CV518" i="5"/>
  <c r="CW518" i="5"/>
  <c r="CX518" i="5"/>
  <c r="CY518" i="5"/>
  <c r="CZ518" i="5"/>
  <c r="DA518" i="5"/>
  <c r="DB518" i="5"/>
  <c r="DC518" i="5"/>
  <c r="DD518" i="5"/>
  <c r="DE518" i="5"/>
  <c r="DF518" i="5"/>
  <c r="DG518" i="5"/>
  <c r="DH518" i="5"/>
  <c r="DI518" i="5"/>
  <c r="DJ518" i="5"/>
  <c r="DK518" i="5"/>
  <c r="DL518" i="5"/>
  <c r="DM518" i="5"/>
  <c r="DN518" i="5"/>
  <c r="DO518" i="5"/>
  <c r="DP518" i="5"/>
  <c r="DQ518" i="5"/>
  <c r="DR519" i="5"/>
  <c r="CD519" i="5"/>
  <c r="DS519" i="5"/>
  <c r="CE519" i="5"/>
  <c r="DT519" i="5"/>
  <c r="CF519" i="5"/>
  <c r="DU519" i="5"/>
  <c r="CG519" i="5"/>
  <c r="CH519" i="5"/>
  <c r="CI519" i="5"/>
  <c r="CJ519" i="5"/>
  <c r="CK519" i="5"/>
  <c r="CL519" i="5"/>
  <c r="CM519" i="5"/>
  <c r="CN519" i="5"/>
  <c r="CO519" i="5"/>
  <c r="CP519" i="5"/>
  <c r="CQ519" i="5"/>
  <c r="CR519" i="5"/>
  <c r="CS519" i="5"/>
  <c r="CT519" i="5"/>
  <c r="CU519" i="5"/>
  <c r="CV519" i="5"/>
  <c r="CW519" i="5"/>
  <c r="CX519" i="5"/>
  <c r="CY519" i="5"/>
  <c r="CZ519" i="5"/>
  <c r="DA519" i="5"/>
  <c r="DB519" i="5"/>
  <c r="DC519" i="5"/>
  <c r="DD519" i="5"/>
  <c r="DE519" i="5"/>
  <c r="DF519" i="5"/>
  <c r="DG519" i="5"/>
  <c r="DH519" i="5"/>
  <c r="DI519" i="5"/>
  <c r="DJ519" i="5"/>
  <c r="DK519" i="5"/>
  <c r="DL519" i="5"/>
  <c r="DM519" i="5"/>
  <c r="DN519" i="5"/>
  <c r="DO519" i="5"/>
  <c r="DP519" i="5"/>
  <c r="DQ519" i="5"/>
  <c r="DR520" i="5"/>
  <c r="CD520" i="5"/>
  <c r="DS520" i="5"/>
  <c r="CE520" i="5"/>
  <c r="DT520" i="5"/>
  <c r="CF520" i="5"/>
  <c r="DU520" i="5"/>
  <c r="CG520" i="5"/>
  <c r="CH520" i="5"/>
  <c r="CI520" i="5"/>
  <c r="CJ520" i="5"/>
  <c r="CK520" i="5"/>
  <c r="CL520" i="5"/>
  <c r="CM520" i="5"/>
  <c r="CN520" i="5"/>
  <c r="CO520" i="5"/>
  <c r="CP520" i="5"/>
  <c r="CQ520" i="5"/>
  <c r="CR520" i="5"/>
  <c r="CS520" i="5"/>
  <c r="CT520" i="5"/>
  <c r="CU520" i="5"/>
  <c r="CV520" i="5"/>
  <c r="CW520" i="5"/>
  <c r="CX520" i="5"/>
  <c r="CY520" i="5"/>
  <c r="CZ520" i="5"/>
  <c r="DA520" i="5"/>
  <c r="DB520" i="5"/>
  <c r="DC520" i="5"/>
  <c r="DD520" i="5"/>
  <c r="DE520" i="5"/>
  <c r="DF520" i="5"/>
  <c r="DG520" i="5"/>
  <c r="DH520" i="5"/>
  <c r="DI520" i="5"/>
  <c r="DJ520" i="5"/>
  <c r="DK520" i="5"/>
  <c r="DL520" i="5"/>
  <c r="DM520" i="5"/>
  <c r="DN520" i="5"/>
  <c r="DO520" i="5"/>
  <c r="DP520" i="5"/>
  <c r="DQ520" i="5"/>
  <c r="DR521" i="5"/>
  <c r="CD521" i="5"/>
  <c r="DS521" i="5"/>
  <c r="CE521" i="5"/>
  <c r="DT521" i="5"/>
  <c r="CF521" i="5"/>
  <c r="DU521" i="5"/>
  <c r="CG521" i="5"/>
  <c r="CH521" i="5"/>
  <c r="CI521" i="5"/>
  <c r="CJ521" i="5"/>
  <c r="CK521" i="5"/>
  <c r="CL521" i="5"/>
  <c r="CM521" i="5"/>
  <c r="CN521" i="5"/>
  <c r="CO521" i="5"/>
  <c r="CP521" i="5"/>
  <c r="CQ521" i="5"/>
  <c r="CR521" i="5"/>
  <c r="CS521" i="5"/>
  <c r="CT521" i="5"/>
  <c r="CU521" i="5"/>
  <c r="CV521" i="5"/>
  <c r="CW521" i="5"/>
  <c r="CX521" i="5"/>
  <c r="CY521" i="5"/>
  <c r="CZ521" i="5"/>
  <c r="DA521" i="5"/>
  <c r="DB521" i="5"/>
  <c r="DC521" i="5"/>
  <c r="DD521" i="5"/>
  <c r="DE521" i="5"/>
  <c r="DF521" i="5"/>
  <c r="DG521" i="5"/>
  <c r="DH521" i="5"/>
  <c r="DI521" i="5"/>
  <c r="DJ521" i="5"/>
  <c r="DK521" i="5"/>
  <c r="DL521" i="5"/>
  <c r="DM521" i="5"/>
  <c r="DN521" i="5"/>
  <c r="DO521" i="5"/>
  <c r="DP521" i="5"/>
  <c r="DQ521" i="5"/>
  <c r="DR522" i="5"/>
  <c r="CD522" i="5"/>
  <c r="DS522" i="5"/>
  <c r="CE522" i="5"/>
  <c r="DT522" i="5"/>
  <c r="CF522" i="5"/>
  <c r="DU522" i="5"/>
  <c r="CG522" i="5"/>
  <c r="CH522" i="5"/>
  <c r="CI522" i="5"/>
  <c r="CJ522" i="5"/>
  <c r="CK522" i="5"/>
  <c r="CL522" i="5"/>
  <c r="CM522" i="5"/>
  <c r="CN522" i="5"/>
  <c r="CO522" i="5"/>
  <c r="CP522" i="5"/>
  <c r="CQ522" i="5"/>
  <c r="CR522" i="5"/>
  <c r="CS522" i="5"/>
  <c r="CT522" i="5"/>
  <c r="CU522" i="5"/>
  <c r="CV522" i="5"/>
  <c r="CW522" i="5"/>
  <c r="CX522" i="5"/>
  <c r="CY522" i="5"/>
  <c r="CZ522" i="5"/>
  <c r="DA522" i="5"/>
  <c r="DB522" i="5"/>
  <c r="DC522" i="5"/>
  <c r="DD522" i="5"/>
  <c r="DE522" i="5"/>
  <c r="DF522" i="5"/>
  <c r="DG522" i="5"/>
  <c r="DH522" i="5"/>
  <c r="DI522" i="5"/>
  <c r="DJ522" i="5"/>
  <c r="DK522" i="5"/>
  <c r="DL522" i="5"/>
  <c r="DM522" i="5"/>
  <c r="DN522" i="5"/>
  <c r="DO522" i="5"/>
  <c r="DP522" i="5"/>
  <c r="DQ522" i="5"/>
  <c r="DR523" i="5"/>
  <c r="CD523" i="5"/>
  <c r="DS523" i="5"/>
  <c r="CE523" i="5"/>
  <c r="DT523" i="5"/>
  <c r="CF523" i="5"/>
  <c r="DU523" i="5"/>
  <c r="CG523" i="5"/>
  <c r="CH523" i="5"/>
  <c r="CI523" i="5"/>
  <c r="CJ523" i="5"/>
  <c r="CK523" i="5"/>
  <c r="CL523" i="5"/>
  <c r="CM523" i="5"/>
  <c r="CN523" i="5"/>
  <c r="CO523" i="5"/>
  <c r="CP523" i="5"/>
  <c r="CQ523" i="5"/>
  <c r="CR523" i="5"/>
  <c r="CS523" i="5"/>
  <c r="CT523" i="5"/>
  <c r="CU523" i="5"/>
  <c r="CV523" i="5"/>
  <c r="CW523" i="5"/>
  <c r="CX523" i="5"/>
  <c r="CY523" i="5"/>
  <c r="CZ523" i="5"/>
  <c r="DA523" i="5"/>
  <c r="DB523" i="5"/>
  <c r="DC523" i="5"/>
  <c r="DD523" i="5"/>
  <c r="DE523" i="5"/>
  <c r="DF523" i="5"/>
  <c r="DG523" i="5"/>
  <c r="DH523" i="5"/>
  <c r="DI523" i="5"/>
  <c r="DJ523" i="5"/>
  <c r="DK523" i="5"/>
  <c r="DL523" i="5"/>
  <c r="DM523" i="5"/>
  <c r="DN523" i="5"/>
  <c r="DO523" i="5"/>
  <c r="DP523" i="5"/>
  <c r="DQ523" i="5"/>
  <c r="DR524" i="5"/>
  <c r="CD524" i="5"/>
  <c r="DS524" i="5"/>
  <c r="CE524" i="5"/>
  <c r="DT524" i="5"/>
  <c r="CF524" i="5"/>
  <c r="DU524" i="5"/>
  <c r="CG524" i="5"/>
  <c r="CH524" i="5"/>
  <c r="CI524" i="5"/>
  <c r="CJ524" i="5"/>
  <c r="CK524" i="5"/>
  <c r="CL524" i="5"/>
  <c r="CM524" i="5"/>
  <c r="CN524" i="5"/>
  <c r="CO524" i="5"/>
  <c r="CP524" i="5"/>
  <c r="CQ524" i="5"/>
  <c r="CR524" i="5"/>
  <c r="CS524" i="5"/>
  <c r="CT524" i="5"/>
  <c r="CU524" i="5"/>
  <c r="CV524" i="5"/>
  <c r="CW524" i="5"/>
  <c r="CX524" i="5"/>
  <c r="CY524" i="5"/>
  <c r="CZ524" i="5"/>
  <c r="DA524" i="5"/>
  <c r="DB524" i="5"/>
  <c r="DC524" i="5"/>
  <c r="DD524" i="5"/>
  <c r="DE524" i="5"/>
  <c r="DF524" i="5"/>
  <c r="DG524" i="5"/>
  <c r="DH524" i="5"/>
  <c r="DI524" i="5"/>
  <c r="DJ524" i="5"/>
  <c r="DK524" i="5"/>
  <c r="DL524" i="5"/>
  <c r="DM524" i="5"/>
  <c r="DN524" i="5"/>
  <c r="DO524" i="5"/>
  <c r="DP524" i="5"/>
  <c r="DQ524" i="5"/>
  <c r="DR525" i="5"/>
  <c r="CD525" i="5"/>
  <c r="DS525" i="5"/>
  <c r="CE525" i="5"/>
  <c r="DT525" i="5"/>
  <c r="CF525" i="5"/>
  <c r="DU525" i="5"/>
  <c r="CG525" i="5"/>
  <c r="CH525" i="5"/>
  <c r="CI525" i="5"/>
  <c r="CJ525" i="5"/>
  <c r="CK525" i="5"/>
  <c r="CL525" i="5"/>
  <c r="CM525" i="5"/>
  <c r="CN525" i="5"/>
  <c r="CO525" i="5"/>
  <c r="CP525" i="5"/>
  <c r="CQ525" i="5"/>
  <c r="CR525" i="5"/>
  <c r="CS525" i="5"/>
  <c r="CT525" i="5"/>
  <c r="CU525" i="5"/>
  <c r="CV525" i="5"/>
  <c r="CW525" i="5"/>
  <c r="CX525" i="5"/>
  <c r="CY525" i="5"/>
  <c r="CZ525" i="5"/>
  <c r="DA525" i="5"/>
  <c r="DB525" i="5"/>
  <c r="DC525" i="5"/>
  <c r="DD525" i="5"/>
  <c r="DE525" i="5"/>
  <c r="DF525" i="5"/>
  <c r="DG525" i="5"/>
  <c r="DH525" i="5"/>
  <c r="DI525" i="5"/>
  <c r="DJ525" i="5"/>
  <c r="DK525" i="5"/>
  <c r="DL525" i="5"/>
  <c r="DM525" i="5"/>
  <c r="DN525" i="5"/>
  <c r="DO525" i="5"/>
  <c r="DP525" i="5"/>
  <c r="DQ525" i="5"/>
  <c r="DR526" i="5"/>
  <c r="CD526" i="5"/>
  <c r="DS526" i="5"/>
  <c r="CE526" i="5"/>
  <c r="DT526" i="5"/>
  <c r="CF526" i="5"/>
  <c r="DU526" i="5"/>
  <c r="CG526" i="5"/>
  <c r="CH526" i="5"/>
  <c r="CI526" i="5"/>
  <c r="CJ526" i="5"/>
  <c r="CK526" i="5"/>
  <c r="CL526" i="5"/>
  <c r="CM526" i="5"/>
  <c r="CN526" i="5"/>
  <c r="CO526" i="5"/>
  <c r="CP526" i="5"/>
  <c r="CQ526" i="5"/>
  <c r="CR526" i="5"/>
  <c r="CS526" i="5"/>
  <c r="CT526" i="5"/>
  <c r="CU526" i="5"/>
  <c r="CV526" i="5"/>
  <c r="CW526" i="5"/>
  <c r="CX526" i="5"/>
  <c r="CY526" i="5"/>
  <c r="CZ526" i="5"/>
  <c r="DA526" i="5"/>
  <c r="DB526" i="5"/>
  <c r="DC526" i="5"/>
  <c r="DD526" i="5"/>
  <c r="DE526" i="5"/>
  <c r="DF526" i="5"/>
  <c r="DG526" i="5"/>
  <c r="DH526" i="5"/>
  <c r="DI526" i="5"/>
  <c r="DJ526" i="5"/>
  <c r="DK526" i="5"/>
  <c r="DL526" i="5"/>
  <c r="DM526" i="5"/>
  <c r="DN526" i="5"/>
  <c r="DO526" i="5"/>
  <c r="DP526" i="5"/>
  <c r="DQ526" i="5"/>
  <c r="CD593" i="5"/>
  <c r="CE593" i="5"/>
  <c r="CF593" i="5"/>
  <c r="CG593" i="5"/>
  <c r="DR594" i="5"/>
  <c r="CD594" i="5"/>
  <c r="DS594" i="5"/>
  <c r="CE594" i="5"/>
  <c r="DT594" i="5"/>
  <c r="CF594" i="5"/>
  <c r="DU594" i="5"/>
  <c r="CG594" i="5"/>
  <c r="CH594" i="5"/>
  <c r="CI594" i="5"/>
  <c r="CJ594" i="5"/>
  <c r="CK594" i="5"/>
  <c r="CL594" i="5"/>
  <c r="CM594" i="5"/>
  <c r="CN594" i="5"/>
  <c r="CO594" i="5"/>
  <c r="CP594" i="5"/>
  <c r="CQ594" i="5"/>
  <c r="CR594" i="5"/>
  <c r="CS594" i="5"/>
  <c r="CT594" i="5"/>
  <c r="CU594" i="5"/>
  <c r="CV594" i="5"/>
  <c r="CW594" i="5"/>
  <c r="CX594" i="5"/>
  <c r="CY594" i="5"/>
  <c r="CZ594" i="5"/>
  <c r="DA594" i="5"/>
  <c r="DB594" i="5"/>
  <c r="DC594" i="5"/>
  <c r="DD594" i="5"/>
  <c r="DE594" i="5"/>
  <c r="DF594" i="5"/>
  <c r="DG594" i="5"/>
  <c r="DH594" i="5"/>
  <c r="DI594" i="5"/>
  <c r="DJ594" i="5"/>
  <c r="DK594" i="5"/>
  <c r="DL594" i="5"/>
  <c r="DM594" i="5"/>
  <c r="DN594" i="5"/>
  <c r="DO594" i="5"/>
  <c r="DP594" i="5"/>
  <c r="DQ594" i="5"/>
  <c r="DR595" i="5"/>
  <c r="CD595" i="5"/>
  <c r="DS595" i="5"/>
  <c r="CE595" i="5"/>
  <c r="DT595" i="5"/>
  <c r="CF595" i="5"/>
  <c r="DU595" i="5"/>
  <c r="CG595" i="5"/>
  <c r="CH595" i="5"/>
  <c r="CI595" i="5"/>
  <c r="CJ595" i="5"/>
  <c r="CK595" i="5"/>
  <c r="CL595" i="5"/>
  <c r="CM595" i="5"/>
  <c r="CN595" i="5"/>
  <c r="CO595" i="5"/>
  <c r="CP595" i="5"/>
  <c r="CQ595" i="5"/>
  <c r="CR595" i="5"/>
  <c r="CS595" i="5"/>
  <c r="CT595" i="5"/>
  <c r="CU595" i="5"/>
  <c r="CV595" i="5"/>
  <c r="CW595" i="5"/>
  <c r="CX595" i="5"/>
  <c r="CY595" i="5"/>
  <c r="CZ595" i="5"/>
  <c r="DA595" i="5"/>
  <c r="DB595" i="5"/>
  <c r="DC595" i="5"/>
  <c r="DD595" i="5"/>
  <c r="DE595" i="5"/>
  <c r="DF595" i="5"/>
  <c r="DG595" i="5"/>
  <c r="DH595" i="5"/>
  <c r="DI595" i="5"/>
  <c r="DJ595" i="5"/>
  <c r="DK595" i="5"/>
  <c r="DL595" i="5"/>
  <c r="DM595" i="5"/>
  <c r="DN595" i="5"/>
  <c r="DO595" i="5"/>
  <c r="DP595" i="5"/>
  <c r="DQ595" i="5"/>
  <c r="B596" i="5"/>
  <c r="D596" i="5"/>
  <c r="E596" i="5"/>
  <c r="F596" i="5"/>
  <c r="G596" i="5"/>
  <c r="H596" i="5"/>
  <c r="J596" i="5"/>
  <c r="K596" i="5"/>
  <c r="M596" i="5"/>
  <c r="N596" i="5"/>
  <c r="O596" i="5"/>
  <c r="P596" i="5"/>
  <c r="Q596" i="5"/>
  <c r="R596" i="5"/>
  <c r="S596" i="5"/>
  <c r="U596" i="5"/>
  <c r="V596" i="5"/>
  <c r="W596" i="5"/>
  <c r="X596" i="5"/>
  <c r="Y596" i="5"/>
  <c r="Z596" i="5"/>
  <c r="AA596" i="5"/>
  <c r="AB596" i="5"/>
  <c r="AC596" i="5"/>
  <c r="AD596" i="5"/>
  <c r="AE596" i="5"/>
  <c r="AF596" i="5"/>
  <c r="AG596" i="5"/>
  <c r="AH596" i="5"/>
  <c r="AI596" i="5"/>
  <c r="AJ596" i="5"/>
  <c r="AK596" i="5"/>
  <c r="AL596" i="5"/>
  <c r="AN596" i="5"/>
  <c r="AO596" i="5"/>
  <c r="AP596" i="5"/>
  <c r="AQ596" i="5"/>
  <c r="AR596" i="5"/>
  <c r="AS596" i="5"/>
  <c r="AT596" i="5"/>
  <c r="AU596" i="5"/>
  <c r="AV596" i="5"/>
  <c r="AW596" i="5"/>
  <c r="AX596" i="5"/>
  <c r="AY596" i="5"/>
  <c r="AZ596" i="5"/>
  <c r="BA596" i="5"/>
  <c r="BB596" i="5"/>
  <c r="BC596" i="5"/>
  <c r="BD596" i="5"/>
  <c r="BE596" i="5"/>
  <c r="BG596" i="5"/>
  <c r="BI596" i="5"/>
  <c r="BJ596" i="5"/>
  <c r="BK596" i="5"/>
  <c r="BL596" i="5"/>
  <c r="BM596" i="5"/>
  <c r="BN596" i="5"/>
  <c r="BO596" i="5"/>
  <c r="BP596" i="5"/>
  <c r="BQ596" i="5"/>
  <c r="BR596" i="5"/>
  <c r="BS596" i="5"/>
  <c r="BT596" i="5"/>
  <c r="BU596" i="5"/>
  <c r="BV596" i="5"/>
  <c r="BW596" i="5"/>
  <c r="BX596" i="5"/>
  <c r="CA596" i="5"/>
  <c r="CB596" i="5"/>
  <c r="CC596" i="5"/>
  <c r="DR596" i="5"/>
  <c r="CD596" i="5"/>
  <c r="DS596" i="5"/>
  <c r="CE596" i="5"/>
  <c r="DT596" i="5"/>
  <c r="CF596" i="5"/>
  <c r="DU596" i="5"/>
  <c r="CG596" i="5"/>
  <c r="CH596" i="5"/>
  <c r="CI596" i="5"/>
  <c r="CJ596" i="5"/>
  <c r="CK596" i="5"/>
  <c r="CL596" i="5"/>
  <c r="CM596" i="5"/>
  <c r="CN596" i="5"/>
  <c r="CO596" i="5"/>
  <c r="CP596" i="5"/>
  <c r="CQ596" i="5"/>
  <c r="CR596" i="5"/>
  <c r="CS596" i="5"/>
  <c r="CT596" i="5"/>
  <c r="CU596" i="5"/>
  <c r="CV596" i="5"/>
  <c r="CW596" i="5"/>
  <c r="CX596" i="5"/>
  <c r="CY596" i="5"/>
  <c r="CZ596" i="5"/>
  <c r="DA596" i="5"/>
  <c r="DB596" i="5"/>
  <c r="DC596" i="5"/>
  <c r="DD596" i="5"/>
  <c r="DE596" i="5"/>
  <c r="DF596" i="5"/>
  <c r="DG596" i="5"/>
  <c r="DH596" i="5"/>
  <c r="DI596" i="5"/>
  <c r="DJ596" i="5"/>
  <c r="DK596" i="5"/>
  <c r="DL596" i="5"/>
  <c r="DM596" i="5"/>
  <c r="DN596" i="5"/>
  <c r="DO596" i="5"/>
  <c r="DP596" i="5"/>
  <c r="DQ596" i="5"/>
  <c r="DR597" i="5"/>
  <c r="CD597" i="5"/>
  <c r="DS597" i="5"/>
  <c r="CE597" i="5"/>
  <c r="DT597" i="5"/>
  <c r="CF597" i="5"/>
  <c r="DU597" i="5"/>
  <c r="CG597" i="5"/>
  <c r="CH597" i="5"/>
  <c r="CI597" i="5"/>
  <c r="CJ597" i="5"/>
  <c r="CK597" i="5"/>
  <c r="CL597" i="5"/>
  <c r="CM597" i="5"/>
  <c r="CN597" i="5"/>
  <c r="CO597" i="5"/>
  <c r="CP597" i="5"/>
  <c r="CQ597" i="5"/>
  <c r="CR597" i="5"/>
  <c r="CS597" i="5"/>
  <c r="CT597" i="5"/>
  <c r="CU597" i="5"/>
  <c r="CV597" i="5"/>
  <c r="CW597" i="5"/>
  <c r="CX597" i="5"/>
  <c r="CY597" i="5"/>
  <c r="CZ597" i="5"/>
  <c r="DA597" i="5"/>
  <c r="DB597" i="5"/>
  <c r="DC597" i="5"/>
  <c r="DD597" i="5"/>
  <c r="DE597" i="5"/>
  <c r="DF597" i="5"/>
  <c r="DG597" i="5"/>
  <c r="DH597" i="5"/>
  <c r="DI597" i="5"/>
  <c r="DJ597" i="5"/>
  <c r="DK597" i="5"/>
  <c r="DL597" i="5"/>
  <c r="DM597" i="5"/>
  <c r="DN597" i="5"/>
  <c r="DO597" i="5"/>
  <c r="DP597" i="5"/>
  <c r="DQ597" i="5"/>
  <c r="DR598" i="5"/>
  <c r="CD598" i="5"/>
  <c r="DS598" i="5"/>
  <c r="CE598" i="5"/>
  <c r="DT598" i="5"/>
  <c r="CF598" i="5"/>
  <c r="DU598" i="5"/>
  <c r="CG598" i="5"/>
  <c r="CH598" i="5"/>
  <c r="CI598" i="5"/>
  <c r="CJ598" i="5"/>
  <c r="CK598" i="5"/>
  <c r="CL598" i="5"/>
  <c r="CM598" i="5"/>
  <c r="CN598" i="5"/>
  <c r="CO598" i="5"/>
  <c r="CP598" i="5"/>
  <c r="CQ598" i="5"/>
  <c r="CR598" i="5"/>
  <c r="CS598" i="5"/>
  <c r="CT598" i="5"/>
  <c r="CU598" i="5"/>
  <c r="CV598" i="5"/>
  <c r="CW598" i="5"/>
  <c r="CX598" i="5"/>
  <c r="CY598" i="5"/>
  <c r="CZ598" i="5"/>
  <c r="DA598" i="5"/>
  <c r="DB598" i="5"/>
  <c r="DC598" i="5"/>
  <c r="DD598" i="5"/>
  <c r="DE598" i="5"/>
  <c r="DF598" i="5"/>
  <c r="DG598" i="5"/>
  <c r="DH598" i="5"/>
  <c r="DI598" i="5"/>
  <c r="DJ598" i="5"/>
  <c r="DK598" i="5"/>
  <c r="DL598" i="5"/>
  <c r="DM598" i="5"/>
  <c r="DN598" i="5"/>
  <c r="DO598" i="5"/>
  <c r="DP598" i="5"/>
  <c r="DQ598" i="5"/>
  <c r="DR599" i="5"/>
  <c r="CD599" i="5"/>
  <c r="DS599" i="5"/>
  <c r="CE599" i="5"/>
  <c r="DT599" i="5"/>
  <c r="CF599" i="5"/>
  <c r="DU599" i="5"/>
  <c r="CG599" i="5"/>
  <c r="CH599" i="5"/>
  <c r="CI599" i="5"/>
  <c r="CJ599" i="5"/>
  <c r="CK599" i="5"/>
  <c r="CL599" i="5"/>
  <c r="CM599" i="5"/>
  <c r="CN599" i="5"/>
  <c r="CO599" i="5"/>
  <c r="CP599" i="5"/>
  <c r="CQ599" i="5"/>
  <c r="CR599" i="5"/>
  <c r="CS599" i="5"/>
  <c r="CT599" i="5"/>
  <c r="CU599" i="5"/>
  <c r="CV599" i="5"/>
  <c r="CW599" i="5"/>
  <c r="CX599" i="5"/>
  <c r="CY599" i="5"/>
  <c r="CZ599" i="5"/>
  <c r="DA599" i="5"/>
  <c r="DB599" i="5"/>
  <c r="DC599" i="5"/>
  <c r="DD599" i="5"/>
  <c r="DE599" i="5"/>
  <c r="DF599" i="5"/>
  <c r="DG599" i="5"/>
  <c r="DH599" i="5"/>
  <c r="DI599" i="5"/>
  <c r="DJ599" i="5"/>
  <c r="DK599" i="5"/>
  <c r="DL599" i="5"/>
  <c r="DM599" i="5"/>
  <c r="DN599" i="5"/>
  <c r="DO599" i="5"/>
  <c r="DP599" i="5"/>
  <c r="DQ599" i="5"/>
  <c r="CH607" i="5"/>
  <c r="CI607" i="5"/>
  <c r="CJ607" i="5"/>
  <c r="CK607" i="5"/>
  <c r="CL607" i="5"/>
  <c r="CM607" i="5"/>
  <c r="CN607" i="5"/>
  <c r="CO607" i="5"/>
  <c r="CP607" i="5"/>
  <c r="CQ607" i="5"/>
  <c r="CR607" i="5"/>
  <c r="CS607" i="5"/>
  <c r="CT607" i="5"/>
  <c r="CU607" i="5"/>
  <c r="CV607" i="5"/>
  <c r="CW607" i="5"/>
  <c r="CX607" i="5"/>
  <c r="CY607" i="5"/>
  <c r="CZ607" i="5"/>
  <c r="DA607" i="5"/>
  <c r="DB607" i="5"/>
  <c r="DC607" i="5"/>
  <c r="DD607" i="5"/>
  <c r="DE607" i="5"/>
  <c r="DF607" i="5"/>
  <c r="DG607" i="5"/>
  <c r="DH607" i="5"/>
  <c r="DI607" i="5"/>
  <c r="DJ607" i="5"/>
  <c r="DK607" i="5"/>
  <c r="DL607" i="5"/>
  <c r="DM607" i="5"/>
  <c r="DN607" i="5"/>
  <c r="DO607" i="5"/>
  <c r="DP607" i="5"/>
  <c r="DQ607" i="5"/>
  <c r="DR607" i="5"/>
  <c r="DS607" i="5"/>
  <c r="DT607" i="5"/>
  <c r="DU607" i="5"/>
  <c r="CH608" i="5"/>
  <c r="CI608" i="5"/>
  <c r="CJ608" i="5"/>
  <c r="CK608" i="5"/>
  <c r="CL608" i="5"/>
  <c r="CM608" i="5"/>
  <c r="CN608" i="5"/>
  <c r="CO608" i="5"/>
  <c r="CP608" i="5"/>
  <c r="CQ608" i="5"/>
  <c r="CR608" i="5"/>
  <c r="CS608" i="5"/>
  <c r="CT608" i="5"/>
  <c r="CU608" i="5"/>
  <c r="CV608" i="5"/>
  <c r="CW608" i="5"/>
  <c r="CX608" i="5"/>
  <c r="CY608" i="5"/>
  <c r="CZ608" i="5"/>
  <c r="DA608" i="5"/>
  <c r="DB608" i="5"/>
  <c r="DC608" i="5"/>
  <c r="DD608" i="5"/>
  <c r="DE608" i="5"/>
  <c r="DF608" i="5"/>
  <c r="DG608" i="5"/>
  <c r="DH608" i="5"/>
  <c r="DI608" i="5"/>
  <c r="DJ608" i="5"/>
  <c r="DK608" i="5"/>
  <c r="DL608" i="5"/>
  <c r="DM608" i="5"/>
  <c r="DN608" i="5"/>
  <c r="DO608" i="5"/>
  <c r="DP608" i="5"/>
  <c r="DQ608" i="5"/>
  <c r="DR608" i="5"/>
  <c r="DS608" i="5"/>
  <c r="DT608" i="5"/>
  <c r="DU608" i="5"/>
  <c r="CH609" i="5"/>
  <c r="CI609" i="5"/>
  <c r="CJ609" i="5"/>
  <c r="CK609" i="5"/>
  <c r="CL609" i="5"/>
  <c r="CM609" i="5"/>
  <c r="CN609" i="5"/>
  <c r="CO609" i="5"/>
  <c r="CP609" i="5"/>
  <c r="CQ609" i="5"/>
  <c r="CR609" i="5"/>
  <c r="CS609" i="5"/>
  <c r="CT609" i="5"/>
  <c r="CU609" i="5"/>
  <c r="CV609" i="5"/>
  <c r="CW609" i="5"/>
  <c r="CX609" i="5"/>
  <c r="CY609" i="5"/>
  <c r="CZ609" i="5"/>
  <c r="DA609" i="5"/>
  <c r="DB609" i="5"/>
  <c r="DC609" i="5"/>
  <c r="DD609" i="5"/>
  <c r="DE609" i="5"/>
  <c r="DF609" i="5"/>
  <c r="DG609" i="5"/>
  <c r="DH609" i="5"/>
  <c r="DI609" i="5"/>
  <c r="DJ609" i="5"/>
  <c r="DK609" i="5"/>
  <c r="DL609" i="5"/>
  <c r="DM609" i="5"/>
  <c r="DN609" i="5"/>
  <c r="DO609" i="5"/>
  <c r="DP609" i="5"/>
  <c r="DQ609" i="5"/>
  <c r="DR609" i="5"/>
  <c r="DS609" i="5"/>
  <c r="DT609" i="5"/>
  <c r="DU609" i="5"/>
  <c r="CH610" i="5"/>
  <c r="CI610" i="5"/>
  <c r="CJ610" i="5"/>
  <c r="CK610" i="5"/>
  <c r="CL610" i="5"/>
  <c r="CM610" i="5"/>
  <c r="CN610" i="5"/>
  <c r="CO610" i="5"/>
  <c r="CP610" i="5"/>
  <c r="CQ610" i="5"/>
  <c r="CR610" i="5"/>
  <c r="CS610" i="5"/>
  <c r="CT610" i="5"/>
  <c r="CU610" i="5"/>
  <c r="CV610" i="5"/>
  <c r="CW610" i="5"/>
  <c r="CX610" i="5"/>
  <c r="CY610" i="5"/>
  <c r="CZ610" i="5"/>
  <c r="DA610" i="5"/>
  <c r="DB610" i="5"/>
  <c r="DC610" i="5"/>
  <c r="DD610" i="5"/>
  <c r="DE610" i="5"/>
  <c r="DF610" i="5"/>
  <c r="DG610" i="5"/>
  <c r="DH610" i="5"/>
  <c r="DI610" i="5"/>
  <c r="DJ610" i="5"/>
  <c r="DK610" i="5"/>
  <c r="DL610" i="5"/>
  <c r="DM610" i="5"/>
  <c r="DN610" i="5"/>
  <c r="DO610" i="5"/>
  <c r="DP610" i="5"/>
  <c r="DQ610" i="5"/>
  <c r="DR610" i="5"/>
  <c r="DS610" i="5"/>
  <c r="DT610" i="5"/>
  <c r="DU610" i="5"/>
  <c r="CH611" i="5"/>
  <c r="CI611" i="5"/>
  <c r="CJ611" i="5"/>
  <c r="CK611" i="5"/>
  <c r="CL611" i="5"/>
  <c r="CM611" i="5"/>
  <c r="CN611" i="5"/>
  <c r="CO611" i="5"/>
  <c r="CP611" i="5"/>
  <c r="CQ611" i="5"/>
  <c r="CR611" i="5"/>
  <c r="CS611" i="5"/>
  <c r="CT611" i="5"/>
  <c r="CU611" i="5"/>
  <c r="CV611" i="5"/>
  <c r="CW611" i="5"/>
  <c r="CX611" i="5"/>
  <c r="CY611" i="5"/>
  <c r="CZ611" i="5"/>
  <c r="DA611" i="5"/>
  <c r="DB611" i="5"/>
  <c r="DC611" i="5"/>
  <c r="DD611" i="5"/>
  <c r="DE611" i="5"/>
  <c r="DF611" i="5"/>
  <c r="DG611" i="5"/>
  <c r="DH611" i="5"/>
  <c r="DI611" i="5"/>
  <c r="DJ611" i="5"/>
  <c r="DK611" i="5"/>
  <c r="DL611" i="5"/>
  <c r="DM611" i="5"/>
  <c r="DN611" i="5"/>
  <c r="DO611" i="5"/>
  <c r="DP611" i="5"/>
  <c r="DQ611" i="5"/>
  <c r="DR611" i="5"/>
  <c r="DS611" i="5"/>
  <c r="DT611" i="5"/>
  <c r="DU611" i="5"/>
  <c r="CH619" i="5"/>
  <c r="CI619" i="5"/>
  <c r="CJ619" i="5"/>
  <c r="CK619" i="5"/>
  <c r="CL619" i="5"/>
  <c r="CM619" i="5"/>
  <c r="CN619" i="5"/>
  <c r="CO619" i="5"/>
  <c r="CP619" i="5"/>
  <c r="CQ619" i="5"/>
  <c r="CR619" i="5"/>
  <c r="CS619" i="5"/>
  <c r="CT619" i="5"/>
  <c r="CU619" i="5"/>
  <c r="CV619" i="5"/>
  <c r="CW619" i="5"/>
  <c r="CX619" i="5"/>
  <c r="CY619" i="5"/>
  <c r="CZ619" i="5"/>
  <c r="DA619" i="5"/>
  <c r="DB619" i="5"/>
  <c r="DC619" i="5"/>
  <c r="DD619" i="5"/>
  <c r="DE619" i="5"/>
  <c r="DF619" i="5"/>
  <c r="DG619" i="5"/>
  <c r="DH619" i="5"/>
  <c r="DI619" i="5"/>
  <c r="DJ619" i="5"/>
  <c r="DK619" i="5"/>
  <c r="DL619" i="5"/>
  <c r="DM619" i="5"/>
  <c r="DN619" i="5"/>
  <c r="DO619" i="5"/>
  <c r="DP619" i="5"/>
  <c r="DQ619" i="5"/>
  <c r="DR619" i="5"/>
  <c r="DS619" i="5"/>
  <c r="DT619" i="5"/>
  <c r="DU619" i="5"/>
  <c r="CH620" i="5"/>
  <c r="CI620" i="5"/>
  <c r="CJ620" i="5"/>
  <c r="CK620" i="5"/>
  <c r="CL620" i="5"/>
  <c r="CM620" i="5"/>
  <c r="CN620" i="5"/>
  <c r="CO620" i="5"/>
  <c r="CP620" i="5"/>
  <c r="CQ620" i="5"/>
  <c r="CR620" i="5"/>
  <c r="CS620" i="5"/>
  <c r="CT620" i="5"/>
  <c r="CU620" i="5"/>
  <c r="CV620" i="5"/>
  <c r="CW620" i="5"/>
  <c r="CX620" i="5"/>
  <c r="CY620" i="5"/>
  <c r="CZ620" i="5"/>
  <c r="DA620" i="5"/>
  <c r="DB620" i="5"/>
  <c r="DC620" i="5"/>
  <c r="DD620" i="5"/>
  <c r="DE620" i="5"/>
  <c r="DF620" i="5"/>
  <c r="DG620" i="5"/>
  <c r="DH620" i="5"/>
  <c r="DI620" i="5"/>
  <c r="DJ620" i="5"/>
  <c r="DK620" i="5"/>
  <c r="DL620" i="5"/>
  <c r="DM620" i="5"/>
  <c r="DN620" i="5"/>
  <c r="DO620" i="5"/>
  <c r="DP620" i="5"/>
  <c r="DQ620" i="5"/>
  <c r="DR620" i="5"/>
  <c r="DS620" i="5"/>
  <c r="DT620" i="5"/>
  <c r="DU620" i="5"/>
  <c r="CH621" i="5"/>
  <c r="CI621" i="5"/>
  <c r="CJ621" i="5"/>
  <c r="CK621" i="5"/>
  <c r="CL621" i="5"/>
  <c r="CM621" i="5"/>
  <c r="CN621" i="5"/>
  <c r="CO621" i="5"/>
  <c r="CP621" i="5"/>
  <c r="CQ621" i="5"/>
  <c r="CR621" i="5"/>
  <c r="CS621" i="5"/>
  <c r="CT621" i="5"/>
  <c r="CU621" i="5"/>
  <c r="CV621" i="5"/>
  <c r="CW621" i="5"/>
  <c r="CX621" i="5"/>
  <c r="CY621" i="5"/>
  <c r="CZ621" i="5"/>
  <c r="DA621" i="5"/>
  <c r="DB621" i="5"/>
  <c r="DC621" i="5"/>
  <c r="DD621" i="5"/>
  <c r="DE621" i="5"/>
  <c r="DF621" i="5"/>
  <c r="DG621" i="5"/>
  <c r="DH621" i="5"/>
  <c r="DI621" i="5"/>
  <c r="DJ621" i="5"/>
  <c r="DK621" i="5"/>
  <c r="DL621" i="5"/>
  <c r="DM621" i="5"/>
  <c r="DN621" i="5"/>
  <c r="DO621" i="5"/>
  <c r="DP621" i="5"/>
  <c r="DQ621" i="5"/>
  <c r="DR621" i="5"/>
  <c r="DS621" i="5"/>
  <c r="DT621" i="5"/>
  <c r="DU621" i="5"/>
  <c r="CH622" i="5"/>
  <c r="CI622" i="5"/>
  <c r="CJ622" i="5"/>
  <c r="CK622" i="5"/>
  <c r="CL622" i="5"/>
  <c r="CM622" i="5"/>
  <c r="CN622" i="5"/>
  <c r="CO622" i="5"/>
  <c r="CP622" i="5"/>
  <c r="CQ622" i="5"/>
  <c r="CR622" i="5"/>
  <c r="CS622" i="5"/>
  <c r="CT622" i="5"/>
  <c r="CU622" i="5"/>
  <c r="CV622" i="5"/>
  <c r="CW622" i="5"/>
  <c r="CX622" i="5"/>
  <c r="CY622" i="5"/>
  <c r="CZ622" i="5"/>
  <c r="DA622" i="5"/>
  <c r="DB622" i="5"/>
  <c r="DC622" i="5"/>
  <c r="DD622" i="5"/>
  <c r="DE622" i="5"/>
  <c r="DF622" i="5"/>
  <c r="DG622" i="5"/>
  <c r="DH622" i="5"/>
  <c r="DI622" i="5"/>
  <c r="DJ622" i="5"/>
  <c r="DK622" i="5"/>
  <c r="DL622" i="5"/>
  <c r="DM622" i="5"/>
  <c r="DN622" i="5"/>
  <c r="DO622" i="5"/>
  <c r="DP622" i="5"/>
  <c r="DQ622" i="5"/>
  <c r="DR622" i="5"/>
  <c r="DS622" i="5"/>
  <c r="DT622" i="5"/>
  <c r="DU622" i="5"/>
  <c r="CH623" i="5"/>
  <c r="CI623" i="5"/>
  <c r="CJ623" i="5"/>
  <c r="CK623" i="5"/>
  <c r="CL623" i="5"/>
  <c r="CM623" i="5"/>
  <c r="CN623" i="5"/>
  <c r="CO623" i="5"/>
  <c r="CP623" i="5"/>
  <c r="CQ623" i="5"/>
  <c r="CR623" i="5"/>
  <c r="CS623" i="5"/>
  <c r="CT623" i="5"/>
  <c r="CU623" i="5"/>
  <c r="CV623" i="5"/>
  <c r="CW623" i="5"/>
  <c r="CX623" i="5"/>
  <c r="CY623" i="5"/>
  <c r="CZ623" i="5"/>
  <c r="DA623" i="5"/>
  <c r="DB623" i="5"/>
  <c r="DC623" i="5"/>
  <c r="DD623" i="5"/>
  <c r="DE623" i="5"/>
  <c r="DF623" i="5"/>
  <c r="DG623" i="5"/>
  <c r="DH623" i="5"/>
  <c r="DI623" i="5"/>
  <c r="DJ623" i="5"/>
  <c r="DK623" i="5"/>
  <c r="DL623" i="5"/>
  <c r="DM623" i="5"/>
  <c r="DN623" i="5"/>
  <c r="DO623" i="5"/>
  <c r="DP623" i="5"/>
  <c r="DQ623" i="5"/>
  <c r="DR623" i="5"/>
  <c r="DS623" i="5"/>
  <c r="DT623" i="5"/>
  <c r="DU623" i="5"/>
  <c r="CH625" i="5"/>
  <c r="CI625" i="5"/>
  <c r="CJ625" i="5"/>
  <c r="CK625" i="5"/>
  <c r="CL625" i="5"/>
  <c r="CM625" i="5"/>
  <c r="CN625" i="5"/>
  <c r="CO625" i="5"/>
  <c r="CP625" i="5"/>
  <c r="CQ625" i="5"/>
  <c r="CR625" i="5"/>
  <c r="CS625" i="5"/>
  <c r="CT625" i="5"/>
  <c r="CU625" i="5"/>
  <c r="CV625" i="5"/>
  <c r="CW625" i="5"/>
  <c r="CX625" i="5"/>
  <c r="CY625" i="5"/>
  <c r="CZ625" i="5"/>
  <c r="DA625" i="5"/>
  <c r="DB625" i="5"/>
  <c r="DC625" i="5"/>
  <c r="DD625" i="5"/>
  <c r="DE625" i="5"/>
  <c r="DF625" i="5"/>
  <c r="DG625" i="5"/>
  <c r="DH625" i="5"/>
  <c r="DI625" i="5"/>
  <c r="DJ625" i="5"/>
  <c r="DK625" i="5"/>
  <c r="DL625" i="5"/>
  <c r="DM625" i="5"/>
  <c r="DN625" i="5"/>
  <c r="DO625" i="5"/>
  <c r="DP625" i="5"/>
  <c r="DQ625" i="5"/>
  <c r="DR625" i="5"/>
  <c r="DS625" i="5"/>
  <c r="DT625" i="5"/>
  <c r="DU625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R626" i="5"/>
  <c r="S626" i="5"/>
  <c r="U626" i="5"/>
  <c r="V626" i="5"/>
  <c r="W626" i="5"/>
  <c r="X626" i="5"/>
  <c r="Y626" i="5"/>
  <c r="Z626" i="5"/>
  <c r="AA626" i="5"/>
  <c r="AB626" i="5"/>
  <c r="AC626" i="5"/>
  <c r="AD626" i="5"/>
  <c r="AE626" i="5"/>
  <c r="AF626" i="5"/>
  <c r="AG626" i="5"/>
  <c r="AH626" i="5"/>
  <c r="AI626" i="5"/>
  <c r="AJ626" i="5"/>
  <c r="AK626" i="5"/>
  <c r="AL626" i="5"/>
  <c r="AN626" i="5"/>
  <c r="AO626" i="5"/>
  <c r="AP626" i="5"/>
  <c r="AQ626" i="5"/>
  <c r="AR626" i="5"/>
  <c r="AS626" i="5"/>
  <c r="AT626" i="5"/>
  <c r="AU626" i="5"/>
  <c r="AV626" i="5"/>
  <c r="AW626" i="5"/>
  <c r="AX626" i="5"/>
  <c r="AY626" i="5"/>
  <c r="AZ626" i="5"/>
  <c r="BA626" i="5"/>
  <c r="BB626" i="5"/>
  <c r="BC626" i="5"/>
  <c r="BD626" i="5"/>
  <c r="BE626" i="5"/>
  <c r="BG626" i="5"/>
  <c r="BH626" i="5"/>
  <c r="BI626" i="5"/>
  <c r="BJ626" i="5"/>
  <c r="BK626" i="5"/>
  <c r="BL626" i="5"/>
  <c r="BM626" i="5"/>
  <c r="BN626" i="5"/>
  <c r="BO626" i="5"/>
  <c r="BP626" i="5"/>
  <c r="BQ626" i="5"/>
  <c r="BR626" i="5"/>
  <c r="BS626" i="5"/>
  <c r="BT626" i="5"/>
  <c r="BU626" i="5"/>
  <c r="BV626" i="5"/>
  <c r="BW626" i="5"/>
  <c r="BX626" i="5"/>
  <c r="BZ626" i="5"/>
  <c r="CA626" i="5"/>
  <c r="CB626" i="5"/>
  <c r="CC626" i="5"/>
  <c r="CH626" i="5"/>
  <c r="CI626" i="5"/>
  <c r="CJ626" i="5"/>
  <c r="CK626" i="5"/>
  <c r="CL626" i="5"/>
  <c r="CM626" i="5"/>
  <c r="CN626" i="5"/>
  <c r="CO626" i="5"/>
  <c r="CP626" i="5"/>
  <c r="CQ626" i="5"/>
  <c r="CR626" i="5"/>
  <c r="CS626" i="5"/>
  <c r="CT626" i="5"/>
  <c r="CU626" i="5"/>
  <c r="CV626" i="5"/>
  <c r="CW626" i="5"/>
  <c r="CX626" i="5"/>
  <c r="CY626" i="5"/>
  <c r="CZ626" i="5"/>
  <c r="DA626" i="5"/>
  <c r="DB626" i="5"/>
  <c r="DC626" i="5"/>
  <c r="DD626" i="5"/>
  <c r="DE626" i="5"/>
  <c r="DF626" i="5"/>
  <c r="DG626" i="5"/>
  <c r="DH626" i="5"/>
  <c r="DI626" i="5"/>
  <c r="DJ626" i="5"/>
  <c r="DK626" i="5"/>
  <c r="DL626" i="5"/>
  <c r="DM626" i="5"/>
  <c r="DN626" i="5"/>
  <c r="DO626" i="5"/>
  <c r="DP626" i="5"/>
  <c r="DQ626" i="5"/>
  <c r="DR626" i="5"/>
  <c r="DS626" i="5"/>
  <c r="DT626" i="5"/>
  <c r="DU626" i="5"/>
  <c r="CH627" i="5"/>
  <c r="CI627" i="5"/>
  <c r="CJ627" i="5"/>
  <c r="CK627" i="5"/>
  <c r="CL627" i="5"/>
  <c r="CM627" i="5"/>
  <c r="CN627" i="5"/>
  <c r="CO627" i="5"/>
  <c r="CP627" i="5"/>
  <c r="CQ627" i="5"/>
  <c r="CR627" i="5"/>
  <c r="CS627" i="5"/>
  <c r="CT627" i="5"/>
  <c r="CU627" i="5"/>
  <c r="CV627" i="5"/>
  <c r="CW627" i="5"/>
  <c r="CX627" i="5"/>
  <c r="CY627" i="5"/>
  <c r="CZ627" i="5"/>
  <c r="DA627" i="5"/>
  <c r="DB627" i="5"/>
  <c r="DC627" i="5"/>
  <c r="DD627" i="5"/>
  <c r="DE627" i="5"/>
  <c r="DF627" i="5"/>
  <c r="DG627" i="5"/>
  <c r="DH627" i="5"/>
  <c r="DI627" i="5"/>
  <c r="DJ627" i="5"/>
  <c r="DK627" i="5"/>
  <c r="DL627" i="5"/>
  <c r="DM627" i="5"/>
  <c r="DN627" i="5"/>
  <c r="DO627" i="5"/>
  <c r="DP627" i="5"/>
  <c r="DQ627" i="5"/>
  <c r="DR627" i="5"/>
  <c r="DS627" i="5"/>
  <c r="DT627" i="5"/>
  <c r="DU627" i="5"/>
  <c r="CH628" i="5"/>
  <c r="CI628" i="5"/>
  <c r="CJ628" i="5"/>
  <c r="CK628" i="5"/>
  <c r="CL628" i="5"/>
  <c r="CM628" i="5"/>
  <c r="CN628" i="5"/>
  <c r="CO628" i="5"/>
  <c r="CP628" i="5"/>
  <c r="CQ628" i="5"/>
  <c r="CR628" i="5"/>
  <c r="CS628" i="5"/>
  <c r="CT628" i="5"/>
  <c r="CU628" i="5"/>
  <c r="CV628" i="5"/>
  <c r="CW628" i="5"/>
  <c r="CX628" i="5"/>
  <c r="CY628" i="5"/>
  <c r="CZ628" i="5"/>
  <c r="DA628" i="5"/>
  <c r="DB628" i="5"/>
  <c r="DC628" i="5"/>
  <c r="DD628" i="5"/>
  <c r="DE628" i="5"/>
  <c r="DF628" i="5"/>
  <c r="DG628" i="5"/>
  <c r="DH628" i="5"/>
  <c r="DI628" i="5"/>
  <c r="DJ628" i="5"/>
  <c r="DK628" i="5"/>
  <c r="DL628" i="5"/>
  <c r="DM628" i="5"/>
  <c r="DN628" i="5"/>
  <c r="DO628" i="5"/>
  <c r="DP628" i="5"/>
  <c r="DQ628" i="5"/>
  <c r="DR628" i="5"/>
  <c r="DS628" i="5"/>
  <c r="DT628" i="5"/>
  <c r="DU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R629" i="5"/>
  <c r="S629" i="5"/>
  <c r="U629" i="5"/>
  <c r="V629" i="5"/>
  <c r="W629" i="5"/>
  <c r="X629" i="5"/>
  <c r="Y629" i="5"/>
  <c r="Z629" i="5"/>
  <c r="AA629" i="5"/>
  <c r="AB629" i="5"/>
  <c r="AC629" i="5"/>
  <c r="AD629" i="5"/>
  <c r="AE629" i="5"/>
  <c r="AF629" i="5"/>
  <c r="AG629" i="5"/>
  <c r="AH629" i="5"/>
  <c r="AI629" i="5"/>
  <c r="AJ629" i="5"/>
  <c r="AK629" i="5"/>
  <c r="AL629" i="5"/>
  <c r="AN629" i="5"/>
  <c r="AO629" i="5"/>
  <c r="AP629" i="5"/>
  <c r="AQ629" i="5"/>
  <c r="AR629" i="5"/>
  <c r="AS629" i="5"/>
  <c r="AT629" i="5"/>
  <c r="AU629" i="5"/>
  <c r="AV629" i="5"/>
  <c r="AW629" i="5"/>
  <c r="AX629" i="5"/>
  <c r="AY629" i="5"/>
  <c r="AZ629" i="5"/>
  <c r="BA629" i="5"/>
  <c r="BB629" i="5"/>
  <c r="BC629" i="5"/>
  <c r="BD629" i="5"/>
  <c r="BE629" i="5"/>
  <c r="BG629" i="5"/>
  <c r="BH629" i="5"/>
  <c r="BI629" i="5"/>
  <c r="BJ629" i="5"/>
  <c r="BK629" i="5"/>
  <c r="BL629" i="5"/>
  <c r="BM629" i="5"/>
  <c r="BN629" i="5"/>
  <c r="BO629" i="5"/>
  <c r="BP629" i="5"/>
  <c r="BQ629" i="5"/>
  <c r="BR629" i="5"/>
  <c r="BS629" i="5"/>
  <c r="BT629" i="5"/>
  <c r="BU629" i="5"/>
  <c r="BV629" i="5"/>
  <c r="BW629" i="5"/>
  <c r="BX629" i="5"/>
  <c r="CH629" i="5"/>
  <c r="CI629" i="5"/>
  <c r="CJ629" i="5"/>
  <c r="CK629" i="5"/>
  <c r="CL629" i="5"/>
  <c r="CM629" i="5"/>
  <c r="CN629" i="5"/>
  <c r="CO629" i="5"/>
  <c r="CP629" i="5"/>
  <c r="CQ629" i="5"/>
  <c r="CR629" i="5"/>
  <c r="CS629" i="5"/>
  <c r="CT629" i="5"/>
  <c r="CU629" i="5"/>
  <c r="CV629" i="5"/>
  <c r="CW629" i="5"/>
  <c r="CX629" i="5"/>
  <c r="CY629" i="5"/>
  <c r="CZ629" i="5"/>
  <c r="DA629" i="5"/>
  <c r="DB629" i="5"/>
  <c r="DC629" i="5"/>
  <c r="DD629" i="5"/>
  <c r="DE629" i="5"/>
  <c r="DF629" i="5"/>
  <c r="DG629" i="5"/>
  <c r="DH629" i="5"/>
  <c r="DI629" i="5"/>
  <c r="DJ629" i="5"/>
  <c r="DK629" i="5"/>
  <c r="DL629" i="5"/>
  <c r="DM629" i="5"/>
  <c r="DN629" i="5"/>
  <c r="DO629" i="5"/>
  <c r="DP629" i="5"/>
  <c r="DQ629" i="5"/>
  <c r="DR629" i="5"/>
  <c r="DS629" i="5"/>
  <c r="DT629" i="5"/>
  <c r="DU629" i="5"/>
  <c r="CH631" i="5"/>
  <c r="CI631" i="5"/>
  <c r="CJ631" i="5"/>
  <c r="CK631" i="5"/>
  <c r="CL631" i="5"/>
  <c r="CM631" i="5"/>
  <c r="CN631" i="5"/>
  <c r="CO631" i="5"/>
  <c r="CP631" i="5"/>
  <c r="CQ631" i="5"/>
  <c r="CR631" i="5"/>
  <c r="CS631" i="5"/>
  <c r="CT631" i="5"/>
  <c r="CU631" i="5"/>
  <c r="CV631" i="5"/>
  <c r="CW631" i="5"/>
  <c r="CX631" i="5"/>
  <c r="CY631" i="5"/>
  <c r="CZ631" i="5"/>
  <c r="DA631" i="5"/>
  <c r="DB631" i="5"/>
  <c r="DC631" i="5"/>
  <c r="DD631" i="5"/>
  <c r="DE631" i="5"/>
  <c r="DF631" i="5"/>
  <c r="DG631" i="5"/>
  <c r="DH631" i="5"/>
  <c r="DI631" i="5"/>
  <c r="DJ631" i="5"/>
  <c r="DK631" i="5"/>
  <c r="DL631" i="5"/>
  <c r="DM631" i="5"/>
  <c r="DN631" i="5"/>
  <c r="DO631" i="5"/>
  <c r="DP631" i="5"/>
  <c r="DQ631" i="5"/>
  <c r="DR631" i="5"/>
  <c r="DS631" i="5"/>
  <c r="DT631" i="5"/>
  <c r="DU631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R632" i="5"/>
  <c r="S632" i="5"/>
  <c r="U632" i="5"/>
  <c r="V632" i="5"/>
  <c r="W632" i="5"/>
  <c r="X632" i="5"/>
  <c r="Y632" i="5"/>
  <c r="Z632" i="5"/>
  <c r="AA632" i="5"/>
  <c r="AB632" i="5"/>
  <c r="AC632" i="5"/>
  <c r="AD632" i="5"/>
  <c r="AE632" i="5"/>
  <c r="AF632" i="5"/>
  <c r="AG632" i="5"/>
  <c r="AH632" i="5"/>
  <c r="AI632" i="5"/>
  <c r="AJ632" i="5"/>
  <c r="AK632" i="5"/>
  <c r="AL632" i="5"/>
  <c r="AN632" i="5"/>
  <c r="AO632" i="5"/>
  <c r="AP632" i="5"/>
  <c r="AQ632" i="5"/>
  <c r="AR632" i="5"/>
  <c r="AS632" i="5"/>
  <c r="AT632" i="5"/>
  <c r="AU632" i="5"/>
  <c r="AV632" i="5"/>
  <c r="AW632" i="5"/>
  <c r="AX632" i="5"/>
  <c r="AY632" i="5"/>
  <c r="AZ632" i="5"/>
  <c r="BA632" i="5"/>
  <c r="BB632" i="5"/>
  <c r="BC632" i="5"/>
  <c r="BD632" i="5"/>
  <c r="BE632" i="5"/>
  <c r="BG632" i="5"/>
  <c r="BH632" i="5"/>
  <c r="BI632" i="5"/>
  <c r="BJ632" i="5"/>
  <c r="BK632" i="5"/>
  <c r="BL632" i="5"/>
  <c r="BM632" i="5"/>
  <c r="BN632" i="5"/>
  <c r="BO632" i="5"/>
  <c r="BP632" i="5"/>
  <c r="BQ632" i="5"/>
  <c r="BR632" i="5"/>
  <c r="BS632" i="5"/>
  <c r="BT632" i="5"/>
  <c r="BU632" i="5"/>
  <c r="BV632" i="5"/>
  <c r="BW632" i="5"/>
  <c r="BX632" i="5"/>
  <c r="BZ632" i="5"/>
  <c r="CA632" i="5"/>
  <c r="CB632" i="5"/>
  <c r="CC632" i="5"/>
  <c r="CH632" i="5"/>
  <c r="CI632" i="5"/>
  <c r="CJ632" i="5"/>
  <c r="CK632" i="5"/>
  <c r="CL632" i="5"/>
  <c r="CM632" i="5"/>
  <c r="CN632" i="5"/>
  <c r="CO632" i="5"/>
  <c r="CP632" i="5"/>
  <c r="CQ632" i="5"/>
  <c r="CR632" i="5"/>
  <c r="CS632" i="5"/>
  <c r="CT632" i="5"/>
  <c r="CU632" i="5"/>
  <c r="CV632" i="5"/>
  <c r="CW632" i="5"/>
  <c r="CX632" i="5"/>
  <c r="CY632" i="5"/>
  <c r="CZ632" i="5"/>
  <c r="DA632" i="5"/>
  <c r="DB632" i="5"/>
  <c r="DC632" i="5"/>
  <c r="DD632" i="5"/>
  <c r="DE632" i="5"/>
  <c r="DF632" i="5"/>
  <c r="DG632" i="5"/>
  <c r="DH632" i="5"/>
  <c r="DI632" i="5"/>
  <c r="DJ632" i="5"/>
  <c r="DK632" i="5"/>
  <c r="DL632" i="5"/>
  <c r="DM632" i="5"/>
  <c r="DN632" i="5"/>
  <c r="DO632" i="5"/>
  <c r="DP632" i="5"/>
  <c r="DQ632" i="5"/>
  <c r="DR632" i="5"/>
  <c r="DS632" i="5"/>
  <c r="DT632" i="5"/>
  <c r="DU632" i="5"/>
  <c r="CH633" i="5"/>
  <c r="CI633" i="5"/>
  <c r="CJ633" i="5"/>
  <c r="CK633" i="5"/>
  <c r="CL633" i="5"/>
  <c r="CM633" i="5"/>
  <c r="CN633" i="5"/>
  <c r="CO633" i="5"/>
  <c r="CP633" i="5"/>
  <c r="CQ633" i="5"/>
  <c r="CR633" i="5"/>
  <c r="CS633" i="5"/>
  <c r="CT633" i="5"/>
  <c r="CU633" i="5"/>
  <c r="CV633" i="5"/>
  <c r="CW633" i="5"/>
  <c r="CX633" i="5"/>
  <c r="CY633" i="5"/>
  <c r="CZ633" i="5"/>
  <c r="DA633" i="5"/>
  <c r="DB633" i="5"/>
  <c r="DC633" i="5"/>
  <c r="DD633" i="5"/>
  <c r="DE633" i="5"/>
  <c r="DF633" i="5"/>
  <c r="DG633" i="5"/>
  <c r="DH633" i="5"/>
  <c r="DI633" i="5"/>
  <c r="DJ633" i="5"/>
  <c r="DK633" i="5"/>
  <c r="DL633" i="5"/>
  <c r="DM633" i="5"/>
  <c r="DN633" i="5"/>
  <c r="DO633" i="5"/>
  <c r="DP633" i="5"/>
  <c r="DQ633" i="5"/>
  <c r="DR633" i="5"/>
  <c r="DS633" i="5"/>
  <c r="DT633" i="5"/>
  <c r="DU633" i="5"/>
  <c r="CH634" i="5"/>
  <c r="CI634" i="5"/>
  <c r="CJ634" i="5"/>
  <c r="CK634" i="5"/>
  <c r="CL634" i="5"/>
  <c r="CM634" i="5"/>
  <c r="CN634" i="5"/>
  <c r="CO634" i="5"/>
  <c r="CP634" i="5"/>
  <c r="CQ634" i="5"/>
  <c r="CR634" i="5"/>
  <c r="CS634" i="5"/>
  <c r="CT634" i="5"/>
  <c r="CU634" i="5"/>
  <c r="CV634" i="5"/>
  <c r="CW634" i="5"/>
  <c r="CX634" i="5"/>
  <c r="CY634" i="5"/>
  <c r="CZ634" i="5"/>
  <c r="DA634" i="5"/>
  <c r="DB634" i="5"/>
  <c r="DC634" i="5"/>
  <c r="DD634" i="5"/>
  <c r="DE634" i="5"/>
  <c r="DF634" i="5"/>
  <c r="DG634" i="5"/>
  <c r="DH634" i="5"/>
  <c r="DI634" i="5"/>
  <c r="DJ634" i="5"/>
  <c r="DK634" i="5"/>
  <c r="DL634" i="5"/>
  <c r="DM634" i="5"/>
  <c r="DN634" i="5"/>
  <c r="DO634" i="5"/>
  <c r="DP634" i="5"/>
  <c r="DQ634" i="5"/>
  <c r="DR634" i="5"/>
  <c r="DS634" i="5"/>
  <c r="DT634" i="5"/>
  <c r="DU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U635" i="5"/>
  <c r="V635" i="5"/>
  <c r="W635" i="5"/>
  <c r="X635" i="5"/>
  <c r="Y635" i="5"/>
  <c r="Z635" i="5"/>
  <c r="AA635" i="5"/>
  <c r="AB635" i="5"/>
  <c r="AC635" i="5"/>
  <c r="AD635" i="5"/>
  <c r="AE635" i="5"/>
  <c r="AF635" i="5"/>
  <c r="AG635" i="5"/>
  <c r="AH635" i="5"/>
  <c r="AI635" i="5"/>
  <c r="AJ635" i="5"/>
  <c r="AK635" i="5"/>
  <c r="AL635" i="5"/>
  <c r="AN635" i="5"/>
  <c r="AO635" i="5"/>
  <c r="AP635" i="5"/>
  <c r="AQ635" i="5"/>
  <c r="AR635" i="5"/>
  <c r="AS635" i="5"/>
  <c r="AT635" i="5"/>
  <c r="AU635" i="5"/>
  <c r="AV635" i="5"/>
  <c r="AW635" i="5"/>
  <c r="AX635" i="5"/>
  <c r="AY635" i="5"/>
  <c r="AZ635" i="5"/>
  <c r="BA635" i="5"/>
  <c r="BB635" i="5"/>
  <c r="BC635" i="5"/>
  <c r="BD635" i="5"/>
  <c r="BE635" i="5"/>
  <c r="BG635" i="5"/>
  <c r="BH635" i="5"/>
  <c r="BI635" i="5"/>
  <c r="BJ635" i="5"/>
  <c r="BK635" i="5"/>
  <c r="BL635" i="5"/>
  <c r="BM635" i="5"/>
  <c r="BN635" i="5"/>
  <c r="BO635" i="5"/>
  <c r="BP635" i="5"/>
  <c r="BQ635" i="5"/>
  <c r="BR635" i="5"/>
  <c r="BS635" i="5"/>
  <c r="BT635" i="5"/>
  <c r="BU635" i="5"/>
  <c r="BV635" i="5"/>
  <c r="BW635" i="5"/>
  <c r="BX635" i="5"/>
  <c r="CH635" i="5"/>
  <c r="CI635" i="5"/>
  <c r="CJ635" i="5"/>
  <c r="CK635" i="5"/>
  <c r="CL635" i="5"/>
  <c r="CM635" i="5"/>
  <c r="CN635" i="5"/>
  <c r="CO635" i="5"/>
  <c r="CP635" i="5"/>
  <c r="CQ635" i="5"/>
  <c r="CR635" i="5"/>
  <c r="CS635" i="5"/>
  <c r="CT635" i="5"/>
  <c r="CU635" i="5"/>
  <c r="CV635" i="5"/>
  <c r="CW635" i="5"/>
  <c r="CX635" i="5"/>
  <c r="CY635" i="5"/>
  <c r="CZ635" i="5"/>
  <c r="DA635" i="5"/>
  <c r="DB635" i="5"/>
  <c r="DC635" i="5"/>
  <c r="DD635" i="5"/>
  <c r="DE635" i="5"/>
  <c r="DF635" i="5"/>
  <c r="DG635" i="5"/>
  <c r="DH635" i="5"/>
  <c r="DI635" i="5"/>
  <c r="DJ635" i="5"/>
  <c r="DK635" i="5"/>
  <c r="DL635" i="5"/>
  <c r="DM635" i="5"/>
  <c r="DN635" i="5"/>
  <c r="DO635" i="5"/>
  <c r="DP635" i="5"/>
  <c r="DQ635" i="5"/>
  <c r="DR635" i="5"/>
  <c r="DS635" i="5"/>
  <c r="DT635" i="5"/>
  <c r="DU635" i="5"/>
  <c r="CD636" i="5"/>
  <c r="CE636" i="5"/>
  <c r="CF636" i="5"/>
  <c r="CG636" i="5"/>
  <c r="DR637" i="5"/>
  <c r="CD637" i="5"/>
  <c r="DS637" i="5"/>
  <c r="CE637" i="5"/>
  <c r="DT637" i="5"/>
  <c r="CF637" i="5"/>
  <c r="DU637" i="5"/>
  <c r="CG637" i="5"/>
  <c r="CH637" i="5"/>
  <c r="CI637" i="5"/>
  <c r="CJ637" i="5"/>
  <c r="CK637" i="5"/>
  <c r="CL637" i="5"/>
  <c r="CM637" i="5"/>
  <c r="CN637" i="5"/>
  <c r="CO637" i="5"/>
  <c r="CP637" i="5"/>
  <c r="CQ637" i="5"/>
  <c r="CR637" i="5"/>
  <c r="CS637" i="5"/>
  <c r="CT637" i="5"/>
  <c r="CU637" i="5"/>
  <c r="CV637" i="5"/>
  <c r="CW637" i="5"/>
  <c r="CX637" i="5"/>
  <c r="CY637" i="5"/>
  <c r="CZ637" i="5"/>
  <c r="DA637" i="5"/>
  <c r="DB637" i="5"/>
  <c r="DC637" i="5"/>
  <c r="DD637" i="5"/>
  <c r="DE637" i="5"/>
  <c r="DF637" i="5"/>
  <c r="DG637" i="5"/>
  <c r="DH637" i="5"/>
  <c r="DI637" i="5"/>
  <c r="DJ637" i="5"/>
  <c r="DK637" i="5"/>
  <c r="DL637" i="5"/>
  <c r="DM637" i="5"/>
  <c r="DN637" i="5"/>
  <c r="DO637" i="5"/>
  <c r="DP637" i="5"/>
  <c r="DQ637" i="5"/>
  <c r="DR638" i="5"/>
  <c r="CD638" i="5"/>
  <c r="DS638" i="5"/>
  <c r="CE638" i="5"/>
  <c r="DT638" i="5"/>
  <c r="CF638" i="5"/>
  <c r="DU638" i="5"/>
  <c r="CG638" i="5"/>
  <c r="CH638" i="5"/>
  <c r="CI638" i="5"/>
  <c r="CJ638" i="5"/>
  <c r="CK638" i="5"/>
  <c r="CL638" i="5"/>
  <c r="CM638" i="5"/>
  <c r="CN638" i="5"/>
  <c r="CO638" i="5"/>
  <c r="CP638" i="5"/>
  <c r="CQ638" i="5"/>
  <c r="CR638" i="5"/>
  <c r="CS638" i="5"/>
  <c r="CT638" i="5"/>
  <c r="CU638" i="5"/>
  <c r="CV638" i="5"/>
  <c r="CW638" i="5"/>
  <c r="CX638" i="5"/>
  <c r="CY638" i="5"/>
  <c r="CZ638" i="5"/>
  <c r="DA638" i="5"/>
  <c r="DB638" i="5"/>
  <c r="DC638" i="5"/>
  <c r="DD638" i="5"/>
  <c r="DE638" i="5"/>
  <c r="DF638" i="5"/>
  <c r="DG638" i="5"/>
  <c r="DH638" i="5"/>
  <c r="DI638" i="5"/>
  <c r="DJ638" i="5"/>
  <c r="DK638" i="5"/>
  <c r="DL638" i="5"/>
  <c r="DM638" i="5"/>
  <c r="DN638" i="5"/>
  <c r="DO638" i="5"/>
  <c r="DP638" i="5"/>
  <c r="DQ638" i="5"/>
  <c r="DR639" i="5"/>
  <c r="CD639" i="5"/>
  <c r="DS639" i="5"/>
  <c r="CE639" i="5"/>
  <c r="DT639" i="5"/>
  <c r="CF639" i="5"/>
  <c r="DU639" i="5"/>
  <c r="CG639" i="5"/>
  <c r="CH639" i="5"/>
  <c r="CI639" i="5"/>
  <c r="CJ639" i="5"/>
  <c r="CK639" i="5"/>
  <c r="CL639" i="5"/>
  <c r="CM639" i="5"/>
  <c r="CN639" i="5"/>
  <c r="CO639" i="5"/>
  <c r="CP639" i="5"/>
  <c r="CQ639" i="5"/>
  <c r="CR639" i="5"/>
  <c r="CS639" i="5"/>
  <c r="CT639" i="5"/>
  <c r="CU639" i="5"/>
  <c r="CV639" i="5"/>
  <c r="CW639" i="5"/>
  <c r="CX639" i="5"/>
  <c r="CY639" i="5"/>
  <c r="CZ639" i="5"/>
  <c r="DA639" i="5"/>
  <c r="DB639" i="5"/>
  <c r="DC639" i="5"/>
  <c r="DD639" i="5"/>
  <c r="DE639" i="5"/>
  <c r="DF639" i="5"/>
  <c r="DG639" i="5"/>
  <c r="DH639" i="5"/>
  <c r="DI639" i="5"/>
  <c r="DJ639" i="5"/>
  <c r="DK639" i="5"/>
  <c r="DL639" i="5"/>
  <c r="DM639" i="5"/>
  <c r="DN639" i="5"/>
  <c r="DO639" i="5"/>
  <c r="DP639" i="5"/>
  <c r="DQ639" i="5"/>
  <c r="DR640" i="5"/>
  <c r="CD640" i="5"/>
  <c r="DS640" i="5"/>
  <c r="CE640" i="5"/>
  <c r="DT640" i="5"/>
  <c r="CF640" i="5"/>
  <c r="DU640" i="5"/>
  <c r="CG640" i="5"/>
  <c r="CH640" i="5"/>
  <c r="CI640" i="5"/>
  <c r="CJ640" i="5"/>
  <c r="CK640" i="5"/>
  <c r="CL640" i="5"/>
  <c r="CM640" i="5"/>
  <c r="CN640" i="5"/>
  <c r="CO640" i="5"/>
  <c r="CP640" i="5"/>
  <c r="CQ640" i="5"/>
  <c r="CR640" i="5"/>
  <c r="CS640" i="5"/>
  <c r="CT640" i="5"/>
  <c r="CU640" i="5"/>
  <c r="CV640" i="5"/>
  <c r="CW640" i="5"/>
  <c r="CX640" i="5"/>
  <c r="CY640" i="5"/>
  <c r="CZ640" i="5"/>
  <c r="DA640" i="5"/>
  <c r="DB640" i="5"/>
  <c r="DC640" i="5"/>
  <c r="DD640" i="5"/>
  <c r="DE640" i="5"/>
  <c r="DF640" i="5"/>
  <c r="DG640" i="5"/>
  <c r="DH640" i="5"/>
  <c r="DI640" i="5"/>
  <c r="DJ640" i="5"/>
  <c r="DK640" i="5"/>
  <c r="DL640" i="5"/>
  <c r="DM640" i="5"/>
  <c r="DN640" i="5"/>
  <c r="DO640" i="5"/>
  <c r="DP640" i="5"/>
  <c r="DQ640" i="5"/>
  <c r="DR641" i="5"/>
  <c r="CD641" i="5"/>
  <c r="DS641" i="5"/>
  <c r="CE641" i="5"/>
  <c r="DT641" i="5"/>
  <c r="CF641" i="5"/>
  <c r="DU641" i="5"/>
  <c r="CG641" i="5"/>
  <c r="CH641" i="5"/>
  <c r="CI641" i="5"/>
  <c r="CJ641" i="5"/>
  <c r="CK641" i="5"/>
  <c r="CL641" i="5"/>
  <c r="CM641" i="5"/>
  <c r="CN641" i="5"/>
  <c r="CO641" i="5"/>
  <c r="CP641" i="5"/>
  <c r="CQ641" i="5"/>
  <c r="CR641" i="5"/>
  <c r="CS641" i="5"/>
  <c r="CT641" i="5"/>
  <c r="CU641" i="5"/>
  <c r="CV641" i="5"/>
  <c r="CW641" i="5"/>
  <c r="CX641" i="5"/>
  <c r="CY641" i="5"/>
  <c r="CZ641" i="5"/>
  <c r="DA641" i="5"/>
  <c r="DB641" i="5"/>
  <c r="DC641" i="5"/>
  <c r="DD641" i="5"/>
  <c r="DE641" i="5"/>
  <c r="DF641" i="5"/>
  <c r="DG641" i="5"/>
  <c r="DH641" i="5"/>
  <c r="DI641" i="5"/>
  <c r="DJ641" i="5"/>
  <c r="DK641" i="5"/>
  <c r="DL641" i="5"/>
  <c r="DM641" i="5"/>
  <c r="DN641" i="5"/>
  <c r="DO641" i="5"/>
  <c r="DP641" i="5"/>
  <c r="DQ641" i="5"/>
  <c r="DR642" i="5"/>
  <c r="CD642" i="5"/>
  <c r="DS642" i="5"/>
  <c r="CE642" i="5"/>
  <c r="DT642" i="5"/>
  <c r="CF642" i="5"/>
  <c r="DU642" i="5"/>
  <c r="CG642" i="5"/>
  <c r="CH642" i="5"/>
  <c r="CI642" i="5"/>
  <c r="CJ642" i="5"/>
  <c r="CK642" i="5"/>
  <c r="CL642" i="5"/>
  <c r="CM642" i="5"/>
  <c r="CN642" i="5"/>
  <c r="CO642" i="5"/>
  <c r="CP642" i="5"/>
  <c r="CQ642" i="5"/>
  <c r="CR642" i="5"/>
  <c r="CS642" i="5"/>
  <c r="CT642" i="5"/>
  <c r="CU642" i="5"/>
  <c r="CV642" i="5"/>
  <c r="CW642" i="5"/>
  <c r="CX642" i="5"/>
  <c r="CY642" i="5"/>
  <c r="CZ642" i="5"/>
  <c r="DA642" i="5"/>
  <c r="DB642" i="5"/>
  <c r="DC642" i="5"/>
  <c r="DD642" i="5"/>
  <c r="DE642" i="5"/>
  <c r="DF642" i="5"/>
  <c r="DG642" i="5"/>
  <c r="DH642" i="5"/>
  <c r="DI642" i="5"/>
  <c r="DJ642" i="5"/>
  <c r="DK642" i="5"/>
  <c r="DL642" i="5"/>
  <c r="DM642" i="5"/>
  <c r="DN642" i="5"/>
  <c r="DO642" i="5"/>
  <c r="DP642" i="5"/>
  <c r="DQ642" i="5"/>
  <c r="CD643" i="5"/>
  <c r="CE643" i="5"/>
  <c r="CF643" i="5"/>
  <c r="CG643" i="5"/>
  <c r="DR645" i="5"/>
  <c r="CD645" i="5"/>
  <c r="DS645" i="5"/>
  <c r="CE645" i="5"/>
  <c r="DT645" i="5"/>
  <c r="CF645" i="5"/>
  <c r="DU645" i="5"/>
  <c r="CG645" i="5"/>
  <c r="CH645" i="5"/>
  <c r="CI645" i="5"/>
  <c r="CJ645" i="5"/>
  <c r="CK645" i="5"/>
  <c r="CL645" i="5"/>
  <c r="CM645" i="5"/>
  <c r="CN645" i="5"/>
  <c r="CO645" i="5"/>
  <c r="CP645" i="5"/>
  <c r="CQ645" i="5"/>
  <c r="CR645" i="5"/>
  <c r="CS645" i="5"/>
  <c r="CT645" i="5"/>
  <c r="CU645" i="5"/>
  <c r="CV645" i="5"/>
  <c r="CW645" i="5"/>
  <c r="CX645" i="5"/>
  <c r="CY645" i="5"/>
  <c r="CZ645" i="5"/>
  <c r="DA645" i="5"/>
  <c r="DB645" i="5"/>
  <c r="DC645" i="5"/>
  <c r="DD645" i="5"/>
  <c r="DE645" i="5"/>
  <c r="DF645" i="5"/>
  <c r="DG645" i="5"/>
  <c r="DH645" i="5"/>
  <c r="DI645" i="5"/>
  <c r="DJ645" i="5"/>
  <c r="DK645" i="5"/>
  <c r="DL645" i="5"/>
  <c r="DM645" i="5"/>
  <c r="DN645" i="5"/>
  <c r="DO645" i="5"/>
  <c r="DP645" i="5"/>
  <c r="DQ645" i="5"/>
  <c r="DR646" i="5"/>
  <c r="CD646" i="5"/>
  <c r="DS646" i="5"/>
  <c r="CE646" i="5"/>
  <c r="DT646" i="5"/>
  <c r="CF646" i="5"/>
  <c r="DU646" i="5"/>
  <c r="CG646" i="5"/>
  <c r="CH646" i="5"/>
  <c r="CI646" i="5"/>
  <c r="CJ646" i="5"/>
  <c r="CK646" i="5"/>
  <c r="CL646" i="5"/>
  <c r="CM646" i="5"/>
  <c r="CN646" i="5"/>
  <c r="CO646" i="5"/>
  <c r="CP646" i="5"/>
  <c r="CQ646" i="5"/>
  <c r="CR646" i="5"/>
  <c r="CS646" i="5"/>
  <c r="CT646" i="5"/>
  <c r="CU646" i="5"/>
  <c r="CV646" i="5"/>
  <c r="CW646" i="5"/>
  <c r="CX646" i="5"/>
  <c r="CY646" i="5"/>
  <c r="CZ646" i="5"/>
  <c r="DA646" i="5"/>
  <c r="DB646" i="5"/>
  <c r="DC646" i="5"/>
  <c r="DD646" i="5"/>
  <c r="DE646" i="5"/>
  <c r="DF646" i="5"/>
  <c r="DG646" i="5"/>
  <c r="DH646" i="5"/>
  <c r="DI646" i="5"/>
  <c r="DJ646" i="5"/>
  <c r="DK646" i="5"/>
  <c r="DL646" i="5"/>
  <c r="DM646" i="5"/>
  <c r="DN646" i="5"/>
  <c r="DO646" i="5"/>
  <c r="DP646" i="5"/>
  <c r="DQ646" i="5"/>
  <c r="DR647" i="5"/>
  <c r="CD647" i="5"/>
  <c r="DS647" i="5"/>
  <c r="CE647" i="5"/>
  <c r="DT647" i="5"/>
  <c r="CF647" i="5"/>
  <c r="DU647" i="5"/>
  <c r="CG647" i="5"/>
  <c r="CH647" i="5"/>
  <c r="CI647" i="5"/>
  <c r="CJ647" i="5"/>
  <c r="CK647" i="5"/>
  <c r="CL647" i="5"/>
  <c r="CM647" i="5"/>
  <c r="CN647" i="5"/>
  <c r="CO647" i="5"/>
  <c r="CP647" i="5"/>
  <c r="CQ647" i="5"/>
  <c r="CR647" i="5"/>
  <c r="CS647" i="5"/>
  <c r="CT647" i="5"/>
  <c r="CU647" i="5"/>
  <c r="CV647" i="5"/>
  <c r="CW647" i="5"/>
  <c r="CX647" i="5"/>
  <c r="CY647" i="5"/>
  <c r="CZ647" i="5"/>
  <c r="DA647" i="5"/>
  <c r="DB647" i="5"/>
  <c r="DC647" i="5"/>
  <c r="DD647" i="5"/>
  <c r="DE647" i="5"/>
  <c r="DF647" i="5"/>
  <c r="DG647" i="5"/>
  <c r="DH647" i="5"/>
  <c r="DI647" i="5"/>
  <c r="DJ647" i="5"/>
  <c r="DK647" i="5"/>
  <c r="DL647" i="5"/>
  <c r="DM647" i="5"/>
  <c r="DN647" i="5"/>
  <c r="DO647" i="5"/>
  <c r="DP647" i="5"/>
  <c r="DQ647" i="5"/>
  <c r="DR648" i="5"/>
  <c r="CD648" i="5"/>
  <c r="DS648" i="5"/>
  <c r="CE648" i="5"/>
  <c r="DT648" i="5"/>
  <c r="CF648" i="5"/>
  <c r="DU648" i="5"/>
  <c r="CG648" i="5"/>
  <c r="CH648" i="5"/>
  <c r="CI648" i="5"/>
  <c r="CJ648" i="5"/>
  <c r="CK648" i="5"/>
  <c r="CL648" i="5"/>
  <c r="CM648" i="5"/>
  <c r="CN648" i="5"/>
  <c r="CO648" i="5"/>
  <c r="CP648" i="5"/>
  <c r="CQ648" i="5"/>
  <c r="CR648" i="5"/>
  <c r="CS648" i="5"/>
  <c r="CT648" i="5"/>
  <c r="CU648" i="5"/>
  <c r="CV648" i="5"/>
  <c r="CW648" i="5"/>
  <c r="CX648" i="5"/>
  <c r="CY648" i="5"/>
  <c r="CZ648" i="5"/>
  <c r="DA648" i="5"/>
  <c r="DB648" i="5"/>
  <c r="DC648" i="5"/>
  <c r="DD648" i="5"/>
  <c r="DE648" i="5"/>
  <c r="DF648" i="5"/>
  <c r="DG648" i="5"/>
  <c r="DH648" i="5"/>
  <c r="DI648" i="5"/>
  <c r="DJ648" i="5"/>
  <c r="DK648" i="5"/>
  <c r="DL648" i="5"/>
  <c r="DM648" i="5"/>
  <c r="DN648" i="5"/>
  <c r="DO648" i="5"/>
  <c r="DP648" i="5"/>
  <c r="DQ648" i="5"/>
  <c r="DR649" i="5"/>
  <c r="CD649" i="5"/>
  <c r="DS649" i="5"/>
  <c r="CE649" i="5"/>
  <c r="DT649" i="5"/>
  <c r="CF649" i="5"/>
  <c r="DU649" i="5"/>
  <c r="CG649" i="5"/>
  <c r="CH649" i="5"/>
  <c r="CI649" i="5"/>
  <c r="CJ649" i="5"/>
  <c r="CK649" i="5"/>
  <c r="CL649" i="5"/>
  <c r="CM649" i="5"/>
  <c r="CN649" i="5"/>
  <c r="CO649" i="5"/>
  <c r="CP649" i="5"/>
  <c r="CQ649" i="5"/>
  <c r="CR649" i="5"/>
  <c r="CS649" i="5"/>
  <c r="CT649" i="5"/>
  <c r="CU649" i="5"/>
  <c r="CV649" i="5"/>
  <c r="CW649" i="5"/>
  <c r="CX649" i="5"/>
  <c r="CY649" i="5"/>
  <c r="CZ649" i="5"/>
  <c r="DA649" i="5"/>
  <c r="DB649" i="5"/>
  <c r="DC649" i="5"/>
  <c r="DD649" i="5"/>
  <c r="DE649" i="5"/>
  <c r="DF649" i="5"/>
  <c r="DG649" i="5"/>
  <c r="DH649" i="5"/>
  <c r="DI649" i="5"/>
  <c r="DJ649" i="5"/>
  <c r="DK649" i="5"/>
  <c r="DL649" i="5"/>
  <c r="DM649" i="5"/>
  <c r="DN649" i="5"/>
  <c r="DO649" i="5"/>
  <c r="DP649" i="5"/>
  <c r="DQ649" i="5"/>
  <c r="DR651" i="5"/>
  <c r="CD651" i="5"/>
  <c r="DS651" i="5"/>
  <c r="CE651" i="5"/>
  <c r="DT651" i="5"/>
  <c r="CF651" i="5"/>
  <c r="DU651" i="5"/>
  <c r="CG651" i="5"/>
  <c r="CH651" i="5"/>
  <c r="CI651" i="5"/>
  <c r="CJ651" i="5"/>
  <c r="CK651" i="5"/>
  <c r="CL651" i="5"/>
  <c r="CM651" i="5"/>
  <c r="CN651" i="5"/>
  <c r="CO651" i="5"/>
  <c r="CP651" i="5"/>
  <c r="CQ651" i="5"/>
  <c r="CR651" i="5"/>
  <c r="CS651" i="5"/>
  <c r="CT651" i="5"/>
  <c r="CU651" i="5"/>
  <c r="CV651" i="5"/>
  <c r="CW651" i="5"/>
  <c r="CX651" i="5"/>
  <c r="CY651" i="5"/>
  <c r="CZ651" i="5"/>
  <c r="DA651" i="5"/>
  <c r="DB651" i="5"/>
  <c r="DC651" i="5"/>
  <c r="DD651" i="5"/>
  <c r="DE651" i="5"/>
  <c r="DF651" i="5"/>
  <c r="DG651" i="5"/>
  <c r="DH651" i="5"/>
  <c r="DI651" i="5"/>
  <c r="DJ651" i="5"/>
  <c r="DK651" i="5"/>
  <c r="DL651" i="5"/>
  <c r="DM651" i="5"/>
  <c r="DN651" i="5"/>
  <c r="DO651" i="5"/>
  <c r="DP651" i="5"/>
  <c r="DQ651" i="5"/>
  <c r="DR652" i="5"/>
  <c r="CD652" i="5"/>
  <c r="DS652" i="5"/>
  <c r="CE652" i="5"/>
  <c r="DT652" i="5"/>
  <c r="CF652" i="5"/>
  <c r="DU652" i="5"/>
  <c r="CG652" i="5"/>
  <c r="CH652" i="5"/>
  <c r="CI652" i="5"/>
  <c r="CJ652" i="5"/>
  <c r="CK652" i="5"/>
  <c r="CL652" i="5"/>
  <c r="CM652" i="5"/>
  <c r="CN652" i="5"/>
  <c r="CO652" i="5"/>
  <c r="CP652" i="5"/>
  <c r="CQ652" i="5"/>
  <c r="CR652" i="5"/>
  <c r="CS652" i="5"/>
  <c r="CT652" i="5"/>
  <c r="CU652" i="5"/>
  <c r="CV652" i="5"/>
  <c r="CW652" i="5"/>
  <c r="CX652" i="5"/>
  <c r="CY652" i="5"/>
  <c r="CZ652" i="5"/>
  <c r="DA652" i="5"/>
  <c r="DB652" i="5"/>
  <c r="DC652" i="5"/>
  <c r="DD652" i="5"/>
  <c r="DE652" i="5"/>
  <c r="DF652" i="5"/>
  <c r="DG652" i="5"/>
  <c r="DH652" i="5"/>
  <c r="DI652" i="5"/>
  <c r="DJ652" i="5"/>
  <c r="DK652" i="5"/>
  <c r="DL652" i="5"/>
  <c r="DM652" i="5"/>
  <c r="DN652" i="5"/>
  <c r="DO652" i="5"/>
  <c r="DP652" i="5"/>
  <c r="DQ652" i="5"/>
  <c r="DR653" i="5"/>
  <c r="CD653" i="5"/>
  <c r="DS653" i="5"/>
  <c r="CE653" i="5"/>
  <c r="DT653" i="5"/>
  <c r="CF653" i="5"/>
  <c r="DU653" i="5"/>
  <c r="CG653" i="5"/>
  <c r="CH653" i="5"/>
  <c r="CI653" i="5"/>
  <c r="CJ653" i="5"/>
  <c r="CK653" i="5"/>
  <c r="CL653" i="5"/>
  <c r="CM653" i="5"/>
  <c r="CN653" i="5"/>
  <c r="CO653" i="5"/>
  <c r="CP653" i="5"/>
  <c r="CQ653" i="5"/>
  <c r="CR653" i="5"/>
  <c r="CS653" i="5"/>
  <c r="CT653" i="5"/>
  <c r="CU653" i="5"/>
  <c r="CV653" i="5"/>
  <c r="CW653" i="5"/>
  <c r="CX653" i="5"/>
  <c r="CY653" i="5"/>
  <c r="CZ653" i="5"/>
  <c r="DA653" i="5"/>
  <c r="DB653" i="5"/>
  <c r="DC653" i="5"/>
  <c r="DD653" i="5"/>
  <c r="DE653" i="5"/>
  <c r="DF653" i="5"/>
  <c r="DG653" i="5"/>
  <c r="DH653" i="5"/>
  <c r="DI653" i="5"/>
  <c r="DJ653" i="5"/>
  <c r="DK653" i="5"/>
  <c r="DL653" i="5"/>
  <c r="DM653" i="5"/>
  <c r="DN653" i="5"/>
  <c r="DO653" i="5"/>
  <c r="DP653" i="5"/>
  <c r="DQ653" i="5"/>
  <c r="DR654" i="5"/>
  <c r="CD654" i="5"/>
  <c r="DS654" i="5"/>
  <c r="CE654" i="5"/>
  <c r="DT654" i="5"/>
  <c r="CF654" i="5"/>
  <c r="DU654" i="5"/>
  <c r="CG654" i="5"/>
  <c r="CH654" i="5"/>
  <c r="CI654" i="5"/>
  <c r="CJ654" i="5"/>
  <c r="CK654" i="5"/>
  <c r="CL654" i="5"/>
  <c r="CM654" i="5"/>
  <c r="CN654" i="5"/>
  <c r="CO654" i="5"/>
  <c r="CP654" i="5"/>
  <c r="CQ654" i="5"/>
  <c r="CR654" i="5"/>
  <c r="CS654" i="5"/>
  <c r="CT654" i="5"/>
  <c r="CU654" i="5"/>
  <c r="CV654" i="5"/>
  <c r="CW654" i="5"/>
  <c r="CX654" i="5"/>
  <c r="CY654" i="5"/>
  <c r="CZ654" i="5"/>
  <c r="DA654" i="5"/>
  <c r="DB654" i="5"/>
  <c r="DC654" i="5"/>
  <c r="DD654" i="5"/>
  <c r="DE654" i="5"/>
  <c r="DF654" i="5"/>
  <c r="DG654" i="5"/>
  <c r="DH654" i="5"/>
  <c r="DI654" i="5"/>
  <c r="DJ654" i="5"/>
  <c r="DK654" i="5"/>
  <c r="DL654" i="5"/>
  <c r="DM654" i="5"/>
  <c r="DN654" i="5"/>
  <c r="DO654" i="5"/>
  <c r="DP654" i="5"/>
  <c r="DQ654" i="5"/>
  <c r="DR655" i="5"/>
  <c r="CD655" i="5"/>
  <c r="DS655" i="5"/>
  <c r="CE655" i="5"/>
  <c r="DT655" i="5"/>
  <c r="CF655" i="5"/>
  <c r="DU655" i="5"/>
  <c r="CG655" i="5"/>
  <c r="CH655" i="5"/>
  <c r="CI655" i="5"/>
  <c r="CJ655" i="5"/>
  <c r="CK655" i="5"/>
  <c r="CL655" i="5"/>
  <c r="CM655" i="5"/>
  <c r="CN655" i="5"/>
  <c r="CO655" i="5"/>
  <c r="CP655" i="5"/>
  <c r="CQ655" i="5"/>
  <c r="CR655" i="5"/>
  <c r="CS655" i="5"/>
  <c r="CT655" i="5"/>
  <c r="CU655" i="5"/>
  <c r="CV655" i="5"/>
  <c r="CW655" i="5"/>
  <c r="CX655" i="5"/>
  <c r="CY655" i="5"/>
  <c r="CZ655" i="5"/>
  <c r="DA655" i="5"/>
  <c r="DB655" i="5"/>
  <c r="DC655" i="5"/>
  <c r="DD655" i="5"/>
  <c r="DE655" i="5"/>
  <c r="DF655" i="5"/>
  <c r="DG655" i="5"/>
  <c r="DH655" i="5"/>
  <c r="DI655" i="5"/>
  <c r="DJ655" i="5"/>
  <c r="DK655" i="5"/>
  <c r="DL655" i="5"/>
  <c r="DM655" i="5"/>
  <c r="DN655" i="5"/>
  <c r="DO655" i="5"/>
  <c r="DP655" i="5"/>
  <c r="DQ655" i="5"/>
  <c r="DR657" i="5"/>
  <c r="CD657" i="5"/>
  <c r="DS657" i="5"/>
  <c r="CE657" i="5"/>
  <c r="DT657" i="5"/>
  <c r="CF657" i="5"/>
  <c r="DU657" i="5"/>
  <c r="CG657" i="5"/>
  <c r="CH657" i="5"/>
  <c r="CI657" i="5"/>
  <c r="CJ657" i="5"/>
  <c r="CK657" i="5"/>
  <c r="CL657" i="5"/>
  <c r="CM657" i="5"/>
  <c r="CN657" i="5"/>
  <c r="CO657" i="5"/>
  <c r="CP657" i="5"/>
  <c r="CQ657" i="5"/>
  <c r="CR657" i="5"/>
  <c r="CS657" i="5"/>
  <c r="CT657" i="5"/>
  <c r="CU657" i="5"/>
  <c r="CV657" i="5"/>
  <c r="CW657" i="5"/>
  <c r="CX657" i="5"/>
  <c r="CY657" i="5"/>
  <c r="CZ657" i="5"/>
  <c r="DA657" i="5"/>
  <c r="DB657" i="5"/>
  <c r="DC657" i="5"/>
  <c r="DD657" i="5"/>
  <c r="DE657" i="5"/>
  <c r="DF657" i="5"/>
  <c r="DG657" i="5"/>
  <c r="DH657" i="5"/>
  <c r="DI657" i="5"/>
  <c r="DJ657" i="5"/>
  <c r="DK657" i="5"/>
  <c r="DL657" i="5"/>
  <c r="DM657" i="5"/>
  <c r="DN657" i="5"/>
  <c r="DO657" i="5"/>
  <c r="DP657" i="5"/>
  <c r="DQ657" i="5"/>
  <c r="DR658" i="5"/>
  <c r="CD658" i="5"/>
  <c r="DS658" i="5"/>
  <c r="CE658" i="5"/>
  <c r="DT658" i="5"/>
  <c r="CF658" i="5"/>
  <c r="DU658" i="5"/>
  <c r="CG658" i="5"/>
  <c r="CH658" i="5"/>
  <c r="CI658" i="5"/>
  <c r="CJ658" i="5"/>
  <c r="CK658" i="5"/>
  <c r="CL658" i="5"/>
  <c r="CM658" i="5"/>
  <c r="CN658" i="5"/>
  <c r="CO658" i="5"/>
  <c r="CP658" i="5"/>
  <c r="CQ658" i="5"/>
  <c r="CR658" i="5"/>
  <c r="CS658" i="5"/>
  <c r="CT658" i="5"/>
  <c r="CU658" i="5"/>
  <c r="CV658" i="5"/>
  <c r="CW658" i="5"/>
  <c r="CX658" i="5"/>
  <c r="CY658" i="5"/>
  <c r="CZ658" i="5"/>
  <c r="DA658" i="5"/>
  <c r="DB658" i="5"/>
  <c r="DC658" i="5"/>
  <c r="DD658" i="5"/>
  <c r="DE658" i="5"/>
  <c r="DF658" i="5"/>
  <c r="DG658" i="5"/>
  <c r="DH658" i="5"/>
  <c r="DI658" i="5"/>
  <c r="DJ658" i="5"/>
  <c r="DK658" i="5"/>
  <c r="DL658" i="5"/>
  <c r="DM658" i="5"/>
  <c r="DN658" i="5"/>
  <c r="DO658" i="5"/>
  <c r="DP658" i="5"/>
  <c r="DQ658" i="5"/>
  <c r="DR659" i="5"/>
  <c r="CD659" i="5"/>
  <c r="DS659" i="5"/>
  <c r="CE659" i="5"/>
  <c r="DT659" i="5"/>
  <c r="CF659" i="5"/>
  <c r="DU659" i="5"/>
  <c r="CG659" i="5"/>
  <c r="CH659" i="5"/>
  <c r="CI659" i="5"/>
  <c r="CJ659" i="5"/>
  <c r="CK659" i="5"/>
  <c r="CL659" i="5"/>
  <c r="CM659" i="5"/>
  <c r="CN659" i="5"/>
  <c r="CO659" i="5"/>
  <c r="CP659" i="5"/>
  <c r="CQ659" i="5"/>
  <c r="CR659" i="5"/>
  <c r="CS659" i="5"/>
  <c r="CT659" i="5"/>
  <c r="CU659" i="5"/>
  <c r="CV659" i="5"/>
  <c r="CW659" i="5"/>
  <c r="CX659" i="5"/>
  <c r="CY659" i="5"/>
  <c r="CZ659" i="5"/>
  <c r="DA659" i="5"/>
  <c r="DB659" i="5"/>
  <c r="DC659" i="5"/>
  <c r="DD659" i="5"/>
  <c r="DE659" i="5"/>
  <c r="DF659" i="5"/>
  <c r="DG659" i="5"/>
  <c r="DH659" i="5"/>
  <c r="DI659" i="5"/>
  <c r="DJ659" i="5"/>
  <c r="DK659" i="5"/>
  <c r="DL659" i="5"/>
  <c r="DM659" i="5"/>
  <c r="DN659" i="5"/>
  <c r="DO659" i="5"/>
  <c r="DP659" i="5"/>
  <c r="DQ659" i="5"/>
  <c r="DR660" i="5"/>
  <c r="CD660" i="5"/>
  <c r="DS660" i="5"/>
  <c r="CE660" i="5"/>
  <c r="DT660" i="5"/>
  <c r="CF660" i="5"/>
  <c r="DU660" i="5"/>
  <c r="CG660" i="5"/>
  <c r="CH660" i="5"/>
  <c r="CI660" i="5"/>
  <c r="CJ660" i="5"/>
  <c r="CK660" i="5"/>
  <c r="CL660" i="5"/>
  <c r="CM660" i="5"/>
  <c r="CN660" i="5"/>
  <c r="CO660" i="5"/>
  <c r="CP660" i="5"/>
  <c r="CQ660" i="5"/>
  <c r="CR660" i="5"/>
  <c r="CS660" i="5"/>
  <c r="CT660" i="5"/>
  <c r="CU660" i="5"/>
  <c r="CV660" i="5"/>
  <c r="CW660" i="5"/>
  <c r="CX660" i="5"/>
  <c r="CY660" i="5"/>
  <c r="CZ660" i="5"/>
  <c r="DA660" i="5"/>
  <c r="DB660" i="5"/>
  <c r="DC660" i="5"/>
  <c r="DD660" i="5"/>
  <c r="DE660" i="5"/>
  <c r="DF660" i="5"/>
  <c r="DG660" i="5"/>
  <c r="DH660" i="5"/>
  <c r="DI660" i="5"/>
  <c r="DJ660" i="5"/>
  <c r="DK660" i="5"/>
  <c r="DL660" i="5"/>
  <c r="DM660" i="5"/>
  <c r="DN660" i="5"/>
  <c r="DO660" i="5"/>
  <c r="DP660" i="5"/>
  <c r="DQ660" i="5"/>
  <c r="DR661" i="5"/>
  <c r="CD661" i="5"/>
  <c r="DS661" i="5"/>
  <c r="CE661" i="5"/>
  <c r="DT661" i="5"/>
  <c r="CF661" i="5"/>
  <c r="DU661" i="5"/>
  <c r="CG661" i="5"/>
  <c r="CH661" i="5"/>
  <c r="CI661" i="5"/>
  <c r="CJ661" i="5"/>
  <c r="CK661" i="5"/>
  <c r="CL661" i="5"/>
  <c r="CM661" i="5"/>
  <c r="CN661" i="5"/>
  <c r="CO661" i="5"/>
  <c r="CP661" i="5"/>
  <c r="CQ661" i="5"/>
  <c r="CR661" i="5"/>
  <c r="CS661" i="5"/>
  <c r="CT661" i="5"/>
  <c r="CU661" i="5"/>
  <c r="CV661" i="5"/>
  <c r="CW661" i="5"/>
  <c r="CX661" i="5"/>
  <c r="CY661" i="5"/>
  <c r="CZ661" i="5"/>
  <c r="DA661" i="5"/>
  <c r="DB661" i="5"/>
  <c r="DC661" i="5"/>
  <c r="DD661" i="5"/>
  <c r="DE661" i="5"/>
  <c r="DF661" i="5"/>
  <c r="DG661" i="5"/>
  <c r="DH661" i="5"/>
  <c r="DI661" i="5"/>
  <c r="DJ661" i="5"/>
  <c r="DK661" i="5"/>
  <c r="DL661" i="5"/>
  <c r="DM661" i="5"/>
  <c r="DN661" i="5"/>
  <c r="DO661" i="5"/>
  <c r="DP661" i="5"/>
  <c r="DQ661" i="5"/>
  <c r="DR662" i="5"/>
  <c r="CD662" i="5"/>
  <c r="DS662" i="5"/>
  <c r="CE662" i="5"/>
  <c r="DT662" i="5"/>
  <c r="CF662" i="5"/>
  <c r="DU662" i="5"/>
  <c r="CG662" i="5"/>
  <c r="CH662" i="5"/>
  <c r="CI662" i="5"/>
  <c r="CJ662" i="5"/>
  <c r="CK662" i="5"/>
  <c r="CL662" i="5"/>
  <c r="CM662" i="5"/>
  <c r="CN662" i="5"/>
  <c r="CO662" i="5"/>
  <c r="CP662" i="5"/>
  <c r="CQ662" i="5"/>
  <c r="CR662" i="5"/>
  <c r="CS662" i="5"/>
  <c r="CT662" i="5"/>
  <c r="CU662" i="5"/>
  <c r="CV662" i="5"/>
  <c r="CW662" i="5"/>
  <c r="CX662" i="5"/>
  <c r="CY662" i="5"/>
  <c r="CZ662" i="5"/>
  <c r="DA662" i="5"/>
  <c r="DB662" i="5"/>
  <c r="DC662" i="5"/>
  <c r="DD662" i="5"/>
  <c r="DE662" i="5"/>
  <c r="DF662" i="5"/>
  <c r="DG662" i="5"/>
  <c r="DH662" i="5"/>
  <c r="DI662" i="5"/>
  <c r="DJ662" i="5"/>
  <c r="DK662" i="5"/>
  <c r="DL662" i="5"/>
  <c r="DM662" i="5"/>
  <c r="DN662" i="5"/>
  <c r="DO662" i="5"/>
  <c r="DP662" i="5"/>
  <c r="DQ662" i="5"/>
  <c r="DR663" i="5"/>
  <c r="CD663" i="5"/>
  <c r="DS663" i="5"/>
  <c r="CE663" i="5"/>
  <c r="DT663" i="5"/>
  <c r="CF663" i="5"/>
  <c r="DU663" i="5"/>
  <c r="CG663" i="5"/>
  <c r="CH663" i="5"/>
  <c r="CI663" i="5"/>
  <c r="CJ663" i="5"/>
  <c r="CK663" i="5"/>
  <c r="CL663" i="5"/>
  <c r="CM663" i="5"/>
  <c r="CN663" i="5"/>
  <c r="CO663" i="5"/>
  <c r="CP663" i="5"/>
  <c r="CQ663" i="5"/>
  <c r="CR663" i="5"/>
  <c r="CS663" i="5"/>
  <c r="CT663" i="5"/>
  <c r="CU663" i="5"/>
  <c r="CV663" i="5"/>
  <c r="CW663" i="5"/>
  <c r="CX663" i="5"/>
  <c r="CY663" i="5"/>
  <c r="CZ663" i="5"/>
  <c r="DA663" i="5"/>
  <c r="DB663" i="5"/>
  <c r="DC663" i="5"/>
  <c r="DD663" i="5"/>
  <c r="DE663" i="5"/>
  <c r="DF663" i="5"/>
  <c r="DG663" i="5"/>
  <c r="DH663" i="5"/>
  <c r="DI663" i="5"/>
  <c r="DJ663" i="5"/>
  <c r="DK663" i="5"/>
  <c r="DL663" i="5"/>
  <c r="DM663" i="5"/>
  <c r="DN663" i="5"/>
  <c r="DO663" i="5"/>
  <c r="DP663" i="5"/>
  <c r="DQ663" i="5"/>
  <c r="DR664" i="5"/>
  <c r="CD664" i="5"/>
  <c r="DS664" i="5"/>
  <c r="CE664" i="5"/>
  <c r="DT664" i="5"/>
  <c r="CF664" i="5"/>
  <c r="DU664" i="5"/>
  <c r="CG664" i="5"/>
  <c r="CH664" i="5"/>
  <c r="CI664" i="5"/>
  <c r="CJ664" i="5"/>
  <c r="CK664" i="5"/>
  <c r="CL664" i="5"/>
  <c r="CM664" i="5"/>
  <c r="CN664" i="5"/>
  <c r="CO664" i="5"/>
  <c r="CP664" i="5"/>
  <c r="CQ664" i="5"/>
  <c r="CR664" i="5"/>
  <c r="CS664" i="5"/>
  <c r="CT664" i="5"/>
  <c r="CU664" i="5"/>
  <c r="CV664" i="5"/>
  <c r="CW664" i="5"/>
  <c r="CX664" i="5"/>
  <c r="CY664" i="5"/>
  <c r="CZ664" i="5"/>
  <c r="DA664" i="5"/>
  <c r="DB664" i="5"/>
  <c r="DC664" i="5"/>
  <c r="DD664" i="5"/>
  <c r="DE664" i="5"/>
  <c r="DF664" i="5"/>
  <c r="DG664" i="5"/>
  <c r="DH664" i="5"/>
  <c r="DI664" i="5"/>
  <c r="DJ664" i="5"/>
  <c r="DK664" i="5"/>
  <c r="DL664" i="5"/>
  <c r="DM664" i="5"/>
  <c r="DN664" i="5"/>
  <c r="DO664" i="5"/>
  <c r="DP664" i="5"/>
  <c r="DQ664" i="5"/>
  <c r="DR666" i="5"/>
  <c r="CD666" i="5"/>
  <c r="DS666" i="5"/>
  <c r="CE666" i="5"/>
  <c r="DT666" i="5"/>
  <c r="CF666" i="5"/>
  <c r="DU666" i="5"/>
  <c r="CG666" i="5"/>
  <c r="CH666" i="5"/>
  <c r="CI666" i="5"/>
  <c r="CJ666" i="5"/>
  <c r="CK666" i="5"/>
  <c r="CL666" i="5"/>
  <c r="CM666" i="5"/>
  <c r="CN666" i="5"/>
  <c r="CO666" i="5"/>
  <c r="CP666" i="5"/>
  <c r="CQ666" i="5"/>
  <c r="CR666" i="5"/>
  <c r="CS666" i="5"/>
  <c r="CT666" i="5"/>
  <c r="CU666" i="5"/>
  <c r="CV666" i="5"/>
  <c r="CW666" i="5"/>
  <c r="CX666" i="5"/>
  <c r="CY666" i="5"/>
  <c r="CZ666" i="5"/>
  <c r="DA666" i="5"/>
  <c r="DB666" i="5"/>
  <c r="DC666" i="5"/>
  <c r="DD666" i="5"/>
  <c r="DE666" i="5"/>
  <c r="DF666" i="5"/>
  <c r="DG666" i="5"/>
  <c r="DH666" i="5"/>
  <c r="DI666" i="5"/>
  <c r="DJ666" i="5"/>
  <c r="DK666" i="5"/>
  <c r="DL666" i="5"/>
  <c r="DM666" i="5"/>
  <c r="DN666" i="5"/>
  <c r="DO666" i="5"/>
  <c r="DP666" i="5"/>
  <c r="DQ666" i="5"/>
  <c r="DR667" i="5"/>
  <c r="CD667" i="5"/>
  <c r="DS667" i="5"/>
  <c r="CE667" i="5"/>
  <c r="DT667" i="5"/>
  <c r="CF667" i="5"/>
  <c r="DU667" i="5"/>
  <c r="CG667" i="5"/>
  <c r="CH667" i="5"/>
  <c r="CI667" i="5"/>
  <c r="CJ667" i="5"/>
  <c r="CK667" i="5"/>
  <c r="CL667" i="5"/>
  <c r="CM667" i="5"/>
  <c r="CN667" i="5"/>
  <c r="CO667" i="5"/>
  <c r="CP667" i="5"/>
  <c r="CQ667" i="5"/>
  <c r="CR667" i="5"/>
  <c r="CS667" i="5"/>
  <c r="CT667" i="5"/>
  <c r="CU667" i="5"/>
  <c r="CV667" i="5"/>
  <c r="CW667" i="5"/>
  <c r="CX667" i="5"/>
  <c r="CY667" i="5"/>
  <c r="CZ667" i="5"/>
  <c r="DA667" i="5"/>
  <c r="DB667" i="5"/>
  <c r="DC667" i="5"/>
  <c r="DD667" i="5"/>
  <c r="DE667" i="5"/>
  <c r="DF667" i="5"/>
  <c r="DG667" i="5"/>
  <c r="DH667" i="5"/>
  <c r="DI667" i="5"/>
  <c r="DJ667" i="5"/>
  <c r="DK667" i="5"/>
  <c r="DL667" i="5"/>
  <c r="DM667" i="5"/>
  <c r="DN667" i="5"/>
  <c r="DO667" i="5"/>
  <c r="DP667" i="5"/>
  <c r="DQ667" i="5"/>
  <c r="DR668" i="5"/>
  <c r="CD668" i="5"/>
  <c r="DS668" i="5"/>
  <c r="CE668" i="5"/>
  <c r="DT668" i="5"/>
  <c r="CF668" i="5"/>
  <c r="DU668" i="5"/>
  <c r="CG668" i="5"/>
  <c r="CH668" i="5"/>
  <c r="CI668" i="5"/>
  <c r="CJ668" i="5"/>
  <c r="CK668" i="5"/>
  <c r="CL668" i="5"/>
  <c r="CM668" i="5"/>
  <c r="CN668" i="5"/>
  <c r="CO668" i="5"/>
  <c r="CP668" i="5"/>
  <c r="CQ668" i="5"/>
  <c r="CR668" i="5"/>
  <c r="CS668" i="5"/>
  <c r="CT668" i="5"/>
  <c r="CU668" i="5"/>
  <c r="CV668" i="5"/>
  <c r="CW668" i="5"/>
  <c r="CX668" i="5"/>
  <c r="CY668" i="5"/>
  <c r="CZ668" i="5"/>
  <c r="DA668" i="5"/>
  <c r="DB668" i="5"/>
  <c r="DC668" i="5"/>
  <c r="DD668" i="5"/>
  <c r="DE668" i="5"/>
  <c r="DF668" i="5"/>
  <c r="DG668" i="5"/>
  <c r="DH668" i="5"/>
  <c r="DI668" i="5"/>
  <c r="DJ668" i="5"/>
  <c r="DK668" i="5"/>
  <c r="DL668" i="5"/>
  <c r="DM668" i="5"/>
  <c r="DN668" i="5"/>
  <c r="DO668" i="5"/>
  <c r="DP668" i="5"/>
  <c r="DQ668" i="5"/>
  <c r="DR669" i="5"/>
  <c r="CD669" i="5"/>
  <c r="DS669" i="5"/>
  <c r="CE669" i="5"/>
  <c r="DT669" i="5"/>
  <c r="CF669" i="5"/>
  <c r="DU669" i="5"/>
  <c r="CG669" i="5"/>
  <c r="CH669" i="5"/>
  <c r="CI669" i="5"/>
  <c r="CJ669" i="5"/>
  <c r="CK669" i="5"/>
  <c r="CL669" i="5"/>
  <c r="CM669" i="5"/>
  <c r="CN669" i="5"/>
  <c r="CO669" i="5"/>
  <c r="CP669" i="5"/>
  <c r="CQ669" i="5"/>
  <c r="CR669" i="5"/>
  <c r="CS669" i="5"/>
  <c r="CT669" i="5"/>
  <c r="CU669" i="5"/>
  <c r="CV669" i="5"/>
  <c r="CW669" i="5"/>
  <c r="CX669" i="5"/>
  <c r="CY669" i="5"/>
  <c r="CZ669" i="5"/>
  <c r="DA669" i="5"/>
  <c r="DB669" i="5"/>
  <c r="DC669" i="5"/>
  <c r="DD669" i="5"/>
  <c r="DE669" i="5"/>
  <c r="DF669" i="5"/>
  <c r="DG669" i="5"/>
  <c r="DH669" i="5"/>
  <c r="DI669" i="5"/>
  <c r="DJ669" i="5"/>
  <c r="DK669" i="5"/>
  <c r="DL669" i="5"/>
  <c r="DM669" i="5"/>
  <c r="DN669" i="5"/>
  <c r="DO669" i="5"/>
  <c r="DP669" i="5"/>
  <c r="DQ669" i="5"/>
  <c r="DR670" i="5"/>
  <c r="CD670" i="5"/>
  <c r="DS670" i="5"/>
  <c r="CE670" i="5"/>
  <c r="DT670" i="5"/>
  <c r="CF670" i="5"/>
  <c r="DU670" i="5"/>
  <c r="CG670" i="5"/>
  <c r="CH670" i="5"/>
  <c r="CI670" i="5"/>
  <c r="CJ670" i="5"/>
  <c r="CK670" i="5"/>
  <c r="CL670" i="5"/>
  <c r="CM670" i="5"/>
  <c r="CN670" i="5"/>
  <c r="CO670" i="5"/>
  <c r="CP670" i="5"/>
  <c r="CQ670" i="5"/>
  <c r="CR670" i="5"/>
  <c r="CS670" i="5"/>
  <c r="CT670" i="5"/>
  <c r="CU670" i="5"/>
  <c r="CV670" i="5"/>
  <c r="CW670" i="5"/>
  <c r="CX670" i="5"/>
  <c r="CY670" i="5"/>
  <c r="CZ670" i="5"/>
  <c r="DA670" i="5"/>
  <c r="DB670" i="5"/>
  <c r="DC670" i="5"/>
  <c r="DD670" i="5"/>
  <c r="DE670" i="5"/>
  <c r="DF670" i="5"/>
  <c r="DG670" i="5"/>
  <c r="DH670" i="5"/>
  <c r="DI670" i="5"/>
  <c r="DJ670" i="5"/>
  <c r="DK670" i="5"/>
  <c r="DL670" i="5"/>
  <c r="DM670" i="5"/>
  <c r="DN670" i="5"/>
  <c r="DO670" i="5"/>
  <c r="DP670" i="5"/>
  <c r="DQ670" i="5"/>
  <c r="DR671" i="5"/>
  <c r="CD671" i="5"/>
  <c r="DS671" i="5"/>
  <c r="CE671" i="5"/>
  <c r="DT671" i="5"/>
  <c r="CF671" i="5"/>
  <c r="DU671" i="5"/>
  <c r="CG671" i="5"/>
  <c r="CH671" i="5"/>
  <c r="CI671" i="5"/>
  <c r="CJ671" i="5"/>
  <c r="CK671" i="5"/>
  <c r="CL671" i="5"/>
  <c r="CM671" i="5"/>
  <c r="CN671" i="5"/>
  <c r="CO671" i="5"/>
  <c r="CP671" i="5"/>
  <c r="CQ671" i="5"/>
  <c r="CR671" i="5"/>
  <c r="CS671" i="5"/>
  <c r="CT671" i="5"/>
  <c r="CU671" i="5"/>
  <c r="CV671" i="5"/>
  <c r="CW671" i="5"/>
  <c r="CX671" i="5"/>
  <c r="CY671" i="5"/>
  <c r="CZ671" i="5"/>
  <c r="DA671" i="5"/>
  <c r="DB671" i="5"/>
  <c r="DC671" i="5"/>
  <c r="DD671" i="5"/>
  <c r="DE671" i="5"/>
  <c r="DF671" i="5"/>
  <c r="DG671" i="5"/>
  <c r="DH671" i="5"/>
  <c r="DI671" i="5"/>
  <c r="DJ671" i="5"/>
  <c r="DK671" i="5"/>
  <c r="DL671" i="5"/>
  <c r="DM671" i="5"/>
  <c r="DN671" i="5"/>
  <c r="DO671" i="5"/>
  <c r="DP671" i="5"/>
  <c r="DQ671" i="5"/>
  <c r="DR672" i="5"/>
  <c r="CD672" i="5"/>
  <c r="DS672" i="5"/>
  <c r="CE672" i="5"/>
  <c r="DT672" i="5"/>
  <c r="CF672" i="5"/>
  <c r="DU672" i="5"/>
  <c r="CG672" i="5"/>
  <c r="CH672" i="5"/>
  <c r="CI672" i="5"/>
  <c r="CJ672" i="5"/>
  <c r="CK672" i="5"/>
  <c r="CL672" i="5"/>
  <c r="CM672" i="5"/>
  <c r="CN672" i="5"/>
  <c r="CO672" i="5"/>
  <c r="CP672" i="5"/>
  <c r="CQ672" i="5"/>
  <c r="CR672" i="5"/>
  <c r="CS672" i="5"/>
  <c r="CT672" i="5"/>
  <c r="CU672" i="5"/>
  <c r="CV672" i="5"/>
  <c r="CW672" i="5"/>
  <c r="CX672" i="5"/>
  <c r="CY672" i="5"/>
  <c r="CZ672" i="5"/>
  <c r="DA672" i="5"/>
  <c r="DB672" i="5"/>
  <c r="DC672" i="5"/>
  <c r="DD672" i="5"/>
  <c r="DE672" i="5"/>
  <c r="DF672" i="5"/>
  <c r="DG672" i="5"/>
  <c r="DH672" i="5"/>
  <c r="DI672" i="5"/>
  <c r="DJ672" i="5"/>
  <c r="DK672" i="5"/>
  <c r="DL672" i="5"/>
  <c r="DM672" i="5"/>
  <c r="DN672" i="5"/>
  <c r="DO672" i="5"/>
  <c r="DP672" i="5"/>
  <c r="DQ672" i="5"/>
  <c r="DR673" i="5"/>
  <c r="CD673" i="5"/>
  <c r="DS673" i="5"/>
  <c r="CE673" i="5"/>
  <c r="DT673" i="5"/>
  <c r="CF673" i="5"/>
  <c r="DU673" i="5"/>
  <c r="CG673" i="5"/>
  <c r="CH673" i="5"/>
  <c r="CI673" i="5"/>
  <c r="CJ673" i="5"/>
  <c r="CK673" i="5"/>
  <c r="CL673" i="5"/>
  <c r="CM673" i="5"/>
  <c r="CN673" i="5"/>
  <c r="CO673" i="5"/>
  <c r="CP673" i="5"/>
  <c r="CQ673" i="5"/>
  <c r="CR673" i="5"/>
  <c r="CS673" i="5"/>
  <c r="CT673" i="5"/>
  <c r="CU673" i="5"/>
  <c r="CV673" i="5"/>
  <c r="CW673" i="5"/>
  <c r="CX673" i="5"/>
  <c r="CY673" i="5"/>
  <c r="CZ673" i="5"/>
  <c r="DA673" i="5"/>
  <c r="DB673" i="5"/>
  <c r="DC673" i="5"/>
  <c r="DD673" i="5"/>
  <c r="DE673" i="5"/>
  <c r="DF673" i="5"/>
  <c r="DG673" i="5"/>
  <c r="DH673" i="5"/>
  <c r="DI673" i="5"/>
  <c r="DJ673" i="5"/>
  <c r="DK673" i="5"/>
  <c r="DL673" i="5"/>
  <c r="DM673" i="5"/>
  <c r="DN673" i="5"/>
  <c r="DO673" i="5"/>
  <c r="DP673" i="5"/>
  <c r="DQ673" i="5"/>
  <c r="DR674" i="5"/>
  <c r="CD674" i="5"/>
  <c r="DS674" i="5"/>
  <c r="CE674" i="5"/>
  <c r="DT674" i="5"/>
  <c r="CF674" i="5"/>
  <c r="DU674" i="5"/>
  <c r="CG674" i="5"/>
  <c r="CH674" i="5"/>
  <c r="CI674" i="5"/>
  <c r="CJ674" i="5"/>
  <c r="CK674" i="5"/>
  <c r="CL674" i="5"/>
  <c r="CM674" i="5"/>
  <c r="CN674" i="5"/>
  <c r="CO674" i="5"/>
  <c r="CP674" i="5"/>
  <c r="CQ674" i="5"/>
  <c r="CR674" i="5"/>
  <c r="CS674" i="5"/>
  <c r="CT674" i="5"/>
  <c r="CU674" i="5"/>
  <c r="CV674" i="5"/>
  <c r="CW674" i="5"/>
  <c r="CX674" i="5"/>
  <c r="CY674" i="5"/>
  <c r="CZ674" i="5"/>
  <c r="DA674" i="5"/>
  <c r="DB674" i="5"/>
  <c r="DC674" i="5"/>
  <c r="DD674" i="5"/>
  <c r="DE674" i="5"/>
  <c r="DF674" i="5"/>
  <c r="DG674" i="5"/>
  <c r="DH674" i="5"/>
  <c r="DI674" i="5"/>
  <c r="DJ674" i="5"/>
  <c r="DK674" i="5"/>
  <c r="DL674" i="5"/>
  <c r="DM674" i="5"/>
  <c r="DN674" i="5"/>
  <c r="DO674" i="5"/>
  <c r="DP674" i="5"/>
  <c r="DQ674" i="5"/>
  <c r="DR675" i="5"/>
  <c r="CD675" i="5"/>
  <c r="DS675" i="5"/>
  <c r="CE675" i="5"/>
  <c r="DT675" i="5"/>
  <c r="CF675" i="5"/>
  <c r="DU675" i="5"/>
  <c r="CG675" i="5"/>
  <c r="CH675" i="5"/>
  <c r="CI675" i="5"/>
  <c r="CJ675" i="5"/>
  <c r="CK675" i="5"/>
  <c r="CL675" i="5"/>
  <c r="CM675" i="5"/>
  <c r="CN675" i="5"/>
  <c r="CO675" i="5"/>
  <c r="CP675" i="5"/>
  <c r="CQ675" i="5"/>
  <c r="CR675" i="5"/>
  <c r="CS675" i="5"/>
  <c r="CT675" i="5"/>
  <c r="CU675" i="5"/>
  <c r="CV675" i="5"/>
  <c r="CW675" i="5"/>
  <c r="CX675" i="5"/>
  <c r="CY675" i="5"/>
  <c r="CZ675" i="5"/>
  <c r="DA675" i="5"/>
  <c r="DB675" i="5"/>
  <c r="DC675" i="5"/>
  <c r="DD675" i="5"/>
  <c r="DE675" i="5"/>
  <c r="DF675" i="5"/>
  <c r="DG675" i="5"/>
  <c r="DH675" i="5"/>
  <c r="DI675" i="5"/>
  <c r="DJ675" i="5"/>
  <c r="DK675" i="5"/>
  <c r="DL675" i="5"/>
  <c r="DM675" i="5"/>
  <c r="DN675" i="5"/>
  <c r="DO675" i="5"/>
  <c r="DP675" i="5"/>
  <c r="DQ675" i="5"/>
  <c r="DR676" i="5"/>
  <c r="CD676" i="5"/>
  <c r="DS676" i="5"/>
  <c r="CE676" i="5"/>
  <c r="DT676" i="5"/>
  <c r="CF676" i="5"/>
  <c r="DU676" i="5"/>
  <c r="CG676" i="5"/>
  <c r="CH676" i="5"/>
  <c r="CI676" i="5"/>
  <c r="CJ676" i="5"/>
  <c r="CK676" i="5"/>
  <c r="CL676" i="5"/>
  <c r="CM676" i="5"/>
  <c r="CN676" i="5"/>
  <c r="CO676" i="5"/>
  <c r="CP676" i="5"/>
  <c r="CQ676" i="5"/>
  <c r="CR676" i="5"/>
  <c r="CS676" i="5"/>
  <c r="CT676" i="5"/>
  <c r="CU676" i="5"/>
  <c r="CV676" i="5"/>
  <c r="CW676" i="5"/>
  <c r="CX676" i="5"/>
  <c r="CY676" i="5"/>
  <c r="CZ676" i="5"/>
  <c r="DA676" i="5"/>
  <c r="DB676" i="5"/>
  <c r="DC676" i="5"/>
  <c r="DD676" i="5"/>
  <c r="DE676" i="5"/>
  <c r="DF676" i="5"/>
  <c r="DG676" i="5"/>
  <c r="DH676" i="5"/>
  <c r="DI676" i="5"/>
  <c r="DJ676" i="5"/>
  <c r="DK676" i="5"/>
  <c r="DL676" i="5"/>
  <c r="DM676" i="5"/>
  <c r="DN676" i="5"/>
  <c r="DO676" i="5"/>
  <c r="DP676" i="5"/>
  <c r="DQ676" i="5"/>
  <c r="CD677" i="5"/>
  <c r="CE677" i="5"/>
  <c r="CF677" i="5"/>
  <c r="CG677" i="5"/>
  <c r="DR678" i="5"/>
  <c r="CD678" i="5"/>
  <c r="DS678" i="5"/>
  <c r="CE678" i="5"/>
  <c r="DT678" i="5"/>
  <c r="CF678" i="5"/>
  <c r="DU678" i="5"/>
  <c r="CG678" i="5"/>
  <c r="CH678" i="5"/>
  <c r="CI678" i="5"/>
  <c r="CJ678" i="5"/>
  <c r="CK678" i="5"/>
  <c r="CL678" i="5"/>
  <c r="CM678" i="5"/>
  <c r="CN678" i="5"/>
  <c r="CO678" i="5"/>
  <c r="CP678" i="5"/>
  <c r="CQ678" i="5"/>
  <c r="CR678" i="5"/>
  <c r="CS678" i="5"/>
  <c r="CT678" i="5"/>
  <c r="CU678" i="5"/>
  <c r="CV678" i="5"/>
  <c r="CW678" i="5"/>
  <c r="CX678" i="5"/>
  <c r="CY678" i="5"/>
  <c r="CZ678" i="5"/>
  <c r="DA678" i="5"/>
  <c r="DB678" i="5"/>
  <c r="DC678" i="5"/>
  <c r="DD678" i="5"/>
  <c r="DE678" i="5"/>
  <c r="DF678" i="5"/>
  <c r="DG678" i="5"/>
  <c r="DH678" i="5"/>
  <c r="DI678" i="5"/>
  <c r="DJ678" i="5"/>
  <c r="DK678" i="5"/>
  <c r="DL678" i="5"/>
  <c r="DM678" i="5"/>
  <c r="DN678" i="5"/>
  <c r="DO678" i="5"/>
  <c r="DP678" i="5"/>
  <c r="DQ678" i="5"/>
  <c r="DR679" i="5"/>
  <c r="CD679" i="5"/>
  <c r="DS679" i="5"/>
  <c r="CE679" i="5"/>
  <c r="DT679" i="5"/>
  <c r="CF679" i="5"/>
  <c r="DU679" i="5"/>
  <c r="CG679" i="5"/>
  <c r="CH679" i="5"/>
  <c r="CI679" i="5"/>
  <c r="CJ679" i="5"/>
  <c r="CK679" i="5"/>
  <c r="CL679" i="5"/>
  <c r="CM679" i="5"/>
  <c r="CN679" i="5"/>
  <c r="CO679" i="5"/>
  <c r="CP679" i="5"/>
  <c r="CQ679" i="5"/>
  <c r="CR679" i="5"/>
  <c r="CS679" i="5"/>
  <c r="CT679" i="5"/>
  <c r="CU679" i="5"/>
  <c r="CV679" i="5"/>
  <c r="CW679" i="5"/>
  <c r="CX679" i="5"/>
  <c r="CY679" i="5"/>
  <c r="CZ679" i="5"/>
  <c r="DA679" i="5"/>
  <c r="DB679" i="5"/>
  <c r="DC679" i="5"/>
  <c r="DD679" i="5"/>
  <c r="DE679" i="5"/>
  <c r="DF679" i="5"/>
  <c r="DG679" i="5"/>
  <c r="DH679" i="5"/>
  <c r="DI679" i="5"/>
  <c r="DJ679" i="5"/>
  <c r="DK679" i="5"/>
  <c r="DL679" i="5"/>
  <c r="DM679" i="5"/>
  <c r="DN679" i="5"/>
  <c r="DO679" i="5"/>
  <c r="DP679" i="5"/>
  <c r="DQ679" i="5"/>
  <c r="B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R680" i="5"/>
  <c r="S680" i="5"/>
  <c r="V680" i="5"/>
  <c r="Y680" i="5"/>
  <c r="Z680" i="5"/>
  <c r="AA680" i="5"/>
  <c r="AB680" i="5"/>
  <c r="AC680" i="5"/>
  <c r="AE680" i="5"/>
  <c r="AF680" i="5"/>
  <c r="AG680" i="5"/>
  <c r="AH680" i="5"/>
  <c r="AI680" i="5"/>
  <c r="AJ680" i="5"/>
  <c r="AK680" i="5"/>
  <c r="AL680" i="5"/>
  <c r="DR680" i="5"/>
  <c r="CD680" i="5"/>
  <c r="DS680" i="5"/>
  <c r="CE680" i="5"/>
  <c r="DT680" i="5"/>
  <c r="CF680" i="5"/>
  <c r="DU680" i="5"/>
  <c r="CG680" i="5"/>
  <c r="CH680" i="5"/>
  <c r="CI680" i="5"/>
  <c r="CJ680" i="5"/>
  <c r="CK680" i="5"/>
  <c r="CL680" i="5"/>
  <c r="CM680" i="5"/>
  <c r="CN680" i="5"/>
  <c r="CO680" i="5"/>
  <c r="CP680" i="5"/>
  <c r="CQ680" i="5"/>
  <c r="CR680" i="5"/>
  <c r="CS680" i="5"/>
  <c r="CT680" i="5"/>
  <c r="CU680" i="5"/>
  <c r="CV680" i="5"/>
  <c r="CW680" i="5"/>
  <c r="CX680" i="5"/>
  <c r="CY680" i="5"/>
  <c r="CZ680" i="5"/>
  <c r="DA680" i="5"/>
  <c r="DB680" i="5"/>
  <c r="DC680" i="5"/>
  <c r="DD680" i="5"/>
  <c r="DE680" i="5"/>
  <c r="DF680" i="5"/>
  <c r="DG680" i="5"/>
  <c r="DH680" i="5"/>
  <c r="DI680" i="5"/>
  <c r="DJ680" i="5"/>
  <c r="DK680" i="5"/>
  <c r="DL680" i="5"/>
  <c r="DM680" i="5"/>
  <c r="DN680" i="5"/>
  <c r="DO680" i="5"/>
  <c r="DP680" i="5"/>
  <c r="DQ680" i="5"/>
  <c r="DR681" i="5"/>
  <c r="CD681" i="5"/>
  <c r="DS681" i="5"/>
  <c r="CE681" i="5"/>
  <c r="DT681" i="5"/>
  <c r="CF681" i="5"/>
  <c r="DU681" i="5"/>
  <c r="CG681" i="5"/>
  <c r="CH681" i="5"/>
  <c r="CI681" i="5"/>
  <c r="CJ681" i="5"/>
  <c r="CK681" i="5"/>
  <c r="CL681" i="5"/>
  <c r="CM681" i="5"/>
  <c r="CN681" i="5"/>
  <c r="CO681" i="5"/>
  <c r="CP681" i="5"/>
  <c r="CQ681" i="5"/>
  <c r="CR681" i="5"/>
  <c r="CS681" i="5"/>
  <c r="CT681" i="5"/>
  <c r="CU681" i="5"/>
  <c r="CV681" i="5"/>
  <c r="CW681" i="5"/>
  <c r="CX681" i="5"/>
  <c r="CY681" i="5"/>
  <c r="CZ681" i="5"/>
  <c r="DA681" i="5"/>
  <c r="DB681" i="5"/>
  <c r="DC681" i="5"/>
  <c r="DD681" i="5"/>
  <c r="DE681" i="5"/>
  <c r="DF681" i="5"/>
  <c r="DG681" i="5"/>
  <c r="DH681" i="5"/>
  <c r="DI681" i="5"/>
  <c r="DJ681" i="5"/>
  <c r="DK681" i="5"/>
  <c r="DL681" i="5"/>
  <c r="DM681" i="5"/>
  <c r="DN681" i="5"/>
  <c r="DO681" i="5"/>
  <c r="DP681" i="5"/>
  <c r="DQ681" i="5"/>
  <c r="DR683" i="5"/>
  <c r="CD683" i="5"/>
  <c r="DS683" i="5"/>
  <c r="CE683" i="5"/>
  <c r="DT683" i="5"/>
  <c r="CF683" i="5"/>
  <c r="DU683" i="5"/>
  <c r="CG683" i="5"/>
  <c r="CH683" i="5"/>
  <c r="CI683" i="5"/>
  <c r="CJ683" i="5"/>
  <c r="CK683" i="5"/>
  <c r="CL683" i="5"/>
  <c r="CM683" i="5"/>
  <c r="CN683" i="5"/>
  <c r="CO683" i="5"/>
  <c r="CP683" i="5"/>
  <c r="CQ683" i="5"/>
  <c r="CR683" i="5"/>
  <c r="CS683" i="5"/>
  <c r="CT683" i="5"/>
  <c r="CU683" i="5"/>
  <c r="CV683" i="5"/>
  <c r="CW683" i="5"/>
  <c r="CX683" i="5"/>
  <c r="CY683" i="5"/>
  <c r="CZ683" i="5"/>
  <c r="DA683" i="5"/>
  <c r="DB683" i="5"/>
  <c r="DC683" i="5"/>
  <c r="DD683" i="5"/>
  <c r="DE683" i="5"/>
  <c r="DF683" i="5"/>
  <c r="DG683" i="5"/>
  <c r="DH683" i="5"/>
  <c r="DI683" i="5"/>
  <c r="DJ683" i="5"/>
  <c r="DK683" i="5"/>
  <c r="DL683" i="5"/>
  <c r="DM683" i="5"/>
  <c r="DN683" i="5"/>
  <c r="DO683" i="5"/>
  <c r="DP683" i="5"/>
  <c r="DQ683" i="5"/>
  <c r="DR684" i="5"/>
  <c r="CD684" i="5"/>
  <c r="DS684" i="5"/>
  <c r="CE684" i="5"/>
  <c r="DT684" i="5"/>
  <c r="CF684" i="5"/>
  <c r="DU684" i="5"/>
  <c r="CG684" i="5"/>
  <c r="CH684" i="5"/>
  <c r="CI684" i="5"/>
  <c r="CJ684" i="5"/>
  <c r="CK684" i="5"/>
  <c r="CL684" i="5"/>
  <c r="CM684" i="5"/>
  <c r="CN684" i="5"/>
  <c r="CO684" i="5"/>
  <c r="CP684" i="5"/>
  <c r="CQ684" i="5"/>
  <c r="CR684" i="5"/>
  <c r="CS684" i="5"/>
  <c r="CT684" i="5"/>
  <c r="CU684" i="5"/>
  <c r="CV684" i="5"/>
  <c r="CW684" i="5"/>
  <c r="CX684" i="5"/>
  <c r="CY684" i="5"/>
  <c r="CZ684" i="5"/>
  <c r="DA684" i="5"/>
  <c r="DB684" i="5"/>
  <c r="DC684" i="5"/>
  <c r="DD684" i="5"/>
  <c r="DE684" i="5"/>
  <c r="DF684" i="5"/>
  <c r="DG684" i="5"/>
  <c r="DH684" i="5"/>
  <c r="DI684" i="5"/>
  <c r="DJ684" i="5"/>
  <c r="DK684" i="5"/>
  <c r="DL684" i="5"/>
  <c r="DM684" i="5"/>
  <c r="DN684" i="5"/>
  <c r="DO684" i="5"/>
  <c r="DP684" i="5"/>
  <c r="DQ684" i="5"/>
  <c r="B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R685" i="5"/>
  <c r="S685" i="5"/>
  <c r="U685" i="5"/>
  <c r="V685" i="5"/>
  <c r="X685" i="5"/>
  <c r="Y685" i="5"/>
  <c r="Z685" i="5"/>
  <c r="AA685" i="5"/>
  <c r="AB685" i="5"/>
  <c r="AC685" i="5"/>
  <c r="AD685" i="5"/>
  <c r="AE685" i="5"/>
  <c r="AF685" i="5"/>
  <c r="AG685" i="5"/>
  <c r="AH685" i="5"/>
  <c r="AI685" i="5"/>
  <c r="AJ685" i="5"/>
  <c r="AK685" i="5"/>
  <c r="AL685" i="5"/>
  <c r="DR685" i="5"/>
  <c r="CD685" i="5"/>
  <c r="DS685" i="5"/>
  <c r="CE685" i="5"/>
  <c r="DT685" i="5"/>
  <c r="CF685" i="5"/>
  <c r="DU685" i="5"/>
  <c r="CG685" i="5"/>
  <c r="CH685" i="5"/>
  <c r="CI685" i="5"/>
  <c r="CJ685" i="5"/>
  <c r="CK685" i="5"/>
  <c r="CL685" i="5"/>
  <c r="CM685" i="5"/>
  <c r="CN685" i="5"/>
  <c r="CO685" i="5"/>
  <c r="CP685" i="5"/>
  <c r="CQ685" i="5"/>
  <c r="CR685" i="5"/>
  <c r="CS685" i="5"/>
  <c r="CT685" i="5"/>
  <c r="CU685" i="5"/>
  <c r="CV685" i="5"/>
  <c r="CW685" i="5"/>
  <c r="CX685" i="5"/>
  <c r="CY685" i="5"/>
  <c r="CZ685" i="5"/>
  <c r="DA685" i="5"/>
  <c r="DB685" i="5"/>
  <c r="DC685" i="5"/>
  <c r="DD685" i="5"/>
  <c r="DE685" i="5"/>
  <c r="DF685" i="5"/>
  <c r="DG685" i="5"/>
  <c r="DH685" i="5"/>
  <c r="DI685" i="5"/>
  <c r="DJ685" i="5"/>
  <c r="DK685" i="5"/>
  <c r="DL685" i="5"/>
  <c r="DM685" i="5"/>
  <c r="DN685" i="5"/>
  <c r="DO685" i="5"/>
  <c r="DP685" i="5"/>
  <c r="DQ685" i="5"/>
  <c r="DR686" i="5"/>
  <c r="CD686" i="5"/>
  <c r="DS686" i="5"/>
  <c r="CE686" i="5"/>
  <c r="DT686" i="5"/>
  <c r="CF686" i="5"/>
  <c r="DU686" i="5"/>
  <c r="CG686" i="5"/>
  <c r="CH686" i="5"/>
  <c r="CI686" i="5"/>
  <c r="CJ686" i="5"/>
  <c r="CK686" i="5"/>
  <c r="CL686" i="5"/>
  <c r="CM686" i="5"/>
  <c r="CN686" i="5"/>
  <c r="CO686" i="5"/>
  <c r="CP686" i="5"/>
  <c r="CQ686" i="5"/>
  <c r="CR686" i="5"/>
  <c r="CS686" i="5"/>
  <c r="CT686" i="5"/>
  <c r="CU686" i="5"/>
  <c r="CV686" i="5"/>
  <c r="CW686" i="5"/>
  <c r="CX686" i="5"/>
  <c r="CY686" i="5"/>
  <c r="CZ686" i="5"/>
  <c r="DA686" i="5"/>
  <c r="DB686" i="5"/>
  <c r="DC686" i="5"/>
  <c r="DD686" i="5"/>
  <c r="DE686" i="5"/>
  <c r="DF686" i="5"/>
  <c r="DG686" i="5"/>
  <c r="DH686" i="5"/>
  <c r="DI686" i="5"/>
  <c r="DJ686" i="5"/>
  <c r="DK686" i="5"/>
  <c r="DL686" i="5"/>
  <c r="DM686" i="5"/>
  <c r="DN686" i="5"/>
  <c r="DO686" i="5"/>
  <c r="DP686" i="5"/>
  <c r="DQ686" i="5"/>
  <c r="DR688" i="5"/>
  <c r="CD688" i="5"/>
  <c r="DS688" i="5"/>
  <c r="CE688" i="5"/>
  <c r="DT688" i="5"/>
  <c r="CF688" i="5"/>
  <c r="DU688" i="5"/>
  <c r="CG688" i="5"/>
  <c r="CH688" i="5"/>
  <c r="CI688" i="5"/>
  <c r="CJ688" i="5"/>
  <c r="CK688" i="5"/>
  <c r="CL688" i="5"/>
  <c r="CM688" i="5"/>
  <c r="CN688" i="5"/>
  <c r="CO688" i="5"/>
  <c r="CP688" i="5"/>
  <c r="CQ688" i="5"/>
  <c r="CR688" i="5"/>
  <c r="CS688" i="5"/>
  <c r="CT688" i="5"/>
  <c r="CU688" i="5"/>
  <c r="CV688" i="5"/>
  <c r="CW688" i="5"/>
  <c r="CX688" i="5"/>
  <c r="CY688" i="5"/>
  <c r="CZ688" i="5"/>
  <c r="DA688" i="5"/>
  <c r="DB688" i="5"/>
  <c r="DC688" i="5"/>
  <c r="DD688" i="5"/>
  <c r="DE688" i="5"/>
  <c r="DF688" i="5"/>
  <c r="DG688" i="5"/>
  <c r="DH688" i="5"/>
  <c r="DI688" i="5"/>
  <c r="DJ688" i="5"/>
  <c r="DK688" i="5"/>
  <c r="DL688" i="5"/>
  <c r="DM688" i="5"/>
  <c r="DN688" i="5"/>
  <c r="DO688" i="5"/>
  <c r="DP688" i="5"/>
  <c r="DQ688" i="5"/>
  <c r="DR689" i="5"/>
  <c r="CD689" i="5"/>
  <c r="DS689" i="5"/>
  <c r="CE689" i="5"/>
  <c r="DT689" i="5"/>
  <c r="CF689" i="5"/>
  <c r="DU689" i="5"/>
  <c r="CG689" i="5"/>
  <c r="CH689" i="5"/>
  <c r="CI689" i="5"/>
  <c r="CJ689" i="5"/>
  <c r="CK689" i="5"/>
  <c r="CL689" i="5"/>
  <c r="CM689" i="5"/>
  <c r="CN689" i="5"/>
  <c r="CO689" i="5"/>
  <c r="CP689" i="5"/>
  <c r="CQ689" i="5"/>
  <c r="CR689" i="5"/>
  <c r="CS689" i="5"/>
  <c r="CT689" i="5"/>
  <c r="CU689" i="5"/>
  <c r="CV689" i="5"/>
  <c r="CW689" i="5"/>
  <c r="CX689" i="5"/>
  <c r="CY689" i="5"/>
  <c r="CZ689" i="5"/>
  <c r="DA689" i="5"/>
  <c r="DB689" i="5"/>
  <c r="DC689" i="5"/>
  <c r="DD689" i="5"/>
  <c r="DE689" i="5"/>
  <c r="DF689" i="5"/>
  <c r="DG689" i="5"/>
  <c r="DH689" i="5"/>
  <c r="DI689" i="5"/>
  <c r="DJ689" i="5"/>
  <c r="DK689" i="5"/>
  <c r="DL689" i="5"/>
  <c r="DM689" i="5"/>
  <c r="DN689" i="5"/>
  <c r="DO689" i="5"/>
  <c r="DP689" i="5"/>
  <c r="DQ689" i="5"/>
  <c r="B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R690" i="5"/>
  <c r="S690" i="5"/>
  <c r="DR690" i="5"/>
  <c r="CD690" i="5"/>
  <c r="DS690" i="5"/>
  <c r="CE690" i="5"/>
  <c r="DT690" i="5"/>
  <c r="CF690" i="5"/>
  <c r="DU690" i="5"/>
  <c r="CG690" i="5"/>
  <c r="CH690" i="5"/>
  <c r="CI690" i="5"/>
  <c r="CJ690" i="5"/>
  <c r="CK690" i="5"/>
  <c r="CL690" i="5"/>
  <c r="CM690" i="5"/>
  <c r="CN690" i="5"/>
  <c r="CO690" i="5"/>
  <c r="CP690" i="5"/>
  <c r="CQ690" i="5"/>
  <c r="CR690" i="5"/>
  <c r="CS690" i="5"/>
  <c r="CT690" i="5"/>
  <c r="CU690" i="5"/>
  <c r="CV690" i="5"/>
  <c r="CW690" i="5"/>
  <c r="CX690" i="5"/>
  <c r="CY690" i="5"/>
  <c r="CZ690" i="5"/>
  <c r="DA690" i="5"/>
  <c r="DB690" i="5"/>
  <c r="DC690" i="5"/>
  <c r="DD690" i="5"/>
  <c r="DE690" i="5"/>
  <c r="DF690" i="5"/>
  <c r="DG690" i="5"/>
  <c r="DH690" i="5"/>
  <c r="DI690" i="5"/>
  <c r="DJ690" i="5"/>
  <c r="DK690" i="5"/>
  <c r="DL690" i="5"/>
  <c r="DM690" i="5"/>
  <c r="DN690" i="5"/>
  <c r="DO690" i="5"/>
  <c r="DP690" i="5"/>
  <c r="DQ690" i="5"/>
  <c r="DR691" i="5"/>
  <c r="CD691" i="5"/>
  <c r="DS691" i="5"/>
  <c r="CE691" i="5"/>
  <c r="DT691" i="5"/>
  <c r="CF691" i="5"/>
  <c r="DU691" i="5"/>
  <c r="CG691" i="5"/>
  <c r="CH691" i="5"/>
  <c r="CI691" i="5"/>
  <c r="CJ691" i="5"/>
  <c r="CK691" i="5"/>
  <c r="CL691" i="5"/>
  <c r="CM691" i="5"/>
  <c r="CN691" i="5"/>
  <c r="CO691" i="5"/>
  <c r="CP691" i="5"/>
  <c r="CQ691" i="5"/>
  <c r="CR691" i="5"/>
  <c r="CS691" i="5"/>
  <c r="CT691" i="5"/>
  <c r="CU691" i="5"/>
  <c r="CV691" i="5"/>
  <c r="CW691" i="5"/>
  <c r="CX691" i="5"/>
  <c r="CY691" i="5"/>
  <c r="CZ691" i="5"/>
  <c r="DA691" i="5"/>
  <c r="DB691" i="5"/>
  <c r="DC691" i="5"/>
  <c r="DD691" i="5"/>
  <c r="DE691" i="5"/>
  <c r="DF691" i="5"/>
  <c r="DG691" i="5"/>
  <c r="DH691" i="5"/>
  <c r="DI691" i="5"/>
  <c r="DJ691" i="5"/>
  <c r="DK691" i="5"/>
  <c r="DL691" i="5"/>
  <c r="DM691" i="5"/>
  <c r="DN691" i="5"/>
  <c r="DO691" i="5"/>
  <c r="DP691" i="5"/>
  <c r="DQ691" i="5"/>
  <c r="DR693" i="5"/>
  <c r="CD693" i="5"/>
  <c r="DS693" i="5"/>
  <c r="CE693" i="5"/>
  <c r="DT693" i="5"/>
  <c r="CF693" i="5"/>
  <c r="DU693" i="5"/>
  <c r="CG693" i="5"/>
  <c r="CH693" i="5"/>
  <c r="CI693" i="5"/>
  <c r="CJ693" i="5"/>
  <c r="CK693" i="5"/>
  <c r="CL693" i="5"/>
  <c r="CM693" i="5"/>
  <c r="CN693" i="5"/>
  <c r="CO693" i="5"/>
  <c r="CP693" i="5"/>
  <c r="CQ693" i="5"/>
  <c r="CR693" i="5"/>
  <c r="CS693" i="5"/>
  <c r="CT693" i="5"/>
  <c r="CU693" i="5"/>
  <c r="CV693" i="5"/>
  <c r="CW693" i="5"/>
  <c r="CX693" i="5"/>
  <c r="CY693" i="5"/>
  <c r="CZ693" i="5"/>
  <c r="DA693" i="5"/>
  <c r="DB693" i="5"/>
  <c r="DC693" i="5"/>
  <c r="DD693" i="5"/>
  <c r="DE693" i="5"/>
  <c r="DF693" i="5"/>
  <c r="DG693" i="5"/>
  <c r="DH693" i="5"/>
  <c r="DI693" i="5"/>
  <c r="DJ693" i="5"/>
  <c r="DK693" i="5"/>
  <c r="DL693" i="5"/>
  <c r="DM693" i="5"/>
  <c r="DN693" i="5"/>
  <c r="DO693" i="5"/>
  <c r="DP693" i="5"/>
  <c r="DQ693" i="5"/>
  <c r="DR694" i="5"/>
  <c r="CD694" i="5"/>
  <c r="DS694" i="5"/>
  <c r="CE694" i="5"/>
  <c r="DT694" i="5"/>
  <c r="CF694" i="5"/>
  <c r="DU694" i="5"/>
  <c r="CG694" i="5"/>
  <c r="CH694" i="5"/>
  <c r="CI694" i="5"/>
  <c r="CJ694" i="5"/>
  <c r="CK694" i="5"/>
  <c r="CL694" i="5"/>
  <c r="CM694" i="5"/>
  <c r="CN694" i="5"/>
  <c r="CO694" i="5"/>
  <c r="CP694" i="5"/>
  <c r="CQ694" i="5"/>
  <c r="CR694" i="5"/>
  <c r="CS694" i="5"/>
  <c r="CT694" i="5"/>
  <c r="CU694" i="5"/>
  <c r="CV694" i="5"/>
  <c r="CW694" i="5"/>
  <c r="CX694" i="5"/>
  <c r="CY694" i="5"/>
  <c r="CZ694" i="5"/>
  <c r="DA694" i="5"/>
  <c r="DB694" i="5"/>
  <c r="DC694" i="5"/>
  <c r="DD694" i="5"/>
  <c r="DE694" i="5"/>
  <c r="DF694" i="5"/>
  <c r="DG694" i="5"/>
  <c r="DH694" i="5"/>
  <c r="DI694" i="5"/>
  <c r="DJ694" i="5"/>
  <c r="DK694" i="5"/>
  <c r="DL694" i="5"/>
  <c r="DM694" i="5"/>
  <c r="DN694" i="5"/>
  <c r="DO694" i="5"/>
  <c r="DP694" i="5"/>
  <c r="DQ694" i="5"/>
  <c r="B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R695" i="5"/>
  <c r="S695" i="5"/>
  <c r="U695" i="5"/>
  <c r="V695" i="5"/>
  <c r="W695" i="5"/>
  <c r="X695" i="5"/>
  <c r="Y695" i="5"/>
  <c r="Z695" i="5"/>
  <c r="AA695" i="5"/>
  <c r="AB695" i="5"/>
  <c r="AC695" i="5"/>
  <c r="AD695" i="5"/>
  <c r="AE695" i="5"/>
  <c r="AF695" i="5"/>
  <c r="AG695" i="5"/>
  <c r="AH695" i="5"/>
  <c r="AI695" i="5"/>
  <c r="AJ695" i="5"/>
  <c r="AK695" i="5"/>
  <c r="AL695" i="5"/>
  <c r="AN695" i="5"/>
  <c r="AO695" i="5"/>
  <c r="AP695" i="5"/>
  <c r="AQ695" i="5"/>
  <c r="AR695" i="5"/>
  <c r="AS695" i="5"/>
  <c r="AT695" i="5"/>
  <c r="AU695" i="5"/>
  <c r="AV695" i="5"/>
  <c r="AW695" i="5"/>
  <c r="AX695" i="5"/>
  <c r="AY695" i="5"/>
  <c r="AZ695" i="5"/>
  <c r="BA695" i="5"/>
  <c r="BB695" i="5"/>
  <c r="BC695" i="5"/>
  <c r="BD695" i="5"/>
  <c r="BE695" i="5"/>
  <c r="BG695" i="5"/>
  <c r="BH695" i="5"/>
  <c r="BI695" i="5"/>
  <c r="BJ695" i="5"/>
  <c r="BK695" i="5"/>
  <c r="BL695" i="5"/>
  <c r="BM695" i="5"/>
  <c r="BN695" i="5"/>
  <c r="BO695" i="5"/>
  <c r="BP695" i="5"/>
  <c r="BQ695" i="5"/>
  <c r="BR695" i="5"/>
  <c r="BS695" i="5"/>
  <c r="BT695" i="5"/>
  <c r="BU695" i="5"/>
  <c r="BV695" i="5"/>
  <c r="BW695" i="5"/>
  <c r="BX695" i="5"/>
  <c r="BZ695" i="5"/>
  <c r="CA695" i="5"/>
  <c r="CB695" i="5"/>
  <c r="CC695" i="5"/>
  <c r="DR695" i="5"/>
  <c r="CD695" i="5"/>
  <c r="DS695" i="5"/>
  <c r="CE695" i="5"/>
  <c r="DT695" i="5"/>
  <c r="CF695" i="5"/>
  <c r="DU695" i="5"/>
  <c r="CG695" i="5"/>
  <c r="CH695" i="5"/>
  <c r="CI695" i="5"/>
  <c r="CJ695" i="5"/>
  <c r="CK695" i="5"/>
  <c r="CL695" i="5"/>
  <c r="CM695" i="5"/>
  <c r="CN695" i="5"/>
  <c r="CO695" i="5"/>
  <c r="CP695" i="5"/>
  <c r="CQ695" i="5"/>
  <c r="CR695" i="5"/>
  <c r="CS695" i="5"/>
  <c r="CT695" i="5"/>
  <c r="CU695" i="5"/>
  <c r="CV695" i="5"/>
  <c r="CW695" i="5"/>
  <c r="CX695" i="5"/>
  <c r="CY695" i="5"/>
  <c r="CZ695" i="5"/>
  <c r="DA695" i="5"/>
  <c r="DB695" i="5"/>
  <c r="DC695" i="5"/>
  <c r="DD695" i="5"/>
  <c r="DE695" i="5"/>
  <c r="DF695" i="5"/>
  <c r="DG695" i="5"/>
  <c r="DH695" i="5"/>
  <c r="DI695" i="5"/>
  <c r="DJ695" i="5"/>
  <c r="DK695" i="5"/>
  <c r="DL695" i="5"/>
  <c r="DM695" i="5"/>
  <c r="DN695" i="5"/>
  <c r="DO695" i="5"/>
  <c r="DP695" i="5"/>
  <c r="DQ695" i="5"/>
  <c r="DR696" i="5"/>
  <c r="CD696" i="5"/>
  <c r="DS696" i="5"/>
  <c r="CE696" i="5"/>
  <c r="DT696" i="5"/>
  <c r="CF696" i="5"/>
  <c r="DU696" i="5"/>
  <c r="CG696" i="5"/>
  <c r="CH696" i="5"/>
  <c r="CI696" i="5"/>
  <c r="CJ696" i="5"/>
  <c r="CK696" i="5"/>
  <c r="CL696" i="5"/>
  <c r="CM696" i="5"/>
  <c r="CN696" i="5"/>
  <c r="CO696" i="5"/>
  <c r="CP696" i="5"/>
  <c r="CQ696" i="5"/>
  <c r="CR696" i="5"/>
  <c r="CS696" i="5"/>
  <c r="CT696" i="5"/>
  <c r="CU696" i="5"/>
  <c r="CV696" i="5"/>
  <c r="CW696" i="5"/>
  <c r="CX696" i="5"/>
  <c r="CY696" i="5"/>
  <c r="CZ696" i="5"/>
  <c r="DA696" i="5"/>
  <c r="DB696" i="5"/>
  <c r="DC696" i="5"/>
  <c r="DD696" i="5"/>
  <c r="DE696" i="5"/>
  <c r="DF696" i="5"/>
  <c r="DG696" i="5"/>
  <c r="DH696" i="5"/>
  <c r="DI696" i="5"/>
  <c r="DJ696" i="5"/>
  <c r="DK696" i="5"/>
  <c r="DL696" i="5"/>
  <c r="DM696" i="5"/>
  <c r="DN696" i="5"/>
  <c r="DO696" i="5"/>
  <c r="DP696" i="5"/>
  <c r="DQ696" i="5"/>
  <c r="CD697" i="5"/>
  <c r="CE697" i="5"/>
  <c r="CF697" i="5"/>
  <c r="CG697" i="5"/>
  <c r="DR698" i="5"/>
  <c r="CD698" i="5"/>
  <c r="DS698" i="5"/>
  <c r="CE698" i="5"/>
  <c r="DT698" i="5"/>
  <c r="CF698" i="5"/>
  <c r="DU698" i="5"/>
  <c r="CG698" i="5"/>
  <c r="CH698" i="5"/>
  <c r="CI698" i="5"/>
  <c r="CJ698" i="5"/>
  <c r="CK698" i="5"/>
  <c r="CL698" i="5"/>
  <c r="CM698" i="5"/>
  <c r="CN698" i="5"/>
  <c r="CO698" i="5"/>
  <c r="CP698" i="5"/>
  <c r="CQ698" i="5"/>
  <c r="CR698" i="5"/>
  <c r="CS698" i="5"/>
  <c r="CT698" i="5"/>
  <c r="CU698" i="5"/>
  <c r="CV698" i="5"/>
  <c r="CW698" i="5"/>
  <c r="CX698" i="5"/>
  <c r="CY698" i="5"/>
  <c r="CZ698" i="5"/>
  <c r="DA698" i="5"/>
  <c r="DB698" i="5"/>
  <c r="DC698" i="5"/>
  <c r="DD698" i="5"/>
  <c r="DE698" i="5"/>
  <c r="DF698" i="5"/>
  <c r="DG698" i="5"/>
  <c r="DH698" i="5"/>
  <c r="DI698" i="5"/>
  <c r="DJ698" i="5"/>
  <c r="DK698" i="5"/>
  <c r="DL698" i="5"/>
  <c r="DM698" i="5"/>
  <c r="DN698" i="5"/>
  <c r="DO698" i="5"/>
  <c r="DP698" i="5"/>
  <c r="DQ698" i="5"/>
  <c r="DR699" i="5"/>
  <c r="CD699" i="5"/>
  <c r="DS699" i="5"/>
  <c r="CE699" i="5"/>
  <c r="DT699" i="5"/>
  <c r="CF699" i="5"/>
  <c r="DU699" i="5"/>
  <c r="CG699" i="5"/>
  <c r="CH699" i="5"/>
  <c r="CI699" i="5"/>
  <c r="CJ699" i="5"/>
  <c r="CK699" i="5"/>
  <c r="CL699" i="5"/>
  <c r="CM699" i="5"/>
  <c r="CN699" i="5"/>
  <c r="CO699" i="5"/>
  <c r="CP699" i="5"/>
  <c r="CQ699" i="5"/>
  <c r="CR699" i="5"/>
  <c r="CS699" i="5"/>
  <c r="CT699" i="5"/>
  <c r="CU699" i="5"/>
  <c r="CV699" i="5"/>
  <c r="CW699" i="5"/>
  <c r="CX699" i="5"/>
  <c r="CY699" i="5"/>
  <c r="CZ699" i="5"/>
  <c r="DA699" i="5"/>
  <c r="DB699" i="5"/>
  <c r="DC699" i="5"/>
  <c r="DD699" i="5"/>
  <c r="DE699" i="5"/>
  <c r="DF699" i="5"/>
  <c r="DG699" i="5"/>
  <c r="DH699" i="5"/>
  <c r="DI699" i="5"/>
  <c r="DJ699" i="5"/>
  <c r="DK699" i="5"/>
  <c r="DL699" i="5"/>
  <c r="DM699" i="5"/>
  <c r="DN699" i="5"/>
  <c r="DO699" i="5"/>
  <c r="DP699" i="5"/>
  <c r="DQ699" i="5"/>
  <c r="DR700" i="5"/>
  <c r="CD700" i="5"/>
  <c r="DS700" i="5"/>
  <c r="CE700" i="5"/>
  <c r="DT700" i="5"/>
  <c r="CF700" i="5"/>
  <c r="DU700" i="5"/>
  <c r="CG700" i="5"/>
  <c r="CH700" i="5"/>
  <c r="CI700" i="5"/>
  <c r="CJ700" i="5"/>
  <c r="CK700" i="5"/>
  <c r="CL700" i="5"/>
  <c r="CM700" i="5"/>
  <c r="CN700" i="5"/>
  <c r="CO700" i="5"/>
  <c r="CP700" i="5"/>
  <c r="CQ700" i="5"/>
  <c r="CR700" i="5"/>
  <c r="CS700" i="5"/>
  <c r="CT700" i="5"/>
  <c r="CU700" i="5"/>
  <c r="CV700" i="5"/>
  <c r="CW700" i="5"/>
  <c r="CX700" i="5"/>
  <c r="CY700" i="5"/>
  <c r="CZ700" i="5"/>
  <c r="DA700" i="5"/>
  <c r="DB700" i="5"/>
  <c r="DC700" i="5"/>
  <c r="DD700" i="5"/>
  <c r="DE700" i="5"/>
  <c r="DF700" i="5"/>
  <c r="DG700" i="5"/>
  <c r="DH700" i="5"/>
  <c r="DI700" i="5"/>
  <c r="DJ700" i="5"/>
  <c r="DK700" i="5"/>
  <c r="DL700" i="5"/>
  <c r="DM700" i="5"/>
  <c r="DN700" i="5"/>
  <c r="DO700" i="5"/>
  <c r="DP700" i="5"/>
  <c r="DQ700" i="5"/>
  <c r="DR701" i="5"/>
  <c r="CD701" i="5"/>
  <c r="DS701" i="5"/>
  <c r="CE701" i="5"/>
  <c r="DT701" i="5"/>
  <c r="CF701" i="5"/>
  <c r="DU701" i="5"/>
  <c r="CG701" i="5"/>
  <c r="CH701" i="5"/>
  <c r="CI701" i="5"/>
  <c r="CJ701" i="5"/>
  <c r="CK701" i="5"/>
  <c r="CL701" i="5"/>
  <c r="CM701" i="5"/>
  <c r="CN701" i="5"/>
  <c r="CO701" i="5"/>
  <c r="CP701" i="5"/>
  <c r="CQ701" i="5"/>
  <c r="CR701" i="5"/>
  <c r="CS701" i="5"/>
  <c r="CT701" i="5"/>
  <c r="CU701" i="5"/>
  <c r="CV701" i="5"/>
  <c r="CW701" i="5"/>
  <c r="CX701" i="5"/>
  <c r="CY701" i="5"/>
  <c r="CZ701" i="5"/>
  <c r="DA701" i="5"/>
  <c r="DB701" i="5"/>
  <c r="DC701" i="5"/>
  <c r="DD701" i="5"/>
  <c r="DE701" i="5"/>
  <c r="DF701" i="5"/>
  <c r="DG701" i="5"/>
  <c r="DH701" i="5"/>
  <c r="DI701" i="5"/>
  <c r="DJ701" i="5"/>
  <c r="DK701" i="5"/>
  <c r="DL701" i="5"/>
  <c r="DM701" i="5"/>
  <c r="DN701" i="5"/>
  <c r="DO701" i="5"/>
  <c r="DP701" i="5"/>
  <c r="DQ701" i="5"/>
  <c r="DR704" i="5"/>
  <c r="CD704" i="5"/>
  <c r="DS704" i="5"/>
  <c r="CE704" i="5"/>
  <c r="DT704" i="5"/>
  <c r="CF704" i="5"/>
  <c r="DU704" i="5"/>
  <c r="CG704" i="5"/>
  <c r="CH704" i="5"/>
  <c r="CI704" i="5"/>
  <c r="CJ704" i="5"/>
  <c r="CK704" i="5"/>
  <c r="CL704" i="5"/>
  <c r="CM704" i="5"/>
  <c r="CN704" i="5"/>
  <c r="CO704" i="5"/>
  <c r="CP704" i="5"/>
  <c r="CQ704" i="5"/>
  <c r="CR704" i="5"/>
  <c r="CS704" i="5"/>
  <c r="CT704" i="5"/>
  <c r="CU704" i="5"/>
  <c r="CV704" i="5"/>
  <c r="CW704" i="5"/>
  <c r="CX704" i="5"/>
  <c r="CY704" i="5"/>
  <c r="CZ704" i="5"/>
  <c r="DA704" i="5"/>
  <c r="DB704" i="5"/>
  <c r="DC704" i="5"/>
  <c r="DD704" i="5"/>
  <c r="DE704" i="5"/>
  <c r="DF704" i="5"/>
  <c r="DG704" i="5"/>
  <c r="DH704" i="5"/>
  <c r="DI704" i="5"/>
  <c r="DJ704" i="5"/>
  <c r="DK704" i="5"/>
  <c r="DL704" i="5"/>
  <c r="DM704" i="5"/>
  <c r="DN704" i="5"/>
  <c r="DO704" i="5"/>
  <c r="DP704" i="5"/>
  <c r="DQ704" i="5"/>
  <c r="DR705" i="5"/>
  <c r="CD705" i="5"/>
  <c r="DS705" i="5"/>
  <c r="CE705" i="5"/>
  <c r="DT705" i="5"/>
  <c r="CF705" i="5"/>
  <c r="DU705" i="5"/>
  <c r="CG705" i="5"/>
  <c r="CH705" i="5"/>
  <c r="CI705" i="5"/>
  <c r="CJ705" i="5"/>
  <c r="CK705" i="5"/>
  <c r="CL705" i="5"/>
  <c r="CM705" i="5"/>
  <c r="CN705" i="5"/>
  <c r="CO705" i="5"/>
  <c r="CP705" i="5"/>
  <c r="CQ705" i="5"/>
  <c r="CR705" i="5"/>
  <c r="CS705" i="5"/>
  <c r="CT705" i="5"/>
  <c r="CU705" i="5"/>
  <c r="CV705" i="5"/>
  <c r="CW705" i="5"/>
  <c r="CX705" i="5"/>
  <c r="CY705" i="5"/>
  <c r="CZ705" i="5"/>
  <c r="DA705" i="5"/>
  <c r="DB705" i="5"/>
  <c r="DC705" i="5"/>
  <c r="DD705" i="5"/>
  <c r="DE705" i="5"/>
  <c r="DF705" i="5"/>
  <c r="DG705" i="5"/>
  <c r="DH705" i="5"/>
  <c r="DI705" i="5"/>
  <c r="DJ705" i="5"/>
  <c r="DK705" i="5"/>
  <c r="DL705" i="5"/>
  <c r="DM705" i="5"/>
  <c r="DN705" i="5"/>
  <c r="DO705" i="5"/>
  <c r="DP705" i="5"/>
  <c r="DQ705" i="5"/>
  <c r="DR706" i="5"/>
  <c r="CD706" i="5"/>
  <c r="DS706" i="5"/>
  <c r="CE706" i="5"/>
  <c r="DT706" i="5"/>
  <c r="CF706" i="5"/>
  <c r="DU706" i="5"/>
  <c r="CG706" i="5"/>
  <c r="CH706" i="5"/>
  <c r="CI706" i="5"/>
  <c r="CJ706" i="5"/>
  <c r="CK706" i="5"/>
  <c r="CL706" i="5"/>
  <c r="CM706" i="5"/>
  <c r="CN706" i="5"/>
  <c r="CO706" i="5"/>
  <c r="CP706" i="5"/>
  <c r="CQ706" i="5"/>
  <c r="CR706" i="5"/>
  <c r="CS706" i="5"/>
  <c r="CT706" i="5"/>
  <c r="CU706" i="5"/>
  <c r="CV706" i="5"/>
  <c r="CW706" i="5"/>
  <c r="CX706" i="5"/>
  <c r="CY706" i="5"/>
  <c r="CZ706" i="5"/>
  <c r="DA706" i="5"/>
  <c r="DB706" i="5"/>
  <c r="DC706" i="5"/>
  <c r="DD706" i="5"/>
  <c r="DE706" i="5"/>
  <c r="DF706" i="5"/>
  <c r="DG706" i="5"/>
  <c r="DH706" i="5"/>
  <c r="DI706" i="5"/>
  <c r="DJ706" i="5"/>
  <c r="DK706" i="5"/>
  <c r="DL706" i="5"/>
  <c r="DM706" i="5"/>
  <c r="DN706" i="5"/>
  <c r="DO706" i="5"/>
  <c r="DP706" i="5"/>
  <c r="DQ706" i="5"/>
  <c r="DR707" i="5"/>
  <c r="CD707" i="5"/>
  <c r="DS707" i="5"/>
  <c r="CE707" i="5"/>
  <c r="DT707" i="5"/>
  <c r="CF707" i="5"/>
  <c r="DU707" i="5"/>
  <c r="CG707" i="5"/>
  <c r="CH707" i="5"/>
  <c r="CI707" i="5"/>
  <c r="CJ707" i="5"/>
  <c r="CK707" i="5"/>
  <c r="CL707" i="5"/>
  <c r="CM707" i="5"/>
  <c r="CN707" i="5"/>
  <c r="CO707" i="5"/>
  <c r="CP707" i="5"/>
  <c r="CQ707" i="5"/>
  <c r="CR707" i="5"/>
  <c r="CS707" i="5"/>
  <c r="CT707" i="5"/>
  <c r="CU707" i="5"/>
  <c r="CV707" i="5"/>
  <c r="CW707" i="5"/>
  <c r="CX707" i="5"/>
  <c r="CY707" i="5"/>
  <c r="CZ707" i="5"/>
  <c r="DA707" i="5"/>
  <c r="DB707" i="5"/>
  <c r="DC707" i="5"/>
  <c r="DD707" i="5"/>
  <c r="DE707" i="5"/>
  <c r="DF707" i="5"/>
  <c r="DG707" i="5"/>
  <c r="DH707" i="5"/>
  <c r="DI707" i="5"/>
  <c r="DJ707" i="5"/>
  <c r="DK707" i="5"/>
  <c r="DL707" i="5"/>
  <c r="DM707" i="5"/>
  <c r="DN707" i="5"/>
  <c r="DO707" i="5"/>
  <c r="DP707" i="5"/>
  <c r="DQ707" i="5"/>
  <c r="DR708" i="5"/>
  <c r="CD708" i="5"/>
  <c r="DS708" i="5"/>
  <c r="CE708" i="5"/>
  <c r="DT708" i="5"/>
  <c r="CF708" i="5"/>
  <c r="DU708" i="5"/>
  <c r="CG708" i="5"/>
  <c r="CH708" i="5"/>
  <c r="CI708" i="5"/>
  <c r="CJ708" i="5"/>
  <c r="CK708" i="5"/>
  <c r="CL708" i="5"/>
  <c r="CM708" i="5"/>
  <c r="CN708" i="5"/>
  <c r="CO708" i="5"/>
  <c r="CP708" i="5"/>
  <c r="CQ708" i="5"/>
  <c r="CR708" i="5"/>
  <c r="CS708" i="5"/>
  <c r="CT708" i="5"/>
  <c r="CU708" i="5"/>
  <c r="CV708" i="5"/>
  <c r="CW708" i="5"/>
  <c r="CX708" i="5"/>
  <c r="CY708" i="5"/>
  <c r="CZ708" i="5"/>
  <c r="DA708" i="5"/>
  <c r="DB708" i="5"/>
  <c r="DC708" i="5"/>
  <c r="DD708" i="5"/>
  <c r="DE708" i="5"/>
  <c r="DF708" i="5"/>
  <c r="DG708" i="5"/>
  <c r="DH708" i="5"/>
  <c r="DI708" i="5"/>
  <c r="DJ708" i="5"/>
  <c r="DK708" i="5"/>
  <c r="DL708" i="5"/>
  <c r="DM708" i="5"/>
  <c r="DN708" i="5"/>
  <c r="DO708" i="5"/>
  <c r="DP708" i="5"/>
  <c r="DQ708" i="5"/>
  <c r="CD709" i="5"/>
  <c r="CE709" i="5"/>
  <c r="CF709" i="5"/>
  <c r="CG709" i="5"/>
  <c r="DR710" i="5"/>
  <c r="CD710" i="5"/>
  <c r="DS710" i="5"/>
  <c r="CE710" i="5"/>
  <c r="DT710" i="5"/>
  <c r="CF710" i="5"/>
  <c r="DU710" i="5"/>
  <c r="CG710" i="5"/>
  <c r="CH710" i="5"/>
  <c r="CI710" i="5"/>
  <c r="CJ710" i="5"/>
  <c r="CK710" i="5"/>
  <c r="CL710" i="5"/>
  <c r="CM710" i="5"/>
  <c r="CN710" i="5"/>
  <c r="CO710" i="5"/>
  <c r="CP710" i="5"/>
  <c r="CQ710" i="5"/>
  <c r="CR710" i="5"/>
  <c r="CS710" i="5"/>
  <c r="CT710" i="5"/>
  <c r="CU710" i="5"/>
  <c r="CV710" i="5"/>
  <c r="CW710" i="5"/>
  <c r="CX710" i="5"/>
  <c r="CY710" i="5"/>
  <c r="CZ710" i="5"/>
  <c r="DA710" i="5"/>
  <c r="DB710" i="5"/>
  <c r="DC710" i="5"/>
  <c r="DD710" i="5"/>
  <c r="DE710" i="5"/>
  <c r="DF710" i="5"/>
  <c r="DG710" i="5"/>
  <c r="DH710" i="5"/>
  <c r="DI710" i="5"/>
  <c r="DJ710" i="5"/>
  <c r="DK710" i="5"/>
  <c r="DL710" i="5"/>
  <c r="DM710" i="5"/>
  <c r="DN710" i="5"/>
  <c r="DO710" i="5"/>
  <c r="DP710" i="5"/>
  <c r="DQ710" i="5"/>
  <c r="DR711" i="5"/>
  <c r="CD711" i="5"/>
  <c r="DS711" i="5"/>
  <c r="CE711" i="5"/>
  <c r="DT711" i="5"/>
  <c r="CF711" i="5"/>
  <c r="DU711" i="5"/>
  <c r="CG711" i="5"/>
  <c r="CH711" i="5"/>
  <c r="CI711" i="5"/>
  <c r="CJ711" i="5"/>
  <c r="CK711" i="5"/>
  <c r="CL711" i="5"/>
  <c r="CM711" i="5"/>
  <c r="CN711" i="5"/>
  <c r="CO711" i="5"/>
  <c r="CP711" i="5"/>
  <c r="CQ711" i="5"/>
  <c r="CR711" i="5"/>
  <c r="CS711" i="5"/>
  <c r="CT711" i="5"/>
  <c r="CU711" i="5"/>
  <c r="CV711" i="5"/>
  <c r="CW711" i="5"/>
  <c r="CX711" i="5"/>
  <c r="CY711" i="5"/>
  <c r="CZ711" i="5"/>
  <c r="DA711" i="5"/>
  <c r="DB711" i="5"/>
  <c r="DC711" i="5"/>
  <c r="DD711" i="5"/>
  <c r="DE711" i="5"/>
  <c r="DF711" i="5"/>
  <c r="DG711" i="5"/>
  <c r="DH711" i="5"/>
  <c r="DI711" i="5"/>
  <c r="DJ711" i="5"/>
  <c r="DK711" i="5"/>
  <c r="DL711" i="5"/>
  <c r="DM711" i="5"/>
  <c r="DN711" i="5"/>
  <c r="DO711" i="5"/>
  <c r="DP711" i="5"/>
  <c r="DQ711" i="5"/>
  <c r="DR712" i="5"/>
  <c r="CD712" i="5"/>
  <c r="DS712" i="5"/>
  <c r="CE712" i="5"/>
  <c r="DT712" i="5"/>
  <c r="CF712" i="5"/>
  <c r="DU712" i="5"/>
  <c r="CG712" i="5"/>
  <c r="CH712" i="5"/>
  <c r="CI712" i="5"/>
  <c r="CJ712" i="5"/>
  <c r="CK712" i="5"/>
  <c r="CL712" i="5"/>
  <c r="CM712" i="5"/>
  <c r="CN712" i="5"/>
  <c r="CO712" i="5"/>
  <c r="CP712" i="5"/>
  <c r="CQ712" i="5"/>
  <c r="CR712" i="5"/>
  <c r="CS712" i="5"/>
  <c r="CT712" i="5"/>
  <c r="CU712" i="5"/>
  <c r="CV712" i="5"/>
  <c r="CW712" i="5"/>
  <c r="CX712" i="5"/>
  <c r="CY712" i="5"/>
  <c r="CZ712" i="5"/>
  <c r="DA712" i="5"/>
  <c r="DB712" i="5"/>
  <c r="DC712" i="5"/>
  <c r="DD712" i="5"/>
  <c r="DE712" i="5"/>
  <c r="DF712" i="5"/>
  <c r="DG712" i="5"/>
  <c r="DH712" i="5"/>
  <c r="DI712" i="5"/>
  <c r="DJ712" i="5"/>
  <c r="DK712" i="5"/>
  <c r="DL712" i="5"/>
  <c r="DM712" i="5"/>
  <c r="DN712" i="5"/>
  <c r="DO712" i="5"/>
  <c r="DP712" i="5"/>
  <c r="DQ712" i="5"/>
  <c r="DR713" i="5"/>
  <c r="CD713" i="5"/>
  <c r="DS713" i="5"/>
  <c r="CE713" i="5"/>
  <c r="DT713" i="5"/>
  <c r="CF713" i="5"/>
  <c r="DU713" i="5"/>
  <c r="CG713" i="5"/>
  <c r="CH713" i="5"/>
  <c r="CI713" i="5"/>
  <c r="CJ713" i="5"/>
  <c r="CK713" i="5"/>
  <c r="CL713" i="5"/>
  <c r="CM713" i="5"/>
  <c r="CN713" i="5"/>
  <c r="CO713" i="5"/>
  <c r="CP713" i="5"/>
  <c r="CQ713" i="5"/>
  <c r="CR713" i="5"/>
  <c r="CS713" i="5"/>
  <c r="CT713" i="5"/>
  <c r="CU713" i="5"/>
  <c r="CV713" i="5"/>
  <c r="CW713" i="5"/>
  <c r="CX713" i="5"/>
  <c r="CY713" i="5"/>
  <c r="CZ713" i="5"/>
  <c r="DA713" i="5"/>
  <c r="DB713" i="5"/>
  <c r="DC713" i="5"/>
  <c r="DD713" i="5"/>
  <c r="DE713" i="5"/>
  <c r="DF713" i="5"/>
  <c r="DG713" i="5"/>
  <c r="DH713" i="5"/>
  <c r="DI713" i="5"/>
  <c r="DJ713" i="5"/>
  <c r="DK713" i="5"/>
  <c r="DL713" i="5"/>
  <c r="DM713" i="5"/>
  <c r="DN713" i="5"/>
  <c r="DO713" i="5"/>
  <c r="DP713" i="5"/>
  <c r="DQ713" i="5"/>
  <c r="DR714" i="5"/>
  <c r="CD714" i="5"/>
  <c r="DS714" i="5"/>
  <c r="CE714" i="5"/>
  <c r="DT714" i="5"/>
  <c r="CF714" i="5"/>
  <c r="DU714" i="5"/>
  <c r="CG714" i="5"/>
  <c r="CH714" i="5"/>
  <c r="CI714" i="5"/>
  <c r="CJ714" i="5"/>
  <c r="CK714" i="5"/>
  <c r="CL714" i="5"/>
  <c r="CM714" i="5"/>
  <c r="CN714" i="5"/>
  <c r="CO714" i="5"/>
  <c r="CP714" i="5"/>
  <c r="CQ714" i="5"/>
  <c r="CR714" i="5"/>
  <c r="CS714" i="5"/>
  <c r="CT714" i="5"/>
  <c r="CU714" i="5"/>
  <c r="CV714" i="5"/>
  <c r="CW714" i="5"/>
  <c r="CX714" i="5"/>
  <c r="CY714" i="5"/>
  <c r="CZ714" i="5"/>
  <c r="DA714" i="5"/>
  <c r="DB714" i="5"/>
  <c r="DC714" i="5"/>
  <c r="DD714" i="5"/>
  <c r="DE714" i="5"/>
  <c r="DF714" i="5"/>
  <c r="DG714" i="5"/>
  <c r="DH714" i="5"/>
  <c r="DI714" i="5"/>
  <c r="DJ714" i="5"/>
  <c r="DK714" i="5"/>
  <c r="DL714" i="5"/>
  <c r="DM714" i="5"/>
  <c r="DN714" i="5"/>
  <c r="DO714" i="5"/>
  <c r="DP714" i="5"/>
  <c r="DQ714" i="5"/>
  <c r="CD715" i="5"/>
  <c r="CE715" i="5"/>
  <c r="CF715" i="5"/>
  <c r="CG715" i="5"/>
  <c r="DR716" i="5"/>
  <c r="CD716" i="5"/>
  <c r="DS716" i="5"/>
  <c r="CE716" i="5"/>
  <c r="DT716" i="5"/>
  <c r="CF716" i="5"/>
  <c r="DU716" i="5"/>
  <c r="CG716" i="5"/>
  <c r="CH716" i="5"/>
  <c r="CI716" i="5"/>
  <c r="CJ716" i="5"/>
  <c r="CK716" i="5"/>
  <c r="CL716" i="5"/>
  <c r="CM716" i="5"/>
  <c r="CN716" i="5"/>
  <c r="CO716" i="5"/>
  <c r="CP716" i="5"/>
  <c r="CQ716" i="5"/>
  <c r="CR716" i="5"/>
  <c r="CS716" i="5"/>
  <c r="CT716" i="5"/>
  <c r="CU716" i="5"/>
  <c r="CV716" i="5"/>
  <c r="CW716" i="5"/>
  <c r="CX716" i="5"/>
  <c r="CY716" i="5"/>
  <c r="CZ716" i="5"/>
  <c r="DA716" i="5"/>
  <c r="DB716" i="5"/>
  <c r="DC716" i="5"/>
  <c r="DD716" i="5"/>
  <c r="DE716" i="5"/>
  <c r="DF716" i="5"/>
  <c r="DG716" i="5"/>
  <c r="DH716" i="5"/>
  <c r="DI716" i="5"/>
  <c r="DJ716" i="5"/>
  <c r="DK716" i="5"/>
  <c r="DL716" i="5"/>
  <c r="DM716" i="5"/>
  <c r="DN716" i="5"/>
  <c r="DO716" i="5"/>
  <c r="DP716" i="5"/>
  <c r="DQ716" i="5"/>
  <c r="DR717" i="5"/>
  <c r="CD717" i="5"/>
  <c r="DS717" i="5"/>
  <c r="CE717" i="5"/>
  <c r="DT717" i="5"/>
  <c r="CF717" i="5"/>
  <c r="DU717" i="5"/>
  <c r="CG717" i="5"/>
  <c r="CH717" i="5"/>
  <c r="CI717" i="5"/>
  <c r="CJ717" i="5"/>
  <c r="CK717" i="5"/>
  <c r="CL717" i="5"/>
  <c r="CM717" i="5"/>
  <c r="CN717" i="5"/>
  <c r="CO717" i="5"/>
  <c r="CP717" i="5"/>
  <c r="CQ717" i="5"/>
  <c r="CR717" i="5"/>
  <c r="CS717" i="5"/>
  <c r="CT717" i="5"/>
  <c r="CU717" i="5"/>
  <c r="CV717" i="5"/>
  <c r="CW717" i="5"/>
  <c r="CX717" i="5"/>
  <c r="CY717" i="5"/>
  <c r="CZ717" i="5"/>
  <c r="DA717" i="5"/>
  <c r="DB717" i="5"/>
  <c r="DC717" i="5"/>
  <c r="DD717" i="5"/>
  <c r="DE717" i="5"/>
  <c r="DF717" i="5"/>
  <c r="DG717" i="5"/>
  <c r="DH717" i="5"/>
  <c r="DI717" i="5"/>
  <c r="DJ717" i="5"/>
  <c r="DK717" i="5"/>
  <c r="DL717" i="5"/>
  <c r="DM717" i="5"/>
  <c r="DN717" i="5"/>
  <c r="DO717" i="5"/>
  <c r="DP717" i="5"/>
  <c r="DQ717" i="5"/>
  <c r="DR718" i="5"/>
  <c r="CD718" i="5"/>
  <c r="DS718" i="5"/>
  <c r="CE718" i="5"/>
  <c r="DT718" i="5"/>
  <c r="CF718" i="5"/>
  <c r="DU718" i="5"/>
  <c r="CG718" i="5"/>
  <c r="CH718" i="5"/>
  <c r="CI718" i="5"/>
  <c r="CJ718" i="5"/>
  <c r="CK718" i="5"/>
  <c r="CL718" i="5"/>
  <c r="CM718" i="5"/>
  <c r="CN718" i="5"/>
  <c r="CO718" i="5"/>
  <c r="CP718" i="5"/>
  <c r="CQ718" i="5"/>
  <c r="CR718" i="5"/>
  <c r="CS718" i="5"/>
  <c r="CT718" i="5"/>
  <c r="CU718" i="5"/>
  <c r="CV718" i="5"/>
  <c r="CW718" i="5"/>
  <c r="CX718" i="5"/>
  <c r="CY718" i="5"/>
  <c r="CZ718" i="5"/>
  <c r="DA718" i="5"/>
  <c r="DB718" i="5"/>
  <c r="DC718" i="5"/>
  <c r="DD718" i="5"/>
  <c r="DE718" i="5"/>
  <c r="DF718" i="5"/>
  <c r="DG718" i="5"/>
  <c r="DH718" i="5"/>
  <c r="DI718" i="5"/>
  <c r="DJ718" i="5"/>
  <c r="DK718" i="5"/>
  <c r="DL718" i="5"/>
  <c r="DM718" i="5"/>
  <c r="DN718" i="5"/>
  <c r="DO718" i="5"/>
  <c r="DP718" i="5"/>
  <c r="DQ718" i="5"/>
  <c r="DR719" i="5"/>
  <c r="CD719" i="5"/>
  <c r="DS719" i="5"/>
  <c r="CE719" i="5"/>
  <c r="DT719" i="5"/>
  <c r="CF719" i="5"/>
  <c r="DU719" i="5"/>
  <c r="CG719" i="5"/>
  <c r="CH719" i="5"/>
  <c r="CI719" i="5"/>
  <c r="CJ719" i="5"/>
  <c r="CK719" i="5"/>
  <c r="CL719" i="5"/>
  <c r="CM719" i="5"/>
  <c r="CN719" i="5"/>
  <c r="CO719" i="5"/>
  <c r="CP719" i="5"/>
  <c r="CQ719" i="5"/>
  <c r="CR719" i="5"/>
  <c r="CS719" i="5"/>
  <c r="CT719" i="5"/>
  <c r="CU719" i="5"/>
  <c r="CV719" i="5"/>
  <c r="CW719" i="5"/>
  <c r="CX719" i="5"/>
  <c r="CY719" i="5"/>
  <c r="CZ719" i="5"/>
  <c r="DA719" i="5"/>
  <c r="DB719" i="5"/>
  <c r="DC719" i="5"/>
  <c r="DD719" i="5"/>
  <c r="DE719" i="5"/>
  <c r="DF719" i="5"/>
  <c r="DG719" i="5"/>
  <c r="DH719" i="5"/>
  <c r="DI719" i="5"/>
  <c r="DJ719" i="5"/>
  <c r="DK719" i="5"/>
  <c r="DL719" i="5"/>
  <c r="DM719" i="5"/>
  <c r="DN719" i="5"/>
  <c r="DO719" i="5"/>
  <c r="DP719" i="5"/>
  <c r="DQ719" i="5"/>
  <c r="DR720" i="5"/>
  <c r="CD720" i="5"/>
  <c r="DS720" i="5"/>
  <c r="CE720" i="5"/>
  <c r="DT720" i="5"/>
  <c r="CF720" i="5"/>
  <c r="DU720" i="5"/>
  <c r="CG720" i="5"/>
  <c r="CH720" i="5"/>
  <c r="CI720" i="5"/>
  <c r="CJ720" i="5"/>
  <c r="CK720" i="5"/>
  <c r="CL720" i="5"/>
  <c r="CM720" i="5"/>
  <c r="CN720" i="5"/>
  <c r="CO720" i="5"/>
  <c r="CP720" i="5"/>
  <c r="CQ720" i="5"/>
  <c r="CR720" i="5"/>
  <c r="CS720" i="5"/>
  <c r="CT720" i="5"/>
  <c r="CU720" i="5"/>
  <c r="CV720" i="5"/>
  <c r="CW720" i="5"/>
  <c r="CX720" i="5"/>
  <c r="CY720" i="5"/>
  <c r="CZ720" i="5"/>
  <c r="DA720" i="5"/>
  <c r="DB720" i="5"/>
  <c r="DC720" i="5"/>
  <c r="DD720" i="5"/>
  <c r="DE720" i="5"/>
  <c r="DF720" i="5"/>
  <c r="DG720" i="5"/>
  <c r="DH720" i="5"/>
  <c r="DI720" i="5"/>
  <c r="DJ720" i="5"/>
  <c r="DK720" i="5"/>
  <c r="DL720" i="5"/>
  <c r="DM720" i="5"/>
  <c r="DN720" i="5"/>
  <c r="DO720" i="5"/>
  <c r="DP720" i="5"/>
  <c r="DQ720" i="5"/>
  <c r="DR721" i="5"/>
  <c r="CD721" i="5"/>
  <c r="DS721" i="5"/>
  <c r="CE721" i="5"/>
  <c r="DT721" i="5"/>
  <c r="CF721" i="5"/>
  <c r="DU721" i="5"/>
  <c r="CG721" i="5"/>
  <c r="CH721" i="5"/>
  <c r="CI721" i="5"/>
  <c r="CJ721" i="5"/>
  <c r="CK721" i="5"/>
  <c r="CL721" i="5"/>
  <c r="CM721" i="5"/>
  <c r="CN721" i="5"/>
  <c r="CO721" i="5"/>
  <c r="CP721" i="5"/>
  <c r="CQ721" i="5"/>
  <c r="CR721" i="5"/>
  <c r="CS721" i="5"/>
  <c r="CT721" i="5"/>
  <c r="CU721" i="5"/>
  <c r="CV721" i="5"/>
  <c r="CW721" i="5"/>
  <c r="CX721" i="5"/>
  <c r="CY721" i="5"/>
  <c r="CZ721" i="5"/>
  <c r="DA721" i="5"/>
  <c r="DB721" i="5"/>
  <c r="DC721" i="5"/>
  <c r="DD721" i="5"/>
  <c r="DE721" i="5"/>
  <c r="DF721" i="5"/>
  <c r="DG721" i="5"/>
  <c r="DH721" i="5"/>
  <c r="DI721" i="5"/>
  <c r="DJ721" i="5"/>
  <c r="DK721" i="5"/>
  <c r="DL721" i="5"/>
  <c r="DM721" i="5"/>
  <c r="DN721" i="5"/>
  <c r="DO721" i="5"/>
  <c r="DP721" i="5"/>
  <c r="DQ721" i="5"/>
  <c r="DR722" i="5"/>
  <c r="CD722" i="5"/>
  <c r="DS722" i="5"/>
  <c r="CE722" i="5"/>
  <c r="DT722" i="5"/>
  <c r="CF722" i="5"/>
  <c r="DU722" i="5"/>
  <c r="CG722" i="5"/>
  <c r="CH722" i="5"/>
  <c r="CI722" i="5"/>
  <c r="CJ722" i="5"/>
  <c r="CK722" i="5"/>
  <c r="CL722" i="5"/>
  <c r="CM722" i="5"/>
  <c r="CN722" i="5"/>
  <c r="CO722" i="5"/>
  <c r="CP722" i="5"/>
  <c r="CQ722" i="5"/>
  <c r="CR722" i="5"/>
  <c r="CS722" i="5"/>
  <c r="CT722" i="5"/>
  <c r="CU722" i="5"/>
  <c r="CV722" i="5"/>
  <c r="CW722" i="5"/>
  <c r="CX722" i="5"/>
  <c r="CY722" i="5"/>
  <c r="CZ722" i="5"/>
  <c r="DA722" i="5"/>
  <c r="DB722" i="5"/>
  <c r="DC722" i="5"/>
  <c r="DD722" i="5"/>
  <c r="DE722" i="5"/>
  <c r="DF722" i="5"/>
  <c r="DG722" i="5"/>
  <c r="DH722" i="5"/>
  <c r="DI722" i="5"/>
  <c r="DJ722" i="5"/>
  <c r="DK722" i="5"/>
  <c r="DL722" i="5"/>
  <c r="DM722" i="5"/>
  <c r="DN722" i="5"/>
  <c r="DO722" i="5"/>
  <c r="DP722" i="5"/>
  <c r="DQ722" i="5"/>
  <c r="DR723" i="5"/>
  <c r="CD723" i="5"/>
  <c r="DS723" i="5"/>
  <c r="CE723" i="5"/>
  <c r="DT723" i="5"/>
  <c r="CF723" i="5"/>
  <c r="DU723" i="5"/>
  <c r="CG723" i="5"/>
  <c r="CH723" i="5"/>
  <c r="CI723" i="5"/>
  <c r="CJ723" i="5"/>
  <c r="CK723" i="5"/>
  <c r="CL723" i="5"/>
  <c r="CM723" i="5"/>
  <c r="CN723" i="5"/>
  <c r="CO723" i="5"/>
  <c r="CP723" i="5"/>
  <c r="CQ723" i="5"/>
  <c r="CR723" i="5"/>
  <c r="CS723" i="5"/>
  <c r="CT723" i="5"/>
  <c r="CU723" i="5"/>
  <c r="CV723" i="5"/>
  <c r="CW723" i="5"/>
  <c r="CX723" i="5"/>
  <c r="CY723" i="5"/>
  <c r="CZ723" i="5"/>
  <c r="DA723" i="5"/>
  <c r="DB723" i="5"/>
  <c r="DC723" i="5"/>
  <c r="DD723" i="5"/>
  <c r="DE723" i="5"/>
  <c r="DF723" i="5"/>
  <c r="DG723" i="5"/>
  <c r="DH723" i="5"/>
  <c r="DI723" i="5"/>
  <c r="DJ723" i="5"/>
  <c r="DK723" i="5"/>
  <c r="DL723" i="5"/>
  <c r="DM723" i="5"/>
  <c r="DN723" i="5"/>
  <c r="DO723" i="5"/>
  <c r="DP723" i="5"/>
  <c r="DQ723" i="5"/>
  <c r="DR724" i="5"/>
  <c r="CD724" i="5"/>
  <c r="DS724" i="5"/>
  <c r="CE724" i="5"/>
  <c r="DT724" i="5"/>
  <c r="CF724" i="5"/>
  <c r="DU724" i="5"/>
  <c r="CG724" i="5"/>
  <c r="CH724" i="5"/>
  <c r="CI724" i="5"/>
  <c r="CJ724" i="5"/>
  <c r="CK724" i="5"/>
  <c r="CL724" i="5"/>
  <c r="CM724" i="5"/>
  <c r="CN724" i="5"/>
  <c r="CO724" i="5"/>
  <c r="CP724" i="5"/>
  <c r="CQ724" i="5"/>
  <c r="CR724" i="5"/>
  <c r="CS724" i="5"/>
  <c r="CT724" i="5"/>
  <c r="CU724" i="5"/>
  <c r="CV724" i="5"/>
  <c r="CW724" i="5"/>
  <c r="CX724" i="5"/>
  <c r="CY724" i="5"/>
  <c r="CZ724" i="5"/>
  <c r="DA724" i="5"/>
  <c r="DB724" i="5"/>
  <c r="DC724" i="5"/>
  <c r="DD724" i="5"/>
  <c r="DE724" i="5"/>
  <c r="DF724" i="5"/>
  <c r="DG724" i="5"/>
  <c r="DH724" i="5"/>
  <c r="DI724" i="5"/>
  <c r="DJ724" i="5"/>
  <c r="DK724" i="5"/>
  <c r="DL724" i="5"/>
  <c r="DM724" i="5"/>
  <c r="DN724" i="5"/>
  <c r="DO724" i="5"/>
  <c r="DP724" i="5"/>
  <c r="DQ724" i="5"/>
  <c r="DR725" i="5"/>
  <c r="CD725" i="5"/>
  <c r="DS725" i="5"/>
  <c r="CE725" i="5"/>
  <c r="DT725" i="5"/>
  <c r="CF725" i="5"/>
  <c r="DU725" i="5"/>
  <c r="CG725" i="5"/>
  <c r="CH725" i="5"/>
  <c r="CI725" i="5"/>
  <c r="CJ725" i="5"/>
  <c r="CK725" i="5"/>
  <c r="CL725" i="5"/>
  <c r="CM725" i="5"/>
  <c r="CN725" i="5"/>
  <c r="CO725" i="5"/>
  <c r="CP725" i="5"/>
  <c r="CQ725" i="5"/>
  <c r="CR725" i="5"/>
  <c r="CS725" i="5"/>
  <c r="CT725" i="5"/>
  <c r="CU725" i="5"/>
  <c r="CV725" i="5"/>
  <c r="CW725" i="5"/>
  <c r="CX725" i="5"/>
  <c r="CY725" i="5"/>
  <c r="CZ725" i="5"/>
  <c r="DA725" i="5"/>
  <c r="DB725" i="5"/>
  <c r="DC725" i="5"/>
  <c r="DD725" i="5"/>
  <c r="DE725" i="5"/>
  <c r="DF725" i="5"/>
  <c r="DG725" i="5"/>
  <c r="DH725" i="5"/>
  <c r="DI725" i="5"/>
  <c r="DJ725" i="5"/>
  <c r="DK725" i="5"/>
  <c r="DL725" i="5"/>
  <c r="DM725" i="5"/>
  <c r="DN725" i="5"/>
  <c r="DO725" i="5"/>
  <c r="DP725" i="5"/>
  <c r="DQ725" i="5"/>
  <c r="DR726" i="5"/>
  <c r="CD726" i="5"/>
  <c r="DS726" i="5"/>
  <c r="CE726" i="5"/>
  <c r="DT726" i="5"/>
  <c r="CF726" i="5"/>
  <c r="DU726" i="5"/>
  <c r="CG726" i="5"/>
  <c r="CH726" i="5"/>
  <c r="CI726" i="5"/>
  <c r="CJ726" i="5"/>
  <c r="CK726" i="5"/>
  <c r="CL726" i="5"/>
  <c r="CM726" i="5"/>
  <c r="CN726" i="5"/>
  <c r="CO726" i="5"/>
  <c r="CP726" i="5"/>
  <c r="CQ726" i="5"/>
  <c r="CR726" i="5"/>
  <c r="CS726" i="5"/>
  <c r="CT726" i="5"/>
  <c r="CU726" i="5"/>
  <c r="CV726" i="5"/>
  <c r="CW726" i="5"/>
  <c r="CX726" i="5"/>
  <c r="CY726" i="5"/>
  <c r="CZ726" i="5"/>
  <c r="DA726" i="5"/>
  <c r="DB726" i="5"/>
  <c r="DC726" i="5"/>
  <c r="DD726" i="5"/>
  <c r="DE726" i="5"/>
  <c r="DF726" i="5"/>
  <c r="DG726" i="5"/>
  <c r="DH726" i="5"/>
  <c r="DI726" i="5"/>
  <c r="DJ726" i="5"/>
  <c r="DK726" i="5"/>
  <c r="DL726" i="5"/>
  <c r="DM726" i="5"/>
  <c r="DN726" i="5"/>
  <c r="DO726" i="5"/>
  <c r="DP726" i="5"/>
  <c r="DQ726" i="5"/>
  <c r="DR727" i="5"/>
  <c r="CD727" i="5"/>
  <c r="DS727" i="5"/>
  <c r="CE727" i="5"/>
  <c r="DT727" i="5"/>
  <c r="CF727" i="5"/>
  <c r="DU727" i="5"/>
  <c r="CG727" i="5"/>
  <c r="CH727" i="5"/>
  <c r="CI727" i="5"/>
  <c r="CJ727" i="5"/>
  <c r="CK727" i="5"/>
  <c r="CL727" i="5"/>
  <c r="CM727" i="5"/>
  <c r="CN727" i="5"/>
  <c r="CO727" i="5"/>
  <c r="CP727" i="5"/>
  <c r="CQ727" i="5"/>
  <c r="CR727" i="5"/>
  <c r="CS727" i="5"/>
  <c r="CT727" i="5"/>
  <c r="CU727" i="5"/>
  <c r="CV727" i="5"/>
  <c r="CW727" i="5"/>
  <c r="CX727" i="5"/>
  <c r="CY727" i="5"/>
  <c r="CZ727" i="5"/>
  <c r="DA727" i="5"/>
  <c r="DB727" i="5"/>
  <c r="DC727" i="5"/>
  <c r="DD727" i="5"/>
  <c r="DE727" i="5"/>
  <c r="DF727" i="5"/>
  <c r="DG727" i="5"/>
  <c r="DH727" i="5"/>
  <c r="DI727" i="5"/>
  <c r="DJ727" i="5"/>
  <c r="DK727" i="5"/>
  <c r="DL727" i="5"/>
  <c r="DM727" i="5"/>
  <c r="DN727" i="5"/>
  <c r="DO727" i="5"/>
  <c r="DP727" i="5"/>
  <c r="DQ727" i="5"/>
  <c r="DR728" i="5"/>
  <c r="CD728" i="5"/>
  <c r="DS728" i="5"/>
  <c r="CE728" i="5"/>
  <c r="DT728" i="5"/>
  <c r="CF728" i="5"/>
  <c r="DU728" i="5"/>
  <c r="CG728" i="5"/>
  <c r="CH728" i="5"/>
  <c r="CI728" i="5"/>
  <c r="CJ728" i="5"/>
  <c r="CK728" i="5"/>
  <c r="CL728" i="5"/>
  <c r="CM728" i="5"/>
  <c r="CN728" i="5"/>
  <c r="CO728" i="5"/>
  <c r="CP728" i="5"/>
  <c r="CQ728" i="5"/>
  <c r="CR728" i="5"/>
  <c r="CS728" i="5"/>
  <c r="CT728" i="5"/>
  <c r="CU728" i="5"/>
  <c r="CV728" i="5"/>
  <c r="CW728" i="5"/>
  <c r="CX728" i="5"/>
  <c r="CY728" i="5"/>
  <c r="CZ728" i="5"/>
  <c r="DA728" i="5"/>
  <c r="DB728" i="5"/>
  <c r="DC728" i="5"/>
  <c r="DD728" i="5"/>
  <c r="DE728" i="5"/>
  <c r="DF728" i="5"/>
  <c r="DG728" i="5"/>
  <c r="DH728" i="5"/>
  <c r="DI728" i="5"/>
  <c r="DJ728" i="5"/>
  <c r="DK728" i="5"/>
  <c r="DL728" i="5"/>
  <c r="DM728" i="5"/>
  <c r="DN728" i="5"/>
  <c r="DO728" i="5"/>
  <c r="DP728" i="5"/>
  <c r="DQ728" i="5"/>
  <c r="DR729" i="5"/>
  <c r="CD729" i="5"/>
  <c r="DS729" i="5"/>
  <c r="CE729" i="5"/>
  <c r="DT729" i="5"/>
  <c r="CF729" i="5"/>
  <c r="DU729" i="5"/>
  <c r="CG729" i="5"/>
  <c r="CH729" i="5"/>
  <c r="CI729" i="5"/>
  <c r="CJ729" i="5"/>
  <c r="CK729" i="5"/>
  <c r="CL729" i="5"/>
  <c r="CM729" i="5"/>
  <c r="CN729" i="5"/>
  <c r="CO729" i="5"/>
  <c r="CP729" i="5"/>
  <c r="CQ729" i="5"/>
  <c r="CR729" i="5"/>
  <c r="CS729" i="5"/>
  <c r="CT729" i="5"/>
  <c r="CU729" i="5"/>
  <c r="CV729" i="5"/>
  <c r="CW729" i="5"/>
  <c r="CX729" i="5"/>
  <c r="CY729" i="5"/>
  <c r="CZ729" i="5"/>
  <c r="DA729" i="5"/>
  <c r="DB729" i="5"/>
  <c r="DC729" i="5"/>
  <c r="DD729" i="5"/>
  <c r="DE729" i="5"/>
  <c r="DF729" i="5"/>
  <c r="DG729" i="5"/>
  <c r="DH729" i="5"/>
  <c r="DI729" i="5"/>
  <c r="DJ729" i="5"/>
  <c r="DK729" i="5"/>
  <c r="DL729" i="5"/>
  <c r="DM729" i="5"/>
  <c r="DN729" i="5"/>
  <c r="DO729" i="5"/>
  <c r="DP729" i="5"/>
  <c r="DQ729" i="5"/>
  <c r="DR730" i="5"/>
  <c r="CD730" i="5"/>
  <c r="DS730" i="5"/>
  <c r="CE730" i="5"/>
  <c r="DT730" i="5"/>
  <c r="CF730" i="5"/>
  <c r="DU730" i="5"/>
  <c r="CG730" i="5"/>
  <c r="CH730" i="5"/>
  <c r="CI730" i="5"/>
  <c r="CJ730" i="5"/>
  <c r="CK730" i="5"/>
  <c r="CL730" i="5"/>
  <c r="CM730" i="5"/>
  <c r="CN730" i="5"/>
  <c r="CO730" i="5"/>
  <c r="CP730" i="5"/>
  <c r="CQ730" i="5"/>
  <c r="CR730" i="5"/>
  <c r="CS730" i="5"/>
  <c r="CT730" i="5"/>
  <c r="CU730" i="5"/>
  <c r="CV730" i="5"/>
  <c r="CW730" i="5"/>
  <c r="CX730" i="5"/>
  <c r="CY730" i="5"/>
  <c r="CZ730" i="5"/>
  <c r="DA730" i="5"/>
  <c r="DB730" i="5"/>
  <c r="DC730" i="5"/>
  <c r="DD730" i="5"/>
  <c r="DE730" i="5"/>
  <c r="DF730" i="5"/>
  <c r="DG730" i="5"/>
  <c r="DH730" i="5"/>
  <c r="DI730" i="5"/>
  <c r="DJ730" i="5"/>
  <c r="DK730" i="5"/>
  <c r="DL730" i="5"/>
  <c r="DM730" i="5"/>
  <c r="DN730" i="5"/>
  <c r="DO730" i="5"/>
  <c r="DP730" i="5"/>
  <c r="DQ730" i="5"/>
  <c r="DR731" i="5"/>
  <c r="CD731" i="5"/>
  <c r="DS731" i="5"/>
  <c r="CE731" i="5"/>
  <c r="DT731" i="5"/>
  <c r="CF731" i="5"/>
  <c r="DU731" i="5"/>
  <c r="CG731" i="5"/>
  <c r="CH731" i="5"/>
  <c r="CI731" i="5"/>
  <c r="CJ731" i="5"/>
  <c r="CK731" i="5"/>
  <c r="CL731" i="5"/>
  <c r="CM731" i="5"/>
  <c r="CN731" i="5"/>
  <c r="CO731" i="5"/>
  <c r="CP731" i="5"/>
  <c r="CQ731" i="5"/>
  <c r="CR731" i="5"/>
  <c r="CS731" i="5"/>
  <c r="CT731" i="5"/>
  <c r="CU731" i="5"/>
  <c r="CV731" i="5"/>
  <c r="CW731" i="5"/>
  <c r="CX731" i="5"/>
  <c r="CY731" i="5"/>
  <c r="CZ731" i="5"/>
  <c r="DA731" i="5"/>
  <c r="DB731" i="5"/>
  <c r="DC731" i="5"/>
  <c r="DD731" i="5"/>
  <c r="DE731" i="5"/>
  <c r="DF731" i="5"/>
  <c r="DG731" i="5"/>
  <c r="DH731" i="5"/>
  <c r="DI731" i="5"/>
  <c r="DJ731" i="5"/>
  <c r="DK731" i="5"/>
  <c r="DL731" i="5"/>
  <c r="DM731" i="5"/>
  <c r="DN731" i="5"/>
  <c r="DO731" i="5"/>
  <c r="DP731" i="5"/>
  <c r="DQ731" i="5"/>
  <c r="BK732" i="5"/>
  <c r="BL732" i="5"/>
  <c r="DR732" i="5"/>
  <c r="CD732" i="5"/>
  <c r="DS732" i="5"/>
  <c r="CE732" i="5"/>
  <c r="DT732" i="5"/>
  <c r="CF732" i="5"/>
  <c r="DU732" i="5"/>
  <c r="CG732" i="5"/>
  <c r="CH732" i="5"/>
  <c r="CI732" i="5"/>
  <c r="CJ732" i="5"/>
  <c r="CK732" i="5"/>
  <c r="CL732" i="5"/>
  <c r="CM732" i="5"/>
  <c r="CN732" i="5"/>
  <c r="CO732" i="5"/>
  <c r="CP732" i="5"/>
  <c r="CQ732" i="5"/>
  <c r="CR732" i="5"/>
  <c r="CS732" i="5"/>
  <c r="CT732" i="5"/>
  <c r="CU732" i="5"/>
  <c r="CV732" i="5"/>
  <c r="CW732" i="5"/>
  <c r="CX732" i="5"/>
  <c r="CY732" i="5"/>
  <c r="CZ732" i="5"/>
  <c r="DA732" i="5"/>
  <c r="DB732" i="5"/>
  <c r="DC732" i="5"/>
  <c r="DD732" i="5"/>
  <c r="DE732" i="5"/>
  <c r="DF732" i="5"/>
  <c r="DG732" i="5"/>
  <c r="DH732" i="5"/>
  <c r="DI732" i="5"/>
  <c r="DJ732" i="5"/>
  <c r="DK732" i="5"/>
  <c r="DL732" i="5"/>
  <c r="DM732" i="5"/>
  <c r="DN732" i="5"/>
  <c r="DO732" i="5"/>
  <c r="DP732" i="5"/>
  <c r="DQ732" i="5"/>
  <c r="DR734" i="5"/>
  <c r="CD734" i="5"/>
  <c r="DS734" i="5"/>
  <c r="CE734" i="5"/>
  <c r="DT734" i="5"/>
  <c r="CF734" i="5"/>
  <c r="DU734" i="5"/>
  <c r="CG734" i="5"/>
  <c r="CH734" i="5"/>
  <c r="CI734" i="5"/>
  <c r="CJ734" i="5"/>
  <c r="CK734" i="5"/>
  <c r="CL734" i="5"/>
  <c r="CM734" i="5"/>
  <c r="CN734" i="5"/>
  <c r="CO734" i="5"/>
  <c r="CP734" i="5"/>
  <c r="CQ734" i="5"/>
  <c r="CR734" i="5"/>
  <c r="CS734" i="5"/>
  <c r="CT734" i="5"/>
  <c r="CU734" i="5"/>
  <c r="CV734" i="5"/>
  <c r="CW734" i="5"/>
  <c r="CX734" i="5"/>
  <c r="CY734" i="5"/>
  <c r="CZ734" i="5"/>
  <c r="DA734" i="5"/>
  <c r="DB734" i="5"/>
  <c r="DC734" i="5"/>
  <c r="DD734" i="5"/>
  <c r="DE734" i="5"/>
  <c r="DF734" i="5"/>
  <c r="DG734" i="5"/>
  <c r="DH734" i="5"/>
  <c r="DI734" i="5"/>
  <c r="DJ734" i="5"/>
  <c r="DK734" i="5"/>
  <c r="DL734" i="5"/>
  <c r="DM734" i="5"/>
  <c r="DN734" i="5"/>
  <c r="DO734" i="5"/>
  <c r="DP734" i="5"/>
  <c r="DQ734" i="5"/>
  <c r="DR735" i="5"/>
  <c r="CD735" i="5"/>
  <c r="DS735" i="5"/>
  <c r="CE735" i="5"/>
  <c r="DT735" i="5"/>
  <c r="CF735" i="5"/>
  <c r="DU735" i="5"/>
  <c r="CG735" i="5"/>
  <c r="CH735" i="5"/>
  <c r="CI735" i="5"/>
  <c r="CJ735" i="5"/>
  <c r="CK735" i="5"/>
  <c r="CL735" i="5"/>
  <c r="CM735" i="5"/>
  <c r="CN735" i="5"/>
  <c r="CO735" i="5"/>
  <c r="CP735" i="5"/>
  <c r="CQ735" i="5"/>
  <c r="CR735" i="5"/>
  <c r="CS735" i="5"/>
  <c r="CT735" i="5"/>
  <c r="CU735" i="5"/>
  <c r="CV735" i="5"/>
  <c r="CW735" i="5"/>
  <c r="CX735" i="5"/>
  <c r="CY735" i="5"/>
  <c r="CZ735" i="5"/>
  <c r="DA735" i="5"/>
  <c r="DB735" i="5"/>
  <c r="DC735" i="5"/>
  <c r="DD735" i="5"/>
  <c r="DE735" i="5"/>
  <c r="DF735" i="5"/>
  <c r="DG735" i="5"/>
  <c r="DH735" i="5"/>
  <c r="DI735" i="5"/>
  <c r="DJ735" i="5"/>
  <c r="DK735" i="5"/>
  <c r="DL735" i="5"/>
  <c r="DM735" i="5"/>
  <c r="DN735" i="5"/>
  <c r="DO735" i="5"/>
  <c r="DP735" i="5"/>
  <c r="DQ735" i="5"/>
  <c r="DR736" i="5"/>
  <c r="CD736" i="5"/>
  <c r="DS736" i="5"/>
  <c r="CE736" i="5"/>
  <c r="DT736" i="5"/>
  <c r="CF736" i="5"/>
  <c r="DU736" i="5"/>
  <c r="CG736" i="5"/>
  <c r="CH736" i="5"/>
  <c r="CI736" i="5"/>
  <c r="CJ736" i="5"/>
  <c r="CK736" i="5"/>
  <c r="CL736" i="5"/>
  <c r="CM736" i="5"/>
  <c r="CN736" i="5"/>
  <c r="CO736" i="5"/>
  <c r="CP736" i="5"/>
  <c r="CQ736" i="5"/>
  <c r="CR736" i="5"/>
  <c r="CS736" i="5"/>
  <c r="CT736" i="5"/>
  <c r="CU736" i="5"/>
  <c r="CV736" i="5"/>
  <c r="CW736" i="5"/>
  <c r="CX736" i="5"/>
  <c r="CY736" i="5"/>
  <c r="CZ736" i="5"/>
  <c r="DA736" i="5"/>
  <c r="DB736" i="5"/>
  <c r="DC736" i="5"/>
  <c r="DD736" i="5"/>
  <c r="DE736" i="5"/>
  <c r="DF736" i="5"/>
  <c r="DG736" i="5"/>
  <c r="DH736" i="5"/>
  <c r="DI736" i="5"/>
  <c r="DJ736" i="5"/>
  <c r="DK736" i="5"/>
  <c r="DL736" i="5"/>
  <c r="DM736" i="5"/>
  <c r="DN736" i="5"/>
  <c r="DO736" i="5"/>
  <c r="DP736" i="5"/>
  <c r="DQ736" i="5"/>
  <c r="DR737" i="5"/>
  <c r="CD737" i="5"/>
  <c r="DS737" i="5"/>
  <c r="CE737" i="5"/>
  <c r="DT737" i="5"/>
  <c r="CF737" i="5"/>
  <c r="DU737" i="5"/>
  <c r="CG737" i="5"/>
  <c r="CH737" i="5"/>
  <c r="CI737" i="5"/>
  <c r="CJ737" i="5"/>
  <c r="CK737" i="5"/>
  <c r="CL737" i="5"/>
  <c r="CM737" i="5"/>
  <c r="CN737" i="5"/>
  <c r="CO737" i="5"/>
  <c r="CP737" i="5"/>
  <c r="CQ737" i="5"/>
  <c r="CR737" i="5"/>
  <c r="CS737" i="5"/>
  <c r="CT737" i="5"/>
  <c r="CU737" i="5"/>
  <c r="CV737" i="5"/>
  <c r="CW737" i="5"/>
  <c r="CX737" i="5"/>
  <c r="CY737" i="5"/>
  <c r="CZ737" i="5"/>
  <c r="DA737" i="5"/>
  <c r="DB737" i="5"/>
  <c r="DC737" i="5"/>
  <c r="DD737" i="5"/>
  <c r="DE737" i="5"/>
  <c r="DF737" i="5"/>
  <c r="DG737" i="5"/>
  <c r="DH737" i="5"/>
  <c r="DI737" i="5"/>
  <c r="DJ737" i="5"/>
  <c r="DK737" i="5"/>
  <c r="DL737" i="5"/>
  <c r="DM737" i="5"/>
  <c r="DN737" i="5"/>
  <c r="DO737" i="5"/>
  <c r="DP737" i="5"/>
  <c r="DQ737" i="5"/>
  <c r="CD738" i="5"/>
  <c r="CE738" i="5"/>
  <c r="CF738" i="5"/>
  <c r="CG738" i="5"/>
  <c r="DR739" i="5"/>
  <c r="CD739" i="5"/>
  <c r="DS739" i="5"/>
  <c r="CE739" i="5"/>
  <c r="DT739" i="5"/>
  <c r="CF739" i="5"/>
  <c r="DU739" i="5"/>
  <c r="CG739" i="5"/>
  <c r="CH739" i="5"/>
  <c r="CI739" i="5"/>
  <c r="CJ739" i="5"/>
  <c r="CK739" i="5"/>
  <c r="CL739" i="5"/>
  <c r="CM739" i="5"/>
  <c r="CN739" i="5"/>
  <c r="CO739" i="5"/>
  <c r="CP739" i="5"/>
  <c r="CQ739" i="5"/>
  <c r="CR739" i="5"/>
  <c r="CS739" i="5"/>
  <c r="CT739" i="5"/>
  <c r="CU739" i="5"/>
  <c r="CV739" i="5"/>
  <c r="CW739" i="5"/>
  <c r="CX739" i="5"/>
  <c r="CY739" i="5"/>
  <c r="CZ739" i="5"/>
  <c r="DA739" i="5"/>
  <c r="DB739" i="5"/>
  <c r="DC739" i="5"/>
  <c r="DD739" i="5"/>
  <c r="DE739" i="5"/>
  <c r="DF739" i="5"/>
  <c r="DG739" i="5"/>
  <c r="DH739" i="5"/>
  <c r="DI739" i="5"/>
  <c r="DJ739" i="5"/>
  <c r="DK739" i="5"/>
  <c r="DL739" i="5"/>
  <c r="DM739" i="5"/>
  <c r="DN739" i="5"/>
  <c r="DO739" i="5"/>
  <c r="DP739" i="5"/>
  <c r="DQ739" i="5"/>
  <c r="DR740" i="5"/>
  <c r="CD740" i="5"/>
  <c r="DS740" i="5"/>
  <c r="CE740" i="5"/>
  <c r="DT740" i="5"/>
  <c r="CF740" i="5"/>
  <c r="DU740" i="5"/>
  <c r="CG740" i="5"/>
  <c r="CH740" i="5"/>
  <c r="CI740" i="5"/>
  <c r="CJ740" i="5"/>
  <c r="CK740" i="5"/>
  <c r="CL740" i="5"/>
  <c r="CM740" i="5"/>
  <c r="CN740" i="5"/>
  <c r="CO740" i="5"/>
  <c r="CP740" i="5"/>
  <c r="CQ740" i="5"/>
  <c r="CR740" i="5"/>
  <c r="CS740" i="5"/>
  <c r="CT740" i="5"/>
  <c r="CU740" i="5"/>
  <c r="CV740" i="5"/>
  <c r="CW740" i="5"/>
  <c r="CX740" i="5"/>
  <c r="CY740" i="5"/>
  <c r="CZ740" i="5"/>
  <c r="DA740" i="5"/>
  <c r="DB740" i="5"/>
  <c r="DC740" i="5"/>
  <c r="DD740" i="5"/>
  <c r="DE740" i="5"/>
  <c r="DF740" i="5"/>
  <c r="DG740" i="5"/>
  <c r="DH740" i="5"/>
  <c r="DI740" i="5"/>
  <c r="DJ740" i="5"/>
  <c r="DK740" i="5"/>
  <c r="DL740" i="5"/>
  <c r="DM740" i="5"/>
  <c r="DN740" i="5"/>
  <c r="DO740" i="5"/>
  <c r="DP740" i="5"/>
  <c r="DQ740" i="5"/>
  <c r="DR741" i="5"/>
  <c r="CD741" i="5"/>
  <c r="DS741" i="5"/>
  <c r="CE741" i="5"/>
  <c r="DT741" i="5"/>
  <c r="CF741" i="5"/>
  <c r="DU741" i="5"/>
  <c r="CG741" i="5"/>
  <c r="CH741" i="5"/>
  <c r="CI741" i="5"/>
  <c r="CJ741" i="5"/>
  <c r="CK741" i="5"/>
  <c r="CL741" i="5"/>
  <c r="CM741" i="5"/>
  <c r="CN741" i="5"/>
  <c r="CO741" i="5"/>
  <c r="CP741" i="5"/>
  <c r="CQ741" i="5"/>
  <c r="CR741" i="5"/>
  <c r="CS741" i="5"/>
  <c r="CT741" i="5"/>
  <c r="CU741" i="5"/>
  <c r="CV741" i="5"/>
  <c r="CW741" i="5"/>
  <c r="CX741" i="5"/>
  <c r="CY741" i="5"/>
  <c r="CZ741" i="5"/>
  <c r="DA741" i="5"/>
  <c r="DB741" i="5"/>
  <c r="DC741" i="5"/>
  <c r="DD741" i="5"/>
  <c r="DE741" i="5"/>
  <c r="DF741" i="5"/>
  <c r="DG741" i="5"/>
  <c r="DH741" i="5"/>
  <c r="DI741" i="5"/>
  <c r="DJ741" i="5"/>
  <c r="DK741" i="5"/>
  <c r="DL741" i="5"/>
  <c r="DM741" i="5"/>
  <c r="DN741" i="5"/>
  <c r="DO741" i="5"/>
  <c r="DP741" i="5"/>
  <c r="DQ741" i="5"/>
  <c r="DR742" i="5"/>
  <c r="CD742" i="5"/>
  <c r="DS742" i="5"/>
  <c r="CE742" i="5"/>
  <c r="DT742" i="5"/>
  <c r="CF742" i="5"/>
  <c r="DU742" i="5"/>
  <c r="CG742" i="5"/>
  <c r="CH742" i="5"/>
  <c r="CI742" i="5"/>
  <c r="CJ742" i="5"/>
  <c r="CK742" i="5"/>
  <c r="CL742" i="5"/>
  <c r="CM742" i="5"/>
  <c r="CN742" i="5"/>
  <c r="CO742" i="5"/>
  <c r="CP742" i="5"/>
  <c r="CQ742" i="5"/>
  <c r="CR742" i="5"/>
  <c r="CS742" i="5"/>
  <c r="CT742" i="5"/>
  <c r="CU742" i="5"/>
  <c r="CV742" i="5"/>
  <c r="CW742" i="5"/>
  <c r="CX742" i="5"/>
  <c r="CY742" i="5"/>
  <c r="CZ742" i="5"/>
  <c r="DA742" i="5"/>
  <c r="DB742" i="5"/>
  <c r="DC742" i="5"/>
  <c r="DD742" i="5"/>
  <c r="DE742" i="5"/>
  <c r="DF742" i="5"/>
  <c r="DG742" i="5"/>
  <c r="DH742" i="5"/>
  <c r="DI742" i="5"/>
  <c r="DJ742" i="5"/>
  <c r="DK742" i="5"/>
  <c r="DL742" i="5"/>
  <c r="DM742" i="5"/>
  <c r="DN742" i="5"/>
  <c r="DO742" i="5"/>
  <c r="DP742" i="5"/>
  <c r="DQ742" i="5"/>
  <c r="DR743" i="5"/>
  <c r="CD743" i="5"/>
  <c r="DS743" i="5"/>
  <c r="CE743" i="5"/>
  <c r="DT743" i="5"/>
  <c r="CF743" i="5"/>
  <c r="DU743" i="5"/>
  <c r="CG743" i="5"/>
  <c r="CH743" i="5"/>
  <c r="CI743" i="5"/>
  <c r="CJ743" i="5"/>
  <c r="CK743" i="5"/>
  <c r="CL743" i="5"/>
  <c r="CM743" i="5"/>
  <c r="CN743" i="5"/>
  <c r="CO743" i="5"/>
  <c r="CP743" i="5"/>
  <c r="CQ743" i="5"/>
  <c r="CR743" i="5"/>
  <c r="CS743" i="5"/>
  <c r="CT743" i="5"/>
  <c r="CU743" i="5"/>
  <c r="CV743" i="5"/>
  <c r="CW743" i="5"/>
  <c r="CX743" i="5"/>
  <c r="CY743" i="5"/>
  <c r="CZ743" i="5"/>
  <c r="DA743" i="5"/>
  <c r="DB743" i="5"/>
  <c r="DC743" i="5"/>
  <c r="DD743" i="5"/>
  <c r="DE743" i="5"/>
  <c r="DF743" i="5"/>
  <c r="DG743" i="5"/>
  <c r="DH743" i="5"/>
  <c r="DI743" i="5"/>
  <c r="DJ743" i="5"/>
  <c r="DK743" i="5"/>
  <c r="DL743" i="5"/>
  <c r="DM743" i="5"/>
  <c r="DN743" i="5"/>
  <c r="DO743" i="5"/>
  <c r="DP743" i="5"/>
  <c r="DQ743" i="5"/>
  <c r="DR745" i="5"/>
  <c r="CD745" i="5"/>
  <c r="DS745" i="5"/>
  <c r="CE745" i="5"/>
  <c r="DT745" i="5"/>
  <c r="CF745" i="5"/>
  <c r="DU745" i="5"/>
  <c r="CG745" i="5"/>
  <c r="CH745" i="5"/>
  <c r="CI745" i="5"/>
  <c r="CJ745" i="5"/>
  <c r="CK745" i="5"/>
  <c r="CL745" i="5"/>
  <c r="CM745" i="5"/>
  <c r="CN745" i="5"/>
  <c r="CO745" i="5"/>
  <c r="CP745" i="5"/>
  <c r="CQ745" i="5"/>
  <c r="CR745" i="5"/>
  <c r="CS745" i="5"/>
  <c r="CT745" i="5"/>
  <c r="CU745" i="5"/>
  <c r="CV745" i="5"/>
  <c r="CW745" i="5"/>
  <c r="CX745" i="5"/>
  <c r="CY745" i="5"/>
  <c r="CZ745" i="5"/>
  <c r="DA745" i="5"/>
  <c r="DB745" i="5"/>
  <c r="DC745" i="5"/>
  <c r="DD745" i="5"/>
  <c r="DE745" i="5"/>
  <c r="DF745" i="5"/>
  <c r="DG745" i="5"/>
  <c r="DH745" i="5"/>
  <c r="DI745" i="5"/>
  <c r="DJ745" i="5"/>
  <c r="DK745" i="5"/>
  <c r="DL745" i="5"/>
  <c r="DM745" i="5"/>
  <c r="DN745" i="5"/>
  <c r="DO745" i="5"/>
  <c r="DP745" i="5"/>
  <c r="DQ745" i="5"/>
  <c r="DR746" i="5"/>
  <c r="CD746" i="5"/>
  <c r="DS746" i="5"/>
  <c r="CE746" i="5"/>
  <c r="DT746" i="5"/>
  <c r="CF746" i="5"/>
  <c r="DU746" i="5"/>
  <c r="CG746" i="5"/>
  <c r="CH746" i="5"/>
  <c r="CI746" i="5"/>
  <c r="CJ746" i="5"/>
  <c r="CK746" i="5"/>
  <c r="CL746" i="5"/>
  <c r="CM746" i="5"/>
  <c r="CN746" i="5"/>
  <c r="CO746" i="5"/>
  <c r="CP746" i="5"/>
  <c r="CQ746" i="5"/>
  <c r="CR746" i="5"/>
  <c r="CS746" i="5"/>
  <c r="CT746" i="5"/>
  <c r="CU746" i="5"/>
  <c r="CV746" i="5"/>
  <c r="CW746" i="5"/>
  <c r="CX746" i="5"/>
  <c r="CY746" i="5"/>
  <c r="CZ746" i="5"/>
  <c r="DA746" i="5"/>
  <c r="DB746" i="5"/>
  <c r="DC746" i="5"/>
  <c r="DD746" i="5"/>
  <c r="DE746" i="5"/>
  <c r="DF746" i="5"/>
  <c r="DG746" i="5"/>
  <c r="DH746" i="5"/>
  <c r="DI746" i="5"/>
  <c r="DJ746" i="5"/>
  <c r="DK746" i="5"/>
  <c r="DL746" i="5"/>
  <c r="DM746" i="5"/>
  <c r="DN746" i="5"/>
  <c r="DO746" i="5"/>
  <c r="DP746" i="5"/>
  <c r="DQ746" i="5"/>
  <c r="DR747" i="5"/>
  <c r="CD747" i="5"/>
  <c r="DS747" i="5"/>
  <c r="CE747" i="5"/>
  <c r="DT747" i="5"/>
  <c r="CF747" i="5"/>
  <c r="DU747" i="5"/>
  <c r="CG747" i="5"/>
  <c r="CH747" i="5"/>
  <c r="CI747" i="5"/>
  <c r="CJ747" i="5"/>
  <c r="CK747" i="5"/>
  <c r="CL747" i="5"/>
  <c r="CM747" i="5"/>
  <c r="CN747" i="5"/>
  <c r="CO747" i="5"/>
  <c r="CP747" i="5"/>
  <c r="CQ747" i="5"/>
  <c r="CR747" i="5"/>
  <c r="CS747" i="5"/>
  <c r="CT747" i="5"/>
  <c r="CU747" i="5"/>
  <c r="CV747" i="5"/>
  <c r="CW747" i="5"/>
  <c r="CX747" i="5"/>
  <c r="CY747" i="5"/>
  <c r="CZ747" i="5"/>
  <c r="DA747" i="5"/>
  <c r="DB747" i="5"/>
  <c r="DC747" i="5"/>
  <c r="DD747" i="5"/>
  <c r="DE747" i="5"/>
  <c r="DF747" i="5"/>
  <c r="DG747" i="5"/>
  <c r="DH747" i="5"/>
  <c r="DI747" i="5"/>
  <c r="DJ747" i="5"/>
  <c r="DK747" i="5"/>
  <c r="DL747" i="5"/>
  <c r="DM747" i="5"/>
  <c r="DN747" i="5"/>
  <c r="DO747" i="5"/>
  <c r="DP747" i="5"/>
  <c r="DQ747" i="5"/>
  <c r="DR748" i="5"/>
  <c r="CD748" i="5"/>
  <c r="DS748" i="5"/>
  <c r="CE748" i="5"/>
  <c r="DT748" i="5"/>
  <c r="CF748" i="5"/>
  <c r="DU748" i="5"/>
  <c r="CG748" i="5"/>
  <c r="CH748" i="5"/>
  <c r="CI748" i="5"/>
  <c r="CJ748" i="5"/>
  <c r="CK748" i="5"/>
  <c r="CL748" i="5"/>
  <c r="CM748" i="5"/>
  <c r="CN748" i="5"/>
  <c r="CO748" i="5"/>
  <c r="CP748" i="5"/>
  <c r="CQ748" i="5"/>
  <c r="CR748" i="5"/>
  <c r="CS748" i="5"/>
  <c r="CT748" i="5"/>
  <c r="CU748" i="5"/>
  <c r="CV748" i="5"/>
  <c r="CW748" i="5"/>
  <c r="CX748" i="5"/>
  <c r="CY748" i="5"/>
  <c r="CZ748" i="5"/>
  <c r="DA748" i="5"/>
  <c r="DB748" i="5"/>
  <c r="DC748" i="5"/>
  <c r="DD748" i="5"/>
  <c r="DE748" i="5"/>
  <c r="DF748" i="5"/>
  <c r="DG748" i="5"/>
  <c r="DH748" i="5"/>
  <c r="DI748" i="5"/>
  <c r="DJ748" i="5"/>
  <c r="DK748" i="5"/>
  <c r="DL748" i="5"/>
  <c r="DM748" i="5"/>
  <c r="DN748" i="5"/>
  <c r="DO748" i="5"/>
  <c r="DP748" i="5"/>
  <c r="DQ748" i="5"/>
  <c r="DR749" i="5"/>
  <c r="CD749" i="5"/>
  <c r="DS749" i="5"/>
  <c r="CE749" i="5"/>
  <c r="DT749" i="5"/>
  <c r="CF749" i="5"/>
  <c r="DU749" i="5"/>
  <c r="CG749" i="5"/>
  <c r="CH749" i="5"/>
  <c r="CI749" i="5"/>
  <c r="CJ749" i="5"/>
  <c r="CK749" i="5"/>
  <c r="CL749" i="5"/>
  <c r="CM749" i="5"/>
  <c r="CN749" i="5"/>
  <c r="CO749" i="5"/>
  <c r="CP749" i="5"/>
  <c r="CQ749" i="5"/>
  <c r="CR749" i="5"/>
  <c r="CS749" i="5"/>
  <c r="CT749" i="5"/>
  <c r="CU749" i="5"/>
  <c r="CV749" i="5"/>
  <c r="CW749" i="5"/>
  <c r="CX749" i="5"/>
  <c r="CY749" i="5"/>
  <c r="CZ749" i="5"/>
  <c r="DA749" i="5"/>
  <c r="DB749" i="5"/>
  <c r="DC749" i="5"/>
  <c r="DD749" i="5"/>
  <c r="DE749" i="5"/>
  <c r="DF749" i="5"/>
  <c r="DG749" i="5"/>
  <c r="DH749" i="5"/>
  <c r="DI749" i="5"/>
  <c r="DJ749" i="5"/>
  <c r="DK749" i="5"/>
  <c r="DL749" i="5"/>
  <c r="DM749" i="5"/>
  <c r="DN749" i="5"/>
  <c r="DO749" i="5"/>
  <c r="DP749" i="5"/>
  <c r="DQ749" i="5"/>
  <c r="CD750" i="5"/>
  <c r="CE750" i="5"/>
  <c r="CF750" i="5"/>
  <c r="CG750" i="5"/>
  <c r="DR751" i="5"/>
  <c r="CD751" i="5"/>
  <c r="DS751" i="5"/>
  <c r="CE751" i="5"/>
  <c r="DT751" i="5"/>
  <c r="CF751" i="5"/>
  <c r="DU751" i="5"/>
  <c r="CG751" i="5"/>
  <c r="CH751" i="5"/>
  <c r="CI751" i="5"/>
  <c r="CJ751" i="5"/>
  <c r="CK751" i="5"/>
  <c r="CL751" i="5"/>
  <c r="CM751" i="5"/>
  <c r="CN751" i="5"/>
  <c r="CO751" i="5"/>
  <c r="CP751" i="5"/>
  <c r="CQ751" i="5"/>
  <c r="CR751" i="5"/>
  <c r="CS751" i="5"/>
  <c r="CT751" i="5"/>
  <c r="CU751" i="5"/>
  <c r="CV751" i="5"/>
  <c r="CW751" i="5"/>
  <c r="CX751" i="5"/>
  <c r="CY751" i="5"/>
  <c r="CZ751" i="5"/>
  <c r="DA751" i="5"/>
  <c r="DB751" i="5"/>
  <c r="DC751" i="5"/>
  <c r="DD751" i="5"/>
  <c r="DE751" i="5"/>
  <c r="DF751" i="5"/>
  <c r="DG751" i="5"/>
  <c r="DH751" i="5"/>
  <c r="DI751" i="5"/>
  <c r="DJ751" i="5"/>
  <c r="DK751" i="5"/>
  <c r="DL751" i="5"/>
  <c r="DM751" i="5"/>
  <c r="DN751" i="5"/>
  <c r="DO751" i="5"/>
  <c r="DP751" i="5"/>
  <c r="DQ751" i="5"/>
  <c r="DR752" i="5"/>
  <c r="CD752" i="5"/>
  <c r="DS752" i="5"/>
  <c r="CE752" i="5"/>
  <c r="DT752" i="5"/>
  <c r="CF752" i="5"/>
  <c r="DU752" i="5"/>
  <c r="CG752" i="5"/>
  <c r="CH752" i="5"/>
  <c r="CI752" i="5"/>
  <c r="CJ752" i="5"/>
  <c r="CK752" i="5"/>
  <c r="CL752" i="5"/>
  <c r="CM752" i="5"/>
  <c r="CN752" i="5"/>
  <c r="CO752" i="5"/>
  <c r="CP752" i="5"/>
  <c r="CQ752" i="5"/>
  <c r="CR752" i="5"/>
  <c r="CS752" i="5"/>
  <c r="CT752" i="5"/>
  <c r="CU752" i="5"/>
  <c r="CV752" i="5"/>
  <c r="CW752" i="5"/>
  <c r="CX752" i="5"/>
  <c r="CY752" i="5"/>
  <c r="CZ752" i="5"/>
  <c r="DA752" i="5"/>
  <c r="DB752" i="5"/>
  <c r="DC752" i="5"/>
  <c r="DD752" i="5"/>
  <c r="DE752" i="5"/>
  <c r="DF752" i="5"/>
  <c r="DG752" i="5"/>
  <c r="DH752" i="5"/>
  <c r="DI752" i="5"/>
  <c r="DJ752" i="5"/>
  <c r="DK752" i="5"/>
  <c r="DL752" i="5"/>
  <c r="DM752" i="5"/>
  <c r="DN752" i="5"/>
  <c r="DO752" i="5"/>
  <c r="DP752" i="5"/>
  <c r="DQ752" i="5"/>
  <c r="DR753" i="5"/>
  <c r="CD753" i="5"/>
  <c r="DS753" i="5"/>
  <c r="CE753" i="5"/>
  <c r="DT753" i="5"/>
  <c r="CF753" i="5"/>
  <c r="DU753" i="5"/>
  <c r="CG753" i="5"/>
  <c r="CH753" i="5"/>
  <c r="CI753" i="5"/>
  <c r="CJ753" i="5"/>
  <c r="CK753" i="5"/>
  <c r="CL753" i="5"/>
  <c r="CM753" i="5"/>
  <c r="CN753" i="5"/>
  <c r="CO753" i="5"/>
  <c r="CP753" i="5"/>
  <c r="CQ753" i="5"/>
  <c r="CR753" i="5"/>
  <c r="CS753" i="5"/>
  <c r="CT753" i="5"/>
  <c r="CU753" i="5"/>
  <c r="CV753" i="5"/>
  <c r="CW753" i="5"/>
  <c r="CX753" i="5"/>
  <c r="CY753" i="5"/>
  <c r="CZ753" i="5"/>
  <c r="DA753" i="5"/>
  <c r="DB753" i="5"/>
  <c r="DC753" i="5"/>
  <c r="DD753" i="5"/>
  <c r="DE753" i="5"/>
  <c r="DF753" i="5"/>
  <c r="DG753" i="5"/>
  <c r="DH753" i="5"/>
  <c r="DI753" i="5"/>
  <c r="DJ753" i="5"/>
  <c r="DK753" i="5"/>
  <c r="DL753" i="5"/>
  <c r="DM753" i="5"/>
  <c r="DN753" i="5"/>
  <c r="DO753" i="5"/>
  <c r="DP753" i="5"/>
  <c r="DQ753" i="5"/>
  <c r="DR754" i="5"/>
  <c r="CD754" i="5"/>
  <c r="DS754" i="5"/>
  <c r="CE754" i="5"/>
  <c r="DT754" i="5"/>
  <c r="CF754" i="5"/>
  <c r="DU754" i="5"/>
  <c r="CG754" i="5"/>
  <c r="CH754" i="5"/>
  <c r="CI754" i="5"/>
  <c r="CJ754" i="5"/>
  <c r="CK754" i="5"/>
  <c r="CL754" i="5"/>
  <c r="CM754" i="5"/>
  <c r="CN754" i="5"/>
  <c r="CO754" i="5"/>
  <c r="CP754" i="5"/>
  <c r="CQ754" i="5"/>
  <c r="CR754" i="5"/>
  <c r="CS754" i="5"/>
  <c r="CT754" i="5"/>
  <c r="CU754" i="5"/>
  <c r="CV754" i="5"/>
  <c r="CW754" i="5"/>
  <c r="CX754" i="5"/>
  <c r="CY754" i="5"/>
  <c r="CZ754" i="5"/>
  <c r="DA754" i="5"/>
  <c r="DB754" i="5"/>
  <c r="DC754" i="5"/>
  <c r="DD754" i="5"/>
  <c r="DE754" i="5"/>
  <c r="DF754" i="5"/>
  <c r="DG754" i="5"/>
  <c r="DH754" i="5"/>
  <c r="DI754" i="5"/>
  <c r="DJ754" i="5"/>
  <c r="DK754" i="5"/>
  <c r="DL754" i="5"/>
  <c r="DM754" i="5"/>
  <c r="DN754" i="5"/>
  <c r="DO754" i="5"/>
  <c r="DP754" i="5"/>
  <c r="DQ754" i="5"/>
  <c r="BK161" i="4"/>
  <c r="BK167" i="4"/>
  <c r="BK173" i="4"/>
  <c r="BK179" i="4"/>
  <c r="BK185" i="4"/>
  <c r="BK191" i="4"/>
  <c r="BK197" i="4"/>
  <c r="BK203" i="4"/>
  <c r="BK209" i="4"/>
  <c r="BK210" i="4"/>
  <c r="BK755" i="5"/>
  <c r="BL161" i="4"/>
  <c r="BL167" i="4"/>
  <c r="BL173" i="4"/>
  <c r="BL179" i="4"/>
  <c r="BL185" i="4"/>
  <c r="BL191" i="4"/>
  <c r="BL197" i="4"/>
  <c r="BL203" i="4"/>
  <c r="BL209" i="4"/>
  <c r="BL210" i="4"/>
  <c r="BL755" i="5"/>
  <c r="DR755" i="5"/>
  <c r="CD755" i="5"/>
  <c r="DS755" i="5"/>
  <c r="CE755" i="5"/>
  <c r="DT755" i="5"/>
  <c r="CF755" i="5"/>
  <c r="DU755" i="5"/>
  <c r="CG755" i="5"/>
  <c r="CH755" i="5"/>
  <c r="CI755" i="5"/>
  <c r="CJ755" i="5"/>
  <c r="CK755" i="5"/>
  <c r="CL755" i="5"/>
  <c r="CM755" i="5"/>
  <c r="CN755" i="5"/>
  <c r="CO755" i="5"/>
  <c r="CP755" i="5"/>
  <c r="CQ755" i="5"/>
  <c r="CR755" i="5"/>
  <c r="CS755" i="5"/>
  <c r="CT755" i="5"/>
  <c r="CU755" i="5"/>
  <c r="CV755" i="5"/>
  <c r="CW755" i="5"/>
  <c r="CX755" i="5"/>
  <c r="CY755" i="5"/>
  <c r="CZ755" i="5"/>
  <c r="DA755" i="5"/>
  <c r="DB755" i="5"/>
  <c r="DC755" i="5"/>
  <c r="DD755" i="5"/>
  <c r="DE755" i="5"/>
  <c r="DF755" i="5"/>
  <c r="DG755" i="5"/>
  <c r="DH755" i="5"/>
  <c r="DI755" i="5"/>
  <c r="DJ755" i="5"/>
  <c r="DK755" i="5"/>
  <c r="DL755" i="5"/>
  <c r="DM755" i="5"/>
  <c r="DN755" i="5"/>
  <c r="DO755" i="5"/>
  <c r="DP755" i="5"/>
  <c r="DQ755" i="5"/>
  <c r="CD756" i="5"/>
  <c r="CE756" i="5"/>
  <c r="CF756" i="5"/>
  <c r="CG756" i="5"/>
  <c r="DR757" i="5"/>
  <c r="CD757" i="5"/>
  <c r="DS757" i="5"/>
  <c r="CE757" i="5"/>
  <c r="DT757" i="5"/>
  <c r="CF757" i="5"/>
  <c r="DU757" i="5"/>
  <c r="CG757" i="5"/>
  <c r="CH757" i="5"/>
  <c r="CI757" i="5"/>
  <c r="CJ757" i="5"/>
  <c r="CK757" i="5"/>
  <c r="CL757" i="5"/>
  <c r="CM757" i="5"/>
  <c r="CN757" i="5"/>
  <c r="CO757" i="5"/>
  <c r="CP757" i="5"/>
  <c r="CQ757" i="5"/>
  <c r="CR757" i="5"/>
  <c r="CS757" i="5"/>
  <c r="CT757" i="5"/>
  <c r="CU757" i="5"/>
  <c r="CV757" i="5"/>
  <c r="CW757" i="5"/>
  <c r="CX757" i="5"/>
  <c r="CY757" i="5"/>
  <c r="CZ757" i="5"/>
  <c r="DA757" i="5"/>
  <c r="DB757" i="5"/>
  <c r="DC757" i="5"/>
  <c r="DD757" i="5"/>
  <c r="DE757" i="5"/>
  <c r="DF757" i="5"/>
  <c r="DG757" i="5"/>
  <c r="DH757" i="5"/>
  <c r="DI757" i="5"/>
  <c r="DJ757" i="5"/>
  <c r="DK757" i="5"/>
  <c r="DL757" i="5"/>
  <c r="DM757" i="5"/>
  <c r="DN757" i="5"/>
  <c r="DO757" i="5"/>
  <c r="DP757" i="5"/>
  <c r="DQ757" i="5"/>
  <c r="DR758" i="5"/>
  <c r="CD758" i="5"/>
  <c r="DS758" i="5"/>
  <c r="CE758" i="5"/>
  <c r="DT758" i="5"/>
  <c r="CF758" i="5"/>
  <c r="DU758" i="5"/>
  <c r="CG758" i="5"/>
  <c r="CH758" i="5"/>
  <c r="CI758" i="5"/>
  <c r="CJ758" i="5"/>
  <c r="CK758" i="5"/>
  <c r="CL758" i="5"/>
  <c r="CM758" i="5"/>
  <c r="CN758" i="5"/>
  <c r="CO758" i="5"/>
  <c r="CP758" i="5"/>
  <c r="CQ758" i="5"/>
  <c r="CR758" i="5"/>
  <c r="CS758" i="5"/>
  <c r="CT758" i="5"/>
  <c r="CU758" i="5"/>
  <c r="CV758" i="5"/>
  <c r="CW758" i="5"/>
  <c r="CX758" i="5"/>
  <c r="CY758" i="5"/>
  <c r="CZ758" i="5"/>
  <c r="DA758" i="5"/>
  <c r="DB758" i="5"/>
  <c r="DC758" i="5"/>
  <c r="DD758" i="5"/>
  <c r="DE758" i="5"/>
  <c r="DF758" i="5"/>
  <c r="DG758" i="5"/>
  <c r="DH758" i="5"/>
  <c r="DI758" i="5"/>
  <c r="DJ758" i="5"/>
  <c r="DK758" i="5"/>
  <c r="DL758" i="5"/>
  <c r="DM758" i="5"/>
  <c r="DN758" i="5"/>
  <c r="DO758" i="5"/>
  <c r="DP758" i="5"/>
  <c r="DQ758" i="5"/>
  <c r="DR759" i="5"/>
  <c r="CD759" i="5"/>
  <c r="DS759" i="5"/>
  <c r="CE759" i="5"/>
  <c r="DT759" i="5"/>
  <c r="CF759" i="5"/>
  <c r="DU759" i="5"/>
  <c r="CG759" i="5"/>
  <c r="CH759" i="5"/>
  <c r="CI759" i="5"/>
  <c r="CJ759" i="5"/>
  <c r="CK759" i="5"/>
  <c r="CL759" i="5"/>
  <c r="CM759" i="5"/>
  <c r="CN759" i="5"/>
  <c r="CO759" i="5"/>
  <c r="CP759" i="5"/>
  <c r="CQ759" i="5"/>
  <c r="CR759" i="5"/>
  <c r="CS759" i="5"/>
  <c r="CT759" i="5"/>
  <c r="CU759" i="5"/>
  <c r="CV759" i="5"/>
  <c r="CW759" i="5"/>
  <c r="CX759" i="5"/>
  <c r="CY759" i="5"/>
  <c r="CZ759" i="5"/>
  <c r="DA759" i="5"/>
  <c r="DB759" i="5"/>
  <c r="DC759" i="5"/>
  <c r="DD759" i="5"/>
  <c r="DE759" i="5"/>
  <c r="DF759" i="5"/>
  <c r="DG759" i="5"/>
  <c r="DH759" i="5"/>
  <c r="DI759" i="5"/>
  <c r="DJ759" i="5"/>
  <c r="DK759" i="5"/>
  <c r="DL759" i="5"/>
  <c r="DM759" i="5"/>
  <c r="DN759" i="5"/>
  <c r="DO759" i="5"/>
  <c r="DP759" i="5"/>
  <c r="DQ759" i="5"/>
  <c r="DR760" i="5"/>
  <c r="CD760" i="5"/>
  <c r="DS760" i="5"/>
  <c r="CE760" i="5"/>
  <c r="DT760" i="5"/>
  <c r="CF760" i="5"/>
  <c r="DU760" i="5"/>
  <c r="CG760" i="5"/>
  <c r="CH760" i="5"/>
  <c r="CI760" i="5"/>
  <c r="CJ760" i="5"/>
  <c r="CK760" i="5"/>
  <c r="CL760" i="5"/>
  <c r="CM760" i="5"/>
  <c r="CN760" i="5"/>
  <c r="CO760" i="5"/>
  <c r="CP760" i="5"/>
  <c r="CQ760" i="5"/>
  <c r="CR760" i="5"/>
  <c r="CS760" i="5"/>
  <c r="CT760" i="5"/>
  <c r="CU760" i="5"/>
  <c r="CV760" i="5"/>
  <c r="CW760" i="5"/>
  <c r="CX760" i="5"/>
  <c r="CY760" i="5"/>
  <c r="CZ760" i="5"/>
  <c r="DA760" i="5"/>
  <c r="DB760" i="5"/>
  <c r="DC760" i="5"/>
  <c r="DD760" i="5"/>
  <c r="DE760" i="5"/>
  <c r="DF760" i="5"/>
  <c r="DG760" i="5"/>
  <c r="DH760" i="5"/>
  <c r="DI760" i="5"/>
  <c r="DJ760" i="5"/>
  <c r="DK760" i="5"/>
  <c r="DL760" i="5"/>
  <c r="DM760" i="5"/>
  <c r="DN760" i="5"/>
  <c r="DO760" i="5"/>
  <c r="DP760" i="5"/>
  <c r="DQ760" i="5"/>
  <c r="DR762" i="5"/>
  <c r="CD762" i="5"/>
  <c r="DS762" i="5"/>
  <c r="CE762" i="5"/>
  <c r="DT762" i="5"/>
  <c r="CF762" i="5"/>
  <c r="DU762" i="5"/>
  <c r="CG762" i="5"/>
  <c r="CH762" i="5"/>
  <c r="CI762" i="5"/>
  <c r="CJ762" i="5"/>
  <c r="CK762" i="5"/>
  <c r="CL762" i="5"/>
  <c r="CM762" i="5"/>
  <c r="CN762" i="5"/>
  <c r="CO762" i="5"/>
  <c r="CP762" i="5"/>
  <c r="CQ762" i="5"/>
  <c r="CR762" i="5"/>
  <c r="CS762" i="5"/>
  <c r="CT762" i="5"/>
  <c r="CU762" i="5"/>
  <c r="CV762" i="5"/>
  <c r="CW762" i="5"/>
  <c r="CX762" i="5"/>
  <c r="CY762" i="5"/>
  <c r="CZ762" i="5"/>
  <c r="DA762" i="5"/>
  <c r="DB762" i="5"/>
  <c r="DC762" i="5"/>
  <c r="DD762" i="5"/>
  <c r="DE762" i="5"/>
  <c r="DF762" i="5"/>
  <c r="DG762" i="5"/>
  <c r="DH762" i="5"/>
  <c r="DI762" i="5"/>
  <c r="DJ762" i="5"/>
  <c r="DK762" i="5"/>
  <c r="DL762" i="5"/>
  <c r="DM762" i="5"/>
  <c r="DN762" i="5"/>
  <c r="DO762" i="5"/>
  <c r="DP762" i="5"/>
  <c r="DQ762" i="5"/>
  <c r="DR763" i="5"/>
  <c r="CD763" i="5"/>
  <c r="DS763" i="5"/>
  <c r="CE763" i="5"/>
  <c r="DT763" i="5"/>
  <c r="CF763" i="5"/>
  <c r="DU763" i="5"/>
  <c r="CG763" i="5"/>
  <c r="CH763" i="5"/>
  <c r="CI763" i="5"/>
  <c r="CJ763" i="5"/>
  <c r="CK763" i="5"/>
  <c r="CL763" i="5"/>
  <c r="CM763" i="5"/>
  <c r="CN763" i="5"/>
  <c r="CO763" i="5"/>
  <c r="CP763" i="5"/>
  <c r="CQ763" i="5"/>
  <c r="CR763" i="5"/>
  <c r="CS763" i="5"/>
  <c r="CT763" i="5"/>
  <c r="CU763" i="5"/>
  <c r="CV763" i="5"/>
  <c r="CW763" i="5"/>
  <c r="CX763" i="5"/>
  <c r="CY763" i="5"/>
  <c r="CZ763" i="5"/>
  <c r="DA763" i="5"/>
  <c r="DB763" i="5"/>
  <c r="DC763" i="5"/>
  <c r="DD763" i="5"/>
  <c r="DE763" i="5"/>
  <c r="DF763" i="5"/>
  <c r="DG763" i="5"/>
  <c r="DH763" i="5"/>
  <c r="DI763" i="5"/>
  <c r="DJ763" i="5"/>
  <c r="DK763" i="5"/>
  <c r="DL763" i="5"/>
  <c r="DM763" i="5"/>
  <c r="DN763" i="5"/>
  <c r="DO763" i="5"/>
  <c r="DP763" i="5"/>
  <c r="DQ763" i="5"/>
  <c r="DR764" i="5"/>
  <c r="CD764" i="5"/>
  <c r="DS764" i="5"/>
  <c r="CE764" i="5"/>
  <c r="DT764" i="5"/>
  <c r="CF764" i="5"/>
  <c r="DU764" i="5"/>
  <c r="CG764" i="5"/>
  <c r="CH764" i="5"/>
  <c r="CI764" i="5"/>
  <c r="CJ764" i="5"/>
  <c r="CK764" i="5"/>
  <c r="CL764" i="5"/>
  <c r="CM764" i="5"/>
  <c r="CN764" i="5"/>
  <c r="CO764" i="5"/>
  <c r="CP764" i="5"/>
  <c r="CQ764" i="5"/>
  <c r="CR764" i="5"/>
  <c r="CS764" i="5"/>
  <c r="CT764" i="5"/>
  <c r="CU764" i="5"/>
  <c r="CV764" i="5"/>
  <c r="CW764" i="5"/>
  <c r="CX764" i="5"/>
  <c r="CY764" i="5"/>
  <c r="CZ764" i="5"/>
  <c r="DA764" i="5"/>
  <c r="DB764" i="5"/>
  <c r="DC764" i="5"/>
  <c r="DD764" i="5"/>
  <c r="DE764" i="5"/>
  <c r="DF764" i="5"/>
  <c r="DG764" i="5"/>
  <c r="DH764" i="5"/>
  <c r="DI764" i="5"/>
  <c r="DJ764" i="5"/>
  <c r="DK764" i="5"/>
  <c r="DL764" i="5"/>
  <c r="DM764" i="5"/>
  <c r="DN764" i="5"/>
  <c r="DO764" i="5"/>
  <c r="DP764" i="5"/>
  <c r="DQ764" i="5"/>
  <c r="DR765" i="5"/>
  <c r="CD765" i="5"/>
  <c r="DS765" i="5"/>
  <c r="CE765" i="5"/>
  <c r="DT765" i="5"/>
  <c r="CF765" i="5"/>
  <c r="DU765" i="5"/>
  <c r="CG765" i="5"/>
  <c r="CH765" i="5"/>
  <c r="CI765" i="5"/>
  <c r="CJ765" i="5"/>
  <c r="CK765" i="5"/>
  <c r="CL765" i="5"/>
  <c r="CM765" i="5"/>
  <c r="CN765" i="5"/>
  <c r="CO765" i="5"/>
  <c r="CP765" i="5"/>
  <c r="CQ765" i="5"/>
  <c r="CR765" i="5"/>
  <c r="CS765" i="5"/>
  <c r="CT765" i="5"/>
  <c r="CU765" i="5"/>
  <c r="CV765" i="5"/>
  <c r="CW765" i="5"/>
  <c r="CX765" i="5"/>
  <c r="CY765" i="5"/>
  <c r="CZ765" i="5"/>
  <c r="DA765" i="5"/>
  <c r="DB765" i="5"/>
  <c r="DC765" i="5"/>
  <c r="DD765" i="5"/>
  <c r="DE765" i="5"/>
  <c r="DF765" i="5"/>
  <c r="DG765" i="5"/>
  <c r="DH765" i="5"/>
  <c r="DI765" i="5"/>
  <c r="DJ765" i="5"/>
  <c r="DK765" i="5"/>
  <c r="DL765" i="5"/>
  <c r="DM765" i="5"/>
  <c r="DN765" i="5"/>
  <c r="DO765" i="5"/>
  <c r="DP765" i="5"/>
  <c r="DQ765" i="5"/>
  <c r="CD766" i="5"/>
  <c r="CE766" i="5"/>
  <c r="CF766" i="5"/>
  <c r="CG766" i="5"/>
  <c r="DR767" i="5"/>
  <c r="CD767" i="5"/>
  <c r="DS767" i="5"/>
  <c r="CE767" i="5"/>
  <c r="DT767" i="5"/>
  <c r="CF767" i="5"/>
  <c r="DU767" i="5"/>
  <c r="CG767" i="5"/>
  <c r="CH767" i="5"/>
  <c r="CI767" i="5"/>
  <c r="CJ767" i="5"/>
  <c r="CK767" i="5"/>
  <c r="CL767" i="5"/>
  <c r="CM767" i="5"/>
  <c r="CN767" i="5"/>
  <c r="CO767" i="5"/>
  <c r="CP767" i="5"/>
  <c r="CQ767" i="5"/>
  <c r="CR767" i="5"/>
  <c r="CS767" i="5"/>
  <c r="CT767" i="5"/>
  <c r="CU767" i="5"/>
  <c r="CV767" i="5"/>
  <c r="CW767" i="5"/>
  <c r="CX767" i="5"/>
  <c r="CY767" i="5"/>
  <c r="CZ767" i="5"/>
  <c r="DA767" i="5"/>
  <c r="DB767" i="5"/>
  <c r="DC767" i="5"/>
  <c r="DD767" i="5"/>
  <c r="DE767" i="5"/>
  <c r="DF767" i="5"/>
  <c r="DG767" i="5"/>
  <c r="DH767" i="5"/>
  <c r="DI767" i="5"/>
  <c r="DJ767" i="5"/>
  <c r="DK767" i="5"/>
  <c r="DL767" i="5"/>
  <c r="DM767" i="5"/>
  <c r="DN767" i="5"/>
  <c r="DO767" i="5"/>
  <c r="DP767" i="5"/>
  <c r="DQ767" i="5"/>
  <c r="DR768" i="5"/>
  <c r="CD768" i="5"/>
  <c r="DS768" i="5"/>
  <c r="CE768" i="5"/>
  <c r="DT768" i="5"/>
  <c r="CF768" i="5"/>
  <c r="DU768" i="5"/>
  <c r="CG768" i="5"/>
  <c r="CH768" i="5"/>
  <c r="CI768" i="5"/>
  <c r="CJ768" i="5"/>
  <c r="CK768" i="5"/>
  <c r="CL768" i="5"/>
  <c r="CM768" i="5"/>
  <c r="CN768" i="5"/>
  <c r="CO768" i="5"/>
  <c r="CP768" i="5"/>
  <c r="CQ768" i="5"/>
  <c r="CR768" i="5"/>
  <c r="CS768" i="5"/>
  <c r="CT768" i="5"/>
  <c r="CU768" i="5"/>
  <c r="CV768" i="5"/>
  <c r="CW768" i="5"/>
  <c r="CX768" i="5"/>
  <c r="CY768" i="5"/>
  <c r="CZ768" i="5"/>
  <c r="DA768" i="5"/>
  <c r="DB768" i="5"/>
  <c r="DC768" i="5"/>
  <c r="DD768" i="5"/>
  <c r="DE768" i="5"/>
  <c r="DF768" i="5"/>
  <c r="DG768" i="5"/>
  <c r="DH768" i="5"/>
  <c r="DI768" i="5"/>
  <c r="DJ768" i="5"/>
  <c r="DK768" i="5"/>
  <c r="DL768" i="5"/>
  <c r="DM768" i="5"/>
  <c r="DN768" i="5"/>
  <c r="DO768" i="5"/>
  <c r="DP768" i="5"/>
  <c r="DQ768" i="5"/>
  <c r="DR769" i="5"/>
  <c r="CD769" i="5"/>
  <c r="DS769" i="5"/>
  <c r="CE769" i="5"/>
  <c r="DT769" i="5"/>
  <c r="CF769" i="5"/>
  <c r="DU769" i="5"/>
  <c r="CG769" i="5"/>
  <c r="CH769" i="5"/>
  <c r="CI769" i="5"/>
  <c r="CJ769" i="5"/>
  <c r="CK769" i="5"/>
  <c r="CL769" i="5"/>
  <c r="CM769" i="5"/>
  <c r="CN769" i="5"/>
  <c r="CO769" i="5"/>
  <c r="CP769" i="5"/>
  <c r="CQ769" i="5"/>
  <c r="CR769" i="5"/>
  <c r="CS769" i="5"/>
  <c r="CT769" i="5"/>
  <c r="CU769" i="5"/>
  <c r="CV769" i="5"/>
  <c r="CW769" i="5"/>
  <c r="CX769" i="5"/>
  <c r="CY769" i="5"/>
  <c r="CZ769" i="5"/>
  <c r="DA769" i="5"/>
  <c r="DB769" i="5"/>
  <c r="DC769" i="5"/>
  <c r="DD769" i="5"/>
  <c r="DE769" i="5"/>
  <c r="DF769" i="5"/>
  <c r="DG769" i="5"/>
  <c r="DH769" i="5"/>
  <c r="DI769" i="5"/>
  <c r="DJ769" i="5"/>
  <c r="DK769" i="5"/>
  <c r="DL769" i="5"/>
  <c r="DM769" i="5"/>
  <c r="DN769" i="5"/>
  <c r="DO769" i="5"/>
  <c r="DP769" i="5"/>
  <c r="DQ769" i="5"/>
  <c r="DR770" i="5"/>
  <c r="CD770" i="5"/>
  <c r="DS770" i="5"/>
  <c r="CE770" i="5"/>
  <c r="DT770" i="5"/>
  <c r="CF770" i="5"/>
  <c r="DU770" i="5"/>
  <c r="CG770" i="5"/>
  <c r="CH770" i="5"/>
  <c r="CI770" i="5"/>
  <c r="CJ770" i="5"/>
  <c r="CK770" i="5"/>
  <c r="CL770" i="5"/>
  <c r="CM770" i="5"/>
  <c r="CN770" i="5"/>
  <c r="CO770" i="5"/>
  <c r="CP770" i="5"/>
  <c r="CQ770" i="5"/>
  <c r="CR770" i="5"/>
  <c r="CS770" i="5"/>
  <c r="CT770" i="5"/>
  <c r="CU770" i="5"/>
  <c r="CV770" i="5"/>
  <c r="CW770" i="5"/>
  <c r="CX770" i="5"/>
  <c r="CY770" i="5"/>
  <c r="CZ770" i="5"/>
  <c r="DA770" i="5"/>
  <c r="DB770" i="5"/>
  <c r="DC770" i="5"/>
  <c r="DD770" i="5"/>
  <c r="DE770" i="5"/>
  <c r="DF770" i="5"/>
  <c r="DG770" i="5"/>
  <c r="DH770" i="5"/>
  <c r="DI770" i="5"/>
  <c r="DJ770" i="5"/>
  <c r="DK770" i="5"/>
  <c r="DL770" i="5"/>
  <c r="DM770" i="5"/>
  <c r="DN770" i="5"/>
  <c r="DO770" i="5"/>
  <c r="DP770" i="5"/>
  <c r="DQ770" i="5"/>
  <c r="CD771" i="5"/>
  <c r="CE771" i="5"/>
  <c r="CF771" i="5"/>
  <c r="CG771" i="5"/>
  <c r="DR772" i="5"/>
  <c r="CD772" i="5"/>
  <c r="DS772" i="5"/>
  <c r="CE772" i="5"/>
  <c r="DT772" i="5"/>
  <c r="CF772" i="5"/>
  <c r="DU772" i="5"/>
  <c r="CG772" i="5"/>
  <c r="CH772" i="5"/>
  <c r="CI772" i="5"/>
  <c r="CJ772" i="5"/>
  <c r="CK772" i="5"/>
  <c r="CL772" i="5"/>
  <c r="CM772" i="5"/>
  <c r="CN772" i="5"/>
  <c r="CO772" i="5"/>
  <c r="CP772" i="5"/>
  <c r="CQ772" i="5"/>
  <c r="CR772" i="5"/>
  <c r="CS772" i="5"/>
  <c r="CT772" i="5"/>
  <c r="CU772" i="5"/>
  <c r="CV772" i="5"/>
  <c r="CW772" i="5"/>
  <c r="CX772" i="5"/>
  <c r="CY772" i="5"/>
  <c r="CZ772" i="5"/>
  <c r="DA772" i="5"/>
  <c r="DB772" i="5"/>
  <c r="DC772" i="5"/>
  <c r="DD772" i="5"/>
  <c r="DE772" i="5"/>
  <c r="DF772" i="5"/>
  <c r="DG772" i="5"/>
  <c r="DH772" i="5"/>
  <c r="DI772" i="5"/>
  <c r="DJ772" i="5"/>
  <c r="DK772" i="5"/>
  <c r="DL772" i="5"/>
  <c r="DM772" i="5"/>
  <c r="DN772" i="5"/>
  <c r="DO772" i="5"/>
  <c r="DP772" i="5"/>
  <c r="DQ772" i="5"/>
  <c r="DR773" i="5"/>
  <c r="CD773" i="5"/>
  <c r="DS773" i="5"/>
  <c r="CE773" i="5"/>
  <c r="DT773" i="5"/>
  <c r="CF773" i="5"/>
  <c r="DU773" i="5"/>
  <c r="CG773" i="5"/>
  <c r="CH773" i="5"/>
  <c r="CI773" i="5"/>
  <c r="CJ773" i="5"/>
  <c r="CK773" i="5"/>
  <c r="CL773" i="5"/>
  <c r="CM773" i="5"/>
  <c r="CN773" i="5"/>
  <c r="CO773" i="5"/>
  <c r="CP773" i="5"/>
  <c r="CQ773" i="5"/>
  <c r="CR773" i="5"/>
  <c r="CS773" i="5"/>
  <c r="CT773" i="5"/>
  <c r="CU773" i="5"/>
  <c r="CV773" i="5"/>
  <c r="CW773" i="5"/>
  <c r="CX773" i="5"/>
  <c r="CY773" i="5"/>
  <c r="CZ773" i="5"/>
  <c r="DA773" i="5"/>
  <c r="DB773" i="5"/>
  <c r="DC773" i="5"/>
  <c r="DD773" i="5"/>
  <c r="DE773" i="5"/>
  <c r="DF773" i="5"/>
  <c r="DG773" i="5"/>
  <c r="DH773" i="5"/>
  <c r="DI773" i="5"/>
  <c r="DJ773" i="5"/>
  <c r="DK773" i="5"/>
  <c r="DL773" i="5"/>
  <c r="DM773" i="5"/>
  <c r="DN773" i="5"/>
  <c r="DO773" i="5"/>
  <c r="DP773" i="5"/>
  <c r="DQ773" i="5"/>
  <c r="DR774" i="5"/>
  <c r="CD774" i="5"/>
  <c r="DS774" i="5"/>
  <c r="CE774" i="5"/>
  <c r="DT774" i="5"/>
  <c r="CF774" i="5"/>
  <c r="DU774" i="5"/>
  <c r="CG774" i="5"/>
  <c r="CH774" i="5"/>
  <c r="CI774" i="5"/>
  <c r="CJ774" i="5"/>
  <c r="CK774" i="5"/>
  <c r="CL774" i="5"/>
  <c r="CM774" i="5"/>
  <c r="CN774" i="5"/>
  <c r="CO774" i="5"/>
  <c r="CP774" i="5"/>
  <c r="CQ774" i="5"/>
  <c r="CR774" i="5"/>
  <c r="CS774" i="5"/>
  <c r="CT774" i="5"/>
  <c r="CU774" i="5"/>
  <c r="CV774" i="5"/>
  <c r="CW774" i="5"/>
  <c r="CX774" i="5"/>
  <c r="CY774" i="5"/>
  <c r="CZ774" i="5"/>
  <c r="DA774" i="5"/>
  <c r="DB774" i="5"/>
  <c r="DC774" i="5"/>
  <c r="DD774" i="5"/>
  <c r="DE774" i="5"/>
  <c r="DF774" i="5"/>
  <c r="DG774" i="5"/>
  <c r="DH774" i="5"/>
  <c r="DI774" i="5"/>
  <c r="DJ774" i="5"/>
  <c r="DK774" i="5"/>
  <c r="DL774" i="5"/>
  <c r="DM774" i="5"/>
  <c r="DN774" i="5"/>
  <c r="DO774" i="5"/>
  <c r="DP774" i="5"/>
  <c r="DQ774" i="5"/>
  <c r="DR775" i="5"/>
  <c r="CD775" i="5"/>
  <c r="DS775" i="5"/>
  <c r="CE775" i="5"/>
  <c r="DT775" i="5"/>
  <c r="CF775" i="5"/>
  <c r="DU775" i="5"/>
  <c r="CG775" i="5"/>
  <c r="CH775" i="5"/>
  <c r="CI775" i="5"/>
  <c r="CJ775" i="5"/>
  <c r="CK775" i="5"/>
  <c r="CL775" i="5"/>
  <c r="CM775" i="5"/>
  <c r="CN775" i="5"/>
  <c r="CO775" i="5"/>
  <c r="CP775" i="5"/>
  <c r="CQ775" i="5"/>
  <c r="CR775" i="5"/>
  <c r="CS775" i="5"/>
  <c r="CT775" i="5"/>
  <c r="CU775" i="5"/>
  <c r="CV775" i="5"/>
  <c r="CW775" i="5"/>
  <c r="CX775" i="5"/>
  <c r="CY775" i="5"/>
  <c r="CZ775" i="5"/>
  <c r="DA775" i="5"/>
  <c r="DB775" i="5"/>
  <c r="DC775" i="5"/>
  <c r="DD775" i="5"/>
  <c r="DE775" i="5"/>
  <c r="DF775" i="5"/>
  <c r="DG775" i="5"/>
  <c r="DH775" i="5"/>
  <c r="DI775" i="5"/>
  <c r="DJ775" i="5"/>
  <c r="DK775" i="5"/>
  <c r="DL775" i="5"/>
  <c r="DM775" i="5"/>
  <c r="DN775" i="5"/>
  <c r="DO775" i="5"/>
  <c r="DP775" i="5"/>
  <c r="DQ775" i="5"/>
  <c r="DR776" i="5"/>
  <c r="CD776" i="5"/>
  <c r="DS776" i="5"/>
  <c r="CE776" i="5"/>
  <c r="DT776" i="5"/>
  <c r="CF776" i="5"/>
  <c r="DU776" i="5"/>
  <c r="CG776" i="5"/>
  <c r="CH776" i="5"/>
  <c r="CI776" i="5"/>
  <c r="CJ776" i="5"/>
  <c r="CK776" i="5"/>
  <c r="CL776" i="5"/>
  <c r="CM776" i="5"/>
  <c r="CN776" i="5"/>
  <c r="CO776" i="5"/>
  <c r="CP776" i="5"/>
  <c r="CQ776" i="5"/>
  <c r="CR776" i="5"/>
  <c r="CS776" i="5"/>
  <c r="CT776" i="5"/>
  <c r="CU776" i="5"/>
  <c r="CV776" i="5"/>
  <c r="CW776" i="5"/>
  <c r="CX776" i="5"/>
  <c r="CY776" i="5"/>
  <c r="CZ776" i="5"/>
  <c r="DA776" i="5"/>
  <c r="DB776" i="5"/>
  <c r="DC776" i="5"/>
  <c r="DD776" i="5"/>
  <c r="DE776" i="5"/>
  <c r="DF776" i="5"/>
  <c r="DG776" i="5"/>
  <c r="DH776" i="5"/>
  <c r="DI776" i="5"/>
  <c r="DJ776" i="5"/>
  <c r="DK776" i="5"/>
  <c r="DL776" i="5"/>
  <c r="DM776" i="5"/>
  <c r="DN776" i="5"/>
  <c r="DO776" i="5"/>
  <c r="DP776" i="5"/>
  <c r="DQ776" i="5"/>
  <c r="DR778" i="5"/>
  <c r="CD778" i="5"/>
  <c r="DS778" i="5"/>
  <c r="CE778" i="5"/>
  <c r="DT778" i="5"/>
  <c r="CF778" i="5"/>
  <c r="DU778" i="5"/>
  <c r="CG778" i="5"/>
  <c r="CH778" i="5"/>
  <c r="CI778" i="5"/>
  <c r="CJ778" i="5"/>
  <c r="CK778" i="5"/>
  <c r="CL778" i="5"/>
  <c r="CM778" i="5"/>
  <c r="CN778" i="5"/>
  <c r="CO778" i="5"/>
  <c r="CP778" i="5"/>
  <c r="CQ778" i="5"/>
  <c r="CR778" i="5"/>
  <c r="CS778" i="5"/>
  <c r="CT778" i="5"/>
  <c r="CU778" i="5"/>
  <c r="CV778" i="5"/>
  <c r="CW778" i="5"/>
  <c r="CX778" i="5"/>
  <c r="CY778" i="5"/>
  <c r="CZ778" i="5"/>
  <c r="DA778" i="5"/>
  <c r="DB778" i="5"/>
  <c r="DC778" i="5"/>
  <c r="DD778" i="5"/>
  <c r="DE778" i="5"/>
  <c r="DF778" i="5"/>
  <c r="DG778" i="5"/>
  <c r="DH778" i="5"/>
  <c r="DI778" i="5"/>
  <c r="DJ778" i="5"/>
  <c r="DK778" i="5"/>
  <c r="DL778" i="5"/>
  <c r="DM778" i="5"/>
  <c r="DN778" i="5"/>
  <c r="DO778" i="5"/>
  <c r="DP778" i="5"/>
  <c r="DQ778" i="5"/>
  <c r="DR779" i="5"/>
  <c r="CD779" i="5"/>
  <c r="DS779" i="5"/>
  <c r="CE779" i="5"/>
  <c r="DT779" i="5"/>
  <c r="CF779" i="5"/>
  <c r="DU779" i="5"/>
  <c r="CG779" i="5"/>
  <c r="CH779" i="5"/>
  <c r="CI779" i="5"/>
  <c r="CJ779" i="5"/>
  <c r="CK779" i="5"/>
  <c r="CL779" i="5"/>
  <c r="CM779" i="5"/>
  <c r="CN779" i="5"/>
  <c r="CO779" i="5"/>
  <c r="CP779" i="5"/>
  <c r="CQ779" i="5"/>
  <c r="CR779" i="5"/>
  <c r="CS779" i="5"/>
  <c r="CT779" i="5"/>
  <c r="CU779" i="5"/>
  <c r="CV779" i="5"/>
  <c r="CW779" i="5"/>
  <c r="CX779" i="5"/>
  <c r="CY779" i="5"/>
  <c r="CZ779" i="5"/>
  <c r="DA779" i="5"/>
  <c r="DB779" i="5"/>
  <c r="DC779" i="5"/>
  <c r="DD779" i="5"/>
  <c r="DE779" i="5"/>
  <c r="DF779" i="5"/>
  <c r="DG779" i="5"/>
  <c r="DH779" i="5"/>
  <c r="DI779" i="5"/>
  <c r="DJ779" i="5"/>
  <c r="DK779" i="5"/>
  <c r="DL779" i="5"/>
  <c r="DM779" i="5"/>
  <c r="DN779" i="5"/>
  <c r="DO779" i="5"/>
  <c r="DP779" i="5"/>
  <c r="DQ779" i="5"/>
  <c r="DR780" i="5"/>
  <c r="CD780" i="5"/>
  <c r="DS780" i="5"/>
  <c r="CE780" i="5"/>
  <c r="DT780" i="5"/>
  <c r="CF780" i="5"/>
  <c r="DU780" i="5"/>
  <c r="CG780" i="5"/>
  <c r="CH780" i="5"/>
  <c r="CI780" i="5"/>
  <c r="CJ780" i="5"/>
  <c r="CK780" i="5"/>
  <c r="CL780" i="5"/>
  <c r="CM780" i="5"/>
  <c r="CN780" i="5"/>
  <c r="CO780" i="5"/>
  <c r="CP780" i="5"/>
  <c r="CQ780" i="5"/>
  <c r="CR780" i="5"/>
  <c r="CS780" i="5"/>
  <c r="CT780" i="5"/>
  <c r="CU780" i="5"/>
  <c r="CV780" i="5"/>
  <c r="CW780" i="5"/>
  <c r="CX780" i="5"/>
  <c r="CY780" i="5"/>
  <c r="CZ780" i="5"/>
  <c r="DA780" i="5"/>
  <c r="DB780" i="5"/>
  <c r="DC780" i="5"/>
  <c r="DD780" i="5"/>
  <c r="DE780" i="5"/>
  <c r="DF780" i="5"/>
  <c r="DG780" i="5"/>
  <c r="DH780" i="5"/>
  <c r="DI780" i="5"/>
  <c r="DJ780" i="5"/>
  <c r="DK780" i="5"/>
  <c r="DL780" i="5"/>
  <c r="DM780" i="5"/>
  <c r="DN780" i="5"/>
  <c r="DO780" i="5"/>
  <c r="DP780" i="5"/>
  <c r="DQ780" i="5"/>
  <c r="DR781" i="5"/>
  <c r="CD781" i="5"/>
  <c r="DS781" i="5"/>
  <c r="CE781" i="5"/>
  <c r="DT781" i="5"/>
  <c r="CF781" i="5"/>
  <c r="DU781" i="5"/>
  <c r="CG781" i="5"/>
  <c r="CH781" i="5"/>
  <c r="CI781" i="5"/>
  <c r="CJ781" i="5"/>
  <c r="CK781" i="5"/>
  <c r="CL781" i="5"/>
  <c r="CM781" i="5"/>
  <c r="CN781" i="5"/>
  <c r="CO781" i="5"/>
  <c r="CP781" i="5"/>
  <c r="CQ781" i="5"/>
  <c r="CR781" i="5"/>
  <c r="CS781" i="5"/>
  <c r="CT781" i="5"/>
  <c r="CU781" i="5"/>
  <c r="CV781" i="5"/>
  <c r="CW781" i="5"/>
  <c r="CX781" i="5"/>
  <c r="CY781" i="5"/>
  <c r="CZ781" i="5"/>
  <c r="DA781" i="5"/>
  <c r="DB781" i="5"/>
  <c r="DC781" i="5"/>
  <c r="DD781" i="5"/>
  <c r="DE781" i="5"/>
  <c r="DF781" i="5"/>
  <c r="DG781" i="5"/>
  <c r="DH781" i="5"/>
  <c r="DI781" i="5"/>
  <c r="DJ781" i="5"/>
  <c r="DK781" i="5"/>
  <c r="DL781" i="5"/>
  <c r="DM781" i="5"/>
  <c r="DN781" i="5"/>
  <c r="DO781" i="5"/>
  <c r="DP781" i="5"/>
  <c r="DQ781" i="5"/>
  <c r="DR782" i="5"/>
  <c r="CD782" i="5"/>
  <c r="DS782" i="5"/>
  <c r="CE782" i="5"/>
  <c r="DT782" i="5"/>
  <c r="CF782" i="5"/>
  <c r="DU782" i="5"/>
  <c r="CG782" i="5"/>
  <c r="CH782" i="5"/>
  <c r="CI782" i="5"/>
  <c r="CJ782" i="5"/>
  <c r="CK782" i="5"/>
  <c r="CL782" i="5"/>
  <c r="CM782" i="5"/>
  <c r="CN782" i="5"/>
  <c r="CO782" i="5"/>
  <c r="CP782" i="5"/>
  <c r="CQ782" i="5"/>
  <c r="CR782" i="5"/>
  <c r="CS782" i="5"/>
  <c r="CT782" i="5"/>
  <c r="CU782" i="5"/>
  <c r="CV782" i="5"/>
  <c r="CW782" i="5"/>
  <c r="CX782" i="5"/>
  <c r="CY782" i="5"/>
  <c r="CZ782" i="5"/>
  <c r="DA782" i="5"/>
  <c r="DB782" i="5"/>
  <c r="DC782" i="5"/>
  <c r="DD782" i="5"/>
  <c r="DE782" i="5"/>
  <c r="DF782" i="5"/>
  <c r="DG782" i="5"/>
  <c r="DH782" i="5"/>
  <c r="DI782" i="5"/>
  <c r="DJ782" i="5"/>
  <c r="DK782" i="5"/>
  <c r="DL782" i="5"/>
  <c r="DM782" i="5"/>
  <c r="DN782" i="5"/>
  <c r="DO782" i="5"/>
  <c r="DP782" i="5"/>
  <c r="DQ782" i="5"/>
  <c r="DR783" i="5"/>
  <c r="CD783" i="5"/>
  <c r="DS783" i="5"/>
  <c r="CE783" i="5"/>
  <c r="DT783" i="5"/>
  <c r="CF783" i="5"/>
  <c r="DU783" i="5"/>
  <c r="CG783" i="5"/>
  <c r="CH783" i="5"/>
  <c r="CI783" i="5"/>
  <c r="CJ783" i="5"/>
  <c r="CK783" i="5"/>
  <c r="CL783" i="5"/>
  <c r="CM783" i="5"/>
  <c r="CN783" i="5"/>
  <c r="CO783" i="5"/>
  <c r="CP783" i="5"/>
  <c r="CQ783" i="5"/>
  <c r="CR783" i="5"/>
  <c r="CS783" i="5"/>
  <c r="CT783" i="5"/>
  <c r="CU783" i="5"/>
  <c r="CV783" i="5"/>
  <c r="CW783" i="5"/>
  <c r="CX783" i="5"/>
  <c r="CY783" i="5"/>
  <c r="CZ783" i="5"/>
  <c r="DA783" i="5"/>
  <c r="DB783" i="5"/>
  <c r="DC783" i="5"/>
  <c r="DD783" i="5"/>
  <c r="DE783" i="5"/>
  <c r="DF783" i="5"/>
  <c r="DG783" i="5"/>
  <c r="DH783" i="5"/>
  <c r="DI783" i="5"/>
  <c r="DJ783" i="5"/>
  <c r="DK783" i="5"/>
  <c r="DL783" i="5"/>
  <c r="DM783" i="5"/>
  <c r="DN783" i="5"/>
  <c r="DO783" i="5"/>
  <c r="DP783" i="5"/>
  <c r="DQ783" i="5"/>
  <c r="DR784" i="5"/>
  <c r="CD784" i="5"/>
  <c r="DS784" i="5"/>
  <c r="CE784" i="5"/>
  <c r="DT784" i="5"/>
  <c r="CF784" i="5"/>
  <c r="DU784" i="5"/>
  <c r="CG784" i="5"/>
  <c r="CH784" i="5"/>
  <c r="CI784" i="5"/>
  <c r="CJ784" i="5"/>
  <c r="CK784" i="5"/>
  <c r="CL784" i="5"/>
  <c r="CM784" i="5"/>
  <c r="CN784" i="5"/>
  <c r="CO784" i="5"/>
  <c r="CP784" i="5"/>
  <c r="CQ784" i="5"/>
  <c r="CR784" i="5"/>
  <c r="CS784" i="5"/>
  <c r="CT784" i="5"/>
  <c r="CU784" i="5"/>
  <c r="CV784" i="5"/>
  <c r="CW784" i="5"/>
  <c r="CX784" i="5"/>
  <c r="CY784" i="5"/>
  <c r="CZ784" i="5"/>
  <c r="DA784" i="5"/>
  <c r="DB784" i="5"/>
  <c r="DC784" i="5"/>
  <c r="DD784" i="5"/>
  <c r="DE784" i="5"/>
  <c r="DF784" i="5"/>
  <c r="DG784" i="5"/>
  <c r="DH784" i="5"/>
  <c r="DI784" i="5"/>
  <c r="DJ784" i="5"/>
  <c r="DK784" i="5"/>
  <c r="DL784" i="5"/>
  <c r="DM784" i="5"/>
  <c r="DN784" i="5"/>
  <c r="DO784" i="5"/>
  <c r="DP784" i="5"/>
  <c r="DQ784" i="5"/>
  <c r="DR785" i="5"/>
  <c r="CD785" i="5"/>
  <c r="DS785" i="5"/>
  <c r="CE785" i="5"/>
  <c r="DT785" i="5"/>
  <c r="CF785" i="5"/>
  <c r="DU785" i="5"/>
  <c r="CG785" i="5"/>
  <c r="CH785" i="5"/>
  <c r="CI785" i="5"/>
  <c r="CJ785" i="5"/>
  <c r="CK785" i="5"/>
  <c r="CL785" i="5"/>
  <c r="CM785" i="5"/>
  <c r="CN785" i="5"/>
  <c r="CO785" i="5"/>
  <c r="CP785" i="5"/>
  <c r="CQ785" i="5"/>
  <c r="CR785" i="5"/>
  <c r="CS785" i="5"/>
  <c r="CT785" i="5"/>
  <c r="CU785" i="5"/>
  <c r="CV785" i="5"/>
  <c r="CW785" i="5"/>
  <c r="CX785" i="5"/>
  <c r="CY785" i="5"/>
  <c r="CZ785" i="5"/>
  <c r="DA785" i="5"/>
  <c r="DB785" i="5"/>
  <c r="DC785" i="5"/>
  <c r="DD785" i="5"/>
  <c r="DE785" i="5"/>
  <c r="DF785" i="5"/>
  <c r="DG785" i="5"/>
  <c r="DH785" i="5"/>
  <c r="DI785" i="5"/>
  <c r="DJ785" i="5"/>
  <c r="DK785" i="5"/>
  <c r="DL785" i="5"/>
  <c r="DM785" i="5"/>
  <c r="DN785" i="5"/>
  <c r="DO785" i="5"/>
  <c r="DP785" i="5"/>
  <c r="DQ785" i="5"/>
  <c r="DR787" i="5"/>
  <c r="CD787" i="5"/>
  <c r="DS787" i="5"/>
  <c r="CE787" i="5"/>
  <c r="DT787" i="5"/>
  <c r="CF787" i="5"/>
  <c r="DU787" i="5"/>
  <c r="CG787" i="5"/>
  <c r="CH787" i="5"/>
  <c r="CI787" i="5"/>
  <c r="CJ787" i="5"/>
  <c r="CK787" i="5"/>
  <c r="CL787" i="5"/>
  <c r="CM787" i="5"/>
  <c r="CN787" i="5"/>
  <c r="CO787" i="5"/>
  <c r="CP787" i="5"/>
  <c r="CQ787" i="5"/>
  <c r="CR787" i="5"/>
  <c r="CS787" i="5"/>
  <c r="CT787" i="5"/>
  <c r="CU787" i="5"/>
  <c r="CV787" i="5"/>
  <c r="CW787" i="5"/>
  <c r="CX787" i="5"/>
  <c r="CY787" i="5"/>
  <c r="CZ787" i="5"/>
  <c r="DA787" i="5"/>
  <c r="DB787" i="5"/>
  <c r="DC787" i="5"/>
  <c r="DD787" i="5"/>
  <c r="DE787" i="5"/>
  <c r="DF787" i="5"/>
  <c r="DG787" i="5"/>
  <c r="DH787" i="5"/>
  <c r="DI787" i="5"/>
  <c r="DJ787" i="5"/>
  <c r="DK787" i="5"/>
  <c r="DL787" i="5"/>
  <c r="DM787" i="5"/>
  <c r="DN787" i="5"/>
  <c r="DO787" i="5"/>
  <c r="DP787" i="5"/>
  <c r="DQ787" i="5"/>
  <c r="DR788" i="5"/>
  <c r="CD788" i="5"/>
  <c r="DS788" i="5"/>
  <c r="CE788" i="5"/>
  <c r="DT788" i="5"/>
  <c r="CF788" i="5"/>
  <c r="DU788" i="5"/>
  <c r="CG788" i="5"/>
  <c r="CH788" i="5"/>
  <c r="CI788" i="5"/>
  <c r="CJ788" i="5"/>
  <c r="CK788" i="5"/>
  <c r="CL788" i="5"/>
  <c r="CM788" i="5"/>
  <c r="CN788" i="5"/>
  <c r="CO788" i="5"/>
  <c r="CP788" i="5"/>
  <c r="CQ788" i="5"/>
  <c r="CR788" i="5"/>
  <c r="CS788" i="5"/>
  <c r="CT788" i="5"/>
  <c r="CU788" i="5"/>
  <c r="CV788" i="5"/>
  <c r="CW788" i="5"/>
  <c r="CX788" i="5"/>
  <c r="CY788" i="5"/>
  <c r="CZ788" i="5"/>
  <c r="DA788" i="5"/>
  <c r="DB788" i="5"/>
  <c r="DC788" i="5"/>
  <c r="DD788" i="5"/>
  <c r="DE788" i="5"/>
  <c r="DF788" i="5"/>
  <c r="DG788" i="5"/>
  <c r="DH788" i="5"/>
  <c r="DI788" i="5"/>
  <c r="DJ788" i="5"/>
  <c r="DK788" i="5"/>
  <c r="DL788" i="5"/>
  <c r="DM788" i="5"/>
  <c r="DN788" i="5"/>
  <c r="DO788" i="5"/>
  <c r="DP788" i="5"/>
  <c r="DQ788" i="5"/>
  <c r="DR789" i="5"/>
  <c r="CD789" i="5"/>
  <c r="DS789" i="5"/>
  <c r="CE789" i="5"/>
  <c r="DT789" i="5"/>
  <c r="CF789" i="5"/>
  <c r="DU789" i="5"/>
  <c r="CG789" i="5"/>
  <c r="CH789" i="5"/>
  <c r="CI789" i="5"/>
  <c r="CJ789" i="5"/>
  <c r="CK789" i="5"/>
  <c r="CL789" i="5"/>
  <c r="CM789" i="5"/>
  <c r="CN789" i="5"/>
  <c r="CO789" i="5"/>
  <c r="CP789" i="5"/>
  <c r="CQ789" i="5"/>
  <c r="CR789" i="5"/>
  <c r="CS789" i="5"/>
  <c r="CT789" i="5"/>
  <c r="CU789" i="5"/>
  <c r="CV789" i="5"/>
  <c r="CW789" i="5"/>
  <c r="CX789" i="5"/>
  <c r="CY789" i="5"/>
  <c r="CZ789" i="5"/>
  <c r="DA789" i="5"/>
  <c r="DB789" i="5"/>
  <c r="DC789" i="5"/>
  <c r="DD789" i="5"/>
  <c r="DE789" i="5"/>
  <c r="DF789" i="5"/>
  <c r="DG789" i="5"/>
  <c r="DH789" i="5"/>
  <c r="DI789" i="5"/>
  <c r="DJ789" i="5"/>
  <c r="DK789" i="5"/>
  <c r="DL789" i="5"/>
  <c r="DM789" i="5"/>
  <c r="DN789" i="5"/>
  <c r="DO789" i="5"/>
  <c r="DP789" i="5"/>
  <c r="DQ789" i="5"/>
  <c r="DR790" i="5"/>
  <c r="CD790" i="5"/>
  <c r="DS790" i="5"/>
  <c r="CE790" i="5"/>
  <c r="DT790" i="5"/>
  <c r="CF790" i="5"/>
  <c r="DU790" i="5"/>
  <c r="CG790" i="5"/>
  <c r="CH790" i="5"/>
  <c r="CI790" i="5"/>
  <c r="CJ790" i="5"/>
  <c r="CK790" i="5"/>
  <c r="CL790" i="5"/>
  <c r="CM790" i="5"/>
  <c r="CN790" i="5"/>
  <c r="CO790" i="5"/>
  <c r="CP790" i="5"/>
  <c r="CQ790" i="5"/>
  <c r="CR790" i="5"/>
  <c r="CS790" i="5"/>
  <c r="CT790" i="5"/>
  <c r="CU790" i="5"/>
  <c r="CV790" i="5"/>
  <c r="CW790" i="5"/>
  <c r="CX790" i="5"/>
  <c r="CY790" i="5"/>
  <c r="CZ790" i="5"/>
  <c r="DA790" i="5"/>
  <c r="DB790" i="5"/>
  <c r="DC790" i="5"/>
  <c r="DD790" i="5"/>
  <c r="DE790" i="5"/>
  <c r="DF790" i="5"/>
  <c r="DG790" i="5"/>
  <c r="DH790" i="5"/>
  <c r="DI790" i="5"/>
  <c r="DJ790" i="5"/>
  <c r="DK790" i="5"/>
  <c r="DL790" i="5"/>
  <c r="DM790" i="5"/>
  <c r="DN790" i="5"/>
  <c r="DO790" i="5"/>
  <c r="DP790" i="5"/>
  <c r="DQ790" i="5"/>
  <c r="DR791" i="5"/>
  <c r="CD791" i="5"/>
  <c r="DS791" i="5"/>
  <c r="CE791" i="5"/>
  <c r="DT791" i="5"/>
  <c r="CF791" i="5"/>
  <c r="DU791" i="5"/>
  <c r="CG791" i="5"/>
  <c r="CH791" i="5"/>
  <c r="CI791" i="5"/>
  <c r="CJ791" i="5"/>
  <c r="CK791" i="5"/>
  <c r="CL791" i="5"/>
  <c r="CM791" i="5"/>
  <c r="CN791" i="5"/>
  <c r="CO791" i="5"/>
  <c r="CP791" i="5"/>
  <c r="CQ791" i="5"/>
  <c r="CR791" i="5"/>
  <c r="CS791" i="5"/>
  <c r="CT791" i="5"/>
  <c r="CU791" i="5"/>
  <c r="CV791" i="5"/>
  <c r="CW791" i="5"/>
  <c r="CX791" i="5"/>
  <c r="CY791" i="5"/>
  <c r="CZ791" i="5"/>
  <c r="DA791" i="5"/>
  <c r="DB791" i="5"/>
  <c r="DC791" i="5"/>
  <c r="DD791" i="5"/>
  <c r="DE791" i="5"/>
  <c r="DF791" i="5"/>
  <c r="DG791" i="5"/>
  <c r="DH791" i="5"/>
  <c r="DI791" i="5"/>
  <c r="DJ791" i="5"/>
  <c r="DK791" i="5"/>
  <c r="DL791" i="5"/>
  <c r="DM791" i="5"/>
  <c r="DN791" i="5"/>
  <c r="DO791" i="5"/>
  <c r="DP791" i="5"/>
  <c r="DQ791" i="5"/>
  <c r="DR792" i="5"/>
  <c r="CD792" i="5"/>
  <c r="DS792" i="5"/>
  <c r="CE792" i="5"/>
  <c r="DT792" i="5"/>
  <c r="CF792" i="5"/>
  <c r="DU792" i="5"/>
  <c r="CG792" i="5"/>
  <c r="CH792" i="5"/>
  <c r="CI792" i="5"/>
  <c r="CJ792" i="5"/>
  <c r="CK792" i="5"/>
  <c r="CL792" i="5"/>
  <c r="CM792" i="5"/>
  <c r="CN792" i="5"/>
  <c r="CO792" i="5"/>
  <c r="CP792" i="5"/>
  <c r="CQ792" i="5"/>
  <c r="CR792" i="5"/>
  <c r="CS792" i="5"/>
  <c r="CT792" i="5"/>
  <c r="CU792" i="5"/>
  <c r="CV792" i="5"/>
  <c r="CW792" i="5"/>
  <c r="CX792" i="5"/>
  <c r="CY792" i="5"/>
  <c r="CZ792" i="5"/>
  <c r="DA792" i="5"/>
  <c r="DB792" i="5"/>
  <c r="DC792" i="5"/>
  <c r="DD792" i="5"/>
  <c r="DE792" i="5"/>
  <c r="DF792" i="5"/>
  <c r="DG792" i="5"/>
  <c r="DH792" i="5"/>
  <c r="DI792" i="5"/>
  <c r="DJ792" i="5"/>
  <c r="DK792" i="5"/>
  <c r="DL792" i="5"/>
  <c r="DM792" i="5"/>
  <c r="DN792" i="5"/>
  <c r="DO792" i="5"/>
  <c r="DP792" i="5"/>
  <c r="DQ792" i="5"/>
  <c r="DR793" i="5"/>
  <c r="CD793" i="5"/>
  <c r="DS793" i="5"/>
  <c r="CE793" i="5"/>
  <c r="DT793" i="5"/>
  <c r="CF793" i="5"/>
  <c r="DU793" i="5"/>
  <c r="CG793" i="5"/>
  <c r="CH793" i="5"/>
  <c r="CI793" i="5"/>
  <c r="CJ793" i="5"/>
  <c r="CK793" i="5"/>
  <c r="CL793" i="5"/>
  <c r="CM793" i="5"/>
  <c r="CN793" i="5"/>
  <c r="CO793" i="5"/>
  <c r="CP793" i="5"/>
  <c r="CQ793" i="5"/>
  <c r="CR793" i="5"/>
  <c r="CS793" i="5"/>
  <c r="CT793" i="5"/>
  <c r="CU793" i="5"/>
  <c r="CV793" i="5"/>
  <c r="CW793" i="5"/>
  <c r="CX793" i="5"/>
  <c r="CY793" i="5"/>
  <c r="CZ793" i="5"/>
  <c r="DA793" i="5"/>
  <c r="DB793" i="5"/>
  <c r="DC793" i="5"/>
  <c r="DD793" i="5"/>
  <c r="DE793" i="5"/>
  <c r="DF793" i="5"/>
  <c r="DG793" i="5"/>
  <c r="DH793" i="5"/>
  <c r="DI793" i="5"/>
  <c r="DJ793" i="5"/>
  <c r="DK793" i="5"/>
  <c r="DL793" i="5"/>
  <c r="DM793" i="5"/>
  <c r="DN793" i="5"/>
  <c r="DO793" i="5"/>
  <c r="DP793" i="5"/>
  <c r="DQ793" i="5"/>
  <c r="DR794" i="5"/>
  <c r="CD794" i="5"/>
  <c r="DS794" i="5"/>
  <c r="CE794" i="5"/>
  <c r="DT794" i="5"/>
  <c r="CF794" i="5"/>
  <c r="DU794" i="5"/>
  <c r="CG794" i="5"/>
  <c r="CH794" i="5"/>
  <c r="CI794" i="5"/>
  <c r="CJ794" i="5"/>
  <c r="CK794" i="5"/>
  <c r="CL794" i="5"/>
  <c r="CM794" i="5"/>
  <c r="CN794" i="5"/>
  <c r="CO794" i="5"/>
  <c r="CP794" i="5"/>
  <c r="CQ794" i="5"/>
  <c r="CR794" i="5"/>
  <c r="CS794" i="5"/>
  <c r="CT794" i="5"/>
  <c r="CU794" i="5"/>
  <c r="CV794" i="5"/>
  <c r="CW794" i="5"/>
  <c r="CX794" i="5"/>
  <c r="CY794" i="5"/>
  <c r="CZ794" i="5"/>
  <c r="DA794" i="5"/>
  <c r="DB794" i="5"/>
  <c r="DC794" i="5"/>
  <c r="DD794" i="5"/>
  <c r="DE794" i="5"/>
  <c r="DF794" i="5"/>
  <c r="DG794" i="5"/>
  <c r="DH794" i="5"/>
  <c r="DI794" i="5"/>
  <c r="DJ794" i="5"/>
  <c r="DK794" i="5"/>
  <c r="DL794" i="5"/>
  <c r="DM794" i="5"/>
  <c r="DN794" i="5"/>
  <c r="DO794" i="5"/>
  <c r="DP794" i="5"/>
  <c r="DQ794" i="5"/>
  <c r="DZ794" i="5"/>
  <c r="EA794" i="5"/>
  <c r="EB794" i="5"/>
  <c r="EC794" i="5"/>
  <c r="DR795" i="5"/>
  <c r="CD795" i="5"/>
  <c r="DS795" i="5"/>
  <c r="CE795" i="5"/>
  <c r="DT795" i="5"/>
  <c r="CF795" i="5"/>
  <c r="DU795" i="5"/>
  <c r="CG795" i="5"/>
  <c r="CH795" i="5"/>
  <c r="CI795" i="5"/>
  <c r="CJ795" i="5"/>
  <c r="CK795" i="5"/>
  <c r="CL795" i="5"/>
  <c r="CM795" i="5"/>
  <c r="CN795" i="5"/>
  <c r="CO795" i="5"/>
  <c r="CP795" i="5"/>
  <c r="CQ795" i="5"/>
  <c r="CR795" i="5"/>
  <c r="CS795" i="5"/>
  <c r="CT795" i="5"/>
  <c r="CU795" i="5"/>
  <c r="CV795" i="5"/>
  <c r="CW795" i="5"/>
  <c r="CX795" i="5"/>
  <c r="CY795" i="5"/>
  <c r="CZ795" i="5"/>
  <c r="DA795" i="5"/>
  <c r="DB795" i="5"/>
  <c r="DC795" i="5"/>
  <c r="DD795" i="5"/>
  <c r="DE795" i="5"/>
  <c r="DF795" i="5"/>
  <c r="DG795" i="5"/>
  <c r="DH795" i="5"/>
  <c r="DI795" i="5"/>
  <c r="DJ795" i="5"/>
  <c r="DK795" i="5"/>
  <c r="DL795" i="5"/>
  <c r="DM795" i="5"/>
  <c r="DN795" i="5"/>
  <c r="DO795" i="5"/>
  <c r="DP795" i="5"/>
  <c r="DQ795" i="5"/>
  <c r="EB795" i="5"/>
  <c r="DZ795" i="5"/>
  <c r="EA795" i="5"/>
  <c r="EC795" i="5"/>
  <c r="DR796" i="5"/>
  <c r="CD796" i="5"/>
  <c r="DS796" i="5"/>
  <c r="CE796" i="5"/>
  <c r="DT796" i="5"/>
  <c r="CF796" i="5"/>
  <c r="DU796" i="5"/>
  <c r="CG796" i="5"/>
  <c r="CH796" i="5"/>
  <c r="CI796" i="5"/>
  <c r="CJ796" i="5"/>
  <c r="CK796" i="5"/>
  <c r="CL796" i="5"/>
  <c r="CM796" i="5"/>
  <c r="CN796" i="5"/>
  <c r="CO796" i="5"/>
  <c r="CP796" i="5"/>
  <c r="CQ796" i="5"/>
  <c r="CR796" i="5"/>
  <c r="CS796" i="5"/>
  <c r="CT796" i="5"/>
  <c r="CU796" i="5"/>
  <c r="CV796" i="5"/>
  <c r="CW796" i="5"/>
  <c r="CX796" i="5"/>
  <c r="CY796" i="5"/>
  <c r="CZ796" i="5"/>
  <c r="DA796" i="5"/>
  <c r="DB796" i="5"/>
  <c r="DC796" i="5"/>
  <c r="DD796" i="5"/>
  <c r="DE796" i="5"/>
  <c r="DF796" i="5"/>
  <c r="DG796" i="5"/>
  <c r="DH796" i="5"/>
  <c r="DI796" i="5"/>
  <c r="DJ796" i="5"/>
  <c r="DK796" i="5"/>
  <c r="DL796" i="5"/>
  <c r="DM796" i="5"/>
  <c r="DN796" i="5"/>
  <c r="DO796" i="5"/>
  <c r="DP796" i="5"/>
  <c r="DQ796" i="5"/>
  <c r="DZ796" i="5"/>
  <c r="EA796" i="5"/>
  <c r="EB796" i="5"/>
  <c r="EC796" i="5"/>
  <c r="DR797" i="5"/>
  <c r="CD797" i="5"/>
  <c r="DS797" i="5"/>
  <c r="CE797" i="5"/>
  <c r="DT797" i="5"/>
  <c r="CF797" i="5"/>
  <c r="DU797" i="5"/>
  <c r="CG797" i="5"/>
  <c r="CH797" i="5"/>
  <c r="CI797" i="5"/>
  <c r="CJ797" i="5"/>
  <c r="CK797" i="5"/>
  <c r="CL797" i="5"/>
  <c r="CM797" i="5"/>
  <c r="CN797" i="5"/>
  <c r="CO797" i="5"/>
  <c r="CP797" i="5"/>
  <c r="CQ797" i="5"/>
  <c r="CR797" i="5"/>
  <c r="CS797" i="5"/>
  <c r="CT797" i="5"/>
  <c r="CU797" i="5"/>
  <c r="CV797" i="5"/>
  <c r="CW797" i="5"/>
  <c r="CX797" i="5"/>
  <c r="CY797" i="5"/>
  <c r="CZ797" i="5"/>
  <c r="DA797" i="5"/>
  <c r="DB797" i="5"/>
  <c r="DC797" i="5"/>
  <c r="DD797" i="5"/>
  <c r="DE797" i="5"/>
  <c r="DF797" i="5"/>
  <c r="DG797" i="5"/>
  <c r="DH797" i="5"/>
  <c r="DI797" i="5"/>
  <c r="DJ797" i="5"/>
  <c r="DK797" i="5"/>
  <c r="DL797" i="5"/>
  <c r="DM797" i="5"/>
  <c r="DN797" i="5"/>
  <c r="DO797" i="5"/>
  <c r="DP797" i="5"/>
  <c r="DQ797" i="5"/>
  <c r="EB797" i="5"/>
  <c r="DZ797" i="5"/>
  <c r="EA797" i="5"/>
  <c r="EC797" i="5"/>
  <c r="DR798" i="5"/>
  <c r="CD798" i="5"/>
  <c r="DS798" i="5"/>
  <c r="CE798" i="5"/>
  <c r="DT798" i="5"/>
  <c r="CF798" i="5"/>
  <c r="DU798" i="5"/>
  <c r="CG798" i="5"/>
  <c r="CH798" i="5"/>
  <c r="CI798" i="5"/>
  <c r="CJ798" i="5"/>
  <c r="CK798" i="5"/>
  <c r="CL798" i="5"/>
  <c r="CM798" i="5"/>
  <c r="CN798" i="5"/>
  <c r="CO798" i="5"/>
  <c r="CP798" i="5"/>
  <c r="CQ798" i="5"/>
  <c r="CR798" i="5"/>
  <c r="CS798" i="5"/>
  <c r="CT798" i="5"/>
  <c r="CU798" i="5"/>
  <c r="CV798" i="5"/>
  <c r="CW798" i="5"/>
  <c r="CX798" i="5"/>
  <c r="CY798" i="5"/>
  <c r="CZ798" i="5"/>
  <c r="DA798" i="5"/>
  <c r="DB798" i="5"/>
  <c r="DC798" i="5"/>
  <c r="DD798" i="5"/>
  <c r="DE798" i="5"/>
  <c r="DF798" i="5"/>
  <c r="DG798" i="5"/>
  <c r="DH798" i="5"/>
  <c r="DI798" i="5"/>
  <c r="DJ798" i="5"/>
  <c r="DK798" i="5"/>
  <c r="DL798" i="5"/>
  <c r="DM798" i="5"/>
  <c r="DN798" i="5"/>
  <c r="DO798" i="5"/>
  <c r="DP798" i="5"/>
  <c r="DQ798" i="5"/>
  <c r="DZ798" i="5"/>
  <c r="EA798" i="5"/>
  <c r="EB798" i="5"/>
  <c r="EC798" i="5"/>
  <c r="DR799" i="5"/>
  <c r="CD799" i="5"/>
  <c r="DS799" i="5"/>
  <c r="CE799" i="5"/>
  <c r="DT799" i="5"/>
  <c r="CF799" i="5"/>
  <c r="DU799" i="5"/>
  <c r="CG799" i="5"/>
  <c r="CH799" i="5"/>
  <c r="CI799" i="5"/>
  <c r="CJ799" i="5"/>
  <c r="CK799" i="5"/>
  <c r="CL799" i="5"/>
  <c r="CM799" i="5"/>
  <c r="CN799" i="5"/>
  <c r="CO799" i="5"/>
  <c r="CP799" i="5"/>
  <c r="CQ799" i="5"/>
  <c r="CR799" i="5"/>
  <c r="CS799" i="5"/>
  <c r="CT799" i="5"/>
  <c r="CU799" i="5"/>
  <c r="CV799" i="5"/>
  <c r="CW799" i="5"/>
  <c r="CX799" i="5"/>
  <c r="CY799" i="5"/>
  <c r="CZ799" i="5"/>
  <c r="DA799" i="5"/>
  <c r="DB799" i="5"/>
  <c r="DC799" i="5"/>
  <c r="DD799" i="5"/>
  <c r="DE799" i="5"/>
  <c r="DF799" i="5"/>
  <c r="DG799" i="5"/>
  <c r="DH799" i="5"/>
  <c r="DI799" i="5"/>
  <c r="DJ799" i="5"/>
  <c r="DK799" i="5"/>
  <c r="DL799" i="5"/>
  <c r="DM799" i="5"/>
  <c r="DN799" i="5"/>
  <c r="DO799" i="5"/>
  <c r="DP799" i="5"/>
  <c r="DQ799" i="5"/>
  <c r="EB799" i="5"/>
  <c r="DZ799" i="5"/>
  <c r="EA799" i="5"/>
  <c r="EC799" i="5"/>
  <c r="DR800" i="5"/>
  <c r="CD800" i="5"/>
  <c r="DS800" i="5"/>
  <c r="CE800" i="5"/>
  <c r="DT800" i="5"/>
  <c r="CF800" i="5"/>
  <c r="DU800" i="5"/>
  <c r="CG800" i="5"/>
  <c r="CH800" i="5"/>
  <c r="CI800" i="5"/>
  <c r="CJ800" i="5"/>
  <c r="CK800" i="5"/>
  <c r="CL800" i="5"/>
  <c r="CM800" i="5"/>
  <c r="CN800" i="5"/>
  <c r="CO800" i="5"/>
  <c r="CP800" i="5"/>
  <c r="CQ800" i="5"/>
  <c r="CR800" i="5"/>
  <c r="CS800" i="5"/>
  <c r="CT800" i="5"/>
  <c r="CU800" i="5"/>
  <c r="CV800" i="5"/>
  <c r="CW800" i="5"/>
  <c r="CX800" i="5"/>
  <c r="CY800" i="5"/>
  <c r="CZ800" i="5"/>
  <c r="DA800" i="5"/>
  <c r="DB800" i="5"/>
  <c r="DC800" i="5"/>
  <c r="DD800" i="5"/>
  <c r="DE800" i="5"/>
  <c r="DF800" i="5"/>
  <c r="DG800" i="5"/>
  <c r="DH800" i="5"/>
  <c r="DI800" i="5"/>
  <c r="DJ800" i="5"/>
  <c r="DK800" i="5"/>
  <c r="DL800" i="5"/>
  <c r="DM800" i="5"/>
  <c r="DN800" i="5"/>
  <c r="DO800" i="5"/>
  <c r="DP800" i="5"/>
  <c r="DQ800" i="5"/>
  <c r="DZ800" i="5"/>
  <c r="EA800" i="5"/>
  <c r="EB800" i="5"/>
  <c r="EC800" i="5"/>
  <c r="DR801" i="5"/>
  <c r="CD801" i="5"/>
  <c r="DS801" i="5"/>
  <c r="CE801" i="5"/>
  <c r="DT801" i="5"/>
  <c r="CF801" i="5"/>
  <c r="DU801" i="5"/>
  <c r="CG801" i="5"/>
  <c r="CH801" i="5"/>
  <c r="CI801" i="5"/>
  <c r="CJ801" i="5"/>
  <c r="CK801" i="5"/>
  <c r="CL801" i="5"/>
  <c r="CM801" i="5"/>
  <c r="CN801" i="5"/>
  <c r="CO801" i="5"/>
  <c r="CP801" i="5"/>
  <c r="CQ801" i="5"/>
  <c r="CR801" i="5"/>
  <c r="CS801" i="5"/>
  <c r="CT801" i="5"/>
  <c r="CU801" i="5"/>
  <c r="CV801" i="5"/>
  <c r="CW801" i="5"/>
  <c r="CX801" i="5"/>
  <c r="CY801" i="5"/>
  <c r="CZ801" i="5"/>
  <c r="DA801" i="5"/>
  <c r="DB801" i="5"/>
  <c r="DC801" i="5"/>
  <c r="DD801" i="5"/>
  <c r="DE801" i="5"/>
  <c r="DF801" i="5"/>
  <c r="DG801" i="5"/>
  <c r="DH801" i="5"/>
  <c r="DI801" i="5"/>
  <c r="DJ801" i="5"/>
  <c r="DK801" i="5"/>
  <c r="DL801" i="5"/>
  <c r="DM801" i="5"/>
  <c r="DN801" i="5"/>
  <c r="DO801" i="5"/>
  <c r="DP801" i="5"/>
  <c r="DQ801" i="5"/>
  <c r="EB801" i="5"/>
  <c r="DZ801" i="5"/>
  <c r="EA801" i="5"/>
  <c r="EC801" i="5"/>
  <c r="DT802" i="5"/>
  <c r="CF802" i="5"/>
  <c r="DU802" i="5"/>
  <c r="CG802" i="5"/>
  <c r="CH802" i="5"/>
  <c r="CI802" i="5"/>
  <c r="CJ802" i="5"/>
  <c r="CK802" i="5"/>
  <c r="CL802" i="5"/>
  <c r="CM802" i="5"/>
  <c r="CN802" i="5"/>
  <c r="CO802" i="5"/>
  <c r="CP802" i="5"/>
  <c r="CQ802" i="5"/>
  <c r="CR802" i="5"/>
  <c r="CS802" i="5"/>
  <c r="CT802" i="5"/>
  <c r="CU802" i="5"/>
  <c r="CV802" i="5"/>
  <c r="CW802" i="5"/>
  <c r="CX802" i="5"/>
  <c r="CY802" i="5"/>
  <c r="CZ802" i="5"/>
  <c r="DA802" i="5"/>
  <c r="DB802" i="5"/>
  <c r="DC802" i="5"/>
  <c r="DD802" i="5"/>
  <c r="DE802" i="5"/>
  <c r="DF802" i="5"/>
  <c r="DG802" i="5"/>
  <c r="DH802" i="5"/>
  <c r="DI802" i="5"/>
  <c r="DJ802" i="5"/>
  <c r="DK802" i="5"/>
  <c r="DL802" i="5"/>
  <c r="DM802" i="5"/>
  <c r="DN802" i="5"/>
  <c r="DO802" i="5"/>
  <c r="DP802" i="5"/>
  <c r="DQ802" i="5"/>
  <c r="DR803" i="5"/>
  <c r="CD803" i="5"/>
  <c r="DS803" i="5"/>
  <c r="CE803" i="5"/>
  <c r="DT803" i="5"/>
  <c r="CF803" i="5"/>
  <c r="DU803" i="5"/>
  <c r="CG803" i="5"/>
  <c r="CH803" i="5"/>
  <c r="CI803" i="5"/>
  <c r="CJ803" i="5"/>
  <c r="CK803" i="5"/>
  <c r="CL803" i="5"/>
  <c r="CM803" i="5"/>
  <c r="CN803" i="5"/>
  <c r="CO803" i="5"/>
  <c r="CP803" i="5"/>
  <c r="CQ803" i="5"/>
  <c r="CR803" i="5"/>
  <c r="CS803" i="5"/>
  <c r="CT803" i="5"/>
  <c r="CU803" i="5"/>
  <c r="CV803" i="5"/>
  <c r="CW803" i="5"/>
  <c r="CX803" i="5"/>
  <c r="CY803" i="5"/>
  <c r="CZ803" i="5"/>
  <c r="DA803" i="5"/>
  <c r="DB803" i="5"/>
  <c r="DC803" i="5"/>
  <c r="DD803" i="5"/>
  <c r="DE803" i="5"/>
  <c r="DF803" i="5"/>
  <c r="DG803" i="5"/>
  <c r="DH803" i="5"/>
  <c r="DI803" i="5"/>
  <c r="DJ803" i="5"/>
  <c r="DK803" i="5"/>
  <c r="DL803" i="5"/>
  <c r="DM803" i="5"/>
  <c r="DN803" i="5"/>
  <c r="DO803" i="5"/>
  <c r="DP803" i="5"/>
  <c r="DQ803" i="5"/>
  <c r="DZ803" i="5"/>
  <c r="EA803" i="5"/>
  <c r="EB803" i="5"/>
  <c r="EC803" i="5"/>
  <c r="DR804" i="5"/>
  <c r="CD804" i="5"/>
  <c r="DS804" i="5"/>
  <c r="CE804" i="5"/>
  <c r="DT804" i="5"/>
  <c r="CF804" i="5"/>
  <c r="DU804" i="5"/>
  <c r="CG804" i="5"/>
  <c r="CH804" i="5"/>
  <c r="CI804" i="5"/>
  <c r="CJ804" i="5"/>
  <c r="CK804" i="5"/>
  <c r="CL804" i="5"/>
  <c r="CM804" i="5"/>
  <c r="CN804" i="5"/>
  <c r="CO804" i="5"/>
  <c r="CP804" i="5"/>
  <c r="CQ804" i="5"/>
  <c r="CR804" i="5"/>
  <c r="CS804" i="5"/>
  <c r="CT804" i="5"/>
  <c r="CU804" i="5"/>
  <c r="CV804" i="5"/>
  <c r="CW804" i="5"/>
  <c r="CX804" i="5"/>
  <c r="CY804" i="5"/>
  <c r="CZ804" i="5"/>
  <c r="DA804" i="5"/>
  <c r="DB804" i="5"/>
  <c r="DC804" i="5"/>
  <c r="DD804" i="5"/>
  <c r="DE804" i="5"/>
  <c r="DF804" i="5"/>
  <c r="DG804" i="5"/>
  <c r="DH804" i="5"/>
  <c r="DI804" i="5"/>
  <c r="DJ804" i="5"/>
  <c r="DK804" i="5"/>
  <c r="DL804" i="5"/>
  <c r="DM804" i="5"/>
  <c r="DN804" i="5"/>
  <c r="DO804" i="5"/>
  <c r="DP804" i="5"/>
  <c r="DQ804" i="5"/>
  <c r="DZ804" i="5"/>
  <c r="EA804" i="5"/>
  <c r="EB804" i="5"/>
  <c r="EC804" i="5"/>
  <c r="DT805" i="5"/>
  <c r="CF805" i="5"/>
  <c r="DU805" i="5"/>
  <c r="CG805" i="5"/>
  <c r="CH805" i="5"/>
  <c r="CI805" i="5"/>
  <c r="CJ805" i="5"/>
  <c r="CK805" i="5"/>
  <c r="CL805" i="5"/>
  <c r="CM805" i="5"/>
  <c r="CN805" i="5"/>
  <c r="CO805" i="5"/>
  <c r="CP805" i="5"/>
  <c r="CQ805" i="5"/>
  <c r="CR805" i="5"/>
  <c r="CS805" i="5"/>
  <c r="CT805" i="5"/>
  <c r="CU805" i="5"/>
  <c r="CV805" i="5"/>
  <c r="CW805" i="5"/>
  <c r="CX805" i="5"/>
  <c r="CY805" i="5"/>
  <c r="CZ805" i="5"/>
  <c r="DA805" i="5"/>
  <c r="DB805" i="5"/>
  <c r="DC805" i="5"/>
  <c r="DD805" i="5"/>
  <c r="DE805" i="5"/>
  <c r="DF805" i="5"/>
  <c r="DG805" i="5"/>
  <c r="DH805" i="5"/>
  <c r="DI805" i="5"/>
  <c r="DJ805" i="5"/>
  <c r="DK805" i="5"/>
  <c r="DL805" i="5"/>
  <c r="DM805" i="5"/>
  <c r="DN805" i="5"/>
  <c r="DO805" i="5"/>
  <c r="DP805" i="5"/>
  <c r="DQ805" i="5"/>
  <c r="DR806" i="5"/>
  <c r="CD806" i="5"/>
  <c r="DS806" i="5"/>
  <c r="CE806" i="5"/>
  <c r="DT806" i="5"/>
  <c r="CF806" i="5"/>
  <c r="DU806" i="5"/>
  <c r="CG806" i="5"/>
  <c r="CH806" i="5"/>
  <c r="CI806" i="5"/>
  <c r="CJ806" i="5"/>
  <c r="CK806" i="5"/>
  <c r="CL806" i="5"/>
  <c r="CM806" i="5"/>
  <c r="CN806" i="5"/>
  <c r="CO806" i="5"/>
  <c r="CP806" i="5"/>
  <c r="CQ806" i="5"/>
  <c r="CR806" i="5"/>
  <c r="CS806" i="5"/>
  <c r="CT806" i="5"/>
  <c r="CU806" i="5"/>
  <c r="CV806" i="5"/>
  <c r="CW806" i="5"/>
  <c r="CX806" i="5"/>
  <c r="CY806" i="5"/>
  <c r="CZ806" i="5"/>
  <c r="DA806" i="5"/>
  <c r="DB806" i="5"/>
  <c r="DC806" i="5"/>
  <c r="DD806" i="5"/>
  <c r="DE806" i="5"/>
  <c r="DF806" i="5"/>
  <c r="DG806" i="5"/>
  <c r="DH806" i="5"/>
  <c r="DI806" i="5"/>
  <c r="DJ806" i="5"/>
  <c r="DK806" i="5"/>
  <c r="DL806" i="5"/>
  <c r="DM806" i="5"/>
  <c r="DN806" i="5"/>
  <c r="DO806" i="5"/>
  <c r="DP806" i="5"/>
  <c r="DQ806" i="5"/>
  <c r="DR810" i="5"/>
  <c r="CD810" i="5"/>
  <c r="DS810" i="5"/>
  <c r="CE810" i="5"/>
  <c r="DT810" i="5"/>
  <c r="CF810" i="5"/>
  <c r="DU810" i="5"/>
  <c r="CG810" i="5"/>
  <c r="CH810" i="5"/>
  <c r="CI810" i="5"/>
  <c r="CJ810" i="5"/>
  <c r="CK810" i="5"/>
  <c r="CL810" i="5"/>
  <c r="CM810" i="5"/>
  <c r="CN810" i="5"/>
  <c r="CO810" i="5"/>
  <c r="CP810" i="5"/>
  <c r="CQ810" i="5"/>
  <c r="CR810" i="5"/>
  <c r="CS810" i="5"/>
  <c r="CT810" i="5"/>
  <c r="CU810" i="5"/>
  <c r="CV810" i="5"/>
  <c r="CW810" i="5"/>
  <c r="CX810" i="5"/>
  <c r="CY810" i="5"/>
  <c r="CZ810" i="5"/>
  <c r="DA810" i="5"/>
  <c r="DB810" i="5"/>
  <c r="DC810" i="5"/>
  <c r="DD810" i="5"/>
  <c r="DE810" i="5"/>
  <c r="DF810" i="5"/>
  <c r="DG810" i="5"/>
  <c r="DH810" i="5"/>
  <c r="DI810" i="5"/>
  <c r="DJ810" i="5"/>
  <c r="DK810" i="5"/>
  <c r="DL810" i="5"/>
  <c r="DM810" i="5"/>
  <c r="DN810" i="5"/>
  <c r="DO810" i="5"/>
  <c r="DP810" i="5"/>
  <c r="DQ810" i="5"/>
  <c r="CA811" i="5"/>
  <c r="CB811" i="5"/>
  <c r="CC811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R812" i="5"/>
  <c r="S812" i="5"/>
  <c r="U812" i="5"/>
  <c r="V812" i="5"/>
  <c r="W812" i="5"/>
  <c r="X812" i="5"/>
  <c r="Y812" i="5"/>
  <c r="Z812" i="5"/>
  <c r="AA812" i="5"/>
  <c r="AB812" i="5"/>
  <c r="AC812" i="5"/>
  <c r="AD812" i="5"/>
  <c r="AE812" i="5"/>
  <c r="AF812" i="5"/>
  <c r="AG812" i="5"/>
  <c r="AH812" i="5"/>
  <c r="AI812" i="5"/>
  <c r="AJ812" i="5"/>
  <c r="AK812" i="5"/>
  <c r="AL812" i="5"/>
  <c r="AN812" i="5"/>
  <c r="AO812" i="5"/>
  <c r="AP812" i="5"/>
  <c r="AQ812" i="5"/>
  <c r="AR812" i="5"/>
  <c r="AS812" i="5"/>
  <c r="AT812" i="5"/>
  <c r="AU812" i="5"/>
  <c r="AV812" i="5"/>
  <c r="AW812" i="5"/>
  <c r="AX812" i="5"/>
  <c r="AY812" i="5"/>
  <c r="AZ812" i="5"/>
  <c r="BA812" i="5"/>
  <c r="BB812" i="5"/>
  <c r="BC812" i="5"/>
  <c r="BD812" i="5"/>
  <c r="BE812" i="5"/>
  <c r="BG812" i="5"/>
  <c r="BH812" i="5"/>
  <c r="BI812" i="5"/>
  <c r="BJ812" i="5"/>
  <c r="BK812" i="5"/>
  <c r="BL812" i="5"/>
  <c r="BM812" i="5"/>
  <c r="BN812" i="5"/>
  <c r="BO812" i="5"/>
  <c r="BP812" i="5"/>
  <c r="BQ812" i="5"/>
  <c r="BR812" i="5"/>
  <c r="BS812" i="5"/>
  <c r="BT812" i="5"/>
  <c r="BU812" i="5"/>
  <c r="BV812" i="5"/>
  <c r="BW812" i="5"/>
  <c r="BX812" i="5"/>
  <c r="BZ812" i="5"/>
  <c r="CA812" i="5"/>
  <c r="CB812" i="5"/>
  <c r="CC812" i="5"/>
  <c r="DR812" i="5"/>
  <c r="CD812" i="5"/>
  <c r="DS812" i="5"/>
  <c r="CE812" i="5"/>
  <c r="DT812" i="5"/>
  <c r="CF812" i="5"/>
  <c r="DU812" i="5"/>
  <c r="CG812" i="5"/>
  <c r="CH812" i="5"/>
  <c r="CI812" i="5"/>
  <c r="CJ812" i="5"/>
  <c r="CK812" i="5"/>
  <c r="CL812" i="5"/>
  <c r="CM812" i="5"/>
  <c r="CN812" i="5"/>
  <c r="CO812" i="5"/>
  <c r="CP812" i="5"/>
  <c r="CQ812" i="5"/>
  <c r="CR812" i="5"/>
  <c r="CS812" i="5"/>
  <c r="CT812" i="5"/>
  <c r="CU812" i="5"/>
  <c r="CV812" i="5"/>
  <c r="CW812" i="5"/>
  <c r="CX812" i="5"/>
  <c r="CY812" i="5"/>
  <c r="CZ812" i="5"/>
  <c r="DA812" i="5"/>
  <c r="DB812" i="5"/>
  <c r="DC812" i="5"/>
  <c r="DD812" i="5"/>
  <c r="DE812" i="5"/>
  <c r="DF812" i="5"/>
  <c r="DG812" i="5"/>
  <c r="DH812" i="5"/>
  <c r="DI812" i="5"/>
  <c r="DJ812" i="5"/>
  <c r="DK812" i="5"/>
  <c r="DL812" i="5"/>
  <c r="DM812" i="5"/>
  <c r="DN812" i="5"/>
  <c r="DO812" i="5"/>
  <c r="DP812" i="5"/>
  <c r="DQ812" i="5"/>
  <c r="DR820" i="5"/>
  <c r="CD820" i="5"/>
  <c r="DS820" i="5"/>
  <c r="CE820" i="5"/>
  <c r="DT820" i="5"/>
  <c r="CF820" i="5"/>
  <c r="DU820" i="5"/>
  <c r="CG820" i="5"/>
  <c r="CH820" i="5"/>
  <c r="CI820" i="5"/>
  <c r="CJ820" i="5"/>
  <c r="CK820" i="5"/>
  <c r="CL820" i="5"/>
  <c r="CM820" i="5"/>
  <c r="CN820" i="5"/>
  <c r="CO820" i="5"/>
  <c r="CP820" i="5"/>
  <c r="CQ820" i="5"/>
  <c r="CR820" i="5"/>
  <c r="CS820" i="5"/>
  <c r="CT820" i="5"/>
  <c r="CU820" i="5"/>
  <c r="CV820" i="5"/>
  <c r="CW820" i="5"/>
  <c r="CX820" i="5"/>
  <c r="CY820" i="5"/>
  <c r="CZ820" i="5"/>
  <c r="DA820" i="5"/>
  <c r="DB820" i="5"/>
  <c r="DC820" i="5"/>
  <c r="DD820" i="5"/>
  <c r="DE820" i="5"/>
  <c r="DF820" i="5"/>
  <c r="DG820" i="5"/>
  <c r="DH820" i="5"/>
  <c r="DI820" i="5"/>
  <c r="DJ820" i="5"/>
  <c r="DK820" i="5"/>
  <c r="DL820" i="5"/>
  <c r="DM820" i="5"/>
  <c r="DN820" i="5"/>
  <c r="DO820" i="5"/>
  <c r="DP820" i="5"/>
  <c r="DQ820" i="5"/>
  <c r="DR821" i="5"/>
  <c r="CD821" i="5"/>
  <c r="DS821" i="5"/>
  <c r="CE821" i="5"/>
  <c r="DT821" i="5"/>
  <c r="CF821" i="5"/>
  <c r="DU821" i="5"/>
  <c r="CG821" i="5"/>
  <c r="CH821" i="5"/>
  <c r="CI821" i="5"/>
  <c r="CJ821" i="5"/>
  <c r="CK821" i="5"/>
  <c r="CL821" i="5"/>
  <c r="CM821" i="5"/>
  <c r="CN821" i="5"/>
  <c r="CO821" i="5"/>
  <c r="CP821" i="5"/>
  <c r="CQ821" i="5"/>
  <c r="CR821" i="5"/>
  <c r="CS821" i="5"/>
  <c r="CT821" i="5"/>
  <c r="CU821" i="5"/>
  <c r="CV821" i="5"/>
  <c r="CW821" i="5"/>
  <c r="CX821" i="5"/>
  <c r="CY821" i="5"/>
  <c r="CZ821" i="5"/>
  <c r="DA821" i="5"/>
  <c r="DB821" i="5"/>
  <c r="DC821" i="5"/>
  <c r="DD821" i="5"/>
  <c r="DE821" i="5"/>
  <c r="DF821" i="5"/>
  <c r="DG821" i="5"/>
  <c r="DH821" i="5"/>
  <c r="DI821" i="5"/>
  <c r="DJ821" i="5"/>
  <c r="DK821" i="5"/>
  <c r="DL821" i="5"/>
  <c r="DM821" i="5"/>
  <c r="DN821" i="5"/>
  <c r="DO821" i="5"/>
  <c r="DP821" i="5"/>
  <c r="DQ821" i="5"/>
  <c r="DR822" i="5"/>
  <c r="CD822" i="5"/>
  <c r="DS822" i="5"/>
  <c r="CE822" i="5"/>
  <c r="DT822" i="5"/>
  <c r="CF822" i="5"/>
  <c r="DU822" i="5"/>
  <c r="CG822" i="5"/>
  <c r="CH822" i="5"/>
  <c r="CI822" i="5"/>
  <c r="CJ822" i="5"/>
  <c r="CK822" i="5"/>
  <c r="CL822" i="5"/>
  <c r="CM822" i="5"/>
  <c r="CN822" i="5"/>
  <c r="CO822" i="5"/>
  <c r="CP822" i="5"/>
  <c r="CQ822" i="5"/>
  <c r="CR822" i="5"/>
  <c r="CS822" i="5"/>
  <c r="CT822" i="5"/>
  <c r="CU822" i="5"/>
  <c r="CV822" i="5"/>
  <c r="CW822" i="5"/>
  <c r="CX822" i="5"/>
  <c r="CY822" i="5"/>
  <c r="CZ822" i="5"/>
  <c r="DA822" i="5"/>
  <c r="DB822" i="5"/>
  <c r="DC822" i="5"/>
  <c r="DD822" i="5"/>
  <c r="DE822" i="5"/>
  <c r="DF822" i="5"/>
  <c r="DG822" i="5"/>
  <c r="DH822" i="5"/>
  <c r="DI822" i="5"/>
  <c r="DJ822" i="5"/>
  <c r="DK822" i="5"/>
  <c r="DL822" i="5"/>
  <c r="DM822" i="5"/>
  <c r="DN822" i="5"/>
  <c r="DO822" i="5"/>
  <c r="DP822" i="5"/>
  <c r="DQ822" i="5"/>
  <c r="DR823" i="5"/>
  <c r="CD823" i="5"/>
  <c r="DS823" i="5"/>
  <c r="CE823" i="5"/>
  <c r="DT823" i="5"/>
  <c r="CF823" i="5"/>
  <c r="DU823" i="5"/>
  <c r="CG823" i="5"/>
  <c r="CH823" i="5"/>
  <c r="CI823" i="5"/>
  <c r="CJ823" i="5"/>
  <c r="CK823" i="5"/>
  <c r="CL823" i="5"/>
  <c r="CM823" i="5"/>
  <c r="CN823" i="5"/>
  <c r="CO823" i="5"/>
  <c r="CP823" i="5"/>
  <c r="CQ823" i="5"/>
  <c r="CR823" i="5"/>
  <c r="CS823" i="5"/>
  <c r="CT823" i="5"/>
  <c r="CU823" i="5"/>
  <c r="CV823" i="5"/>
  <c r="CW823" i="5"/>
  <c r="CX823" i="5"/>
  <c r="CY823" i="5"/>
  <c r="CZ823" i="5"/>
  <c r="DA823" i="5"/>
  <c r="DB823" i="5"/>
  <c r="DC823" i="5"/>
  <c r="DD823" i="5"/>
  <c r="DE823" i="5"/>
  <c r="DF823" i="5"/>
  <c r="DG823" i="5"/>
  <c r="DH823" i="5"/>
  <c r="DI823" i="5"/>
  <c r="DJ823" i="5"/>
  <c r="DK823" i="5"/>
  <c r="DL823" i="5"/>
  <c r="DM823" i="5"/>
  <c r="DN823" i="5"/>
  <c r="DO823" i="5"/>
  <c r="DP823" i="5"/>
  <c r="DQ823" i="5"/>
  <c r="DR824" i="5"/>
  <c r="CD824" i="5"/>
  <c r="DS824" i="5"/>
  <c r="CE824" i="5"/>
  <c r="DT824" i="5"/>
  <c r="CF824" i="5"/>
  <c r="DU824" i="5"/>
  <c r="CG824" i="5"/>
  <c r="CH824" i="5"/>
  <c r="CI824" i="5"/>
  <c r="CJ824" i="5"/>
  <c r="CK824" i="5"/>
  <c r="CL824" i="5"/>
  <c r="CM824" i="5"/>
  <c r="CN824" i="5"/>
  <c r="CO824" i="5"/>
  <c r="CP824" i="5"/>
  <c r="CQ824" i="5"/>
  <c r="CR824" i="5"/>
  <c r="CS824" i="5"/>
  <c r="CT824" i="5"/>
  <c r="CU824" i="5"/>
  <c r="CV824" i="5"/>
  <c r="CW824" i="5"/>
  <c r="CX824" i="5"/>
  <c r="CY824" i="5"/>
  <c r="CZ824" i="5"/>
  <c r="DA824" i="5"/>
  <c r="DB824" i="5"/>
  <c r="DC824" i="5"/>
  <c r="DD824" i="5"/>
  <c r="DE824" i="5"/>
  <c r="DF824" i="5"/>
  <c r="DG824" i="5"/>
  <c r="DH824" i="5"/>
  <c r="DI824" i="5"/>
  <c r="DJ824" i="5"/>
  <c r="DK824" i="5"/>
  <c r="DL824" i="5"/>
  <c r="DM824" i="5"/>
  <c r="DN824" i="5"/>
  <c r="DO824" i="5"/>
  <c r="DP824" i="5"/>
  <c r="DQ824" i="5"/>
  <c r="DR825" i="5"/>
  <c r="CD825" i="5"/>
  <c r="DS825" i="5"/>
  <c r="CE825" i="5"/>
  <c r="DT825" i="5"/>
  <c r="CF825" i="5"/>
  <c r="DU825" i="5"/>
  <c r="CG825" i="5"/>
  <c r="CH825" i="5"/>
  <c r="CI825" i="5"/>
  <c r="CJ825" i="5"/>
  <c r="CK825" i="5"/>
  <c r="CL825" i="5"/>
  <c r="CM825" i="5"/>
  <c r="CN825" i="5"/>
  <c r="CO825" i="5"/>
  <c r="CP825" i="5"/>
  <c r="CQ825" i="5"/>
  <c r="CR825" i="5"/>
  <c r="CS825" i="5"/>
  <c r="CT825" i="5"/>
  <c r="CU825" i="5"/>
  <c r="CV825" i="5"/>
  <c r="CW825" i="5"/>
  <c r="CX825" i="5"/>
  <c r="CY825" i="5"/>
  <c r="CZ825" i="5"/>
  <c r="DA825" i="5"/>
  <c r="DB825" i="5"/>
  <c r="DC825" i="5"/>
  <c r="DD825" i="5"/>
  <c r="DE825" i="5"/>
  <c r="DF825" i="5"/>
  <c r="DG825" i="5"/>
  <c r="DH825" i="5"/>
  <c r="DI825" i="5"/>
  <c r="DJ825" i="5"/>
  <c r="DK825" i="5"/>
  <c r="DL825" i="5"/>
  <c r="DM825" i="5"/>
  <c r="DN825" i="5"/>
  <c r="DO825" i="5"/>
  <c r="DP825" i="5"/>
  <c r="DQ825" i="5"/>
  <c r="DR826" i="5"/>
  <c r="CD826" i="5"/>
  <c r="DS826" i="5"/>
  <c r="CE826" i="5"/>
  <c r="DT826" i="5"/>
  <c r="CF826" i="5"/>
  <c r="DU826" i="5"/>
  <c r="CG826" i="5"/>
  <c r="CH826" i="5"/>
  <c r="CI826" i="5"/>
  <c r="CJ826" i="5"/>
  <c r="CK826" i="5"/>
  <c r="CL826" i="5"/>
  <c r="CM826" i="5"/>
  <c r="CN826" i="5"/>
  <c r="CO826" i="5"/>
  <c r="CP826" i="5"/>
  <c r="CQ826" i="5"/>
  <c r="CR826" i="5"/>
  <c r="CS826" i="5"/>
  <c r="CT826" i="5"/>
  <c r="CU826" i="5"/>
  <c r="CV826" i="5"/>
  <c r="CW826" i="5"/>
  <c r="CX826" i="5"/>
  <c r="CY826" i="5"/>
  <c r="CZ826" i="5"/>
  <c r="DA826" i="5"/>
  <c r="DB826" i="5"/>
  <c r="DC826" i="5"/>
  <c r="DD826" i="5"/>
  <c r="DE826" i="5"/>
  <c r="DF826" i="5"/>
  <c r="DG826" i="5"/>
  <c r="DH826" i="5"/>
  <c r="DI826" i="5"/>
  <c r="DJ826" i="5"/>
  <c r="DK826" i="5"/>
  <c r="DL826" i="5"/>
  <c r="DM826" i="5"/>
  <c r="DN826" i="5"/>
  <c r="DO826" i="5"/>
  <c r="DP826" i="5"/>
  <c r="DQ826" i="5"/>
  <c r="DR827" i="5"/>
  <c r="CD827" i="5"/>
  <c r="DS827" i="5"/>
  <c r="CE827" i="5"/>
  <c r="DT827" i="5"/>
  <c r="CF827" i="5"/>
  <c r="DU827" i="5"/>
  <c r="CG827" i="5"/>
  <c r="CH827" i="5"/>
  <c r="CI827" i="5"/>
  <c r="CJ827" i="5"/>
  <c r="CK827" i="5"/>
  <c r="CL827" i="5"/>
  <c r="CM827" i="5"/>
  <c r="CN827" i="5"/>
  <c r="CO827" i="5"/>
  <c r="CP827" i="5"/>
  <c r="CQ827" i="5"/>
  <c r="CR827" i="5"/>
  <c r="CS827" i="5"/>
  <c r="CT827" i="5"/>
  <c r="CU827" i="5"/>
  <c r="CV827" i="5"/>
  <c r="CW827" i="5"/>
  <c r="CX827" i="5"/>
  <c r="CY827" i="5"/>
  <c r="CZ827" i="5"/>
  <c r="DA827" i="5"/>
  <c r="DB827" i="5"/>
  <c r="DC827" i="5"/>
  <c r="DD827" i="5"/>
  <c r="DE827" i="5"/>
  <c r="DF827" i="5"/>
  <c r="DG827" i="5"/>
  <c r="DH827" i="5"/>
  <c r="DI827" i="5"/>
  <c r="DJ827" i="5"/>
  <c r="DK827" i="5"/>
  <c r="DL827" i="5"/>
  <c r="DM827" i="5"/>
  <c r="DN827" i="5"/>
  <c r="DO827" i="5"/>
  <c r="DP827" i="5"/>
  <c r="DQ827" i="5"/>
  <c r="DR828" i="5"/>
  <c r="CD828" i="5"/>
  <c r="DS828" i="5"/>
  <c r="CE828" i="5"/>
  <c r="DT828" i="5"/>
  <c r="CF828" i="5"/>
  <c r="DU828" i="5"/>
  <c r="CG828" i="5"/>
  <c r="CH828" i="5"/>
  <c r="CI828" i="5"/>
  <c r="CJ828" i="5"/>
  <c r="CK828" i="5"/>
  <c r="CL828" i="5"/>
  <c r="CM828" i="5"/>
  <c r="CN828" i="5"/>
  <c r="CO828" i="5"/>
  <c r="CP828" i="5"/>
  <c r="CQ828" i="5"/>
  <c r="CR828" i="5"/>
  <c r="CS828" i="5"/>
  <c r="CT828" i="5"/>
  <c r="CU828" i="5"/>
  <c r="CV828" i="5"/>
  <c r="CW828" i="5"/>
  <c r="CX828" i="5"/>
  <c r="CY828" i="5"/>
  <c r="CZ828" i="5"/>
  <c r="DA828" i="5"/>
  <c r="DB828" i="5"/>
  <c r="DC828" i="5"/>
  <c r="DD828" i="5"/>
  <c r="DE828" i="5"/>
  <c r="DF828" i="5"/>
  <c r="DG828" i="5"/>
  <c r="DH828" i="5"/>
  <c r="DI828" i="5"/>
  <c r="DJ828" i="5"/>
  <c r="DK828" i="5"/>
  <c r="DL828" i="5"/>
  <c r="DM828" i="5"/>
  <c r="DN828" i="5"/>
  <c r="DO828" i="5"/>
  <c r="DP828" i="5"/>
  <c r="DQ828" i="5"/>
  <c r="A830" i="5"/>
  <c r="DR830" i="5"/>
  <c r="CD830" i="5"/>
  <c r="DS830" i="5"/>
  <c r="CE830" i="5"/>
  <c r="DT830" i="5"/>
  <c r="CF830" i="5"/>
  <c r="DU830" i="5"/>
  <c r="CG830" i="5"/>
  <c r="CH830" i="5"/>
  <c r="CI830" i="5"/>
  <c r="CJ830" i="5"/>
  <c r="CK830" i="5"/>
  <c r="CL830" i="5"/>
  <c r="CM830" i="5"/>
  <c r="CN830" i="5"/>
  <c r="CO830" i="5"/>
  <c r="CP830" i="5"/>
  <c r="CQ830" i="5"/>
  <c r="CR830" i="5"/>
  <c r="CS830" i="5"/>
  <c r="CT830" i="5"/>
  <c r="CU830" i="5"/>
  <c r="CV830" i="5"/>
  <c r="CW830" i="5"/>
  <c r="CX830" i="5"/>
  <c r="CY830" i="5"/>
  <c r="CZ830" i="5"/>
  <c r="DA830" i="5"/>
  <c r="DB830" i="5"/>
  <c r="DC830" i="5"/>
  <c r="DD830" i="5"/>
  <c r="DE830" i="5"/>
  <c r="DF830" i="5"/>
  <c r="DG830" i="5"/>
  <c r="DH830" i="5"/>
  <c r="DI830" i="5"/>
  <c r="DJ830" i="5"/>
  <c r="DK830" i="5"/>
  <c r="DL830" i="5"/>
  <c r="DM830" i="5"/>
  <c r="DN830" i="5"/>
  <c r="DO830" i="5"/>
  <c r="DP830" i="5"/>
  <c r="DQ830" i="5"/>
  <c r="A831" i="5"/>
  <c r="DR831" i="5"/>
  <c r="CD831" i="5"/>
  <c r="DS831" i="5"/>
  <c r="CE831" i="5"/>
  <c r="DT831" i="5"/>
  <c r="CF831" i="5"/>
  <c r="DU831" i="5"/>
  <c r="CG831" i="5"/>
  <c r="CH831" i="5"/>
  <c r="CI831" i="5"/>
  <c r="CJ831" i="5"/>
  <c r="CK831" i="5"/>
  <c r="CL831" i="5"/>
  <c r="CM831" i="5"/>
  <c r="CN831" i="5"/>
  <c r="CO831" i="5"/>
  <c r="CP831" i="5"/>
  <c r="CQ831" i="5"/>
  <c r="CR831" i="5"/>
  <c r="CS831" i="5"/>
  <c r="CT831" i="5"/>
  <c r="CU831" i="5"/>
  <c r="CV831" i="5"/>
  <c r="CW831" i="5"/>
  <c r="CX831" i="5"/>
  <c r="CY831" i="5"/>
  <c r="CZ831" i="5"/>
  <c r="DA831" i="5"/>
  <c r="DB831" i="5"/>
  <c r="DC831" i="5"/>
  <c r="DD831" i="5"/>
  <c r="DE831" i="5"/>
  <c r="DF831" i="5"/>
  <c r="DG831" i="5"/>
  <c r="DH831" i="5"/>
  <c r="DI831" i="5"/>
  <c r="DJ831" i="5"/>
  <c r="DK831" i="5"/>
  <c r="DL831" i="5"/>
  <c r="DM831" i="5"/>
  <c r="DN831" i="5"/>
  <c r="DO831" i="5"/>
  <c r="DP831" i="5"/>
  <c r="DQ831" i="5"/>
  <c r="A832" i="5"/>
  <c r="DR832" i="5"/>
  <c r="CD832" i="5"/>
  <c r="DS832" i="5"/>
  <c r="CE832" i="5"/>
  <c r="DT832" i="5"/>
  <c r="CF832" i="5"/>
  <c r="DU832" i="5"/>
  <c r="CG832" i="5"/>
  <c r="CH832" i="5"/>
  <c r="CI832" i="5"/>
  <c r="CJ832" i="5"/>
  <c r="CK832" i="5"/>
  <c r="CL832" i="5"/>
  <c r="CM832" i="5"/>
  <c r="CN832" i="5"/>
  <c r="CO832" i="5"/>
  <c r="CP832" i="5"/>
  <c r="CQ832" i="5"/>
  <c r="CR832" i="5"/>
  <c r="CS832" i="5"/>
  <c r="CT832" i="5"/>
  <c r="CU832" i="5"/>
  <c r="CV832" i="5"/>
  <c r="CW832" i="5"/>
  <c r="CX832" i="5"/>
  <c r="CY832" i="5"/>
  <c r="CZ832" i="5"/>
  <c r="DA832" i="5"/>
  <c r="DB832" i="5"/>
  <c r="DC832" i="5"/>
  <c r="DD832" i="5"/>
  <c r="DE832" i="5"/>
  <c r="DF832" i="5"/>
  <c r="DG832" i="5"/>
  <c r="DH832" i="5"/>
  <c r="DI832" i="5"/>
  <c r="DJ832" i="5"/>
  <c r="DK832" i="5"/>
  <c r="DL832" i="5"/>
  <c r="DM832" i="5"/>
  <c r="DN832" i="5"/>
  <c r="DO832" i="5"/>
  <c r="DP832" i="5"/>
  <c r="DQ832" i="5"/>
  <c r="A833" i="5"/>
  <c r="DR833" i="5"/>
  <c r="CD833" i="5"/>
  <c r="DS833" i="5"/>
  <c r="CE833" i="5"/>
  <c r="DT833" i="5"/>
  <c r="CF833" i="5"/>
  <c r="DU833" i="5"/>
  <c r="CG833" i="5"/>
  <c r="CH833" i="5"/>
  <c r="CI833" i="5"/>
  <c r="CJ833" i="5"/>
  <c r="CK833" i="5"/>
  <c r="CL833" i="5"/>
  <c r="CM833" i="5"/>
  <c r="CN833" i="5"/>
  <c r="CO833" i="5"/>
  <c r="CP833" i="5"/>
  <c r="CQ833" i="5"/>
  <c r="CR833" i="5"/>
  <c r="CS833" i="5"/>
  <c r="CT833" i="5"/>
  <c r="CU833" i="5"/>
  <c r="CV833" i="5"/>
  <c r="CW833" i="5"/>
  <c r="CX833" i="5"/>
  <c r="CY833" i="5"/>
  <c r="CZ833" i="5"/>
  <c r="DA833" i="5"/>
  <c r="DB833" i="5"/>
  <c r="DC833" i="5"/>
  <c r="DD833" i="5"/>
  <c r="DE833" i="5"/>
  <c r="DF833" i="5"/>
  <c r="DG833" i="5"/>
  <c r="DH833" i="5"/>
  <c r="DI833" i="5"/>
  <c r="DJ833" i="5"/>
  <c r="DK833" i="5"/>
  <c r="DL833" i="5"/>
  <c r="DM833" i="5"/>
  <c r="DN833" i="5"/>
  <c r="DO833" i="5"/>
  <c r="DP833" i="5"/>
  <c r="DQ833" i="5"/>
  <c r="A834" i="5"/>
  <c r="DR834" i="5"/>
  <c r="CD834" i="5"/>
  <c r="DS834" i="5"/>
  <c r="CE834" i="5"/>
  <c r="DT834" i="5"/>
  <c r="CF834" i="5"/>
  <c r="DU834" i="5"/>
  <c r="CG834" i="5"/>
  <c r="CH834" i="5"/>
  <c r="CI834" i="5"/>
  <c r="CJ834" i="5"/>
  <c r="CK834" i="5"/>
  <c r="CL834" i="5"/>
  <c r="CM834" i="5"/>
  <c r="CN834" i="5"/>
  <c r="CO834" i="5"/>
  <c r="CP834" i="5"/>
  <c r="CQ834" i="5"/>
  <c r="CR834" i="5"/>
  <c r="CS834" i="5"/>
  <c r="CT834" i="5"/>
  <c r="CU834" i="5"/>
  <c r="CV834" i="5"/>
  <c r="CW834" i="5"/>
  <c r="CX834" i="5"/>
  <c r="CY834" i="5"/>
  <c r="CZ834" i="5"/>
  <c r="DA834" i="5"/>
  <c r="DB834" i="5"/>
  <c r="DC834" i="5"/>
  <c r="DD834" i="5"/>
  <c r="DE834" i="5"/>
  <c r="DF834" i="5"/>
  <c r="DG834" i="5"/>
  <c r="DH834" i="5"/>
  <c r="DI834" i="5"/>
  <c r="DJ834" i="5"/>
  <c r="DK834" i="5"/>
  <c r="DL834" i="5"/>
  <c r="DM834" i="5"/>
  <c r="DN834" i="5"/>
  <c r="DO834" i="5"/>
  <c r="DP834" i="5"/>
  <c r="DQ834" i="5"/>
  <c r="A835" i="5"/>
  <c r="DR835" i="5"/>
  <c r="CD835" i="5"/>
  <c r="DS835" i="5"/>
  <c r="CE835" i="5"/>
  <c r="DT835" i="5"/>
  <c r="CF835" i="5"/>
  <c r="DU835" i="5"/>
  <c r="CG835" i="5"/>
  <c r="CH835" i="5"/>
  <c r="CI835" i="5"/>
  <c r="CJ835" i="5"/>
  <c r="CK835" i="5"/>
  <c r="CL835" i="5"/>
  <c r="CM835" i="5"/>
  <c r="CN835" i="5"/>
  <c r="CO835" i="5"/>
  <c r="CP835" i="5"/>
  <c r="CQ835" i="5"/>
  <c r="CR835" i="5"/>
  <c r="CS835" i="5"/>
  <c r="CT835" i="5"/>
  <c r="CU835" i="5"/>
  <c r="CV835" i="5"/>
  <c r="CW835" i="5"/>
  <c r="CX835" i="5"/>
  <c r="CY835" i="5"/>
  <c r="CZ835" i="5"/>
  <c r="DA835" i="5"/>
  <c r="DB835" i="5"/>
  <c r="DC835" i="5"/>
  <c r="DD835" i="5"/>
  <c r="DE835" i="5"/>
  <c r="DF835" i="5"/>
  <c r="DG835" i="5"/>
  <c r="DH835" i="5"/>
  <c r="DI835" i="5"/>
  <c r="DJ835" i="5"/>
  <c r="DK835" i="5"/>
  <c r="DL835" i="5"/>
  <c r="DM835" i="5"/>
  <c r="DN835" i="5"/>
  <c r="DO835" i="5"/>
  <c r="DP835" i="5"/>
  <c r="DQ835" i="5"/>
  <c r="A836" i="5"/>
  <c r="DR836" i="5"/>
  <c r="CD836" i="5"/>
  <c r="DS836" i="5"/>
  <c r="CE836" i="5"/>
  <c r="DT836" i="5"/>
  <c r="CF836" i="5"/>
  <c r="DU836" i="5"/>
  <c r="CG836" i="5"/>
  <c r="CH836" i="5"/>
  <c r="CI836" i="5"/>
  <c r="CJ836" i="5"/>
  <c r="CK836" i="5"/>
  <c r="CL836" i="5"/>
  <c r="CM836" i="5"/>
  <c r="CN836" i="5"/>
  <c r="CO836" i="5"/>
  <c r="CP836" i="5"/>
  <c r="CQ836" i="5"/>
  <c r="CR836" i="5"/>
  <c r="CS836" i="5"/>
  <c r="CT836" i="5"/>
  <c r="CU836" i="5"/>
  <c r="CV836" i="5"/>
  <c r="CW836" i="5"/>
  <c r="CX836" i="5"/>
  <c r="CY836" i="5"/>
  <c r="CZ836" i="5"/>
  <c r="DA836" i="5"/>
  <c r="DB836" i="5"/>
  <c r="DC836" i="5"/>
  <c r="DD836" i="5"/>
  <c r="DE836" i="5"/>
  <c r="DF836" i="5"/>
  <c r="DG836" i="5"/>
  <c r="DH836" i="5"/>
  <c r="DI836" i="5"/>
  <c r="DJ836" i="5"/>
  <c r="DK836" i="5"/>
  <c r="DL836" i="5"/>
  <c r="DM836" i="5"/>
  <c r="DN836" i="5"/>
  <c r="DO836" i="5"/>
  <c r="DP836" i="5"/>
  <c r="DQ836" i="5"/>
  <c r="A837" i="5"/>
  <c r="DR837" i="5"/>
  <c r="CD837" i="5"/>
  <c r="DS837" i="5"/>
  <c r="CE837" i="5"/>
  <c r="DT837" i="5"/>
  <c r="CF837" i="5"/>
  <c r="DU837" i="5"/>
  <c r="CG837" i="5"/>
  <c r="CH837" i="5"/>
  <c r="CI837" i="5"/>
  <c r="CJ837" i="5"/>
  <c r="CK837" i="5"/>
  <c r="CL837" i="5"/>
  <c r="CM837" i="5"/>
  <c r="CN837" i="5"/>
  <c r="CO837" i="5"/>
  <c r="CP837" i="5"/>
  <c r="CQ837" i="5"/>
  <c r="CR837" i="5"/>
  <c r="CS837" i="5"/>
  <c r="CT837" i="5"/>
  <c r="CU837" i="5"/>
  <c r="CV837" i="5"/>
  <c r="CW837" i="5"/>
  <c r="CX837" i="5"/>
  <c r="CY837" i="5"/>
  <c r="CZ837" i="5"/>
  <c r="DA837" i="5"/>
  <c r="DB837" i="5"/>
  <c r="DC837" i="5"/>
  <c r="DD837" i="5"/>
  <c r="DE837" i="5"/>
  <c r="DF837" i="5"/>
  <c r="DG837" i="5"/>
  <c r="DH837" i="5"/>
  <c r="DI837" i="5"/>
  <c r="DJ837" i="5"/>
  <c r="DK837" i="5"/>
  <c r="DL837" i="5"/>
  <c r="DM837" i="5"/>
  <c r="DN837" i="5"/>
  <c r="DO837" i="5"/>
  <c r="DP837" i="5"/>
  <c r="DQ837" i="5"/>
  <c r="A838" i="5"/>
  <c r="DR838" i="5"/>
  <c r="CD838" i="5"/>
  <c r="DS838" i="5"/>
  <c r="CE838" i="5"/>
  <c r="DT838" i="5"/>
  <c r="CF838" i="5"/>
  <c r="DU838" i="5"/>
  <c r="CG838" i="5"/>
  <c r="CH838" i="5"/>
  <c r="CI838" i="5"/>
  <c r="CJ838" i="5"/>
  <c r="CK838" i="5"/>
  <c r="CL838" i="5"/>
  <c r="CM838" i="5"/>
  <c r="CN838" i="5"/>
  <c r="CO838" i="5"/>
  <c r="CP838" i="5"/>
  <c r="CQ838" i="5"/>
  <c r="CR838" i="5"/>
  <c r="CS838" i="5"/>
  <c r="CT838" i="5"/>
  <c r="CU838" i="5"/>
  <c r="CV838" i="5"/>
  <c r="CW838" i="5"/>
  <c r="CX838" i="5"/>
  <c r="CY838" i="5"/>
  <c r="CZ838" i="5"/>
  <c r="DA838" i="5"/>
  <c r="DB838" i="5"/>
  <c r="DC838" i="5"/>
  <c r="DD838" i="5"/>
  <c r="DE838" i="5"/>
  <c r="DF838" i="5"/>
  <c r="DG838" i="5"/>
  <c r="DH838" i="5"/>
  <c r="DI838" i="5"/>
  <c r="DJ838" i="5"/>
  <c r="DK838" i="5"/>
  <c r="DL838" i="5"/>
  <c r="DM838" i="5"/>
  <c r="DN838" i="5"/>
  <c r="DO838" i="5"/>
  <c r="DP838" i="5"/>
  <c r="DQ838" i="5"/>
  <c r="A839" i="5"/>
  <c r="DR839" i="5"/>
  <c r="CD839" i="5"/>
  <c r="DS839" i="5"/>
  <c r="CE839" i="5"/>
  <c r="DT839" i="5"/>
  <c r="CF839" i="5"/>
  <c r="DU839" i="5"/>
  <c r="CG839" i="5"/>
  <c r="CH839" i="5"/>
  <c r="CI839" i="5"/>
  <c r="CJ839" i="5"/>
  <c r="CK839" i="5"/>
  <c r="CL839" i="5"/>
  <c r="CM839" i="5"/>
  <c r="CN839" i="5"/>
  <c r="CO839" i="5"/>
  <c r="CP839" i="5"/>
  <c r="CQ839" i="5"/>
  <c r="CR839" i="5"/>
  <c r="CS839" i="5"/>
  <c r="CT839" i="5"/>
  <c r="CU839" i="5"/>
  <c r="CV839" i="5"/>
  <c r="CW839" i="5"/>
  <c r="CX839" i="5"/>
  <c r="CY839" i="5"/>
  <c r="CZ839" i="5"/>
  <c r="DA839" i="5"/>
  <c r="DB839" i="5"/>
  <c r="DC839" i="5"/>
  <c r="DD839" i="5"/>
  <c r="DE839" i="5"/>
  <c r="DF839" i="5"/>
  <c r="DG839" i="5"/>
  <c r="DH839" i="5"/>
  <c r="DI839" i="5"/>
  <c r="DJ839" i="5"/>
  <c r="DK839" i="5"/>
  <c r="DL839" i="5"/>
  <c r="DM839" i="5"/>
  <c r="DN839" i="5"/>
  <c r="DO839" i="5"/>
  <c r="DP839" i="5"/>
  <c r="DQ839" i="5"/>
  <c r="A840" i="5"/>
  <c r="DR840" i="5"/>
  <c r="CD840" i="5"/>
  <c r="DS840" i="5"/>
  <c r="CE840" i="5"/>
  <c r="DT840" i="5"/>
  <c r="CF840" i="5"/>
  <c r="DU840" i="5"/>
  <c r="CG840" i="5"/>
  <c r="CH840" i="5"/>
  <c r="CI840" i="5"/>
  <c r="CJ840" i="5"/>
  <c r="CK840" i="5"/>
  <c r="CL840" i="5"/>
  <c r="CM840" i="5"/>
  <c r="CN840" i="5"/>
  <c r="CO840" i="5"/>
  <c r="CP840" i="5"/>
  <c r="CQ840" i="5"/>
  <c r="CR840" i="5"/>
  <c r="CS840" i="5"/>
  <c r="CT840" i="5"/>
  <c r="CU840" i="5"/>
  <c r="CV840" i="5"/>
  <c r="CW840" i="5"/>
  <c r="CX840" i="5"/>
  <c r="CY840" i="5"/>
  <c r="CZ840" i="5"/>
  <c r="DA840" i="5"/>
  <c r="DB840" i="5"/>
  <c r="DC840" i="5"/>
  <c r="DD840" i="5"/>
  <c r="DE840" i="5"/>
  <c r="DF840" i="5"/>
  <c r="DG840" i="5"/>
  <c r="DH840" i="5"/>
  <c r="DI840" i="5"/>
  <c r="DJ840" i="5"/>
  <c r="DK840" i="5"/>
  <c r="DL840" i="5"/>
  <c r="DM840" i="5"/>
  <c r="DN840" i="5"/>
  <c r="DO840" i="5"/>
  <c r="DP840" i="5"/>
  <c r="DQ840" i="5"/>
  <c r="A841" i="5"/>
  <c r="DR841" i="5"/>
  <c r="CD841" i="5"/>
  <c r="DS841" i="5"/>
  <c r="CE841" i="5"/>
  <c r="DT841" i="5"/>
  <c r="CF841" i="5"/>
  <c r="DU841" i="5"/>
  <c r="CG841" i="5"/>
  <c r="CH841" i="5"/>
  <c r="CI841" i="5"/>
  <c r="CJ841" i="5"/>
  <c r="CK841" i="5"/>
  <c r="CL841" i="5"/>
  <c r="CM841" i="5"/>
  <c r="CN841" i="5"/>
  <c r="CO841" i="5"/>
  <c r="CP841" i="5"/>
  <c r="CQ841" i="5"/>
  <c r="CR841" i="5"/>
  <c r="CS841" i="5"/>
  <c r="CT841" i="5"/>
  <c r="CU841" i="5"/>
  <c r="CV841" i="5"/>
  <c r="CW841" i="5"/>
  <c r="CX841" i="5"/>
  <c r="CY841" i="5"/>
  <c r="CZ841" i="5"/>
  <c r="DA841" i="5"/>
  <c r="DB841" i="5"/>
  <c r="DC841" i="5"/>
  <c r="DD841" i="5"/>
  <c r="DE841" i="5"/>
  <c r="DF841" i="5"/>
  <c r="DG841" i="5"/>
  <c r="DH841" i="5"/>
  <c r="DI841" i="5"/>
  <c r="DJ841" i="5"/>
  <c r="DK841" i="5"/>
  <c r="DL841" i="5"/>
  <c r="DM841" i="5"/>
  <c r="DN841" i="5"/>
  <c r="DO841" i="5"/>
  <c r="DP841" i="5"/>
  <c r="DQ841" i="5"/>
  <c r="A842" i="5"/>
  <c r="DR842" i="5"/>
  <c r="CD842" i="5"/>
  <c r="DS842" i="5"/>
  <c r="CE842" i="5"/>
  <c r="DT842" i="5"/>
  <c r="CF842" i="5"/>
  <c r="DU842" i="5"/>
  <c r="CG842" i="5"/>
  <c r="CH842" i="5"/>
  <c r="CI842" i="5"/>
  <c r="CJ842" i="5"/>
  <c r="CK842" i="5"/>
  <c r="CL842" i="5"/>
  <c r="CM842" i="5"/>
  <c r="CN842" i="5"/>
  <c r="CO842" i="5"/>
  <c r="CP842" i="5"/>
  <c r="CQ842" i="5"/>
  <c r="CR842" i="5"/>
  <c r="CS842" i="5"/>
  <c r="CT842" i="5"/>
  <c r="CU842" i="5"/>
  <c r="CV842" i="5"/>
  <c r="CW842" i="5"/>
  <c r="CX842" i="5"/>
  <c r="CY842" i="5"/>
  <c r="CZ842" i="5"/>
  <c r="DA842" i="5"/>
  <c r="DB842" i="5"/>
  <c r="DC842" i="5"/>
  <c r="DD842" i="5"/>
  <c r="DE842" i="5"/>
  <c r="DF842" i="5"/>
  <c r="DG842" i="5"/>
  <c r="DH842" i="5"/>
  <c r="DI842" i="5"/>
  <c r="DJ842" i="5"/>
  <c r="DK842" i="5"/>
  <c r="DL842" i="5"/>
  <c r="DM842" i="5"/>
  <c r="DN842" i="5"/>
  <c r="DO842" i="5"/>
  <c r="DP842" i="5"/>
  <c r="DQ842" i="5"/>
  <c r="A843" i="5"/>
  <c r="DR843" i="5"/>
  <c r="CD843" i="5"/>
  <c r="DS843" i="5"/>
  <c r="CE843" i="5"/>
  <c r="DT843" i="5"/>
  <c r="CF843" i="5"/>
  <c r="DU843" i="5"/>
  <c r="CG843" i="5"/>
  <c r="CH843" i="5"/>
  <c r="CI843" i="5"/>
  <c r="CJ843" i="5"/>
  <c r="CK843" i="5"/>
  <c r="CL843" i="5"/>
  <c r="CM843" i="5"/>
  <c r="CN843" i="5"/>
  <c r="CO843" i="5"/>
  <c r="CP843" i="5"/>
  <c r="CQ843" i="5"/>
  <c r="CR843" i="5"/>
  <c r="CS843" i="5"/>
  <c r="CT843" i="5"/>
  <c r="CU843" i="5"/>
  <c r="CV843" i="5"/>
  <c r="CW843" i="5"/>
  <c r="CX843" i="5"/>
  <c r="CY843" i="5"/>
  <c r="CZ843" i="5"/>
  <c r="DA843" i="5"/>
  <c r="DB843" i="5"/>
  <c r="DC843" i="5"/>
  <c r="DD843" i="5"/>
  <c r="DE843" i="5"/>
  <c r="DF843" i="5"/>
  <c r="DG843" i="5"/>
  <c r="DH843" i="5"/>
  <c r="DI843" i="5"/>
  <c r="DJ843" i="5"/>
  <c r="DK843" i="5"/>
  <c r="DL843" i="5"/>
  <c r="DM843" i="5"/>
  <c r="DN843" i="5"/>
  <c r="DO843" i="5"/>
  <c r="DP843" i="5"/>
  <c r="DQ843" i="5"/>
  <c r="A844" i="5"/>
  <c r="DR844" i="5"/>
  <c r="CD844" i="5"/>
  <c r="DS844" i="5"/>
  <c r="CE844" i="5"/>
  <c r="DT844" i="5"/>
  <c r="CF844" i="5"/>
  <c r="DU844" i="5"/>
  <c r="CG844" i="5"/>
  <c r="CH844" i="5"/>
  <c r="CI844" i="5"/>
  <c r="CJ844" i="5"/>
  <c r="CK844" i="5"/>
  <c r="CL844" i="5"/>
  <c r="CM844" i="5"/>
  <c r="CN844" i="5"/>
  <c r="CO844" i="5"/>
  <c r="CP844" i="5"/>
  <c r="CQ844" i="5"/>
  <c r="CR844" i="5"/>
  <c r="CS844" i="5"/>
  <c r="CT844" i="5"/>
  <c r="CU844" i="5"/>
  <c r="CV844" i="5"/>
  <c r="CW844" i="5"/>
  <c r="CX844" i="5"/>
  <c r="CY844" i="5"/>
  <c r="CZ844" i="5"/>
  <c r="DA844" i="5"/>
  <c r="DB844" i="5"/>
  <c r="DC844" i="5"/>
  <c r="DD844" i="5"/>
  <c r="DE844" i="5"/>
  <c r="DF844" i="5"/>
  <c r="DG844" i="5"/>
  <c r="DH844" i="5"/>
  <c r="DI844" i="5"/>
  <c r="DJ844" i="5"/>
  <c r="DK844" i="5"/>
  <c r="DL844" i="5"/>
  <c r="DM844" i="5"/>
  <c r="DN844" i="5"/>
  <c r="DO844" i="5"/>
  <c r="DP844" i="5"/>
  <c r="DQ844" i="5"/>
  <c r="A845" i="5"/>
  <c r="DR845" i="5"/>
  <c r="CD845" i="5"/>
  <c r="DS845" i="5"/>
  <c r="CE845" i="5"/>
  <c r="DT845" i="5"/>
  <c r="CF845" i="5"/>
  <c r="DU845" i="5"/>
  <c r="CG845" i="5"/>
  <c r="CH845" i="5"/>
  <c r="CI845" i="5"/>
  <c r="CJ845" i="5"/>
  <c r="CK845" i="5"/>
  <c r="CL845" i="5"/>
  <c r="CM845" i="5"/>
  <c r="CN845" i="5"/>
  <c r="CO845" i="5"/>
  <c r="CP845" i="5"/>
  <c r="CQ845" i="5"/>
  <c r="CR845" i="5"/>
  <c r="CS845" i="5"/>
  <c r="CT845" i="5"/>
  <c r="CU845" i="5"/>
  <c r="CV845" i="5"/>
  <c r="CW845" i="5"/>
  <c r="CX845" i="5"/>
  <c r="CY845" i="5"/>
  <c r="CZ845" i="5"/>
  <c r="DA845" i="5"/>
  <c r="DB845" i="5"/>
  <c r="DC845" i="5"/>
  <c r="DD845" i="5"/>
  <c r="DE845" i="5"/>
  <c r="DF845" i="5"/>
  <c r="DG845" i="5"/>
  <c r="DH845" i="5"/>
  <c r="DI845" i="5"/>
  <c r="DJ845" i="5"/>
  <c r="DK845" i="5"/>
  <c r="DL845" i="5"/>
  <c r="DM845" i="5"/>
  <c r="DN845" i="5"/>
  <c r="DO845" i="5"/>
  <c r="DP845" i="5"/>
  <c r="DQ845" i="5"/>
  <c r="A846" i="5"/>
  <c r="DR846" i="5"/>
  <c r="CD846" i="5"/>
  <c r="DS846" i="5"/>
  <c r="CE846" i="5"/>
  <c r="DT846" i="5"/>
  <c r="CF846" i="5"/>
  <c r="DU846" i="5"/>
  <c r="CG846" i="5"/>
  <c r="CH846" i="5"/>
  <c r="CI846" i="5"/>
  <c r="CJ846" i="5"/>
  <c r="CK846" i="5"/>
  <c r="CL846" i="5"/>
  <c r="CM846" i="5"/>
  <c r="CN846" i="5"/>
  <c r="CO846" i="5"/>
  <c r="CP846" i="5"/>
  <c r="CQ846" i="5"/>
  <c r="CR846" i="5"/>
  <c r="CS846" i="5"/>
  <c r="CT846" i="5"/>
  <c r="CU846" i="5"/>
  <c r="CV846" i="5"/>
  <c r="CW846" i="5"/>
  <c r="CX846" i="5"/>
  <c r="CY846" i="5"/>
  <c r="CZ846" i="5"/>
  <c r="DA846" i="5"/>
  <c r="DB846" i="5"/>
  <c r="DC846" i="5"/>
  <c r="DD846" i="5"/>
  <c r="DE846" i="5"/>
  <c r="DF846" i="5"/>
  <c r="DG846" i="5"/>
  <c r="DH846" i="5"/>
  <c r="DI846" i="5"/>
  <c r="DJ846" i="5"/>
  <c r="DK846" i="5"/>
  <c r="DL846" i="5"/>
  <c r="DM846" i="5"/>
  <c r="DN846" i="5"/>
  <c r="DO846" i="5"/>
  <c r="DP846" i="5"/>
  <c r="DQ846" i="5"/>
  <c r="A847" i="5"/>
  <c r="DR847" i="5"/>
  <c r="CD847" i="5"/>
  <c r="DS847" i="5"/>
  <c r="CE847" i="5"/>
  <c r="DT847" i="5"/>
  <c r="CF847" i="5"/>
  <c r="DU847" i="5"/>
  <c r="CG847" i="5"/>
  <c r="CH847" i="5"/>
  <c r="CI847" i="5"/>
  <c r="CJ847" i="5"/>
  <c r="CK847" i="5"/>
  <c r="CL847" i="5"/>
  <c r="CM847" i="5"/>
  <c r="CN847" i="5"/>
  <c r="CO847" i="5"/>
  <c r="CP847" i="5"/>
  <c r="CQ847" i="5"/>
  <c r="CR847" i="5"/>
  <c r="CS847" i="5"/>
  <c r="CT847" i="5"/>
  <c r="CU847" i="5"/>
  <c r="CV847" i="5"/>
  <c r="CW847" i="5"/>
  <c r="CX847" i="5"/>
  <c r="CY847" i="5"/>
  <c r="CZ847" i="5"/>
  <c r="DA847" i="5"/>
  <c r="DB847" i="5"/>
  <c r="DC847" i="5"/>
  <c r="DD847" i="5"/>
  <c r="DE847" i="5"/>
  <c r="DF847" i="5"/>
  <c r="DG847" i="5"/>
  <c r="DH847" i="5"/>
  <c r="DI847" i="5"/>
  <c r="DJ847" i="5"/>
  <c r="DK847" i="5"/>
  <c r="DL847" i="5"/>
  <c r="DM847" i="5"/>
  <c r="DN847" i="5"/>
  <c r="DO847" i="5"/>
  <c r="DP847" i="5"/>
  <c r="DQ847" i="5"/>
  <c r="A848" i="5"/>
  <c r="DR848" i="5"/>
  <c r="CD848" i="5"/>
  <c r="DS848" i="5"/>
  <c r="CE848" i="5"/>
  <c r="DT848" i="5"/>
  <c r="CF848" i="5"/>
  <c r="DU848" i="5"/>
  <c r="CG848" i="5"/>
  <c r="CH848" i="5"/>
  <c r="CI848" i="5"/>
  <c r="CJ848" i="5"/>
  <c r="CK848" i="5"/>
  <c r="CL848" i="5"/>
  <c r="CM848" i="5"/>
  <c r="CN848" i="5"/>
  <c r="CO848" i="5"/>
  <c r="CP848" i="5"/>
  <c r="CQ848" i="5"/>
  <c r="CR848" i="5"/>
  <c r="CS848" i="5"/>
  <c r="CT848" i="5"/>
  <c r="CU848" i="5"/>
  <c r="CV848" i="5"/>
  <c r="CW848" i="5"/>
  <c r="CX848" i="5"/>
  <c r="CY848" i="5"/>
  <c r="CZ848" i="5"/>
  <c r="DA848" i="5"/>
  <c r="DB848" i="5"/>
  <c r="DC848" i="5"/>
  <c r="DD848" i="5"/>
  <c r="DE848" i="5"/>
  <c r="DF848" i="5"/>
  <c r="DG848" i="5"/>
  <c r="DH848" i="5"/>
  <c r="DI848" i="5"/>
  <c r="DJ848" i="5"/>
  <c r="DK848" i="5"/>
  <c r="DL848" i="5"/>
  <c r="DM848" i="5"/>
  <c r="DN848" i="5"/>
  <c r="DO848" i="5"/>
  <c r="DP848" i="5"/>
  <c r="DQ848" i="5"/>
  <c r="A849" i="5"/>
  <c r="DR849" i="5"/>
  <c r="CD849" i="5"/>
  <c r="DS849" i="5"/>
  <c r="CE849" i="5"/>
  <c r="DT849" i="5"/>
  <c r="CF849" i="5"/>
  <c r="DU849" i="5"/>
  <c r="CG849" i="5"/>
  <c r="CH849" i="5"/>
  <c r="CI849" i="5"/>
  <c r="CJ849" i="5"/>
  <c r="CK849" i="5"/>
  <c r="CL849" i="5"/>
  <c r="CM849" i="5"/>
  <c r="CN849" i="5"/>
  <c r="CO849" i="5"/>
  <c r="CP849" i="5"/>
  <c r="CQ849" i="5"/>
  <c r="CR849" i="5"/>
  <c r="CS849" i="5"/>
  <c r="CT849" i="5"/>
  <c r="CU849" i="5"/>
  <c r="CV849" i="5"/>
  <c r="CW849" i="5"/>
  <c r="CX849" i="5"/>
  <c r="CY849" i="5"/>
  <c r="CZ849" i="5"/>
  <c r="DA849" i="5"/>
  <c r="DB849" i="5"/>
  <c r="DC849" i="5"/>
  <c r="DD849" i="5"/>
  <c r="DE849" i="5"/>
  <c r="DF849" i="5"/>
  <c r="DG849" i="5"/>
  <c r="DH849" i="5"/>
  <c r="DI849" i="5"/>
  <c r="DJ849" i="5"/>
  <c r="DK849" i="5"/>
  <c r="DL849" i="5"/>
  <c r="DM849" i="5"/>
  <c r="DN849" i="5"/>
  <c r="DO849" i="5"/>
  <c r="DP849" i="5"/>
  <c r="DQ849" i="5"/>
  <c r="A851" i="5"/>
  <c r="DR851" i="5"/>
  <c r="CD851" i="5"/>
  <c r="DS851" i="5"/>
  <c r="CE851" i="5"/>
  <c r="DT851" i="5"/>
  <c r="CF851" i="5"/>
  <c r="DU851" i="5"/>
  <c r="CG851" i="5"/>
  <c r="CH851" i="5"/>
  <c r="CI851" i="5"/>
  <c r="CJ851" i="5"/>
  <c r="CK851" i="5"/>
  <c r="CL851" i="5"/>
  <c r="CM851" i="5"/>
  <c r="CN851" i="5"/>
  <c r="CO851" i="5"/>
  <c r="CP851" i="5"/>
  <c r="CQ851" i="5"/>
  <c r="CR851" i="5"/>
  <c r="CS851" i="5"/>
  <c r="CT851" i="5"/>
  <c r="CU851" i="5"/>
  <c r="CV851" i="5"/>
  <c r="CW851" i="5"/>
  <c r="CX851" i="5"/>
  <c r="CY851" i="5"/>
  <c r="CZ851" i="5"/>
  <c r="DA851" i="5"/>
  <c r="DB851" i="5"/>
  <c r="DC851" i="5"/>
  <c r="DD851" i="5"/>
  <c r="DE851" i="5"/>
  <c r="DF851" i="5"/>
  <c r="DG851" i="5"/>
  <c r="DH851" i="5"/>
  <c r="DI851" i="5"/>
  <c r="DJ851" i="5"/>
  <c r="DK851" i="5"/>
  <c r="DL851" i="5"/>
  <c r="DM851" i="5"/>
  <c r="DN851" i="5"/>
  <c r="DO851" i="5"/>
  <c r="DP851" i="5"/>
  <c r="DQ851" i="5"/>
  <c r="A852" i="5"/>
  <c r="DR852" i="5"/>
  <c r="CD852" i="5"/>
  <c r="DS852" i="5"/>
  <c r="CE852" i="5"/>
  <c r="DT852" i="5"/>
  <c r="CF852" i="5"/>
  <c r="DU852" i="5"/>
  <c r="CG852" i="5"/>
  <c r="CH852" i="5"/>
  <c r="CI852" i="5"/>
  <c r="CJ852" i="5"/>
  <c r="CK852" i="5"/>
  <c r="CL852" i="5"/>
  <c r="CM852" i="5"/>
  <c r="CN852" i="5"/>
  <c r="CO852" i="5"/>
  <c r="CP852" i="5"/>
  <c r="CQ852" i="5"/>
  <c r="CR852" i="5"/>
  <c r="CS852" i="5"/>
  <c r="CT852" i="5"/>
  <c r="CU852" i="5"/>
  <c r="CV852" i="5"/>
  <c r="CW852" i="5"/>
  <c r="CX852" i="5"/>
  <c r="CY852" i="5"/>
  <c r="CZ852" i="5"/>
  <c r="DA852" i="5"/>
  <c r="DB852" i="5"/>
  <c r="DC852" i="5"/>
  <c r="DD852" i="5"/>
  <c r="DE852" i="5"/>
  <c r="DF852" i="5"/>
  <c r="DG852" i="5"/>
  <c r="DH852" i="5"/>
  <c r="DI852" i="5"/>
  <c r="DJ852" i="5"/>
  <c r="DK852" i="5"/>
  <c r="DL852" i="5"/>
  <c r="DM852" i="5"/>
  <c r="DN852" i="5"/>
  <c r="DO852" i="5"/>
  <c r="DP852" i="5"/>
  <c r="DQ852" i="5"/>
  <c r="A854" i="5"/>
  <c r="DR854" i="5"/>
  <c r="CD854" i="5"/>
  <c r="DS854" i="5"/>
  <c r="CE854" i="5"/>
  <c r="DT854" i="5"/>
  <c r="CF854" i="5"/>
  <c r="DU854" i="5"/>
  <c r="CG854" i="5"/>
  <c r="CH854" i="5"/>
  <c r="CI854" i="5"/>
  <c r="CJ854" i="5"/>
  <c r="CK854" i="5"/>
  <c r="CL854" i="5"/>
  <c r="CM854" i="5"/>
  <c r="CN854" i="5"/>
  <c r="CO854" i="5"/>
  <c r="CP854" i="5"/>
  <c r="CQ854" i="5"/>
  <c r="CR854" i="5"/>
  <c r="CS854" i="5"/>
  <c r="CT854" i="5"/>
  <c r="CU854" i="5"/>
  <c r="CV854" i="5"/>
  <c r="CW854" i="5"/>
  <c r="CX854" i="5"/>
  <c r="CY854" i="5"/>
  <c r="CZ854" i="5"/>
  <c r="DA854" i="5"/>
  <c r="DB854" i="5"/>
  <c r="DC854" i="5"/>
  <c r="DD854" i="5"/>
  <c r="DE854" i="5"/>
  <c r="DF854" i="5"/>
  <c r="DG854" i="5"/>
  <c r="DH854" i="5"/>
  <c r="DI854" i="5"/>
  <c r="DJ854" i="5"/>
  <c r="DK854" i="5"/>
  <c r="DL854" i="5"/>
  <c r="DM854" i="5"/>
  <c r="DN854" i="5"/>
  <c r="DO854" i="5"/>
  <c r="DP854" i="5"/>
  <c r="DQ854" i="5"/>
  <c r="A855" i="5"/>
  <c r="DR855" i="5"/>
  <c r="CD855" i="5"/>
  <c r="DS855" i="5"/>
  <c r="CE855" i="5"/>
  <c r="DT855" i="5"/>
  <c r="CF855" i="5"/>
  <c r="DU855" i="5"/>
  <c r="CG855" i="5"/>
  <c r="CH855" i="5"/>
  <c r="CI855" i="5"/>
  <c r="CJ855" i="5"/>
  <c r="CK855" i="5"/>
  <c r="CL855" i="5"/>
  <c r="CM855" i="5"/>
  <c r="CN855" i="5"/>
  <c r="CO855" i="5"/>
  <c r="CP855" i="5"/>
  <c r="CQ855" i="5"/>
  <c r="CR855" i="5"/>
  <c r="CS855" i="5"/>
  <c r="CT855" i="5"/>
  <c r="CU855" i="5"/>
  <c r="CV855" i="5"/>
  <c r="CW855" i="5"/>
  <c r="CX855" i="5"/>
  <c r="CY855" i="5"/>
  <c r="CZ855" i="5"/>
  <c r="DA855" i="5"/>
  <c r="DB855" i="5"/>
  <c r="DC855" i="5"/>
  <c r="DD855" i="5"/>
  <c r="DE855" i="5"/>
  <c r="DF855" i="5"/>
  <c r="DG855" i="5"/>
  <c r="DH855" i="5"/>
  <c r="DI855" i="5"/>
  <c r="DJ855" i="5"/>
  <c r="DK855" i="5"/>
  <c r="DL855" i="5"/>
  <c r="DM855" i="5"/>
  <c r="DN855" i="5"/>
  <c r="DO855" i="5"/>
  <c r="DP855" i="5"/>
  <c r="DQ855" i="5"/>
  <c r="A856" i="5"/>
  <c r="DR856" i="5"/>
  <c r="CD856" i="5"/>
  <c r="DS856" i="5"/>
  <c r="CE856" i="5"/>
  <c r="DT856" i="5"/>
  <c r="CF856" i="5"/>
  <c r="DU856" i="5"/>
  <c r="CG856" i="5"/>
  <c r="CH856" i="5"/>
  <c r="CI856" i="5"/>
  <c r="CJ856" i="5"/>
  <c r="CK856" i="5"/>
  <c r="CL856" i="5"/>
  <c r="CM856" i="5"/>
  <c r="CN856" i="5"/>
  <c r="CO856" i="5"/>
  <c r="CP856" i="5"/>
  <c r="CQ856" i="5"/>
  <c r="CR856" i="5"/>
  <c r="CS856" i="5"/>
  <c r="CT856" i="5"/>
  <c r="CU856" i="5"/>
  <c r="CV856" i="5"/>
  <c r="CW856" i="5"/>
  <c r="CX856" i="5"/>
  <c r="CY856" i="5"/>
  <c r="CZ856" i="5"/>
  <c r="DA856" i="5"/>
  <c r="DB856" i="5"/>
  <c r="DC856" i="5"/>
  <c r="DD856" i="5"/>
  <c r="DE856" i="5"/>
  <c r="DF856" i="5"/>
  <c r="DG856" i="5"/>
  <c r="DH856" i="5"/>
  <c r="DI856" i="5"/>
  <c r="DJ856" i="5"/>
  <c r="DK856" i="5"/>
  <c r="DL856" i="5"/>
  <c r="DM856" i="5"/>
  <c r="DN856" i="5"/>
  <c r="DO856" i="5"/>
  <c r="DP856" i="5"/>
  <c r="DQ856" i="5"/>
  <c r="A857" i="5"/>
  <c r="DR857" i="5"/>
  <c r="CD857" i="5"/>
  <c r="DS857" i="5"/>
  <c r="CE857" i="5"/>
  <c r="DT857" i="5"/>
  <c r="CF857" i="5"/>
  <c r="DU857" i="5"/>
  <c r="CG857" i="5"/>
  <c r="CH857" i="5"/>
  <c r="CI857" i="5"/>
  <c r="CJ857" i="5"/>
  <c r="CK857" i="5"/>
  <c r="CL857" i="5"/>
  <c r="CM857" i="5"/>
  <c r="CN857" i="5"/>
  <c r="CO857" i="5"/>
  <c r="CP857" i="5"/>
  <c r="CQ857" i="5"/>
  <c r="CR857" i="5"/>
  <c r="CS857" i="5"/>
  <c r="CT857" i="5"/>
  <c r="CU857" i="5"/>
  <c r="CV857" i="5"/>
  <c r="CW857" i="5"/>
  <c r="CX857" i="5"/>
  <c r="CY857" i="5"/>
  <c r="CZ857" i="5"/>
  <c r="DA857" i="5"/>
  <c r="DB857" i="5"/>
  <c r="DC857" i="5"/>
  <c r="DD857" i="5"/>
  <c r="DE857" i="5"/>
  <c r="DF857" i="5"/>
  <c r="DG857" i="5"/>
  <c r="DH857" i="5"/>
  <c r="DI857" i="5"/>
  <c r="DJ857" i="5"/>
  <c r="DK857" i="5"/>
  <c r="DL857" i="5"/>
  <c r="DM857" i="5"/>
  <c r="DN857" i="5"/>
  <c r="DO857" i="5"/>
  <c r="DP857" i="5"/>
  <c r="DQ857" i="5"/>
  <c r="A859" i="5"/>
  <c r="DR859" i="5"/>
  <c r="CD859" i="5"/>
  <c r="DS859" i="5"/>
  <c r="CE859" i="5"/>
  <c r="DT859" i="5"/>
  <c r="CF859" i="5"/>
  <c r="DU859" i="5"/>
  <c r="CG859" i="5"/>
  <c r="CH859" i="5"/>
  <c r="CI859" i="5"/>
  <c r="CJ859" i="5"/>
  <c r="CK859" i="5"/>
  <c r="CL859" i="5"/>
  <c r="CM859" i="5"/>
  <c r="CN859" i="5"/>
  <c r="CO859" i="5"/>
  <c r="CP859" i="5"/>
  <c r="CQ859" i="5"/>
  <c r="CR859" i="5"/>
  <c r="CS859" i="5"/>
  <c r="CT859" i="5"/>
  <c r="CU859" i="5"/>
  <c r="CV859" i="5"/>
  <c r="CW859" i="5"/>
  <c r="CX859" i="5"/>
  <c r="CY859" i="5"/>
  <c r="CZ859" i="5"/>
  <c r="DA859" i="5"/>
  <c r="DB859" i="5"/>
  <c r="DC859" i="5"/>
  <c r="DD859" i="5"/>
  <c r="DE859" i="5"/>
  <c r="DF859" i="5"/>
  <c r="DG859" i="5"/>
  <c r="DH859" i="5"/>
  <c r="DI859" i="5"/>
  <c r="DJ859" i="5"/>
  <c r="DK859" i="5"/>
  <c r="DL859" i="5"/>
  <c r="DM859" i="5"/>
  <c r="DN859" i="5"/>
  <c r="DO859" i="5"/>
  <c r="DP859" i="5"/>
  <c r="DQ859" i="5"/>
  <c r="A860" i="5"/>
  <c r="DR860" i="5"/>
  <c r="CD860" i="5"/>
  <c r="DS860" i="5"/>
  <c r="CE860" i="5"/>
  <c r="DT860" i="5"/>
  <c r="CF860" i="5"/>
  <c r="DU860" i="5"/>
  <c r="CG860" i="5"/>
  <c r="CH860" i="5"/>
  <c r="CI860" i="5"/>
  <c r="CJ860" i="5"/>
  <c r="CK860" i="5"/>
  <c r="CL860" i="5"/>
  <c r="CM860" i="5"/>
  <c r="CN860" i="5"/>
  <c r="CO860" i="5"/>
  <c r="CP860" i="5"/>
  <c r="CQ860" i="5"/>
  <c r="CR860" i="5"/>
  <c r="CS860" i="5"/>
  <c r="CT860" i="5"/>
  <c r="CU860" i="5"/>
  <c r="CV860" i="5"/>
  <c r="CW860" i="5"/>
  <c r="CX860" i="5"/>
  <c r="CY860" i="5"/>
  <c r="CZ860" i="5"/>
  <c r="DA860" i="5"/>
  <c r="DB860" i="5"/>
  <c r="DC860" i="5"/>
  <c r="DD860" i="5"/>
  <c r="DE860" i="5"/>
  <c r="DF860" i="5"/>
  <c r="DG860" i="5"/>
  <c r="DH860" i="5"/>
  <c r="DI860" i="5"/>
  <c r="DJ860" i="5"/>
  <c r="DK860" i="5"/>
  <c r="DL860" i="5"/>
  <c r="DM860" i="5"/>
  <c r="DN860" i="5"/>
  <c r="DO860" i="5"/>
  <c r="DP860" i="5"/>
  <c r="DQ860" i="5"/>
  <c r="A861" i="5"/>
  <c r="DR861" i="5"/>
  <c r="CD861" i="5"/>
  <c r="DS861" i="5"/>
  <c r="CE861" i="5"/>
  <c r="DT861" i="5"/>
  <c r="CF861" i="5"/>
  <c r="DU861" i="5"/>
  <c r="CG861" i="5"/>
  <c r="CH861" i="5"/>
  <c r="CI861" i="5"/>
  <c r="CJ861" i="5"/>
  <c r="CK861" i="5"/>
  <c r="CL861" i="5"/>
  <c r="CM861" i="5"/>
  <c r="CN861" i="5"/>
  <c r="CO861" i="5"/>
  <c r="CP861" i="5"/>
  <c r="CQ861" i="5"/>
  <c r="CR861" i="5"/>
  <c r="CS861" i="5"/>
  <c r="CT861" i="5"/>
  <c r="CU861" i="5"/>
  <c r="CV861" i="5"/>
  <c r="CW861" i="5"/>
  <c r="CX861" i="5"/>
  <c r="CY861" i="5"/>
  <c r="CZ861" i="5"/>
  <c r="DA861" i="5"/>
  <c r="DB861" i="5"/>
  <c r="DC861" i="5"/>
  <c r="DD861" i="5"/>
  <c r="DE861" i="5"/>
  <c r="DF861" i="5"/>
  <c r="DG861" i="5"/>
  <c r="DH861" i="5"/>
  <c r="DI861" i="5"/>
  <c r="DJ861" i="5"/>
  <c r="DK861" i="5"/>
  <c r="DL861" i="5"/>
  <c r="DM861" i="5"/>
  <c r="DN861" i="5"/>
  <c r="DO861" i="5"/>
  <c r="DP861" i="5"/>
  <c r="DQ861" i="5"/>
  <c r="A862" i="5"/>
  <c r="DR862" i="5"/>
  <c r="CD862" i="5"/>
  <c r="DS862" i="5"/>
  <c r="CE862" i="5"/>
  <c r="DT862" i="5"/>
  <c r="CF862" i="5"/>
  <c r="DU862" i="5"/>
  <c r="CG862" i="5"/>
  <c r="CH862" i="5"/>
  <c r="CI862" i="5"/>
  <c r="CJ862" i="5"/>
  <c r="CK862" i="5"/>
  <c r="CL862" i="5"/>
  <c r="CM862" i="5"/>
  <c r="CN862" i="5"/>
  <c r="CO862" i="5"/>
  <c r="CP862" i="5"/>
  <c r="CQ862" i="5"/>
  <c r="CR862" i="5"/>
  <c r="CS862" i="5"/>
  <c r="CT862" i="5"/>
  <c r="CU862" i="5"/>
  <c r="CV862" i="5"/>
  <c r="CW862" i="5"/>
  <c r="CX862" i="5"/>
  <c r="CY862" i="5"/>
  <c r="CZ862" i="5"/>
  <c r="DA862" i="5"/>
  <c r="DB862" i="5"/>
  <c r="DC862" i="5"/>
  <c r="DD862" i="5"/>
  <c r="DE862" i="5"/>
  <c r="DF862" i="5"/>
  <c r="DG862" i="5"/>
  <c r="DH862" i="5"/>
  <c r="DI862" i="5"/>
  <c r="DJ862" i="5"/>
  <c r="DK862" i="5"/>
  <c r="DL862" i="5"/>
  <c r="DM862" i="5"/>
  <c r="DN862" i="5"/>
  <c r="DO862" i="5"/>
  <c r="DP862" i="5"/>
  <c r="DQ862" i="5"/>
  <c r="A863" i="5"/>
  <c r="DR863" i="5"/>
  <c r="CD863" i="5"/>
  <c r="DS863" i="5"/>
  <c r="CE863" i="5"/>
  <c r="DT863" i="5"/>
  <c r="CF863" i="5"/>
  <c r="DU863" i="5"/>
  <c r="CG863" i="5"/>
  <c r="CH863" i="5"/>
  <c r="CI863" i="5"/>
  <c r="CJ863" i="5"/>
  <c r="CK863" i="5"/>
  <c r="CL863" i="5"/>
  <c r="CM863" i="5"/>
  <c r="CN863" i="5"/>
  <c r="CO863" i="5"/>
  <c r="CP863" i="5"/>
  <c r="CQ863" i="5"/>
  <c r="CR863" i="5"/>
  <c r="CS863" i="5"/>
  <c r="CT863" i="5"/>
  <c r="CU863" i="5"/>
  <c r="CV863" i="5"/>
  <c r="CW863" i="5"/>
  <c r="CX863" i="5"/>
  <c r="CY863" i="5"/>
  <c r="CZ863" i="5"/>
  <c r="DA863" i="5"/>
  <c r="DB863" i="5"/>
  <c r="DC863" i="5"/>
  <c r="DD863" i="5"/>
  <c r="DE863" i="5"/>
  <c r="DF863" i="5"/>
  <c r="DG863" i="5"/>
  <c r="DH863" i="5"/>
  <c r="DI863" i="5"/>
  <c r="DJ863" i="5"/>
  <c r="DK863" i="5"/>
  <c r="DL863" i="5"/>
  <c r="DM863" i="5"/>
  <c r="DN863" i="5"/>
  <c r="DO863" i="5"/>
  <c r="DP863" i="5"/>
  <c r="DQ863" i="5"/>
  <c r="A864" i="5"/>
  <c r="DR864" i="5"/>
  <c r="CD864" i="5"/>
  <c r="DS864" i="5"/>
  <c r="CE864" i="5"/>
  <c r="DT864" i="5"/>
  <c r="CF864" i="5"/>
  <c r="DU864" i="5"/>
  <c r="CG864" i="5"/>
  <c r="CH864" i="5"/>
  <c r="CI864" i="5"/>
  <c r="CJ864" i="5"/>
  <c r="CK864" i="5"/>
  <c r="CL864" i="5"/>
  <c r="CM864" i="5"/>
  <c r="CN864" i="5"/>
  <c r="CO864" i="5"/>
  <c r="CP864" i="5"/>
  <c r="CQ864" i="5"/>
  <c r="CR864" i="5"/>
  <c r="CS864" i="5"/>
  <c r="CT864" i="5"/>
  <c r="CU864" i="5"/>
  <c r="CV864" i="5"/>
  <c r="CW864" i="5"/>
  <c r="CX864" i="5"/>
  <c r="CY864" i="5"/>
  <c r="CZ864" i="5"/>
  <c r="DA864" i="5"/>
  <c r="DB864" i="5"/>
  <c r="DC864" i="5"/>
  <c r="DD864" i="5"/>
  <c r="DE864" i="5"/>
  <c r="DF864" i="5"/>
  <c r="DG864" i="5"/>
  <c r="DH864" i="5"/>
  <c r="DI864" i="5"/>
  <c r="DJ864" i="5"/>
  <c r="DK864" i="5"/>
  <c r="DL864" i="5"/>
  <c r="DM864" i="5"/>
  <c r="DN864" i="5"/>
  <c r="DO864" i="5"/>
  <c r="DP864" i="5"/>
  <c r="DQ864" i="5"/>
  <c r="A865" i="5"/>
  <c r="DR865" i="5"/>
  <c r="CD865" i="5"/>
  <c r="DS865" i="5"/>
  <c r="CE865" i="5"/>
  <c r="DT865" i="5"/>
  <c r="CF865" i="5"/>
  <c r="DU865" i="5"/>
  <c r="CG865" i="5"/>
  <c r="CH865" i="5"/>
  <c r="CI865" i="5"/>
  <c r="CJ865" i="5"/>
  <c r="CK865" i="5"/>
  <c r="CL865" i="5"/>
  <c r="CM865" i="5"/>
  <c r="CN865" i="5"/>
  <c r="CO865" i="5"/>
  <c r="CP865" i="5"/>
  <c r="CQ865" i="5"/>
  <c r="CR865" i="5"/>
  <c r="CS865" i="5"/>
  <c r="CT865" i="5"/>
  <c r="CU865" i="5"/>
  <c r="CV865" i="5"/>
  <c r="CW865" i="5"/>
  <c r="CX865" i="5"/>
  <c r="CY865" i="5"/>
  <c r="CZ865" i="5"/>
  <c r="DA865" i="5"/>
  <c r="DB865" i="5"/>
  <c r="DC865" i="5"/>
  <c r="DD865" i="5"/>
  <c r="DE865" i="5"/>
  <c r="DF865" i="5"/>
  <c r="DG865" i="5"/>
  <c r="DH865" i="5"/>
  <c r="DI865" i="5"/>
  <c r="DJ865" i="5"/>
  <c r="DK865" i="5"/>
  <c r="DL865" i="5"/>
  <c r="DM865" i="5"/>
  <c r="DN865" i="5"/>
  <c r="DO865" i="5"/>
  <c r="DP865" i="5"/>
  <c r="DQ865" i="5"/>
  <c r="A866" i="5"/>
  <c r="DR866" i="5"/>
  <c r="CD866" i="5"/>
  <c r="DS866" i="5"/>
  <c r="CE866" i="5"/>
  <c r="DT866" i="5"/>
  <c r="CF866" i="5"/>
  <c r="DU866" i="5"/>
  <c r="CG866" i="5"/>
  <c r="CH866" i="5"/>
  <c r="CI866" i="5"/>
  <c r="CJ866" i="5"/>
  <c r="CK866" i="5"/>
  <c r="CL866" i="5"/>
  <c r="CM866" i="5"/>
  <c r="CN866" i="5"/>
  <c r="CO866" i="5"/>
  <c r="CP866" i="5"/>
  <c r="CQ866" i="5"/>
  <c r="CR866" i="5"/>
  <c r="CS866" i="5"/>
  <c r="CT866" i="5"/>
  <c r="CU866" i="5"/>
  <c r="CV866" i="5"/>
  <c r="CW866" i="5"/>
  <c r="CX866" i="5"/>
  <c r="CY866" i="5"/>
  <c r="CZ866" i="5"/>
  <c r="DA866" i="5"/>
  <c r="DB866" i="5"/>
  <c r="DC866" i="5"/>
  <c r="DD866" i="5"/>
  <c r="DE866" i="5"/>
  <c r="DF866" i="5"/>
  <c r="DG866" i="5"/>
  <c r="DH866" i="5"/>
  <c r="DI866" i="5"/>
  <c r="DJ866" i="5"/>
  <c r="DK866" i="5"/>
  <c r="DL866" i="5"/>
  <c r="DM866" i="5"/>
  <c r="DN866" i="5"/>
  <c r="DO866" i="5"/>
  <c r="DP866" i="5"/>
  <c r="DQ866" i="5"/>
  <c r="A867" i="5"/>
  <c r="DR867" i="5"/>
  <c r="CD867" i="5"/>
  <c r="DS867" i="5"/>
  <c r="CE867" i="5"/>
  <c r="DT867" i="5"/>
  <c r="CF867" i="5"/>
  <c r="DU867" i="5"/>
  <c r="CG867" i="5"/>
  <c r="CH867" i="5"/>
  <c r="CI867" i="5"/>
  <c r="CJ867" i="5"/>
  <c r="CK867" i="5"/>
  <c r="CL867" i="5"/>
  <c r="CM867" i="5"/>
  <c r="CN867" i="5"/>
  <c r="CO867" i="5"/>
  <c r="CP867" i="5"/>
  <c r="CQ867" i="5"/>
  <c r="CR867" i="5"/>
  <c r="CS867" i="5"/>
  <c r="CT867" i="5"/>
  <c r="CU867" i="5"/>
  <c r="CV867" i="5"/>
  <c r="CW867" i="5"/>
  <c r="CX867" i="5"/>
  <c r="CY867" i="5"/>
  <c r="CZ867" i="5"/>
  <c r="DA867" i="5"/>
  <c r="DB867" i="5"/>
  <c r="DC867" i="5"/>
  <c r="DD867" i="5"/>
  <c r="DE867" i="5"/>
  <c r="DF867" i="5"/>
  <c r="DG867" i="5"/>
  <c r="DH867" i="5"/>
  <c r="DI867" i="5"/>
  <c r="DJ867" i="5"/>
  <c r="DK867" i="5"/>
  <c r="DL867" i="5"/>
  <c r="DM867" i="5"/>
  <c r="DN867" i="5"/>
  <c r="DO867" i="5"/>
  <c r="DP867" i="5"/>
  <c r="DQ867" i="5"/>
  <c r="A868" i="5"/>
  <c r="DR868" i="5"/>
  <c r="CD868" i="5"/>
  <c r="DS868" i="5"/>
  <c r="CE868" i="5"/>
  <c r="DT868" i="5"/>
  <c r="CF868" i="5"/>
  <c r="DU868" i="5"/>
  <c r="CG868" i="5"/>
  <c r="CH868" i="5"/>
  <c r="CI868" i="5"/>
  <c r="CJ868" i="5"/>
  <c r="CK868" i="5"/>
  <c r="CL868" i="5"/>
  <c r="CM868" i="5"/>
  <c r="CN868" i="5"/>
  <c r="CO868" i="5"/>
  <c r="CP868" i="5"/>
  <c r="CQ868" i="5"/>
  <c r="CR868" i="5"/>
  <c r="CS868" i="5"/>
  <c r="CT868" i="5"/>
  <c r="CU868" i="5"/>
  <c r="CV868" i="5"/>
  <c r="CW868" i="5"/>
  <c r="CX868" i="5"/>
  <c r="CY868" i="5"/>
  <c r="CZ868" i="5"/>
  <c r="DA868" i="5"/>
  <c r="DB868" i="5"/>
  <c r="DC868" i="5"/>
  <c r="DD868" i="5"/>
  <c r="DE868" i="5"/>
  <c r="DF868" i="5"/>
  <c r="DG868" i="5"/>
  <c r="DH868" i="5"/>
  <c r="DI868" i="5"/>
  <c r="DJ868" i="5"/>
  <c r="DK868" i="5"/>
  <c r="DL868" i="5"/>
  <c r="DM868" i="5"/>
  <c r="DN868" i="5"/>
  <c r="DO868" i="5"/>
  <c r="DP868" i="5"/>
  <c r="DQ868" i="5"/>
  <c r="A880" i="5"/>
  <c r="DR880" i="5"/>
  <c r="CD880" i="5"/>
  <c r="DS880" i="5"/>
  <c r="CE880" i="5"/>
  <c r="DT880" i="5"/>
  <c r="CF880" i="5"/>
  <c r="DU880" i="5"/>
  <c r="CG880" i="5"/>
  <c r="CH880" i="5"/>
  <c r="CI880" i="5"/>
  <c r="CJ880" i="5"/>
  <c r="CK880" i="5"/>
  <c r="CL880" i="5"/>
  <c r="CM880" i="5"/>
  <c r="CN880" i="5"/>
  <c r="CO880" i="5"/>
  <c r="CP880" i="5"/>
  <c r="CQ880" i="5"/>
  <c r="CR880" i="5"/>
  <c r="CS880" i="5"/>
  <c r="CT880" i="5"/>
  <c r="CU880" i="5"/>
  <c r="CV880" i="5"/>
  <c r="CW880" i="5"/>
  <c r="CX880" i="5"/>
  <c r="CY880" i="5"/>
  <c r="CZ880" i="5"/>
  <c r="DA880" i="5"/>
  <c r="DB880" i="5"/>
  <c r="DC880" i="5"/>
  <c r="DD880" i="5"/>
  <c r="DE880" i="5"/>
  <c r="DF880" i="5"/>
  <c r="DG880" i="5"/>
  <c r="DH880" i="5"/>
  <c r="DI880" i="5"/>
  <c r="DJ880" i="5"/>
  <c r="DK880" i="5"/>
  <c r="DL880" i="5"/>
  <c r="DM880" i="5"/>
  <c r="DN880" i="5"/>
  <c r="DO880" i="5"/>
  <c r="DP880" i="5"/>
  <c r="DQ880" i="5"/>
  <c r="A887" i="5"/>
  <c r="DR887" i="5"/>
  <c r="CD887" i="5"/>
  <c r="DS887" i="5"/>
  <c r="CE887" i="5"/>
  <c r="DT887" i="5"/>
  <c r="CF887" i="5"/>
  <c r="DU887" i="5"/>
  <c r="CG887" i="5"/>
  <c r="CH887" i="5"/>
  <c r="CI887" i="5"/>
  <c r="CJ887" i="5"/>
  <c r="CK887" i="5"/>
  <c r="CL887" i="5"/>
  <c r="CM887" i="5"/>
  <c r="CN887" i="5"/>
  <c r="CO887" i="5"/>
  <c r="CP887" i="5"/>
  <c r="CQ887" i="5"/>
  <c r="CR887" i="5"/>
  <c r="CS887" i="5"/>
  <c r="CT887" i="5"/>
  <c r="CU887" i="5"/>
  <c r="CV887" i="5"/>
  <c r="CW887" i="5"/>
  <c r="CX887" i="5"/>
  <c r="CY887" i="5"/>
  <c r="CZ887" i="5"/>
  <c r="DA887" i="5"/>
  <c r="DB887" i="5"/>
  <c r="DC887" i="5"/>
  <c r="DD887" i="5"/>
  <c r="DE887" i="5"/>
  <c r="DF887" i="5"/>
  <c r="DG887" i="5"/>
  <c r="DH887" i="5"/>
  <c r="DI887" i="5"/>
  <c r="DJ887" i="5"/>
  <c r="DK887" i="5"/>
  <c r="DL887" i="5"/>
  <c r="DM887" i="5"/>
  <c r="DN887" i="5"/>
  <c r="DO887" i="5"/>
  <c r="DP887" i="5"/>
  <c r="DQ887" i="5"/>
  <c r="A889" i="5"/>
  <c r="DR889" i="5"/>
  <c r="CD889" i="5"/>
  <c r="DS889" i="5"/>
  <c r="CE889" i="5"/>
  <c r="DT889" i="5"/>
  <c r="CF889" i="5"/>
  <c r="DU889" i="5"/>
  <c r="CG889" i="5"/>
  <c r="CH889" i="5"/>
  <c r="CI889" i="5"/>
  <c r="CJ889" i="5"/>
  <c r="CK889" i="5"/>
  <c r="CL889" i="5"/>
  <c r="CM889" i="5"/>
  <c r="CN889" i="5"/>
  <c r="CO889" i="5"/>
  <c r="CP889" i="5"/>
  <c r="CQ889" i="5"/>
  <c r="CR889" i="5"/>
  <c r="CS889" i="5"/>
  <c r="CT889" i="5"/>
  <c r="CU889" i="5"/>
  <c r="CV889" i="5"/>
  <c r="CW889" i="5"/>
  <c r="CX889" i="5"/>
  <c r="CY889" i="5"/>
  <c r="CZ889" i="5"/>
  <c r="DA889" i="5"/>
  <c r="DB889" i="5"/>
  <c r="DC889" i="5"/>
  <c r="DD889" i="5"/>
  <c r="DE889" i="5"/>
  <c r="DF889" i="5"/>
  <c r="DG889" i="5"/>
  <c r="DH889" i="5"/>
  <c r="DI889" i="5"/>
  <c r="DJ889" i="5"/>
  <c r="DK889" i="5"/>
  <c r="DL889" i="5"/>
  <c r="DM889" i="5"/>
  <c r="DN889" i="5"/>
  <c r="DO889" i="5"/>
  <c r="DP889" i="5"/>
  <c r="DQ889" i="5"/>
  <c r="A890" i="5"/>
  <c r="DR890" i="5"/>
  <c r="CD890" i="5"/>
  <c r="DS890" i="5"/>
  <c r="CE890" i="5"/>
  <c r="DT890" i="5"/>
  <c r="CF890" i="5"/>
  <c r="DU890" i="5"/>
  <c r="CG890" i="5"/>
  <c r="CH890" i="5"/>
  <c r="CI890" i="5"/>
  <c r="CJ890" i="5"/>
  <c r="CK890" i="5"/>
  <c r="CL890" i="5"/>
  <c r="CM890" i="5"/>
  <c r="CN890" i="5"/>
  <c r="CO890" i="5"/>
  <c r="CP890" i="5"/>
  <c r="CQ890" i="5"/>
  <c r="CR890" i="5"/>
  <c r="CS890" i="5"/>
  <c r="CT890" i="5"/>
  <c r="CU890" i="5"/>
  <c r="CV890" i="5"/>
  <c r="CW890" i="5"/>
  <c r="CX890" i="5"/>
  <c r="CY890" i="5"/>
  <c r="CZ890" i="5"/>
  <c r="DA890" i="5"/>
  <c r="DB890" i="5"/>
  <c r="DC890" i="5"/>
  <c r="DD890" i="5"/>
  <c r="DE890" i="5"/>
  <c r="DF890" i="5"/>
  <c r="DG890" i="5"/>
  <c r="DH890" i="5"/>
  <c r="DI890" i="5"/>
  <c r="DJ890" i="5"/>
  <c r="DK890" i="5"/>
  <c r="DL890" i="5"/>
  <c r="DM890" i="5"/>
  <c r="DN890" i="5"/>
  <c r="DO890" i="5"/>
  <c r="DP890" i="5"/>
  <c r="DQ890" i="5"/>
  <c r="A891" i="5"/>
  <c r="DR891" i="5"/>
  <c r="CD891" i="5"/>
  <c r="DS891" i="5"/>
  <c r="CE891" i="5"/>
  <c r="DT891" i="5"/>
  <c r="CF891" i="5"/>
  <c r="DU891" i="5"/>
  <c r="CG891" i="5"/>
  <c r="CH891" i="5"/>
  <c r="CI891" i="5"/>
  <c r="CJ891" i="5"/>
  <c r="CK891" i="5"/>
  <c r="CL891" i="5"/>
  <c r="CM891" i="5"/>
  <c r="CN891" i="5"/>
  <c r="CO891" i="5"/>
  <c r="CP891" i="5"/>
  <c r="CQ891" i="5"/>
  <c r="CR891" i="5"/>
  <c r="CS891" i="5"/>
  <c r="CT891" i="5"/>
  <c r="CU891" i="5"/>
  <c r="CV891" i="5"/>
  <c r="CW891" i="5"/>
  <c r="CX891" i="5"/>
  <c r="CY891" i="5"/>
  <c r="CZ891" i="5"/>
  <c r="DA891" i="5"/>
  <c r="DB891" i="5"/>
  <c r="DC891" i="5"/>
  <c r="DD891" i="5"/>
  <c r="DE891" i="5"/>
  <c r="DF891" i="5"/>
  <c r="DG891" i="5"/>
  <c r="DH891" i="5"/>
  <c r="DI891" i="5"/>
  <c r="DJ891" i="5"/>
  <c r="DK891" i="5"/>
  <c r="DL891" i="5"/>
  <c r="DM891" i="5"/>
  <c r="DN891" i="5"/>
  <c r="DO891" i="5"/>
  <c r="DP891" i="5"/>
  <c r="DQ891" i="5"/>
  <c r="A892" i="5"/>
  <c r="DR892" i="5"/>
  <c r="CD892" i="5"/>
  <c r="DS892" i="5"/>
  <c r="CE892" i="5"/>
  <c r="DT892" i="5"/>
  <c r="CF892" i="5"/>
  <c r="DU892" i="5"/>
  <c r="CG892" i="5"/>
  <c r="CH892" i="5"/>
  <c r="CI892" i="5"/>
  <c r="CJ892" i="5"/>
  <c r="CK892" i="5"/>
  <c r="CL892" i="5"/>
  <c r="CM892" i="5"/>
  <c r="CN892" i="5"/>
  <c r="CO892" i="5"/>
  <c r="CP892" i="5"/>
  <c r="CQ892" i="5"/>
  <c r="CR892" i="5"/>
  <c r="CS892" i="5"/>
  <c r="CT892" i="5"/>
  <c r="CU892" i="5"/>
  <c r="CV892" i="5"/>
  <c r="CW892" i="5"/>
  <c r="CX892" i="5"/>
  <c r="CY892" i="5"/>
  <c r="CZ892" i="5"/>
  <c r="DA892" i="5"/>
  <c r="DB892" i="5"/>
  <c r="DC892" i="5"/>
  <c r="DD892" i="5"/>
  <c r="DE892" i="5"/>
  <c r="DF892" i="5"/>
  <c r="DG892" i="5"/>
  <c r="DH892" i="5"/>
  <c r="DI892" i="5"/>
  <c r="DJ892" i="5"/>
  <c r="DK892" i="5"/>
  <c r="DL892" i="5"/>
  <c r="DM892" i="5"/>
  <c r="DN892" i="5"/>
  <c r="DO892" i="5"/>
  <c r="DP892" i="5"/>
  <c r="DQ892" i="5"/>
  <c r="A893" i="5"/>
  <c r="DR893" i="5"/>
  <c r="CD893" i="5"/>
  <c r="DS893" i="5"/>
  <c r="CE893" i="5"/>
  <c r="DT893" i="5"/>
  <c r="CF893" i="5"/>
  <c r="DU893" i="5"/>
  <c r="CG893" i="5"/>
  <c r="CH893" i="5"/>
  <c r="CI893" i="5"/>
  <c r="CJ893" i="5"/>
  <c r="CK893" i="5"/>
  <c r="CL893" i="5"/>
  <c r="CM893" i="5"/>
  <c r="CN893" i="5"/>
  <c r="CO893" i="5"/>
  <c r="CP893" i="5"/>
  <c r="CQ893" i="5"/>
  <c r="CR893" i="5"/>
  <c r="CS893" i="5"/>
  <c r="CT893" i="5"/>
  <c r="CU893" i="5"/>
  <c r="CV893" i="5"/>
  <c r="CW893" i="5"/>
  <c r="CX893" i="5"/>
  <c r="CY893" i="5"/>
  <c r="CZ893" i="5"/>
  <c r="DA893" i="5"/>
  <c r="DB893" i="5"/>
  <c r="DC893" i="5"/>
  <c r="DD893" i="5"/>
  <c r="DE893" i="5"/>
  <c r="DF893" i="5"/>
  <c r="DG893" i="5"/>
  <c r="DH893" i="5"/>
  <c r="DI893" i="5"/>
  <c r="DJ893" i="5"/>
  <c r="DK893" i="5"/>
  <c r="DL893" i="5"/>
  <c r="DM893" i="5"/>
  <c r="DN893" i="5"/>
  <c r="DO893" i="5"/>
  <c r="DP893" i="5"/>
  <c r="DQ893" i="5"/>
  <c r="A894" i="5"/>
  <c r="DR894" i="5"/>
  <c r="CD894" i="5"/>
  <c r="DS894" i="5"/>
  <c r="CE894" i="5"/>
  <c r="DT894" i="5"/>
  <c r="CF894" i="5"/>
  <c r="DU894" i="5"/>
  <c r="CG894" i="5"/>
  <c r="CH894" i="5"/>
  <c r="CI894" i="5"/>
  <c r="CJ894" i="5"/>
  <c r="CK894" i="5"/>
  <c r="CL894" i="5"/>
  <c r="CM894" i="5"/>
  <c r="CN894" i="5"/>
  <c r="CO894" i="5"/>
  <c r="CP894" i="5"/>
  <c r="CQ894" i="5"/>
  <c r="CR894" i="5"/>
  <c r="CS894" i="5"/>
  <c r="CT894" i="5"/>
  <c r="CU894" i="5"/>
  <c r="CV894" i="5"/>
  <c r="CW894" i="5"/>
  <c r="CX894" i="5"/>
  <c r="CY894" i="5"/>
  <c r="CZ894" i="5"/>
  <c r="DA894" i="5"/>
  <c r="DB894" i="5"/>
  <c r="DC894" i="5"/>
  <c r="DD894" i="5"/>
  <c r="DE894" i="5"/>
  <c r="DF894" i="5"/>
  <c r="DG894" i="5"/>
  <c r="DH894" i="5"/>
  <c r="DI894" i="5"/>
  <c r="DJ894" i="5"/>
  <c r="DK894" i="5"/>
  <c r="DL894" i="5"/>
  <c r="DM894" i="5"/>
  <c r="DN894" i="5"/>
  <c r="DO894" i="5"/>
  <c r="DP894" i="5"/>
  <c r="DQ894" i="5"/>
  <c r="A896" i="5"/>
  <c r="B896" i="5"/>
  <c r="DR896" i="5"/>
  <c r="CD896" i="5"/>
  <c r="DS896" i="5"/>
  <c r="CE896" i="5"/>
  <c r="DT896" i="5"/>
  <c r="CF896" i="5"/>
  <c r="DU896" i="5"/>
  <c r="CG896" i="5"/>
  <c r="CH896" i="5"/>
  <c r="CI896" i="5"/>
  <c r="CJ896" i="5"/>
  <c r="CK896" i="5"/>
  <c r="CL896" i="5"/>
  <c r="CM896" i="5"/>
  <c r="CN896" i="5"/>
  <c r="CO896" i="5"/>
  <c r="CP896" i="5"/>
  <c r="CQ896" i="5"/>
  <c r="CR896" i="5"/>
  <c r="CS896" i="5"/>
  <c r="CT896" i="5"/>
  <c r="CU896" i="5"/>
  <c r="CV896" i="5"/>
  <c r="CW896" i="5"/>
  <c r="CX896" i="5"/>
  <c r="CY896" i="5"/>
  <c r="CZ896" i="5"/>
  <c r="DA896" i="5"/>
  <c r="DB896" i="5"/>
  <c r="DC896" i="5"/>
  <c r="DD896" i="5"/>
  <c r="DE896" i="5"/>
  <c r="DF896" i="5"/>
  <c r="DG896" i="5"/>
  <c r="DH896" i="5"/>
  <c r="DI896" i="5"/>
  <c r="DJ896" i="5"/>
  <c r="DK896" i="5"/>
  <c r="DL896" i="5"/>
  <c r="DM896" i="5"/>
  <c r="DN896" i="5"/>
  <c r="DO896" i="5"/>
  <c r="DP896" i="5"/>
  <c r="DQ896" i="5"/>
  <c r="A897" i="5"/>
  <c r="B897" i="5"/>
  <c r="DR897" i="5"/>
  <c r="CD897" i="5"/>
  <c r="DS897" i="5"/>
  <c r="CE897" i="5"/>
  <c r="DT897" i="5"/>
  <c r="CF897" i="5"/>
  <c r="DU897" i="5"/>
  <c r="CG897" i="5"/>
  <c r="CH897" i="5"/>
  <c r="CI897" i="5"/>
  <c r="CJ897" i="5"/>
  <c r="CK897" i="5"/>
  <c r="CL897" i="5"/>
  <c r="CM897" i="5"/>
  <c r="CN897" i="5"/>
  <c r="CO897" i="5"/>
  <c r="CP897" i="5"/>
  <c r="CQ897" i="5"/>
  <c r="CR897" i="5"/>
  <c r="CS897" i="5"/>
  <c r="CT897" i="5"/>
  <c r="CU897" i="5"/>
  <c r="CV897" i="5"/>
  <c r="CW897" i="5"/>
  <c r="CX897" i="5"/>
  <c r="CY897" i="5"/>
  <c r="CZ897" i="5"/>
  <c r="DA897" i="5"/>
  <c r="DB897" i="5"/>
  <c r="DC897" i="5"/>
  <c r="DD897" i="5"/>
  <c r="DE897" i="5"/>
  <c r="DF897" i="5"/>
  <c r="DG897" i="5"/>
  <c r="DH897" i="5"/>
  <c r="DI897" i="5"/>
  <c r="DJ897" i="5"/>
  <c r="DK897" i="5"/>
  <c r="DL897" i="5"/>
  <c r="DM897" i="5"/>
  <c r="DN897" i="5"/>
  <c r="DO897" i="5"/>
  <c r="DP897" i="5"/>
  <c r="DQ897" i="5"/>
  <c r="A898" i="5"/>
  <c r="B898" i="5"/>
  <c r="DR898" i="5"/>
  <c r="CD898" i="5"/>
  <c r="DS898" i="5"/>
  <c r="CE898" i="5"/>
  <c r="DT898" i="5"/>
  <c r="CF898" i="5"/>
  <c r="DU898" i="5"/>
  <c r="CG898" i="5"/>
  <c r="CH898" i="5"/>
  <c r="CI898" i="5"/>
  <c r="CJ898" i="5"/>
  <c r="CK898" i="5"/>
  <c r="CL898" i="5"/>
  <c r="CM898" i="5"/>
  <c r="CN898" i="5"/>
  <c r="CO898" i="5"/>
  <c r="CP898" i="5"/>
  <c r="CQ898" i="5"/>
  <c r="CR898" i="5"/>
  <c r="CS898" i="5"/>
  <c r="CT898" i="5"/>
  <c r="CU898" i="5"/>
  <c r="CV898" i="5"/>
  <c r="CW898" i="5"/>
  <c r="CX898" i="5"/>
  <c r="CY898" i="5"/>
  <c r="CZ898" i="5"/>
  <c r="DA898" i="5"/>
  <c r="DB898" i="5"/>
  <c r="DC898" i="5"/>
  <c r="DD898" i="5"/>
  <c r="DE898" i="5"/>
  <c r="DF898" i="5"/>
  <c r="DG898" i="5"/>
  <c r="DH898" i="5"/>
  <c r="DI898" i="5"/>
  <c r="DJ898" i="5"/>
  <c r="DK898" i="5"/>
  <c r="DL898" i="5"/>
  <c r="DM898" i="5"/>
  <c r="DN898" i="5"/>
  <c r="DO898" i="5"/>
  <c r="DP898" i="5"/>
  <c r="DQ898" i="5"/>
  <c r="B900" i="5"/>
  <c r="C900" i="5"/>
  <c r="D900" i="5"/>
  <c r="E900" i="5"/>
  <c r="F900" i="5"/>
  <c r="G900" i="5"/>
  <c r="H900" i="5"/>
  <c r="I900" i="5"/>
  <c r="J900" i="5"/>
  <c r="K900" i="5"/>
  <c r="O900" i="5"/>
  <c r="P900" i="5"/>
  <c r="Q900" i="5"/>
  <c r="R900" i="5"/>
  <c r="S900" i="5"/>
  <c r="U900" i="5"/>
  <c r="V900" i="5"/>
  <c r="W900" i="5"/>
  <c r="X900" i="5"/>
  <c r="Y900" i="5"/>
  <c r="Z900" i="5"/>
  <c r="AA900" i="5"/>
  <c r="AB900" i="5"/>
  <c r="AC900" i="5"/>
  <c r="AD900" i="5"/>
  <c r="AE900" i="5"/>
  <c r="AF900" i="5"/>
  <c r="AG900" i="5"/>
  <c r="AH900" i="5"/>
  <c r="AI900" i="5"/>
  <c r="AJ900" i="5"/>
  <c r="AK900" i="5"/>
  <c r="AL900" i="5"/>
  <c r="AN900" i="5"/>
  <c r="AO900" i="5"/>
  <c r="AP900" i="5"/>
  <c r="AQ900" i="5"/>
  <c r="AR900" i="5"/>
  <c r="AS900" i="5"/>
  <c r="AT900" i="5"/>
  <c r="AU900" i="5"/>
  <c r="AV900" i="5"/>
  <c r="AY900" i="5"/>
  <c r="AZ900" i="5"/>
  <c r="BA900" i="5"/>
  <c r="BB900" i="5"/>
  <c r="BC900" i="5"/>
  <c r="BD900" i="5"/>
  <c r="BE900" i="5"/>
  <c r="BG900" i="5"/>
  <c r="BH900" i="5"/>
  <c r="BI900" i="5"/>
  <c r="BJ900" i="5"/>
  <c r="BM900" i="5"/>
  <c r="BN900" i="5"/>
  <c r="BO900" i="5"/>
  <c r="BP900" i="5"/>
  <c r="BQ900" i="5"/>
  <c r="BR900" i="5"/>
  <c r="BS900" i="5"/>
  <c r="BT900" i="5"/>
  <c r="BU900" i="5"/>
  <c r="BV900" i="5"/>
  <c r="BW900" i="5"/>
  <c r="BX900" i="5"/>
  <c r="BZ900" i="5"/>
  <c r="CA900" i="5"/>
  <c r="CB900" i="5"/>
  <c r="CC900" i="5"/>
  <c r="DR904" i="5"/>
  <c r="CD904" i="5"/>
  <c r="DS904" i="5"/>
  <c r="CE904" i="5"/>
  <c r="DT904" i="5"/>
  <c r="CF904" i="5"/>
  <c r="DU904" i="5"/>
  <c r="CG904" i="5"/>
  <c r="CH904" i="5"/>
  <c r="CI904" i="5"/>
  <c r="CJ904" i="5"/>
  <c r="CK904" i="5"/>
  <c r="CL904" i="5"/>
  <c r="CM904" i="5"/>
  <c r="CN904" i="5"/>
  <c r="CO904" i="5"/>
  <c r="CP904" i="5"/>
  <c r="CQ904" i="5"/>
  <c r="CR904" i="5"/>
  <c r="CS904" i="5"/>
  <c r="CT904" i="5"/>
  <c r="CU904" i="5"/>
  <c r="CV904" i="5"/>
  <c r="CW904" i="5"/>
  <c r="CX904" i="5"/>
  <c r="CY904" i="5"/>
  <c r="CZ904" i="5"/>
  <c r="DA904" i="5"/>
  <c r="DB904" i="5"/>
  <c r="DC904" i="5"/>
  <c r="DD904" i="5"/>
  <c r="DE904" i="5"/>
  <c r="DF904" i="5"/>
  <c r="DG904" i="5"/>
  <c r="DH904" i="5"/>
  <c r="DI904" i="5"/>
  <c r="DJ904" i="5"/>
  <c r="DK904" i="5"/>
  <c r="DL904" i="5"/>
  <c r="DM904" i="5"/>
  <c r="DN904" i="5"/>
  <c r="DO904" i="5"/>
  <c r="DP904" i="5"/>
  <c r="DQ904" i="5"/>
  <c r="DR905" i="5"/>
  <c r="CD905" i="5"/>
  <c r="DS905" i="5"/>
  <c r="CE905" i="5"/>
  <c r="DT905" i="5"/>
  <c r="CF905" i="5"/>
  <c r="DU905" i="5"/>
  <c r="CG905" i="5"/>
  <c r="CH905" i="5"/>
  <c r="CI905" i="5"/>
  <c r="CJ905" i="5"/>
  <c r="CK905" i="5"/>
  <c r="CL905" i="5"/>
  <c r="CM905" i="5"/>
  <c r="CN905" i="5"/>
  <c r="CO905" i="5"/>
  <c r="CP905" i="5"/>
  <c r="CQ905" i="5"/>
  <c r="CR905" i="5"/>
  <c r="CS905" i="5"/>
  <c r="CT905" i="5"/>
  <c r="CU905" i="5"/>
  <c r="CV905" i="5"/>
  <c r="CW905" i="5"/>
  <c r="CX905" i="5"/>
  <c r="CY905" i="5"/>
  <c r="CZ905" i="5"/>
  <c r="DA905" i="5"/>
  <c r="DB905" i="5"/>
  <c r="DC905" i="5"/>
  <c r="DD905" i="5"/>
  <c r="DE905" i="5"/>
  <c r="DF905" i="5"/>
  <c r="DG905" i="5"/>
  <c r="DH905" i="5"/>
  <c r="DI905" i="5"/>
  <c r="DJ905" i="5"/>
  <c r="DK905" i="5"/>
  <c r="DL905" i="5"/>
  <c r="DM905" i="5"/>
  <c r="DN905" i="5"/>
  <c r="DO905" i="5"/>
  <c r="DP905" i="5"/>
  <c r="DQ905" i="5"/>
  <c r="DR906" i="5"/>
  <c r="CD906" i="5"/>
  <c r="DS906" i="5"/>
  <c r="CE906" i="5"/>
  <c r="DT906" i="5"/>
  <c r="CF906" i="5"/>
  <c r="DU906" i="5"/>
  <c r="CG906" i="5"/>
  <c r="CH906" i="5"/>
  <c r="CI906" i="5"/>
  <c r="CJ906" i="5"/>
  <c r="CK906" i="5"/>
  <c r="CL906" i="5"/>
  <c r="CM906" i="5"/>
  <c r="CN906" i="5"/>
  <c r="CO906" i="5"/>
  <c r="CP906" i="5"/>
  <c r="CQ906" i="5"/>
  <c r="CR906" i="5"/>
  <c r="CS906" i="5"/>
  <c r="CT906" i="5"/>
  <c r="CU906" i="5"/>
  <c r="CV906" i="5"/>
  <c r="CW906" i="5"/>
  <c r="CX906" i="5"/>
  <c r="CY906" i="5"/>
  <c r="CZ906" i="5"/>
  <c r="DA906" i="5"/>
  <c r="DB906" i="5"/>
  <c r="DC906" i="5"/>
  <c r="DD906" i="5"/>
  <c r="DE906" i="5"/>
  <c r="DF906" i="5"/>
  <c r="DG906" i="5"/>
  <c r="DH906" i="5"/>
  <c r="DI906" i="5"/>
  <c r="DJ906" i="5"/>
  <c r="DK906" i="5"/>
  <c r="DL906" i="5"/>
  <c r="DM906" i="5"/>
  <c r="DN906" i="5"/>
  <c r="DO906" i="5"/>
  <c r="DP906" i="5"/>
  <c r="DQ906" i="5"/>
  <c r="DR907" i="5"/>
  <c r="CD907" i="5"/>
  <c r="DS907" i="5"/>
  <c r="CE907" i="5"/>
  <c r="DT907" i="5"/>
  <c r="CF907" i="5"/>
  <c r="DU907" i="5"/>
  <c r="CG907" i="5"/>
  <c r="CH907" i="5"/>
  <c r="CI907" i="5"/>
  <c r="CJ907" i="5"/>
  <c r="CK907" i="5"/>
  <c r="CL907" i="5"/>
  <c r="CM907" i="5"/>
  <c r="CN907" i="5"/>
  <c r="CO907" i="5"/>
  <c r="CP907" i="5"/>
  <c r="CQ907" i="5"/>
  <c r="CR907" i="5"/>
  <c r="CS907" i="5"/>
  <c r="CT907" i="5"/>
  <c r="CU907" i="5"/>
  <c r="CV907" i="5"/>
  <c r="CW907" i="5"/>
  <c r="CX907" i="5"/>
  <c r="CY907" i="5"/>
  <c r="CZ907" i="5"/>
  <c r="DA907" i="5"/>
  <c r="DB907" i="5"/>
  <c r="DC907" i="5"/>
  <c r="DD907" i="5"/>
  <c r="DE907" i="5"/>
  <c r="DF907" i="5"/>
  <c r="DG907" i="5"/>
  <c r="DH907" i="5"/>
  <c r="DI907" i="5"/>
  <c r="DJ907" i="5"/>
  <c r="DK907" i="5"/>
  <c r="DL907" i="5"/>
  <c r="DM907" i="5"/>
  <c r="DN907" i="5"/>
  <c r="DO907" i="5"/>
  <c r="DP907" i="5"/>
  <c r="DQ907" i="5"/>
  <c r="DR908" i="5"/>
  <c r="CD908" i="5"/>
  <c r="DS908" i="5"/>
  <c r="CE908" i="5"/>
  <c r="DT908" i="5"/>
  <c r="CF908" i="5"/>
  <c r="DU908" i="5"/>
  <c r="CG908" i="5"/>
  <c r="CH908" i="5"/>
  <c r="CI908" i="5"/>
  <c r="CJ908" i="5"/>
  <c r="CK908" i="5"/>
  <c r="CL908" i="5"/>
  <c r="CM908" i="5"/>
  <c r="CN908" i="5"/>
  <c r="CO908" i="5"/>
  <c r="CP908" i="5"/>
  <c r="CQ908" i="5"/>
  <c r="CR908" i="5"/>
  <c r="CS908" i="5"/>
  <c r="CT908" i="5"/>
  <c r="CU908" i="5"/>
  <c r="CV908" i="5"/>
  <c r="CW908" i="5"/>
  <c r="CX908" i="5"/>
  <c r="CY908" i="5"/>
  <c r="CZ908" i="5"/>
  <c r="DA908" i="5"/>
  <c r="DB908" i="5"/>
  <c r="DC908" i="5"/>
  <c r="DD908" i="5"/>
  <c r="DE908" i="5"/>
  <c r="DF908" i="5"/>
  <c r="DG908" i="5"/>
  <c r="DH908" i="5"/>
  <c r="DI908" i="5"/>
  <c r="DJ908" i="5"/>
  <c r="DK908" i="5"/>
  <c r="DL908" i="5"/>
  <c r="DM908" i="5"/>
  <c r="DN908" i="5"/>
  <c r="DO908" i="5"/>
  <c r="DP908" i="5"/>
  <c r="DQ908" i="5"/>
  <c r="DR909" i="5"/>
  <c r="CD909" i="5"/>
  <c r="DS909" i="5"/>
  <c r="CE909" i="5"/>
  <c r="DT909" i="5"/>
  <c r="CF909" i="5"/>
  <c r="DU909" i="5"/>
  <c r="CG909" i="5"/>
  <c r="CH909" i="5"/>
  <c r="CI909" i="5"/>
  <c r="CJ909" i="5"/>
  <c r="CK909" i="5"/>
  <c r="CL909" i="5"/>
  <c r="CM909" i="5"/>
  <c r="CN909" i="5"/>
  <c r="CO909" i="5"/>
  <c r="CP909" i="5"/>
  <c r="CQ909" i="5"/>
  <c r="CR909" i="5"/>
  <c r="CS909" i="5"/>
  <c r="CT909" i="5"/>
  <c r="CU909" i="5"/>
  <c r="CV909" i="5"/>
  <c r="CW909" i="5"/>
  <c r="CX909" i="5"/>
  <c r="CY909" i="5"/>
  <c r="CZ909" i="5"/>
  <c r="DA909" i="5"/>
  <c r="DB909" i="5"/>
  <c r="DC909" i="5"/>
  <c r="DD909" i="5"/>
  <c r="DE909" i="5"/>
  <c r="DF909" i="5"/>
  <c r="DG909" i="5"/>
  <c r="DH909" i="5"/>
  <c r="DI909" i="5"/>
  <c r="DJ909" i="5"/>
  <c r="DK909" i="5"/>
  <c r="DL909" i="5"/>
  <c r="DM909" i="5"/>
  <c r="DN909" i="5"/>
  <c r="DO909" i="5"/>
  <c r="DP909" i="5"/>
  <c r="DQ909" i="5"/>
  <c r="DR910" i="5"/>
  <c r="CD910" i="5"/>
  <c r="DS910" i="5"/>
  <c r="CE910" i="5"/>
  <c r="DT910" i="5"/>
  <c r="CF910" i="5"/>
  <c r="DU910" i="5"/>
  <c r="CG910" i="5"/>
  <c r="CH910" i="5"/>
  <c r="CI910" i="5"/>
  <c r="CJ910" i="5"/>
  <c r="CK910" i="5"/>
  <c r="CL910" i="5"/>
  <c r="CM910" i="5"/>
  <c r="CN910" i="5"/>
  <c r="CO910" i="5"/>
  <c r="CP910" i="5"/>
  <c r="CQ910" i="5"/>
  <c r="CR910" i="5"/>
  <c r="CS910" i="5"/>
  <c r="CT910" i="5"/>
  <c r="CU910" i="5"/>
  <c r="CV910" i="5"/>
  <c r="CW910" i="5"/>
  <c r="CX910" i="5"/>
  <c r="CY910" i="5"/>
  <c r="CZ910" i="5"/>
  <c r="DA910" i="5"/>
  <c r="DB910" i="5"/>
  <c r="DC910" i="5"/>
  <c r="DD910" i="5"/>
  <c r="DE910" i="5"/>
  <c r="DF910" i="5"/>
  <c r="DG910" i="5"/>
  <c r="DH910" i="5"/>
  <c r="DI910" i="5"/>
  <c r="DJ910" i="5"/>
  <c r="DK910" i="5"/>
  <c r="DL910" i="5"/>
  <c r="DM910" i="5"/>
  <c r="DN910" i="5"/>
  <c r="DO910" i="5"/>
  <c r="DP910" i="5"/>
  <c r="DQ910" i="5"/>
  <c r="DR911" i="5"/>
  <c r="CD911" i="5"/>
  <c r="DS911" i="5"/>
  <c r="CE911" i="5"/>
  <c r="DT911" i="5"/>
  <c r="CF911" i="5"/>
  <c r="DU911" i="5"/>
  <c r="CG911" i="5"/>
  <c r="CH911" i="5"/>
  <c r="CI911" i="5"/>
  <c r="CJ911" i="5"/>
  <c r="CK911" i="5"/>
  <c r="CL911" i="5"/>
  <c r="CM911" i="5"/>
  <c r="CN911" i="5"/>
  <c r="CO911" i="5"/>
  <c r="CP911" i="5"/>
  <c r="CQ911" i="5"/>
  <c r="CR911" i="5"/>
  <c r="CS911" i="5"/>
  <c r="CT911" i="5"/>
  <c r="CU911" i="5"/>
  <c r="CV911" i="5"/>
  <c r="CW911" i="5"/>
  <c r="CX911" i="5"/>
  <c r="CY911" i="5"/>
  <c r="CZ911" i="5"/>
  <c r="DA911" i="5"/>
  <c r="DB911" i="5"/>
  <c r="DC911" i="5"/>
  <c r="DD911" i="5"/>
  <c r="DE911" i="5"/>
  <c r="DF911" i="5"/>
  <c r="DG911" i="5"/>
  <c r="DH911" i="5"/>
  <c r="DI911" i="5"/>
  <c r="DJ911" i="5"/>
  <c r="DK911" i="5"/>
  <c r="DL911" i="5"/>
  <c r="DM911" i="5"/>
  <c r="DN911" i="5"/>
  <c r="DO911" i="5"/>
  <c r="DP911" i="5"/>
  <c r="DQ911" i="5"/>
  <c r="DR912" i="5"/>
  <c r="CD912" i="5"/>
  <c r="DS912" i="5"/>
  <c r="CE912" i="5"/>
  <c r="DT912" i="5"/>
  <c r="CF912" i="5"/>
  <c r="DU912" i="5"/>
  <c r="CG912" i="5"/>
  <c r="CH912" i="5"/>
  <c r="CI912" i="5"/>
  <c r="CJ912" i="5"/>
  <c r="CK912" i="5"/>
  <c r="CL912" i="5"/>
  <c r="CM912" i="5"/>
  <c r="CN912" i="5"/>
  <c r="CO912" i="5"/>
  <c r="CP912" i="5"/>
  <c r="CQ912" i="5"/>
  <c r="CR912" i="5"/>
  <c r="CS912" i="5"/>
  <c r="CT912" i="5"/>
  <c r="CU912" i="5"/>
  <c r="CV912" i="5"/>
  <c r="CW912" i="5"/>
  <c r="CX912" i="5"/>
  <c r="CY912" i="5"/>
  <c r="CZ912" i="5"/>
  <c r="DA912" i="5"/>
  <c r="DB912" i="5"/>
  <c r="DC912" i="5"/>
  <c r="DD912" i="5"/>
  <c r="DE912" i="5"/>
  <c r="DF912" i="5"/>
  <c r="DG912" i="5"/>
  <c r="DH912" i="5"/>
  <c r="DI912" i="5"/>
  <c r="DJ912" i="5"/>
  <c r="DK912" i="5"/>
  <c r="DL912" i="5"/>
  <c r="DM912" i="5"/>
  <c r="DN912" i="5"/>
  <c r="DO912" i="5"/>
  <c r="DP912" i="5"/>
  <c r="DQ912" i="5"/>
  <c r="DR913" i="5"/>
  <c r="CD913" i="5"/>
  <c r="DS913" i="5"/>
  <c r="CE913" i="5"/>
  <c r="DT913" i="5"/>
  <c r="CF913" i="5"/>
  <c r="DU913" i="5"/>
  <c r="CG913" i="5"/>
  <c r="CH913" i="5"/>
  <c r="CI913" i="5"/>
  <c r="CJ913" i="5"/>
  <c r="CK913" i="5"/>
  <c r="CL913" i="5"/>
  <c r="CM913" i="5"/>
  <c r="CN913" i="5"/>
  <c r="CO913" i="5"/>
  <c r="CP913" i="5"/>
  <c r="CQ913" i="5"/>
  <c r="CR913" i="5"/>
  <c r="CS913" i="5"/>
  <c r="CT913" i="5"/>
  <c r="CU913" i="5"/>
  <c r="CV913" i="5"/>
  <c r="CW913" i="5"/>
  <c r="CX913" i="5"/>
  <c r="CY913" i="5"/>
  <c r="CZ913" i="5"/>
  <c r="DA913" i="5"/>
  <c r="DB913" i="5"/>
  <c r="DC913" i="5"/>
  <c r="DD913" i="5"/>
  <c r="DE913" i="5"/>
  <c r="DF913" i="5"/>
  <c r="DG913" i="5"/>
  <c r="DH913" i="5"/>
  <c r="DI913" i="5"/>
  <c r="DJ913" i="5"/>
  <c r="DK913" i="5"/>
  <c r="DL913" i="5"/>
  <c r="DM913" i="5"/>
  <c r="DN913" i="5"/>
  <c r="DO913" i="5"/>
  <c r="DP913" i="5"/>
  <c r="DQ913" i="5"/>
  <c r="DR914" i="5"/>
  <c r="CD914" i="5"/>
  <c r="DS914" i="5"/>
  <c r="CE914" i="5"/>
  <c r="DT914" i="5"/>
  <c r="CF914" i="5"/>
  <c r="DU914" i="5"/>
  <c r="CG914" i="5"/>
  <c r="CH914" i="5"/>
  <c r="CI914" i="5"/>
  <c r="CJ914" i="5"/>
  <c r="CK914" i="5"/>
  <c r="CL914" i="5"/>
  <c r="CM914" i="5"/>
  <c r="CN914" i="5"/>
  <c r="CO914" i="5"/>
  <c r="CP914" i="5"/>
  <c r="CQ914" i="5"/>
  <c r="CR914" i="5"/>
  <c r="CS914" i="5"/>
  <c r="CT914" i="5"/>
  <c r="CU914" i="5"/>
  <c r="CV914" i="5"/>
  <c r="CW914" i="5"/>
  <c r="CX914" i="5"/>
  <c r="CY914" i="5"/>
  <c r="CZ914" i="5"/>
  <c r="DA914" i="5"/>
  <c r="DB914" i="5"/>
  <c r="DC914" i="5"/>
  <c r="DD914" i="5"/>
  <c r="DE914" i="5"/>
  <c r="DF914" i="5"/>
  <c r="DG914" i="5"/>
  <c r="DH914" i="5"/>
  <c r="DI914" i="5"/>
  <c r="DJ914" i="5"/>
  <c r="DK914" i="5"/>
  <c r="DL914" i="5"/>
  <c r="DM914" i="5"/>
  <c r="DN914" i="5"/>
  <c r="DO914" i="5"/>
  <c r="DP914" i="5"/>
  <c r="DQ914" i="5"/>
  <c r="DR915" i="5"/>
  <c r="CD915" i="5"/>
  <c r="DS915" i="5"/>
  <c r="CE915" i="5"/>
  <c r="DT915" i="5"/>
  <c r="CF915" i="5"/>
  <c r="DU915" i="5"/>
  <c r="CG915" i="5"/>
  <c r="CH915" i="5"/>
  <c r="CI915" i="5"/>
  <c r="CJ915" i="5"/>
  <c r="CK915" i="5"/>
  <c r="CL915" i="5"/>
  <c r="CM915" i="5"/>
  <c r="CN915" i="5"/>
  <c r="CO915" i="5"/>
  <c r="CP915" i="5"/>
  <c r="CQ915" i="5"/>
  <c r="CR915" i="5"/>
  <c r="CS915" i="5"/>
  <c r="CT915" i="5"/>
  <c r="CU915" i="5"/>
  <c r="CV915" i="5"/>
  <c r="CW915" i="5"/>
  <c r="CX915" i="5"/>
  <c r="CY915" i="5"/>
  <c r="CZ915" i="5"/>
  <c r="DA915" i="5"/>
  <c r="DB915" i="5"/>
  <c r="DC915" i="5"/>
  <c r="DD915" i="5"/>
  <c r="DE915" i="5"/>
  <c r="DF915" i="5"/>
  <c r="DG915" i="5"/>
  <c r="DH915" i="5"/>
  <c r="DI915" i="5"/>
  <c r="DJ915" i="5"/>
  <c r="DK915" i="5"/>
  <c r="DL915" i="5"/>
  <c r="DM915" i="5"/>
  <c r="DN915" i="5"/>
  <c r="DO915" i="5"/>
  <c r="DP915" i="5"/>
  <c r="DQ915" i="5"/>
  <c r="A916" i="5"/>
  <c r="DR916" i="5"/>
  <c r="CD916" i="5"/>
  <c r="DS916" i="5"/>
  <c r="CE916" i="5"/>
  <c r="DT916" i="5"/>
  <c r="CF916" i="5"/>
  <c r="DU916" i="5"/>
  <c r="CG916" i="5"/>
  <c r="CH916" i="5"/>
  <c r="CI916" i="5"/>
  <c r="CJ916" i="5"/>
  <c r="CK916" i="5"/>
  <c r="CL916" i="5"/>
  <c r="CM916" i="5"/>
  <c r="CN916" i="5"/>
  <c r="CO916" i="5"/>
  <c r="CP916" i="5"/>
  <c r="CQ916" i="5"/>
  <c r="CR916" i="5"/>
  <c r="CS916" i="5"/>
  <c r="CT916" i="5"/>
  <c r="CU916" i="5"/>
  <c r="CV916" i="5"/>
  <c r="CW916" i="5"/>
  <c r="CX916" i="5"/>
  <c r="CY916" i="5"/>
  <c r="CZ916" i="5"/>
  <c r="DA916" i="5"/>
  <c r="DB916" i="5"/>
  <c r="DC916" i="5"/>
  <c r="DD916" i="5"/>
  <c r="DE916" i="5"/>
  <c r="DF916" i="5"/>
  <c r="DG916" i="5"/>
  <c r="DH916" i="5"/>
  <c r="DI916" i="5"/>
  <c r="DJ916" i="5"/>
  <c r="DK916" i="5"/>
  <c r="DL916" i="5"/>
  <c r="DM916" i="5"/>
  <c r="DN916" i="5"/>
  <c r="DO916" i="5"/>
  <c r="DP916" i="5"/>
  <c r="DQ916" i="5"/>
  <c r="A917" i="5"/>
  <c r="DR917" i="5"/>
  <c r="CD917" i="5"/>
  <c r="DS917" i="5"/>
  <c r="CE917" i="5"/>
  <c r="DT917" i="5"/>
  <c r="CF917" i="5"/>
  <c r="DU917" i="5"/>
  <c r="CG917" i="5"/>
  <c r="CH917" i="5"/>
  <c r="CI917" i="5"/>
  <c r="CJ917" i="5"/>
  <c r="CK917" i="5"/>
  <c r="CL917" i="5"/>
  <c r="CM917" i="5"/>
  <c r="CN917" i="5"/>
  <c r="CO917" i="5"/>
  <c r="CP917" i="5"/>
  <c r="CQ917" i="5"/>
  <c r="CR917" i="5"/>
  <c r="CS917" i="5"/>
  <c r="CT917" i="5"/>
  <c r="CU917" i="5"/>
  <c r="CV917" i="5"/>
  <c r="CW917" i="5"/>
  <c r="CX917" i="5"/>
  <c r="CY917" i="5"/>
  <c r="CZ917" i="5"/>
  <c r="DA917" i="5"/>
  <c r="DB917" i="5"/>
  <c r="DC917" i="5"/>
  <c r="DD917" i="5"/>
  <c r="DE917" i="5"/>
  <c r="DF917" i="5"/>
  <c r="DG917" i="5"/>
  <c r="DH917" i="5"/>
  <c r="DI917" i="5"/>
  <c r="DJ917" i="5"/>
  <c r="DK917" i="5"/>
  <c r="DL917" i="5"/>
  <c r="DM917" i="5"/>
  <c r="DN917" i="5"/>
  <c r="DO917" i="5"/>
  <c r="DP917" i="5"/>
  <c r="DQ917" i="5"/>
  <c r="A918" i="5"/>
  <c r="DR918" i="5"/>
  <c r="CD918" i="5"/>
  <c r="DS918" i="5"/>
  <c r="CE918" i="5"/>
  <c r="DT918" i="5"/>
  <c r="CF918" i="5"/>
  <c r="DU918" i="5"/>
  <c r="CG918" i="5"/>
  <c r="CH918" i="5"/>
  <c r="CI918" i="5"/>
  <c r="CJ918" i="5"/>
  <c r="CK918" i="5"/>
  <c r="CL918" i="5"/>
  <c r="CM918" i="5"/>
  <c r="CN918" i="5"/>
  <c r="CO918" i="5"/>
  <c r="CP918" i="5"/>
  <c r="CQ918" i="5"/>
  <c r="CR918" i="5"/>
  <c r="CS918" i="5"/>
  <c r="CT918" i="5"/>
  <c r="CU918" i="5"/>
  <c r="CV918" i="5"/>
  <c r="CW918" i="5"/>
  <c r="CX918" i="5"/>
  <c r="CY918" i="5"/>
  <c r="CZ918" i="5"/>
  <c r="DA918" i="5"/>
  <c r="DB918" i="5"/>
  <c r="DC918" i="5"/>
  <c r="DD918" i="5"/>
  <c r="DE918" i="5"/>
  <c r="DF918" i="5"/>
  <c r="DG918" i="5"/>
  <c r="DH918" i="5"/>
  <c r="DI918" i="5"/>
  <c r="DJ918" i="5"/>
  <c r="DK918" i="5"/>
  <c r="DL918" i="5"/>
  <c r="DM918" i="5"/>
  <c r="DN918" i="5"/>
  <c r="DO918" i="5"/>
  <c r="DP918" i="5"/>
  <c r="DQ918" i="5"/>
  <c r="A920" i="5"/>
  <c r="DR920" i="5"/>
  <c r="CD920" i="5"/>
  <c r="DS920" i="5"/>
  <c r="CE920" i="5"/>
  <c r="DT920" i="5"/>
  <c r="CF920" i="5"/>
  <c r="DU920" i="5"/>
  <c r="CG920" i="5"/>
  <c r="CH920" i="5"/>
  <c r="CI920" i="5"/>
  <c r="CJ920" i="5"/>
  <c r="CK920" i="5"/>
  <c r="CL920" i="5"/>
  <c r="CM920" i="5"/>
  <c r="CN920" i="5"/>
  <c r="CO920" i="5"/>
  <c r="CP920" i="5"/>
  <c r="CQ920" i="5"/>
  <c r="CR920" i="5"/>
  <c r="CS920" i="5"/>
  <c r="CT920" i="5"/>
  <c r="CU920" i="5"/>
  <c r="CV920" i="5"/>
  <c r="CW920" i="5"/>
  <c r="CX920" i="5"/>
  <c r="CY920" i="5"/>
  <c r="CZ920" i="5"/>
  <c r="DA920" i="5"/>
  <c r="DB920" i="5"/>
  <c r="DC920" i="5"/>
  <c r="DD920" i="5"/>
  <c r="DE920" i="5"/>
  <c r="DF920" i="5"/>
  <c r="DG920" i="5"/>
  <c r="DH920" i="5"/>
  <c r="DI920" i="5"/>
  <c r="DJ920" i="5"/>
  <c r="DK920" i="5"/>
  <c r="DL920" i="5"/>
  <c r="DM920" i="5"/>
  <c r="DN920" i="5"/>
  <c r="DO920" i="5"/>
  <c r="DP920" i="5"/>
  <c r="DQ920" i="5"/>
  <c r="A921" i="5"/>
  <c r="DR921" i="5"/>
  <c r="CD921" i="5"/>
  <c r="DS921" i="5"/>
  <c r="CE921" i="5"/>
  <c r="DT921" i="5"/>
  <c r="CF921" i="5"/>
  <c r="DU921" i="5"/>
  <c r="CG921" i="5"/>
  <c r="CH921" i="5"/>
  <c r="CI921" i="5"/>
  <c r="CJ921" i="5"/>
  <c r="CK921" i="5"/>
  <c r="CL921" i="5"/>
  <c r="CM921" i="5"/>
  <c r="CN921" i="5"/>
  <c r="CO921" i="5"/>
  <c r="CP921" i="5"/>
  <c r="CQ921" i="5"/>
  <c r="CR921" i="5"/>
  <c r="CS921" i="5"/>
  <c r="CT921" i="5"/>
  <c r="CU921" i="5"/>
  <c r="CV921" i="5"/>
  <c r="CW921" i="5"/>
  <c r="CX921" i="5"/>
  <c r="CY921" i="5"/>
  <c r="CZ921" i="5"/>
  <c r="DA921" i="5"/>
  <c r="DB921" i="5"/>
  <c r="DC921" i="5"/>
  <c r="DD921" i="5"/>
  <c r="DE921" i="5"/>
  <c r="DF921" i="5"/>
  <c r="DG921" i="5"/>
  <c r="DH921" i="5"/>
  <c r="DI921" i="5"/>
  <c r="DJ921" i="5"/>
  <c r="DK921" i="5"/>
  <c r="DL921" i="5"/>
  <c r="DM921" i="5"/>
  <c r="DN921" i="5"/>
  <c r="DO921" i="5"/>
  <c r="DP921" i="5"/>
  <c r="DQ921" i="5"/>
  <c r="A922" i="5"/>
  <c r="DR922" i="5"/>
  <c r="CD922" i="5"/>
  <c r="DS922" i="5"/>
  <c r="CE922" i="5"/>
  <c r="DT922" i="5"/>
  <c r="CF922" i="5"/>
  <c r="DU922" i="5"/>
  <c r="CG922" i="5"/>
  <c r="CH922" i="5"/>
  <c r="CI922" i="5"/>
  <c r="CJ922" i="5"/>
  <c r="CK922" i="5"/>
  <c r="CL922" i="5"/>
  <c r="CM922" i="5"/>
  <c r="CN922" i="5"/>
  <c r="CO922" i="5"/>
  <c r="CP922" i="5"/>
  <c r="CQ922" i="5"/>
  <c r="CR922" i="5"/>
  <c r="CS922" i="5"/>
  <c r="CT922" i="5"/>
  <c r="CU922" i="5"/>
  <c r="CV922" i="5"/>
  <c r="CW922" i="5"/>
  <c r="CX922" i="5"/>
  <c r="CY922" i="5"/>
  <c r="CZ922" i="5"/>
  <c r="DA922" i="5"/>
  <c r="DB922" i="5"/>
  <c r="DC922" i="5"/>
  <c r="DD922" i="5"/>
  <c r="DE922" i="5"/>
  <c r="DF922" i="5"/>
  <c r="DG922" i="5"/>
  <c r="DH922" i="5"/>
  <c r="DI922" i="5"/>
  <c r="DJ922" i="5"/>
  <c r="DK922" i="5"/>
  <c r="DL922" i="5"/>
  <c r="DM922" i="5"/>
  <c r="DN922" i="5"/>
  <c r="DO922" i="5"/>
  <c r="DP922" i="5"/>
  <c r="DQ922" i="5"/>
  <c r="A923" i="5"/>
  <c r="DR923" i="5"/>
  <c r="CD923" i="5"/>
  <c r="DS923" i="5"/>
  <c r="CE923" i="5"/>
  <c r="DT923" i="5"/>
  <c r="CF923" i="5"/>
  <c r="DU923" i="5"/>
  <c r="CG923" i="5"/>
  <c r="CH923" i="5"/>
  <c r="CI923" i="5"/>
  <c r="CJ923" i="5"/>
  <c r="CK923" i="5"/>
  <c r="CL923" i="5"/>
  <c r="CM923" i="5"/>
  <c r="CN923" i="5"/>
  <c r="CO923" i="5"/>
  <c r="CP923" i="5"/>
  <c r="CQ923" i="5"/>
  <c r="CR923" i="5"/>
  <c r="CS923" i="5"/>
  <c r="CT923" i="5"/>
  <c r="CU923" i="5"/>
  <c r="CV923" i="5"/>
  <c r="CW923" i="5"/>
  <c r="CX923" i="5"/>
  <c r="CY923" i="5"/>
  <c r="CZ923" i="5"/>
  <c r="DA923" i="5"/>
  <c r="DB923" i="5"/>
  <c r="DC923" i="5"/>
  <c r="DD923" i="5"/>
  <c r="DE923" i="5"/>
  <c r="DF923" i="5"/>
  <c r="DG923" i="5"/>
  <c r="DH923" i="5"/>
  <c r="DI923" i="5"/>
  <c r="DJ923" i="5"/>
  <c r="DK923" i="5"/>
  <c r="DL923" i="5"/>
  <c r="DM923" i="5"/>
  <c r="DN923" i="5"/>
  <c r="DO923" i="5"/>
  <c r="DP923" i="5"/>
  <c r="DQ923" i="5"/>
  <c r="A924" i="5"/>
  <c r="DR924" i="5"/>
  <c r="CD924" i="5"/>
  <c r="DS924" i="5"/>
  <c r="CE924" i="5"/>
  <c r="DT924" i="5"/>
  <c r="CF924" i="5"/>
  <c r="DU924" i="5"/>
  <c r="CG924" i="5"/>
  <c r="CH924" i="5"/>
  <c r="CI924" i="5"/>
  <c r="CJ924" i="5"/>
  <c r="CK924" i="5"/>
  <c r="CL924" i="5"/>
  <c r="CM924" i="5"/>
  <c r="CN924" i="5"/>
  <c r="CO924" i="5"/>
  <c r="CP924" i="5"/>
  <c r="CQ924" i="5"/>
  <c r="CR924" i="5"/>
  <c r="CS924" i="5"/>
  <c r="CT924" i="5"/>
  <c r="CU924" i="5"/>
  <c r="CV924" i="5"/>
  <c r="CW924" i="5"/>
  <c r="CX924" i="5"/>
  <c r="CY924" i="5"/>
  <c r="CZ924" i="5"/>
  <c r="DA924" i="5"/>
  <c r="DB924" i="5"/>
  <c r="DC924" i="5"/>
  <c r="DD924" i="5"/>
  <c r="DE924" i="5"/>
  <c r="DF924" i="5"/>
  <c r="DG924" i="5"/>
  <c r="DH924" i="5"/>
  <c r="DI924" i="5"/>
  <c r="DJ924" i="5"/>
  <c r="DK924" i="5"/>
  <c r="DL924" i="5"/>
  <c r="DM924" i="5"/>
  <c r="DN924" i="5"/>
  <c r="DO924" i="5"/>
  <c r="DP924" i="5"/>
  <c r="DQ924" i="5"/>
  <c r="A925" i="5"/>
  <c r="DR925" i="5"/>
  <c r="CD925" i="5"/>
  <c r="DS925" i="5"/>
  <c r="CE925" i="5"/>
  <c r="DT925" i="5"/>
  <c r="CF925" i="5"/>
  <c r="DU925" i="5"/>
  <c r="CG925" i="5"/>
  <c r="CH925" i="5"/>
  <c r="CI925" i="5"/>
  <c r="CJ925" i="5"/>
  <c r="CK925" i="5"/>
  <c r="CL925" i="5"/>
  <c r="CM925" i="5"/>
  <c r="CN925" i="5"/>
  <c r="CO925" i="5"/>
  <c r="CP925" i="5"/>
  <c r="CQ925" i="5"/>
  <c r="CR925" i="5"/>
  <c r="CS925" i="5"/>
  <c r="CT925" i="5"/>
  <c r="CU925" i="5"/>
  <c r="CV925" i="5"/>
  <c r="CW925" i="5"/>
  <c r="CX925" i="5"/>
  <c r="CY925" i="5"/>
  <c r="CZ925" i="5"/>
  <c r="DA925" i="5"/>
  <c r="DB925" i="5"/>
  <c r="DC925" i="5"/>
  <c r="DD925" i="5"/>
  <c r="DE925" i="5"/>
  <c r="DF925" i="5"/>
  <c r="DG925" i="5"/>
  <c r="DH925" i="5"/>
  <c r="DI925" i="5"/>
  <c r="DJ925" i="5"/>
  <c r="DK925" i="5"/>
  <c r="DL925" i="5"/>
  <c r="DM925" i="5"/>
  <c r="DN925" i="5"/>
  <c r="DO925" i="5"/>
  <c r="DP925" i="5"/>
  <c r="DQ925" i="5"/>
  <c r="A926" i="5"/>
  <c r="DR926" i="5"/>
  <c r="CD926" i="5"/>
  <c r="DS926" i="5"/>
  <c r="CE926" i="5"/>
  <c r="DT926" i="5"/>
  <c r="CF926" i="5"/>
  <c r="DU926" i="5"/>
  <c r="CG926" i="5"/>
  <c r="CH926" i="5"/>
  <c r="CI926" i="5"/>
  <c r="CJ926" i="5"/>
  <c r="CK926" i="5"/>
  <c r="CL926" i="5"/>
  <c r="CM926" i="5"/>
  <c r="CN926" i="5"/>
  <c r="CO926" i="5"/>
  <c r="CP926" i="5"/>
  <c r="CQ926" i="5"/>
  <c r="CR926" i="5"/>
  <c r="CS926" i="5"/>
  <c r="CT926" i="5"/>
  <c r="CU926" i="5"/>
  <c r="CV926" i="5"/>
  <c r="CW926" i="5"/>
  <c r="CX926" i="5"/>
  <c r="CY926" i="5"/>
  <c r="CZ926" i="5"/>
  <c r="DA926" i="5"/>
  <c r="DB926" i="5"/>
  <c r="DC926" i="5"/>
  <c r="DD926" i="5"/>
  <c r="DE926" i="5"/>
  <c r="DF926" i="5"/>
  <c r="DG926" i="5"/>
  <c r="DH926" i="5"/>
  <c r="DI926" i="5"/>
  <c r="DJ926" i="5"/>
  <c r="DK926" i="5"/>
  <c r="DL926" i="5"/>
  <c r="DM926" i="5"/>
  <c r="DN926" i="5"/>
  <c r="DO926" i="5"/>
  <c r="DP926" i="5"/>
  <c r="DQ926" i="5"/>
  <c r="A927" i="5"/>
  <c r="DR927" i="5"/>
  <c r="CD927" i="5"/>
  <c r="DS927" i="5"/>
  <c r="CE927" i="5"/>
  <c r="DT927" i="5"/>
  <c r="CF927" i="5"/>
  <c r="DU927" i="5"/>
  <c r="CG927" i="5"/>
  <c r="CH927" i="5"/>
  <c r="CI927" i="5"/>
  <c r="CJ927" i="5"/>
  <c r="CK927" i="5"/>
  <c r="CL927" i="5"/>
  <c r="CM927" i="5"/>
  <c r="CN927" i="5"/>
  <c r="CO927" i="5"/>
  <c r="CP927" i="5"/>
  <c r="CQ927" i="5"/>
  <c r="CR927" i="5"/>
  <c r="CS927" i="5"/>
  <c r="CT927" i="5"/>
  <c r="CU927" i="5"/>
  <c r="CV927" i="5"/>
  <c r="CW927" i="5"/>
  <c r="CX927" i="5"/>
  <c r="CY927" i="5"/>
  <c r="CZ927" i="5"/>
  <c r="DA927" i="5"/>
  <c r="DB927" i="5"/>
  <c r="DC927" i="5"/>
  <c r="DD927" i="5"/>
  <c r="DE927" i="5"/>
  <c r="DF927" i="5"/>
  <c r="DG927" i="5"/>
  <c r="DH927" i="5"/>
  <c r="DI927" i="5"/>
  <c r="DJ927" i="5"/>
  <c r="DK927" i="5"/>
  <c r="DL927" i="5"/>
  <c r="DM927" i="5"/>
  <c r="DN927" i="5"/>
  <c r="DO927" i="5"/>
  <c r="DP927" i="5"/>
  <c r="DQ927" i="5"/>
  <c r="A928" i="5"/>
  <c r="DR928" i="5"/>
  <c r="CD928" i="5"/>
  <c r="DS928" i="5"/>
  <c r="CE928" i="5"/>
  <c r="DT928" i="5"/>
  <c r="CF928" i="5"/>
  <c r="DU928" i="5"/>
  <c r="CG928" i="5"/>
  <c r="CH928" i="5"/>
  <c r="CI928" i="5"/>
  <c r="CJ928" i="5"/>
  <c r="CK928" i="5"/>
  <c r="CL928" i="5"/>
  <c r="CM928" i="5"/>
  <c r="CN928" i="5"/>
  <c r="CO928" i="5"/>
  <c r="CP928" i="5"/>
  <c r="CQ928" i="5"/>
  <c r="CR928" i="5"/>
  <c r="CS928" i="5"/>
  <c r="CT928" i="5"/>
  <c r="CU928" i="5"/>
  <c r="CV928" i="5"/>
  <c r="CW928" i="5"/>
  <c r="CX928" i="5"/>
  <c r="CY928" i="5"/>
  <c r="CZ928" i="5"/>
  <c r="DA928" i="5"/>
  <c r="DB928" i="5"/>
  <c r="DC928" i="5"/>
  <c r="DD928" i="5"/>
  <c r="DE928" i="5"/>
  <c r="DF928" i="5"/>
  <c r="DG928" i="5"/>
  <c r="DH928" i="5"/>
  <c r="DI928" i="5"/>
  <c r="DJ928" i="5"/>
  <c r="DK928" i="5"/>
  <c r="DL928" i="5"/>
  <c r="DM928" i="5"/>
  <c r="DN928" i="5"/>
  <c r="DO928" i="5"/>
  <c r="DP928" i="5"/>
  <c r="DQ928" i="5"/>
  <c r="A929" i="5"/>
  <c r="DR929" i="5"/>
  <c r="CD929" i="5"/>
  <c r="DS929" i="5"/>
  <c r="CE929" i="5"/>
  <c r="DT929" i="5"/>
  <c r="CF929" i="5"/>
  <c r="DU929" i="5"/>
  <c r="CG929" i="5"/>
  <c r="CH929" i="5"/>
  <c r="CI929" i="5"/>
  <c r="CJ929" i="5"/>
  <c r="CK929" i="5"/>
  <c r="CL929" i="5"/>
  <c r="CM929" i="5"/>
  <c r="CN929" i="5"/>
  <c r="CO929" i="5"/>
  <c r="CP929" i="5"/>
  <c r="CQ929" i="5"/>
  <c r="CR929" i="5"/>
  <c r="CS929" i="5"/>
  <c r="CT929" i="5"/>
  <c r="CU929" i="5"/>
  <c r="CV929" i="5"/>
  <c r="CW929" i="5"/>
  <c r="CX929" i="5"/>
  <c r="CY929" i="5"/>
  <c r="CZ929" i="5"/>
  <c r="DA929" i="5"/>
  <c r="DB929" i="5"/>
  <c r="DC929" i="5"/>
  <c r="DD929" i="5"/>
  <c r="DE929" i="5"/>
  <c r="DF929" i="5"/>
  <c r="DG929" i="5"/>
  <c r="DH929" i="5"/>
  <c r="DI929" i="5"/>
  <c r="DJ929" i="5"/>
  <c r="DK929" i="5"/>
  <c r="DL929" i="5"/>
  <c r="DM929" i="5"/>
  <c r="DN929" i="5"/>
  <c r="DO929" i="5"/>
  <c r="DP929" i="5"/>
  <c r="DQ929" i="5"/>
  <c r="A931" i="5"/>
  <c r="DR931" i="5"/>
  <c r="CD931" i="5"/>
  <c r="DS931" i="5"/>
  <c r="CE931" i="5"/>
  <c r="DT931" i="5"/>
  <c r="CF931" i="5"/>
  <c r="DU931" i="5"/>
  <c r="CG931" i="5"/>
  <c r="CH931" i="5"/>
  <c r="CI931" i="5"/>
  <c r="CJ931" i="5"/>
  <c r="CK931" i="5"/>
  <c r="CL931" i="5"/>
  <c r="CM931" i="5"/>
  <c r="CN931" i="5"/>
  <c r="CO931" i="5"/>
  <c r="CP931" i="5"/>
  <c r="CQ931" i="5"/>
  <c r="CR931" i="5"/>
  <c r="CS931" i="5"/>
  <c r="CT931" i="5"/>
  <c r="CU931" i="5"/>
  <c r="CV931" i="5"/>
  <c r="CW931" i="5"/>
  <c r="CX931" i="5"/>
  <c r="CY931" i="5"/>
  <c r="CZ931" i="5"/>
  <c r="DA931" i="5"/>
  <c r="DB931" i="5"/>
  <c r="DC931" i="5"/>
  <c r="DD931" i="5"/>
  <c r="DE931" i="5"/>
  <c r="DF931" i="5"/>
  <c r="DG931" i="5"/>
  <c r="DH931" i="5"/>
  <c r="DI931" i="5"/>
  <c r="DJ931" i="5"/>
  <c r="DK931" i="5"/>
  <c r="DL931" i="5"/>
  <c r="DM931" i="5"/>
  <c r="DN931" i="5"/>
  <c r="DO931" i="5"/>
  <c r="DP931" i="5"/>
  <c r="DQ931" i="5"/>
  <c r="A932" i="5"/>
  <c r="DR932" i="5"/>
  <c r="CD932" i="5"/>
  <c r="DS932" i="5"/>
  <c r="CE932" i="5"/>
  <c r="DT932" i="5"/>
  <c r="CF932" i="5"/>
  <c r="DU932" i="5"/>
  <c r="CG932" i="5"/>
  <c r="CH932" i="5"/>
  <c r="CI932" i="5"/>
  <c r="CJ932" i="5"/>
  <c r="CK932" i="5"/>
  <c r="CL932" i="5"/>
  <c r="CM932" i="5"/>
  <c r="CN932" i="5"/>
  <c r="CO932" i="5"/>
  <c r="CP932" i="5"/>
  <c r="CQ932" i="5"/>
  <c r="CR932" i="5"/>
  <c r="CS932" i="5"/>
  <c r="CT932" i="5"/>
  <c r="CU932" i="5"/>
  <c r="CV932" i="5"/>
  <c r="CW932" i="5"/>
  <c r="CX932" i="5"/>
  <c r="CY932" i="5"/>
  <c r="CZ932" i="5"/>
  <c r="DA932" i="5"/>
  <c r="DB932" i="5"/>
  <c r="DC932" i="5"/>
  <c r="DD932" i="5"/>
  <c r="DE932" i="5"/>
  <c r="DF932" i="5"/>
  <c r="DG932" i="5"/>
  <c r="DH932" i="5"/>
  <c r="DI932" i="5"/>
  <c r="DJ932" i="5"/>
  <c r="DK932" i="5"/>
  <c r="DL932" i="5"/>
  <c r="DM932" i="5"/>
  <c r="DN932" i="5"/>
  <c r="DO932" i="5"/>
  <c r="DP932" i="5"/>
  <c r="DQ932" i="5"/>
  <c r="A933" i="5"/>
  <c r="DR933" i="5"/>
  <c r="CD933" i="5"/>
  <c r="DS933" i="5"/>
  <c r="CE933" i="5"/>
  <c r="DT933" i="5"/>
  <c r="CF933" i="5"/>
  <c r="DU933" i="5"/>
  <c r="CG933" i="5"/>
  <c r="CH933" i="5"/>
  <c r="CI933" i="5"/>
  <c r="CJ933" i="5"/>
  <c r="CK933" i="5"/>
  <c r="CL933" i="5"/>
  <c r="CM933" i="5"/>
  <c r="CN933" i="5"/>
  <c r="CO933" i="5"/>
  <c r="CP933" i="5"/>
  <c r="CQ933" i="5"/>
  <c r="CR933" i="5"/>
  <c r="CS933" i="5"/>
  <c r="CT933" i="5"/>
  <c r="CU933" i="5"/>
  <c r="CV933" i="5"/>
  <c r="CW933" i="5"/>
  <c r="CX933" i="5"/>
  <c r="CY933" i="5"/>
  <c r="CZ933" i="5"/>
  <c r="DA933" i="5"/>
  <c r="DB933" i="5"/>
  <c r="DC933" i="5"/>
  <c r="DD933" i="5"/>
  <c r="DE933" i="5"/>
  <c r="DF933" i="5"/>
  <c r="DG933" i="5"/>
  <c r="DH933" i="5"/>
  <c r="DI933" i="5"/>
  <c r="DJ933" i="5"/>
  <c r="DK933" i="5"/>
  <c r="DL933" i="5"/>
  <c r="DM933" i="5"/>
  <c r="DN933" i="5"/>
  <c r="DO933" i="5"/>
  <c r="DP933" i="5"/>
  <c r="DQ933" i="5"/>
  <c r="A934" i="5"/>
  <c r="DR934" i="5"/>
  <c r="CD934" i="5"/>
  <c r="DS934" i="5"/>
  <c r="CE934" i="5"/>
  <c r="DT934" i="5"/>
  <c r="CF934" i="5"/>
  <c r="DU934" i="5"/>
  <c r="CG934" i="5"/>
  <c r="CH934" i="5"/>
  <c r="CI934" i="5"/>
  <c r="CJ934" i="5"/>
  <c r="CK934" i="5"/>
  <c r="CL934" i="5"/>
  <c r="CM934" i="5"/>
  <c r="CN934" i="5"/>
  <c r="CO934" i="5"/>
  <c r="CP934" i="5"/>
  <c r="CQ934" i="5"/>
  <c r="CR934" i="5"/>
  <c r="CS934" i="5"/>
  <c r="CT934" i="5"/>
  <c r="CU934" i="5"/>
  <c r="CV934" i="5"/>
  <c r="CW934" i="5"/>
  <c r="CX934" i="5"/>
  <c r="CY934" i="5"/>
  <c r="CZ934" i="5"/>
  <c r="DA934" i="5"/>
  <c r="DB934" i="5"/>
  <c r="DC934" i="5"/>
  <c r="DD934" i="5"/>
  <c r="DE934" i="5"/>
  <c r="DF934" i="5"/>
  <c r="DG934" i="5"/>
  <c r="DH934" i="5"/>
  <c r="DI934" i="5"/>
  <c r="DJ934" i="5"/>
  <c r="DK934" i="5"/>
  <c r="DL934" i="5"/>
  <c r="DM934" i="5"/>
  <c r="DN934" i="5"/>
  <c r="DO934" i="5"/>
  <c r="DP934" i="5"/>
  <c r="DQ934" i="5"/>
  <c r="A935" i="5"/>
  <c r="DR935" i="5"/>
  <c r="CD935" i="5"/>
  <c r="DS935" i="5"/>
  <c r="CE935" i="5"/>
  <c r="DT935" i="5"/>
  <c r="CF935" i="5"/>
  <c r="DU935" i="5"/>
  <c r="CG935" i="5"/>
  <c r="CH935" i="5"/>
  <c r="CI935" i="5"/>
  <c r="CJ935" i="5"/>
  <c r="CK935" i="5"/>
  <c r="CL935" i="5"/>
  <c r="CM935" i="5"/>
  <c r="CN935" i="5"/>
  <c r="CO935" i="5"/>
  <c r="CP935" i="5"/>
  <c r="CQ935" i="5"/>
  <c r="CR935" i="5"/>
  <c r="CS935" i="5"/>
  <c r="CT935" i="5"/>
  <c r="CU935" i="5"/>
  <c r="CV935" i="5"/>
  <c r="CW935" i="5"/>
  <c r="CX935" i="5"/>
  <c r="CY935" i="5"/>
  <c r="CZ935" i="5"/>
  <c r="DA935" i="5"/>
  <c r="DB935" i="5"/>
  <c r="DC935" i="5"/>
  <c r="DD935" i="5"/>
  <c r="DE935" i="5"/>
  <c r="DF935" i="5"/>
  <c r="DG935" i="5"/>
  <c r="DH935" i="5"/>
  <c r="DI935" i="5"/>
  <c r="DJ935" i="5"/>
  <c r="DK935" i="5"/>
  <c r="DL935" i="5"/>
  <c r="DM935" i="5"/>
  <c r="DN935" i="5"/>
  <c r="DO935" i="5"/>
  <c r="DP935" i="5"/>
  <c r="DQ935" i="5"/>
  <c r="A936" i="5"/>
  <c r="DR936" i="5"/>
  <c r="CD936" i="5"/>
  <c r="DS936" i="5"/>
  <c r="CE936" i="5"/>
  <c r="DT936" i="5"/>
  <c r="CF936" i="5"/>
  <c r="DU936" i="5"/>
  <c r="CG936" i="5"/>
  <c r="CH936" i="5"/>
  <c r="CI936" i="5"/>
  <c r="CJ936" i="5"/>
  <c r="CK936" i="5"/>
  <c r="CL936" i="5"/>
  <c r="CM936" i="5"/>
  <c r="CN936" i="5"/>
  <c r="CO936" i="5"/>
  <c r="CP936" i="5"/>
  <c r="CQ936" i="5"/>
  <c r="CR936" i="5"/>
  <c r="CS936" i="5"/>
  <c r="CT936" i="5"/>
  <c r="CU936" i="5"/>
  <c r="CV936" i="5"/>
  <c r="CW936" i="5"/>
  <c r="CX936" i="5"/>
  <c r="CY936" i="5"/>
  <c r="CZ936" i="5"/>
  <c r="DA936" i="5"/>
  <c r="DB936" i="5"/>
  <c r="DC936" i="5"/>
  <c r="DD936" i="5"/>
  <c r="DE936" i="5"/>
  <c r="DF936" i="5"/>
  <c r="DG936" i="5"/>
  <c r="DH936" i="5"/>
  <c r="DI936" i="5"/>
  <c r="DJ936" i="5"/>
  <c r="DK936" i="5"/>
  <c r="DL936" i="5"/>
  <c r="DM936" i="5"/>
  <c r="DN936" i="5"/>
  <c r="DO936" i="5"/>
  <c r="DP936" i="5"/>
  <c r="DQ936" i="5"/>
  <c r="A937" i="5"/>
  <c r="DR937" i="5"/>
  <c r="CD937" i="5"/>
  <c r="DS937" i="5"/>
  <c r="CE937" i="5"/>
  <c r="DT937" i="5"/>
  <c r="CF937" i="5"/>
  <c r="DU937" i="5"/>
  <c r="CG937" i="5"/>
  <c r="CH937" i="5"/>
  <c r="CI937" i="5"/>
  <c r="CJ937" i="5"/>
  <c r="CK937" i="5"/>
  <c r="CL937" i="5"/>
  <c r="CM937" i="5"/>
  <c r="CN937" i="5"/>
  <c r="CO937" i="5"/>
  <c r="CP937" i="5"/>
  <c r="CQ937" i="5"/>
  <c r="CR937" i="5"/>
  <c r="CS937" i="5"/>
  <c r="CT937" i="5"/>
  <c r="CU937" i="5"/>
  <c r="CV937" i="5"/>
  <c r="CW937" i="5"/>
  <c r="CX937" i="5"/>
  <c r="CY937" i="5"/>
  <c r="CZ937" i="5"/>
  <c r="DA937" i="5"/>
  <c r="DB937" i="5"/>
  <c r="DC937" i="5"/>
  <c r="DD937" i="5"/>
  <c r="DE937" i="5"/>
  <c r="DF937" i="5"/>
  <c r="DG937" i="5"/>
  <c r="DH937" i="5"/>
  <c r="DI937" i="5"/>
  <c r="DJ937" i="5"/>
  <c r="DK937" i="5"/>
  <c r="DL937" i="5"/>
  <c r="DM937" i="5"/>
  <c r="DN937" i="5"/>
  <c r="DO937" i="5"/>
  <c r="DP937" i="5"/>
  <c r="DQ937" i="5"/>
  <c r="A938" i="5"/>
  <c r="DR938" i="5"/>
  <c r="CD938" i="5"/>
  <c r="DS938" i="5"/>
  <c r="CE938" i="5"/>
  <c r="DT938" i="5"/>
  <c r="CF938" i="5"/>
  <c r="DU938" i="5"/>
  <c r="CG938" i="5"/>
  <c r="CH938" i="5"/>
  <c r="CI938" i="5"/>
  <c r="CJ938" i="5"/>
  <c r="CK938" i="5"/>
  <c r="CL938" i="5"/>
  <c r="CM938" i="5"/>
  <c r="CN938" i="5"/>
  <c r="CO938" i="5"/>
  <c r="CP938" i="5"/>
  <c r="CQ938" i="5"/>
  <c r="CR938" i="5"/>
  <c r="CS938" i="5"/>
  <c r="CT938" i="5"/>
  <c r="CU938" i="5"/>
  <c r="CV938" i="5"/>
  <c r="CW938" i="5"/>
  <c r="CX938" i="5"/>
  <c r="CY938" i="5"/>
  <c r="CZ938" i="5"/>
  <c r="DA938" i="5"/>
  <c r="DB938" i="5"/>
  <c r="DC938" i="5"/>
  <c r="DD938" i="5"/>
  <c r="DE938" i="5"/>
  <c r="DF938" i="5"/>
  <c r="DG938" i="5"/>
  <c r="DH938" i="5"/>
  <c r="DI938" i="5"/>
  <c r="DJ938" i="5"/>
  <c r="DK938" i="5"/>
  <c r="DL938" i="5"/>
  <c r="DM938" i="5"/>
  <c r="DN938" i="5"/>
  <c r="DO938" i="5"/>
  <c r="DP938" i="5"/>
  <c r="DQ938" i="5"/>
  <c r="A939" i="5"/>
  <c r="DR939" i="5"/>
  <c r="CD939" i="5"/>
  <c r="DS939" i="5"/>
  <c r="CE939" i="5"/>
  <c r="DT939" i="5"/>
  <c r="CF939" i="5"/>
  <c r="DU939" i="5"/>
  <c r="CG939" i="5"/>
  <c r="CH939" i="5"/>
  <c r="CI939" i="5"/>
  <c r="CJ939" i="5"/>
  <c r="CK939" i="5"/>
  <c r="CL939" i="5"/>
  <c r="CM939" i="5"/>
  <c r="CN939" i="5"/>
  <c r="CO939" i="5"/>
  <c r="CP939" i="5"/>
  <c r="CQ939" i="5"/>
  <c r="CR939" i="5"/>
  <c r="CS939" i="5"/>
  <c r="CT939" i="5"/>
  <c r="CU939" i="5"/>
  <c r="CV939" i="5"/>
  <c r="CW939" i="5"/>
  <c r="CX939" i="5"/>
  <c r="CY939" i="5"/>
  <c r="CZ939" i="5"/>
  <c r="DA939" i="5"/>
  <c r="DB939" i="5"/>
  <c r="DC939" i="5"/>
  <c r="DD939" i="5"/>
  <c r="DE939" i="5"/>
  <c r="DF939" i="5"/>
  <c r="DG939" i="5"/>
  <c r="DH939" i="5"/>
  <c r="DI939" i="5"/>
  <c r="DJ939" i="5"/>
  <c r="DK939" i="5"/>
  <c r="DL939" i="5"/>
  <c r="DM939" i="5"/>
  <c r="DN939" i="5"/>
  <c r="DO939" i="5"/>
  <c r="DP939" i="5"/>
  <c r="DQ939" i="5"/>
  <c r="A940" i="5"/>
  <c r="DR940" i="5"/>
  <c r="CD940" i="5"/>
  <c r="DS940" i="5"/>
  <c r="CE940" i="5"/>
  <c r="DT940" i="5"/>
  <c r="CF940" i="5"/>
  <c r="DU940" i="5"/>
  <c r="CG940" i="5"/>
  <c r="CH940" i="5"/>
  <c r="CI940" i="5"/>
  <c r="CJ940" i="5"/>
  <c r="CK940" i="5"/>
  <c r="CL940" i="5"/>
  <c r="CM940" i="5"/>
  <c r="CN940" i="5"/>
  <c r="CO940" i="5"/>
  <c r="CP940" i="5"/>
  <c r="CQ940" i="5"/>
  <c r="CR940" i="5"/>
  <c r="CS940" i="5"/>
  <c r="CT940" i="5"/>
  <c r="CU940" i="5"/>
  <c r="CV940" i="5"/>
  <c r="CW940" i="5"/>
  <c r="CX940" i="5"/>
  <c r="CY940" i="5"/>
  <c r="CZ940" i="5"/>
  <c r="DA940" i="5"/>
  <c r="DB940" i="5"/>
  <c r="DC940" i="5"/>
  <c r="DD940" i="5"/>
  <c r="DE940" i="5"/>
  <c r="DF940" i="5"/>
  <c r="DG940" i="5"/>
  <c r="DH940" i="5"/>
  <c r="DI940" i="5"/>
  <c r="DJ940" i="5"/>
  <c r="DK940" i="5"/>
  <c r="DL940" i="5"/>
  <c r="DM940" i="5"/>
  <c r="DN940" i="5"/>
  <c r="DO940" i="5"/>
  <c r="DP940" i="5"/>
  <c r="DQ940" i="5"/>
  <c r="A941" i="5"/>
  <c r="DR941" i="5"/>
  <c r="CD941" i="5"/>
  <c r="DS941" i="5"/>
  <c r="CE941" i="5"/>
  <c r="DT941" i="5"/>
  <c r="CF941" i="5"/>
  <c r="DU941" i="5"/>
  <c r="CG941" i="5"/>
  <c r="CH941" i="5"/>
  <c r="CI941" i="5"/>
  <c r="CJ941" i="5"/>
  <c r="CK941" i="5"/>
  <c r="CL941" i="5"/>
  <c r="CM941" i="5"/>
  <c r="CN941" i="5"/>
  <c r="CO941" i="5"/>
  <c r="CP941" i="5"/>
  <c r="CQ941" i="5"/>
  <c r="CR941" i="5"/>
  <c r="CS941" i="5"/>
  <c r="CT941" i="5"/>
  <c r="CU941" i="5"/>
  <c r="CV941" i="5"/>
  <c r="CW941" i="5"/>
  <c r="CX941" i="5"/>
  <c r="CY941" i="5"/>
  <c r="CZ941" i="5"/>
  <c r="DA941" i="5"/>
  <c r="DB941" i="5"/>
  <c r="DC941" i="5"/>
  <c r="DD941" i="5"/>
  <c r="DE941" i="5"/>
  <c r="DF941" i="5"/>
  <c r="DG941" i="5"/>
  <c r="DH941" i="5"/>
  <c r="DI941" i="5"/>
  <c r="DJ941" i="5"/>
  <c r="DK941" i="5"/>
  <c r="DL941" i="5"/>
  <c r="DM941" i="5"/>
  <c r="DN941" i="5"/>
  <c r="DO941" i="5"/>
  <c r="DP941" i="5"/>
  <c r="DQ941" i="5"/>
  <c r="A942" i="5"/>
  <c r="DR942" i="5"/>
  <c r="CD942" i="5"/>
  <c r="DS942" i="5"/>
  <c r="CE942" i="5"/>
  <c r="DT942" i="5"/>
  <c r="CF942" i="5"/>
  <c r="DU942" i="5"/>
  <c r="CG942" i="5"/>
  <c r="CH942" i="5"/>
  <c r="CI942" i="5"/>
  <c r="CJ942" i="5"/>
  <c r="CK942" i="5"/>
  <c r="CL942" i="5"/>
  <c r="CM942" i="5"/>
  <c r="CN942" i="5"/>
  <c r="CO942" i="5"/>
  <c r="CP942" i="5"/>
  <c r="CQ942" i="5"/>
  <c r="CR942" i="5"/>
  <c r="CS942" i="5"/>
  <c r="CT942" i="5"/>
  <c r="CU942" i="5"/>
  <c r="CV942" i="5"/>
  <c r="CW942" i="5"/>
  <c r="CX942" i="5"/>
  <c r="CY942" i="5"/>
  <c r="CZ942" i="5"/>
  <c r="DA942" i="5"/>
  <c r="DB942" i="5"/>
  <c r="DC942" i="5"/>
  <c r="DD942" i="5"/>
  <c r="DE942" i="5"/>
  <c r="DF942" i="5"/>
  <c r="DG942" i="5"/>
  <c r="DH942" i="5"/>
  <c r="DI942" i="5"/>
  <c r="DJ942" i="5"/>
  <c r="DK942" i="5"/>
  <c r="DL942" i="5"/>
  <c r="DM942" i="5"/>
  <c r="DN942" i="5"/>
  <c r="DO942" i="5"/>
  <c r="DP942" i="5"/>
  <c r="DQ942" i="5"/>
  <c r="A943" i="5"/>
  <c r="DR943" i="5"/>
  <c r="CD943" i="5"/>
  <c r="DS943" i="5"/>
  <c r="CE943" i="5"/>
  <c r="DT943" i="5"/>
  <c r="CF943" i="5"/>
  <c r="DU943" i="5"/>
  <c r="CG943" i="5"/>
  <c r="CH943" i="5"/>
  <c r="CI943" i="5"/>
  <c r="CJ943" i="5"/>
  <c r="CK943" i="5"/>
  <c r="CL943" i="5"/>
  <c r="CM943" i="5"/>
  <c r="CN943" i="5"/>
  <c r="CO943" i="5"/>
  <c r="CP943" i="5"/>
  <c r="CQ943" i="5"/>
  <c r="CR943" i="5"/>
  <c r="CS943" i="5"/>
  <c r="CT943" i="5"/>
  <c r="CU943" i="5"/>
  <c r="CV943" i="5"/>
  <c r="CW943" i="5"/>
  <c r="CX943" i="5"/>
  <c r="CY943" i="5"/>
  <c r="CZ943" i="5"/>
  <c r="DA943" i="5"/>
  <c r="DB943" i="5"/>
  <c r="DC943" i="5"/>
  <c r="DD943" i="5"/>
  <c r="DE943" i="5"/>
  <c r="DF943" i="5"/>
  <c r="DG943" i="5"/>
  <c r="DH943" i="5"/>
  <c r="DI943" i="5"/>
  <c r="DJ943" i="5"/>
  <c r="DK943" i="5"/>
  <c r="DL943" i="5"/>
  <c r="DM943" i="5"/>
  <c r="DN943" i="5"/>
  <c r="DO943" i="5"/>
  <c r="DP943" i="5"/>
  <c r="DQ943" i="5"/>
  <c r="A944" i="5"/>
  <c r="DR944" i="5"/>
  <c r="CD944" i="5"/>
  <c r="DS944" i="5"/>
  <c r="CE944" i="5"/>
  <c r="DT944" i="5"/>
  <c r="CF944" i="5"/>
  <c r="DU944" i="5"/>
  <c r="CG944" i="5"/>
  <c r="CH944" i="5"/>
  <c r="CI944" i="5"/>
  <c r="CJ944" i="5"/>
  <c r="CK944" i="5"/>
  <c r="CL944" i="5"/>
  <c r="CM944" i="5"/>
  <c r="CN944" i="5"/>
  <c r="CO944" i="5"/>
  <c r="CP944" i="5"/>
  <c r="CQ944" i="5"/>
  <c r="CR944" i="5"/>
  <c r="CS944" i="5"/>
  <c r="CT944" i="5"/>
  <c r="CU944" i="5"/>
  <c r="CV944" i="5"/>
  <c r="CW944" i="5"/>
  <c r="CX944" i="5"/>
  <c r="CY944" i="5"/>
  <c r="CZ944" i="5"/>
  <c r="DA944" i="5"/>
  <c r="DB944" i="5"/>
  <c r="DC944" i="5"/>
  <c r="DD944" i="5"/>
  <c r="DE944" i="5"/>
  <c r="DF944" i="5"/>
  <c r="DG944" i="5"/>
  <c r="DH944" i="5"/>
  <c r="DI944" i="5"/>
  <c r="DJ944" i="5"/>
  <c r="DK944" i="5"/>
  <c r="DL944" i="5"/>
  <c r="DM944" i="5"/>
  <c r="DN944" i="5"/>
  <c r="DO944" i="5"/>
  <c r="DP944" i="5"/>
  <c r="DQ944" i="5"/>
  <c r="A945" i="5"/>
  <c r="DR945" i="5"/>
  <c r="CD945" i="5"/>
  <c r="DS945" i="5"/>
  <c r="CE945" i="5"/>
  <c r="DT945" i="5"/>
  <c r="CF945" i="5"/>
  <c r="DU945" i="5"/>
  <c r="CG945" i="5"/>
  <c r="CH945" i="5"/>
  <c r="CI945" i="5"/>
  <c r="CJ945" i="5"/>
  <c r="CK945" i="5"/>
  <c r="CL945" i="5"/>
  <c r="CM945" i="5"/>
  <c r="CN945" i="5"/>
  <c r="CO945" i="5"/>
  <c r="CP945" i="5"/>
  <c r="CQ945" i="5"/>
  <c r="CR945" i="5"/>
  <c r="CS945" i="5"/>
  <c r="CT945" i="5"/>
  <c r="CU945" i="5"/>
  <c r="CV945" i="5"/>
  <c r="CW945" i="5"/>
  <c r="CX945" i="5"/>
  <c r="CY945" i="5"/>
  <c r="CZ945" i="5"/>
  <c r="DA945" i="5"/>
  <c r="DB945" i="5"/>
  <c r="DC945" i="5"/>
  <c r="DD945" i="5"/>
  <c r="DE945" i="5"/>
  <c r="DF945" i="5"/>
  <c r="DG945" i="5"/>
  <c r="DH945" i="5"/>
  <c r="DI945" i="5"/>
  <c r="DJ945" i="5"/>
  <c r="DK945" i="5"/>
  <c r="DL945" i="5"/>
  <c r="DM945" i="5"/>
  <c r="DN945" i="5"/>
  <c r="DO945" i="5"/>
  <c r="DP945" i="5"/>
  <c r="DQ945" i="5"/>
  <c r="A946" i="5"/>
  <c r="DR946" i="5"/>
  <c r="CD946" i="5"/>
  <c r="DS946" i="5"/>
  <c r="CE946" i="5"/>
  <c r="DT946" i="5"/>
  <c r="CF946" i="5"/>
  <c r="DU946" i="5"/>
  <c r="CG946" i="5"/>
  <c r="CH946" i="5"/>
  <c r="CI946" i="5"/>
  <c r="CJ946" i="5"/>
  <c r="CK946" i="5"/>
  <c r="CL946" i="5"/>
  <c r="CM946" i="5"/>
  <c r="CN946" i="5"/>
  <c r="CO946" i="5"/>
  <c r="CP946" i="5"/>
  <c r="CQ946" i="5"/>
  <c r="CR946" i="5"/>
  <c r="CS946" i="5"/>
  <c r="CT946" i="5"/>
  <c r="CU946" i="5"/>
  <c r="CV946" i="5"/>
  <c r="CW946" i="5"/>
  <c r="CX946" i="5"/>
  <c r="CY946" i="5"/>
  <c r="CZ946" i="5"/>
  <c r="DA946" i="5"/>
  <c r="DB946" i="5"/>
  <c r="DC946" i="5"/>
  <c r="DD946" i="5"/>
  <c r="DE946" i="5"/>
  <c r="DF946" i="5"/>
  <c r="DG946" i="5"/>
  <c r="DH946" i="5"/>
  <c r="DI946" i="5"/>
  <c r="DJ946" i="5"/>
  <c r="DK946" i="5"/>
  <c r="DL946" i="5"/>
  <c r="DM946" i="5"/>
  <c r="DN946" i="5"/>
  <c r="DO946" i="5"/>
  <c r="DP946" i="5"/>
  <c r="DQ946" i="5"/>
  <c r="A947" i="5"/>
  <c r="DR947" i="5"/>
  <c r="CD947" i="5"/>
  <c r="DS947" i="5"/>
  <c r="CE947" i="5"/>
  <c r="DT947" i="5"/>
  <c r="CF947" i="5"/>
  <c r="DU947" i="5"/>
  <c r="CG947" i="5"/>
  <c r="CH947" i="5"/>
  <c r="CI947" i="5"/>
  <c r="CJ947" i="5"/>
  <c r="CK947" i="5"/>
  <c r="CL947" i="5"/>
  <c r="CM947" i="5"/>
  <c r="CN947" i="5"/>
  <c r="CO947" i="5"/>
  <c r="CP947" i="5"/>
  <c r="CQ947" i="5"/>
  <c r="CR947" i="5"/>
  <c r="CS947" i="5"/>
  <c r="CT947" i="5"/>
  <c r="CU947" i="5"/>
  <c r="CV947" i="5"/>
  <c r="CW947" i="5"/>
  <c r="CX947" i="5"/>
  <c r="CY947" i="5"/>
  <c r="CZ947" i="5"/>
  <c r="DA947" i="5"/>
  <c r="DB947" i="5"/>
  <c r="DC947" i="5"/>
  <c r="DD947" i="5"/>
  <c r="DE947" i="5"/>
  <c r="DF947" i="5"/>
  <c r="DG947" i="5"/>
  <c r="DH947" i="5"/>
  <c r="DI947" i="5"/>
  <c r="DJ947" i="5"/>
  <c r="DK947" i="5"/>
  <c r="DL947" i="5"/>
  <c r="DM947" i="5"/>
  <c r="DN947" i="5"/>
  <c r="DO947" i="5"/>
  <c r="DP947" i="5"/>
  <c r="DQ947" i="5"/>
  <c r="A948" i="5"/>
  <c r="DR948" i="5"/>
  <c r="CD948" i="5"/>
  <c r="DS948" i="5"/>
  <c r="CE948" i="5"/>
  <c r="DT948" i="5"/>
  <c r="CF948" i="5"/>
  <c r="DU948" i="5"/>
  <c r="CG948" i="5"/>
  <c r="CH948" i="5"/>
  <c r="CI948" i="5"/>
  <c r="CJ948" i="5"/>
  <c r="CK948" i="5"/>
  <c r="CL948" i="5"/>
  <c r="CM948" i="5"/>
  <c r="CN948" i="5"/>
  <c r="CO948" i="5"/>
  <c r="CP948" i="5"/>
  <c r="CQ948" i="5"/>
  <c r="CR948" i="5"/>
  <c r="CS948" i="5"/>
  <c r="CT948" i="5"/>
  <c r="CU948" i="5"/>
  <c r="CV948" i="5"/>
  <c r="CW948" i="5"/>
  <c r="CX948" i="5"/>
  <c r="CY948" i="5"/>
  <c r="CZ948" i="5"/>
  <c r="DA948" i="5"/>
  <c r="DB948" i="5"/>
  <c r="DC948" i="5"/>
  <c r="DD948" i="5"/>
  <c r="DE948" i="5"/>
  <c r="DF948" i="5"/>
  <c r="DG948" i="5"/>
  <c r="DH948" i="5"/>
  <c r="DI948" i="5"/>
  <c r="DJ948" i="5"/>
  <c r="DK948" i="5"/>
  <c r="DL948" i="5"/>
  <c r="DM948" i="5"/>
  <c r="DN948" i="5"/>
  <c r="DO948" i="5"/>
  <c r="DP948" i="5"/>
  <c r="DQ948" i="5"/>
  <c r="A949" i="5"/>
  <c r="DR949" i="5"/>
  <c r="CD949" i="5"/>
  <c r="DS949" i="5"/>
  <c r="CE949" i="5"/>
  <c r="DT949" i="5"/>
  <c r="CF949" i="5"/>
  <c r="DU949" i="5"/>
  <c r="CG949" i="5"/>
  <c r="CH949" i="5"/>
  <c r="CI949" i="5"/>
  <c r="CJ949" i="5"/>
  <c r="CK949" i="5"/>
  <c r="CL949" i="5"/>
  <c r="CM949" i="5"/>
  <c r="CN949" i="5"/>
  <c r="CO949" i="5"/>
  <c r="CP949" i="5"/>
  <c r="CQ949" i="5"/>
  <c r="CR949" i="5"/>
  <c r="CS949" i="5"/>
  <c r="CT949" i="5"/>
  <c r="CU949" i="5"/>
  <c r="CV949" i="5"/>
  <c r="CW949" i="5"/>
  <c r="CX949" i="5"/>
  <c r="CY949" i="5"/>
  <c r="CZ949" i="5"/>
  <c r="DA949" i="5"/>
  <c r="DB949" i="5"/>
  <c r="DC949" i="5"/>
  <c r="DD949" i="5"/>
  <c r="DE949" i="5"/>
  <c r="DF949" i="5"/>
  <c r="DG949" i="5"/>
  <c r="DH949" i="5"/>
  <c r="DI949" i="5"/>
  <c r="DJ949" i="5"/>
  <c r="DK949" i="5"/>
  <c r="DL949" i="5"/>
  <c r="DM949" i="5"/>
  <c r="DN949" i="5"/>
  <c r="DO949" i="5"/>
  <c r="DP949" i="5"/>
  <c r="DQ949" i="5"/>
  <c r="A950" i="5"/>
  <c r="DR950" i="5"/>
  <c r="CD950" i="5"/>
  <c r="DS950" i="5"/>
  <c r="CE950" i="5"/>
  <c r="DT950" i="5"/>
  <c r="CF950" i="5"/>
  <c r="DU950" i="5"/>
  <c r="CG950" i="5"/>
  <c r="CH950" i="5"/>
  <c r="CI950" i="5"/>
  <c r="CJ950" i="5"/>
  <c r="CK950" i="5"/>
  <c r="CL950" i="5"/>
  <c r="CM950" i="5"/>
  <c r="CN950" i="5"/>
  <c r="CO950" i="5"/>
  <c r="CP950" i="5"/>
  <c r="CQ950" i="5"/>
  <c r="CR950" i="5"/>
  <c r="CS950" i="5"/>
  <c r="CT950" i="5"/>
  <c r="CU950" i="5"/>
  <c r="CV950" i="5"/>
  <c r="CW950" i="5"/>
  <c r="CX950" i="5"/>
  <c r="CY950" i="5"/>
  <c r="CZ950" i="5"/>
  <c r="DA950" i="5"/>
  <c r="DB950" i="5"/>
  <c r="DC950" i="5"/>
  <c r="DD950" i="5"/>
  <c r="DE950" i="5"/>
  <c r="DF950" i="5"/>
  <c r="DG950" i="5"/>
  <c r="DH950" i="5"/>
  <c r="DI950" i="5"/>
  <c r="DJ950" i="5"/>
  <c r="DK950" i="5"/>
  <c r="DL950" i="5"/>
  <c r="DM950" i="5"/>
  <c r="DN950" i="5"/>
  <c r="DO950" i="5"/>
  <c r="DP950" i="5"/>
  <c r="DQ950" i="5"/>
  <c r="A951" i="5"/>
  <c r="DR951" i="5"/>
  <c r="CD951" i="5"/>
  <c r="DS951" i="5"/>
  <c r="CE951" i="5"/>
  <c r="DT951" i="5"/>
  <c r="CF951" i="5"/>
  <c r="DU951" i="5"/>
  <c r="CG951" i="5"/>
  <c r="CH951" i="5"/>
  <c r="CI951" i="5"/>
  <c r="CJ951" i="5"/>
  <c r="CK951" i="5"/>
  <c r="CL951" i="5"/>
  <c r="CM951" i="5"/>
  <c r="CN951" i="5"/>
  <c r="CO951" i="5"/>
  <c r="CP951" i="5"/>
  <c r="CQ951" i="5"/>
  <c r="CR951" i="5"/>
  <c r="CS951" i="5"/>
  <c r="CT951" i="5"/>
  <c r="CU951" i="5"/>
  <c r="CV951" i="5"/>
  <c r="CW951" i="5"/>
  <c r="CX951" i="5"/>
  <c r="CY951" i="5"/>
  <c r="CZ951" i="5"/>
  <c r="DA951" i="5"/>
  <c r="DB951" i="5"/>
  <c r="DC951" i="5"/>
  <c r="DD951" i="5"/>
  <c r="DE951" i="5"/>
  <c r="DF951" i="5"/>
  <c r="DG951" i="5"/>
  <c r="DH951" i="5"/>
  <c r="DI951" i="5"/>
  <c r="DJ951" i="5"/>
  <c r="DK951" i="5"/>
  <c r="DL951" i="5"/>
  <c r="DM951" i="5"/>
  <c r="DN951" i="5"/>
  <c r="DO951" i="5"/>
  <c r="DP951" i="5"/>
  <c r="DQ951" i="5"/>
  <c r="A952" i="5"/>
  <c r="DR952" i="5"/>
  <c r="CD952" i="5"/>
  <c r="DS952" i="5"/>
  <c r="CE952" i="5"/>
  <c r="DT952" i="5"/>
  <c r="CF952" i="5"/>
  <c r="DU952" i="5"/>
  <c r="CG952" i="5"/>
  <c r="CH952" i="5"/>
  <c r="CI952" i="5"/>
  <c r="CJ952" i="5"/>
  <c r="CK952" i="5"/>
  <c r="CL952" i="5"/>
  <c r="CM952" i="5"/>
  <c r="CN952" i="5"/>
  <c r="CO952" i="5"/>
  <c r="CP952" i="5"/>
  <c r="CQ952" i="5"/>
  <c r="CR952" i="5"/>
  <c r="CS952" i="5"/>
  <c r="CT952" i="5"/>
  <c r="CU952" i="5"/>
  <c r="CV952" i="5"/>
  <c r="CW952" i="5"/>
  <c r="CX952" i="5"/>
  <c r="CY952" i="5"/>
  <c r="CZ952" i="5"/>
  <c r="DA952" i="5"/>
  <c r="DB952" i="5"/>
  <c r="DC952" i="5"/>
  <c r="DD952" i="5"/>
  <c r="DE952" i="5"/>
  <c r="DF952" i="5"/>
  <c r="DG952" i="5"/>
  <c r="DH952" i="5"/>
  <c r="DI952" i="5"/>
  <c r="DJ952" i="5"/>
  <c r="DK952" i="5"/>
  <c r="DL952" i="5"/>
  <c r="DM952" i="5"/>
  <c r="DN952" i="5"/>
  <c r="DO952" i="5"/>
  <c r="DP952" i="5"/>
  <c r="DQ952" i="5"/>
  <c r="A953" i="5"/>
  <c r="DR953" i="5"/>
  <c r="CD953" i="5"/>
  <c r="DS953" i="5"/>
  <c r="CE953" i="5"/>
  <c r="DT953" i="5"/>
  <c r="CF953" i="5"/>
  <c r="DU953" i="5"/>
  <c r="CG953" i="5"/>
  <c r="CH953" i="5"/>
  <c r="CI953" i="5"/>
  <c r="CJ953" i="5"/>
  <c r="CK953" i="5"/>
  <c r="CL953" i="5"/>
  <c r="CM953" i="5"/>
  <c r="CN953" i="5"/>
  <c r="CO953" i="5"/>
  <c r="CP953" i="5"/>
  <c r="CQ953" i="5"/>
  <c r="CR953" i="5"/>
  <c r="CS953" i="5"/>
  <c r="CT953" i="5"/>
  <c r="CU953" i="5"/>
  <c r="CV953" i="5"/>
  <c r="CW953" i="5"/>
  <c r="CX953" i="5"/>
  <c r="CY953" i="5"/>
  <c r="CZ953" i="5"/>
  <c r="DA953" i="5"/>
  <c r="DB953" i="5"/>
  <c r="DC953" i="5"/>
  <c r="DD953" i="5"/>
  <c r="DE953" i="5"/>
  <c r="DF953" i="5"/>
  <c r="DG953" i="5"/>
  <c r="DH953" i="5"/>
  <c r="DI953" i="5"/>
  <c r="DJ953" i="5"/>
  <c r="DK953" i="5"/>
  <c r="DL953" i="5"/>
  <c r="DM953" i="5"/>
  <c r="DN953" i="5"/>
  <c r="DO953" i="5"/>
  <c r="DP953" i="5"/>
  <c r="DQ953" i="5"/>
  <c r="A954" i="5"/>
  <c r="DR954" i="5"/>
  <c r="CD954" i="5"/>
  <c r="DS954" i="5"/>
  <c r="CE954" i="5"/>
  <c r="DT954" i="5"/>
  <c r="CF954" i="5"/>
  <c r="DU954" i="5"/>
  <c r="CG954" i="5"/>
  <c r="CH954" i="5"/>
  <c r="CI954" i="5"/>
  <c r="CJ954" i="5"/>
  <c r="CK954" i="5"/>
  <c r="CL954" i="5"/>
  <c r="CM954" i="5"/>
  <c r="CN954" i="5"/>
  <c r="CO954" i="5"/>
  <c r="CP954" i="5"/>
  <c r="CQ954" i="5"/>
  <c r="CR954" i="5"/>
  <c r="CS954" i="5"/>
  <c r="CT954" i="5"/>
  <c r="CU954" i="5"/>
  <c r="CV954" i="5"/>
  <c r="CW954" i="5"/>
  <c r="CX954" i="5"/>
  <c r="CY954" i="5"/>
  <c r="CZ954" i="5"/>
  <c r="DA954" i="5"/>
  <c r="DB954" i="5"/>
  <c r="DC954" i="5"/>
  <c r="DD954" i="5"/>
  <c r="DE954" i="5"/>
  <c r="DF954" i="5"/>
  <c r="DG954" i="5"/>
  <c r="DH954" i="5"/>
  <c r="DI954" i="5"/>
  <c r="DJ954" i="5"/>
  <c r="DK954" i="5"/>
  <c r="DL954" i="5"/>
  <c r="DM954" i="5"/>
  <c r="DN954" i="5"/>
  <c r="DO954" i="5"/>
  <c r="DP954" i="5"/>
  <c r="DQ954" i="5"/>
  <c r="A955" i="5"/>
  <c r="DR955" i="5"/>
  <c r="CD955" i="5"/>
  <c r="DS955" i="5"/>
  <c r="CE955" i="5"/>
  <c r="DT955" i="5"/>
  <c r="CF955" i="5"/>
  <c r="DU955" i="5"/>
  <c r="CG955" i="5"/>
  <c r="CH955" i="5"/>
  <c r="CI955" i="5"/>
  <c r="CJ955" i="5"/>
  <c r="CK955" i="5"/>
  <c r="CL955" i="5"/>
  <c r="CM955" i="5"/>
  <c r="CN955" i="5"/>
  <c r="CO955" i="5"/>
  <c r="CP955" i="5"/>
  <c r="CQ955" i="5"/>
  <c r="CR955" i="5"/>
  <c r="CS955" i="5"/>
  <c r="CT955" i="5"/>
  <c r="CU955" i="5"/>
  <c r="CV955" i="5"/>
  <c r="CW955" i="5"/>
  <c r="CX955" i="5"/>
  <c r="CY955" i="5"/>
  <c r="CZ955" i="5"/>
  <c r="DA955" i="5"/>
  <c r="DB955" i="5"/>
  <c r="DC955" i="5"/>
  <c r="DD955" i="5"/>
  <c r="DE955" i="5"/>
  <c r="DF955" i="5"/>
  <c r="DG955" i="5"/>
  <c r="DH955" i="5"/>
  <c r="DI955" i="5"/>
  <c r="DJ955" i="5"/>
  <c r="DK955" i="5"/>
  <c r="DL955" i="5"/>
  <c r="DM955" i="5"/>
  <c r="DN955" i="5"/>
  <c r="DO955" i="5"/>
  <c r="DP955" i="5"/>
  <c r="DQ955" i="5"/>
  <c r="A956" i="5"/>
  <c r="DR956" i="5"/>
  <c r="CD956" i="5"/>
  <c r="DS956" i="5"/>
  <c r="CE956" i="5"/>
  <c r="DT956" i="5"/>
  <c r="CF956" i="5"/>
  <c r="DU956" i="5"/>
  <c r="CG956" i="5"/>
  <c r="CH956" i="5"/>
  <c r="CI956" i="5"/>
  <c r="CJ956" i="5"/>
  <c r="CK956" i="5"/>
  <c r="CL956" i="5"/>
  <c r="CM956" i="5"/>
  <c r="CN956" i="5"/>
  <c r="CO956" i="5"/>
  <c r="CP956" i="5"/>
  <c r="CQ956" i="5"/>
  <c r="CR956" i="5"/>
  <c r="CS956" i="5"/>
  <c r="CT956" i="5"/>
  <c r="CU956" i="5"/>
  <c r="CV956" i="5"/>
  <c r="CW956" i="5"/>
  <c r="CX956" i="5"/>
  <c r="CY956" i="5"/>
  <c r="CZ956" i="5"/>
  <c r="DA956" i="5"/>
  <c r="DB956" i="5"/>
  <c r="DC956" i="5"/>
  <c r="DD956" i="5"/>
  <c r="DE956" i="5"/>
  <c r="DF956" i="5"/>
  <c r="DG956" i="5"/>
  <c r="DH956" i="5"/>
  <c r="DI956" i="5"/>
  <c r="DJ956" i="5"/>
  <c r="DK956" i="5"/>
  <c r="DL956" i="5"/>
  <c r="DM956" i="5"/>
  <c r="DN956" i="5"/>
  <c r="DO956" i="5"/>
  <c r="DP956" i="5"/>
  <c r="DQ956" i="5"/>
  <c r="A957" i="5"/>
  <c r="DR957" i="5"/>
  <c r="CD957" i="5"/>
  <c r="DS957" i="5"/>
  <c r="CE957" i="5"/>
  <c r="DT957" i="5"/>
  <c r="CF957" i="5"/>
  <c r="DU957" i="5"/>
  <c r="CG957" i="5"/>
  <c r="CH957" i="5"/>
  <c r="CI957" i="5"/>
  <c r="CJ957" i="5"/>
  <c r="CK957" i="5"/>
  <c r="CL957" i="5"/>
  <c r="CM957" i="5"/>
  <c r="CN957" i="5"/>
  <c r="CO957" i="5"/>
  <c r="CP957" i="5"/>
  <c r="CQ957" i="5"/>
  <c r="CR957" i="5"/>
  <c r="CS957" i="5"/>
  <c r="CT957" i="5"/>
  <c r="CU957" i="5"/>
  <c r="CV957" i="5"/>
  <c r="CW957" i="5"/>
  <c r="CX957" i="5"/>
  <c r="CY957" i="5"/>
  <c r="CZ957" i="5"/>
  <c r="DA957" i="5"/>
  <c r="DB957" i="5"/>
  <c r="DC957" i="5"/>
  <c r="DD957" i="5"/>
  <c r="DE957" i="5"/>
  <c r="DF957" i="5"/>
  <c r="DG957" i="5"/>
  <c r="DH957" i="5"/>
  <c r="DI957" i="5"/>
  <c r="DJ957" i="5"/>
  <c r="DK957" i="5"/>
  <c r="DL957" i="5"/>
  <c r="DM957" i="5"/>
  <c r="DN957" i="5"/>
  <c r="DO957" i="5"/>
  <c r="DP957" i="5"/>
  <c r="DQ957" i="5"/>
  <c r="A958" i="5"/>
  <c r="DR958" i="5"/>
  <c r="CD958" i="5"/>
  <c r="DS958" i="5"/>
  <c r="CE958" i="5"/>
  <c r="DT958" i="5"/>
  <c r="CF958" i="5"/>
  <c r="DU958" i="5"/>
  <c r="CG958" i="5"/>
  <c r="CH958" i="5"/>
  <c r="CI958" i="5"/>
  <c r="CJ958" i="5"/>
  <c r="CK958" i="5"/>
  <c r="CL958" i="5"/>
  <c r="CM958" i="5"/>
  <c r="CN958" i="5"/>
  <c r="CO958" i="5"/>
  <c r="CP958" i="5"/>
  <c r="CQ958" i="5"/>
  <c r="CR958" i="5"/>
  <c r="CS958" i="5"/>
  <c r="CT958" i="5"/>
  <c r="CU958" i="5"/>
  <c r="CV958" i="5"/>
  <c r="CW958" i="5"/>
  <c r="CX958" i="5"/>
  <c r="CY958" i="5"/>
  <c r="CZ958" i="5"/>
  <c r="DA958" i="5"/>
  <c r="DB958" i="5"/>
  <c r="DC958" i="5"/>
  <c r="DD958" i="5"/>
  <c r="DE958" i="5"/>
  <c r="DF958" i="5"/>
  <c r="DG958" i="5"/>
  <c r="DH958" i="5"/>
  <c r="DI958" i="5"/>
  <c r="DJ958" i="5"/>
  <c r="DK958" i="5"/>
  <c r="DL958" i="5"/>
  <c r="DM958" i="5"/>
  <c r="DN958" i="5"/>
  <c r="DO958" i="5"/>
  <c r="DP958" i="5"/>
  <c r="DQ958" i="5"/>
  <c r="A959" i="5"/>
  <c r="DR959" i="5"/>
  <c r="CD959" i="5"/>
  <c r="DS959" i="5"/>
  <c r="CE959" i="5"/>
  <c r="DT959" i="5"/>
  <c r="CF959" i="5"/>
  <c r="DU959" i="5"/>
  <c r="CG959" i="5"/>
  <c r="CH959" i="5"/>
  <c r="CI959" i="5"/>
  <c r="CJ959" i="5"/>
  <c r="CK959" i="5"/>
  <c r="CL959" i="5"/>
  <c r="CM959" i="5"/>
  <c r="CN959" i="5"/>
  <c r="CO959" i="5"/>
  <c r="CP959" i="5"/>
  <c r="CQ959" i="5"/>
  <c r="CR959" i="5"/>
  <c r="CS959" i="5"/>
  <c r="CT959" i="5"/>
  <c r="CU959" i="5"/>
  <c r="CV959" i="5"/>
  <c r="CW959" i="5"/>
  <c r="CX959" i="5"/>
  <c r="CY959" i="5"/>
  <c r="CZ959" i="5"/>
  <c r="DA959" i="5"/>
  <c r="DB959" i="5"/>
  <c r="DC959" i="5"/>
  <c r="DD959" i="5"/>
  <c r="DE959" i="5"/>
  <c r="DF959" i="5"/>
  <c r="DG959" i="5"/>
  <c r="DH959" i="5"/>
  <c r="DI959" i="5"/>
  <c r="DJ959" i="5"/>
  <c r="DK959" i="5"/>
  <c r="DL959" i="5"/>
  <c r="DM959" i="5"/>
  <c r="DN959" i="5"/>
  <c r="DO959" i="5"/>
  <c r="DP959" i="5"/>
  <c r="DQ959" i="5"/>
  <c r="A960" i="5"/>
  <c r="DR960" i="5"/>
  <c r="CD960" i="5"/>
  <c r="DS960" i="5"/>
  <c r="CE960" i="5"/>
  <c r="DT960" i="5"/>
  <c r="CF960" i="5"/>
  <c r="DU960" i="5"/>
  <c r="CG960" i="5"/>
  <c r="CH960" i="5"/>
  <c r="CI960" i="5"/>
  <c r="CJ960" i="5"/>
  <c r="CK960" i="5"/>
  <c r="CL960" i="5"/>
  <c r="CM960" i="5"/>
  <c r="CN960" i="5"/>
  <c r="CO960" i="5"/>
  <c r="CP960" i="5"/>
  <c r="CQ960" i="5"/>
  <c r="CR960" i="5"/>
  <c r="CS960" i="5"/>
  <c r="CT960" i="5"/>
  <c r="CU960" i="5"/>
  <c r="CV960" i="5"/>
  <c r="CW960" i="5"/>
  <c r="CX960" i="5"/>
  <c r="CY960" i="5"/>
  <c r="CZ960" i="5"/>
  <c r="DA960" i="5"/>
  <c r="DB960" i="5"/>
  <c r="DC960" i="5"/>
  <c r="DD960" i="5"/>
  <c r="DE960" i="5"/>
  <c r="DF960" i="5"/>
  <c r="DG960" i="5"/>
  <c r="DH960" i="5"/>
  <c r="DI960" i="5"/>
  <c r="DJ960" i="5"/>
  <c r="DK960" i="5"/>
  <c r="DL960" i="5"/>
  <c r="DM960" i="5"/>
  <c r="DN960" i="5"/>
  <c r="DO960" i="5"/>
  <c r="DP960" i="5"/>
  <c r="DQ960" i="5"/>
  <c r="A962" i="5"/>
  <c r="DR962" i="5"/>
  <c r="CD962" i="5"/>
  <c r="DS962" i="5"/>
  <c r="CE962" i="5"/>
  <c r="DT962" i="5"/>
  <c r="CF962" i="5"/>
  <c r="DU962" i="5"/>
  <c r="CG962" i="5"/>
  <c r="CH962" i="5"/>
  <c r="CI962" i="5"/>
  <c r="CJ962" i="5"/>
  <c r="CK962" i="5"/>
  <c r="CL962" i="5"/>
  <c r="CM962" i="5"/>
  <c r="CN962" i="5"/>
  <c r="CO962" i="5"/>
  <c r="CP962" i="5"/>
  <c r="CQ962" i="5"/>
  <c r="CR962" i="5"/>
  <c r="CS962" i="5"/>
  <c r="CT962" i="5"/>
  <c r="CU962" i="5"/>
  <c r="CV962" i="5"/>
  <c r="CW962" i="5"/>
  <c r="CX962" i="5"/>
  <c r="CY962" i="5"/>
  <c r="CZ962" i="5"/>
  <c r="DA962" i="5"/>
  <c r="DB962" i="5"/>
  <c r="DC962" i="5"/>
  <c r="DD962" i="5"/>
  <c r="DE962" i="5"/>
  <c r="DF962" i="5"/>
  <c r="DG962" i="5"/>
  <c r="DH962" i="5"/>
  <c r="DI962" i="5"/>
  <c r="DJ962" i="5"/>
  <c r="DK962" i="5"/>
  <c r="DL962" i="5"/>
  <c r="DM962" i="5"/>
  <c r="DN962" i="5"/>
  <c r="DO962" i="5"/>
  <c r="DP962" i="5"/>
  <c r="DQ962" i="5"/>
  <c r="A963" i="5"/>
  <c r="DR963" i="5"/>
  <c r="CD963" i="5"/>
  <c r="DS963" i="5"/>
  <c r="CE963" i="5"/>
  <c r="DT963" i="5"/>
  <c r="CF963" i="5"/>
  <c r="DU963" i="5"/>
  <c r="CG963" i="5"/>
  <c r="CH963" i="5"/>
  <c r="CI963" i="5"/>
  <c r="CJ963" i="5"/>
  <c r="CK963" i="5"/>
  <c r="CL963" i="5"/>
  <c r="CM963" i="5"/>
  <c r="CN963" i="5"/>
  <c r="CO963" i="5"/>
  <c r="CP963" i="5"/>
  <c r="CQ963" i="5"/>
  <c r="CR963" i="5"/>
  <c r="CS963" i="5"/>
  <c r="CT963" i="5"/>
  <c r="CU963" i="5"/>
  <c r="CV963" i="5"/>
  <c r="CW963" i="5"/>
  <c r="CX963" i="5"/>
  <c r="CY963" i="5"/>
  <c r="CZ963" i="5"/>
  <c r="DA963" i="5"/>
  <c r="DB963" i="5"/>
  <c r="DC963" i="5"/>
  <c r="DD963" i="5"/>
  <c r="DE963" i="5"/>
  <c r="DF963" i="5"/>
  <c r="DG963" i="5"/>
  <c r="DH963" i="5"/>
  <c r="DI963" i="5"/>
  <c r="DJ963" i="5"/>
  <c r="DK963" i="5"/>
  <c r="DL963" i="5"/>
  <c r="DM963" i="5"/>
  <c r="DN963" i="5"/>
  <c r="DO963" i="5"/>
  <c r="DP963" i="5"/>
  <c r="DQ963" i="5"/>
  <c r="A965" i="5"/>
  <c r="DR965" i="5"/>
  <c r="CD965" i="5"/>
  <c r="DS965" i="5"/>
  <c r="CE965" i="5"/>
  <c r="DT965" i="5"/>
  <c r="CF965" i="5"/>
  <c r="DU965" i="5"/>
  <c r="CG965" i="5"/>
  <c r="CH965" i="5"/>
  <c r="CI965" i="5"/>
  <c r="CJ965" i="5"/>
  <c r="CK965" i="5"/>
  <c r="CL965" i="5"/>
  <c r="CM965" i="5"/>
  <c r="CN965" i="5"/>
  <c r="CO965" i="5"/>
  <c r="CP965" i="5"/>
  <c r="CQ965" i="5"/>
  <c r="CR965" i="5"/>
  <c r="CS965" i="5"/>
  <c r="CT965" i="5"/>
  <c r="CU965" i="5"/>
  <c r="CV965" i="5"/>
  <c r="CW965" i="5"/>
  <c r="CX965" i="5"/>
  <c r="CY965" i="5"/>
  <c r="CZ965" i="5"/>
  <c r="DA965" i="5"/>
  <c r="DB965" i="5"/>
  <c r="DC965" i="5"/>
  <c r="DD965" i="5"/>
  <c r="DE965" i="5"/>
  <c r="DF965" i="5"/>
  <c r="DG965" i="5"/>
  <c r="DH965" i="5"/>
  <c r="DI965" i="5"/>
  <c r="DJ965" i="5"/>
  <c r="DK965" i="5"/>
  <c r="DL965" i="5"/>
  <c r="DM965" i="5"/>
  <c r="DN965" i="5"/>
  <c r="DO965" i="5"/>
  <c r="DP965" i="5"/>
  <c r="DQ965" i="5"/>
  <c r="A966" i="5"/>
  <c r="DR966" i="5"/>
  <c r="CD966" i="5"/>
  <c r="DS966" i="5"/>
  <c r="CE966" i="5"/>
  <c r="DT966" i="5"/>
  <c r="CF966" i="5"/>
  <c r="DU966" i="5"/>
  <c r="CG966" i="5"/>
  <c r="CH966" i="5"/>
  <c r="CI966" i="5"/>
  <c r="CJ966" i="5"/>
  <c r="CK966" i="5"/>
  <c r="CL966" i="5"/>
  <c r="CM966" i="5"/>
  <c r="CN966" i="5"/>
  <c r="CO966" i="5"/>
  <c r="CP966" i="5"/>
  <c r="CQ966" i="5"/>
  <c r="CR966" i="5"/>
  <c r="CS966" i="5"/>
  <c r="CT966" i="5"/>
  <c r="CU966" i="5"/>
  <c r="CV966" i="5"/>
  <c r="CW966" i="5"/>
  <c r="CX966" i="5"/>
  <c r="CY966" i="5"/>
  <c r="CZ966" i="5"/>
  <c r="DA966" i="5"/>
  <c r="DB966" i="5"/>
  <c r="DC966" i="5"/>
  <c r="DD966" i="5"/>
  <c r="DE966" i="5"/>
  <c r="DF966" i="5"/>
  <c r="DG966" i="5"/>
  <c r="DH966" i="5"/>
  <c r="DI966" i="5"/>
  <c r="DJ966" i="5"/>
  <c r="DK966" i="5"/>
  <c r="DL966" i="5"/>
  <c r="DM966" i="5"/>
  <c r="DN966" i="5"/>
  <c r="DO966" i="5"/>
  <c r="DP966" i="5"/>
  <c r="DQ966" i="5"/>
  <c r="A967" i="5"/>
  <c r="DR967" i="5"/>
  <c r="CD967" i="5"/>
  <c r="DS967" i="5"/>
  <c r="CE967" i="5"/>
  <c r="DT967" i="5"/>
  <c r="CF967" i="5"/>
  <c r="DU967" i="5"/>
  <c r="CG967" i="5"/>
  <c r="CH967" i="5"/>
  <c r="CI967" i="5"/>
  <c r="CJ967" i="5"/>
  <c r="CK967" i="5"/>
  <c r="CL967" i="5"/>
  <c r="CM967" i="5"/>
  <c r="CN967" i="5"/>
  <c r="CO967" i="5"/>
  <c r="CP967" i="5"/>
  <c r="CQ967" i="5"/>
  <c r="CR967" i="5"/>
  <c r="CS967" i="5"/>
  <c r="CT967" i="5"/>
  <c r="CU967" i="5"/>
  <c r="CV967" i="5"/>
  <c r="CW967" i="5"/>
  <c r="CX967" i="5"/>
  <c r="CY967" i="5"/>
  <c r="CZ967" i="5"/>
  <c r="DA967" i="5"/>
  <c r="DB967" i="5"/>
  <c r="DC967" i="5"/>
  <c r="DD967" i="5"/>
  <c r="DE967" i="5"/>
  <c r="DF967" i="5"/>
  <c r="DG967" i="5"/>
  <c r="DH967" i="5"/>
  <c r="DI967" i="5"/>
  <c r="DJ967" i="5"/>
  <c r="DK967" i="5"/>
  <c r="DL967" i="5"/>
  <c r="DM967" i="5"/>
  <c r="DN967" i="5"/>
  <c r="DO967" i="5"/>
  <c r="DP967" i="5"/>
  <c r="DQ967" i="5"/>
  <c r="A969" i="5"/>
  <c r="DR969" i="5"/>
  <c r="CD969" i="5"/>
  <c r="DS969" i="5"/>
  <c r="CE969" i="5"/>
  <c r="DT969" i="5"/>
  <c r="CF969" i="5"/>
  <c r="DU969" i="5"/>
  <c r="CG969" i="5"/>
  <c r="CH969" i="5"/>
  <c r="CI969" i="5"/>
  <c r="CJ969" i="5"/>
  <c r="CK969" i="5"/>
  <c r="CL969" i="5"/>
  <c r="CM969" i="5"/>
  <c r="CN969" i="5"/>
  <c r="CO969" i="5"/>
  <c r="CP969" i="5"/>
  <c r="CQ969" i="5"/>
  <c r="CR969" i="5"/>
  <c r="CS969" i="5"/>
  <c r="CT969" i="5"/>
  <c r="CU969" i="5"/>
  <c r="CV969" i="5"/>
  <c r="CW969" i="5"/>
  <c r="CX969" i="5"/>
  <c r="CY969" i="5"/>
  <c r="CZ969" i="5"/>
  <c r="DA969" i="5"/>
  <c r="DB969" i="5"/>
  <c r="DC969" i="5"/>
  <c r="DD969" i="5"/>
  <c r="DE969" i="5"/>
  <c r="DF969" i="5"/>
  <c r="DG969" i="5"/>
  <c r="DH969" i="5"/>
  <c r="DI969" i="5"/>
  <c r="DJ969" i="5"/>
  <c r="DK969" i="5"/>
  <c r="DL969" i="5"/>
  <c r="DM969" i="5"/>
  <c r="DN969" i="5"/>
  <c r="DO969" i="5"/>
  <c r="DP969" i="5"/>
  <c r="DQ969" i="5"/>
  <c r="A970" i="5"/>
  <c r="DR970" i="5"/>
  <c r="CD970" i="5"/>
  <c r="DS970" i="5"/>
  <c r="CE970" i="5"/>
  <c r="DT970" i="5"/>
  <c r="CF970" i="5"/>
  <c r="DU970" i="5"/>
  <c r="CG970" i="5"/>
  <c r="CH970" i="5"/>
  <c r="CI970" i="5"/>
  <c r="CJ970" i="5"/>
  <c r="CK970" i="5"/>
  <c r="CL970" i="5"/>
  <c r="CM970" i="5"/>
  <c r="CN970" i="5"/>
  <c r="CO970" i="5"/>
  <c r="CP970" i="5"/>
  <c r="CQ970" i="5"/>
  <c r="CR970" i="5"/>
  <c r="CS970" i="5"/>
  <c r="CT970" i="5"/>
  <c r="CU970" i="5"/>
  <c r="CV970" i="5"/>
  <c r="CW970" i="5"/>
  <c r="CX970" i="5"/>
  <c r="CY970" i="5"/>
  <c r="CZ970" i="5"/>
  <c r="DA970" i="5"/>
  <c r="DB970" i="5"/>
  <c r="DC970" i="5"/>
  <c r="DD970" i="5"/>
  <c r="DE970" i="5"/>
  <c r="DF970" i="5"/>
  <c r="DG970" i="5"/>
  <c r="DH970" i="5"/>
  <c r="DI970" i="5"/>
  <c r="DJ970" i="5"/>
  <c r="DK970" i="5"/>
  <c r="DL970" i="5"/>
  <c r="DM970" i="5"/>
  <c r="DN970" i="5"/>
  <c r="DO970" i="5"/>
  <c r="DP970" i="5"/>
  <c r="DQ970" i="5"/>
  <c r="A972" i="5"/>
  <c r="DR972" i="5"/>
  <c r="CD972" i="5"/>
  <c r="DS972" i="5"/>
  <c r="CE972" i="5"/>
  <c r="DT972" i="5"/>
  <c r="CF972" i="5"/>
  <c r="DU972" i="5"/>
  <c r="CG972" i="5"/>
  <c r="CH972" i="5"/>
  <c r="CI972" i="5"/>
  <c r="CJ972" i="5"/>
  <c r="CK972" i="5"/>
  <c r="CL972" i="5"/>
  <c r="CM972" i="5"/>
  <c r="CN972" i="5"/>
  <c r="CO972" i="5"/>
  <c r="CP972" i="5"/>
  <c r="CQ972" i="5"/>
  <c r="CR972" i="5"/>
  <c r="CS972" i="5"/>
  <c r="CT972" i="5"/>
  <c r="CU972" i="5"/>
  <c r="CV972" i="5"/>
  <c r="CW972" i="5"/>
  <c r="CX972" i="5"/>
  <c r="CY972" i="5"/>
  <c r="CZ972" i="5"/>
  <c r="DA972" i="5"/>
  <c r="DB972" i="5"/>
  <c r="DC972" i="5"/>
  <c r="DD972" i="5"/>
  <c r="DE972" i="5"/>
  <c r="DF972" i="5"/>
  <c r="DG972" i="5"/>
  <c r="DH972" i="5"/>
  <c r="DI972" i="5"/>
  <c r="DJ972" i="5"/>
  <c r="DK972" i="5"/>
  <c r="DL972" i="5"/>
  <c r="DM972" i="5"/>
  <c r="DN972" i="5"/>
  <c r="DO972" i="5"/>
  <c r="DP972" i="5"/>
  <c r="DQ972" i="5"/>
  <c r="A973" i="5"/>
  <c r="DR973" i="5"/>
  <c r="CD973" i="5"/>
  <c r="DS973" i="5"/>
  <c r="CE973" i="5"/>
  <c r="DT973" i="5"/>
  <c r="CF973" i="5"/>
  <c r="DU973" i="5"/>
  <c r="CG973" i="5"/>
  <c r="CH973" i="5"/>
  <c r="CI973" i="5"/>
  <c r="CJ973" i="5"/>
  <c r="CK973" i="5"/>
  <c r="CL973" i="5"/>
  <c r="CM973" i="5"/>
  <c r="CN973" i="5"/>
  <c r="CO973" i="5"/>
  <c r="CP973" i="5"/>
  <c r="CQ973" i="5"/>
  <c r="CR973" i="5"/>
  <c r="CS973" i="5"/>
  <c r="CT973" i="5"/>
  <c r="CU973" i="5"/>
  <c r="CV973" i="5"/>
  <c r="CW973" i="5"/>
  <c r="CX973" i="5"/>
  <c r="CY973" i="5"/>
  <c r="CZ973" i="5"/>
  <c r="DA973" i="5"/>
  <c r="DB973" i="5"/>
  <c r="DC973" i="5"/>
  <c r="DD973" i="5"/>
  <c r="DE973" i="5"/>
  <c r="DF973" i="5"/>
  <c r="DG973" i="5"/>
  <c r="DH973" i="5"/>
  <c r="DI973" i="5"/>
  <c r="DJ973" i="5"/>
  <c r="DK973" i="5"/>
  <c r="DL973" i="5"/>
  <c r="DM973" i="5"/>
  <c r="DN973" i="5"/>
  <c r="DO973" i="5"/>
  <c r="DP973" i="5"/>
  <c r="DQ973" i="5"/>
  <c r="A975" i="5"/>
  <c r="DR975" i="5"/>
  <c r="CD975" i="5"/>
  <c r="DS975" i="5"/>
  <c r="CE975" i="5"/>
  <c r="DT975" i="5"/>
  <c r="CF975" i="5"/>
  <c r="DU975" i="5"/>
  <c r="CG975" i="5"/>
  <c r="CH975" i="5"/>
  <c r="CI975" i="5"/>
  <c r="CJ975" i="5"/>
  <c r="CK975" i="5"/>
  <c r="CL975" i="5"/>
  <c r="CM975" i="5"/>
  <c r="CN975" i="5"/>
  <c r="CO975" i="5"/>
  <c r="CP975" i="5"/>
  <c r="CQ975" i="5"/>
  <c r="CR975" i="5"/>
  <c r="CS975" i="5"/>
  <c r="CT975" i="5"/>
  <c r="CU975" i="5"/>
  <c r="CV975" i="5"/>
  <c r="CW975" i="5"/>
  <c r="CX975" i="5"/>
  <c r="CY975" i="5"/>
  <c r="CZ975" i="5"/>
  <c r="DA975" i="5"/>
  <c r="DB975" i="5"/>
  <c r="DC975" i="5"/>
  <c r="DD975" i="5"/>
  <c r="DE975" i="5"/>
  <c r="DF975" i="5"/>
  <c r="DG975" i="5"/>
  <c r="DH975" i="5"/>
  <c r="DI975" i="5"/>
  <c r="DJ975" i="5"/>
  <c r="DK975" i="5"/>
  <c r="DL975" i="5"/>
  <c r="DM975" i="5"/>
  <c r="DN975" i="5"/>
  <c r="DO975" i="5"/>
  <c r="DP975" i="5"/>
  <c r="DQ975" i="5"/>
  <c r="DR977" i="5"/>
  <c r="CD977" i="5"/>
  <c r="DS977" i="5"/>
  <c r="CE977" i="5"/>
  <c r="DT977" i="5"/>
  <c r="CF977" i="5"/>
  <c r="DU977" i="5"/>
  <c r="CG977" i="5"/>
  <c r="CH977" i="5"/>
  <c r="CI977" i="5"/>
  <c r="CJ977" i="5"/>
  <c r="CK977" i="5"/>
  <c r="CL977" i="5"/>
  <c r="CM977" i="5"/>
  <c r="CN977" i="5"/>
  <c r="CO977" i="5"/>
  <c r="CP977" i="5"/>
  <c r="CQ977" i="5"/>
  <c r="CR977" i="5"/>
  <c r="CS977" i="5"/>
  <c r="CT977" i="5"/>
  <c r="CU977" i="5"/>
  <c r="CV977" i="5"/>
  <c r="CW977" i="5"/>
  <c r="CX977" i="5"/>
  <c r="CY977" i="5"/>
  <c r="CZ977" i="5"/>
  <c r="DA977" i="5"/>
  <c r="DB977" i="5"/>
  <c r="DC977" i="5"/>
  <c r="DD977" i="5"/>
  <c r="DE977" i="5"/>
  <c r="DF977" i="5"/>
  <c r="DG977" i="5"/>
  <c r="DH977" i="5"/>
  <c r="DI977" i="5"/>
  <c r="DJ977" i="5"/>
  <c r="DK977" i="5"/>
  <c r="DL977" i="5"/>
  <c r="DM977" i="5"/>
  <c r="DN977" i="5"/>
  <c r="DO977" i="5"/>
  <c r="DP977" i="5"/>
  <c r="DQ977" i="5"/>
  <c r="DR979" i="5"/>
  <c r="CD979" i="5"/>
  <c r="DS979" i="5"/>
  <c r="CE979" i="5"/>
  <c r="DT979" i="5"/>
  <c r="CF979" i="5"/>
  <c r="DU979" i="5"/>
  <c r="CG979" i="5"/>
  <c r="CH979" i="5"/>
  <c r="CI979" i="5"/>
  <c r="CJ979" i="5"/>
  <c r="CK979" i="5"/>
  <c r="CL979" i="5"/>
  <c r="CM979" i="5"/>
  <c r="CN979" i="5"/>
  <c r="CO979" i="5"/>
  <c r="CP979" i="5"/>
  <c r="CQ979" i="5"/>
  <c r="CR979" i="5"/>
  <c r="CS979" i="5"/>
  <c r="CT979" i="5"/>
  <c r="CU979" i="5"/>
  <c r="CV979" i="5"/>
  <c r="CW979" i="5"/>
  <c r="CX979" i="5"/>
  <c r="CY979" i="5"/>
  <c r="CZ979" i="5"/>
  <c r="DA979" i="5"/>
  <c r="DB979" i="5"/>
  <c r="DC979" i="5"/>
  <c r="DD979" i="5"/>
  <c r="DE979" i="5"/>
  <c r="DF979" i="5"/>
  <c r="DG979" i="5"/>
  <c r="DH979" i="5"/>
  <c r="DI979" i="5"/>
  <c r="DJ979" i="5"/>
  <c r="DK979" i="5"/>
  <c r="DL979" i="5"/>
  <c r="DM979" i="5"/>
  <c r="DN979" i="5"/>
  <c r="DO979" i="5"/>
  <c r="DP979" i="5"/>
  <c r="DQ979" i="5"/>
  <c r="A981" i="5"/>
  <c r="DR981" i="5"/>
  <c r="CD981" i="5"/>
  <c r="DS981" i="5"/>
  <c r="CE981" i="5"/>
  <c r="DT981" i="5"/>
  <c r="CF981" i="5"/>
  <c r="DU981" i="5"/>
  <c r="CG981" i="5"/>
  <c r="CH981" i="5"/>
  <c r="CI981" i="5"/>
  <c r="CJ981" i="5"/>
  <c r="CK981" i="5"/>
  <c r="CL981" i="5"/>
  <c r="CM981" i="5"/>
  <c r="CN981" i="5"/>
  <c r="CO981" i="5"/>
  <c r="CP981" i="5"/>
  <c r="CQ981" i="5"/>
  <c r="CR981" i="5"/>
  <c r="CS981" i="5"/>
  <c r="CT981" i="5"/>
  <c r="CU981" i="5"/>
  <c r="CV981" i="5"/>
  <c r="CW981" i="5"/>
  <c r="CX981" i="5"/>
  <c r="CY981" i="5"/>
  <c r="CZ981" i="5"/>
  <c r="DA981" i="5"/>
  <c r="DB981" i="5"/>
  <c r="DC981" i="5"/>
  <c r="DD981" i="5"/>
  <c r="DE981" i="5"/>
  <c r="DF981" i="5"/>
  <c r="DG981" i="5"/>
  <c r="DH981" i="5"/>
  <c r="DI981" i="5"/>
  <c r="DJ981" i="5"/>
  <c r="DK981" i="5"/>
  <c r="DL981" i="5"/>
  <c r="DM981" i="5"/>
  <c r="DN981" i="5"/>
  <c r="DO981" i="5"/>
  <c r="DP981" i="5"/>
  <c r="DQ981" i="5"/>
  <c r="A982" i="5"/>
  <c r="DR982" i="5"/>
  <c r="CD982" i="5"/>
  <c r="DS982" i="5"/>
  <c r="CE982" i="5"/>
  <c r="DT982" i="5"/>
  <c r="CF982" i="5"/>
  <c r="DU982" i="5"/>
  <c r="CG982" i="5"/>
  <c r="CH982" i="5"/>
  <c r="CI982" i="5"/>
  <c r="CJ982" i="5"/>
  <c r="CK982" i="5"/>
  <c r="CL982" i="5"/>
  <c r="CM982" i="5"/>
  <c r="CN982" i="5"/>
  <c r="CO982" i="5"/>
  <c r="CP982" i="5"/>
  <c r="CQ982" i="5"/>
  <c r="CR982" i="5"/>
  <c r="CS982" i="5"/>
  <c r="CT982" i="5"/>
  <c r="CU982" i="5"/>
  <c r="CV982" i="5"/>
  <c r="CW982" i="5"/>
  <c r="CX982" i="5"/>
  <c r="CY982" i="5"/>
  <c r="CZ982" i="5"/>
  <c r="DA982" i="5"/>
  <c r="DB982" i="5"/>
  <c r="DC982" i="5"/>
  <c r="DD982" i="5"/>
  <c r="DE982" i="5"/>
  <c r="DF982" i="5"/>
  <c r="DG982" i="5"/>
  <c r="DH982" i="5"/>
  <c r="DI982" i="5"/>
  <c r="DJ982" i="5"/>
  <c r="DK982" i="5"/>
  <c r="DL982" i="5"/>
  <c r="DM982" i="5"/>
  <c r="DN982" i="5"/>
  <c r="DO982" i="5"/>
  <c r="DP982" i="5"/>
  <c r="DQ982" i="5"/>
  <c r="A983" i="5"/>
  <c r="DR983" i="5"/>
  <c r="CD983" i="5"/>
  <c r="DS983" i="5"/>
  <c r="CE983" i="5"/>
  <c r="DT983" i="5"/>
  <c r="CF983" i="5"/>
  <c r="DU983" i="5"/>
  <c r="CG983" i="5"/>
  <c r="CH983" i="5"/>
  <c r="CI983" i="5"/>
  <c r="CJ983" i="5"/>
  <c r="CK983" i="5"/>
  <c r="CL983" i="5"/>
  <c r="CM983" i="5"/>
  <c r="CN983" i="5"/>
  <c r="CO983" i="5"/>
  <c r="CP983" i="5"/>
  <c r="CQ983" i="5"/>
  <c r="CR983" i="5"/>
  <c r="CS983" i="5"/>
  <c r="CT983" i="5"/>
  <c r="CU983" i="5"/>
  <c r="CV983" i="5"/>
  <c r="CW983" i="5"/>
  <c r="CX983" i="5"/>
  <c r="CY983" i="5"/>
  <c r="CZ983" i="5"/>
  <c r="DA983" i="5"/>
  <c r="DB983" i="5"/>
  <c r="DC983" i="5"/>
  <c r="DD983" i="5"/>
  <c r="DE983" i="5"/>
  <c r="DF983" i="5"/>
  <c r="DG983" i="5"/>
  <c r="DH983" i="5"/>
  <c r="DI983" i="5"/>
  <c r="DJ983" i="5"/>
  <c r="DK983" i="5"/>
  <c r="DL983" i="5"/>
  <c r="DM983" i="5"/>
  <c r="DN983" i="5"/>
  <c r="DO983" i="5"/>
  <c r="DP983" i="5"/>
  <c r="DQ983" i="5"/>
  <c r="DR985" i="5"/>
  <c r="CD985" i="5"/>
  <c r="DS985" i="5"/>
  <c r="CE985" i="5"/>
  <c r="DT985" i="5"/>
  <c r="CF985" i="5"/>
  <c r="DU985" i="5"/>
  <c r="CG985" i="5"/>
  <c r="CH985" i="5"/>
  <c r="CI985" i="5"/>
  <c r="CJ985" i="5"/>
  <c r="CK985" i="5"/>
  <c r="CL985" i="5"/>
  <c r="CM985" i="5"/>
  <c r="CN985" i="5"/>
  <c r="CO985" i="5"/>
  <c r="CP985" i="5"/>
  <c r="CQ985" i="5"/>
  <c r="CR985" i="5"/>
  <c r="CS985" i="5"/>
  <c r="CT985" i="5"/>
  <c r="CU985" i="5"/>
  <c r="CV985" i="5"/>
  <c r="CW985" i="5"/>
  <c r="CX985" i="5"/>
  <c r="CY985" i="5"/>
  <c r="CZ985" i="5"/>
  <c r="DA985" i="5"/>
  <c r="DB985" i="5"/>
  <c r="DC985" i="5"/>
  <c r="DD985" i="5"/>
  <c r="DE985" i="5"/>
  <c r="DF985" i="5"/>
  <c r="DG985" i="5"/>
  <c r="DH985" i="5"/>
  <c r="DI985" i="5"/>
  <c r="DJ985" i="5"/>
  <c r="DK985" i="5"/>
  <c r="DL985" i="5"/>
  <c r="DM985" i="5"/>
  <c r="DN985" i="5"/>
  <c r="DO985" i="5"/>
  <c r="DP985" i="5"/>
  <c r="DQ985" i="5"/>
  <c r="DR988" i="5"/>
  <c r="CD988" i="5"/>
  <c r="DS988" i="5"/>
  <c r="CE988" i="5"/>
  <c r="DT988" i="5"/>
  <c r="CF988" i="5"/>
  <c r="DU988" i="5"/>
  <c r="CG988" i="5"/>
  <c r="CH988" i="5"/>
  <c r="CI988" i="5"/>
  <c r="CJ988" i="5"/>
  <c r="CK988" i="5"/>
  <c r="CL988" i="5"/>
  <c r="CM988" i="5"/>
  <c r="CN988" i="5"/>
  <c r="CO988" i="5"/>
  <c r="CP988" i="5"/>
  <c r="CQ988" i="5"/>
  <c r="CR988" i="5"/>
  <c r="CS988" i="5"/>
  <c r="CT988" i="5"/>
  <c r="CU988" i="5"/>
  <c r="CV988" i="5"/>
  <c r="CW988" i="5"/>
  <c r="CX988" i="5"/>
  <c r="CY988" i="5"/>
  <c r="CZ988" i="5"/>
  <c r="DA988" i="5"/>
  <c r="DB988" i="5"/>
  <c r="DC988" i="5"/>
  <c r="DD988" i="5"/>
  <c r="DE988" i="5"/>
  <c r="DF988" i="5"/>
  <c r="DG988" i="5"/>
  <c r="DH988" i="5"/>
  <c r="DI988" i="5"/>
  <c r="DJ988" i="5"/>
  <c r="DK988" i="5"/>
  <c r="DL988" i="5"/>
  <c r="DM988" i="5"/>
  <c r="DN988" i="5"/>
  <c r="DO988" i="5"/>
  <c r="DP988" i="5"/>
  <c r="DQ988" i="5"/>
  <c r="DR989" i="5"/>
  <c r="CD989" i="5"/>
  <c r="DS989" i="5"/>
  <c r="CE989" i="5"/>
  <c r="DT989" i="5"/>
  <c r="CF989" i="5"/>
  <c r="DU989" i="5"/>
  <c r="CG989" i="5"/>
  <c r="CH989" i="5"/>
  <c r="CI989" i="5"/>
  <c r="CJ989" i="5"/>
  <c r="CK989" i="5"/>
  <c r="CL989" i="5"/>
  <c r="CM989" i="5"/>
  <c r="CN989" i="5"/>
  <c r="CO989" i="5"/>
  <c r="CP989" i="5"/>
  <c r="CQ989" i="5"/>
  <c r="CR989" i="5"/>
  <c r="CS989" i="5"/>
  <c r="CT989" i="5"/>
  <c r="CU989" i="5"/>
  <c r="CV989" i="5"/>
  <c r="CW989" i="5"/>
  <c r="CX989" i="5"/>
  <c r="CY989" i="5"/>
  <c r="CZ989" i="5"/>
  <c r="DA989" i="5"/>
  <c r="DB989" i="5"/>
  <c r="DC989" i="5"/>
  <c r="DD989" i="5"/>
  <c r="DE989" i="5"/>
  <c r="DF989" i="5"/>
  <c r="DG989" i="5"/>
  <c r="DH989" i="5"/>
  <c r="DI989" i="5"/>
  <c r="DJ989" i="5"/>
  <c r="DK989" i="5"/>
  <c r="DL989" i="5"/>
  <c r="DM989" i="5"/>
  <c r="DN989" i="5"/>
  <c r="DO989" i="5"/>
  <c r="DP989" i="5"/>
  <c r="DQ989" i="5"/>
  <c r="DR992" i="5"/>
  <c r="CD992" i="5"/>
  <c r="DS992" i="5"/>
  <c r="CE992" i="5"/>
  <c r="DT992" i="5"/>
  <c r="CF992" i="5"/>
  <c r="DU992" i="5"/>
  <c r="CG992" i="5"/>
  <c r="CH992" i="5"/>
  <c r="CI992" i="5"/>
  <c r="CJ992" i="5"/>
  <c r="CK992" i="5"/>
  <c r="CL992" i="5"/>
  <c r="CM992" i="5"/>
  <c r="CN992" i="5"/>
  <c r="CO992" i="5"/>
  <c r="CP992" i="5"/>
  <c r="CQ992" i="5"/>
  <c r="CR992" i="5"/>
  <c r="CS992" i="5"/>
  <c r="CT992" i="5"/>
  <c r="CU992" i="5"/>
  <c r="CV992" i="5"/>
  <c r="CW992" i="5"/>
  <c r="CX992" i="5"/>
  <c r="CY992" i="5"/>
  <c r="CZ992" i="5"/>
  <c r="DA992" i="5"/>
  <c r="DB992" i="5"/>
  <c r="DC992" i="5"/>
  <c r="DD992" i="5"/>
  <c r="DE992" i="5"/>
  <c r="DF992" i="5"/>
  <c r="DG992" i="5"/>
  <c r="DH992" i="5"/>
  <c r="DI992" i="5"/>
  <c r="DJ992" i="5"/>
  <c r="DK992" i="5"/>
  <c r="DL992" i="5"/>
  <c r="DM992" i="5"/>
  <c r="DN992" i="5"/>
  <c r="DO992" i="5"/>
  <c r="DP992" i="5"/>
  <c r="DQ992" i="5"/>
  <c r="DR993" i="5"/>
  <c r="CD993" i="5"/>
  <c r="DS993" i="5"/>
  <c r="CE993" i="5"/>
  <c r="DT993" i="5"/>
  <c r="CF993" i="5"/>
  <c r="DU993" i="5"/>
  <c r="CG993" i="5"/>
  <c r="CH993" i="5"/>
  <c r="CI993" i="5"/>
  <c r="CJ993" i="5"/>
  <c r="CK993" i="5"/>
  <c r="CL993" i="5"/>
  <c r="CM993" i="5"/>
  <c r="CN993" i="5"/>
  <c r="CO993" i="5"/>
  <c r="CP993" i="5"/>
  <c r="CQ993" i="5"/>
  <c r="CR993" i="5"/>
  <c r="CS993" i="5"/>
  <c r="CT993" i="5"/>
  <c r="CU993" i="5"/>
  <c r="CV993" i="5"/>
  <c r="CW993" i="5"/>
  <c r="CX993" i="5"/>
  <c r="CY993" i="5"/>
  <c r="CZ993" i="5"/>
  <c r="DA993" i="5"/>
  <c r="DB993" i="5"/>
  <c r="DC993" i="5"/>
  <c r="DD993" i="5"/>
  <c r="DE993" i="5"/>
  <c r="DF993" i="5"/>
  <c r="DG993" i="5"/>
  <c r="DH993" i="5"/>
  <c r="DI993" i="5"/>
  <c r="DJ993" i="5"/>
  <c r="DK993" i="5"/>
  <c r="DL993" i="5"/>
  <c r="DM993" i="5"/>
  <c r="DN993" i="5"/>
  <c r="DO993" i="5"/>
  <c r="DP993" i="5"/>
  <c r="DQ993" i="5"/>
  <c r="DR994" i="5"/>
  <c r="CD994" i="5"/>
  <c r="DS994" i="5"/>
  <c r="CE994" i="5"/>
  <c r="DT994" i="5"/>
  <c r="CF994" i="5"/>
  <c r="DU994" i="5"/>
  <c r="CG994" i="5"/>
  <c r="CH994" i="5"/>
  <c r="CI994" i="5"/>
  <c r="CJ994" i="5"/>
  <c r="CK994" i="5"/>
  <c r="CL994" i="5"/>
  <c r="CM994" i="5"/>
  <c r="CN994" i="5"/>
  <c r="CO994" i="5"/>
  <c r="CP994" i="5"/>
  <c r="CQ994" i="5"/>
  <c r="CR994" i="5"/>
  <c r="CS994" i="5"/>
  <c r="CT994" i="5"/>
  <c r="CU994" i="5"/>
  <c r="CV994" i="5"/>
  <c r="CW994" i="5"/>
  <c r="CX994" i="5"/>
  <c r="CY994" i="5"/>
  <c r="CZ994" i="5"/>
  <c r="DA994" i="5"/>
  <c r="DB994" i="5"/>
  <c r="DC994" i="5"/>
  <c r="DD994" i="5"/>
  <c r="DE994" i="5"/>
  <c r="DF994" i="5"/>
  <c r="DG994" i="5"/>
  <c r="DH994" i="5"/>
  <c r="DI994" i="5"/>
  <c r="DJ994" i="5"/>
  <c r="DK994" i="5"/>
  <c r="DL994" i="5"/>
  <c r="DM994" i="5"/>
  <c r="DN994" i="5"/>
  <c r="DO994" i="5"/>
  <c r="DP994" i="5"/>
  <c r="DQ994" i="5"/>
  <c r="DR995" i="5"/>
  <c r="CD995" i="5"/>
  <c r="DS995" i="5"/>
  <c r="CE995" i="5"/>
  <c r="DT995" i="5"/>
  <c r="CF995" i="5"/>
  <c r="DU995" i="5"/>
  <c r="CG995" i="5"/>
  <c r="CH995" i="5"/>
  <c r="CI995" i="5"/>
  <c r="CJ995" i="5"/>
  <c r="CK995" i="5"/>
  <c r="CL995" i="5"/>
  <c r="CM995" i="5"/>
  <c r="CN995" i="5"/>
  <c r="CO995" i="5"/>
  <c r="CP995" i="5"/>
  <c r="CQ995" i="5"/>
  <c r="CR995" i="5"/>
  <c r="CS995" i="5"/>
  <c r="CT995" i="5"/>
  <c r="CU995" i="5"/>
  <c r="CV995" i="5"/>
  <c r="CW995" i="5"/>
  <c r="CX995" i="5"/>
  <c r="CY995" i="5"/>
  <c r="CZ995" i="5"/>
  <c r="DA995" i="5"/>
  <c r="DB995" i="5"/>
  <c r="DC995" i="5"/>
  <c r="DD995" i="5"/>
  <c r="DE995" i="5"/>
  <c r="DF995" i="5"/>
  <c r="DG995" i="5"/>
  <c r="DH995" i="5"/>
  <c r="DI995" i="5"/>
  <c r="DJ995" i="5"/>
  <c r="DK995" i="5"/>
  <c r="DL995" i="5"/>
  <c r="DM995" i="5"/>
  <c r="DN995" i="5"/>
  <c r="DO995" i="5"/>
  <c r="DP995" i="5"/>
  <c r="DQ995" i="5"/>
  <c r="DR996" i="5"/>
  <c r="CD996" i="5"/>
  <c r="DS996" i="5"/>
  <c r="CE996" i="5"/>
  <c r="DT996" i="5"/>
  <c r="CF996" i="5"/>
  <c r="DU996" i="5"/>
  <c r="CG996" i="5"/>
  <c r="CH996" i="5"/>
  <c r="CI996" i="5"/>
  <c r="CJ996" i="5"/>
  <c r="CK996" i="5"/>
  <c r="CL996" i="5"/>
  <c r="CM996" i="5"/>
  <c r="CN996" i="5"/>
  <c r="CO996" i="5"/>
  <c r="CP996" i="5"/>
  <c r="CQ996" i="5"/>
  <c r="CR996" i="5"/>
  <c r="CS996" i="5"/>
  <c r="CT996" i="5"/>
  <c r="CU996" i="5"/>
  <c r="CV996" i="5"/>
  <c r="CW996" i="5"/>
  <c r="CX996" i="5"/>
  <c r="CY996" i="5"/>
  <c r="CZ996" i="5"/>
  <c r="DA996" i="5"/>
  <c r="DB996" i="5"/>
  <c r="DC996" i="5"/>
  <c r="DD996" i="5"/>
  <c r="DE996" i="5"/>
  <c r="DF996" i="5"/>
  <c r="DG996" i="5"/>
  <c r="DH996" i="5"/>
  <c r="DI996" i="5"/>
  <c r="DJ996" i="5"/>
  <c r="DK996" i="5"/>
  <c r="DL996" i="5"/>
  <c r="DM996" i="5"/>
  <c r="DN996" i="5"/>
  <c r="DO996" i="5"/>
  <c r="DP996" i="5"/>
  <c r="DQ996" i="5"/>
  <c r="B997" i="5"/>
  <c r="C997" i="5"/>
  <c r="D997" i="5"/>
  <c r="E997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R997" i="5"/>
  <c r="S997" i="5"/>
  <c r="U997" i="5"/>
  <c r="V997" i="5"/>
  <c r="W997" i="5"/>
  <c r="X997" i="5"/>
  <c r="Y997" i="5"/>
  <c r="Z997" i="5"/>
  <c r="AA997" i="5"/>
  <c r="AB997" i="5"/>
  <c r="AC997" i="5"/>
  <c r="AD997" i="5"/>
  <c r="AE997" i="5"/>
  <c r="AF997" i="5"/>
  <c r="AG997" i="5"/>
  <c r="AH997" i="5"/>
  <c r="AI997" i="5"/>
  <c r="AJ997" i="5"/>
  <c r="AK997" i="5"/>
  <c r="AL997" i="5"/>
  <c r="AN997" i="5"/>
  <c r="AO997" i="5"/>
  <c r="AP997" i="5"/>
  <c r="AQ997" i="5"/>
  <c r="AR997" i="5"/>
  <c r="AS997" i="5"/>
  <c r="AT997" i="5"/>
  <c r="AU997" i="5"/>
  <c r="AV997" i="5"/>
  <c r="AW997" i="5"/>
  <c r="AX997" i="5"/>
  <c r="AY997" i="5"/>
  <c r="AZ997" i="5"/>
  <c r="BA997" i="5"/>
  <c r="BB997" i="5"/>
  <c r="BC997" i="5"/>
  <c r="BD997" i="5"/>
  <c r="BE997" i="5"/>
  <c r="BG997" i="5"/>
  <c r="BH997" i="5"/>
  <c r="BI997" i="5"/>
  <c r="BJ997" i="5"/>
  <c r="BK997" i="5"/>
  <c r="BL997" i="5"/>
  <c r="BM997" i="5"/>
  <c r="BN997" i="5"/>
  <c r="BO997" i="5"/>
  <c r="BP997" i="5"/>
  <c r="BQ997" i="5"/>
  <c r="BR997" i="5"/>
  <c r="BS997" i="5"/>
  <c r="BT997" i="5"/>
  <c r="BU997" i="5"/>
  <c r="BV997" i="5"/>
  <c r="BW997" i="5"/>
  <c r="BX997" i="5"/>
  <c r="DR997" i="5"/>
  <c r="CD997" i="5"/>
  <c r="DS997" i="5"/>
  <c r="CE997" i="5"/>
  <c r="DT997" i="5"/>
  <c r="CF997" i="5"/>
  <c r="DU997" i="5"/>
  <c r="CG997" i="5"/>
  <c r="CH997" i="5"/>
  <c r="CI997" i="5"/>
  <c r="CJ997" i="5"/>
  <c r="CK997" i="5"/>
  <c r="CL997" i="5"/>
  <c r="CM997" i="5"/>
  <c r="CN997" i="5"/>
  <c r="CO997" i="5"/>
  <c r="CP997" i="5"/>
  <c r="CQ997" i="5"/>
  <c r="CR997" i="5"/>
  <c r="CS997" i="5"/>
  <c r="CT997" i="5"/>
  <c r="CU997" i="5"/>
  <c r="CV997" i="5"/>
  <c r="CW997" i="5"/>
  <c r="CX997" i="5"/>
  <c r="CY997" i="5"/>
  <c r="CZ997" i="5"/>
  <c r="DA997" i="5"/>
  <c r="DB997" i="5"/>
  <c r="DC997" i="5"/>
  <c r="DD997" i="5"/>
  <c r="DE997" i="5"/>
  <c r="DF997" i="5"/>
  <c r="DG997" i="5"/>
  <c r="DH997" i="5"/>
  <c r="DI997" i="5"/>
  <c r="DJ997" i="5"/>
  <c r="DK997" i="5"/>
  <c r="DL997" i="5"/>
  <c r="DM997" i="5"/>
  <c r="DN997" i="5"/>
  <c r="DO997" i="5"/>
  <c r="DP997" i="5"/>
  <c r="DQ997" i="5"/>
  <c r="B998" i="5"/>
  <c r="C998" i="5"/>
  <c r="D998" i="5"/>
  <c r="E998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R998" i="5"/>
  <c r="S998" i="5"/>
  <c r="U998" i="5"/>
  <c r="V998" i="5"/>
  <c r="W998" i="5"/>
  <c r="X998" i="5"/>
  <c r="Y998" i="5"/>
  <c r="Z998" i="5"/>
  <c r="AA998" i="5"/>
  <c r="AB998" i="5"/>
  <c r="AC998" i="5"/>
  <c r="AD998" i="5"/>
  <c r="AE998" i="5"/>
  <c r="AF998" i="5"/>
  <c r="AG998" i="5"/>
  <c r="AH998" i="5"/>
  <c r="AI998" i="5"/>
  <c r="AJ998" i="5"/>
  <c r="AK998" i="5"/>
  <c r="AL998" i="5"/>
  <c r="AN998" i="5"/>
  <c r="AO998" i="5"/>
  <c r="AP998" i="5"/>
  <c r="AQ998" i="5"/>
  <c r="AR998" i="5"/>
  <c r="AS998" i="5"/>
  <c r="AT998" i="5"/>
  <c r="AU998" i="5"/>
  <c r="AV998" i="5"/>
  <c r="AW998" i="5"/>
  <c r="AX998" i="5"/>
  <c r="AY998" i="5"/>
  <c r="AZ998" i="5"/>
  <c r="BA998" i="5"/>
  <c r="BB998" i="5"/>
  <c r="BC998" i="5"/>
  <c r="BD998" i="5"/>
  <c r="BE998" i="5"/>
  <c r="BG998" i="5"/>
  <c r="BH998" i="5"/>
  <c r="BI998" i="5"/>
  <c r="BJ998" i="5"/>
  <c r="BK998" i="5"/>
  <c r="BL998" i="5"/>
  <c r="BM998" i="5"/>
  <c r="BN998" i="5"/>
  <c r="BO998" i="5"/>
  <c r="BP998" i="5"/>
  <c r="BQ998" i="5"/>
  <c r="BR998" i="5"/>
  <c r="BS998" i="5"/>
  <c r="BT998" i="5"/>
  <c r="BU998" i="5"/>
  <c r="BV998" i="5"/>
  <c r="BW998" i="5"/>
  <c r="BX998" i="5"/>
  <c r="DR998" i="5"/>
  <c r="CD998" i="5"/>
  <c r="DS998" i="5"/>
  <c r="CE998" i="5"/>
  <c r="DT998" i="5"/>
  <c r="CF998" i="5"/>
  <c r="DU998" i="5"/>
  <c r="CG998" i="5"/>
  <c r="CH998" i="5"/>
  <c r="CI998" i="5"/>
  <c r="CJ998" i="5"/>
  <c r="CK998" i="5"/>
  <c r="CL998" i="5"/>
  <c r="CM998" i="5"/>
  <c r="CN998" i="5"/>
  <c r="CO998" i="5"/>
  <c r="CP998" i="5"/>
  <c r="CQ998" i="5"/>
  <c r="CR998" i="5"/>
  <c r="CS998" i="5"/>
  <c r="CT998" i="5"/>
  <c r="CU998" i="5"/>
  <c r="CV998" i="5"/>
  <c r="CW998" i="5"/>
  <c r="CX998" i="5"/>
  <c r="CY998" i="5"/>
  <c r="CZ998" i="5"/>
  <c r="DA998" i="5"/>
  <c r="DB998" i="5"/>
  <c r="DC998" i="5"/>
  <c r="DD998" i="5"/>
  <c r="DE998" i="5"/>
  <c r="DF998" i="5"/>
  <c r="DG998" i="5"/>
  <c r="DH998" i="5"/>
  <c r="DI998" i="5"/>
  <c r="DJ998" i="5"/>
  <c r="DK998" i="5"/>
  <c r="DL998" i="5"/>
  <c r="DM998" i="5"/>
  <c r="DN998" i="5"/>
  <c r="DO998" i="5"/>
  <c r="DP998" i="5"/>
  <c r="DQ998" i="5"/>
  <c r="B999" i="5"/>
  <c r="C999" i="5"/>
  <c r="D999" i="5"/>
  <c r="E999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R999" i="5"/>
  <c r="S999" i="5"/>
  <c r="U999" i="5"/>
  <c r="V999" i="5"/>
  <c r="W999" i="5"/>
  <c r="X999" i="5"/>
  <c r="Y999" i="5"/>
  <c r="Z999" i="5"/>
  <c r="AA999" i="5"/>
  <c r="AB999" i="5"/>
  <c r="AC999" i="5"/>
  <c r="AD999" i="5"/>
  <c r="AE999" i="5"/>
  <c r="AF999" i="5"/>
  <c r="AG999" i="5"/>
  <c r="AH999" i="5"/>
  <c r="AI999" i="5"/>
  <c r="AJ999" i="5"/>
  <c r="AK999" i="5"/>
  <c r="AL999" i="5"/>
  <c r="AN999" i="5"/>
  <c r="AO999" i="5"/>
  <c r="AP999" i="5"/>
  <c r="AQ999" i="5"/>
  <c r="AR999" i="5"/>
  <c r="AS999" i="5"/>
  <c r="AT999" i="5"/>
  <c r="AU999" i="5"/>
  <c r="AV999" i="5"/>
  <c r="AW999" i="5"/>
  <c r="AX999" i="5"/>
  <c r="AY999" i="5"/>
  <c r="AZ999" i="5"/>
  <c r="BA999" i="5"/>
  <c r="BB999" i="5"/>
  <c r="BC999" i="5"/>
  <c r="BD999" i="5"/>
  <c r="BE999" i="5"/>
  <c r="BG999" i="5"/>
  <c r="BH999" i="5"/>
  <c r="BI999" i="5"/>
  <c r="BJ999" i="5"/>
  <c r="BK999" i="5"/>
  <c r="BL999" i="5"/>
  <c r="BM999" i="5"/>
  <c r="BN999" i="5"/>
  <c r="BO999" i="5"/>
  <c r="BP999" i="5"/>
  <c r="BQ999" i="5"/>
  <c r="BR999" i="5"/>
  <c r="BS999" i="5"/>
  <c r="BT999" i="5"/>
  <c r="BU999" i="5"/>
  <c r="BV999" i="5"/>
  <c r="BW999" i="5"/>
  <c r="BX999" i="5"/>
  <c r="DR999" i="5"/>
  <c r="CD999" i="5"/>
  <c r="DS999" i="5"/>
  <c r="CE999" i="5"/>
  <c r="DT999" i="5"/>
  <c r="CF999" i="5"/>
  <c r="DU999" i="5"/>
  <c r="CG999" i="5"/>
  <c r="CH999" i="5"/>
  <c r="CI999" i="5"/>
  <c r="CJ999" i="5"/>
  <c r="CK999" i="5"/>
  <c r="CL999" i="5"/>
  <c r="CM999" i="5"/>
  <c r="CN999" i="5"/>
  <c r="CO999" i="5"/>
  <c r="CP999" i="5"/>
  <c r="CQ999" i="5"/>
  <c r="CR999" i="5"/>
  <c r="CS999" i="5"/>
  <c r="CT999" i="5"/>
  <c r="CU999" i="5"/>
  <c r="CV999" i="5"/>
  <c r="CW999" i="5"/>
  <c r="CX999" i="5"/>
  <c r="CY999" i="5"/>
  <c r="CZ999" i="5"/>
  <c r="DA999" i="5"/>
  <c r="DB999" i="5"/>
  <c r="DC999" i="5"/>
  <c r="DD999" i="5"/>
  <c r="DE999" i="5"/>
  <c r="DF999" i="5"/>
  <c r="DG999" i="5"/>
  <c r="DH999" i="5"/>
  <c r="DI999" i="5"/>
  <c r="DJ999" i="5"/>
  <c r="DK999" i="5"/>
  <c r="DL999" i="5"/>
  <c r="DM999" i="5"/>
  <c r="DN999" i="5"/>
  <c r="DO999" i="5"/>
  <c r="DP999" i="5"/>
  <c r="DQ999" i="5"/>
  <c r="DR1000" i="5"/>
  <c r="CD1000" i="5"/>
  <c r="DS1000" i="5"/>
  <c r="CE1000" i="5"/>
  <c r="DT1000" i="5"/>
  <c r="CF1000" i="5"/>
  <c r="DU1000" i="5"/>
  <c r="CG1000" i="5"/>
  <c r="CH1000" i="5"/>
  <c r="CI1000" i="5"/>
  <c r="CJ1000" i="5"/>
  <c r="CK1000" i="5"/>
  <c r="CL1000" i="5"/>
  <c r="CM1000" i="5"/>
  <c r="CN1000" i="5"/>
  <c r="CO1000" i="5"/>
  <c r="CP1000" i="5"/>
  <c r="CQ1000" i="5"/>
  <c r="CR1000" i="5"/>
  <c r="CS1000" i="5"/>
  <c r="CT1000" i="5"/>
  <c r="CU1000" i="5"/>
  <c r="CV1000" i="5"/>
  <c r="CW1000" i="5"/>
  <c r="CX1000" i="5"/>
  <c r="CY1000" i="5"/>
  <c r="CZ1000" i="5"/>
  <c r="DA1000" i="5"/>
  <c r="DB1000" i="5"/>
  <c r="DC1000" i="5"/>
  <c r="DD1000" i="5"/>
  <c r="DE1000" i="5"/>
  <c r="DF1000" i="5"/>
  <c r="DG1000" i="5"/>
  <c r="DH1000" i="5"/>
  <c r="DI1000" i="5"/>
  <c r="DJ1000" i="5"/>
  <c r="DK1000" i="5"/>
  <c r="DL1000" i="5"/>
  <c r="DM1000" i="5"/>
  <c r="DN1000" i="5"/>
  <c r="DO1000" i="5"/>
  <c r="DP1000" i="5"/>
  <c r="DQ1000" i="5"/>
  <c r="C1002" i="5"/>
  <c r="D1002" i="5"/>
  <c r="E1002" i="5"/>
  <c r="F1002" i="5"/>
  <c r="G1002" i="5"/>
  <c r="H1002" i="5"/>
  <c r="I1002" i="5"/>
  <c r="J1002" i="5"/>
  <c r="K1002" i="5"/>
  <c r="L1002" i="5"/>
  <c r="M1002" i="5"/>
  <c r="N1002" i="5"/>
  <c r="O1002" i="5"/>
  <c r="P1002" i="5"/>
  <c r="Q1002" i="5"/>
  <c r="R1002" i="5"/>
  <c r="S1002" i="5"/>
  <c r="U1002" i="5"/>
  <c r="V1002" i="5"/>
  <c r="W1002" i="5"/>
  <c r="X1002" i="5"/>
  <c r="Y1002" i="5"/>
  <c r="Z1002" i="5"/>
  <c r="AA1002" i="5"/>
  <c r="AB1002" i="5"/>
  <c r="AC1002" i="5"/>
  <c r="AD1002" i="5"/>
  <c r="AE1002" i="5"/>
  <c r="AF1002" i="5"/>
  <c r="AG1002" i="5"/>
  <c r="AH1002" i="5"/>
  <c r="AI1002" i="5"/>
  <c r="AJ1002" i="5"/>
  <c r="AK1002" i="5"/>
  <c r="AL1002" i="5"/>
  <c r="AN1002" i="5"/>
  <c r="AO1002" i="5"/>
  <c r="AP1002" i="5"/>
  <c r="AQ1002" i="5"/>
  <c r="AR1002" i="5"/>
  <c r="AS1002" i="5"/>
  <c r="AT1002" i="5"/>
  <c r="AU1002" i="5"/>
  <c r="AV1002" i="5"/>
  <c r="AW1002" i="5"/>
  <c r="AX1002" i="5"/>
  <c r="AY1002" i="5"/>
  <c r="AZ1002" i="5"/>
  <c r="BA1002" i="5"/>
  <c r="BB1002" i="5"/>
  <c r="BC1002" i="5"/>
  <c r="BD1002" i="5"/>
  <c r="BE1002" i="5"/>
  <c r="BG1002" i="5"/>
  <c r="BH1002" i="5"/>
  <c r="BI1002" i="5"/>
  <c r="BJ1002" i="5"/>
  <c r="BK1002" i="5"/>
  <c r="BL1002" i="5"/>
  <c r="BM1002" i="5"/>
  <c r="BN1002" i="5"/>
  <c r="BO1002" i="5"/>
  <c r="BP1002" i="5"/>
  <c r="BQ1002" i="5"/>
  <c r="BR1002" i="5"/>
  <c r="BS1002" i="5"/>
  <c r="BT1002" i="5"/>
  <c r="BU1002" i="5"/>
  <c r="BV1002" i="5"/>
  <c r="BW1002" i="5"/>
  <c r="BX1002" i="5"/>
  <c r="BZ1002" i="5"/>
  <c r="CA1002" i="5"/>
  <c r="CB1002" i="5"/>
  <c r="CC1002" i="5"/>
  <c r="BZ1009" i="5"/>
  <c r="CA1009" i="5"/>
  <c r="CB1009" i="5"/>
  <c r="CC1009" i="5"/>
  <c r="BZ1010" i="5"/>
  <c r="CA1010" i="5"/>
  <c r="CB1010" i="5"/>
  <c r="CC1010" i="5"/>
  <c r="BZ1011" i="5"/>
  <c r="CA1011" i="5"/>
  <c r="CB1011" i="5"/>
  <c r="CC1011" i="5"/>
  <c r="BZ1012" i="5"/>
  <c r="BZ1013" i="5"/>
  <c r="CA1013" i="5"/>
  <c r="CB1013" i="5"/>
  <c r="CC1013" i="5"/>
  <c r="BZ1014" i="5"/>
  <c r="CA1014" i="5"/>
  <c r="CB1014" i="5"/>
  <c r="CC1014" i="5"/>
  <c r="BZ1015" i="5"/>
  <c r="BZ1018" i="5"/>
  <c r="CA1018" i="5"/>
  <c r="CB1018" i="5"/>
  <c r="CC1018" i="5"/>
  <c r="BZ1019" i="5"/>
  <c r="CA1019" i="5"/>
  <c r="CB1019" i="5"/>
  <c r="CC1019" i="5"/>
  <c r="BZ1020" i="5"/>
  <c r="CB1020" i="5"/>
  <c r="CC1020" i="5"/>
  <c r="BZ1021" i="5"/>
  <c r="CA1021" i="5"/>
  <c r="CB1021" i="5"/>
  <c r="CC1021" i="5"/>
  <c r="BZ1022" i="5"/>
  <c r="CA1022" i="5"/>
  <c r="CB1022" i="5"/>
  <c r="CC1022" i="5"/>
  <c r="BZ1023" i="5"/>
  <c r="CA1023" i="5"/>
  <c r="CB1023" i="5"/>
  <c r="CC1023" i="5"/>
  <c r="BZ1024" i="5"/>
  <c r="CA1024" i="5"/>
  <c r="CB1024" i="5"/>
  <c r="CC1024" i="5"/>
  <c r="BZ1027" i="5"/>
  <c r="CA1027" i="5"/>
  <c r="CB1027" i="5"/>
  <c r="CC1027" i="5"/>
  <c r="BZ1028" i="5"/>
  <c r="CA1028" i="5"/>
  <c r="CB1028" i="5"/>
  <c r="CC1028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CI3" i="4"/>
  <c r="CD4" i="4"/>
  <c r="DR3" i="4"/>
  <c r="CE4" i="4"/>
  <c r="DS3" i="4"/>
  <c r="CF4" i="4"/>
  <c r="DT3" i="4"/>
  <c r="CG4" i="4"/>
  <c r="DU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Z4" i="4"/>
  <c r="CA4" i="4"/>
  <c r="CB4" i="4"/>
  <c r="CC4" i="4"/>
  <c r="CH4" i="4"/>
  <c r="CZ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DR10" i="4"/>
  <c r="CD10" i="4"/>
  <c r="DS10" i="4"/>
  <c r="CE10" i="4"/>
  <c r="DT10" i="4"/>
  <c r="CF10" i="4"/>
  <c r="DU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1" i="4"/>
  <c r="CD11" i="4"/>
  <c r="DS11" i="4"/>
  <c r="CE11" i="4"/>
  <c r="DT11" i="4"/>
  <c r="CF11" i="4"/>
  <c r="DU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2" i="4"/>
  <c r="CD12" i="4"/>
  <c r="DS12" i="4"/>
  <c r="CE12" i="4"/>
  <c r="DT12" i="4"/>
  <c r="CF12" i="4"/>
  <c r="DU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3" i="4"/>
  <c r="CD13" i="4"/>
  <c r="DS13" i="4"/>
  <c r="CE13" i="4"/>
  <c r="DT13" i="4"/>
  <c r="CF13" i="4"/>
  <c r="DU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R14" i="4"/>
  <c r="AK14" i="4"/>
  <c r="BD14" i="4"/>
  <c r="BK14" i="4"/>
  <c r="BL14" i="4"/>
  <c r="BW14" i="4"/>
  <c r="DR14" i="4"/>
  <c r="CD14" i="4"/>
  <c r="DS14" i="4"/>
  <c r="CE14" i="4"/>
  <c r="DT14" i="4"/>
  <c r="CF14" i="4"/>
  <c r="DU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6" i="4"/>
  <c r="CD16" i="4"/>
  <c r="DS16" i="4"/>
  <c r="CE16" i="4"/>
  <c r="DT16" i="4"/>
  <c r="CF16" i="4"/>
  <c r="DU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7" i="4"/>
  <c r="CD17" i="4"/>
  <c r="DS17" i="4"/>
  <c r="CE17" i="4"/>
  <c r="DT17" i="4"/>
  <c r="CF17" i="4"/>
  <c r="DU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8" i="4"/>
  <c r="CD18" i="4"/>
  <c r="DS18" i="4"/>
  <c r="CE18" i="4"/>
  <c r="DT18" i="4"/>
  <c r="CF18" i="4"/>
  <c r="DU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9" i="4"/>
  <c r="CD19" i="4"/>
  <c r="DS19" i="4"/>
  <c r="CE19" i="4"/>
  <c r="DT19" i="4"/>
  <c r="CF19" i="4"/>
  <c r="DU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R20" i="4"/>
  <c r="AK20" i="4"/>
  <c r="BD20" i="4"/>
  <c r="BK20" i="4"/>
  <c r="BL20" i="4"/>
  <c r="BW20" i="4"/>
  <c r="DR20" i="4"/>
  <c r="CD20" i="4"/>
  <c r="DS20" i="4"/>
  <c r="CE20" i="4"/>
  <c r="DT20" i="4"/>
  <c r="CF20" i="4"/>
  <c r="DU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2" i="4"/>
  <c r="CD22" i="4"/>
  <c r="DS22" i="4"/>
  <c r="CE22" i="4"/>
  <c r="DT22" i="4"/>
  <c r="CF22" i="4"/>
  <c r="DU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3" i="4"/>
  <c r="CD23" i="4"/>
  <c r="DS23" i="4"/>
  <c r="CE23" i="4"/>
  <c r="DT23" i="4"/>
  <c r="CF23" i="4"/>
  <c r="DU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4" i="4"/>
  <c r="CD24" i="4"/>
  <c r="DS24" i="4"/>
  <c r="CE24" i="4"/>
  <c r="DT24" i="4"/>
  <c r="CF24" i="4"/>
  <c r="DU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5" i="4"/>
  <c r="CD25" i="4"/>
  <c r="DS25" i="4"/>
  <c r="CE25" i="4"/>
  <c r="DT25" i="4"/>
  <c r="CF25" i="4"/>
  <c r="DU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R26" i="4"/>
  <c r="AK26" i="4"/>
  <c r="BD26" i="4"/>
  <c r="BK26" i="4"/>
  <c r="BL26" i="4"/>
  <c r="BW26" i="4"/>
  <c r="DR26" i="4"/>
  <c r="CD26" i="4"/>
  <c r="DS26" i="4"/>
  <c r="CE26" i="4"/>
  <c r="DT26" i="4"/>
  <c r="CF26" i="4"/>
  <c r="DU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8" i="4"/>
  <c r="CD28" i="4"/>
  <c r="DS28" i="4"/>
  <c r="CE28" i="4"/>
  <c r="DT28" i="4"/>
  <c r="CF28" i="4"/>
  <c r="DU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9" i="4"/>
  <c r="CD29" i="4"/>
  <c r="DS29" i="4"/>
  <c r="CE29" i="4"/>
  <c r="DT29" i="4"/>
  <c r="CF29" i="4"/>
  <c r="DU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30" i="4"/>
  <c r="CD30" i="4"/>
  <c r="DS30" i="4"/>
  <c r="CE30" i="4"/>
  <c r="DT30" i="4"/>
  <c r="CF30" i="4"/>
  <c r="DU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1" i="4"/>
  <c r="CD31" i="4"/>
  <c r="DS31" i="4"/>
  <c r="CE31" i="4"/>
  <c r="DT31" i="4"/>
  <c r="CF31" i="4"/>
  <c r="DU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R32" i="4"/>
  <c r="AK32" i="4"/>
  <c r="BD32" i="4"/>
  <c r="BK32" i="4"/>
  <c r="BL32" i="4"/>
  <c r="BW32" i="4"/>
  <c r="DR32" i="4"/>
  <c r="CD32" i="4"/>
  <c r="DS32" i="4"/>
  <c r="CE32" i="4"/>
  <c r="DT32" i="4"/>
  <c r="CF32" i="4"/>
  <c r="DU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4" i="4"/>
  <c r="CD34" i="4"/>
  <c r="DS34" i="4"/>
  <c r="CE34" i="4"/>
  <c r="DT34" i="4"/>
  <c r="CF34" i="4"/>
  <c r="DU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5" i="4"/>
  <c r="CD35" i="4"/>
  <c r="DS35" i="4"/>
  <c r="CE35" i="4"/>
  <c r="DT35" i="4"/>
  <c r="CF35" i="4"/>
  <c r="DU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6" i="4"/>
  <c r="CD36" i="4"/>
  <c r="DS36" i="4"/>
  <c r="CE36" i="4"/>
  <c r="DT36" i="4"/>
  <c r="CF36" i="4"/>
  <c r="DU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7" i="4"/>
  <c r="CD37" i="4"/>
  <c r="DS37" i="4"/>
  <c r="CE37" i="4"/>
  <c r="DT37" i="4"/>
  <c r="CF37" i="4"/>
  <c r="DU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R38" i="4"/>
  <c r="AK38" i="4"/>
  <c r="BD38" i="4"/>
  <c r="BK38" i="4"/>
  <c r="BL38" i="4"/>
  <c r="BW38" i="4"/>
  <c r="DR38" i="4"/>
  <c r="CD38" i="4"/>
  <c r="DS38" i="4"/>
  <c r="CE38" i="4"/>
  <c r="DT38" i="4"/>
  <c r="CF38" i="4"/>
  <c r="DU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40" i="4"/>
  <c r="CD40" i="4"/>
  <c r="DS40" i="4"/>
  <c r="CE40" i="4"/>
  <c r="DT40" i="4"/>
  <c r="CF40" i="4"/>
  <c r="DU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1" i="4"/>
  <c r="CD41" i="4"/>
  <c r="DS41" i="4"/>
  <c r="CE41" i="4"/>
  <c r="DT41" i="4"/>
  <c r="CF41" i="4"/>
  <c r="DU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2" i="4"/>
  <c r="CD42" i="4"/>
  <c r="DS42" i="4"/>
  <c r="CE42" i="4"/>
  <c r="DT42" i="4"/>
  <c r="CF42" i="4"/>
  <c r="DU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3" i="4"/>
  <c r="CD43" i="4"/>
  <c r="DS43" i="4"/>
  <c r="CE43" i="4"/>
  <c r="DT43" i="4"/>
  <c r="CF43" i="4"/>
  <c r="DU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R44" i="4"/>
  <c r="AK44" i="4"/>
  <c r="BD44" i="4"/>
  <c r="BK44" i="4"/>
  <c r="BL44" i="4"/>
  <c r="BW44" i="4"/>
  <c r="DR44" i="4"/>
  <c r="CD44" i="4"/>
  <c r="DS44" i="4"/>
  <c r="CE44" i="4"/>
  <c r="DT44" i="4"/>
  <c r="CF44" i="4"/>
  <c r="DU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6" i="4"/>
  <c r="CD46" i="4"/>
  <c r="DS46" i="4"/>
  <c r="CE46" i="4"/>
  <c r="DT46" i="4"/>
  <c r="CF46" i="4"/>
  <c r="DU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7" i="4"/>
  <c r="CD47" i="4"/>
  <c r="DS47" i="4"/>
  <c r="CE47" i="4"/>
  <c r="DT47" i="4"/>
  <c r="CF47" i="4"/>
  <c r="DU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8" i="4"/>
  <c r="CD48" i="4"/>
  <c r="DS48" i="4"/>
  <c r="CE48" i="4"/>
  <c r="DT48" i="4"/>
  <c r="CF48" i="4"/>
  <c r="DU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9" i="4"/>
  <c r="CD49" i="4"/>
  <c r="DS49" i="4"/>
  <c r="CE49" i="4"/>
  <c r="DT49" i="4"/>
  <c r="CF49" i="4"/>
  <c r="DU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R50" i="4"/>
  <c r="AK50" i="4"/>
  <c r="BD50" i="4"/>
  <c r="BK50" i="4"/>
  <c r="BL50" i="4"/>
  <c r="BW50" i="4"/>
  <c r="DR50" i="4"/>
  <c r="CD50" i="4"/>
  <c r="DS50" i="4"/>
  <c r="CE50" i="4"/>
  <c r="DT50" i="4"/>
  <c r="CF50" i="4"/>
  <c r="DU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2" i="4"/>
  <c r="CD52" i="4"/>
  <c r="DS52" i="4"/>
  <c r="CE52" i="4"/>
  <c r="DT52" i="4"/>
  <c r="CF52" i="4"/>
  <c r="DU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3" i="4"/>
  <c r="CD53" i="4"/>
  <c r="DS53" i="4"/>
  <c r="CE53" i="4"/>
  <c r="DT53" i="4"/>
  <c r="CF53" i="4"/>
  <c r="DU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4" i="4"/>
  <c r="CD54" i="4"/>
  <c r="DS54" i="4"/>
  <c r="CE54" i="4"/>
  <c r="DT54" i="4"/>
  <c r="CF54" i="4"/>
  <c r="DU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5" i="4"/>
  <c r="CD55" i="4"/>
  <c r="DS55" i="4"/>
  <c r="CE55" i="4"/>
  <c r="DT55" i="4"/>
  <c r="CF55" i="4"/>
  <c r="DU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R56" i="4"/>
  <c r="AK56" i="4"/>
  <c r="BD56" i="4"/>
  <c r="BK56" i="4"/>
  <c r="BL56" i="4"/>
  <c r="BW56" i="4"/>
  <c r="DR56" i="4"/>
  <c r="CD56" i="4"/>
  <c r="DS56" i="4"/>
  <c r="CE56" i="4"/>
  <c r="DT56" i="4"/>
  <c r="CF56" i="4"/>
  <c r="DU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8" i="4"/>
  <c r="CD58" i="4"/>
  <c r="DS58" i="4"/>
  <c r="CE58" i="4"/>
  <c r="DT58" i="4"/>
  <c r="CF58" i="4"/>
  <c r="DU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9" i="4"/>
  <c r="CD59" i="4"/>
  <c r="DS59" i="4"/>
  <c r="CE59" i="4"/>
  <c r="DT59" i="4"/>
  <c r="CF59" i="4"/>
  <c r="DU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60" i="4"/>
  <c r="CD60" i="4"/>
  <c r="DS60" i="4"/>
  <c r="CE60" i="4"/>
  <c r="DT60" i="4"/>
  <c r="CF60" i="4"/>
  <c r="DU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1" i="4"/>
  <c r="CD61" i="4"/>
  <c r="DS61" i="4"/>
  <c r="CE61" i="4"/>
  <c r="DT61" i="4"/>
  <c r="CF61" i="4"/>
  <c r="DU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R62" i="4"/>
  <c r="AK62" i="4"/>
  <c r="BD62" i="4"/>
  <c r="BK62" i="4"/>
  <c r="BL62" i="4"/>
  <c r="BW62" i="4"/>
  <c r="DR62" i="4"/>
  <c r="CD62" i="4"/>
  <c r="DS62" i="4"/>
  <c r="CE62" i="4"/>
  <c r="DT62" i="4"/>
  <c r="CF62" i="4"/>
  <c r="DU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R63" i="4"/>
  <c r="AK63" i="4"/>
  <c r="BD63" i="4"/>
  <c r="BW63" i="4"/>
  <c r="DR63" i="4"/>
  <c r="CD63" i="4"/>
  <c r="DS63" i="4"/>
  <c r="CE63" i="4"/>
  <c r="DT63" i="4"/>
  <c r="CF63" i="4"/>
  <c r="DU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7" i="4"/>
  <c r="CD67" i="4"/>
  <c r="DS67" i="4"/>
  <c r="CE67" i="4"/>
  <c r="DT67" i="4"/>
  <c r="CF67" i="4"/>
  <c r="DU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8" i="4"/>
  <c r="CD68" i="4"/>
  <c r="DS68" i="4"/>
  <c r="CE68" i="4"/>
  <c r="DT68" i="4"/>
  <c r="CF68" i="4"/>
  <c r="DU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9" i="4"/>
  <c r="CD69" i="4"/>
  <c r="DS69" i="4"/>
  <c r="CE69" i="4"/>
  <c r="DT69" i="4"/>
  <c r="CF69" i="4"/>
  <c r="DU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70" i="4"/>
  <c r="CD70" i="4"/>
  <c r="DS70" i="4"/>
  <c r="CE70" i="4"/>
  <c r="DT70" i="4"/>
  <c r="CF70" i="4"/>
  <c r="DU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R71" i="4"/>
  <c r="AK71" i="4"/>
  <c r="BD71" i="4"/>
  <c r="BW71" i="4"/>
  <c r="DR71" i="4"/>
  <c r="CD71" i="4"/>
  <c r="DS71" i="4"/>
  <c r="CE71" i="4"/>
  <c r="DT71" i="4"/>
  <c r="CF71" i="4"/>
  <c r="DU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3" i="4"/>
  <c r="CD73" i="4"/>
  <c r="DS73" i="4"/>
  <c r="CE73" i="4"/>
  <c r="DT73" i="4"/>
  <c r="CF73" i="4"/>
  <c r="DU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4" i="4"/>
  <c r="CD74" i="4"/>
  <c r="DS74" i="4"/>
  <c r="CE74" i="4"/>
  <c r="DT74" i="4"/>
  <c r="CF74" i="4"/>
  <c r="DU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5" i="4"/>
  <c r="CD75" i="4"/>
  <c r="DS75" i="4"/>
  <c r="CE75" i="4"/>
  <c r="DT75" i="4"/>
  <c r="CF75" i="4"/>
  <c r="DU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6" i="4"/>
  <c r="CD76" i="4"/>
  <c r="DS76" i="4"/>
  <c r="CE76" i="4"/>
  <c r="DT76" i="4"/>
  <c r="CF76" i="4"/>
  <c r="DU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R77" i="4"/>
  <c r="AK77" i="4"/>
  <c r="BD77" i="4"/>
  <c r="BW77" i="4"/>
  <c r="DR77" i="4"/>
  <c r="CD77" i="4"/>
  <c r="DS77" i="4"/>
  <c r="CE77" i="4"/>
  <c r="DT77" i="4"/>
  <c r="CF77" i="4"/>
  <c r="DU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9" i="4"/>
  <c r="CD79" i="4"/>
  <c r="DS79" i="4"/>
  <c r="CE79" i="4"/>
  <c r="DT79" i="4"/>
  <c r="CF79" i="4"/>
  <c r="DU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80" i="4"/>
  <c r="CD80" i="4"/>
  <c r="DS80" i="4"/>
  <c r="CE80" i="4"/>
  <c r="DT80" i="4"/>
  <c r="CF80" i="4"/>
  <c r="DU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1" i="4"/>
  <c r="CD81" i="4"/>
  <c r="DS81" i="4"/>
  <c r="CE81" i="4"/>
  <c r="DT81" i="4"/>
  <c r="CF81" i="4"/>
  <c r="DU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2" i="4"/>
  <c r="CD82" i="4"/>
  <c r="DS82" i="4"/>
  <c r="CE82" i="4"/>
  <c r="DT82" i="4"/>
  <c r="CF82" i="4"/>
  <c r="DU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R83" i="4"/>
  <c r="AK83" i="4"/>
  <c r="BD83" i="4"/>
  <c r="BW83" i="4"/>
  <c r="DR83" i="4"/>
  <c r="CD83" i="4"/>
  <c r="DS83" i="4"/>
  <c r="CE83" i="4"/>
  <c r="DT83" i="4"/>
  <c r="CF83" i="4"/>
  <c r="DU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5" i="4"/>
  <c r="CD85" i="4"/>
  <c r="DS85" i="4"/>
  <c r="CE85" i="4"/>
  <c r="DT85" i="4"/>
  <c r="CF85" i="4"/>
  <c r="DU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6" i="4"/>
  <c r="CD86" i="4"/>
  <c r="DS86" i="4"/>
  <c r="CE86" i="4"/>
  <c r="DT86" i="4"/>
  <c r="CF86" i="4"/>
  <c r="DU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7" i="4"/>
  <c r="CD87" i="4"/>
  <c r="DS87" i="4"/>
  <c r="CE87" i="4"/>
  <c r="DT87" i="4"/>
  <c r="CF87" i="4"/>
  <c r="DU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8" i="4"/>
  <c r="CD88" i="4"/>
  <c r="DS88" i="4"/>
  <c r="CE88" i="4"/>
  <c r="DT88" i="4"/>
  <c r="CF88" i="4"/>
  <c r="DU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R89" i="4"/>
  <c r="AK89" i="4"/>
  <c r="BD89" i="4"/>
  <c r="BW89" i="4"/>
  <c r="DR89" i="4"/>
  <c r="CD89" i="4"/>
  <c r="DS89" i="4"/>
  <c r="CE89" i="4"/>
  <c r="DT89" i="4"/>
  <c r="CF89" i="4"/>
  <c r="DU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91" i="4"/>
  <c r="CD91" i="4"/>
  <c r="DS91" i="4"/>
  <c r="CE91" i="4"/>
  <c r="DT91" i="4"/>
  <c r="CF91" i="4"/>
  <c r="DU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2" i="4"/>
  <c r="CD92" i="4"/>
  <c r="DS92" i="4"/>
  <c r="CE92" i="4"/>
  <c r="DT92" i="4"/>
  <c r="CF92" i="4"/>
  <c r="DU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3" i="4"/>
  <c r="CD93" i="4"/>
  <c r="DS93" i="4"/>
  <c r="CE93" i="4"/>
  <c r="DT93" i="4"/>
  <c r="CF93" i="4"/>
  <c r="DU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4" i="4"/>
  <c r="CD94" i="4"/>
  <c r="DS94" i="4"/>
  <c r="CE94" i="4"/>
  <c r="DT94" i="4"/>
  <c r="CF94" i="4"/>
  <c r="DU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R95" i="4"/>
  <c r="AK95" i="4"/>
  <c r="BD95" i="4"/>
  <c r="BW95" i="4"/>
  <c r="DR95" i="4"/>
  <c r="CD95" i="4"/>
  <c r="DS95" i="4"/>
  <c r="CE95" i="4"/>
  <c r="DT95" i="4"/>
  <c r="CF95" i="4"/>
  <c r="DU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7" i="4"/>
  <c r="CD97" i="4"/>
  <c r="DS97" i="4"/>
  <c r="CE97" i="4"/>
  <c r="DT97" i="4"/>
  <c r="CF97" i="4"/>
  <c r="DU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8" i="4"/>
  <c r="CD98" i="4"/>
  <c r="DS98" i="4"/>
  <c r="CE98" i="4"/>
  <c r="DT98" i="4"/>
  <c r="CF98" i="4"/>
  <c r="DU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9" i="4"/>
  <c r="CD99" i="4"/>
  <c r="DS99" i="4"/>
  <c r="CE99" i="4"/>
  <c r="DT99" i="4"/>
  <c r="CF99" i="4"/>
  <c r="DU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100" i="4"/>
  <c r="CD100" i="4"/>
  <c r="DS100" i="4"/>
  <c r="CE100" i="4"/>
  <c r="DT100" i="4"/>
  <c r="CF100" i="4"/>
  <c r="DU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R101" i="4"/>
  <c r="AK101" i="4"/>
  <c r="BD101" i="4"/>
  <c r="BW101" i="4"/>
  <c r="DR101" i="4"/>
  <c r="CD101" i="4"/>
  <c r="DS101" i="4"/>
  <c r="CE101" i="4"/>
  <c r="DT101" i="4"/>
  <c r="CF101" i="4"/>
  <c r="DU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3" i="4"/>
  <c r="CD103" i="4"/>
  <c r="DS103" i="4"/>
  <c r="CE103" i="4"/>
  <c r="DT103" i="4"/>
  <c r="CF103" i="4"/>
  <c r="DU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4" i="4"/>
  <c r="CD104" i="4"/>
  <c r="DS104" i="4"/>
  <c r="CE104" i="4"/>
  <c r="DT104" i="4"/>
  <c r="CF104" i="4"/>
  <c r="DU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5" i="4"/>
  <c r="CD105" i="4"/>
  <c r="DS105" i="4"/>
  <c r="CE105" i="4"/>
  <c r="DT105" i="4"/>
  <c r="CF105" i="4"/>
  <c r="DU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6" i="4"/>
  <c r="CD106" i="4"/>
  <c r="DS106" i="4"/>
  <c r="CE106" i="4"/>
  <c r="DT106" i="4"/>
  <c r="CF106" i="4"/>
  <c r="DU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R107" i="4"/>
  <c r="AK107" i="4"/>
  <c r="BD107" i="4"/>
  <c r="BW107" i="4"/>
  <c r="DR107" i="4"/>
  <c r="CD107" i="4"/>
  <c r="DS107" i="4"/>
  <c r="CE107" i="4"/>
  <c r="DT107" i="4"/>
  <c r="CF107" i="4"/>
  <c r="DU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9" i="4"/>
  <c r="CD109" i="4"/>
  <c r="DS109" i="4"/>
  <c r="CE109" i="4"/>
  <c r="DT109" i="4"/>
  <c r="CF109" i="4"/>
  <c r="DU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10" i="4"/>
  <c r="CD110" i="4"/>
  <c r="DS110" i="4"/>
  <c r="CE110" i="4"/>
  <c r="DT110" i="4"/>
  <c r="CF110" i="4"/>
  <c r="DU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1" i="4"/>
  <c r="CD111" i="4"/>
  <c r="DS111" i="4"/>
  <c r="CE111" i="4"/>
  <c r="DT111" i="4"/>
  <c r="CF111" i="4"/>
  <c r="DU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2" i="4"/>
  <c r="CD112" i="4"/>
  <c r="DS112" i="4"/>
  <c r="CE112" i="4"/>
  <c r="DT112" i="4"/>
  <c r="CF112" i="4"/>
  <c r="DU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R113" i="4"/>
  <c r="AK113" i="4"/>
  <c r="BD113" i="4"/>
  <c r="BW113" i="4"/>
  <c r="DR113" i="4"/>
  <c r="CD113" i="4"/>
  <c r="DS113" i="4"/>
  <c r="CE113" i="4"/>
  <c r="DT113" i="4"/>
  <c r="CF113" i="4"/>
  <c r="DU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5" i="4"/>
  <c r="CD115" i="4"/>
  <c r="DS115" i="4"/>
  <c r="CE115" i="4"/>
  <c r="DT115" i="4"/>
  <c r="CF115" i="4"/>
  <c r="DU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6" i="4"/>
  <c r="CD116" i="4"/>
  <c r="DS116" i="4"/>
  <c r="CE116" i="4"/>
  <c r="DT116" i="4"/>
  <c r="CF116" i="4"/>
  <c r="DU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7" i="4"/>
  <c r="CD117" i="4"/>
  <c r="DS117" i="4"/>
  <c r="CE117" i="4"/>
  <c r="DT117" i="4"/>
  <c r="CF117" i="4"/>
  <c r="DU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8" i="4"/>
  <c r="CD118" i="4"/>
  <c r="DS118" i="4"/>
  <c r="CE118" i="4"/>
  <c r="DT118" i="4"/>
  <c r="CF118" i="4"/>
  <c r="DU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R119" i="4"/>
  <c r="AK119" i="4"/>
  <c r="BD119" i="4"/>
  <c r="BW119" i="4"/>
  <c r="DR119" i="4"/>
  <c r="CD119" i="4"/>
  <c r="DS119" i="4"/>
  <c r="CE119" i="4"/>
  <c r="DT119" i="4"/>
  <c r="CF119" i="4"/>
  <c r="DU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R120" i="4"/>
  <c r="AK120" i="4"/>
  <c r="BD120" i="4"/>
  <c r="BW120" i="4"/>
  <c r="DR120" i="4"/>
  <c r="CD120" i="4"/>
  <c r="DS120" i="4"/>
  <c r="CE120" i="4"/>
  <c r="DT120" i="4"/>
  <c r="CF120" i="4"/>
  <c r="DU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4" i="4"/>
  <c r="CD124" i="4"/>
  <c r="DS124" i="4"/>
  <c r="CE124" i="4"/>
  <c r="DT124" i="4"/>
  <c r="CF124" i="4"/>
  <c r="DU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5" i="4"/>
  <c r="CD125" i="4"/>
  <c r="DS125" i="4"/>
  <c r="CE125" i="4"/>
  <c r="DT125" i="4"/>
  <c r="CF125" i="4"/>
  <c r="DU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6" i="4"/>
  <c r="CD126" i="4"/>
  <c r="DS126" i="4"/>
  <c r="CE126" i="4"/>
  <c r="DT126" i="4"/>
  <c r="CF126" i="4"/>
  <c r="DU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7" i="4"/>
  <c r="CD127" i="4"/>
  <c r="DS127" i="4"/>
  <c r="CE127" i="4"/>
  <c r="DT127" i="4"/>
  <c r="CF127" i="4"/>
  <c r="DU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R128" i="4"/>
  <c r="AK128" i="4"/>
  <c r="BD128" i="4"/>
  <c r="BW128" i="4"/>
  <c r="DR128" i="4"/>
  <c r="CD128" i="4"/>
  <c r="DS128" i="4"/>
  <c r="CE128" i="4"/>
  <c r="DT128" i="4"/>
  <c r="CF128" i="4"/>
  <c r="DU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30" i="4"/>
  <c r="CD130" i="4"/>
  <c r="DS130" i="4"/>
  <c r="CE130" i="4"/>
  <c r="DT130" i="4"/>
  <c r="CF130" i="4"/>
  <c r="DU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1" i="4"/>
  <c r="CD131" i="4"/>
  <c r="DS131" i="4"/>
  <c r="CE131" i="4"/>
  <c r="DT131" i="4"/>
  <c r="CF131" i="4"/>
  <c r="DU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2" i="4"/>
  <c r="CD132" i="4"/>
  <c r="DS132" i="4"/>
  <c r="CE132" i="4"/>
  <c r="DT132" i="4"/>
  <c r="CF132" i="4"/>
  <c r="DU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3" i="4"/>
  <c r="CD133" i="4"/>
  <c r="DS133" i="4"/>
  <c r="CE133" i="4"/>
  <c r="DT133" i="4"/>
  <c r="CF133" i="4"/>
  <c r="DU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R134" i="4"/>
  <c r="AK134" i="4"/>
  <c r="BD134" i="4"/>
  <c r="BW134" i="4"/>
  <c r="DR134" i="4"/>
  <c r="CD134" i="4"/>
  <c r="DS134" i="4"/>
  <c r="CE134" i="4"/>
  <c r="DT134" i="4"/>
  <c r="CF134" i="4"/>
  <c r="DU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6" i="4"/>
  <c r="CD136" i="4"/>
  <c r="DS136" i="4"/>
  <c r="CE136" i="4"/>
  <c r="DT136" i="4"/>
  <c r="CF136" i="4"/>
  <c r="DU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7" i="4"/>
  <c r="CD137" i="4"/>
  <c r="DS137" i="4"/>
  <c r="CE137" i="4"/>
  <c r="DT137" i="4"/>
  <c r="CF137" i="4"/>
  <c r="DU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8" i="4"/>
  <c r="CD138" i="4"/>
  <c r="DS138" i="4"/>
  <c r="CE138" i="4"/>
  <c r="DT138" i="4"/>
  <c r="CF138" i="4"/>
  <c r="DU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9" i="4"/>
  <c r="CD139" i="4"/>
  <c r="DS139" i="4"/>
  <c r="CE139" i="4"/>
  <c r="DT139" i="4"/>
  <c r="CF139" i="4"/>
  <c r="DU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R140" i="4"/>
  <c r="AK140" i="4"/>
  <c r="BD140" i="4"/>
  <c r="BW140" i="4"/>
  <c r="DR140" i="4"/>
  <c r="CD140" i="4"/>
  <c r="DS140" i="4"/>
  <c r="CE140" i="4"/>
  <c r="DT140" i="4"/>
  <c r="CF140" i="4"/>
  <c r="DU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2" i="4"/>
  <c r="CD142" i="4"/>
  <c r="DS142" i="4"/>
  <c r="CE142" i="4"/>
  <c r="DT142" i="4"/>
  <c r="CF142" i="4"/>
  <c r="DU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3" i="4"/>
  <c r="CD143" i="4"/>
  <c r="DS143" i="4"/>
  <c r="CE143" i="4"/>
  <c r="DT143" i="4"/>
  <c r="CF143" i="4"/>
  <c r="DU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4" i="4"/>
  <c r="CD144" i="4"/>
  <c r="DS144" i="4"/>
  <c r="CE144" i="4"/>
  <c r="DT144" i="4"/>
  <c r="CF144" i="4"/>
  <c r="DU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5" i="4"/>
  <c r="CD145" i="4"/>
  <c r="DS145" i="4"/>
  <c r="CE145" i="4"/>
  <c r="DT145" i="4"/>
  <c r="CF145" i="4"/>
  <c r="DU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R146" i="4"/>
  <c r="AK146" i="4"/>
  <c r="BD146" i="4"/>
  <c r="BW146" i="4"/>
  <c r="DR146" i="4"/>
  <c r="CD146" i="4"/>
  <c r="DS146" i="4"/>
  <c r="CE146" i="4"/>
  <c r="DT146" i="4"/>
  <c r="CF146" i="4"/>
  <c r="DU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8" i="4"/>
  <c r="CD148" i="4"/>
  <c r="DS148" i="4"/>
  <c r="CE148" i="4"/>
  <c r="DT148" i="4"/>
  <c r="CF148" i="4"/>
  <c r="DU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9" i="4"/>
  <c r="CD149" i="4"/>
  <c r="DS149" i="4"/>
  <c r="CE149" i="4"/>
  <c r="DT149" i="4"/>
  <c r="CF149" i="4"/>
  <c r="DU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50" i="4"/>
  <c r="CD150" i="4"/>
  <c r="DS150" i="4"/>
  <c r="CE150" i="4"/>
  <c r="DT150" i="4"/>
  <c r="CF150" i="4"/>
  <c r="DU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1" i="4"/>
  <c r="CD151" i="4"/>
  <c r="DS151" i="4"/>
  <c r="CE151" i="4"/>
  <c r="DT151" i="4"/>
  <c r="CF151" i="4"/>
  <c r="DU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R152" i="4"/>
  <c r="AK152" i="4"/>
  <c r="BD152" i="4"/>
  <c r="BW152" i="4"/>
  <c r="DR152" i="4"/>
  <c r="CD152" i="4"/>
  <c r="DS152" i="4"/>
  <c r="CE152" i="4"/>
  <c r="DT152" i="4"/>
  <c r="CF152" i="4"/>
  <c r="DU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R153" i="4"/>
  <c r="AK153" i="4"/>
  <c r="BD153" i="4"/>
  <c r="BW153" i="4"/>
  <c r="DR153" i="4"/>
  <c r="CD153" i="4"/>
  <c r="DS153" i="4"/>
  <c r="CE153" i="4"/>
  <c r="DT153" i="4"/>
  <c r="CF153" i="4"/>
  <c r="DU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7" i="4"/>
  <c r="CD157" i="4"/>
  <c r="DS157" i="4"/>
  <c r="CE157" i="4"/>
  <c r="DT157" i="4"/>
  <c r="CF157" i="4"/>
  <c r="DU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8" i="4"/>
  <c r="CD158" i="4"/>
  <c r="DS158" i="4"/>
  <c r="CE158" i="4"/>
  <c r="DT158" i="4"/>
  <c r="CF158" i="4"/>
  <c r="DU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9" i="4"/>
  <c r="CD159" i="4"/>
  <c r="DS159" i="4"/>
  <c r="CE159" i="4"/>
  <c r="DT159" i="4"/>
  <c r="CF159" i="4"/>
  <c r="DU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60" i="4"/>
  <c r="CD160" i="4"/>
  <c r="DS160" i="4"/>
  <c r="CE160" i="4"/>
  <c r="DT160" i="4"/>
  <c r="CF160" i="4"/>
  <c r="DU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R161" i="4"/>
  <c r="AK161" i="4"/>
  <c r="BD161" i="4"/>
  <c r="BW161" i="4"/>
  <c r="DR161" i="4"/>
  <c r="CD161" i="4"/>
  <c r="DS161" i="4"/>
  <c r="CE161" i="4"/>
  <c r="DT161" i="4"/>
  <c r="CF161" i="4"/>
  <c r="DU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3" i="4"/>
  <c r="CD163" i="4"/>
  <c r="DS163" i="4"/>
  <c r="CE163" i="4"/>
  <c r="DT163" i="4"/>
  <c r="CF163" i="4"/>
  <c r="DU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4" i="4"/>
  <c r="CD164" i="4"/>
  <c r="DS164" i="4"/>
  <c r="CE164" i="4"/>
  <c r="DT164" i="4"/>
  <c r="CF164" i="4"/>
  <c r="DU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5" i="4"/>
  <c r="CD165" i="4"/>
  <c r="DS165" i="4"/>
  <c r="CE165" i="4"/>
  <c r="DT165" i="4"/>
  <c r="CF165" i="4"/>
  <c r="DU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6" i="4"/>
  <c r="CD166" i="4"/>
  <c r="DS166" i="4"/>
  <c r="CE166" i="4"/>
  <c r="DT166" i="4"/>
  <c r="CF166" i="4"/>
  <c r="DU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R167" i="4"/>
  <c r="AK167" i="4"/>
  <c r="BD167" i="4"/>
  <c r="BW167" i="4"/>
  <c r="DR167" i="4"/>
  <c r="CD167" i="4"/>
  <c r="DS167" i="4"/>
  <c r="CE167" i="4"/>
  <c r="DT167" i="4"/>
  <c r="CF167" i="4"/>
  <c r="DU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9" i="4"/>
  <c r="CD169" i="4"/>
  <c r="DS169" i="4"/>
  <c r="CE169" i="4"/>
  <c r="DT169" i="4"/>
  <c r="CF169" i="4"/>
  <c r="DU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70" i="4"/>
  <c r="CD170" i="4"/>
  <c r="DS170" i="4"/>
  <c r="CE170" i="4"/>
  <c r="DT170" i="4"/>
  <c r="CF170" i="4"/>
  <c r="DU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1" i="4"/>
  <c r="CD171" i="4"/>
  <c r="DS171" i="4"/>
  <c r="CE171" i="4"/>
  <c r="DT171" i="4"/>
  <c r="CF171" i="4"/>
  <c r="DU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2" i="4"/>
  <c r="CD172" i="4"/>
  <c r="DS172" i="4"/>
  <c r="CE172" i="4"/>
  <c r="DT172" i="4"/>
  <c r="CF172" i="4"/>
  <c r="DU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R173" i="4"/>
  <c r="AK173" i="4"/>
  <c r="BD173" i="4"/>
  <c r="BW173" i="4"/>
  <c r="DR173" i="4"/>
  <c r="CD173" i="4"/>
  <c r="DS173" i="4"/>
  <c r="CE173" i="4"/>
  <c r="DT173" i="4"/>
  <c r="CF173" i="4"/>
  <c r="DU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5" i="4"/>
  <c r="CD175" i="4"/>
  <c r="DS175" i="4"/>
  <c r="CE175" i="4"/>
  <c r="DT175" i="4"/>
  <c r="CF175" i="4"/>
  <c r="DU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6" i="4"/>
  <c r="CD176" i="4"/>
  <c r="DS176" i="4"/>
  <c r="CE176" i="4"/>
  <c r="DT176" i="4"/>
  <c r="CF176" i="4"/>
  <c r="DU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7" i="4"/>
  <c r="CD177" i="4"/>
  <c r="DS177" i="4"/>
  <c r="CE177" i="4"/>
  <c r="DT177" i="4"/>
  <c r="CF177" i="4"/>
  <c r="DU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8" i="4"/>
  <c r="CD178" i="4"/>
  <c r="DS178" i="4"/>
  <c r="CE178" i="4"/>
  <c r="DT178" i="4"/>
  <c r="CF178" i="4"/>
  <c r="DU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R179" i="4"/>
  <c r="AK179" i="4"/>
  <c r="BD179" i="4"/>
  <c r="BW179" i="4"/>
  <c r="DR179" i="4"/>
  <c r="CD179" i="4"/>
  <c r="DS179" i="4"/>
  <c r="CE179" i="4"/>
  <c r="DT179" i="4"/>
  <c r="CF179" i="4"/>
  <c r="DU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81" i="4"/>
  <c r="CD181" i="4"/>
  <c r="DS181" i="4"/>
  <c r="CE181" i="4"/>
  <c r="DT181" i="4"/>
  <c r="CF181" i="4"/>
  <c r="DU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2" i="4"/>
  <c r="CD182" i="4"/>
  <c r="DS182" i="4"/>
  <c r="CE182" i="4"/>
  <c r="DT182" i="4"/>
  <c r="CF182" i="4"/>
  <c r="DU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3" i="4"/>
  <c r="CD183" i="4"/>
  <c r="DS183" i="4"/>
  <c r="CE183" i="4"/>
  <c r="DT183" i="4"/>
  <c r="CF183" i="4"/>
  <c r="DU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4" i="4"/>
  <c r="CD184" i="4"/>
  <c r="DS184" i="4"/>
  <c r="CE184" i="4"/>
  <c r="DT184" i="4"/>
  <c r="CF184" i="4"/>
  <c r="DU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R185" i="4"/>
  <c r="AK185" i="4"/>
  <c r="BD185" i="4"/>
  <c r="BW185" i="4"/>
  <c r="DR185" i="4"/>
  <c r="CD185" i="4"/>
  <c r="DS185" i="4"/>
  <c r="CE185" i="4"/>
  <c r="DT185" i="4"/>
  <c r="CF185" i="4"/>
  <c r="DU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7" i="4"/>
  <c r="CD187" i="4"/>
  <c r="DS187" i="4"/>
  <c r="CE187" i="4"/>
  <c r="DT187" i="4"/>
  <c r="CF187" i="4"/>
  <c r="DU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8" i="4"/>
  <c r="CD188" i="4"/>
  <c r="DS188" i="4"/>
  <c r="CE188" i="4"/>
  <c r="DT188" i="4"/>
  <c r="CF188" i="4"/>
  <c r="DU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9" i="4"/>
  <c r="CD189" i="4"/>
  <c r="DS189" i="4"/>
  <c r="CE189" i="4"/>
  <c r="DT189" i="4"/>
  <c r="CF189" i="4"/>
  <c r="DU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90" i="4"/>
  <c r="CD190" i="4"/>
  <c r="DS190" i="4"/>
  <c r="CE190" i="4"/>
  <c r="DT190" i="4"/>
  <c r="CF190" i="4"/>
  <c r="DU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R191" i="4"/>
  <c r="AK191" i="4"/>
  <c r="BD191" i="4"/>
  <c r="BW191" i="4"/>
  <c r="DR191" i="4"/>
  <c r="CD191" i="4"/>
  <c r="DS191" i="4"/>
  <c r="CE191" i="4"/>
  <c r="DT191" i="4"/>
  <c r="CF191" i="4"/>
  <c r="DU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3" i="4"/>
  <c r="CD193" i="4"/>
  <c r="DS193" i="4"/>
  <c r="CE193" i="4"/>
  <c r="DT193" i="4"/>
  <c r="CF193" i="4"/>
  <c r="DU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4" i="4"/>
  <c r="CD194" i="4"/>
  <c r="DS194" i="4"/>
  <c r="CE194" i="4"/>
  <c r="DT194" i="4"/>
  <c r="CF194" i="4"/>
  <c r="DU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5" i="4"/>
  <c r="CD195" i="4"/>
  <c r="DS195" i="4"/>
  <c r="CE195" i="4"/>
  <c r="DT195" i="4"/>
  <c r="CF195" i="4"/>
  <c r="DU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6" i="4"/>
  <c r="CD196" i="4"/>
  <c r="DS196" i="4"/>
  <c r="CE196" i="4"/>
  <c r="DT196" i="4"/>
  <c r="CF196" i="4"/>
  <c r="DU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R197" i="4"/>
  <c r="AK197" i="4"/>
  <c r="BD197" i="4"/>
  <c r="BW197" i="4"/>
  <c r="DR197" i="4"/>
  <c r="CD197" i="4"/>
  <c r="DS197" i="4"/>
  <c r="CE197" i="4"/>
  <c r="DT197" i="4"/>
  <c r="CF197" i="4"/>
  <c r="DU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9" i="4"/>
  <c r="CD199" i="4"/>
  <c r="DS199" i="4"/>
  <c r="CE199" i="4"/>
  <c r="DT199" i="4"/>
  <c r="CF199" i="4"/>
  <c r="DU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200" i="4"/>
  <c r="CD200" i="4"/>
  <c r="DS200" i="4"/>
  <c r="CE200" i="4"/>
  <c r="DT200" i="4"/>
  <c r="CF200" i="4"/>
  <c r="DU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1" i="4"/>
  <c r="CD201" i="4"/>
  <c r="DS201" i="4"/>
  <c r="CE201" i="4"/>
  <c r="DT201" i="4"/>
  <c r="CF201" i="4"/>
  <c r="DU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2" i="4"/>
  <c r="CD202" i="4"/>
  <c r="DS202" i="4"/>
  <c r="CE202" i="4"/>
  <c r="DT202" i="4"/>
  <c r="CF202" i="4"/>
  <c r="DU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R203" i="4"/>
  <c r="AK203" i="4"/>
  <c r="BD203" i="4"/>
  <c r="BW203" i="4"/>
  <c r="DR203" i="4"/>
  <c r="CD203" i="4"/>
  <c r="DS203" i="4"/>
  <c r="CE203" i="4"/>
  <c r="DT203" i="4"/>
  <c r="CF203" i="4"/>
  <c r="DU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5" i="4"/>
  <c r="CD205" i="4"/>
  <c r="DS205" i="4"/>
  <c r="CE205" i="4"/>
  <c r="DT205" i="4"/>
  <c r="CF205" i="4"/>
  <c r="DU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6" i="4"/>
  <c r="CD206" i="4"/>
  <c r="DS206" i="4"/>
  <c r="CE206" i="4"/>
  <c r="DT206" i="4"/>
  <c r="CF206" i="4"/>
  <c r="DU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7" i="4"/>
  <c r="CD207" i="4"/>
  <c r="DS207" i="4"/>
  <c r="CE207" i="4"/>
  <c r="DT207" i="4"/>
  <c r="CF207" i="4"/>
  <c r="DU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8" i="4"/>
  <c r="CD208" i="4"/>
  <c r="DS208" i="4"/>
  <c r="CE208" i="4"/>
  <c r="DT208" i="4"/>
  <c r="CF208" i="4"/>
  <c r="DU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R209" i="4"/>
  <c r="AK209" i="4"/>
  <c r="BD209" i="4"/>
  <c r="BW209" i="4"/>
  <c r="DR209" i="4"/>
  <c r="CD209" i="4"/>
  <c r="DS209" i="4"/>
  <c r="CE209" i="4"/>
  <c r="DT209" i="4"/>
  <c r="CF209" i="4"/>
  <c r="DU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R210" i="4"/>
  <c r="AK210" i="4"/>
  <c r="BD210" i="4"/>
  <c r="BW210" i="4"/>
  <c r="DR210" i="4"/>
  <c r="CD210" i="4"/>
  <c r="DS210" i="4"/>
  <c r="CE210" i="4"/>
  <c r="DT210" i="4"/>
  <c r="CF210" i="4"/>
  <c r="DU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4" i="4"/>
  <c r="CD214" i="4"/>
  <c r="DS214" i="4"/>
  <c r="CE214" i="4"/>
  <c r="DT214" i="4"/>
  <c r="CF214" i="4"/>
  <c r="DU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5" i="4"/>
  <c r="CD215" i="4"/>
  <c r="DS215" i="4"/>
  <c r="CE215" i="4"/>
  <c r="DT215" i="4"/>
  <c r="CF215" i="4"/>
  <c r="DU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6" i="4"/>
  <c r="CD216" i="4"/>
  <c r="DS216" i="4"/>
  <c r="CE216" i="4"/>
  <c r="DT216" i="4"/>
  <c r="CF216" i="4"/>
  <c r="DU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7" i="4"/>
  <c r="CD217" i="4"/>
  <c r="DS217" i="4"/>
  <c r="CE217" i="4"/>
  <c r="DT217" i="4"/>
  <c r="CF217" i="4"/>
  <c r="DU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R218" i="4"/>
  <c r="AK218" i="4"/>
  <c r="BD218" i="4"/>
  <c r="BW218" i="4"/>
  <c r="DR218" i="4"/>
  <c r="CD218" i="4"/>
  <c r="DS218" i="4"/>
  <c r="CE218" i="4"/>
  <c r="DT218" i="4"/>
  <c r="CF218" i="4"/>
  <c r="DU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20" i="4"/>
  <c r="CD220" i="4"/>
  <c r="DS220" i="4"/>
  <c r="CE220" i="4"/>
  <c r="DT220" i="4"/>
  <c r="CF220" i="4"/>
  <c r="DU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1" i="4"/>
  <c r="CD221" i="4"/>
  <c r="DS221" i="4"/>
  <c r="CE221" i="4"/>
  <c r="DT221" i="4"/>
  <c r="CF221" i="4"/>
  <c r="DU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2" i="4"/>
  <c r="CD222" i="4"/>
  <c r="DS222" i="4"/>
  <c r="CE222" i="4"/>
  <c r="DT222" i="4"/>
  <c r="CF222" i="4"/>
  <c r="DU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3" i="4"/>
  <c r="CD223" i="4"/>
  <c r="DS223" i="4"/>
  <c r="CE223" i="4"/>
  <c r="DT223" i="4"/>
  <c r="CF223" i="4"/>
  <c r="DU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R224" i="4"/>
  <c r="AK224" i="4"/>
  <c r="BD224" i="4"/>
  <c r="BW224" i="4"/>
  <c r="DR224" i="4"/>
  <c r="CD224" i="4"/>
  <c r="DS224" i="4"/>
  <c r="CE224" i="4"/>
  <c r="DT224" i="4"/>
  <c r="CF224" i="4"/>
  <c r="DU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6" i="4"/>
  <c r="CD226" i="4"/>
  <c r="DS226" i="4"/>
  <c r="CE226" i="4"/>
  <c r="DT226" i="4"/>
  <c r="CF226" i="4"/>
  <c r="DU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7" i="4"/>
  <c r="CD227" i="4"/>
  <c r="DS227" i="4"/>
  <c r="CE227" i="4"/>
  <c r="DT227" i="4"/>
  <c r="CF227" i="4"/>
  <c r="DU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8" i="4"/>
  <c r="CD228" i="4"/>
  <c r="DS228" i="4"/>
  <c r="CE228" i="4"/>
  <c r="DT228" i="4"/>
  <c r="CF228" i="4"/>
  <c r="DU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9" i="4"/>
  <c r="CD229" i="4"/>
  <c r="DS229" i="4"/>
  <c r="CE229" i="4"/>
  <c r="DT229" i="4"/>
  <c r="CF229" i="4"/>
  <c r="DU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R230" i="4"/>
  <c r="AK230" i="4"/>
  <c r="BD230" i="4"/>
  <c r="BW230" i="4"/>
  <c r="DR230" i="4"/>
  <c r="CD230" i="4"/>
  <c r="DS230" i="4"/>
  <c r="CE230" i="4"/>
  <c r="DT230" i="4"/>
  <c r="CF230" i="4"/>
  <c r="DU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2" i="4"/>
  <c r="CD232" i="4"/>
  <c r="DS232" i="4"/>
  <c r="CE232" i="4"/>
  <c r="DT232" i="4"/>
  <c r="CF232" i="4"/>
  <c r="DU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3" i="4"/>
  <c r="CD233" i="4"/>
  <c r="DS233" i="4"/>
  <c r="CE233" i="4"/>
  <c r="DT233" i="4"/>
  <c r="CF233" i="4"/>
  <c r="DU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4" i="4"/>
  <c r="CD234" i="4"/>
  <c r="DS234" i="4"/>
  <c r="CE234" i="4"/>
  <c r="DT234" i="4"/>
  <c r="CF234" i="4"/>
  <c r="DU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5" i="4"/>
  <c r="CD235" i="4"/>
  <c r="DS235" i="4"/>
  <c r="CE235" i="4"/>
  <c r="DT235" i="4"/>
  <c r="CF235" i="4"/>
  <c r="DU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Z236" i="4"/>
  <c r="CA236" i="4"/>
  <c r="CB236" i="4"/>
  <c r="CC236" i="4"/>
  <c r="DR236" i="4"/>
  <c r="CD236" i="4"/>
  <c r="DS236" i="4"/>
  <c r="CE236" i="4"/>
  <c r="DT236" i="4"/>
  <c r="CF236" i="4"/>
  <c r="DU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8" i="4"/>
  <c r="CD238" i="4"/>
  <c r="DS238" i="4"/>
  <c r="CE238" i="4"/>
  <c r="DT238" i="4"/>
  <c r="CF238" i="4"/>
  <c r="DU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9" i="4"/>
  <c r="CD239" i="4"/>
  <c r="DS239" i="4"/>
  <c r="CE239" i="4"/>
  <c r="DT239" i="4"/>
  <c r="CF239" i="4"/>
  <c r="DU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40" i="4"/>
  <c r="CD240" i="4"/>
  <c r="DS240" i="4"/>
  <c r="CE240" i="4"/>
  <c r="DT240" i="4"/>
  <c r="CF240" i="4"/>
  <c r="DU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1" i="4"/>
  <c r="CD241" i="4"/>
  <c r="DS241" i="4"/>
  <c r="CE241" i="4"/>
  <c r="DT241" i="4"/>
  <c r="CF241" i="4"/>
  <c r="DU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Z242" i="4"/>
  <c r="CA242" i="4"/>
  <c r="CB242" i="4"/>
  <c r="CC242" i="4"/>
  <c r="DR242" i="4"/>
  <c r="CD242" i="4"/>
  <c r="DS242" i="4"/>
  <c r="CE242" i="4"/>
  <c r="DT242" i="4"/>
  <c r="CF242" i="4"/>
  <c r="DU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4" i="4"/>
  <c r="CD244" i="4"/>
  <c r="DS244" i="4"/>
  <c r="CE244" i="4"/>
  <c r="DT244" i="4"/>
  <c r="CF244" i="4"/>
  <c r="DU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5" i="4"/>
  <c r="CD245" i="4"/>
  <c r="DS245" i="4"/>
  <c r="CE245" i="4"/>
  <c r="DT245" i="4"/>
  <c r="CF245" i="4"/>
  <c r="DU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6" i="4"/>
  <c r="CD246" i="4"/>
  <c r="DS246" i="4"/>
  <c r="CE246" i="4"/>
  <c r="DT246" i="4"/>
  <c r="CF246" i="4"/>
  <c r="DU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7" i="4"/>
  <c r="CD247" i="4"/>
  <c r="DS247" i="4"/>
  <c r="CE247" i="4"/>
  <c r="DT247" i="4"/>
  <c r="CF247" i="4"/>
  <c r="DU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R248" i="4"/>
  <c r="AK248" i="4"/>
  <c r="BD248" i="4"/>
  <c r="BW248" i="4"/>
  <c r="DR248" i="4"/>
  <c r="CD248" i="4"/>
  <c r="DS248" i="4"/>
  <c r="CE248" i="4"/>
  <c r="DT248" i="4"/>
  <c r="CF248" i="4"/>
  <c r="DU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R249" i="4"/>
  <c r="AK249" i="4"/>
  <c r="BD249" i="4"/>
  <c r="BW249" i="4"/>
  <c r="DR249" i="4"/>
  <c r="CD249" i="4"/>
  <c r="DS249" i="4"/>
  <c r="CE249" i="4"/>
  <c r="DT249" i="4"/>
  <c r="CF249" i="4"/>
  <c r="DU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53" i="4"/>
  <c r="CD253" i="4"/>
  <c r="DS253" i="4"/>
  <c r="CE253" i="4"/>
  <c r="DT253" i="4"/>
  <c r="CF253" i="4"/>
  <c r="DU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4" i="4"/>
  <c r="CD254" i="4"/>
  <c r="DS254" i="4"/>
  <c r="CE254" i="4"/>
  <c r="DT254" i="4"/>
  <c r="CF254" i="4"/>
  <c r="DU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5" i="4"/>
  <c r="CD255" i="4"/>
  <c r="DS255" i="4"/>
  <c r="CE255" i="4"/>
  <c r="DT255" i="4"/>
  <c r="CF255" i="4"/>
  <c r="DU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6" i="4"/>
  <c r="CD256" i="4"/>
  <c r="DS256" i="4"/>
  <c r="CE256" i="4"/>
  <c r="DT256" i="4"/>
  <c r="CF256" i="4"/>
  <c r="DU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R257" i="4"/>
  <c r="AK257" i="4"/>
  <c r="BD257" i="4"/>
  <c r="BW257" i="4"/>
  <c r="DR257" i="4"/>
  <c r="CD257" i="4"/>
  <c r="DS257" i="4"/>
  <c r="CE257" i="4"/>
  <c r="DT257" i="4"/>
  <c r="CF257" i="4"/>
  <c r="DU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9" i="4"/>
  <c r="CD259" i="4"/>
  <c r="DS259" i="4"/>
  <c r="CE259" i="4"/>
  <c r="DT259" i="4"/>
  <c r="CF259" i="4"/>
  <c r="DU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60" i="4"/>
  <c r="CD260" i="4"/>
  <c r="DS260" i="4"/>
  <c r="CE260" i="4"/>
  <c r="DT260" i="4"/>
  <c r="CF260" i="4"/>
  <c r="DU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1" i="4"/>
  <c r="CD261" i="4"/>
  <c r="DS261" i="4"/>
  <c r="CE261" i="4"/>
  <c r="DT261" i="4"/>
  <c r="CF261" i="4"/>
  <c r="DU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2" i="4"/>
  <c r="CD262" i="4"/>
  <c r="DS262" i="4"/>
  <c r="CE262" i="4"/>
  <c r="DT262" i="4"/>
  <c r="CF262" i="4"/>
  <c r="DU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R263" i="4"/>
  <c r="AK263" i="4"/>
  <c r="BD263" i="4"/>
  <c r="BW263" i="4"/>
  <c r="DR263" i="4"/>
  <c r="CD263" i="4"/>
  <c r="DS263" i="4"/>
  <c r="CE263" i="4"/>
  <c r="DT263" i="4"/>
  <c r="CF263" i="4"/>
  <c r="DU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5" i="4"/>
  <c r="CD265" i="4"/>
  <c r="DS265" i="4"/>
  <c r="CE265" i="4"/>
  <c r="DT265" i="4"/>
  <c r="CF265" i="4"/>
  <c r="DU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6" i="4"/>
  <c r="CD266" i="4"/>
  <c r="DS266" i="4"/>
  <c r="CE266" i="4"/>
  <c r="DT266" i="4"/>
  <c r="CF266" i="4"/>
  <c r="DU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7" i="4"/>
  <c r="CD267" i="4"/>
  <c r="DS267" i="4"/>
  <c r="CE267" i="4"/>
  <c r="DT267" i="4"/>
  <c r="CF267" i="4"/>
  <c r="DU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8" i="4"/>
  <c r="CD268" i="4"/>
  <c r="DS268" i="4"/>
  <c r="CE268" i="4"/>
  <c r="DT268" i="4"/>
  <c r="CF268" i="4"/>
  <c r="DU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R269" i="4"/>
  <c r="AK269" i="4"/>
  <c r="BD269" i="4"/>
  <c r="BW269" i="4"/>
  <c r="DR269" i="4"/>
  <c r="CD269" i="4"/>
  <c r="DS269" i="4"/>
  <c r="CE269" i="4"/>
  <c r="DT269" i="4"/>
  <c r="CF269" i="4"/>
  <c r="DU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71" i="4"/>
  <c r="CD271" i="4"/>
  <c r="DS271" i="4"/>
  <c r="CE271" i="4"/>
  <c r="DT271" i="4"/>
  <c r="CF271" i="4"/>
  <c r="DU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2" i="4"/>
  <c r="CD272" i="4"/>
  <c r="DS272" i="4"/>
  <c r="CE272" i="4"/>
  <c r="DT272" i="4"/>
  <c r="CF272" i="4"/>
  <c r="DU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3" i="4"/>
  <c r="CD273" i="4"/>
  <c r="DS273" i="4"/>
  <c r="CE273" i="4"/>
  <c r="DT273" i="4"/>
  <c r="CF273" i="4"/>
  <c r="DU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4" i="4"/>
  <c r="CD274" i="4"/>
  <c r="DS274" i="4"/>
  <c r="CE274" i="4"/>
  <c r="DT274" i="4"/>
  <c r="CF274" i="4"/>
  <c r="DU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R275" i="4"/>
  <c r="AK275" i="4"/>
  <c r="BD275" i="4"/>
  <c r="BW275" i="4"/>
  <c r="DR275" i="4"/>
  <c r="CD275" i="4"/>
  <c r="DS275" i="4"/>
  <c r="CE275" i="4"/>
  <c r="DT275" i="4"/>
  <c r="CF275" i="4"/>
  <c r="DU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7" i="4"/>
  <c r="CD277" i="4"/>
  <c r="DS277" i="4"/>
  <c r="CE277" i="4"/>
  <c r="DT277" i="4"/>
  <c r="CF277" i="4"/>
  <c r="DU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8" i="4"/>
  <c r="CD278" i="4"/>
  <c r="DS278" i="4"/>
  <c r="CE278" i="4"/>
  <c r="DT278" i="4"/>
  <c r="CF278" i="4"/>
  <c r="DU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9" i="4"/>
  <c r="CD279" i="4"/>
  <c r="DS279" i="4"/>
  <c r="CE279" i="4"/>
  <c r="DT279" i="4"/>
  <c r="CF279" i="4"/>
  <c r="DU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80" i="4"/>
  <c r="CD280" i="4"/>
  <c r="DS280" i="4"/>
  <c r="CE280" i="4"/>
  <c r="DT280" i="4"/>
  <c r="CF280" i="4"/>
  <c r="DU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R281" i="4"/>
  <c r="AK281" i="4"/>
  <c r="BD281" i="4"/>
  <c r="BW281" i="4"/>
  <c r="DR281" i="4"/>
  <c r="CD281" i="4"/>
  <c r="DS281" i="4"/>
  <c r="CE281" i="4"/>
  <c r="DT281" i="4"/>
  <c r="CF281" i="4"/>
  <c r="DU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3" i="4"/>
  <c r="CD283" i="4"/>
  <c r="DS283" i="4"/>
  <c r="CE283" i="4"/>
  <c r="DT283" i="4"/>
  <c r="CF283" i="4"/>
  <c r="DU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4" i="4"/>
  <c r="CD284" i="4"/>
  <c r="DS284" i="4"/>
  <c r="CE284" i="4"/>
  <c r="DT284" i="4"/>
  <c r="CF284" i="4"/>
  <c r="DU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DP284" i="4"/>
  <c r="DQ284" i="4"/>
  <c r="DR285" i="4"/>
  <c r="CD285" i="4"/>
  <c r="DS285" i="4"/>
  <c r="CE285" i="4"/>
  <c r="DT285" i="4"/>
  <c r="CF285" i="4"/>
  <c r="DU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DP285" i="4"/>
  <c r="DQ285" i="4"/>
  <c r="DR286" i="4"/>
  <c r="CD286" i="4"/>
  <c r="DS286" i="4"/>
  <c r="CE286" i="4"/>
  <c r="DT286" i="4"/>
  <c r="CF286" i="4"/>
  <c r="DU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DP286" i="4"/>
  <c r="DQ286" i="4"/>
  <c r="R287" i="4"/>
  <c r="AK287" i="4"/>
  <c r="BD287" i="4"/>
  <c r="BW287" i="4"/>
  <c r="DR287" i="4"/>
  <c r="CD287" i="4"/>
  <c r="DS287" i="4"/>
  <c r="CE287" i="4"/>
  <c r="DT287" i="4"/>
  <c r="CF287" i="4"/>
  <c r="DU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DP287" i="4"/>
  <c r="DQ287" i="4"/>
  <c r="DR289" i="4"/>
  <c r="CD289" i="4"/>
  <c r="DS289" i="4"/>
  <c r="CE289" i="4"/>
  <c r="DT289" i="4"/>
  <c r="CF289" i="4"/>
  <c r="DU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DP289" i="4"/>
  <c r="DQ289" i="4"/>
  <c r="DR290" i="4"/>
  <c r="CD290" i="4"/>
  <c r="DS290" i="4"/>
  <c r="CE290" i="4"/>
  <c r="DT290" i="4"/>
  <c r="CF290" i="4"/>
  <c r="DU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DP290" i="4"/>
  <c r="DQ290" i="4"/>
  <c r="DR291" i="4"/>
  <c r="CD291" i="4"/>
  <c r="DS291" i="4"/>
  <c r="CE291" i="4"/>
  <c r="DT291" i="4"/>
  <c r="CF291" i="4"/>
  <c r="DU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DP291" i="4"/>
  <c r="DQ291" i="4"/>
  <c r="DR292" i="4"/>
  <c r="CD292" i="4"/>
  <c r="DS292" i="4"/>
  <c r="CE292" i="4"/>
  <c r="DT292" i="4"/>
  <c r="CF292" i="4"/>
  <c r="DU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DP292" i="4"/>
  <c r="DQ292" i="4"/>
  <c r="R293" i="4"/>
  <c r="AK293" i="4"/>
  <c r="BD293" i="4"/>
  <c r="BW293" i="4"/>
  <c r="DR293" i="4"/>
  <c r="CD293" i="4"/>
  <c r="DS293" i="4"/>
  <c r="CE293" i="4"/>
  <c r="DT293" i="4"/>
  <c r="CF293" i="4"/>
  <c r="DU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DP293" i="4"/>
  <c r="DQ293" i="4"/>
  <c r="DR295" i="4"/>
  <c r="CD295" i="4"/>
  <c r="DS295" i="4"/>
  <c r="CE295" i="4"/>
  <c r="DT295" i="4"/>
  <c r="CF295" i="4"/>
  <c r="DU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DP295" i="4"/>
  <c r="DQ295" i="4"/>
  <c r="DR296" i="4"/>
  <c r="CD296" i="4"/>
  <c r="DS296" i="4"/>
  <c r="CE296" i="4"/>
  <c r="DT296" i="4"/>
  <c r="CF296" i="4"/>
  <c r="DU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DP296" i="4"/>
  <c r="DQ296" i="4"/>
  <c r="DR297" i="4"/>
  <c r="CD297" i="4"/>
  <c r="DS297" i="4"/>
  <c r="CE297" i="4"/>
  <c r="DT297" i="4"/>
  <c r="CF297" i="4"/>
  <c r="DU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DP297" i="4"/>
  <c r="DQ297" i="4"/>
  <c r="DR298" i="4"/>
  <c r="CD298" i="4"/>
  <c r="DS298" i="4"/>
  <c r="CE298" i="4"/>
  <c r="DT298" i="4"/>
  <c r="CF298" i="4"/>
  <c r="DU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DP298" i="4"/>
  <c r="DQ298" i="4"/>
  <c r="R299" i="4"/>
  <c r="AK299" i="4"/>
  <c r="BD299" i="4"/>
  <c r="BW299" i="4"/>
  <c r="DR299" i="4"/>
  <c r="CD299" i="4"/>
  <c r="DS299" i="4"/>
  <c r="CE299" i="4"/>
  <c r="DT299" i="4"/>
  <c r="CF299" i="4"/>
  <c r="DU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DP299" i="4"/>
  <c r="DQ299" i="4"/>
  <c r="R300" i="4"/>
  <c r="AK300" i="4"/>
  <c r="BD300" i="4"/>
  <c r="BW300" i="4"/>
  <c r="DR300" i="4"/>
  <c r="CD300" i="4"/>
  <c r="DS300" i="4"/>
  <c r="CE300" i="4"/>
  <c r="DT300" i="4"/>
  <c r="CF300" i="4"/>
  <c r="DU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DP300" i="4"/>
  <c r="DQ300" i="4"/>
  <c r="DR304" i="4"/>
  <c r="CD304" i="4"/>
  <c r="DS304" i="4"/>
  <c r="CE304" i="4"/>
  <c r="DT304" i="4"/>
  <c r="CF304" i="4"/>
  <c r="DU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DP304" i="4"/>
  <c r="DQ304" i="4"/>
  <c r="DR305" i="4"/>
  <c r="CD305" i="4"/>
  <c r="DS305" i="4"/>
  <c r="CE305" i="4"/>
  <c r="DT305" i="4"/>
  <c r="CF305" i="4"/>
  <c r="DU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DP305" i="4"/>
  <c r="DQ305" i="4"/>
  <c r="DR306" i="4"/>
  <c r="CD306" i="4"/>
  <c r="DS306" i="4"/>
  <c r="CE306" i="4"/>
  <c r="DT306" i="4"/>
  <c r="CF306" i="4"/>
  <c r="DU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DP306" i="4"/>
  <c r="DQ306" i="4"/>
  <c r="DR307" i="4"/>
  <c r="CD307" i="4"/>
  <c r="DS307" i="4"/>
  <c r="CE307" i="4"/>
  <c r="DT307" i="4"/>
  <c r="CF307" i="4"/>
  <c r="DU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DP307" i="4"/>
  <c r="DQ307" i="4"/>
  <c r="R308" i="4"/>
  <c r="AK308" i="4"/>
  <c r="BD308" i="4"/>
  <c r="BW308" i="4"/>
  <c r="DR308" i="4"/>
  <c r="CD308" i="4"/>
  <c r="DS308" i="4"/>
  <c r="CE308" i="4"/>
  <c r="DT308" i="4"/>
  <c r="CF308" i="4"/>
  <c r="DU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DP308" i="4"/>
  <c r="DQ308" i="4"/>
  <c r="DR310" i="4"/>
  <c r="CD310" i="4"/>
  <c r="DS310" i="4"/>
  <c r="CE310" i="4"/>
  <c r="DT310" i="4"/>
  <c r="CF310" i="4"/>
  <c r="DU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DP310" i="4"/>
  <c r="DQ310" i="4"/>
  <c r="DR311" i="4"/>
  <c r="CD311" i="4"/>
  <c r="DS311" i="4"/>
  <c r="CE311" i="4"/>
  <c r="DT311" i="4"/>
  <c r="CF311" i="4"/>
  <c r="DU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DP311" i="4"/>
  <c r="DQ311" i="4"/>
  <c r="DR312" i="4"/>
  <c r="CD312" i="4"/>
  <c r="DS312" i="4"/>
  <c r="CE312" i="4"/>
  <c r="DT312" i="4"/>
  <c r="CF312" i="4"/>
  <c r="DU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DP312" i="4"/>
  <c r="DQ312" i="4"/>
  <c r="DR313" i="4"/>
  <c r="CD313" i="4"/>
  <c r="DS313" i="4"/>
  <c r="CE313" i="4"/>
  <c r="DT313" i="4"/>
  <c r="CF313" i="4"/>
  <c r="DU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DP313" i="4"/>
  <c r="DQ313" i="4"/>
  <c r="R314" i="4"/>
  <c r="AK314" i="4"/>
  <c r="BD314" i="4"/>
  <c r="BW314" i="4"/>
  <c r="DR314" i="4"/>
  <c r="CD314" i="4"/>
  <c r="DS314" i="4"/>
  <c r="CE314" i="4"/>
  <c r="DT314" i="4"/>
  <c r="CF314" i="4"/>
  <c r="DU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DP314" i="4"/>
  <c r="DQ314" i="4"/>
  <c r="DR316" i="4"/>
  <c r="CD316" i="4"/>
  <c r="DS316" i="4"/>
  <c r="CE316" i="4"/>
  <c r="DT316" i="4"/>
  <c r="CF316" i="4"/>
  <c r="DU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DP316" i="4"/>
  <c r="DQ316" i="4"/>
  <c r="DR317" i="4"/>
  <c r="CD317" i="4"/>
  <c r="DS317" i="4"/>
  <c r="CE317" i="4"/>
  <c r="DT317" i="4"/>
  <c r="CF317" i="4"/>
  <c r="DU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DP317" i="4"/>
  <c r="DQ317" i="4"/>
  <c r="DR318" i="4"/>
  <c r="CD318" i="4"/>
  <c r="DS318" i="4"/>
  <c r="CE318" i="4"/>
  <c r="DT318" i="4"/>
  <c r="CF318" i="4"/>
  <c r="DU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DP318" i="4"/>
  <c r="DQ318" i="4"/>
  <c r="DR319" i="4"/>
  <c r="CD319" i="4"/>
  <c r="DS319" i="4"/>
  <c r="CE319" i="4"/>
  <c r="DT319" i="4"/>
  <c r="CF319" i="4"/>
  <c r="DU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DP319" i="4"/>
  <c r="DQ319" i="4"/>
  <c r="R320" i="4"/>
  <c r="AK320" i="4"/>
  <c r="BD320" i="4"/>
  <c r="BW320" i="4"/>
  <c r="DR320" i="4"/>
  <c r="CD320" i="4"/>
  <c r="DS320" i="4"/>
  <c r="CE320" i="4"/>
  <c r="DT320" i="4"/>
  <c r="CF320" i="4"/>
  <c r="DU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DP320" i="4"/>
  <c r="DQ320" i="4"/>
  <c r="DR322" i="4"/>
  <c r="CD322" i="4"/>
  <c r="DS322" i="4"/>
  <c r="CE322" i="4"/>
  <c r="DT322" i="4"/>
  <c r="CF322" i="4"/>
  <c r="DU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DP322" i="4"/>
  <c r="DQ322" i="4"/>
  <c r="DR323" i="4"/>
  <c r="CD323" i="4"/>
  <c r="DS323" i="4"/>
  <c r="CE323" i="4"/>
  <c r="DT323" i="4"/>
  <c r="CF323" i="4"/>
  <c r="DU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DP323" i="4"/>
  <c r="DQ323" i="4"/>
  <c r="DR324" i="4"/>
  <c r="CD324" i="4"/>
  <c r="DS324" i="4"/>
  <c r="CE324" i="4"/>
  <c r="DT324" i="4"/>
  <c r="CF324" i="4"/>
  <c r="DU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DP324" i="4"/>
  <c r="DQ324" i="4"/>
  <c r="DR325" i="4"/>
  <c r="CD325" i="4"/>
  <c r="DS325" i="4"/>
  <c r="CE325" i="4"/>
  <c r="DT325" i="4"/>
  <c r="CF325" i="4"/>
  <c r="DU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DP325" i="4"/>
  <c r="DQ325" i="4"/>
  <c r="R326" i="4"/>
  <c r="AK326" i="4"/>
  <c r="BD326" i="4"/>
  <c r="BW326" i="4"/>
  <c r="DR326" i="4"/>
  <c r="CD326" i="4"/>
  <c r="DS326" i="4"/>
  <c r="CE326" i="4"/>
  <c r="DT326" i="4"/>
  <c r="CF326" i="4"/>
  <c r="DU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DP326" i="4"/>
  <c r="DQ326" i="4"/>
  <c r="R327" i="4"/>
  <c r="AK327" i="4"/>
  <c r="BD327" i="4"/>
  <c r="BW327" i="4"/>
  <c r="DR327" i="4"/>
  <c r="CD327" i="4"/>
  <c r="DS327" i="4"/>
  <c r="CE327" i="4"/>
  <c r="DT327" i="4"/>
  <c r="CF327" i="4"/>
  <c r="DU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DP327" i="4"/>
  <c r="DQ327" i="4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Z4" i="6"/>
  <c r="CA4" i="6"/>
  <c r="CB4" i="6"/>
  <c r="CC4" i="6"/>
  <c r="CD4" i="6"/>
  <c r="CE4" i="6"/>
  <c r="CF4" i="6"/>
  <c r="CG4" i="6"/>
  <c r="CI4" i="6"/>
  <c r="DR4" i="6"/>
  <c r="DS4" i="6"/>
  <c r="DT4" i="6"/>
  <c r="DU4" i="6"/>
  <c r="DV4" i="6"/>
  <c r="DW4" i="6"/>
  <c r="DX4" i="6"/>
  <c r="DY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CH5" i="6"/>
  <c r="CZ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7" i="6"/>
  <c r="D7" i="6"/>
  <c r="E7" i="6"/>
  <c r="F7" i="6"/>
  <c r="G7" i="6"/>
  <c r="H7" i="6"/>
  <c r="I7" i="6"/>
  <c r="J7" i="6"/>
  <c r="K7" i="6"/>
  <c r="L7" i="6"/>
  <c r="M7" i="6"/>
  <c r="N7" i="6"/>
  <c r="Q7" i="6"/>
  <c r="R7" i="6"/>
  <c r="U7" i="6"/>
  <c r="W7" i="6"/>
  <c r="X7" i="6"/>
  <c r="Y7" i="6"/>
  <c r="AB7" i="6"/>
  <c r="AD7" i="6"/>
  <c r="AE7" i="6"/>
  <c r="AF7" i="6"/>
  <c r="AG7" i="6"/>
  <c r="AH7" i="6"/>
  <c r="AI7" i="6"/>
  <c r="AJ7" i="6"/>
  <c r="AK7" i="6"/>
  <c r="AL7" i="6"/>
  <c r="AN7" i="6"/>
  <c r="AQ7" i="6"/>
  <c r="AR7" i="6"/>
  <c r="AS7" i="6"/>
  <c r="AT7" i="6"/>
  <c r="AU7" i="6"/>
  <c r="AV7" i="6"/>
  <c r="AW7" i="6"/>
  <c r="AY7" i="6"/>
  <c r="AZ7" i="6"/>
  <c r="BA7" i="6"/>
  <c r="BB7" i="6"/>
  <c r="BC7" i="6"/>
  <c r="BD7" i="6"/>
  <c r="BE7" i="6"/>
  <c r="BG7" i="6"/>
  <c r="BH7" i="6"/>
  <c r="BI7" i="6"/>
  <c r="BJ7" i="6"/>
  <c r="BK7" i="6"/>
  <c r="BM7" i="6"/>
  <c r="BN7" i="6"/>
  <c r="BO7" i="6"/>
  <c r="BP7" i="6"/>
  <c r="BQ7" i="6"/>
  <c r="BR7" i="6"/>
  <c r="BS7" i="6"/>
  <c r="BT7" i="6"/>
  <c r="BU7" i="6"/>
  <c r="BV7" i="6"/>
  <c r="BW7" i="6"/>
  <c r="BX7" i="6"/>
  <c r="DV7" i="6"/>
  <c r="DW7" i="6"/>
  <c r="DX7" i="6"/>
  <c r="DY7" i="6"/>
  <c r="DR10" i="6"/>
  <c r="CD10" i="6"/>
  <c r="DS10" i="6"/>
  <c r="CE10" i="6"/>
  <c r="DT10" i="6"/>
  <c r="CF10" i="6"/>
  <c r="DU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1" i="6"/>
  <c r="CD11" i="6"/>
  <c r="DS11" i="6"/>
  <c r="CE11" i="6"/>
  <c r="DT11" i="6"/>
  <c r="CF11" i="6"/>
  <c r="DU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2" i="6"/>
  <c r="CD12" i="6"/>
  <c r="DS12" i="6"/>
  <c r="CE12" i="6"/>
  <c r="DT12" i="6"/>
  <c r="CF12" i="6"/>
  <c r="DU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V12" i="6"/>
  <c r="DW12" i="6"/>
  <c r="DX12" i="6"/>
  <c r="DY12" i="6"/>
  <c r="DR13" i="6"/>
  <c r="CD13" i="6"/>
  <c r="DS13" i="6"/>
  <c r="CE13" i="6"/>
  <c r="DT13" i="6"/>
  <c r="CF13" i="6"/>
  <c r="DU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R14" i="6"/>
  <c r="AK14" i="6"/>
  <c r="BD14" i="6"/>
  <c r="BW14" i="6"/>
  <c r="DR14" i="6"/>
  <c r="CD14" i="6"/>
  <c r="DS14" i="6"/>
  <c r="CE14" i="6"/>
  <c r="DT14" i="6"/>
  <c r="CF14" i="6"/>
  <c r="DU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V14" i="6"/>
  <c r="DW14" i="6"/>
  <c r="DX14" i="6"/>
  <c r="DY14" i="6"/>
  <c r="DR15" i="6"/>
  <c r="CD15" i="6"/>
  <c r="DS15" i="6"/>
  <c r="CE15" i="6"/>
  <c r="DT15" i="6"/>
  <c r="CF15" i="6"/>
  <c r="DU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6" i="6"/>
  <c r="CD16" i="6"/>
  <c r="DS16" i="6"/>
  <c r="CE16" i="6"/>
  <c r="DT16" i="6"/>
  <c r="CF16" i="6"/>
  <c r="DU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7" i="6"/>
  <c r="CD17" i="6"/>
  <c r="DS17" i="6"/>
  <c r="CE17" i="6"/>
  <c r="DT17" i="6"/>
  <c r="CF17" i="6"/>
  <c r="DU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8" i="6"/>
  <c r="CD18" i="6"/>
  <c r="DS18" i="6"/>
  <c r="CE18" i="6"/>
  <c r="DT18" i="6"/>
  <c r="CF18" i="6"/>
  <c r="DU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9" i="6"/>
  <c r="CD19" i="6"/>
  <c r="DS19" i="6"/>
  <c r="CE19" i="6"/>
  <c r="DT19" i="6"/>
  <c r="CF19" i="6"/>
  <c r="DU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V19" i="6"/>
  <c r="DW19" i="6"/>
  <c r="DX19" i="6"/>
  <c r="DY19" i="6"/>
  <c r="DR20" i="6"/>
  <c r="CD20" i="6"/>
  <c r="DS20" i="6"/>
  <c r="CE20" i="6"/>
  <c r="DT20" i="6"/>
  <c r="CF20" i="6"/>
  <c r="DU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R21" i="6"/>
  <c r="AK21" i="6"/>
  <c r="BD21" i="6"/>
  <c r="BW21" i="6"/>
  <c r="DR21" i="6"/>
  <c r="CD21" i="6"/>
  <c r="DS21" i="6"/>
  <c r="CE21" i="6"/>
  <c r="DT21" i="6"/>
  <c r="CF21" i="6"/>
  <c r="DU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V21" i="6"/>
  <c r="DW21" i="6"/>
  <c r="DX21" i="6"/>
  <c r="DY21" i="6"/>
  <c r="DR22" i="6"/>
  <c r="CD22" i="6"/>
  <c r="DS22" i="6"/>
  <c r="CE22" i="6"/>
  <c r="DT22" i="6"/>
  <c r="CF22" i="6"/>
  <c r="DU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3" i="6"/>
  <c r="CD23" i="6"/>
  <c r="DS23" i="6"/>
  <c r="CE23" i="6"/>
  <c r="DT23" i="6"/>
  <c r="CF23" i="6"/>
  <c r="DU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4" i="6"/>
  <c r="CD24" i="6"/>
  <c r="DS24" i="6"/>
  <c r="CE24" i="6"/>
  <c r="DT24" i="6"/>
  <c r="CF24" i="6"/>
  <c r="DU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5" i="6"/>
  <c r="CD25" i="6"/>
  <c r="DS25" i="6"/>
  <c r="CE25" i="6"/>
  <c r="DT25" i="6"/>
  <c r="CF25" i="6"/>
  <c r="DU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6" i="6"/>
  <c r="CD26" i="6"/>
  <c r="DS26" i="6"/>
  <c r="CE26" i="6"/>
  <c r="DT26" i="6"/>
  <c r="CF26" i="6"/>
  <c r="DU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V26" i="6"/>
  <c r="DW26" i="6"/>
  <c r="DX26" i="6"/>
  <c r="DY26" i="6"/>
  <c r="DR27" i="6"/>
  <c r="CD27" i="6"/>
  <c r="DS27" i="6"/>
  <c r="CE27" i="6"/>
  <c r="DT27" i="6"/>
  <c r="CF27" i="6"/>
  <c r="DU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R28" i="6"/>
  <c r="AK28" i="6"/>
  <c r="BD28" i="6"/>
  <c r="BW28" i="6"/>
  <c r="DR28" i="6"/>
  <c r="CD28" i="6"/>
  <c r="DS28" i="6"/>
  <c r="CE28" i="6"/>
  <c r="DT28" i="6"/>
  <c r="CF28" i="6"/>
  <c r="DU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V28" i="6"/>
  <c r="DW28" i="6"/>
  <c r="DX28" i="6"/>
  <c r="DY28" i="6"/>
  <c r="DR29" i="6"/>
  <c r="CD29" i="6"/>
  <c r="DS29" i="6"/>
  <c r="CE29" i="6"/>
  <c r="DT29" i="6"/>
  <c r="CF29" i="6"/>
  <c r="DU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30" i="6"/>
  <c r="CD30" i="6"/>
  <c r="DS30" i="6"/>
  <c r="CE30" i="6"/>
  <c r="DT30" i="6"/>
  <c r="CF30" i="6"/>
  <c r="DU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1" i="6"/>
  <c r="CD31" i="6"/>
  <c r="DS31" i="6"/>
  <c r="CE31" i="6"/>
  <c r="DT31" i="6"/>
  <c r="CF31" i="6"/>
  <c r="DU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2" i="6"/>
  <c r="CD32" i="6"/>
  <c r="DS32" i="6"/>
  <c r="CE32" i="6"/>
  <c r="DT32" i="6"/>
  <c r="CF32" i="6"/>
  <c r="DU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3" i="6"/>
  <c r="CD33" i="6"/>
  <c r="DS33" i="6"/>
  <c r="CE33" i="6"/>
  <c r="DT33" i="6"/>
  <c r="CF33" i="6"/>
  <c r="DU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DX33" i="6"/>
  <c r="DY33" i="6"/>
  <c r="DR34" i="6"/>
  <c r="CD34" i="6"/>
  <c r="DS34" i="6"/>
  <c r="CE34" i="6"/>
  <c r="DT34" i="6"/>
  <c r="CF34" i="6"/>
  <c r="DU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R35" i="6"/>
  <c r="AK35" i="6"/>
  <c r="BD35" i="6"/>
  <c r="BW35" i="6"/>
  <c r="DR35" i="6"/>
  <c r="CD35" i="6"/>
  <c r="DS35" i="6"/>
  <c r="CE35" i="6"/>
  <c r="DT35" i="6"/>
  <c r="CF35" i="6"/>
  <c r="DU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DQ35" i="6"/>
  <c r="DV35" i="6"/>
  <c r="DW35" i="6"/>
  <c r="DX35" i="6"/>
  <c r="DY35" i="6"/>
  <c r="DR36" i="6"/>
  <c r="CD36" i="6"/>
  <c r="DS36" i="6"/>
  <c r="CE36" i="6"/>
  <c r="DT36" i="6"/>
  <c r="CF36" i="6"/>
  <c r="DU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7" i="6"/>
  <c r="CD37" i="6"/>
  <c r="DS37" i="6"/>
  <c r="CE37" i="6"/>
  <c r="DT37" i="6"/>
  <c r="CF37" i="6"/>
  <c r="DU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DG37" i="6"/>
  <c r="DH37" i="6"/>
  <c r="DI37" i="6"/>
  <c r="DJ37" i="6"/>
  <c r="DK37" i="6"/>
  <c r="DL37" i="6"/>
  <c r="DM37" i="6"/>
  <c r="DN37" i="6"/>
  <c r="DO37" i="6"/>
  <c r="DP37" i="6"/>
  <c r="DQ37" i="6"/>
  <c r="DR38" i="6"/>
  <c r="CD38" i="6"/>
  <c r="DS38" i="6"/>
  <c r="CE38" i="6"/>
  <c r="DT38" i="6"/>
  <c r="CF38" i="6"/>
  <c r="DU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DR39" i="6"/>
  <c r="CD39" i="6"/>
  <c r="DS39" i="6"/>
  <c r="CE39" i="6"/>
  <c r="DT39" i="6"/>
  <c r="CF39" i="6"/>
  <c r="DU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DQ39" i="6"/>
  <c r="DR40" i="6"/>
  <c r="CD40" i="6"/>
  <c r="DS40" i="6"/>
  <c r="CE40" i="6"/>
  <c r="DT40" i="6"/>
  <c r="CF40" i="6"/>
  <c r="DU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P40" i="6"/>
  <c r="DQ40" i="6"/>
  <c r="DV40" i="6"/>
  <c r="DW40" i="6"/>
  <c r="DX40" i="6"/>
  <c r="DY40" i="6"/>
  <c r="DR41" i="6"/>
  <c r="CD41" i="6"/>
  <c r="DS41" i="6"/>
  <c r="CE41" i="6"/>
  <c r="DT41" i="6"/>
  <c r="CF41" i="6"/>
  <c r="DU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R42" i="6"/>
  <c r="AK42" i="6"/>
  <c r="BD42" i="6"/>
  <c r="BW42" i="6"/>
  <c r="DR42" i="6"/>
  <c r="CD42" i="6"/>
  <c r="DS42" i="6"/>
  <c r="CE42" i="6"/>
  <c r="DT42" i="6"/>
  <c r="CF42" i="6"/>
  <c r="DU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2" i="6"/>
  <c r="DM42" i="6"/>
  <c r="DN42" i="6"/>
  <c r="DO42" i="6"/>
  <c r="DP42" i="6"/>
  <c r="DQ42" i="6"/>
  <c r="DV42" i="6"/>
  <c r="DW42" i="6"/>
  <c r="DX42" i="6"/>
  <c r="DY42" i="6"/>
  <c r="DR43" i="6"/>
  <c r="CD43" i="6"/>
  <c r="DS43" i="6"/>
  <c r="CE43" i="6"/>
  <c r="DT43" i="6"/>
  <c r="CF43" i="6"/>
  <c r="DU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DQ43" i="6"/>
  <c r="DR44" i="6"/>
  <c r="CD44" i="6"/>
  <c r="DS44" i="6"/>
  <c r="CE44" i="6"/>
  <c r="DT44" i="6"/>
  <c r="CF44" i="6"/>
  <c r="DU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DP44" i="6"/>
  <c r="DQ44" i="6"/>
  <c r="R45" i="6"/>
  <c r="AK45" i="6"/>
  <c r="BD45" i="6"/>
  <c r="BW45" i="6"/>
  <c r="DR45" i="6"/>
  <c r="CD45" i="6"/>
  <c r="DS45" i="6"/>
  <c r="CE45" i="6"/>
  <c r="DT45" i="6"/>
  <c r="CF45" i="6"/>
  <c r="DU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V45" i="6"/>
  <c r="DW45" i="6"/>
  <c r="DX45" i="6"/>
  <c r="DY45" i="6"/>
  <c r="R46" i="6"/>
  <c r="AK46" i="6"/>
  <c r="BD46" i="6"/>
  <c r="BW46" i="6"/>
  <c r="DR46" i="6"/>
  <c r="CD46" i="6"/>
  <c r="DS46" i="6"/>
  <c r="CE46" i="6"/>
  <c r="DT46" i="6"/>
  <c r="CF46" i="6"/>
  <c r="DU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DV46" i="6"/>
  <c r="DW46" i="6"/>
  <c r="DX46" i="6"/>
  <c r="DY46" i="6"/>
  <c r="DR49" i="6"/>
  <c r="CD49" i="6"/>
  <c r="DS49" i="6"/>
  <c r="CE49" i="6"/>
  <c r="DT49" i="6"/>
  <c r="CF49" i="6"/>
  <c r="DU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R50" i="6"/>
  <c r="S50" i="6"/>
  <c r="U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N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CC50" i="6"/>
  <c r="DR50" i="6"/>
  <c r="CD50" i="6"/>
  <c r="DS50" i="6"/>
  <c r="CE50" i="6"/>
  <c r="DT50" i="6"/>
  <c r="CF50" i="6"/>
  <c r="DU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1" i="6"/>
  <c r="CD51" i="6"/>
  <c r="DS51" i="6"/>
  <c r="CE51" i="6"/>
  <c r="DT51" i="6"/>
  <c r="CF51" i="6"/>
  <c r="DU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V51" i="6"/>
  <c r="DW51" i="6"/>
  <c r="DX51" i="6"/>
  <c r="DY51" i="6"/>
  <c r="DR52" i="6"/>
  <c r="CD52" i="6"/>
  <c r="DS52" i="6"/>
  <c r="CE52" i="6"/>
  <c r="DT52" i="6"/>
  <c r="CF52" i="6"/>
  <c r="DU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R53" i="6"/>
  <c r="AK53" i="6"/>
  <c r="BD53" i="6"/>
  <c r="BW53" i="6"/>
  <c r="DR53" i="6"/>
  <c r="CD53" i="6"/>
  <c r="DS53" i="6"/>
  <c r="CE53" i="6"/>
  <c r="DT53" i="6"/>
  <c r="CF53" i="6"/>
  <c r="DU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DP53" i="6"/>
  <c r="DQ53" i="6"/>
  <c r="DV53" i="6"/>
  <c r="DW53" i="6"/>
  <c r="DX53" i="6"/>
  <c r="DY53" i="6"/>
  <c r="DR54" i="6"/>
  <c r="CD54" i="6"/>
  <c r="DS54" i="6"/>
  <c r="CE54" i="6"/>
  <c r="DT54" i="6"/>
  <c r="CF54" i="6"/>
  <c r="DU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5" i="6"/>
  <c r="CD55" i="6"/>
  <c r="DS55" i="6"/>
  <c r="CE55" i="6"/>
  <c r="DT55" i="6"/>
  <c r="CF55" i="6"/>
  <c r="DU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DQ55" i="6"/>
  <c r="DR56" i="6"/>
  <c r="CD56" i="6"/>
  <c r="DS56" i="6"/>
  <c r="CE56" i="6"/>
  <c r="DT56" i="6"/>
  <c r="CF56" i="6"/>
  <c r="DU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DP56" i="6"/>
  <c r="DQ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Z57" i="6"/>
  <c r="CA57" i="6"/>
  <c r="CB57" i="6"/>
  <c r="CC57" i="6"/>
  <c r="DR57" i="6"/>
  <c r="CD57" i="6"/>
  <c r="DS57" i="6"/>
  <c r="CE57" i="6"/>
  <c r="DT57" i="6"/>
  <c r="CF57" i="6"/>
  <c r="DU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DP57" i="6"/>
  <c r="DQ57" i="6"/>
  <c r="DR58" i="6"/>
  <c r="CD58" i="6"/>
  <c r="DS58" i="6"/>
  <c r="CE58" i="6"/>
  <c r="DT58" i="6"/>
  <c r="CF58" i="6"/>
  <c r="DU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P58" i="6"/>
  <c r="DQ58" i="6"/>
  <c r="DV58" i="6"/>
  <c r="DW58" i="6"/>
  <c r="DX58" i="6"/>
  <c r="DY58" i="6"/>
  <c r="DR59" i="6"/>
  <c r="CD59" i="6"/>
  <c r="DS59" i="6"/>
  <c r="CE59" i="6"/>
  <c r="DT59" i="6"/>
  <c r="CF59" i="6"/>
  <c r="DU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R60" i="6"/>
  <c r="AK60" i="6"/>
  <c r="BD60" i="6"/>
  <c r="BW60" i="6"/>
  <c r="DR60" i="6"/>
  <c r="CD60" i="6"/>
  <c r="DS60" i="6"/>
  <c r="CE60" i="6"/>
  <c r="DT60" i="6"/>
  <c r="CF60" i="6"/>
  <c r="DU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DP60" i="6"/>
  <c r="DQ60" i="6"/>
  <c r="DV60" i="6"/>
  <c r="DW60" i="6"/>
  <c r="DX60" i="6"/>
  <c r="DY60" i="6"/>
  <c r="DR61" i="6"/>
  <c r="CD61" i="6"/>
  <c r="DS61" i="6"/>
  <c r="CE61" i="6"/>
  <c r="DT61" i="6"/>
  <c r="CF61" i="6"/>
  <c r="DU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L61" i="6"/>
  <c r="DM61" i="6"/>
  <c r="DN61" i="6"/>
  <c r="DO61" i="6"/>
  <c r="DP61" i="6"/>
  <c r="DQ61" i="6"/>
  <c r="DR62" i="6"/>
  <c r="CD62" i="6"/>
  <c r="DS62" i="6"/>
  <c r="CE62" i="6"/>
  <c r="DT62" i="6"/>
  <c r="CF62" i="6"/>
  <c r="DU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DP62" i="6"/>
  <c r="DQ62" i="6"/>
  <c r="DR63" i="6"/>
  <c r="CD63" i="6"/>
  <c r="DS63" i="6"/>
  <c r="CE63" i="6"/>
  <c r="DT63" i="6"/>
  <c r="CF63" i="6"/>
  <c r="DU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4" i="6"/>
  <c r="CD64" i="6"/>
  <c r="DS64" i="6"/>
  <c r="CE64" i="6"/>
  <c r="DT64" i="6"/>
  <c r="CF64" i="6"/>
  <c r="DU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DE64" i="6"/>
  <c r="DF64" i="6"/>
  <c r="DG64" i="6"/>
  <c r="DH64" i="6"/>
  <c r="DI64" i="6"/>
  <c r="DJ64" i="6"/>
  <c r="DK64" i="6"/>
  <c r="DL64" i="6"/>
  <c r="DM64" i="6"/>
  <c r="DN64" i="6"/>
  <c r="DO64" i="6"/>
  <c r="DP64" i="6"/>
  <c r="DQ64" i="6"/>
  <c r="DR65" i="6"/>
  <c r="CD65" i="6"/>
  <c r="DS65" i="6"/>
  <c r="CE65" i="6"/>
  <c r="DT65" i="6"/>
  <c r="CF65" i="6"/>
  <c r="DU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DP65" i="6"/>
  <c r="DQ65" i="6"/>
  <c r="DV65" i="6"/>
  <c r="DW65" i="6"/>
  <c r="DX65" i="6"/>
  <c r="DY65" i="6"/>
  <c r="DR66" i="6"/>
  <c r="CD66" i="6"/>
  <c r="DS66" i="6"/>
  <c r="CE66" i="6"/>
  <c r="DT66" i="6"/>
  <c r="CF66" i="6"/>
  <c r="DU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DP66" i="6"/>
  <c r="DQ66" i="6"/>
  <c r="R67" i="6"/>
  <c r="AK67" i="6"/>
  <c r="BD67" i="6"/>
  <c r="BW67" i="6"/>
  <c r="DR67" i="6"/>
  <c r="CD67" i="6"/>
  <c r="DS67" i="6"/>
  <c r="CE67" i="6"/>
  <c r="DT67" i="6"/>
  <c r="CF67" i="6"/>
  <c r="DU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P67" i="6"/>
  <c r="DQ67" i="6"/>
  <c r="DV67" i="6"/>
  <c r="DW67" i="6"/>
  <c r="DX67" i="6"/>
  <c r="DY67" i="6"/>
  <c r="DR68" i="6"/>
  <c r="CD68" i="6"/>
  <c r="DS68" i="6"/>
  <c r="CE68" i="6"/>
  <c r="DT68" i="6"/>
  <c r="CF68" i="6"/>
  <c r="DU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9" i="6"/>
  <c r="CD69" i="6"/>
  <c r="DS69" i="6"/>
  <c r="CE69" i="6"/>
  <c r="DT69" i="6"/>
  <c r="CF69" i="6"/>
  <c r="DU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DP69" i="6"/>
  <c r="DQ69" i="6"/>
  <c r="DR70" i="6"/>
  <c r="CD70" i="6"/>
  <c r="DS70" i="6"/>
  <c r="CE70" i="6"/>
  <c r="DT70" i="6"/>
  <c r="CF70" i="6"/>
  <c r="DU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L70" i="6"/>
  <c r="DM70" i="6"/>
  <c r="DN70" i="6"/>
  <c r="DO70" i="6"/>
  <c r="DP70" i="6"/>
  <c r="DQ70" i="6"/>
  <c r="DR71" i="6"/>
  <c r="CD71" i="6"/>
  <c r="DS71" i="6"/>
  <c r="CE71" i="6"/>
  <c r="DT71" i="6"/>
  <c r="CF71" i="6"/>
  <c r="DU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DP71" i="6"/>
  <c r="DQ71" i="6"/>
  <c r="DR72" i="6"/>
  <c r="CD72" i="6"/>
  <c r="DS72" i="6"/>
  <c r="CE72" i="6"/>
  <c r="DT72" i="6"/>
  <c r="CF72" i="6"/>
  <c r="DU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V72" i="6"/>
  <c r="DW72" i="6"/>
  <c r="DX72" i="6"/>
  <c r="DY72" i="6"/>
  <c r="DR73" i="6"/>
  <c r="CD73" i="6"/>
  <c r="DS73" i="6"/>
  <c r="CE73" i="6"/>
  <c r="DT73" i="6"/>
  <c r="CF73" i="6"/>
  <c r="DU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L73" i="6"/>
  <c r="DM73" i="6"/>
  <c r="DN73" i="6"/>
  <c r="DO73" i="6"/>
  <c r="DP73" i="6"/>
  <c r="DQ73" i="6"/>
  <c r="R74" i="6"/>
  <c r="AK74" i="6"/>
  <c r="BD74" i="6"/>
  <c r="BW74" i="6"/>
  <c r="DR74" i="6"/>
  <c r="CD74" i="6"/>
  <c r="DS74" i="6"/>
  <c r="CE74" i="6"/>
  <c r="DT74" i="6"/>
  <c r="CF74" i="6"/>
  <c r="DU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L74" i="6"/>
  <c r="DM74" i="6"/>
  <c r="DN74" i="6"/>
  <c r="DO74" i="6"/>
  <c r="DP74" i="6"/>
  <c r="DQ74" i="6"/>
  <c r="DV74" i="6"/>
  <c r="DW74" i="6"/>
  <c r="DX74" i="6"/>
  <c r="DY74" i="6"/>
  <c r="DR75" i="6"/>
  <c r="CD75" i="6"/>
  <c r="DS75" i="6"/>
  <c r="CE75" i="6"/>
  <c r="DT75" i="6"/>
  <c r="CF75" i="6"/>
  <c r="DU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DE75" i="6"/>
  <c r="DF75" i="6"/>
  <c r="DG75" i="6"/>
  <c r="DH75" i="6"/>
  <c r="DI75" i="6"/>
  <c r="DJ75" i="6"/>
  <c r="DK75" i="6"/>
  <c r="DL75" i="6"/>
  <c r="DM75" i="6"/>
  <c r="DN75" i="6"/>
  <c r="DO75" i="6"/>
  <c r="DP75" i="6"/>
  <c r="DQ75" i="6"/>
  <c r="DR76" i="6"/>
  <c r="CD76" i="6"/>
  <c r="DS76" i="6"/>
  <c r="CE76" i="6"/>
  <c r="DT76" i="6"/>
  <c r="CF76" i="6"/>
  <c r="DU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CZ76" i="6"/>
  <c r="DA76" i="6"/>
  <c r="DB76" i="6"/>
  <c r="DC76" i="6"/>
  <c r="DD76" i="6"/>
  <c r="DE76" i="6"/>
  <c r="DF76" i="6"/>
  <c r="DG76" i="6"/>
  <c r="DH76" i="6"/>
  <c r="DI76" i="6"/>
  <c r="DJ76" i="6"/>
  <c r="DK76" i="6"/>
  <c r="DL76" i="6"/>
  <c r="DM76" i="6"/>
  <c r="DN76" i="6"/>
  <c r="DO76" i="6"/>
  <c r="DP76" i="6"/>
  <c r="DQ76" i="6"/>
  <c r="DR77" i="6"/>
  <c r="CD77" i="6"/>
  <c r="DS77" i="6"/>
  <c r="CE77" i="6"/>
  <c r="DT77" i="6"/>
  <c r="CF77" i="6"/>
  <c r="DU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CZ77" i="6"/>
  <c r="DA77" i="6"/>
  <c r="DB77" i="6"/>
  <c r="DC77" i="6"/>
  <c r="DD77" i="6"/>
  <c r="DE77" i="6"/>
  <c r="DF77" i="6"/>
  <c r="DG77" i="6"/>
  <c r="DH77" i="6"/>
  <c r="DI77" i="6"/>
  <c r="DJ77" i="6"/>
  <c r="DK77" i="6"/>
  <c r="DL77" i="6"/>
  <c r="DM77" i="6"/>
  <c r="DN77" i="6"/>
  <c r="DO77" i="6"/>
  <c r="DP77" i="6"/>
  <c r="DQ77" i="6"/>
  <c r="DR78" i="6"/>
  <c r="CD78" i="6"/>
  <c r="DS78" i="6"/>
  <c r="CE78" i="6"/>
  <c r="DT78" i="6"/>
  <c r="CF78" i="6"/>
  <c r="DU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CZ78" i="6"/>
  <c r="DA78" i="6"/>
  <c r="DB78" i="6"/>
  <c r="DC78" i="6"/>
  <c r="DD78" i="6"/>
  <c r="DE78" i="6"/>
  <c r="DF78" i="6"/>
  <c r="DG78" i="6"/>
  <c r="DH78" i="6"/>
  <c r="DI78" i="6"/>
  <c r="DJ78" i="6"/>
  <c r="DK78" i="6"/>
  <c r="DL78" i="6"/>
  <c r="DM78" i="6"/>
  <c r="DN78" i="6"/>
  <c r="DO78" i="6"/>
  <c r="DP78" i="6"/>
  <c r="DQ78" i="6"/>
  <c r="DR79" i="6"/>
  <c r="CD79" i="6"/>
  <c r="DS79" i="6"/>
  <c r="CE79" i="6"/>
  <c r="DT79" i="6"/>
  <c r="CF79" i="6"/>
  <c r="DU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DE79" i="6"/>
  <c r="DF79" i="6"/>
  <c r="DG79" i="6"/>
  <c r="DH79" i="6"/>
  <c r="DI79" i="6"/>
  <c r="DJ79" i="6"/>
  <c r="DK79" i="6"/>
  <c r="DL79" i="6"/>
  <c r="DM79" i="6"/>
  <c r="DN79" i="6"/>
  <c r="DO79" i="6"/>
  <c r="DP79" i="6"/>
  <c r="DQ79" i="6"/>
  <c r="DV79" i="6"/>
  <c r="DW79" i="6"/>
  <c r="DX79" i="6"/>
  <c r="DY79" i="6"/>
  <c r="DR80" i="6"/>
  <c r="CD80" i="6"/>
  <c r="DS80" i="6"/>
  <c r="CE80" i="6"/>
  <c r="DT80" i="6"/>
  <c r="CF80" i="6"/>
  <c r="DU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CZ80" i="6"/>
  <c r="DA80" i="6"/>
  <c r="DB80" i="6"/>
  <c r="DC80" i="6"/>
  <c r="DD80" i="6"/>
  <c r="DE80" i="6"/>
  <c r="DF80" i="6"/>
  <c r="DG80" i="6"/>
  <c r="DH80" i="6"/>
  <c r="DI80" i="6"/>
  <c r="DJ80" i="6"/>
  <c r="DK80" i="6"/>
  <c r="DL80" i="6"/>
  <c r="DM80" i="6"/>
  <c r="DN80" i="6"/>
  <c r="DO80" i="6"/>
  <c r="DP80" i="6"/>
  <c r="DQ80" i="6"/>
  <c r="R81" i="6"/>
  <c r="AK81" i="6"/>
  <c r="BD81" i="6"/>
  <c r="BW81" i="6"/>
  <c r="DR81" i="6"/>
  <c r="CD81" i="6"/>
  <c r="DS81" i="6"/>
  <c r="CE81" i="6"/>
  <c r="DT81" i="6"/>
  <c r="CF81" i="6"/>
  <c r="DU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CZ81" i="6"/>
  <c r="DA81" i="6"/>
  <c r="DB81" i="6"/>
  <c r="DC81" i="6"/>
  <c r="DD81" i="6"/>
  <c r="DE81" i="6"/>
  <c r="DF81" i="6"/>
  <c r="DG81" i="6"/>
  <c r="DH81" i="6"/>
  <c r="DI81" i="6"/>
  <c r="DJ81" i="6"/>
  <c r="DK81" i="6"/>
  <c r="DL81" i="6"/>
  <c r="DM81" i="6"/>
  <c r="DN81" i="6"/>
  <c r="DO81" i="6"/>
  <c r="DP81" i="6"/>
  <c r="DQ81" i="6"/>
  <c r="DV81" i="6"/>
  <c r="DW81" i="6"/>
  <c r="DX81" i="6"/>
  <c r="DY81" i="6"/>
  <c r="DR82" i="6"/>
  <c r="CD82" i="6"/>
  <c r="DS82" i="6"/>
  <c r="CE82" i="6"/>
  <c r="DT82" i="6"/>
  <c r="CF82" i="6"/>
  <c r="DU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CZ82" i="6"/>
  <c r="DA82" i="6"/>
  <c r="DB82" i="6"/>
  <c r="DC82" i="6"/>
  <c r="DD82" i="6"/>
  <c r="DE82" i="6"/>
  <c r="DF82" i="6"/>
  <c r="DG82" i="6"/>
  <c r="DH82" i="6"/>
  <c r="DI82" i="6"/>
  <c r="DJ82" i="6"/>
  <c r="DK82" i="6"/>
  <c r="DL82" i="6"/>
  <c r="DM82" i="6"/>
  <c r="DN82" i="6"/>
  <c r="DO82" i="6"/>
  <c r="DP82" i="6"/>
  <c r="DQ82" i="6"/>
  <c r="DR83" i="6"/>
  <c r="CD83" i="6"/>
  <c r="DS83" i="6"/>
  <c r="CE83" i="6"/>
  <c r="DT83" i="6"/>
  <c r="CF83" i="6"/>
  <c r="DU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DE83" i="6"/>
  <c r="DF83" i="6"/>
  <c r="DG83" i="6"/>
  <c r="DH83" i="6"/>
  <c r="DI83" i="6"/>
  <c r="DJ83" i="6"/>
  <c r="DK83" i="6"/>
  <c r="DL83" i="6"/>
  <c r="DM83" i="6"/>
  <c r="DN83" i="6"/>
  <c r="DO83" i="6"/>
  <c r="DP83" i="6"/>
  <c r="DQ83" i="6"/>
  <c r="R84" i="6"/>
  <c r="AK84" i="6"/>
  <c r="BD84" i="6"/>
  <c r="BW84" i="6"/>
  <c r="DR84" i="6"/>
  <c r="CD84" i="6"/>
  <c r="DS84" i="6"/>
  <c r="CE84" i="6"/>
  <c r="DT84" i="6"/>
  <c r="CF84" i="6"/>
  <c r="DU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CZ84" i="6"/>
  <c r="DA84" i="6"/>
  <c r="DB84" i="6"/>
  <c r="DC84" i="6"/>
  <c r="DD84" i="6"/>
  <c r="DE84" i="6"/>
  <c r="DF84" i="6"/>
  <c r="DG84" i="6"/>
  <c r="DH84" i="6"/>
  <c r="DI84" i="6"/>
  <c r="DJ84" i="6"/>
  <c r="DK84" i="6"/>
  <c r="DL84" i="6"/>
  <c r="DM84" i="6"/>
  <c r="DN84" i="6"/>
  <c r="DO84" i="6"/>
  <c r="DP84" i="6"/>
  <c r="DQ84" i="6"/>
  <c r="DV84" i="6"/>
  <c r="DW84" i="6"/>
  <c r="DX84" i="6"/>
  <c r="DY84" i="6"/>
  <c r="R85" i="6"/>
  <c r="AK85" i="6"/>
  <c r="BD85" i="6"/>
  <c r="BW85" i="6"/>
  <c r="DR85" i="6"/>
  <c r="CD85" i="6"/>
  <c r="DS85" i="6"/>
  <c r="CE85" i="6"/>
  <c r="DT85" i="6"/>
  <c r="CF85" i="6"/>
  <c r="DU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CZ85" i="6"/>
  <c r="DA85" i="6"/>
  <c r="DB85" i="6"/>
  <c r="DC85" i="6"/>
  <c r="DD85" i="6"/>
  <c r="DE85" i="6"/>
  <c r="DF85" i="6"/>
  <c r="DG85" i="6"/>
  <c r="DH85" i="6"/>
  <c r="DI85" i="6"/>
  <c r="DJ85" i="6"/>
  <c r="DK85" i="6"/>
  <c r="DL85" i="6"/>
  <c r="DM85" i="6"/>
  <c r="DN85" i="6"/>
  <c r="DO85" i="6"/>
  <c r="DP85" i="6"/>
  <c r="DQ85" i="6"/>
  <c r="DV85" i="6"/>
  <c r="DW85" i="6"/>
  <c r="DX85" i="6"/>
  <c r="DY85" i="6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Z4" i="7"/>
  <c r="CA4" i="7"/>
  <c r="CB4" i="7"/>
  <c r="CC4" i="7"/>
  <c r="CD4" i="7"/>
  <c r="CE4" i="7"/>
  <c r="CF4" i="7"/>
  <c r="CG4" i="7"/>
  <c r="CI4" i="7"/>
  <c r="DR4" i="7"/>
  <c r="DS4" i="7"/>
  <c r="DT4" i="7"/>
  <c r="DU4" i="7"/>
  <c r="DV4" i="7"/>
  <c r="DW4" i="7"/>
  <c r="DX4" i="7"/>
  <c r="DY4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CH5" i="7"/>
  <c r="CZ5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D7" i="7"/>
  <c r="F7" i="7"/>
  <c r="K7" i="7"/>
  <c r="M7" i="7"/>
  <c r="Q7" i="7"/>
  <c r="AJ7" i="7"/>
  <c r="AN7" i="7"/>
  <c r="AW7" i="7"/>
  <c r="BB7" i="7"/>
  <c r="BC7" i="7"/>
  <c r="BG7" i="7"/>
  <c r="BH7" i="7"/>
  <c r="BI7" i="7"/>
  <c r="BP7" i="7"/>
  <c r="BS7" i="7"/>
  <c r="BU7" i="7"/>
  <c r="BV7" i="7"/>
  <c r="BW7" i="7"/>
  <c r="BX7" i="7"/>
  <c r="DV7" i="7"/>
  <c r="DW7" i="7"/>
  <c r="DX7" i="7"/>
  <c r="DY7" i="7"/>
  <c r="DR11" i="7"/>
  <c r="CD11" i="7"/>
  <c r="DS11" i="7"/>
  <c r="CE11" i="7"/>
  <c r="DT11" i="7"/>
  <c r="CF11" i="7"/>
  <c r="DU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CY11" i="7"/>
  <c r="CZ11" i="7"/>
  <c r="DA11" i="7"/>
  <c r="DB11" i="7"/>
  <c r="DC11" i="7"/>
  <c r="DD11" i="7"/>
  <c r="DE11" i="7"/>
  <c r="DF11" i="7"/>
  <c r="DG11" i="7"/>
  <c r="DH11" i="7"/>
  <c r="DI11" i="7"/>
  <c r="DJ11" i="7"/>
  <c r="DK11" i="7"/>
  <c r="DL11" i="7"/>
  <c r="DM11" i="7"/>
  <c r="DN11" i="7"/>
  <c r="DO11" i="7"/>
  <c r="DP11" i="7"/>
  <c r="DQ11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CY12" i="7"/>
  <c r="CZ12" i="7"/>
  <c r="DA12" i="7"/>
  <c r="DB12" i="7"/>
  <c r="DC12" i="7"/>
  <c r="DD12" i="7"/>
  <c r="DE12" i="7"/>
  <c r="DF12" i="7"/>
  <c r="DG12" i="7"/>
  <c r="DH12" i="7"/>
  <c r="DI12" i="7"/>
  <c r="DJ12" i="7"/>
  <c r="DK12" i="7"/>
  <c r="DL12" i="7"/>
  <c r="DM12" i="7"/>
  <c r="DN12" i="7"/>
  <c r="DO12" i="7"/>
  <c r="DP12" i="7"/>
  <c r="DQ12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CY13" i="7"/>
  <c r="CZ13" i="7"/>
  <c r="DA13" i="7"/>
  <c r="DB13" i="7"/>
  <c r="DC13" i="7"/>
  <c r="DD13" i="7"/>
  <c r="DE13" i="7"/>
  <c r="DF13" i="7"/>
  <c r="DG13" i="7"/>
  <c r="DH13" i="7"/>
  <c r="DI13" i="7"/>
  <c r="DJ13" i="7"/>
  <c r="DK13" i="7"/>
  <c r="DL13" i="7"/>
  <c r="DM13" i="7"/>
  <c r="DN13" i="7"/>
  <c r="DO13" i="7"/>
  <c r="DP13" i="7"/>
  <c r="DQ13" i="7"/>
  <c r="DR14" i="7"/>
  <c r="CD14" i="7"/>
  <c r="DS14" i="7"/>
  <c r="CE14" i="7"/>
  <c r="DT14" i="7"/>
  <c r="CF14" i="7"/>
  <c r="DU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CY14" i="7"/>
  <c r="CZ14" i="7"/>
  <c r="DA14" i="7"/>
  <c r="DB14" i="7"/>
  <c r="DC14" i="7"/>
  <c r="DD14" i="7"/>
  <c r="DE14" i="7"/>
  <c r="DF14" i="7"/>
  <c r="DG14" i="7"/>
  <c r="DH14" i="7"/>
  <c r="DI14" i="7"/>
  <c r="DJ14" i="7"/>
  <c r="DK14" i="7"/>
  <c r="DL14" i="7"/>
  <c r="DM14" i="7"/>
  <c r="DN14" i="7"/>
  <c r="DO14" i="7"/>
  <c r="DP14" i="7"/>
  <c r="DQ14" i="7"/>
  <c r="DV14" i="7"/>
  <c r="DW14" i="7"/>
  <c r="DX14" i="7"/>
  <c r="DY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U15" i="7"/>
  <c r="W15" i="7"/>
  <c r="X15" i="7"/>
  <c r="Y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N15" i="7"/>
  <c r="AQ15" i="7"/>
  <c r="AR15" i="7"/>
  <c r="AW15" i="7"/>
  <c r="AY15" i="7"/>
  <c r="AZ15" i="7"/>
  <c r="BA15" i="7"/>
  <c r="BB15" i="7"/>
  <c r="BC15" i="7"/>
  <c r="BD15" i="7"/>
  <c r="BE15" i="7"/>
  <c r="BG15" i="7"/>
  <c r="BH15" i="7"/>
  <c r="BI15" i="7"/>
  <c r="BJ15" i="7"/>
  <c r="BK15" i="7"/>
  <c r="BP15" i="7"/>
  <c r="BR15" i="7"/>
  <c r="BS15" i="7"/>
  <c r="BT15" i="7"/>
  <c r="BU15" i="7"/>
  <c r="BV15" i="7"/>
  <c r="BW15" i="7"/>
  <c r="BX15" i="7"/>
  <c r="DR15" i="7"/>
  <c r="CD15" i="7"/>
  <c r="DS15" i="7"/>
  <c r="CE15" i="7"/>
  <c r="DT15" i="7"/>
  <c r="CF15" i="7"/>
  <c r="DU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CY15" i="7"/>
  <c r="CZ15" i="7"/>
  <c r="DA15" i="7"/>
  <c r="DB15" i="7"/>
  <c r="DC15" i="7"/>
  <c r="DD15" i="7"/>
  <c r="DE15" i="7"/>
  <c r="DF15" i="7"/>
  <c r="DG15" i="7"/>
  <c r="DH15" i="7"/>
  <c r="DI15" i="7"/>
  <c r="DJ15" i="7"/>
  <c r="DK15" i="7"/>
  <c r="DL15" i="7"/>
  <c r="DM15" i="7"/>
  <c r="DN15" i="7"/>
  <c r="DO15" i="7"/>
  <c r="DP15" i="7"/>
  <c r="DQ15" i="7"/>
  <c r="DR16" i="7"/>
  <c r="CD16" i="7"/>
  <c r="DS16" i="7"/>
  <c r="CE16" i="7"/>
  <c r="DT16" i="7"/>
  <c r="CF16" i="7"/>
  <c r="DU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CY16" i="7"/>
  <c r="CZ16" i="7"/>
  <c r="DA16" i="7"/>
  <c r="DB16" i="7"/>
  <c r="DC16" i="7"/>
  <c r="DD16" i="7"/>
  <c r="DE16" i="7"/>
  <c r="DF16" i="7"/>
  <c r="DG16" i="7"/>
  <c r="DH16" i="7"/>
  <c r="DI16" i="7"/>
  <c r="DJ16" i="7"/>
  <c r="DK16" i="7"/>
  <c r="DL16" i="7"/>
  <c r="DM16" i="7"/>
  <c r="DN16" i="7"/>
  <c r="DO16" i="7"/>
  <c r="DP16" i="7"/>
  <c r="DQ16" i="7"/>
  <c r="DV16" i="7"/>
  <c r="DW16" i="7"/>
  <c r="DX16" i="7"/>
  <c r="DY16" i="7"/>
  <c r="DR17" i="7"/>
  <c r="CD17" i="7"/>
  <c r="DS17" i="7"/>
  <c r="CE17" i="7"/>
  <c r="DT17" i="7"/>
  <c r="CF17" i="7"/>
  <c r="DU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CY17" i="7"/>
  <c r="CZ17" i="7"/>
  <c r="DA17" i="7"/>
  <c r="DB17" i="7"/>
  <c r="DC17" i="7"/>
  <c r="DD17" i="7"/>
  <c r="DE17" i="7"/>
  <c r="DF17" i="7"/>
  <c r="DG17" i="7"/>
  <c r="DH17" i="7"/>
  <c r="DI17" i="7"/>
  <c r="DJ17" i="7"/>
  <c r="DK17" i="7"/>
  <c r="DL17" i="7"/>
  <c r="DM17" i="7"/>
  <c r="DN17" i="7"/>
  <c r="DO17" i="7"/>
  <c r="DP17" i="7"/>
  <c r="DQ17" i="7"/>
  <c r="R18" i="7"/>
  <c r="AK18" i="7"/>
  <c r="BD18" i="7"/>
  <c r="BW18" i="7"/>
  <c r="DR18" i="7"/>
  <c r="CD18" i="7"/>
  <c r="DS18" i="7"/>
  <c r="CE18" i="7"/>
  <c r="DT18" i="7"/>
  <c r="CF18" i="7"/>
  <c r="DU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CY18" i="7"/>
  <c r="CZ18" i="7"/>
  <c r="DA18" i="7"/>
  <c r="DB18" i="7"/>
  <c r="DC18" i="7"/>
  <c r="DD18" i="7"/>
  <c r="DE18" i="7"/>
  <c r="DF18" i="7"/>
  <c r="DG18" i="7"/>
  <c r="DH18" i="7"/>
  <c r="DI18" i="7"/>
  <c r="DJ18" i="7"/>
  <c r="DK18" i="7"/>
  <c r="DL18" i="7"/>
  <c r="DM18" i="7"/>
  <c r="DN18" i="7"/>
  <c r="DO18" i="7"/>
  <c r="DP18" i="7"/>
  <c r="DQ18" i="7"/>
  <c r="DR29" i="7"/>
  <c r="CD29" i="7"/>
  <c r="DS29" i="7"/>
  <c r="CE29" i="7"/>
  <c r="DT29" i="7"/>
  <c r="CF29" i="7"/>
  <c r="DU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CY29" i="7"/>
  <c r="CZ29" i="7"/>
  <c r="DA29" i="7"/>
  <c r="DB29" i="7"/>
  <c r="DC29" i="7"/>
  <c r="DD29" i="7"/>
  <c r="DE29" i="7"/>
  <c r="DF29" i="7"/>
  <c r="DG29" i="7"/>
  <c r="DH29" i="7"/>
  <c r="DI29" i="7"/>
  <c r="DJ29" i="7"/>
  <c r="DK29" i="7"/>
  <c r="DL29" i="7"/>
  <c r="DM29" i="7"/>
  <c r="DN29" i="7"/>
  <c r="DO29" i="7"/>
  <c r="DP29" i="7"/>
  <c r="DQ29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CY30" i="7"/>
  <c r="CZ30" i="7"/>
  <c r="DA30" i="7"/>
  <c r="DB30" i="7"/>
  <c r="DC30" i="7"/>
  <c r="DD30" i="7"/>
  <c r="DE30" i="7"/>
  <c r="DF30" i="7"/>
  <c r="DG30" i="7"/>
  <c r="DH30" i="7"/>
  <c r="DI30" i="7"/>
  <c r="DJ30" i="7"/>
  <c r="DK30" i="7"/>
  <c r="DL30" i="7"/>
  <c r="DM30" i="7"/>
  <c r="DN30" i="7"/>
  <c r="DO30" i="7"/>
  <c r="DP30" i="7"/>
  <c r="DQ30" i="7"/>
  <c r="DR30" i="7"/>
  <c r="DS30" i="7"/>
  <c r="DT30" i="7"/>
  <c r="DU30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CY31" i="7"/>
  <c r="CZ31" i="7"/>
  <c r="DA31" i="7"/>
  <c r="DB31" i="7"/>
  <c r="DC31" i="7"/>
  <c r="DD31" i="7"/>
  <c r="DE31" i="7"/>
  <c r="DF31" i="7"/>
  <c r="DG31" i="7"/>
  <c r="DH31" i="7"/>
  <c r="DI31" i="7"/>
  <c r="DJ31" i="7"/>
  <c r="DK31" i="7"/>
  <c r="DL31" i="7"/>
  <c r="DM31" i="7"/>
  <c r="DN31" i="7"/>
  <c r="DO31" i="7"/>
  <c r="DP31" i="7"/>
  <c r="DQ31" i="7"/>
  <c r="DR31" i="7"/>
  <c r="DS31" i="7"/>
  <c r="DT31" i="7"/>
  <c r="DU31" i="7"/>
  <c r="DR32" i="7"/>
  <c r="CD32" i="7"/>
  <c r="DS32" i="7"/>
  <c r="CE32" i="7"/>
  <c r="DT32" i="7"/>
  <c r="CF32" i="7"/>
  <c r="DU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CY32" i="7"/>
  <c r="CZ32" i="7"/>
  <c r="DA32" i="7"/>
  <c r="DB32" i="7"/>
  <c r="DC32" i="7"/>
  <c r="DD32" i="7"/>
  <c r="DE32" i="7"/>
  <c r="DF32" i="7"/>
  <c r="DG32" i="7"/>
  <c r="DH32" i="7"/>
  <c r="DI32" i="7"/>
  <c r="DJ32" i="7"/>
  <c r="DK32" i="7"/>
  <c r="DL32" i="7"/>
  <c r="DM32" i="7"/>
  <c r="DN32" i="7"/>
  <c r="DO32" i="7"/>
  <c r="DP32" i="7"/>
  <c r="DQ32" i="7"/>
  <c r="DV32" i="7"/>
  <c r="DW32" i="7"/>
  <c r="DX32" i="7"/>
  <c r="DY32" i="7"/>
  <c r="DR33" i="7"/>
  <c r="CD33" i="7"/>
  <c r="DS33" i="7"/>
  <c r="CE33" i="7"/>
  <c r="DT33" i="7"/>
  <c r="CF33" i="7"/>
  <c r="DU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CY33" i="7"/>
  <c r="CZ33" i="7"/>
  <c r="DA33" i="7"/>
  <c r="DB33" i="7"/>
  <c r="DC33" i="7"/>
  <c r="DD33" i="7"/>
  <c r="DE33" i="7"/>
  <c r="DF33" i="7"/>
  <c r="DG33" i="7"/>
  <c r="DH33" i="7"/>
  <c r="DI33" i="7"/>
  <c r="DJ33" i="7"/>
  <c r="DK33" i="7"/>
  <c r="DL33" i="7"/>
  <c r="DM33" i="7"/>
  <c r="DN33" i="7"/>
  <c r="DO33" i="7"/>
  <c r="DP33" i="7"/>
  <c r="DQ33" i="7"/>
  <c r="DR34" i="7"/>
  <c r="CD34" i="7"/>
  <c r="DS34" i="7"/>
  <c r="CE34" i="7"/>
  <c r="DT34" i="7"/>
  <c r="CF34" i="7"/>
  <c r="DU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CY34" i="7"/>
  <c r="CZ34" i="7"/>
  <c r="DA34" i="7"/>
  <c r="DB34" i="7"/>
  <c r="DC34" i="7"/>
  <c r="DD34" i="7"/>
  <c r="DE34" i="7"/>
  <c r="DF34" i="7"/>
  <c r="DG34" i="7"/>
  <c r="DH34" i="7"/>
  <c r="DI34" i="7"/>
  <c r="DJ34" i="7"/>
  <c r="DK34" i="7"/>
  <c r="DL34" i="7"/>
  <c r="DM34" i="7"/>
  <c r="DN34" i="7"/>
  <c r="DO34" i="7"/>
  <c r="DP34" i="7"/>
  <c r="DQ34" i="7"/>
  <c r="DV34" i="7"/>
  <c r="DW34" i="7"/>
  <c r="DX34" i="7"/>
  <c r="DY34" i="7"/>
  <c r="DR35" i="7"/>
  <c r="CD35" i="7"/>
  <c r="DS35" i="7"/>
  <c r="CE35" i="7"/>
  <c r="DT35" i="7"/>
  <c r="CF35" i="7"/>
  <c r="DU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CY35" i="7"/>
  <c r="CZ35" i="7"/>
  <c r="DA35" i="7"/>
  <c r="DB35" i="7"/>
  <c r="DC35" i="7"/>
  <c r="DD35" i="7"/>
  <c r="DE35" i="7"/>
  <c r="DF35" i="7"/>
  <c r="DG35" i="7"/>
  <c r="DH35" i="7"/>
  <c r="DI35" i="7"/>
  <c r="DJ35" i="7"/>
  <c r="DK35" i="7"/>
  <c r="DL35" i="7"/>
  <c r="DM35" i="7"/>
  <c r="DN35" i="7"/>
  <c r="DO35" i="7"/>
  <c r="DP35" i="7"/>
  <c r="DQ35" i="7"/>
  <c r="DR36" i="7"/>
  <c r="CD36" i="7"/>
  <c r="DS36" i="7"/>
  <c r="CE36" i="7"/>
  <c r="DT36" i="7"/>
  <c r="CF36" i="7"/>
  <c r="DU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CY36" i="7"/>
  <c r="CZ36" i="7"/>
  <c r="DA36" i="7"/>
  <c r="DB36" i="7"/>
  <c r="DC36" i="7"/>
  <c r="DD36" i="7"/>
  <c r="DE36" i="7"/>
  <c r="DF36" i="7"/>
  <c r="DG36" i="7"/>
  <c r="DH36" i="7"/>
  <c r="DI36" i="7"/>
  <c r="DJ36" i="7"/>
  <c r="DK36" i="7"/>
  <c r="DL36" i="7"/>
  <c r="DM36" i="7"/>
  <c r="DN36" i="7"/>
  <c r="DO36" i="7"/>
  <c r="DP36" i="7"/>
  <c r="DQ36" i="7"/>
  <c r="DR38" i="7"/>
  <c r="CD38" i="7"/>
  <c r="DS38" i="7"/>
  <c r="CE38" i="7"/>
  <c r="DT38" i="7"/>
  <c r="CF38" i="7"/>
  <c r="DU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CY38" i="7"/>
  <c r="CZ38" i="7"/>
  <c r="DA38" i="7"/>
  <c r="DB38" i="7"/>
  <c r="DC38" i="7"/>
  <c r="DD38" i="7"/>
  <c r="DE38" i="7"/>
  <c r="DF38" i="7"/>
  <c r="DG38" i="7"/>
  <c r="DH38" i="7"/>
  <c r="DI38" i="7"/>
  <c r="DJ38" i="7"/>
  <c r="DK38" i="7"/>
  <c r="DL38" i="7"/>
  <c r="DM38" i="7"/>
  <c r="DN38" i="7"/>
  <c r="DO38" i="7"/>
  <c r="DP38" i="7"/>
  <c r="DQ38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CY39" i="7"/>
  <c r="CZ39" i="7"/>
  <c r="DA39" i="7"/>
  <c r="DB39" i="7"/>
  <c r="DC39" i="7"/>
  <c r="DD39" i="7"/>
  <c r="DE39" i="7"/>
  <c r="DF39" i="7"/>
  <c r="DG39" i="7"/>
  <c r="DH39" i="7"/>
  <c r="DI39" i="7"/>
  <c r="DJ39" i="7"/>
  <c r="DK39" i="7"/>
  <c r="DL39" i="7"/>
  <c r="DM39" i="7"/>
  <c r="DN39" i="7"/>
  <c r="DO39" i="7"/>
  <c r="DP39" i="7"/>
  <c r="DQ39" i="7"/>
  <c r="DR39" i="7"/>
  <c r="DS39" i="7"/>
  <c r="DT39" i="7"/>
  <c r="DU39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CY40" i="7"/>
  <c r="CZ40" i="7"/>
  <c r="DA40" i="7"/>
  <c r="DB40" i="7"/>
  <c r="DC40" i="7"/>
  <c r="DD40" i="7"/>
  <c r="DE40" i="7"/>
  <c r="DF40" i="7"/>
  <c r="DG40" i="7"/>
  <c r="DH40" i="7"/>
  <c r="DI40" i="7"/>
  <c r="DJ40" i="7"/>
  <c r="DK40" i="7"/>
  <c r="DL40" i="7"/>
  <c r="DM40" i="7"/>
  <c r="DN40" i="7"/>
  <c r="DO40" i="7"/>
  <c r="DP40" i="7"/>
  <c r="DQ40" i="7"/>
  <c r="DR40" i="7"/>
  <c r="DS40" i="7"/>
  <c r="DT40" i="7"/>
  <c r="DU40" i="7"/>
  <c r="DR41" i="7"/>
  <c r="CD41" i="7"/>
  <c r="DS41" i="7"/>
  <c r="CE41" i="7"/>
  <c r="DT41" i="7"/>
  <c r="CF41" i="7"/>
  <c r="DU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CY41" i="7"/>
  <c r="CZ41" i="7"/>
  <c r="DA41" i="7"/>
  <c r="DB41" i="7"/>
  <c r="DC41" i="7"/>
  <c r="DD41" i="7"/>
  <c r="DE41" i="7"/>
  <c r="DF41" i="7"/>
  <c r="DG41" i="7"/>
  <c r="DH41" i="7"/>
  <c r="DI41" i="7"/>
  <c r="DJ41" i="7"/>
  <c r="DK41" i="7"/>
  <c r="DL41" i="7"/>
  <c r="DM41" i="7"/>
  <c r="DN41" i="7"/>
  <c r="DO41" i="7"/>
  <c r="DP41" i="7"/>
  <c r="DQ41" i="7"/>
  <c r="DV41" i="7"/>
  <c r="DW41" i="7"/>
  <c r="DX41" i="7"/>
  <c r="DY41" i="7"/>
  <c r="DR42" i="7"/>
  <c r="CD42" i="7"/>
  <c r="DS42" i="7"/>
  <c r="CE42" i="7"/>
  <c r="DT42" i="7"/>
  <c r="CF42" i="7"/>
  <c r="DU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CY42" i="7"/>
  <c r="CZ42" i="7"/>
  <c r="DA42" i="7"/>
  <c r="DB42" i="7"/>
  <c r="DC42" i="7"/>
  <c r="DD42" i="7"/>
  <c r="DE42" i="7"/>
  <c r="DF42" i="7"/>
  <c r="DG42" i="7"/>
  <c r="DH42" i="7"/>
  <c r="DI42" i="7"/>
  <c r="DJ42" i="7"/>
  <c r="DK42" i="7"/>
  <c r="DL42" i="7"/>
  <c r="DM42" i="7"/>
  <c r="DN42" i="7"/>
  <c r="DO42" i="7"/>
  <c r="DP42" i="7"/>
  <c r="DQ42" i="7"/>
  <c r="DR43" i="7"/>
  <c r="CD43" i="7"/>
  <c r="DS43" i="7"/>
  <c r="CE43" i="7"/>
  <c r="DT43" i="7"/>
  <c r="CF43" i="7"/>
  <c r="DU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CY43" i="7"/>
  <c r="CZ43" i="7"/>
  <c r="DA43" i="7"/>
  <c r="DB43" i="7"/>
  <c r="DC43" i="7"/>
  <c r="DD43" i="7"/>
  <c r="DE43" i="7"/>
  <c r="DF43" i="7"/>
  <c r="DG43" i="7"/>
  <c r="DH43" i="7"/>
  <c r="DI43" i="7"/>
  <c r="DJ43" i="7"/>
  <c r="DK43" i="7"/>
  <c r="DL43" i="7"/>
  <c r="DM43" i="7"/>
  <c r="DN43" i="7"/>
  <c r="DO43" i="7"/>
  <c r="DP43" i="7"/>
  <c r="DQ43" i="7"/>
  <c r="DV43" i="7"/>
  <c r="DW43" i="7"/>
  <c r="DX43" i="7"/>
  <c r="DY43" i="7"/>
  <c r="DR44" i="7"/>
  <c r="CD44" i="7"/>
  <c r="DS44" i="7"/>
  <c r="CE44" i="7"/>
  <c r="DT44" i="7"/>
  <c r="CF44" i="7"/>
  <c r="DU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CY44" i="7"/>
  <c r="CZ44" i="7"/>
  <c r="DA44" i="7"/>
  <c r="DB44" i="7"/>
  <c r="DC44" i="7"/>
  <c r="DD44" i="7"/>
  <c r="DE44" i="7"/>
  <c r="DF44" i="7"/>
  <c r="DG44" i="7"/>
  <c r="DH44" i="7"/>
  <c r="DI44" i="7"/>
  <c r="DJ44" i="7"/>
  <c r="DK44" i="7"/>
  <c r="DL44" i="7"/>
  <c r="DM44" i="7"/>
  <c r="DN44" i="7"/>
  <c r="DO44" i="7"/>
  <c r="DP44" i="7"/>
  <c r="DQ44" i="7"/>
  <c r="DR45" i="7"/>
  <c r="CD45" i="7"/>
  <c r="DS45" i="7"/>
  <c r="CE45" i="7"/>
  <c r="DT45" i="7"/>
  <c r="CF45" i="7"/>
  <c r="DU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CY45" i="7"/>
  <c r="CZ45" i="7"/>
  <c r="DA45" i="7"/>
  <c r="DB45" i="7"/>
  <c r="DC45" i="7"/>
  <c r="DD45" i="7"/>
  <c r="DE45" i="7"/>
  <c r="DF45" i="7"/>
  <c r="DG45" i="7"/>
  <c r="DH45" i="7"/>
  <c r="DI45" i="7"/>
  <c r="DJ45" i="7"/>
  <c r="DK45" i="7"/>
  <c r="DL45" i="7"/>
  <c r="DM45" i="7"/>
  <c r="DN45" i="7"/>
  <c r="DO45" i="7"/>
  <c r="DP45" i="7"/>
  <c r="DQ45" i="7"/>
  <c r="DR53" i="7"/>
  <c r="CD53" i="7"/>
  <c r="DS53" i="7"/>
  <c r="CE53" i="7"/>
  <c r="DT53" i="7"/>
  <c r="CF53" i="7"/>
  <c r="DU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Y53" i="7"/>
  <c r="CZ53" i="7"/>
  <c r="DA53" i="7"/>
  <c r="DB53" i="7"/>
  <c r="DC53" i="7"/>
  <c r="DD53" i="7"/>
  <c r="DE53" i="7"/>
  <c r="DF53" i="7"/>
  <c r="DG53" i="7"/>
  <c r="DH53" i="7"/>
  <c r="DI53" i="7"/>
  <c r="DJ53" i="7"/>
  <c r="DK53" i="7"/>
  <c r="DL53" i="7"/>
  <c r="DM53" i="7"/>
  <c r="DN53" i="7"/>
  <c r="DO53" i="7"/>
  <c r="DP53" i="7"/>
  <c r="DQ53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CY54" i="7"/>
  <c r="CZ54" i="7"/>
  <c r="DA54" i="7"/>
  <c r="DB54" i="7"/>
  <c r="DC54" i="7"/>
  <c r="DD54" i="7"/>
  <c r="DE54" i="7"/>
  <c r="DF54" i="7"/>
  <c r="DG54" i="7"/>
  <c r="DH54" i="7"/>
  <c r="DI54" i="7"/>
  <c r="DJ54" i="7"/>
  <c r="DK54" i="7"/>
  <c r="DL54" i="7"/>
  <c r="DM54" i="7"/>
  <c r="DN54" i="7"/>
  <c r="DO54" i="7"/>
  <c r="DP54" i="7"/>
  <c r="DQ54" i="7"/>
  <c r="DR54" i="7"/>
  <c r="DS54" i="7"/>
  <c r="DT54" i="7"/>
  <c r="DU54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CY55" i="7"/>
  <c r="CZ55" i="7"/>
  <c r="DA55" i="7"/>
  <c r="DB55" i="7"/>
  <c r="DC55" i="7"/>
  <c r="DD55" i="7"/>
  <c r="DE55" i="7"/>
  <c r="DF55" i="7"/>
  <c r="DG55" i="7"/>
  <c r="DH55" i="7"/>
  <c r="DI55" i="7"/>
  <c r="DJ55" i="7"/>
  <c r="DK55" i="7"/>
  <c r="DL55" i="7"/>
  <c r="DM55" i="7"/>
  <c r="DN55" i="7"/>
  <c r="DO55" i="7"/>
  <c r="DP55" i="7"/>
  <c r="DQ55" i="7"/>
  <c r="DR55" i="7"/>
  <c r="DS55" i="7"/>
  <c r="DT55" i="7"/>
  <c r="DU55" i="7"/>
  <c r="DR56" i="7"/>
  <c r="CD56" i="7"/>
  <c r="DS56" i="7"/>
  <c r="CE56" i="7"/>
  <c r="DT56" i="7"/>
  <c r="CF56" i="7"/>
  <c r="DU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CY56" i="7"/>
  <c r="CZ56" i="7"/>
  <c r="DA56" i="7"/>
  <c r="DB56" i="7"/>
  <c r="DC56" i="7"/>
  <c r="DD56" i="7"/>
  <c r="DE56" i="7"/>
  <c r="DF56" i="7"/>
  <c r="DG56" i="7"/>
  <c r="DH56" i="7"/>
  <c r="DI56" i="7"/>
  <c r="DJ56" i="7"/>
  <c r="DK56" i="7"/>
  <c r="DL56" i="7"/>
  <c r="DM56" i="7"/>
  <c r="DN56" i="7"/>
  <c r="DO56" i="7"/>
  <c r="DP56" i="7"/>
  <c r="DQ56" i="7"/>
  <c r="DV56" i="7"/>
  <c r="DW56" i="7"/>
  <c r="DX56" i="7"/>
  <c r="DY56" i="7"/>
  <c r="DR57" i="7"/>
  <c r="CD57" i="7"/>
  <c r="DS57" i="7"/>
  <c r="CE57" i="7"/>
  <c r="DT57" i="7"/>
  <c r="CF57" i="7"/>
  <c r="DU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CY57" i="7"/>
  <c r="CZ57" i="7"/>
  <c r="DA57" i="7"/>
  <c r="DB57" i="7"/>
  <c r="DC57" i="7"/>
  <c r="DD57" i="7"/>
  <c r="DE57" i="7"/>
  <c r="DF57" i="7"/>
  <c r="DG57" i="7"/>
  <c r="DH57" i="7"/>
  <c r="DI57" i="7"/>
  <c r="DJ57" i="7"/>
  <c r="DK57" i="7"/>
  <c r="DL57" i="7"/>
  <c r="DM57" i="7"/>
  <c r="DN57" i="7"/>
  <c r="DO57" i="7"/>
  <c r="DP57" i="7"/>
  <c r="DQ57" i="7"/>
  <c r="DR58" i="7"/>
  <c r="CD58" i="7"/>
  <c r="DS58" i="7"/>
  <c r="CE58" i="7"/>
  <c r="DT58" i="7"/>
  <c r="CF58" i="7"/>
  <c r="DU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CY58" i="7"/>
  <c r="CZ58" i="7"/>
  <c r="DA58" i="7"/>
  <c r="DB58" i="7"/>
  <c r="DC58" i="7"/>
  <c r="DD58" i="7"/>
  <c r="DE58" i="7"/>
  <c r="DF58" i="7"/>
  <c r="DG58" i="7"/>
  <c r="DH58" i="7"/>
  <c r="DI58" i="7"/>
  <c r="DJ58" i="7"/>
  <c r="DK58" i="7"/>
  <c r="DL58" i="7"/>
  <c r="DM58" i="7"/>
  <c r="DN58" i="7"/>
  <c r="DO58" i="7"/>
  <c r="DP58" i="7"/>
  <c r="DQ58" i="7"/>
  <c r="DV58" i="7"/>
  <c r="DW58" i="7"/>
  <c r="DX58" i="7"/>
  <c r="DY58" i="7"/>
  <c r="DR59" i="7"/>
  <c r="CD59" i="7"/>
  <c r="DS59" i="7"/>
  <c r="CE59" i="7"/>
  <c r="DT59" i="7"/>
  <c r="CF59" i="7"/>
  <c r="DU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CY59" i="7"/>
  <c r="CZ59" i="7"/>
  <c r="DA59" i="7"/>
  <c r="DB59" i="7"/>
  <c r="DC59" i="7"/>
  <c r="DD59" i="7"/>
  <c r="DE59" i="7"/>
  <c r="DF59" i="7"/>
  <c r="DG59" i="7"/>
  <c r="DH59" i="7"/>
  <c r="DI59" i="7"/>
  <c r="DJ59" i="7"/>
  <c r="DK59" i="7"/>
  <c r="DL59" i="7"/>
  <c r="DM59" i="7"/>
  <c r="DN59" i="7"/>
  <c r="DO59" i="7"/>
  <c r="DP59" i="7"/>
  <c r="DQ59" i="7"/>
  <c r="R60" i="7"/>
  <c r="AK60" i="7"/>
  <c r="BD60" i="7"/>
  <c r="BW60" i="7"/>
  <c r="DR60" i="7"/>
  <c r="CD60" i="7"/>
  <c r="DS60" i="7"/>
  <c r="CE60" i="7"/>
  <c r="DT60" i="7"/>
  <c r="CF60" i="7"/>
  <c r="DU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Y60" i="7"/>
  <c r="CZ60" i="7"/>
  <c r="DA60" i="7"/>
  <c r="DB60" i="7"/>
  <c r="DC60" i="7"/>
  <c r="DD60" i="7"/>
  <c r="DE60" i="7"/>
  <c r="DF60" i="7"/>
  <c r="DG60" i="7"/>
  <c r="DH60" i="7"/>
  <c r="DI60" i="7"/>
  <c r="DJ60" i="7"/>
  <c r="DK60" i="7"/>
  <c r="DL60" i="7"/>
  <c r="DM60" i="7"/>
  <c r="DN60" i="7"/>
  <c r="DO60" i="7"/>
  <c r="DP60" i="7"/>
  <c r="DQ60" i="7"/>
  <c r="DR62" i="7"/>
  <c r="CD62" i="7"/>
  <c r="DS62" i="7"/>
  <c r="CE62" i="7"/>
  <c r="DT62" i="7"/>
  <c r="CF62" i="7"/>
  <c r="DU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CY62" i="7"/>
  <c r="CZ62" i="7"/>
  <c r="DA62" i="7"/>
  <c r="DB62" i="7"/>
  <c r="DC62" i="7"/>
  <c r="DD62" i="7"/>
  <c r="DE62" i="7"/>
  <c r="DF62" i="7"/>
  <c r="DG62" i="7"/>
  <c r="DH62" i="7"/>
  <c r="DI62" i="7"/>
  <c r="DJ62" i="7"/>
  <c r="DK62" i="7"/>
  <c r="DL62" i="7"/>
  <c r="DM62" i="7"/>
  <c r="DN62" i="7"/>
  <c r="DO62" i="7"/>
  <c r="DP62" i="7"/>
  <c r="DQ62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CY63" i="7"/>
  <c r="CZ63" i="7"/>
  <c r="DA63" i="7"/>
  <c r="DB63" i="7"/>
  <c r="DC63" i="7"/>
  <c r="DD63" i="7"/>
  <c r="DE63" i="7"/>
  <c r="DF63" i="7"/>
  <c r="DG63" i="7"/>
  <c r="DH63" i="7"/>
  <c r="DI63" i="7"/>
  <c r="DJ63" i="7"/>
  <c r="DK63" i="7"/>
  <c r="DL63" i="7"/>
  <c r="DM63" i="7"/>
  <c r="DN63" i="7"/>
  <c r="DO63" i="7"/>
  <c r="DP63" i="7"/>
  <c r="DQ63" i="7"/>
  <c r="DR63" i="7"/>
  <c r="DS63" i="7"/>
  <c r="DT63" i="7"/>
  <c r="DU63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CY64" i="7"/>
  <c r="CZ64" i="7"/>
  <c r="DA64" i="7"/>
  <c r="DB64" i="7"/>
  <c r="DC64" i="7"/>
  <c r="DD64" i="7"/>
  <c r="DE64" i="7"/>
  <c r="DF64" i="7"/>
  <c r="DG64" i="7"/>
  <c r="DH64" i="7"/>
  <c r="DI64" i="7"/>
  <c r="DJ64" i="7"/>
  <c r="DK64" i="7"/>
  <c r="DL64" i="7"/>
  <c r="DM64" i="7"/>
  <c r="DN64" i="7"/>
  <c r="DO64" i="7"/>
  <c r="DP64" i="7"/>
  <c r="DQ64" i="7"/>
  <c r="DR64" i="7"/>
  <c r="DS64" i="7"/>
  <c r="DT64" i="7"/>
  <c r="DU64" i="7"/>
  <c r="DR65" i="7"/>
  <c r="CD65" i="7"/>
  <c r="DS65" i="7"/>
  <c r="CE65" i="7"/>
  <c r="DT65" i="7"/>
  <c r="CF65" i="7"/>
  <c r="DU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CY65" i="7"/>
  <c r="CZ65" i="7"/>
  <c r="DA65" i="7"/>
  <c r="DB65" i="7"/>
  <c r="DC65" i="7"/>
  <c r="DD65" i="7"/>
  <c r="DE65" i="7"/>
  <c r="DF65" i="7"/>
  <c r="DG65" i="7"/>
  <c r="DH65" i="7"/>
  <c r="DI65" i="7"/>
  <c r="DJ65" i="7"/>
  <c r="DK65" i="7"/>
  <c r="DL65" i="7"/>
  <c r="DM65" i="7"/>
  <c r="DN65" i="7"/>
  <c r="DO65" i="7"/>
  <c r="DP65" i="7"/>
  <c r="DQ65" i="7"/>
  <c r="DV65" i="7"/>
  <c r="DW65" i="7"/>
  <c r="DX65" i="7"/>
  <c r="DY65" i="7"/>
  <c r="DR66" i="7"/>
  <c r="CD66" i="7"/>
  <c r="DS66" i="7"/>
  <c r="CE66" i="7"/>
  <c r="DT66" i="7"/>
  <c r="CF66" i="7"/>
  <c r="DU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CY66" i="7"/>
  <c r="CZ66" i="7"/>
  <c r="DA66" i="7"/>
  <c r="DB66" i="7"/>
  <c r="DC66" i="7"/>
  <c r="DD66" i="7"/>
  <c r="DE66" i="7"/>
  <c r="DF66" i="7"/>
  <c r="DG66" i="7"/>
  <c r="DH66" i="7"/>
  <c r="DI66" i="7"/>
  <c r="DJ66" i="7"/>
  <c r="DK66" i="7"/>
  <c r="DL66" i="7"/>
  <c r="DM66" i="7"/>
  <c r="DN66" i="7"/>
  <c r="DO66" i="7"/>
  <c r="DP66" i="7"/>
  <c r="DQ66" i="7"/>
  <c r="DR67" i="7"/>
  <c r="CD67" i="7"/>
  <c r="DS67" i="7"/>
  <c r="CE67" i="7"/>
  <c r="DT67" i="7"/>
  <c r="CF67" i="7"/>
  <c r="DU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CY67" i="7"/>
  <c r="CZ67" i="7"/>
  <c r="DA67" i="7"/>
  <c r="DB67" i="7"/>
  <c r="DC67" i="7"/>
  <c r="DD67" i="7"/>
  <c r="DE67" i="7"/>
  <c r="DF67" i="7"/>
  <c r="DG67" i="7"/>
  <c r="DH67" i="7"/>
  <c r="DI67" i="7"/>
  <c r="DJ67" i="7"/>
  <c r="DK67" i="7"/>
  <c r="DL67" i="7"/>
  <c r="DM67" i="7"/>
  <c r="DN67" i="7"/>
  <c r="DO67" i="7"/>
  <c r="DP67" i="7"/>
  <c r="DQ67" i="7"/>
  <c r="DV67" i="7"/>
  <c r="DW67" i="7"/>
  <c r="DX67" i="7"/>
  <c r="DY67" i="7"/>
  <c r="DR68" i="7"/>
  <c r="CD68" i="7"/>
  <c r="DS68" i="7"/>
  <c r="CE68" i="7"/>
  <c r="DT68" i="7"/>
  <c r="CF68" i="7"/>
  <c r="DU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CY68" i="7"/>
  <c r="CZ68" i="7"/>
  <c r="DA68" i="7"/>
  <c r="DB68" i="7"/>
  <c r="DC68" i="7"/>
  <c r="DD68" i="7"/>
  <c r="DE68" i="7"/>
  <c r="DF68" i="7"/>
  <c r="DG68" i="7"/>
  <c r="DH68" i="7"/>
  <c r="DI68" i="7"/>
  <c r="DJ68" i="7"/>
  <c r="DK68" i="7"/>
  <c r="DL68" i="7"/>
  <c r="DM68" i="7"/>
  <c r="DN68" i="7"/>
  <c r="DO68" i="7"/>
  <c r="DP68" i="7"/>
  <c r="DQ68" i="7"/>
  <c r="R69" i="7"/>
  <c r="AK69" i="7"/>
  <c r="BD69" i="7"/>
  <c r="BW69" i="7"/>
  <c r="DR69" i="7"/>
  <c r="CD69" i="7"/>
  <c r="DS69" i="7"/>
  <c r="CE69" i="7"/>
  <c r="DT69" i="7"/>
  <c r="CF69" i="7"/>
  <c r="DU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CY69" i="7"/>
  <c r="CZ69" i="7"/>
  <c r="DA69" i="7"/>
  <c r="DB69" i="7"/>
  <c r="DC69" i="7"/>
  <c r="DD69" i="7"/>
  <c r="DE69" i="7"/>
  <c r="DF69" i="7"/>
  <c r="DG69" i="7"/>
  <c r="DH69" i="7"/>
  <c r="DI69" i="7"/>
  <c r="DJ69" i="7"/>
  <c r="DK69" i="7"/>
  <c r="DL69" i="7"/>
  <c r="DM69" i="7"/>
  <c r="DN69" i="7"/>
  <c r="DO69" i="7"/>
  <c r="DP69" i="7"/>
  <c r="DQ69" i="7"/>
  <c r="DR71" i="7"/>
  <c r="CD71" i="7"/>
  <c r="DS71" i="7"/>
  <c r="CE71" i="7"/>
  <c r="DT71" i="7"/>
  <c r="CF71" i="7"/>
  <c r="DU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CY71" i="7"/>
  <c r="CZ71" i="7"/>
  <c r="DA71" i="7"/>
  <c r="DB71" i="7"/>
  <c r="DC71" i="7"/>
  <c r="DD71" i="7"/>
  <c r="DE71" i="7"/>
  <c r="DF71" i="7"/>
  <c r="DG71" i="7"/>
  <c r="DH71" i="7"/>
  <c r="DI71" i="7"/>
  <c r="DJ71" i="7"/>
  <c r="DK71" i="7"/>
  <c r="DL71" i="7"/>
  <c r="DM71" i="7"/>
  <c r="DN71" i="7"/>
  <c r="DO71" i="7"/>
  <c r="DP71" i="7"/>
  <c r="DQ71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CY72" i="7"/>
  <c r="CZ72" i="7"/>
  <c r="DA72" i="7"/>
  <c r="DB72" i="7"/>
  <c r="DC72" i="7"/>
  <c r="DD72" i="7"/>
  <c r="DE72" i="7"/>
  <c r="DF72" i="7"/>
  <c r="DG72" i="7"/>
  <c r="DH72" i="7"/>
  <c r="DI72" i="7"/>
  <c r="DJ72" i="7"/>
  <c r="DK72" i="7"/>
  <c r="DL72" i="7"/>
  <c r="DM72" i="7"/>
  <c r="DN72" i="7"/>
  <c r="DO72" i="7"/>
  <c r="DP72" i="7"/>
  <c r="DQ72" i="7"/>
  <c r="DR72" i="7"/>
  <c r="DS72" i="7"/>
  <c r="DT72" i="7"/>
  <c r="DU72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CY73" i="7"/>
  <c r="CZ73" i="7"/>
  <c r="DA73" i="7"/>
  <c r="DB73" i="7"/>
  <c r="DC73" i="7"/>
  <c r="DD73" i="7"/>
  <c r="DE73" i="7"/>
  <c r="DF73" i="7"/>
  <c r="DG73" i="7"/>
  <c r="DH73" i="7"/>
  <c r="DI73" i="7"/>
  <c r="DJ73" i="7"/>
  <c r="DK73" i="7"/>
  <c r="DL73" i="7"/>
  <c r="DM73" i="7"/>
  <c r="DN73" i="7"/>
  <c r="DO73" i="7"/>
  <c r="DP73" i="7"/>
  <c r="DQ73" i="7"/>
  <c r="DR73" i="7"/>
  <c r="DS73" i="7"/>
  <c r="DT73" i="7"/>
  <c r="DU73" i="7"/>
  <c r="DR74" i="7"/>
  <c r="CD74" i="7"/>
  <c r="DS74" i="7"/>
  <c r="CE74" i="7"/>
  <c r="DT74" i="7"/>
  <c r="CF74" i="7"/>
  <c r="DU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CY74" i="7"/>
  <c r="CZ74" i="7"/>
  <c r="DA74" i="7"/>
  <c r="DB74" i="7"/>
  <c r="DC74" i="7"/>
  <c r="DD74" i="7"/>
  <c r="DE74" i="7"/>
  <c r="DF74" i="7"/>
  <c r="DG74" i="7"/>
  <c r="DH74" i="7"/>
  <c r="DI74" i="7"/>
  <c r="DJ74" i="7"/>
  <c r="DK74" i="7"/>
  <c r="DL74" i="7"/>
  <c r="DM74" i="7"/>
  <c r="DN74" i="7"/>
  <c r="DO74" i="7"/>
  <c r="DP74" i="7"/>
  <c r="DQ74" i="7"/>
  <c r="DV74" i="7"/>
  <c r="DW74" i="7"/>
  <c r="DX74" i="7"/>
  <c r="DY74" i="7"/>
  <c r="DR75" i="7"/>
  <c r="CD75" i="7"/>
  <c r="DS75" i="7"/>
  <c r="CE75" i="7"/>
  <c r="DT75" i="7"/>
  <c r="CF75" i="7"/>
  <c r="DU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CY75" i="7"/>
  <c r="CZ75" i="7"/>
  <c r="DA75" i="7"/>
  <c r="DB75" i="7"/>
  <c r="DC75" i="7"/>
  <c r="DD75" i="7"/>
  <c r="DE75" i="7"/>
  <c r="DF75" i="7"/>
  <c r="DG75" i="7"/>
  <c r="DH75" i="7"/>
  <c r="DI75" i="7"/>
  <c r="DJ75" i="7"/>
  <c r="DK75" i="7"/>
  <c r="DL75" i="7"/>
  <c r="DM75" i="7"/>
  <c r="DN75" i="7"/>
  <c r="DO75" i="7"/>
  <c r="DP75" i="7"/>
  <c r="DQ75" i="7"/>
  <c r="DR76" i="7"/>
  <c r="CD76" i="7"/>
  <c r="DS76" i="7"/>
  <c r="CE76" i="7"/>
  <c r="DT76" i="7"/>
  <c r="CF76" i="7"/>
  <c r="DU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CY76" i="7"/>
  <c r="CZ76" i="7"/>
  <c r="DA76" i="7"/>
  <c r="DB76" i="7"/>
  <c r="DC76" i="7"/>
  <c r="DD76" i="7"/>
  <c r="DE76" i="7"/>
  <c r="DF76" i="7"/>
  <c r="DG76" i="7"/>
  <c r="DH76" i="7"/>
  <c r="DI76" i="7"/>
  <c r="DJ76" i="7"/>
  <c r="DK76" i="7"/>
  <c r="DL76" i="7"/>
  <c r="DM76" i="7"/>
  <c r="DN76" i="7"/>
  <c r="DO76" i="7"/>
  <c r="DP76" i="7"/>
  <c r="DQ76" i="7"/>
  <c r="DV76" i="7"/>
  <c r="DW76" i="7"/>
  <c r="DX76" i="7"/>
  <c r="DY76" i="7"/>
  <c r="DR77" i="7"/>
  <c r="CD77" i="7"/>
  <c r="DS77" i="7"/>
  <c r="CE77" i="7"/>
  <c r="DT77" i="7"/>
  <c r="CF77" i="7"/>
  <c r="DU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CY77" i="7"/>
  <c r="CZ77" i="7"/>
  <c r="DA77" i="7"/>
  <c r="DB77" i="7"/>
  <c r="DC77" i="7"/>
  <c r="DD77" i="7"/>
  <c r="DE77" i="7"/>
  <c r="DF77" i="7"/>
  <c r="DG77" i="7"/>
  <c r="DH77" i="7"/>
  <c r="DI77" i="7"/>
  <c r="DJ77" i="7"/>
  <c r="DK77" i="7"/>
  <c r="DL77" i="7"/>
  <c r="DM77" i="7"/>
  <c r="DN77" i="7"/>
  <c r="DO77" i="7"/>
  <c r="DP77" i="7"/>
  <c r="DQ77" i="7"/>
  <c r="R78" i="7"/>
  <c r="AK78" i="7"/>
  <c r="BD78" i="7"/>
  <c r="BW78" i="7"/>
  <c r="DR78" i="7"/>
  <c r="CD78" i="7"/>
  <c r="DS78" i="7"/>
  <c r="CE78" i="7"/>
  <c r="DT78" i="7"/>
  <c r="CF78" i="7"/>
  <c r="DU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CY78" i="7"/>
  <c r="CZ78" i="7"/>
  <c r="DA78" i="7"/>
  <c r="DB78" i="7"/>
  <c r="DC78" i="7"/>
  <c r="DD78" i="7"/>
  <c r="DE78" i="7"/>
  <c r="DF78" i="7"/>
  <c r="DG78" i="7"/>
  <c r="DH78" i="7"/>
  <c r="DI78" i="7"/>
  <c r="DJ78" i="7"/>
  <c r="DK78" i="7"/>
  <c r="DL78" i="7"/>
  <c r="DM78" i="7"/>
  <c r="DN78" i="7"/>
  <c r="DO78" i="7"/>
  <c r="DP78" i="7"/>
  <c r="DQ78" i="7"/>
  <c r="DR80" i="7"/>
  <c r="CD80" i="7"/>
  <c r="DS80" i="7"/>
  <c r="CE80" i="7"/>
  <c r="DT80" i="7"/>
  <c r="CF80" i="7"/>
  <c r="DU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CY80" i="7"/>
  <c r="CZ80" i="7"/>
  <c r="DA80" i="7"/>
  <c r="DB80" i="7"/>
  <c r="DC80" i="7"/>
  <c r="DD80" i="7"/>
  <c r="DE80" i="7"/>
  <c r="DF80" i="7"/>
  <c r="DG80" i="7"/>
  <c r="DH80" i="7"/>
  <c r="DI80" i="7"/>
  <c r="DJ80" i="7"/>
  <c r="DK80" i="7"/>
  <c r="DL80" i="7"/>
  <c r="DM80" i="7"/>
  <c r="DN80" i="7"/>
  <c r="DO80" i="7"/>
  <c r="DP80" i="7"/>
  <c r="DQ80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CY81" i="7"/>
  <c r="CZ81" i="7"/>
  <c r="DA81" i="7"/>
  <c r="DB81" i="7"/>
  <c r="DC81" i="7"/>
  <c r="DD81" i="7"/>
  <c r="DE81" i="7"/>
  <c r="DF81" i="7"/>
  <c r="DG81" i="7"/>
  <c r="DH81" i="7"/>
  <c r="DI81" i="7"/>
  <c r="DJ81" i="7"/>
  <c r="DK81" i="7"/>
  <c r="DL81" i="7"/>
  <c r="DM81" i="7"/>
  <c r="DN81" i="7"/>
  <c r="DO81" i="7"/>
  <c r="DP81" i="7"/>
  <c r="DQ81" i="7"/>
  <c r="DR81" i="7"/>
  <c r="DS81" i="7"/>
  <c r="DT81" i="7"/>
  <c r="DU81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CY82" i="7"/>
  <c r="CZ82" i="7"/>
  <c r="DA82" i="7"/>
  <c r="DB82" i="7"/>
  <c r="DC82" i="7"/>
  <c r="DD82" i="7"/>
  <c r="DE82" i="7"/>
  <c r="DF82" i="7"/>
  <c r="DG82" i="7"/>
  <c r="DH82" i="7"/>
  <c r="DI82" i="7"/>
  <c r="DJ82" i="7"/>
  <c r="DK82" i="7"/>
  <c r="DL82" i="7"/>
  <c r="DM82" i="7"/>
  <c r="DN82" i="7"/>
  <c r="DO82" i="7"/>
  <c r="DP82" i="7"/>
  <c r="DQ82" i="7"/>
  <c r="DR82" i="7"/>
  <c r="DS82" i="7"/>
  <c r="DT82" i="7"/>
  <c r="DU82" i="7"/>
  <c r="DR83" i="7"/>
  <c r="CD83" i="7"/>
  <c r="DS83" i="7"/>
  <c r="CE83" i="7"/>
  <c r="DT83" i="7"/>
  <c r="CF83" i="7"/>
  <c r="DU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CY83" i="7"/>
  <c r="CZ83" i="7"/>
  <c r="DA83" i="7"/>
  <c r="DB83" i="7"/>
  <c r="DC83" i="7"/>
  <c r="DD83" i="7"/>
  <c r="DE83" i="7"/>
  <c r="DF83" i="7"/>
  <c r="DG83" i="7"/>
  <c r="DH83" i="7"/>
  <c r="DI83" i="7"/>
  <c r="DJ83" i="7"/>
  <c r="DK83" i="7"/>
  <c r="DL83" i="7"/>
  <c r="DM83" i="7"/>
  <c r="DN83" i="7"/>
  <c r="DO83" i="7"/>
  <c r="DP83" i="7"/>
  <c r="DQ83" i="7"/>
  <c r="DX83" i="7"/>
  <c r="DR84" i="7"/>
  <c r="CD84" i="7"/>
  <c r="DS84" i="7"/>
  <c r="CE84" i="7"/>
  <c r="DT84" i="7"/>
  <c r="CF84" i="7"/>
  <c r="DU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CY84" i="7"/>
  <c r="CZ84" i="7"/>
  <c r="DA84" i="7"/>
  <c r="DB84" i="7"/>
  <c r="DC84" i="7"/>
  <c r="DD84" i="7"/>
  <c r="DE84" i="7"/>
  <c r="DF84" i="7"/>
  <c r="DG84" i="7"/>
  <c r="DH84" i="7"/>
  <c r="DI84" i="7"/>
  <c r="DJ84" i="7"/>
  <c r="DK84" i="7"/>
  <c r="DL84" i="7"/>
  <c r="DM84" i="7"/>
  <c r="DN84" i="7"/>
  <c r="DO84" i="7"/>
  <c r="DP84" i="7"/>
  <c r="DQ84" i="7"/>
  <c r="DR85" i="7"/>
  <c r="CD85" i="7"/>
  <c r="DS85" i="7"/>
  <c r="CE85" i="7"/>
  <c r="DT85" i="7"/>
  <c r="CF85" i="7"/>
  <c r="DU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CY85" i="7"/>
  <c r="CZ85" i="7"/>
  <c r="DA85" i="7"/>
  <c r="DB85" i="7"/>
  <c r="DC85" i="7"/>
  <c r="DD85" i="7"/>
  <c r="DE85" i="7"/>
  <c r="DF85" i="7"/>
  <c r="DG85" i="7"/>
  <c r="DH85" i="7"/>
  <c r="DI85" i="7"/>
  <c r="DJ85" i="7"/>
  <c r="DK85" i="7"/>
  <c r="DL85" i="7"/>
  <c r="DM85" i="7"/>
  <c r="DN85" i="7"/>
  <c r="DO85" i="7"/>
  <c r="DP85" i="7"/>
  <c r="DQ85" i="7"/>
  <c r="DV85" i="7"/>
  <c r="DW85" i="7"/>
  <c r="DX85" i="7"/>
  <c r="DY85" i="7"/>
  <c r="DR86" i="7"/>
  <c r="CD86" i="7"/>
  <c r="DS86" i="7"/>
  <c r="CE86" i="7"/>
  <c r="DT86" i="7"/>
  <c r="CF86" i="7"/>
  <c r="DU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CY86" i="7"/>
  <c r="CZ86" i="7"/>
  <c r="DA86" i="7"/>
  <c r="DB86" i="7"/>
  <c r="DC86" i="7"/>
  <c r="DD86" i="7"/>
  <c r="DE86" i="7"/>
  <c r="DF86" i="7"/>
  <c r="DG86" i="7"/>
  <c r="DH86" i="7"/>
  <c r="DI86" i="7"/>
  <c r="DJ86" i="7"/>
  <c r="DK86" i="7"/>
  <c r="DL86" i="7"/>
  <c r="DM86" i="7"/>
  <c r="DN86" i="7"/>
  <c r="DO86" i="7"/>
  <c r="DP86" i="7"/>
  <c r="DQ86" i="7"/>
  <c r="R87" i="7"/>
  <c r="AK87" i="7"/>
  <c r="BD87" i="7"/>
  <c r="BW87" i="7"/>
  <c r="DR87" i="7"/>
  <c r="CD87" i="7"/>
  <c r="DS87" i="7"/>
  <c r="CE87" i="7"/>
  <c r="DT87" i="7"/>
  <c r="CF87" i="7"/>
  <c r="DU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CY87" i="7"/>
  <c r="CZ87" i="7"/>
  <c r="DA87" i="7"/>
  <c r="DB87" i="7"/>
  <c r="DC87" i="7"/>
  <c r="DD87" i="7"/>
  <c r="DE87" i="7"/>
  <c r="DF87" i="7"/>
  <c r="DG87" i="7"/>
  <c r="DH87" i="7"/>
  <c r="DI87" i="7"/>
  <c r="DJ87" i="7"/>
  <c r="DK87" i="7"/>
  <c r="DL87" i="7"/>
  <c r="DM87" i="7"/>
  <c r="DN87" i="7"/>
  <c r="DO87" i="7"/>
  <c r="DP87" i="7"/>
  <c r="DQ87" i="7"/>
  <c r="R88" i="7"/>
  <c r="AK88" i="7"/>
  <c r="BD88" i="7"/>
  <c r="BW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CY88" i="7"/>
  <c r="CZ88" i="7"/>
  <c r="DA88" i="7"/>
  <c r="DB88" i="7"/>
  <c r="DC88" i="7"/>
  <c r="DD88" i="7"/>
  <c r="DE88" i="7"/>
  <c r="DF88" i="7"/>
  <c r="DG88" i="7"/>
  <c r="DH88" i="7"/>
  <c r="DI88" i="7"/>
  <c r="DJ88" i="7"/>
  <c r="DK88" i="7"/>
  <c r="DL88" i="7"/>
  <c r="DM88" i="7"/>
  <c r="DN88" i="7"/>
  <c r="DO88" i="7"/>
  <c r="DP88" i="7"/>
  <c r="DQ88" i="7"/>
  <c r="DV88" i="7"/>
  <c r="DW88" i="7"/>
  <c r="DX88" i="7"/>
  <c r="DY88" i="7"/>
  <c r="R89" i="7"/>
  <c r="AK89" i="7"/>
  <c r="BD89" i="7"/>
  <c r="BW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CY89" i="7"/>
  <c r="CZ89" i="7"/>
  <c r="DA89" i="7"/>
  <c r="DB89" i="7"/>
  <c r="DC89" i="7"/>
  <c r="DD89" i="7"/>
  <c r="DE89" i="7"/>
  <c r="DF89" i="7"/>
  <c r="DG89" i="7"/>
  <c r="DH89" i="7"/>
  <c r="DI89" i="7"/>
  <c r="DJ89" i="7"/>
  <c r="DK89" i="7"/>
  <c r="DL89" i="7"/>
  <c r="DM89" i="7"/>
  <c r="DN89" i="7"/>
  <c r="DO89" i="7"/>
  <c r="DP89" i="7"/>
  <c r="DQ89" i="7"/>
  <c r="DV89" i="7"/>
  <c r="DW89" i="7"/>
  <c r="DX89" i="7"/>
  <c r="DY89" i="7"/>
  <c r="A1" i="8"/>
  <c r="C4" i="8"/>
  <c r="D4" i="8"/>
  <c r="E4" i="8"/>
  <c r="F4" i="8"/>
  <c r="H4" i="8"/>
  <c r="I4" i="8"/>
  <c r="J4" i="8"/>
  <c r="K4" i="8"/>
  <c r="M4" i="8"/>
  <c r="N4" i="8"/>
  <c r="O4" i="8"/>
  <c r="P4" i="8"/>
  <c r="C8" i="8"/>
  <c r="D8" i="8"/>
  <c r="E8" i="8"/>
  <c r="F8" i="8"/>
  <c r="C9" i="8"/>
  <c r="D9" i="8"/>
  <c r="E9" i="8"/>
  <c r="F9" i="8"/>
  <c r="C13" i="8"/>
  <c r="C14" i="8"/>
  <c r="C15" i="8"/>
  <c r="C461" i="8"/>
  <c r="C459" i="8"/>
  <c r="C463" i="8"/>
  <c r="C488" i="8"/>
  <c r="C490" i="8"/>
  <c r="C523" i="8"/>
  <c r="C614" i="8"/>
  <c r="C19" i="8"/>
  <c r="C10" i="8"/>
  <c r="D291" i="8"/>
  <c r="D287" i="8"/>
  <c r="D298" i="8"/>
  <c r="D294" i="8"/>
  <c r="D322" i="8"/>
  <c r="D328" i="8"/>
  <c r="D324" i="8"/>
  <c r="D363" i="8"/>
  <c r="D369" i="8"/>
  <c r="D365" i="8"/>
  <c r="D374" i="8"/>
  <c r="D380" i="8"/>
  <c r="D376" i="8"/>
  <c r="D13" i="8"/>
  <c r="D14" i="8"/>
  <c r="D15" i="8"/>
  <c r="D18" i="8"/>
  <c r="D689" i="8"/>
  <c r="D690" i="8"/>
  <c r="D19" i="8"/>
  <c r="D10" i="8"/>
  <c r="E249" i="8"/>
  <c r="E245" i="8"/>
  <c r="E298" i="8"/>
  <c r="E294" i="8"/>
  <c r="E488" i="8"/>
  <c r="E490" i="8"/>
  <c r="F298" i="8"/>
  <c r="F294" i="8"/>
  <c r="F374" i="8"/>
  <c r="F376" i="8"/>
  <c r="F380" i="8"/>
  <c r="F13" i="8"/>
  <c r="F14" i="8"/>
  <c r="F15" i="8"/>
  <c r="F18" i="8"/>
  <c r="F19" i="8"/>
  <c r="F10" i="8"/>
  <c r="M89" i="8"/>
  <c r="M820" i="8"/>
  <c r="M90" i="8"/>
  <c r="M821" i="8"/>
  <c r="M117" i="8"/>
  <c r="M823" i="8"/>
  <c r="M144" i="8"/>
  <c r="M824" i="8"/>
  <c r="M145" i="8"/>
  <c r="M825" i="8"/>
  <c r="M172" i="8"/>
  <c r="M826" i="8"/>
  <c r="M173" i="8"/>
  <c r="M827" i="8"/>
  <c r="M13" i="8"/>
  <c r="M649" i="8"/>
  <c r="M854" i="8"/>
  <c r="M655" i="8"/>
  <c r="M855" i="8"/>
  <c r="M664" i="8"/>
  <c r="M857" i="8"/>
  <c r="M15" i="8"/>
  <c r="M18" i="8"/>
  <c r="M691" i="8"/>
  <c r="M896" i="8"/>
  <c r="M696" i="8"/>
  <c r="M897" i="8"/>
  <c r="M701" i="8"/>
  <c r="M898" i="8"/>
  <c r="M19" i="8"/>
  <c r="M10" i="8"/>
  <c r="N89" i="8"/>
  <c r="N820" i="8"/>
  <c r="N90" i="8"/>
  <c r="N821" i="8"/>
  <c r="N116" i="8"/>
  <c r="N822" i="8"/>
  <c r="N117" i="8"/>
  <c r="N823" i="8"/>
  <c r="N144" i="8"/>
  <c r="N824" i="8"/>
  <c r="N145" i="8"/>
  <c r="N825" i="8"/>
  <c r="N172" i="8"/>
  <c r="N826" i="8"/>
  <c r="N173" i="8"/>
  <c r="N827" i="8"/>
  <c r="N183" i="8"/>
  <c r="N180" i="8"/>
  <c r="N177" i="8"/>
  <c r="N828" i="8"/>
  <c r="N13" i="8"/>
  <c r="N649" i="8"/>
  <c r="N854" i="8"/>
  <c r="N655" i="8"/>
  <c r="N855" i="8"/>
  <c r="N661" i="8"/>
  <c r="N856" i="8"/>
  <c r="N664" i="8"/>
  <c r="N857" i="8"/>
  <c r="N15" i="8"/>
  <c r="N18" i="8"/>
  <c r="I689" i="8"/>
  <c r="N691" i="8"/>
  <c r="N896" i="8"/>
  <c r="N696" i="8"/>
  <c r="N897" i="8"/>
  <c r="N701" i="8"/>
  <c r="N898" i="8"/>
  <c r="N19" i="8"/>
  <c r="N10" i="8"/>
  <c r="E369" i="8"/>
  <c r="E380" i="8"/>
  <c r="O89" i="8"/>
  <c r="O820" i="8"/>
  <c r="O90" i="8"/>
  <c r="O821" i="8"/>
  <c r="O117" i="8"/>
  <c r="O823" i="8"/>
  <c r="O144" i="8"/>
  <c r="O824" i="8"/>
  <c r="O145" i="8"/>
  <c r="O825" i="8"/>
  <c r="O172" i="8"/>
  <c r="O826" i="8"/>
  <c r="O173" i="8"/>
  <c r="O827" i="8"/>
  <c r="O13" i="8"/>
  <c r="O649" i="8"/>
  <c r="O854" i="8"/>
  <c r="O655" i="8"/>
  <c r="O855" i="8"/>
  <c r="O664" i="8"/>
  <c r="O857" i="8"/>
  <c r="O15" i="8"/>
  <c r="E608" i="8"/>
  <c r="O18" i="8"/>
  <c r="O691" i="8"/>
  <c r="O896" i="8"/>
  <c r="O696" i="8"/>
  <c r="O897" i="8"/>
  <c r="O701" i="8"/>
  <c r="O898" i="8"/>
  <c r="O19" i="8"/>
  <c r="O10" i="8"/>
  <c r="F328" i="8"/>
  <c r="F369" i="8"/>
  <c r="P89" i="8"/>
  <c r="P820" i="8"/>
  <c r="P90" i="8"/>
  <c r="P821" i="8"/>
  <c r="P117" i="8"/>
  <c r="P823" i="8"/>
  <c r="P144" i="8"/>
  <c r="P824" i="8"/>
  <c r="P145" i="8"/>
  <c r="P825" i="8"/>
  <c r="P172" i="8"/>
  <c r="P826" i="8"/>
  <c r="P173" i="8"/>
  <c r="P827" i="8"/>
  <c r="P13" i="8"/>
  <c r="P649" i="8"/>
  <c r="P854" i="8"/>
  <c r="P655" i="8"/>
  <c r="P855" i="8"/>
  <c r="P664" i="8"/>
  <c r="P857" i="8"/>
  <c r="P15" i="8"/>
  <c r="P18" i="8"/>
  <c r="P691" i="8"/>
  <c r="P896" i="8"/>
  <c r="P696" i="8"/>
  <c r="P897" i="8"/>
  <c r="P701" i="8"/>
  <c r="P898" i="8"/>
  <c r="P19" i="8"/>
  <c r="P10" i="8"/>
  <c r="C240" i="8"/>
  <c r="C268" i="8"/>
  <c r="C275" i="8"/>
  <c r="D268" i="8"/>
  <c r="D275" i="8"/>
  <c r="D289" i="8"/>
  <c r="D296" i="8"/>
  <c r="D326" i="8"/>
  <c r="D346" i="8"/>
  <c r="D367" i="8"/>
  <c r="D378" i="8"/>
  <c r="D768" i="8"/>
  <c r="D769" i="8"/>
  <c r="E367" i="8"/>
  <c r="E378" i="8"/>
  <c r="E388" i="8"/>
  <c r="E768" i="8"/>
  <c r="E769" i="8"/>
  <c r="F296" i="8"/>
  <c r="F316" i="8"/>
  <c r="F326" i="8"/>
  <c r="F336" i="8"/>
  <c r="F367" i="8"/>
  <c r="F378" i="8"/>
  <c r="F388" i="8"/>
  <c r="F768" i="8"/>
  <c r="M931" i="8"/>
  <c r="M248" i="8"/>
  <c r="M933" i="8"/>
  <c r="M255" i="8"/>
  <c r="M934" i="8"/>
  <c r="M262" i="8"/>
  <c r="M935" i="8"/>
  <c r="M276" i="8"/>
  <c r="M937" i="8"/>
  <c r="M283" i="8"/>
  <c r="M938" i="8"/>
  <c r="M297" i="8"/>
  <c r="M940" i="8"/>
  <c r="M307" i="8"/>
  <c r="M941" i="8"/>
  <c r="M317" i="8"/>
  <c r="M942" i="8"/>
  <c r="M327" i="8"/>
  <c r="M943" i="8"/>
  <c r="M337" i="8"/>
  <c r="M944" i="8"/>
  <c r="M347" i="8"/>
  <c r="M945" i="8"/>
  <c r="M357" i="8"/>
  <c r="M946" i="8"/>
  <c r="M368" i="8"/>
  <c r="M947" i="8"/>
  <c r="M379" i="8"/>
  <c r="M948" i="8"/>
  <c r="M389" i="8"/>
  <c r="M949" i="8"/>
  <c r="M950" i="8"/>
  <c r="M952" i="8"/>
  <c r="M415" i="8"/>
  <c r="M957" i="8"/>
  <c r="M418" i="8"/>
  <c r="M958" i="8"/>
  <c r="M422" i="8"/>
  <c r="M959" i="8"/>
  <c r="M426" i="8"/>
  <c r="M960" i="8"/>
  <c r="M21" i="8"/>
  <c r="M72" i="8"/>
  <c r="M904" i="8"/>
  <c r="M80" i="8"/>
  <c r="M905" i="8"/>
  <c r="M88" i="8"/>
  <c r="M906" i="8"/>
  <c r="M99" i="8"/>
  <c r="M907" i="8"/>
  <c r="M107" i="8"/>
  <c r="M908" i="8"/>
  <c r="M115" i="8"/>
  <c r="M909" i="8"/>
  <c r="M126" i="8"/>
  <c r="M910" i="8"/>
  <c r="M135" i="8"/>
  <c r="M911" i="8"/>
  <c r="M143" i="8"/>
  <c r="M912" i="8"/>
  <c r="M154" i="8"/>
  <c r="M913" i="8"/>
  <c r="M163" i="8"/>
  <c r="M914" i="8"/>
  <c r="M171" i="8"/>
  <c r="M915" i="8"/>
  <c r="M916" i="8"/>
  <c r="M918" i="8"/>
  <c r="M22" i="8"/>
  <c r="M186" i="8"/>
  <c r="M920" i="8"/>
  <c r="M189" i="8"/>
  <c r="M921" i="8"/>
  <c r="M922" i="8"/>
  <c r="M197" i="8"/>
  <c r="M923" i="8"/>
  <c r="M204" i="8"/>
  <c r="M925" i="8"/>
  <c r="M210" i="8"/>
  <c r="M927" i="8"/>
  <c r="M23" i="8"/>
  <c r="M732" i="8"/>
  <c r="M972" i="8"/>
  <c r="M26" i="8"/>
  <c r="M27" i="8"/>
  <c r="M28" i="8"/>
  <c r="M29" i="8"/>
  <c r="M435" i="8"/>
  <c r="M962" i="8"/>
  <c r="M30" i="8"/>
  <c r="M20" i="8"/>
  <c r="N931" i="8"/>
  <c r="N248" i="8"/>
  <c r="N933" i="8"/>
  <c r="N255" i="8"/>
  <c r="N934" i="8"/>
  <c r="N262" i="8"/>
  <c r="N935" i="8"/>
  <c r="N276" i="8"/>
  <c r="N937" i="8"/>
  <c r="N283" i="8"/>
  <c r="N938" i="8"/>
  <c r="N297" i="8"/>
  <c r="N940" i="8"/>
  <c r="N307" i="8"/>
  <c r="N941" i="8"/>
  <c r="N317" i="8"/>
  <c r="N942" i="8"/>
  <c r="N327" i="8"/>
  <c r="N943" i="8"/>
  <c r="N337" i="8"/>
  <c r="N944" i="8"/>
  <c r="N347" i="8"/>
  <c r="N945" i="8"/>
  <c r="N357" i="8"/>
  <c r="N946" i="8"/>
  <c r="N368" i="8"/>
  <c r="N947" i="8"/>
  <c r="N379" i="8"/>
  <c r="N948" i="8"/>
  <c r="N389" i="8"/>
  <c r="N949" i="8"/>
  <c r="N950" i="8"/>
  <c r="N952" i="8"/>
  <c r="N415" i="8"/>
  <c r="N957" i="8"/>
  <c r="N418" i="8"/>
  <c r="N958" i="8"/>
  <c r="N422" i="8"/>
  <c r="N959" i="8"/>
  <c r="N426" i="8"/>
  <c r="N960" i="8"/>
  <c r="N21" i="8"/>
  <c r="N72" i="8"/>
  <c r="N904" i="8"/>
  <c r="N80" i="8"/>
  <c r="N905" i="8"/>
  <c r="N88" i="8"/>
  <c r="N906" i="8"/>
  <c r="N99" i="8"/>
  <c r="N907" i="8"/>
  <c r="N107" i="8"/>
  <c r="N908" i="8"/>
  <c r="N115" i="8"/>
  <c r="N909" i="8"/>
  <c r="N126" i="8"/>
  <c r="N910" i="8"/>
  <c r="N135" i="8"/>
  <c r="N911" i="8"/>
  <c r="N143" i="8"/>
  <c r="N912" i="8"/>
  <c r="N154" i="8"/>
  <c r="N913" i="8"/>
  <c r="N163" i="8"/>
  <c r="N914" i="8"/>
  <c r="N171" i="8"/>
  <c r="N915" i="8"/>
  <c r="N916" i="8"/>
  <c r="N918" i="8"/>
  <c r="N22" i="8"/>
  <c r="N186" i="8"/>
  <c r="N920" i="8"/>
  <c r="N189" i="8"/>
  <c r="N921" i="8"/>
  <c r="N922" i="8"/>
  <c r="N197" i="8"/>
  <c r="N923" i="8"/>
  <c r="N204" i="8"/>
  <c r="N925" i="8"/>
  <c r="N210" i="8"/>
  <c r="N927" i="8"/>
  <c r="N23" i="8"/>
  <c r="N732" i="8"/>
  <c r="N972" i="8"/>
  <c r="N26" i="8"/>
  <c r="N27" i="8"/>
  <c r="N28" i="8"/>
  <c r="N29" i="8"/>
  <c r="N435" i="8"/>
  <c r="N962" i="8"/>
  <c r="N30" i="8"/>
  <c r="N20" i="8"/>
  <c r="O931" i="8"/>
  <c r="O241" i="8"/>
  <c r="O932" i="8"/>
  <c r="O248" i="8"/>
  <c r="O933" i="8"/>
  <c r="O255" i="8"/>
  <c r="O934" i="8"/>
  <c r="O262" i="8"/>
  <c r="O935" i="8"/>
  <c r="O269" i="8"/>
  <c r="O936" i="8"/>
  <c r="O276" i="8"/>
  <c r="O937" i="8"/>
  <c r="O283" i="8"/>
  <c r="O938" i="8"/>
  <c r="O290" i="8"/>
  <c r="O939" i="8"/>
  <c r="O297" i="8"/>
  <c r="O940" i="8"/>
  <c r="O307" i="8"/>
  <c r="O941" i="8"/>
  <c r="O317" i="8"/>
  <c r="O942" i="8"/>
  <c r="O327" i="8"/>
  <c r="O943" i="8"/>
  <c r="O337" i="8"/>
  <c r="O944" i="8"/>
  <c r="O347" i="8"/>
  <c r="O945" i="8"/>
  <c r="O357" i="8"/>
  <c r="O946" i="8"/>
  <c r="O368" i="8"/>
  <c r="O947" i="8"/>
  <c r="O379" i="8"/>
  <c r="O948" i="8"/>
  <c r="O389" i="8"/>
  <c r="O949" i="8"/>
  <c r="O950" i="8"/>
  <c r="O951" i="8"/>
  <c r="O952" i="8"/>
  <c r="O953" i="8"/>
  <c r="O954" i="8"/>
  <c r="O955" i="8"/>
  <c r="O956" i="8"/>
  <c r="O415" i="8"/>
  <c r="O957" i="8"/>
  <c r="O418" i="8"/>
  <c r="O958" i="8"/>
  <c r="O422" i="8"/>
  <c r="O959" i="8"/>
  <c r="O426" i="8"/>
  <c r="O960" i="8"/>
  <c r="O21" i="8"/>
  <c r="O72" i="8"/>
  <c r="O904" i="8"/>
  <c r="O80" i="8"/>
  <c r="O905" i="8"/>
  <c r="O88" i="8"/>
  <c r="O906" i="8"/>
  <c r="O99" i="8"/>
  <c r="O907" i="8"/>
  <c r="O107" i="8"/>
  <c r="O908" i="8"/>
  <c r="O115" i="8"/>
  <c r="O909" i="8"/>
  <c r="O126" i="8"/>
  <c r="O910" i="8"/>
  <c r="O135" i="8"/>
  <c r="O911" i="8"/>
  <c r="O143" i="8"/>
  <c r="O912" i="8"/>
  <c r="O154" i="8"/>
  <c r="O913" i="8"/>
  <c r="O163" i="8"/>
  <c r="O914" i="8"/>
  <c r="O171" i="8"/>
  <c r="O915" i="8"/>
  <c r="O916" i="8"/>
  <c r="O917" i="8"/>
  <c r="O918" i="8"/>
  <c r="O22" i="8"/>
  <c r="O186" i="8"/>
  <c r="O920" i="8"/>
  <c r="O189" i="8"/>
  <c r="O921" i="8"/>
  <c r="O922" i="8"/>
  <c r="O197" i="8"/>
  <c r="O923" i="8"/>
  <c r="O200" i="8"/>
  <c r="O924" i="8"/>
  <c r="O204" i="8"/>
  <c r="O925" i="8"/>
  <c r="O207" i="8"/>
  <c r="O926" i="8"/>
  <c r="O210" i="8"/>
  <c r="O927" i="8"/>
  <c r="O213" i="8"/>
  <c r="O928" i="8"/>
  <c r="O217" i="8"/>
  <c r="O929" i="8"/>
  <c r="O23" i="8"/>
  <c r="O732" i="8"/>
  <c r="O972" i="8"/>
  <c r="O755" i="8"/>
  <c r="O973" i="8"/>
  <c r="O26" i="8"/>
  <c r="O760" i="8"/>
  <c r="O975" i="8"/>
  <c r="O27" i="8"/>
  <c r="O743" i="8"/>
  <c r="O977" i="8"/>
  <c r="O749" i="8"/>
  <c r="O979" i="8"/>
  <c r="O28" i="8"/>
  <c r="O29" i="8"/>
  <c r="O435" i="8"/>
  <c r="O962" i="8"/>
  <c r="O445" i="8"/>
  <c r="O963" i="8"/>
  <c r="O30" i="8"/>
  <c r="O20" i="8"/>
  <c r="P931" i="8"/>
  <c r="P241" i="8"/>
  <c r="P932" i="8"/>
  <c r="P248" i="8"/>
  <c r="P933" i="8"/>
  <c r="P255" i="8"/>
  <c r="P934" i="8"/>
  <c r="P262" i="8"/>
  <c r="P935" i="8"/>
  <c r="P269" i="8"/>
  <c r="P936" i="8"/>
  <c r="P276" i="8"/>
  <c r="P937" i="8"/>
  <c r="P283" i="8"/>
  <c r="P938" i="8"/>
  <c r="P290" i="8"/>
  <c r="P939" i="8"/>
  <c r="P297" i="8"/>
  <c r="P940" i="8"/>
  <c r="P307" i="8"/>
  <c r="P941" i="8"/>
  <c r="P317" i="8"/>
  <c r="P942" i="8"/>
  <c r="P327" i="8"/>
  <c r="P943" i="8"/>
  <c r="P337" i="8"/>
  <c r="P944" i="8"/>
  <c r="P347" i="8"/>
  <c r="P945" i="8"/>
  <c r="P357" i="8"/>
  <c r="P946" i="8"/>
  <c r="P368" i="8"/>
  <c r="P947" i="8"/>
  <c r="P379" i="8"/>
  <c r="P948" i="8"/>
  <c r="P389" i="8"/>
  <c r="P949" i="8"/>
  <c r="P950" i="8"/>
  <c r="P951" i="8"/>
  <c r="P952" i="8"/>
  <c r="P953" i="8"/>
  <c r="P954" i="8"/>
  <c r="P955" i="8"/>
  <c r="P956" i="8"/>
  <c r="P415" i="8"/>
  <c r="P957" i="8"/>
  <c r="P418" i="8"/>
  <c r="P958" i="8"/>
  <c r="P422" i="8"/>
  <c r="P959" i="8"/>
  <c r="P426" i="8"/>
  <c r="P960" i="8"/>
  <c r="P21" i="8"/>
  <c r="P72" i="8"/>
  <c r="P904" i="8"/>
  <c r="P80" i="8"/>
  <c r="P905" i="8"/>
  <c r="P88" i="8"/>
  <c r="P906" i="8"/>
  <c r="P99" i="8"/>
  <c r="P907" i="8"/>
  <c r="P107" i="8"/>
  <c r="P908" i="8"/>
  <c r="P115" i="8"/>
  <c r="P909" i="8"/>
  <c r="P126" i="8"/>
  <c r="P910" i="8"/>
  <c r="P135" i="8"/>
  <c r="P911" i="8"/>
  <c r="P143" i="8"/>
  <c r="P912" i="8"/>
  <c r="P154" i="8"/>
  <c r="P913" i="8"/>
  <c r="P163" i="8"/>
  <c r="P914" i="8"/>
  <c r="P171" i="8"/>
  <c r="P915" i="8"/>
  <c r="P916" i="8"/>
  <c r="P917" i="8"/>
  <c r="P918" i="8"/>
  <c r="P22" i="8"/>
  <c r="P186" i="8"/>
  <c r="P920" i="8"/>
  <c r="P189" i="8"/>
  <c r="P921" i="8"/>
  <c r="P922" i="8"/>
  <c r="P197" i="8"/>
  <c r="P923" i="8"/>
  <c r="P200" i="8"/>
  <c r="P924" i="8"/>
  <c r="P204" i="8"/>
  <c r="P925" i="8"/>
  <c r="P207" i="8"/>
  <c r="P926" i="8"/>
  <c r="P210" i="8"/>
  <c r="P927" i="8"/>
  <c r="P213" i="8"/>
  <c r="P928" i="8"/>
  <c r="P217" i="8"/>
  <c r="P929" i="8"/>
  <c r="P23" i="8"/>
  <c r="P732" i="8"/>
  <c r="P972" i="8"/>
  <c r="P755" i="8"/>
  <c r="P973" i="8"/>
  <c r="P26" i="8"/>
  <c r="P760" i="8"/>
  <c r="P975" i="8"/>
  <c r="P27" i="8"/>
  <c r="P743" i="8"/>
  <c r="P977" i="8"/>
  <c r="P749" i="8"/>
  <c r="P979" i="8"/>
  <c r="P28" i="8"/>
  <c r="P29" i="8"/>
  <c r="P435" i="8"/>
  <c r="P962" i="8"/>
  <c r="P445" i="8"/>
  <c r="P963" i="8"/>
  <c r="P30" i="8"/>
  <c r="P20" i="8"/>
  <c r="D789" i="8"/>
  <c r="M988" i="8"/>
  <c r="M32" i="8"/>
  <c r="M33" i="8"/>
  <c r="M992" i="8"/>
  <c r="M34" i="8"/>
  <c r="M993" i="8"/>
  <c r="M35" i="8"/>
  <c r="M994" i="8"/>
  <c r="M36" i="8"/>
  <c r="M995" i="8"/>
  <c r="M37" i="8"/>
  <c r="M996" i="8"/>
  <c r="M38" i="8"/>
  <c r="M997" i="8"/>
  <c r="M39" i="8"/>
  <c r="M998" i="8"/>
  <c r="M40" i="8"/>
  <c r="M999" i="8"/>
  <c r="M41" i="8"/>
  <c r="M31" i="8"/>
  <c r="N988" i="8"/>
  <c r="N32" i="8"/>
  <c r="N33" i="8"/>
  <c r="N992" i="8"/>
  <c r="N34" i="8"/>
  <c r="N993" i="8"/>
  <c r="N35" i="8"/>
  <c r="N994" i="8"/>
  <c r="N36" i="8"/>
  <c r="N995" i="8"/>
  <c r="N37" i="8"/>
  <c r="N996" i="8"/>
  <c r="N38" i="8"/>
  <c r="N997" i="8"/>
  <c r="N39" i="8"/>
  <c r="N998" i="8"/>
  <c r="N40" i="8"/>
  <c r="N999" i="8"/>
  <c r="N41" i="8"/>
  <c r="N31" i="8"/>
  <c r="O988" i="8"/>
  <c r="O32" i="8"/>
  <c r="O33" i="8"/>
  <c r="O992" i="8"/>
  <c r="O34" i="8"/>
  <c r="O993" i="8"/>
  <c r="O35" i="8"/>
  <c r="O994" i="8"/>
  <c r="O36" i="8"/>
  <c r="O995" i="8"/>
  <c r="O37" i="8"/>
  <c r="O996" i="8"/>
  <c r="O38" i="8"/>
  <c r="O997" i="8"/>
  <c r="O39" i="8"/>
  <c r="O998" i="8"/>
  <c r="O40" i="8"/>
  <c r="O999" i="8"/>
  <c r="O41" i="8"/>
  <c r="O31" i="8"/>
  <c r="P988" i="8"/>
  <c r="P32" i="8"/>
  <c r="P33" i="8"/>
  <c r="P992" i="8"/>
  <c r="P34" i="8"/>
  <c r="P993" i="8"/>
  <c r="P35" i="8"/>
  <c r="P994" i="8"/>
  <c r="P36" i="8"/>
  <c r="P995" i="8"/>
  <c r="P37" i="8"/>
  <c r="P996" i="8"/>
  <c r="P38" i="8"/>
  <c r="P997" i="8"/>
  <c r="P39" i="8"/>
  <c r="P998" i="8"/>
  <c r="P40" i="8"/>
  <c r="P999" i="8"/>
  <c r="P41" i="8"/>
  <c r="P31" i="8"/>
  <c r="C42" i="8"/>
  <c r="D42" i="8"/>
  <c r="E42" i="8"/>
  <c r="F42" i="8"/>
  <c r="C43" i="8"/>
  <c r="D43" i="8"/>
  <c r="E43" i="8"/>
  <c r="F43" i="8"/>
  <c r="C45" i="8"/>
  <c r="D45" i="8"/>
  <c r="E45" i="8"/>
  <c r="F45" i="8"/>
  <c r="C47" i="8"/>
  <c r="D47" i="8"/>
  <c r="E47" i="8"/>
  <c r="F47" i="8"/>
  <c r="C48" i="8"/>
  <c r="D48" i="8"/>
  <c r="E48" i="8"/>
  <c r="F48" i="8"/>
  <c r="C49" i="8"/>
  <c r="D49" i="8"/>
  <c r="E49" i="8"/>
  <c r="F49" i="8"/>
  <c r="C50" i="8"/>
  <c r="D50" i="8"/>
  <c r="E50" i="8"/>
  <c r="F50" i="8"/>
  <c r="C53" i="8"/>
  <c r="D53" i="8"/>
  <c r="E53" i="8"/>
  <c r="F53" i="8"/>
  <c r="C56" i="8"/>
  <c r="D56" i="8"/>
  <c r="E56" i="8"/>
  <c r="F56" i="8"/>
  <c r="C57" i="8"/>
  <c r="D57" i="8"/>
  <c r="E57" i="8"/>
  <c r="F57" i="8"/>
  <c r="A58" i="8"/>
  <c r="C58" i="8"/>
  <c r="D58" i="8"/>
  <c r="E58" i="8"/>
  <c r="F58" i="8"/>
  <c r="A59" i="8"/>
  <c r="C59" i="8"/>
  <c r="D59" i="8"/>
  <c r="E59" i="8"/>
  <c r="F59" i="8"/>
  <c r="A60" i="8"/>
  <c r="C60" i="8"/>
  <c r="D60" i="8"/>
  <c r="E60" i="8"/>
  <c r="F60" i="8"/>
  <c r="A61" i="8"/>
  <c r="C61" i="8"/>
  <c r="D61" i="8"/>
  <c r="E61" i="8"/>
  <c r="F61" i="8"/>
  <c r="A62" i="8"/>
  <c r="C62" i="8"/>
  <c r="D62" i="8"/>
  <c r="E62" i="8"/>
  <c r="F62" i="8"/>
  <c r="A63" i="8"/>
  <c r="C63" i="8"/>
  <c r="D63" i="8"/>
  <c r="E63" i="8"/>
  <c r="F63" i="8"/>
  <c r="C66" i="8"/>
  <c r="D66" i="8"/>
  <c r="E66" i="8"/>
  <c r="F66" i="8"/>
  <c r="C67" i="8"/>
  <c r="D67" i="8"/>
  <c r="E67" i="8"/>
  <c r="F67" i="8"/>
  <c r="C71" i="8"/>
  <c r="D71" i="8"/>
  <c r="E71" i="8"/>
  <c r="F71" i="8"/>
  <c r="C73" i="8"/>
  <c r="D73" i="8"/>
  <c r="E73" i="8"/>
  <c r="F73" i="8"/>
  <c r="C74" i="8"/>
  <c r="D74" i="8"/>
  <c r="E74" i="8"/>
  <c r="F74" i="8"/>
  <c r="C75" i="8"/>
  <c r="D75" i="8"/>
  <c r="E75" i="8"/>
  <c r="F75" i="8"/>
  <c r="C79" i="8"/>
  <c r="D79" i="8"/>
  <c r="E79" i="8"/>
  <c r="F79" i="8"/>
  <c r="C81" i="8"/>
  <c r="D81" i="8"/>
  <c r="E81" i="8"/>
  <c r="F81" i="8"/>
  <c r="C82" i="8"/>
  <c r="D82" i="8"/>
  <c r="E82" i="8"/>
  <c r="F82" i="8"/>
  <c r="C83" i="8"/>
  <c r="D83" i="8"/>
  <c r="E83" i="8"/>
  <c r="F83" i="8"/>
  <c r="H83" i="8"/>
  <c r="I83" i="8"/>
  <c r="J83" i="8"/>
  <c r="K83" i="8"/>
  <c r="H84" i="8"/>
  <c r="I84" i="8"/>
  <c r="J84" i="8"/>
  <c r="K84" i="8"/>
  <c r="C85" i="8"/>
  <c r="D85" i="8"/>
  <c r="E85" i="8"/>
  <c r="F85" i="8"/>
  <c r="C87" i="8"/>
  <c r="D87" i="8"/>
  <c r="E87" i="8"/>
  <c r="F87" i="8"/>
  <c r="C91" i="8"/>
  <c r="D91" i="8"/>
  <c r="E91" i="8"/>
  <c r="F91" i="8"/>
  <c r="H91" i="8"/>
  <c r="I91" i="8"/>
  <c r="J91" i="8"/>
  <c r="K91" i="8"/>
  <c r="C98" i="8"/>
  <c r="D98" i="8"/>
  <c r="E98" i="8"/>
  <c r="F98" i="8"/>
  <c r="C100" i="8"/>
  <c r="D100" i="8"/>
  <c r="C101" i="8"/>
  <c r="D101" i="8"/>
  <c r="C106" i="8"/>
  <c r="D106" i="8"/>
  <c r="E106" i="8"/>
  <c r="F106" i="8"/>
  <c r="C108" i="8"/>
  <c r="D108" i="8"/>
  <c r="C109" i="8"/>
  <c r="D109" i="8"/>
  <c r="C110" i="8"/>
  <c r="D110" i="8"/>
  <c r="E110" i="8"/>
  <c r="F110" i="8"/>
  <c r="H110" i="8"/>
  <c r="I110" i="8"/>
  <c r="J110" i="8"/>
  <c r="K110" i="8"/>
  <c r="H111" i="8"/>
  <c r="I111" i="8"/>
  <c r="J111" i="8"/>
  <c r="K111" i="8"/>
  <c r="C112" i="8"/>
  <c r="D112" i="8"/>
  <c r="C114" i="8"/>
  <c r="D114" i="8"/>
  <c r="E114" i="8"/>
  <c r="F114" i="8"/>
  <c r="C118" i="8"/>
  <c r="D118" i="8"/>
  <c r="E118" i="8"/>
  <c r="F118" i="8"/>
  <c r="H118" i="8"/>
  <c r="I118" i="8"/>
  <c r="J118" i="8"/>
  <c r="K118" i="8"/>
  <c r="C120" i="8"/>
  <c r="D120" i="8"/>
  <c r="E120" i="8"/>
  <c r="F120" i="8"/>
  <c r="C121" i="8"/>
  <c r="D121" i="8"/>
  <c r="E121" i="8"/>
  <c r="F121" i="8"/>
  <c r="C125" i="8"/>
  <c r="D125" i="8"/>
  <c r="E125" i="8"/>
  <c r="F125" i="8"/>
  <c r="C127" i="8"/>
  <c r="D127" i="8"/>
  <c r="E127" i="8"/>
  <c r="F127" i="8"/>
  <c r="C128" i="8"/>
  <c r="D128" i="8"/>
  <c r="E128" i="8"/>
  <c r="F128" i="8"/>
  <c r="C129" i="8"/>
  <c r="D129" i="8"/>
  <c r="E129" i="8"/>
  <c r="F129" i="8"/>
  <c r="C130" i="8"/>
  <c r="D130" i="8"/>
  <c r="E130" i="8"/>
  <c r="F130" i="8"/>
  <c r="C134" i="8"/>
  <c r="D134" i="8"/>
  <c r="E134" i="8"/>
  <c r="F134" i="8"/>
  <c r="C136" i="8"/>
  <c r="D136" i="8"/>
  <c r="E136" i="8"/>
  <c r="F136" i="8"/>
  <c r="C137" i="8"/>
  <c r="D137" i="8"/>
  <c r="E137" i="8"/>
  <c r="F137" i="8"/>
  <c r="C138" i="8"/>
  <c r="D138" i="8"/>
  <c r="E138" i="8"/>
  <c r="F138" i="8"/>
  <c r="H138" i="8"/>
  <c r="I138" i="8"/>
  <c r="J138" i="8"/>
  <c r="K138" i="8"/>
  <c r="H139" i="8"/>
  <c r="I139" i="8"/>
  <c r="J139" i="8"/>
  <c r="K139" i="8"/>
  <c r="C140" i="8"/>
  <c r="D140" i="8"/>
  <c r="E140" i="8"/>
  <c r="F140" i="8"/>
  <c r="C142" i="8"/>
  <c r="D142" i="8"/>
  <c r="E142" i="8"/>
  <c r="F142" i="8"/>
  <c r="C146" i="8"/>
  <c r="D146" i="8"/>
  <c r="E146" i="8"/>
  <c r="F146" i="8"/>
  <c r="H146" i="8"/>
  <c r="I146" i="8"/>
  <c r="J146" i="8"/>
  <c r="K146" i="8"/>
  <c r="C148" i="8"/>
  <c r="D148" i="8"/>
  <c r="E148" i="8"/>
  <c r="F148" i="8"/>
  <c r="C149" i="8"/>
  <c r="D149" i="8"/>
  <c r="E149" i="8"/>
  <c r="F149" i="8"/>
  <c r="C153" i="8"/>
  <c r="D153" i="8"/>
  <c r="E153" i="8"/>
  <c r="F153" i="8"/>
  <c r="C155" i="8"/>
  <c r="D155" i="8"/>
  <c r="E155" i="8"/>
  <c r="F155" i="8"/>
  <c r="C156" i="8"/>
  <c r="D156" i="8"/>
  <c r="E156" i="8"/>
  <c r="F156" i="8"/>
  <c r="C157" i="8"/>
  <c r="D157" i="8"/>
  <c r="E157" i="8"/>
  <c r="F157" i="8"/>
  <c r="C158" i="8"/>
  <c r="D158" i="8"/>
  <c r="E158" i="8"/>
  <c r="F158" i="8"/>
  <c r="C162" i="8"/>
  <c r="D162" i="8"/>
  <c r="E162" i="8"/>
  <c r="F162" i="8"/>
  <c r="C164" i="8"/>
  <c r="D164" i="8"/>
  <c r="E164" i="8"/>
  <c r="F164" i="8"/>
  <c r="C165" i="8"/>
  <c r="D165" i="8"/>
  <c r="E165" i="8"/>
  <c r="F165" i="8"/>
  <c r="C166" i="8"/>
  <c r="D166" i="8"/>
  <c r="E166" i="8"/>
  <c r="F166" i="8"/>
  <c r="H166" i="8"/>
  <c r="I166" i="8"/>
  <c r="J166" i="8"/>
  <c r="K166" i="8"/>
  <c r="H167" i="8"/>
  <c r="I167" i="8"/>
  <c r="J167" i="8"/>
  <c r="K167" i="8"/>
  <c r="C168" i="8"/>
  <c r="D168" i="8"/>
  <c r="E168" i="8"/>
  <c r="F168" i="8"/>
  <c r="C170" i="8"/>
  <c r="D170" i="8"/>
  <c r="E170" i="8"/>
  <c r="F170" i="8"/>
  <c r="C174" i="8"/>
  <c r="D174" i="8"/>
  <c r="E174" i="8"/>
  <c r="F174" i="8"/>
  <c r="H174" i="8"/>
  <c r="I174" i="8"/>
  <c r="J174" i="8"/>
  <c r="K174" i="8"/>
  <c r="C175" i="8"/>
  <c r="D175" i="8"/>
  <c r="E175" i="8"/>
  <c r="F175" i="8"/>
  <c r="C185" i="8"/>
  <c r="D185" i="8"/>
  <c r="E185" i="8"/>
  <c r="F185" i="8"/>
  <c r="C188" i="8"/>
  <c r="D188" i="8"/>
  <c r="E188" i="8"/>
  <c r="F188" i="8"/>
  <c r="C190" i="8"/>
  <c r="D190" i="8"/>
  <c r="E190" i="8"/>
  <c r="F190" i="8"/>
  <c r="H190" i="8"/>
  <c r="I190" i="8"/>
  <c r="J190" i="8"/>
  <c r="K190" i="8"/>
  <c r="C192" i="8"/>
  <c r="C193" i="8"/>
  <c r="D193" i="8"/>
  <c r="E193" i="8"/>
  <c r="F193" i="8"/>
  <c r="C196" i="8"/>
  <c r="D196" i="8"/>
  <c r="E196" i="8"/>
  <c r="F196" i="8"/>
  <c r="C201" i="8"/>
  <c r="D201" i="8"/>
  <c r="E201" i="8"/>
  <c r="F201" i="8"/>
  <c r="H201" i="8"/>
  <c r="I201" i="8"/>
  <c r="J201" i="8"/>
  <c r="K201" i="8"/>
  <c r="C203" i="8"/>
  <c r="D203" i="8"/>
  <c r="E203" i="8"/>
  <c r="F203" i="8"/>
  <c r="C206" i="8"/>
  <c r="C209" i="8"/>
  <c r="D209" i="8"/>
  <c r="E209" i="8"/>
  <c r="F209" i="8"/>
  <c r="C212" i="8"/>
  <c r="C214" i="8"/>
  <c r="D214" i="8"/>
  <c r="E214" i="8"/>
  <c r="F214" i="8"/>
  <c r="H214" i="8"/>
  <c r="I214" i="8"/>
  <c r="J214" i="8"/>
  <c r="K214" i="8"/>
  <c r="A218" i="8"/>
  <c r="C219" i="8"/>
  <c r="D219" i="8"/>
  <c r="E219" i="8"/>
  <c r="F219" i="8"/>
  <c r="A224" i="8"/>
  <c r="C225" i="8"/>
  <c r="D225" i="8"/>
  <c r="E225" i="8"/>
  <c r="F225" i="8"/>
  <c r="C232" i="8"/>
  <c r="D232" i="8"/>
  <c r="E232" i="8"/>
  <c r="F232" i="8"/>
  <c r="A234" i="8"/>
  <c r="C235" i="8"/>
  <c r="D235" i="8"/>
  <c r="E235" i="8"/>
  <c r="F235" i="8"/>
  <c r="D240" i="8"/>
  <c r="E240" i="8"/>
  <c r="C245" i="8"/>
  <c r="D245" i="8"/>
  <c r="F245" i="8"/>
  <c r="C247" i="8"/>
  <c r="D247" i="8"/>
  <c r="E247" i="8"/>
  <c r="F247" i="8"/>
  <c r="C249" i="8"/>
  <c r="D249" i="8"/>
  <c r="F249" i="8"/>
  <c r="C252" i="8"/>
  <c r="D252" i="8"/>
  <c r="E252" i="8"/>
  <c r="F252" i="8"/>
  <c r="C254" i="8"/>
  <c r="D254" i="8"/>
  <c r="E254" i="8"/>
  <c r="F254" i="8"/>
  <c r="C256" i="8"/>
  <c r="D256" i="8"/>
  <c r="E256" i="8"/>
  <c r="F256" i="8"/>
  <c r="C259" i="8"/>
  <c r="D259" i="8"/>
  <c r="E259" i="8"/>
  <c r="F259" i="8"/>
  <c r="C261" i="8"/>
  <c r="D261" i="8"/>
  <c r="E261" i="8"/>
  <c r="F261" i="8"/>
  <c r="C263" i="8"/>
  <c r="D263" i="8"/>
  <c r="E263" i="8"/>
  <c r="F263" i="8"/>
  <c r="E268" i="8"/>
  <c r="E275" i="8"/>
  <c r="F275" i="8"/>
  <c r="C280" i="8"/>
  <c r="D280" i="8"/>
  <c r="E280" i="8"/>
  <c r="F280" i="8"/>
  <c r="C282" i="8"/>
  <c r="D282" i="8"/>
  <c r="E282" i="8"/>
  <c r="F282" i="8"/>
  <c r="C284" i="8"/>
  <c r="D284" i="8"/>
  <c r="E284" i="8"/>
  <c r="F284" i="8"/>
  <c r="C287" i="8"/>
  <c r="C289" i="8"/>
  <c r="E289" i="8"/>
  <c r="C291" i="8"/>
  <c r="C294" i="8"/>
  <c r="C296" i="8"/>
  <c r="E296" i="8"/>
  <c r="C298" i="8"/>
  <c r="C301" i="8"/>
  <c r="D301" i="8"/>
  <c r="E301" i="8"/>
  <c r="F301" i="8"/>
  <c r="C302" i="8"/>
  <c r="D302" i="8"/>
  <c r="E302" i="8"/>
  <c r="F302" i="8"/>
  <c r="C304" i="8"/>
  <c r="D304" i="8"/>
  <c r="E304" i="8"/>
  <c r="F304" i="8"/>
  <c r="C306" i="8"/>
  <c r="D306" i="8"/>
  <c r="E306" i="8"/>
  <c r="F306" i="8"/>
  <c r="C308" i="8"/>
  <c r="D308" i="8"/>
  <c r="E308" i="8"/>
  <c r="F308" i="8"/>
  <c r="C311" i="8"/>
  <c r="D311" i="8"/>
  <c r="E311" i="8"/>
  <c r="F311" i="8"/>
  <c r="C312" i="8"/>
  <c r="D312" i="8"/>
  <c r="C314" i="8"/>
  <c r="D314" i="8"/>
  <c r="C316" i="8"/>
  <c r="D316" i="8"/>
  <c r="E316" i="8"/>
  <c r="C318" i="8"/>
  <c r="D318" i="8"/>
  <c r="C321" i="8"/>
  <c r="D321" i="8"/>
  <c r="E321" i="8"/>
  <c r="F321" i="8"/>
  <c r="C322" i="8"/>
  <c r="E322" i="8"/>
  <c r="F322" i="8"/>
  <c r="C324" i="8"/>
  <c r="E324" i="8"/>
  <c r="F324" i="8"/>
  <c r="C326" i="8"/>
  <c r="E326" i="8"/>
  <c r="C328" i="8"/>
  <c r="E328" i="8"/>
  <c r="C331" i="8"/>
  <c r="D331" i="8"/>
  <c r="E331" i="8"/>
  <c r="F331" i="8"/>
  <c r="C332" i="8"/>
  <c r="D332" i="8"/>
  <c r="C334" i="8"/>
  <c r="D334" i="8"/>
  <c r="C336" i="8"/>
  <c r="D336" i="8"/>
  <c r="E336" i="8"/>
  <c r="C338" i="8"/>
  <c r="D338" i="8"/>
  <c r="C341" i="8"/>
  <c r="D341" i="8"/>
  <c r="E341" i="8"/>
  <c r="F341" i="8"/>
  <c r="C346" i="8"/>
  <c r="E346" i="8"/>
  <c r="F346" i="8"/>
  <c r="C351" i="8"/>
  <c r="D351" i="8"/>
  <c r="E351" i="8"/>
  <c r="F351" i="8"/>
  <c r="C352" i="8"/>
  <c r="D352" i="8"/>
  <c r="E352" i="8"/>
  <c r="F352" i="8"/>
  <c r="C354" i="8"/>
  <c r="D354" i="8"/>
  <c r="E354" i="8"/>
  <c r="F354" i="8"/>
  <c r="C356" i="8"/>
  <c r="D356" i="8"/>
  <c r="E356" i="8"/>
  <c r="F356" i="8"/>
  <c r="C358" i="8"/>
  <c r="D358" i="8"/>
  <c r="E358" i="8"/>
  <c r="F358" i="8"/>
  <c r="C360" i="8"/>
  <c r="D360" i="8"/>
  <c r="E360" i="8"/>
  <c r="F360" i="8"/>
  <c r="C362" i="8"/>
  <c r="D362" i="8"/>
  <c r="E362" i="8"/>
  <c r="F362" i="8"/>
  <c r="C363" i="8"/>
  <c r="E363" i="8"/>
  <c r="F363" i="8"/>
  <c r="C365" i="8"/>
  <c r="E365" i="8"/>
  <c r="F365" i="8"/>
  <c r="C367" i="8"/>
  <c r="C369" i="8"/>
  <c r="C371" i="8"/>
  <c r="D371" i="8"/>
  <c r="E371" i="8"/>
  <c r="F371" i="8"/>
  <c r="C373" i="8"/>
  <c r="D373" i="8"/>
  <c r="E373" i="8"/>
  <c r="F373" i="8"/>
  <c r="C374" i="8"/>
  <c r="E374" i="8"/>
  <c r="C376" i="8"/>
  <c r="E376" i="8"/>
  <c r="C378" i="8"/>
  <c r="C380" i="8"/>
  <c r="C383" i="8"/>
  <c r="D383" i="8"/>
  <c r="E383" i="8"/>
  <c r="F383" i="8"/>
  <c r="C384" i="8"/>
  <c r="D384" i="8"/>
  <c r="E384" i="8"/>
  <c r="F384" i="8"/>
  <c r="C386" i="8"/>
  <c r="D386" i="8"/>
  <c r="E386" i="8"/>
  <c r="F386" i="8"/>
  <c r="C388" i="8"/>
  <c r="D388" i="8"/>
  <c r="C390" i="8"/>
  <c r="D390" i="8"/>
  <c r="E390" i="8"/>
  <c r="F390" i="8"/>
  <c r="A392" i="8"/>
  <c r="C393" i="8"/>
  <c r="D393" i="8"/>
  <c r="E393" i="8"/>
  <c r="F393" i="8"/>
  <c r="C396" i="8"/>
  <c r="D396" i="8"/>
  <c r="A398" i="8"/>
  <c r="C399" i="8"/>
  <c r="D399" i="8"/>
  <c r="E399" i="8"/>
  <c r="F399" i="8"/>
  <c r="C402" i="8"/>
  <c r="D402" i="8"/>
  <c r="E402" i="8"/>
  <c r="C405" i="8"/>
  <c r="D405" i="8"/>
  <c r="E405" i="8"/>
  <c r="C408" i="8"/>
  <c r="D408" i="8"/>
  <c r="E408" i="8"/>
  <c r="C411" i="8"/>
  <c r="D411" i="8"/>
  <c r="E411" i="8"/>
  <c r="A413" i="8"/>
  <c r="C414" i="8"/>
  <c r="D414" i="8"/>
  <c r="E414" i="8"/>
  <c r="F414" i="8"/>
  <c r="A416" i="8"/>
  <c r="C417" i="8"/>
  <c r="D417" i="8"/>
  <c r="E417" i="8"/>
  <c r="F417" i="8"/>
  <c r="A419" i="8"/>
  <c r="C419" i="8"/>
  <c r="D419" i="8"/>
  <c r="E419" i="8"/>
  <c r="F419" i="8"/>
  <c r="C421" i="8"/>
  <c r="D421" i="8"/>
  <c r="E421" i="8"/>
  <c r="F421" i="8"/>
  <c r="A423" i="8"/>
  <c r="C423" i="8"/>
  <c r="D423" i="8"/>
  <c r="E423" i="8"/>
  <c r="F423" i="8"/>
  <c r="C425" i="8"/>
  <c r="D425" i="8"/>
  <c r="E425" i="8"/>
  <c r="F425" i="8"/>
  <c r="A428" i="8"/>
  <c r="C428" i="8"/>
  <c r="D428" i="8"/>
  <c r="E428" i="8"/>
  <c r="F428" i="8"/>
  <c r="C429" i="8"/>
  <c r="D429" i="8"/>
  <c r="E429" i="8"/>
  <c r="F429" i="8"/>
  <c r="C430" i="8"/>
  <c r="D430" i="8"/>
  <c r="E430" i="8"/>
  <c r="F430" i="8"/>
  <c r="C431" i="8"/>
  <c r="D431" i="8"/>
  <c r="E431" i="8"/>
  <c r="F431" i="8"/>
  <c r="C432" i="8"/>
  <c r="D432" i="8"/>
  <c r="E432" i="8"/>
  <c r="F432" i="8"/>
  <c r="C433" i="8"/>
  <c r="D433" i="8"/>
  <c r="E433" i="8"/>
  <c r="F433" i="8"/>
  <c r="C434" i="8"/>
  <c r="D434" i="8"/>
  <c r="E434" i="8"/>
  <c r="F434" i="8"/>
  <c r="C436" i="8"/>
  <c r="D436" i="8"/>
  <c r="E436" i="8"/>
  <c r="F436" i="8"/>
  <c r="C438" i="8"/>
  <c r="D438" i="8"/>
  <c r="E438" i="8"/>
  <c r="F438" i="8"/>
  <c r="C439" i="8"/>
  <c r="D439" i="8"/>
  <c r="E439" i="8"/>
  <c r="F439" i="8"/>
  <c r="C440" i="8"/>
  <c r="D440" i="8"/>
  <c r="E440" i="8"/>
  <c r="F440" i="8"/>
  <c r="C441" i="8"/>
  <c r="D441" i="8"/>
  <c r="E441" i="8"/>
  <c r="F441" i="8"/>
  <c r="C442" i="8"/>
  <c r="D442" i="8"/>
  <c r="E442" i="8"/>
  <c r="F442" i="8"/>
  <c r="C443" i="8"/>
  <c r="D443" i="8"/>
  <c r="E443" i="8"/>
  <c r="F443" i="8"/>
  <c r="C444" i="8"/>
  <c r="D444" i="8"/>
  <c r="E444" i="8"/>
  <c r="F444" i="8"/>
  <c r="C446" i="8"/>
  <c r="D446" i="8"/>
  <c r="E446" i="8"/>
  <c r="F446" i="8"/>
  <c r="C449" i="8"/>
  <c r="D449" i="8"/>
  <c r="E449" i="8"/>
  <c r="F449" i="8"/>
  <c r="C458" i="8"/>
  <c r="D458" i="8"/>
  <c r="E458" i="8"/>
  <c r="F458" i="8"/>
  <c r="D459" i="8"/>
  <c r="D461" i="8"/>
  <c r="D463" i="8"/>
  <c r="C467" i="8"/>
  <c r="D467" i="8"/>
  <c r="E467" i="8"/>
  <c r="F467" i="8"/>
  <c r="C476" i="8"/>
  <c r="D476" i="8"/>
  <c r="E476" i="8"/>
  <c r="F476" i="8"/>
  <c r="C485" i="8"/>
  <c r="D485" i="8"/>
  <c r="E485" i="8"/>
  <c r="F485" i="8"/>
  <c r="F488" i="8"/>
  <c r="F490" i="8"/>
  <c r="C494" i="8"/>
  <c r="D494" i="8"/>
  <c r="E494" i="8"/>
  <c r="F494" i="8"/>
  <c r="C495" i="8"/>
  <c r="E495" i="8"/>
  <c r="F495" i="8"/>
  <c r="C497" i="8"/>
  <c r="E497" i="8"/>
  <c r="F497" i="8"/>
  <c r="C499" i="8"/>
  <c r="E499" i="8"/>
  <c r="F499" i="8"/>
  <c r="C510" i="8"/>
  <c r="C511" i="8"/>
  <c r="C593" i="8"/>
  <c r="D593" i="8"/>
  <c r="E593" i="8"/>
  <c r="F593" i="8"/>
  <c r="C608" i="8"/>
  <c r="F608" i="8"/>
  <c r="C620" i="8"/>
  <c r="C626" i="8"/>
  <c r="E626" i="8"/>
  <c r="F626" i="8"/>
  <c r="C632" i="8"/>
  <c r="E632" i="8"/>
  <c r="F632" i="8"/>
  <c r="C636" i="8"/>
  <c r="D636" i="8"/>
  <c r="E636" i="8"/>
  <c r="F636" i="8"/>
  <c r="C638" i="8"/>
  <c r="E638" i="8"/>
  <c r="F638" i="8"/>
  <c r="C639" i="8"/>
  <c r="E639" i="8"/>
  <c r="F639" i="8"/>
  <c r="C641" i="8"/>
  <c r="E641" i="8"/>
  <c r="F641" i="8"/>
  <c r="C644" i="8"/>
  <c r="D644" i="8"/>
  <c r="E644" i="8"/>
  <c r="F644" i="8"/>
  <c r="C645" i="8"/>
  <c r="D645" i="8"/>
  <c r="E645" i="8"/>
  <c r="F645" i="8"/>
  <c r="H645" i="8"/>
  <c r="I645" i="8"/>
  <c r="J645" i="8"/>
  <c r="K645" i="8"/>
  <c r="C647" i="8"/>
  <c r="D647" i="8"/>
  <c r="E647" i="8"/>
  <c r="F647" i="8"/>
  <c r="H647" i="8"/>
  <c r="I647" i="8"/>
  <c r="J647" i="8"/>
  <c r="K647" i="8"/>
  <c r="C648" i="8"/>
  <c r="D648" i="8"/>
  <c r="E648" i="8"/>
  <c r="F648" i="8"/>
  <c r="C650" i="8"/>
  <c r="D650" i="8"/>
  <c r="E650" i="8"/>
  <c r="F650" i="8"/>
  <c r="C651" i="8"/>
  <c r="D651" i="8"/>
  <c r="E651" i="8"/>
  <c r="F651" i="8"/>
  <c r="H651" i="8"/>
  <c r="I651" i="8"/>
  <c r="J651" i="8"/>
  <c r="K651" i="8"/>
  <c r="C653" i="8"/>
  <c r="D653" i="8"/>
  <c r="E653" i="8"/>
  <c r="F653" i="8"/>
  <c r="H653" i="8"/>
  <c r="I653" i="8"/>
  <c r="J653" i="8"/>
  <c r="K653" i="8"/>
  <c r="C654" i="8"/>
  <c r="D654" i="8"/>
  <c r="E654" i="8"/>
  <c r="F654" i="8"/>
  <c r="C656" i="8"/>
  <c r="D656" i="8"/>
  <c r="E656" i="8"/>
  <c r="F656" i="8"/>
  <c r="C657" i="8"/>
  <c r="D657" i="8"/>
  <c r="F657" i="8"/>
  <c r="H657" i="8"/>
  <c r="I657" i="8"/>
  <c r="K657" i="8"/>
  <c r="C659" i="8"/>
  <c r="D659" i="8"/>
  <c r="F659" i="8"/>
  <c r="H659" i="8"/>
  <c r="I659" i="8"/>
  <c r="K659" i="8"/>
  <c r="C660" i="8"/>
  <c r="D660" i="8"/>
  <c r="F660" i="8"/>
  <c r="C663" i="8"/>
  <c r="D663" i="8"/>
  <c r="E663" i="8"/>
  <c r="F663" i="8"/>
  <c r="H663" i="8"/>
  <c r="I663" i="8"/>
  <c r="J663" i="8"/>
  <c r="K663" i="8"/>
  <c r="E669" i="8"/>
  <c r="F669" i="8"/>
  <c r="C672" i="8"/>
  <c r="D672" i="8"/>
  <c r="E672" i="8"/>
  <c r="F672" i="8"/>
  <c r="C675" i="8"/>
  <c r="D675" i="8"/>
  <c r="E675" i="8"/>
  <c r="F675" i="8"/>
  <c r="C677" i="8"/>
  <c r="D677" i="8"/>
  <c r="E677" i="8"/>
  <c r="F677" i="8"/>
  <c r="C679" i="8"/>
  <c r="E679" i="8"/>
  <c r="F679" i="8"/>
  <c r="C680" i="8"/>
  <c r="E680" i="8"/>
  <c r="F680" i="8"/>
  <c r="C682" i="8"/>
  <c r="D682" i="8"/>
  <c r="E682" i="8"/>
  <c r="F682" i="8"/>
  <c r="C684" i="8"/>
  <c r="E684" i="8"/>
  <c r="F684" i="8"/>
  <c r="C685" i="8"/>
  <c r="E685" i="8"/>
  <c r="F685" i="8"/>
  <c r="C687" i="8"/>
  <c r="D687" i="8"/>
  <c r="E687" i="8"/>
  <c r="F687" i="8"/>
  <c r="C689" i="8"/>
  <c r="E689" i="8"/>
  <c r="F689" i="8"/>
  <c r="H689" i="8"/>
  <c r="J689" i="8"/>
  <c r="K689" i="8"/>
  <c r="C690" i="8"/>
  <c r="E690" i="8"/>
  <c r="F690" i="8"/>
  <c r="C692" i="8"/>
  <c r="D692" i="8"/>
  <c r="E692" i="8"/>
  <c r="F692" i="8"/>
  <c r="C694" i="8"/>
  <c r="D694" i="8"/>
  <c r="E694" i="8"/>
  <c r="F694" i="8"/>
  <c r="C695" i="8"/>
  <c r="D695" i="8"/>
  <c r="E695" i="8"/>
  <c r="F695" i="8"/>
  <c r="C697" i="8"/>
  <c r="D697" i="8"/>
  <c r="E697" i="8"/>
  <c r="F697" i="8"/>
  <c r="C699" i="8"/>
  <c r="D699" i="8"/>
  <c r="E699" i="8"/>
  <c r="F699" i="8"/>
  <c r="C700" i="8"/>
  <c r="D700" i="8"/>
  <c r="E700" i="8"/>
  <c r="F700" i="8"/>
  <c r="C704" i="8"/>
  <c r="D704" i="8"/>
  <c r="E704" i="8"/>
  <c r="F704" i="8"/>
  <c r="H704" i="8"/>
  <c r="I704" i="8"/>
  <c r="J704" i="8"/>
  <c r="K704" i="8"/>
  <c r="C705" i="8"/>
  <c r="D705" i="8"/>
  <c r="E705" i="8"/>
  <c r="F705" i="8"/>
  <c r="H705" i="8"/>
  <c r="I705" i="8"/>
  <c r="J705" i="8"/>
  <c r="K705" i="8"/>
  <c r="C706" i="8"/>
  <c r="D706" i="8"/>
  <c r="E706" i="8"/>
  <c r="F706" i="8"/>
  <c r="H706" i="8"/>
  <c r="I706" i="8"/>
  <c r="J706" i="8"/>
  <c r="K706" i="8"/>
  <c r="C707" i="8"/>
  <c r="D707" i="8"/>
  <c r="E707" i="8"/>
  <c r="F707" i="8"/>
  <c r="A709" i="8"/>
  <c r="C710" i="8"/>
  <c r="D710" i="8"/>
  <c r="E710" i="8"/>
  <c r="F710" i="8"/>
  <c r="H710" i="8"/>
  <c r="I710" i="8"/>
  <c r="J710" i="8"/>
  <c r="K710" i="8"/>
  <c r="C711" i="8"/>
  <c r="D711" i="8"/>
  <c r="E711" i="8"/>
  <c r="F711" i="8"/>
  <c r="H711" i="8"/>
  <c r="I711" i="8"/>
  <c r="J711" i="8"/>
  <c r="K711" i="8"/>
  <c r="C712" i="8"/>
  <c r="D712" i="8"/>
  <c r="E712" i="8"/>
  <c r="F712" i="8"/>
  <c r="H712" i="8"/>
  <c r="I712" i="8"/>
  <c r="J712" i="8"/>
  <c r="K712" i="8"/>
  <c r="C713" i="8"/>
  <c r="D713" i="8"/>
  <c r="E713" i="8"/>
  <c r="F713" i="8"/>
  <c r="C716" i="8"/>
  <c r="D716" i="8"/>
  <c r="E716" i="8"/>
  <c r="F716" i="8"/>
  <c r="H716" i="8"/>
  <c r="I716" i="8"/>
  <c r="J716" i="8"/>
  <c r="K716" i="8"/>
  <c r="C717" i="8"/>
  <c r="D717" i="8"/>
  <c r="E717" i="8"/>
  <c r="F717" i="8"/>
  <c r="H717" i="8"/>
  <c r="I717" i="8"/>
  <c r="J717" i="8"/>
  <c r="K717" i="8"/>
  <c r="C718" i="8"/>
  <c r="D718" i="8"/>
  <c r="E718" i="8"/>
  <c r="F718" i="8"/>
  <c r="H718" i="8"/>
  <c r="I718" i="8"/>
  <c r="J718" i="8"/>
  <c r="K718" i="8"/>
  <c r="C719" i="8"/>
  <c r="D719" i="8"/>
  <c r="E719" i="8"/>
  <c r="F719" i="8"/>
  <c r="A721" i="8"/>
  <c r="C722" i="8"/>
  <c r="D722" i="8"/>
  <c r="E722" i="8"/>
  <c r="F722" i="8"/>
  <c r="H722" i="8"/>
  <c r="I722" i="8"/>
  <c r="J722" i="8"/>
  <c r="K722" i="8"/>
  <c r="C723" i="8"/>
  <c r="D723" i="8"/>
  <c r="E723" i="8"/>
  <c r="F723" i="8"/>
  <c r="H723" i="8"/>
  <c r="I723" i="8"/>
  <c r="J723" i="8"/>
  <c r="K723" i="8"/>
  <c r="A728" i="8"/>
  <c r="C728" i="8"/>
  <c r="D728" i="8"/>
  <c r="E728" i="8"/>
  <c r="F728" i="8"/>
  <c r="H728" i="8"/>
  <c r="I728" i="8"/>
  <c r="J728" i="8"/>
  <c r="K728" i="8"/>
  <c r="C730" i="8"/>
  <c r="D730" i="8"/>
  <c r="E730" i="8"/>
  <c r="F730" i="8"/>
  <c r="H730" i="8"/>
  <c r="I730" i="8"/>
  <c r="J730" i="8"/>
  <c r="K730" i="8"/>
  <c r="C731" i="8"/>
  <c r="D731" i="8"/>
  <c r="E731" i="8"/>
  <c r="F731" i="8"/>
  <c r="C733" i="8"/>
  <c r="D733" i="8"/>
  <c r="H733" i="8"/>
  <c r="I733" i="8"/>
  <c r="C735" i="8"/>
  <c r="D735" i="8"/>
  <c r="H735" i="8"/>
  <c r="I735" i="8"/>
  <c r="C736" i="8"/>
  <c r="D736" i="8"/>
  <c r="C738" i="8"/>
  <c r="D738" i="8"/>
  <c r="E738" i="8"/>
  <c r="F738" i="8"/>
  <c r="C739" i="8"/>
  <c r="D739" i="8"/>
  <c r="E739" i="8"/>
  <c r="F739" i="8"/>
  <c r="H739" i="8"/>
  <c r="I739" i="8"/>
  <c r="J739" i="8"/>
  <c r="K739" i="8"/>
  <c r="C741" i="8"/>
  <c r="D741" i="8"/>
  <c r="E741" i="8"/>
  <c r="F741" i="8"/>
  <c r="H741" i="8"/>
  <c r="I741" i="8"/>
  <c r="J741" i="8"/>
  <c r="K741" i="8"/>
  <c r="C742" i="8"/>
  <c r="D742" i="8"/>
  <c r="E742" i="8"/>
  <c r="F742" i="8"/>
  <c r="C744" i="8"/>
  <c r="D744" i="8"/>
  <c r="E744" i="8"/>
  <c r="F744" i="8"/>
  <c r="C745" i="8"/>
  <c r="D745" i="8"/>
  <c r="E745" i="8"/>
  <c r="F745" i="8"/>
  <c r="H745" i="8"/>
  <c r="I745" i="8"/>
  <c r="J745" i="8"/>
  <c r="K745" i="8"/>
  <c r="C747" i="8"/>
  <c r="D747" i="8"/>
  <c r="E747" i="8"/>
  <c r="F747" i="8"/>
  <c r="H747" i="8"/>
  <c r="I747" i="8"/>
  <c r="J747" i="8"/>
  <c r="K747" i="8"/>
  <c r="C748" i="8"/>
  <c r="D748" i="8"/>
  <c r="E748" i="8"/>
  <c r="F748" i="8"/>
  <c r="C750" i="8"/>
  <c r="D750" i="8"/>
  <c r="E750" i="8"/>
  <c r="F750" i="8"/>
  <c r="C751" i="8"/>
  <c r="D751" i="8"/>
  <c r="E751" i="8"/>
  <c r="F751" i="8"/>
  <c r="H751" i="8"/>
  <c r="I751" i="8"/>
  <c r="J751" i="8"/>
  <c r="K751" i="8"/>
  <c r="C752" i="8"/>
  <c r="D752" i="8"/>
  <c r="E752" i="8"/>
  <c r="F752" i="8"/>
  <c r="H752" i="8"/>
  <c r="I752" i="8"/>
  <c r="J752" i="8"/>
  <c r="K752" i="8"/>
  <c r="C753" i="8"/>
  <c r="D753" i="8"/>
  <c r="E753" i="8"/>
  <c r="F753" i="8"/>
  <c r="H753" i="8"/>
  <c r="I753" i="8"/>
  <c r="J753" i="8"/>
  <c r="K753" i="8"/>
  <c r="C754" i="8"/>
  <c r="D754" i="8"/>
  <c r="E754" i="8"/>
  <c r="F754" i="8"/>
  <c r="C756" i="8"/>
  <c r="D756" i="8"/>
  <c r="E756" i="8"/>
  <c r="F756" i="8"/>
  <c r="H756" i="8"/>
  <c r="I756" i="8"/>
  <c r="J756" i="8"/>
  <c r="K756" i="8"/>
  <c r="C758" i="8"/>
  <c r="D758" i="8"/>
  <c r="E758" i="8"/>
  <c r="F758" i="8"/>
  <c r="H758" i="8"/>
  <c r="I758" i="8"/>
  <c r="J758" i="8"/>
  <c r="K758" i="8"/>
  <c r="C759" i="8"/>
  <c r="D759" i="8"/>
  <c r="E759" i="8"/>
  <c r="F759" i="8"/>
  <c r="H759" i="8"/>
  <c r="I759" i="8"/>
  <c r="J759" i="8"/>
  <c r="K759" i="8"/>
  <c r="A761" i="8"/>
  <c r="C761" i="8"/>
  <c r="D761" i="8"/>
  <c r="E761" i="8"/>
  <c r="F761" i="8"/>
  <c r="C763" i="8"/>
  <c r="D763" i="8"/>
  <c r="E763" i="8"/>
  <c r="F763" i="8"/>
  <c r="H763" i="8"/>
  <c r="I763" i="8"/>
  <c r="J763" i="8"/>
  <c r="K763" i="8"/>
  <c r="C764" i="8"/>
  <c r="D764" i="8"/>
  <c r="E764" i="8"/>
  <c r="F764" i="8"/>
  <c r="H764" i="8"/>
  <c r="I764" i="8"/>
  <c r="J764" i="8"/>
  <c r="K764" i="8"/>
  <c r="C766" i="8"/>
  <c r="D766" i="8"/>
  <c r="E766" i="8"/>
  <c r="F766" i="8"/>
  <c r="F769" i="8"/>
  <c r="A772" i="8"/>
  <c r="A773" i="8"/>
  <c r="A774" i="8"/>
  <c r="A775" i="8"/>
  <c r="A776" i="8"/>
  <c r="A777" i="8"/>
  <c r="C777" i="8"/>
  <c r="A782" i="8"/>
  <c r="A783" i="8"/>
  <c r="A784" i="8"/>
  <c r="A785" i="8"/>
  <c r="A786" i="8"/>
  <c r="C786" i="8"/>
  <c r="C789" i="8"/>
  <c r="E789" i="8"/>
  <c r="F789" i="8"/>
  <c r="A791" i="8"/>
  <c r="A792" i="8"/>
  <c r="A793" i="8"/>
  <c r="A794" i="8"/>
  <c r="A795" i="8"/>
  <c r="A796" i="8"/>
  <c r="A797" i="8"/>
  <c r="A798" i="8"/>
  <c r="A799" i="8"/>
  <c r="A800" i="8"/>
  <c r="A801" i="8"/>
  <c r="A803" i="8"/>
  <c r="A804" i="8"/>
  <c r="A805" i="8"/>
  <c r="A806" i="8"/>
  <c r="M811" i="8"/>
  <c r="C812" i="8"/>
  <c r="H812" i="8"/>
  <c r="I812" i="8"/>
  <c r="J812" i="8"/>
  <c r="K812" i="8"/>
  <c r="M812" i="8"/>
  <c r="H859" i="8"/>
  <c r="I859" i="8"/>
  <c r="J859" i="8"/>
  <c r="K859" i="8"/>
  <c r="H860" i="8"/>
  <c r="I860" i="8"/>
  <c r="J860" i="8"/>
  <c r="K860" i="8"/>
  <c r="H861" i="8"/>
  <c r="I861" i="8"/>
  <c r="J861" i="8"/>
  <c r="K861" i="8"/>
  <c r="H862" i="8"/>
  <c r="I862" i="8"/>
  <c r="J862" i="8"/>
  <c r="K862" i="8"/>
  <c r="H889" i="8"/>
  <c r="I889" i="8"/>
  <c r="J889" i="8"/>
  <c r="K889" i="8"/>
  <c r="H890" i="8"/>
  <c r="I890" i="8"/>
  <c r="J890" i="8"/>
  <c r="K890" i="8"/>
  <c r="H891" i="8"/>
  <c r="I891" i="8"/>
  <c r="J891" i="8"/>
  <c r="K891" i="8"/>
  <c r="C900" i="8"/>
  <c r="D900" i="8"/>
  <c r="E900" i="8"/>
  <c r="F900" i="8"/>
  <c r="H900" i="8"/>
  <c r="I900" i="8"/>
  <c r="J900" i="8"/>
  <c r="K900" i="8"/>
  <c r="M900" i="8"/>
  <c r="N900" i="8"/>
  <c r="O900" i="8"/>
  <c r="P900" i="8"/>
  <c r="C901" i="8"/>
  <c r="D901" i="8"/>
  <c r="E901" i="8"/>
  <c r="F901" i="8"/>
  <c r="H901" i="8"/>
  <c r="I901" i="8"/>
  <c r="J901" i="8"/>
  <c r="K901" i="8"/>
  <c r="M901" i="8"/>
  <c r="N901" i="8"/>
  <c r="O901" i="8"/>
  <c r="P901" i="8"/>
  <c r="A916" i="8"/>
  <c r="A918" i="8"/>
  <c r="A920" i="8"/>
  <c r="A921" i="8"/>
  <c r="A922" i="8"/>
  <c r="A923" i="8"/>
  <c r="A925" i="8"/>
  <c r="A927" i="8"/>
  <c r="A931" i="8"/>
  <c r="A933" i="8"/>
  <c r="A934" i="8"/>
  <c r="A935" i="8"/>
  <c r="A937" i="8"/>
  <c r="A938" i="8"/>
  <c r="A940" i="8"/>
  <c r="A941" i="8"/>
  <c r="A942" i="8"/>
  <c r="A943" i="8"/>
  <c r="A944" i="8"/>
  <c r="A945" i="8"/>
  <c r="A946" i="8"/>
  <c r="A947" i="8"/>
  <c r="A948" i="8"/>
  <c r="A949" i="8"/>
  <c r="A950" i="8"/>
  <c r="A952" i="8"/>
  <c r="A957" i="8"/>
  <c r="A958" i="8"/>
  <c r="A959" i="8"/>
  <c r="A960" i="8"/>
  <c r="A962" i="8"/>
  <c r="A966" i="8"/>
  <c r="A969" i="8"/>
  <c r="A972" i="8"/>
  <c r="A981" i="8"/>
  <c r="T984" i="8"/>
  <c r="D985" i="8"/>
  <c r="E985" i="8"/>
  <c r="F985" i="8"/>
  <c r="H985" i="8"/>
  <c r="I985" i="8"/>
  <c r="J985" i="8"/>
  <c r="K985" i="8"/>
  <c r="M985" i="8"/>
  <c r="N985" i="8"/>
  <c r="O985" i="8"/>
  <c r="P985" i="8"/>
  <c r="T985" i="8"/>
  <c r="H992" i="8"/>
  <c r="I992" i="8"/>
  <c r="J992" i="8"/>
  <c r="K992" i="8"/>
  <c r="H993" i="8"/>
  <c r="I993" i="8"/>
  <c r="J993" i="8"/>
  <c r="K993" i="8"/>
  <c r="H994" i="8"/>
  <c r="I994" i="8"/>
  <c r="J994" i="8"/>
  <c r="K994" i="8"/>
  <c r="H995" i="8"/>
  <c r="I995" i="8"/>
  <c r="J995" i="8"/>
  <c r="K995" i="8"/>
  <c r="H996" i="8"/>
  <c r="I996" i="8"/>
  <c r="J996" i="8"/>
  <c r="K996" i="8"/>
  <c r="H997" i="8"/>
  <c r="I997" i="8"/>
  <c r="J997" i="8"/>
  <c r="K997" i="8"/>
  <c r="H998" i="8"/>
  <c r="I998" i="8"/>
  <c r="J998" i="8"/>
  <c r="K998" i="8"/>
  <c r="H999" i="8"/>
  <c r="I999" i="8"/>
  <c r="J999" i="8"/>
  <c r="K999" i="8"/>
  <c r="D1002" i="8"/>
  <c r="E1002" i="8"/>
  <c r="F1002" i="8"/>
  <c r="H1002" i="8"/>
  <c r="I1002" i="8"/>
  <c r="J1002" i="8"/>
  <c r="K1002" i="8"/>
  <c r="M1002" i="8"/>
  <c r="N1002" i="8"/>
  <c r="O1002" i="8"/>
  <c r="P1002" i="8"/>
  <c r="C1004" i="8"/>
  <c r="D1004" i="8"/>
  <c r="E1004" i="8"/>
  <c r="F1004" i="8"/>
  <c r="H1004" i="8"/>
  <c r="I1004" i="8"/>
  <c r="J1004" i="8"/>
  <c r="K1004" i="8"/>
  <c r="M1004" i="8"/>
  <c r="N1004" i="8"/>
  <c r="O1004" i="8"/>
  <c r="P1004" i="8"/>
  <c r="C1011" i="8"/>
  <c r="D1011" i="8"/>
  <c r="E1011" i="8"/>
  <c r="F1011" i="8"/>
  <c r="C1012" i="8"/>
  <c r="D1012" i="8"/>
  <c r="E1012" i="8"/>
  <c r="F1012" i="8"/>
  <c r="C1013" i="8"/>
  <c r="D1013" i="8"/>
  <c r="E1013" i="8"/>
  <c r="F1013" i="8"/>
  <c r="C1014" i="8"/>
  <c r="C1015" i="8"/>
  <c r="D1015" i="8"/>
  <c r="E1015" i="8"/>
  <c r="F1015" i="8"/>
  <c r="C1016" i="8"/>
  <c r="D1016" i="8"/>
  <c r="E1016" i="8"/>
  <c r="F1016" i="8"/>
  <c r="C1017" i="8"/>
  <c r="C1020" i="8"/>
  <c r="D1020" i="8"/>
  <c r="E1020" i="8"/>
  <c r="F1020" i="8"/>
  <c r="C1021" i="8"/>
  <c r="D1021" i="8"/>
  <c r="E1021" i="8"/>
  <c r="F1021" i="8"/>
  <c r="C1022" i="8"/>
  <c r="E1022" i="8"/>
  <c r="F1022" i="8"/>
  <c r="C1023" i="8"/>
  <c r="D1023" i="8"/>
  <c r="E1023" i="8"/>
  <c r="F1023" i="8"/>
  <c r="C1024" i="8"/>
  <c r="D1024" i="8"/>
  <c r="E1024" i="8"/>
  <c r="F1024" i="8"/>
  <c r="C1025" i="8"/>
  <c r="D1025" i="8"/>
  <c r="E1025" i="8"/>
  <c r="F1025" i="8"/>
  <c r="C1026" i="8"/>
  <c r="D1026" i="8"/>
  <c r="E1026" i="8"/>
  <c r="F1026" i="8"/>
  <c r="C1097" i="8"/>
  <c r="C1030" i="8"/>
  <c r="D1097" i="8"/>
  <c r="E1030" i="8"/>
  <c r="E1097" i="8"/>
  <c r="H1030" i="8"/>
  <c r="F1097" i="8"/>
  <c r="J1030" i="8"/>
  <c r="C1036" i="8"/>
  <c r="E1036" i="8"/>
  <c r="H1036" i="8"/>
  <c r="J1036" i="8"/>
  <c r="C1042" i="8"/>
  <c r="E1042" i="8"/>
  <c r="H1042" i="8"/>
  <c r="J1042" i="8"/>
  <c r="E1044" i="8"/>
  <c r="F1044" i="8"/>
  <c r="E1045" i="8"/>
  <c r="F1045" i="8"/>
  <c r="E1046" i="8"/>
  <c r="F1046" i="8"/>
  <c r="E1047" i="8"/>
  <c r="F1047" i="8"/>
  <c r="E1048" i="8"/>
  <c r="F1048" i="8"/>
  <c r="E1049" i="8"/>
  <c r="F1049" i="8"/>
  <c r="E1050" i="8"/>
  <c r="F1050" i="8"/>
  <c r="E1051" i="8"/>
  <c r="F1051" i="8"/>
  <c r="E1052" i="8"/>
  <c r="F1052" i="8"/>
  <c r="E1053" i="8"/>
  <c r="F1053" i="8"/>
  <c r="E1054" i="8"/>
  <c r="F1054" i="8"/>
  <c r="E1055" i="8"/>
  <c r="F1055" i="8"/>
  <c r="C1061" i="8"/>
  <c r="D1061" i="8"/>
  <c r="E1061" i="8"/>
  <c r="F1061" i="8"/>
  <c r="H1061" i="8"/>
  <c r="I1061" i="8"/>
  <c r="J1061" i="8"/>
  <c r="K1061" i="8"/>
  <c r="C1063" i="8"/>
  <c r="D1063" i="8"/>
  <c r="E1063" i="8"/>
  <c r="F1063" i="8"/>
  <c r="H1063" i="8"/>
  <c r="I1063" i="8"/>
  <c r="J1063" i="8"/>
  <c r="K1063" i="8"/>
  <c r="I1064" i="8"/>
  <c r="K1064" i="8"/>
  <c r="I1065" i="8"/>
  <c r="K1065" i="8"/>
  <c r="M1065" i="8"/>
  <c r="I1066" i="8"/>
  <c r="K1066" i="8"/>
  <c r="M1066" i="8"/>
  <c r="I1067" i="8"/>
  <c r="K1067" i="8"/>
  <c r="M1067" i="8"/>
  <c r="I1068" i="8"/>
  <c r="K1068" i="8"/>
  <c r="M1068" i="8"/>
  <c r="I1069" i="8"/>
  <c r="K1069" i="8"/>
  <c r="M1069" i="8"/>
  <c r="I1070" i="8"/>
  <c r="K1070" i="8"/>
  <c r="M1070" i="8"/>
  <c r="I1071" i="8"/>
  <c r="K1071" i="8"/>
  <c r="M1071" i="8"/>
  <c r="I1072" i="8"/>
  <c r="K1072" i="8"/>
  <c r="M1072" i="8"/>
  <c r="I1073" i="8"/>
  <c r="K1073" i="8"/>
  <c r="M1073" i="8"/>
  <c r="I1074" i="8"/>
  <c r="K1074" i="8"/>
  <c r="M1074" i="8"/>
  <c r="I1075" i="8"/>
  <c r="K1075" i="8"/>
  <c r="M1075" i="8"/>
  <c r="I1076" i="8"/>
  <c r="K1076" i="8"/>
  <c r="M1076" i="8"/>
  <c r="I1077" i="8"/>
  <c r="K1077" i="8"/>
  <c r="M1077" i="8"/>
  <c r="I1078" i="8"/>
  <c r="K1078" i="8"/>
  <c r="M1078" i="8"/>
  <c r="I1079" i="8"/>
  <c r="K1079" i="8"/>
  <c r="M1079" i="8"/>
  <c r="I1080" i="8"/>
  <c r="K1080" i="8"/>
  <c r="M1080" i="8"/>
  <c r="I1081" i="8"/>
  <c r="K1081" i="8"/>
  <c r="M1081" i="8"/>
  <c r="I1082" i="8"/>
  <c r="K1082" i="8"/>
  <c r="M1082" i="8"/>
  <c r="I1083" i="8"/>
  <c r="K1083" i="8"/>
  <c r="M1083" i="8"/>
  <c r="I1084" i="8"/>
  <c r="K1084" i="8"/>
  <c r="M1084" i="8"/>
  <c r="I1085" i="8"/>
  <c r="K1085" i="8"/>
  <c r="I1086" i="8"/>
  <c r="K1086" i="8"/>
  <c r="C1087" i="8"/>
  <c r="D1087" i="8"/>
  <c r="E1087" i="8"/>
  <c r="F1087" i="8"/>
  <c r="H1087" i="8"/>
  <c r="I1087" i="8"/>
  <c r="J1087" i="8"/>
  <c r="K1087" i="8"/>
  <c r="C1090" i="8"/>
  <c r="D1090" i="8"/>
  <c r="E1090" i="8"/>
  <c r="F1090" i="8"/>
  <c r="H1090" i="8"/>
  <c r="I1090" i="8"/>
  <c r="J1090" i="8"/>
  <c r="K1090" i="8"/>
  <c r="C1091" i="8"/>
  <c r="D1091" i="8"/>
  <c r="E1091" i="8"/>
  <c r="F1091" i="8"/>
  <c r="H1091" i="8"/>
  <c r="I1091" i="8"/>
  <c r="J1091" i="8"/>
  <c r="K1091" i="8"/>
  <c r="C1092" i="8"/>
  <c r="D1092" i="8"/>
  <c r="E1092" i="8"/>
  <c r="F1092" i="8"/>
  <c r="H1092" i="8"/>
  <c r="I1092" i="8"/>
  <c r="J1092" i="8"/>
  <c r="K1092" i="8"/>
  <c r="C1093" i="8"/>
  <c r="D1093" i="8"/>
  <c r="E1093" i="8"/>
  <c r="F1093" i="8"/>
  <c r="H1093" i="8"/>
  <c r="I1093" i="8"/>
  <c r="J1093" i="8"/>
  <c r="K1093" i="8"/>
  <c r="H1097" i="8"/>
  <c r="I1097" i="8"/>
  <c r="J1097" i="8"/>
  <c r="K1097" i="8"/>
  <c r="C1098" i="8"/>
  <c r="D1098" i="8"/>
  <c r="E1098" i="8"/>
  <c r="F1098" i="8"/>
  <c r="A1101" i="8"/>
  <c r="C1101" i="8"/>
  <c r="D1101" i="8"/>
  <c r="E1101" i="8"/>
  <c r="F1101" i="8"/>
  <c r="M1101" i="8"/>
  <c r="A1102" i="8"/>
  <c r="C1102" i="8"/>
  <c r="D1102" i="8"/>
  <c r="E1102" i="8"/>
  <c r="F1102" i="8"/>
  <c r="M1102" i="8"/>
  <c r="A1103" i="8"/>
  <c r="C1103" i="8"/>
  <c r="D1103" i="8"/>
  <c r="E1103" i="8"/>
  <c r="F1103" i="8"/>
  <c r="H1103" i="8"/>
  <c r="I1103" i="8"/>
  <c r="J1103" i="8"/>
  <c r="K1103" i="8"/>
  <c r="M1103" i="8"/>
  <c r="N1103" i="8"/>
  <c r="A1104" i="8"/>
  <c r="C1104" i="8"/>
  <c r="D1104" i="8"/>
  <c r="E1104" i="8"/>
  <c r="F1104" i="8"/>
  <c r="H1104" i="8"/>
  <c r="I1104" i="8"/>
  <c r="J1104" i="8"/>
  <c r="K1104" i="8"/>
  <c r="M1104" i="8"/>
  <c r="N1104" i="8"/>
  <c r="A1105" i="8"/>
  <c r="C1105" i="8"/>
  <c r="D1105" i="8"/>
  <c r="E1105" i="8"/>
  <c r="F1105" i="8"/>
  <c r="H1105" i="8"/>
  <c r="I1105" i="8"/>
  <c r="J1105" i="8"/>
  <c r="K1105" i="8"/>
  <c r="M1105" i="8"/>
  <c r="N1105" i="8"/>
  <c r="A1106" i="8"/>
  <c r="C1106" i="8"/>
  <c r="D1106" i="8"/>
  <c r="E1106" i="8"/>
  <c r="F1106" i="8"/>
  <c r="H1106" i="8"/>
  <c r="I1106" i="8"/>
  <c r="J1106" i="8"/>
  <c r="K1106" i="8"/>
  <c r="M1106" i="8"/>
  <c r="N1106" i="8"/>
  <c r="A1107" i="8"/>
  <c r="C1107" i="8"/>
  <c r="D1107" i="8"/>
  <c r="E1107" i="8"/>
  <c r="F1107" i="8"/>
  <c r="H1107" i="8"/>
  <c r="I1107" i="8"/>
  <c r="J1107" i="8"/>
  <c r="K1107" i="8"/>
  <c r="M1107" i="8"/>
  <c r="N1107" i="8"/>
  <c r="A1108" i="8"/>
  <c r="C1108" i="8"/>
  <c r="D1108" i="8"/>
  <c r="E1108" i="8"/>
  <c r="F1108" i="8"/>
  <c r="H1108" i="8"/>
  <c r="I1108" i="8"/>
  <c r="J1108" i="8"/>
  <c r="K1108" i="8"/>
  <c r="M1108" i="8"/>
  <c r="N1108" i="8"/>
  <c r="A1109" i="8"/>
  <c r="C1109" i="8"/>
  <c r="D1109" i="8"/>
  <c r="E1109" i="8"/>
  <c r="F1109" i="8"/>
  <c r="H1109" i="8"/>
  <c r="I1109" i="8"/>
  <c r="J1109" i="8"/>
  <c r="K1109" i="8"/>
  <c r="M1109" i="8"/>
  <c r="N1109" i="8"/>
  <c r="A1110" i="8"/>
  <c r="C1110" i="8"/>
  <c r="D1110" i="8"/>
  <c r="E1110" i="8"/>
  <c r="F1110" i="8"/>
  <c r="H1110" i="8"/>
  <c r="I1110" i="8"/>
  <c r="J1110" i="8"/>
  <c r="K1110" i="8"/>
  <c r="M1110" i="8"/>
  <c r="N1110" i="8"/>
  <c r="A1111" i="8"/>
  <c r="C1111" i="8"/>
  <c r="D1111" i="8"/>
  <c r="E1111" i="8"/>
  <c r="F1111" i="8"/>
  <c r="H1111" i="8"/>
  <c r="I1111" i="8"/>
  <c r="J1111" i="8"/>
  <c r="K1111" i="8"/>
  <c r="M1111" i="8"/>
  <c r="N1111" i="8"/>
  <c r="A1112" i="8"/>
  <c r="C1112" i="8"/>
  <c r="D1112" i="8"/>
  <c r="E1112" i="8"/>
  <c r="F1112" i="8"/>
  <c r="H1112" i="8"/>
  <c r="I1112" i="8"/>
  <c r="J1112" i="8"/>
  <c r="K1112" i="8"/>
  <c r="M1112" i="8"/>
  <c r="N1112" i="8"/>
  <c r="A1113" i="8"/>
  <c r="C1113" i="8"/>
  <c r="D1113" i="8"/>
  <c r="E1113" i="8"/>
  <c r="F1113" i="8"/>
  <c r="H1113" i="8"/>
  <c r="I1113" i="8"/>
  <c r="J1113" i="8"/>
  <c r="K1113" i="8"/>
  <c r="M1113" i="8"/>
  <c r="N1113" i="8"/>
  <c r="A1114" i="8"/>
  <c r="C1114" i="8"/>
  <c r="D1114" i="8"/>
  <c r="E1114" i="8"/>
  <c r="F1114" i="8"/>
  <c r="H1114" i="8"/>
  <c r="I1114" i="8"/>
  <c r="J1114" i="8"/>
  <c r="K1114" i="8"/>
  <c r="M1114" i="8"/>
  <c r="N1114" i="8"/>
  <c r="A1115" i="8"/>
  <c r="C1115" i="8"/>
  <c r="D1115" i="8"/>
  <c r="E1115" i="8"/>
  <c r="F1115" i="8"/>
  <c r="H1115" i="8"/>
  <c r="I1115" i="8"/>
  <c r="J1115" i="8"/>
  <c r="K1115" i="8"/>
  <c r="M1115" i="8"/>
  <c r="N1115" i="8"/>
  <c r="A1116" i="8"/>
  <c r="C1116" i="8"/>
  <c r="D1116" i="8"/>
  <c r="E1116" i="8"/>
  <c r="F1116" i="8"/>
  <c r="H1116" i="8"/>
  <c r="I1116" i="8"/>
  <c r="J1116" i="8"/>
  <c r="K1116" i="8"/>
  <c r="M1116" i="8"/>
  <c r="N1116" i="8"/>
  <c r="A1117" i="8"/>
  <c r="C1117" i="8"/>
  <c r="D1117" i="8"/>
  <c r="E1117" i="8"/>
  <c r="F1117" i="8"/>
  <c r="H1117" i="8"/>
  <c r="I1117" i="8"/>
  <c r="J1117" i="8"/>
  <c r="K1117" i="8"/>
  <c r="M1117" i="8"/>
  <c r="N1117" i="8"/>
  <c r="A1118" i="8"/>
  <c r="C1118" i="8"/>
  <c r="D1118" i="8"/>
  <c r="E1118" i="8"/>
  <c r="F1118" i="8"/>
  <c r="H1118" i="8"/>
  <c r="I1118" i="8"/>
  <c r="J1118" i="8"/>
  <c r="K1118" i="8"/>
  <c r="M1118" i="8"/>
  <c r="N1118" i="8"/>
  <c r="A1119" i="8"/>
  <c r="C1119" i="8"/>
  <c r="D1119" i="8"/>
  <c r="E1119" i="8"/>
  <c r="F1119" i="8"/>
  <c r="H1119" i="8"/>
  <c r="I1119" i="8"/>
  <c r="J1119" i="8"/>
  <c r="K1119" i="8"/>
  <c r="M1119" i="8"/>
  <c r="N1119" i="8"/>
  <c r="A1120" i="8"/>
  <c r="C1120" i="8"/>
  <c r="D1120" i="8"/>
  <c r="E1120" i="8"/>
  <c r="F1120" i="8"/>
  <c r="H1120" i="8"/>
  <c r="I1120" i="8"/>
  <c r="J1120" i="8"/>
  <c r="K1120" i="8"/>
  <c r="M1120" i="8"/>
  <c r="N1120" i="8"/>
  <c r="A1121" i="8"/>
  <c r="C1121" i="8"/>
  <c r="D1121" i="8"/>
  <c r="E1121" i="8"/>
  <c r="F1121" i="8"/>
  <c r="H1121" i="8"/>
  <c r="I1121" i="8"/>
  <c r="J1121" i="8"/>
  <c r="K1121" i="8"/>
  <c r="M1121" i="8"/>
  <c r="N1121" i="8"/>
  <c r="A1122" i="8"/>
  <c r="C1122" i="8"/>
  <c r="D1122" i="8"/>
  <c r="E1122" i="8"/>
  <c r="F1122" i="8"/>
  <c r="H1122" i="8"/>
  <c r="I1122" i="8"/>
  <c r="J1122" i="8"/>
  <c r="K1122" i="8"/>
  <c r="M1122" i="8"/>
  <c r="N1122" i="8"/>
  <c r="A1123" i="8"/>
  <c r="C1123" i="8"/>
  <c r="D1123" i="8"/>
  <c r="E1123" i="8"/>
  <c r="F1123" i="8"/>
  <c r="M1123" i="8"/>
  <c r="N1123" i="8"/>
  <c r="A1124" i="8"/>
  <c r="C1124" i="8"/>
  <c r="D1124" i="8"/>
  <c r="E1124" i="8"/>
  <c r="F1124" i="8"/>
  <c r="M1124" i="8"/>
  <c r="N1124" i="8"/>
  <c r="A1125" i="8"/>
  <c r="C1125" i="8"/>
  <c r="D1125" i="8"/>
  <c r="E1125" i="8"/>
  <c r="F1125" i="8"/>
  <c r="M1125" i="8"/>
  <c r="N1125" i="8"/>
  <c r="A1126" i="8"/>
  <c r="C1126" i="8"/>
  <c r="D1126" i="8"/>
  <c r="E1126" i="8"/>
  <c r="F1126" i="8"/>
  <c r="M1126" i="8"/>
  <c r="N1126" i="8"/>
  <c r="A1127" i="8"/>
  <c r="C1127" i="8"/>
  <c r="D1127" i="8"/>
  <c r="E1127" i="8"/>
  <c r="F1127" i="8"/>
  <c r="M1127" i="8"/>
  <c r="N1127" i="8"/>
  <c r="A1128" i="8"/>
  <c r="C1128" i="8"/>
  <c r="D1128" i="8"/>
  <c r="E1128" i="8"/>
  <c r="F1128" i="8"/>
  <c r="M1128" i="8"/>
  <c r="N1128" i="8"/>
  <c r="A1129" i="8"/>
  <c r="C1129" i="8"/>
  <c r="D1129" i="8"/>
  <c r="E1129" i="8"/>
  <c r="F1129" i="8"/>
  <c r="M1129" i="8"/>
  <c r="N1129" i="8"/>
  <c r="A1130" i="8"/>
  <c r="C1130" i="8"/>
  <c r="D1130" i="8"/>
  <c r="E1130" i="8"/>
  <c r="F1130" i="8"/>
  <c r="M1130" i="8"/>
  <c r="N1130" i="8"/>
  <c r="A1131" i="8"/>
  <c r="C1131" i="8"/>
  <c r="D1131" i="8"/>
  <c r="E1131" i="8"/>
  <c r="F1131" i="8"/>
  <c r="M1131" i="8"/>
  <c r="N1131" i="8"/>
  <c r="A1132" i="8"/>
  <c r="C1132" i="8"/>
  <c r="D1132" i="8"/>
  <c r="E1132" i="8"/>
  <c r="F1132" i="8"/>
  <c r="M1132" i="8"/>
  <c r="N1132" i="8"/>
  <c r="A1133" i="8"/>
  <c r="C1133" i="8"/>
  <c r="D1133" i="8"/>
  <c r="E1133" i="8"/>
  <c r="F1133" i="8"/>
  <c r="M1133" i="8"/>
  <c r="N1133" i="8"/>
  <c r="A1134" i="8"/>
  <c r="C1134" i="8"/>
  <c r="D1134" i="8"/>
  <c r="E1134" i="8"/>
  <c r="F1134" i="8"/>
  <c r="M1134" i="8"/>
  <c r="N1134" i="8"/>
  <c r="A1136" i="8"/>
  <c r="C1136" i="8"/>
  <c r="D1136" i="8"/>
  <c r="E1136" i="8"/>
  <c r="F1136" i="8"/>
  <c r="M1136" i="8"/>
  <c r="A1137" i="8"/>
  <c r="H1137" i="8"/>
  <c r="I1137" i="8"/>
  <c r="J1137" i="8"/>
  <c r="K1137" i="8"/>
  <c r="N1137" i="8"/>
  <c r="A1138" i="8"/>
  <c r="H1138" i="8"/>
  <c r="I1138" i="8"/>
  <c r="J1138" i="8"/>
  <c r="K1138" i="8"/>
  <c r="N1138" i="8"/>
  <c r="A1139" i="8"/>
  <c r="C1139" i="8"/>
  <c r="D1139" i="8"/>
  <c r="E1139" i="8"/>
  <c r="F1139" i="8"/>
  <c r="M1139" i="8"/>
  <c r="A1140" i="8"/>
  <c r="H1140" i="8"/>
  <c r="I1140" i="8"/>
  <c r="J1140" i="8"/>
  <c r="K1140" i="8"/>
  <c r="N1140" i="8"/>
  <c r="A1141" i="8"/>
  <c r="C1141" i="8"/>
  <c r="D1141" i="8"/>
  <c r="E1141" i="8"/>
  <c r="F1141" i="8"/>
  <c r="M1141" i="8"/>
  <c r="A1142" i="8"/>
  <c r="H1142" i="8"/>
  <c r="I1142" i="8"/>
  <c r="J1142" i="8"/>
  <c r="K1142" i="8"/>
  <c r="N1142" i="8"/>
  <c r="A1143" i="8"/>
  <c r="H1143" i="8"/>
  <c r="I1143" i="8"/>
  <c r="J1143" i="8"/>
  <c r="K1143" i="8"/>
  <c r="N1143" i="8"/>
  <c r="A1144" i="8"/>
  <c r="C1144" i="8"/>
  <c r="D1144" i="8"/>
  <c r="E1144" i="8"/>
  <c r="F1144" i="8"/>
  <c r="M1144" i="8"/>
  <c r="A1145" i="8"/>
  <c r="H1145" i="8"/>
  <c r="I1145" i="8"/>
  <c r="J1145" i="8"/>
  <c r="K1145" i="8"/>
  <c r="N1145" i="8"/>
  <c r="A1146" i="8"/>
  <c r="C1146" i="8"/>
  <c r="D1146" i="8"/>
  <c r="E1146" i="8"/>
  <c r="F1146" i="8"/>
  <c r="M1146" i="8"/>
  <c r="A1147" i="8"/>
  <c r="H1147" i="8"/>
  <c r="I1147" i="8"/>
  <c r="J1147" i="8"/>
  <c r="K1147" i="8"/>
  <c r="N1147" i="8"/>
  <c r="A1148" i="8"/>
  <c r="H1148" i="8"/>
  <c r="I1148" i="8"/>
  <c r="J1148" i="8"/>
  <c r="K1148" i="8"/>
  <c r="N1148" i="8"/>
  <c r="A1149" i="8"/>
  <c r="C1149" i="8"/>
  <c r="D1149" i="8"/>
  <c r="E1149" i="8"/>
  <c r="F1149" i="8"/>
  <c r="M1149" i="8"/>
  <c r="A1150" i="8"/>
  <c r="H1150" i="8"/>
  <c r="I1150" i="8"/>
  <c r="J1150" i="8"/>
  <c r="K1150" i="8"/>
  <c r="N1150" i="8"/>
  <c r="A1151" i="8"/>
  <c r="C1151" i="8"/>
  <c r="D1151" i="8"/>
  <c r="E1151" i="8"/>
  <c r="F1151" i="8"/>
  <c r="M1151" i="8"/>
  <c r="A1152" i="8"/>
  <c r="H1152" i="8"/>
  <c r="I1152" i="8"/>
  <c r="J1152" i="8"/>
  <c r="K1152" i="8"/>
  <c r="N1152" i="8"/>
  <c r="A1153" i="8"/>
  <c r="H1153" i="8"/>
  <c r="I1153" i="8"/>
  <c r="J1153" i="8"/>
  <c r="K1153" i="8"/>
  <c r="N1153" i="8"/>
  <c r="A1154" i="8"/>
  <c r="C1154" i="8"/>
  <c r="D1154" i="8"/>
  <c r="E1154" i="8"/>
  <c r="F1154" i="8"/>
  <c r="M1154" i="8"/>
  <c r="A1155" i="8"/>
  <c r="H1155" i="8"/>
  <c r="I1155" i="8"/>
  <c r="J1155" i="8"/>
  <c r="K1155" i="8"/>
  <c r="N1155" i="8"/>
  <c r="A1156" i="8"/>
  <c r="C1156" i="8"/>
  <c r="D1156" i="8"/>
  <c r="E1156" i="8"/>
  <c r="F1156" i="8"/>
  <c r="M1156" i="8"/>
  <c r="A1157" i="8"/>
  <c r="C1157" i="8"/>
  <c r="D1157" i="8"/>
  <c r="E1157" i="8"/>
  <c r="F1157" i="8"/>
  <c r="M1157" i="8"/>
  <c r="A1158" i="8"/>
  <c r="C1158" i="8"/>
  <c r="D1158" i="8"/>
  <c r="E1158" i="8"/>
  <c r="F1158" i="8"/>
  <c r="M1158" i="8"/>
  <c r="A1159" i="8"/>
  <c r="C1159" i="8"/>
  <c r="D1159" i="8"/>
  <c r="E1159" i="8"/>
  <c r="F1159" i="8"/>
  <c r="M1159" i="8"/>
  <c r="A1160" i="8"/>
  <c r="C1160" i="8"/>
  <c r="D1160" i="8"/>
  <c r="E1160" i="8"/>
  <c r="F1160" i="8"/>
  <c r="M1160" i="8"/>
  <c r="A1161" i="8"/>
  <c r="C1161" i="8"/>
  <c r="D1161" i="8"/>
  <c r="E1161" i="8"/>
  <c r="F1161" i="8"/>
  <c r="M1161" i="8"/>
  <c r="A1162" i="8"/>
  <c r="C1162" i="8"/>
  <c r="D1162" i="8"/>
  <c r="E1162" i="8"/>
  <c r="F1162" i="8"/>
  <c r="M1162" i="8"/>
  <c r="A1164" i="8"/>
  <c r="C1164" i="8"/>
  <c r="D1164" i="8"/>
  <c r="E1164" i="8"/>
  <c r="F1164" i="8"/>
  <c r="M1164" i="8"/>
  <c r="N1164" i="8"/>
  <c r="A1165" i="8"/>
  <c r="C1165" i="8"/>
  <c r="D1165" i="8"/>
  <c r="E1165" i="8"/>
  <c r="F1165" i="8"/>
  <c r="M1165" i="8"/>
  <c r="N1165" i="8"/>
  <c r="A1166" i="8"/>
  <c r="C1166" i="8"/>
  <c r="D1166" i="8"/>
  <c r="E1166" i="8"/>
  <c r="F1166" i="8"/>
  <c r="M1166" i="8"/>
  <c r="N1166" i="8"/>
  <c r="A1167" i="8"/>
  <c r="C1167" i="8"/>
  <c r="D1167" i="8"/>
  <c r="E1167" i="8"/>
  <c r="F1167" i="8"/>
  <c r="M1167" i="8"/>
  <c r="N1167" i="8"/>
  <c r="A1168" i="8"/>
  <c r="C1168" i="8"/>
  <c r="D1168" i="8"/>
  <c r="E1168" i="8"/>
  <c r="F1168" i="8"/>
  <c r="M1168" i="8"/>
  <c r="N1168" i="8"/>
  <c r="A1169" i="8"/>
  <c r="C1169" i="8"/>
  <c r="D1169" i="8"/>
  <c r="E1169" i="8"/>
  <c r="F1169" i="8"/>
  <c r="M1169" i="8"/>
  <c r="N1169" i="8"/>
  <c r="A1170" i="8"/>
  <c r="C1170" i="8"/>
  <c r="D1170" i="8"/>
  <c r="E1170" i="8"/>
  <c r="F1170" i="8"/>
  <c r="M1170" i="8"/>
  <c r="N1170" i="8"/>
  <c r="A1171" i="8"/>
  <c r="C1171" i="8"/>
  <c r="D1171" i="8"/>
  <c r="E1171" i="8"/>
  <c r="F1171" i="8"/>
  <c r="M1171" i="8"/>
  <c r="N1171" i="8"/>
  <c r="A1172" i="8"/>
  <c r="C1172" i="8"/>
  <c r="D1172" i="8"/>
  <c r="E1172" i="8"/>
  <c r="F1172" i="8"/>
  <c r="M1172" i="8"/>
  <c r="N1172" i="8"/>
  <c r="A1173" i="8"/>
  <c r="C1173" i="8"/>
  <c r="D1173" i="8"/>
  <c r="E1173" i="8"/>
  <c r="F1173" i="8"/>
  <c r="M1173" i="8"/>
  <c r="N1173" i="8"/>
  <c r="A1174" i="8"/>
  <c r="C1174" i="8"/>
  <c r="D1174" i="8"/>
  <c r="E1174" i="8"/>
  <c r="F1174" i="8"/>
  <c r="M1174" i="8"/>
  <c r="N1174" i="8"/>
  <c r="A1175" i="8"/>
  <c r="C1175" i="8"/>
  <c r="D1175" i="8"/>
  <c r="E1175" i="8"/>
  <c r="F1175" i="8"/>
  <c r="M1175" i="8"/>
  <c r="N1175" i="8"/>
  <c r="A1176" i="8"/>
  <c r="C1176" i="8"/>
  <c r="D1176" i="8"/>
  <c r="E1176" i="8"/>
  <c r="F1176" i="8"/>
  <c r="M1176" i="8"/>
  <c r="N1176" i="8"/>
  <c r="A1177" i="8"/>
  <c r="C1177" i="8"/>
  <c r="D1177" i="8"/>
  <c r="E1177" i="8"/>
  <c r="F1177" i="8"/>
  <c r="M1177" i="8"/>
  <c r="N1177" i="8"/>
  <c r="A1178" i="8"/>
  <c r="C1178" i="8"/>
  <c r="D1178" i="8"/>
  <c r="E1178" i="8"/>
  <c r="F1178" i="8"/>
  <c r="M1178" i="8"/>
  <c r="N1178" i="8"/>
  <c r="A1179" i="8"/>
  <c r="C1179" i="8"/>
  <c r="D1179" i="8"/>
  <c r="E1179" i="8"/>
  <c r="F1179" i="8"/>
  <c r="M1179" i="8"/>
  <c r="N1179" i="8"/>
  <c r="A1180" i="8"/>
  <c r="C1180" i="8"/>
  <c r="D1180" i="8"/>
  <c r="E1180" i="8"/>
  <c r="F1180" i="8"/>
  <c r="H1180" i="8"/>
  <c r="I1180" i="8"/>
  <c r="J1180" i="8"/>
  <c r="K1180" i="8"/>
  <c r="M1180" i="8"/>
  <c r="N1180" i="8"/>
  <c r="A1181" i="8"/>
  <c r="C1181" i="8"/>
  <c r="D1181" i="8"/>
  <c r="E1181" i="8"/>
  <c r="F1181" i="8"/>
  <c r="M1181" i="8"/>
  <c r="N1181" i="8"/>
  <c r="A1182" i="8"/>
  <c r="C1182" i="8"/>
  <c r="D1182" i="8"/>
  <c r="E1182" i="8"/>
  <c r="F1182" i="8"/>
  <c r="M1182" i="8"/>
  <c r="N1182" i="8"/>
  <c r="A1183" i="8"/>
  <c r="C1183" i="8"/>
  <c r="D1183" i="8"/>
  <c r="E1183" i="8"/>
  <c r="F1183" i="8"/>
  <c r="M1183" i="8"/>
  <c r="N1183" i="8"/>
  <c r="A1184" i="8"/>
  <c r="C1184" i="8"/>
  <c r="D1184" i="8"/>
  <c r="E1184" i="8"/>
  <c r="F1184" i="8"/>
  <c r="M1184" i="8"/>
  <c r="N1184" i="8"/>
  <c r="A1185" i="8"/>
  <c r="C1185" i="8"/>
  <c r="D1185" i="8"/>
  <c r="E1185" i="8"/>
  <c r="F1185" i="8"/>
  <c r="M1185" i="8"/>
  <c r="N1185" i="8"/>
  <c r="A1186" i="8"/>
  <c r="C1186" i="8"/>
  <c r="D1186" i="8"/>
  <c r="E1186" i="8"/>
  <c r="F1186" i="8"/>
  <c r="M1186" i="8"/>
  <c r="N1186" i="8"/>
  <c r="A1187" i="8"/>
  <c r="C1187" i="8"/>
  <c r="D1187" i="8"/>
  <c r="E1187" i="8"/>
  <c r="F1187" i="8"/>
  <c r="M1187" i="8"/>
  <c r="N1187" i="8"/>
  <c r="A1188" i="8"/>
  <c r="C1188" i="8"/>
  <c r="D1188" i="8"/>
  <c r="E1188" i="8"/>
  <c r="F1188" i="8"/>
  <c r="M1188" i="8"/>
  <c r="N1188" i="8"/>
  <c r="ES8" i="3"/>
  <c r="ET8" i="3"/>
  <c r="CU9" i="3"/>
  <c r="CT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S9" i="3"/>
  <c r="ET9" i="3"/>
  <c r="CU10" i="3"/>
  <c r="CT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S10" i="3"/>
  <c r="ET10" i="3"/>
  <c r="CU11" i="3"/>
  <c r="CT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S11" i="3"/>
  <c r="ET11" i="3"/>
  <c r="CU12" i="3"/>
  <c r="CT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S12" i="3"/>
  <c r="ET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P13" i="3"/>
  <c r="BQ13" i="3"/>
  <c r="BR13" i="3"/>
  <c r="BS13" i="3"/>
  <c r="BT13" i="3"/>
  <c r="BU13" i="3"/>
  <c r="BV13" i="3"/>
  <c r="BW13" i="3"/>
  <c r="BX13" i="3"/>
  <c r="BY13" i="3"/>
  <c r="BZ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P13" i="3"/>
  <c r="CQ13" i="3"/>
  <c r="CR13" i="3"/>
  <c r="ES13" i="3"/>
  <c r="ET13" i="3"/>
  <c r="B14" i="3"/>
  <c r="CU14" i="3"/>
  <c r="CT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S14" i="3"/>
  <c r="ET14" i="3"/>
  <c r="B15" i="3"/>
  <c r="CU15" i="3"/>
  <c r="CT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ES15" i="3"/>
  <c r="ET15" i="3"/>
  <c r="B16" i="3"/>
  <c r="CU16" i="3"/>
  <c r="CT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ES16" i="3"/>
  <c r="ET16" i="3"/>
  <c r="B17" i="3"/>
  <c r="CU17" i="3"/>
  <c r="CT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ES17" i="3"/>
  <c r="ET17" i="3"/>
  <c r="B18" i="3"/>
  <c r="CU18" i="3"/>
  <c r="CT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ES18" i="3"/>
  <c r="ET18" i="3"/>
  <c r="B19" i="3"/>
  <c r="CU19" i="3"/>
  <c r="CT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ES19" i="3"/>
  <c r="ET19" i="3"/>
  <c r="B20" i="3"/>
  <c r="CU20" i="3"/>
  <c r="CT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ES20" i="3"/>
  <c r="ET20" i="3"/>
  <c r="B21" i="3"/>
  <c r="CU21" i="3"/>
  <c r="CT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EI21" i="3"/>
  <c r="EJ21" i="3"/>
  <c r="EK21" i="3"/>
  <c r="ES21" i="3"/>
  <c r="ET21" i="3"/>
  <c r="B22" i="3"/>
  <c r="CU22" i="3"/>
  <c r="CT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EI22" i="3"/>
  <c r="EJ22" i="3"/>
  <c r="EK22" i="3"/>
  <c r="ES22" i="3"/>
  <c r="ET22" i="3"/>
  <c r="B23" i="3"/>
  <c r="CU23" i="3"/>
  <c r="CT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EI23" i="3"/>
  <c r="EL23" i="3"/>
  <c r="EM23" i="3"/>
  <c r="ES23" i="3"/>
  <c r="ET23" i="3"/>
  <c r="B24" i="3"/>
  <c r="CU24" i="3"/>
  <c r="CT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EI24" i="3"/>
  <c r="EL24" i="3"/>
  <c r="EM24" i="3"/>
  <c r="ES24" i="3"/>
  <c r="ET24" i="3"/>
  <c r="B25" i="3"/>
  <c r="CU25" i="3"/>
  <c r="CT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EI25" i="3"/>
  <c r="EK25" i="3"/>
  <c r="EM25" i="3"/>
  <c r="B26" i="3"/>
  <c r="CU26" i="3"/>
  <c r="CT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B27" i="3"/>
  <c r="CU27" i="3"/>
  <c r="CT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B28" i="3"/>
  <c r="CU28" i="3"/>
  <c r="CT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B29" i="3"/>
  <c r="CU29" i="3"/>
  <c r="CT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B30" i="3"/>
  <c r="CU30" i="3"/>
  <c r="CT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B31" i="3"/>
  <c r="CU31" i="3"/>
  <c r="CT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B32" i="3"/>
  <c r="CU32" i="3"/>
  <c r="CT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B33" i="3"/>
  <c r="CU33" i="3"/>
  <c r="CT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CU34" i="3"/>
  <c r="CT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CS35" i="3"/>
  <c r="CU35" i="3"/>
  <c r="CT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CS36" i="3"/>
  <c r="CU36" i="3"/>
  <c r="CT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CS37" i="3"/>
  <c r="CU37" i="3"/>
  <c r="CT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CS38" i="3"/>
  <c r="CU38" i="3"/>
  <c r="CT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CS39" i="3"/>
  <c r="CU39" i="3"/>
  <c r="CT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CS40" i="3"/>
  <c r="CU40" i="3"/>
  <c r="CT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T41" i="3"/>
  <c r="U41" i="3"/>
  <c r="V41" i="3"/>
  <c r="W41" i="3"/>
  <c r="X41" i="3"/>
  <c r="Y41" i="3"/>
  <c r="Z41" i="3"/>
  <c r="AA41" i="3"/>
  <c r="AB41" i="3"/>
  <c r="AC41" i="3"/>
  <c r="AD41" i="3"/>
  <c r="AH41" i="3"/>
  <c r="AI41" i="3"/>
  <c r="AJ41" i="3"/>
  <c r="AK41" i="3"/>
  <c r="AL41" i="3"/>
  <c r="CP41" i="3"/>
  <c r="CS41" i="3"/>
  <c r="CU41" i="3"/>
  <c r="CT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CU42" i="3"/>
  <c r="CT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CS43" i="3"/>
  <c r="CU43" i="3"/>
  <c r="CT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CS44" i="3"/>
  <c r="CU44" i="3"/>
  <c r="CT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CS45" i="3"/>
  <c r="CU45" i="3"/>
  <c r="CT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CS46" i="3"/>
  <c r="CU46" i="3"/>
  <c r="CT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CS47" i="3"/>
  <c r="CU47" i="3"/>
  <c r="CT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CS48" i="3"/>
  <c r="CU48" i="3"/>
  <c r="CT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CP49" i="3"/>
  <c r="CS49" i="3"/>
  <c r="CU49" i="3"/>
  <c r="CT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CU50" i="3"/>
  <c r="CT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CS51" i="3"/>
  <c r="CU51" i="3"/>
  <c r="CT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CS52" i="3"/>
  <c r="CU52" i="3"/>
  <c r="CT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CS53" i="3"/>
  <c r="CU53" i="3"/>
  <c r="CT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CS54" i="3"/>
  <c r="CU54" i="3"/>
  <c r="CT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CS55" i="3"/>
  <c r="CU55" i="3"/>
  <c r="CT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CS56" i="3"/>
  <c r="CU56" i="3"/>
  <c r="CT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BE57" i="3"/>
  <c r="BF57" i="3"/>
  <c r="BG57" i="3"/>
  <c r="BH57" i="3"/>
  <c r="BI57" i="3"/>
  <c r="BJ57" i="3"/>
  <c r="BK57" i="3"/>
  <c r="BL57" i="3"/>
  <c r="BM57" i="3"/>
  <c r="BP57" i="3"/>
  <c r="BQ57" i="3"/>
  <c r="BR57" i="3"/>
  <c r="BS57" i="3"/>
  <c r="BT57" i="3"/>
  <c r="BU57" i="3"/>
  <c r="BV57" i="3"/>
  <c r="CP57" i="3"/>
  <c r="CS57" i="3"/>
  <c r="CU57" i="3"/>
  <c r="CT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CU58" i="3"/>
  <c r="CT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CS59" i="3"/>
  <c r="CU59" i="3"/>
  <c r="CT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CS60" i="3"/>
  <c r="CU60" i="3"/>
  <c r="CT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CS61" i="3"/>
  <c r="CU61" i="3"/>
  <c r="CT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CS62" i="3"/>
  <c r="CU62" i="3"/>
  <c r="CT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CS63" i="3"/>
  <c r="CU63" i="3"/>
  <c r="CT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CS64" i="3"/>
  <c r="CU64" i="3"/>
  <c r="CT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T65" i="3"/>
  <c r="U65" i="3"/>
  <c r="BW65" i="3"/>
  <c r="BX65" i="3"/>
  <c r="BY65" i="3"/>
  <c r="BZ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P65" i="3"/>
  <c r="CS65" i="3"/>
  <c r="CU65" i="3"/>
  <c r="CT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B66" i="3"/>
  <c r="CS66" i="3"/>
  <c r="CU66" i="3"/>
  <c r="CT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B67" i="3"/>
  <c r="CS67" i="3"/>
  <c r="CU67" i="3"/>
  <c r="CT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B68" i="3"/>
  <c r="CS68" i="3"/>
  <c r="CU68" i="3"/>
  <c r="CT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B69" i="3"/>
  <c r="CS69" i="3"/>
  <c r="CU69" i="3"/>
  <c r="CT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B70" i="3"/>
  <c r="CU70" i="3"/>
  <c r="CT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B71" i="3"/>
  <c r="CS71" i="3"/>
  <c r="CU71" i="3"/>
  <c r="CT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B72" i="3"/>
  <c r="CS72" i="3"/>
  <c r="CU72" i="3"/>
  <c r="CT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B73" i="3"/>
  <c r="CS73" i="3"/>
  <c r="CU73" i="3"/>
  <c r="CT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B74" i="3"/>
  <c r="CS74" i="3"/>
  <c r="CU74" i="3"/>
  <c r="CT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B75" i="3"/>
  <c r="CS75" i="3"/>
  <c r="CU75" i="3"/>
  <c r="CT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B76" i="3"/>
  <c r="CS76" i="3"/>
  <c r="CU76" i="3"/>
  <c r="CT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B77" i="3"/>
  <c r="V77" i="3"/>
  <c r="X77" i="3"/>
  <c r="Y77" i="3"/>
  <c r="Z77" i="3"/>
  <c r="AB77" i="3"/>
  <c r="AC77" i="3"/>
  <c r="AD77" i="3"/>
  <c r="AH77" i="3"/>
  <c r="AI77" i="3"/>
  <c r="AJ77" i="3"/>
  <c r="AL77" i="3"/>
  <c r="CP77" i="3"/>
  <c r="CQ77" i="3"/>
  <c r="CR77" i="3"/>
  <c r="CS77" i="3"/>
  <c r="CU77" i="3"/>
  <c r="CT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B78" i="3"/>
  <c r="CU78" i="3"/>
  <c r="CT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B79" i="3"/>
  <c r="CS79" i="3"/>
  <c r="CU79" i="3"/>
  <c r="CT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B80" i="3"/>
  <c r="CS80" i="3"/>
  <c r="CU80" i="3"/>
  <c r="CT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B81" i="3"/>
  <c r="CS81" i="3"/>
  <c r="CU81" i="3"/>
  <c r="CT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B82" i="3"/>
  <c r="CS82" i="3"/>
  <c r="CU82" i="3"/>
  <c r="CT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B83" i="3"/>
  <c r="CS83" i="3"/>
  <c r="CU83" i="3"/>
  <c r="CT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B84" i="3"/>
  <c r="CS84" i="3"/>
  <c r="CU84" i="3"/>
  <c r="CT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B85" i="3"/>
  <c r="CP85" i="3"/>
  <c r="CQ85" i="3"/>
  <c r="CR85" i="3"/>
  <c r="CS85" i="3"/>
  <c r="CU85" i="3"/>
  <c r="CT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B86" i="3"/>
  <c r="CU86" i="3"/>
  <c r="CT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B87" i="3"/>
  <c r="CS87" i="3"/>
  <c r="CU87" i="3"/>
  <c r="CT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B88" i="3"/>
  <c r="CS88" i="3"/>
  <c r="CU88" i="3"/>
  <c r="CT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B89" i="3"/>
  <c r="CS89" i="3"/>
  <c r="CU89" i="3"/>
  <c r="CT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B90" i="3"/>
  <c r="CS90" i="3"/>
  <c r="CU90" i="3"/>
  <c r="CT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B91" i="3"/>
  <c r="CS91" i="3"/>
  <c r="CU91" i="3"/>
  <c r="CT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B92" i="3"/>
  <c r="CS92" i="3"/>
  <c r="CU92" i="3"/>
  <c r="CT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B93" i="3"/>
  <c r="CP93" i="3"/>
  <c r="CQ93" i="3"/>
  <c r="CR93" i="3"/>
  <c r="CS93" i="3"/>
  <c r="CU93" i="3"/>
  <c r="CT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B94" i="3"/>
  <c r="CU94" i="3"/>
  <c r="CT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B95" i="3"/>
  <c r="CS95" i="3"/>
  <c r="CU95" i="3"/>
  <c r="CT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B96" i="3"/>
  <c r="CS96" i="3"/>
  <c r="CU96" i="3"/>
  <c r="CT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B97" i="3"/>
  <c r="CS97" i="3"/>
  <c r="CU97" i="3"/>
  <c r="CT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B98" i="3"/>
  <c r="CS98" i="3"/>
  <c r="CU98" i="3"/>
  <c r="CT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B99" i="3"/>
  <c r="CS99" i="3"/>
  <c r="CU99" i="3"/>
  <c r="CT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B100" i="3"/>
  <c r="CS100" i="3"/>
  <c r="CU100" i="3"/>
  <c r="CT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B101" i="3"/>
  <c r="CP101" i="3"/>
  <c r="CQ101" i="3"/>
  <c r="CR101" i="3"/>
  <c r="CS101" i="3"/>
  <c r="CU101" i="3"/>
  <c r="CT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B102" i="3"/>
  <c r="CU102" i="3"/>
  <c r="CT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B103" i="3"/>
  <c r="CS103" i="3"/>
  <c r="CU103" i="3"/>
  <c r="CT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B104" i="3"/>
  <c r="CS104" i="3"/>
  <c r="CU104" i="3"/>
  <c r="CT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B105" i="3"/>
  <c r="CS105" i="3"/>
  <c r="CU105" i="3"/>
  <c r="CT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B106" i="3"/>
  <c r="CS106" i="3"/>
  <c r="CU106" i="3"/>
  <c r="CT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B107" i="3"/>
  <c r="CS107" i="3"/>
  <c r="CU107" i="3"/>
  <c r="CT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B108" i="3"/>
  <c r="CS108" i="3"/>
  <c r="CU108" i="3"/>
  <c r="CT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B109" i="3"/>
  <c r="U109" i="3"/>
  <c r="V109" i="3"/>
  <c r="Y109" i="3"/>
  <c r="Z109" i="3"/>
  <c r="AA109" i="3"/>
  <c r="AB109" i="3"/>
  <c r="AC109" i="3"/>
  <c r="AD109" i="3"/>
  <c r="AH109" i="3"/>
  <c r="AI109" i="3"/>
  <c r="AJ109" i="3"/>
  <c r="AK109" i="3"/>
  <c r="AL109" i="3"/>
  <c r="CP109" i="3"/>
  <c r="CQ109" i="3"/>
  <c r="CR109" i="3"/>
  <c r="CS109" i="3"/>
  <c r="CU109" i="3"/>
  <c r="CT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B110" i="3"/>
  <c r="CU110" i="3"/>
  <c r="CT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B111" i="3"/>
  <c r="CS111" i="3"/>
  <c r="CU111" i="3"/>
  <c r="CT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B112" i="3"/>
  <c r="CS112" i="3"/>
  <c r="CU112" i="3"/>
  <c r="CT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B113" i="3"/>
  <c r="CS113" i="3"/>
  <c r="CU113" i="3"/>
  <c r="CT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B114" i="3"/>
  <c r="CS114" i="3"/>
  <c r="CU114" i="3"/>
  <c r="CT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B115" i="3"/>
  <c r="CS115" i="3"/>
  <c r="CU115" i="3"/>
  <c r="CT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B116" i="3"/>
  <c r="CS116" i="3"/>
  <c r="CU116" i="3"/>
  <c r="CT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B117" i="3"/>
  <c r="CP117" i="3"/>
  <c r="CQ117" i="3"/>
  <c r="CR117" i="3"/>
  <c r="CS117" i="3"/>
  <c r="CU117" i="3"/>
  <c r="CT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B118" i="3"/>
  <c r="CU118" i="3"/>
  <c r="CT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B119" i="3"/>
  <c r="CS119" i="3"/>
  <c r="CU119" i="3"/>
  <c r="CT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B120" i="3"/>
  <c r="CS120" i="3"/>
  <c r="CU120" i="3"/>
  <c r="CT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B121" i="3"/>
  <c r="CS121" i="3"/>
  <c r="CU121" i="3"/>
  <c r="CT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B122" i="3"/>
  <c r="CS122" i="3"/>
  <c r="CU122" i="3"/>
  <c r="CT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B123" i="3"/>
  <c r="CS123" i="3"/>
  <c r="CU123" i="3"/>
  <c r="CT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B124" i="3"/>
  <c r="CS124" i="3"/>
  <c r="CU124" i="3"/>
  <c r="CT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B125" i="3"/>
  <c r="CP125" i="3"/>
  <c r="CQ125" i="3"/>
  <c r="CR125" i="3"/>
  <c r="CS125" i="3"/>
  <c r="CU125" i="3"/>
  <c r="CT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B126" i="3"/>
  <c r="CU126" i="3"/>
  <c r="CT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B127" i="3"/>
  <c r="CS127" i="3"/>
  <c r="CU127" i="3"/>
  <c r="CT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B128" i="3"/>
  <c r="CS128" i="3"/>
  <c r="CU128" i="3"/>
  <c r="CT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B129" i="3"/>
  <c r="CS129" i="3"/>
  <c r="CU129" i="3"/>
  <c r="CT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B130" i="3"/>
  <c r="CS130" i="3"/>
  <c r="CU130" i="3"/>
  <c r="CT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B131" i="3"/>
  <c r="CS131" i="3"/>
  <c r="CU131" i="3"/>
  <c r="CT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B132" i="3"/>
  <c r="CS132" i="3"/>
  <c r="CU132" i="3"/>
  <c r="CT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B133" i="3"/>
  <c r="CP133" i="3"/>
  <c r="CQ133" i="3"/>
  <c r="CR133" i="3"/>
  <c r="CS133" i="3"/>
  <c r="CU133" i="3"/>
  <c r="CT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B134" i="3"/>
  <c r="CU134" i="3"/>
  <c r="CT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B135" i="3"/>
  <c r="CS135" i="3"/>
  <c r="CU135" i="3"/>
  <c r="CT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B136" i="3"/>
  <c r="CS136" i="3"/>
  <c r="CU136" i="3"/>
  <c r="CT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B137" i="3"/>
  <c r="CS137" i="3"/>
  <c r="CU137" i="3"/>
  <c r="CT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B138" i="3"/>
  <c r="CS138" i="3"/>
  <c r="CU138" i="3"/>
  <c r="CT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B139" i="3"/>
  <c r="CS139" i="3"/>
  <c r="CU139" i="3"/>
  <c r="CT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B140" i="3"/>
  <c r="CS140" i="3"/>
  <c r="CU140" i="3"/>
  <c r="CT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B141" i="3"/>
  <c r="V141" i="3"/>
  <c r="Y141" i="3"/>
  <c r="AB141" i="3"/>
  <c r="AC141" i="3"/>
  <c r="AD141" i="3"/>
  <c r="AH141" i="3"/>
  <c r="AJ141" i="3"/>
  <c r="AL141" i="3"/>
  <c r="CP141" i="3"/>
  <c r="CS141" i="3"/>
  <c r="CU141" i="3"/>
  <c r="CT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B142" i="3"/>
  <c r="CU142" i="3"/>
  <c r="CT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B143" i="3"/>
  <c r="CS143" i="3"/>
  <c r="CU143" i="3"/>
  <c r="CT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B144" i="3"/>
  <c r="CS144" i="3"/>
  <c r="CU144" i="3"/>
  <c r="CT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B145" i="3"/>
  <c r="CS145" i="3"/>
  <c r="CU145" i="3"/>
  <c r="CT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B146" i="3"/>
  <c r="CS146" i="3"/>
  <c r="CU146" i="3"/>
  <c r="CT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B147" i="3"/>
  <c r="CS147" i="3"/>
  <c r="CU147" i="3"/>
  <c r="CT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B148" i="3"/>
  <c r="CS148" i="3"/>
  <c r="CU148" i="3"/>
  <c r="CT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B149" i="3"/>
  <c r="CP149" i="3"/>
  <c r="CS149" i="3"/>
  <c r="CU149" i="3"/>
  <c r="CT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B150" i="3"/>
  <c r="CU150" i="3"/>
  <c r="CT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B151" i="3"/>
  <c r="CS151" i="3"/>
  <c r="CU151" i="3"/>
  <c r="CT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B152" i="3"/>
  <c r="CS152" i="3"/>
  <c r="CU152" i="3"/>
  <c r="CT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B153" i="3"/>
  <c r="CS153" i="3"/>
  <c r="CU153" i="3"/>
  <c r="CT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B154" i="3"/>
  <c r="CS154" i="3"/>
  <c r="CU154" i="3"/>
  <c r="CT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B155" i="3"/>
  <c r="CS155" i="3"/>
  <c r="CU155" i="3"/>
  <c r="CT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B156" i="3"/>
  <c r="CS156" i="3"/>
  <c r="CU156" i="3"/>
  <c r="CT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B157" i="3"/>
  <c r="CP157" i="3"/>
  <c r="CS157" i="3"/>
  <c r="CU157" i="3"/>
  <c r="CT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B158" i="3"/>
  <c r="CU158" i="3"/>
  <c r="CT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B159" i="3"/>
  <c r="CS159" i="3"/>
  <c r="CU159" i="3"/>
  <c r="CT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B160" i="3"/>
  <c r="CS160" i="3"/>
  <c r="CU160" i="3"/>
  <c r="CT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B161" i="3"/>
  <c r="CS161" i="3"/>
  <c r="CU161" i="3"/>
  <c r="CT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B162" i="3"/>
  <c r="CS162" i="3"/>
  <c r="CU162" i="3"/>
  <c r="CT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B163" i="3"/>
  <c r="CS163" i="3"/>
  <c r="CU163" i="3"/>
  <c r="CT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B164" i="3"/>
  <c r="CS164" i="3"/>
  <c r="CU164" i="3"/>
  <c r="CT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B165" i="3"/>
  <c r="CP165" i="3"/>
  <c r="CS165" i="3"/>
  <c r="CU165" i="3"/>
  <c r="CT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B166" i="3"/>
  <c r="CU166" i="3"/>
  <c r="CT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B167" i="3"/>
  <c r="CU167" i="3"/>
  <c r="CT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B168" i="3"/>
  <c r="CU168" i="3"/>
  <c r="CT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B169" i="3"/>
  <c r="CU169" i="3"/>
  <c r="CT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B170" i="3"/>
  <c r="CU170" i="3"/>
  <c r="CT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B171" i="3"/>
  <c r="CU171" i="3"/>
  <c r="CT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B172" i="3"/>
  <c r="CU172" i="3"/>
  <c r="CT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B173" i="3"/>
  <c r="CU173" i="3"/>
  <c r="CT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B174" i="3"/>
  <c r="CU174" i="3"/>
  <c r="CT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B175" i="3"/>
  <c r="CU175" i="3"/>
  <c r="CT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B176" i="3"/>
  <c r="CU176" i="3"/>
  <c r="CT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B177" i="3"/>
  <c r="CU177" i="3"/>
  <c r="CT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B178" i="3"/>
  <c r="CU178" i="3"/>
  <c r="CT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B179" i="3"/>
  <c r="CU179" i="3"/>
  <c r="CT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B180" i="3"/>
  <c r="CU180" i="3"/>
  <c r="CT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B181" i="3"/>
  <c r="CU181" i="3"/>
  <c r="CT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B182" i="3"/>
  <c r="CU182" i="3"/>
  <c r="CT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B183" i="3"/>
  <c r="CU183" i="3"/>
  <c r="CT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B184" i="3"/>
  <c r="CU184" i="3"/>
  <c r="CT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B185" i="3"/>
  <c r="CU185" i="3"/>
  <c r="CT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B186" i="3"/>
  <c r="CU186" i="3"/>
  <c r="CT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B187" i="3"/>
  <c r="CU187" i="3"/>
  <c r="CT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B188" i="3"/>
  <c r="CU188" i="3"/>
  <c r="CT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B189" i="3"/>
  <c r="CU189" i="3"/>
  <c r="CT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B190" i="3"/>
  <c r="CU190" i="3"/>
  <c r="CT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DM190" i="3"/>
  <c r="B191" i="3"/>
  <c r="CU191" i="3"/>
  <c r="CT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B192" i="3"/>
  <c r="CU192" i="3"/>
  <c r="CT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B193" i="3"/>
  <c r="CU193" i="3"/>
  <c r="CT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B194" i="3"/>
  <c r="CU194" i="3"/>
  <c r="CT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B195" i="3"/>
  <c r="CU195" i="3"/>
  <c r="CT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B196" i="3"/>
  <c r="CU196" i="3"/>
  <c r="CT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B197" i="3"/>
  <c r="CU197" i="3"/>
  <c r="CT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B200" i="3"/>
  <c r="CS200" i="3"/>
  <c r="CT200" i="3"/>
  <c r="B201" i="3"/>
  <c r="CS201" i="3"/>
  <c r="CT201" i="3"/>
  <c r="B202" i="3"/>
  <c r="CS202" i="3"/>
  <c r="CT202" i="3"/>
  <c r="B203" i="3"/>
  <c r="CS203" i="3"/>
  <c r="CT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P204" i="3"/>
  <c r="BQ204" i="3"/>
  <c r="BR204" i="3"/>
  <c r="BS204" i="3"/>
  <c r="BT204" i="3"/>
  <c r="BU204" i="3"/>
  <c r="BV204" i="3"/>
  <c r="BW204" i="3"/>
  <c r="BX204" i="3"/>
  <c r="BY204" i="3"/>
  <c r="BZ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P204" i="3"/>
  <c r="CQ204" i="3"/>
  <c r="CR204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P206" i="3"/>
  <c r="BQ206" i="3"/>
  <c r="BR206" i="3"/>
  <c r="BS206" i="3"/>
  <c r="BT206" i="3"/>
  <c r="BU206" i="3"/>
  <c r="BV206" i="3"/>
  <c r="BW206" i="3"/>
  <c r="BX206" i="3"/>
  <c r="BY206" i="3"/>
  <c r="BZ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B207" i="3"/>
  <c r="CS207" i="3"/>
  <c r="CT207" i="3"/>
  <c r="B208" i="3"/>
  <c r="CS208" i="3"/>
  <c r="CT208" i="3"/>
  <c r="B209" i="3"/>
  <c r="CS209" i="3"/>
  <c r="CT209" i="3"/>
  <c r="B210" i="3"/>
  <c r="CS210" i="3"/>
  <c r="CT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P211" i="3"/>
  <c r="BQ211" i="3"/>
  <c r="BR211" i="3"/>
  <c r="BS211" i="3"/>
  <c r="BT211" i="3"/>
  <c r="BU211" i="3"/>
  <c r="BV211" i="3"/>
  <c r="BW211" i="3"/>
  <c r="BX211" i="3"/>
  <c r="BY211" i="3"/>
  <c r="BZ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P211" i="3"/>
  <c r="CQ211" i="3"/>
  <c r="CR211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P213" i="3"/>
  <c r="BQ213" i="3"/>
  <c r="BR213" i="3"/>
  <c r="BS213" i="3"/>
  <c r="BT213" i="3"/>
  <c r="BU213" i="3"/>
  <c r="BV213" i="3"/>
  <c r="BW213" i="3"/>
  <c r="BX213" i="3"/>
  <c r="BY213" i="3"/>
  <c r="BZ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B214" i="3"/>
  <c r="CS214" i="3"/>
  <c r="CT214" i="3"/>
  <c r="B215" i="3"/>
  <c r="CS215" i="3"/>
  <c r="CT215" i="3"/>
  <c r="B216" i="3"/>
  <c r="CS216" i="3"/>
  <c r="CT216" i="3"/>
  <c r="B217" i="3"/>
  <c r="CS217" i="3"/>
  <c r="CT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P218" i="3"/>
  <c r="BQ218" i="3"/>
  <c r="BR218" i="3"/>
  <c r="BS218" i="3"/>
  <c r="BT218" i="3"/>
  <c r="BU218" i="3"/>
  <c r="BV218" i="3"/>
  <c r="BW218" i="3"/>
  <c r="BX218" i="3"/>
  <c r="BY218" i="3"/>
  <c r="BZ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P218" i="3"/>
  <c r="CQ218" i="3"/>
  <c r="CR218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P220" i="3"/>
  <c r="BQ220" i="3"/>
  <c r="BR220" i="3"/>
  <c r="BS220" i="3"/>
  <c r="BT220" i="3"/>
  <c r="BU220" i="3"/>
  <c r="BV220" i="3"/>
  <c r="BW220" i="3"/>
  <c r="BX220" i="3"/>
  <c r="BY220" i="3"/>
  <c r="BZ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B221" i="3"/>
  <c r="CS221" i="3"/>
  <c r="CT221" i="3"/>
  <c r="B222" i="3"/>
  <c r="CS222" i="3"/>
  <c r="CT222" i="3"/>
  <c r="B223" i="3"/>
  <c r="CS223" i="3"/>
  <c r="CT223" i="3"/>
  <c r="B224" i="3"/>
  <c r="CS224" i="3"/>
  <c r="CT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P225" i="3"/>
  <c r="BQ225" i="3"/>
  <c r="BR225" i="3"/>
  <c r="BS225" i="3"/>
  <c r="BT225" i="3"/>
  <c r="BU225" i="3"/>
  <c r="BV225" i="3"/>
  <c r="BW225" i="3"/>
  <c r="BX225" i="3"/>
  <c r="BY225" i="3"/>
  <c r="BZ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P225" i="3"/>
  <c r="CQ225" i="3"/>
  <c r="CR225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P227" i="3"/>
  <c r="BQ227" i="3"/>
  <c r="BR227" i="3"/>
  <c r="BS227" i="3"/>
  <c r="BT227" i="3"/>
  <c r="BU227" i="3"/>
  <c r="BV227" i="3"/>
  <c r="BW227" i="3"/>
  <c r="BX227" i="3"/>
  <c r="BY227" i="3"/>
  <c r="BZ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10"/>
            <rFont val="Arial"/>
          </rPr>
          <t>assumes that is sold comes from 1st season production</t>
        </r>
      </text>
    </comment>
    <comment ref="A251" authorId="0">
      <text>
        <r>
          <rPr>
            <sz val="10"/>
            <rFont val="Arial"/>
          </rPr>
          <t>Reserved for a high value food crop</t>
        </r>
      </text>
    </comment>
    <comment ref="A258" authorId="0">
      <text>
        <r>
          <rPr>
            <sz val="10"/>
            <rFont val="Arial"/>
          </rPr>
          <t>Reserved for a high value food crop</t>
        </r>
      </text>
    </comment>
    <comment ref="A265" authorId="0">
      <text>
        <r>
          <rPr>
            <sz val="10"/>
            <rFont val="Arial"/>
          </rPr>
          <t>Reserved for the main pulse grown in the LZ</t>
        </r>
      </text>
    </comment>
    <comment ref="A272" authorId="0">
      <text>
        <r>
          <rPr>
            <sz val="10"/>
            <rFont val="Arial"/>
          </rPr>
          <t>Reserved for the main pulse grown in the LZ</t>
        </r>
      </text>
    </comment>
    <comment ref="A300" authorId="0">
      <text>
        <r>
          <rPr>
            <sz val="10"/>
            <rFont val="Arial"/>
          </rPr>
          <t>Reserved for a crop like enset or cassava, which can be harvested in larger amounts in a bad year</t>
        </r>
      </text>
    </comment>
    <comment ref="CC310" authorId="0">
      <text>
        <r>
          <rPr>
            <sz val="10"/>
            <rFont val="Arial"/>
          </rPr>
          <t>J. Acidri:
Assumed figure for middle because there were no figure for B/O</t>
        </r>
      </text>
    </comment>
    <comment ref="CC40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50 crates @ R140/crate</t>
        </r>
      </text>
    </comment>
    <comment ref="CC4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100 bags @ R35/bag</t>
        </r>
      </text>
    </comment>
    <comment ref="CC407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 xml:space="preserve">20 bags @ R10/bag
</t>
        </r>
      </text>
    </comment>
    <comment ref="CC410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25 bundles @ R10/bundle</t>
        </r>
      </text>
    </comment>
    <comment ref="A449" authorId="0">
      <text>
        <r>
          <rPr>
            <sz val="10"/>
            <rFont val="Arial"/>
          </rPr>
          <t>Reserved for the main staple cereal purchased.</t>
        </r>
      </text>
    </comment>
    <comment ref="C449" authorId="0">
      <text>
        <r>
          <rPr>
            <sz val="10"/>
            <rFont val="Arial"/>
          </rPr>
          <t>J. Acidri:
Samp/maize rice</t>
        </r>
      </text>
    </comment>
    <comment ref="A458" authorId="0">
      <text>
        <r>
          <rPr>
            <sz val="10"/>
            <rFont val="Arial"/>
          </rPr>
          <t>Reserved for other basic staples purchased.</t>
        </r>
      </text>
    </comment>
    <comment ref="I668" authorId="0">
      <text>
        <r>
          <rPr>
            <sz val="10"/>
            <rFont val="Arial"/>
          </rPr>
          <t>J. Acidri:
OVC &amp;Destitute</t>
        </r>
      </text>
    </comment>
    <comment ref="BY668" authorId="0">
      <text>
        <r>
          <rPr>
            <sz val="10"/>
            <rFont val="Arial"/>
          </rPr>
          <t>Charles Rethman:
Dest pkg: 25 kg maize * 0.5
OVC pkg: (12.5 kg maize + 10 kg sorghum + 5 kg wheat) * 0.4</t>
        </r>
      </text>
    </comment>
    <comment ref="S682" authorId="0">
      <text>
        <r>
          <rPr>
            <sz val="10"/>
            <rFont val="Arial"/>
          </rPr>
          <t>Kehumile:
Milk</t>
        </r>
      </text>
    </comment>
    <comment ref="AT683" authorId="0">
      <text>
        <r>
          <rPr>
            <sz val="10"/>
            <rFont val="Arial"/>
          </rPr>
          <t>J. Acidri:
potatoes</t>
        </r>
      </text>
    </comment>
    <comment ref="BR784" authorId="0">
      <text>
        <r>
          <rPr>
            <sz val="10"/>
            <rFont val="Arial"/>
          </rPr>
          <t xml:space="preserve">user:
</t>
        </r>
      </text>
    </comment>
    <comment ref="BS784" authorId="0">
      <text>
        <r>
          <rPr>
            <sz val="10"/>
            <rFont val="Arial"/>
          </rPr>
          <t>Lame-Maemo:
drugs and water</t>
        </r>
      </text>
    </comment>
    <comment ref="BT785" authorId="0">
      <text>
        <r>
          <rPr>
            <sz val="10"/>
            <rFont val="Arial"/>
          </rPr>
          <t>user:
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W67" authorId="0">
      <text>
        <r>
          <rPr>
            <sz val="10"/>
            <rFont val="Arial"/>
          </rPr>
          <t>J. Acidri:
piece jobs</t>
        </r>
      </text>
    </comment>
    <comment ref="V73" authorId="0">
      <text>
        <r>
          <rPr>
            <sz val="10"/>
            <rFont val="Arial"/>
          </rPr>
          <t>J. Acidri:
smearing houses</t>
        </r>
      </text>
    </comment>
    <comment ref="Q130" authorId="0">
      <text>
        <r>
          <rPr>
            <sz val="10"/>
            <rFont val="Arial"/>
          </rPr>
          <t>rmokotedi:
F/wood</t>
        </r>
      </text>
    </comment>
    <comment ref="R130" authorId="0">
      <text>
        <r>
          <rPr>
            <sz val="10"/>
            <rFont val="Arial"/>
          </rPr>
          <t>rmokotedi:
F/wood</t>
        </r>
      </text>
    </comment>
    <comment ref="BE231" authorId="0">
      <text>
        <r>
          <rPr>
            <sz val="10"/>
            <rFont val="Arial"/>
          </rPr>
          <t>Kehumile:
Brewing</t>
        </r>
      </text>
    </comment>
    <comment ref="BB238" authorId="0">
      <text>
        <r>
          <rPr>
            <sz val="10"/>
            <rFont val="Arial"/>
          </rPr>
          <t>user:
Bakery</t>
        </r>
      </text>
    </comment>
    <comment ref="A258" authorId="0">
      <text>
        <r>
          <rPr>
            <sz val="10"/>
            <rFont val="Arial"/>
          </rPr>
          <t>J. Acidri:
40% very poor undertaking public works</t>
        </r>
      </text>
    </comment>
    <comment ref="A303" authorId="0">
      <text>
        <r>
          <rPr>
            <sz val="10"/>
            <rFont val="Arial"/>
          </rPr>
          <t>J. Acidri:
40% very poor undertaking public works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0"/>
            <rFont val="Arial"/>
          </rPr>
          <t>Reserved for other basic staples purchased.</t>
        </r>
      </text>
    </comment>
    <comment ref="A19" authorId="0">
      <text>
        <r>
          <rPr>
            <sz val="10"/>
            <rFont val="Arial"/>
          </rPr>
          <t>Reserved for other basic staples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10"/>
            <rFont val="Arial"/>
          </rPr>
          <t>assumes that is sold comes from 1st season production</t>
        </r>
      </text>
    </comment>
    <comment ref="A116" authorId="0">
      <text>
        <r>
          <rPr>
            <sz val="10"/>
            <rFont val="Arial"/>
          </rPr>
          <t>assumes that is sold comes from 1st season production</t>
        </r>
      </text>
    </comment>
    <comment ref="A144" authorId="0">
      <text>
        <r>
          <rPr>
            <sz val="10"/>
            <rFont val="Arial"/>
          </rPr>
          <t>assumes that is sold comes from 1st season production</t>
        </r>
      </text>
    </comment>
    <comment ref="A172" authorId="0">
      <text>
        <r>
          <rPr>
            <sz val="10"/>
            <rFont val="Arial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<sst xmlns="http://schemas.openxmlformats.org/spreadsheetml/2006/main" count="4278" uniqueCount="866">
  <si>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</si>
  <si>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</si>
  <si>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</si>
  <si>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</si>
  <si>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</si>
  <si>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</si>
  <si>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</si>
  <si>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</si>
  <si>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</si>
  <si>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</si>
  <si>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</si>
  <si>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</si>
  <si>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</si>
  <si>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</si>
  <si>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</si>
  <si>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</si>
  <si>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</si>
  <si>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</si>
  <si>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</si>
  <si>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</si>
  <si>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</si>
  <si>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</si>
  <si>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</si>
  <si>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</si>
  <si>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</si>
  <si>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</si>
  <si>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</si>
  <si>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</si>
  <si>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</si>
  <si>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</si>
  <si>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</si>
  <si>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</si>
  <si>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ZASLC</t>
  </si>
  <si>
    <t>Southern Limpopo Open Access Livestock and Crops Livelihood Zone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</si>
  <si>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</si>
  <si>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</si>
  <si>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</si>
  <si>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</si>
  <si>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</si>
  <si>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</si>
  <si>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</si>
  <si>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</si>
  <si>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</si>
  <si>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</si>
  <si>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</si>
  <si>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Elias Mots-oaledi</t>
  </si>
  <si>
    <t>Ephraim Mogale</t>
  </si>
  <si>
    <t>Makhudu-thamaga</t>
  </si>
  <si>
    <t>Greater Tubatse</t>
  </si>
  <si>
    <t>Feta-kgomo</t>
  </si>
  <si>
    <t>Lepele-Nkumpi</t>
  </si>
  <si>
    <t>Polo-kwane</t>
  </si>
  <si>
    <t>Maru-leng</t>
  </si>
  <si>
    <t>Greater Tzaneen</t>
  </si>
  <si>
    <t>Greater Letaba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</si>
  <si>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</si>
  <si>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</si>
  <si>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</si>
  <si>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</si>
  <si>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</si>
  <si>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</si>
  <si>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</si>
  <si>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</si>
  <si>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</si>
  <si>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</si>
  <si>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Hlogot-lou</t>
  </si>
  <si>
    <t>Dikgalao-peng</t>
  </si>
  <si>
    <t>Manatol-waneng</t>
  </si>
  <si>
    <t>Ngwale-mong</t>
  </si>
  <si>
    <t>Manga-neng</t>
  </si>
  <si>
    <t>Masehla-neng</t>
  </si>
  <si>
    <t>Matla-katle</t>
  </si>
  <si>
    <t>Ga-Manyaka</t>
  </si>
  <si>
    <t>Kgau-tswana</t>
  </si>
  <si>
    <t>Ga-Malekana</t>
  </si>
  <si>
    <t>Mohla-letsi</t>
  </si>
  <si>
    <t>Ga-Makgoba</t>
  </si>
  <si>
    <t>Kwaripe</t>
  </si>
  <si>
    <t>Ga-Thaba</t>
  </si>
  <si>
    <t>Finale</t>
  </si>
  <si>
    <t>Hoveni</t>
  </si>
  <si>
    <t>Jamela</t>
  </si>
  <si>
    <t>Interview number:</t>
  </si>
  <si>
    <t>Interviewers / Interview Team</t>
  </si>
  <si>
    <t>SK</t>
  </si>
  <si>
    <t>Mopani</t>
  </si>
  <si>
    <t>sk</t>
  </si>
  <si>
    <t>Sekhukhune</t>
  </si>
  <si>
    <t>Sekh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</si>
  <si>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</si>
  <si>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</si>
  <si>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</si>
  <si>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</si>
  <si>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</si>
  <si>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</si>
  <si>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</si>
  <si>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</si>
  <si>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</si>
  <si>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</si>
  <si>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</si>
  <si>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</si>
  <si>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</si>
  <si>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</si>
  <si>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</si>
  <si>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</si>
  <si>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</si>
  <si>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</si>
  <si>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</si>
  <si>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</si>
  <si>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t>0,5</t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</si>
  <si>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</si>
  <si>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</si>
  <si>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</si>
  <si>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</si>
  <si>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</si>
  <si>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</si>
  <si>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</si>
  <si>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</si>
  <si>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</si>
  <si>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</si>
  <si>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</si>
  <si>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</si>
  <si>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</si>
  <si>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</si>
  <si>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</si>
  <si>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</si>
  <si>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</si>
  <si>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</si>
  <si>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</si>
  <si>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</si>
  <si>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</si>
  <si>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</si>
  <si>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</si>
  <si>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Other: Fruit trees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</si>
  <si>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</si>
  <si>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</si>
  <si>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</si>
  <si>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</si>
  <si>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</si>
  <si>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</si>
  <si>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</si>
  <si>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</si>
  <si>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</si>
  <si>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</si>
  <si>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OTHER CASH INCOME SOURCES</t>
  </si>
  <si>
    <t>LIVELIHOODS DATA ARRANGED IN ORDER</t>
  </si>
  <si>
    <t>LIVELIHOODS DATA ARRANEGD IN ORDER</t>
  </si>
  <si>
    <t>BASELINE</t>
  </si>
  <si>
    <t>calculated</t>
  </si>
  <si>
    <t>Municipality/Ward number</t>
  </si>
  <si>
    <t>Village</t>
  </si>
  <si>
    <t>Interview number</t>
  </si>
  <si>
    <t>AGRICULTURAL CASH INCOME</t>
  </si>
  <si>
    <t>Land preparation</t>
  </si>
  <si>
    <t>no. people per HH</t>
  </si>
  <si>
    <t>no. times per month</t>
  </si>
  <si>
    <t>no. months</t>
  </si>
  <si>
    <t>price per unit</t>
  </si>
  <si>
    <t>income</t>
  </si>
  <si>
    <t>Planting</t>
  </si>
  <si>
    <t>Weeding</t>
  </si>
  <si>
    <t>Harvesting</t>
  </si>
  <si>
    <t>Threshing</t>
  </si>
  <si>
    <t>Ploughing</t>
  </si>
  <si>
    <t>Slaughtering</t>
  </si>
  <si>
    <t>Herding</t>
  </si>
  <si>
    <t>Other/homebased/domestic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</si>
  <si>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</si>
  <si>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</si>
  <si>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</si>
  <si>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</si>
  <si>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</si>
  <si>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</si>
  <si>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</si>
  <si>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</si>
  <si>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</si>
  <si>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</si>
  <si>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Other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</si>
  <si>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</si>
  <si>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</si>
  <si>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</si>
  <si>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</si>
  <si>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</si>
  <si>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</si>
  <si>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Gardening</t>
  </si>
  <si>
    <t>SUB-TOTAL (DOMESTIC WORK INCOME)</t>
  </si>
  <si>
    <t>SELF EMPLOYMENT</t>
  </si>
  <si>
    <t>Firewood sales</t>
  </si>
  <si>
    <t>Cart load</t>
  </si>
  <si>
    <t>Bakkie load</t>
  </si>
  <si>
    <t>Charcoal sales</t>
  </si>
  <si>
    <t>Handicrafts</t>
  </si>
  <si>
    <t>rent</t>
  </si>
  <si>
    <t>taxi trans</t>
  </si>
  <si>
    <t>INCOME</t>
  </si>
  <si>
    <t>room rent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</si>
  <si>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</si>
  <si>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</si>
  <si>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</si>
  <si>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</si>
  <si>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</si>
  <si>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</si>
  <si>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profit per unit</t>
  </si>
  <si>
    <t>Planting machine</t>
  </si>
  <si>
    <t>Brewing</t>
  </si>
  <si>
    <t>Spaza shops</t>
  </si>
  <si>
    <t>SUB-TOTAL (SMALL BUSINESS)</t>
  </si>
  <si>
    <t>SOCIAL CASH TRANSFERS</t>
  </si>
  <si>
    <t>Old Age Grant</t>
  </si>
  <si>
    <t>Foster Care</t>
  </si>
  <si>
    <t>disability</t>
  </si>
  <si>
    <t>Disability Grant</t>
  </si>
  <si>
    <t>SUB-TOTAL (SOCIAL CASH TRANSFERS)</t>
  </si>
  <si>
    <t>PUBLIC WORKS</t>
  </si>
  <si>
    <t>Cutting grass</t>
  </si>
  <si>
    <t>Road construction</t>
  </si>
  <si>
    <t>SUB-TOTAL (PUBLIC WORKS)</t>
  </si>
  <si>
    <t>SUMMARY</t>
  </si>
  <si>
    <t>'Very Poor'</t>
  </si>
  <si>
    <t>'Poor'</t>
  </si>
  <si>
    <t>'Middle'</t>
  </si>
  <si>
    <t>'Better-Off'</t>
  </si>
  <si>
    <t>Interviewers</t>
  </si>
  <si>
    <t>Reference year</t>
  </si>
  <si>
    <t>2013/14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</si>
  <si>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</si>
  <si>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</si>
  <si>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</si>
  <si>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</si>
  <si>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</si>
  <si>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</si>
  <si>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</si>
  <si>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</si>
  <si>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</si>
  <si>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</si>
  <si>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</si>
  <si>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</si>
  <si>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</si>
  <si>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</si>
  <si>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</si>
  <si>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</si>
  <si>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</si>
  <si>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</si>
  <si>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</si>
  <si>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</si>
  <si>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</si>
  <si>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water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</si>
  <si>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</si>
  <si>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</si>
  <si>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</si>
  <si>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</si>
  <si>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</si>
  <si>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</si>
  <si>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</si>
  <si>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</si>
  <si>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</si>
  <si>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</si>
  <si>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</si>
  <si>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</si>
  <si>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</si>
  <si>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</si>
  <si>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</si>
  <si>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</si>
  <si>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</si>
  <si>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</si>
  <si>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</si>
  <si>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</si>
  <si>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</si>
  <si>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</si>
  <si>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</si>
  <si>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</si>
  <si>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</si>
  <si>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</si>
  <si>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</si>
  <si>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</si>
  <si>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</si>
  <si>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</si>
  <si>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</si>
  <si>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</si>
  <si>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</si>
  <si>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</si>
  <si>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</si>
  <si>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</si>
  <si>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</si>
  <si>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</si>
  <si>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</si>
  <si>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</si>
  <si>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</si>
  <si>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</si>
  <si>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</si>
  <si>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</si>
  <si>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</si>
  <si>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</si>
  <si>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</si>
  <si>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</si>
  <si>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</si>
  <si>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</si>
  <si>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</si>
  <si>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</si>
  <si>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</si>
  <si>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</si>
  <si>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</si>
  <si>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</si>
  <si>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</si>
  <si>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</si>
  <si>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</si>
  <si>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</si>
  <si>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</si>
  <si>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</si>
  <si>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</si>
  <si>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</si>
  <si>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</si>
  <si>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</si>
  <si>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</si>
  <si>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</si>
  <si>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</si>
  <si>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</si>
  <si>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</si>
  <si>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</si>
  <si>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</si>
  <si>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</si>
  <si>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</si>
  <si>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</si>
  <si>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</si>
  <si>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</si>
  <si>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</si>
  <si>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</si>
  <si>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</si>
  <si>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</si>
  <si>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</si>
  <si>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</si>
  <si>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</si>
  <si>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</si>
  <si>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</si>
  <si>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</si>
  <si>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</si>
  <si>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</si>
  <si>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</si>
  <si>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</si>
  <si>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</si>
  <si>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</si>
  <si>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</si>
  <si>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</si>
  <si>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</si>
  <si>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</si>
  <si>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</si>
  <si>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</si>
  <si>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</si>
  <si>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</si>
  <si>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</si>
  <si>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</si>
  <si>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</si>
  <si>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</si>
  <si>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</si>
  <si>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</si>
  <si>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</si>
  <si>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</si>
  <si>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</si>
  <si>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</si>
  <si>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</si>
  <si>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</si>
  <si>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</si>
  <si>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</si>
  <si>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</si>
  <si>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</si>
  <si>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</si>
  <si>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</si>
  <si>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</si>
  <si>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</si>
  <si>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</si>
  <si>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</si>
  <si>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heads</t>
  </si>
  <si>
    <t>ton</t>
  </si>
  <si>
    <t>head</t>
  </si>
  <si>
    <r>
      <t xml:space="preserve">Sweet potato: </t>
    </r>
    <r>
      <rPr>
        <sz val="11"/>
        <rFont val="Arial"/>
        <family val="2"/>
      </rPr>
      <t>no. local meas</t>
    </r>
  </si>
  <si>
    <t>crate</t>
  </si>
  <si>
    <t>Sack</t>
  </si>
  <si>
    <r>
      <t xml:space="preserve">Groundnuts (dry): </t>
    </r>
    <r>
      <rPr>
        <sz val="11"/>
        <rFont val="Arial"/>
        <family val="2"/>
      </rPr>
      <t>no. local meas</t>
    </r>
  </si>
  <si>
    <t>bag</t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</si>
  <si>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</si>
  <si>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</si>
  <si>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Head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</si>
  <si>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</si>
  <si>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</si>
  <si>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</si>
  <si>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</si>
  <si>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</si>
  <si>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</si>
  <si>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</si>
  <si>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</si>
  <si>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</si>
  <si>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</si>
  <si>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no. meas per month</t>
  </si>
  <si>
    <t>kJs/kg</t>
  </si>
  <si>
    <t>price (per measure)</t>
  </si>
  <si>
    <t>expenditure</t>
  </si>
  <si>
    <r>
      <t>Wheat flour:</t>
    </r>
    <r>
      <rPr>
        <sz val="11"/>
        <rFont val="Arial"/>
        <family val="2"/>
      </rPr>
      <t xml:space="preserve"> name of meas.</t>
    </r>
  </si>
  <si>
    <r>
      <t>Beans:</t>
    </r>
    <r>
      <rPr>
        <sz val="11"/>
        <rFont val="Arial"/>
        <family val="2"/>
      </rPr>
      <t xml:space="preserve"> name of meas</t>
    </r>
  </si>
  <si>
    <t>price (per kg)</t>
  </si>
  <si>
    <t>no. times per year</t>
  </si>
  <si>
    <t>kJ/kg</t>
  </si>
  <si>
    <t>quantity (kg)</t>
  </si>
  <si>
    <t>Other purchase: Carrots</t>
  </si>
  <si>
    <t>Other purchase: Butternut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</si>
  <si>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</si>
  <si>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</si>
  <si>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</si>
  <si>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</si>
  <si>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</si>
  <si>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</si>
  <si>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t>hervesting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</si>
  <si>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</si>
  <si>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</si>
  <si>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</si>
  <si>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</si>
  <si>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</si>
  <si>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</si>
  <si>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</si>
  <si>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</si>
  <si>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</si>
  <si>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</si>
  <si>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</si>
  <si>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</si>
  <si>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</si>
  <si>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</si>
  <si>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</si>
  <si>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</si>
  <si>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</si>
  <si>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</si>
  <si>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</si>
  <si>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</si>
  <si>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</si>
  <si>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</si>
  <si>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</si>
  <si>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</si>
  <si>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</si>
  <si>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</si>
  <si>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</si>
  <si>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</si>
  <si>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</si>
  <si>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</si>
  <si>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</si>
  <si>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lighting: 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</si>
  <si>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</si>
  <si>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</si>
  <si>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</si>
  <si>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Jerry Can</t>
  </si>
  <si>
    <t>Jerry Cans</t>
  </si>
  <si>
    <t>5000 litre</t>
  </si>
  <si>
    <t>Jerry ca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</si>
  <si>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</si>
  <si>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</si>
  <si>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</si>
  <si>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</si>
  <si>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</si>
  <si>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</si>
  <si>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</si>
  <si>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</si>
  <si>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</si>
  <si>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</si>
  <si>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</si>
  <si>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</si>
  <si>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</si>
  <si>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</si>
  <si>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</si>
  <si>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</si>
  <si>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inputs/Rental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</si>
  <si>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</si>
  <si>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</si>
  <si>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</si>
  <si>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</si>
  <si>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</si>
  <si>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</si>
  <si>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</si>
  <si>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</si>
  <si>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</si>
  <si>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</si>
  <si>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</si>
  <si>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</si>
  <si>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</si>
  <si>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</si>
  <si>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</si>
  <si>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</si>
  <si>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</si>
  <si>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</si>
  <si>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</si>
  <si>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</si>
  <si>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</si>
  <si>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</si>
  <si>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</si>
  <si>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</si>
  <si>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</si>
  <si>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</si>
  <si>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</si>
  <si>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</si>
  <si>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</si>
  <si>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</si>
  <si>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</si>
  <si>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</si>
  <si>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</si>
  <si>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</si>
  <si>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</si>
  <si>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</si>
  <si>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</si>
  <si>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</si>
  <si>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</si>
  <si>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</si>
  <si>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</si>
  <si>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</si>
  <si>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</si>
  <si>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</si>
  <si>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</si>
  <si>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</si>
  <si>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</si>
  <si>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</si>
  <si>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</si>
  <si>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Formal Cash transfers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</si>
  <si>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</si>
  <si>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</si>
  <si>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</si>
  <si>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</si>
  <si>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</si>
  <si>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</si>
  <si>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</si>
  <si>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</si>
  <si>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</si>
  <si>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</si>
  <si>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</si>
  <si>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</si>
  <si>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</si>
  <si>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</si>
  <si>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</si>
  <si>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</si>
  <si>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</si>
  <si>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</si>
  <si>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</si>
  <si>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</si>
  <si>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</si>
  <si>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</si>
  <si>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</si>
  <si>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</si>
  <si>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</si>
  <si>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</si>
  <si>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</si>
  <si>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</si>
  <si>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</si>
  <si>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</si>
  <si>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</si>
  <si>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</si>
  <si>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</si>
  <si>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(Rape-Morogo) - kg gathered</t>
  </si>
  <si>
    <t>Wild food (Fruits) - kg gathered</t>
  </si>
  <si>
    <t>Wild food (Marula)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</si>
  <si>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</si>
  <si>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</si>
  <si>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</si>
  <si>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</si>
  <si>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</si>
  <si>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</si>
  <si>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</si>
  <si>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</si>
  <si>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</si>
  <si>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</si>
  <si>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</si>
  <si>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</si>
  <si>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</si>
  <si>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</si>
  <si>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</si>
  <si>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t>Box</t>
  </si>
  <si>
    <t>box</t>
  </si>
  <si>
    <r>
      <t>Spinach:</t>
    </r>
    <r>
      <rPr>
        <sz val="11"/>
        <rFont val="Arial"/>
        <family val="2"/>
      </rPr>
      <t xml:space="preserve"> name of meas</t>
    </r>
  </si>
  <si>
    <r>
      <t>Chicken head &amp; feet:</t>
    </r>
    <r>
      <rPr>
        <sz val="11"/>
        <rFont val="Arial"/>
        <family val="2"/>
      </rPr>
      <t xml:space="preserve"> name of measure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</si>
  <si>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</si>
  <si>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</si>
  <si>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</si>
  <si>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</si>
  <si>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</si>
  <si>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</si>
  <si>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</si>
  <si>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</si>
  <si>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</si>
  <si>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</si>
  <si>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</si>
  <si>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</si>
  <si>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</si>
  <si>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</si>
  <si>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</si>
  <si>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</si>
  <si>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</si>
  <si>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</si>
  <si>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</si>
  <si>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</si>
  <si>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</si>
  <si>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</si>
  <si>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</si>
  <si>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</si>
  <si>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</si>
  <si>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</si>
  <si>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</si>
  <si>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</si>
  <si>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</si>
  <si>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</si>
  <si>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</si>
  <si>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</si>
  <si>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</si>
  <si>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</si>
  <si>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</si>
  <si>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</si>
  <si>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</si>
  <si>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</si>
  <si>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</si>
  <si>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</si>
  <si>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</si>
  <si>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</si>
  <si>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</si>
  <si>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</si>
  <si>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</si>
  <si>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</si>
  <si>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</si>
  <si>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</si>
  <si>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</si>
  <si>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</si>
  <si>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</si>
  <si>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</si>
  <si>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</si>
  <si>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</si>
  <si>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</si>
  <si>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</si>
  <si>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</si>
  <si>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</si>
  <si>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</si>
  <si>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</si>
  <si>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</si>
  <si>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</si>
  <si>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</si>
  <si>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</si>
  <si>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</si>
  <si>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</si>
  <si>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</si>
  <si>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</si>
  <si>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</si>
  <si>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</si>
  <si>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</si>
  <si>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</si>
  <si>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</si>
  <si>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</si>
  <si>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</si>
  <si>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</si>
  <si>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</si>
  <si>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</si>
  <si>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</si>
  <si>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Water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</si>
  <si>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</si>
  <si>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</si>
  <si>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</si>
  <si>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</si>
  <si>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</si>
  <si>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</si>
  <si>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</si>
  <si>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</si>
  <si>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</si>
  <si>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</si>
  <si>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</si>
  <si>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</si>
  <si>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</si>
  <si>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</si>
  <si>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</si>
  <si>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</si>
  <si>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</si>
  <si>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</si>
  <si>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</si>
  <si>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</si>
  <si>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</si>
  <si>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r>
      <t xml:space="preserve">Cabbage: </t>
    </r>
    <r>
      <rPr>
        <sz val="11"/>
        <rFont val="Arial"/>
        <family val="2"/>
      </rPr>
      <t>number produced</t>
    </r>
  </si>
  <si>
    <r>
      <t xml:space="preserve">Carrots: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</si>
  <si>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</si>
  <si>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Onions: </t>
    </r>
    <r>
      <rPr>
        <sz val="11"/>
        <rFont val="Arial"/>
        <family val="2"/>
      </rPr>
      <t>kg produced</t>
    </r>
  </si>
  <si>
    <r>
      <t xml:space="preserve">Beetroot: </t>
    </r>
    <r>
      <rPr>
        <sz val="11"/>
        <rFont val="Arial"/>
        <family val="2"/>
      </rPr>
      <t>kg produced</t>
    </r>
  </si>
  <si>
    <r>
      <t xml:space="preserve">Pumpkin: </t>
    </r>
    <r>
      <rPr>
        <sz val="9.4499999999999993"/>
        <rFont val="Arial"/>
        <family val="2"/>
      </rPr>
      <t>kg produce</t>
    </r>
  </si>
  <si>
    <t>Khuj-wana</t>
  </si>
  <si>
    <r>
      <t xml:space="preserve">Spinach: </t>
    </r>
    <r>
      <rPr>
        <sz val="11"/>
        <rFont val="Arial"/>
        <family val="2"/>
      </rPr>
      <t>kg produced</t>
    </r>
  </si>
  <si>
    <t>Other cash crop: green pepper</t>
  </si>
  <si>
    <r>
      <t xml:space="preserve">Other crop: </t>
    </r>
    <r>
      <rPr>
        <sz val="8.35"/>
        <rFont val="Arial"/>
        <family val="2"/>
      </rPr>
      <t>type</t>
    </r>
  </si>
  <si>
    <r>
      <t>Squash</t>
    </r>
    <r>
      <rPr>
        <b/>
        <sz val="11"/>
        <rFont val="Arial"/>
        <family val="2"/>
      </rPr>
      <t xml:space="preserve">: </t>
    </r>
    <r>
      <rPr>
        <sz val="8.35"/>
        <rFont val="Arial"/>
        <family val="2"/>
      </rPr>
      <t>number</t>
    </r>
  </si>
  <si>
    <r>
      <t xml:space="preserve">Other crop: </t>
    </r>
    <r>
      <rPr>
        <sz val="8.35"/>
        <rFont val="Arial"/>
        <family val="2"/>
      </rPr>
      <t>no. local meas</t>
    </r>
  </si>
  <si>
    <t>m</t>
  </si>
  <si>
    <r>
      <t>Other crop:</t>
    </r>
    <r>
      <rPr>
        <sz val="9.4499999999999993"/>
        <rFont val="Arial"/>
        <family val="2"/>
      </rPr>
      <t xml:space="preserve"> kg produced</t>
    </r>
  </si>
  <si>
    <t>half-bag</t>
  </si>
  <si>
    <t>vp</t>
  </si>
  <si>
    <t>Taxi/transport</t>
  </si>
  <si>
    <t>Room rent</t>
  </si>
  <si>
    <t>Casualing (e.g. in retail)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</si>
  <si>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</si>
  <si>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</si>
  <si>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</si>
  <si>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</si>
  <si>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</si>
  <si>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</si>
  <si>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</si>
  <si>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</si>
  <si>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</si>
  <si>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</si>
  <si>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</si>
  <si>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</si>
  <si>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</si>
  <si>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</si>
  <si>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</si>
  <si>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</si>
  <si>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</si>
  <si>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</si>
  <si>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</si>
  <si>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</si>
  <si>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</si>
  <si>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</si>
  <si>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</si>
  <si>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</si>
  <si>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</si>
  <si>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</si>
  <si>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</si>
  <si>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</si>
  <si>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</si>
  <si>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</si>
  <si>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</si>
  <si>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</si>
  <si>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</si>
  <si>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</si>
  <si>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</si>
  <si>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</si>
  <si>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</si>
  <si>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</si>
  <si>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</si>
  <si>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</si>
  <si>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</si>
  <si>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</si>
  <si>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</si>
  <si>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</si>
  <si>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</si>
  <si>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</si>
  <si>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</si>
  <si>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</si>
  <si>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</si>
  <si>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</si>
  <si>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</si>
  <si>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</si>
  <si>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</si>
  <si>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</si>
  <si>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</si>
  <si>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</si>
  <si>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</si>
  <si>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</si>
  <si>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</si>
  <si>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</si>
  <si>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</si>
  <si>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</si>
  <si>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</si>
  <si>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</si>
  <si>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</si>
  <si>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59202 Male</t>
  </si>
  <si>
    <t>59202 Female</t>
  </si>
  <si>
    <t>59301 Male</t>
  </si>
  <si>
    <t>59301 Female</t>
  </si>
  <si>
    <t>59302 Male</t>
  </si>
  <si>
    <t>59302 Female</t>
  </si>
  <si>
    <t>59203 Male</t>
  </si>
  <si>
    <t>59203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</si>
  <si>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</si>
  <si>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</si>
  <si>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</si>
  <si>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</si>
  <si>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</si>
  <si>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</si>
  <si>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</si>
  <si>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</si>
  <si>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</si>
  <si>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</si>
  <si>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</si>
  <si>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</si>
  <si>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</si>
  <si>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</si>
  <si>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</si>
  <si>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</si>
  <si>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</si>
  <si>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</si>
  <si>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</si>
  <si>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</si>
  <si>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</si>
  <si>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</si>
  <si>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Small Business</t>
  </si>
  <si>
    <t>Formal Cash Transfers</t>
  </si>
  <si>
    <t>cost of 100% kJ for Hh for year</t>
  </si>
  <si>
    <t>Fishing &amp; Wild Foods</t>
  </si>
  <si>
    <t>staple purchase</t>
  </si>
  <si>
    <t>non-staple purchase</t>
  </si>
  <si>
    <t>non-staple purchases</t>
  </si>
  <si>
    <t>Total no of person days per year</t>
  </si>
  <si>
    <t>Grant</t>
  </si>
  <si>
    <t>Old age</t>
  </si>
  <si>
    <t>Disability</t>
  </si>
  <si>
    <t>Child</t>
  </si>
  <si>
    <t>Care dependency</t>
  </si>
  <si>
    <t>Foster child</t>
  </si>
  <si>
    <t>War</t>
  </si>
  <si>
    <t>Grant in aid</t>
  </si>
  <si>
    <t>Respondents</t>
  </si>
  <si>
    <t>N</t>
  </si>
  <si>
    <t>Percent</t>
  </si>
  <si>
    <t>War veterans</t>
  </si>
  <si>
    <t>Qualifiers</t>
  </si>
  <si>
    <t>Child Support Grant</t>
  </si>
  <si>
    <t>Care Dependency Grant</t>
  </si>
  <si>
    <t>staple crops</t>
  </si>
  <si>
    <t>non-staple crops</t>
  </si>
  <si>
    <t>Reference Energy Value:</t>
  </si>
  <si>
    <r>
      <t>Sorghum meal</t>
    </r>
    <r>
      <rPr>
        <sz val="11"/>
        <rFont val="Arial"/>
        <family val="2"/>
      </rPr>
      <t>: name of measure</t>
    </r>
  </si>
  <si>
    <t>Rice purchase</t>
  </si>
  <si>
    <t>Potatoes purchase</t>
  </si>
  <si>
    <t>Maize samp purchase</t>
  </si>
  <si>
    <t>Maize (mielie) meal purchase</t>
  </si>
  <si>
    <t>Brown bread purchase</t>
  </si>
  <si>
    <t>White bread purchase</t>
  </si>
  <si>
    <t>Brown sugar purchase</t>
  </si>
  <si>
    <r>
      <t>Soya Mince</t>
    </r>
    <r>
      <rPr>
        <sz val="11"/>
        <rFont val="Arial"/>
        <family val="2"/>
      </rPr>
      <t>: name of measure</t>
    </r>
  </si>
  <si>
    <t>White sugar purchase</t>
  </si>
  <si>
    <t>Oil purchase</t>
  </si>
  <si>
    <t>Milk purchase</t>
  </si>
  <si>
    <t>Dark green vegetables purchase</t>
  </si>
  <si>
    <t>Eggs purchase</t>
  </si>
  <si>
    <t>Beef purchase</t>
  </si>
  <si>
    <t>Poultry purchase</t>
  </si>
  <si>
    <t>Chicken purchase</t>
  </si>
  <si>
    <t/>
  </si>
  <si>
    <t>TOTAL POULTRY FOOD PURCHASE kJ (%)</t>
  </si>
  <si>
    <t>TOTAL POULTRY FOOD EXPENDITURE</t>
  </si>
  <si>
    <t>Boerewors purchase</t>
  </si>
  <si>
    <t>Quantity (kg)</t>
  </si>
  <si>
    <t>Canned pilchards purchase</t>
  </si>
  <si>
    <t>Tomatoes purchase</t>
  </si>
  <si>
    <t>Onions purchase</t>
  </si>
  <si>
    <t>Bananas purchase</t>
  </si>
  <si>
    <t>Fresh cabbage purchase</t>
  </si>
  <si>
    <r>
      <t>Commodity</t>
    </r>
    <r>
      <rPr>
        <sz val="11"/>
        <rFont val="Arial"/>
        <family val="2"/>
      </rPr>
      <t>: name of measure</t>
    </r>
  </si>
  <si>
    <t>Burger purchase</t>
  </si>
  <si>
    <t>Powdered soup purchase</t>
  </si>
  <si>
    <t>Atchaar purchase</t>
  </si>
  <si>
    <t>Whitener (Cremora) purchase</t>
  </si>
  <si>
    <t>non-staple minimum food</t>
  </si>
  <si>
    <t>non-staple desirable food</t>
  </si>
  <si>
    <t>non-staple other food</t>
  </si>
  <si>
    <t>minimum non-staple food</t>
  </si>
  <si>
    <t>desirable non-staple food</t>
  </si>
  <si>
    <t>other food</t>
  </si>
  <si>
    <t>Aerated cold drinks purchase</t>
  </si>
  <si>
    <t>Oranges purchase</t>
  </si>
  <si>
    <t>Purchase - other food</t>
  </si>
  <si>
    <t>Purchase - desirable</t>
  </si>
  <si>
    <t>food poverty non-staple food</t>
  </si>
  <si>
    <t>lower bound poverty</t>
  </si>
  <si>
    <t>upper bound poverty</t>
  </si>
  <si>
    <t>resilience</t>
  </si>
  <si>
    <t>Purchase - fpl non staple</t>
  </si>
  <si>
    <t>Lower Bound Poverty Line</t>
  </si>
  <si>
    <t>Upper Bound Poverty Line</t>
  </si>
  <si>
    <t>Poverty Lines</t>
  </si>
  <si>
    <t>Other Items</t>
  </si>
  <si>
    <t>lower bound poverty line</t>
  </si>
  <si>
    <t>upper bound poverty 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</si>
</sst>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_-;\-* #,##0.00_-;_-* &quot;-&quot;??_-;_-@_-"/>
    <numFmt numFmtId="164" formatCode="0.0"/>
    <numFmt numFmtId="165" formatCode="#,##0.###"/>
    <numFmt numFmtId="166" formatCode="0.0%"/>
    <numFmt numFmtId="167" formatCode="0.00000"/>
    <numFmt numFmtId="168" formatCode="_-* #,##0_-;\-* #,##0_-;_-* &quot;-&quot;??_-;_-@_-"/>
  </numFmts>
  <fonts count="3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1"/>
      <color indexed="8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sz val="9.4499999999999993"/>
      <name val="Arial"/>
      <family val="2"/>
    </font>
    <font>
      <sz val="8.35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1"/>
      <color indexed="48"/>
      <name val="Arial"/>
      <family val="2"/>
    </font>
    <font>
      <sz val="10"/>
      <name val="Arial"/>
    </font>
    <font>
      <sz val="9"/>
      <color indexed="81"/>
      <name val="Arial"/>
    </font>
    <font>
      <b/>
      <sz val="9"/>
      <color indexed="81"/>
      <name val="Arial"/>
    </font>
    <font>
      <sz val="10"/>
      <name val="Liberation Sans"/>
    </font>
    <font>
      <sz val="11"/>
      <color rgb="FFFF0000"/>
      <name val="Arial"/>
      <family val="2"/>
    </font>
    <font>
      <sz val="10"/>
      <color rgb="FF000000"/>
      <name val="Arial Unicode MS"/>
    </font>
    <font>
      <sz val="10"/>
      <color rgb="FF000000"/>
      <name val="Liberation Sans"/>
    </font>
    <font>
      <u/>
      <sz val="10"/>
      <color theme="11"/>
      <name val="Arial"/>
    </font>
    <font>
      <b/>
      <sz val="10"/>
      <name val="Liberation Sans"/>
    </font>
  </fonts>
  <fills count="3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theme="5" tint="0.79998168889431442"/>
        <bgColor indexed="26"/>
      </patternFill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E6E6FF"/>
        <bgColor indexed="64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1FB714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4" tint="0.59999389629810485"/>
        <bgColor indexed="27"/>
      </patternFill>
    </fill>
    <fill>
      <patternFill patternType="solid">
        <fgColor theme="4" tint="0.59999389629810485"/>
        <bgColor indexed="26"/>
      </patternFill>
    </fill>
    <fill>
      <patternFill patternType="solid">
        <fgColor rgb="FFCCFFCC"/>
        <bgColor indexed="64"/>
      </patternFill>
    </fill>
  </fills>
  <borders count="13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542">
    <xf numFmtId="0" fontId="0" fillId="0" borderId="0"/>
    <xf numFmtId="0" fontId="4" fillId="0" borderId="0" applyNumberFormat="0" applyFill="0" applyBorder="0" applyAlignment="0" applyProtection="0"/>
    <xf numFmtId="9" fontId="29" fillId="0" borderId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43" fontId="29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</cellStyleXfs>
  <cellXfs count="146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4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4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4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4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4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4" fontId="8" fillId="2" borderId="24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1" xfId="0" applyFont="1" applyFill="1" applyBorder="1" applyAlignment="1">
      <alignment vertical="center" wrapText="1"/>
    </xf>
    <xf numFmtId="0" fontId="8" fillId="2" borderId="41" xfId="0" applyFont="1" applyFill="1" applyBorder="1" applyAlignment="1" applyProtection="1">
      <alignment vertical="center" wrapText="1"/>
    </xf>
    <xf numFmtId="0" fontId="0" fillId="0" borderId="42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2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4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11" fillId="0" borderId="10" xfId="0" applyNumberFormat="1" applyFont="1" applyFill="1" applyBorder="1" applyAlignment="1" applyProtection="1">
      <alignment horizontal="right" vertical="center"/>
      <protection locked="0"/>
    </xf>
    <xf numFmtId="0" fontId="11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1" xfId="0" applyNumberFormat="1" applyFont="1" applyFill="1" applyBorder="1" applyAlignment="1" applyProtection="1">
      <alignment horizontal="right" vertical="center"/>
      <protection locked="0"/>
    </xf>
    <xf numFmtId="9" fontId="13" fillId="0" borderId="58" xfId="0" applyNumberFormat="1" applyFont="1" applyFill="1" applyBorder="1" applyAlignment="1" applyProtection="1">
      <alignment horizontal="right" vertical="center"/>
      <protection locked="0"/>
    </xf>
    <xf numFmtId="164" fontId="8" fillId="0" borderId="59" xfId="0" applyNumberFormat="1" applyFont="1" applyFill="1" applyBorder="1" applyAlignment="1" applyProtection="1">
      <alignment vertical="center" wrapText="1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11" fillId="0" borderId="32" xfId="0" applyNumberFormat="1" applyFont="1" applyFill="1" applyBorder="1" applyAlignment="1" applyProtection="1">
      <alignment horizontal="right" vertical="center"/>
      <protection locked="0"/>
    </xf>
    <xf numFmtId="0" fontId="11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8" fillId="0" borderId="62" xfId="0" applyFont="1" applyFill="1" applyBorder="1" applyAlignment="1" applyProtection="1">
      <alignment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11" fillId="0" borderId="41" xfId="0" applyNumberFormat="1" applyFont="1" applyFill="1" applyBorder="1" applyAlignment="1" applyProtection="1">
      <alignment horizontal="right" vertical="center"/>
      <protection locked="0"/>
    </xf>
    <xf numFmtId="0" fontId="11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42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2" borderId="59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13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3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42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13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7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2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6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62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1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0" fontId="8" fillId="9" borderId="63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1" xfId="0" applyFont="1" applyFill="1" applyBorder="1" applyAlignment="1">
      <alignment vertical="center" wrapText="1"/>
    </xf>
    <xf numFmtId="0" fontId="8" fillId="9" borderId="4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6" borderId="42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60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60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61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7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2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3" fillId="0" borderId="10" xfId="0" applyFont="1" applyFill="1" applyBorder="1" applyAlignment="1" applyProtection="1">
      <alignment vertical="center" wrapText="1"/>
      <protection locked="0"/>
    </xf>
    <xf numFmtId="164" fontId="8" fillId="0" borderId="91" xfId="0" applyNumberFormat="1" applyFont="1" applyFill="1" applyBorder="1" applyAlignment="1" applyProtection="1">
      <alignment vertical="center" wrapText="1"/>
    </xf>
    <xf numFmtId="164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4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59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1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4" fontId="0" fillId="0" borderId="0" xfId="0" applyNumberFormat="1" applyAlignment="1" applyProtection="1">
      <alignment vertical="center"/>
    </xf>
    <xf numFmtId="0" fontId="0" fillId="2" borderId="0" xfId="0" applyFill="1" applyProtection="1"/>
    <xf numFmtId="164" fontId="0" fillId="2" borderId="0" xfId="0" applyNumberFormat="1" applyFill="1" applyProtection="1"/>
    <xf numFmtId="0" fontId="14" fillId="2" borderId="0" xfId="0" applyFont="1" applyFill="1"/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3" fillId="2" borderId="0" xfId="0" applyFont="1" applyFill="1"/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3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4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/>
    </xf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2" fillId="2" borderId="0" xfId="0" applyFont="1" applyFill="1" applyBorder="1" applyAlignment="1" applyProtection="1">
      <alignment vertical="center"/>
    </xf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60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0" fillId="2" borderId="0" xfId="0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29" fillId="4" borderId="0" xfId="2" applyNumberFormat="1" applyFill="1" applyBorder="1" applyAlignment="1" applyProtection="1">
      <alignment vertical="center"/>
    </xf>
    <xf numFmtId="1" fontId="29" fillId="5" borderId="0" xfId="2" applyNumberFormat="1" applyFill="1" applyBorder="1" applyAlignment="1" applyProtection="1">
      <alignment vertical="center"/>
    </xf>
    <xf numFmtId="1" fontId="29" fillId="6" borderId="0" xfId="2" applyNumberFormat="1" applyFill="1" applyBorder="1" applyAlignment="1" applyProtection="1">
      <alignment vertical="center"/>
    </xf>
    <xf numFmtId="1" fontId="29" fillId="7" borderId="0" xfId="2" applyNumberFormat="1" applyFill="1" applyBorder="1" applyAlignment="1" applyProtection="1">
      <alignment vertical="center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8" fillId="6" borderId="37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3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15" fillId="2" borderId="0" xfId="0" applyFont="1" applyFill="1" applyProtection="1"/>
    <xf numFmtId="0" fontId="1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1" fontId="29" fillId="2" borderId="0" xfId="2" applyNumberFormat="1" applyFill="1" applyBorder="1" applyAlignment="1" applyProtection="1">
      <alignment vertical="center"/>
    </xf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8" fillId="0" borderId="37" xfId="0" applyFont="1" applyBorder="1" applyAlignment="1" applyProtection="1">
      <alignment horizontal="right" vertical="top"/>
      <protection locked="0"/>
    </xf>
    <xf numFmtId="0" fontId="0" fillId="0" borderId="37" xfId="0" applyBorder="1"/>
    <xf numFmtId="0" fontId="15" fillId="2" borderId="0" xfId="0" applyFont="1" applyFill="1"/>
    <xf numFmtId="0" fontId="1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1" fontId="8" fillId="0" borderId="48" xfId="0" applyNumberFormat="1" applyFont="1" applyFill="1" applyBorder="1" applyAlignment="1" applyProtection="1">
      <alignment horizontal="right"/>
      <protection locked="0"/>
    </xf>
    <xf numFmtId="1" fontId="8" fillId="0" borderId="39" xfId="0" applyNumberFormat="1" applyFont="1" applyFill="1" applyBorder="1" applyAlignment="1">
      <alignment wrapText="1"/>
    </xf>
    <xf numFmtId="0" fontId="8" fillId="0" borderId="0" xfId="0" applyFont="1" applyFill="1" applyBorder="1" applyAlignment="1">
      <alignment wrapText="1"/>
    </xf>
    <xf numFmtId="0" fontId="8" fillId="0" borderId="24" xfId="0" applyFont="1" applyFill="1" applyBorder="1" applyAlignment="1">
      <alignment wrapText="1"/>
    </xf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2" fillId="2" borderId="106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4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/>
    <xf numFmtId="0" fontId="2" fillId="2" borderId="103" xfId="0" applyFont="1" applyFill="1" applyBorder="1" applyAlignment="1">
      <alignment vertical="center"/>
    </xf>
    <xf numFmtId="0" fontId="9" fillId="2" borderId="52" xfId="0" applyFont="1" applyFill="1" applyBorder="1" applyAlignment="1">
      <alignment horizontal="center" vertical="center"/>
    </xf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0" borderId="60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2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3" borderId="56" xfId="0" applyFont="1" applyFill="1" applyBorder="1" applyAlignment="1">
      <alignment horizontal="center" vertical="center" wrapText="1"/>
    </xf>
    <xf numFmtId="0" fontId="0" fillId="3" borderId="56" xfId="0" applyFont="1" applyFill="1" applyBorder="1" applyAlignment="1" applyProtection="1">
      <alignment horizontal="center" vertical="center" wrapText="1"/>
    </xf>
    <xf numFmtId="0" fontId="0" fillId="2" borderId="54" xfId="0" applyFont="1" applyFill="1" applyBorder="1" applyAlignment="1" applyProtection="1">
      <alignment horizontal="center" vertical="center"/>
    </xf>
    <xf numFmtId="0" fontId="0" fillId="2" borderId="39" xfId="0" applyFont="1" applyFill="1" applyBorder="1" applyAlignment="1" applyProtection="1">
      <alignment vertical="center" wrapText="1"/>
    </xf>
    <xf numFmtId="0" fontId="0" fillId="2" borderId="24" xfId="0" applyFont="1" applyFill="1" applyBorder="1" applyAlignment="1" applyProtection="1">
      <alignment vertical="center" wrapText="1"/>
    </xf>
    <xf numFmtId="0" fontId="16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7" fillId="8" borderId="0" xfId="0" applyNumberFormat="1" applyFont="1" applyFill="1" applyBorder="1" applyAlignment="1" applyProtection="1">
      <alignment vertical="center" wrapText="1"/>
    </xf>
    <xf numFmtId="9" fontId="29" fillId="4" borderId="0" xfId="2" applyNumberFormat="1" applyFill="1" applyBorder="1" applyAlignment="1" applyProtection="1">
      <alignment vertical="center"/>
    </xf>
    <xf numFmtId="9" fontId="29" fillId="5" borderId="0" xfId="2" applyNumberFormat="1" applyFill="1" applyBorder="1" applyAlignment="1" applyProtection="1">
      <alignment vertical="center"/>
    </xf>
    <xf numFmtId="9" fontId="29" fillId="6" borderId="0" xfId="2" applyNumberFormat="1" applyFill="1" applyBorder="1" applyAlignment="1" applyProtection="1">
      <alignment vertical="center"/>
    </xf>
    <xf numFmtId="9" fontId="29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60" xfId="0" applyNumberFormat="1" applyFont="1" applyFill="1" applyBorder="1" applyAlignment="1">
      <alignment horizontal="right" vertical="center" wrapText="1"/>
    </xf>
    <xf numFmtId="1" fontId="0" fillId="3" borderId="60" xfId="0" applyNumberFormat="1" applyFont="1" applyFill="1" applyBorder="1" applyAlignment="1">
      <alignment horizontal="right" vertical="center" wrapText="1"/>
    </xf>
    <xf numFmtId="1" fontId="17" fillId="8" borderId="0" xfId="0" applyNumberFormat="1" applyFont="1" applyFill="1" applyBorder="1" applyAlignment="1" applyProtection="1">
      <alignment vertical="center" wrapText="1"/>
    </xf>
    <xf numFmtId="1" fontId="0" fillId="2" borderId="87" xfId="0" applyNumberFormat="1" applyFont="1" applyFill="1" applyBorder="1" applyAlignment="1">
      <alignment vertical="center" wrapText="1"/>
    </xf>
    <xf numFmtId="1" fontId="0" fillId="6" borderId="60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3" borderId="48" xfId="0" applyNumberFormat="1" applyFont="1" applyFill="1" applyBorder="1" applyAlignment="1">
      <alignment horizontal="right" vertical="center" wrapText="1"/>
    </xf>
    <xf numFmtId="0" fontId="0" fillId="2" borderId="106" xfId="0" applyFont="1" applyFill="1" applyBorder="1" applyAlignment="1">
      <alignment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1" fontId="0" fillId="3" borderId="54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60" xfId="0" applyNumberFormat="1" applyFont="1" applyFill="1" applyBorder="1" applyAlignment="1" applyProtection="1">
      <alignment horizontal="right" vertical="center"/>
    </xf>
    <xf numFmtId="166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39" xfId="0" applyNumberFormat="1" applyFont="1" applyFill="1" applyBorder="1" applyAlignment="1" applyProtection="1">
      <alignment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9" fontId="0" fillId="2" borderId="24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1" fontId="0" fillId="2" borderId="24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1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8" fillId="2" borderId="106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9" fillId="2" borderId="87" xfId="1" applyNumberFormat="1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8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8" xfId="0" applyNumberFormat="1" applyFont="1" applyFill="1" applyBorder="1" applyAlignment="1">
      <alignment horizontal="right" vertical="center"/>
    </xf>
    <xf numFmtId="0" fontId="8" fillId="6" borderId="48" xfId="0" applyFont="1" applyFill="1" applyBorder="1" applyAlignment="1">
      <alignment horizontal="right" vertical="center"/>
    </xf>
    <xf numFmtId="164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4" fontId="8" fillId="3" borderId="37" xfId="0" applyNumberFormat="1" applyFont="1" applyFill="1" applyBorder="1" applyAlignment="1" applyProtection="1">
      <alignment horizontal="right" vertical="center"/>
    </xf>
    <xf numFmtId="164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4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1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1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ill="1" applyBorder="1" applyAlignment="1" applyProtection="1">
      <alignment vertical="center"/>
    </xf>
    <xf numFmtId="9" fontId="29" fillId="4" borderId="24" xfId="2" applyNumberFormat="1" applyFill="1" applyBorder="1" applyAlignment="1" applyProtection="1">
      <alignment vertical="center"/>
    </xf>
    <xf numFmtId="164" fontId="8" fillId="6" borderId="37" xfId="0" applyNumberFormat="1" applyFont="1" applyFill="1" applyBorder="1" applyAlignment="1">
      <alignment horizontal="right" vertical="center"/>
    </xf>
    <xf numFmtId="164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4" fontId="8" fillId="2" borderId="0" xfId="0" applyNumberFormat="1" applyFont="1" applyFill="1" applyAlignment="1" applyProtection="1">
      <alignment vertical="center"/>
    </xf>
    <xf numFmtId="164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8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4" fontId="8" fillId="0" borderId="0" xfId="0" applyNumberFormat="1" applyFont="1" applyAlignment="1" applyProtection="1">
      <alignment vertical="center"/>
      <protection locked="0"/>
    </xf>
    <xf numFmtId="0" fontId="8" fillId="3" borderId="48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4" fontId="8" fillId="2" borderId="105" xfId="0" applyNumberFormat="1" applyFont="1" applyFill="1" applyBorder="1" applyAlignment="1">
      <alignment vertical="center" wrapText="1"/>
    </xf>
    <xf numFmtId="164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4" fontId="8" fillId="0" borderId="66" xfId="0" applyNumberFormat="1" applyFont="1" applyFill="1" applyBorder="1" applyAlignment="1" applyProtection="1">
      <alignment horizontal="right" vertical="center"/>
      <protection locked="0"/>
    </xf>
    <xf numFmtId="164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4" fontId="8" fillId="2" borderId="24" xfId="0" applyNumberFormat="1" applyFont="1" applyFill="1" applyBorder="1" applyAlignment="1">
      <alignment vertical="center"/>
    </xf>
    <xf numFmtId="164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60" xfId="0" applyFont="1" applyFill="1" applyBorder="1" applyAlignment="1">
      <alignment horizontal="right" vertical="center"/>
    </xf>
    <xf numFmtId="164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164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9" fillId="2" borderId="88" xfId="1" applyNumberFormat="1" applyFont="1" applyFill="1" applyBorder="1" applyAlignment="1" applyProtection="1">
      <alignment vertical="center"/>
    </xf>
    <xf numFmtId="0" fontId="8" fillId="3" borderId="61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1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1" xfId="0" applyFont="1" applyFill="1" applyBorder="1" applyAlignment="1">
      <alignment horizontal="right" vertical="center"/>
    </xf>
    <xf numFmtId="0" fontId="8" fillId="0" borderId="61" xfId="0" applyFont="1" applyFill="1" applyBorder="1" applyAlignment="1" applyProtection="1">
      <alignment horizontal="right"/>
      <protection locked="0"/>
    </xf>
    <xf numFmtId="0" fontId="18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60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8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3" borderId="60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60" xfId="0" applyFont="1" applyFill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1" fontId="8" fillId="0" borderId="61" xfId="0" applyNumberFormat="1" applyFont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8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8" xfId="0" applyNumberFormat="1" applyFont="1" applyFill="1" applyBorder="1" applyAlignment="1" applyProtection="1">
      <alignment horizontal="right" vertical="center"/>
    </xf>
    <xf numFmtId="0" fontId="8" fillId="0" borderId="48" xfId="0" applyNumberFormat="1" applyFont="1" applyFill="1" applyBorder="1" applyAlignment="1" applyProtection="1">
      <alignment horizontal="right" vertical="center"/>
      <protection locked="0"/>
    </xf>
    <xf numFmtId="9" fontId="8" fillId="2" borderId="48" xfId="0" applyNumberFormat="1" applyFont="1" applyFill="1" applyBorder="1" applyAlignment="1" applyProtection="1">
      <alignment horizontal="right" vertical="center"/>
      <protection locked="0"/>
    </xf>
    <xf numFmtId="0" fontId="18" fillId="2" borderId="105" xfId="1" applyNumberFormat="1" applyFont="1" applyFill="1" applyBorder="1" applyAlignment="1" applyProtection="1">
      <alignment vertical="center" wrapText="1"/>
    </xf>
    <xf numFmtId="1" fontId="8" fillId="2" borderId="60" xfId="0" applyNumberFormat="1" applyFont="1" applyFill="1" applyBorder="1" applyAlignment="1" applyProtection="1">
      <alignment horizontal="right" vertical="center"/>
    </xf>
    <xf numFmtId="164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1" xfId="0" applyNumberFormat="1" applyFont="1" applyFill="1" applyBorder="1" applyAlignment="1" applyProtection="1">
      <alignment horizontal="right" vertical="center"/>
    </xf>
    <xf numFmtId="0" fontId="8" fillId="3" borderId="61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9" fontId="8" fillId="6" borderId="48" xfId="0" applyNumberFormat="1" applyFont="1" applyFill="1" applyBorder="1" applyAlignment="1">
      <alignment horizontal="right" vertical="center"/>
    </xf>
    <xf numFmtId="9" fontId="8" fillId="3" borderId="48" xfId="0" applyNumberFormat="1" applyFont="1" applyFill="1" applyBorder="1" applyAlignment="1">
      <alignment horizontal="right" vertical="center"/>
    </xf>
    <xf numFmtId="0" fontId="8" fillId="2" borderId="48" xfId="0" applyFont="1" applyFill="1" applyBorder="1" applyAlignment="1" applyProtection="1">
      <alignment horizontal="right" vertical="center"/>
    </xf>
    <xf numFmtId="164" fontId="8" fillId="2" borderId="106" xfId="0" applyNumberFormat="1" applyFont="1" applyFill="1" applyBorder="1" applyAlignment="1">
      <alignment vertical="center"/>
    </xf>
    <xf numFmtId="0" fontId="8" fillId="0" borderId="66" xfId="0" applyFont="1" applyFill="1" applyBorder="1" applyAlignment="1" applyProtection="1">
      <alignment horizontal="right" vertical="top"/>
      <protection locked="0"/>
    </xf>
    <xf numFmtId="1" fontId="8" fillId="6" borderId="37" xfId="0" applyNumberFormat="1" applyFont="1" applyFill="1" applyBorder="1" applyAlignment="1">
      <alignment horizontal="right" vertical="top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6" xfId="0" applyFont="1" applyFill="1" applyBorder="1" applyAlignment="1">
      <alignment vertical="center"/>
    </xf>
    <xf numFmtId="0" fontId="8" fillId="0" borderId="22" xfId="0" applyFont="1" applyFill="1" applyBorder="1" applyAlignment="1" applyProtection="1">
      <alignment horizontal="right" vertical="top"/>
      <protection locked="0"/>
    </xf>
    <xf numFmtId="1" fontId="8" fillId="0" borderId="48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9" fontId="8" fillId="6" borderId="37" xfId="0" applyNumberFormat="1" applyFont="1" applyFill="1" applyBorder="1" applyAlignment="1">
      <alignment horizontal="right" vertical="top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8" xfId="0" applyFont="1" applyFill="1" applyBorder="1" applyAlignment="1" applyProtection="1">
      <alignment horizontal="right" vertical="center"/>
      <protection locked="0"/>
    </xf>
    <xf numFmtId="0" fontId="18" fillId="2" borderId="105" xfId="1" applyNumberFormat="1" applyFont="1" applyFill="1" applyBorder="1" applyAlignment="1" applyProtection="1">
      <alignment vertical="center"/>
    </xf>
    <xf numFmtId="0" fontId="18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4" xfId="0" applyNumberFormat="1" applyFont="1" applyFill="1" applyBorder="1" applyAlignment="1" applyProtection="1">
      <alignment horizontal="right" vertical="center"/>
    </xf>
    <xf numFmtId="0" fontId="8" fillId="3" borderId="54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23" fillId="0" borderId="88" xfId="0" applyFont="1" applyBorder="1" applyAlignment="1">
      <alignment vertical="center"/>
    </xf>
    <xf numFmtId="0" fontId="24" fillId="0" borderId="88" xfId="1" applyNumberFormat="1" applyFont="1" applyFill="1" applyBorder="1" applyAlignment="1" applyProtection="1">
      <alignment vertical="center"/>
      <protection locked="0"/>
    </xf>
    <xf numFmtId="1" fontId="8" fillId="3" borderId="54" xfId="0" applyNumberFormat="1" applyFont="1" applyFill="1" applyBorder="1" applyAlignment="1" applyProtection="1">
      <alignment horizontal="right" vertical="center"/>
    </xf>
    <xf numFmtId="0" fontId="18" fillId="0" borderId="88" xfId="1" applyNumberFormat="1" applyFont="1" applyFill="1" applyBorder="1" applyAlignment="1" applyProtection="1">
      <alignment vertical="center"/>
      <protection locked="0"/>
    </xf>
    <xf numFmtId="0" fontId="8" fillId="0" borderId="48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 applyProtection="1">
      <alignment vertical="center"/>
      <protection locked="0"/>
    </xf>
    <xf numFmtId="0" fontId="8" fillId="6" borderId="48" xfId="0" applyFont="1" applyFill="1" applyBorder="1" applyAlignment="1">
      <alignment horizontal="right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0" borderId="106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20" fillId="3" borderId="106" xfId="0" applyFont="1" applyFill="1" applyBorder="1" applyAlignment="1">
      <alignment vertical="center" wrapText="1"/>
    </xf>
    <xf numFmtId="1" fontId="20" fillId="3" borderId="45" xfId="0" applyNumberFormat="1" applyFont="1" applyFill="1" applyBorder="1" applyAlignment="1" applyProtection="1">
      <alignment horizontal="right" vertical="center"/>
    </xf>
    <xf numFmtId="1" fontId="8" fillId="2" borderId="54" xfId="0" applyNumberFormat="1" applyFont="1" applyFill="1" applyBorder="1" applyAlignment="1" applyProtection="1">
      <alignment horizontal="right" vertical="center"/>
    </xf>
    <xf numFmtId="1" fontId="8" fillId="3" borderId="54" xfId="0" applyNumberFormat="1" applyFont="1" applyFill="1" applyBorder="1" applyAlignment="1">
      <alignment horizontal="right" vertical="center"/>
    </xf>
    <xf numFmtId="1" fontId="8" fillId="2" borderId="54" xfId="0" applyNumberFormat="1" applyFont="1" applyFill="1" applyBorder="1" applyAlignment="1">
      <alignment horizontal="right" vertical="center"/>
    </xf>
    <xf numFmtId="0" fontId="8" fillId="2" borderId="54" xfId="0" applyFont="1" applyFill="1" applyBorder="1" applyAlignment="1" applyProtection="1">
      <alignment horizontal="right" vertical="center"/>
    </xf>
    <xf numFmtId="0" fontId="8" fillId="2" borderId="54" xfId="0" applyFont="1" applyFill="1" applyBorder="1" applyAlignment="1" applyProtection="1">
      <alignment horizontal="right" vertical="center"/>
      <protection locked="0"/>
    </xf>
    <xf numFmtId="1" fontId="8" fillId="2" borderId="54" xfId="0" applyNumberFormat="1" applyFont="1" applyFill="1" applyBorder="1" applyAlignment="1" applyProtection="1">
      <alignment horizontal="right" vertical="center"/>
      <protection locked="0"/>
    </xf>
    <xf numFmtId="9" fontId="8" fillId="2" borderId="54" xfId="0" applyNumberFormat="1" applyFont="1" applyFill="1" applyBorder="1" applyAlignment="1" applyProtection="1">
      <alignment horizontal="right" vertical="center"/>
    </xf>
    <xf numFmtId="9" fontId="8" fillId="2" borderId="54" xfId="0" applyNumberFormat="1" applyFont="1" applyFill="1" applyBorder="1" applyAlignment="1" applyProtection="1">
      <alignment horizontal="right" vertical="center"/>
      <protection locked="0"/>
    </xf>
    <xf numFmtId="0" fontId="25" fillId="2" borderId="0" xfId="0" applyFont="1" applyFill="1" applyAlignment="1" applyProtection="1">
      <alignment vertical="center"/>
    </xf>
    <xf numFmtId="0" fontId="8" fillId="2" borderId="54" xfId="0" applyFont="1" applyFill="1" applyBorder="1" applyAlignment="1">
      <alignment horizontal="right" vertical="center"/>
    </xf>
    <xf numFmtId="0" fontId="19" fillId="2" borderId="0" xfId="1" applyNumberFormat="1" applyFont="1" applyFill="1" applyBorder="1" applyAlignment="1" applyProtection="1">
      <alignment vertical="center"/>
    </xf>
    <xf numFmtId="0" fontId="26" fillId="2" borderId="0" xfId="1" applyNumberFormat="1" applyFont="1" applyFill="1" applyBorder="1" applyAlignment="1" applyProtection="1">
      <alignment vertical="center"/>
    </xf>
    <xf numFmtId="9" fontId="8" fillId="3" borderId="54" xfId="0" applyNumberFormat="1" applyFont="1" applyFill="1" applyBorder="1" applyAlignment="1">
      <alignment horizontal="right" vertical="center"/>
    </xf>
    <xf numFmtId="9" fontId="8" fillId="2" borderId="54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20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9" fillId="2" borderId="0" xfId="1" applyNumberFormat="1" applyFont="1" applyFill="1" applyBorder="1" applyAlignment="1" applyProtection="1"/>
    <xf numFmtId="0" fontId="27" fillId="2" borderId="0" xfId="0" applyFont="1" applyFill="1" applyAlignment="1" applyProtection="1">
      <alignment vertical="center"/>
    </xf>
    <xf numFmtId="0" fontId="18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58" xfId="0" applyFont="1" applyFill="1" applyBorder="1" applyAlignment="1" applyProtection="1">
      <alignment vertical="center" wrapText="1"/>
    </xf>
    <xf numFmtId="9" fontId="8" fillId="2" borderId="60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1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6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1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8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1" xfId="0" applyFill="1" applyBorder="1"/>
    <xf numFmtId="0" fontId="0" fillId="2" borderId="60" xfId="0" applyFill="1" applyBorder="1"/>
    <xf numFmtId="0" fontId="0" fillId="2" borderId="85" xfId="0" applyFill="1" applyBorder="1"/>
    <xf numFmtId="1" fontId="8" fillId="0" borderId="60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6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6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4" fontId="8" fillId="2" borderId="106" xfId="0" applyNumberFormat="1" applyFont="1" applyFill="1" applyBorder="1"/>
    <xf numFmtId="9" fontId="2" fillId="2" borderId="103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3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6" xfId="0" applyFont="1" applyFill="1" applyBorder="1" applyProtection="1"/>
    <xf numFmtId="0" fontId="2" fillId="2" borderId="54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1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8" fillId="11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1" xfId="0" applyNumberFormat="1" applyFont="1" applyFill="1" applyBorder="1" applyAlignment="1" applyProtection="1">
      <alignment horizontal="right" wrapText="1"/>
    </xf>
    <xf numFmtId="1" fontId="8" fillId="11" borderId="60" xfId="0" applyNumberFormat="1" applyFont="1" applyFill="1" applyBorder="1" applyAlignment="1" applyProtection="1">
      <alignment horizontal="right" wrapText="1"/>
    </xf>
    <xf numFmtId="1" fontId="8" fillId="13" borderId="60" xfId="0" applyNumberFormat="1" applyFont="1" applyFill="1" applyBorder="1" applyAlignment="1">
      <alignment horizontal="right" wrapText="1"/>
    </xf>
    <xf numFmtId="1" fontId="8" fillId="6" borderId="60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60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8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1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6" xfId="0" applyFont="1" applyFill="1" applyBorder="1" applyAlignment="1" applyProtection="1">
      <alignment vertical="top" wrapText="1"/>
    </xf>
    <xf numFmtId="1" fontId="8" fillId="6" borderId="54" xfId="0" applyNumberFormat="1" applyFont="1" applyFill="1" applyBorder="1" applyAlignment="1" applyProtection="1">
      <alignment horizontal="right" wrapText="1"/>
    </xf>
    <xf numFmtId="1" fontId="8" fillId="13" borderId="54" xfId="0" applyNumberFormat="1" applyFont="1" applyFill="1" applyBorder="1" applyAlignment="1">
      <alignment horizontal="right" wrapText="1"/>
    </xf>
    <xf numFmtId="1" fontId="8" fillId="13" borderId="54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6" fontId="8" fillId="6" borderId="37" xfId="0" applyNumberFormat="1" applyFont="1" applyFill="1" applyBorder="1" applyAlignment="1" applyProtection="1">
      <alignment horizontal="right" wrapText="1"/>
    </xf>
    <xf numFmtId="0" fontId="8" fillId="6" borderId="60" xfId="0" applyFont="1" applyFill="1" applyBorder="1" applyAlignment="1" applyProtection="1">
      <alignment horizontal="right"/>
    </xf>
    <xf numFmtId="0" fontId="8" fillId="13" borderId="60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8" fillId="2" borderId="106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4" xfId="0" applyFont="1" applyFill="1" applyBorder="1" applyAlignment="1" applyProtection="1">
      <alignment horizontal="right"/>
    </xf>
    <xf numFmtId="0" fontId="19" fillId="2" borderId="87" xfId="1" applyNumberFormat="1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horizontal="right"/>
    </xf>
    <xf numFmtId="0" fontId="8" fillId="13" borderId="6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4" fontId="8" fillId="2" borderId="0" xfId="0" applyNumberFormat="1" applyFont="1" applyFill="1" applyBorder="1" applyAlignment="1" applyProtection="1">
      <alignment wrapText="1"/>
    </xf>
    <xf numFmtId="164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4" fontId="8" fillId="3" borderId="66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4" fontId="8" fillId="3" borderId="37" xfId="0" applyNumberFormat="1" applyFont="1" applyFill="1" applyBorder="1" applyAlignment="1" applyProtection="1">
      <alignment horizontal="right"/>
    </xf>
    <xf numFmtId="164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4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1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4" fontId="8" fillId="2" borderId="37" xfId="0" applyNumberFormat="1" applyFont="1" applyFill="1" applyBorder="1" applyAlignment="1" applyProtection="1">
      <alignment horizontal="right"/>
    </xf>
    <xf numFmtId="164" fontId="8" fillId="2" borderId="54" xfId="0" applyNumberFormat="1" applyFont="1" applyFill="1" applyBorder="1" applyAlignment="1" applyProtection="1">
      <alignment horizontal="right"/>
    </xf>
    <xf numFmtId="164" fontId="8" fillId="6" borderId="37" xfId="0" applyNumberFormat="1" applyFont="1" applyFill="1" applyBorder="1" applyAlignment="1" applyProtection="1">
      <alignment horizontal="right"/>
    </xf>
    <xf numFmtId="164" fontId="8" fillId="0" borderId="37" xfId="0" applyNumberFormat="1" applyFont="1" applyFill="1" applyBorder="1" applyAlignment="1" applyProtection="1">
      <alignment horizontal="right"/>
      <protection locked="0"/>
    </xf>
    <xf numFmtId="164" fontId="8" fillId="13" borderId="37" xfId="0" applyNumberFormat="1" applyFont="1" applyFill="1" applyBorder="1" applyAlignment="1" applyProtection="1">
      <alignment horizontal="right"/>
    </xf>
    <xf numFmtId="164" fontId="8" fillId="14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4" fontId="8" fillId="0" borderId="0" xfId="0" applyNumberFormat="1" applyFont="1" applyProtection="1">
      <protection locked="0"/>
    </xf>
    <xf numFmtId="164" fontId="8" fillId="2" borderId="0" xfId="0" applyNumberFormat="1" applyFont="1" applyFill="1" applyBorder="1"/>
    <xf numFmtId="164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60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9" fillId="2" borderId="88" xfId="1" applyNumberFormat="1" applyFont="1" applyFill="1" applyBorder="1" applyAlignment="1" applyProtection="1"/>
    <xf numFmtId="0" fontId="8" fillId="3" borderId="61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8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60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1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0" fontId="24" fillId="2" borderId="105" xfId="1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4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8" fillId="2" borderId="105" xfId="1" applyNumberFormat="1" applyFont="1" applyFill="1" applyBorder="1" applyAlignment="1" applyProtection="1">
      <alignment wrapText="1"/>
    </xf>
    <xf numFmtId="164" fontId="8" fillId="2" borderId="106" xfId="0" applyNumberFormat="1" applyFont="1" applyFill="1" applyBorder="1" applyProtection="1"/>
    <xf numFmtId="0" fontId="8" fillId="2" borderId="106" xfId="0" applyFont="1" applyFill="1" applyBorder="1" applyProtection="1"/>
    <xf numFmtId="164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8" fillId="2" borderId="105" xfId="1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4" borderId="48" xfId="0" applyFont="1" applyFill="1" applyBorder="1" applyAlignment="1" applyProtection="1">
      <alignment horizontal="right"/>
    </xf>
    <xf numFmtId="0" fontId="18" fillId="2" borderId="88" xfId="1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9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1" fontId="8" fillId="13" borderId="48" xfId="0" applyNumberFormat="1" applyFont="1" applyFill="1" applyBorder="1" applyAlignment="1" applyProtection="1">
      <alignment horizontal="right"/>
    </xf>
    <xf numFmtId="0" fontId="20" fillId="3" borderId="106" xfId="0" applyFont="1" applyFill="1" applyBorder="1" applyAlignment="1" applyProtection="1">
      <alignment vertical="top" wrapText="1"/>
    </xf>
    <xf numFmtId="1" fontId="20" fillId="3" borderId="45" xfId="0" applyNumberFormat="1" applyFont="1" applyFill="1" applyBorder="1" applyAlignment="1" applyProtection="1">
      <alignment horizontal="right"/>
    </xf>
    <xf numFmtId="1" fontId="20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25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26" fillId="2" borderId="0" xfId="1" applyNumberFormat="1" applyFont="1" applyFill="1" applyBorder="1" applyAlignment="1" applyProtection="1"/>
    <xf numFmtId="167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2" applyFont="1" applyFill="1" applyBorder="1" applyAlignment="1" applyProtection="1">
      <alignment horizontal="right"/>
    </xf>
    <xf numFmtId="0" fontId="27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8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58" xfId="0" applyFont="1" applyFill="1" applyBorder="1" applyAlignment="1" applyProtection="1">
      <alignment wrapText="1"/>
    </xf>
    <xf numFmtId="9" fontId="8" fillId="2" borderId="60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60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7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7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9" fontId="13" fillId="0" borderId="11" xfId="0" applyNumberFormat="1" applyFont="1" applyFill="1" applyBorder="1" applyAlignment="1" applyProtection="1">
      <alignment horizontal="right" vertical="center"/>
      <protection locked="0"/>
    </xf>
    <xf numFmtId="9" fontId="13" fillId="0" borderId="33" xfId="0" applyNumberFormat="1" applyFont="1" applyFill="1" applyBorder="1" applyAlignment="1" applyProtection="1">
      <alignment horizontal="right" vertical="center"/>
      <protection locked="0"/>
    </xf>
    <xf numFmtId="9" fontId="13" fillId="0" borderId="60" xfId="0" applyNumberFormat="1" applyFont="1" applyFill="1" applyBorder="1" applyAlignment="1" applyProtection="1">
      <alignment horizontal="right" vertical="center"/>
      <protection locked="0"/>
    </xf>
    <xf numFmtId="9" fontId="13" fillId="0" borderId="124" xfId="0" applyNumberFormat="1" applyFont="1" applyFill="1" applyBorder="1" applyAlignment="1" applyProtection="1">
      <alignment horizontal="right" vertical="center"/>
      <protection locked="0"/>
    </xf>
    <xf numFmtId="9" fontId="13" fillId="0" borderId="125" xfId="0" applyNumberFormat="1" applyFont="1" applyFill="1" applyBorder="1" applyAlignment="1" applyProtection="1">
      <alignment horizontal="right" vertical="center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2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41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" fontId="33" fillId="6" borderId="37" xfId="0" applyNumberFormat="1" applyFont="1" applyFill="1" applyBorder="1" applyAlignment="1">
      <alignment horizontal="right" vertical="center"/>
    </xf>
    <xf numFmtId="0" fontId="3" fillId="17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22" xfId="0" applyNumberFormat="1" applyFont="1" applyFill="1" applyBorder="1" applyAlignment="1" applyProtection="1">
      <alignment horizontal="right" vertical="center"/>
      <protection locked="0"/>
    </xf>
    <xf numFmtId="2" fontId="29" fillId="4" borderId="0" xfId="2" applyNumberFormat="1" applyFill="1" applyBorder="1" applyAlignment="1" applyProtection="1">
      <alignment vertical="center"/>
    </xf>
    <xf numFmtId="2" fontId="29" fillId="5" borderId="0" xfId="2" applyNumberFormat="1" applyFill="1" applyBorder="1" applyAlignment="1" applyProtection="1">
      <alignment vertical="center"/>
    </xf>
    <xf numFmtId="2" fontId="29" fillId="6" borderId="0" xfId="2" applyNumberFormat="1" applyFill="1" applyBorder="1" applyAlignment="1" applyProtection="1">
      <alignment vertical="center"/>
    </xf>
    <xf numFmtId="2" fontId="29" fillId="7" borderId="0" xfId="2" applyNumberFormat="1" applyFill="1" applyBorder="1" applyAlignment="1" applyProtection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0" fontId="34" fillId="18" borderId="126" xfId="0" applyFont="1" applyFill="1" applyBorder="1" applyAlignment="1">
      <alignment horizontal="center" vertical="center" wrapText="1"/>
    </xf>
    <xf numFmtId="0" fontId="32" fillId="0" borderId="0" xfId="0" applyFont="1" applyAlignment="1">
      <alignment horizontal="left" vertical="center" wrapText="1"/>
    </xf>
    <xf numFmtId="0" fontId="35" fillId="19" borderId="127" xfId="0" applyFont="1" applyFill="1" applyBorder="1" applyAlignment="1">
      <alignment horizontal="right" vertical="center" wrapText="1"/>
    </xf>
    <xf numFmtId="0" fontId="32" fillId="0" borderId="0" xfId="0" applyFont="1" applyAlignment="1">
      <alignment horizontal="right" vertical="center" wrapText="1"/>
    </xf>
    <xf numFmtId="0" fontId="32" fillId="20" borderId="0" xfId="0" applyFont="1" applyFill="1" applyAlignment="1">
      <alignment horizontal="left" vertical="center" wrapText="1"/>
    </xf>
    <xf numFmtId="0" fontId="32" fillId="20" borderId="0" xfId="0" applyFont="1" applyFill="1" applyAlignment="1">
      <alignment horizontal="right" vertical="center" wrapText="1"/>
    </xf>
    <xf numFmtId="0" fontId="32" fillId="21" borderId="0" xfId="0" applyFont="1" applyFill="1" applyAlignment="1">
      <alignment horizontal="left" vertical="center" wrapText="1"/>
    </xf>
    <xf numFmtId="0" fontId="32" fillId="21" borderId="0" xfId="0" applyFont="1" applyFill="1" applyAlignment="1">
      <alignment horizontal="right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Protection="1"/>
    <xf numFmtId="0" fontId="0" fillId="2" borderId="0" xfId="0" applyFont="1" applyFill="1" applyProtection="1"/>
    <xf numFmtId="0" fontId="0" fillId="2" borderId="24" xfId="0" applyFont="1" applyFill="1" applyBorder="1" applyProtection="1"/>
    <xf numFmtId="1" fontId="0" fillId="4" borderId="39" xfId="0" applyNumberFormat="1" applyFont="1" applyFill="1" applyBorder="1" applyAlignment="1">
      <alignment vertical="center"/>
    </xf>
    <xf numFmtId="1" fontId="0" fillId="5" borderId="0" xfId="0" applyNumberFormat="1" applyFont="1" applyFill="1" applyBorder="1" applyAlignment="1">
      <alignment vertical="center"/>
    </xf>
    <xf numFmtId="1" fontId="0" fillId="6" borderId="0" xfId="0" applyNumberFormat="1" applyFont="1" applyFill="1" applyBorder="1" applyAlignment="1">
      <alignment vertical="center"/>
    </xf>
    <xf numFmtId="1" fontId="0" fillId="7" borderId="0" xfId="0" applyNumberFormat="1" applyFont="1" applyFill="1" applyBorder="1" applyAlignment="1">
      <alignment vertical="center"/>
    </xf>
    <xf numFmtId="0" fontId="0" fillId="4" borderId="24" xfId="0" applyNumberFormat="1" applyFont="1" applyFill="1" applyBorder="1" applyAlignment="1" applyProtection="1">
      <alignment vertical="center" wrapText="1"/>
    </xf>
    <xf numFmtId="9" fontId="0" fillId="4" borderId="39" xfId="0" applyNumberFormat="1" applyFont="1" applyFill="1" applyBorder="1" applyAlignment="1">
      <alignment vertical="center"/>
    </xf>
    <xf numFmtId="9" fontId="0" fillId="5" borderId="0" xfId="0" applyNumberFormat="1" applyFont="1" applyFill="1" applyBorder="1" applyAlignment="1">
      <alignment vertical="center"/>
    </xf>
    <xf numFmtId="9" fontId="0" fillId="6" borderId="0" xfId="0" applyNumberFormat="1" applyFont="1" applyFill="1" applyBorder="1" applyAlignment="1">
      <alignment vertical="center"/>
    </xf>
    <xf numFmtId="9" fontId="0" fillId="7" borderId="0" xfId="0" applyNumberFormat="1" applyFont="1" applyFill="1" applyBorder="1" applyAlignment="1">
      <alignment vertical="center"/>
    </xf>
    <xf numFmtId="9" fontId="0" fillId="4" borderId="24" xfId="0" applyNumberFormat="1" applyFont="1" applyFill="1" applyBorder="1" applyAlignment="1" applyProtection="1">
      <alignment vertical="center"/>
    </xf>
    <xf numFmtId="9" fontId="0" fillId="4" borderId="39" xfId="2" applyNumberFormat="1" applyFont="1" applyFill="1" applyBorder="1" applyAlignment="1" applyProtection="1">
      <alignment vertical="center"/>
    </xf>
    <xf numFmtId="9" fontId="0" fillId="5" borderId="0" xfId="2" applyNumberFormat="1" applyFont="1" applyFill="1" applyBorder="1" applyAlignment="1" applyProtection="1">
      <alignment vertical="center"/>
    </xf>
    <xf numFmtId="9" fontId="0" fillId="6" borderId="0" xfId="2" applyNumberFormat="1" applyFont="1" applyFill="1" applyBorder="1" applyAlignment="1" applyProtection="1">
      <alignment vertical="center"/>
    </xf>
    <xf numFmtId="9" fontId="0" fillId="7" borderId="0" xfId="2" applyNumberFormat="1" applyFont="1" applyFill="1" applyBorder="1" applyAlignment="1" applyProtection="1">
      <alignment vertical="center"/>
    </xf>
    <xf numFmtId="9" fontId="0" fillId="4" borderId="24" xfId="2" applyNumberFormat="1" applyFont="1" applyFill="1" applyBorder="1" applyAlignment="1" applyProtection="1">
      <alignment vertical="center"/>
    </xf>
    <xf numFmtId="0" fontId="0" fillId="2" borderId="39" xfId="0" applyNumberFormat="1" applyFont="1" applyFill="1" applyBorder="1" applyAlignment="1" applyProtection="1">
      <alignment vertical="center" wrapText="1"/>
    </xf>
    <xf numFmtId="0" fontId="0" fillId="2" borderId="0" xfId="0" applyNumberFormat="1" applyFont="1" applyFill="1" applyBorder="1" applyAlignment="1" applyProtection="1">
      <alignment vertical="center" wrapText="1"/>
    </xf>
    <xf numFmtId="0" fontId="0" fillId="2" borderId="24" xfId="0" applyNumberFormat="1" applyFont="1" applyFill="1" applyBorder="1" applyAlignment="1" applyProtection="1">
      <alignment vertical="center" wrapText="1"/>
    </xf>
    <xf numFmtId="164" fontId="0" fillId="2" borderId="39" xfId="0" applyNumberFormat="1" applyFont="1" applyFill="1" applyBorder="1" applyAlignment="1" applyProtection="1">
      <alignment vertical="center" wrapText="1"/>
    </xf>
    <xf numFmtId="164" fontId="15" fillId="2" borderId="0" xfId="0" applyNumberFormat="1" applyFont="1" applyFill="1" applyBorder="1" applyAlignment="1" applyProtection="1">
      <alignment vertical="center" wrapText="1"/>
    </xf>
    <xf numFmtId="164" fontId="0" fillId="2" borderId="0" xfId="0" applyNumberFormat="1" applyFont="1" applyFill="1" applyBorder="1" applyAlignment="1" applyProtection="1">
      <alignment vertical="center" wrapText="1"/>
    </xf>
    <xf numFmtId="164" fontId="0" fillId="2" borderId="24" xfId="0" applyNumberFormat="1" applyFont="1" applyFill="1" applyBorder="1" applyAlignment="1" applyProtection="1">
      <alignment vertical="center" wrapText="1"/>
    </xf>
    <xf numFmtId="1" fontId="0" fillId="4" borderId="39" xfId="2" applyNumberFormat="1" applyFont="1" applyFill="1" applyBorder="1" applyAlignment="1" applyProtection="1">
      <alignment vertical="center"/>
    </xf>
    <xf numFmtId="1" fontId="0" fillId="5" borderId="0" xfId="2" applyNumberFormat="1" applyFont="1" applyFill="1" applyBorder="1" applyAlignment="1" applyProtection="1">
      <alignment vertical="center"/>
    </xf>
    <xf numFmtId="1" fontId="0" fillId="6" borderId="0" xfId="2" applyNumberFormat="1" applyFont="1" applyFill="1" applyBorder="1" applyAlignment="1" applyProtection="1">
      <alignment vertical="center"/>
    </xf>
    <xf numFmtId="1" fontId="0" fillId="7" borderId="0" xfId="2" applyNumberFormat="1" applyFont="1" applyFill="1" applyBorder="1" applyAlignment="1" applyProtection="1">
      <alignment vertical="center"/>
    </xf>
    <xf numFmtId="1" fontId="0" fillId="4" borderId="24" xfId="2" applyNumberFormat="1" applyFont="1" applyFill="1" applyBorder="1" applyAlignment="1" applyProtection="1">
      <alignment vertical="center"/>
    </xf>
    <xf numFmtId="0" fontId="15" fillId="2" borderId="0" xfId="0" applyFont="1" applyFill="1" applyBorder="1" applyAlignment="1" applyProtection="1">
      <alignment vertical="center"/>
    </xf>
    <xf numFmtId="9" fontId="0" fillId="4" borderId="39" xfId="0" applyNumberFormat="1" applyFont="1" applyFill="1" applyBorder="1" applyAlignment="1" applyProtection="1">
      <alignment vertical="center"/>
    </xf>
    <xf numFmtId="9" fontId="0" fillId="5" borderId="0" xfId="0" applyNumberFormat="1" applyFont="1" applyFill="1" applyBorder="1" applyAlignment="1" applyProtection="1">
      <alignment vertical="center"/>
    </xf>
    <xf numFmtId="9" fontId="0" fillId="6" borderId="0" xfId="0" applyNumberFormat="1" applyFont="1" applyFill="1" applyBorder="1" applyAlignment="1" applyProtection="1">
      <alignment vertical="center"/>
    </xf>
    <xf numFmtId="9" fontId="0" fillId="7" borderId="0" xfId="0" applyNumberFormat="1" applyFont="1" applyFill="1" applyBorder="1" applyAlignment="1" applyProtection="1">
      <alignment vertical="center"/>
    </xf>
    <xf numFmtId="2" fontId="0" fillId="4" borderId="39" xfId="0" applyNumberFormat="1" applyFont="1" applyFill="1" applyBorder="1" applyAlignment="1">
      <alignment vertical="center"/>
    </xf>
    <xf numFmtId="2" fontId="0" fillId="5" borderId="0" xfId="0" applyNumberFormat="1" applyFont="1" applyFill="1" applyBorder="1" applyAlignment="1">
      <alignment vertical="center"/>
    </xf>
    <xf numFmtId="2" fontId="0" fillId="6" borderId="0" xfId="0" applyNumberFormat="1" applyFont="1" applyFill="1" applyBorder="1" applyAlignment="1">
      <alignment vertical="center"/>
    </xf>
    <xf numFmtId="2" fontId="0" fillId="7" borderId="0" xfId="0" applyNumberFormat="1" applyFont="1" applyFill="1" applyBorder="1" applyAlignment="1">
      <alignment vertical="center"/>
    </xf>
    <xf numFmtId="2" fontId="0" fillId="4" borderId="24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/>
    </xf>
    <xf numFmtId="1" fontId="0" fillId="2" borderId="0" xfId="0" applyNumberFormat="1" applyFont="1" applyFill="1" applyBorder="1" applyAlignment="1" applyProtection="1">
      <alignment vertical="center"/>
    </xf>
    <xf numFmtId="0" fontId="0" fillId="2" borderId="0" xfId="0" applyNumberFormat="1" applyFont="1" applyFill="1" applyBorder="1" applyAlignment="1" applyProtection="1">
      <alignment vertical="center"/>
    </xf>
    <xf numFmtId="0" fontId="0" fillId="2" borderId="24" xfId="0" applyNumberFormat="1" applyFont="1" applyFill="1" applyBorder="1" applyAlignment="1" applyProtection="1">
      <alignment vertical="center"/>
    </xf>
    <xf numFmtId="0" fontId="0" fillId="2" borderId="0" xfId="0" applyFont="1" applyFill="1" applyAlignment="1" applyProtection="1">
      <alignment vertical="center"/>
    </xf>
    <xf numFmtId="0" fontId="0" fillId="0" borderId="0" xfId="0" applyFont="1" applyFill="1" applyProtection="1"/>
    <xf numFmtId="1" fontId="8" fillId="2" borderId="60" xfId="0" applyNumberFormat="1" applyFont="1" applyFill="1" applyBorder="1" applyAlignment="1" applyProtection="1">
      <alignment horizontal="right"/>
    </xf>
    <xf numFmtId="168" fontId="29" fillId="2" borderId="37" xfId="42" applyNumberFormat="1" applyFill="1" applyBorder="1" applyAlignment="1" applyProtection="1">
      <alignment horizontal="right"/>
    </xf>
    <xf numFmtId="0" fontId="37" fillId="0" borderId="0" xfId="0" applyFont="1" applyAlignment="1">
      <alignment horizontal="left" vertical="center" wrapText="1"/>
    </xf>
    <xf numFmtId="166" fontId="29" fillId="0" borderId="0" xfId="2" applyNumberFormat="1" applyAlignment="1">
      <alignment horizontal="left" vertical="center" wrapText="1"/>
    </xf>
    <xf numFmtId="10" fontId="29" fillId="0" borderId="0" xfId="2" applyNumberFormat="1" applyAlignment="1">
      <alignment horizontal="left" vertical="center" wrapText="1"/>
    </xf>
    <xf numFmtId="2" fontId="8" fillId="2" borderId="37" xfId="0" applyNumberFormat="1" applyFont="1" applyFill="1" applyBorder="1" applyProtection="1"/>
    <xf numFmtId="0" fontId="6" fillId="22" borderId="128" xfId="0" applyFont="1" applyFill="1" applyBorder="1" applyProtection="1"/>
    <xf numFmtId="0" fontId="6" fillId="22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7" fillId="2" borderId="131" xfId="0" applyFont="1" applyFill="1" applyBorder="1" applyAlignment="1" applyProtection="1">
      <alignment horizontal="right"/>
    </xf>
    <xf numFmtId="0" fontId="8" fillId="2" borderId="81" xfId="0" applyFont="1" applyFill="1" applyBorder="1" applyAlignment="1" applyProtection="1">
      <alignment horizontal="right"/>
    </xf>
    <xf numFmtId="0" fontId="6" fillId="2" borderId="132" xfId="0" applyFont="1" applyFill="1" applyBorder="1"/>
    <xf numFmtId="0" fontId="6" fillId="2" borderId="133" xfId="0" applyFont="1" applyFill="1" applyBorder="1"/>
    <xf numFmtId="0" fontId="6" fillId="22" borderId="134" xfId="0" applyFont="1" applyFill="1" applyBorder="1" applyProtection="1"/>
    <xf numFmtId="0" fontId="6" fillId="22" borderId="135" xfId="0" applyFont="1" applyFill="1" applyBorder="1" applyProtection="1"/>
    <xf numFmtId="1" fontId="8" fillId="3" borderId="66" xfId="0" applyNumberFormat="1" applyFont="1" applyFill="1" applyBorder="1" applyAlignment="1">
      <alignment horizontal="right"/>
    </xf>
    <xf numFmtId="9" fontId="8" fillId="6" borderId="122" xfId="0" applyNumberFormat="1" applyFont="1" applyFill="1" applyBorder="1" applyAlignment="1">
      <alignment horizontal="right"/>
    </xf>
    <xf numFmtId="9" fontId="8" fillId="6" borderId="48" xfId="0" applyNumberFormat="1" applyFont="1" applyFill="1" applyBorder="1" applyAlignment="1">
      <alignment horizontal="right"/>
    </xf>
    <xf numFmtId="9" fontId="8" fillId="6" borderId="123" xfId="0" applyNumberFormat="1" applyFont="1" applyFill="1" applyBorder="1" applyAlignment="1">
      <alignment horizontal="right"/>
    </xf>
    <xf numFmtId="9" fontId="29" fillId="0" borderId="66" xfId="2" applyFill="1" applyBorder="1" applyAlignment="1" applyProtection="1">
      <alignment horizontal="right" vertical="center"/>
      <protection locked="0"/>
    </xf>
    <xf numFmtId="0" fontId="2" fillId="23" borderId="88" xfId="0" applyFont="1" applyFill="1" applyBorder="1" applyAlignment="1" applyProtection="1">
      <alignment vertical="center"/>
      <protection locked="0"/>
    </xf>
    <xf numFmtId="0" fontId="2" fillId="24" borderId="88" xfId="0" applyFont="1" applyFill="1" applyBorder="1" applyProtection="1"/>
    <xf numFmtId="9" fontId="8" fillId="25" borderId="37" xfId="0" applyNumberFormat="1" applyFont="1" applyFill="1" applyBorder="1" applyAlignment="1" applyProtection="1">
      <alignment horizontal="right"/>
    </xf>
    <xf numFmtId="1" fontId="8" fillId="25" borderId="37" xfId="0" applyNumberFormat="1" applyFont="1" applyFill="1" applyBorder="1" applyAlignment="1" applyProtection="1">
      <alignment horizontal="right"/>
    </xf>
    <xf numFmtId="0" fontId="2" fillId="26" borderId="88" xfId="0" applyFont="1" applyFill="1" applyBorder="1" applyProtection="1"/>
    <xf numFmtId="9" fontId="8" fillId="27" borderId="37" xfId="0" applyNumberFormat="1" applyFont="1" applyFill="1" applyBorder="1" applyAlignment="1" applyProtection="1">
      <alignment horizontal="right"/>
    </xf>
    <xf numFmtId="1" fontId="8" fillId="27" borderId="37" xfId="0" applyNumberFormat="1" applyFont="1" applyFill="1" applyBorder="1" applyAlignment="1" applyProtection="1">
      <alignment horizontal="right"/>
    </xf>
    <xf numFmtId="0" fontId="2" fillId="26" borderId="88" xfId="0" applyFont="1" applyFill="1" applyBorder="1" applyProtection="1">
      <protection locked="0"/>
    </xf>
    <xf numFmtId="0" fontId="2" fillId="28" borderId="88" xfId="0" applyFont="1" applyFill="1" applyBorder="1" applyProtection="1"/>
    <xf numFmtId="9" fontId="8" fillId="29" borderId="37" xfId="0" applyNumberFormat="1" applyFont="1" applyFill="1" applyBorder="1" applyAlignment="1" applyProtection="1">
      <alignment horizontal="right"/>
    </xf>
    <xf numFmtId="1" fontId="8" fillId="29" borderId="37" xfId="0" applyNumberFormat="1" applyFont="1" applyFill="1" applyBorder="1" applyAlignment="1" applyProtection="1">
      <alignment horizontal="right"/>
    </xf>
    <xf numFmtId="0" fontId="26" fillId="30" borderId="88" xfId="1" applyNumberFormat="1" applyFont="1" applyFill="1" applyBorder="1" applyAlignment="1" applyProtection="1"/>
    <xf numFmtId="9" fontId="8" fillId="31" borderId="37" xfId="0" applyNumberFormat="1" applyFont="1" applyFill="1" applyBorder="1" applyAlignment="1">
      <alignment horizontal="right" vertical="center"/>
    </xf>
    <xf numFmtId="1" fontId="8" fillId="31" borderId="37" xfId="0" applyNumberFormat="1" applyFont="1" applyFill="1" applyBorder="1" applyAlignment="1">
      <alignment horizontal="right" vertical="center"/>
    </xf>
    <xf numFmtId="0" fontId="2" fillId="32" borderId="88" xfId="0" applyFont="1" applyFill="1" applyBorder="1" applyAlignment="1" applyProtection="1">
      <alignment vertical="center"/>
      <protection locked="0"/>
    </xf>
    <xf numFmtId="0" fontId="2" fillId="31" borderId="88" xfId="0" applyFont="1" applyFill="1" applyBorder="1" applyAlignment="1" applyProtection="1">
      <alignment vertical="center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8" fillId="15" borderId="37" xfId="0" applyFont="1" applyFill="1" applyBorder="1" applyAlignment="1" applyProtection="1">
      <alignment horizontal="center"/>
    </xf>
  </cellXfs>
  <cellStyles count="542">
    <cellStyle name="Comma" xfId="42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4F81BD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externalLink" Target="externalLinks/externalLink1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Distribution of Households by Household Size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WB!$D$235</c:f>
              <c:strCache>
                <c:ptCount val="1"/>
                <c:pt idx="0">
                  <c:v>59203</c:v>
                </c:pt>
              </c:strCache>
            </c:strRef>
          </c:tx>
          <c:marker>
            <c:symbol val="none"/>
          </c:marker>
          <c:cat>
            <c:strRef>
              <c:f>WB!$E$231:$N$231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WB!$E$235:$N$235</c:f>
              <c:numCache>
                <c:formatCode>General</c:formatCode>
                <c:ptCount val="10"/>
                <c:pt idx="0">
                  <c:v>20.33</c:v>
                </c:pt>
                <c:pt idx="1">
                  <c:v>13.66</c:v>
                </c:pt>
                <c:pt idx="2">
                  <c:v>14.28</c:v>
                </c:pt>
                <c:pt idx="3">
                  <c:v>14.96</c:v>
                </c:pt>
                <c:pt idx="4">
                  <c:v>12.36</c:v>
                </c:pt>
                <c:pt idx="5">
                  <c:v>9.06</c:v>
                </c:pt>
                <c:pt idx="6">
                  <c:v>5.82</c:v>
                </c:pt>
                <c:pt idx="7">
                  <c:v>3.68</c:v>
                </c:pt>
                <c:pt idx="8">
                  <c:v>2.28</c:v>
                </c:pt>
                <c:pt idx="9">
                  <c:v>3.22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334200"/>
        <c:axId val="347419544"/>
      </c:lineChart>
      <c:catAx>
        <c:axId val="323334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47419544"/>
        <c:crosses val="autoZero"/>
        <c:auto val="1"/>
        <c:lblAlgn val="ctr"/>
        <c:lblOffset val="100"/>
        <c:noMultiLvlLbl val="0"/>
      </c:catAx>
      <c:valAx>
        <c:axId val="347419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23334200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Distribution of Population by Household Size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WB!$D$235</c:f>
              <c:strCache>
                <c:ptCount val="1"/>
                <c:pt idx="0">
                  <c:v>59203</c:v>
                </c:pt>
              </c:strCache>
            </c:strRef>
          </c:tx>
          <c:marker>
            <c:symbol val="none"/>
          </c:marker>
          <c:cat>
            <c:strRef>
              <c:f>WB!$E$231:$N$231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WB!$E$238:$N$238</c:f>
              <c:numCache>
                <c:formatCode>General</c:formatCode>
                <c:ptCount val="10"/>
                <c:pt idx="0">
                  <c:v>5.22</c:v>
                </c:pt>
                <c:pt idx="1">
                  <c:v>7.02</c:v>
                </c:pt>
                <c:pt idx="2">
                  <c:v>11.0</c:v>
                </c:pt>
                <c:pt idx="3">
                  <c:v>15.37</c:v>
                </c:pt>
                <c:pt idx="4">
                  <c:v>15.88</c:v>
                </c:pt>
                <c:pt idx="5">
                  <c:v>13.96</c:v>
                </c:pt>
                <c:pt idx="6">
                  <c:v>10.46</c:v>
                </c:pt>
                <c:pt idx="7">
                  <c:v>7.57</c:v>
                </c:pt>
                <c:pt idx="8">
                  <c:v>5.26</c:v>
                </c:pt>
                <c:pt idx="9">
                  <c:v>8.26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400792"/>
        <c:axId val="323404008"/>
      </c:lineChart>
      <c:catAx>
        <c:axId val="323400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23404008"/>
        <c:crosses val="autoZero"/>
        <c:auto val="1"/>
        <c:lblAlgn val="ctr"/>
        <c:lblOffset val="100"/>
        <c:noMultiLvlLbl val="0"/>
      </c:catAx>
      <c:valAx>
        <c:axId val="323404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23400792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WB!$O$243</c:f>
              <c:strCache>
                <c:ptCount val="1"/>
                <c:pt idx="0">
                  <c:v>59203 Male</c:v>
                </c:pt>
              </c:strCache>
            </c:strRef>
          </c:tx>
          <c:spPr>
            <a:effectLst/>
          </c:spPr>
          <c:invertIfNegative val="0"/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WB!$P$243:$AG$243</c:f>
              <c:numCache>
                <c:formatCode>General</c:formatCode>
                <c:ptCount val="18"/>
                <c:pt idx="0">
                  <c:v>-6.8</c:v>
                </c:pt>
                <c:pt idx="1">
                  <c:v>-5.88</c:v>
                </c:pt>
                <c:pt idx="2">
                  <c:v>-5.68</c:v>
                </c:pt>
                <c:pt idx="3">
                  <c:v>-6.08</c:v>
                </c:pt>
                <c:pt idx="4">
                  <c:v>-4.7</c:v>
                </c:pt>
                <c:pt idx="5">
                  <c:v>-3.31</c:v>
                </c:pt>
                <c:pt idx="6">
                  <c:v>-2.44</c:v>
                </c:pt>
                <c:pt idx="7">
                  <c:v>-2.03</c:v>
                </c:pt>
                <c:pt idx="8">
                  <c:v>-1.68</c:v>
                </c:pt>
                <c:pt idx="9">
                  <c:v>-1.47</c:v>
                </c:pt>
                <c:pt idx="10">
                  <c:v>-1.21</c:v>
                </c:pt>
                <c:pt idx="11">
                  <c:v>-1.12</c:v>
                </c:pt>
                <c:pt idx="12">
                  <c:v>-0.97</c:v>
                </c:pt>
                <c:pt idx="13">
                  <c:v>-0.68</c:v>
                </c:pt>
                <c:pt idx="14">
                  <c:v>-0.65</c:v>
                </c:pt>
                <c:pt idx="15">
                  <c:v>-0.31</c:v>
                </c:pt>
                <c:pt idx="16">
                  <c:v>-0.22</c:v>
                </c:pt>
                <c:pt idx="17">
                  <c:v>-0.19</c:v>
                </c:pt>
              </c:numCache>
            </c:numRef>
          </c:val>
        </c:ser>
        <c:ser>
          <c:idx val="1"/>
          <c:order val="1"/>
          <c:tx>
            <c:strRef>
              <c:f>WB!$O$244</c:f>
              <c:strCache>
                <c:ptCount val="1"/>
                <c:pt idx="0">
                  <c:v>59203 Female</c:v>
                </c:pt>
              </c:strCache>
            </c:strRef>
          </c:tx>
          <c:invertIfNegative val="0"/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WB!$P$244:$AG$244</c:f>
              <c:numCache>
                <c:formatCode>General</c:formatCode>
                <c:ptCount val="18"/>
                <c:pt idx="0">
                  <c:v>6.75</c:v>
                </c:pt>
                <c:pt idx="1">
                  <c:v>5.85</c:v>
                </c:pt>
                <c:pt idx="2">
                  <c:v>5.4</c:v>
                </c:pt>
                <c:pt idx="3">
                  <c:v>5.94</c:v>
                </c:pt>
                <c:pt idx="4">
                  <c:v>4.99</c:v>
                </c:pt>
                <c:pt idx="5">
                  <c:v>4.19</c:v>
                </c:pt>
                <c:pt idx="6">
                  <c:v>3.3</c:v>
                </c:pt>
                <c:pt idx="7">
                  <c:v>2.92</c:v>
                </c:pt>
                <c:pt idx="8">
                  <c:v>2.52</c:v>
                </c:pt>
                <c:pt idx="9">
                  <c:v>2.46</c:v>
                </c:pt>
                <c:pt idx="10">
                  <c:v>2.01</c:v>
                </c:pt>
                <c:pt idx="11">
                  <c:v>1.75</c:v>
                </c:pt>
                <c:pt idx="12">
                  <c:v>1.52</c:v>
                </c:pt>
                <c:pt idx="13">
                  <c:v>1.44</c:v>
                </c:pt>
                <c:pt idx="14">
                  <c:v>1.13</c:v>
                </c:pt>
                <c:pt idx="15">
                  <c:v>0.84</c:v>
                </c:pt>
                <c:pt idx="16">
                  <c:v>0.68</c:v>
                </c:pt>
                <c:pt idx="17">
                  <c:v>0.64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477272"/>
        <c:axId val="193480472"/>
      </c:barChart>
      <c:catAx>
        <c:axId val="1934772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3480472"/>
        <c:crosses val="autoZero"/>
        <c:auto val="1"/>
        <c:lblAlgn val="ctr"/>
        <c:lblOffset val="100"/>
        <c:noMultiLvlLbl val="0"/>
      </c:catAx>
      <c:valAx>
        <c:axId val="193480472"/>
        <c:scaling>
          <c:orientation val="minMax"/>
        </c:scaling>
        <c:delete val="0"/>
        <c:axPos val="b"/>
        <c:majorGridlines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3477272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WB!$O$243</c:f>
              <c:strCache>
                <c:ptCount val="1"/>
                <c:pt idx="0">
                  <c:v>59203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WB!$P$243:$AG$243</c:f>
              <c:numCache>
                <c:formatCode>General</c:formatCode>
                <c:ptCount val="18"/>
                <c:pt idx="0">
                  <c:v>-6.8</c:v>
                </c:pt>
                <c:pt idx="1">
                  <c:v>-5.88</c:v>
                </c:pt>
                <c:pt idx="2">
                  <c:v>-5.68</c:v>
                </c:pt>
                <c:pt idx="3">
                  <c:v>-6.08</c:v>
                </c:pt>
                <c:pt idx="4">
                  <c:v>-4.7</c:v>
                </c:pt>
                <c:pt idx="5">
                  <c:v>-3.31</c:v>
                </c:pt>
                <c:pt idx="6">
                  <c:v>-2.44</c:v>
                </c:pt>
                <c:pt idx="7">
                  <c:v>-2.03</c:v>
                </c:pt>
                <c:pt idx="8">
                  <c:v>-1.68</c:v>
                </c:pt>
                <c:pt idx="9">
                  <c:v>-1.47</c:v>
                </c:pt>
                <c:pt idx="10">
                  <c:v>-1.21</c:v>
                </c:pt>
                <c:pt idx="11">
                  <c:v>-1.12</c:v>
                </c:pt>
                <c:pt idx="12">
                  <c:v>-0.97</c:v>
                </c:pt>
                <c:pt idx="13">
                  <c:v>-0.68</c:v>
                </c:pt>
                <c:pt idx="14">
                  <c:v>-0.65</c:v>
                </c:pt>
                <c:pt idx="15">
                  <c:v>-0.31</c:v>
                </c:pt>
                <c:pt idx="16">
                  <c:v>-0.22</c:v>
                </c:pt>
                <c:pt idx="17">
                  <c:v>-0.19</c:v>
                </c:pt>
              </c:numCache>
            </c:numRef>
          </c:val>
          <c:extLst/>
        </c:ser>
        <c:ser>
          <c:idx val="1"/>
          <c:order val="1"/>
          <c:tx>
            <c:strRef>
              <c:f>WB!$O$244</c:f>
              <c:strCache>
                <c:ptCount val="1"/>
                <c:pt idx="0">
                  <c:v>59203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WB!$P$244:$AG$244</c:f>
              <c:numCache>
                <c:formatCode>General</c:formatCode>
                <c:ptCount val="18"/>
                <c:pt idx="0">
                  <c:v>6.75</c:v>
                </c:pt>
                <c:pt idx="1">
                  <c:v>5.85</c:v>
                </c:pt>
                <c:pt idx="2">
                  <c:v>5.4</c:v>
                </c:pt>
                <c:pt idx="3">
                  <c:v>5.94</c:v>
                </c:pt>
                <c:pt idx="4">
                  <c:v>4.99</c:v>
                </c:pt>
                <c:pt idx="5">
                  <c:v>4.19</c:v>
                </c:pt>
                <c:pt idx="6">
                  <c:v>3.3</c:v>
                </c:pt>
                <c:pt idx="7">
                  <c:v>2.92</c:v>
                </c:pt>
                <c:pt idx="8">
                  <c:v>2.52</c:v>
                </c:pt>
                <c:pt idx="9">
                  <c:v>2.46</c:v>
                </c:pt>
                <c:pt idx="10">
                  <c:v>2.01</c:v>
                </c:pt>
                <c:pt idx="11">
                  <c:v>1.75</c:v>
                </c:pt>
                <c:pt idx="12">
                  <c:v>1.52</c:v>
                </c:pt>
                <c:pt idx="13">
                  <c:v>1.44</c:v>
                </c:pt>
                <c:pt idx="14">
                  <c:v>1.13</c:v>
                </c:pt>
                <c:pt idx="15">
                  <c:v>0.84</c:v>
                </c:pt>
                <c:pt idx="16">
                  <c:v>0.68</c:v>
                </c:pt>
                <c:pt idx="17">
                  <c:v>0.64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16431896"/>
        <c:axId val="416435208"/>
      </c:barChart>
      <c:catAx>
        <c:axId val="416431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416435208"/>
        <c:crosses val="autoZero"/>
        <c:auto val="1"/>
        <c:lblAlgn val="ctr"/>
        <c:lblOffset val="100"/>
        <c:noMultiLvlLbl val="1"/>
      </c:catAx>
      <c:valAx>
        <c:axId val="41643520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41643189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375113554266774"/>
          <c:y val="0.024630541871921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61965057714423"/>
          <c:y val="0.261084907490012"/>
          <c:w val="0.473552219714533"/>
          <c:h val="0.5862072844342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Data!$BZ$11:$CC$11</c:f>
              <c:numCache>
                <c:formatCode>0%</c:formatCode>
                <c:ptCount val="4"/>
                <c:pt idx="0">
                  <c:v>0.0615115479452055</c:v>
                </c:pt>
                <c:pt idx="1">
                  <c:v>0.0867470547945205</c:v>
                </c:pt>
                <c:pt idx="2">
                  <c:v>0.125716718555417</c:v>
                </c:pt>
                <c:pt idx="3">
                  <c:v>0.212371610211706</c:v>
                </c:pt>
              </c:numCache>
            </c:numRef>
          </c:val>
        </c:ser>
        <c:ser>
          <c:idx val="8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Data!$BZ$12:$CC$12</c:f>
              <c:numCache>
                <c:formatCode>0%</c:formatCode>
                <c:ptCount val="4"/>
                <c:pt idx="0">
                  <c:v>0.124114387090079</c:v>
                </c:pt>
                <c:pt idx="1">
                  <c:v>0.201265605645496</c:v>
                </c:pt>
                <c:pt idx="2">
                  <c:v>0.156481935450394</c:v>
                </c:pt>
                <c:pt idx="3">
                  <c:v>0.219400938646741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Data!$BZ$13:$CC$13</c:f>
              <c:numCache>
                <c:formatCode>0%</c:formatCode>
                <c:ptCount val="4"/>
                <c:pt idx="0">
                  <c:v>0.0</c:v>
                </c:pt>
                <c:pt idx="1">
                  <c:v>0.011812850249066</c:v>
                </c:pt>
                <c:pt idx="2">
                  <c:v>0.129133872976339</c:v>
                </c:pt>
                <c:pt idx="3">
                  <c:v>0.219809215442092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Data!$BZ$14:$CC$14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Data!$BZ$15:$CC$15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0.118291438356164</c:v>
                </c:pt>
                <c:pt idx="3">
                  <c:v>0.0</c:v>
                </c:pt>
              </c:numCache>
            </c:numRef>
          </c:val>
        </c:ser>
        <c:ser>
          <c:idx val="7"/>
          <c:order val="5"/>
          <c:tx>
            <c:strRef>
              <c:f>Data!$A$16</c:f>
              <c:strCache>
                <c:ptCount val="1"/>
                <c:pt idx="0">
                  <c:v>staple purchase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Data!$BZ$16:$CC$16</c:f>
              <c:numCache>
                <c:formatCode>0%</c:formatCode>
                <c:ptCount val="4"/>
                <c:pt idx="0">
                  <c:v>0.692064657534247</c:v>
                </c:pt>
                <c:pt idx="1">
                  <c:v>0.629149688667497</c:v>
                </c:pt>
                <c:pt idx="2">
                  <c:v>0.550636326276463</c:v>
                </c:pt>
                <c:pt idx="3">
                  <c:v>0.509767666251557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Data!$BZ$17:$CC$17</c:f>
              <c:numCache>
                <c:formatCode>0%</c:formatCode>
                <c:ptCount val="4"/>
                <c:pt idx="0">
                  <c:v>0.234354203611457</c:v>
                </c:pt>
                <c:pt idx="1">
                  <c:v>0.232651934620174</c:v>
                </c:pt>
                <c:pt idx="2">
                  <c:v>0.281645648816937</c:v>
                </c:pt>
                <c:pt idx="3">
                  <c:v>0.379739000249066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Data!$BZ$18:$CC$18</c:f>
              <c:numCache>
                <c:formatCode>0%</c:formatCode>
                <c:ptCount val="4"/>
                <c:pt idx="0">
                  <c:v>0.0831702544031311</c:v>
                </c:pt>
                <c:pt idx="1">
                  <c:v>0.0816481843879104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B7DEE8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Data!$BZ$19:$CC$19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9148072"/>
        <c:axId val="419151416"/>
      </c:barChart>
      <c:catAx>
        <c:axId val="419148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419151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419151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Contribution to food energy needs</a:t>
                </a:r>
              </a:p>
            </c:rich>
          </c:tx>
          <c:layout>
            <c:manualLayout>
              <c:xMode val="edge"/>
              <c:yMode val="edge"/>
              <c:x val="0.13604077827803"/>
              <c:y val="0.2489884023117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4191480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48027835005035"/>
          <c:y val="0.266010627981847"/>
          <c:w val="0.230002874442424"/>
          <c:h val="0.71700477095535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42569593848645"/>
          <c:y val="0.019801980198019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3820355699154"/>
          <c:y val="0.188119201683948"/>
          <c:w val="0.48110890407168"/>
          <c:h val="0.6980198019801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Data!$BZ$21:$CC$21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150.0</c:v>
                </c:pt>
                <c:pt idx="3">
                  <c:v>13650.0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Data!$BZ$22:$CC$22</c:f>
              <c:numCache>
                <c:formatCode>0</c:formatCode>
                <c:ptCount val="4"/>
                <c:pt idx="0">
                  <c:v>500.0</c:v>
                </c:pt>
                <c:pt idx="1">
                  <c:v>2600.0</c:v>
                </c:pt>
                <c:pt idx="2">
                  <c:v>1600.0</c:v>
                </c:pt>
                <c:pt idx="3">
                  <c:v>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Data!$BZ$23:$CC$23</c:f>
              <c:numCache>
                <c:formatCode>0</c:formatCode>
                <c:ptCount val="4"/>
                <c:pt idx="0">
                  <c:v>135.0</c:v>
                </c:pt>
                <c:pt idx="1">
                  <c:v>198.0</c:v>
                </c:pt>
                <c:pt idx="2">
                  <c:v>6900.0</c:v>
                </c:pt>
                <c:pt idx="3">
                  <c:v>17505.0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Data!$BZ$24:$CC$24</c:f>
              <c:numCache>
                <c:formatCode>0</c:formatCode>
                <c:ptCount val="4"/>
                <c:pt idx="0">
                  <c:v>6010.0</c:v>
                </c:pt>
                <c:pt idx="1">
                  <c:v>12050.0</c:v>
                </c:pt>
                <c:pt idx="2">
                  <c:v>980.0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Data!$BZ$25:$CC$25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204000.0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Data!$BZ$26:$CC$26</c:f>
              <c:numCache>
                <c:formatCode>0</c:formatCode>
                <c:ptCount val="4"/>
                <c:pt idx="0">
                  <c:v>3600.0</c:v>
                </c:pt>
                <c:pt idx="1">
                  <c:v>4100.0</c:v>
                </c:pt>
                <c:pt idx="2">
                  <c:v>3600.0</c:v>
                </c:pt>
                <c:pt idx="3">
                  <c:v>6000.0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Data!$BZ$27:$CC$27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7200.0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Data!$BZ$28:$CC$28</c:f>
              <c:numCache>
                <c:formatCode>0</c:formatCode>
                <c:ptCount val="4"/>
                <c:pt idx="0">
                  <c:v>19980.90831337667</c:v>
                </c:pt>
                <c:pt idx="1">
                  <c:v>20541.90831337667</c:v>
                </c:pt>
                <c:pt idx="2">
                  <c:v>8078.924050632912</c:v>
                </c:pt>
                <c:pt idx="3">
                  <c:v>8078.924050632912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Data!$BZ$29:$CC$29</c:f>
              <c:numCache>
                <c:formatCode>0</c:formatCode>
                <c:ptCount val="4"/>
                <c:pt idx="0">
                  <c:v>2850.0</c:v>
                </c:pt>
                <c:pt idx="1">
                  <c:v>3600.0</c:v>
                </c:pt>
                <c:pt idx="2">
                  <c:v>24000.0</c:v>
                </c:pt>
                <c:pt idx="3">
                  <c:v>36000.0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Data!$BZ$30:$CC$30</c:f>
              <c:numCache>
                <c:formatCode>0</c:formatCode>
                <c:ptCount val="4"/>
                <c:pt idx="0">
                  <c:v>640.0</c:v>
                </c:pt>
                <c:pt idx="1">
                  <c:v>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7936376"/>
        <c:axId val="417939768"/>
      </c:barChart>
      <c:catAx>
        <c:axId val="417936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4179397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4179397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350240980582717"/>
              <c:y val="0.2970300927730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4179363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7949907848376"/>
          <c:y val="0.168316831683168"/>
          <c:w val="0.332050092151624"/>
          <c:h val="0.7996374834333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Total Over Whole Year</a:t>
            </a:r>
          </a:p>
        </c:rich>
      </c:tx>
      <c:layout>
        <c:manualLayout>
          <c:xMode val="edge"/>
          <c:yMode val="edge"/>
          <c:x val="0.346733272662525"/>
          <c:y val="0.07425742574257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72277617525532"/>
          <c:w val="0.48241161642108"/>
          <c:h val="0.58910891089108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Data!$BZ$32:$CC$32</c:f>
              <c:numCache>
                <c:formatCode>0</c:formatCode>
                <c:ptCount val="4"/>
                <c:pt idx="0">
                  <c:v>4950.0</c:v>
                </c:pt>
                <c:pt idx="1">
                  <c:v>4500.0</c:v>
                </c:pt>
                <c:pt idx="2">
                  <c:v>4044.0</c:v>
                </c:pt>
                <c:pt idx="3">
                  <c:v>3144.0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Data!$BZ$33:$CC$33</c:f>
              <c:numCache>
                <c:formatCode>0</c:formatCode>
                <c:ptCount val="4"/>
                <c:pt idx="0">
                  <c:v>11461.0</c:v>
                </c:pt>
                <c:pt idx="1">
                  <c:v>10813.0</c:v>
                </c:pt>
                <c:pt idx="2">
                  <c:v>11568.0</c:v>
                </c:pt>
                <c:pt idx="3">
                  <c:v>16908.0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Data!$BZ$34:$CC$34</c:f>
              <c:numCache>
                <c:formatCode>0</c:formatCode>
                <c:ptCount val="4"/>
                <c:pt idx="0">
                  <c:v>2965.0</c:v>
                </c:pt>
                <c:pt idx="1">
                  <c:v>3925.0</c:v>
                </c:pt>
                <c:pt idx="2">
                  <c:v>5910.0</c:v>
                </c:pt>
                <c:pt idx="3">
                  <c:v>7810.0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Data!$BZ$35:$CC$35</c:f>
              <c:numCache>
                <c:formatCode>0</c:formatCode>
                <c:ptCount val="4"/>
                <c:pt idx="0">
                  <c:v>2160.0</c:v>
                </c:pt>
                <c:pt idx="1">
                  <c:v>1200.0</c:v>
                </c:pt>
                <c:pt idx="2">
                  <c:v>600.0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Data!$BZ$36:$CC$36</c:f>
              <c:numCache>
                <c:formatCode>0</c:formatCode>
                <c:ptCount val="4"/>
                <c:pt idx="0">
                  <c:v>342.0</c:v>
                </c:pt>
                <c:pt idx="1">
                  <c:v>1305.0</c:v>
                </c:pt>
                <c:pt idx="2">
                  <c:v>20610.0</c:v>
                </c:pt>
                <c:pt idx="3">
                  <c:v>40070.0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Data!$BZ$37:$CC$37</c:f>
              <c:numCache>
                <c:formatCode>0</c:formatCode>
                <c:ptCount val="4"/>
                <c:pt idx="0">
                  <c:v>1250.0</c:v>
                </c:pt>
                <c:pt idx="1">
                  <c:v>1800.0</c:v>
                </c:pt>
                <c:pt idx="2">
                  <c:v>4700.0</c:v>
                </c:pt>
                <c:pt idx="3">
                  <c:v>11500.0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Data!$BZ$38:$CC$38</c:f>
              <c:numCache>
                <c:formatCode>0</c:formatCode>
                <c:ptCount val="4"/>
                <c:pt idx="0">
                  <c:v>900.0</c:v>
                </c:pt>
                <c:pt idx="1">
                  <c:v>2000.0</c:v>
                </c:pt>
                <c:pt idx="2">
                  <c:v>4500.0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Data!$BZ$39:$CC$39</c:f>
              <c:numCache>
                <c:formatCode>0</c:formatCode>
                <c:ptCount val="4"/>
                <c:pt idx="0">
                  <c:v>800.0</c:v>
                </c:pt>
                <c:pt idx="1">
                  <c:v>930.0</c:v>
                </c:pt>
                <c:pt idx="2">
                  <c:v>3150.0</c:v>
                </c:pt>
                <c:pt idx="3">
                  <c:v>3335.0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Data!$BZ$40:$CC$40</c:f>
              <c:numCache>
                <c:formatCode>0</c:formatCode>
                <c:ptCount val="4"/>
                <c:pt idx="0">
                  <c:v>525.0</c:v>
                </c:pt>
                <c:pt idx="1">
                  <c:v>564.0</c:v>
                </c:pt>
                <c:pt idx="2">
                  <c:v>2500.0</c:v>
                </c:pt>
                <c:pt idx="3">
                  <c:v>4200.0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Data!$BZ$41:$CC$41</c:f>
              <c:numCache>
                <c:formatCode>0</c:formatCode>
                <c:ptCount val="4"/>
                <c:pt idx="0">
                  <c:v>840.0</c:v>
                </c:pt>
                <c:pt idx="1">
                  <c:v>1400.0</c:v>
                </c:pt>
                <c:pt idx="2">
                  <c:v>3840.0</c:v>
                </c:pt>
                <c:pt idx="3">
                  <c:v>5840.0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Data!$BZ$43:$CC$43</c:f>
              <c:numCache>
                <c:formatCode>0</c:formatCode>
                <c:ptCount val="4"/>
                <c:pt idx="0">
                  <c:v>7522.908313376669</c:v>
                </c:pt>
                <c:pt idx="1">
                  <c:v>16132.90831337667</c:v>
                </c:pt>
                <c:pt idx="2">
                  <c:v>27086.92405063292</c:v>
                </c:pt>
                <c:pt idx="3">
                  <c:v>202426.9240506329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8058024"/>
        <c:axId val="418061400"/>
      </c:barChart>
      <c:catAx>
        <c:axId val="41805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4180614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4180614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374450995133146"/>
              <c:y val="0.31450728931160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418058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3148580898726"/>
          <c:y val="0.0693069306930693"/>
          <c:w val="0.331457391784205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507376763594"/>
          <c:y val="0.02475247524752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3858606460808"/>
          <c:y val="0.198020191782958"/>
          <c:w val="0.496045672975016"/>
          <c:h val="0.69801980198019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Data!$BZ$21:$CC$21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150.0</c:v>
                </c:pt>
                <c:pt idx="3">
                  <c:v>13650.0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Data!$BZ$22:$CC$22</c:f>
              <c:numCache>
                <c:formatCode>0</c:formatCode>
                <c:ptCount val="4"/>
                <c:pt idx="0">
                  <c:v>500.0</c:v>
                </c:pt>
                <c:pt idx="1">
                  <c:v>2600.0</c:v>
                </c:pt>
                <c:pt idx="2">
                  <c:v>1600.0</c:v>
                </c:pt>
                <c:pt idx="3">
                  <c:v>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Data!$BZ$23:$CC$23</c:f>
              <c:numCache>
                <c:formatCode>0</c:formatCode>
                <c:ptCount val="4"/>
                <c:pt idx="0">
                  <c:v>135.0</c:v>
                </c:pt>
                <c:pt idx="1">
                  <c:v>198.0</c:v>
                </c:pt>
                <c:pt idx="2">
                  <c:v>6900.0</c:v>
                </c:pt>
                <c:pt idx="3">
                  <c:v>17505.0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Data!$BZ$24:$CC$24</c:f>
              <c:numCache>
                <c:formatCode>0</c:formatCode>
                <c:ptCount val="4"/>
                <c:pt idx="0">
                  <c:v>6010.0</c:v>
                </c:pt>
                <c:pt idx="1">
                  <c:v>12050.0</c:v>
                </c:pt>
                <c:pt idx="2">
                  <c:v>980.0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Data!$BZ$25:$CC$25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204000.0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Data!$BZ$26:$CC$26</c:f>
              <c:numCache>
                <c:formatCode>0</c:formatCode>
                <c:ptCount val="4"/>
                <c:pt idx="0">
                  <c:v>3600.0</c:v>
                </c:pt>
                <c:pt idx="1">
                  <c:v>4100.0</c:v>
                </c:pt>
                <c:pt idx="2">
                  <c:v>3600.0</c:v>
                </c:pt>
                <c:pt idx="3">
                  <c:v>6000.0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Data!$BZ$27:$CC$27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7200.0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Data!$BZ$28:$CC$28</c:f>
              <c:numCache>
                <c:formatCode>0</c:formatCode>
                <c:ptCount val="4"/>
                <c:pt idx="0">
                  <c:v>19980.90831337667</c:v>
                </c:pt>
                <c:pt idx="1">
                  <c:v>20541.90831337667</c:v>
                </c:pt>
                <c:pt idx="2">
                  <c:v>8078.924050632912</c:v>
                </c:pt>
                <c:pt idx="3">
                  <c:v>8078.924050632912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Data!$BZ$29:$CC$29</c:f>
              <c:numCache>
                <c:formatCode>0</c:formatCode>
                <c:ptCount val="4"/>
                <c:pt idx="0">
                  <c:v>2850.0</c:v>
                </c:pt>
                <c:pt idx="1">
                  <c:v>3600.0</c:v>
                </c:pt>
                <c:pt idx="2">
                  <c:v>24000.0</c:v>
                </c:pt>
                <c:pt idx="3">
                  <c:v>36000.0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Data!$BZ$30:$CC$30</c:f>
              <c:numCache>
                <c:formatCode>0</c:formatCode>
                <c:ptCount val="4"/>
                <c:pt idx="0">
                  <c:v>640.0</c:v>
                </c:pt>
                <c:pt idx="1">
                  <c:v>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8138616"/>
        <c:axId val="418141960"/>
      </c:barChart>
      <c:catAx>
        <c:axId val="418138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418141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418141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Proportion of cash income </a:t>
                </a:r>
              </a:p>
            </c:rich>
          </c:tx>
          <c:layout>
            <c:manualLayout>
              <c:xMode val="edge"/>
              <c:yMode val="edge"/>
              <c:x val="0.0303616283281603"/>
              <c:y val="0.24257464722850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418138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0638444036547"/>
          <c:y val="0.158415841584158"/>
          <c:w val="0.309244758931865"/>
          <c:h val="0.79703009277305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6733272662525"/>
          <c:y val="0.07425742574257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77228112575037"/>
          <c:w val="0.464823692905728"/>
          <c:h val="0.61386138613861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Data!$BZ$32:$CC$32</c:f>
              <c:numCache>
                <c:formatCode>0</c:formatCode>
                <c:ptCount val="4"/>
                <c:pt idx="0">
                  <c:v>4950.0</c:v>
                </c:pt>
                <c:pt idx="1">
                  <c:v>4500.0</c:v>
                </c:pt>
                <c:pt idx="2">
                  <c:v>4044.0</c:v>
                </c:pt>
                <c:pt idx="3">
                  <c:v>3144.0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Data!$BZ$33:$CC$33</c:f>
              <c:numCache>
                <c:formatCode>0</c:formatCode>
                <c:ptCount val="4"/>
                <c:pt idx="0">
                  <c:v>11461.0</c:v>
                </c:pt>
                <c:pt idx="1">
                  <c:v>10813.0</c:v>
                </c:pt>
                <c:pt idx="2">
                  <c:v>11568.0</c:v>
                </c:pt>
                <c:pt idx="3">
                  <c:v>16908.0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Data!$BZ$34:$CC$34</c:f>
              <c:numCache>
                <c:formatCode>0</c:formatCode>
                <c:ptCount val="4"/>
                <c:pt idx="0">
                  <c:v>2965.0</c:v>
                </c:pt>
                <c:pt idx="1">
                  <c:v>3925.0</c:v>
                </c:pt>
                <c:pt idx="2">
                  <c:v>5910.0</c:v>
                </c:pt>
                <c:pt idx="3">
                  <c:v>7810.0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Data!$BZ$35:$CC$35</c:f>
              <c:numCache>
                <c:formatCode>0</c:formatCode>
                <c:ptCount val="4"/>
                <c:pt idx="0">
                  <c:v>2160.0</c:v>
                </c:pt>
                <c:pt idx="1">
                  <c:v>1200.0</c:v>
                </c:pt>
                <c:pt idx="2">
                  <c:v>600.0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Data!$BZ$36:$CC$36</c:f>
              <c:numCache>
                <c:formatCode>0</c:formatCode>
                <c:ptCount val="4"/>
                <c:pt idx="0">
                  <c:v>342.0</c:v>
                </c:pt>
                <c:pt idx="1">
                  <c:v>1305.0</c:v>
                </c:pt>
                <c:pt idx="2">
                  <c:v>20610.0</c:v>
                </c:pt>
                <c:pt idx="3">
                  <c:v>40070.0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Data!$BZ$37:$CC$37</c:f>
              <c:numCache>
                <c:formatCode>0</c:formatCode>
                <c:ptCount val="4"/>
                <c:pt idx="0">
                  <c:v>1250.0</c:v>
                </c:pt>
                <c:pt idx="1">
                  <c:v>1800.0</c:v>
                </c:pt>
                <c:pt idx="2">
                  <c:v>4700.0</c:v>
                </c:pt>
                <c:pt idx="3">
                  <c:v>11500.0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Data!$BZ$38:$CC$38</c:f>
              <c:numCache>
                <c:formatCode>0</c:formatCode>
                <c:ptCount val="4"/>
                <c:pt idx="0">
                  <c:v>900.0</c:v>
                </c:pt>
                <c:pt idx="1">
                  <c:v>2000.0</c:v>
                </c:pt>
                <c:pt idx="2">
                  <c:v>4500.0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Data!$BZ$39:$CC$39</c:f>
              <c:numCache>
                <c:formatCode>0</c:formatCode>
                <c:ptCount val="4"/>
                <c:pt idx="0">
                  <c:v>800.0</c:v>
                </c:pt>
                <c:pt idx="1">
                  <c:v>930.0</c:v>
                </c:pt>
                <c:pt idx="2">
                  <c:v>3150.0</c:v>
                </c:pt>
                <c:pt idx="3">
                  <c:v>3335.0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Data!$BZ$40:$CC$40</c:f>
              <c:numCache>
                <c:formatCode>0</c:formatCode>
                <c:ptCount val="4"/>
                <c:pt idx="0">
                  <c:v>525.0</c:v>
                </c:pt>
                <c:pt idx="1">
                  <c:v>564.0</c:v>
                </c:pt>
                <c:pt idx="2">
                  <c:v>2500.0</c:v>
                </c:pt>
                <c:pt idx="3">
                  <c:v>4200.0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Data!$BZ$41:$CC$41</c:f>
              <c:numCache>
                <c:formatCode>0</c:formatCode>
                <c:ptCount val="4"/>
                <c:pt idx="0">
                  <c:v>840.0</c:v>
                </c:pt>
                <c:pt idx="1">
                  <c:v>1400.0</c:v>
                </c:pt>
                <c:pt idx="2">
                  <c:v>3840.0</c:v>
                </c:pt>
                <c:pt idx="3">
                  <c:v>5840.0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Data!$BZ$43:$CC$43</c:f>
              <c:numCache>
                <c:formatCode>0</c:formatCode>
                <c:ptCount val="4"/>
                <c:pt idx="0">
                  <c:v>7522.908313376669</c:v>
                </c:pt>
                <c:pt idx="1">
                  <c:v>16132.90831337667</c:v>
                </c:pt>
                <c:pt idx="2">
                  <c:v>27086.92405063292</c:v>
                </c:pt>
                <c:pt idx="3">
                  <c:v>202426.9240506329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8223064"/>
        <c:axId val="418226440"/>
      </c:barChart>
      <c:catAx>
        <c:axId val="418223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4182264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4182264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Proportion of cash expenditure </a:t>
                </a:r>
              </a:p>
            </c:rich>
          </c:tx>
          <c:layout>
            <c:manualLayout>
              <c:xMode val="edge"/>
              <c:yMode val="edge"/>
              <c:x val="0.0425513393740355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418223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8173866510287"/>
          <c:y val="0.0544554455445544"/>
          <c:w val="0.3214740313733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WB!$CP$9:$CP$12</c:f>
              <c:numCache>
                <c:formatCode>0%</c:formatCode>
                <c:ptCount val="4"/>
                <c:pt idx="0">
                  <c:v>0.49</c:v>
                </c:pt>
                <c:pt idx="1">
                  <c:v>0.25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Chart Title</a:t>
            </a:r>
          </a:p>
        </c:rich>
      </c:tx>
      <c:layout>
        <c:manualLayout>
          <c:xMode val="edge"/>
          <c:yMode val="edge"/>
          <c:x val="0.497878582008932"/>
          <c:y val="0.02877697841726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509194040272174"/>
          <c:y val="0.189448385788912"/>
          <c:w val="0.896747282034884"/>
          <c:h val="0.7362108156607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WB!$AG$191</c:f>
              <c:strCache>
                <c:ptCount val="1"/>
              </c:strCache>
            </c:strRef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cat>
            <c:numRef>
              <c:f>WB!$AH$190:$AP$190</c:f>
              <c:numCache>
                <c:formatCode>General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cat>
          <c:val>
            <c:numRef>
              <c:f>WB!$AH$191:$AP$191</c:f>
              <c:numCache>
                <c:formatCode>General</c:formatCode>
                <c:ptCount val="9"/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8297528"/>
        <c:axId val="418300936"/>
      </c:barChart>
      <c:catAx>
        <c:axId val="418297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18300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418300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18297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58982057935827"/>
          <c:y val="0.532373911894107"/>
          <c:w val="0.0198019801980198"/>
          <c:h val="0.04556354916067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5" Type="http://schemas.openxmlformats.org/officeDocument/2006/relationships/chart" Target="../charts/chart9.xml"/><Relationship Id="rId6" Type="http://schemas.openxmlformats.org/officeDocument/2006/relationships/chart" Target="../charts/chart10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139700</xdr:colOff>
      <xdr:row>246</xdr:row>
      <xdr:rowOff>25400</xdr:rowOff>
    </xdr:from>
    <xdr:to>
      <xdr:col>12</xdr:col>
      <xdr:colOff>368300</xdr:colOff>
      <xdr:row>275</xdr:row>
      <xdr:rowOff>38100</xdr:rowOff>
    </xdr:to>
    <xdr:graphicFrame macro="">
      <xdr:nvGraphicFramePr>
        <xdr:cNvPr id="30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165100</xdr:colOff>
      <xdr:row>278</xdr:row>
      <xdr:rowOff>0</xdr:rowOff>
    </xdr:from>
    <xdr:to>
      <xdr:col>12</xdr:col>
      <xdr:colOff>393700</xdr:colOff>
      <xdr:row>307</xdr:row>
      <xdr:rowOff>12700</xdr:rowOff>
    </xdr:to>
    <xdr:graphicFrame macro="">
      <xdr:nvGraphicFramePr>
        <xdr:cNvPr id="308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279</xdr:row>
      <xdr:rowOff>38100</xdr:rowOff>
    </xdr:from>
    <xdr:to>
      <xdr:col>21</xdr:col>
      <xdr:colOff>457200</xdr:colOff>
      <xdr:row>305</xdr:row>
      <xdr:rowOff>88900</xdr:rowOff>
    </xdr:to>
    <xdr:graphicFrame macro="">
      <xdr:nvGraphicFramePr>
        <xdr:cNvPr id="3090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22</xdr:col>
      <xdr:colOff>0</xdr:colOff>
      <xdr:row>279</xdr:row>
      <xdr:rowOff>0</xdr:rowOff>
    </xdr:from>
    <xdr:to>
      <xdr:col>27</xdr:col>
      <xdr:colOff>230766</xdr:colOff>
      <xdr:row>300</xdr:row>
      <xdr:rowOff>46800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</xdr:row>
      <xdr:rowOff>139700</xdr:rowOff>
    </xdr:from>
    <xdr:to>
      <xdr:col>8</xdr:col>
      <xdr:colOff>241300</xdr:colOff>
      <xdr:row>18</xdr:row>
      <xdr:rowOff>127000</xdr:rowOff>
    </xdr:to>
    <xdr:graphicFrame macro="">
      <xdr:nvGraphicFramePr>
        <xdr:cNvPr id="12704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342900</xdr:colOff>
      <xdr:row>18</xdr:row>
      <xdr:rowOff>139700</xdr:rowOff>
    </xdr:to>
    <xdr:graphicFrame macro="">
      <xdr:nvGraphicFramePr>
        <xdr:cNvPr id="127042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27042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342900</xdr:colOff>
      <xdr:row>36</xdr:row>
      <xdr:rowOff>139700</xdr:rowOff>
    </xdr:to>
    <xdr:graphicFrame macro="">
      <xdr:nvGraphicFramePr>
        <xdr:cNvPr id="127042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27042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584200</xdr:colOff>
      <xdr:row>19</xdr:row>
      <xdr:rowOff>135466</xdr:rowOff>
    </xdr:from>
    <xdr:to>
      <xdr:col>8</xdr:col>
      <xdr:colOff>241300</xdr:colOff>
      <xdr:row>36</xdr:row>
      <xdr:rowOff>122766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393700</xdr:colOff>
      <xdr:row>1</xdr:row>
      <xdr:rowOff>12700</xdr:rowOff>
    </xdr:from>
    <xdr:to>
      <xdr:col>10</xdr:col>
      <xdr:colOff>609600</xdr:colOff>
      <xdr:row>35</xdr:row>
      <xdr:rowOff>127000</xdr:rowOff>
    </xdr:to>
    <xdr:graphicFrame macro="">
      <xdr:nvGraphicFramePr>
        <xdr:cNvPr id="238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55" zoomScaleNormal="55" zoomScalePageLayoutView="55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customSheetViews>
    <customSheetView guid="{8914FD97-1D0A-2E40-8555-D3701EE40616}" scale="55">
      <selection activeCellId="1" sqref="CP14:CP17 A1"/>
      <pageSetup firstPageNumber="0" orientation="portrait" horizontalDpi="300" verticalDpi="300"/>
    </customSheetView>
    <customSheetView guid="{8E911234-EEFE-2347-980D-0DE8CAB24EC9}" showRuler="0">
      <pageSetup firstPageNumber="0" orientation="portrait" horizontalDpi="300" verticalDpi="300"/>
    </customSheetView>
    <customSheetView guid="{E6237687-E0D2-D741-8709-387C08BB102B}" showRuler="0">
      <pageSetup firstPageNumber="0" orientation="portrait" horizontalDpi="300" verticalDpi="300"/>
    </customSheetView>
    <customSheetView guid="{70E7395C-A1EC-2E40-B838-4D9BCDE7E871}" showRuler="0">
      <pageSetup firstPageNumber="0" orientation="portrait" horizontalDpi="300" verticalDpi="300"/>
    </customSheetView>
    <customSheetView guid="{82AE7949-C6D2-7248-B9A7-1EBC1C7F3800}" showRuler="0">
      <pageSetup firstPageNumber="0" orientation="portrait" horizontalDpi="300" verticalDpi="300"/>
    </customSheetView>
    <customSheetView guid="{A75021F8-2BED-7A49-9F0B-DBD591E9A5EE}" showRuler="0">
      <pageSetup firstPageNumber="0" orientation="portrait" horizontalDpi="300" verticalDpi="300"/>
    </customSheetView>
    <customSheetView guid="{5A1B9CD4-EE30-7E48-A59C-AB8F01A61546}" showRuler="0">
      <pageSetup firstPageNumber="0" orientation="portrait" horizontalDpi="300" verticalDpi="300"/>
    </customSheetView>
    <customSheetView guid="{4AA486FE-FAF2-B34A-AC0D-F9AE3E57C2C6}" showRuler="0"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CN6" activePane="bottomRight" state="frozen"/>
      <selection pane="topRight" activeCell="CF1" sqref="CF1"/>
      <selection pane="bottomLeft" activeCell="A6" sqref="A6"/>
      <selection pane="bottomRight" activeCell="B1" sqref="B1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74" width="9.1640625" style="14" customWidth="1"/>
    <col min="75" max="92" width="9" style="14" customWidth="1"/>
    <col min="93" max="93" width="1" style="14" customWidth="1"/>
    <col min="94" max="94" width="7.5" style="14" customWidth="1"/>
    <col min="95" max="96" width="7.1640625" style="14" customWidth="1"/>
    <col min="97" max="97" width="8" style="15" customWidth="1"/>
    <col min="98" max="98" width="7.6640625" style="16" customWidth="1"/>
    <col min="99" max="99" width="5.83203125" style="15" customWidth="1"/>
    <col min="100" max="104" width="5.6640625" style="15" customWidth="1"/>
    <col min="105" max="117" width="5.6640625" customWidth="1"/>
    <col min="118" max="135" width="5.5" customWidth="1"/>
    <col min="136" max="136" width="40.6640625" customWidth="1"/>
    <col min="137" max="137" width="4.6640625" customWidth="1"/>
  </cols>
  <sheetData>
    <row r="1" spans="1:150" s="30" customFormat="1" ht="17" customHeight="1">
      <c r="A1" s="17" t="s">
        <v>31</v>
      </c>
      <c r="B1" s="18" t="s">
        <v>32</v>
      </c>
      <c r="C1" s="19"/>
      <c r="D1" s="20">
        <v>59203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1"/>
      <c r="U1" s="22"/>
      <c r="V1" s="22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4"/>
      <c r="BF1" s="23"/>
      <c r="BG1" s="24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5"/>
      <c r="CP1" s="26"/>
      <c r="CQ1" s="26"/>
      <c r="CR1" s="23"/>
      <c r="CS1" s="27"/>
      <c r="CT1" s="28"/>
      <c r="CU1" s="27"/>
      <c r="CV1" s="27"/>
      <c r="CW1" s="27"/>
      <c r="CX1" s="27"/>
      <c r="CY1" s="27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7"/>
      <c r="EO1" s="27"/>
    </row>
    <row r="2" spans="1:150" s="47" customFormat="1" ht="17" customHeight="1">
      <c r="A2" s="18" t="s">
        <v>33</v>
      </c>
      <c r="B2" s="31"/>
      <c r="C2" s="32" t="s">
        <v>34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4"/>
      <c r="U2" s="35" t="s">
        <v>35</v>
      </c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23"/>
      <c r="AM2" s="23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7"/>
      <c r="BE2" s="38"/>
      <c r="BF2" s="36"/>
      <c r="BG2" s="39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7"/>
      <c r="BW2" s="40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  <c r="CM2" s="36"/>
      <c r="CN2" s="37"/>
      <c r="CO2" s="41"/>
      <c r="CP2" s="42"/>
      <c r="CQ2" s="42"/>
      <c r="CR2" s="43"/>
      <c r="CS2" s="44"/>
      <c r="CT2" s="45"/>
      <c r="CU2" s="44"/>
      <c r="CV2" s="44"/>
      <c r="CW2" s="44"/>
      <c r="CX2" s="44"/>
      <c r="CY2" s="44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4"/>
      <c r="EO2" s="44"/>
    </row>
    <row r="3" spans="1:150" s="47" customFormat="1" ht="15.75" customHeight="1">
      <c r="A3" s="32" t="s">
        <v>36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1"/>
      <c r="T3" s="52"/>
      <c r="U3" s="53" t="s">
        <v>37</v>
      </c>
      <c r="V3" s="54" t="str">
        <f t="shared" ref="V3:AL3" si="0">$U$3</f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4" t="str">
        <f t="shared" si="0"/>
        <v>V Poor</v>
      </c>
      <c r="AL3" s="54" t="str">
        <f t="shared" si="0"/>
        <v>V Poor</v>
      </c>
      <c r="AM3" s="53" t="s">
        <v>38</v>
      </c>
      <c r="AN3" s="54" t="str">
        <f t="shared" ref="AN3:BD3" si="1">$AM$3</f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4" t="str">
        <f t="shared" si="1"/>
        <v>Poor</v>
      </c>
      <c r="BC3" s="54" t="str">
        <f t="shared" si="1"/>
        <v>Poor</v>
      </c>
      <c r="BD3" s="54" t="str">
        <f t="shared" si="1"/>
        <v>Poor</v>
      </c>
      <c r="BE3" s="55" t="s">
        <v>39</v>
      </c>
      <c r="BF3" s="54" t="str">
        <f t="shared" ref="BF3:BV3" si="2">$BE$3</f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4" t="str">
        <f t="shared" si="2"/>
        <v>Middle</v>
      </c>
      <c r="BT3" s="54" t="str">
        <f t="shared" si="2"/>
        <v>Middle</v>
      </c>
      <c r="BU3" s="54" t="str">
        <f t="shared" si="2"/>
        <v>Middle</v>
      </c>
      <c r="BV3" s="54" t="str">
        <f t="shared" si="2"/>
        <v>Middle</v>
      </c>
      <c r="BW3" s="55" t="s">
        <v>40</v>
      </c>
      <c r="BX3" s="54" t="str">
        <f t="shared" ref="BX3:CN3" si="3">$BW$3</f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4" t="str">
        <f t="shared" si="3"/>
        <v>B Off</v>
      </c>
      <c r="CJ3" s="54" t="str">
        <f t="shared" si="3"/>
        <v>B Off</v>
      </c>
      <c r="CK3" s="54" t="str">
        <f t="shared" si="3"/>
        <v>B Off</v>
      </c>
      <c r="CL3" s="54" t="str">
        <f t="shared" si="3"/>
        <v>B Off</v>
      </c>
      <c r="CM3" s="54" t="str">
        <f t="shared" si="3"/>
        <v>B Off</v>
      </c>
      <c r="CN3" s="56" t="str">
        <f t="shared" si="3"/>
        <v>B Off</v>
      </c>
      <c r="CO3" s="57"/>
      <c r="CP3" s="1328"/>
      <c r="CQ3" s="1329" t="s">
        <v>41</v>
      </c>
      <c r="CR3" s="1330"/>
      <c r="CS3" s="58"/>
      <c r="CT3" s="59"/>
      <c r="CU3" s="58"/>
      <c r="CV3" s="60" t="s">
        <v>42</v>
      </c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2"/>
      <c r="DN3" s="46" t="s">
        <v>43</v>
      </c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63"/>
      <c r="EF3" s="46"/>
      <c r="EG3" s="46"/>
      <c r="EH3" s="46"/>
      <c r="EI3" s="46"/>
      <c r="EJ3" s="46"/>
      <c r="EK3" s="46"/>
      <c r="EL3" s="46"/>
      <c r="EM3" s="46"/>
      <c r="EN3" s="44"/>
      <c r="EO3" s="44"/>
    </row>
    <row r="4" spans="1:150" s="76" customFormat="1" ht="51" customHeight="1">
      <c r="A4" s="64" t="s">
        <v>44</v>
      </c>
      <c r="B4" s="65"/>
      <c r="C4" s="66" t="s">
        <v>45</v>
      </c>
      <c r="D4" s="67" t="s">
        <v>45</v>
      </c>
      <c r="E4" s="67" t="s">
        <v>46</v>
      </c>
      <c r="F4" s="67" t="s">
        <v>46</v>
      </c>
      <c r="G4" s="67" t="s">
        <v>47</v>
      </c>
      <c r="H4" s="67" t="s">
        <v>47</v>
      </c>
      <c r="I4" s="67" t="s">
        <v>47</v>
      </c>
      <c r="J4" s="67" t="s">
        <v>48</v>
      </c>
      <c r="K4" s="67" t="s">
        <v>48</v>
      </c>
      <c r="L4" s="67" t="s">
        <v>48</v>
      </c>
      <c r="M4" s="67" t="s">
        <v>49</v>
      </c>
      <c r="N4" s="67" t="s">
        <v>50</v>
      </c>
      <c r="O4" s="67" t="s">
        <v>50</v>
      </c>
      <c r="P4" s="67" t="s">
        <v>51</v>
      </c>
      <c r="Q4" s="67" t="s">
        <v>52</v>
      </c>
      <c r="R4" s="67" t="s">
        <v>53</v>
      </c>
      <c r="S4" s="67" t="s">
        <v>53</v>
      </c>
      <c r="T4" s="68" t="s">
        <v>54</v>
      </c>
      <c r="U4" s="69" t="str">
        <f t="shared" ref="U4:AZ4" si="4">IF(C4="","",C4)</f>
        <v>Elias Mots-oaledi</v>
      </c>
      <c r="V4" s="70" t="str">
        <f t="shared" si="4"/>
        <v>Elias Mots-oaledi</v>
      </c>
      <c r="W4" s="70" t="str">
        <f t="shared" si="4"/>
        <v>Ephraim Mogale</v>
      </c>
      <c r="X4" s="70" t="str">
        <f t="shared" si="4"/>
        <v>Ephraim Mogale</v>
      </c>
      <c r="Y4" s="70" t="str">
        <f t="shared" si="4"/>
        <v>Makhudu-thamaga</v>
      </c>
      <c r="Z4" s="70" t="str">
        <f t="shared" si="4"/>
        <v>Makhudu-thamaga</v>
      </c>
      <c r="AA4" s="70" t="str">
        <f t="shared" si="4"/>
        <v>Makhudu-thamaga</v>
      </c>
      <c r="AB4" s="70" t="str">
        <f t="shared" si="4"/>
        <v>Greater Tubatse</v>
      </c>
      <c r="AC4" s="70" t="str">
        <f t="shared" si="4"/>
        <v>Greater Tubatse</v>
      </c>
      <c r="AD4" s="70" t="str">
        <f t="shared" si="4"/>
        <v>Greater Tubatse</v>
      </c>
      <c r="AE4" s="70" t="str">
        <f t="shared" si="4"/>
        <v>Feta-kgomo</v>
      </c>
      <c r="AF4" s="70" t="str">
        <f t="shared" si="4"/>
        <v>Lepele-Nkumpi</v>
      </c>
      <c r="AG4" s="70" t="str">
        <f t="shared" si="4"/>
        <v>Lepele-Nkumpi</v>
      </c>
      <c r="AH4" s="70" t="str">
        <f t="shared" si="4"/>
        <v>Polo-kwane</v>
      </c>
      <c r="AI4" s="70" t="str">
        <f t="shared" si="4"/>
        <v>Maru-leng</v>
      </c>
      <c r="AJ4" s="70" t="str">
        <f t="shared" si="4"/>
        <v>Greater Tzaneen</v>
      </c>
      <c r="AK4" s="70" t="str">
        <f t="shared" si="4"/>
        <v>Greater Tzaneen</v>
      </c>
      <c r="AL4" s="70" t="str">
        <f t="shared" si="4"/>
        <v>Greater Letaba</v>
      </c>
      <c r="AM4" s="69" t="str">
        <f t="shared" si="4"/>
        <v>Elias Mots-oaledi</v>
      </c>
      <c r="AN4" s="70" t="str">
        <f t="shared" si="4"/>
        <v>Elias Mots-oaledi</v>
      </c>
      <c r="AO4" s="70" t="str">
        <f t="shared" si="4"/>
        <v>Ephraim Mogale</v>
      </c>
      <c r="AP4" s="70" t="str">
        <f t="shared" si="4"/>
        <v>Ephraim Mogale</v>
      </c>
      <c r="AQ4" s="70" t="str">
        <f t="shared" si="4"/>
        <v>Makhudu-thamaga</v>
      </c>
      <c r="AR4" s="70" t="str">
        <f t="shared" si="4"/>
        <v>Makhudu-thamaga</v>
      </c>
      <c r="AS4" s="70" t="str">
        <f t="shared" si="4"/>
        <v>Makhudu-thamaga</v>
      </c>
      <c r="AT4" s="70" t="str">
        <f t="shared" si="4"/>
        <v>Greater Tubatse</v>
      </c>
      <c r="AU4" s="70" t="str">
        <f t="shared" si="4"/>
        <v>Greater Tubatse</v>
      </c>
      <c r="AV4" s="70" t="str">
        <f t="shared" si="4"/>
        <v>Greater Tubatse</v>
      </c>
      <c r="AW4" s="70" t="str">
        <f t="shared" si="4"/>
        <v>Feta-kgomo</v>
      </c>
      <c r="AX4" s="70" t="str">
        <f t="shared" si="4"/>
        <v>Lepele-Nkumpi</v>
      </c>
      <c r="AY4" s="70" t="str">
        <f t="shared" si="4"/>
        <v>Lepele-Nkumpi</v>
      </c>
      <c r="AZ4" s="70" t="str">
        <f t="shared" si="4"/>
        <v>Polo-kwane</v>
      </c>
      <c r="BA4" s="70" t="str">
        <f t="shared" ref="BA4:CF4" si="5">IF(AI4="","",AI4)</f>
        <v>Maru-leng</v>
      </c>
      <c r="BB4" s="70" t="str">
        <f t="shared" si="5"/>
        <v>Greater Tzaneen</v>
      </c>
      <c r="BC4" s="70" t="str">
        <f t="shared" si="5"/>
        <v>Greater Tzaneen</v>
      </c>
      <c r="BD4" s="70" t="str">
        <f t="shared" si="5"/>
        <v>Greater Letaba</v>
      </c>
      <c r="BE4" s="69" t="str">
        <f t="shared" si="5"/>
        <v>Elias Mots-oaledi</v>
      </c>
      <c r="BF4" s="70" t="str">
        <f t="shared" si="5"/>
        <v>Elias Mots-oaledi</v>
      </c>
      <c r="BG4" s="70" t="str">
        <f t="shared" si="5"/>
        <v>Ephraim Mogale</v>
      </c>
      <c r="BH4" s="70" t="str">
        <f t="shared" si="5"/>
        <v>Ephraim Mogale</v>
      </c>
      <c r="BI4" s="70" t="str">
        <f t="shared" si="5"/>
        <v>Makhudu-thamaga</v>
      </c>
      <c r="BJ4" s="70" t="str">
        <f t="shared" si="5"/>
        <v>Makhudu-thamaga</v>
      </c>
      <c r="BK4" s="70" t="str">
        <f t="shared" si="5"/>
        <v>Makhudu-thamaga</v>
      </c>
      <c r="BL4" s="70" t="str">
        <f t="shared" si="5"/>
        <v>Greater Tubatse</v>
      </c>
      <c r="BM4" s="70" t="str">
        <f t="shared" si="5"/>
        <v>Greater Tubatse</v>
      </c>
      <c r="BN4" s="70" t="str">
        <f t="shared" si="5"/>
        <v>Greater Tubatse</v>
      </c>
      <c r="BO4" s="70" t="str">
        <f t="shared" si="5"/>
        <v>Feta-kgomo</v>
      </c>
      <c r="BP4" s="70" t="str">
        <f t="shared" si="5"/>
        <v>Lepele-Nkumpi</v>
      </c>
      <c r="BQ4" s="70" t="str">
        <f t="shared" si="5"/>
        <v>Lepele-Nkumpi</v>
      </c>
      <c r="BR4" s="70" t="str">
        <f t="shared" si="5"/>
        <v>Polo-kwane</v>
      </c>
      <c r="BS4" s="70" t="str">
        <f t="shared" si="5"/>
        <v>Maru-leng</v>
      </c>
      <c r="BT4" s="70" t="str">
        <f t="shared" si="5"/>
        <v>Greater Tzaneen</v>
      </c>
      <c r="BU4" s="70" t="str">
        <f t="shared" si="5"/>
        <v>Greater Tzaneen</v>
      </c>
      <c r="BV4" s="70" t="str">
        <f t="shared" si="5"/>
        <v>Greater Letaba</v>
      </c>
      <c r="BW4" s="69" t="str">
        <f t="shared" si="5"/>
        <v>Elias Mots-oaledi</v>
      </c>
      <c r="BX4" s="70" t="str">
        <f t="shared" si="5"/>
        <v>Elias Mots-oaledi</v>
      </c>
      <c r="BY4" s="70" t="str">
        <f t="shared" si="5"/>
        <v>Ephraim Mogale</v>
      </c>
      <c r="BZ4" s="70" t="str">
        <f t="shared" si="5"/>
        <v>Ephraim Mogale</v>
      </c>
      <c r="CA4" s="70" t="str">
        <f t="shared" si="5"/>
        <v>Makhudu-thamaga</v>
      </c>
      <c r="CB4" s="70" t="str">
        <f t="shared" si="5"/>
        <v>Makhudu-thamaga</v>
      </c>
      <c r="CC4" s="70" t="str">
        <f t="shared" si="5"/>
        <v>Makhudu-thamaga</v>
      </c>
      <c r="CD4" s="70" t="str">
        <f t="shared" si="5"/>
        <v>Greater Tubatse</v>
      </c>
      <c r="CE4" s="70" t="str">
        <f t="shared" si="5"/>
        <v>Greater Tubatse</v>
      </c>
      <c r="CF4" s="70" t="str">
        <f t="shared" si="5"/>
        <v>Greater Tubatse</v>
      </c>
      <c r="CG4" s="70" t="str">
        <f t="shared" ref="CG4:CN4" si="6">IF(BO4="","",BO4)</f>
        <v>Feta-kgomo</v>
      </c>
      <c r="CH4" s="70" t="str">
        <f t="shared" si="6"/>
        <v>Lepele-Nkumpi</v>
      </c>
      <c r="CI4" s="70" t="str">
        <f t="shared" si="6"/>
        <v>Lepele-Nkumpi</v>
      </c>
      <c r="CJ4" s="70" t="str">
        <f t="shared" si="6"/>
        <v>Polo-kwane</v>
      </c>
      <c r="CK4" s="70" t="str">
        <f t="shared" si="6"/>
        <v>Maru-leng</v>
      </c>
      <c r="CL4" s="70" t="str">
        <f t="shared" si="6"/>
        <v>Greater Tzaneen</v>
      </c>
      <c r="CM4" s="70" t="str">
        <f t="shared" si="6"/>
        <v>Greater Tzaneen</v>
      </c>
      <c r="CN4" s="71" t="str">
        <f t="shared" si="6"/>
        <v>Greater Letaba</v>
      </c>
      <c r="CO4" s="57"/>
      <c r="CP4" s="1331" t="s">
        <v>55</v>
      </c>
      <c r="CQ4" s="1332" t="s">
        <v>56</v>
      </c>
      <c r="CR4" s="1333" t="s">
        <v>57</v>
      </c>
      <c r="CS4" s="72"/>
      <c r="CT4" s="72" t="s">
        <v>58</v>
      </c>
      <c r="CU4" s="72" t="s">
        <v>59</v>
      </c>
      <c r="CV4" s="1453" t="s">
        <v>60</v>
      </c>
      <c r="CW4" s="1453"/>
      <c r="CX4" s="73"/>
      <c r="CY4" s="73"/>
      <c r="CZ4" s="73"/>
      <c r="DA4" s="73"/>
      <c r="DB4" s="73"/>
      <c r="DC4" s="73"/>
      <c r="DD4" s="73"/>
      <c r="DE4" s="73"/>
      <c r="DF4" s="73"/>
      <c r="DG4" s="73"/>
      <c r="DH4" s="73"/>
      <c r="DI4" s="73"/>
      <c r="DJ4" s="73"/>
      <c r="DK4" s="1454" t="s">
        <v>61</v>
      </c>
      <c r="DL4" s="1454"/>
      <c r="DM4" s="1454"/>
      <c r="DN4" s="1455" t="s">
        <v>60</v>
      </c>
      <c r="DO4" s="1455"/>
      <c r="DP4" s="73"/>
      <c r="DQ4" s="73"/>
      <c r="DR4" s="73"/>
      <c r="DS4" s="73"/>
      <c r="DT4" s="73"/>
      <c r="DU4" s="73"/>
      <c r="DV4" s="73"/>
      <c r="DW4" s="73"/>
      <c r="DX4" s="73"/>
      <c r="DY4" s="73"/>
      <c r="DZ4" s="73"/>
      <c r="EA4" s="73"/>
      <c r="EB4" s="73"/>
      <c r="EC4" s="1454" t="s">
        <v>61</v>
      </c>
      <c r="ED4" s="1454"/>
      <c r="EE4" s="1454"/>
      <c r="EF4" s="74" t="s">
        <v>62</v>
      </c>
      <c r="EG4" s="74"/>
      <c r="EH4" s="1456" t="s">
        <v>63</v>
      </c>
      <c r="EI4" s="1456"/>
      <c r="EJ4" s="1456"/>
      <c r="EK4" s="1456"/>
      <c r="EL4" s="1456"/>
      <c r="EM4" s="1456"/>
      <c r="EN4" s="1456"/>
      <c r="EO4" s="75"/>
    </row>
    <row r="5" spans="1:150" s="76" customFormat="1" ht="24.5" customHeight="1">
      <c r="A5" s="77" t="s">
        <v>64</v>
      </c>
      <c r="B5" s="78"/>
      <c r="C5" s="79" t="s">
        <v>65</v>
      </c>
      <c r="D5" s="80" t="s">
        <v>66</v>
      </c>
      <c r="E5" s="80" t="s">
        <v>67</v>
      </c>
      <c r="F5" s="80" t="s">
        <v>68</v>
      </c>
      <c r="G5" s="80" t="s">
        <v>69</v>
      </c>
      <c r="H5" s="80" t="s">
        <v>70</v>
      </c>
      <c r="I5" s="80" t="s">
        <v>71</v>
      </c>
      <c r="J5" s="80" t="s">
        <v>72</v>
      </c>
      <c r="K5" s="80" t="s">
        <v>73</v>
      </c>
      <c r="L5" s="80" t="s">
        <v>74</v>
      </c>
      <c r="M5" s="80" t="s">
        <v>75</v>
      </c>
      <c r="N5" s="80" t="s">
        <v>76</v>
      </c>
      <c r="O5" s="80" t="s">
        <v>77</v>
      </c>
      <c r="P5" s="80" t="s">
        <v>78</v>
      </c>
      <c r="Q5" s="80" t="s">
        <v>79</v>
      </c>
      <c r="R5" s="80" t="s">
        <v>80</v>
      </c>
      <c r="S5" s="80" t="s">
        <v>679</v>
      </c>
      <c r="T5" s="81" t="s">
        <v>81</v>
      </c>
      <c r="U5" s="82" t="str">
        <f t="shared" ref="U5:AK5" si="7">IF(C5="","",C5)</f>
        <v>Hlogot-lou</v>
      </c>
      <c r="V5" s="83" t="str">
        <f t="shared" si="7"/>
        <v>Dikgalao-peng</v>
      </c>
      <c r="W5" s="83" t="str">
        <f t="shared" si="7"/>
        <v>Manatol-waneng</v>
      </c>
      <c r="X5" s="83" t="str">
        <f t="shared" si="7"/>
        <v>Ngwale-mong</v>
      </c>
      <c r="Y5" s="83" t="str">
        <f t="shared" si="7"/>
        <v>Manga-neng</v>
      </c>
      <c r="Z5" s="83" t="str">
        <f t="shared" si="7"/>
        <v>Masehla-neng</v>
      </c>
      <c r="AA5" s="83" t="str">
        <f t="shared" si="7"/>
        <v>Matla-katle</v>
      </c>
      <c r="AB5" s="83" t="str">
        <f t="shared" si="7"/>
        <v>Ga-Manyaka</v>
      </c>
      <c r="AC5" s="83" t="str">
        <f t="shared" si="7"/>
        <v>Kgau-tswana</v>
      </c>
      <c r="AD5" s="83" t="str">
        <f t="shared" si="7"/>
        <v>Ga-Malekana</v>
      </c>
      <c r="AE5" s="83" t="str">
        <f t="shared" si="7"/>
        <v>Mohla-letsi</v>
      </c>
      <c r="AF5" s="83" t="str">
        <f t="shared" si="7"/>
        <v>Ga-Makgoba</v>
      </c>
      <c r="AG5" s="83" t="str">
        <f t="shared" si="7"/>
        <v>Kwaripe</v>
      </c>
      <c r="AH5" s="83" t="str">
        <f t="shared" si="7"/>
        <v>Ga-Thaba</v>
      </c>
      <c r="AI5" s="83" t="str">
        <f t="shared" si="7"/>
        <v>Finale</v>
      </c>
      <c r="AJ5" s="83" t="str">
        <f t="shared" si="7"/>
        <v>Hoveni</v>
      </c>
      <c r="AK5" s="83" t="str">
        <f t="shared" si="7"/>
        <v>Khuj-wana</v>
      </c>
      <c r="AL5" s="83" t="s">
        <v>81</v>
      </c>
      <c r="AM5" s="82" t="str">
        <f t="shared" ref="AM5:BM5" si="8">IF(U5="","",U5)</f>
        <v>Hlogot-lou</v>
      </c>
      <c r="AN5" s="83" t="str">
        <f t="shared" si="8"/>
        <v>Dikgalao-peng</v>
      </c>
      <c r="AO5" s="83" t="str">
        <f t="shared" si="8"/>
        <v>Manatol-waneng</v>
      </c>
      <c r="AP5" s="83" t="str">
        <f t="shared" si="8"/>
        <v>Ngwale-mong</v>
      </c>
      <c r="AQ5" s="83" t="str">
        <f t="shared" si="8"/>
        <v>Manga-neng</v>
      </c>
      <c r="AR5" s="83" t="str">
        <f t="shared" si="8"/>
        <v>Masehla-neng</v>
      </c>
      <c r="AS5" s="83" t="str">
        <f t="shared" si="8"/>
        <v>Matla-katle</v>
      </c>
      <c r="AT5" s="83" t="str">
        <f t="shared" si="8"/>
        <v>Ga-Manyaka</v>
      </c>
      <c r="AU5" s="83" t="str">
        <f t="shared" si="8"/>
        <v>Kgau-tswana</v>
      </c>
      <c r="AV5" s="83" t="str">
        <f t="shared" si="8"/>
        <v>Ga-Malekana</v>
      </c>
      <c r="AW5" s="83" t="str">
        <f t="shared" si="8"/>
        <v>Mohla-letsi</v>
      </c>
      <c r="AX5" s="83" t="str">
        <f t="shared" si="8"/>
        <v>Ga-Makgoba</v>
      </c>
      <c r="AY5" s="83" t="str">
        <f t="shared" si="8"/>
        <v>Kwaripe</v>
      </c>
      <c r="AZ5" s="83" t="str">
        <f t="shared" si="8"/>
        <v>Ga-Thaba</v>
      </c>
      <c r="BA5" s="83" t="str">
        <f t="shared" si="8"/>
        <v>Finale</v>
      </c>
      <c r="BB5" s="83" t="str">
        <f t="shared" si="8"/>
        <v>Hoveni</v>
      </c>
      <c r="BC5" s="83" t="str">
        <f t="shared" si="8"/>
        <v>Khuj-wana</v>
      </c>
      <c r="BD5" s="83" t="str">
        <f t="shared" si="8"/>
        <v>Jamela</v>
      </c>
      <c r="BE5" s="82" t="str">
        <f t="shared" si="8"/>
        <v>Hlogot-lou</v>
      </c>
      <c r="BF5" s="83" t="str">
        <f t="shared" si="8"/>
        <v>Dikgalao-peng</v>
      </c>
      <c r="BG5" s="83" t="str">
        <f t="shared" si="8"/>
        <v>Manatol-waneng</v>
      </c>
      <c r="BH5" s="83" t="str">
        <f t="shared" si="8"/>
        <v>Ngwale-mong</v>
      </c>
      <c r="BI5" s="83" t="str">
        <f t="shared" si="8"/>
        <v>Manga-neng</v>
      </c>
      <c r="BJ5" s="83" t="str">
        <f t="shared" si="8"/>
        <v>Masehla-neng</v>
      </c>
      <c r="BK5" s="83" t="str">
        <f t="shared" si="8"/>
        <v>Matla-katle</v>
      </c>
      <c r="BL5" s="83" t="str">
        <f t="shared" si="8"/>
        <v>Ga-Manyaka</v>
      </c>
      <c r="BM5" s="83" t="str">
        <f t="shared" si="8"/>
        <v>Kgau-tswana</v>
      </c>
      <c r="BN5" s="83" t="str">
        <f t="shared" ref="BN5:CN5" si="9">IF(AV5="","",AV5)</f>
        <v>Ga-Malekana</v>
      </c>
      <c r="BO5" s="83" t="str">
        <f t="shared" si="9"/>
        <v>Mohla-letsi</v>
      </c>
      <c r="BP5" s="83" t="str">
        <f t="shared" si="9"/>
        <v>Ga-Makgoba</v>
      </c>
      <c r="BQ5" s="83" t="str">
        <f t="shared" si="9"/>
        <v>Kwaripe</v>
      </c>
      <c r="BR5" s="83" t="str">
        <f t="shared" si="9"/>
        <v>Ga-Thaba</v>
      </c>
      <c r="BS5" s="83" t="str">
        <f t="shared" si="9"/>
        <v>Finale</v>
      </c>
      <c r="BT5" s="83" t="str">
        <f t="shared" si="9"/>
        <v>Hoveni</v>
      </c>
      <c r="BU5" s="83" t="str">
        <f t="shared" si="9"/>
        <v>Khuj-wana</v>
      </c>
      <c r="BV5" s="83" t="str">
        <f t="shared" si="9"/>
        <v>Jamela</v>
      </c>
      <c r="BW5" s="82" t="str">
        <f t="shared" si="9"/>
        <v>Hlogot-lou</v>
      </c>
      <c r="BX5" s="83" t="str">
        <f t="shared" si="9"/>
        <v>Dikgalao-peng</v>
      </c>
      <c r="BY5" s="83" t="str">
        <f t="shared" si="9"/>
        <v>Manatol-waneng</v>
      </c>
      <c r="BZ5" s="83" t="str">
        <f t="shared" si="9"/>
        <v>Ngwale-mong</v>
      </c>
      <c r="CA5" s="83" t="str">
        <f t="shared" si="9"/>
        <v>Manga-neng</v>
      </c>
      <c r="CB5" s="83" t="str">
        <f t="shared" si="9"/>
        <v>Masehla-neng</v>
      </c>
      <c r="CC5" s="83" t="str">
        <f t="shared" si="9"/>
        <v>Matla-katle</v>
      </c>
      <c r="CD5" s="83" t="str">
        <f t="shared" si="9"/>
        <v>Ga-Manyaka</v>
      </c>
      <c r="CE5" s="83" t="str">
        <f t="shared" si="9"/>
        <v>Kgau-tswana</v>
      </c>
      <c r="CF5" s="83" t="str">
        <f t="shared" si="9"/>
        <v>Ga-Malekana</v>
      </c>
      <c r="CG5" s="83" t="str">
        <f t="shared" si="9"/>
        <v>Mohla-letsi</v>
      </c>
      <c r="CH5" s="83" t="str">
        <f t="shared" si="9"/>
        <v>Ga-Makgoba</v>
      </c>
      <c r="CI5" s="83" t="str">
        <f t="shared" si="9"/>
        <v>Kwaripe</v>
      </c>
      <c r="CJ5" s="83" t="str">
        <f t="shared" si="9"/>
        <v>Ga-Thaba</v>
      </c>
      <c r="CK5" s="83" t="str">
        <f t="shared" si="9"/>
        <v>Finale</v>
      </c>
      <c r="CL5" s="83" t="str">
        <f t="shared" si="9"/>
        <v>Hoveni</v>
      </c>
      <c r="CM5" s="83" t="str">
        <f t="shared" si="9"/>
        <v>Khuj-wana</v>
      </c>
      <c r="CN5" s="84" t="str">
        <f t="shared" si="9"/>
        <v>Jamela</v>
      </c>
      <c r="CO5" s="57"/>
      <c r="CP5" s="1334"/>
      <c r="CQ5" s="1335"/>
      <c r="CR5" s="1336"/>
      <c r="CS5" s="72"/>
      <c r="CT5" s="72"/>
      <c r="CU5" s="72"/>
      <c r="CV5" s="85">
        <v>18</v>
      </c>
      <c r="CW5" s="86">
        <v>17</v>
      </c>
      <c r="CX5" s="87">
        <v>16</v>
      </c>
      <c r="CY5" s="87">
        <v>15</v>
      </c>
      <c r="CZ5" s="87">
        <v>14</v>
      </c>
      <c r="DA5" s="88">
        <v>13</v>
      </c>
      <c r="DB5" s="88">
        <v>12</v>
      </c>
      <c r="DC5" s="89">
        <v>11</v>
      </c>
      <c r="DD5" s="89">
        <v>10</v>
      </c>
      <c r="DE5" s="89">
        <v>9</v>
      </c>
      <c r="DF5" s="89">
        <v>8</v>
      </c>
      <c r="DG5" s="88">
        <v>7</v>
      </c>
      <c r="DH5" s="88">
        <v>6</v>
      </c>
      <c r="DI5" s="88">
        <v>5</v>
      </c>
      <c r="DJ5" s="88">
        <v>4</v>
      </c>
      <c r="DK5" s="88">
        <v>3</v>
      </c>
      <c r="DL5" s="90">
        <v>2</v>
      </c>
      <c r="DM5" s="91">
        <v>1</v>
      </c>
      <c r="DN5" s="92">
        <v>18</v>
      </c>
      <c r="DO5" s="93">
        <v>17</v>
      </c>
      <c r="DP5" s="94">
        <v>16</v>
      </c>
      <c r="DQ5" s="94">
        <v>15</v>
      </c>
      <c r="DR5" s="94">
        <v>14</v>
      </c>
      <c r="DS5" s="94">
        <v>13</v>
      </c>
      <c r="DT5" s="94">
        <v>12</v>
      </c>
      <c r="DU5" s="89">
        <v>11</v>
      </c>
      <c r="DV5" s="89">
        <v>10</v>
      </c>
      <c r="DW5" s="89">
        <v>9</v>
      </c>
      <c r="DX5" s="89">
        <v>8</v>
      </c>
      <c r="DY5" s="88">
        <v>7</v>
      </c>
      <c r="DZ5" s="88">
        <v>6</v>
      </c>
      <c r="EA5" s="88">
        <v>5</v>
      </c>
      <c r="EB5" s="88">
        <v>4</v>
      </c>
      <c r="EC5" s="88">
        <v>3</v>
      </c>
      <c r="ED5" s="90">
        <v>2</v>
      </c>
      <c r="EE5" s="91">
        <v>1</v>
      </c>
      <c r="EF5" s="95"/>
      <c r="EG5" s="73"/>
      <c r="EH5" s="95"/>
      <c r="EI5" s="95"/>
      <c r="EJ5" s="95"/>
      <c r="EK5" s="95"/>
      <c r="EL5" s="95"/>
      <c r="EM5" s="95"/>
      <c r="EN5" s="75"/>
      <c r="EO5" s="75"/>
    </row>
    <row r="6" spans="1:150" s="113" customFormat="1" ht="14.25" customHeight="1">
      <c r="A6" s="96" t="s">
        <v>82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99">
        <v>17</v>
      </c>
      <c r="T6" s="100">
        <v>18</v>
      </c>
      <c r="U6" s="98">
        <v>1</v>
      </c>
      <c r="V6" s="101">
        <v>2</v>
      </c>
      <c r="W6" s="101">
        <v>3</v>
      </c>
      <c r="X6" s="101">
        <v>4</v>
      </c>
      <c r="Y6" s="101">
        <v>5</v>
      </c>
      <c r="Z6" s="101">
        <v>6</v>
      </c>
      <c r="AA6" s="101">
        <v>7</v>
      </c>
      <c r="AB6" s="101">
        <v>8</v>
      </c>
      <c r="AC6" s="101">
        <v>9</v>
      </c>
      <c r="AD6" s="101">
        <v>10</v>
      </c>
      <c r="AE6" s="101">
        <v>11</v>
      </c>
      <c r="AF6" s="101">
        <v>12</v>
      </c>
      <c r="AG6" s="101">
        <v>13</v>
      </c>
      <c r="AH6" s="101">
        <v>14</v>
      </c>
      <c r="AI6" s="99">
        <v>15</v>
      </c>
      <c r="AJ6" s="99">
        <v>16</v>
      </c>
      <c r="AK6" s="99">
        <v>17</v>
      </c>
      <c r="AL6" s="100">
        <v>18</v>
      </c>
      <c r="AM6" s="102">
        <v>19</v>
      </c>
      <c r="AN6" s="103">
        <v>20</v>
      </c>
      <c r="AO6" s="103">
        <v>21</v>
      </c>
      <c r="AP6" s="103">
        <v>22</v>
      </c>
      <c r="AQ6" s="103">
        <v>23</v>
      </c>
      <c r="AR6" s="103">
        <v>24</v>
      </c>
      <c r="AS6" s="103">
        <v>25</v>
      </c>
      <c r="AT6" s="103">
        <v>26</v>
      </c>
      <c r="AU6" s="103">
        <v>27</v>
      </c>
      <c r="AV6" s="103">
        <v>28</v>
      </c>
      <c r="AW6" s="103">
        <v>29</v>
      </c>
      <c r="AX6" s="103">
        <v>30</v>
      </c>
      <c r="AY6" s="103">
        <v>31</v>
      </c>
      <c r="AZ6" s="103">
        <v>32</v>
      </c>
      <c r="BA6" s="103">
        <v>33</v>
      </c>
      <c r="BB6" s="103">
        <v>34</v>
      </c>
      <c r="BC6" s="103">
        <v>35</v>
      </c>
      <c r="BD6" s="104">
        <v>36</v>
      </c>
      <c r="BE6" s="102">
        <v>37</v>
      </c>
      <c r="BF6" s="103">
        <v>38</v>
      </c>
      <c r="BG6" s="103">
        <v>39</v>
      </c>
      <c r="BH6" s="103">
        <v>40</v>
      </c>
      <c r="BI6" s="103">
        <v>41</v>
      </c>
      <c r="BJ6" s="103">
        <v>42</v>
      </c>
      <c r="BK6" s="103">
        <v>43</v>
      </c>
      <c r="BL6" s="103">
        <v>44</v>
      </c>
      <c r="BM6" s="103">
        <v>45</v>
      </c>
      <c r="BN6" s="103">
        <v>46</v>
      </c>
      <c r="BO6" s="103">
        <v>47</v>
      </c>
      <c r="BP6" s="103">
        <v>48</v>
      </c>
      <c r="BQ6" s="103">
        <v>49</v>
      </c>
      <c r="BR6" s="103">
        <v>50</v>
      </c>
      <c r="BS6" s="103">
        <v>51</v>
      </c>
      <c r="BT6" s="103">
        <v>52</v>
      </c>
      <c r="BU6" s="103">
        <v>53</v>
      </c>
      <c r="BV6" s="104">
        <v>54</v>
      </c>
      <c r="BW6" s="102">
        <v>55</v>
      </c>
      <c r="BX6" s="103">
        <v>56</v>
      </c>
      <c r="BY6" s="103">
        <v>57</v>
      </c>
      <c r="BZ6" s="103">
        <v>58</v>
      </c>
      <c r="CA6" s="103">
        <v>59</v>
      </c>
      <c r="CB6" s="103">
        <v>60</v>
      </c>
      <c r="CC6" s="103">
        <v>61</v>
      </c>
      <c r="CD6" s="103">
        <v>62</v>
      </c>
      <c r="CE6" s="103">
        <v>63</v>
      </c>
      <c r="CF6" s="103">
        <v>64</v>
      </c>
      <c r="CG6" s="103">
        <v>65</v>
      </c>
      <c r="CH6" s="103">
        <v>66</v>
      </c>
      <c r="CI6" s="103">
        <v>67</v>
      </c>
      <c r="CJ6" s="103">
        <v>68</v>
      </c>
      <c r="CK6" s="103">
        <v>69</v>
      </c>
      <c r="CL6" s="103">
        <v>70</v>
      </c>
      <c r="CM6" s="103">
        <v>71</v>
      </c>
      <c r="CN6" s="104">
        <v>72</v>
      </c>
      <c r="CO6" s="105"/>
      <c r="CP6" s="1337"/>
      <c r="CQ6" s="1338"/>
      <c r="CR6" s="1339"/>
      <c r="CS6" s="106"/>
      <c r="CT6" s="106"/>
      <c r="CU6" s="189"/>
      <c r="CV6" s="74"/>
      <c r="CW6" s="74"/>
      <c r="CX6" s="74"/>
      <c r="CY6" s="74"/>
      <c r="CZ6" s="74"/>
      <c r="DA6" s="74"/>
      <c r="DB6" s="74"/>
      <c r="DC6" s="74"/>
      <c r="DD6" s="74"/>
      <c r="DE6" s="74"/>
      <c r="DF6" s="74"/>
      <c r="DG6" s="74"/>
      <c r="DH6" s="74"/>
      <c r="DI6" s="74"/>
      <c r="DJ6" s="74"/>
      <c r="DK6" s="74"/>
      <c r="DL6" s="74"/>
      <c r="DM6" s="190"/>
      <c r="DN6" s="191"/>
      <c r="DO6" s="74"/>
      <c r="DP6" s="74"/>
      <c r="DQ6" s="74"/>
      <c r="DR6" s="74"/>
      <c r="DS6" s="74"/>
      <c r="DT6" s="74"/>
      <c r="DU6" s="74"/>
      <c r="DV6" s="74"/>
      <c r="DW6" s="74"/>
      <c r="DX6" s="74"/>
      <c r="DY6" s="74"/>
      <c r="DZ6" s="74"/>
      <c r="EA6" s="74"/>
      <c r="EB6" s="74"/>
      <c r="EC6" s="74"/>
      <c r="ED6" s="74"/>
      <c r="EE6" s="74"/>
      <c r="EF6" s="74"/>
      <c r="EG6" s="111"/>
      <c r="EH6" s="110"/>
      <c r="EI6" s="110"/>
      <c r="EJ6" s="110"/>
      <c r="EK6" s="110"/>
      <c r="EL6" s="110"/>
      <c r="EM6" s="110"/>
      <c r="EN6" s="112"/>
      <c r="EO6" s="112"/>
    </row>
    <row r="7" spans="1:150" s="113" customFormat="1" ht="15.75" customHeight="1" thickBot="1">
      <c r="A7" s="114" t="s">
        <v>83</v>
      </c>
      <c r="B7" s="115"/>
      <c r="C7" s="116"/>
      <c r="D7" s="117"/>
      <c r="E7" s="117"/>
      <c r="F7" s="117"/>
      <c r="G7" s="117"/>
      <c r="H7" s="117"/>
      <c r="I7" s="117"/>
      <c r="J7" s="117"/>
      <c r="K7" s="117" t="s">
        <v>84</v>
      </c>
      <c r="L7" s="117"/>
      <c r="M7" s="117"/>
      <c r="N7" s="118"/>
      <c r="O7" s="118"/>
      <c r="P7" s="117"/>
      <c r="Q7" s="117"/>
      <c r="R7" s="117"/>
      <c r="S7" s="117"/>
      <c r="T7" s="119" t="s">
        <v>85</v>
      </c>
      <c r="U7" s="120"/>
      <c r="V7" s="121"/>
      <c r="W7" s="121"/>
      <c r="X7" s="121"/>
      <c r="Y7" s="121"/>
      <c r="Z7" s="121"/>
      <c r="AA7" s="121"/>
      <c r="AB7" s="121"/>
      <c r="AC7" s="121" t="s">
        <v>86</v>
      </c>
      <c r="AD7" s="121"/>
      <c r="AE7" s="121"/>
      <c r="AF7" s="121"/>
      <c r="AG7" s="121"/>
      <c r="AH7" s="121"/>
      <c r="AI7" s="118"/>
      <c r="AJ7" s="118"/>
      <c r="AK7" s="118"/>
      <c r="AL7" s="122"/>
      <c r="AM7" s="120"/>
      <c r="AN7" s="121"/>
      <c r="AO7" s="121"/>
      <c r="AP7" s="121"/>
      <c r="AQ7" s="121"/>
      <c r="AR7" s="121"/>
      <c r="AS7" s="121"/>
      <c r="AT7" s="121"/>
      <c r="AU7" s="121" t="s">
        <v>84</v>
      </c>
      <c r="AV7" s="121" t="s">
        <v>87</v>
      </c>
      <c r="AW7" s="121"/>
      <c r="AX7" s="121"/>
      <c r="AY7" s="121"/>
      <c r="AZ7" s="121"/>
      <c r="BA7" s="121"/>
      <c r="BB7" s="121"/>
      <c r="BC7" s="121"/>
      <c r="BD7" s="123"/>
      <c r="BE7" s="124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6"/>
      <c r="BW7" s="124"/>
      <c r="BX7" s="125"/>
      <c r="BY7" s="125"/>
      <c r="BZ7" s="125" t="s">
        <v>88</v>
      </c>
      <c r="CA7" s="125" t="s">
        <v>87</v>
      </c>
      <c r="CB7" s="125"/>
      <c r="CC7" s="125"/>
      <c r="CD7" s="125"/>
      <c r="CE7" s="125" t="s">
        <v>84</v>
      </c>
      <c r="CF7" s="125"/>
      <c r="CG7" s="125"/>
      <c r="CH7" s="125"/>
      <c r="CI7" s="127"/>
      <c r="CJ7" s="125"/>
      <c r="CK7" s="125"/>
      <c r="CL7" s="125"/>
      <c r="CM7" s="125"/>
      <c r="CN7" s="126"/>
      <c r="CO7" s="105"/>
      <c r="CP7" s="1340"/>
      <c r="CQ7" s="1341"/>
      <c r="CR7" s="1342"/>
      <c r="CS7" s="106"/>
      <c r="CT7" s="106"/>
      <c r="CU7" s="189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190"/>
      <c r="DN7" s="191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111"/>
      <c r="EH7" s="110"/>
      <c r="EI7" s="110"/>
      <c r="EJ7" s="110"/>
      <c r="EK7" s="110"/>
      <c r="EL7" s="110"/>
      <c r="EM7" s="110"/>
      <c r="EN7" s="112"/>
      <c r="EO7" s="112"/>
      <c r="EQ7" s="113" t="s">
        <v>89</v>
      </c>
      <c r="ER7" s="113" t="s">
        <v>90</v>
      </c>
    </row>
    <row r="8" spans="1:150" s="146" customFormat="1" ht="15.75" customHeight="1" thickBot="1">
      <c r="A8" s="128" t="s">
        <v>91</v>
      </c>
      <c r="B8" s="129"/>
      <c r="C8" s="130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1"/>
      <c r="T8" s="132"/>
      <c r="U8" s="133"/>
      <c r="V8" s="134"/>
      <c r="W8" s="134"/>
      <c r="X8" s="134"/>
      <c r="Y8" s="134"/>
      <c r="Z8" s="134"/>
      <c r="AA8" s="134"/>
      <c r="AB8" s="134"/>
      <c r="AC8" s="134"/>
      <c r="AD8" s="135"/>
      <c r="AE8" s="135"/>
      <c r="AF8" s="135"/>
      <c r="AG8" s="135"/>
      <c r="AH8" s="134"/>
      <c r="AI8" s="134"/>
      <c r="AJ8" s="134"/>
      <c r="AK8" s="134"/>
      <c r="AL8" s="136"/>
      <c r="AM8" s="137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9"/>
      <c r="AY8" s="138"/>
      <c r="AZ8" s="139"/>
      <c r="BA8" s="138"/>
      <c r="BB8" s="138"/>
      <c r="BC8" s="138"/>
      <c r="BD8" s="140"/>
      <c r="BE8" s="141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2"/>
      <c r="BS8" s="142"/>
      <c r="BT8" s="142"/>
      <c r="BU8" s="142"/>
      <c r="BV8" s="143"/>
      <c r="BW8" s="141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2"/>
      <c r="CJ8" s="142"/>
      <c r="CK8" s="142"/>
      <c r="CL8" s="142"/>
      <c r="CM8" s="142"/>
      <c r="CN8" s="143"/>
      <c r="CO8" s="105"/>
      <c r="CP8" s="133"/>
      <c r="CQ8" s="134"/>
      <c r="CR8" s="136"/>
      <c r="CS8" s="112"/>
      <c r="CT8" s="144"/>
      <c r="CU8" s="189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190"/>
      <c r="DN8" s="191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111"/>
      <c r="EH8" s="145"/>
      <c r="EI8" s="145"/>
      <c r="EJ8" s="145"/>
      <c r="EK8" s="145"/>
      <c r="EL8" s="145"/>
      <c r="EM8" s="145"/>
      <c r="EN8" s="112"/>
      <c r="EO8" s="112"/>
      <c r="EQ8" s="146">
        <v>1</v>
      </c>
      <c r="ER8" s="146">
        <v>8</v>
      </c>
      <c r="ES8" s="146">
        <f t="shared" ref="ES8:ES24" si="10">FLOOR(((17-EQ8)/2),1)</f>
        <v>8</v>
      </c>
      <c r="ET8" s="146">
        <f t="shared" ref="ET8:ET24" si="11">ROUND(17/(1+ROUND(EQ8/2,0)),0)</f>
        <v>9</v>
      </c>
    </row>
    <row r="9" spans="1:150" s="146" customFormat="1" ht="15.75" customHeight="1">
      <c r="A9" s="147" t="s">
        <v>92</v>
      </c>
      <c r="B9" s="148" t="s">
        <v>93</v>
      </c>
      <c r="C9" s="149">
        <v>60</v>
      </c>
      <c r="D9" s="150">
        <v>65</v>
      </c>
      <c r="E9" s="150">
        <v>30</v>
      </c>
      <c r="F9" s="150">
        <v>63</v>
      </c>
      <c r="G9" s="150">
        <v>70</v>
      </c>
      <c r="H9" s="150">
        <v>40</v>
      </c>
      <c r="I9" s="150">
        <v>65</v>
      </c>
      <c r="J9" s="150">
        <v>25</v>
      </c>
      <c r="K9" s="151">
        <v>75</v>
      </c>
      <c r="L9" s="151">
        <v>50</v>
      </c>
      <c r="M9" s="151">
        <v>60</v>
      </c>
      <c r="N9" s="151">
        <v>72</v>
      </c>
      <c r="O9" s="151">
        <v>52</v>
      </c>
      <c r="P9" s="151">
        <v>25</v>
      </c>
      <c r="Q9" s="151">
        <v>43</v>
      </c>
      <c r="R9" s="151">
        <v>41</v>
      </c>
      <c r="S9" s="151">
        <v>50</v>
      </c>
      <c r="T9" s="152">
        <v>42</v>
      </c>
      <c r="U9" s="1343"/>
      <c r="V9" s="366"/>
      <c r="W9" s="366"/>
      <c r="X9" s="153"/>
      <c r="Y9" s="153"/>
      <c r="Z9" s="153"/>
      <c r="AA9" s="153"/>
      <c r="AB9" s="153"/>
      <c r="AC9" s="153"/>
      <c r="AD9" s="154"/>
      <c r="AE9" s="154"/>
      <c r="AF9" s="154"/>
      <c r="AG9" s="154"/>
      <c r="AH9" s="153"/>
      <c r="AI9" s="153"/>
      <c r="AJ9" s="153"/>
      <c r="AK9" s="153"/>
      <c r="AL9" s="155"/>
      <c r="AM9" s="1343"/>
      <c r="AN9" s="366"/>
      <c r="AO9" s="366"/>
      <c r="AP9" s="153"/>
      <c r="AQ9" s="153"/>
      <c r="AR9" s="153"/>
      <c r="AS9" s="153"/>
      <c r="AT9" s="153"/>
      <c r="AU9" s="153"/>
      <c r="AV9" s="153"/>
      <c r="AW9" s="153"/>
      <c r="AX9" s="153"/>
      <c r="AY9" s="153"/>
      <c r="AZ9" s="153"/>
      <c r="BA9" s="153"/>
      <c r="BB9" s="153"/>
      <c r="BC9" s="153"/>
      <c r="BD9" s="155"/>
      <c r="BE9" s="1343"/>
      <c r="BF9" s="366"/>
      <c r="BG9" s="153"/>
      <c r="BH9" s="153"/>
      <c r="BI9" s="153"/>
      <c r="BJ9" s="153"/>
      <c r="BK9" s="153"/>
      <c r="BL9" s="153"/>
      <c r="BM9" s="153"/>
      <c r="BN9" s="153"/>
      <c r="BO9" s="153"/>
      <c r="BP9" s="153"/>
      <c r="BQ9" s="153"/>
      <c r="BR9" s="153"/>
      <c r="BS9" s="153"/>
      <c r="BT9" s="153"/>
      <c r="BU9" s="153"/>
      <c r="BV9" s="155"/>
      <c r="BW9" s="156"/>
      <c r="BX9" s="153"/>
      <c r="BY9" s="153"/>
      <c r="BZ9" s="153"/>
      <c r="CA9" s="153"/>
      <c r="CB9" s="153"/>
      <c r="CC9" s="153"/>
      <c r="CD9" s="153"/>
      <c r="CE9" s="153"/>
      <c r="CF9" s="153"/>
      <c r="CG9" s="153"/>
      <c r="CH9" s="153"/>
      <c r="CI9" s="153"/>
      <c r="CJ9" s="153"/>
      <c r="CK9" s="153"/>
      <c r="CL9" s="153"/>
      <c r="CM9" s="153"/>
      <c r="CN9" s="155"/>
      <c r="CO9" s="105"/>
      <c r="CP9" s="1323">
        <v>0.49</v>
      </c>
      <c r="CQ9" s="1324">
        <v>0.4</v>
      </c>
      <c r="CR9" s="1324">
        <v>0.6</v>
      </c>
      <c r="CS9" s="112"/>
      <c r="CT9" s="144">
        <f>IF(CU9&lt;3,"",(SUM(C9:CO9)-MIN(C9:CO9)-MAX(C9:CO9))/(CU9-2))</f>
        <v>51.75</v>
      </c>
      <c r="CU9" s="158">
        <f>COUNT(C9:CO9)</f>
        <v>18</v>
      </c>
      <c r="CV9" s="107">
        <f t="shared" ref="CV9:DE12" si="12">IF(OR(-FLOOR(((18-COUNT($C9:$T9))/2),1)+CV$5&lt;1,-FLOOR(((18-COUNT($C9:$T9))/2),1)+CV$5&gt;COUNT($C9:$T9)),"",LARGE($C9:$T9,-FLOOR(((18-COUNT($C9:$T9))/2),1)+CV$5))</f>
        <v>25</v>
      </c>
      <c r="CW9" s="93">
        <f t="shared" si="12"/>
        <v>25</v>
      </c>
      <c r="CX9" s="94">
        <f t="shared" si="12"/>
        <v>30</v>
      </c>
      <c r="CY9" s="94">
        <f t="shared" si="12"/>
        <v>40</v>
      </c>
      <c r="CZ9" s="94">
        <f t="shared" si="12"/>
        <v>41</v>
      </c>
      <c r="DA9" s="94">
        <f t="shared" si="12"/>
        <v>42</v>
      </c>
      <c r="DB9" s="94">
        <f t="shared" si="12"/>
        <v>43</v>
      </c>
      <c r="DC9" s="108">
        <f t="shared" si="12"/>
        <v>50</v>
      </c>
      <c r="DD9" s="108">
        <f t="shared" si="12"/>
        <v>50</v>
      </c>
      <c r="DE9" s="108">
        <f t="shared" si="12"/>
        <v>52</v>
      </c>
      <c r="DF9" s="108">
        <f t="shared" ref="DF9:DM12" si="13">IF(OR(-FLOOR(((18-COUNT($C9:$T9))/2),1)+DF$5&lt;1,-FLOOR(((18-COUNT($C9:$T9))/2),1)+DF$5&gt;COUNT($C9:$T9)),"",LARGE($C9:$T9,-FLOOR(((18-COUNT($C9:$T9))/2),1)+DF$5))</f>
        <v>60</v>
      </c>
      <c r="DG9" s="94">
        <f t="shared" si="13"/>
        <v>60</v>
      </c>
      <c r="DH9" s="94">
        <f t="shared" si="13"/>
        <v>63</v>
      </c>
      <c r="DI9" s="94">
        <f t="shared" si="13"/>
        <v>65</v>
      </c>
      <c r="DJ9" s="94">
        <f t="shared" si="13"/>
        <v>65</v>
      </c>
      <c r="DK9" s="94">
        <f t="shared" si="13"/>
        <v>70</v>
      </c>
      <c r="DL9" s="93">
        <f t="shared" si="13"/>
        <v>72</v>
      </c>
      <c r="DM9" s="109">
        <f t="shared" si="13"/>
        <v>75</v>
      </c>
      <c r="DN9" s="107" t="str">
        <f t="shared" ref="DN9:DW12" si="14">IF(OR(-FLOOR(((18-COUNT($U9:$AL9))/2),1)+DN$5&lt;1,-FLOOR(((18-COUNT($U9:$AL9))/2),1)+DN$5&gt;COUNT($U9:$AL9)),"",LARGE($U9:$AL9,-FLOOR(((18-COUNT($U9:$AL9))/2),1)+DN$5))</f>
        <v/>
      </c>
      <c r="DO9" s="93" t="str">
        <f t="shared" si="14"/>
        <v/>
      </c>
      <c r="DP9" s="94" t="str">
        <f t="shared" si="14"/>
        <v/>
      </c>
      <c r="DQ9" s="94" t="str">
        <f t="shared" si="14"/>
        <v/>
      </c>
      <c r="DR9" s="94" t="str">
        <f t="shared" si="14"/>
        <v/>
      </c>
      <c r="DS9" s="94" t="str">
        <f t="shared" si="14"/>
        <v/>
      </c>
      <c r="DT9" s="94" t="str">
        <f t="shared" si="14"/>
        <v/>
      </c>
      <c r="DU9" s="108" t="str">
        <f t="shared" si="14"/>
        <v/>
      </c>
      <c r="DV9" s="108" t="str">
        <f t="shared" si="14"/>
        <v/>
      </c>
      <c r="DW9" s="108" t="str">
        <f t="shared" si="14"/>
        <v/>
      </c>
      <c r="DX9" s="108" t="str">
        <f t="shared" ref="DX9:EE12" si="15">IF(OR(-FLOOR(((18-COUNT($U9:$AL9))/2),1)+DX$5&lt;1,-FLOOR(((18-COUNT($U9:$AL9))/2),1)+DX$5&gt;COUNT($U9:$AL9)),"",LARGE($U9:$AL9,-FLOOR(((18-COUNT($U9:$AL9))/2),1)+DX$5))</f>
        <v/>
      </c>
      <c r="DY9" s="94" t="str">
        <f t="shared" si="15"/>
        <v/>
      </c>
      <c r="DZ9" s="94" t="str">
        <f t="shared" si="15"/>
        <v/>
      </c>
      <c r="EA9" s="94" t="str">
        <f t="shared" si="15"/>
        <v/>
      </c>
      <c r="EB9" s="94" t="str">
        <f t="shared" si="15"/>
        <v/>
      </c>
      <c r="EC9" s="94" t="str">
        <f t="shared" si="15"/>
        <v/>
      </c>
      <c r="ED9" s="93" t="str">
        <f t="shared" si="15"/>
        <v/>
      </c>
      <c r="EE9" s="109" t="str">
        <f t="shared" si="15"/>
        <v/>
      </c>
      <c r="EF9" s="145"/>
      <c r="EG9" s="111"/>
      <c r="EH9" s="145"/>
      <c r="EI9" s="145"/>
      <c r="EJ9" s="145"/>
      <c r="EK9" s="145"/>
      <c r="EL9" s="145"/>
      <c r="EM9" s="145"/>
      <c r="EN9" s="112"/>
      <c r="EO9" s="112"/>
      <c r="EQ9" s="146">
        <v>2</v>
      </c>
      <c r="ER9" s="146">
        <v>7</v>
      </c>
      <c r="ES9" s="146">
        <f t="shared" si="10"/>
        <v>7</v>
      </c>
      <c r="ET9" s="146">
        <f t="shared" si="11"/>
        <v>9</v>
      </c>
    </row>
    <row r="10" spans="1:150" s="146" customFormat="1" ht="15.75" customHeight="1">
      <c r="A10" s="159"/>
      <c r="B10" s="160" t="s">
        <v>94</v>
      </c>
      <c r="C10" s="161">
        <v>20</v>
      </c>
      <c r="D10" s="162">
        <v>20</v>
      </c>
      <c r="E10" s="162">
        <v>50</v>
      </c>
      <c r="F10" s="162">
        <v>27</v>
      </c>
      <c r="G10" s="162">
        <v>15</v>
      </c>
      <c r="H10" s="162">
        <v>30</v>
      </c>
      <c r="I10" s="162">
        <v>25</v>
      </c>
      <c r="J10" s="162">
        <v>50</v>
      </c>
      <c r="K10" s="163">
        <v>12</v>
      </c>
      <c r="L10" s="163">
        <v>25</v>
      </c>
      <c r="M10" s="163">
        <v>25</v>
      </c>
      <c r="N10" s="163">
        <v>21</v>
      </c>
      <c r="O10" s="163">
        <v>24</v>
      </c>
      <c r="P10" s="163">
        <v>32</v>
      </c>
      <c r="Q10" s="163">
        <v>18</v>
      </c>
      <c r="R10" s="163">
        <v>23</v>
      </c>
      <c r="S10" s="163">
        <v>23</v>
      </c>
      <c r="T10" s="164">
        <v>26</v>
      </c>
      <c r="U10" s="1344"/>
      <c r="V10" s="217"/>
      <c r="W10" s="217"/>
      <c r="X10" s="165"/>
      <c r="Y10" s="165"/>
      <c r="Z10" s="165"/>
      <c r="AA10" s="165"/>
      <c r="AB10" s="165"/>
      <c r="AC10" s="165"/>
      <c r="AD10" s="166"/>
      <c r="AE10" s="166"/>
      <c r="AF10" s="166"/>
      <c r="AG10" s="166"/>
      <c r="AH10" s="165"/>
      <c r="AI10" s="165"/>
      <c r="AJ10" s="165"/>
      <c r="AK10" s="165"/>
      <c r="AL10" s="167"/>
      <c r="AM10" s="1344"/>
      <c r="AN10" s="217"/>
      <c r="AO10" s="217"/>
      <c r="AP10" s="168"/>
      <c r="AQ10" s="168"/>
      <c r="AR10" s="168"/>
      <c r="AS10" s="168"/>
      <c r="AT10" s="168"/>
      <c r="AU10" s="168"/>
      <c r="AV10" s="168"/>
      <c r="AW10" s="168"/>
      <c r="AX10" s="168"/>
      <c r="AY10" s="168"/>
      <c r="AZ10" s="168"/>
      <c r="BA10" s="168"/>
      <c r="BB10" s="168"/>
      <c r="BC10" s="168"/>
      <c r="BD10" s="169"/>
      <c r="BE10" s="1344"/>
      <c r="BF10" s="217"/>
      <c r="BG10" s="168"/>
      <c r="BH10" s="168"/>
      <c r="BI10" s="168"/>
      <c r="BJ10" s="168"/>
      <c r="BK10" s="168"/>
      <c r="BL10" s="168"/>
      <c r="BM10" s="168"/>
      <c r="BN10" s="168"/>
      <c r="BO10" s="168"/>
      <c r="BP10" s="168"/>
      <c r="BQ10" s="168"/>
      <c r="BR10" s="168"/>
      <c r="BS10" s="168"/>
      <c r="BT10" s="168"/>
      <c r="BU10" s="168"/>
      <c r="BV10" s="169"/>
      <c r="BW10" s="170"/>
      <c r="BX10" s="168"/>
      <c r="BY10" s="168"/>
      <c r="BZ10" s="168"/>
      <c r="CA10" s="168"/>
      <c r="CB10" s="168"/>
      <c r="CC10" s="168"/>
      <c r="CD10" s="168"/>
      <c r="CE10" s="168"/>
      <c r="CF10" s="168"/>
      <c r="CG10" s="168"/>
      <c r="CH10" s="168"/>
      <c r="CI10" s="168"/>
      <c r="CJ10" s="168"/>
      <c r="CK10" s="168"/>
      <c r="CL10" s="168"/>
      <c r="CM10" s="168"/>
      <c r="CN10" s="169"/>
      <c r="CO10" s="105"/>
      <c r="CP10" s="157">
        <v>0.25</v>
      </c>
      <c r="CQ10" s="1325">
        <v>0.18</v>
      </c>
      <c r="CR10" s="1325">
        <v>0.32</v>
      </c>
      <c r="CS10" s="112"/>
      <c r="CT10" s="144">
        <f>IF(CU10&lt;3,"",(SUM(C10:CO10)-MIN(C10:CO10)-MAX(C10:CO10))/(CU10-2))</f>
        <v>25.25</v>
      </c>
      <c r="CU10" s="158">
        <f>COUNT(C10:CO10)</f>
        <v>18</v>
      </c>
      <c r="CV10" s="107">
        <f t="shared" si="12"/>
        <v>12</v>
      </c>
      <c r="CW10" s="93">
        <f t="shared" si="12"/>
        <v>15</v>
      </c>
      <c r="CX10" s="94">
        <f t="shared" si="12"/>
        <v>18</v>
      </c>
      <c r="CY10" s="94">
        <f t="shared" si="12"/>
        <v>20</v>
      </c>
      <c r="CZ10" s="94">
        <f t="shared" si="12"/>
        <v>20</v>
      </c>
      <c r="DA10" s="94">
        <f t="shared" si="12"/>
        <v>21</v>
      </c>
      <c r="DB10" s="94">
        <f t="shared" si="12"/>
        <v>23</v>
      </c>
      <c r="DC10" s="108">
        <f t="shared" si="12"/>
        <v>23</v>
      </c>
      <c r="DD10" s="108">
        <f t="shared" si="12"/>
        <v>24</v>
      </c>
      <c r="DE10" s="108">
        <f t="shared" si="12"/>
        <v>25</v>
      </c>
      <c r="DF10" s="108">
        <f t="shared" si="13"/>
        <v>25</v>
      </c>
      <c r="DG10" s="94">
        <f t="shared" si="13"/>
        <v>25</v>
      </c>
      <c r="DH10" s="94">
        <f t="shared" si="13"/>
        <v>26</v>
      </c>
      <c r="DI10" s="94">
        <f t="shared" si="13"/>
        <v>27</v>
      </c>
      <c r="DJ10" s="94">
        <f t="shared" si="13"/>
        <v>30</v>
      </c>
      <c r="DK10" s="94">
        <f t="shared" si="13"/>
        <v>32</v>
      </c>
      <c r="DL10" s="93">
        <f t="shared" si="13"/>
        <v>50</v>
      </c>
      <c r="DM10" s="109">
        <f t="shared" si="13"/>
        <v>50</v>
      </c>
      <c r="DN10" s="107" t="str">
        <f t="shared" si="14"/>
        <v/>
      </c>
      <c r="DO10" s="93" t="str">
        <f t="shared" si="14"/>
        <v/>
      </c>
      <c r="DP10" s="94" t="str">
        <f t="shared" si="14"/>
        <v/>
      </c>
      <c r="DQ10" s="94" t="str">
        <f t="shared" si="14"/>
        <v/>
      </c>
      <c r="DR10" s="94" t="str">
        <f t="shared" si="14"/>
        <v/>
      </c>
      <c r="DS10" s="94" t="str">
        <f t="shared" si="14"/>
        <v/>
      </c>
      <c r="DT10" s="94" t="str">
        <f t="shared" si="14"/>
        <v/>
      </c>
      <c r="DU10" s="108" t="str">
        <f t="shared" si="14"/>
        <v/>
      </c>
      <c r="DV10" s="108" t="str">
        <f t="shared" si="14"/>
        <v/>
      </c>
      <c r="DW10" s="108" t="str">
        <f t="shared" si="14"/>
        <v/>
      </c>
      <c r="DX10" s="108" t="str">
        <f t="shared" si="15"/>
        <v/>
      </c>
      <c r="DY10" s="94" t="str">
        <f t="shared" si="15"/>
        <v/>
      </c>
      <c r="DZ10" s="94" t="str">
        <f t="shared" si="15"/>
        <v/>
      </c>
      <c r="EA10" s="94" t="str">
        <f t="shared" si="15"/>
        <v/>
      </c>
      <c r="EB10" s="94" t="str">
        <f t="shared" si="15"/>
        <v/>
      </c>
      <c r="EC10" s="94" t="str">
        <f t="shared" si="15"/>
        <v/>
      </c>
      <c r="ED10" s="93" t="str">
        <f t="shared" si="15"/>
        <v/>
      </c>
      <c r="EE10" s="109" t="str">
        <f t="shared" si="15"/>
        <v/>
      </c>
      <c r="EF10" s="145"/>
      <c r="EG10" s="111"/>
      <c r="EH10" s="145"/>
      <c r="EI10" s="145"/>
      <c r="EJ10" s="145"/>
      <c r="EK10" s="145"/>
      <c r="EL10" s="145"/>
      <c r="EM10" s="145"/>
      <c r="EN10" s="112"/>
      <c r="EO10" s="112"/>
      <c r="EQ10" s="146">
        <v>3</v>
      </c>
      <c r="ER10" s="146">
        <v>7</v>
      </c>
      <c r="ES10" s="146">
        <f t="shared" si="10"/>
        <v>7</v>
      </c>
      <c r="ET10" s="146">
        <f t="shared" si="11"/>
        <v>6</v>
      </c>
    </row>
    <row r="11" spans="1:150" s="146" customFormat="1" ht="15.75" customHeight="1">
      <c r="A11" s="159"/>
      <c r="B11" s="160" t="s">
        <v>95</v>
      </c>
      <c r="C11" s="161">
        <v>10</v>
      </c>
      <c r="D11" s="162">
        <v>10</v>
      </c>
      <c r="E11" s="162">
        <v>15</v>
      </c>
      <c r="F11" s="162">
        <v>5</v>
      </c>
      <c r="G11" s="162">
        <v>10</v>
      </c>
      <c r="H11" s="162">
        <v>20</v>
      </c>
      <c r="I11" s="162">
        <v>6</v>
      </c>
      <c r="J11" s="162">
        <v>15</v>
      </c>
      <c r="K11" s="163">
        <v>8</v>
      </c>
      <c r="L11" s="163">
        <v>15</v>
      </c>
      <c r="M11" s="163">
        <v>10</v>
      </c>
      <c r="N11" s="163">
        <v>7</v>
      </c>
      <c r="O11" s="163">
        <v>24</v>
      </c>
      <c r="P11" s="163">
        <v>31</v>
      </c>
      <c r="Q11" s="163">
        <v>29</v>
      </c>
      <c r="R11" s="163">
        <v>22</v>
      </c>
      <c r="S11" s="163">
        <v>19</v>
      </c>
      <c r="T11" s="164">
        <v>20</v>
      </c>
      <c r="U11" s="1344"/>
      <c r="V11" s="217"/>
      <c r="W11" s="217"/>
      <c r="X11" s="165"/>
      <c r="Y11" s="165"/>
      <c r="Z11" s="165"/>
      <c r="AA11" s="165"/>
      <c r="AB11" s="165"/>
      <c r="AC11" s="165"/>
      <c r="AD11" s="166"/>
      <c r="AE11" s="166"/>
      <c r="AF11" s="166"/>
      <c r="AG11" s="166"/>
      <c r="AH11" s="165"/>
      <c r="AI11" s="165"/>
      <c r="AJ11" s="165"/>
      <c r="AK11" s="165"/>
      <c r="AL11" s="167"/>
      <c r="AM11" s="1344"/>
      <c r="AN11" s="217"/>
      <c r="AO11" s="217"/>
      <c r="AP11" s="168"/>
      <c r="AQ11" s="168"/>
      <c r="AR11" s="168"/>
      <c r="AS11" s="168"/>
      <c r="AT11" s="168"/>
      <c r="AU11" s="168"/>
      <c r="AV11" s="168"/>
      <c r="AW11" s="168"/>
      <c r="AX11" s="168"/>
      <c r="AY11" s="168"/>
      <c r="AZ11" s="168"/>
      <c r="BA11" s="168"/>
      <c r="BB11" s="168"/>
      <c r="BC11" s="168"/>
      <c r="BD11" s="169"/>
      <c r="BE11" s="1344"/>
      <c r="BF11" s="217"/>
      <c r="BG11" s="168"/>
      <c r="BH11" s="168"/>
      <c r="BI11" s="168"/>
      <c r="BJ11" s="168"/>
      <c r="BK11" s="168"/>
      <c r="BL11" s="168"/>
      <c r="BM11" s="168"/>
      <c r="BN11" s="168"/>
      <c r="BO11" s="168"/>
      <c r="BP11" s="168"/>
      <c r="BQ11" s="168"/>
      <c r="BR11" s="168"/>
      <c r="BS11" s="168"/>
      <c r="BT11" s="168"/>
      <c r="BU11" s="168"/>
      <c r="BV11" s="169"/>
      <c r="BW11" s="170"/>
      <c r="BX11" s="168"/>
      <c r="BY11" s="168"/>
      <c r="BZ11" s="168"/>
      <c r="CA11" s="168"/>
      <c r="CB11" s="168"/>
      <c r="CC11" s="168"/>
      <c r="CD11" s="168"/>
      <c r="CE11" s="168"/>
      <c r="CF11" s="168"/>
      <c r="CG11" s="168"/>
      <c r="CH11" s="168"/>
      <c r="CI11" s="168"/>
      <c r="CJ11" s="168"/>
      <c r="CK11" s="168"/>
      <c r="CL11" s="168"/>
      <c r="CM11" s="168"/>
      <c r="CN11" s="169"/>
      <c r="CO11" s="105"/>
      <c r="CP11" s="157">
        <v>0.18</v>
      </c>
      <c r="CQ11" s="1325">
        <v>0.1</v>
      </c>
      <c r="CR11" s="1325">
        <v>0.31</v>
      </c>
      <c r="CS11" s="112"/>
      <c r="CT11" s="144">
        <f>IF(CU11&lt;3,"",(SUM(C11:CO11)-MIN(C11:CO11)-MAX(C11:CO11))/(CU11-2))</f>
        <v>15</v>
      </c>
      <c r="CU11" s="158">
        <f>COUNT(C11:CO11)</f>
        <v>18</v>
      </c>
      <c r="CV11" s="107">
        <f t="shared" si="12"/>
        <v>5</v>
      </c>
      <c r="CW11" s="93">
        <f t="shared" si="12"/>
        <v>6</v>
      </c>
      <c r="CX11" s="94">
        <f t="shared" si="12"/>
        <v>7</v>
      </c>
      <c r="CY11" s="94">
        <f t="shared" si="12"/>
        <v>8</v>
      </c>
      <c r="CZ11" s="94">
        <f t="shared" si="12"/>
        <v>10</v>
      </c>
      <c r="DA11" s="94">
        <f t="shared" si="12"/>
        <v>10</v>
      </c>
      <c r="DB11" s="94">
        <f t="shared" si="12"/>
        <v>10</v>
      </c>
      <c r="DC11" s="108">
        <f t="shared" si="12"/>
        <v>10</v>
      </c>
      <c r="DD11" s="108">
        <f t="shared" si="12"/>
        <v>15</v>
      </c>
      <c r="DE11" s="108">
        <f t="shared" si="12"/>
        <v>15</v>
      </c>
      <c r="DF11" s="108">
        <f t="shared" si="13"/>
        <v>15</v>
      </c>
      <c r="DG11" s="94">
        <f t="shared" si="13"/>
        <v>19</v>
      </c>
      <c r="DH11" s="94">
        <f t="shared" si="13"/>
        <v>20</v>
      </c>
      <c r="DI11" s="94">
        <f t="shared" si="13"/>
        <v>20</v>
      </c>
      <c r="DJ11" s="94">
        <f t="shared" si="13"/>
        <v>22</v>
      </c>
      <c r="DK11" s="94">
        <f t="shared" si="13"/>
        <v>24</v>
      </c>
      <c r="DL11" s="93">
        <f t="shared" si="13"/>
        <v>29</v>
      </c>
      <c r="DM11" s="109">
        <f t="shared" si="13"/>
        <v>31</v>
      </c>
      <c r="DN11" s="107" t="str">
        <f t="shared" si="14"/>
        <v/>
      </c>
      <c r="DO11" s="93" t="str">
        <f t="shared" si="14"/>
        <v/>
      </c>
      <c r="DP11" s="94" t="str">
        <f t="shared" si="14"/>
        <v/>
      </c>
      <c r="DQ11" s="94" t="str">
        <f t="shared" si="14"/>
        <v/>
      </c>
      <c r="DR11" s="94" t="str">
        <f t="shared" si="14"/>
        <v/>
      </c>
      <c r="DS11" s="94" t="str">
        <f t="shared" si="14"/>
        <v/>
      </c>
      <c r="DT11" s="94" t="str">
        <f t="shared" si="14"/>
        <v/>
      </c>
      <c r="DU11" s="108" t="str">
        <f t="shared" si="14"/>
        <v/>
      </c>
      <c r="DV11" s="108" t="str">
        <f t="shared" si="14"/>
        <v/>
      </c>
      <c r="DW11" s="108" t="str">
        <f t="shared" si="14"/>
        <v/>
      </c>
      <c r="DX11" s="108" t="str">
        <f t="shared" si="15"/>
        <v/>
      </c>
      <c r="DY11" s="94" t="str">
        <f t="shared" si="15"/>
        <v/>
      </c>
      <c r="DZ11" s="94" t="str">
        <f t="shared" si="15"/>
        <v/>
      </c>
      <c r="EA11" s="94" t="str">
        <f t="shared" si="15"/>
        <v/>
      </c>
      <c r="EB11" s="94" t="str">
        <f t="shared" si="15"/>
        <v/>
      </c>
      <c r="EC11" s="94" t="str">
        <f t="shared" si="15"/>
        <v/>
      </c>
      <c r="ED11" s="93" t="str">
        <f t="shared" si="15"/>
        <v/>
      </c>
      <c r="EE11" s="109" t="str">
        <f t="shared" si="15"/>
        <v/>
      </c>
      <c r="EF11" s="145"/>
      <c r="EG11" s="111"/>
      <c r="EH11" s="145"/>
      <c r="EI11" s="145"/>
      <c r="EJ11" s="145"/>
      <c r="EK11" s="145"/>
      <c r="EL11" s="145"/>
      <c r="EM11" s="145"/>
      <c r="EN11" s="112"/>
      <c r="EO11" s="112"/>
      <c r="EQ11" s="146">
        <v>4</v>
      </c>
      <c r="ER11" s="146">
        <v>6</v>
      </c>
      <c r="ES11" s="146">
        <f t="shared" si="10"/>
        <v>6</v>
      </c>
      <c r="ET11" s="146">
        <f t="shared" si="11"/>
        <v>6</v>
      </c>
    </row>
    <row r="12" spans="1:150" s="146" customFormat="1" ht="15.75" customHeight="1" thickBot="1">
      <c r="A12" s="171"/>
      <c r="B12" s="172" t="s">
        <v>96</v>
      </c>
      <c r="C12" s="173">
        <v>10</v>
      </c>
      <c r="D12" s="174">
        <v>5</v>
      </c>
      <c r="E12" s="174">
        <v>5</v>
      </c>
      <c r="F12" s="174">
        <v>5</v>
      </c>
      <c r="G12" s="174">
        <v>5</v>
      </c>
      <c r="H12" s="174">
        <v>10</v>
      </c>
      <c r="I12" s="174">
        <v>4</v>
      </c>
      <c r="J12" s="174">
        <v>10</v>
      </c>
      <c r="K12" s="175">
        <v>5</v>
      </c>
      <c r="L12" s="175">
        <v>10</v>
      </c>
      <c r="M12" s="175">
        <v>5</v>
      </c>
      <c r="N12" s="175">
        <v>0</v>
      </c>
      <c r="O12" s="175">
        <v>0</v>
      </c>
      <c r="P12" s="175">
        <v>12</v>
      </c>
      <c r="Q12" s="175">
        <v>10</v>
      </c>
      <c r="R12" s="175">
        <v>14</v>
      </c>
      <c r="S12" s="175">
        <v>8</v>
      </c>
      <c r="T12" s="176">
        <v>12</v>
      </c>
      <c r="U12" s="1345"/>
      <c r="V12" s="1346"/>
      <c r="W12" s="1346"/>
      <c r="X12" s="177"/>
      <c r="Y12" s="177"/>
      <c r="Z12" s="177"/>
      <c r="AA12" s="177"/>
      <c r="AB12" s="177"/>
      <c r="AC12" s="177"/>
      <c r="AD12" s="178"/>
      <c r="AE12" s="178"/>
      <c r="AF12" s="178"/>
      <c r="AG12" s="178"/>
      <c r="AH12" s="177"/>
      <c r="AI12" s="177"/>
      <c r="AJ12" s="177"/>
      <c r="AK12" s="177"/>
      <c r="AL12" s="179"/>
      <c r="AM12" s="1345"/>
      <c r="AN12" s="1346"/>
      <c r="AO12" s="1346"/>
      <c r="AP12" s="180"/>
      <c r="AQ12" s="180"/>
      <c r="AR12" s="180"/>
      <c r="AS12" s="180"/>
      <c r="AT12" s="180"/>
      <c r="AU12" s="180"/>
      <c r="AV12" s="180"/>
      <c r="AW12" s="180"/>
      <c r="AX12" s="180"/>
      <c r="AY12" s="180"/>
      <c r="AZ12" s="180"/>
      <c r="BA12" s="180"/>
      <c r="BB12" s="180"/>
      <c r="BC12" s="180"/>
      <c r="BD12" s="181"/>
      <c r="BE12" s="1345"/>
      <c r="BF12" s="1346"/>
      <c r="BG12" s="180"/>
      <c r="BH12" s="180"/>
      <c r="BI12" s="180"/>
      <c r="BJ12" s="180"/>
      <c r="BK12" s="180"/>
      <c r="BL12" s="180"/>
      <c r="BM12" s="180"/>
      <c r="BN12" s="180"/>
      <c r="BO12" s="180"/>
      <c r="BP12" s="180"/>
      <c r="BQ12" s="180"/>
      <c r="BR12" s="180"/>
      <c r="BS12" s="180"/>
      <c r="BT12" s="180"/>
      <c r="BU12" s="180"/>
      <c r="BV12" s="181"/>
      <c r="BW12" s="182"/>
      <c r="BX12" s="180"/>
      <c r="BY12" s="180"/>
      <c r="BZ12" s="180"/>
      <c r="CA12" s="180"/>
      <c r="CB12" s="180"/>
      <c r="CC12" s="180"/>
      <c r="CD12" s="180"/>
      <c r="CE12" s="180"/>
      <c r="CF12" s="180"/>
      <c r="CG12" s="180"/>
      <c r="CH12" s="180"/>
      <c r="CI12" s="180"/>
      <c r="CJ12" s="180"/>
      <c r="CK12" s="180"/>
      <c r="CL12" s="180"/>
      <c r="CM12" s="180"/>
      <c r="CN12" s="181"/>
      <c r="CO12" s="183"/>
      <c r="CP12" s="1326">
        <v>0.08</v>
      </c>
      <c r="CQ12" s="1327">
        <v>0.05</v>
      </c>
      <c r="CR12" s="1327">
        <v>0.14000000000000001</v>
      </c>
      <c r="CS12" s="112"/>
      <c r="CT12" s="144">
        <f>IF(CU12&lt;3,"",(SUM(C12:CO12)-MIN(C12:CO12)-MAX(C12:CO12))/(CU12-2))</f>
        <v>7.25</v>
      </c>
      <c r="CU12" s="158">
        <f>COUNT(C12:CO12)</f>
        <v>18</v>
      </c>
      <c r="CV12" s="107">
        <f t="shared" si="12"/>
        <v>0</v>
      </c>
      <c r="CW12" s="93">
        <f t="shared" si="12"/>
        <v>0</v>
      </c>
      <c r="CX12" s="94">
        <f t="shared" si="12"/>
        <v>4</v>
      </c>
      <c r="CY12" s="94">
        <f t="shared" si="12"/>
        <v>5</v>
      </c>
      <c r="CZ12" s="94">
        <f t="shared" si="12"/>
        <v>5</v>
      </c>
      <c r="DA12" s="94">
        <f t="shared" si="12"/>
        <v>5</v>
      </c>
      <c r="DB12" s="94">
        <f t="shared" si="12"/>
        <v>5</v>
      </c>
      <c r="DC12" s="108">
        <f t="shared" si="12"/>
        <v>5</v>
      </c>
      <c r="DD12" s="108">
        <f t="shared" si="12"/>
        <v>5</v>
      </c>
      <c r="DE12" s="108">
        <f t="shared" si="12"/>
        <v>8</v>
      </c>
      <c r="DF12" s="108">
        <f t="shared" si="13"/>
        <v>10</v>
      </c>
      <c r="DG12" s="94">
        <f t="shared" si="13"/>
        <v>10</v>
      </c>
      <c r="DH12" s="94">
        <f t="shared" si="13"/>
        <v>10</v>
      </c>
      <c r="DI12" s="94">
        <f t="shared" si="13"/>
        <v>10</v>
      </c>
      <c r="DJ12" s="94">
        <f t="shared" si="13"/>
        <v>10</v>
      </c>
      <c r="DK12" s="94">
        <f t="shared" si="13"/>
        <v>12</v>
      </c>
      <c r="DL12" s="93">
        <f t="shared" si="13"/>
        <v>12</v>
      </c>
      <c r="DM12" s="109">
        <f t="shared" si="13"/>
        <v>14</v>
      </c>
      <c r="DN12" s="107" t="str">
        <f t="shared" si="14"/>
        <v/>
      </c>
      <c r="DO12" s="93" t="str">
        <f t="shared" si="14"/>
        <v/>
      </c>
      <c r="DP12" s="94" t="str">
        <f t="shared" si="14"/>
        <v/>
      </c>
      <c r="DQ12" s="94" t="str">
        <f t="shared" si="14"/>
        <v/>
      </c>
      <c r="DR12" s="94" t="str">
        <f t="shared" si="14"/>
        <v/>
      </c>
      <c r="DS12" s="94" t="str">
        <f t="shared" si="14"/>
        <v/>
      </c>
      <c r="DT12" s="94" t="str">
        <f t="shared" si="14"/>
        <v/>
      </c>
      <c r="DU12" s="108" t="str">
        <f t="shared" si="14"/>
        <v/>
      </c>
      <c r="DV12" s="108" t="str">
        <f t="shared" si="14"/>
        <v/>
      </c>
      <c r="DW12" s="108" t="str">
        <f t="shared" si="14"/>
        <v/>
      </c>
      <c r="DX12" s="108" t="str">
        <f t="shared" si="15"/>
        <v/>
      </c>
      <c r="DY12" s="94" t="str">
        <f t="shared" si="15"/>
        <v/>
      </c>
      <c r="DZ12" s="94" t="str">
        <f t="shared" si="15"/>
        <v/>
      </c>
      <c r="EA12" s="94" t="str">
        <f t="shared" si="15"/>
        <v/>
      </c>
      <c r="EB12" s="94" t="str">
        <f t="shared" si="15"/>
        <v/>
      </c>
      <c r="EC12" s="94" t="str">
        <f t="shared" si="15"/>
        <v/>
      </c>
      <c r="ED12" s="93" t="str">
        <f t="shared" si="15"/>
        <v/>
      </c>
      <c r="EE12" s="109" t="str">
        <f t="shared" si="15"/>
        <v/>
      </c>
      <c r="EF12" s="145"/>
      <c r="EG12" s="111"/>
      <c r="EH12" s="145"/>
      <c r="EI12" s="145"/>
      <c r="EJ12" s="145"/>
      <c r="EK12" s="145"/>
      <c r="EL12" s="145"/>
      <c r="EM12" s="145"/>
      <c r="EN12" s="112"/>
      <c r="EO12" s="112"/>
      <c r="EQ12" s="146">
        <v>5</v>
      </c>
      <c r="ER12" s="146">
        <v>6</v>
      </c>
      <c r="ES12" s="146">
        <f t="shared" si="10"/>
        <v>6</v>
      </c>
      <c r="ET12" s="146">
        <f t="shared" si="11"/>
        <v>4</v>
      </c>
    </row>
    <row r="13" spans="1:150" s="193" customFormat="1" ht="15.75" customHeight="1" thickBot="1">
      <c r="A13" s="128"/>
      <c r="B13" s="129"/>
      <c r="C13" s="184">
        <f t="shared" ref="C13:AH13" si="16">IF(SUM(C9:C12)=0,"",SUM(C9:C12))</f>
        <v>100</v>
      </c>
      <c r="D13" s="185">
        <f t="shared" si="16"/>
        <v>100</v>
      </c>
      <c r="E13" s="185">
        <f t="shared" si="16"/>
        <v>100</v>
      </c>
      <c r="F13" s="185">
        <f t="shared" si="16"/>
        <v>100</v>
      </c>
      <c r="G13" s="185">
        <f t="shared" si="16"/>
        <v>100</v>
      </c>
      <c r="H13" s="185">
        <f t="shared" si="16"/>
        <v>100</v>
      </c>
      <c r="I13" s="185">
        <f t="shared" si="16"/>
        <v>100</v>
      </c>
      <c r="J13" s="185">
        <f t="shared" si="16"/>
        <v>100</v>
      </c>
      <c r="K13" s="185">
        <f t="shared" si="16"/>
        <v>100</v>
      </c>
      <c r="L13" s="185">
        <f t="shared" si="16"/>
        <v>100</v>
      </c>
      <c r="M13" s="185">
        <f t="shared" si="16"/>
        <v>100</v>
      </c>
      <c r="N13" s="185">
        <f t="shared" si="16"/>
        <v>100</v>
      </c>
      <c r="O13" s="185">
        <f t="shared" si="16"/>
        <v>100</v>
      </c>
      <c r="P13" s="185">
        <f t="shared" si="16"/>
        <v>100</v>
      </c>
      <c r="Q13" s="185">
        <f t="shared" si="16"/>
        <v>100</v>
      </c>
      <c r="R13" s="185">
        <f t="shared" si="16"/>
        <v>100</v>
      </c>
      <c r="S13" s="185">
        <f t="shared" si="16"/>
        <v>100</v>
      </c>
      <c r="T13" s="185">
        <f t="shared" si="16"/>
        <v>100</v>
      </c>
      <c r="U13" s="184" t="str">
        <f t="shared" si="16"/>
        <v/>
      </c>
      <c r="V13" s="185" t="str">
        <f t="shared" si="16"/>
        <v/>
      </c>
      <c r="W13" s="185" t="str">
        <f t="shared" si="16"/>
        <v/>
      </c>
      <c r="X13" s="185" t="str">
        <f t="shared" si="16"/>
        <v/>
      </c>
      <c r="Y13" s="185" t="str">
        <f t="shared" si="16"/>
        <v/>
      </c>
      <c r="Z13" s="185" t="str">
        <f t="shared" si="16"/>
        <v/>
      </c>
      <c r="AA13" s="185" t="str">
        <f t="shared" si="16"/>
        <v/>
      </c>
      <c r="AB13" s="185" t="str">
        <f t="shared" si="16"/>
        <v/>
      </c>
      <c r="AC13" s="185" t="str">
        <f t="shared" si="16"/>
        <v/>
      </c>
      <c r="AD13" s="185" t="str">
        <f t="shared" si="16"/>
        <v/>
      </c>
      <c r="AE13" s="185" t="str">
        <f t="shared" si="16"/>
        <v/>
      </c>
      <c r="AF13" s="185" t="str">
        <f t="shared" si="16"/>
        <v/>
      </c>
      <c r="AG13" s="185" t="str">
        <f t="shared" si="16"/>
        <v/>
      </c>
      <c r="AH13" s="185" t="str">
        <f t="shared" si="16"/>
        <v/>
      </c>
      <c r="AI13" s="185" t="str">
        <f t="shared" ref="AI13:BM13" si="17">IF(SUM(AI9:AI12)=0,"",SUM(AI9:AI12))</f>
        <v/>
      </c>
      <c r="AJ13" s="185" t="str">
        <f t="shared" si="17"/>
        <v/>
      </c>
      <c r="AK13" s="185" t="str">
        <f t="shared" si="17"/>
        <v/>
      </c>
      <c r="AL13" s="185" t="str">
        <f t="shared" si="17"/>
        <v/>
      </c>
      <c r="AM13" s="184" t="str">
        <f t="shared" si="17"/>
        <v/>
      </c>
      <c r="AN13" s="185" t="str">
        <f t="shared" si="17"/>
        <v/>
      </c>
      <c r="AO13" s="185" t="str">
        <f t="shared" si="17"/>
        <v/>
      </c>
      <c r="AP13" s="185" t="str">
        <f t="shared" si="17"/>
        <v/>
      </c>
      <c r="AQ13" s="185" t="str">
        <f t="shared" si="17"/>
        <v/>
      </c>
      <c r="AR13" s="185" t="str">
        <f t="shared" si="17"/>
        <v/>
      </c>
      <c r="AS13" s="185" t="str">
        <f t="shared" si="17"/>
        <v/>
      </c>
      <c r="AT13" s="185" t="str">
        <f t="shared" si="17"/>
        <v/>
      </c>
      <c r="AU13" s="185" t="str">
        <f t="shared" si="17"/>
        <v/>
      </c>
      <c r="AV13" s="185" t="str">
        <f t="shared" si="17"/>
        <v/>
      </c>
      <c r="AW13" s="185" t="str">
        <f t="shared" si="17"/>
        <v/>
      </c>
      <c r="AX13" s="185" t="str">
        <f t="shared" si="17"/>
        <v/>
      </c>
      <c r="AY13" s="185" t="str">
        <f t="shared" si="17"/>
        <v/>
      </c>
      <c r="AZ13" s="185" t="str">
        <f t="shared" si="17"/>
        <v/>
      </c>
      <c r="BA13" s="185" t="str">
        <f t="shared" si="17"/>
        <v/>
      </c>
      <c r="BB13" s="185" t="str">
        <f t="shared" si="17"/>
        <v/>
      </c>
      <c r="BC13" s="185" t="str">
        <f t="shared" si="17"/>
        <v/>
      </c>
      <c r="BD13" s="185" t="str">
        <f t="shared" si="17"/>
        <v/>
      </c>
      <c r="BE13" s="184" t="str">
        <f t="shared" si="17"/>
        <v/>
      </c>
      <c r="BF13" s="185" t="str">
        <f t="shared" si="17"/>
        <v/>
      </c>
      <c r="BG13" s="185" t="str">
        <f t="shared" si="17"/>
        <v/>
      </c>
      <c r="BH13" s="185" t="str">
        <f t="shared" si="17"/>
        <v/>
      </c>
      <c r="BI13" s="185" t="str">
        <f t="shared" si="17"/>
        <v/>
      </c>
      <c r="BJ13" s="185" t="str">
        <f t="shared" si="17"/>
        <v/>
      </c>
      <c r="BK13" s="185" t="str">
        <f t="shared" si="17"/>
        <v/>
      </c>
      <c r="BL13" s="185" t="str">
        <f t="shared" si="17"/>
        <v/>
      </c>
      <c r="BM13" s="185" t="str">
        <f t="shared" si="17"/>
        <v/>
      </c>
      <c r="BN13" s="185"/>
      <c r="BO13" s="185"/>
      <c r="BP13" s="185" t="str">
        <f t="shared" ref="BP13:BZ13" si="18">IF(SUM(BP9:BP12)=0,"",SUM(BP9:BP12))</f>
        <v/>
      </c>
      <c r="BQ13" s="185" t="str">
        <f t="shared" si="18"/>
        <v/>
      </c>
      <c r="BR13" s="185" t="str">
        <f t="shared" si="18"/>
        <v/>
      </c>
      <c r="BS13" s="185" t="str">
        <f t="shared" si="18"/>
        <v/>
      </c>
      <c r="BT13" s="185" t="str">
        <f t="shared" si="18"/>
        <v/>
      </c>
      <c r="BU13" s="185" t="str">
        <f t="shared" si="18"/>
        <v/>
      </c>
      <c r="BV13" s="185" t="str">
        <f t="shared" si="18"/>
        <v/>
      </c>
      <c r="BW13" s="184" t="str">
        <f t="shared" si="18"/>
        <v/>
      </c>
      <c r="BX13" s="185" t="str">
        <f t="shared" si="18"/>
        <v/>
      </c>
      <c r="BY13" s="185" t="str">
        <f t="shared" si="18"/>
        <v/>
      </c>
      <c r="BZ13" s="185" t="str">
        <f t="shared" si="18"/>
        <v/>
      </c>
      <c r="CA13" s="185"/>
      <c r="CB13" s="185"/>
      <c r="CC13" s="185" t="str">
        <f t="shared" ref="CC13:CN13" si="19">IF(SUM(CC9:CC12)=0,"",SUM(CC9:CC12))</f>
        <v/>
      </c>
      <c r="CD13" s="185" t="str">
        <f t="shared" si="19"/>
        <v/>
      </c>
      <c r="CE13" s="185" t="str">
        <f t="shared" si="19"/>
        <v/>
      </c>
      <c r="CF13" s="185" t="str">
        <f t="shared" si="19"/>
        <v/>
      </c>
      <c r="CG13" s="185" t="str">
        <f t="shared" si="19"/>
        <v/>
      </c>
      <c r="CH13" s="185" t="str">
        <f t="shared" si="19"/>
        <v/>
      </c>
      <c r="CI13" s="185" t="str">
        <f t="shared" si="19"/>
        <v/>
      </c>
      <c r="CJ13" s="185" t="str">
        <f t="shared" si="19"/>
        <v/>
      </c>
      <c r="CK13" s="185" t="str">
        <f t="shared" si="19"/>
        <v/>
      </c>
      <c r="CL13" s="185" t="str">
        <f t="shared" si="19"/>
        <v/>
      </c>
      <c r="CM13" s="185" t="str">
        <f t="shared" si="19"/>
        <v/>
      </c>
      <c r="CN13" s="185" t="str">
        <f t="shared" si="19"/>
        <v/>
      </c>
      <c r="CO13" s="186"/>
      <c r="CP13" s="187">
        <f>IF(SUM(CP9:CP12)=0,"",SUM(CP9:CP12))</f>
        <v>0.99999999999999989</v>
      </c>
      <c r="CQ13" s="188">
        <f>IF(SUM(CQ9:CQ12)=0,"",SUM(CQ9:CQ12))</f>
        <v>0.73000000000000009</v>
      </c>
      <c r="CR13" s="136">
        <f>IF(SUM(CR9:CR12)=0,"",SUM(CR9:CR12))</f>
        <v>1.37</v>
      </c>
      <c r="CS13" s="74"/>
      <c r="CT13" s="144"/>
      <c r="CU13" s="189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190"/>
      <c r="DN13" s="191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192"/>
      <c r="EI13" s="192"/>
      <c r="EJ13" s="192"/>
      <c r="EK13" s="192"/>
      <c r="EL13" s="192"/>
      <c r="EM13" s="192"/>
      <c r="EN13" s="74"/>
      <c r="EO13" s="74"/>
      <c r="EQ13" s="193">
        <v>6</v>
      </c>
      <c r="ER13" s="193">
        <v>5</v>
      </c>
      <c r="ES13" s="146">
        <f t="shared" si="10"/>
        <v>5</v>
      </c>
      <c r="ET13" s="146">
        <f t="shared" si="11"/>
        <v>4</v>
      </c>
    </row>
    <row r="14" spans="1:150" s="211" customFormat="1" ht="15.75" customHeight="1">
      <c r="A14" s="147" t="s">
        <v>97</v>
      </c>
      <c r="B14" s="194" t="str">
        <f>$B$9</f>
        <v>VP</v>
      </c>
      <c r="C14" s="149">
        <v>8</v>
      </c>
      <c r="D14" s="150">
        <v>10</v>
      </c>
      <c r="E14" s="150">
        <v>10</v>
      </c>
      <c r="F14" s="151">
        <v>9</v>
      </c>
      <c r="G14" s="151">
        <v>8</v>
      </c>
      <c r="H14" s="151">
        <v>11</v>
      </c>
      <c r="I14" s="151">
        <v>8</v>
      </c>
      <c r="J14" s="151">
        <v>13</v>
      </c>
      <c r="K14" s="151">
        <v>10</v>
      </c>
      <c r="L14" s="151">
        <v>9</v>
      </c>
      <c r="M14" s="151">
        <v>11</v>
      </c>
      <c r="N14" s="151">
        <v>10</v>
      </c>
      <c r="O14" s="151">
        <v>7</v>
      </c>
      <c r="P14" s="151">
        <v>7</v>
      </c>
      <c r="Q14" s="151">
        <v>6</v>
      </c>
      <c r="R14" s="151">
        <v>8</v>
      </c>
      <c r="S14" s="151">
        <v>6</v>
      </c>
      <c r="T14" s="152">
        <v>6</v>
      </c>
      <c r="U14" s="281">
        <v>13</v>
      </c>
      <c r="V14" s="195">
        <v>8</v>
      </c>
      <c r="W14" s="195">
        <v>10</v>
      </c>
      <c r="X14" s="195">
        <v>9</v>
      </c>
      <c r="Y14" s="195">
        <v>11</v>
      </c>
      <c r="Z14" s="195">
        <v>8</v>
      </c>
      <c r="AA14" s="195">
        <v>8</v>
      </c>
      <c r="AB14" s="195">
        <v>4</v>
      </c>
      <c r="AC14" s="195">
        <v>7</v>
      </c>
      <c r="AD14" s="195">
        <v>8</v>
      </c>
      <c r="AE14" s="195">
        <v>16</v>
      </c>
      <c r="AF14" s="195"/>
      <c r="AG14" s="195">
        <v>7</v>
      </c>
      <c r="AH14" s="195">
        <v>7</v>
      </c>
      <c r="AI14" s="196">
        <v>7</v>
      </c>
      <c r="AJ14" s="195">
        <v>8</v>
      </c>
      <c r="AK14" s="195">
        <v>7</v>
      </c>
      <c r="AL14" s="197">
        <v>9</v>
      </c>
      <c r="AM14" s="198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200"/>
      <c r="BE14" s="201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2"/>
      <c r="BS14" s="202"/>
      <c r="BT14" s="202"/>
      <c r="BU14" s="202"/>
      <c r="BV14" s="203"/>
      <c r="BW14" s="201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2"/>
      <c r="CJ14" s="202"/>
      <c r="CK14" s="202"/>
      <c r="CL14" s="202"/>
      <c r="CM14" s="202"/>
      <c r="CN14" s="203"/>
      <c r="CO14" s="204"/>
      <c r="CP14" s="205">
        <v>6</v>
      </c>
      <c r="CQ14" s="206">
        <v>4</v>
      </c>
      <c r="CR14" s="207">
        <v>10</v>
      </c>
      <c r="CS14" s="208"/>
      <c r="CT14" s="144">
        <f t="shared" ref="CT14:CT197" si="20">IF(CU14&lt;3,"",(SUM(C14:CO14)-MIN(C14:CO14)-MAX(C14:CO14))/(CU14-2))</f>
        <v>8.6060606060606055</v>
      </c>
      <c r="CU14" s="158">
        <f t="shared" ref="CU14:CU197" si="21">COUNT(C14:CO14)</f>
        <v>35</v>
      </c>
      <c r="CV14" s="107">
        <f t="shared" ref="CV14:CV33" si="22">IF(OR(-FLOOR(((18-COUNT($C14:$T14))/2),1)+CV$5&lt;1,-FLOOR(((18-COUNT($C14:$T14))/2),1)+CV$5&gt;COUNT($C14:$T14)),"",LARGE($C14:$T14,-FLOOR(((18-COUNT($C14:$T14))/2),1)+CV$5))</f>
        <v>6</v>
      </c>
      <c r="CW14" s="93">
        <f t="shared" ref="CW14:CW33" si="23">IF(OR(-FLOOR(((18-COUNT($C14:$T14))/2),1)+CW$5&lt;1,-FLOOR(((18-COUNT($C14:$T14))/2),1)+CW$5&gt;COUNT($C14:$T14)),"",LARGE($C14:$T14,-FLOOR(((18-COUNT($C14:$T14))/2),1)+CW$5))</f>
        <v>6</v>
      </c>
      <c r="CX14" s="94">
        <f t="shared" ref="CX14:CX33" si="24">IF(OR(-FLOOR(((18-COUNT($C14:$T14))/2),1)+CX$5&lt;1,-FLOOR(((18-COUNT($C14:$T14))/2),1)+CX$5&gt;COUNT($C14:$T14)),"",LARGE($C14:$T14,-FLOOR(((18-COUNT($C14:$T14))/2),1)+CX$5))</f>
        <v>6</v>
      </c>
      <c r="CY14" s="94">
        <f t="shared" ref="CY14:CY33" si="25">IF(OR(-FLOOR(((18-COUNT($C14:$T14))/2),1)+CY$5&lt;1,-FLOOR(((18-COUNT($C14:$T14))/2),1)+CY$5&gt;COUNT($C14:$T14)),"",LARGE($C14:$T14,-FLOOR(((18-COUNT($C14:$T14))/2),1)+CY$5))</f>
        <v>7</v>
      </c>
      <c r="CZ14" s="94">
        <f t="shared" ref="CZ14:CZ33" si="26">IF(OR(-FLOOR(((18-COUNT($C14:$T14))/2),1)+CZ$5&lt;1,-FLOOR(((18-COUNT($C14:$T14))/2),1)+CZ$5&gt;COUNT($C14:$T14)),"",LARGE($C14:$T14,-FLOOR(((18-COUNT($C14:$T14))/2),1)+CZ$5))</f>
        <v>7</v>
      </c>
      <c r="DA14" s="94">
        <f t="shared" ref="DA14:DA33" si="27">IF(OR(-FLOOR(((18-COUNT($C14:$T14))/2),1)+DA$5&lt;1,-FLOOR(((18-COUNT($C14:$T14))/2),1)+DA$5&gt;COUNT($C14:$T14)),"",LARGE($C14:$T14,-FLOOR(((18-COUNT($C14:$T14))/2),1)+DA$5))</f>
        <v>8</v>
      </c>
      <c r="DB14" s="94">
        <f t="shared" ref="DB14:DB33" si="28">IF(OR(-FLOOR(((18-COUNT($C14:$T14))/2),1)+DB$5&lt;1,-FLOOR(((18-COUNT($C14:$T14))/2),1)+DB$5&gt;COUNT($C14:$T14)),"",LARGE($C14:$T14,-FLOOR(((18-COUNT($C14:$T14))/2),1)+DB$5))</f>
        <v>8</v>
      </c>
      <c r="DC14" s="108">
        <f t="shared" ref="DC14:DC33" si="29">IF(OR(-FLOOR(((18-COUNT($C14:$T14))/2),1)+DC$5&lt;1,-FLOOR(((18-COUNT($C14:$T14))/2),1)+DC$5&gt;COUNT($C14:$T14)),"",LARGE($C14:$T14,-FLOOR(((18-COUNT($C14:$T14))/2),1)+DC$5))</f>
        <v>8</v>
      </c>
      <c r="DD14" s="108">
        <f t="shared" ref="DD14:DD33" si="30">IF(OR(-FLOOR(((18-COUNT($C14:$T14))/2),1)+DD$5&lt;1,-FLOOR(((18-COUNT($C14:$T14))/2),1)+DD$5&gt;COUNT($C14:$T14)),"",LARGE($C14:$T14,-FLOOR(((18-COUNT($C14:$T14))/2),1)+DD$5))</f>
        <v>8</v>
      </c>
      <c r="DE14" s="108">
        <f t="shared" ref="DE14:DE33" si="31">IF(OR(-FLOOR(((18-COUNT($C14:$T14))/2),1)+DE$5&lt;1,-FLOOR(((18-COUNT($C14:$T14))/2),1)+DE$5&gt;COUNT($C14:$T14)),"",LARGE($C14:$T14,-FLOOR(((18-COUNT($C14:$T14))/2),1)+DE$5))</f>
        <v>9</v>
      </c>
      <c r="DF14" s="108">
        <f t="shared" ref="DF14:DF33" si="32">IF(OR(-FLOOR(((18-COUNT($C14:$T14))/2),1)+DF$5&lt;1,-FLOOR(((18-COUNT($C14:$T14))/2),1)+DF$5&gt;COUNT($C14:$T14)),"",LARGE($C14:$T14,-FLOOR(((18-COUNT($C14:$T14))/2),1)+DF$5))</f>
        <v>9</v>
      </c>
      <c r="DG14" s="94">
        <f t="shared" ref="DG14:DG33" si="33">IF(OR(-FLOOR(((18-COUNT($C14:$T14))/2),1)+DG$5&lt;1,-FLOOR(((18-COUNT($C14:$T14))/2),1)+DG$5&gt;COUNT($C14:$T14)),"",LARGE($C14:$T14,-FLOOR(((18-COUNT($C14:$T14))/2),1)+DG$5))</f>
        <v>10</v>
      </c>
      <c r="DH14" s="94">
        <f t="shared" ref="DH14:DH33" si="34">IF(OR(-FLOOR(((18-COUNT($C14:$T14))/2),1)+DH$5&lt;1,-FLOOR(((18-COUNT($C14:$T14))/2),1)+DH$5&gt;COUNT($C14:$T14)),"",LARGE($C14:$T14,-FLOOR(((18-COUNT($C14:$T14))/2),1)+DH$5))</f>
        <v>10</v>
      </c>
      <c r="DI14" s="94">
        <f t="shared" ref="DI14:DI33" si="35">IF(OR(-FLOOR(((18-COUNT($C14:$T14))/2),1)+DI$5&lt;1,-FLOOR(((18-COUNT($C14:$T14))/2),1)+DI$5&gt;COUNT($C14:$T14)),"",LARGE($C14:$T14,-FLOOR(((18-COUNT($C14:$T14))/2),1)+DI$5))</f>
        <v>10</v>
      </c>
      <c r="DJ14" s="94">
        <f t="shared" ref="DJ14:DJ33" si="36">IF(OR(-FLOOR(((18-COUNT($C14:$T14))/2),1)+DJ$5&lt;1,-FLOOR(((18-COUNT($C14:$T14))/2),1)+DJ$5&gt;COUNT($C14:$T14)),"",LARGE($C14:$T14,-FLOOR(((18-COUNT($C14:$T14))/2),1)+DJ$5))</f>
        <v>10</v>
      </c>
      <c r="DK14" s="94">
        <f t="shared" ref="DK14:DK33" si="37">IF(OR(-FLOOR(((18-COUNT($C14:$T14))/2),1)+DK$5&lt;1,-FLOOR(((18-COUNT($C14:$T14))/2),1)+DK$5&gt;COUNT($C14:$T14)),"",LARGE($C14:$T14,-FLOOR(((18-COUNT($C14:$T14))/2),1)+DK$5))</f>
        <v>11</v>
      </c>
      <c r="DL14" s="93">
        <f t="shared" ref="DL14:DL33" si="38">IF(OR(-FLOOR(((18-COUNT($C14:$T14))/2),1)+DL$5&lt;1,-FLOOR(((18-COUNT($C14:$T14))/2),1)+DL$5&gt;COUNT($C14:$T14)),"",LARGE($C14:$T14,-FLOOR(((18-COUNT($C14:$T14))/2),1)+DL$5))</f>
        <v>11</v>
      </c>
      <c r="DM14" s="109">
        <f t="shared" ref="DM14:DM33" si="39">IF(OR(-FLOOR(((18-COUNT($C14:$T14))/2),1)+DM$5&lt;1,-FLOOR(((18-COUNT($C14:$T14))/2),1)+DM$5&gt;COUNT($C14:$T14)),"",LARGE($C14:$T14,-FLOOR(((18-COUNT($C14:$T14))/2),1)+DM$5))</f>
        <v>13</v>
      </c>
      <c r="DN14" s="107" t="str">
        <f t="shared" ref="DN14:EE14" si="40">IF(OR(-FLOOR(((18-COUNT($U14:$AL14))/2),1)+DN$5&lt;1,-FLOOR(((18-COUNT($U14:$AL14))/2),1)+DN$5&gt;COUNT($U14:$AL14)),"",LARGE($U14:$AL14,-FLOOR(((18-COUNT($U14:$AL14))/2),1)+DN$5))</f>
        <v/>
      </c>
      <c r="DO14" s="93">
        <f t="shared" si="40"/>
        <v>4</v>
      </c>
      <c r="DP14" s="94">
        <f t="shared" si="40"/>
        <v>7</v>
      </c>
      <c r="DQ14" s="94">
        <f t="shared" si="40"/>
        <v>7</v>
      </c>
      <c r="DR14" s="94">
        <f t="shared" si="40"/>
        <v>7</v>
      </c>
      <c r="DS14" s="94">
        <f t="shared" si="40"/>
        <v>7</v>
      </c>
      <c r="DT14" s="94">
        <f t="shared" si="40"/>
        <v>7</v>
      </c>
      <c r="DU14" s="108">
        <f t="shared" si="40"/>
        <v>8</v>
      </c>
      <c r="DV14" s="108">
        <f t="shared" si="40"/>
        <v>8</v>
      </c>
      <c r="DW14" s="108">
        <f t="shared" si="40"/>
        <v>8</v>
      </c>
      <c r="DX14" s="108">
        <f t="shared" si="40"/>
        <v>8</v>
      </c>
      <c r="DY14" s="94">
        <f t="shared" si="40"/>
        <v>8</v>
      </c>
      <c r="DZ14" s="94">
        <f t="shared" si="40"/>
        <v>9</v>
      </c>
      <c r="EA14" s="94">
        <f t="shared" si="40"/>
        <v>9</v>
      </c>
      <c r="EB14" s="94">
        <f t="shared" si="40"/>
        <v>10</v>
      </c>
      <c r="EC14" s="94">
        <f t="shared" si="40"/>
        <v>11</v>
      </c>
      <c r="ED14" s="93">
        <f t="shared" si="40"/>
        <v>13</v>
      </c>
      <c r="EE14" s="109">
        <f t="shared" si="40"/>
        <v>16</v>
      </c>
      <c r="EF14" s="209"/>
      <c r="EG14" s="210"/>
      <c r="EH14" s="209"/>
      <c r="EI14" s="209"/>
      <c r="EJ14" s="209"/>
      <c r="EK14" s="209"/>
      <c r="EL14" s="209"/>
      <c r="EM14" s="209"/>
      <c r="EN14" s="208"/>
      <c r="EO14" s="208"/>
      <c r="EQ14" s="211">
        <v>7</v>
      </c>
      <c r="ER14" s="211">
        <v>5</v>
      </c>
      <c r="ES14" s="146">
        <f t="shared" si="10"/>
        <v>5</v>
      </c>
      <c r="ET14" s="146">
        <f t="shared" si="11"/>
        <v>3</v>
      </c>
    </row>
    <row r="15" spans="1:150" s="211" customFormat="1" ht="15.75" customHeight="1">
      <c r="A15" s="159"/>
      <c r="B15" s="212" t="str">
        <f>$B$10</f>
        <v>P</v>
      </c>
      <c r="C15" s="161">
        <v>6</v>
      </c>
      <c r="D15" s="162">
        <v>8</v>
      </c>
      <c r="E15" s="162">
        <v>8</v>
      </c>
      <c r="F15" s="163">
        <v>6</v>
      </c>
      <c r="G15" s="163">
        <v>8</v>
      </c>
      <c r="H15" s="163">
        <v>10</v>
      </c>
      <c r="I15" s="163">
        <v>5</v>
      </c>
      <c r="J15" s="163">
        <v>10</v>
      </c>
      <c r="K15" s="163">
        <v>6</v>
      </c>
      <c r="L15" s="163">
        <v>9</v>
      </c>
      <c r="M15" s="163">
        <v>9</v>
      </c>
      <c r="N15" s="163">
        <v>8</v>
      </c>
      <c r="O15" s="163">
        <v>7</v>
      </c>
      <c r="P15" s="163">
        <v>8</v>
      </c>
      <c r="Q15" s="163">
        <v>6</v>
      </c>
      <c r="R15" s="163">
        <v>10</v>
      </c>
      <c r="S15" s="163">
        <v>5</v>
      </c>
      <c r="T15" s="164">
        <v>5</v>
      </c>
      <c r="U15" s="213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5"/>
      <c r="AJ15" s="214"/>
      <c r="AK15" s="214"/>
      <c r="AL15" s="216"/>
      <c r="AM15" s="1344">
        <v>7</v>
      </c>
      <c r="AN15" s="217">
        <v>8</v>
      </c>
      <c r="AO15" s="217">
        <v>8</v>
      </c>
      <c r="AP15" s="218">
        <v>6</v>
      </c>
      <c r="AQ15" s="218">
        <v>8</v>
      </c>
      <c r="AR15" s="218">
        <v>10</v>
      </c>
      <c r="AS15" s="218">
        <v>8</v>
      </c>
      <c r="AT15" s="218">
        <v>8</v>
      </c>
      <c r="AU15" s="218">
        <v>7</v>
      </c>
      <c r="AV15" s="218">
        <v>8</v>
      </c>
      <c r="AW15" s="218">
        <v>8</v>
      </c>
      <c r="AX15" s="218">
        <v>14</v>
      </c>
      <c r="AY15" s="218">
        <v>10</v>
      </c>
      <c r="AZ15" s="218">
        <v>8</v>
      </c>
      <c r="BA15" s="218">
        <v>8</v>
      </c>
      <c r="BB15" s="218">
        <v>9</v>
      </c>
      <c r="BC15" s="218">
        <v>10</v>
      </c>
      <c r="BD15" s="219">
        <v>9</v>
      </c>
      <c r="BE15" s="220"/>
      <c r="BF15" s="221"/>
      <c r="BG15" s="221"/>
      <c r="BH15" s="221"/>
      <c r="BI15" s="221"/>
      <c r="BJ15" s="221"/>
      <c r="BK15" s="221"/>
      <c r="BL15" s="221"/>
      <c r="BM15" s="221"/>
      <c r="BN15" s="221"/>
      <c r="BO15" s="221"/>
      <c r="BP15" s="221"/>
      <c r="BQ15" s="221"/>
      <c r="BR15" s="221"/>
      <c r="BS15" s="221"/>
      <c r="BT15" s="221"/>
      <c r="BU15" s="221"/>
      <c r="BV15" s="222"/>
      <c r="BW15" s="223"/>
      <c r="BX15" s="224"/>
      <c r="BY15" s="224"/>
      <c r="BZ15" s="224"/>
      <c r="CA15" s="224"/>
      <c r="CB15" s="224"/>
      <c r="CC15" s="224"/>
      <c r="CD15" s="224"/>
      <c r="CE15" s="224"/>
      <c r="CF15" s="224"/>
      <c r="CG15" s="224"/>
      <c r="CH15" s="224"/>
      <c r="CI15" s="224"/>
      <c r="CJ15" s="224"/>
      <c r="CK15" s="224"/>
      <c r="CL15" s="224"/>
      <c r="CM15" s="224"/>
      <c r="CN15" s="225"/>
      <c r="CO15" s="105"/>
      <c r="CP15" s="205">
        <v>6</v>
      </c>
      <c r="CQ15" s="226">
        <v>5</v>
      </c>
      <c r="CR15" s="227">
        <v>8</v>
      </c>
      <c r="CS15" s="208"/>
      <c r="CT15" s="144">
        <f t="shared" si="20"/>
        <v>7.9117647058823533</v>
      </c>
      <c r="CU15" s="158">
        <f t="shared" si="21"/>
        <v>36</v>
      </c>
      <c r="CV15" s="107">
        <f t="shared" si="22"/>
        <v>5</v>
      </c>
      <c r="CW15" s="93">
        <f t="shared" si="23"/>
        <v>5</v>
      </c>
      <c r="CX15" s="94">
        <f t="shared" si="24"/>
        <v>5</v>
      </c>
      <c r="CY15" s="94">
        <f t="shared" si="25"/>
        <v>6</v>
      </c>
      <c r="CZ15" s="94">
        <f t="shared" si="26"/>
        <v>6</v>
      </c>
      <c r="DA15" s="94">
        <f t="shared" si="27"/>
        <v>6</v>
      </c>
      <c r="DB15" s="94">
        <f t="shared" si="28"/>
        <v>6</v>
      </c>
      <c r="DC15" s="108">
        <f t="shared" si="29"/>
        <v>7</v>
      </c>
      <c r="DD15" s="108">
        <f t="shared" si="30"/>
        <v>8</v>
      </c>
      <c r="DE15" s="108">
        <f t="shared" si="31"/>
        <v>8</v>
      </c>
      <c r="DF15" s="108">
        <f t="shared" si="32"/>
        <v>8</v>
      </c>
      <c r="DG15" s="94">
        <f t="shared" si="33"/>
        <v>8</v>
      </c>
      <c r="DH15" s="94">
        <f t="shared" si="34"/>
        <v>8</v>
      </c>
      <c r="DI15" s="94">
        <f t="shared" si="35"/>
        <v>9</v>
      </c>
      <c r="DJ15" s="94">
        <f t="shared" si="36"/>
        <v>9</v>
      </c>
      <c r="DK15" s="94">
        <f t="shared" si="37"/>
        <v>10</v>
      </c>
      <c r="DL15" s="93">
        <f t="shared" si="38"/>
        <v>10</v>
      </c>
      <c r="DM15" s="109">
        <f t="shared" si="39"/>
        <v>10</v>
      </c>
      <c r="DN15" s="107">
        <f>IF(OR(-FLOOR(((18-COUNT($AM15:$BD15))/2),1)+DN$5&lt;1,-FLOOR(((18-COUNT($AM15:$BD15))/2),1)+DN$5&gt;COUNT($AM15:$BD15)),"",LARGE($AM15:$BD15,-FLOOR(((18-COUNT($AM15:$BD15))/2),1)+DN$5))</f>
        <v>6</v>
      </c>
      <c r="DO15" s="93">
        <f>IF(OR(-FLOOR(((18-COUNT($AM15:$BD15))/2),1)+DO$5&lt;1,-FLOOR(((18-COUNT($AM15:$BD15))/2),1)+DO$5&gt;COUNT($AM15:$BD15)),"",LARGE($AM15:$BD15,-FLOOR(((18-COUNT($AM15:$BD15))/2),1)+DO$5))</f>
        <v>7</v>
      </c>
      <c r="DP15" s="94">
        <f t="shared" ref="DP15:EE15" si="41">IF(OR(-FLOOR(((18-COUNT($AM15:$BD15))/2),1)+DP$5&lt;1,-FLOOR(((18-COUNT($AM15:$BD15))/2),1)+DP$5&gt;COUNT($AM15:$BD15)),"",LARGE($AM15:$BD15,-FLOOR(((18-COUNT($AM15:$BD15))/2),1)+DP$5))</f>
        <v>7</v>
      </c>
      <c r="DQ15" s="94">
        <f t="shared" si="41"/>
        <v>8</v>
      </c>
      <c r="DR15" s="94">
        <f t="shared" si="41"/>
        <v>8</v>
      </c>
      <c r="DS15" s="94">
        <f t="shared" si="41"/>
        <v>8</v>
      </c>
      <c r="DT15" s="94">
        <f t="shared" si="41"/>
        <v>8</v>
      </c>
      <c r="DU15" s="108">
        <f t="shared" si="41"/>
        <v>8</v>
      </c>
      <c r="DV15" s="108">
        <f t="shared" si="41"/>
        <v>8</v>
      </c>
      <c r="DW15" s="108">
        <f t="shared" si="41"/>
        <v>8</v>
      </c>
      <c r="DX15" s="108">
        <f t="shared" si="41"/>
        <v>8</v>
      </c>
      <c r="DY15" s="94">
        <f t="shared" si="41"/>
        <v>8</v>
      </c>
      <c r="DZ15" s="94">
        <f t="shared" si="41"/>
        <v>9</v>
      </c>
      <c r="EA15" s="94">
        <f t="shared" si="41"/>
        <v>9</v>
      </c>
      <c r="EB15" s="94">
        <f t="shared" si="41"/>
        <v>10</v>
      </c>
      <c r="EC15" s="94">
        <f t="shared" si="41"/>
        <v>10</v>
      </c>
      <c r="ED15" s="93">
        <f t="shared" si="41"/>
        <v>10</v>
      </c>
      <c r="EE15" s="109">
        <f t="shared" si="41"/>
        <v>14</v>
      </c>
      <c r="EF15" s="209"/>
      <c r="EG15" s="210"/>
      <c r="EH15" s="209"/>
      <c r="EI15" s="209"/>
      <c r="EJ15" s="209"/>
      <c r="EK15" s="209"/>
      <c r="EL15" s="209"/>
      <c r="EM15" s="209"/>
      <c r="EN15" s="208"/>
      <c r="EO15" s="208"/>
      <c r="EQ15" s="211">
        <v>8</v>
      </c>
      <c r="ER15" s="211">
        <v>4</v>
      </c>
      <c r="ES15" s="146">
        <f t="shared" si="10"/>
        <v>4</v>
      </c>
      <c r="ET15" s="146">
        <f t="shared" si="11"/>
        <v>3</v>
      </c>
    </row>
    <row r="16" spans="1:150" s="211" customFormat="1" ht="15.75" customHeight="1">
      <c r="A16" s="159"/>
      <c r="B16" s="212" t="str">
        <f>$B$11</f>
        <v>M</v>
      </c>
      <c r="C16" s="161">
        <v>5</v>
      </c>
      <c r="D16" s="162">
        <v>7</v>
      </c>
      <c r="E16" s="162">
        <v>6</v>
      </c>
      <c r="F16" s="163">
        <v>5</v>
      </c>
      <c r="G16" s="163">
        <v>6</v>
      </c>
      <c r="H16" s="163">
        <v>10</v>
      </c>
      <c r="I16" s="163">
        <v>4</v>
      </c>
      <c r="J16" s="163">
        <v>8</v>
      </c>
      <c r="K16" s="163">
        <v>4</v>
      </c>
      <c r="L16" s="163">
        <v>7</v>
      </c>
      <c r="M16" s="163">
        <v>7</v>
      </c>
      <c r="N16" s="163">
        <v>8</v>
      </c>
      <c r="O16" s="163">
        <v>5</v>
      </c>
      <c r="P16" s="163">
        <v>7</v>
      </c>
      <c r="Q16" s="163">
        <v>6</v>
      </c>
      <c r="R16" s="163">
        <v>7</v>
      </c>
      <c r="S16" s="163">
        <v>6</v>
      </c>
      <c r="T16" s="164">
        <v>4</v>
      </c>
      <c r="U16" s="228"/>
      <c r="V16" s="229"/>
      <c r="W16" s="229"/>
      <c r="X16" s="229"/>
      <c r="Y16" s="229"/>
      <c r="Z16" s="229"/>
      <c r="AA16" s="229"/>
      <c r="AB16" s="229"/>
      <c r="AC16" s="229"/>
      <c r="AD16" s="229"/>
      <c r="AE16" s="229"/>
      <c r="AF16" s="229"/>
      <c r="AG16" s="229"/>
      <c r="AH16" s="229"/>
      <c r="AI16" s="230"/>
      <c r="AJ16" s="229"/>
      <c r="AK16" s="229"/>
      <c r="AL16" s="231"/>
      <c r="AM16" s="213"/>
      <c r="AN16" s="214"/>
      <c r="AO16" s="214"/>
      <c r="AP16" s="214"/>
      <c r="AQ16" s="214"/>
      <c r="AR16" s="214"/>
      <c r="AS16" s="214"/>
      <c r="AT16" s="214"/>
      <c r="AU16" s="214"/>
      <c r="AV16" s="214"/>
      <c r="AW16" s="214"/>
      <c r="AX16" s="214"/>
      <c r="AY16" s="214"/>
      <c r="AZ16" s="214"/>
      <c r="BA16" s="214"/>
      <c r="BB16" s="214"/>
      <c r="BC16" s="214"/>
      <c r="BD16" s="216"/>
      <c r="BE16" s="232">
        <v>10</v>
      </c>
      <c r="BF16" s="233">
        <v>6</v>
      </c>
      <c r="BG16" s="233">
        <v>6</v>
      </c>
      <c r="BH16" s="233">
        <v>6</v>
      </c>
      <c r="BI16" s="233">
        <v>7</v>
      </c>
      <c r="BJ16" s="233">
        <v>5</v>
      </c>
      <c r="BK16" s="233">
        <v>7</v>
      </c>
      <c r="BL16" s="233">
        <v>6</v>
      </c>
      <c r="BM16" s="233">
        <v>7</v>
      </c>
      <c r="BN16" s="233">
        <v>7</v>
      </c>
      <c r="BO16" s="233">
        <v>8</v>
      </c>
      <c r="BP16" s="233">
        <v>6</v>
      </c>
      <c r="BQ16" s="233">
        <v>5</v>
      </c>
      <c r="BR16" s="233">
        <v>7</v>
      </c>
      <c r="BS16" s="233"/>
      <c r="BT16" s="233">
        <v>7</v>
      </c>
      <c r="BU16" s="233">
        <v>4</v>
      </c>
      <c r="BV16" s="234">
        <v>7</v>
      </c>
      <c r="BW16" s="220"/>
      <c r="BX16" s="221"/>
      <c r="BY16" s="221"/>
      <c r="BZ16" s="221"/>
      <c r="CA16" s="221"/>
      <c r="CB16" s="221"/>
      <c r="CC16" s="221"/>
      <c r="CD16" s="221"/>
      <c r="CE16" s="221"/>
      <c r="CF16" s="221"/>
      <c r="CG16" s="221"/>
      <c r="CH16" s="221"/>
      <c r="CI16" s="221"/>
      <c r="CJ16" s="221"/>
      <c r="CK16" s="221"/>
      <c r="CL16" s="221"/>
      <c r="CM16" s="221"/>
      <c r="CN16" s="222"/>
      <c r="CO16" s="105"/>
      <c r="CP16" s="205">
        <v>6</v>
      </c>
      <c r="CQ16" s="217">
        <v>4</v>
      </c>
      <c r="CR16" s="235">
        <v>8</v>
      </c>
      <c r="CS16" s="208"/>
      <c r="CT16" s="144">
        <f t="shared" si="20"/>
        <v>6.333333333333333</v>
      </c>
      <c r="CU16" s="158">
        <f t="shared" si="21"/>
        <v>35</v>
      </c>
      <c r="CV16" s="107">
        <f t="shared" si="22"/>
        <v>4</v>
      </c>
      <c r="CW16" s="93">
        <f t="shared" si="23"/>
        <v>4</v>
      </c>
      <c r="CX16" s="94">
        <f t="shared" si="24"/>
        <v>4</v>
      </c>
      <c r="CY16" s="94">
        <f t="shared" si="25"/>
        <v>5</v>
      </c>
      <c r="CZ16" s="94">
        <f t="shared" si="26"/>
        <v>5</v>
      </c>
      <c r="DA16" s="94">
        <f t="shared" si="27"/>
        <v>5</v>
      </c>
      <c r="DB16" s="94">
        <f t="shared" si="28"/>
        <v>6</v>
      </c>
      <c r="DC16" s="108">
        <f t="shared" si="29"/>
        <v>6</v>
      </c>
      <c r="DD16" s="108">
        <f t="shared" si="30"/>
        <v>6</v>
      </c>
      <c r="DE16" s="108">
        <f t="shared" si="31"/>
        <v>6</v>
      </c>
      <c r="DF16" s="108">
        <f t="shared" si="32"/>
        <v>7</v>
      </c>
      <c r="DG16" s="94">
        <f t="shared" si="33"/>
        <v>7</v>
      </c>
      <c r="DH16" s="94">
        <f t="shared" si="34"/>
        <v>7</v>
      </c>
      <c r="DI16" s="94">
        <f t="shared" si="35"/>
        <v>7</v>
      </c>
      <c r="DJ16" s="94">
        <f t="shared" si="36"/>
        <v>7</v>
      </c>
      <c r="DK16" s="94">
        <f t="shared" si="37"/>
        <v>8</v>
      </c>
      <c r="DL16" s="93">
        <f t="shared" si="38"/>
        <v>8</v>
      </c>
      <c r="DM16" s="109">
        <f t="shared" si="39"/>
        <v>10</v>
      </c>
      <c r="DN16" s="107" t="str">
        <f>IF(OR(-FLOOR(((18-COUNT($BE16:$BV16))/2),1)+DN$5&lt;1,-FLOOR(((18-COUNT($BE16:$BV16))/2),1)+DN$5&gt;COUNT($BE16:$BV16)),"",LARGE($BE16:$BV16,-FLOOR(((18-COUNT($BE16:$BV16))/2),1)+DN$5))</f>
        <v/>
      </c>
      <c r="DO16" s="93">
        <f t="shared" ref="DO16:EE16" si="42">IF(OR(-FLOOR(((18-COUNT($BE16:$BV16))/2),1)+DO$5&lt;1,-FLOOR(((18-COUNT($BE16:$BV16))/2),1)+DO$5&gt;COUNT($BE16:$BV16)),"",LARGE($BE16:$BV16,-FLOOR(((18-COUNT($BE16:$BV16))/2),1)+DO$5))</f>
        <v>4</v>
      </c>
      <c r="DP16" s="94">
        <f t="shared" si="42"/>
        <v>5</v>
      </c>
      <c r="DQ16" s="94">
        <f t="shared" si="42"/>
        <v>5</v>
      </c>
      <c r="DR16" s="94">
        <f t="shared" si="42"/>
        <v>6</v>
      </c>
      <c r="DS16" s="94">
        <f t="shared" si="42"/>
        <v>6</v>
      </c>
      <c r="DT16" s="94">
        <f t="shared" si="42"/>
        <v>6</v>
      </c>
      <c r="DU16" s="108">
        <f t="shared" si="42"/>
        <v>6</v>
      </c>
      <c r="DV16" s="108">
        <f t="shared" si="42"/>
        <v>6</v>
      </c>
      <c r="DW16" s="108">
        <f t="shared" si="42"/>
        <v>7</v>
      </c>
      <c r="DX16" s="108">
        <f t="shared" si="42"/>
        <v>7</v>
      </c>
      <c r="DY16" s="94">
        <f t="shared" si="42"/>
        <v>7</v>
      </c>
      <c r="DZ16" s="94">
        <f t="shared" si="42"/>
        <v>7</v>
      </c>
      <c r="EA16" s="94">
        <f t="shared" si="42"/>
        <v>7</v>
      </c>
      <c r="EB16" s="94">
        <f t="shared" si="42"/>
        <v>7</v>
      </c>
      <c r="EC16" s="94">
        <f t="shared" si="42"/>
        <v>7</v>
      </c>
      <c r="ED16" s="93">
        <f t="shared" si="42"/>
        <v>8</v>
      </c>
      <c r="EE16" s="109">
        <f t="shared" si="42"/>
        <v>10</v>
      </c>
      <c r="EF16" s="209"/>
      <c r="EG16" s="210"/>
      <c r="EH16" s="208"/>
      <c r="EI16" s="208"/>
      <c r="EJ16" s="208"/>
      <c r="EK16" s="208"/>
      <c r="EL16" s="208"/>
      <c r="EM16" s="208"/>
      <c r="EN16" s="208"/>
      <c r="EO16" s="208"/>
      <c r="EQ16" s="211">
        <v>9</v>
      </c>
      <c r="ER16" s="211">
        <v>4</v>
      </c>
      <c r="ES16" s="146">
        <f t="shared" si="10"/>
        <v>4</v>
      </c>
      <c r="ET16" s="146">
        <f t="shared" si="11"/>
        <v>3</v>
      </c>
    </row>
    <row r="17" spans="1:150" s="211" customFormat="1" ht="15.75" customHeight="1">
      <c r="A17" s="115"/>
      <c r="B17" s="236" t="str">
        <f>$B$12</f>
        <v>BO</v>
      </c>
      <c r="C17" s="173">
        <v>15</v>
      </c>
      <c r="D17" s="174">
        <v>5</v>
      </c>
      <c r="E17" s="174">
        <v>4</v>
      </c>
      <c r="F17" s="237">
        <v>5</v>
      </c>
      <c r="G17" s="237">
        <v>5</v>
      </c>
      <c r="H17" s="237">
        <v>4</v>
      </c>
      <c r="I17" s="237">
        <v>3</v>
      </c>
      <c r="J17" s="237">
        <v>6</v>
      </c>
      <c r="K17" s="237">
        <v>2</v>
      </c>
      <c r="L17" s="237">
        <v>5</v>
      </c>
      <c r="M17" s="237">
        <v>6</v>
      </c>
      <c r="N17" s="237">
        <v>0</v>
      </c>
      <c r="O17" s="237">
        <v>0</v>
      </c>
      <c r="P17" s="237">
        <v>6</v>
      </c>
      <c r="Q17" s="237">
        <v>4</v>
      </c>
      <c r="R17" s="237">
        <v>5</v>
      </c>
      <c r="S17" s="237">
        <v>4</v>
      </c>
      <c r="T17" s="238">
        <v>5</v>
      </c>
      <c r="U17" s="239"/>
      <c r="V17" s="240"/>
      <c r="W17" s="240"/>
      <c r="X17" s="240"/>
      <c r="Y17" s="240"/>
      <c r="Z17" s="240"/>
      <c r="AA17" s="240"/>
      <c r="AB17" s="240"/>
      <c r="AC17" s="240"/>
      <c r="AD17" s="240"/>
      <c r="AE17" s="240"/>
      <c r="AF17" s="240"/>
      <c r="AG17" s="240"/>
      <c r="AH17" s="240"/>
      <c r="AI17" s="241"/>
      <c r="AJ17" s="240"/>
      <c r="AK17" s="240"/>
      <c r="AL17" s="242"/>
      <c r="AM17" s="239"/>
      <c r="AN17" s="240"/>
      <c r="AO17" s="240"/>
      <c r="AP17" s="240"/>
      <c r="AQ17" s="240"/>
      <c r="AR17" s="240"/>
      <c r="AS17" s="240"/>
      <c r="AT17" s="240"/>
      <c r="AU17" s="240"/>
      <c r="AV17" s="240"/>
      <c r="AW17" s="240"/>
      <c r="AX17" s="240"/>
      <c r="AY17" s="240"/>
      <c r="AZ17" s="240"/>
      <c r="BA17" s="240"/>
      <c r="BB17" s="240"/>
      <c r="BC17" s="240"/>
      <c r="BD17" s="242"/>
      <c r="BE17" s="243"/>
      <c r="BF17" s="244"/>
      <c r="BG17" s="244"/>
      <c r="BH17" s="244"/>
      <c r="BI17" s="244"/>
      <c r="BJ17" s="244"/>
      <c r="BK17" s="244"/>
      <c r="BL17" s="244"/>
      <c r="BM17" s="244"/>
      <c r="BN17" s="244"/>
      <c r="BO17" s="244"/>
      <c r="BP17" s="244"/>
      <c r="BQ17" s="244"/>
      <c r="BR17" s="244"/>
      <c r="BS17" s="244"/>
      <c r="BT17" s="244"/>
      <c r="BU17" s="244"/>
      <c r="BV17" s="245"/>
      <c r="BW17" s="246">
        <v>7</v>
      </c>
      <c r="BX17" s="247">
        <v>6</v>
      </c>
      <c r="BY17" s="247">
        <v>4</v>
      </c>
      <c r="BZ17" s="247">
        <v>5</v>
      </c>
      <c r="CA17" s="247">
        <v>5</v>
      </c>
      <c r="CB17" s="247">
        <v>6</v>
      </c>
      <c r="CC17" s="247">
        <v>7</v>
      </c>
      <c r="CD17" s="247">
        <v>5</v>
      </c>
      <c r="CE17" s="247">
        <v>7</v>
      </c>
      <c r="CF17" s="247">
        <v>7</v>
      </c>
      <c r="CG17" s="247">
        <v>7</v>
      </c>
      <c r="CH17" s="247">
        <v>8</v>
      </c>
      <c r="CI17" s="247"/>
      <c r="CJ17" s="247">
        <v>6</v>
      </c>
      <c r="CK17" s="247"/>
      <c r="CL17" s="247"/>
      <c r="CM17" s="247">
        <v>7</v>
      </c>
      <c r="CN17" s="248"/>
      <c r="CO17" s="249"/>
      <c r="CP17" s="250">
        <v>5</v>
      </c>
      <c r="CQ17" s="247">
        <v>3</v>
      </c>
      <c r="CR17" s="248">
        <v>6</v>
      </c>
      <c r="CS17" s="208"/>
      <c r="CT17" s="144">
        <f t="shared" si="20"/>
        <v>5.2</v>
      </c>
      <c r="CU17" s="158">
        <f t="shared" si="21"/>
        <v>32</v>
      </c>
      <c r="CV17" s="107">
        <f t="shared" si="22"/>
        <v>0</v>
      </c>
      <c r="CW17" s="93">
        <f t="shared" si="23"/>
        <v>0</v>
      </c>
      <c r="CX17" s="94">
        <f t="shared" si="24"/>
        <v>2</v>
      </c>
      <c r="CY17" s="94">
        <f t="shared" si="25"/>
        <v>3</v>
      </c>
      <c r="CZ17" s="94">
        <f t="shared" si="26"/>
        <v>4</v>
      </c>
      <c r="DA17" s="94">
        <f t="shared" si="27"/>
        <v>4</v>
      </c>
      <c r="DB17" s="94">
        <f t="shared" si="28"/>
        <v>4</v>
      </c>
      <c r="DC17" s="108">
        <f t="shared" si="29"/>
        <v>4</v>
      </c>
      <c r="DD17" s="108">
        <f t="shared" si="30"/>
        <v>5</v>
      </c>
      <c r="DE17" s="108">
        <f t="shared" si="31"/>
        <v>5</v>
      </c>
      <c r="DF17" s="108">
        <f t="shared" si="32"/>
        <v>5</v>
      </c>
      <c r="DG17" s="94">
        <f t="shared" si="33"/>
        <v>5</v>
      </c>
      <c r="DH17" s="94">
        <f t="shared" si="34"/>
        <v>5</v>
      </c>
      <c r="DI17" s="94">
        <f t="shared" si="35"/>
        <v>5</v>
      </c>
      <c r="DJ17" s="94">
        <f t="shared" si="36"/>
        <v>6</v>
      </c>
      <c r="DK17" s="94">
        <f t="shared" si="37"/>
        <v>6</v>
      </c>
      <c r="DL17" s="93">
        <f t="shared" si="38"/>
        <v>6</v>
      </c>
      <c r="DM17" s="109">
        <f t="shared" si="39"/>
        <v>15</v>
      </c>
      <c r="DN17" s="256" t="str">
        <f>IF(OR(-FLOOR(((18-COUNT($BW17:$CN17))/2),1)+DN$5&lt;1,-FLOOR(((18-COUNT($BW17:$CN17))/2),1)+DN$5&gt;COUNT($BW17:$CN17)),"",LARGE($BW17:$CN17,-FLOOR(((18-COUNT($BW17:$CN17))/2),1)+DN$5))</f>
        <v/>
      </c>
      <c r="DO17" s="257" t="str">
        <f t="shared" ref="DO17:EE17" si="43">IF(OR(-FLOOR(((18-COUNT($BW17:$CN17))/2),1)+DO$5&lt;1,-FLOOR(((18-COUNT($BW17:$CN17))/2),1)+DO$5&gt;COUNT($BW17:$CN17)),"",LARGE($BW17:$CN17,-FLOOR(((18-COUNT($BW17:$CN17))/2),1)+DO$5))</f>
        <v/>
      </c>
      <c r="DP17" s="258">
        <f t="shared" si="43"/>
        <v>4</v>
      </c>
      <c r="DQ17" s="258">
        <f t="shared" si="43"/>
        <v>5</v>
      </c>
      <c r="DR17" s="258">
        <f t="shared" si="43"/>
        <v>5</v>
      </c>
      <c r="DS17" s="258">
        <f t="shared" si="43"/>
        <v>5</v>
      </c>
      <c r="DT17" s="258">
        <f t="shared" si="43"/>
        <v>6</v>
      </c>
      <c r="DU17" s="259">
        <f t="shared" si="43"/>
        <v>6</v>
      </c>
      <c r="DV17" s="259">
        <f t="shared" si="43"/>
        <v>6</v>
      </c>
      <c r="DW17" s="259">
        <f t="shared" si="43"/>
        <v>7</v>
      </c>
      <c r="DX17" s="259">
        <f t="shared" si="43"/>
        <v>7</v>
      </c>
      <c r="DY17" s="258">
        <f t="shared" si="43"/>
        <v>7</v>
      </c>
      <c r="DZ17" s="258">
        <f t="shared" si="43"/>
        <v>7</v>
      </c>
      <c r="EA17" s="258">
        <f t="shared" si="43"/>
        <v>7</v>
      </c>
      <c r="EB17" s="258">
        <f t="shared" si="43"/>
        <v>7</v>
      </c>
      <c r="EC17" s="258">
        <f t="shared" si="43"/>
        <v>8</v>
      </c>
      <c r="ED17" s="257" t="str">
        <f t="shared" si="43"/>
        <v/>
      </c>
      <c r="EE17" s="260" t="str">
        <f t="shared" si="43"/>
        <v/>
      </c>
      <c r="EF17" s="209"/>
      <c r="EG17" s="210"/>
      <c r="EH17" s="208" t="s">
        <v>98</v>
      </c>
      <c r="EI17" s="208"/>
      <c r="EJ17" s="208"/>
      <c r="EK17" s="208"/>
      <c r="EL17" s="208"/>
      <c r="EM17" s="208"/>
      <c r="EN17" s="208"/>
      <c r="EO17" s="208"/>
      <c r="EQ17" s="211">
        <v>10</v>
      </c>
      <c r="ER17" s="211">
        <v>3</v>
      </c>
      <c r="ES17" s="146">
        <f t="shared" si="10"/>
        <v>3</v>
      </c>
      <c r="ET17" s="146">
        <f t="shared" si="11"/>
        <v>3</v>
      </c>
    </row>
    <row r="18" spans="1:150" s="211" customFormat="1" ht="15.75" customHeight="1">
      <c r="A18" s="147" t="s">
        <v>99</v>
      </c>
      <c r="B18" s="194" t="str">
        <f>$B$9</f>
        <v>VP</v>
      </c>
      <c r="C18" s="251">
        <v>1</v>
      </c>
      <c r="D18" s="151">
        <v>0.5</v>
      </c>
      <c r="E18" s="151">
        <v>2</v>
      </c>
      <c r="F18" s="151">
        <v>2</v>
      </c>
      <c r="G18" s="151">
        <v>3</v>
      </c>
      <c r="H18" s="151">
        <v>1</v>
      </c>
      <c r="I18" s="151">
        <v>1</v>
      </c>
      <c r="J18" s="151">
        <v>0.5</v>
      </c>
      <c r="K18" s="151">
        <v>1</v>
      </c>
      <c r="L18" s="151">
        <v>1</v>
      </c>
      <c r="M18" s="151">
        <v>1</v>
      </c>
      <c r="N18" s="151">
        <v>0</v>
      </c>
      <c r="O18" s="151">
        <v>2</v>
      </c>
      <c r="P18" s="151">
        <v>1</v>
      </c>
      <c r="Q18" s="151">
        <v>0</v>
      </c>
      <c r="R18" s="151">
        <v>0</v>
      </c>
      <c r="S18" s="151">
        <v>0.04</v>
      </c>
      <c r="T18" s="152">
        <v>0</v>
      </c>
      <c r="U18" s="252">
        <v>1.2</v>
      </c>
      <c r="V18" s="253">
        <v>0</v>
      </c>
      <c r="W18" s="253">
        <v>2</v>
      </c>
      <c r="X18" s="253">
        <v>2</v>
      </c>
      <c r="Y18" s="253">
        <v>3</v>
      </c>
      <c r="Z18" s="253">
        <v>1</v>
      </c>
      <c r="AA18" s="253">
        <v>1</v>
      </c>
      <c r="AB18" s="253">
        <v>0</v>
      </c>
      <c r="AC18" s="253">
        <v>0</v>
      </c>
      <c r="AD18" s="253">
        <v>0</v>
      </c>
      <c r="AE18" s="253">
        <v>0</v>
      </c>
      <c r="AF18" s="253"/>
      <c r="AG18" s="253">
        <v>2</v>
      </c>
      <c r="AH18" s="253">
        <v>1</v>
      </c>
      <c r="AI18" s="254">
        <v>0.25</v>
      </c>
      <c r="AJ18" s="253">
        <v>0.04</v>
      </c>
      <c r="AK18" s="253">
        <v>2</v>
      </c>
      <c r="AL18" s="255">
        <v>1</v>
      </c>
      <c r="AM18" s="198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200"/>
      <c r="BE18" s="201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2"/>
      <c r="BS18" s="202"/>
      <c r="BT18" s="202"/>
      <c r="BU18" s="202"/>
      <c r="BV18" s="203"/>
      <c r="BW18" s="201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2"/>
      <c r="CJ18" s="202"/>
      <c r="CK18" s="202"/>
      <c r="CL18" s="202"/>
      <c r="CM18" s="202"/>
      <c r="CN18" s="203"/>
      <c r="CO18" s="204"/>
      <c r="CP18" s="252">
        <v>1</v>
      </c>
      <c r="CQ18" s="253">
        <v>0</v>
      </c>
      <c r="CR18" s="255">
        <v>2</v>
      </c>
      <c r="CS18" s="208"/>
      <c r="CT18" s="144">
        <f t="shared" si="20"/>
        <v>0.92515151515151517</v>
      </c>
      <c r="CU18" s="158">
        <f t="shared" si="21"/>
        <v>35</v>
      </c>
      <c r="CV18" s="256">
        <f t="shared" si="22"/>
        <v>0</v>
      </c>
      <c r="CW18" s="257">
        <f t="shared" si="23"/>
        <v>0</v>
      </c>
      <c r="CX18" s="258">
        <f t="shared" si="24"/>
        <v>0</v>
      </c>
      <c r="CY18" s="258">
        <f t="shared" si="25"/>
        <v>0</v>
      </c>
      <c r="CZ18" s="258">
        <f t="shared" si="26"/>
        <v>0.04</v>
      </c>
      <c r="DA18" s="258">
        <f t="shared" si="27"/>
        <v>0.5</v>
      </c>
      <c r="DB18" s="258">
        <f t="shared" si="28"/>
        <v>0.5</v>
      </c>
      <c r="DC18" s="259">
        <f t="shared" si="29"/>
        <v>1</v>
      </c>
      <c r="DD18" s="259">
        <f t="shared" si="30"/>
        <v>1</v>
      </c>
      <c r="DE18" s="259">
        <f t="shared" si="31"/>
        <v>1</v>
      </c>
      <c r="DF18" s="259">
        <f t="shared" si="32"/>
        <v>1</v>
      </c>
      <c r="DG18" s="258">
        <f t="shared" si="33"/>
        <v>1</v>
      </c>
      <c r="DH18" s="258">
        <f t="shared" si="34"/>
        <v>1</v>
      </c>
      <c r="DI18" s="258">
        <f t="shared" si="35"/>
        <v>1</v>
      </c>
      <c r="DJ18" s="258">
        <f t="shared" si="36"/>
        <v>2</v>
      </c>
      <c r="DK18" s="258">
        <f t="shared" si="37"/>
        <v>2</v>
      </c>
      <c r="DL18" s="257">
        <f t="shared" si="38"/>
        <v>2</v>
      </c>
      <c r="DM18" s="260">
        <f t="shared" si="39"/>
        <v>3</v>
      </c>
      <c r="DN18" s="107" t="str">
        <f t="shared" ref="DN18:EE18" si="44">IF(OR(-FLOOR(((18-COUNT($U18:$AL18))/2),1)+DN$5&lt;1,-FLOOR(((18-COUNT($U18:$AL18))/2),1)+DN$5&gt;COUNT($U18:$AL18)),"",LARGE($U18:$AL18,-FLOOR(((18-COUNT($U18:$AL18))/2),1)+DN$5))</f>
        <v/>
      </c>
      <c r="DO18" s="93">
        <f t="shared" si="44"/>
        <v>0</v>
      </c>
      <c r="DP18" s="94">
        <f t="shared" si="44"/>
        <v>0</v>
      </c>
      <c r="DQ18" s="94">
        <f t="shared" si="44"/>
        <v>0</v>
      </c>
      <c r="DR18" s="94">
        <f t="shared" si="44"/>
        <v>0</v>
      </c>
      <c r="DS18" s="94">
        <f t="shared" si="44"/>
        <v>0</v>
      </c>
      <c r="DT18" s="94">
        <f t="shared" si="44"/>
        <v>0.04</v>
      </c>
      <c r="DU18" s="108">
        <f t="shared" si="44"/>
        <v>0.25</v>
      </c>
      <c r="DV18" s="108">
        <f t="shared" si="44"/>
        <v>1</v>
      </c>
      <c r="DW18" s="108">
        <f t="shared" si="44"/>
        <v>1</v>
      </c>
      <c r="DX18" s="108">
        <f t="shared" si="44"/>
        <v>1</v>
      </c>
      <c r="DY18" s="94">
        <f t="shared" si="44"/>
        <v>1</v>
      </c>
      <c r="DZ18" s="94">
        <f t="shared" si="44"/>
        <v>1.2</v>
      </c>
      <c r="EA18" s="94">
        <f t="shared" si="44"/>
        <v>2</v>
      </c>
      <c r="EB18" s="94">
        <f t="shared" si="44"/>
        <v>2</v>
      </c>
      <c r="EC18" s="94">
        <f t="shared" si="44"/>
        <v>2</v>
      </c>
      <c r="ED18" s="93">
        <f t="shared" si="44"/>
        <v>2</v>
      </c>
      <c r="EE18" s="109">
        <f t="shared" si="44"/>
        <v>3</v>
      </c>
      <c r="EF18" s="209"/>
      <c r="EG18" s="210"/>
      <c r="EH18" s="208"/>
      <c r="EI18" s="261"/>
      <c r="EJ18" s="262" t="s">
        <v>100</v>
      </c>
      <c r="EK18" s="263"/>
      <c r="EL18" s="262" t="s">
        <v>101</v>
      </c>
      <c r="EM18" s="263"/>
      <c r="EN18" s="208"/>
      <c r="EO18" s="208"/>
      <c r="EQ18" s="211">
        <v>11</v>
      </c>
      <c r="ER18" s="211">
        <v>3</v>
      </c>
      <c r="ES18" s="146">
        <f t="shared" si="10"/>
        <v>3</v>
      </c>
      <c r="ET18" s="146">
        <f t="shared" si="11"/>
        <v>2</v>
      </c>
    </row>
    <row r="19" spans="1:150" s="211" customFormat="1" ht="15.75" customHeight="1">
      <c r="A19" s="159"/>
      <c r="B19" s="212" t="str">
        <f>$B$10</f>
        <v>P</v>
      </c>
      <c r="C19" s="264">
        <v>1</v>
      </c>
      <c r="D19" s="163">
        <v>1</v>
      </c>
      <c r="E19" s="163">
        <v>2</v>
      </c>
      <c r="F19" s="163">
        <v>2</v>
      </c>
      <c r="G19" s="163">
        <v>3</v>
      </c>
      <c r="H19" s="163">
        <v>1</v>
      </c>
      <c r="I19" s="163">
        <v>1</v>
      </c>
      <c r="J19" s="163">
        <v>0.5</v>
      </c>
      <c r="K19" s="163">
        <v>1</v>
      </c>
      <c r="L19" s="163">
        <v>1</v>
      </c>
      <c r="M19" s="163">
        <v>1</v>
      </c>
      <c r="N19" s="163">
        <v>1</v>
      </c>
      <c r="O19" s="163">
        <v>2</v>
      </c>
      <c r="P19" s="163">
        <v>1</v>
      </c>
      <c r="Q19" s="163">
        <v>1</v>
      </c>
      <c r="R19" s="163">
        <v>0</v>
      </c>
      <c r="S19" s="163">
        <v>0.04</v>
      </c>
      <c r="T19" s="164">
        <v>1</v>
      </c>
      <c r="U19" s="213"/>
      <c r="V19" s="214"/>
      <c r="W19" s="214"/>
      <c r="X19" s="214"/>
      <c r="Y19" s="214"/>
      <c r="Z19" s="214"/>
      <c r="AA19" s="214"/>
      <c r="AB19" s="214"/>
      <c r="AC19" s="214"/>
      <c r="AD19" s="214"/>
      <c r="AE19" s="214"/>
      <c r="AF19" s="214"/>
      <c r="AG19" s="214"/>
      <c r="AH19" s="214"/>
      <c r="AI19" s="215"/>
      <c r="AJ19" s="214"/>
      <c r="AK19" s="214"/>
      <c r="AL19" s="216"/>
      <c r="AM19" s="1344">
        <v>4</v>
      </c>
      <c r="AN19" s="217">
        <v>0</v>
      </c>
      <c r="AO19" s="217">
        <v>2</v>
      </c>
      <c r="AP19" s="218">
        <v>2</v>
      </c>
      <c r="AQ19" s="218">
        <v>3</v>
      </c>
      <c r="AR19" s="218">
        <v>1</v>
      </c>
      <c r="AS19" s="218">
        <v>5</v>
      </c>
      <c r="AT19" s="218">
        <v>0</v>
      </c>
      <c r="AU19" s="218">
        <v>1</v>
      </c>
      <c r="AV19" s="218">
        <v>1</v>
      </c>
      <c r="AW19" s="218">
        <v>1</v>
      </c>
      <c r="AX19" s="265">
        <v>0</v>
      </c>
      <c r="AY19" s="218">
        <v>2</v>
      </c>
      <c r="AZ19" s="265">
        <v>1</v>
      </c>
      <c r="BA19" s="218">
        <v>0.25</v>
      </c>
      <c r="BB19" s="218">
        <v>1</v>
      </c>
      <c r="BC19" s="218">
        <v>0.25</v>
      </c>
      <c r="BD19" s="219">
        <v>1</v>
      </c>
      <c r="BE19" s="220"/>
      <c r="BF19" s="221"/>
      <c r="BG19" s="221"/>
      <c r="BH19" s="221"/>
      <c r="BI19" s="221"/>
      <c r="BJ19" s="221"/>
      <c r="BK19" s="221"/>
      <c r="BL19" s="221"/>
      <c r="BM19" s="221"/>
      <c r="BN19" s="221"/>
      <c r="BO19" s="221"/>
      <c r="BP19" s="221"/>
      <c r="BQ19" s="221"/>
      <c r="BR19" s="221"/>
      <c r="BS19" s="221"/>
      <c r="BT19" s="221"/>
      <c r="BU19" s="221"/>
      <c r="BV19" s="222"/>
      <c r="BW19" s="223"/>
      <c r="BX19" s="224"/>
      <c r="BY19" s="224"/>
      <c r="BZ19" s="224"/>
      <c r="CA19" s="224"/>
      <c r="CB19" s="224"/>
      <c r="CC19" s="224"/>
      <c r="CD19" s="224"/>
      <c r="CE19" s="224"/>
      <c r="CF19" s="224"/>
      <c r="CG19" s="224"/>
      <c r="CH19" s="224"/>
      <c r="CI19" s="224"/>
      <c r="CJ19" s="224"/>
      <c r="CK19" s="224"/>
      <c r="CL19" s="224"/>
      <c r="CM19" s="224"/>
      <c r="CN19" s="225"/>
      <c r="CO19" s="105"/>
      <c r="CP19" s="266">
        <v>1</v>
      </c>
      <c r="CQ19" s="267">
        <v>0</v>
      </c>
      <c r="CR19" s="268">
        <v>2</v>
      </c>
      <c r="CS19" s="208"/>
      <c r="CT19" s="144">
        <f t="shared" si="20"/>
        <v>1.2070588235294117</v>
      </c>
      <c r="CU19" s="158">
        <f t="shared" si="21"/>
        <v>36</v>
      </c>
      <c r="CV19" s="256">
        <f t="shared" si="22"/>
        <v>0</v>
      </c>
      <c r="CW19" s="257">
        <f t="shared" si="23"/>
        <v>0.04</v>
      </c>
      <c r="CX19" s="258">
        <f t="shared" si="24"/>
        <v>0.5</v>
      </c>
      <c r="CY19" s="258">
        <f t="shared" si="25"/>
        <v>1</v>
      </c>
      <c r="CZ19" s="258">
        <f t="shared" si="26"/>
        <v>1</v>
      </c>
      <c r="DA19" s="258">
        <f t="shared" si="27"/>
        <v>1</v>
      </c>
      <c r="DB19" s="258">
        <f t="shared" si="28"/>
        <v>1</v>
      </c>
      <c r="DC19" s="259">
        <f t="shared" si="29"/>
        <v>1</v>
      </c>
      <c r="DD19" s="259">
        <f t="shared" si="30"/>
        <v>1</v>
      </c>
      <c r="DE19" s="259">
        <f t="shared" si="31"/>
        <v>1</v>
      </c>
      <c r="DF19" s="259">
        <f t="shared" si="32"/>
        <v>1</v>
      </c>
      <c r="DG19" s="258">
        <f t="shared" si="33"/>
        <v>1</v>
      </c>
      <c r="DH19" s="258">
        <f t="shared" si="34"/>
        <v>1</v>
      </c>
      <c r="DI19" s="258">
        <f t="shared" si="35"/>
        <v>1</v>
      </c>
      <c r="DJ19" s="258">
        <f t="shared" si="36"/>
        <v>2</v>
      </c>
      <c r="DK19" s="258">
        <f t="shared" si="37"/>
        <v>2</v>
      </c>
      <c r="DL19" s="257">
        <f t="shared" si="38"/>
        <v>2</v>
      </c>
      <c r="DM19" s="260">
        <f t="shared" si="39"/>
        <v>3</v>
      </c>
      <c r="DN19" s="107">
        <f>IF(OR(-FLOOR(((18-COUNT($AM19:$BD19))/2),1)+DN$5&lt;1,-FLOOR(((18-COUNT($AM19:$BD19))/2),1)+DN$5&gt;COUNT($AM19:$BD19)),"",LARGE($AM19:$BD19,-FLOOR(((18-COUNT($AM19:$BD19))/2),1)+DN$5))</f>
        <v>0</v>
      </c>
      <c r="DO19" s="93">
        <f>IF(OR(-FLOOR(((18-COUNT($AM19:$BD19))/2),1)+DO$5&lt;1,-FLOOR(((18-COUNT($AM19:$BD19))/2),1)+DO$5&gt;COUNT($AM19:$BD19)),"",LARGE($AM19:$BD19,-FLOOR(((18-COUNT($AM19:$BD19))/2),1)+DO$5))</f>
        <v>0</v>
      </c>
      <c r="DP19" s="94">
        <f t="shared" ref="DP19:EE19" si="45">IF(OR(-FLOOR(((18-COUNT($AM19:$BD19))/2),1)+DP$5&lt;1,-FLOOR(((18-COUNT($AM19:$BD19))/2),1)+DP$5&gt;COUNT($AM19:$BD19)),"",LARGE($AM19:$BD19,-FLOOR(((18-COUNT($AM19:$BD19))/2),1)+DP$5))</f>
        <v>0</v>
      </c>
      <c r="DQ19" s="94">
        <f t="shared" si="45"/>
        <v>0.25</v>
      </c>
      <c r="DR19" s="94">
        <f t="shared" si="45"/>
        <v>0.25</v>
      </c>
      <c r="DS19" s="94">
        <f t="shared" si="45"/>
        <v>1</v>
      </c>
      <c r="DT19" s="94">
        <f t="shared" si="45"/>
        <v>1</v>
      </c>
      <c r="DU19" s="108">
        <f t="shared" si="45"/>
        <v>1</v>
      </c>
      <c r="DV19" s="108">
        <f t="shared" si="45"/>
        <v>1</v>
      </c>
      <c r="DW19" s="108">
        <f t="shared" si="45"/>
        <v>1</v>
      </c>
      <c r="DX19" s="108">
        <f t="shared" si="45"/>
        <v>1</v>
      </c>
      <c r="DY19" s="94">
        <f t="shared" si="45"/>
        <v>1</v>
      </c>
      <c r="DZ19" s="94">
        <f t="shared" si="45"/>
        <v>2</v>
      </c>
      <c r="EA19" s="94">
        <f t="shared" si="45"/>
        <v>2</v>
      </c>
      <c r="EB19" s="94">
        <f t="shared" si="45"/>
        <v>2</v>
      </c>
      <c r="EC19" s="94">
        <f t="shared" si="45"/>
        <v>3</v>
      </c>
      <c r="ED19" s="93">
        <f t="shared" si="45"/>
        <v>4</v>
      </c>
      <c r="EE19" s="109">
        <f t="shared" si="45"/>
        <v>5</v>
      </c>
      <c r="EF19" s="209"/>
      <c r="EG19" s="210"/>
      <c r="EH19" s="208"/>
      <c r="EI19" s="261"/>
      <c r="EJ19" s="269" t="s">
        <v>102</v>
      </c>
      <c r="EK19" s="270" t="s">
        <v>103</v>
      </c>
      <c r="EL19" s="269" t="s">
        <v>102</v>
      </c>
      <c r="EM19" s="270" t="s">
        <v>103</v>
      </c>
      <c r="EN19" s="208"/>
      <c r="EO19" s="208"/>
      <c r="EQ19" s="211">
        <v>12</v>
      </c>
      <c r="ER19" s="211">
        <v>2</v>
      </c>
      <c r="ES19" s="146">
        <f t="shared" si="10"/>
        <v>2</v>
      </c>
      <c r="ET19" s="146">
        <f t="shared" si="11"/>
        <v>2</v>
      </c>
    </row>
    <row r="20" spans="1:150" s="211" customFormat="1" ht="15.75" customHeight="1">
      <c r="A20" s="159"/>
      <c r="B20" s="212" t="str">
        <f>$B$11</f>
        <v>M</v>
      </c>
      <c r="C20" s="264">
        <v>1</v>
      </c>
      <c r="D20" s="163">
        <v>2</v>
      </c>
      <c r="E20" s="163">
        <v>2</v>
      </c>
      <c r="F20" s="163">
        <v>2</v>
      </c>
      <c r="G20" s="163">
        <v>3</v>
      </c>
      <c r="H20" s="163">
        <v>1</v>
      </c>
      <c r="I20" s="163">
        <v>1</v>
      </c>
      <c r="J20" s="163">
        <v>0.5</v>
      </c>
      <c r="K20" s="163">
        <v>1</v>
      </c>
      <c r="L20" s="163">
        <v>1</v>
      </c>
      <c r="M20" s="163">
        <v>1</v>
      </c>
      <c r="N20" s="163">
        <v>2</v>
      </c>
      <c r="O20" s="163">
        <v>2</v>
      </c>
      <c r="P20" s="163">
        <v>1</v>
      </c>
      <c r="Q20" s="163">
        <v>0</v>
      </c>
      <c r="R20" s="163">
        <v>3</v>
      </c>
      <c r="S20" s="163">
        <v>1</v>
      </c>
      <c r="T20" s="164">
        <v>2</v>
      </c>
      <c r="U20" s="228"/>
      <c r="V20" s="229"/>
      <c r="W20" s="229"/>
      <c r="X20" s="229"/>
      <c r="Y20" s="229"/>
      <c r="Z20" s="229"/>
      <c r="AA20" s="229"/>
      <c r="AB20" s="229"/>
      <c r="AC20" s="229"/>
      <c r="AD20" s="229"/>
      <c r="AE20" s="229"/>
      <c r="AF20" s="229"/>
      <c r="AG20" s="229"/>
      <c r="AH20" s="229"/>
      <c r="AI20" s="230"/>
      <c r="AJ20" s="229"/>
      <c r="AK20" s="229"/>
      <c r="AL20" s="231"/>
      <c r="AM20" s="213"/>
      <c r="AN20" s="214"/>
      <c r="AO20" s="214"/>
      <c r="AP20" s="214"/>
      <c r="AQ20" s="214"/>
      <c r="AR20" s="214"/>
      <c r="AS20" s="214"/>
      <c r="AT20" s="214"/>
      <c r="AU20" s="214"/>
      <c r="AV20" s="214"/>
      <c r="AW20" s="214"/>
      <c r="AX20" s="214"/>
      <c r="AY20" s="214"/>
      <c r="AZ20" s="214"/>
      <c r="BA20" s="214"/>
      <c r="BB20" s="214"/>
      <c r="BC20" s="214"/>
      <c r="BD20" s="216"/>
      <c r="BE20" s="232">
        <v>2</v>
      </c>
      <c r="BF20" s="233">
        <v>0.7</v>
      </c>
      <c r="BG20" s="233">
        <v>2</v>
      </c>
      <c r="BH20" s="233">
        <v>2</v>
      </c>
      <c r="BI20" s="233">
        <v>3</v>
      </c>
      <c r="BJ20" s="233">
        <v>2</v>
      </c>
      <c r="BK20" s="233">
        <v>3</v>
      </c>
      <c r="BL20" s="233">
        <v>1</v>
      </c>
      <c r="BM20" s="233">
        <v>0.5</v>
      </c>
      <c r="BN20" s="233">
        <v>4</v>
      </c>
      <c r="BO20" s="233">
        <v>1</v>
      </c>
      <c r="BP20" s="233">
        <v>1</v>
      </c>
      <c r="BQ20" s="233">
        <v>2</v>
      </c>
      <c r="BR20" s="233">
        <v>1</v>
      </c>
      <c r="BS20" s="233"/>
      <c r="BT20" s="233">
        <v>1</v>
      </c>
      <c r="BU20" s="233">
        <v>1</v>
      </c>
      <c r="BV20" s="234">
        <v>1</v>
      </c>
      <c r="BW20" s="220"/>
      <c r="BX20" s="221"/>
      <c r="BY20" s="221"/>
      <c r="BZ20" s="221"/>
      <c r="CA20" s="221"/>
      <c r="CB20" s="221"/>
      <c r="CC20" s="221"/>
      <c r="CD20" s="221"/>
      <c r="CE20" s="221"/>
      <c r="CF20" s="221"/>
      <c r="CG20" s="221"/>
      <c r="CH20" s="221"/>
      <c r="CI20" s="221"/>
      <c r="CJ20" s="221"/>
      <c r="CK20" s="221"/>
      <c r="CL20" s="221"/>
      <c r="CM20" s="221"/>
      <c r="CN20" s="222"/>
      <c r="CO20" s="105"/>
      <c r="CP20" s="266">
        <v>1</v>
      </c>
      <c r="CQ20" s="233">
        <v>0</v>
      </c>
      <c r="CR20" s="234">
        <v>2</v>
      </c>
      <c r="CS20" s="208"/>
      <c r="CT20" s="144">
        <f t="shared" si="20"/>
        <v>1.5363636363636364</v>
      </c>
      <c r="CU20" s="158">
        <f t="shared" si="21"/>
        <v>35</v>
      </c>
      <c r="CV20" s="256">
        <f t="shared" si="22"/>
        <v>0</v>
      </c>
      <c r="CW20" s="257">
        <f t="shared" si="23"/>
        <v>0.5</v>
      </c>
      <c r="CX20" s="258">
        <f t="shared" si="24"/>
        <v>1</v>
      </c>
      <c r="CY20" s="258">
        <f t="shared" si="25"/>
        <v>1</v>
      </c>
      <c r="CZ20" s="258">
        <f t="shared" si="26"/>
        <v>1</v>
      </c>
      <c r="DA20" s="258">
        <f t="shared" si="27"/>
        <v>1</v>
      </c>
      <c r="DB20" s="258">
        <f t="shared" si="28"/>
        <v>1</v>
      </c>
      <c r="DC20" s="259">
        <f t="shared" si="29"/>
        <v>1</v>
      </c>
      <c r="DD20" s="259">
        <f t="shared" si="30"/>
        <v>1</v>
      </c>
      <c r="DE20" s="259">
        <f t="shared" si="31"/>
        <v>1</v>
      </c>
      <c r="DF20" s="259">
        <f t="shared" si="32"/>
        <v>2</v>
      </c>
      <c r="DG20" s="258">
        <f t="shared" si="33"/>
        <v>2</v>
      </c>
      <c r="DH20" s="258">
        <f t="shared" si="34"/>
        <v>2</v>
      </c>
      <c r="DI20" s="258">
        <f t="shared" si="35"/>
        <v>2</v>
      </c>
      <c r="DJ20" s="258">
        <f t="shared" si="36"/>
        <v>2</v>
      </c>
      <c r="DK20" s="258">
        <f t="shared" si="37"/>
        <v>2</v>
      </c>
      <c r="DL20" s="257">
        <f t="shared" si="38"/>
        <v>3</v>
      </c>
      <c r="DM20" s="260">
        <f t="shared" si="39"/>
        <v>3</v>
      </c>
      <c r="DN20" s="107" t="str">
        <f>IF(OR(-FLOOR(((18-COUNT($BE20:$BV20))/2),1)+DN$5&lt;1,-FLOOR(((18-COUNT($BE20:$BV20))/2),1)+DN$5&gt;COUNT($BE20:$BV20)),"",LARGE($BE20:$BV20,-FLOOR(((18-COUNT($BE20:$BV20))/2),1)+DN$5))</f>
        <v/>
      </c>
      <c r="DO20" s="93">
        <f t="shared" ref="DO20:EE20" si="46">IF(OR(-FLOOR(((18-COUNT($BE20:$BV20))/2),1)+DO$5&lt;1,-FLOOR(((18-COUNT($BE20:$BV20))/2),1)+DO$5&gt;COUNT($BE20:$BV20)),"",LARGE($BE20:$BV20,-FLOOR(((18-COUNT($BE20:$BV20))/2),1)+DO$5))</f>
        <v>0.5</v>
      </c>
      <c r="DP20" s="94">
        <f t="shared" si="46"/>
        <v>0.7</v>
      </c>
      <c r="DQ20" s="94">
        <f t="shared" si="46"/>
        <v>1</v>
      </c>
      <c r="DR20" s="94">
        <f t="shared" si="46"/>
        <v>1</v>
      </c>
      <c r="DS20" s="94">
        <f t="shared" si="46"/>
        <v>1</v>
      </c>
      <c r="DT20" s="94">
        <f t="shared" si="46"/>
        <v>1</v>
      </c>
      <c r="DU20" s="108">
        <f t="shared" si="46"/>
        <v>1</v>
      </c>
      <c r="DV20" s="108">
        <f t="shared" si="46"/>
        <v>1</v>
      </c>
      <c r="DW20" s="108">
        <f t="shared" si="46"/>
        <v>1</v>
      </c>
      <c r="DX20" s="108">
        <f t="shared" si="46"/>
        <v>2</v>
      </c>
      <c r="DY20" s="94">
        <f t="shared" si="46"/>
        <v>2</v>
      </c>
      <c r="DZ20" s="94">
        <f t="shared" si="46"/>
        <v>2</v>
      </c>
      <c r="EA20" s="94">
        <f t="shared" si="46"/>
        <v>2</v>
      </c>
      <c r="EB20" s="94">
        <f t="shared" si="46"/>
        <v>2</v>
      </c>
      <c r="EC20" s="94">
        <f t="shared" si="46"/>
        <v>3</v>
      </c>
      <c r="ED20" s="93">
        <f t="shared" si="46"/>
        <v>3</v>
      </c>
      <c r="EE20" s="109">
        <f t="shared" si="46"/>
        <v>4</v>
      </c>
      <c r="EF20" s="209"/>
      <c r="EG20" s="210"/>
      <c r="EH20" s="208"/>
      <c r="EI20" s="271"/>
      <c r="EJ20" s="272"/>
      <c r="EK20" s="273" t="s">
        <v>104</v>
      </c>
      <c r="EL20" s="272"/>
      <c r="EM20" s="273" t="s">
        <v>104</v>
      </c>
      <c r="EN20" s="208"/>
      <c r="EO20" s="208"/>
      <c r="EQ20" s="211">
        <v>13</v>
      </c>
      <c r="ER20" s="211">
        <v>2</v>
      </c>
      <c r="ES20" s="146">
        <f t="shared" si="10"/>
        <v>2</v>
      </c>
      <c r="ET20" s="146">
        <f t="shared" si="11"/>
        <v>2</v>
      </c>
    </row>
    <row r="21" spans="1:150" s="211" customFormat="1" ht="15.75" customHeight="1">
      <c r="A21" s="115"/>
      <c r="B21" s="236" t="str">
        <f>$B$12</f>
        <v>BO</v>
      </c>
      <c r="C21" s="274">
        <v>1</v>
      </c>
      <c r="D21" s="237">
        <v>2</v>
      </c>
      <c r="E21" s="275">
        <v>2</v>
      </c>
      <c r="F21" s="237">
        <v>2</v>
      </c>
      <c r="G21" s="237">
        <v>3</v>
      </c>
      <c r="H21" s="237">
        <v>1</v>
      </c>
      <c r="I21" s="237">
        <v>1</v>
      </c>
      <c r="J21" s="237">
        <v>0.5</v>
      </c>
      <c r="K21" s="237">
        <v>1</v>
      </c>
      <c r="L21" s="237">
        <v>1</v>
      </c>
      <c r="M21" s="237">
        <v>1</v>
      </c>
      <c r="N21" s="237">
        <v>0</v>
      </c>
      <c r="O21" s="237">
        <v>0</v>
      </c>
      <c r="P21" s="237">
        <v>1</v>
      </c>
      <c r="Q21" s="237">
        <v>0</v>
      </c>
      <c r="R21" s="237">
        <v>0</v>
      </c>
      <c r="S21" s="237">
        <v>5</v>
      </c>
      <c r="T21" s="238">
        <v>12</v>
      </c>
      <c r="U21" s="239"/>
      <c r="V21" s="240"/>
      <c r="W21" s="240"/>
      <c r="X21" s="240"/>
      <c r="Y21" s="240"/>
      <c r="Z21" s="240"/>
      <c r="AA21" s="240"/>
      <c r="AB21" s="240"/>
      <c r="AC21" s="240"/>
      <c r="AD21" s="240"/>
      <c r="AE21" s="240"/>
      <c r="AF21" s="240"/>
      <c r="AG21" s="240"/>
      <c r="AH21" s="240"/>
      <c r="AI21" s="241"/>
      <c r="AJ21" s="240"/>
      <c r="AK21" s="240"/>
      <c r="AL21" s="242"/>
      <c r="AM21" s="239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40"/>
      <c r="AZ21" s="240"/>
      <c r="BA21" s="240"/>
      <c r="BB21" s="240"/>
      <c r="BC21" s="240"/>
      <c r="BD21" s="242"/>
      <c r="BE21" s="243"/>
      <c r="BF21" s="244"/>
      <c r="BG21" s="244"/>
      <c r="BH21" s="244"/>
      <c r="BI21" s="244"/>
      <c r="BJ21" s="244"/>
      <c r="BK21" s="244"/>
      <c r="BL21" s="244"/>
      <c r="BM21" s="244"/>
      <c r="BN21" s="244"/>
      <c r="BO21" s="244"/>
      <c r="BP21" s="244"/>
      <c r="BQ21" s="244"/>
      <c r="BR21" s="244"/>
      <c r="BS21" s="244"/>
      <c r="BT21" s="244"/>
      <c r="BU21" s="244"/>
      <c r="BV21" s="245"/>
      <c r="BW21" s="246">
        <v>3</v>
      </c>
      <c r="BX21" s="247">
        <v>2.5</v>
      </c>
      <c r="BY21" s="247">
        <v>2</v>
      </c>
      <c r="BZ21" s="247">
        <v>2</v>
      </c>
      <c r="CA21" s="247">
        <v>0</v>
      </c>
      <c r="CB21" s="247">
        <v>1</v>
      </c>
      <c r="CC21" s="247">
        <v>3</v>
      </c>
      <c r="CD21" s="247">
        <v>0.5</v>
      </c>
      <c r="CE21" s="247">
        <v>1</v>
      </c>
      <c r="CF21" s="247">
        <v>3</v>
      </c>
      <c r="CG21" s="247">
        <v>5</v>
      </c>
      <c r="CH21" s="247">
        <v>2</v>
      </c>
      <c r="CI21" s="247"/>
      <c r="CJ21" s="247">
        <v>1</v>
      </c>
      <c r="CK21" s="247"/>
      <c r="CL21" s="247"/>
      <c r="CM21" s="247">
        <v>5</v>
      </c>
      <c r="CN21" s="248"/>
      <c r="CO21" s="249"/>
      <c r="CP21" s="246">
        <v>1</v>
      </c>
      <c r="CQ21" s="247">
        <v>0</v>
      </c>
      <c r="CR21" s="248">
        <v>2</v>
      </c>
      <c r="CS21" s="208"/>
      <c r="CT21" s="144">
        <f t="shared" si="20"/>
        <v>1.75</v>
      </c>
      <c r="CU21" s="158">
        <f t="shared" si="21"/>
        <v>32</v>
      </c>
      <c r="CV21" s="256">
        <f t="shared" si="22"/>
        <v>0</v>
      </c>
      <c r="CW21" s="257">
        <f t="shared" si="23"/>
        <v>0</v>
      </c>
      <c r="CX21" s="258">
        <f t="shared" si="24"/>
        <v>0</v>
      </c>
      <c r="CY21" s="258">
        <f t="shared" si="25"/>
        <v>0</v>
      </c>
      <c r="CZ21" s="258">
        <f t="shared" si="26"/>
        <v>0.5</v>
      </c>
      <c r="DA21" s="258">
        <f t="shared" si="27"/>
        <v>1</v>
      </c>
      <c r="DB21" s="258">
        <f t="shared" si="28"/>
        <v>1</v>
      </c>
      <c r="DC21" s="259">
        <f t="shared" si="29"/>
        <v>1</v>
      </c>
      <c r="DD21" s="259">
        <f t="shared" si="30"/>
        <v>1</v>
      </c>
      <c r="DE21" s="259">
        <f t="shared" si="31"/>
        <v>1</v>
      </c>
      <c r="DF21" s="259">
        <f t="shared" si="32"/>
        <v>1</v>
      </c>
      <c r="DG21" s="258">
        <f t="shared" si="33"/>
        <v>1</v>
      </c>
      <c r="DH21" s="258">
        <f t="shared" si="34"/>
        <v>2</v>
      </c>
      <c r="DI21" s="258">
        <f t="shared" si="35"/>
        <v>2</v>
      </c>
      <c r="DJ21" s="258">
        <f t="shared" si="36"/>
        <v>2</v>
      </c>
      <c r="DK21" s="258">
        <f t="shared" si="37"/>
        <v>3</v>
      </c>
      <c r="DL21" s="257">
        <f t="shared" si="38"/>
        <v>5</v>
      </c>
      <c r="DM21" s="260">
        <f t="shared" si="39"/>
        <v>12</v>
      </c>
      <c r="DN21" s="256" t="str">
        <f>IF(OR(-FLOOR(((18-COUNT($BW21:$CN21))/2),1)+DN$5&lt;1,-FLOOR(((18-COUNT($BW21:$CN21))/2),1)+DN$5&gt;COUNT($BW21:$CN21)),"",LARGE($BW21:$CN21,-FLOOR(((18-COUNT($BW21:$CN21))/2),1)+DN$5))</f>
        <v/>
      </c>
      <c r="DO21" s="257" t="str">
        <f t="shared" ref="DO21:EE21" si="47">IF(OR(-FLOOR(((18-COUNT($BW21:$CN21))/2),1)+DO$5&lt;1,-FLOOR(((18-COUNT($BW21:$CN21))/2),1)+DO$5&gt;COUNT($BW21:$CN21)),"",LARGE($BW21:$CN21,-FLOOR(((18-COUNT($BW21:$CN21))/2),1)+DO$5))</f>
        <v/>
      </c>
      <c r="DP21" s="258">
        <f t="shared" si="47"/>
        <v>0</v>
      </c>
      <c r="DQ21" s="258">
        <f t="shared" si="47"/>
        <v>0.5</v>
      </c>
      <c r="DR21" s="258">
        <f t="shared" si="47"/>
        <v>1</v>
      </c>
      <c r="DS21" s="258">
        <f t="shared" si="47"/>
        <v>1</v>
      </c>
      <c r="DT21" s="258">
        <f t="shared" si="47"/>
        <v>1</v>
      </c>
      <c r="DU21" s="259">
        <f t="shared" si="47"/>
        <v>2</v>
      </c>
      <c r="DV21" s="259">
        <f t="shared" si="47"/>
        <v>2</v>
      </c>
      <c r="DW21" s="259">
        <f t="shared" si="47"/>
        <v>2</v>
      </c>
      <c r="DX21" s="259">
        <f t="shared" si="47"/>
        <v>2.5</v>
      </c>
      <c r="DY21" s="258">
        <f t="shared" si="47"/>
        <v>3</v>
      </c>
      <c r="DZ21" s="258">
        <f t="shared" si="47"/>
        <v>3</v>
      </c>
      <c r="EA21" s="258">
        <f t="shared" si="47"/>
        <v>3</v>
      </c>
      <c r="EB21" s="258">
        <f t="shared" si="47"/>
        <v>5</v>
      </c>
      <c r="EC21" s="258">
        <f t="shared" si="47"/>
        <v>5</v>
      </c>
      <c r="ED21" s="257" t="str">
        <f t="shared" si="47"/>
        <v/>
      </c>
      <c r="EE21" s="260" t="str">
        <f t="shared" si="47"/>
        <v/>
      </c>
      <c r="EF21" s="209"/>
      <c r="EG21" s="210"/>
      <c r="EH21" s="276" t="s">
        <v>93</v>
      </c>
      <c r="EI21" s="277">
        <f>CP9</f>
        <v>0.49</v>
      </c>
      <c r="EJ21" s="278">
        <f>CP18-CP22</f>
        <v>0.5</v>
      </c>
      <c r="EK21" s="279">
        <f>EI21*EJ21*100</f>
        <v>24.5</v>
      </c>
      <c r="EL21" s="278"/>
      <c r="EM21" s="279"/>
      <c r="EN21" s="208"/>
      <c r="EO21" s="208"/>
      <c r="EQ21" s="211">
        <v>14</v>
      </c>
      <c r="ER21" s="211">
        <v>1</v>
      </c>
      <c r="ES21" s="146">
        <f t="shared" si="10"/>
        <v>1</v>
      </c>
      <c r="ET21" s="146">
        <f t="shared" si="11"/>
        <v>2</v>
      </c>
    </row>
    <row r="22" spans="1:150" s="211" customFormat="1" ht="15.75" customHeight="1">
      <c r="A22" s="147" t="s">
        <v>105</v>
      </c>
      <c r="B22" s="194" t="str">
        <f>$B$9</f>
        <v>VP</v>
      </c>
      <c r="C22" s="251">
        <v>1</v>
      </c>
      <c r="D22" s="151">
        <v>0.5</v>
      </c>
      <c r="E22" s="151">
        <v>2</v>
      </c>
      <c r="F22" s="151">
        <v>2</v>
      </c>
      <c r="G22" s="151">
        <v>3</v>
      </c>
      <c r="H22" s="151">
        <v>1</v>
      </c>
      <c r="I22" s="151">
        <v>1</v>
      </c>
      <c r="J22" s="151">
        <v>0.5</v>
      </c>
      <c r="K22" s="151">
        <v>0.5</v>
      </c>
      <c r="L22" s="151">
        <v>1</v>
      </c>
      <c r="M22" s="151">
        <v>1</v>
      </c>
      <c r="N22" s="151">
        <v>0</v>
      </c>
      <c r="O22" s="151">
        <v>2</v>
      </c>
      <c r="P22" s="151">
        <v>0</v>
      </c>
      <c r="Q22" s="151">
        <v>0</v>
      </c>
      <c r="R22" s="151">
        <v>0</v>
      </c>
      <c r="S22" s="151"/>
      <c r="T22" s="152">
        <v>0</v>
      </c>
      <c r="U22" s="252">
        <v>0</v>
      </c>
      <c r="V22" s="253">
        <v>0</v>
      </c>
      <c r="W22" s="253">
        <v>1</v>
      </c>
      <c r="X22" s="253">
        <v>0</v>
      </c>
      <c r="Y22" s="253">
        <v>1</v>
      </c>
      <c r="Z22" s="253">
        <v>0.5</v>
      </c>
      <c r="AA22" s="253">
        <v>1</v>
      </c>
      <c r="AB22" s="253">
        <v>0</v>
      </c>
      <c r="AC22" s="253">
        <v>0</v>
      </c>
      <c r="AD22" s="253">
        <v>0</v>
      </c>
      <c r="AE22" s="253">
        <v>0</v>
      </c>
      <c r="AF22" s="253"/>
      <c r="AG22" s="253">
        <v>0</v>
      </c>
      <c r="AH22" s="253">
        <v>0</v>
      </c>
      <c r="AI22" s="254">
        <v>0.25</v>
      </c>
      <c r="AJ22" s="253">
        <v>0.04</v>
      </c>
      <c r="AK22" s="253">
        <v>2</v>
      </c>
      <c r="AL22" s="255">
        <v>1</v>
      </c>
      <c r="AM22" s="198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200"/>
      <c r="BE22" s="201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2"/>
      <c r="BS22" s="202"/>
      <c r="BT22" s="202"/>
      <c r="BU22" s="202"/>
      <c r="BV22" s="203"/>
      <c r="BW22" s="201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2"/>
      <c r="CJ22" s="202"/>
      <c r="CK22" s="202"/>
      <c r="CL22" s="202"/>
      <c r="CM22" s="202"/>
      <c r="CN22" s="203"/>
      <c r="CO22" s="204"/>
      <c r="CP22" s="252">
        <v>0.5</v>
      </c>
      <c r="CQ22" s="253">
        <v>0</v>
      </c>
      <c r="CR22" s="255">
        <v>2</v>
      </c>
      <c r="CS22" s="208"/>
      <c r="CT22" s="144">
        <f t="shared" si="20"/>
        <v>0.60281249999999997</v>
      </c>
      <c r="CU22" s="158">
        <f t="shared" si="21"/>
        <v>34</v>
      </c>
      <c r="CV22" s="256" t="str">
        <f t="shared" si="22"/>
        <v/>
      </c>
      <c r="CW22" s="257">
        <f t="shared" si="23"/>
        <v>0</v>
      </c>
      <c r="CX22" s="258">
        <f t="shared" si="24"/>
        <v>0</v>
      </c>
      <c r="CY22" s="258">
        <f t="shared" si="25"/>
        <v>0</v>
      </c>
      <c r="CZ22" s="258">
        <f t="shared" si="26"/>
        <v>0</v>
      </c>
      <c r="DA22" s="258">
        <f t="shared" si="27"/>
        <v>0</v>
      </c>
      <c r="DB22" s="258">
        <f t="shared" si="28"/>
        <v>0.5</v>
      </c>
      <c r="DC22" s="259">
        <f t="shared" si="29"/>
        <v>0.5</v>
      </c>
      <c r="DD22" s="259">
        <f t="shared" si="30"/>
        <v>0.5</v>
      </c>
      <c r="DE22" s="259">
        <f t="shared" si="31"/>
        <v>1</v>
      </c>
      <c r="DF22" s="259">
        <f t="shared" si="32"/>
        <v>1</v>
      </c>
      <c r="DG22" s="258">
        <f t="shared" si="33"/>
        <v>1</v>
      </c>
      <c r="DH22" s="258">
        <f t="shared" si="34"/>
        <v>1</v>
      </c>
      <c r="DI22" s="258">
        <f t="shared" si="35"/>
        <v>1</v>
      </c>
      <c r="DJ22" s="258">
        <f t="shared" si="36"/>
        <v>2</v>
      </c>
      <c r="DK22" s="258">
        <f t="shared" si="37"/>
        <v>2</v>
      </c>
      <c r="DL22" s="257">
        <f t="shared" si="38"/>
        <v>2</v>
      </c>
      <c r="DM22" s="260">
        <f t="shared" si="39"/>
        <v>3</v>
      </c>
      <c r="DN22" s="107" t="str">
        <f t="shared" ref="DN22:EE22" si="48">IF(OR(-FLOOR(((18-COUNT($U22:$AL22))/2),1)+DN$5&lt;1,-FLOOR(((18-COUNT($U22:$AL22))/2),1)+DN$5&gt;COUNT($U22:$AL22)),"",LARGE($U22:$AL22,-FLOOR(((18-COUNT($U22:$AL22))/2),1)+DN$5))</f>
        <v/>
      </c>
      <c r="DO22" s="93">
        <f t="shared" si="48"/>
        <v>0</v>
      </c>
      <c r="DP22" s="94">
        <f t="shared" si="48"/>
        <v>0</v>
      </c>
      <c r="DQ22" s="94">
        <f t="shared" si="48"/>
        <v>0</v>
      </c>
      <c r="DR22" s="94">
        <f t="shared" si="48"/>
        <v>0</v>
      </c>
      <c r="DS22" s="94">
        <f t="shared" si="48"/>
        <v>0</v>
      </c>
      <c r="DT22" s="94">
        <f t="shared" si="48"/>
        <v>0</v>
      </c>
      <c r="DU22" s="108">
        <f t="shared" si="48"/>
        <v>0</v>
      </c>
      <c r="DV22" s="108">
        <f t="shared" si="48"/>
        <v>0</v>
      </c>
      <c r="DW22" s="108">
        <f t="shared" si="48"/>
        <v>0</v>
      </c>
      <c r="DX22" s="108">
        <f t="shared" si="48"/>
        <v>0.04</v>
      </c>
      <c r="DY22" s="94">
        <f t="shared" si="48"/>
        <v>0.25</v>
      </c>
      <c r="DZ22" s="94">
        <f t="shared" si="48"/>
        <v>0.5</v>
      </c>
      <c r="EA22" s="94">
        <f t="shared" si="48"/>
        <v>1</v>
      </c>
      <c r="EB22" s="94">
        <f t="shared" si="48"/>
        <v>1</v>
      </c>
      <c r="EC22" s="94">
        <f t="shared" si="48"/>
        <v>1</v>
      </c>
      <c r="ED22" s="93">
        <f t="shared" si="48"/>
        <v>1</v>
      </c>
      <c r="EE22" s="109">
        <f t="shared" si="48"/>
        <v>2</v>
      </c>
      <c r="EF22" s="209"/>
      <c r="EG22" s="210"/>
      <c r="EH22" s="276" t="s">
        <v>94</v>
      </c>
      <c r="EI22" s="277">
        <f>CP10</f>
        <v>0.25</v>
      </c>
      <c r="EJ22" s="278">
        <f>CP19-CP23</f>
        <v>0</v>
      </c>
      <c r="EK22" s="279">
        <f>EI22*EJ22*100</f>
        <v>0</v>
      </c>
      <c r="EL22" s="278"/>
      <c r="EM22" s="279"/>
      <c r="EN22" s="208"/>
      <c r="EO22" s="208"/>
      <c r="EQ22" s="211">
        <v>15</v>
      </c>
      <c r="ER22" s="211">
        <v>1</v>
      </c>
      <c r="ES22" s="146">
        <f t="shared" si="10"/>
        <v>1</v>
      </c>
      <c r="ET22" s="146">
        <f t="shared" si="11"/>
        <v>2</v>
      </c>
    </row>
    <row r="23" spans="1:150" s="211" customFormat="1" ht="15.75" customHeight="1">
      <c r="A23" s="159"/>
      <c r="B23" s="212" t="str">
        <f>$B$10</f>
        <v>P</v>
      </c>
      <c r="C23" s="264">
        <v>1</v>
      </c>
      <c r="D23" s="163">
        <v>1</v>
      </c>
      <c r="E23" s="163">
        <v>2</v>
      </c>
      <c r="F23" s="163">
        <v>2</v>
      </c>
      <c r="G23" s="163">
        <v>3</v>
      </c>
      <c r="H23" s="163">
        <v>1</v>
      </c>
      <c r="I23" s="163">
        <v>1</v>
      </c>
      <c r="J23" s="163">
        <v>0.5</v>
      </c>
      <c r="K23" s="163">
        <v>0.5</v>
      </c>
      <c r="L23" s="163">
        <v>1</v>
      </c>
      <c r="M23" s="163">
        <v>1</v>
      </c>
      <c r="N23" s="163">
        <v>1</v>
      </c>
      <c r="O23" s="163">
        <v>2</v>
      </c>
      <c r="P23" s="163">
        <v>0</v>
      </c>
      <c r="Q23" s="163">
        <v>1</v>
      </c>
      <c r="R23" s="163">
        <v>0</v>
      </c>
      <c r="S23" s="163"/>
      <c r="T23" s="164">
        <v>1</v>
      </c>
      <c r="U23" s="213"/>
      <c r="V23" s="214"/>
      <c r="W23" s="214"/>
      <c r="X23" s="214"/>
      <c r="Y23" s="214"/>
      <c r="Z23" s="214"/>
      <c r="AA23" s="214"/>
      <c r="AB23" s="214"/>
      <c r="AC23" s="214"/>
      <c r="AD23" s="214"/>
      <c r="AE23" s="214"/>
      <c r="AF23" s="214"/>
      <c r="AG23" s="214"/>
      <c r="AH23" s="214"/>
      <c r="AI23" s="215"/>
      <c r="AJ23" s="214"/>
      <c r="AK23" s="214"/>
      <c r="AL23" s="216"/>
      <c r="AM23" s="1344">
        <v>0</v>
      </c>
      <c r="AN23" s="217">
        <v>0</v>
      </c>
      <c r="AO23" s="217">
        <v>1.5</v>
      </c>
      <c r="AP23" s="218">
        <v>0</v>
      </c>
      <c r="AQ23" s="218">
        <v>3</v>
      </c>
      <c r="AR23" s="218">
        <v>1</v>
      </c>
      <c r="AS23" s="218">
        <v>0</v>
      </c>
      <c r="AT23" s="218">
        <v>0</v>
      </c>
      <c r="AU23" s="218">
        <v>1</v>
      </c>
      <c r="AV23" s="218">
        <v>1</v>
      </c>
      <c r="AW23" s="218">
        <v>1</v>
      </c>
      <c r="AX23" s="265">
        <v>0</v>
      </c>
      <c r="AY23" s="218">
        <v>1</v>
      </c>
      <c r="AZ23" s="265">
        <v>0</v>
      </c>
      <c r="BA23" s="218">
        <v>0.25</v>
      </c>
      <c r="BB23" s="218">
        <v>1</v>
      </c>
      <c r="BC23" s="218">
        <v>0.25</v>
      </c>
      <c r="BD23" s="219">
        <v>1</v>
      </c>
      <c r="BE23" s="220"/>
      <c r="BF23" s="221"/>
      <c r="BG23" s="221"/>
      <c r="BH23" s="221"/>
      <c r="BI23" s="221"/>
      <c r="BJ23" s="221"/>
      <c r="BK23" s="221"/>
      <c r="BL23" s="221"/>
      <c r="BM23" s="221"/>
      <c r="BN23" s="221"/>
      <c r="BO23" s="221"/>
      <c r="BP23" s="221"/>
      <c r="BQ23" s="221"/>
      <c r="BR23" s="221"/>
      <c r="BS23" s="221"/>
      <c r="BT23" s="221"/>
      <c r="BU23" s="221"/>
      <c r="BV23" s="222"/>
      <c r="BW23" s="223"/>
      <c r="BX23" s="224"/>
      <c r="BY23" s="224"/>
      <c r="BZ23" s="224"/>
      <c r="CA23" s="224"/>
      <c r="CB23" s="224"/>
      <c r="CC23" s="224"/>
      <c r="CD23" s="224"/>
      <c r="CE23" s="224"/>
      <c r="CF23" s="224"/>
      <c r="CG23" s="224"/>
      <c r="CH23" s="224"/>
      <c r="CI23" s="224"/>
      <c r="CJ23" s="224"/>
      <c r="CK23" s="224"/>
      <c r="CL23" s="224"/>
      <c r="CM23" s="224"/>
      <c r="CN23" s="225"/>
      <c r="CO23" s="105"/>
      <c r="CP23" s="266">
        <v>1</v>
      </c>
      <c r="CQ23" s="267">
        <v>0</v>
      </c>
      <c r="CR23" s="268">
        <v>2</v>
      </c>
      <c r="CS23" s="208"/>
      <c r="CT23" s="144">
        <f t="shared" si="20"/>
        <v>0.84848484848484851</v>
      </c>
      <c r="CU23" s="158">
        <f t="shared" si="21"/>
        <v>35</v>
      </c>
      <c r="CV23" s="256" t="str">
        <f t="shared" si="22"/>
        <v/>
      </c>
      <c r="CW23" s="257">
        <f t="shared" si="23"/>
        <v>0</v>
      </c>
      <c r="CX23" s="258">
        <f t="shared" si="24"/>
        <v>0</v>
      </c>
      <c r="CY23" s="258">
        <f t="shared" si="25"/>
        <v>0.5</v>
      </c>
      <c r="CZ23" s="258">
        <f t="shared" si="26"/>
        <v>0.5</v>
      </c>
      <c r="DA23" s="258">
        <f t="shared" si="27"/>
        <v>1</v>
      </c>
      <c r="DB23" s="258">
        <f t="shared" si="28"/>
        <v>1</v>
      </c>
      <c r="DC23" s="259">
        <f t="shared" si="29"/>
        <v>1</v>
      </c>
      <c r="DD23" s="259">
        <f t="shared" si="30"/>
        <v>1</v>
      </c>
      <c r="DE23" s="259">
        <f t="shared" si="31"/>
        <v>1</v>
      </c>
      <c r="DF23" s="259">
        <f t="shared" si="32"/>
        <v>1</v>
      </c>
      <c r="DG23" s="258">
        <f t="shared" si="33"/>
        <v>1</v>
      </c>
      <c r="DH23" s="258">
        <f t="shared" si="34"/>
        <v>1</v>
      </c>
      <c r="DI23" s="258">
        <f t="shared" si="35"/>
        <v>1</v>
      </c>
      <c r="DJ23" s="258">
        <f t="shared" si="36"/>
        <v>2</v>
      </c>
      <c r="DK23" s="258">
        <f t="shared" si="37"/>
        <v>2</v>
      </c>
      <c r="DL23" s="257">
        <f t="shared" si="38"/>
        <v>2</v>
      </c>
      <c r="DM23" s="260">
        <f t="shared" si="39"/>
        <v>3</v>
      </c>
      <c r="DN23" s="107">
        <f>IF(OR(-FLOOR(((18-COUNT($AM23:$BD23))/2),1)+DN$5&lt;1,-FLOOR(((18-COUNT($AM23:$BD23))/2),1)+DN$5&gt;COUNT($AM23:$BD23)),"",LARGE($AM23:$BD23,-FLOOR(((18-COUNT($AM23:$BD23))/2),1)+DN$5))</f>
        <v>0</v>
      </c>
      <c r="DO23" s="93">
        <f>IF(OR(-FLOOR(((18-COUNT($AM23:$BD23))/2),1)+DO$5&lt;1,-FLOOR(((18-COUNT($AM23:$BD23))/2),1)+DO$5&gt;COUNT($AM23:$BD23)),"",LARGE($AM23:$BD23,-FLOOR(((18-COUNT($AM23:$BD23))/2),1)+DO$5))</f>
        <v>0</v>
      </c>
      <c r="DP23" s="94">
        <f t="shared" ref="DP23:EE23" si="49">IF(OR(-FLOOR(((18-COUNT($AM23:$BD23))/2),1)+DP$5&lt;1,-FLOOR(((18-COUNT($AM23:$BD23))/2),1)+DP$5&gt;COUNT($AM23:$BD23)),"",LARGE($AM23:$BD23,-FLOOR(((18-COUNT($AM23:$BD23))/2),1)+DP$5))</f>
        <v>0</v>
      </c>
      <c r="DQ23" s="94">
        <f t="shared" si="49"/>
        <v>0</v>
      </c>
      <c r="DR23" s="94">
        <f t="shared" si="49"/>
        <v>0</v>
      </c>
      <c r="DS23" s="94">
        <f t="shared" si="49"/>
        <v>0</v>
      </c>
      <c r="DT23" s="94">
        <f t="shared" si="49"/>
        <v>0</v>
      </c>
      <c r="DU23" s="108">
        <f t="shared" si="49"/>
        <v>0.25</v>
      </c>
      <c r="DV23" s="108">
        <f t="shared" si="49"/>
        <v>0.25</v>
      </c>
      <c r="DW23" s="108">
        <f t="shared" si="49"/>
        <v>1</v>
      </c>
      <c r="DX23" s="108">
        <f t="shared" si="49"/>
        <v>1</v>
      </c>
      <c r="DY23" s="94">
        <f t="shared" si="49"/>
        <v>1</v>
      </c>
      <c r="DZ23" s="94">
        <f t="shared" si="49"/>
        <v>1</v>
      </c>
      <c r="EA23" s="94">
        <f t="shared" si="49"/>
        <v>1</v>
      </c>
      <c r="EB23" s="94">
        <f t="shared" si="49"/>
        <v>1</v>
      </c>
      <c r="EC23" s="94">
        <f t="shared" si="49"/>
        <v>1</v>
      </c>
      <c r="ED23" s="93">
        <f t="shared" si="49"/>
        <v>1.5</v>
      </c>
      <c r="EE23" s="109">
        <f t="shared" si="49"/>
        <v>3</v>
      </c>
      <c r="EF23" s="209"/>
      <c r="EG23" s="210"/>
      <c r="EH23" s="276" t="s">
        <v>95</v>
      </c>
      <c r="EI23" s="277">
        <f>CP11</f>
        <v>0.18</v>
      </c>
      <c r="EJ23" s="278"/>
      <c r="EK23" s="279"/>
      <c r="EL23" s="278">
        <f>CP24-CP20</f>
        <v>0</v>
      </c>
      <c r="EM23" s="279">
        <f>EI23*EL23*100</f>
        <v>0</v>
      </c>
      <c r="EN23" s="208"/>
      <c r="EO23" s="208"/>
      <c r="EQ23" s="211">
        <v>16</v>
      </c>
      <c r="ER23" s="211">
        <v>0</v>
      </c>
      <c r="ES23" s="146">
        <f t="shared" si="10"/>
        <v>0</v>
      </c>
      <c r="ET23" s="146">
        <f t="shared" si="11"/>
        <v>2</v>
      </c>
    </row>
    <row r="24" spans="1:150" s="211" customFormat="1" ht="15.75" customHeight="1">
      <c r="A24" s="159"/>
      <c r="B24" s="212" t="str">
        <f>$B$11</f>
        <v>M</v>
      </c>
      <c r="C24" s="264">
        <v>1</v>
      </c>
      <c r="D24" s="163">
        <v>2</v>
      </c>
      <c r="E24" s="163">
        <v>2</v>
      </c>
      <c r="F24" s="163">
        <v>2</v>
      </c>
      <c r="G24" s="163">
        <v>3</v>
      </c>
      <c r="H24" s="163">
        <v>1</v>
      </c>
      <c r="I24" s="163">
        <v>1</v>
      </c>
      <c r="J24" s="163">
        <v>0.5</v>
      </c>
      <c r="K24" s="163">
        <v>1</v>
      </c>
      <c r="L24" s="163">
        <v>1</v>
      </c>
      <c r="M24" s="163">
        <v>1</v>
      </c>
      <c r="N24" s="163">
        <v>2</v>
      </c>
      <c r="O24" s="163">
        <v>2</v>
      </c>
      <c r="P24" s="163">
        <v>1</v>
      </c>
      <c r="Q24" s="163">
        <v>0</v>
      </c>
      <c r="R24" s="163">
        <v>3</v>
      </c>
      <c r="S24" s="163">
        <v>1</v>
      </c>
      <c r="T24" s="164">
        <v>2</v>
      </c>
      <c r="U24" s="228"/>
      <c r="V24" s="229"/>
      <c r="W24" s="229"/>
      <c r="X24" s="229"/>
      <c r="Y24" s="229"/>
      <c r="Z24" s="229"/>
      <c r="AA24" s="229"/>
      <c r="AB24" s="229"/>
      <c r="AC24" s="229"/>
      <c r="AD24" s="229"/>
      <c r="AE24" s="229"/>
      <c r="AF24" s="229"/>
      <c r="AG24" s="229"/>
      <c r="AH24" s="229"/>
      <c r="AI24" s="230"/>
      <c r="AJ24" s="229"/>
      <c r="AK24" s="229"/>
      <c r="AL24" s="231"/>
      <c r="AM24" s="213"/>
      <c r="AN24" s="214"/>
      <c r="AO24" s="214"/>
      <c r="AP24" s="214"/>
      <c r="AQ24" s="214"/>
      <c r="AR24" s="214"/>
      <c r="AS24" s="214"/>
      <c r="AT24" s="214"/>
      <c r="AU24" s="214"/>
      <c r="AV24" s="214"/>
      <c r="AW24" s="214"/>
      <c r="AX24" s="214"/>
      <c r="AY24" s="214"/>
      <c r="AZ24" s="214"/>
      <c r="BA24" s="214"/>
      <c r="BB24" s="214"/>
      <c r="BC24" s="214"/>
      <c r="BD24" s="216"/>
      <c r="BE24" s="232">
        <v>0</v>
      </c>
      <c r="BF24" s="233">
        <v>0</v>
      </c>
      <c r="BG24" s="233">
        <v>2</v>
      </c>
      <c r="BH24" s="233">
        <v>0</v>
      </c>
      <c r="BI24" s="233">
        <v>3</v>
      </c>
      <c r="BJ24" s="233">
        <v>0</v>
      </c>
      <c r="BK24" s="233">
        <v>2</v>
      </c>
      <c r="BL24" s="233">
        <v>1</v>
      </c>
      <c r="BM24" s="233">
        <v>0.5</v>
      </c>
      <c r="BN24" s="233">
        <v>2</v>
      </c>
      <c r="BO24" s="233">
        <v>0.5</v>
      </c>
      <c r="BP24" s="233">
        <v>1</v>
      </c>
      <c r="BQ24" s="233">
        <v>2</v>
      </c>
      <c r="BR24" s="233">
        <v>1</v>
      </c>
      <c r="BS24" s="233"/>
      <c r="BT24" s="233">
        <v>1</v>
      </c>
      <c r="BU24" s="233">
        <v>1</v>
      </c>
      <c r="BV24" s="234">
        <v>1</v>
      </c>
      <c r="BW24" s="220"/>
      <c r="BX24" s="221"/>
      <c r="BY24" s="221"/>
      <c r="BZ24" s="221"/>
      <c r="CA24" s="221"/>
      <c r="CB24" s="221"/>
      <c r="CC24" s="221"/>
      <c r="CD24" s="221"/>
      <c r="CE24" s="221"/>
      <c r="CF24" s="221"/>
      <c r="CG24" s="221"/>
      <c r="CH24" s="221"/>
      <c r="CI24" s="221"/>
      <c r="CJ24" s="221"/>
      <c r="CK24" s="221"/>
      <c r="CL24" s="221"/>
      <c r="CM24" s="221"/>
      <c r="CN24" s="222"/>
      <c r="CO24" s="105"/>
      <c r="CP24" s="266">
        <v>1</v>
      </c>
      <c r="CQ24" s="233">
        <v>0</v>
      </c>
      <c r="CR24" s="234">
        <v>2</v>
      </c>
      <c r="CS24" s="208"/>
      <c r="CT24" s="144">
        <f t="shared" si="20"/>
        <v>1.2575757575757576</v>
      </c>
      <c r="CU24" s="158">
        <f t="shared" si="21"/>
        <v>35</v>
      </c>
      <c r="CV24" s="256">
        <f t="shared" si="22"/>
        <v>0</v>
      </c>
      <c r="CW24" s="257">
        <f t="shared" si="23"/>
        <v>0.5</v>
      </c>
      <c r="CX24" s="258">
        <f t="shared" si="24"/>
        <v>1</v>
      </c>
      <c r="CY24" s="258">
        <f t="shared" si="25"/>
        <v>1</v>
      </c>
      <c r="CZ24" s="258">
        <f t="shared" si="26"/>
        <v>1</v>
      </c>
      <c r="DA24" s="258">
        <f t="shared" si="27"/>
        <v>1</v>
      </c>
      <c r="DB24" s="258">
        <f t="shared" si="28"/>
        <v>1</v>
      </c>
      <c r="DC24" s="259">
        <f t="shared" si="29"/>
        <v>1</v>
      </c>
      <c r="DD24" s="259">
        <f t="shared" si="30"/>
        <v>1</v>
      </c>
      <c r="DE24" s="259">
        <f t="shared" si="31"/>
        <v>1</v>
      </c>
      <c r="DF24" s="259">
        <f t="shared" si="32"/>
        <v>2</v>
      </c>
      <c r="DG24" s="258">
        <f t="shared" si="33"/>
        <v>2</v>
      </c>
      <c r="DH24" s="258">
        <f t="shared" si="34"/>
        <v>2</v>
      </c>
      <c r="DI24" s="258">
        <f t="shared" si="35"/>
        <v>2</v>
      </c>
      <c r="DJ24" s="258">
        <f t="shared" si="36"/>
        <v>2</v>
      </c>
      <c r="DK24" s="258">
        <f t="shared" si="37"/>
        <v>2</v>
      </c>
      <c r="DL24" s="257">
        <f t="shared" si="38"/>
        <v>3</v>
      </c>
      <c r="DM24" s="260">
        <f t="shared" si="39"/>
        <v>3</v>
      </c>
      <c r="DN24" s="107" t="str">
        <f>IF(OR(-FLOOR(((18-COUNT($BE24:$BV24))/2),1)+DN$5&lt;1,-FLOOR(((18-COUNT($BE24:$BV24))/2),1)+DN$5&gt;COUNT($BE24:$BV24)),"",LARGE($BE24:$BV24,-FLOOR(((18-COUNT($BE24:$BV24))/2),1)+DN$5))</f>
        <v/>
      </c>
      <c r="DO24" s="93">
        <f t="shared" ref="DO24:EE24" si="50">IF(OR(-FLOOR(((18-COUNT($BE24:$BV24))/2),1)+DO$5&lt;1,-FLOOR(((18-COUNT($BE24:$BV24))/2),1)+DO$5&gt;COUNT($BE24:$BV24)),"",LARGE($BE24:$BV24,-FLOOR(((18-COUNT($BE24:$BV24))/2),1)+DO$5))</f>
        <v>0</v>
      </c>
      <c r="DP24" s="94">
        <f t="shared" si="50"/>
        <v>0</v>
      </c>
      <c r="DQ24" s="94">
        <f t="shared" si="50"/>
        <v>0</v>
      </c>
      <c r="DR24" s="94">
        <f t="shared" si="50"/>
        <v>0</v>
      </c>
      <c r="DS24" s="94">
        <f t="shared" si="50"/>
        <v>0.5</v>
      </c>
      <c r="DT24" s="94">
        <f t="shared" si="50"/>
        <v>0.5</v>
      </c>
      <c r="DU24" s="108">
        <f t="shared" si="50"/>
        <v>1</v>
      </c>
      <c r="DV24" s="108">
        <f t="shared" si="50"/>
        <v>1</v>
      </c>
      <c r="DW24" s="108">
        <f t="shared" si="50"/>
        <v>1</v>
      </c>
      <c r="DX24" s="108">
        <f t="shared" si="50"/>
        <v>1</v>
      </c>
      <c r="DY24" s="94">
        <f t="shared" si="50"/>
        <v>1</v>
      </c>
      <c r="DZ24" s="94">
        <f t="shared" si="50"/>
        <v>1</v>
      </c>
      <c r="EA24" s="94">
        <f t="shared" si="50"/>
        <v>2</v>
      </c>
      <c r="EB24" s="94">
        <f t="shared" si="50"/>
        <v>2</v>
      </c>
      <c r="EC24" s="94">
        <f t="shared" si="50"/>
        <v>2</v>
      </c>
      <c r="ED24" s="93">
        <f t="shared" si="50"/>
        <v>2</v>
      </c>
      <c r="EE24" s="109">
        <f t="shared" si="50"/>
        <v>3</v>
      </c>
      <c r="EF24" s="209"/>
      <c r="EG24" s="210"/>
      <c r="EH24" s="276" t="s">
        <v>106</v>
      </c>
      <c r="EI24" s="277">
        <f>CP12</f>
        <v>0.08</v>
      </c>
      <c r="EJ24" s="278"/>
      <c r="EK24" s="279"/>
      <c r="EL24" s="278">
        <f>CP25-CP21</f>
        <v>0</v>
      </c>
      <c r="EM24" s="279">
        <f>EI24*EL24*100</f>
        <v>0</v>
      </c>
      <c r="EN24" s="208"/>
      <c r="EO24" s="208"/>
      <c r="EQ24" s="211">
        <v>17</v>
      </c>
      <c r="ER24" s="211">
        <v>0</v>
      </c>
      <c r="ES24" s="146">
        <f t="shared" si="10"/>
        <v>0</v>
      </c>
      <c r="ET24" s="146">
        <f t="shared" si="11"/>
        <v>2</v>
      </c>
    </row>
    <row r="25" spans="1:150" s="211" customFormat="1" ht="15.75" customHeight="1">
      <c r="A25" s="115"/>
      <c r="B25" s="236" t="str">
        <f>$B$12</f>
        <v>BO</v>
      </c>
      <c r="C25" s="274">
        <v>1</v>
      </c>
      <c r="D25" s="237">
        <v>2</v>
      </c>
      <c r="E25" s="237">
        <v>2</v>
      </c>
      <c r="F25" s="237">
        <v>2</v>
      </c>
      <c r="G25" s="237">
        <v>3</v>
      </c>
      <c r="H25" s="237">
        <v>1</v>
      </c>
      <c r="I25" s="237">
        <v>1</v>
      </c>
      <c r="J25" s="237">
        <v>0.5</v>
      </c>
      <c r="K25" s="237">
        <v>1</v>
      </c>
      <c r="L25" s="237">
        <v>1</v>
      </c>
      <c r="M25" s="237">
        <v>1</v>
      </c>
      <c r="N25" s="237">
        <v>0</v>
      </c>
      <c r="O25" s="237">
        <v>0</v>
      </c>
      <c r="P25" s="237">
        <v>0</v>
      </c>
      <c r="Q25" s="237">
        <v>0</v>
      </c>
      <c r="R25" s="237">
        <v>0</v>
      </c>
      <c r="S25" s="237">
        <v>2</v>
      </c>
      <c r="T25" s="238">
        <v>14</v>
      </c>
      <c r="U25" s="239"/>
      <c r="V25" s="240"/>
      <c r="W25" s="240"/>
      <c r="X25" s="240"/>
      <c r="Y25" s="240"/>
      <c r="Z25" s="240"/>
      <c r="AA25" s="240"/>
      <c r="AB25" s="240"/>
      <c r="AC25" s="240"/>
      <c r="AD25" s="240"/>
      <c r="AE25" s="240"/>
      <c r="AF25" s="240"/>
      <c r="AG25" s="240"/>
      <c r="AH25" s="240"/>
      <c r="AI25" s="241"/>
      <c r="AJ25" s="240"/>
      <c r="AK25" s="240"/>
      <c r="AL25" s="242"/>
      <c r="AM25" s="239"/>
      <c r="AN25" s="240"/>
      <c r="AO25" s="240"/>
      <c r="AP25" s="240"/>
      <c r="AQ25" s="240"/>
      <c r="AR25" s="240"/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2"/>
      <c r="BE25" s="243"/>
      <c r="BF25" s="244"/>
      <c r="BG25" s="244"/>
      <c r="BH25" s="244"/>
      <c r="BI25" s="244"/>
      <c r="BJ25" s="244"/>
      <c r="BK25" s="244"/>
      <c r="BL25" s="244"/>
      <c r="BM25" s="244"/>
      <c r="BN25" s="244"/>
      <c r="BO25" s="244"/>
      <c r="BP25" s="244"/>
      <c r="BQ25" s="244"/>
      <c r="BR25" s="244"/>
      <c r="BS25" s="244"/>
      <c r="BT25" s="244"/>
      <c r="BU25" s="244"/>
      <c r="BV25" s="245"/>
      <c r="BW25" s="246">
        <v>2</v>
      </c>
      <c r="BX25" s="247">
        <v>0</v>
      </c>
      <c r="BY25" s="247">
        <v>2</v>
      </c>
      <c r="BZ25" s="247">
        <v>1</v>
      </c>
      <c r="CA25" s="247">
        <v>0</v>
      </c>
      <c r="CB25" s="247">
        <v>1</v>
      </c>
      <c r="CC25" s="247">
        <v>2.5</v>
      </c>
      <c r="CD25" s="247">
        <v>0.25</v>
      </c>
      <c r="CE25" s="247">
        <v>1</v>
      </c>
      <c r="CF25" s="247">
        <v>3</v>
      </c>
      <c r="CG25" s="247">
        <v>2</v>
      </c>
      <c r="CH25" s="247">
        <v>2</v>
      </c>
      <c r="CI25" s="247"/>
      <c r="CJ25" s="247">
        <v>1</v>
      </c>
      <c r="CK25" s="247"/>
      <c r="CL25" s="247"/>
      <c r="CM25" s="247">
        <v>2</v>
      </c>
      <c r="CN25" s="248"/>
      <c r="CO25" s="249"/>
      <c r="CP25" s="246">
        <v>1</v>
      </c>
      <c r="CQ25" s="247">
        <v>0</v>
      </c>
      <c r="CR25" s="248">
        <v>2</v>
      </c>
      <c r="CS25" s="208"/>
      <c r="CT25" s="144">
        <f t="shared" si="20"/>
        <v>1.2416666666666667</v>
      </c>
      <c r="CU25" s="158">
        <f t="shared" si="21"/>
        <v>32</v>
      </c>
      <c r="CV25" s="256">
        <f t="shared" si="22"/>
        <v>0</v>
      </c>
      <c r="CW25" s="257">
        <f t="shared" si="23"/>
        <v>0</v>
      </c>
      <c r="CX25" s="258">
        <f t="shared" si="24"/>
        <v>0</v>
      </c>
      <c r="CY25" s="258">
        <f t="shared" si="25"/>
        <v>0</v>
      </c>
      <c r="CZ25" s="258">
        <f t="shared" si="26"/>
        <v>0</v>
      </c>
      <c r="DA25" s="258">
        <f t="shared" si="27"/>
        <v>0.5</v>
      </c>
      <c r="DB25" s="258">
        <f t="shared" si="28"/>
        <v>1</v>
      </c>
      <c r="DC25" s="259">
        <f t="shared" si="29"/>
        <v>1</v>
      </c>
      <c r="DD25" s="259">
        <f t="shared" si="30"/>
        <v>1</v>
      </c>
      <c r="DE25" s="259">
        <f t="shared" si="31"/>
        <v>1</v>
      </c>
      <c r="DF25" s="259">
        <f t="shared" si="32"/>
        <v>1</v>
      </c>
      <c r="DG25" s="258">
        <f t="shared" si="33"/>
        <v>1</v>
      </c>
      <c r="DH25" s="258">
        <f t="shared" si="34"/>
        <v>2</v>
      </c>
      <c r="DI25" s="258">
        <f t="shared" si="35"/>
        <v>2</v>
      </c>
      <c r="DJ25" s="258">
        <f t="shared" si="36"/>
        <v>2</v>
      </c>
      <c r="DK25" s="258">
        <f t="shared" si="37"/>
        <v>2</v>
      </c>
      <c r="DL25" s="257">
        <f t="shared" si="38"/>
        <v>3</v>
      </c>
      <c r="DM25" s="260">
        <f t="shared" si="39"/>
        <v>14</v>
      </c>
      <c r="DN25" s="256" t="str">
        <f>IF(OR(-FLOOR(((18-COUNT($BW25:$CN25))/2),1)+DN$5&lt;1,-FLOOR(((18-COUNT($BW25:$CN25))/2),1)+DN$5&gt;COUNT($BW25:$CN25)),"",LARGE($BW25:$CN25,-FLOOR(((18-COUNT($BW25:$CN25))/2),1)+DN$5))</f>
        <v/>
      </c>
      <c r="DO25" s="257" t="str">
        <f t="shared" ref="DO25:EE25" si="51">IF(OR(-FLOOR(((18-COUNT($BW25:$CN25))/2),1)+DO$5&lt;1,-FLOOR(((18-COUNT($BW25:$CN25))/2),1)+DO$5&gt;COUNT($BW25:$CN25)),"",LARGE($BW25:$CN25,-FLOOR(((18-COUNT($BW25:$CN25))/2),1)+DO$5))</f>
        <v/>
      </c>
      <c r="DP25" s="258">
        <f t="shared" si="51"/>
        <v>0</v>
      </c>
      <c r="DQ25" s="258">
        <f t="shared" si="51"/>
        <v>0</v>
      </c>
      <c r="DR25" s="258">
        <f t="shared" si="51"/>
        <v>0.25</v>
      </c>
      <c r="DS25" s="258">
        <f t="shared" si="51"/>
        <v>1</v>
      </c>
      <c r="DT25" s="258">
        <f t="shared" si="51"/>
        <v>1</v>
      </c>
      <c r="DU25" s="259">
        <f t="shared" si="51"/>
        <v>1</v>
      </c>
      <c r="DV25" s="259">
        <f t="shared" si="51"/>
        <v>1</v>
      </c>
      <c r="DW25" s="259">
        <f t="shared" si="51"/>
        <v>2</v>
      </c>
      <c r="DX25" s="259">
        <f t="shared" si="51"/>
        <v>2</v>
      </c>
      <c r="DY25" s="258">
        <f t="shared" si="51"/>
        <v>2</v>
      </c>
      <c r="DZ25" s="258">
        <f t="shared" si="51"/>
        <v>2</v>
      </c>
      <c r="EA25" s="258">
        <f t="shared" si="51"/>
        <v>2</v>
      </c>
      <c r="EB25" s="258">
        <f t="shared" si="51"/>
        <v>2.5</v>
      </c>
      <c r="EC25" s="258">
        <f t="shared" si="51"/>
        <v>3</v>
      </c>
      <c r="ED25" s="257" t="str">
        <f t="shared" si="51"/>
        <v/>
      </c>
      <c r="EE25" s="260" t="str">
        <f t="shared" si="51"/>
        <v/>
      </c>
      <c r="EF25" s="209"/>
      <c r="EG25" s="210"/>
      <c r="EH25" s="276" t="s">
        <v>107</v>
      </c>
      <c r="EI25" s="277">
        <f>SUM(EI21:EI24)</f>
        <v>0.99999999999999989</v>
      </c>
      <c r="EJ25" s="278"/>
      <c r="EK25" s="279">
        <f>SUM(EK21:EK24)</f>
        <v>24.5</v>
      </c>
      <c r="EL25" s="278"/>
      <c r="EM25" s="279">
        <f>SUM(EM21:EM24)</f>
        <v>0</v>
      </c>
      <c r="EN25" s="208"/>
      <c r="EO25" s="208"/>
    </row>
    <row r="26" spans="1:150" s="211" customFormat="1" ht="15.75" customHeight="1">
      <c r="A26" s="147" t="s">
        <v>108</v>
      </c>
      <c r="B26" s="194" t="str">
        <f>$B$9</f>
        <v>VP</v>
      </c>
      <c r="C26" s="251">
        <v>1</v>
      </c>
      <c r="D26" s="151">
        <v>0.5</v>
      </c>
      <c r="E26" s="151">
        <v>2</v>
      </c>
      <c r="F26" s="151">
        <v>1</v>
      </c>
      <c r="G26" s="151">
        <v>2</v>
      </c>
      <c r="H26" s="151">
        <v>1</v>
      </c>
      <c r="I26" s="151">
        <v>1</v>
      </c>
      <c r="J26" s="151">
        <v>0.5</v>
      </c>
      <c r="K26" s="151">
        <v>0.5</v>
      </c>
      <c r="L26" s="151">
        <v>1</v>
      </c>
      <c r="M26" s="151">
        <v>1</v>
      </c>
      <c r="N26" s="151">
        <v>0</v>
      </c>
      <c r="O26" s="151">
        <v>2</v>
      </c>
      <c r="P26" s="151">
        <v>0</v>
      </c>
      <c r="Q26" s="151">
        <v>0</v>
      </c>
      <c r="R26" s="151">
        <v>0</v>
      </c>
      <c r="S26" s="151">
        <v>0</v>
      </c>
      <c r="T26" s="152">
        <v>0</v>
      </c>
      <c r="U26" s="252">
        <v>0</v>
      </c>
      <c r="V26" s="253">
        <v>0</v>
      </c>
      <c r="W26" s="253">
        <v>1</v>
      </c>
      <c r="X26" s="253">
        <v>0</v>
      </c>
      <c r="Y26" s="253">
        <v>1</v>
      </c>
      <c r="Z26" s="253" t="s">
        <v>109</v>
      </c>
      <c r="AA26" s="253">
        <v>1</v>
      </c>
      <c r="AB26" s="253">
        <v>0</v>
      </c>
      <c r="AC26" s="253">
        <v>0</v>
      </c>
      <c r="AD26" s="253">
        <v>0</v>
      </c>
      <c r="AE26" s="253">
        <v>0</v>
      </c>
      <c r="AF26" s="253"/>
      <c r="AG26" s="253">
        <v>0</v>
      </c>
      <c r="AH26" s="253">
        <v>0</v>
      </c>
      <c r="AI26" s="254">
        <v>0.25</v>
      </c>
      <c r="AJ26" s="253">
        <v>0.04</v>
      </c>
      <c r="AK26" s="253">
        <v>2</v>
      </c>
      <c r="AL26" s="255">
        <v>1</v>
      </c>
      <c r="AM26" s="198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200"/>
      <c r="BE26" s="201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3"/>
      <c r="BW26" s="201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2"/>
      <c r="CJ26" s="202"/>
      <c r="CK26" s="202"/>
      <c r="CL26" s="202"/>
      <c r="CM26" s="202"/>
      <c r="CN26" s="203"/>
      <c r="CO26" s="204"/>
      <c r="CP26" s="252">
        <v>0.5</v>
      </c>
      <c r="CQ26" s="253">
        <v>0</v>
      </c>
      <c r="CR26" s="255">
        <v>2</v>
      </c>
      <c r="CS26" s="208"/>
      <c r="CT26" s="144">
        <f t="shared" si="20"/>
        <v>0.55593749999999997</v>
      </c>
      <c r="CU26" s="158">
        <f t="shared" si="21"/>
        <v>34</v>
      </c>
      <c r="CV26" s="256">
        <f t="shared" si="22"/>
        <v>0</v>
      </c>
      <c r="CW26" s="257">
        <f t="shared" si="23"/>
        <v>0</v>
      </c>
      <c r="CX26" s="258">
        <f t="shared" si="24"/>
        <v>0</v>
      </c>
      <c r="CY26" s="258">
        <f t="shared" si="25"/>
        <v>0</v>
      </c>
      <c r="CZ26" s="258">
        <f t="shared" si="26"/>
        <v>0</v>
      </c>
      <c r="DA26" s="258">
        <f t="shared" si="27"/>
        <v>0</v>
      </c>
      <c r="DB26" s="258">
        <f t="shared" si="28"/>
        <v>0.5</v>
      </c>
      <c r="DC26" s="259">
        <f t="shared" si="29"/>
        <v>0.5</v>
      </c>
      <c r="DD26" s="259">
        <f t="shared" si="30"/>
        <v>0.5</v>
      </c>
      <c r="DE26" s="259">
        <f t="shared" si="31"/>
        <v>1</v>
      </c>
      <c r="DF26" s="259">
        <f t="shared" si="32"/>
        <v>1</v>
      </c>
      <c r="DG26" s="258">
        <f t="shared" si="33"/>
        <v>1</v>
      </c>
      <c r="DH26" s="258">
        <f t="shared" si="34"/>
        <v>1</v>
      </c>
      <c r="DI26" s="258">
        <f t="shared" si="35"/>
        <v>1</v>
      </c>
      <c r="DJ26" s="258">
        <f t="shared" si="36"/>
        <v>1</v>
      </c>
      <c r="DK26" s="258">
        <f t="shared" si="37"/>
        <v>2</v>
      </c>
      <c r="DL26" s="257">
        <f t="shared" si="38"/>
        <v>2</v>
      </c>
      <c r="DM26" s="260">
        <f t="shared" si="39"/>
        <v>2</v>
      </c>
      <c r="DN26" s="107" t="str">
        <f t="shared" ref="DN26:EE26" si="52">IF(OR(-FLOOR(((18-COUNT($U26:$AL26))/2),1)+DN$5&lt;1,-FLOOR(((18-COUNT($U26:$AL26))/2),1)+DN$5&gt;COUNT($U26:$AL26)),"",LARGE($U26:$AL26,-FLOOR(((18-COUNT($U26:$AL26))/2),1)+DN$5))</f>
        <v/>
      </c>
      <c r="DO26" s="93">
        <f t="shared" si="52"/>
        <v>0</v>
      </c>
      <c r="DP26" s="94">
        <f t="shared" si="52"/>
        <v>0</v>
      </c>
      <c r="DQ26" s="94">
        <f t="shared" si="52"/>
        <v>0</v>
      </c>
      <c r="DR26" s="94">
        <f t="shared" si="52"/>
        <v>0</v>
      </c>
      <c r="DS26" s="94">
        <f t="shared" si="52"/>
        <v>0</v>
      </c>
      <c r="DT26" s="94">
        <f t="shared" si="52"/>
        <v>0</v>
      </c>
      <c r="DU26" s="108">
        <f t="shared" si="52"/>
        <v>0</v>
      </c>
      <c r="DV26" s="108">
        <f t="shared" si="52"/>
        <v>0</v>
      </c>
      <c r="DW26" s="108">
        <f t="shared" si="52"/>
        <v>0</v>
      </c>
      <c r="DX26" s="108">
        <f t="shared" si="52"/>
        <v>0.04</v>
      </c>
      <c r="DY26" s="94">
        <f t="shared" si="52"/>
        <v>0.25</v>
      </c>
      <c r="DZ26" s="94">
        <f t="shared" si="52"/>
        <v>1</v>
      </c>
      <c r="EA26" s="94">
        <f t="shared" si="52"/>
        <v>1</v>
      </c>
      <c r="EB26" s="94">
        <f t="shared" si="52"/>
        <v>1</v>
      </c>
      <c r="EC26" s="94">
        <f t="shared" si="52"/>
        <v>1</v>
      </c>
      <c r="ED26" s="93">
        <f t="shared" si="52"/>
        <v>2</v>
      </c>
      <c r="EE26" s="109" t="str">
        <f t="shared" si="52"/>
        <v/>
      </c>
      <c r="EF26" s="209"/>
      <c r="EG26" s="210"/>
      <c r="EH26" s="208"/>
      <c r="EI26" s="208"/>
      <c r="EJ26" s="208"/>
      <c r="EK26" s="208"/>
      <c r="EL26" s="208"/>
      <c r="EM26" s="208"/>
      <c r="EN26" s="208"/>
      <c r="EO26" s="208"/>
    </row>
    <row r="27" spans="1:150" s="211" customFormat="1" ht="15.75" customHeight="1">
      <c r="A27" s="280"/>
      <c r="B27" s="212" t="str">
        <f>$B$10</f>
        <v>P</v>
      </c>
      <c r="C27" s="264">
        <v>1</v>
      </c>
      <c r="D27" s="163">
        <v>1</v>
      </c>
      <c r="E27" s="163">
        <v>2</v>
      </c>
      <c r="F27" s="163">
        <v>1</v>
      </c>
      <c r="G27" s="163">
        <v>2</v>
      </c>
      <c r="H27" s="163">
        <v>1</v>
      </c>
      <c r="I27" s="163">
        <v>1</v>
      </c>
      <c r="J27" s="163">
        <v>0.5</v>
      </c>
      <c r="K27" s="163">
        <v>0.5</v>
      </c>
      <c r="L27" s="163">
        <v>1</v>
      </c>
      <c r="M27" s="163">
        <v>1</v>
      </c>
      <c r="N27" s="163">
        <v>1</v>
      </c>
      <c r="O27" s="163">
        <v>2</v>
      </c>
      <c r="P27" s="163">
        <v>0</v>
      </c>
      <c r="Q27" s="163">
        <v>1</v>
      </c>
      <c r="R27" s="163">
        <v>0</v>
      </c>
      <c r="S27" s="163">
        <v>0</v>
      </c>
      <c r="T27" s="164">
        <v>1</v>
      </c>
      <c r="U27" s="213"/>
      <c r="V27" s="214"/>
      <c r="W27" s="214"/>
      <c r="X27" s="214"/>
      <c r="Y27" s="214"/>
      <c r="Z27" s="214"/>
      <c r="AA27" s="214"/>
      <c r="AB27" s="214"/>
      <c r="AC27" s="214"/>
      <c r="AD27" s="214"/>
      <c r="AE27" s="214"/>
      <c r="AF27" s="214"/>
      <c r="AG27" s="214"/>
      <c r="AH27" s="214"/>
      <c r="AI27" s="215"/>
      <c r="AJ27" s="214"/>
      <c r="AK27" s="214"/>
      <c r="AL27" s="216"/>
      <c r="AM27" s="1344">
        <v>0</v>
      </c>
      <c r="AN27" s="217">
        <v>0</v>
      </c>
      <c r="AO27" s="217">
        <v>1.5</v>
      </c>
      <c r="AP27" s="218">
        <v>0</v>
      </c>
      <c r="AQ27" s="218">
        <v>3</v>
      </c>
      <c r="AR27" s="218">
        <v>1</v>
      </c>
      <c r="AS27" s="218">
        <v>0</v>
      </c>
      <c r="AT27" s="218">
        <v>0</v>
      </c>
      <c r="AU27" s="218">
        <v>1</v>
      </c>
      <c r="AV27" s="218">
        <v>0.5</v>
      </c>
      <c r="AW27" s="218">
        <v>1</v>
      </c>
      <c r="AX27" s="265">
        <v>0</v>
      </c>
      <c r="AY27" s="218">
        <v>1</v>
      </c>
      <c r="AZ27" s="265">
        <v>0</v>
      </c>
      <c r="BA27" s="218">
        <v>0.25</v>
      </c>
      <c r="BB27" s="218">
        <v>1</v>
      </c>
      <c r="BC27" s="218">
        <v>0.25</v>
      </c>
      <c r="BD27" s="219">
        <v>1</v>
      </c>
      <c r="BE27" s="220"/>
      <c r="BF27" s="221"/>
      <c r="BG27" s="221"/>
      <c r="BH27" s="221"/>
      <c r="BI27" s="221"/>
      <c r="BJ27" s="221"/>
      <c r="BK27" s="221"/>
      <c r="BL27" s="221"/>
      <c r="BM27" s="221"/>
      <c r="BN27" s="221"/>
      <c r="BO27" s="221"/>
      <c r="BP27" s="221"/>
      <c r="BQ27" s="221"/>
      <c r="BR27" s="221"/>
      <c r="BS27" s="221"/>
      <c r="BT27" s="221"/>
      <c r="BU27" s="221"/>
      <c r="BV27" s="222"/>
      <c r="BW27" s="223"/>
      <c r="BX27" s="224"/>
      <c r="BY27" s="224"/>
      <c r="BZ27" s="224"/>
      <c r="CA27" s="224"/>
      <c r="CB27" s="224"/>
      <c r="CC27" s="224"/>
      <c r="CD27" s="224"/>
      <c r="CE27" s="224"/>
      <c r="CF27" s="224"/>
      <c r="CG27" s="224"/>
      <c r="CH27" s="224"/>
      <c r="CI27" s="224"/>
      <c r="CJ27" s="224"/>
      <c r="CK27" s="224"/>
      <c r="CL27" s="224"/>
      <c r="CM27" s="224"/>
      <c r="CN27" s="225"/>
      <c r="CO27" s="105"/>
      <c r="CP27" s="266">
        <v>1</v>
      </c>
      <c r="CQ27" s="267">
        <v>0</v>
      </c>
      <c r="CR27" s="268">
        <v>3</v>
      </c>
      <c r="CS27" s="208"/>
      <c r="CT27" s="144">
        <f t="shared" si="20"/>
        <v>0.75</v>
      </c>
      <c r="CU27" s="158">
        <f t="shared" si="21"/>
        <v>36</v>
      </c>
      <c r="CV27" s="256">
        <f t="shared" si="22"/>
        <v>0</v>
      </c>
      <c r="CW27" s="257">
        <f t="shared" si="23"/>
        <v>0</v>
      </c>
      <c r="CX27" s="258">
        <f t="shared" si="24"/>
        <v>0</v>
      </c>
      <c r="CY27" s="258">
        <f t="shared" si="25"/>
        <v>0.5</v>
      </c>
      <c r="CZ27" s="258">
        <f t="shared" si="26"/>
        <v>0.5</v>
      </c>
      <c r="DA27" s="258">
        <f t="shared" si="27"/>
        <v>1</v>
      </c>
      <c r="DB27" s="258">
        <f t="shared" si="28"/>
        <v>1</v>
      </c>
      <c r="DC27" s="259">
        <f t="shared" si="29"/>
        <v>1</v>
      </c>
      <c r="DD27" s="259">
        <f t="shared" si="30"/>
        <v>1</v>
      </c>
      <c r="DE27" s="259">
        <f t="shared" si="31"/>
        <v>1</v>
      </c>
      <c r="DF27" s="259">
        <f t="shared" si="32"/>
        <v>1</v>
      </c>
      <c r="DG27" s="258">
        <f t="shared" si="33"/>
        <v>1</v>
      </c>
      <c r="DH27" s="258">
        <f t="shared" si="34"/>
        <v>1</v>
      </c>
      <c r="DI27" s="258">
        <f t="shared" si="35"/>
        <v>1</v>
      </c>
      <c r="DJ27" s="258">
        <f t="shared" si="36"/>
        <v>1</v>
      </c>
      <c r="DK27" s="258">
        <f t="shared" si="37"/>
        <v>2</v>
      </c>
      <c r="DL27" s="257">
        <f t="shared" si="38"/>
        <v>2</v>
      </c>
      <c r="DM27" s="260">
        <f t="shared" si="39"/>
        <v>2</v>
      </c>
      <c r="DN27" s="107">
        <f>IF(OR(-FLOOR(((18-COUNT($AM27:$BD27))/2),1)+DN$5&lt;1,-FLOOR(((18-COUNT($AM27:$BD27))/2),1)+DN$5&gt;COUNT($AM27:$BD27)),"",LARGE($AM27:$BD27,-FLOOR(((18-COUNT($AM27:$BD27))/2),1)+DN$5))</f>
        <v>0</v>
      </c>
      <c r="DO27" s="93">
        <f>IF(OR(-FLOOR(((18-COUNT($AM27:$BD27))/2),1)+DO$5&lt;1,-FLOOR(((18-COUNT($AM27:$BD27))/2),1)+DO$5&gt;COUNT($AM27:$BD27)),"",LARGE($AM27:$BD27,-FLOOR(((18-COUNT($AM27:$BD27))/2),1)+DO$5))</f>
        <v>0</v>
      </c>
      <c r="DP27" s="94">
        <f t="shared" ref="DP27:EE27" si="53">IF(OR(-FLOOR(((18-COUNT($AM27:$BD27))/2),1)+DP$5&lt;1,-FLOOR(((18-COUNT($AM27:$BD27))/2),1)+DP$5&gt;COUNT($AM27:$BD27)),"",LARGE($AM27:$BD27,-FLOOR(((18-COUNT($AM27:$BD27))/2),1)+DP$5))</f>
        <v>0</v>
      </c>
      <c r="DQ27" s="94">
        <f t="shared" si="53"/>
        <v>0</v>
      </c>
      <c r="DR27" s="94">
        <f t="shared" si="53"/>
        <v>0</v>
      </c>
      <c r="DS27" s="94">
        <f t="shared" si="53"/>
        <v>0</v>
      </c>
      <c r="DT27" s="94">
        <f t="shared" si="53"/>
        <v>0</v>
      </c>
      <c r="DU27" s="108">
        <f t="shared" si="53"/>
        <v>0.25</v>
      </c>
      <c r="DV27" s="108">
        <f t="shared" si="53"/>
        <v>0.25</v>
      </c>
      <c r="DW27" s="108">
        <f t="shared" si="53"/>
        <v>0.5</v>
      </c>
      <c r="DX27" s="108">
        <f t="shared" si="53"/>
        <v>1</v>
      </c>
      <c r="DY27" s="94">
        <f t="shared" si="53"/>
        <v>1</v>
      </c>
      <c r="DZ27" s="94">
        <f t="shared" si="53"/>
        <v>1</v>
      </c>
      <c r="EA27" s="94">
        <f t="shared" si="53"/>
        <v>1</v>
      </c>
      <c r="EB27" s="94">
        <f t="shared" si="53"/>
        <v>1</v>
      </c>
      <c r="EC27" s="94">
        <f t="shared" si="53"/>
        <v>1</v>
      </c>
      <c r="ED27" s="93">
        <f t="shared" si="53"/>
        <v>1.5</v>
      </c>
      <c r="EE27" s="109">
        <f t="shared" si="53"/>
        <v>3</v>
      </c>
      <c r="EF27" s="209"/>
      <c r="EG27" s="210"/>
      <c r="EH27" s="209"/>
      <c r="EI27" s="209"/>
      <c r="EJ27" s="209"/>
      <c r="EK27" s="209"/>
      <c r="EL27" s="209"/>
      <c r="EM27" s="209"/>
      <c r="EN27" s="208"/>
      <c r="EO27" s="208"/>
    </row>
    <row r="28" spans="1:150" s="211" customFormat="1" ht="15.75" customHeight="1">
      <c r="A28" s="280"/>
      <c r="B28" s="212" t="str">
        <f>$B$11</f>
        <v>M</v>
      </c>
      <c r="C28" s="264">
        <v>1</v>
      </c>
      <c r="D28" s="163">
        <v>2</v>
      </c>
      <c r="E28" s="163">
        <v>2</v>
      </c>
      <c r="F28" s="163">
        <v>1</v>
      </c>
      <c r="G28" s="163">
        <v>2</v>
      </c>
      <c r="H28" s="163">
        <v>1</v>
      </c>
      <c r="I28" s="163">
        <v>1</v>
      </c>
      <c r="J28" s="163">
        <v>0.5</v>
      </c>
      <c r="K28" s="163">
        <v>1</v>
      </c>
      <c r="L28" s="163">
        <v>1</v>
      </c>
      <c r="M28" s="163">
        <v>1</v>
      </c>
      <c r="N28" s="163">
        <v>2</v>
      </c>
      <c r="O28" s="163">
        <v>2</v>
      </c>
      <c r="P28" s="163">
        <v>1</v>
      </c>
      <c r="Q28" s="163">
        <v>0</v>
      </c>
      <c r="R28" s="163">
        <v>3</v>
      </c>
      <c r="S28" s="163">
        <v>0</v>
      </c>
      <c r="T28" s="164">
        <v>2</v>
      </c>
      <c r="U28" s="228"/>
      <c r="V28" s="229"/>
      <c r="W28" s="229"/>
      <c r="X28" s="229"/>
      <c r="Y28" s="229"/>
      <c r="Z28" s="229"/>
      <c r="AA28" s="229"/>
      <c r="AB28" s="229"/>
      <c r="AC28" s="229"/>
      <c r="AD28" s="229"/>
      <c r="AE28" s="229"/>
      <c r="AF28" s="229"/>
      <c r="AG28" s="229"/>
      <c r="AH28" s="229"/>
      <c r="AI28" s="230"/>
      <c r="AJ28" s="229"/>
      <c r="AK28" s="229"/>
      <c r="AL28" s="231"/>
      <c r="AM28" s="213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  <c r="AX28" s="214"/>
      <c r="AY28" s="214"/>
      <c r="AZ28" s="214"/>
      <c r="BA28" s="214"/>
      <c r="BB28" s="214"/>
      <c r="BC28" s="214"/>
      <c r="BD28" s="216"/>
      <c r="BE28" s="232">
        <v>0</v>
      </c>
      <c r="BF28" s="233">
        <v>0</v>
      </c>
      <c r="BG28" s="233">
        <v>2</v>
      </c>
      <c r="BH28" s="233">
        <v>0</v>
      </c>
      <c r="BI28" s="233">
        <v>2</v>
      </c>
      <c r="BJ28" s="233">
        <v>0</v>
      </c>
      <c r="BK28" s="233">
        <v>2</v>
      </c>
      <c r="BL28" s="233">
        <v>0.5</v>
      </c>
      <c r="BM28" s="233">
        <v>0.5</v>
      </c>
      <c r="BN28" s="233">
        <v>1.5</v>
      </c>
      <c r="BO28" s="233">
        <v>0.5</v>
      </c>
      <c r="BP28" s="233">
        <v>1</v>
      </c>
      <c r="BQ28" s="233">
        <v>2</v>
      </c>
      <c r="BR28" s="233">
        <v>1</v>
      </c>
      <c r="BS28" s="233"/>
      <c r="BT28" s="233">
        <v>1</v>
      </c>
      <c r="BU28" s="233">
        <v>1</v>
      </c>
      <c r="BV28" s="234">
        <v>1</v>
      </c>
      <c r="BW28" s="220"/>
      <c r="BX28" s="221"/>
      <c r="BY28" s="221"/>
      <c r="BZ28" s="221"/>
      <c r="CA28" s="221"/>
      <c r="CB28" s="221"/>
      <c r="CC28" s="221"/>
      <c r="CD28" s="221"/>
      <c r="CE28" s="221"/>
      <c r="CF28" s="221"/>
      <c r="CG28" s="221"/>
      <c r="CH28" s="221"/>
      <c r="CI28" s="221"/>
      <c r="CJ28" s="221"/>
      <c r="CK28" s="221"/>
      <c r="CL28" s="221"/>
      <c r="CM28" s="221"/>
      <c r="CN28" s="222"/>
      <c r="CO28" s="105"/>
      <c r="CP28" s="266">
        <v>1.5</v>
      </c>
      <c r="CQ28" s="233">
        <v>0</v>
      </c>
      <c r="CR28" s="234">
        <v>2</v>
      </c>
      <c r="CS28" s="208"/>
      <c r="CT28" s="144">
        <f t="shared" si="20"/>
        <v>1.106060606060606</v>
      </c>
      <c r="CU28" s="158">
        <f t="shared" si="21"/>
        <v>35</v>
      </c>
      <c r="CV28" s="256">
        <f t="shared" si="22"/>
        <v>0</v>
      </c>
      <c r="CW28" s="257">
        <f t="shared" si="23"/>
        <v>0</v>
      </c>
      <c r="CX28" s="258">
        <f t="shared" si="24"/>
        <v>0.5</v>
      </c>
      <c r="CY28" s="258">
        <f t="shared" si="25"/>
        <v>1</v>
      </c>
      <c r="CZ28" s="258">
        <f t="shared" si="26"/>
        <v>1</v>
      </c>
      <c r="DA28" s="258">
        <f t="shared" si="27"/>
        <v>1</v>
      </c>
      <c r="DB28" s="258">
        <f t="shared" si="28"/>
        <v>1</v>
      </c>
      <c r="DC28" s="259">
        <f t="shared" si="29"/>
        <v>1</v>
      </c>
      <c r="DD28" s="259">
        <f t="shared" si="30"/>
        <v>1</v>
      </c>
      <c r="DE28" s="259">
        <f t="shared" si="31"/>
        <v>1</v>
      </c>
      <c r="DF28" s="259">
        <f t="shared" si="32"/>
        <v>1</v>
      </c>
      <c r="DG28" s="258">
        <f t="shared" si="33"/>
        <v>2</v>
      </c>
      <c r="DH28" s="258">
        <f t="shared" si="34"/>
        <v>2</v>
      </c>
      <c r="DI28" s="258">
        <f t="shared" si="35"/>
        <v>2</v>
      </c>
      <c r="DJ28" s="258">
        <f t="shared" si="36"/>
        <v>2</v>
      </c>
      <c r="DK28" s="258">
        <f t="shared" si="37"/>
        <v>2</v>
      </c>
      <c r="DL28" s="257">
        <f t="shared" si="38"/>
        <v>2</v>
      </c>
      <c r="DM28" s="260">
        <f t="shared" si="39"/>
        <v>3</v>
      </c>
      <c r="DN28" s="107" t="str">
        <f>IF(OR(-FLOOR(((18-COUNT($BE28:$BV28))/2),1)+DN$5&lt;1,-FLOOR(((18-COUNT($BE28:$BV28))/2),1)+DN$5&gt;COUNT($BE28:$BV28)),"",LARGE($BE28:$BV28,-FLOOR(((18-COUNT($BE28:$BV28))/2),1)+DN$5))</f>
        <v/>
      </c>
      <c r="DO28" s="93">
        <f t="shared" ref="DO28:EE28" si="54">IF(OR(-FLOOR(((18-COUNT($BE28:$BV28))/2),1)+DO$5&lt;1,-FLOOR(((18-COUNT($BE28:$BV28))/2),1)+DO$5&gt;COUNT($BE28:$BV28)),"",LARGE($BE28:$BV28,-FLOOR(((18-COUNT($BE28:$BV28))/2),1)+DO$5))</f>
        <v>0</v>
      </c>
      <c r="DP28" s="94">
        <f t="shared" si="54"/>
        <v>0</v>
      </c>
      <c r="DQ28" s="94">
        <f t="shared" si="54"/>
        <v>0</v>
      </c>
      <c r="DR28" s="94">
        <f t="shared" si="54"/>
        <v>0</v>
      </c>
      <c r="DS28" s="94">
        <f t="shared" si="54"/>
        <v>0.5</v>
      </c>
      <c r="DT28" s="94">
        <f t="shared" si="54"/>
        <v>0.5</v>
      </c>
      <c r="DU28" s="108">
        <f t="shared" si="54"/>
        <v>0.5</v>
      </c>
      <c r="DV28" s="108">
        <f t="shared" si="54"/>
        <v>1</v>
      </c>
      <c r="DW28" s="108">
        <f t="shared" si="54"/>
        <v>1</v>
      </c>
      <c r="DX28" s="108">
        <f t="shared" si="54"/>
        <v>1</v>
      </c>
      <c r="DY28" s="94">
        <f t="shared" si="54"/>
        <v>1</v>
      </c>
      <c r="DZ28" s="94">
        <f t="shared" si="54"/>
        <v>1</v>
      </c>
      <c r="EA28" s="94">
        <f t="shared" si="54"/>
        <v>1.5</v>
      </c>
      <c r="EB28" s="94">
        <f t="shared" si="54"/>
        <v>2</v>
      </c>
      <c r="EC28" s="94">
        <f t="shared" si="54"/>
        <v>2</v>
      </c>
      <c r="ED28" s="93">
        <f t="shared" si="54"/>
        <v>2</v>
      </c>
      <c r="EE28" s="109">
        <f t="shared" si="54"/>
        <v>2</v>
      </c>
      <c r="EF28" s="209"/>
      <c r="EG28" s="210"/>
      <c r="EH28" s="209"/>
      <c r="EI28" s="209"/>
      <c r="EJ28" s="209"/>
      <c r="EK28" s="209"/>
      <c r="EL28" s="209"/>
      <c r="EM28" s="209"/>
      <c r="EN28" s="208"/>
      <c r="EO28" s="208"/>
    </row>
    <row r="29" spans="1:150" s="211" customFormat="1" ht="15.75" customHeight="1">
      <c r="A29" s="114"/>
      <c r="B29" s="236" t="str">
        <f>$B$12</f>
        <v>BO</v>
      </c>
      <c r="C29" s="274">
        <v>1</v>
      </c>
      <c r="D29" s="237">
        <v>2</v>
      </c>
      <c r="E29" s="237">
        <v>2</v>
      </c>
      <c r="F29" s="237">
        <v>1</v>
      </c>
      <c r="G29" s="237">
        <v>2</v>
      </c>
      <c r="H29" s="237">
        <v>1</v>
      </c>
      <c r="I29" s="237">
        <v>1</v>
      </c>
      <c r="J29" s="237">
        <v>0.5</v>
      </c>
      <c r="K29" s="237">
        <v>1</v>
      </c>
      <c r="L29" s="237">
        <v>1</v>
      </c>
      <c r="M29" s="237">
        <v>1</v>
      </c>
      <c r="N29" s="237">
        <v>0</v>
      </c>
      <c r="O29" s="237">
        <v>0</v>
      </c>
      <c r="P29" s="237">
        <v>0</v>
      </c>
      <c r="Q29" s="237">
        <v>0</v>
      </c>
      <c r="R29" s="237">
        <v>0</v>
      </c>
      <c r="S29" s="237">
        <v>1</v>
      </c>
      <c r="T29" s="238">
        <v>14</v>
      </c>
      <c r="U29" s="239"/>
      <c r="V29" s="240"/>
      <c r="W29" s="240"/>
      <c r="X29" s="240"/>
      <c r="Y29" s="240"/>
      <c r="Z29" s="240"/>
      <c r="AA29" s="240"/>
      <c r="AB29" s="240"/>
      <c r="AC29" s="240"/>
      <c r="AD29" s="240"/>
      <c r="AE29" s="240"/>
      <c r="AF29" s="240"/>
      <c r="AG29" s="240"/>
      <c r="AH29" s="240"/>
      <c r="AI29" s="241"/>
      <c r="AJ29" s="240"/>
      <c r="AK29" s="240"/>
      <c r="AL29" s="242"/>
      <c r="AM29" s="239"/>
      <c r="AN29" s="240"/>
      <c r="AO29" s="240"/>
      <c r="AP29" s="240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2"/>
      <c r="BE29" s="243"/>
      <c r="BF29" s="244"/>
      <c r="BG29" s="244"/>
      <c r="BH29" s="244"/>
      <c r="BI29" s="244"/>
      <c r="BJ29" s="244"/>
      <c r="BK29" s="244"/>
      <c r="BL29" s="244"/>
      <c r="BM29" s="244"/>
      <c r="BN29" s="244"/>
      <c r="BO29" s="244"/>
      <c r="BP29" s="244"/>
      <c r="BQ29" s="244"/>
      <c r="BR29" s="244"/>
      <c r="BS29" s="244"/>
      <c r="BT29" s="244"/>
      <c r="BU29" s="244"/>
      <c r="BV29" s="245"/>
      <c r="BW29" s="246">
        <v>0</v>
      </c>
      <c r="BX29" s="247">
        <v>0</v>
      </c>
      <c r="BY29" s="247">
        <v>2</v>
      </c>
      <c r="BZ29" s="247">
        <v>1</v>
      </c>
      <c r="CA29" s="247">
        <v>0</v>
      </c>
      <c r="CB29" s="247">
        <v>1</v>
      </c>
      <c r="CC29" s="247">
        <v>2.5</v>
      </c>
      <c r="CD29" s="247">
        <v>0.25</v>
      </c>
      <c r="CE29" s="247">
        <v>1</v>
      </c>
      <c r="CF29" s="247">
        <v>2</v>
      </c>
      <c r="CG29" s="247">
        <v>0</v>
      </c>
      <c r="CH29" s="247">
        <v>2</v>
      </c>
      <c r="CI29" s="247"/>
      <c r="CJ29" s="247">
        <v>1</v>
      </c>
      <c r="CK29" s="247"/>
      <c r="CL29" s="247"/>
      <c r="CM29" s="247">
        <v>2</v>
      </c>
      <c r="CN29" s="248"/>
      <c r="CO29" s="249"/>
      <c r="CP29" s="246">
        <v>1.6</v>
      </c>
      <c r="CQ29" s="247">
        <v>0</v>
      </c>
      <c r="CR29" s="248">
        <v>2</v>
      </c>
      <c r="CS29" s="208"/>
      <c r="CT29" s="144">
        <f t="shared" si="20"/>
        <v>0.97499999999999998</v>
      </c>
      <c r="CU29" s="158">
        <f t="shared" si="21"/>
        <v>32</v>
      </c>
      <c r="CV29" s="256">
        <f t="shared" si="22"/>
        <v>0</v>
      </c>
      <c r="CW29" s="257">
        <f t="shared" si="23"/>
        <v>0</v>
      </c>
      <c r="CX29" s="258">
        <f t="shared" si="24"/>
        <v>0</v>
      </c>
      <c r="CY29" s="258">
        <f t="shared" si="25"/>
        <v>0</v>
      </c>
      <c r="CZ29" s="258">
        <f t="shared" si="26"/>
        <v>0</v>
      </c>
      <c r="DA29" s="258">
        <f t="shared" si="27"/>
        <v>0.5</v>
      </c>
      <c r="DB29" s="258">
        <f t="shared" si="28"/>
        <v>1</v>
      </c>
      <c r="DC29" s="259">
        <f t="shared" si="29"/>
        <v>1</v>
      </c>
      <c r="DD29" s="259">
        <f t="shared" si="30"/>
        <v>1</v>
      </c>
      <c r="DE29" s="259">
        <f t="shared" si="31"/>
        <v>1</v>
      </c>
      <c r="DF29" s="259">
        <f t="shared" si="32"/>
        <v>1</v>
      </c>
      <c r="DG29" s="258">
        <f t="shared" si="33"/>
        <v>1</v>
      </c>
      <c r="DH29" s="258">
        <f t="shared" si="34"/>
        <v>1</v>
      </c>
      <c r="DI29" s="258">
        <f t="shared" si="35"/>
        <v>1</v>
      </c>
      <c r="DJ29" s="258">
        <f t="shared" si="36"/>
        <v>2</v>
      </c>
      <c r="DK29" s="258">
        <f t="shared" si="37"/>
        <v>2</v>
      </c>
      <c r="DL29" s="257">
        <f t="shared" si="38"/>
        <v>2</v>
      </c>
      <c r="DM29" s="260">
        <f t="shared" si="39"/>
        <v>14</v>
      </c>
      <c r="DN29" s="256" t="str">
        <f>IF(OR(-FLOOR(((18-COUNT($BW29:$CN29))/2),1)+DN$5&lt;1,-FLOOR(((18-COUNT($BW29:$CN29))/2),1)+DN$5&gt;COUNT($BW29:$CN29)),"",LARGE($BW29:$CN29,-FLOOR(((18-COUNT($BW29:$CN29))/2),1)+DN$5))</f>
        <v/>
      </c>
      <c r="DO29" s="257" t="str">
        <f t="shared" ref="DO29:EE29" si="55">IF(OR(-FLOOR(((18-COUNT($BW29:$CN29))/2),1)+DO$5&lt;1,-FLOOR(((18-COUNT($BW29:$CN29))/2),1)+DO$5&gt;COUNT($BW29:$CN29)),"",LARGE($BW29:$CN29,-FLOOR(((18-COUNT($BW29:$CN29))/2),1)+DO$5))</f>
        <v/>
      </c>
      <c r="DP29" s="258">
        <f t="shared" si="55"/>
        <v>0</v>
      </c>
      <c r="DQ29" s="258">
        <f t="shared" si="55"/>
        <v>0</v>
      </c>
      <c r="DR29" s="258">
        <f t="shared" si="55"/>
        <v>0</v>
      </c>
      <c r="DS29" s="258">
        <f t="shared" si="55"/>
        <v>0</v>
      </c>
      <c r="DT29" s="258">
        <f t="shared" si="55"/>
        <v>0.25</v>
      </c>
      <c r="DU29" s="259">
        <f t="shared" si="55"/>
        <v>1</v>
      </c>
      <c r="DV29" s="259">
        <f t="shared" si="55"/>
        <v>1</v>
      </c>
      <c r="DW29" s="259">
        <f t="shared" si="55"/>
        <v>1</v>
      </c>
      <c r="DX29" s="259">
        <f t="shared" si="55"/>
        <v>1</v>
      </c>
      <c r="DY29" s="258">
        <f t="shared" si="55"/>
        <v>2</v>
      </c>
      <c r="DZ29" s="258">
        <f t="shared" si="55"/>
        <v>2</v>
      </c>
      <c r="EA29" s="258">
        <f t="shared" si="55"/>
        <v>2</v>
      </c>
      <c r="EB29" s="258">
        <f t="shared" si="55"/>
        <v>2</v>
      </c>
      <c r="EC29" s="258">
        <f t="shared" si="55"/>
        <v>2.5</v>
      </c>
      <c r="ED29" s="257" t="str">
        <f t="shared" si="55"/>
        <v/>
      </c>
      <c r="EE29" s="260" t="str">
        <f t="shared" si="55"/>
        <v/>
      </c>
      <c r="EF29" s="209"/>
      <c r="EG29" s="210"/>
      <c r="EH29" s="209"/>
      <c r="EI29" s="209"/>
      <c r="EJ29" s="209"/>
      <c r="EK29" s="209"/>
      <c r="EL29" s="209"/>
      <c r="EM29" s="209"/>
      <c r="EN29" s="208"/>
      <c r="EO29" s="208"/>
    </row>
    <row r="30" spans="1:150" s="211" customFormat="1" ht="15.75" customHeight="1">
      <c r="A30" s="147" t="s">
        <v>110</v>
      </c>
      <c r="B30" s="194" t="str">
        <f>$B$9</f>
        <v>VP</v>
      </c>
      <c r="C30" s="251">
        <v>0</v>
      </c>
      <c r="D30" s="151">
        <v>0</v>
      </c>
      <c r="E30" s="151">
        <v>0</v>
      </c>
      <c r="F30" s="151">
        <v>0</v>
      </c>
      <c r="G30" s="151">
        <v>1</v>
      </c>
      <c r="H30" s="151">
        <v>0</v>
      </c>
      <c r="I30" s="151">
        <v>0</v>
      </c>
      <c r="J30" s="151">
        <v>0</v>
      </c>
      <c r="K30" s="151">
        <v>0</v>
      </c>
      <c r="L30" s="151">
        <v>1</v>
      </c>
      <c r="M30" s="151">
        <v>0</v>
      </c>
      <c r="N30" s="151">
        <v>0</v>
      </c>
      <c r="O30" s="151">
        <v>0</v>
      </c>
      <c r="P30" s="151">
        <v>0</v>
      </c>
      <c r="Q30" s="151">
        <v>0</v>
      </c>
      <c r="R30" s="151">
        <v>0</v>
      </c>
      <c r="S30" s="151">
        <v>0</v>
      </c>
      <c r="T30" s="152">
        <v>0</v>
      </c>
      <c r="U30" s="281">
        <v>0</v>
      </c>
      <c r="V30" s="195">
        <v>0</v>
      </c>
      <c r="W30" s="195">
        <v>0</v>
      </c>
      <c r="X30" s="195">
        <v>0</v>
      </c>
      <c r="Y30" s="195">
        <v>0</v>
      </c>
      <c r="Z30" s="195">
        <v>0.5</v>
      </c>
      <c r="AA30" s="195">
        <v>0</v>
      </c>
      <c r="AB30" s="195">
        <v>0</v>
      </c>
      <c r="AC30" s="195">
        <v>0</v>
      </c>
      <c r="AD30" s="195">
        <v>0</v>
      </c>
      <c r="AE30" s="195">
        <v>0</v>
      </c>
      <c r="AF30" s="195"/>
      <c r="AG30" s="195">
        <v>0</v>
      </c>
      <c r="AH30" s="195">
        <v>0</v>
      </c>
      <c r="AI30" s="254">
        <v>0</v>
      </c>
      <c r="AJ30" s="195">
        <v>0</v>
      </c>
      <c r="AK30" s="195">
        <v>0</v>
      </c>
      <c r="AL30" s="197">
        <v>0</v>
      </c>
      <c r="AM30" s="198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200"/>
      <c r="BE30" s="201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2"/>
      <c r="BS30" s="202"/>
      <c r="BT30" s="202"/>
      <c r="BU30" s="202"/>
      <c r="BV30" s="203"/>
      <c r="BW30" s="201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2"/>
      <c r="CJ30" s="202"/>
      <c r="CK30" s="202"/>
      <c r="CL30" s="202"/>
      <c r="CM30" s="202"/>
      <c r="CN30" s="203"/>
      <c r="CO30" s="204"/>
      <c r="CP30" s="281">
        <v>0</v>
      </c>
      <c r="CQ30" s="195">
        <v>0</v>
      </c>
      <c r="CR30" s="197">
        <v>1</v>
      </c>
      <c r="CS30" s="282"/>
      <c r="CT30" s="144">
        <f t="shared" si="20"/>
        <v>4.5454545454545456E-2</v>
      </c>
      <c r="CU30" s="158">
        <f t="shared" si="21"/>
        <v>35</v>
      </c>
      <c r="CV30" s="256">
        <f t="shared" si="22"/>
        <v>0</v>
      </c>
      <c r="CW30" s="257">
        <f t="shared" si="23"/>
        <v>0</v>
      </c>
      <c r="CX30" s="258">
        <f t="shared" si="24"/>
        <v>0</v>
      </c>
      <c r="CY30" s="258">
        <f t="shared" si="25"/>
        <v>0</v>
      </c>
      <c r="CZ30" s="258">
        <f t="shared" si="26"/>
        <v>0</v>
      </c>
      <c r="DA30" s="258">
        <f t="shared" si="27"/>
        <v>0</v>
      </c>
      <c r="DB30" s="258">
        <f t="shared" si="28"/>
        <v>0</v>
      </c>
      <c r="DC30" s="259">
        <f t="shared" si="29"/>
        <v>0</v>
      </c>
      <c r="DD30" s="259">
        <f t="shared" si="30"/>
        <v>0</v>
      </c>
      <c r="DE30" s="259">
        <f t="shared" si="31"/>
        <v>0</v>
      </c>
      <c r="DF30" s="259">
        <f t="shared" si="32"/>
        <v>0</v>
      </c>
      <c r="DG30" s="258">
        <f t="shared" si="33"/>
        <v>0</v>
      </c>
      <c r="DH30" s="258">
        <f t="shared" si="34"/>
        <v>0</v>
      </c>
      <c r="DI30" s="258">
        <f t="shared" si="35"/>
        <v>0</v>
      </c>
      <c r="DJ30" s="258">
        <f t="shared" si="36"/>
        <v>0</v>
      </c>
      <c r="DK30" s="258">
        <f t="shared" si="37"/>
        <v>0</v>
      </c>
      <c r="DL30" s="257">
        <f t="shared" si="38"/>
        <v>1</v>
      </c>
      <c r="DM30" s="260">
        <f t="shared" si="39"/>
        <v>1</v>
      </c>
      <c r="DN30" s="107" t="str">
        <f t="shared" ref="DN30:EE30" si="56">IF(OR(-FLOOR(((18-COUNT($U30:$AL30))/2),1)+DN$5&lt;1,-FLOOR(((18-COUNT($U30:$AL30))/2),1)+DN$5&gt;COUNT($U30:$AL30)),"",LARGE($U30:$AL30,-FLOOR(((18-COUNT($U30:$AL30))/2),1)+DN$5))</f>
        <v/>
      </c>
      <c r="DO30" s="93">
        <f t="shared" si="56"/>
        <v>0</v>
      </c>
      <c r="DP30" s="94">
        <f t="shared" si="56"/>
        <v>0</v>
      </c>
      <c r="DQ30" s="94">
        <f t="shared" si="56"/>
        <v>0</v>
      </c>
      <c r="DR30" s="94">
        <f t="shared" si="56"/>
        <v>0</v>
      </c>
      <c r="DS30" s="94">
        <f t="shared" si="56"/>
        <v>0</v>
      </c>
      <c r="DT30" s="94">
        <f t="shared" si="56"/>
        <v>0</v>
      </c>
      <c r="DU30" s="108">
        <f t="shared" si="56"/>
        <v>0</v>
      </c>
      <c r="DV30" s="108">
        <f t="shared" si="56"/>
        <v>0</v>
      </c>
      <c r="DW30" s="108">
        <f t="shared" si="56"/>
        <v>0</v>
      </c>
      <c r="DX30" s="108">
        <f t="shared" si="56"/>
        <v>0</v>
      </c>
      <c r="DY30" s="94">
        <f t="shared" si="56"/>
        <v>0</v>
      </c>
      <c r="DZ30" s="94">
        <f t="shared" si="56"/>
        <v>0</v>
      </c>
      <c r="EA30" s="94">
        <f t="shared" si="56"/>
        <v>0</v>
      </c>
      <c r="EB30" s="94">
        <f t="shared" si="56"/>
        <v>0</v>
      </c>
      <c r="EC30" s="94">
        <f t="shared" si="56"/>
        <v>0</v>
      </c>
      <c r="ED30" s="93">
        <f t="shared" si="56"/>
        <v>0</v>
      </c>
      <c r="EE30" s="109">
        <f t="shared" si="56"/>
        <v>0.5</v>
      </c>
      <c r="EF30" s="209"/>
      <c r="EG30" s="210"/>
      <c r="EH30" s="209"/>
      <c r="EI30" s="209"/>
      <c r="EJ30" s="209"/>
      <c r="EK30" s="209"/>
      <c r="EL30" s="209"/>
      <c r="EM30" s="209"/>
      <c r="EN30" s="208"/>
      <c r="EO30" s="208"/>
    </row>
    <row r="31" spans="1:150" s="211" customFormat="1" ht="15.75" customHeight="1">
      <c r="A31" s="280"/>
      <c r="B31" s="212" t="str">
        <f>$B$10</f>
        <v>P</v>
      </c>
      <c r="C31" s="264">
        <v>0</v>
      </c>
      <c r="D31" s="163">
        <v>0</v>
      </c>
      <c r="E31" s="163">
        <v>0</v>
      </c>
      <c r="F31" s="163">
        <v>0</v>
      </c>
      <c r="G31" s="163">
        <v>1</v>
      </c>
      <c r="H31" s="163">
        <v>0</v>
      </c>
      <c r="I31" s="163">
        <v>0</v>
      </c>
      <c r="J31" s="163">
        <v>0</v>
      </c>
      <c r="K31" s="163">
        <v>0</v>
      </c>
      <c r="L31" s="163">
        <v>0</v>
      </c>
      <c r="M31" s="163">
        <v>0</v>
      </c>
      <c r="N31" s="163">
        <v>0</v>
      </c>
      <c r="O31" s="163">
        <v>0</v>
      </c>
      <c r="P31" s="163">
        <v>0</v>
      </c>
      <c r="Q31" s="163">
        <v>1</v>
      </c>
      <c r="R31" s="163">
        <v>0</v>
      </c>
      <c r="S31" s="163">
        <v>0</v>
      </c>
      <c r="T31" s="164">
        <v>0</v>
      </c>
      <c r="U31" s="213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5"/>
      <c r="AJ31" s="214"/>
      <c r="AK31" s="214"/>
      <c r="AL31" s="216"/>
      <c r="AM31" s="1344">
        <v>0</v>
      </c>
      <c r="AN31" s="217">
        <v>0</v>
      </c>
      <c r="AO31" s="217">
        <v>0</v>
      </c>
      <c r="AP31" s="218">
        <v>0</v>
      </c>
      <c r="AQ31" s="218">
        <v>0</v>
      </c>
      <c r="AR31" s="218">
        <v>0</v>
      </c>
      <c r="AS31" s="218">
        <v>0</v>
      </c>
      <c r="AT31" s="218">
        <v>0</v>
      </c>
      <c r="AU31" s="218">
        <v>0</v>
      </c>
      <c r="AV31" s="218">
        <v>0.5</v>
      </c>
      <c r="AW31" s="218">
        <v>1</v>
      </c>
      <c r="AX31" s="265">
        <v>0</v>
      </c>
      <c r="AY31" s="218">
        <v>0</v>
      </c>
      <c r="AZ31" s="265">
        <v>0</v>
      </c>
      <c r="BA31" s="218">
        <v>0</v>
      </c>
      <c r="BB31" s="218">
        <v>0</v>
      </c>
      <c r="BC31" s="218">
        <v>0</v>
      </c>
      <c r="BD31" s="219">
        <v>0</v>
      </c>
      <c r="BE31" s="220"/>
      <c r="BF31" s="221"/>
      <c r="BG31" s="221"/>
      <c r="BH31" s="221"/>
      <c r="BI31" s="221"/>
      <c r="BJ31" s="221"/>
      <c r="BK31" s="221"/>
      <c r="BL31" s="221"/>
      <c r="BM31" s="221"/>
      <c r="BN31" s="221"/>
      <c r="BO31" s="221"/>
      <c r="BP31" s="221"/>
      <c r="BQ31" s="221"/>
      <c r="BR31" s="221"/>
      <c r="BS31" s="221"/>
      <c r="BT31" s="221"/>
      <c r="BU31" s="221"/>
      <c r="BV31" s="222"/>
      <c r="BW31" s="223"/>
      <c r="BX31" s="224"/>
      <c r="BY31" s="224"/>
      <c r="BZ31" s="224"/>
      <c r="CA31" s="224"/>
      <c r="CB31" s="224"/>
      <c r="CC31" s="224"/>
      <c r="CD31" s="224"/>
      <c r="CE31" s="224"/>
      <c r="CF31" s="224"/>
      <c r="CG31" s="224"/>
      <c r="CH31" s="224"/>
      <c r="CI31" s="224"/>
      <c r="CJ31" s="224"/>
      <c r="CK31" s="224"/>
      <c r="CL31" s="224"/>
      <c r="CM31" s="224"/>
      <c r="CN31" s="225"/>
      <c r="CO31" s="105"/>
      <c r="CP31" s="283">
        <v>0</v>
      </c>
      <c r="CQ31" s="284">
        <v>0</v>
      </c>
      <c r="CR31" s="285">
        <v>1</v>
      </c>
      <c r="CS31" s="282"/>
      <c r="CT31" s="144">
        <f t="shared" si="20"/>
        <v>7.3529411764705885E-2</v>
      </c>
      <c r="CU31" s="158">
        <f t="shared" si="21"/>
        <v>36</v>
      </c>
      <c r="CV31" s="256">
        <f t="shared" si="22"/>
        <v>0</v>
      </c>
      <c r="CW31" s="257">
        <f t="shared" si="23"/>
        <v>0</v>
      </c>
      <c r="CX31" s="258">
        <f t="shared" si="24"/>
        <v>0</v>
      </c>
      <c r="CY31" s="258">
        <f t="shared" si="25"/>
        <v>0</v>
      </c>
      <c r="CZ31" s="258">
        <f t="shared" si="26"/>
        <v>0</v>
      </c>
      <c r="DA31" s="258">
        <f t="shared" si="27"/>
        <v>0</v>
      </c>
      <c r="DB31" s="258">
        <f t="shared" si="28"/>
        <v>0</v>
      </c>
      <c r="DC31" s="259">
        <f t="shared" si="29"/>
        <v>0</v>
      </c>
      <c r="DD31" s="259">
        <f t="shared" si="30"/>
        <v>0</v>
      </c>
      <c r="DE31" s="259">
        <f t="shared" si="31"/>
        <v>0</v>
      </c>
      <c r="DF31" s="259">
        <f t="shared" si="32"/>
        <v>0</v>
      </c>
      <c r="DG31" s="258">
        <f t="shared" si="33"/>
        <v>0</v>
      </c>
      <c r="DH31" s="258">
        <f t="shared" si="34"/>
        <v>0</v>
      </c>
      <c r="DI31" s="258">
        <f t="shared" si="35"/>
        <v>0</v>
      </c>
      <c r="DJ31" s="258">
        <f t="shared" si="36"/>
        <v>0</v>
      </c>
      <c r="DK31" s="258">
        <f t="shared" si="37"/>
        <v>0</v>
      </c>
      <c r="DL31" s="257">
        <f t="shared" si="38"/>
        <v>1</v>
      </c>
      <c r="DM31" s="260">
        <f t="shared" si="39"/>
        <v>1</v>
      </c>
      <c r="DN31" s="107">
        <f>IF(OR(-FLOOR(((18-COUNT($AM31:$BD31))/2),1)+DN$5&lt;1,-FLOOR(((18-COUNT($AM31:$BD31))/2),1)+DN$5&gt;COUNT($AM31:$BD31)),"",LARGE($AM31:$BD31,-FLOOR(((18-COUNT($AM31:$BD31))/2),1)+DN$5))</f>
        <v>0</v>
      </c>
      <c r="DO31" s="93">
        <f>IF(OR(-FLOOR(((18-COUNT($AM31:$BD31))/2),1)+DO$5&lt;1,-FLOOR(((18-COUNT($AM31:$BD31))/2),1)+DO$5&gt;COUNT($AM31:$BD31)),"",LARGE($AM31:$BD31,-FLOOR(((18-COUNT($AM31:$BD31))/2),1)+DO$5))</f>
        <v>0</v>
      </c>
      <c r="DP31" s="94">
        <f t="shared" ref="DP31:EE31" si="57">IF(OR(-FLOOR(((18-COUNT($AM31:$BD31))/2),1)+DP$5&lt;1,-FLOOR(((18-COUNT($AM31:$BD31))/2),1)+DP$5&gt;COUNT($AM31:$BD31)),"",LARGE($AM31:$BD31,-FLOOR(((18-COUNT($AM31:$BD31))/2),1)+DP$5))</f>
        <v>0</v>
      </c>
      <c r="DQ31" s="94">
        <f t="shared" si="57"/>
        <v>0</v>
      </c>
      <c r="DR31" s="94">
        <f t="shared" si="57"/>
        <v>0</v>
      </c>
      <c r="DS31" s="94">
        <f t="shared" si="57"/>
        <v>0</v>
      </c>
      <c r="DT31" s="94">
        <f t="shared" si="57"/>
        <v>0</v>
      </c>
      <c r="DU31" s="108">
        <f t="shared" si="57"/>
        <v>0</v>
      </c>
      <c r="DV31" s="108">
        <f t="shared" si="57"/>
        <v>0</v>
      </c>
      <c r="DW31" s="108">
        <f t="shared" si="57"/>
        <v>0</v>
      </c>
      <c r="DX31" s="108">
        <f t="shared" si="57"/>
        <v>0</v>
      </c>
      <c r="DY31" s="94">
        <f t="shared" si="57"/>
        <v>0</v>
      </c>
      <c r="DZ31" s="94">
        <f t="shared" si="57"/>
        <v>0</v>
      </c>
      <c r="EA31" s="94">
        <f t="shared" si="57"/>
        <v>0</v>
      </c>
      <c r="EB31" s="94">
        <f t="shared" si="57"/>
        <v>0</v>
      </c>
      <c r="EC31" s="94">
        <f t="shared" si="57"/>
        <v>0</v>
      </c>
      <c r="ED31" s="93">
        <f t="shared" si="57"/>
        <v>0.5</v>
      </c>
      <c r="EE31" s="109">
        <f t="shared" si="57"/>
        <v>1</v>
      </c>
      <c r="EF31" s="209"/>
      <c r="EG31" s="210"/>
      <c r="EH31" s="209"/>
      <c r="EI31" s="209"/>
      <c r="EJ31" s="209"/>
      <c r="EK31" s="209"/>
      <c r="EL31" s="209"/>
      <c r="EM31" s="209"/>
      <c r="EN31" s="208"/>
      <c r="EO31" s="208"/>
    </row>
    <row r="32" spans="1:150" s="211" customFormat="1" ht="15.75" customHeight="1">
      <c r="A32" s="280"/>
      <c r="B32" s="212" t="str">
        <f>$B$11</f>
        <v>M</v>
      </c>
      <c r="C32" s="264">
        <v>0</v>
      </c>
      <c r="D32" s="163">
        <v>0</v>
      </c>
      <c r="E32" s="163">
        <v>0</v>
      </c>
      <c r="F32" s="163">
        <v>0</v>
      </c>
      <c r="G32" s="163">
        <v>1</v>
      </c>
      <c r="H32" s="163">
        <v>0</v>
      </c>
      <c r="I32" s="163">
        <v>0</v>
      </c>
      <c r="J32" s="163">
        <v>0</v>
      </c>
      <c r="K32" s="163">
        <v>0</v>
      </c>
      <c r="L32" s="163">
        <v>0</v>
      </c>
      <c r="M32" s="163">
        <v>0</v>
      </c>
      <c r="N32" s="163">
        <v>0</v>
      </c>
      <c r="O32" s="163">
        <v>0</v>
      </c>
      <c r="P32" s="163">
        <v>0</v>
      </c>
      <c r="Q32" s="163">
        <v>0</v>
      </c>
      <c r="R32" s="163">
        <v>0</v>
      </c>
      <c r="S32" s="163">
        <v>0</v>
      </c>
      <c r="T32" s="164">
        <v>0</v>
      </c>
      <c r="U32" s="228"/>
      <c r="V32" s="229"/>
      <c r="W32" s="229"/>
      <c r="X32" s="229"/>
      <c r="Y32" s="229"/>
      <c r="Z32" s="229"/>
      <c r="AA32" s="229"/>
      <c r="AB32" s="229"/>
      <c r="AC32" s="229"/>
      <c r="AD32" s="229"/>
      <c r="AE32" s="229"/>
      <c r="AF32" s="229"/>
      <c r="AG32" s="229"/>
      <c r="AH32" s="229"/>
      <c r="AI32" s="230"/>
      <c r="AJ32" s="229"/>
      <c r="AK32" s="229"/>
      <c r="AL32" s="231"/>
      <c r="AM32" s="213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214"/>
      <c r="AZ32" s="214"/>
      <c r="BA32" s="214"/>
      <c r="BB32" s="214"/>
      <c r="BC32" s="214"/>
      <c r="BD32" s="214"/>
      <c r="BE32" s="233">
        <v>0</v>
      </c>
      <c r="BF32" s="233">
        <v>0</v>
      </c>
      <c r="BG32" s="233">
        <v>0</v>
      </c>
      <c r="BH32" s="233">
        <v>0</v>
      </c>
      <c r="BI32" s="233">
        <v>1</v>
      </c>
      <c r="BJ32" s="233">
        <v>0</v>
      </c>
      <c r="BK32" s="233">
        <v>0</v>
      </c>
      <c r="BL32" s="233">
        <v>0</v>
      </c>
      <c r="BM32" s="233">
        <v>0</v>
      </c>
      <c r="BN32" s="233">
        <v>0</v>
      </c>
      <c r="BO32" s="233">
        <v>0</v>
      </c>
      <c r="BP32" s="233">
        <v>0</v>
      </c>
      <c r="BQ32" s="233">
        <v>0</v>
      </c>
      <c r="BR32" s="233">
        <v>0</v>
      </c>
      <c r="BS32" s="233"/>
      <c r="BT32" s="233">
        <v>0</v>
      </c>
      <c r="BU32" s="233">
        <v>0</v>
      </c>
      <c r="BV32" s="233">
        <v>0</v>
      </c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5"/>
      <c r="CO32" s="183"/>
      <c r="CP32" s="283">
        <v>0</v>
      </c>
      <c r="CQ32" s="284">
        <v>0</v>
      </c>
      <c r="CR32" s="285">
        <v>1</v>
      </c>
      <c r="CS32" s="282"/>
      <c r="CT32" s="144">
        <f t="shared" si="20"/>
        <v>3.0303030303030304E-2</v>
      </c>
      <c r="CU32" s="158">
        <f t="shared" si="21"/>
        <v>35</v>
      </c>
      <c r="CV32" s="256">
        <f t="shared" si="22"/>
        <v>0</v>
      </c>
      <c r="CW32" s="257">
        <f t="shared" si="23"/>
        <v>0</v>
      </c>
      <c r="CX32" s="258">
        <f t="shared" si="24"/>
        <v>0</v>
      </c>
      <c r="CY32" s="258">
        <f t="shared" si="25"/>
        <v>0</v>
      </c>
      <c r="CZ32" s="258">
        <f t="shared" si="26"/>
        <v>0</v>
      </c>
      <c r="DA32" s="258">
        <f t="shared" si="27"/>
        <v>0</v>
      </c>
      <c r="DB32" s="258">
        <f t="shared" si="28"/>
        <v>0</v>
      </c>
      <c r="DC32" s="259">
        <f t="shared" si="29"/>
        <v>0</v>
      </c>
      <c r="DD32" s="259">
        <f t="shared" si="30"/>
        <v>0</v>
      </c>
      <c r="DE32" s="259">
        <f t="shared" si="31"/>
        <v>0</v>
      </c>
      <c r="DF32" s="259">
        <f t="shared" si="32"/>
        <v>0</v>
      </c>
      <c r="DG32" s="258">
        <f t="shared" si="33"/>
        <v>0</v>
      </c>
      <c r="DH32" s="258">
        <f t="shared" si="34"/>
        <v>0</v>
      </c>
      <c r="DI32" s="258">
        <f t="shared" si="35"/>
        <v>0</v>
      </c>
      <c r="DJ32" s="258">
        <f t="shared" si="36"/>
        <v>0</v>
      </c>
      <c r="DK32" s="258">
        <f t="shared" si="37"/>
        <v>0</v>
      </c>
      <c r="DL32" s="257">
        <f t="shared" si="38"/>
        <v>0</v>
      </c>
      <c r="DM32" s="260">
        <f t="shared" si="39"/>
        <v>1</v>
      </c>
      <c r="DN32" s="107" t="str">
        <f>IF(OR(-FLOOR(((18-COUNT($BE32:$BV32))/2),1)+DN$5&lt;1,-FLOOR(((18-COUNT($BE32:$BV32))/2),1)+DN$5&gt;COUNT($BE32:$BV32)),"",LARGE($BE32:$BV32,-FLOOR(((18-COUNT($BE32:$BV32))/2),1)+DN$5))</f>
        <v/>
      </c>
      <c r="DO32" s="93">
        <f t="shared" ref="DO32:EE32" si="58">IF(OR(-FLOOR(((18-COUNT($BE32:$BV32))/2),1)+DO$5&lt;1,-FLOOR(((18-COUNT($BE32:$BV32))/2),1)+DO$5&gt;COUNT($BE32:$BV32)),"",LARGE($BE32:$BV32,-FLOOR(((18-COUNT($BE32:$BV32))/2),1)+DO$5))</f>
        <v>0</v>
      </c>
      <c r="DP32" s="94">
        <f t="shared" si="58"/>
        <v>0</v>
      </c>
      <c r="DQ32" s="94">
        <f t="shared" si="58"/>
        <v>0</v>
      </c>
      <c r="DR32" s="94">
        <f t="shared" si="58"/>
        <v>0</v>
      </c>
      <c r="DS32" s="94">
        <f t="shared" si="58"/>
        <v>0</v>
      </c>
      <c r="DT32" s="94">
        <f t="shared" si="58"/>
        <v>0</v>
      </c>
      <c r="DU32" s="108">
        <f t="shared" si="58"/>
        <v>0</v>
      </c>
      <c r="DV32" s="108">
        <f t="shared" si="58"/>
        <v>0</v>
      </c>
      <c r="DW32" s="108">
        <f t="shared" si="58"/>
        <v>0</v>
      </c>
      <c r="DX32" s="108">
        <f t="shared" si="58"/>
        <v>0</v>
      </c>
      <c r="DY32" s="94">
        <f t="shared" si="58"/>
        <v>0</v>
      </c>
      <c r="DZ32" s="94">
        <f t="shared" si="58"/>
        <v>0</v>
      </c>
      <c r="EA32" s="94">
        <f t="shared" si="58"/>
        <v>0</v>
      </c>
      <c r="EB32" s="94">
        <f t="shared" si="58"/>
        <v>0</v>
      </c>
      <c r="EC32" s="94">
        <f t="shared" si="58"/>
        <v>0</v>
      </c>
      <c r="ED32" s="93">
        <f t="shared" si="58"/>
        <v>0</v>
      </c>
      <c r="EE32" s="109">
        <f t="shared" si="58"/>
        <v>1</v>
      </c>
      <c r="EF32" s="209"/>
      <c r="EG32" s="210"/>
      <c r="EH32" s="209"/>
      <c r="EI32" s="209"/>
      <c r="EJ32" s="209"/>
      <c r="EK32" s="209"/>
      <c r="EL32" s="209"/>
      <c r="EM32" s="209"/>
      <c r="EN32" s="208"/>
      <c r="EO32" s="208"/>
    </row>
    <row r="33" spans="1:145" s="211" customFormat="1" ht="15.75" customHeight="1" thickBot="1">
      <c r="A33" s="114"/>
      <c r="B33" s="236" t="str">
        <f>$B$12</f>
        <v>BO</v>
      </c>
      <c r="C33" s="274">
        <v>0</v>
      </c>
      <c r="D33" s="237">
        <v>0</v>
      </c>
      <c r="E33" s="237">
        <v>0</v>
      </c>
      <c r="F33" s="237">
        <v>0</v>
      </c>
      <c r="G33" s="237">
        <v>1</v>
      </c>
      <c r="H33" s="237">
        <v>0</v>
      </c>
      <c r="I33" s="237">
        <v>0</v>
      </c>
      <c r="J33" s="237">
        <v>0</v>
      </c>
      <c r="K33" s="237">
        <v>0</v>
      </c>
      <c r="L33" s="237">
        <v>0</v>
      </c>
      <c r="M33" s="237">
        <v>0</v>
      </c>
      <c r="N33" s="237">
        <v>0</v>
      </c>
      <c r="O33" s="237">
        <v>0</v>
      </c>
      <c r="P33" s="237">
        <v>0</v>
      </c>
      <c r="Q33" s="237">
        <v>0</v>
      </c>
      <c r="R33" s="237">
        <v>0</v>
      </c>
      <c r="S33" s="237">
        <v>1</v>
      </c>
      <c r="T33" s="238">
        <v>14</v>
      </c>
      <c r="U33" s="239"/>
      <c r="V33" s="240"/>
      <c r="W33" s="240"/>
      <c r="X33" s="240"/>
      <c r="Y33" s="240"/>
      <c r="Z33" s="240"/>
      <c r="AA33" s="240"/>
      <c r="AB33" s="240"/>
      <c r="AC33" s="240"/>
      <c r="AD33" s="240"/>
      <c r="AE33" s="240"/>
      <c r="AF33" s="240"/>
      <c r="AG33" s="240"/>
      <c r="AH33" s="240"/>
      <c r="AI33" s="241"/>
      <c r="AJ33" s="240"/>
      <c r="AK33" s="240"/>
      <c r="AL33" s="242"/>
      <c r="AM33" s="239"/>
      <c r="AN33" s="240"/>
      <c r="AO33" s="240"/>
      <c r="AP33" s="240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2"/>
      <c r="BE33" s="243"/>
      <c r="BF33" s="244"/>
      <c r="BG33" s="244"/>
      <c r="BH33" s="244"/>
      <c r="BI33" s="244"/>
      <c r="BJ33" s="244"/>
      <c r="BK33" s="244"/>
      <c r="BL33" s="244"/>
      <c r="BM33" s="244"/>
      <c r="BN33" s="244"/>
      <c r="BO33" s="244"/>
      <c r="BP33" s="244"/>
      <c r="BQ33" s="244"/>
      <c r="BR33" s="244"/>
      <c r="BS33" s="244"/>
      <c r="BT33" s="244"/>
      <c r="BU33" s="244"/>
      <c r="BV33" s="244"/>
      <c r="BW33" s="247">
        <v>0</v>
      </c>
      <c r="BX33" s="247">
        <v>0</v>
      </c>
      <c r="BY33" s="247">
        <v>0</v>
      </c>
      <c r="BZ33" s="247">
        <v>0</v>
      </c>
      <c r="CA33" s="247"/>
      <c r="CB33" s="247">
        <v>0</v>
      </c>
      <c r="CC33" s="247">
        <v>2.5</v>
      </c>
      <c r="CD33" s="247">
        <v>0</v>
      </c>
      <c r="CE33" s="247">
        <v>0</v>
      </c>
      <c r="CF33" s="247">
        <v>1</v>
      </c>
      <c r="CG33" s="247">
        <v>0</v>
      </c>
      <c r="CH33" s="247">
        <v>0</v>
      </c>
      <c r="CI33" s="247"/>
      <c r="CJ33" s="247">
        <v>0</v>
      </c>
      <c r="CK33" s="247"/>
      <c r="CL33" s="247"/>
      <c r="CM33" s="247">
        <v>1</v>
      </c>
      <c r="CN33" s="247"/>
      <c r="CO33" s="286"/>
      <c r="CP33" s="287">
        <v>0</v>
      </c>
      <c r="CQ33" s="247">
        <v>0</v>
      </c>
      <c r="CR33" s="248">
        <v>0</v>
      </c>
      <c r="CS33" s="282"/>
      <c r="CT33" s="144">
        <f t="shared" si="20"/>
        <v>0.22413793103448276</v>
      </c>
      <c r="CU33" s="158">
        <f t="shared" si="21"/>
        <v>31</v>
      </c>
      <c r="CV33" s="256">
        <f t="shared" si="22"/>
        <v>0</v>
      </c>
      <c r="CW33" s="257">
        <f t="shared" si="23"/>
        <v>0</v>
      </c>
      <c r="CX33" s="258">
        <f t="shared" si="24"/>
        <v>0</v>
      </c>
      <c r="CY33" s="258">
        <f t="shared" si="25"/>
        <v>0</v>
      </c>
      <c r="CZ33" s="258">
        <f t="shared" si="26"/>
        <v>0</v>
      </c>
      <c r="DA33" s="258">
        <f t="shared" si="27"/>
        <v>0</v>
      </c>
      <c r="DB33" s="258">
        <f t="shared" si="28"/>
        <v>0</v>
      </c>
      <c r="DC33" s="259">
        <f t="shared" si="29"/>
        <v>0</v>
      </c>
      <c r="DD33" s="259">
        <f t="shared" si="30"/>
        <v>0</v>
      </c>
      <c r="DE33" s="259">
        <f t="shared" si="31"/>
        <v>0</v>
      </c>
      <c r="DF33" s="259">
        <f t="shared" si="32"/>
        <v>0</v>
      </c>
      <c r="DG33" s="258">
        <f t="shared" si="33"/>
        <v>0</v>
      </c>
      <c r="DH33" s="258">
        <f t="shared" si="34"/>
        <v>0</v>
      </c>
      <c r="DI33" s="258">
        <f t="shared" si="35"/>
        <v>0</v>
      </c>
      <c r="DJ33" s="258">
        <f t="shared" si="36"/>
        <v>0</v>
      </c>
      <c r="DK33" s="258">
        <f t="shared" si="37"/>
        <v>1</v>
      </c>
      <c r="DL33" s="257">
        <f t="shared" si="38"/>
        <v>1</v>
      </c>
      <c r="DM33" s="260">
        <f t="shared" si="39"/>
        <v>14</v>
      </c>
      <c r="DN33" s="256" t="str">
        <f>IF(OR(-FLOOR(((18-COUNT($BW33:$CN33))/2),1)+DN$5&lt;1,-FLOOR(((18-COUNT($BW33:$CN33))/2),1)+DN$5&gt;COUNT($BW33:$CN33)),"",LARGE($BW33:$CN33,-FLOOR(((18-COUNT($BW33:$CN33))/2),1)+DN$5))</f>
        <v/>
      </c>
      <c r="DO33" s="257" t="str">
        <f t="shared" ref="DO33:EE33" si="59">IF(OR(-FLOOR(((18-COUNT($BW33:$CN33))/2),1)+DO$5&lt;1,-FLOOR(((18-COUNT($BW33:$CN33))/2),1)+DO$5&gt;COUNT($BW33:$CN33)),"",LARGE($BW33:$CN33,-FLOOR(((18-COUNT($BW33:$CN33))/2),1)+DO$5))</f>
        <v/>
      </c>
      <c r="DP33" s="258" t="str">
        <f t="shared" si="59"/>
        <v/>
      </c>
      <c r="DQ33" s="258">
        <f t="shared" si="59"/>
        <v>0</v>
      </c>
      <c r="DR33" s="258">
        <f t="shared" si="59"/>
        <v>0</v>
      </c>
      <c r="DS33" s="258">
        <f t="shared" si="59"/>
        <v>0</v>
      </c>
      <c r="DT33" s="258">
        <f t="shared" si="59"/>
        <v>0</v>
      </c>
      <c r="DU33" s="259">
        <f t="shared" si="59"/>
        <v>0</v>
      </c>
      <c r="DV33" s="259">
        <f t="shared" si="59"/>
        <v>0</v>
      </c>
      <c r="DW33" s="259">
        <f t="shared" si="59"/>
        <v>0</v>
      </c>
      <c r="DX33" s="259">
        <f t="shared" si="59"/>
        <v>0</v>
      </c>
      <c r="DY33" s="258">
        <f t="shared" si="59"/>
        <v>0</v>
      </c>
      <c r="DZ33" s="258">
        <f t="shared" si="59"/>
        <v>0</v>
      </c>
      <c r="EA33" s="258">
        <f t="shared" si="59"/>
        <v>1</v>
      </c>
      <c r="EB33" s="258">
        <f t="shared" si="59"/>
        <v>1</v>
      </c>
      <c r="EC33" s="258">
        <f t="shared" si="59"/>
        <v>2.5</v>
      </c>
      <c r="ED33" s="257" t="str">
        <f t="shared" si="59"/>
        <v/>
      </c>
      <c r="EE33" s="260" t="str">
        <f t="shared" si="59"/>
        <v/>
      </c>
      <c r="EF33" s="209"/>
      <c r="EG33" s="210"/>
      <c r="EH33" s="209"/>
      <c r="EI33" s="209"/>
      <c r="EJ33" s="209"/>
      <c r="EK33" s="209"/>
      <c r="EL33" s="209"/>
      <c r="EM33" s="209"/>
      <c r="EN33" s="208"/>
      <c r="EO33" s="208"/>
    </row>
    <row r="34" spans="1:145" s="211" customFormat="1" ht="15.75" hidden="1" customHeight="1">
      <c r="A34" s="288" t="s">
        <v>111</v>
      </c>
      <c r="B34" s="289" t="s">
        <v>112</v>
      </c>
      <c r="C34" s="290"/>
      <c r="D34" s="291"/>
      <c r="E34" s="291"/>
      <c r="F34" s="291"/>
      <c r="G34" s="291"/>
      <c r="H34" s="291"/>
      <c r="I34" s="291"/>
      <c r="J34" s="291"/>
      <c r="K34" s="291"/>
      <c r="L34" s="291"/>
      <c r="M34" s="291"/>
      <c r="N34" s="291"/>
      <c r="O34" s="291"/>
      <c r="P34" s="291"/>
      <c r="Q34" s="291"/>
      <c r="R34" s="291"/>
      <c r="S34" s="291"/>
      <c r="T34" s="292"/>
      <c r="U34" s="266"/>
      <c r="V34" s="267"/>
      <c r="W34" s="267"/>
      <c r="X34" s="267"/>
      <c r="Y34" s="267"/>
      <c r="Z34" s="267"/>
      <c r="AA34" s="267"/>
      <c r="AB34" s="267"/>
      <c r="AC34" s="293"/>
      <c r="AD34" s="293"/>
      <c r="AE34" s="293"/>
      <c r="AF34" s="293"/>
      <c r="AG34" s="293"/>
      <c r="AH34" s="267"/>
      <c r="AI34" s="294"/>
      <c r="AJ34" s="267"/>
      <c r="AK34" s="267"/>
      <c r="AL34" s="268"/>
      <c r="AM34" s="295"/>
      <c r="AN34" s="296"/>
      <c r="AO34" s="296"/>
      <c r="AP34" s="296"/>
      <c r="AQ34" s="296"/>
      <c r="AR34" s="296"/>
      <c r="AS34" s="296"/>
      <c r="AT34" s="296"/>
      <c r="AU34" s="296"/>
      <c r="AV34" s="296"/>
      <c r="AW34" s="296"/>
      <c r="AX34" s="297"/>
      <c r="AY34" s="296"/>
      <c r="AZ34" s="297"/>
      <c r="BA34" s="296"/>
      <c r="BB34" s="296"/>
      <c r="BC34" s="296"/>
      <c r="BD34" s="298"/>
      <c r="BE34" s="295"/>
      <c r="BF34" s="296"/>
      <c r="BG34" s="296"/>
      <c r="BH34" s="296"/>
      <c r="BI34" s="296"/>
      <c r="BJ34" s="296"/>
      <c r="BK34" s="296"/>
      <c r="BL34" s="296"/>
      <c r="BM34" s="296"/>
      <c r="BN34" s="296"/>
      <c r="BO34" s="296"/>
      <c r="BP34" s="296"/>
      <c r="BQ34" s="296"/>
      <c r="BR34" s="296"/>
      <c r="BS34" s="296"/>
      <c r="BT34" s="296"/>
      <c r="BU34" s="296"/>
      <c r="BV34" s="298"/>
      <c r="BW34" s="295"/>
      <c r="BX34" s="296"/>
      <c r="BY34" s="296"/>
      <c r="BZ34" s="296"/>
      <c r="CA34" s="296"/>
      <c r="CB34" s="296"/>
      <c r="CC34" s="296"/>
      <c r="CD34" s="299"/>
      <c r="CE34" s="296"/>
      <c r="CF34" s="296"/>
      <c r="CG34" s="296"/>
      <c r="CH34" s="296"/>
      <c r="CI34" s="296"/>
      <c r="CJ34" s="295"/>
      <c r="CK34" s="296"/>
      <c r="CL34" s="296"/>
      <c r="CM34" s="296"/>
      <c r="CN34" s="298"/>
      <c r="CO34" s="300"/>
      <c r="CP34" s="266"/>
      <c r="CQ34" s="267"/>
      <c r="CR34" s="268"/>
      <c r="CS34" s="301" t="s">
        <v>113</v>
      </c>
      <c r="CT34" s="144" t="str">
        <f t="shared" si="20"/>
        <v/>
      </c>
      <c r="CU34" s="158">
        <f t="shared" si="21"/>
        <v>0</v>
      </c>
      <c r="CV34" s="107" t="str">
        <f t="shared" ref="CV34:CV65" si="60">IF(OR(CV$6&lt;1,CV$6&gt;COUNT($C34:$T34)),"",LARGE($C34:$T34,CV$6))</f>
        <v/>
      </c>
      <c r="CW34" s="93" t="str">
        <f t="shared" ref="CW34:CW65" si="61">IF(OR(CW$6&lt;1,CW$6&gt;COUNT($C34:$T34)),"",LARGE($C34:$T34,CW$6))</f>
        <v/>
      </c>
      <c r="CX34" s="94" t="str">
        <f t="shared" ref="CX34:CX65" si="62">IF(OR(CX$6&lt;1,CX$6&gt;COUNT($C34:$T34)),"",LARGE($C34:$T34,CX$6))</f>
        <v/>
      </c>
      <c r="CY34" s="94" t="str">
        <f t="shared" ref="CY34:CY65" si="63">IF(OR(CY$6&lt;1,CY$6&gt;COUNT($C34:$T34)),"",LARGE($C34:$T34,CY$6))</f>
        <v/>
      </c>
      <c r="CZ34" s="94" t="str">
        <f t="shared" ref="CZ34:CZ65" si="64">IF(OR(CZ$6&lt;1,CZ$6&gt;COUNT($C34:$T34)),"",LARGE($C34:$T34,CZ$6))</f>
        <v/>
      </c>
      <c r="DA34" s="94" t="str">
        <f t="shared" ref="DA34:DA65" si="65">IF(OR(DA$6&lt;1,DA$6&gt;COUNT($C34:$T34)),"",LARGE($C34:$T34,DA$6))</f>
        <v/>
      </c>
      <c r="DB34" s="94" t="str">
        <f t="shared" ref="DB34:DB65" si="66">IF(OR(DB$6&lt;1,DB$6&gt;COUNT($C34:$T34)),"",LARGE($C34:$T34,DB$6))</f>
        <v/>
      </c>
      <c r="DC34" s="108" t="str">
        <f t="shared" ref="DC34:DC65" si="67">IF(OR(DC$6&lt;1,DC$6&gt;COUNT($C34:$T34)),"",LARGE($C34:$T34,DC$6))</f>
        <v/>
      </c>
      <c r="DD34" s="108" t="str">
        <f t="shared" ref="DD34:DD65" si="68">IF(OR(DD$6&lt;1,DD$6&gt;COUNT($C34:$T34)),"",LARGE($C34:$T34,DD$6))</f>
        <v/>
      </c>
      <c r="DE34" s="108" t="str">
        <f t="shared" ref="DE34:DE65" si="69">IF(OR(DE$6&lt;1,DE$6&gt;COUNT($C34:$T34)),"",LARGE($C34:$T34,DE$6))</f>
        <v/>
      </c>
      <c r="DF34" s="108" t="str">
        <f t="shared" ref="DF34:DF65" si="70">IF(OR(DF$6&lt;1,DF$6&gt;COUNT($C34:$T34)),"",LARGE($C34:$T34,DF$6))</f>
        <v/>
      </c>
      <c r="DG34" s="94" t="str">
        <f t="shared" ref="DG34:DG65" si="71">IF(OR(DG$6&lt;1,DG$6&gt;COUNT($C34:$T34)),"",LARGE($C34:$T34,DG$6))</f>
        <v/>
      </c>
      <c r="DH34" s="94" t="str">
        <f t="shared" ref="DH34:DH65" si="72">IF(OR(DH$6&lt;1,DH$6&gt;COUNT($C34:$T34)),"",LARGE($C34:$T34,DH$6))</f>
        <v/>
      </c>
      <c r="DI34" s="94" t="str">
        <f t="shared" ref="DI34:DI65" si="73">IF(OR(DI$6&lt;1,DI$6&gt;COUNT($C34:$T34)),"",LARGE($C34:$T34,DI$6))</f>
        <v/>
      </c>
      <c r="DJ34" s="94" t="str">
        <f t="shared" ref="DJ34:DJ65" si="74">IF(OR(DJ$6&lt;1,DJ$6&gt;COUNT($C34:$T34)),"",LARGE($C34:$T34,DJ$6))</f>
        <v/>
      </c>
      <c r="DK34" s="94" t="str">
        <f t="shared" ref="DK34:DK65" si="75">IF(OR(DK$6&lt;1,DK$6&gt;COUNT($C34:$T34)),"",LARGE($C34:$T34,DK$6))</f>
        <v/>
      </c>
      <c r="DL34" s="93" t="str">
        <f t="shared" ref="DL34:DL65" si="76">IF(OR(DL$6&lt;1,DL$6&gt;COUNT($C34:$T34)),"",LARGE($C34:$T34,DL$6))</f>
        <v/>
      </c>
      <c r="DM34" s="109" t="str">
        <f t="shared" ref="DM34:DM65" si="77">IF(OR(DM$6&lt;1,DM$6&gt;COUNT($C34:$T34)),"",LARGE($C34:$T34,DM$6))</f>
        <v/>
      </c>
      <c r="DN34" s="107" t="str">
        <f t="shared" ref="DN34:DQ53" si="78">IF(OR(-FLOOR(((18-COUNT($U34:$AL34))/2),1)+DN$5&lt;1,-FLOOR(((18-COUNT($U34:$AL34))/2),1)+DN$5&gt;COUNT($U34:$AL34)),"",LARGE($U34:$AL34,-FLOOR(((18-COUNT($U34:$AL34))/2),1)+DN$5))</f>
        <v/>
      </c>
      <c r="DO34" s="93" t="str">
        <f t="shared" si="78"/>
        <v/>
      </c>
      <c r="DP34" s="94" t="str">
        <f t="shared" si="78"/>
        <v/>
      </c>
      <c r="DQ34" s="94" t="str">
        <f t="shared" si="78"/>
        <v/>
      </c>
      <c r="DR34" s="94" t="str">
        <f t="shared" ref="DR34:DR65" si="79">IF(OR(-FLOOR(((17-COUNT($U34:$AL34))/2),1)+DR$5&lt;1,-FLOOR(((17-COUNT($U34:$AL34))/2),1)+DR$5&gt;COUNT($U34:$AL34)),"",LARGE($U34:$AL34,-FLOOR(((17-COUNT($U34:$AL34))/2),1)+DR$5))</f>
        <v/>
      </c>
      <c r="DS34" s="94" t="str">
        <f t="shared" ref="DS34:DS65" si="80">IF(OR(-FLOOR(((17-COUNT($U34:$AL34))/2),1)+DS$5&lt;1,-FLOOR(((17-COUNT($U34:$AL34))/2),1)+DS$5&gt;COUNT($U34:$AL34)),"",LARGE($U34:$AL34,-FLOOR(((17-COUNT($U34:$AL34))/2),1)+DS$5))</f>
        <v/>
      </c>
      <c r="DT34" s="94" t="str">
        <f t="shared" ref="DT34:DT65" si="81">IF(OR(-FLOOR(((17-COUNT($U34:$AL34))/2),1)+DT$5&lt;1,-FLOOR(((17-COUNT($U34:$AL34))/2),1)+DT$5&gt;COUNT($U34:$AL34)),"",LARGE($U34:$AL34,-FLOOR(((17-COUNT($U34:$AL34))/2),1)+DT$5))</f>
        <v/>
      </c>
      <c r="DU34" s="108" t="str">
        <f t="shared" ref="DU34:DU65" si="82">IF(OR(-FLOOR(((17-COUNT($U34:$AL34))/2),1)+DU$5&lt;1,-FLOOR(((17-COUNT($U34:$AL34))/2),1)+DU$5&gt;COUNT($U34:$AL34)),"",LARGE($U34:$AL34,-FLOOR(((17-COUNT($U34:$AL34))/2),1)+DU$5))</f>
        <v/>
      </c>
      <c r="DV34" s="108" t="str">
        <f t="shared" ref="DV34:DV65" si="83">IF(OR(-FLOOR(((17-COUNT($U34:$AL34))/2),1)+DV$5&lt;1,-FLOOR(((17-COUNT($U34:$AL34))/2),1)+DV$5&gt;COUNT($U34:$AL34)),"",LARGE($U34:$AL34,-FLOOR(((17-COUNT($U34:$AL34))/2),1)+DV$5))</f>
        <v/>
      </c>
      <c r="DW34" s="108" t="str">
        <f t="shared" ref="DW34:DW65" si="84">IF(OR(-FLOOR(((17-COUNT($U34:$AL34))/2),1)+DW$5&lt;1,-FLOOR(((17-COUNT($U34:$AL34))/2),1)+DW$5&gt;COUNT($U34:$AL34)),"",LARGE($U34:$AL34,-FLOOR(((17-COUNT($U34:$AL34))/2),1)+DW$5))</f>
        <v/>
      </c>
      <c r="DX34" s="108" t="str">
        <f t="shared" ref="DX34:DX65" si="85">IF(OR(-FLOOR(((17-COUNT($U34:$AL34))/2),1)+DX$5&lt;1,-FLOOR(((17-COUNT($U34:$AL34))/2),1)+DX$5&gt;COUNT($U34:$AL34)),"",LARGE($U34:$AL34,-FLOOR(((17-COUNT($U34:$AL34))/2),1)+DX$5))</f>
        <v/>
      </c>
      <c r="DY34" s="94" t="str">
        <f t="shared" ref="DY34:DY65" si="86">IF(OR(-FLOOR(((17-COUNT($U34:$AL34))/2),1)+DY$5&lt;1,-FLOOR(((17-COUNT($U34:$AL34))/2),1)+DY$5&gt;COUNT($U34:$AL34)),"",LARGE($U34:$AL34,-FLOOR(((17-COUNT($U34:$AL34))/2),1)+DY$5))</f>
        <v/>
      </c>
      <c r="DZ34" s="94" t="str">
        <f t="shared" ref="DZ34:DZ65" si="87">IF(OR(-FLOOR(((17-COUNT($U34:$AL34))/2),1)+DZ$5&lt;1,-FLOOR(((17-COUNT($U34:$AL34))/2),1)+DZ$5&gt;COUNT($U34:$AL34)),"",LARGE($U34:$AL34,-FLOOR(((17-COUNT($U34:$AL34))/2),1)+DZ$5))</f>
        <v/>
      </c>
      <c r="EA34" s="94" t="str">
        <f t="shared" ref="EA34:EA65" si="88">IF(OR(-FLOOR(((17-COUNT($U34:$AL34))/2),1)+EA$5&lt;1,-FLOOR(((17-COUNT($U34:$AL34))/2),1)+EA$5&gt;COUNT($U34:$AL34)),"",LARGE($U34:$AL34,-FLOOR(((17-COUNT($U34:$AL34))/2),1)+EA$5))</f>
        <v/>
      </c>
      <c r="EB34" s="94" t="str">
        <f t="shared" ref="EB34:EB65" si="89">IF(OR(-FLOOR(((17-COUNT($U34:$AL34))/2),1)+EB$5&lt;1,-FLOOR(((17-COUNT($U34:$AL34))/2),1)+EB$5&gt;COUNT($U34:$AL34)),"",LARGE($U34:$AL34,-FLOOR(((17-COUNT($U34:$AL34))/2),1)+EB$5))</f>
        <v/>
      </c>
      <c r="EC34" s="94" t="str">
        <f t="shared" ref="EC34:EC65" si="90">IF(OR(-FLOOR(((17-COUNT($U34:$AL34))/2),1)+EC$5&lt;1,-FLOOR(((17-COUNT($U34:$AL34))/2),1)+EC$5&gt;COUNT($U34:$AL34)),"",LARGE($U34:$AL34,-FLOOR(((17-COUNT($U34:$AL34))/2),1)+EC$5))</f>
        <v/>
      </c>
      <c r="ED34" s="93" t="str">
        <f t="shared" ref="ED34:ED65" si="91">IF(OR(-FLOOR(((17-COUNT($U34:$AL34))/2),1)+ED$5&lt;1,-FLOOR(((17-COUNT($U34:$AL34))/2),1)+ED$5&gt;COUNT($U34:$AL34)),"",LARGE($U34:$AL34,-FLOOR(((17-COUNT($U34:$AL34))/2),1)+ED$5))</f>
        <v/>
      </c>
      <c r="EE34" s="109" t="str">
        <f t="shared" ref="EE34:EE65" si="92">IF(OR(-FLOOR(((17-COUNT($U34:$AL34))/2),1)+EE$5&lt;1,-FLOOR(((17-COUNT($U34:$AL34))/2),1)+EE$5&gt;COUNT($U34:$AL34)),"",LARGE($U34:$AL34,-FLOOR(((17-COUNT($U34:$AL34))/2),1)+EE$5))</f>
        <v/>
      </c>
      <c r="EF34" s="209"/>
      <c r="EG34" s="210"/>
      <c r="EH34" s="209"/>
      <c r="EI34" s="209"/>
      <c r="EJ34" s="209"/>
      <c r="EK34" s="209"/>
      <c r="EL34" s="209"/>
      <c r="EM34" s="209"/>
      <c r="EN34" s="208"/>
      <c r="EO34" s="208"/>
    </row>
    <row r="35" spans="1:145" s="211" customFormat="1" ht="15.75" hidden="1" customHeight="1">
      <c r="A35" s="159" t="s">
        <v>114</v>
      </c>
      <c r="B35" s="302" t="s">
        <v>112</v>
      </c>
      <c r="C35" s="303"/>
      <c r="D35" s="304"/>
      <c r="E35" s="304"/>
      <c r="F35" s="304"/>
      <c r="G35" s="304"/>
      <c r="H35" s="304"/>
      <c r="I35" s="304"/>
      <c r="J35" s="304"/>
      <c r="K35" s="304"/>
      <c r="L35" s="304"/>
      <c r="M35" s="304"/>
      <c r="N35" s="304"/>
      <c r="O35" s="304"/>
      <c r="P35" s="304"/>
      <c r="Q35" s="304"/>
      <c r="R35" s="304"/>
      <c r="S35" s="304"/>
      <c r="T35" s="305"/>
      <c r="U35" s="232"/>
      <c r="V35" s="233"/>
      <c r="W35" s="233"/>
      <c r="X35" s="233"/>
      <c r="Y35" s="233"/>
      <c r="Z35" s="233"/>
      <c r="AA35" s="233"/>
      <c r="AB35" s="233"/>
      <c r="AC35" s="293"/>
      <c r="AD35" s="293"/>
      <c r="AE35" s="293"/>
      <c r="AF35" s="293"/>
      <c r="AG35" s="293"/>
      <c r="AH35" s="233"/>
      <c r="AI35" s="306"/>
      <c r="AJ35" s="233"/>
      <c r="AK35" s="233"/>
      <c r="AL35" s="234"/>
      <c r="AM35" s="295"/>
      <c r="AN35" s="296"/>
      <c r="AO35" s="296"/>
      <c r="AP35" s="296"/>
      <c r="AQ35" s="296"/>
      <c r="AR35" s="296"/>
      <c r="AS35" s="296"/>
      <c r="AT35" s="296"/>
      <c r="AU35" s="296"/>
      <c r="AV35" s="296"/>
      <c r="AW35" s="296"/>
      <c r="AX35" s="297"/>
      <c r="AY35" s="296"/>
      <c r="AZ35" s="297"/>
      <c r="BA35" s="296"/>
      <c r="BB35" s="296"/>
      <c r="BC35" s="296"/>
      <c r="BD35" s="298"/>
      <c r="BE35" s="295"/>
      <c r="BF35" s="296"/>
      <c r="BG35" s="296"/>
      <c r="BH35" s="296"/>
      <c r="BI35" s="296"/>
      <c r="BJ35" s="296"/>
      <c r="BK35" s="296"/>
      <c r="BL35" s="296"/>
      <c r="BM35" s="296"/>
      <c r="BN35" s="296"/>
      <c r="BO35" s="296"/>
      <c r="BP35" s="296"/>
      <c r="BQ35" s="296"/>
      <c r="BR35" s="296"/>
      <c r="BS35" s="296"/>
      <c r="BT35" s="296"/>
      <c r="BU35" s="296"/>
      <c r="BV35" s="298"/>
      <c r="BW35" s="295"/>
      <c r="BX35" s="296"/>
      <c r="BY35" s="296"/>
      <c r="BZ35" s="296"/>
      <c r="CA35" s="296"/>
      <c r="CB35" s="296"/>
      <c r="CC35" s="296"/>
      <c r="CD35" s="299"/>
      <c r="CE35" s="296"/>
      <c r="CF35" s="296"/>
      <c r="CG35" s="296"/>
      <c r="CH35" s="296"/>
      <c r="CI35" s="296"/>
      <c r="CJ35" s="295"/>
      <c r="CK35" s="296"/>
      <c r="CL35" s="296"/>
      <c r="CM35" s="296"/>
      <c r="CN35" s="298"/>
      <c r="CO35" s="105"/>
      <c r="CP35" s="266"/>
      <c r="CQ35" s="267"/>
      <c r="CR35" s="268"/>
      <c r="CS35" s="307" t="str">
        <f>IF(CP34=0,"",100*CP35/CP34)</f>
        <v/>
      </c>
      <c r="CT35" s="144" t="str">
        <f t="shared" si="20"/>
        <v/>
      </c>
      <c r="CU35" s="158">
        <f t="shared" si="21"/>
        <v>0</v>
      </c>
      <c r="CV35" s="107" t="str">
        <f t="shared" si="60"/>
        <v/>
      </c>
      <c r="CW35" s="93" t="str">
        <f t="shared" si="61"/>
        <v/>
      </c>
      <c r="CX35" s="94" t="str">
        <f t="shared" si="62"/>
        <v/>
      </c>
      <c r="CY35" s="94" t="str">
        <f t="shared" si="63"/>
        <v/>
      </c>
      <c r="CZ35" s="94" t="str">
        <f t="shared" si="64"/>
        <v/>
      </c>
      <c r="DA35" s="94" t="str">
        <f t="shared" si="65"/>
        <v/>
      </c>
      <c r="DB35" s="94" t="str">
        <f t="shared" si="66"/>
        <v/>
      </c>
      <c r="DC35" s="108" t="str">
        <f t="shared" si="67"/>
        <v/>
      </c>
      <c r="DD35" s="108" t="str">
        <f t="shared" si="68"/>
        <v/>
      </c>
      <c r="DE35" s="108" t="str">
        <f t="shared" si="69"/>
        <v/>
      </c>
      <c r="DF35" s="108" t="str">
        <f t="shared" si="70"/>
        <v/>
      </c>
      <c r="DG35" s="94" t="str">
        <f t="shared" si="71"/>
        <v/>
      </c>
      <c r="DH35" s="94" t="str">
        <f t="shared" si="72"/>
        <v/>
      </c>
      <c r="DI35" s="94" t="str">
        <f t="shared" si="73"/>
        <v/>
      </c>
      <c r="DJ35" s="94" t="str">
        <f t="shared" si="74"/>
        <v/>
      </c>
      <c r="DK35" s="94" t="str">
        <f t="shared" si="75"/>
        <v/>
      </c>
      <c r="DL35" s="93" t="str">
        <f t="shared" si="76"/>
        <v/>
      </c>
      <c r="DM35" s="109" t="str">
        <f t="shared" si="77"/>
        <v/>
      </c>
      <c r="DN35" s="107" t="str">
        <f t="shared" si="78"/>
        <v/>
      </c>
      <c r="DO35" s="93" t="str">
        <f t="shared" si="78"/>
        <v/>
      </c>
      <c r="DP35" s="94" t="str">
        <f t="shared" si="78"/>
        <v/>
      </c>
      <c r="DQ35" s="94" t="str">
        <f t="shared" si="78"/>
        <v/>
      </c>
      <c r="DR35" s="94" t="str">
        <f t="shared" si="79"/>
        <v/>
      </c>
      <c r="DS35" s="94" t="str">
        <f t="shared" si="80"/>
        <v/>
      </c>
      <c r="DT35" s="94" t="str">
        <f t="shared" si="81"/>
        <v/>
      </c>
      <c r="DU35" s="108" t="str">
        <f t="shared" si="82"/>
        <v/>
      </c>
      <c r="DV35" s="108" t="str">
        <f t="shared" si="83"/>
        <v/>
      </c>
      <c r="DW35" s="108" t="str">
        <f t="shared" si="84"/>
        <v/>
      </c>
      <c r="DX35" s="108" t="str">
        <f t="shared" si="85"/>
        <v/>
      </c>
      <c r="DY35" s="94" t="str">
        <f t="shared" si="86"/>
        <v/>
      </c>
      <c r="DZ35" s="94" t="str">
        <f t="shared" si="87"/>
        <v/>
      </c>
      <c r="EA35" s="94" t="str">
        <f t="shared" si="88"/>
        <v/>
      </c>
      <c r="EB35" s="94" t="str">
        <f t="shared" si="89"/>
        <v/>
      </c>
      <c r="EC35" s="94" t="str">
        <f t="shared" si="90"/>
        <v/>
      </c>
      <c r="ED35" s="93" t="str">
        <f t="shared" si="91"/>
        <v/>
      </c>
      <c r="EE35" s="109" t="str">
        <f t="shared" si="92"/>
        <v/>
      </c>
      <c r="EF35" s="209"/>
      <c r="EG35" s="210"/>
      <c r="EH35" s="209"/>
      <c r="EI35" s="209"/>
      <c r="EJ35" s="209"/>
      <c r="EK35" s="209"/>
      <c r="EL35" s="209"/>
      <c r="EM35" s="209"/>
      <c r="EN35" s="208"/>
      <c r="EO35" s="208"/>
    </row>
    <row r="36" spans="1:145" s="211" customFormat="1" ht="15.75" hidden="1" customHeight="1">
      <c r="A36" s="159" t="s">
        <v>115</v>
      </c>
      <c r="B36" s="302" t="s">
        <v>112</v>
      </c>
      <c r="C36" s="308"/>
      <c r="D36" s="309"/>
      <c r="E36" s="309"/>
      <c r="F36" s="309"/>
      <c r="G36" s="309"/>
      <c r="H36" s="309"/>
      <c r="I36" s="309"/>
      <c r="J36" s="309"/>
      <c r="K36" s="309"/>
      <c r="L36" s="309"/>
      <c r="M36" s="309"/>
      <c r="N36" s="309"/>
      <c r="O36" s="309"/>
      <c r="P36" s="309"/>
      <c r="Q36" s="309"/>
      <c r="R36" s="309"/>
      <c r="S36" s="309"/>
      <c r="T36" s="310"/>
      <c r="U36" s="232"/>
      <c r="V36" s="233"/>
      <c r="W36" s="233"/>
      <c r="X36" s="233"/>
      <c r="Y36" s="233"/>
      <c r="Z36" s="233"/>
      <c r="AA36" s="233"/>
      <c r="AB36" s="233"/>
      <c r="AC36" s="293"/>
      <c r="AD36" s="293"/>
      <c r="AE36" s="293"/>
      <c r="AF36" s="293"/>
      <c r="AG36" s="293"/>
      <c r="AH36" s="233"/>
      <c r="AI36" s="306"/>
      <c r="AJ36" s="233"/>
      <c r="AK36" s="233"/>
      <c r="AL36" s="234"/>
      <c r="AM36" s="295"/>
      <c r="AN36" s="296"/>
      <c r="AO36" s="296"/>
      <c r="AP36" s="296"/>
      <c r="AQ36" s="296"/>
      <c r="AR36" s="296"/>
      <c r="AS36" s="296"/>
      <c r="AT36" s="296"/>
      <c r="AU36" s="296"/>
      <c r="AV36" s="296"/>
      <c r="AW36" s="296"/>
      <c r="AX36" s="297"/>
      <c r="AY36" s="296"/>
      <c r="AZ36" s="297"/>
      <c r="BA36" s="296"/>
      <c r="BB36" s="296"/>
      <c r="BC36" s="296"/>
      <c r="BD36" s="298"/>
      <c r="BE36" s="295"/>
      <c r="BF36" s="296"/>
      <c r="BG36" s="296"/>
      <c r="BH36" s="296"/>
      <c r="BI36" s="296"/>
      <c r="BJ36" s="296"/>
      <c r="BK36" s="296"/>
      <c r="BL36" s="296"/>
      <c r="BM36" s="296"/>
      <c r="BN36" s="296"/>
      <c r="BO36" s="296"/>
      <c r="BP36" s="296"/>
      <c r="BQ36" s="296"/>
      <c r="BR36" s="296"/>
      <c r="BS36" s="296"/>
      <c r="BT36" s="296"/>
      <c r="BU36" s="296"/>
      <c r="BV36" s="298"/>
      <c r="BW36" s="295"/>
      <c r="BX36" s="296"/>
      <c r="BY36" s="296"/>
      <c r="BZ36" s="296"/>
      <c r="CA36" s="296"/>
      <c r="CB36" s="296"/>
      <c r="CC36" s="296"/>
      <c r="CD36" s="299"/>
      <c r="CE36" s="296"/>
      <c r="CF36" s="296"/>
      <c r="CG36" s="296"/>
      <c r="CH36" s="296"/>
      <c r="CI36" s="296"/>
      <c r="CJ36" s="295"/>
      <c r="CK36" s="296"/>
      <c r="CL36" s="296"/>
      <c r="CM36" s="296"/>
      <c r="CN36" s="298"/>
      <c r="CO36" s="105"/>
      <c r="CP36" s="266"/>
      <c r="CQ36" s="267"/>
      <c r="CR36" s="268"/>
      <c r="CS36" s="311" t="str">
        <f>IF(CP34=0,"",100*CP36/CP34)</f>
        <v/>
      </c>
      <c r="CT36" s="144" t="str">
        <f t="shared" si="20"/>
        <v/>
      </c>
      <c r="CU36" s="158">
        <f t="shared" si="21"/>
        <v>0</v>
      </c>
      <c r="CV36" s="107" t="str">
        <f t="shared" si="60"/>
        <v/>
      </c>
      <c r="CW36" s="93" t="str">
        <f t="shared" si="61"/>
        <v/>
      </c>
      <c r="CX36" s="94" t="str">
        <f t="shared" si="62"/>
        <v/>
      </c>
      <c r="CY36" s="94" t="str">
        <f t="shared" si="63"/>
        <v/>
      </c>
      <c r="CZ36" s="94" t="str">
        <f t="shared" si="64"/>
        <v/>
      </c>
      <c r="DA36" s="94" t="str">
        <f t="shared" si="65"/>
        <v/>
      </c>
      <c r="DB36" s="94" t="str">
        <f t="shared" si="66"/>
        <v/>
      </c>
      <c r="DC36" s="108" t="str">
        <f t="shared" si="67"/>
        <v/>
      </c>
      <c r="DD36" s="108" t="str">
        <f t="shared" si="68"/>
        <v/>
      </c>
      <c r="DE36" s="108" t="str">
        <f t="shared" si="69"/>
        <v/>
      </c>
      <c r="DF36" s="108" t="str">
        <f t="shared" si="70"/>
        <v/>
      </c>
      <c r="DG36" s="94" t="str">
        <f t="shared" si="71"/>
        <v/>
      </c>
      <c r="DH36" s="94" t="str">
        <f t="shared" si="72"/>
        <v/>
      </c>
      <c r="DI36" s="94" t="str">
        <f t="shared" si="73"/>
        <v/>
      </c>
      <c r="DJ36" s="94" t="str">
        <f t="shared" si="74"/>
        <v/>
      </c>
      <c r="DK36" s="94" t="str">
        <f t="shared" si="75"/>
        <v/>
      </c>
      <c r="DL36" s="93" t="str">
        <f t="shared" si="76"/>
        <v/>
      </c>
      <c r="DM36" s="109" t="str">
        <f t="shared" si="77"/>
        <v/>
      </c>
      <c r="DN36" s="107" t="str">
        <f t="shared" si="78"/>
        <v/>
      </c>
      <c r="DO36" s="93" t="str">
        <f t="shared" si="78"/>
        <v/>
      </c>
      <c r="DP36" s="94" t="str">
        <f t="shared" si="78"/>
        <v/>
      </c>
      <c r="DQ36" s="94" t="str">
        <f t="shared" si="78"/>
        <v/>
      </c>
      <c r="DR36" s="94" t="str">
        <f t="shared" si="79"/>
        <v/>
      </c>
      <c r="DS36" s="94" t="str">
        <f t="shared" si="80"/>
        <v/>
      </c>
      <c r="DT36" s="94" t="str">
        <f t="shared" si="81"/>
        <v/>
      </c>
      <c r="DU36" s="108" t="str">
        <f t="shared" si="82"/>
        <v/>
      </c>
      <c r="DV36" s="108" t="str">
        <f t="shared" si="83"/>
        <v/>
      </c>
      <c r="DW36" s="108" t="str">
        <f t="shared" si="84"/>
        <v/>
      </c>
      <c r="DX36" s="108" t="str">
        <f t="shared" si="85"/>
        <v/>
      </c>
      <c r="DY36" s="94" t="str">
        <f t="shared" si="86"/>
        <v/>
      </c>
      <c r="DZ36" s="94" t="str">
        <f t="shared" si="87"/>
        <v/>
      </c>
      <c r="EA36" s="94" t="str">
        <f t="shared" si="88"/>
        <v/>
      </c>
      <c r="EB36" s="94" t="str">
        <f t="shared" si="89"/>
        <v/>
      </c>
      <c r="EC36" s="94" t="str">
        <f t="shared" si="90"/>
        <v/>
      </c>
      <c r="ED36" s="93" t="str">
        <f t="shared" si="91"/>
        <v/>
      </c>
      <c r="EE36" s="109" t="str">
        <f t="shared" si="92"/>
        <v/>
      </c>
      <c r="EF36" s="209"/>
      <c r="EG36" s="210"/>
      <c r="EH36" s="209"/>
      <c r="EI36" s="209"/>
      <c r="EJ36" s="209"/>
      <c r="EK36" s="209"/>
      <c r="EL36" s="209"/>
      <c r="EM36" s="209"/>
      <c r="EN36" s="208"/>
      <c r="EO36" s="208"/>
    </row>
    <row r="37" spans="1:145" s="211" customFormat="1" ht="15.75" hidden="1" customHeight="1">
      <c r="A37" s="159" t="s">
        <v>116</v>
      </c>
      <c r="B37" s="302" t="s">
        <v>112</v>
      </c>
      <c r="C37" s="308"/>
      <c r="D37" s="309"/>
      <c r="E37" s="309"/>
      <c r="F37" s="309"/>
      <c r="G37" s="309"/>
      <c r="H37" s="309"/>
      <c r="I37" s="309"/>
      <c r="J37" s="309"/>
      <c r="K37" s="309"/>
      <c r="L37" s="309"/>
      <c r="M37" s="309"/>
      <c r="N37" s="309"/>
      <c r="O37" s="309"/>
      <c r="P37" s="309"/>
      <c r="Q37" s="309"/>
      <c r="R37" s="309"/>
      <c r="S37" s="309"/>
      <c r="T37" s="310"/>
      <c r="U37" s="232"/>
      <c r="V37" s="233"/>
      <c r="W37" s="233"/>
      <c r="X37" s="233"/>
      <c r="Y37" s="233"/>
      <c r="Z37" s="233"/>
      <c r="AA37" s="233"/>
      <c r="AB37" s="233"/>
      <c r="AC37" s="293"/>
      <c r="AD37" s="293"/>
      <c r="AE37" s="293"/>
      <c r="AF37" s="293"/>
      <c r="AG37" s="293"/>
      <c r="AH37" s="233"/>
      <c r="AI37" s="306"/>
      <c r="AJ37" s="233"/>
      <c r="AK37" s="233"/>
      <c r="AL37" s="234"/>
      <c r="AM37" s="312"/>
      <c r="AN37" s="313"/>
      <c r="AO37" s="313"/>
      <c r="AP37" s="313"/>
      <c r="AQ37" s="313"/>
      <c r="AR37" s="313"/>
      <c r="AS37" s="313"/>
      <c r="AT37" s="313"/>
      <c r="AU37" s="313"/>
      <c r="AV37" s="313"/>
      <c r="AW37" s="313"/>
      <c r="AX37" s="314"/>
      <c r="AY37" s="313"/>
      <c r="AZ37" s="314"/>
      <c r="BA37" s="313"/>
      <c r="BB37" s="313"/>
      <c r="BC37" s="313"/>
      <c r="BD37" s="315"/>
      <c r="BE37" s="295"/>
      <c r="BF37" s="296"/>
      <c r="BG37" s="296"/>
      <c r="BH37" s="296"/>
      <c r="BI37" s="296"/>
      <c r="BJ37" s="296"/>
      <c r="BK37" s="296"/>
      <c r="BL37" s="296"/>
      <c r="BM37" s="296"/>
      <c r="BN37" s="296"/>
      <c r="BO37" s="296"/>
      <c r="BP37" s="296"/>
      <c r="BQ37" s="296"/>
      <c r="BR37" s="296"/>
      <c r="BS37" s="296"/>
      <c r="BT37" s="296"/>
      <c r="BU37" s="296"/>
      <c r="BV37" s="298"/>
      <c r="BW37" s="295"/>
      <c r="BX37" s="296"/>
      <c r="BY37" s="296"/>
      <c r="BZ37" s="296"/>
      <c r="CA37" s="296"/>
      <c r="CB37" s="296"/>
      <c r="CC37" s="296"/>
      <c r="CD37" s="299"/>
      <c r="CE37" s="296"/>
      <c r="CF37" s="296"/>
      <c r="CG37" s="296"/>
      <c r="CH37" s="296"/>
      <c r="CI37" s="296"/>
      <c r="CJ37" s="295"/>
      <c r="CK37" s="296"/>
      <c r="CL37" s="296"/>
      <c r="CM37" s="296"/>
      <c r="CN37" s="298"/>
      <c r="CO37" s="105"/>
      <c r="CP37" s="266"/>
      <c r="CQ37" s="267"/>
      <c r="CR37" s="268"/>
      <c r="CS37" s="316" t="str">
        <f>IF(CP34=0,"",100*CP37/CP34)</f>
        <v/>
      </c>
      <c r="CT37" s="144" t="str">
        <f t="shared" si="20"/>
        <v/>
      </c>
      <c r="CU37" s="158">
        <f t="shared" si="21"/>
        <v>0</v>
      </c>
      <c r="CV37" s="107" t="str">
        <f t="shared" si="60"/>
        <v/>
      </c>
      <c r="CW37" s="93" t="str">
        <f t="shared" si="61"/>
        <v/>
      </c>
      <c r="CX37" s="94" t="str">
        <f t="shared" si="62"/>
        <v/>
      </c>
      <c r="CY37" s="94" t="str">
        <f t="shared" si="63"/>
        <v/>
      </c>
      <c r="CZ37" s="94" t="str">
        <f t="shared" si="64"/>
        <v/>
      </c>
      <c r="DA37" s="94" t="str">
        <f t="shared" si="65"/>
        <v/>
      </c>
      <c r="DB37" s="94" t="str">
        <f t="shared" si="66"/>
        <v/>
      </c>
      <c r="DC37" s="108" t="str">
        <f t="shared" si="67"/>
        <v/>
      </c>
      <c r="DD37" s="108" t="str">
        <f t="shared" si="68"/>
        <v/>
      </c>
      <c r="DE37" s="108" t="str">
        <f t="shared" si="69"/>
        <v/>
      </c>
      <c r="DF37" s="108" t="str">
        <f t="shared" si="70"/>
        <v/>
      </c>
      <c r="DG37" s="94" t="str">
        <f t="shared" si="71"/>
        <v/>
      </c>
      <c r="DH37" s="94" t="str">
        <f t="shared" si="72"/>
        <v/>
      </c>
      <c r="DI37" s="94" t="str">
        <f t="shared" si="73"/>
        <v/>
      </c>
      <c r="DJ37" s="94" t="str">
        <f t="shared" si="74"/>
        <v/>
      </c>
      <c r="DK37" s="94" t="str">
        <f t="shared" si="75"/>
        <v/>
      </c>
      <c r="DL37" s="93" t="str">
        <f t="shared" si="76"/>
        <v/>
      </c>
      <c r="DM37" s="109" t="str">
        <f t="shared" si="77"/>
        <v/>
      </c>
      <c r="DN37" s="107" t="str">
        <f t="shared" si="78"/>
        <v/>
      </c>
      <c r="DO37" s="93" t="str">
        <f t="shared" si="78"/>
        <v/>
      </c>
      <c r="DP37" s="94" t="str">
        <f t="shared" si="78"/>
        <v/>
      </c>
      <c r="DQ37" s="94" t="str">
        <f t="shared" si="78"/>
        <v/>
      </c>
      <c r="DR37" s="94" t="str">
        <f t="shared" si="79"/>
        <v/>
      </c>
      <c r="DS37" s="94" t="str">
        <f t="shared" si="80"/>
        <v/>
      </c>
      <c r="DT37" s="94" t="str">
        <f t="shared" si="81"/>
        <v/>
      </c>
      <c r="DU37" s="108" t="str">
        <f t="shared" si="82"/>
        <v/>
      </c>
      <c r="DV37" s="108" t="str">
        <f t="shared" si="83"/>
        <v/>
      </c>
      <c r="DW37" s="108" t="str">
        <f t="shared" si="84"/>
        <v/>
      </c>
      <c r="DX37" s="108" t="str">
        <f t="shared" si="85"/>
        <v/>
      </c>
      <c r="DY37" s="94" t="str">
        <f t="shared" si="86"/>
        <v/>
      </c>
      <c r="DZ37" s="94" t="str">
        <f t="shared" si="87"/>
        <v/>
      </c>
      <c r="EA37" s="94" t="str">
        <f t="shared" si="88"/>
        <v/>
      </c>
      <c r="EB37" s="94" t="str">
        <f t="shared" si="89"/>
        <v/>
      </c>
      <c r="EC37" s="94" t="str">
        <f t="shared" si="90"/>
        <v/>
      </c>
      <c r="ED37" s="93" t="str">
        <f t="shared" si="91"/>
        <v/>
      </c>
      <c r="EE37" s="109" t="str">
        <f t="shared" si="92"/>
        <v/>
      </c>
      <c r="EF37" s="209"/>
      <c r="EG37" s="210"/>
      <c r="EH37" s="209"/>
      <c r="EI37" s="209"/>
      <c r="EJ37" s="209"/>
      <c r="EK37" s="209"/>
      <c r="EL37" s="209"/>
      <c r="EM37" s="209"/>
      <c r="EN37" s="208"/>
      <c r="EO37" s="208"/>
    </row>
    <row r="38" spans="1:145" s="211" customFormat="1" ht="15.75" hidden="1" customHeight="1">
      <c r="A38" s="159" t="s">
        <v>117</v>
      </c>
      <c r="B38" s="302" t="s">
        <v>112</v>
      </c>
      <c r="C38" s="308"/>
      <c r="D38" s="309"/>
      <c r="E38" s="309"/>
      <c r="F38" s="309"/>
      <c r="G38" s="309"/>
      <c r="H38" s="309"/>
      <c r="I38" s="309"/>
      <c r="J38" s="309"/>
      <c r="K38" s="309"/>
      <c r="L38" s="309"/>
      <c r="M38" s="309"/>
      <c r="N38" s="309"/>
      <c r="O38" s="309"/>
      <c r="P38" s="309"/>
      <c r="Q38" s="309"/>
      <c r="R38" s="309"/>
      <c r="S38" s="309"/>
      <c r="T38" s="310"/>
      <c r="U38" s="232"/>
      <c r="V38" s="233"/>
      <c r="W38" s="233"/>
      <c r="X38" s="233"/>
      <c r="Y38" s="233"/>
      <c r="Z38" s="233"/>
      <c r="AA38" s="233"/>
      <c r="AB38" s="233"/>
      <c r="AC38" s="293"/>
      <c r="AD38" s="293"/>
      <c r="AE38" s="293"/>
      <c r="AF38" s="293"/>
      <c r="AG38" s="293"/>
      <c r="AH38" s="233"/>
      <c r="AI38" s="306"/>
      <c r="AJ38" s="233"/>
      <c r="AK38" s="233"/>
      <c r="AL38" s="234"/>
      <c r="AM38" s="312"/>
      <c r="AN38" s="313"/>
      <c r="AO38" s="313"/>
      <c r="AP38" s="313"/>
      <c r="AQ38" s="313"/>
      <c r="AR38" s="313"/>
      <c r="AS38" s="313"/>
      <c r="AT38" s="313"/>
      <c r="AU38" s="313"/>
      <c r="AV38" s="313"/>
      <c r="AW38" s="313"/>
      <c r="AX38" s="314"/>
      <c r="AY38" s="313"/>
      <c r="AZ38" s="314"/>
      <c r="BA38" s="313"/>
      <c r="BB38" s="313"/>
      <c r="BC38" s="313"/>
      <c r="BD38" s="315"/>
      <c r="BE38" s="312"/>
      <c r="BF38" s="313"/>
      <c r="BG38" s="313"/>
      <c r="BH38" s="313"/>
      <c r="BI38" s="313"/>
      <c r="BJ38" s="313"/>
      <c r="BK38" s="313"/>
      <c r="BL38" s="313"/>
      <c r="BM38" s="313"/>
      <c r="BN38" s="313"/>
      <c r="BO38" s="313"/>
      <c r="BP38" s="313"/>
      <c r="BQ38" s="313"/>
      <c r="BR38" s="313"/>
      <c r="BS38" s="313"/>
      <c r="BT38" s="313"/>
      <c r="BU38" s="313"/>
      <c r="BV38" s="315"/>
      <c r="BW38" s="295"/>
      <c r="BX38" s="296"/>
      <c r="BY38" s="296"/>
      <c r="BZ38" s="296"/>
      <c r="CA38" s="296"/>
      <c r="CB38" s="296"/>
      <c r="CC38" s="296"/>
      <c r="CD38" s="299"/>
      <c r="CE38" s="296"/>
      <c r="CF38" s="296"/>
      <c r="CG38" s="296"/>
      <c r="CH38" s="296"/>
      <c r="CI38" s="296"/>
      <c r="CJ38" s="295"/>
      <c r="CK38" s="296"/>
      <c r="CL38" s="296"/>
      <c r="CM38" s="296"/>
      <c r="CN38" s="298"/>
      <c r="CO38" s="105"/>
      <c r="CP38" s="266"/>
      <c r="CQ38" s="267"/>
      <c r="CR38" s="268"/>
      <c r="CS38" s="316" t="str">
        <f>IF(CP34=0,"",100*CP38/CP34)</f>
        <v/>
      </c>
      <c r="CT38" s="144" t="str">
        <f t="shared" si="20"/>
        <v/>
      </c>
      <c r="CU38" s="158">
        <f t="shared" si="21"/>
        <v>0</v>
      </c>
      <c r="CV38" s="107" t="str">
        <f t="shared" si="60"/>
        <v/>
      </c>
      <c r="CW38" s="93" t="str">
        <f t="shared" si="61"/>
        <v/>
      </c>
      <c r="CX38" s="94" t="str">
        <f t="shared" si="62"/>
        <v/>
      </c>
      <c r="CY38" s="94" t="str">
        <f t="shared" si="63"/>
        <v/>
      </c>
      <c r="CZ38" s="94" t="str">
        <f t="shared" si="64"/>
        <v/>
      </c>
      <c r="DA38" s="94" t="str">
        <f t="shared" si="65"/>
        <v/>
      </c>
      <c r="DB38" s="94" t="str">
        <f t="shared" si="66"/>
        <v/>
      </c>
      <c r="DC38" s="108" t="str">
        <f t="shared" si="67"/>
        <v/>
      </c>
      <c r="DD38" s="108" t="str">
        <f t="shared" si="68"/>
        <v/>
      </c>
      <c r="DE38" s="108" t="str">
        <f t="shared" si="69"/>
        <v/>
      </c>
      <c r="DF38" s="108" t="str">
        <f t="shared" si="70"/>
        <v/>
      </c>
      <c r="DG38" s="94" t="str">
        <f t="shared" si="71"/>
        <v/>
      </c>
      <c r="DH38" s="94" t="str">
        <f t="shared" si="72"/>
        <v/>
      </c>
      <c r="DI38" s="94" t="str">
        <f t="shared" si="73"/>
        <v/>
      </c>
      <c r="DJ38" s="94" t="str">
        <f t="shared" si="74"/>
        <v/>
      </c>
      <c r="DK38" s="94" t="str">
        <f t="shared" si="75"/>
        <v/>
      </c>
      <c r="DL38" s="93" t="str">
        <f t="shared" si="76"/>
        <v/>
      </c>
      <c r="DM38" s="109" t="str">
        <f t="shared" si="77"/>
        <v/>
      </c>
      <c r="DN38" s="107" t="str">
        <f t="shared" si="78"/>
        <v/>
      </c>
      <c r="DO38" s="93" t="str">
        <f t="shared" si="78"/>
        <v/>
      </c>
      <c r="DP38" s="94" t="str">
        <f t="shared" si="78"/>
        <v/>
      </c>
      <c r="DQ38" s="94" t="str">
        <f t="shared" si="78"/>
        <v/>
      </c>
      <c r="DR38" s="94" t="str">
        <f t="shared" si="79"/>
        <v/>
      </c>
      <c r="DS38" s="94" t="str">
        <f t="shared" si="80"/>
        <v/>
      </c>
      <c r="DT38" s="94" t="str">
        <f t="shared" si="81"/>
        <v/>
      </c>
      <c r="DU38" s="108" t="str">
        <f t="shared" si="82"/>
        <v/>
      </c>
      <c r="DV38" s="108" t="str">
        <f t="shared" si="83"/>
        <v/>
      </c>
      <c r="DW38" s="108" t="str">
        <f t="shared" si="84"/>
        <v/>
      </c>
      <c r="DX38" s="108" t="str">
        <f t="shared" si="85"/>
        <v/>
      </c>
      <c r="DY38" s="94" t="str">
        <f t="shared" si="86"/>
        <v/>
      </c>
      <c r="DZ38" s="94" t="str">
        <f t="shared" si="87"/>
        <v/>
      </c>
      <c r="EA38" s="94" t="str">
        <f t="shared" si="88"/>
        <v/>
      </c>
      <c r="EB38" s="94" t="str">
        <f t="shared" si="89"/>
        <v/>
      </c>
      <c r="EC38" s="94" t="str">
        <f t="shared" si="90"/>
        <v/>
      </c>
      <c r="ED38" s="93" t="str">
        <f t="shared" si="91"/>
        <v/>
      </c>
      <c r="EE38" s="109" t="str">
        <f t="shared" si="92"/>
        <v/>
      </c>
      <c r="EF38" s="209"/>
      <c r="EG38" s="210"/>
      <c r="EH38" s="209"/>
      <c r="EI38" s="209"/>
      <c r="EJ38" s="209"/>
      <c r="EK38" s="209"/>
      <c r="EL38" s="209"/>
      <c r="EM38" s="209"/>
      <c r="EN38" s="208"/>
      <c r="EO38" s="208"/>
    </row>
    <row r="39" spans="1:145" s="211" customFormat="1" ht="15.75" hidden="1" customHeight="1">
      <c r="A39" s="159" t="s">
        <v>118</v>
      </c>
      <c r="B39" s="302" t="s">
        <v>112</v>
      </c>
      <c r="C39" s="308"/>
      <c r="D39" s="309"/>
      <c r="E39" s="309"/>
      <c r="F39" s="309"/>
      <c r="G39" s="309"/>
      <c r="H39" s="309"/>
      <c r="I39" s="309"/>
      <c r="J39" s="309"/>
      <c r="K39" s="309"/>
      <c r="L39" s="309"/>
      <c r="M39" s="309"/>
      <c r="N39" s="309"/>
      <c r="O39" s="309"/>
      <c r="P39" s="309"/>
      <c r="Q39" s="309"/>
      <c r="R39" s="309"/>
      <c r="S39" s="309"/>
      <c r="T39" s="310"/>
      <c r="U39" s="232"/>
      <c r="V39" s="233"/>
      <c r="W39" s="233"/>
      <c r="X39" s="233"/>
      <c r="Y39" s="233"/>
      <c r="Z39" s="233"/>
      <c r="AA39" s="233"/>
      <c r="AB39" s="233"/>
      <c r="AC39" s="293"/>
      <c r="AD39" s="293"/>
      <c r="AE39" s="293"/>
      <c r="AF39" s="293"/>
      <c r="AG39" s="293"/>
      <c r="AH39" s="233"/>
      <c r="AI39" s="306"/>
      <c r="AJ39" s="233"/>
      <c r="AK39" s="233"/>
      <c r="AL39" s="234"/>
      <c r="AM39" s="312"/>
      <c r="AN39" s="313"/>
      <c r="AO39" s="313"/>
      <c r="AP39" s="313"/>
      <c r="AQ39" s="313"/>
      <c r="AR39" s="313"/>
      <c r="AS39" s="313"/>
      <c r="AT39" s="313"/>
      <c r="AU39" s="313"/>
      <c r="AV39" s="313"/>
      <c r="AW39" s="313"/>
      <c r="AX39" s="314"/>
      <c r="AY39" s="313"/>
      <c r="AZ39" s="314"/>
      <c r="BA39" s="313"/>
      <c r="BB39" s="313"/>
      <c r="BC39" s="313"/>
      <c r="BD39" s="315"/>
      <c r="BE39" s="312"/>
      <c r="BF39" s="313"/>
      <c r="BG39" s="313"/>
      <c r="BH39" s="313"/>
      <c r="BI39" s="313"/>
      <c r="BJ39" s="313"/>
      <c r="BK39" s="313"/>
      <c r="BL39" s="313"/>
      <c r="BM39" s="313"/>
      <c r="BN39" s="313"/>
      <c r="BO39" s="313"/>
      <c r="BP39" s="313"/>
      <c r="BQ39" s="313"/>
      <c r="BR39" s="313"/>
      <c r="BS39" s="313"/>
      <c r="BT39" s="313"/>
      <c r="BU39" s="313"/>
      <c r="BV39" s="315"/>
      <c r="BW39" s="295"/>
      <c r="BX39" s="296"/>
      <c r="BY39" s="296"/>
      <c r="BZ39" s="296"/>
      <c r="CA39" s="296"/>
      <c r="CB39" s="296"/>
      <c r="CC39" s="296"/>
      <c r="CD39" s="299"/>
      <c r="CE39" s="296"/>
      <c r="CF39" s="296"/>
      <c r="CG39" s="296"/>
      <c r="CH39" s="296"/>
      <c r="CI39" s="296"/>
      <c r="CJ39" s="295"/>
      <c r="CK39" s="296"/>
      <c r="CL39" s="296"/>
      <c r="CM39" s="296"/>
      <c r="CN39" s="298"/>
      <c r="CO39" s="105"/>
      <c r="CP39" s="266"/>
      <c r="CQ39" s="267"/>
      <c r="CR39" s="268"/>
      <c r="CS39" s="316" t="str">
        <f>IF(CP34=0,"",100*CP39/CP34)</f>
        <v/>
      </c>
      <c r="CT39" s="144" t="str">
        <f t="shared" si="20"/>
        <v/>
      </c>
      <c r="CU39" s="158">
        <f t="shared" si="21"/>
        <v>0</v>
      </c>
      <c r="CV39" s="107" t="str">
        <f t="shared" si="60"/>
        <v/>
      </c>
      <c r="CW39" s="93" t="str">
        <f t="shared" si="61"/>
        <v/>
      </c>
      <c r="CX39" s="94" t="str">
        <f t="shared" si="62"/>
        <v/>
      </c>
      <c r="CY39" s="94" t="str">
        <f t="shared" si="63"/>
        <v/>
      </c>
      <c r="CZ39" s="94" t="str">
        <f t="shared" si="64"/>
        <v/>
      </c>
      <c r="DA39" s="94" t="str">
        <f t="shared" si="65"/>
        <v/>
      </c>
      <c r="DB39" s="94" t="str">
        <f t="shared" si="66"/>
        <v/>
      </c>
      <c r="DC39" s="108" t="str">
        <f t="shared" si="67"/>
        <v/>
      </c>
      <c r="DD39" s="108" t="str">
        <f t="shared" si="68"/>
        <v/>
      </c>
      <c r="DE39" s="108" t="str">
        <f t="shared" si="69"/>
        <v/>
      </c>
      <c r="DF39" s="108" t="str">
        <f t="shared" si="70"/>
        <v/>
      </c>
      <c r="DG39" s="94" t="str">
        <f t="shared" si="71"/>
        <v/>
      </c>
      <c r="DH39" s="94" t="str">
        <f t="shared" si="72"/>
        <v/>
      </c>
      <c r="DI39" s="94" t="str">
        <f t="shared" si="73"/>
        <v/>
      </c>
      <c r="DJ39" s="94" t="str">
        <f t="shared" si="74"/>
        <v/>
      </c>
      <c r="DK39" s="94" t="str">
        <f t="shared" si="75"/>
        <v/>
      </c>
      <c r="DL39" s="93" t="str">
        <f t="shared" si="76"/>
        <v/>
      </c>
      <c r="DM39" s="109" t="str">
        <f t="shared" si="77"/>
        <v/>
      </c>
      <c r="DN39" s="107" t="str">
        <f t="shared" si="78"/>
        <v/>
      </c>
      <c r="DO39" s="93" t="str">
        <f t="shared" si="78"/>
        <v/>
      </c>
      <c r="DP39" s="94" t="str">
        <f t="shared" si="78"/>
        <v/>
      </c>
      <c r="DQ39" s="94" t="str">
        <f t="shared" si="78"/>
        <v/>
      </c>
      <c r="DR39" s="94" t="str">
        <f t="shared" si="79"/>
        <v/>
      </c>
      <c r="DS39" s="94" t="str">
        <f t="shared" si="80"/>
        <v/>
      </c>
      <c r="DT39" s="94" t="str">
        <f t="shared" si="81"/>
        <v/>
      </c>
      <c r="DU39" s="108" t="str">
        <f t="shared" si="82"/>
        <v/>
      </c>
      <c r="DV39" s="108" t="str">
        <f t="shared" si="83"/>
        <v/>
      </c>
      <c r="DW39" s="108" t="str">
        <f t="shared" si="84"/>
        <v/>
      </c>
      <c r="DX39" s="108" t="str">
        <f t="shared" si="85"/>
        <v/>
      </c>
      <c r="DY39" s="94" t="str">
        <f t="shared" si="86"/>
        <v/>
      </c>
      <c r="DZ39" s="94" t="str">
        <f t="shared" si="87"/>
        <v/>
      </c>
      <c r="EA39" s="94" t="str">
        <f t="shared" si="88"/>
        <v/>
      </c>
      <c r="EB39" s="94" t="str">
        <f t="shared" si="89"/>
        <v/>
      </c>
      <c r="EC39" s="94" t="str">
        <f t="shared" si="90"/>
        <v/>
      </c>
      <c r="ED39" s="93" t="str">
        <f t="shared" si="91"/>
        <v/>
      </c>
      <c r="EE39" s="109" t="str">
        <f t="shared" si="92"/>
        <v/>
      </c>
      <c r="EF39" s="209"/>
      <c r="EG39" s="210"/>
      <c r="EH39" s="209"/>
      <c r="EI39" s="209"/>
      <c r="EJ39" s="209"/>
      <c r="EK39" s="209"/>
      <c r="EL39" s="209"/>
      <c r="EM39" s="209"/>
      <c r="EN39" s="208"/>
      <c r="EO39" s="208"/>
    </row>
    <row r="40" spans="1:145" s="211" customFormat="1" ht="15.75" hidden="1" customHeight="1">
      <c r="A40" s="159" t="s">
        <v>119</v>
      </c>
      <c r="B40" s="302" t="s">
        <v>112</v>
      </c>
      <c r="C40" s="308"/>
      <c r="D40" s="309"/>
      <c r="E40" s="309"/>
      <c r="F40" s="309"/>
      <c r="G40" s="309"/>
      <c r="H40" s="309"/>
      <c r="I40" s="309"/>
      <c r="J40" s="309"/>
      <c r="K40" s="309"/>
      <c r="L40" s="309"/>
      <c r="M40" s="309"/>
      <c r="N40" s="309"/>
      <c r="O40" s="309"/>
      <c r="P40" s="309"/>
      <c r="Q40" s="309"/>
      <c r="R40" s="309"/>
      <c r="S40" s="309"/>
      <c r="T40" s="310"/>
      <c r="U40" s="232"/>
      <c r="V40" s="233"/>
      <c r="W40" s="233"/>
      <c r="X40" s="233"/>
      <c r="Y40" s="233"/>
      <c r="Z40" s="233"/>
      <c r="AA40" s="233"/>
      <c r="AB40" s="233"/>
      <c r="AC40" s="293"/>
      <c r="AD40" s="293"/>
      <c r="AE40" s="293"/>
      <c r="AF40" s="293"/>
      <c r="AG40" s="293"/>
      <c r="AH40" s="233"/>
      <c r="AI40" s="306"/>
      <c r="AJ40" s="233"/>
      <c r="AK40" s="233"/>
      <c r="AL40" s="234"/>
      <c r="AM40" s="312"/>
      <c r="AN40" s="313"/>
      <c r="AO40" s="313"/>
      <c r="AP40" s="313"/>
      <c r="AQ40" s="313"/>
      <c r="AR40" s="313"/>
      <c r="AS40" s="313"/>
      <c r="AT40" s="313"/>
      <c r="AU40" s="313"/>
      <c r="AV40" s="313"/>
      <c r="AW40" s="313"/>
      <c r="AX40" s="314"/>
      <c r="AY40" s="313"/>
      <c r="AZ40" s="314"/>
      <c r="BA40" s="313"/>
      <c r="BB40" s="313"/>
      <c r="BC40" s="313"/>
      <c r="BD40" s="315"/>
      <c r="BE40" s="312"/>
      <c r="BF40" s="313"/>
      <c r="BG40" s="313"/>
      <c r="BH40" s="313"/>
      <c r="BI40" s="313"/>
      <c r="BJ40" s="313"/>
      <c r="BK40" s="313"/>
      <c r="BL40" s="313"/>
      <c r="BM40" s="313"/>
      <c r="BN40" s="313"/>
      <c r="BO40" s="313"/>
      <c r="BP40" s="313"/>
      <c r="BQ40" s="313"/>
      <c r="BR40" s="313"/>
      <c r="BS40" s="313"/>
      <c r="BT40" s="313"/>
      <c r="BU40" s="313"/>
      <c r="BV40" s="315"/>
      <c r="BW40" s="295"/>
      <c r="BX40" s="296"/>
      <c r="BY40" s="296"/>
      <c r="BZ40" s="296"/>
      <c r="CA40" s="296"/>
      <c r="CB40" s="296"/>
      <c r="CC40" s="296"/>
      <c r="CD40" s="299"/>
      <c r="CE40" s="296"/>
      <c r="CF40" s="296"/>
      <c r="CG40" s="296"/>
      <c r="CH40" s="296"/>
      <c r="CI40" s="296"/>
      <c r="CJ40" s="296"/>
      <c r="CK40" s="296"/>
      <c r="CL40" s="296"/>
      <c r="CM40" s="296"/>
      <c r="CN40" s="298"/>
      <c r="CO40" s="105"/>
      <c r="CP40" s="266"/>
      <c r="CQ40" s="267"/>
      <c r="CR40" s="268"/>
      <c r="CS40" s="316" t="str">
        <f>IF(CP34=0,"",100*CP40/CP34)</f>
        <v/>
      </c>
      <c r="CT40" s="144" t="str">
        <f t="shared" si="20"/>
        <v/>
      </c>
      <c r="CU40" s="158">
        <f t="shared" si="21"/>
        <v>0</v>
      </c>
      <c r="CV40" s="107" t="str">
        <f t="shared" si="60"/>
        <v/>
      </c>
      <c r="CW40" s="93" t="str">
        <f t="shared" si="61"/>
        <v/>
      </c>
      <c r="CX40" s="94" t="str">
        <f t="shared" si="62"/>
        <v/>
      </c>
      <c r="CY40" s="94" t="str">
        <f t="shared" si="63"/>
        <v/>
      </c>
      <c r="CZ40" s="94" t="str">
        <f t="shared" si="64"/>
        <v/>
      </c>
      <c r="DA40" s="94" t="str">
        <f t="shared" si="65"/>
        <v/>
      </c>
      <c r="DB40" s="94" t="str">
        <f t="shared" si="66"/>
        <v/>
      </c>
      <c r="DC40" s="108" t="str">
        <f t="shared" si="67"/>
        <v/>
      </c>
      <c r="DD40" s="108" t="str">
        <f t="shared" si="68"/>
        <v/>
      </c>
      <c r="DE40" s="108" t="str">
        <f t="shared" si="69"/>
        <v/>
      </c>
      <c r="DF40" s="108" t="str">
        <f t="shared" si="70"/>
        <v/>
      </c>
      <c r="DG40" s="94" t="str">
        <f t="shared" si="71"/>
        <v/>
      </c>
      <c r="DH40" s="94" t="str">
        <f t="shared" si="72"/>
        <v/>
      </c>
      <c r="DI40" s="94" t="str">
        <f t="shared" si="73"/>
        <v/>
      </c>
      <c r="DJ40" s="94" t="str">
        <f t="shared" si="74"/>
        <v/>
      </c>
      <c r="DK40" s="94" t="str">
        <f t="shared" si="75"/>
        <v/>
      </c>
      <c r="DL40" s="93" t="str">
        <f t="shared" si="76"/>
        <v/>
      </c>
      <c r="DM40" s="109" t="str">
        <f t="shared" si="77"/>
        <v/>
      </c>
      <c r="DN40" s="107" t="str">
        <f t="shared" si="78"/>
        <v/>
      </c>
      <c r="DO40" s="93" t="str">
        <f t="shared" si="78"/>
        <v/>
      </c>
      <c r="DP40" s="94" t="str">
        <f t="shared" si="78"/>
        <v/>
      </c>
      <c r="DQ40" s="94" t="str">
        <f t="shared" si="78"/>
        <v/>
      </c>
      <c r="DR40" s="94" t="str">
        <f t="shared" si="79"/>
        <v/>
      </c>
      <c r="DS40" s="94" t="str">
        <f t="shared" si="80"/>
        <v/>
      </c>
      <c r="DT40" s="94" t="str">
        <f t="shared" si="81"/>
        <v/>
      </c>
      <c r="DU40" s="108" t="str">
        <f t="shared" si="82"/>
        <v/>
      </c>
      <c r="DV40" s="108" t="str">
        <f t="shared" si="83"/>
        <v/>
      </c>
      <c r="DW40" s="108" t="str">
        <f t="shared" si="84"/>
        <v/>
      </c>
      <c r="DX40" s="108" t="str">
        <f t="shared" si="85"/>
        <v/>
      </c>
      <c r="DY40" s="94" t="str">
        <f t="shared" si="86"/>
        <v/>
      </c>
      <c r="DZ40" s="94" t="str">
        <f t="shared" si="87"/>
        <v/>
      </c>
      <c r="EA40" s="94" t="str">
        <f t="shared" si="88"/>
        <v/>
      </c>
      <c r="EB40" s="94" t="str">
        <f t="shared" si="89"/>
        <v/>
      </c>
      <c r="EC40" s="94" t="str">
        <f t="shared" si="90"/>
        <v/>
      </c>
      <c r="ED40" s="93" t="str">
        <f t="shared" si="91"/>
        <v/>
      </c>
      <c r="EE40" s="109" t="str">
        <f t="shared" si="92"/>
        <v/>
      </c>
      <c r="EF40" s="209"/>
      <c r="EG40" s="210"/>
      <c r="EH40" s="209"/>
      <c r="EI40" s="209"/>
      <c r="EJ40" s="209"/>
      <c r="EK40" s="209"/>
      <c r="EL40" s="209"/>
      <c r="EM40" s="209"/>
      <c r="EN40" s="208"/>
      <c r="EO40" s="208"/>
    </row>
    <row r="41" spans="1:145" s="211" customFormat="1" ht="15.75" hidden="1" customHeight="1">
      <c r="A41" s="115" t="s">
        <v>120</v>
      </c>
      <c r="B41" s="317" t="s">
        <v>112</v>
      </c>
      <c r="C41" s="318" t="str">
        <f t="shared" ref="C41:R41" si="93">IF(C34="","",SUM(C34,C36,-C37,-C38,-C39,C40))</f>
        <v/>
      </c>
      <c r="D41" s="319" t="str">
        <f t="shared" si="93"/>
        <v/>
      </c>
      <c r="E41" s="319" t="str">
        <f t="shared" si="93"/>
        <v/>
      </c>
      <c r="F41" s="319" t="str">
        <f t="shared" si="93"/>
        <v/>
      </c>
      <c r="G41" s="319" t="str">
        <f t="shared" si="93"/>
        <v/>
      </c>
      <c r="H41" s="319" t="str">
        <f t="shared" si="93"/>
        <v/>
      </c>
      <c r="I41" s="319" t="str">
        <f t="shared" si="93"/>
        <v/>
      </c>
      <c r="J41" s="319" t="str">
        <f t="shared" si="93"/>
        <v/>
      </c>
      <c r="K41" s="319" t="str">
        <f t="shared" si="93"/>
        <v/>
      </c>
      <c r="L41" s="319" t="str">
        <f t="shared" si="93"/>
        <v/>
      </c>
      <c r="M41" s="319" t="str">
        <f t="shared" si="93"/>
        <v/>
      </c>
      <c r="N41" s="319" t="str">
        <f t="shared" si="93"/>
        <v/>
      </c>
      <c r="O41" s="319" t="str">
        <f t="shared" si="93"/>
        <v/>
      </c>
      <c r="P41" s="319" t="str">
        <f t="shared" si="93"/>
        <v/>
      </c>
      <c r="Q41" s="319" t="str">
        <f t="shared" si="93"/>
        <v/>
      </c>
      <c r="R41" s="319" t="str">
        <f t="shared" si="93"/>
        <v/>
      </c>
      <c r="S41" s="319"/>
      <c r="T41" s="319" t="str">
        <f t="shared" ref="T41:AD41" si="94">IF(T34="","",SUM(T34,T36,-T37,-T38,-T39,T40))</f>
        <v/>
      </c>
      <c r="U41" s="318" t="str">
        <f t="shared" si="94"/>
        <v/>
      </c>
      <c r="V41" s="319" t="str">
        <f t="shared" si="94"/>
        <v/>
      </c>
      <c r="W41" s="319" t="str">
        <f t="shared" si="94"/>
        <v/>
      </c>
      <c r="X41" s="319" t="str">
        <f t="shared" si="94"/>
        <v/>
      </c>
      <c r="Y41" s="319" t="str">
        <f t="shared" si="94"/>
        <v/>
      </c>
      <c r="Z41" s="319" t="str">
        <f t="shared" si="94"/>
        <v/>
      </c>
      <c r="AA41" s="319" t="str">
        <f t="shared" si="94"/>
        <v/>
      </c>
      <c r="AB41" s="319" t="str">
        <f t="shared" si="94"/>
        <v/>
      </c>
      <c r="AC41" s="319" t="str">
        <f t="shared" si="94"/>
        <v/>
      </c>
      <c r="AD41" s="319" t="str">
        <f t="shared" si="94"/>
        <v/>
      </c>
      <c r="AE41" s="319"/>
      <c r="AF41" s="319"/>
      <c r="AG41" s="319"/>
      <c r="AH41" s="319" t="str">
        <f>IF(AH34="","",SUM(AH34,AH36,-AH37,-AH38,-AH39,AH40))</f>
        <v/>
      </c>
      <c r="AI41" s="319" t="str">
        <f>IF(AI34="","",SUM(AI34,AI36,-AI37,-AI38,-AI39,AI40))</f>
        <v/>
      </c>
      <c r="AJ41" s="319" t="str">
        <f>IF(AJ34="","",SUM(AJ34,AJ36,-AJ37,-AJ38,-AJ39,AJ40))</f>
        <v/>
      </c>
      <c r="AK41" s="319" t="str">
        <f>IF(AK34="","",SUM(AK34,AK36,-AK37,-AK38,-AK39,AK40))</f>
        <v/>
      </c>
      <c r="AL41" s="319" t="str">
        <f>IF(AL34="","",SUM(AL34,AL36,-AL37,-AL38,-AL39,AL40))</f>
        <v/>
      </c>
      <c r="AM41" s="318"/>
      <c r="AN41" s="319"/>
      <c r="AO41" s="319"/>
      <c r="AP41" s="319"/>
      <c r="AQ41" s="319"/>
      <c r="AR41" s="319"/>
      <c r="AS41" s="319"/>
      <c r="AT41" s="319"/>
      <c r="AU41" s="319"/>
      <c r="AV41" s="319"/>
      <c r="AW41" s="319"/>
      <c r="AX41" s="320"/>
      <c r="AY41" s="319"/>
      <c r="AZ41" s="320"/>
      <c r="BA41" s="319"/>
      <c r="BB41" s="319"/>
      <c r="BC41" s="319"/>
      <c r="BD41" s="321"/>
      <c r="BE41" s="318"/>
      <c r="BF41" s="319"/>
      <c r="BG41" s="319"/>
      <c r="BH41" s="319"/>
      <c r="BI41" s="319"/>
      <c r="BJ41" s="319"/>
      <c r="BK41" s="319"/>
      <c r="BL41" s="319"/>
      <c r="BM41" s="319"/>
      <c r="BN41" s="319"/>
      <c r="BO41" s="319"/>
      <c r="BP41" s="319"/>
      <c r="BQ41" s="319"/>
      <c r="BR41" s="319"/>
      <c r="BS41" s="319"/>
      <c r="BT41" s="319"/>
      <c r="BU41" s="319"/>
      <c r="BV41" s="321"/>
      <c r="BW41" s="318"/>
      <c r="BX41" s="319"/>
      <c r="BY41" s="319"/>
      <c r="BZ41" s="319"/>
      <c r="CA41" s="319"/>
      <c r="CB41" s="319"/>
      <c r="CC41" s="319"/>
      <c r="CD41" s="319"/>
      <c r="CE41" s="319"/>
      <c r="CF41" s="319"/>
      <c r="CG41" s="319"/>
      <c r="CH41" s="319"/>
      <c r="CI41" s="319"/>
      <c r="CJ41" s="319"/>
      <c r="CK41" s="319"/>
      <c r="CL41" s="319"/>
      <c r="CM41" s="319"/>
      <c r="CN41" s="321"/>
      <c r="CO41" s="105"/>
      <c r="CP41" s="322" t="str">
        <f>IF(CP34="","",CP34+SUM(CP36,CP40)-SUM(CP37:CP39))</f>
        <v/>
      </c>
      <c r="CQ41" s="247"/>
      <c r="CR41" s="248"/>
      <c r="CS41" s="323" t="str">
        <f>IF(CP34=0,"",100*CP41/CP34)</f>
        <v/>
      </c>
      <c r="CT41" s="144" t="str">
        <f t="shared" si="20"/>
        <v/>
      </c>
      <c r="CU41" s="158">
        <f t="shared" si="21"/>
        <v>0</v>
      </c>
      <c r="CV41" s="107" t="str">
        <f t="shared" si="60"/>
        <v/>
      </c>
      <c r="CW41" s="93" t="str">
        <f t="shared" si="61"/>
        <v/>
      </c>
      <c r="CX41" s="94" t="str">
        <f t="shared" si="62"/>
        <v/>
      </c>
      <c r="CY41" s="94" t="str">
        <f t="shared" si="63"/>
        <v/>
      </c>
      <c r="CZ41" s="94" t="str">
        <f t="shared" si="64"/>
        <v/>
      </c>
      <c r="DA41" s="94" t="str">
        <f t="shared" si="65"/>
        <v/>
      </c>
      <c r="DB41" s="94" t="str">
        <f t="shared" si="66"/>
        <v/>
      </c>
      <c r="DC41" s="108" t="str">
        <f t="shared" si="67"/>
        <v/>
      </c>
      <c r="DD41" s="108" t="str">
        <f t="shared" si="68"/>
        <v/>
      </c>
      <c r="DE41" s="108" t="str">
        <f t="shared" si="69"/>
        <v/>
      </c>
      <c r="DF41" s="108" t="str">
        <f t="shared" si="70"/>
        <v/>
      </c>
      <c r="DG41" s="94" t="str">
        <f t="shared" si="71"/>
        <v/>
      </c>
      <c r="DH41" s="94" t="str">
        <f t="shared" si="72"/>
        <v/>
      </c>
      <c r="DI41" s="94" t="str">
        <f t="shared" si="73"/>
        <v/>
      </c>
      <c r="DJ41" s="94" t="str">
        <f t="shared" si="74"/>
        <v/>
      </c>
      <c r="DK41" s="94" t="str">
        <f t="shared" si="75"/>
        <v/>
      </c>
      <c r="DL41" s="93" t="str">
        <f t="shared" si="76"/>
        <v/>
      </c>
      <c r="DM41" s="109" t="str">
        <f t="shared" si="77"/>
        <v/>
      </c>
      <c r="DN41" s="107" t="str">
        <f t="shared" si="78"/>
        <v/>
      </c>
      <c r="DO41" s="93" t="str">
        <f t="shared" si="78"/>
        <v/>
      </c>
      <c r="DP41" s="94" t="str">
        <f t="shared" si="78"/>
        <v/>
      </c>
      <c r="DQ41" s="94" t="str">
        <f t="shared" si="78"/>
        <v/>
      </c>
      <c r="DR41" s="94" t="str">
        <f t="shared" si="79"/>
        <v/>
      </c>
      <c r="DS41" s="94" t="str">
        <f t="shared" si="80"/>
        <v/>
      </c>
      <c r="DT41" s="94" t="str">
        <f t="shared" si="81"/>
        <v/>
      </c>
      <c r="DU41" s="108" t="str">
        <f t="shared" si="82"/>
        <v/>
      </c>
      <c r="DV41" s="108" t="str">
        <f t="shared" si="83"/>
        <v/>
      </c>
      <c r="DW41" s="108" t="str">
        <f t="shared" si="84"/>
        <v/>
      </c>
      <c r="DX41" s="108" t="str">
        <f t="shared" si="85"/>
        <v/>
      </c>
      <c r="DY41" s="94" t="str">
        <f t="shared" si="86"/>
        <v/>
      </c>
      <c r="DZ41" s="94" t="str">
        <f t="shared" si="87"/>
        <v/>
      </c>
      <c r="EA41" s="94" t="str">
        <f t="shared" si="88"/>
        <v/>
      </c>
      <c r="EB41" s="94" t="str">
        <f t="shared" si="89"/>
        <v/>
      </c>
      <c r="EC41" s="94" t="str">
        <f t="shared" si="90"/>
        <v/>
      </c>
      <c r="ED41" s="93" t="str">
        <f t="shared" si="91"/>
        <v/>
      </c>
      <c r="EE41" s="109" t="str">
        <f t="shared" si="92"/>
        <v/>
      </c>
      <c r="EF41" s="209"/>
      <c r="EG41" s="210"/>
      <c r="EH41" s="209"/>
      <c r="EI41" s="209"/>
      <c r="EJ41" s="209"/>
      <c r="EK41" s="209"/>
      <c r="EL41" s="209"/>
      <c r="EM41" s="209"/>
      <c r="EN41" s="208"/>
      <c r="EO41" s="208"/>
    </row>
    <row r="42" spans="1:145" s="211" customFormat="1" ht="15.75" hidden="1" customHeight="1">
      <c r="A42" s="288" t="s">
        <v>111</v>
      </c>
      <c r="B42" s="324" t="s">
        <v>121</v>
      </c>
      <c r="C42" s="325"/>
      <c r="D42" s="326"/>
      <c r="E42" s="326"/>
      <c r="F42" s="326"/>
      <c r="G42" s="326"/>
      <c r="H42" s="326"/>
      <c r="I42" s="326"/>
      <c r="J42" s="326"/>
      <c r="K42" s="326"/>
      <c r="L42" s="326"/>
      <c r="M42" s="326"/>
      <c r="N42" s="326"/>
      <c r="O42" s="326"/>
      <c r="P42" s="326"/>
      <c r="Q42" s="326"/>
      <c r="R42" s="326"/>
      <c r="S42" s="326"/>
      <c r="T42" s="327"/>
      <c r="U42" s="312"/>
      <c r="V42" s="313"/>
      <c r="W42" s="313"/>
      <c r="X42" s="313"/>
      <c r="Y42" s="313"/>
      <c r="Z42" s="313"/>
      <c r="AA42" s="313"/>
      <c r="AB42" s="313"/>
      <c r="AC42" s="313"/>
      <c r="AD42" s="314"/>
      <c r="AE42" s="314"/>
      <c r="AF42" s="314"/>
      <c r="AG42" s="314"/>
      <c r="AH42" s="313"/>
      <c r="AI42" s="328"/>
      <c r="AJ42" s="313"/>
      <c r="AK42" s="313"/>
      <c r="AL42" s="315"/>
      <c r="AM42" s="252"/>
      <c r="AN42" s="253"/>
      <c r="AO42" s="253"/>
      <c r="AP42" s="253"/>
      <c r="AQ42" s="253"/>
      <c r="AR42" s="253"/>
      <c r="AS42" s="253"/>
      <c r="AT42" s="253"/>
      <c r="AU42" s="253"/>
      <c r="AV42" s="253"/>
      <c r="AW42" s="253"/>
      <c r="AX42" s="329"/>
      <c r="AY42" s="253"/>
      <c r="AZ42" s="329"/>
      <c r="BA42" s="253"/>
      <c r="BB42" s="253"/>
      <c r="BC42" s="253"/>
      <c r="BD42" s="255"/>
      <c r="BE42" s="295"/>
      <c r="BF42" s="296"/>
      <c r="BG42" s="296"/>
      <c r="BH42" s="296"/>
      <c r="BI42" s="296"/>
      <c r="BJ42" s="296"/>
      <c r="BK42" s="296"/>
      <c r="BL42" s="296"/>
      <c r="BM42" s="296"/>
      <c r="BN42" s="296"/>
      <c r="BO42" s="296"/>
      <c r="BP42" s="296"/>
      <c r="BQ42" s="296"/>
      <c r="BR42" s="296"/>
      <c r="BS42" s="296"/>
      <c r="BT42" s="296"/>
      <c r="BU42" s="296"/>
      <c r="BV42" s="298"/>
      <c r="BW42" s="295"/>
      <c r="BX42" s="296"/>
      <c r="BY42" s="296"/>
      <c r="BZ42" s="296"/>
      <c r="CA42" s="296"/>
      <c r="CB42" s="296"/>
      <c r="CC42" s="296"/>
      <c r="CD42" s="299"/>
      <c r="CE42" s="296"/>
      <c r="CF42" s="296"/>
      <c r="CG42" s="296"/>
      <c r="CH42" s="296"/>
      <c r="CI42" s="296"/>
      <c r="CJ42" s="296"/>
      <c r="CK42" s="296"/>
      <c r="CL42" s="296"/>
      <c r="CM42" s="296"/>
      <c r="CN42" s="298"/>
      <c r="CO42" s="105"/>
      <c r="CP42" s="266"/>
      <c r="CQ42" s="267"/>
      <c r="CR42" s="268"/>
      <c r="CS42" s="301" t="s">
        <v>113</v>
      </c>
      <c r="CT42" s="144" t="str">
        <f t="shared" si="20"/>
        <v/>
      </c>
      <c r="CU42" s="158">
        <f t="shared" si="21"/>
        <v>0</v>
      </c>
      <c r="CV42" s="107" t="str">
        <f t="shared" si="60"/>
        <v/>
      </c>
      <c r="CW42" s="93" t="str">
        <f t="shared" si="61"/>
        <v/>
      </c>
      <c r="CX42" s="94" t="str">
        <f t="shared" si="62"/>
        <v/>
      </c>
      <c r="CY42" s="94" t="str">
        <f t="shared" si="63"/>
        <v/>
      </c>
      <c r="CZ42" s="94" t="str">
        <f t="shared" si="64"/>
        <v/>
      </c>
      <c r="DA42" s="94" t="str">
        <f t="shared" si="65"/>
        <v/>
      </c>
      <c r="DB42" s="94" t="str">
        <f t="shared" si="66"/>
        <v/>
      </c>
      <c r="DC42" s="108" t="str">
        <f t="shared" si="67"/>
        <v/>
      </c>
      <c r="DD42" s="108" t="str">
        <f t="shared" si="68"/>
        <v/>
      </c>
      <c r="DE42" s="108" t="str">
        <f t="shared" si="69"/>
        <v/>
      </c>
      <c r="DF42" s="108" t="str">
        <f t="shared" si="70"/>
        <v/>
      </c>
      <c r="DG42" s="94" t="str">
        <f t="shared" si="71"/>
        <v/>
      </c>
      <c r="DH42" s="94" t="str">
        <f t="shared" si="72"/>
        <v/>
      </c>
      <c r="DI42" s="94" t="str">
        <f t="shared" si="73"/>
        <v/>
      </c>
      <c r="DJ42" s="94" t="str">
        <f t="shared" si="74"/>
        <v/>
      </c>
      <c r="DK42" s="94" t="str">
        <f t="shared" si="75"/>
        <v/>
      </c>
      <c r="DL42" s="93" t="str">
        <f t="shared" si="76"/>
        <v/>
      </c>
      <c r="DM42" s="109" t="str">
        <f t="shared" si="77"/>
        <v/>
      </c>
      <c r="DN42" s="107" t="str">
        <f t="shared" si="78"/>
        <v/>
      </c>
      <c r="DO42" s="93" t="str">
        <f t="shared" si="78"/>
        <v/>
      </c>
      <c r="DP42" s="94" t="str">
        <f t="shared" si="78"/>
        <v/>
      </c>
      <c r="DQ42" s="94" t="str">
        <f t="shared" si="78"/>
        <v/>
      </c>
      <c r="DR42" s="94" t="str">
        <f t="shared" si="79"/>
        <v/>
      </c>
      <c r="DS42" s="94" t="str">
        <f t="shared" si="80"/>
        <v/>
      </c>
      <c r="DT42" s="94" t="str">
        <f t="shared" si="81"/>
        <v/>
      </c>
      <c r="DU42" s="108" t="str">
        <f t="shared" si="82"/>
        <v/>
      </c>
      <c r="DV42" s="108" t="str">
        <f t="shared" si="83"/>
        <v/>
      </c>
      <c r="DW42" s="108" t="str">
        <f t="shared" si="84"/>
        <v/>
      </c>
      <c r="DX42" s="108" t="str">
        <f t="shared" si="85"/>
        <v/>
      </c>
      <c r="DY42" s="94" t="str">
        <f t="shared" si="86"/>
        <v/>
      </c>
      <c r="DZ42" s="94" t="str">
        <f t="shared" si="87"/>
        <v/>
      </c>
      <c r="EA42" s="94" t="str">
        <f t="shared" si="88"/>
        <v/>
      </c>
      <c r="EB42" s="94" t="str">
        <f t="shared" si="89"/>
        <v/>
      </c>
      <c r="EC42" s="94" t="str">
        <f t="shared" si="90"/>
        <v/>
      </c>
      <c r="ED42" s="93" t="str">
        <f t="shared" si="91"/>
        <v/>
      </c>
      <c r="EE42" s="109" t="str">
        <f t="shared" si="92"/>
        <v/>
      </c>
      <c r="EF42" s="209"/>
      <c r="EG42" s="210"/>
      <c r="EH42" s="209"/>
      <c r="EI42" s="209"/>
      <c r="EJ42" s="209"/>
      <c r="EK42" s="209"/>
      <c r="EL42" s="209"/>
      <c r="EM42" s="209"/>
      <c r="EN42" s="208"/>
      <c r="EO42" s="208"/>
    </row>
    <row r="43" spans="1:145" s="211" customFormat="1" ht="15.75" hidden="1" customHeight="1">
      <c r="A43" s="159" t="s">
        <v>114</v>
      </c>
      <c r="B43" s="302" t="s">
        <v>121</v>
      </c>
      <c r="C43" s="303"/>
      <c r="D43" s="304"/>
      <c r="E43" s="304"/>
      <c r="F43" s="304"/>
      <c r="G43" s="304"/>
      <c r="H43" s="304"/>
      <c r="I43" s="304"/>
      <c r="J43" s="304"/>
      <c r="K43" s="304"/>
      <c r="L43" s="304"/>
      <c r="M43" s="304"/>
      <c r="N43" s="304"/>
      <c r="O43" s="304"/>
      <c r="P43" s="304"/>
      <c r="Q43" s="304"/>
      <c r="R43" s="304"/>
      <c r="S43" s="304"/>
      <c r="T43" s="305"/>
      <c r="U43" s="312"/>
      <c r="V43" s="313"/>
      <c r="W43" s="313"/>
      <c r="X43" s="313"/>
      <c r="Y43" s="313"/>
      <c r="Z43" s="313"/>
      <c r="AA43" s="313"/>
      <c r="AB43" s="313"/>
      <c r="AC43" s="313"/>
      <c r="AD43" s="314"/>
      <c r="AE43" s="314"/>
      <c r="AF43" s="314"/>
      <c r="AG43" s="314"/>
      <c r="AH43" s="313"/>
      <c r="AI43" s="328"/>
      <c r="AJ43" s="313"/>
      <c r="AK43" s="313"/>
      <c r="AL43" s="315"/>
      <c r="AM43" s="232"/>
      <c r="AN43" s="233"/>
      <c r="AO43" s="233"/>
      <c r="AP43" s="233"/>
      <c r="AQ43" s="233"/>
      <c r="AR43" s="233"/>
      <c r="AS43" s="233"/>
      <c r="AT43" s="233"/>
      <c r="AU43" s="233"/>
      <c r="AV43" s="233"/>
      <c r="AW43" s="233"/>
      <c r="AX43" s="330"/>
      <c r="AY43" s="233"/>
      <c r="AZ43" s="330"/>
      <c r="BA43" s="233"/>
      <c r="BB43" s="233"/>
      <c r="BC43" s="233"/>
      <c r="BD43" s="234"/>
      <c r="BE43" s="295"/>
      <c r="BF43" s="296"/>
      <c r="BG43" s="296"/>
      <c r="BH43" s="296"/>
      <c r="BI43" s="296"/>
      <c r="BJ43" s="296"/>
      <c r="BK43" s="296"/>
      <c r="BL43" s="296"/>
      <c r="BM43" s="296"/>
      <c r="BN43" s="296"/>
      <c r="BO43" s="296"/>
      <c r="BP43" s="296"/>
      <c r="BQ43" s="296"/>
      <c r="BR43" s="296"/>
      <c r="BS43" s="296"/>
      <c r="BT43" s="296"/>
      <c r="BU43" s="296"/>
      <c r="BV43" s="298"/>
      <c r="BW43" s="295"/>
      <c r="BX43" s="296"/>
      <c r="BY43" s="296"/>
      <c r="BZ43" s="296"/>
      <c r="CA43" s="296"/>
      <c r="CB43" s="296"/>
      <c r="CC43" s="296"/>
      <c r="CD43" s="299"/>
      <c r="CE43" s="296"/>
      <c r="CF43" s="296"/>
      <c r="CG43" s="296"/>
      <c r="CH43" s="296"/>
      <c r="CI43" s="296"/>
      <c r="CJ43" s="296"/>
      <c r="CK43" s="296"/>
      <c r="CL43" s="296"/>
      <c r="CM43" s="296"/>
      <c r="CN43" s="298"/>
      <c r="CO43" s="105"/>
      <c r="CP43" s="266"/>
      <c r="CQ43" s="267"/>
      <c r="CR43" s="268"/>
      <c r="CS43" s="307" t="str">
        <f>IF(CP42=0,"",100*CP43/CP42)</f>
        <v/>
      </c>
      <c r="CT43" s="144" t="str">
        <f t="shared" si="20"/>
        <v/>
      </c>
      <c r="CU43" s="158">
        <f t="shared" si="21"/>
        <v>0</v>
      </c>
      <c r="CV43" s="107" t="str">
        <f t="shared" si="60"/>
        <v/>
      </c>
      <c r="CW43" s="93" t="str">
        <f t="shared" si="61"/>
        <v/>
      </c>
      <c r="CX43" s="94" t="str">
        <f t="shared" si="62"/>
        <v/>
      </c>
      <c r="CY43" s="94" t="str">
        <f t="shared" si="63"/>
        <v/>
      </c>
      <c r="CZ43" s="94" t="str">
        <f t="shared" si="64"/>
        <v/>
      </c>
      <c r="DA43" s="94" t="str">
        <f t="shared" si="65"/>
        <v/>
      </c>
      <c r="DB43" s="94" t="str">
        <f t="shared" si="66"/>
        <v/>
      </c>
      <c r="DC43" s="108" t="str">
        <f t="shared" si="67"/>
        <v/>
      </c>
      <c r="DD43" s="108" t="str">
        <f t="shared" si="68"/>
        <v/>
      </c>
      <c r="DE43" s="108" t="str">
        <f t="shared" si="69"/>
        <v/>
      </c>
      <c r="DF43" s="108" t="str">
        <f t="shared" si="70"/>
        <v/>
      </c>
      <c r="DG43" s="94" t="str">
        <f t="shared" si="71"/>
        <v/>
      </c>
      <c r="DH43" s="94" t="str">
        <f t="shared" si="72"/>
        <v/>
      </c>
      <c r="DI43" s="94" t="str">
        <f t="shared" si="73"/>
        <v/>
      </c>
      <c r="DJ43" s="94" t="str">
        <f t="shared" si="74"/>
        <v/>
      </c>
      <c r="DK43" s="94" t="str">
        <f t="shared" si="75"/>
        <v/>
      </c>
      <c r="DL43" s="93" t="str">
        <f t="shared" si="76"/>
        <v/>
      </c>
      <c r="DM43" s="109" t="str">
        <f t="shared" si="77"/>
        <v/>
      </c>
      <c r="DN43" s="107" t="str">
        <f t="shared" si="78"/>
        <v/>
      </c>
      <c r="DO43" s="93" t="str">
        <f t="shared" si="78"/>
        <v/>
      </c>
      <c r="DP43" s="94" t="str">
        <f t="shared" si="78"/>
        <v/>
      </c>
      <c r="DQ43" s="94" t="str">
        <f t="shared" si="78"/>
        <v/>
      </c>
      <c r="DR43" s="94" t="str">
        <f t="shared" si="79"/>
        <v/>
      </c>
      <c r="DS43" s="94" t="str">
        <f t="shared" si="80"/>
        <v/>
      </c>
      <c r="DT43" s="94" t="str">
        <f t="shared" si="81"/>
        <v/>
      </c>
      <c r="DU43" s="108" t="str">
        <f t="shared" si="82"/>
        <v/>
      </c>
      <c r="DV43" s="108" t="str">
        <f t="shared" si="83"/>
        <v/>
      </c>
      <c r="DW43" s="108" t="str">
        <f t="shared" si="84"/>
        <v/>
      </c>
      <c r="DX43" s="108" t="str">
        <f t="shared" si="85"/>
        <v/>
      </c>
      <c r="DY43" s="94" t="str">
        <f t="shared" si="86"/>
        <v/>
      </c>
      <c r="DZ43" s="94" t="str">
        <f t="shared" si="87"/>
        <v/>
      </c>
      <c r="EA43" s="94" t="str">
        <f t="shared" si="88"/>
        <v/>
      </c>
      <c r="EB43" s="94" t="str">
        <f t="shared" si="89"/>
        <v/>
      </c>
      <c r="EC43" s="94" t="str">
        <f t="shared" si="90"/>
        <v/>
      </c>
      <c r="ED43" s="93" t="str">
        <f t="shared" si="91"/>
        <v/>
      </c>
      <c r="EE43" s="109" t="str">
        <f t="shared" si="92"/>
        <v/>
      </c>
      <c r="EF43" s="209"/>
      <c r="EG43" s="210"/>
      <c r="EH43" s="209"/>
      <c r="EI43" s="209"/>
      <c r="EJ43" s="209"/>
      <c r="EK43" s="209"/>
      <c r="EL43" s="209"/>
      <c r="EM43" s="209"/>
      <c r="EN43" s="208"/>
      <c r="EO43" s="208"/>
    </row>
    <row r="44" spans="1:145" s="211" customFormat="1" ht="15.75" hidden="1" customHeight="1">
      <c r="A44" s="159" t="s">
        <v>115</v>
      </c>
      <c r="B44" s="302" t="s">
        <v>121</v>
      </c>
      <c r="C44" s="308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10"/>
      <c r="U44" s="295"/>
      <c r="V44" s="296"/>
      <c r="W44" s="296"/>
      <c r="X44" s="296"/>
      <c r="Y44" s="296"/>
      <c r="Z44" s="296"/>
      <c r="AA44" s="296"/>
      <c r="AB44" s="296"/>
      <c r="AC44" s="296"/>
      <c r="AD44" s="296"/>
      <c r="AE44" s="296"/>
      <c r="AF44" s="296"/>
      <c r="AG44" s="296"/>
      <c r="AH44" s="296"/>
      <c r="AI44" s="331"/>
      <c r="AJ44" s="296"/>
      <c r="AK44" s="296"/>
      <c r="AL44" s="298"/>
      <c r="AM44" s="232"/>
      <c r="AN44" s="233"/>
      <c r="AO44" s="233"/>
      <c r="AP44" s="233"/>
      <c r="AQ44" s="233"/>
      <c r="AR44" s="233"/>
      <c r="AS44" s="233"/>
      <c r="AT44" s="233"/>
      <c r="AU44" s="233"/>
      <c r="AV44" s="233"/>
      <c r="AW44" s="233"/>
      <c r="AX44" s="330"/>
      <c r="AY44" s="233"/>
      <c r="AZ44" s="330"/>
      <c r="BA44" s="233"/>
      <c r="BB44" s="233"/>
      <c r="BC44" s="233"/>
      <c r="BD44" s="234"/>
      <c r="BE44" s="295"/>
      <c r="BF44" s="296"/>
      <c r="BG44" s="296"/>
      <c r="BH44" s="296"/>
      <c r="BI44" s="296"/>
      <c r="BJ44" s="296"/>
      <c r="BK44" s="296"/>
      <c r="BL44" s="296"/>
      <c r="BM44" s="296"/>
      <c r="BN44" s="296"/>
      <c r="BO44" s="296"/>
      <c r="BP44" s="296"/>
      <c r="BQ44" s="296"/>
      <c r="BR44" s="296"/>
      <c r="BS44" s="296"/>
      <c r="BT44" s="296"/>
      <c r="BU44" s="296"/>
      <c r="BV44" s="298"/>
      <c r="BW44" s="295"/>
      <c r="BX44" s="296"/>
      <c r="BY44" s="296"/>
      <c r="BZ44" s="296"/>
      <c r="CA44" s="296"/>
      <c r="CB44" s="296"/>
      <c r="CC44" s="296"/>
      <c r="CD44" s="299"/>
      <c r="CE44" s="296"/>
      <c r="CF44" s="296"/>
      <c r="CG44" s="296"/>
      <c r="CH44" s="296"/>
      <c r="CI44" s="296"/>
      <c r="CJ44" s="296"/>
      <c r="CK44" s="296"/>
      <c r="CL44" s="296"/>
      <c r="CM44" s="296"/>
      <c r="CN44" s="298"/>
      <c r="CO44" s="105"/>
      <c r="CP44" s="266"/>
      <c r="CQ44" s="267"/>
      <c r="CR44" s="268"/>
      <c r="CS44" s="311" t="str">
        <f>IF(CP42=0,"",100*CP44/CP42)</f>
        <v/>
      </c>
      <c r="CT44" s="144" t="str">
        <f t="shared" si="20"/>
        <v/>
      </c>
      <c r="CU44" s="158">
        <f t="shared" si="21"/>
        <v>0</v>
      </c>
      <c r="CV44" s="107" t="str">
        <f t="shared" si="60"/>
        <v/>
      </c>
      <c r="CW44" s="93" t="str">
        <f t="shared" si="61"/>
        <v/>
      </c>
      <c r="CX44" s="94" t="str">
        <f t="shared" si="62"/>
        <v/>
      </c>
      <c r="CY44" s="94" t="str">
        <f t="shared" si="63"/>
        <v/>
      </c>
      <c r="CZ44" s="94" t="str">
        <f t="shared" si="64"/>
        <v/>
      </c>
      <c r="DA44" s="94" t="str">
        <f t="shared" si="65"/>
        <v/>
      </c>
      <c r="DB44" s="94" t="str">
        <f t="shared" si="66"/>
        <v/>
      </c>
      <c r="DC44" s="108" t="str">
        <f t="shared" si="67"/>
        <v/>
      </c>
      <c r="DD44" s="108" t="str">
        <f t="shared" si="68"/>
        <v/>
      </c>
      <c r="DE44" s="108" t="str">
        <f t="shared" si="69"/>
        <v/>
      </c>
      <c r="DF44" s="108" t="str">
        <f t="shared" si="70"/>
        <v/>
      </c>
      <c r="DG44" s="94" t="str">
        <f t="shared" si="71"/>
        <v/>
      </c>
      <c r="DH44" s="94" t="str">
        <f t="shared" si="72"/>
        <v/>
      </c>
      <c r="DI44" s="94" t="str">
        <f t="shared" si="73"/>
        <v/>
      </c>
      <c r="DJ44" s="94" t="str">
        <f t="shared" si="74"/>
        <v/>
      </c>
      <c r="DK44" s="94" t="str">
        <f t="shared" si="75"/>
        <v/>
      </c>
      <c r="DL44" s="93" t="str">
        <f t="shared" si="76"/>
        <v/>
      </c>
      <c r="DM44" s="109" t="str">
        <f t="shared" si="77"/>
        <v/>
      </c>
      <c r="DN44" s="107" t="str">
        <f t="shared" si="78"/>
        <v/>
      </c>
      <c r="DO44" s="93" t="str">
        <f t="shared" si="78"/>
        <v/>
      </c>
      <c r="DP44" s="94" t="str">
        <f t="shared" si="78"/>
        <v/>
      </c>
      <c r="DQ44" s="94" t="str">
        <f t="shared" si="78"/>
        <v/>
      </c>
      <c r="DR44" s="94" t="str">
        <f t="shared" si="79"/>
        <v/>
      </c>
      <c r="DS44" s="94" t="str">
        <f t="shared" si="80"/>
        <v/>
      </c>
      <c r="DT44" s="94" t="str">
        <f t="shared" si="81"/>
        <v/>
      </c>
      <c r="DU44" s="108" t="str">
        <f t="shared" si="82"/>
        <v/>
      </c>
      <c r="DV44" s="108" t="str">
        <f t="shared" si="83"/>
        <v/>
      </c>
      <c r="DW44" s="108" t="str">
        <f t="shared" si="84"/>
        <v/>
      </c>
      <c r="DX44" s="108" t="str">
        <f t="shared" si="85"/>
        <v/>
      </c>
      <c r="DY44" s="94" t="str">
        <f t="shared" si="86"/>
        <v/>
      </c>
      <c r="DZ44" s="94" t="str">
        <f t="shared" si="87"/>
        <v/>
      </c>
      <c r="EA44" s="94" t="str">
        <f t="shared" si="88"/>
        <v/>
      </c>
      <c r="EB44" s="94" t="str">
        <f t="shared" si="89"/>
        <v/>
      </c>
      <c r="EC44" s="94" t="str">
        <f t="shared" si="90"/>
        <v/>
      </c>
      <c r="ED44" s="93" t="str">
        <f t="shared" si="91"/>
        <v/>
      </c>
      <c r="EE44" s="109" t="str">
        <f t="shared" si="92"/>
        <v/>
      </c>
      <c r="EF44" s="209"/>
      <c r="EG44" s="210"/>
      <c r="EH44" s="209"/>
      <c r="EI44" s="209"/>
      <c r="EJ44" s="209"/>
      <c r="EK44" s="209"/>
      <c r="EL44" s="209"/>
      <c r="EM44" s="209"/>
      <c r="EN44" s="208"/>
      <c r="EO44" s="208"/>
    </row>
    <row r="45" spans="1:145" s="211" customFormat="1" ht="15.75" hidden="1" customHeight="1">
      <c r="A45" s="159" t="s">
        <v>116</v>
      </c>
      <c r="B45" s="302" t="s">
        <v>121</v>
      </c>
      <c r="C45" s="308"/>
      <c r="D45" s="309"/>
      <c r="E45" s="309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/>
      <c r="S45" s="309"/>
      <c r="T45" s="310"/>
      <c r="U45" s="295"/>
      <c r="V45" s="296"/>
      <c r="W45" s="296"/>
      <c r="X45" s="296"/>
      <c r="Y45" s="296"/>
      <c r="Z45" s="296"/>
      <c r="AA45" s="296"/>
      <c r="AB45" s="296"/>
      <c r="AC45" s="296"/>
      <c r="AD45" s="296"/>
      <c r="AE45" s="296"/>
      <c r="AF45" s="296"/>
      <c r="AG45" s="296"/>
      <c r="AH45" s="296"/>
      <c r="AI45" s="331"/>
      <c r="AJ45" s="296"/>
      <c r="AK45" s="296"/>
      <c r="AL45" s="298"/>
      <c r="AM45" s="232"/>
      <c r="AN45" s="233"/>
      <c r="AO45" s="233"/>
      <c r="AP45" s="233"/>
      <c r="AQ45" s="233"/>
      <c r="AR45" s="233"/>
      <c r="AS45" s="233"/>
      <c r="AT45" s="233"/>
      <c r="AU45" s="233"/>
      <c r="AV45" s="233"/>
      <c r="AW45" s="233"/>
      <c r="AX45" s="330"/>
      <c r="AY45" s="233"/>
      <c r="AZ45" s="330"/>
      <c r="BA45" s="233"/>
      <c r="BB45" s="233"/>
      <c r="BC45" s="233"/>
      <c r="BD45" s="234"/>
      <c r="BE45" s="295"/>
      <c r="BF45" s="296"/>
      <c r="BG45" s="296"/>
      <c r="BH45" s="296"/>
      <c r="BI45" s="296"/>
      <c r="BJ45" s="296"/>
      <c r="BK45" s="296"/>
      <c r="BL45" s="296"/>
      <c r="BM45" s="296"/>
      <c r="BN45" s="296"/>
      <c r="BO45" s="296"/>
      <c r="BP45" s="296"/>
      <c r="BQ45" s="296"/>
      <c r="BR45" s="296"/>
      <c r="BS45" s="296"/>
      <c r="BT45" s="296"/>
      <c r="BU45" s="296"/>
      <c r="BV45" s="298"/>
      <c r="BW45" s="295"/>
      <c r="BX45" s="296"/>
      <c r="BY45" s="296"/>
      <c r="BZ45" s="296"/>
      <c r="CA45" s="296"/>
      <c r="CB45" s="296"/>
      <c r="CC45" s="296"/>
      <c r="CD45" s="299"/>
      <c r="CE45" s="296"/>
      <c r="CF45" s="296"/>
      <c r="CG45" s="296"/>
      <c r="CH45" s="296"/>
      <c r="CI45" s="296"/>
      <c r="CJ45" s="296"/>
      <c r="CK45" s="296"/>
      <c r="CL45" s="296"/>
      <c r="CM45" s="296"/>
      <c r="CN45" s="298"/>
      <c r="CO45" s="105"/>
      <c r="CP45" s="266"/>
      <c r="CQ45" s="267"/>
      <c r="CR45" s="268"/>
      <c r="CS45" s="316" t="str">
        <f>IF(CP42=0,"",100*CP45/CP42)</f>
        <v/>
      </c>
      <c r="CT45" s="144" t="str">
        <f t="shared" si="20"/>
        <v/>
      </c>
      <c r="CU45" s="158">
        <f t="shared" si="21"/>
        <v>0</v>
      </c>
      <c r="CV45" s="107" t="str">
        <f t="shared" si="60"/>
        <v/>
      </c>
      <c r="CW45" s="93" t="str">
        <f t="shared" si="61"/>
        <v/>
      </c>
      <c r="CX45" s="94" t="str">
        <f t="shared" si="62"/>
        <v/>
      </c>
      <c r="CY45" s="94" t="str">
        <f t="shared" si="63"/>
        <v/>
      </c>
      <c r="CZ45" s="94" t="str">
        <f t="shared" si="64"/>
        <v/>
      </c>
      <c r="DA45" s="94" t="str">
        <f t="shared" si="65"/>
        <v/>
      </c>
      <c r="DB45" s="94" t="str">
        <f t="shared" si="66"/>
        <v/>
      </c>
      <c r="DC45" s="108" t="str">
        <f t="shared" si="67"/>
        <v/>
      </c>
      <c r="DD45" s="108" t="str">
        <f t="shared" si="68"/>
        <v/>
      </c>
      <c r="DE45" s="108" t="str">
        <f t="shared" si="69"/>
        <v/>
      </c>
      <c r="DF45" s="108" t="str">
        <f t="shared" si="70"/>
        <v/>
      </c>
      <c r="DG45" s="94" t="str">
        <f t="shared" si="71"/>
        <v/>
      </c>
      <c r="DH45" s="94" t="str">
        <f t="shared" si="72"/>
        <v/>
      </c>
      <c r="DI45" s="94" t="str">
        <f t="shared" si="73"/>
        <v/>
      </c>
      <c r="DJ45" s="94" t="str">
        <f t="shared" si="74"/>
        <v/>
      </c>
      <c r="DK45" s="94" t="str">
        <f t="shared" si="75"/>
        <v/>
      </c>
      <c r="DL45" s="93" t="str">
        <f t="shared" si="76"/>
        <v/>
      </c>
      <c r="DM45" s="109" t="str">
        <f t="shared" si="77"/>
        <v/>
      </c>
      <c r="DN45" s="107" t="str">
        <f t="shared" si="78"/>
        <v/>
      </c>
      <c r="DO45" s="93" t="str">
        <f t="shared" si="78"/>
        <v/>
      </c>
      <c r="DP45" s="94" t="str">
        <f t="shared" si="78"/>
        <v/>
      </c>
      <c r="DQ45" s="94" t="str">
        <f t="shared" si="78"/>
        <v/>
      </c>
      <c r="DR45" s="94" t="str">
        <f t="shared" si="79"/>
        <v/>
      </c>
      <c r="DS45" s="94" t="str">
        <f t="shared" si="80"/>
        <v/>
      </c>
      <c r="DT45" s="94" t="str">
        <f t="shared" si="81"/>
        <v/>
      </c>
      <c r="DU45" s="108" t="str">
        <f t="shared" si="82"/>
        <v/>
      </c>
      <c r="DV45" s="108" t="str">
        <f t="shared" si="83"/>
        <v/>
      </c>
      <c r="DW45" s="108" t="str">
        <f t="shared" si="84"/>
        <v/>
      </c>
      <c r="DX45" s="108" t="str">
        <f t="shared" si="85"/>
        <v/>
      </c>
      <c r="DY45" s="94" t="str">
        <f t="shared" si="86"/>
        <v/>
      </c>
      <c r="DZ45" s="94" t="str">
        <f t="shared" si="87"/>
        <v/>
      </c>
      <c r="EA45" s="94" t="str">
        <f t="shared" si="88"/>
        <v/>
      </c>
      <c r="EB45" s="94" t="str">
        <f t="shared" si="89"/>
        <v/>
      </c>
      <c r="EC45" s="94" t="str">
        <f t="shared" si="90"/>
        <v/>
      </c>
      <c r="ED45" s="93" t="str">
        <f t="shared" si="91"/>
        <v/>
      </c>
      <c r="EE45" s="109" t="str">
        <f t="shared" si="92"/>
        <v/>
      </c>
      <c r="EF45" s="209"/>
      <c r="EG45" s="210"/>
      <c r="EH45" s="209"/>
      <c r="EI45" s="209"/>
      <c r="EJ45" s="209"/>
      <c r="EK45" s="209"/>
      <c r="EL45" s="209"/>
      <c r="EM45" s="209"/>
      <c r="EN45" s="208"/>
      <c r="EO45" s="208"/>
    </row>
    <row r="46" spans="1:145" s="211" customFormat="1" ht="15.75" hidden="1" customHeight="1">
      <c r="A46" s="159" t="s">
        <v>117</v>
      </c>
      <c r="B46" s="302" t="s">
        <v>121</v>
      </c>
      <c r="C46" s="308"/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10"/>
      <c r="U46" s="295"/>
      <c r="V46" s="296"/>
      <c r="W46" s="296"/>
      <c r="X46" s="296"/>
      <c r="Y46" s="296"/>
      <c r="Z46" s="296"/>
      <c r="AA46" s="296"/>
      <c r="AB46" s="296"/>
      <c r="AC46" s="296"/>
      <c r="AD46" s="296"/>
      <c r="AE46" s="296"/>
      <c r="AF46" s="296"/>
      <c r="AG46" s="296"/>
      <c r="AH46" s="296"/>
      <c r="AI46" s="331"/>
      <c r="AJ46" s="296"/>
      <c r="AK46" s="296"/>
      <c r="AL46" s="298"/>
      <c r="AM46" s="232"/>
      <c r="AN46" s="233"/>
      <c r="AO46" s="233"/>
      <c r="AP46" s="233"/>
      <c r="AQ46" s="233"/>
      <c r="AR46" s="233"/>
      <c r="AS46" s="233"/>
      <c r="AT46" s="233"/>
      <c r="AU46" s="233"/>
      <c r="AV46" s="233"/>
      <c r="AW46" s="233"/>
      <c r="AX46" s="330"/>
      <c r="AY46" s="233"/>
      <c r="AZ46" s="330"/>
      <c r="BA46" s="233"/>
      <c r="BB46" s="233"/>
      <c r="BC46" s="233"/>
      <c r="BD46" s="234"/>
      <c r="BE46" s="312"/>
      <c r="BF46" s="313"/>
      <c r="BG46" s="313"/>
      <c r="BH46" s="313"/>
      <c r="BI46" s="313"/>
      <c r="BJ46" s="313"/>
      <c r="BK46" s="313"/>
      <c r="BL46" s="313"/>
      <c r="BM46" s="313"/>
      <c r="BN46" s="313"/>
      <c r="BO46" s="313"/>
      <c r="BP46" s="313"/>
      <c r="BQ46" s="313"/>
      <c r="BR46" s="313"/>
      <c r="BS46" s="313"/>
      <c r="BT46" s="313"/>
      <c r="BU46" s="313"/>
      <c r="BV46" s="315"/>
      <c r="BW46" s="295"/>
      <c r="BX46" s="296"/>
      <c r="BY46" s="296"/>
      <c r="BZ46" s="296"/>
      <c r="CA46" s="296"/>
      <c r="CB46" s="296"/>
      <c r="CC46" s="296"/>
      <c r="CD46" s="299"/>
      <c r="CE46" s="296"/>
      <c r="CF46" s="296"/>
      <c r="CG46" s="296"/>
      <c r="CH46" s="296"/>
      <c r="CI46" s="296"/>
      <c r="CJ46" s="296"/>
      <c r="CK46" s="296"/>
      <c r="CL46" s="296"/>
      <c r="CM46" s="296"/>
      <c r="CN46" s="298"/>
      <c r="CO46" s="105"/>
      <c r="CP46" s="266"/>
      <c r="CQ46" s="267"/>
      <c r="CR46" s="268"/>
      <c r="CS46" s="316" t="str">
        <f>IF(CP42=0,"",100*CP46/CP42)</f>
        <v/>
      </c>
      <c r="CT46" s="144" t="str">
        <f t="shared" si="20"/>
        <v/>
      </c>
      <c r="CU46" s="158">
        <f t="shared" si="21"/>
        <v>0</v>
      </c>
      <c r="CV46" s="107" t="str">
        <f t="shared" si="60"/>
        <v/>
      </c>
      <c r="CW46" s="93" t="str">
        <f t="shared" si="61"/>
        <v/>
      </c>
      <c r="CX46" s="94" t="str">
        <f t="shared" si="62"/>
        <v/>
      </c>
      <c r="CY46" s="94" t="str">
        <f t="shared" si="63"/>
        <v/>
      </c>
      <c r="CZ46" s="94" t="str">
        <f t="shared" si="64"/>
        <v/>
      </c>
      <c r="DA46" s="94" t="str">
        <f t="shared" si="65"/>
        <v/>
      </c>
      <c r="DB46" s="94" t="str">
        <f t="shared" si="66"/>
        <v/>
      </c>
      <c r="DC46" s="108" t="str">
        <f t="shared" si="67"/>
        <v/>
      </c>
      <c r="DD46" s="108" t="str">
        <f t="shared" si="68"/>
        <v/>
      </c>
      <c r="DE46" s="108" t="str">
        <f t="shared" si="69"/>
        <v/>
      </c>
      <c r="DF46" s="108" t="str">
        <f t="shared" si="70"/>
        <v/>
      </c>
      <c r="DG46" s="94" t="str">
        <f t="shared" si="71"/>
        <v/>
      </c>
      <c r="DH46" s="94" t="str">
        <f t="shared" si="72"/>
        <v/>
      </c>
      <c r="DI46" s="94" t="str">
        <f t="shared" si="73"/>
        <v/>
      </c>
      <c r="DJ46" s="94" t="str">
        <f t="shared" si="74"/>
        <v/>
      </c>
      <c r="DK46" s="94" t="str">
        <f t="shared" si="75"/>
        <v/>
      </c>
      <c r="DL46" s="93" t="str">
        <f t="shared" si="76"/>
        <v/>
      </c>
      <c r="DM46" s="109" t="str">
        <f t="shared" si="77"/>
        <v/>
      </c>
      <c r="DN46" s="107" t="str">
        <f t="shared" si="78"/>
        <v/>
      </c>
      <c r="DO46" s="93" t="str">
        <f t="shared" si="78"/>
        <v/>
      </c>
      <c r="DP46" s="94" t="str">
        <f t="shared" si="78"/>
        <v/>
      </c>
      <c r="DQ46" s="94" t="str">
        <f t="shared" si="78"/>
        <v/>
      </c>
      <c r="DR46" s="94" t="str">
        <f t="shared" si="79"/>
        <v/>
      </c>
      <c r="DS46" s="94" t="str">
        <f t="shared" si="80"/>
        <v/>
      </c>
      <c r="DT46" s="94" t="str">
        <f t="shared" si="81"/>
        <v/>
      </c>
      <c r="DU46" s="108" t="str">
        <f t="shared" si="82"/>
        <v/>
      </c>
      <c r="DV46" s="108" t="str">
        <f t="shared" si="83"/>
        <v/>
      </c>
      <c r="DW46" s="108" t="str">
        <f t="shared" si="84"/>
        <v/>
      </c>
      <c r="DX46" s="108" t="str">
        <f t="shared" si="85"/>
        <v/>
      </c>
      <c r="DY46" s="94" t="str">
        <f t="shared" si="86"/>
        <v/>
      </c>
      <c r="DZ46" s="94" t="str">
        <f t="shared" si="87"/>
        <v/>
      </c>
      <c r="EA46" s="94" t="str">
        <f t="shared" si="88"/>
        <v/>
      </c>
      <c r="EB46" s="94" t="str">
        <f t="shared" si="89"/>
        <v/>
      </c>
      <c r="EC46" s="94" t="str">
        <f t="shared" si="90"/>
        <v/>
      </c>
      <c r="ED46" s="93" t="str">
        <f t="shared" si="91"/>
        <v/>
      </c>
      <c r="EE46" s="109" t="str">
        <f t="shared" si="92"/>
        <v/>
      </c>
      <c r="EF46" s="209"/>
      <c r="EG46" s="210"/>
      <c r="EH46" s="209"/>
      <c r="EI46" s="209"/>
      <c r="EJ46" s="209"/>
      <c r="EK46" s="209"/>
      <c r="EL46" s="209"/>
      <c r="EM46" s="209"/>
      <c r="EN46" s="208"/>
      <c r="EO46" s="208"/>
    </row>
    <row r="47" spans="1:145" s="211" customFormat="1" ht="15.75" hidden="1" customHeight="1">
      <c r="A47" s="159" t="s">
        <v>118</v>
      </c>
      <c r="B47" s="302" t="s">
        <v>121</v>
      </c>
      <c r="C47" s="308"/>
      <c r="D47" s="309"/>
      <c r="E47" s="309"/>
      <c r="F47" s="309"/>
      <c r="G47" s="309"/>
      <c r="H47" s="309"/>
      <c r="I47" s="309"/>
      <c r="J47" s="309"/>
      <c r="K47" s="309"/>
      <c r="L47" s="309"/>
      <c r="M47" s="309"/>
      <c r="N47" s="309"/>
      <c r="O47" s="309"/>
      <c r="P47" s="309"/>
      <c r="Q47" s="309"/>
      <c r="R47" s="309"/>
      <c r="S47" s="309"/>
      <c r="T47" s="310"/>
      <c r="U47" s="295"/>
      <c r="V47" s="296"/>
      <c r="W47" s="296"/>
      <c r="X47" s="296"/>
      <c r="Y47" s="296"/>
      <c r="Z47" s="296"/>
      <c r="AA47" s="296"/>
      <c r="AB47" s="296"/>
      <c r="AC47" s="296"/>
      <c r="AD47" s="296"/>
      <c r="AE47" s="296"/>
      <c r="AF47" s="296"/>
      <c r="AG47" s="296"/>
      <c r="AH47" s="296"/>
      <c r="AI47" s="331"/>
      <c r="AJ47" s="296"/>
      <c r="AK47" s="296"/>
      <c r="AL47" s="298"/>
      <c r="AM47" s="232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330"/>
      <c r="AY47" s="233"/>
      <c r="AZ47" s="330"/>
      <c r="BA47" s="233"/>
      <c r="BB47" s="233"/>
      <c r="BC47" s="233"/>
      <c r="BD47" s="234"/>
      <c r="BE47" s="312"/>
      <c r="BF47" s="313"/>
      <c r="BG47" s="313"/>
      <c r="BH47" s="313"/>
      <c r="BI47" s="313"/>
      <c r="BJ47" s="313"/>
      <c r="BK47" s="313"/>
      <c r="BL47" s="313"/>
      <c r="BM47" s="313"/>
      <c r="BN47" s="313"/>
      <c r="BO47" s="313"/>
      <c r="BP47" s="313"/>
      <c r="BQ47" s="313"/>
      <c r="BR47" s="313"/>
      <c r="BS47" s="313"/>
      <c r="BT47" s="313"/>
      <c r="BU47" s="313"/>
      <c r="BV47" s="315"/>
      <c r="BW47" s="295"/>
      <c r="BX47" s="296"/>
      <c r="BY47" s="296"/>
      <c r="BZ47" s="296"/>
      <c r="CA47" s="296"/>
      <c r="CB47" s="296"/>
      <c r="CC47" s="296"/>
      <c r="CD47" s="299"/>
      <c r="CE47" s="296"/>
      <c r="CF47" s="296"/>
      <c r="CG47" s="296"/>
      <c r="CH47" s="296"/>
      <c r="CI47" s="296"/>
      <c r="CJ47" s="296"/>
      <c r="CK47" s="296"/>
      <c r="CL47" s="296"/>
      <c r="CM47" s="296"/>
      <c r="CN47" s="298"/>
      <c r="CO47" s="105"/>
      <c r="CP47" s="266"/>
      <c r="CQ47" s="267"/>
      <c r="CR47" s="268"/>
      <c r="CS47" s="316" t="str">
        <f>IF(CP42=0,"",100*CP47/CP42)</f>
        <v/>
      </c>
      <c r="CT47" s="144" t="str">
        <f t="shared" si="20"/>
        <v/>
      </c>
      <c r="CU47" s="158">
        <f t="shared" si="21"/>
        <v>0</v>
      </c>
      <c r="CV47" s="107" t="str">
        <f t="shared" si="60"/>
        <v/>
      </c>
      <c r="CW47" s="93" t="str">
        <f t="shared" si="61"/>
        <v/>
      </c>
      <c r="CX47" s="94" t="str">
        <f t="shared" si="62"/>
        <v/>
      </c>
      <c r="CY47" s="94" t="str">
        <f t="shared" si="63"/>
        <v/>
      </c>
      <c r="CZ47" s="94" t="str">
        <f t="shared" si="64"/>
        <v/>
      </c>
      <c r="DA47" s="94" t="str">
        <f t="shared" si="65"/>
        <v/>
      </c>
      <c r="DB47" s="94" t="str">
        <f t="shared" si="66"/>
        <v/>
      </c>
      <c r="DC47" s="108" t="str">
        <f t="shared" si="67"/>
        <v/>
      </c>
      <c r="DD47" s="108" t="str">
        <f t="shared" si="68"/>
        <v/>
      </c>
      <c r="DE47" s="108" t="str">
        <f t="shared" si="69"/>
        <v/>
      </c>
      <c r="DF47" s="108" t="str">
        <f t="shared" si="70"/>
        <v/>
      </c>
      <c r="DG47" s="94" t="str">
        <f t="shared" si="71"/>
        <v/>
      </c>
      <c r="DH47" s="94" t="str">
        <f t="shared" si="72"/>
        <v/>
      </c>
      <c r="DI47" s="94" t="str">
        <f t="shared" si="73"/>
        <v/>
      </c>
      <c r="DJ47" s="94" t="str">
        <f t="shared" si="74"/>
        <v/>
      </c>
      <c r="DK47" s="94" t="str">
        <f t="shared" si="75"/>
        <v/>
      </c>
      <c r="DL47" s="93" t="str">
        <f t="shared" si="76"/>
        <v/>
      </c>
      <c r="DM47" s="109" t="str">
        <f t="shared" si="77"/>
        <v/>
      </c>
      <c r="DN47" s="107" t="str">
        <f t="shared" si="78"/>
        <v/>
      </c>
      <c r="DO47" s="93" t="str">
        <f t="shared" si="78"/>
        <v/>
      </c>
      <c r="DP47" s="94" t="str">
        <f t="shared" si="78"/>
        <v/>
      </c>
      <c r="DQ47" s="94" t="str">
        <f t="shared" si="78"/>
        <v/>
      </c>
      <c r="DR47" s="94" t="str">
        <f t="shared" si="79"/>
        <v/>
      </c>
      <c r="DS47" s="94" t="str">
        <f t="shared" si="80"/>
        <v/>
      </c>
      <c r="DT47" s="94" t="str">
        <f t="shared" si="81"/>
        <v/>
      </c>
      <c r="DU47" s="108" t="str">
        <f t="shared" si="82"/>
        <v/>
      </c>
      <c r="DV47" s="108" t="str">
        <f t="shared" si="83"/>
        <v/>
      </c>
      <c r="DW47" s="108" t="str">
        <f t="shared" si="84"/>
        <v/>
      </c>
      <c r="DX47" s="108" t="str">
        <f t="shared" si="85"/>
        <v/>
      </c>
      <c r="DY47" s="94" t="str">
        <f t="shared" si="86"/>
        <v/>
      </c>
      <c r="DZ47" s="94" t="str">
        <f t="shared" si="87"/>
        <v/>
      </c>
      <c r="EA47" s="94" t="str">
        <f t="shared" si="88"/>
        <v/>
      </c>
      <c r="EB47" s="94" t="str">
        <f t="shared" si="89"/>
        <v/>
      </c>
      <c r="EC47" s="94" t="str">
        <f t="shared" si="90"/>
        <v/>
      </c>
      <c r="ED47" s="93" t="str">
        <f t="shared" si="91"/>
        <v/>
      </c>
      <c r="EE47" s="109" t="str">
        <f t="shared" si="92"/>
        <v/>
      </c>
      <c r="EF47" s="209"/>
      <c r="EG47" s="210"/>
      <c r="EH47" s="209"/>
      <c r="EI47" s="209"/>
      <c r="EJ47" s="209"/>
      <c r="EK47" s="209"/>
      <c r="EL47" s="209"/>
      <c r="EM47" s="209"/>
      <c r="EN47" s="208"/>
      <c r="EO47" s="208"/>
    </row>
    <row r="48" spans="1:145" s="211" customFormat="1" ht="15.75" hidden="1" customHeight="1">
      <c r="A48" s="159" t="s">
        <v>119</v>
      </c>
      <c r="B48" s="302" t="s">
        <v>121</v>
      </c>
      <c r="C48" s="308"/>
      <c r="D48" s="309"/>
      <c r="E48" s="309"/>
      <c r="F48" s="309"/>
      <c r="G48" s="309"/>
      <c r="H48" s="309"/>
      <c r="I48" s="309"/>
      <c r="J48" s="309"/>
      <c r="K48" s="309"/>
      <c r="L48" s="309"/>
      <c r="M48" s="309"/>
      <c r="N48" s="309"/>
      <c r="O48" s="309"/>
      <c r="P48" s="309"/>
      <c r="Q48" s="309"/>
      <c r="R48" s="309"/>
      <c r="S48" s="309"/>
      <c r="T48" s="310"/>
      <c r="U48" s="295"/>
      <c r="V48" s="296"/>
      <c r="W48" s="296"/>
      <c r="X48" s="296"/>
      <c r="Y48" s="296"/>
      <c r="Z48" s="296"/>
      <c r="AA48" s="296"/>
      <c r="AB48" s="296"/>
      <c r="AC48" s="296"/>
      <c r="AD48" s="296"/>
      <c r="AE48" s="296"/>
      <c r="AF48" s="296"/>
      <c r="AG48" s="296"/>
      <c r="AH48" s="296"/>
      <c r="AI48" s="331"/>
      <c r="AJ48" s="296"/>
      <c r="AK48" s="296"/>
      <c r="AL48" s="298"/>
      <c r="AM48" s="232"/>
      <c r="AN48" s="233"/>
      <c r="AO48" s="233"/>
      <c r="AP48" s="233"/>
      <c r="AQ48" s="233"/>
      <c r="AR48" s="233"/>
      <c r="AS48" s="233"/>
      <c r="AT48" s="233"/>
      <c r="AU48" s="233"/>
      <c r="AV48" s="233"/>
      <c r="AW48" s="233"/>
      <c r="AX48" s="330"/>
      <c r="AY48" s="233"/>
      <c r="AZ48" s="330"/>
      <c r="BA48" s="233"/>
      <c r="BB48" s="233"/>
      <c r="BC48" s="233"/>
      <c r="BD48" s="234"/>
      <c r="BE48" s="312"/>
      <c r="BF48" s="313"/>
      <c r="BG48" s="313"/>
      <c r="BH48" s="313"/>
      <c r="BI48" s="313"/>
      <c r="BJ48" s="313"/>
      <c r="BK48" s="313"/>
      <c r="BL48" s="313"/>
      <c r="BM48" s="313"/>
      <c r="BN48" s="313"/>
      <c r="BO48" s="313"/>
      <c r="BP48" s="313"/>
      <c r="BQ48" s="313"/>
      <c r="BR48" s="313"/>
      <c r="BS48" s="313"/>
      <c r="BT48" s="313"/>
      <c r="BU48" s="313"/>
      <c r="BV48" s="315"/>
      <c r="BW48" s="295"/>
      <c r="BX48" s="296"/>
      <c r="BY48" s="296"/>
      <c r="BZ48" s="296"/>
      <c r="CA48" s="296"/>
      <c r="CB48" s="296"/>
      <c r="CC48" s="296"/>
      <c r="CD48" s="299"/>
      <c r="CE48" s="296"/>
      <c r="CF48" s="296"/>
      <c r="CG48" s="296"/>
      <c r="CH48" s="296"/>
      <c r="CI48" s="296"/>
      <c r="CJ48" s="296"/>
      <c r="CK48" s="296"/>
      <c r="CL48" s="296"/>
      <c r="CM48" s="296"/>
      <c r="CN48" s="298"/>
      <c r="CO48" s="105"/>
      <c r="CP48" s="266"/>
      <c r="CQ48" s="267"/>
      <c r="CR48" s="268"/>
      <c r="CS48" s="316" t="str">
        <f>IF(CP42=0,"",100*CP48/CP42)</f>
        <v/>
      </c>
      <c r="CT48" s="144" t="str">
        <f t="shared" si="20"/>
        <v/>
      </c>
      <c r="CU48" s="158">
        <f t="shared" si="21"/>
        <v>0</v>
      </c>
      <c r="CV48" s="107" t="str">
        <f t="shared" si="60"/>
        <v/>
      </c>
      <c r="CW48" s="93" t="str">
        <f t="shared" si="61"/>
        <v/>
      </c>
      <c r="CX48" s="94" t="str">
        <f t="shared" si="62"/>
        <v/>
      </c>
      <c r="CY48" s="94" t="str">
        <f t="shared" si="63"/>
        <v/>
      </c>
      <c r="CZ48" s="94" t="str">
        <f t="shared" si="64"/>
        <v/>
      </c>
      <c r="DA48" s="94" t="str">
        <f t="shared" si="65"/>
        <v/>
      </c>
      <c r="DB48" s="94" t="str">
        <f t="shared" si="66"/>
        <v/>
      </c>
      <c r="DC48" s="108" t="str">
        <f t="shared" si="67"/>
        <v/>
      </c>
      <c r="DD48" s="108" t="str">
        <f t="shared" si="68"/>
        <v/>
      </c>
      <c r="DE48" s="108" t="str">
        <f t="shared" si="69"/>
        <v/>
      </c>
      <c r="DF48" s="108" t="str">
        <f t="shared" si="70"/>
        <v/>
      </c>
      <c r="DG48" s="94" t="str">
        <f t="shared" si="71"/>
        <v/>
      </c>
      <c r="DH48" s="94" t="str">
        <f t="shared" si="72"/>
        <v/>
      </c>
      <c r="DI48" s="94" t="str">
        <f t="shared" si="73"/>
        <v/>
      </c>
      <c r="DJ48" s="94" t="str">
        <f t="shared" si="74"/>
        <v/>
      </c>
      <c r="DK48" s="94" t="str">
        <f t="shared" si="75"/>
        <v/>
      </c>
      <c r="DL48" s="93" t="str">
        <f t="shared" si="76"/>
        <v/>
      </c>
      <c r="DM48" s="109" t="str">
        <f t="shared" si="77"/>
        <v/>
      </c>
      <c r="DN48" s="107" t="str">
        <f t="shared" si="78"/>
        <v/>
      </c>
      <c r="DO48" s="93" t="str">
        <f t="shared" si="78"/>
        <v/>
      </c>
      <c r="DP48" s="94" t="str">
        <f t="shared" si="78"/>
        <v/>
      </c>
      <c r="DQ48" s="94" t="str">
        <f t="shared" si="78"/>
        <v/>
      </c>
      <c r="DR48" s="94" t="str">
        <f t="shared" si="79"/>
        <v/>
      </c>
      <c r="DS48" s="94" t="str">
        <f t="shared" si="80"/>
        <v/>
      </c>
      <c r="DT48" s="94" t="str">
        <f t="shared" si="81"/>
        <v/>
      </c>
      <c r="DU48" s="108" t="str">
        <f t="shared" si="82"/>
        <v/>
      </c>
      <c r="DV48" s="108" t="str">
        <f t="shared" si="83"/>
        <v/>
      </c>
      <c r="DW48" s="108" t="str">
        <f t="shared" si="84"/>
        <v/>
      </c>
      <c r="DX48" s="108" t="str">
        <f t="shared" si="85"/>
        <v/>
      </c>
      <c r="DY48" s="94" t="str">
        <f t="shared" si="86"/>
        <v/>
      </c>
      <c r="DZ48" s="94" t="str">
        <f t="shared" si="87"/>
        <v/>
      </c>
      <c r="EA48" s="94" t="str">
        <f t="shared" si="88"/>
        <v/>
      </c>
      <c r="EB48" s="94" t="str">
        <f t="shared" si="89"/>
        <v/>
      </c>
      <c r="EC48" s="94" t="str">
        <f t="shared" si="90"/>
        <v/>
      </c>
      <c r="ED48" s="93" t="str">
        <f t="shared" si="91"/>
        <v/>
      </c>
      <c r="EE48" s="109" t="str">
        <f t="shared" si="92"/>
        <v/>
      </c>
      <c r="EF48" s="209"/>
      <c r="EG48" s="210"/>
      <c r="EH48" s="209"/>
      <c r="EI48" s="209"/>
      <c r="EJ48" s="209"/>
      <c r="EK48" s="209"/>
      <c r="EL48" s="209"/>
      <c r="EM48" s="209"/>
      <c r="EN48" s="208"/>
      <c r="EO48" s="208"/>
    </row>
    <row r="49" spans="1:145" s="211" customFormat="1" ht="15.75" hidden="1" customHeight="1">
      <c r="A49" s="115" t="s">
        <v>120</v>
      </c>
      <c r="B49" s="317" t="s">
        <v>121</v>
      </c>
      <c r="C49" s="318" t="str">
        <f t="shared" ref="C49:R49" si="95">IF(C42="","",SUM(C42,C44,-C45,-C46,-C47,C48))</f>
        <v/>
      </c>
      <c r="D49" s="319" t="str">
        <f t="shared" si="95"/>
        <v/>
      </c>
      <c r="E49" s="319" t="str">
        <f t="shared" si="95"/>
        <v/>
      </c>
      <c r="F49" s="319" t="str">
        <f t="shared" si="95"/>
        <v/>
      </c>
      <c r="G49" s="319" t="str">
        <f t="shared" si="95"/>
        <v/>
      </c>
      <c r="H49" s="319" t="str">
        <f t="shared" si="95"/>
        <v/>
      </c>
      <c r="I49" s="319" t="str">
        <f t="shared" si="95"/>
        <v/>
      </c>
      <c r="J49" s="319" t="str">
        <f t="shared" si="95"/>
        <v/>
      </c>
      <c r="K49" s="319" t="str">
        <f t="shared" si="95"/>
        <v/>
      </c>
      <c r="L49" s="319" t="str">
        <f t="shared" si="95"/>
        <v/>
      </c>
      <c r="M49" s="319" t="str">
        <f t="shared" si="95"/>
        <v/>
      </c>
      <c r="N49" s="319" t="str">
        <f t="shared" si="95"/>
        <v/>
      </c>
      <c r="O49" s="319" t="str">
        <f t="shared" si="95"/>
        <v/>
      </c>
      <c r="P49" s="319" t="str">
        <f t="shared" si="95"/>
        <v/>
      </c>
      <c r="Q49" s="319" t="str">
        <f t="shared" si="95"/>
        <v/>
      </c>
      <c r="R49" s="319" t="str">
        <f t="shared" si="95"/>
        <v/>
      </c>
      <c r="S49" s="319"/>
      <c r="T49" s="319" t="str">
        <f>IF(T42="","",SUM(T42,T44,-T45,-T46,-T47,T48))</f>
        <v/>
      </c>
      <c r="U49" s="318"/>
      <c r="V49" s="319"/>
      <c r="W49" s="319"/>
      <c r="X49" s="319"/>
      <c r="Y49" s="319"/>
      <c r="Z49" s="319"/>
      <c r="AA49" s="319"/>
      <c r="AB49" s="319"/>
      <c r="AC49" s="319"/>
      <c r="AD49" s="319"/>
      <c r="AE49" s="319"/>
      <c r="AF49" s="319"/>
      <c r="AG49" s="319"/>
      <c r="AH49" s="319"/>
      <c r="AI49" s="332"/>
      <c r="AJ49" s="319"/>
      <c r="AK49" s="319"/>
      <c r="AL49" s="321"/>
      <c r="AM49" s="318" t="str">
        <f t="shared" ref="AM49:BD49" si="96">IF(AM42="","",SUM(AM42,AM44,-AM45,-AM46,-AM47,AM48))</f>
        <v/>
      </c>
      <c r="AN49" s="319" t="str">
        <f t="shared" si="96"/>
        <v/>
      </c>
      <c r="AO49" s="319" t="str">
        <f t="shared" si="96"/>
        <v/>
      </c>
      <c r="AP49" s="319" t="str">
        <f t="shared" si="96"/>
        <v/>
      </c>
      <c r="AQ49" s="319" t="str">
        <f t="shared" si="96"/>
        <v/>
      </c>
      <c r="AR49" s="319" t="str">
        <f t="shared" si="96"/>
        <v/>
      </c>
      <c r="AS49" s="319" t="str">
        <f t="shared" si="96"/>
        <v/>
      </c>
      <c r="AT49" s="319" t="str">
        <f t="shared" si="96"/>
        <v/>
      </c>
      <c r="AU49" s="319" t="str">
        <f t="shared" si="96"/>
        <v/>
      </c>
      <c r="AV49" s="319" t="str">
        <f t="shared" si="96"/>
        <v/>
      </c>
      <c r="AW49" s="319" t="str">
        <f t="shared" si="96"/>
        <v/>
      </c>
      <c r="AX49" s="319" t="str">
        <f t="shared" si="96"/>
        <v/>
      </c>
      <c r="AY49" s="319" t="str">
        <f t="shared" si="96"/>
        <v/>
      </c>
      <c r="AZ49" s="319" t="str">
        <f t="shared" si="96"/>
        <v/>
      </c>
      <c r="BA49" s="319" t="str">
        <f t="shared" si="96"/>
        <v/>
      </c>
      <c r="BB49" s="319" t="str">
        <f t="shared" si="96"/>
        <v/>
      </c>
      <c r="BC49" s="319" t="str">
        <f t="shared" si="96"/>
        <v/>
      </c>
      <c r="BD49" s="319" t="str">
        <f t="shared" si="96"/>
        <v/>
      </c>
      <c r="BE49" s="318"/>
      <c r="BF49" s="319"/>
      <c r="BG49" s="319"/>
      <c r="BH49" s="319"/>
      <c r="BI49" s="319"/>
      <c r="BJ49" s="319"/>
      <c r="BK49" s="319"/>
      <c r="BL49" s="319"/>
      <c r="BM49" s="319"/>
      <c r="BN49" s="319"/>
      <c r="BO49" s="319"/>
      <c r="BP49" s="319"/>
      <c r="BQ49" s="319"/>
      <c r="BR49" s="319"/>
      <c r="BS49" s="319"/>
      <c r="BT49" s="319"/>
      <c r="BU49" s="319"/>
      <c r="BV49" s="321"/>
      <c r="BW49" s="318"/>
      <c r="BX49" s="319"/>
      <c r="BY49" s="319"/>
      <c r="BZ49" s="319"/>
      <c r="CA49" s="319"/>
      <c r="CB49" s="319"/>
      <c r="CC49" s="319"/>
      <c r="CD49" s="319"/>
      <c r="CE49" s="319"/>
      <c r="CF49" s="319"/>
      <c r="CG49" s="319"/>
      <c r="CH49" s="319"/>
      <c r="CI49" s="319"/>
      <c r="CJ49" s="319"/>
      <c r="CK49" s="319"/>
      <c r="CL49" s="319"/>
      <c r="CM49" s="319"/>
      <c r="CN49" s="321"/>
      <c r="CO49" s="105"/>
      <c r="CP49" s="322" t="str">
        <f>IF(CP42="","",CP42+SUM(CP44,CP48)-SUM(CP45:CP47))</f>
        <v/>
      </c>
      <c r="CQ49" s="247"/>
      <c r="CR49" s="248"/>
      <c r="CS49" s="323" t="str">
        <f>IF(CP42=0,"",100*CP49/CP42)</f>
        <v/>
      </c>
      <c r="CT49" s="144" t="str">
        <f t="shared" si="20"/>
        <v/>
      </c>
      <c r="CU49" s="158">
        <f t="shared" si="21"/>
        <v>0</v>
      </c>
      <c r="CV49" s="107" t="str">
        <f t="shared" si="60"/>
        <v/>
      </c>
      <c r="CW49" s="93" t="str">
        <f t="shared" si="61"/>
        <v/>
      </c>
      <c r="CX49" s="94" t="str">
        <f t="shared" si="62"/>
        <v/>
      </c>
      <c r="CY49" s="94" t="str">
        <f t="shared" si="63"/>
        <v/>
      </c>
      <c r="CZ49" s="94" t="str">
        <f t="shared" si="64"/>
        <v/>
      </c>
      <c r="DA49" s="94" t="str">
        <f t="shared" si="65"/>
        <v/>
      </c>
      <c r="DB49" s="94" t="str">
        <f t="shared" si="66"/>
        <v/>
      </c>
      <c r="DC49" s="108" t="str">
        <f t="shared" si="67"/>
        <v/>
      </c>
      <c r="DD49" s="108" t="str">
        <f t="shared" si="68"/>
        <v/>
      </c>
      <c r="DE49" s="108" t="str">
        <f t="shared" si="69"/>
        <v/>
      </c>
      <c r="DF49" s="108" t="str">
        <f t="shared" si="70"/>
        <v/>
      </c>
      <c r="DG49" s="94" t="str">
        <f t="shared" si="71"/>
        <v/>
      </c>
      <c r="DH49" s="94" t="str">
        <f t="shared" si="72"/>
        <v/>
      </c>
      <c r="DI49" s="94" t="str">
        <f t="shared" si="73"/>
        <v/>
      </c>
      <c r="DJ49" s="94" t="str">
        <f t="shared" si="74"/>
        <v/>
      </c>
      <c r="DK49" s="94" t="str">
        <f t="shared" si="75"/>
        <v/>
      </c>
      <c r="DL49" s="93" t="str">
        <f t="shared" si="76"/>
        <v/>
      </c>
      <c r="DM49" s="109" t="str">
        <f t="shared" si="77"/>
        <v/>
      </c>
      <c r="DN49" s="107" t="str">
        <f t="shared" si="78"/>
        <v/>
      </c>
      <c r="DO49" s="93" t="str">
        <f t="shared" si="78"/>
        <v/>
      </c>
      <c r="DP49" s="94" t="str">
        <f t="shared" si="78"/>
        <v/>
      </c>
      <c r="DQ49" s="94" t="str">
        <f t="shared" si="78"/>
        <v/>
      </c>
      <c r="DR49" s="94" t="str">
        <f t="shared" si="79"/>
        <v/>
      </c>
      <c r="DS49" s="94" t="str">
        <f t="shared" si="80"/>
        <v/>
      </c>
      <c r="DT49" s="94" t="str">
        <f t="shared" si="81"/>
        <v/>
      </c>
      <c r="DU49" s="108" t="str">
        <f t="shared" si="82"/>
        <v/>
      </c>
      <c r="DV49" s="108" t="str">
        <f t="shared" si="83"/>
        <v/>
      </c>
      <c r="DW49" s="108" t="str">
        <f t="shared" si="84"/>
        <v/>
      </c>
      <c r="DX49" s="108" t="str">
        <f t="shared" si="85"/>
        <v/>
      </c>
      <c r="DY49" s="94" t="str">
        <f t="shared" si="86"/>
        <v/>
      </c>
      <c r="DZ49" s="94" t="str">
        <f t="shared" si="87"/>
        <v/>
      </c>
      <c r="EA49" s="94" t="str">
        <f t="shared" si="88"/>
        <v/>
      </c>
      <c r="EB49" s="94" t="str">
        <f t="shared" si="89"/>
        <v/>
      </c>
      <c r="EC49" s="94" t="str">
        <f t="shared" si="90"/>
        <v/>
      </c>
      <c r="ED49" s="93" t="str">
        <f t="shared" si="91"/>
        <v/>
      </c>
      <c r="EE49" s="109" t="str">
        <f t="shared" si="92"/>
        <v/>
      </c>
      <c r="EF49" s="209"/>
      <c r="EG49" s="210"/>
      <c r="EH49" s="209"/>
      <c r="EI49" s="209"/>
      <c r="EJ49" s="209"/>
      <c r="EK49" s="209"/>
      <c r="EL49" s="209"/>
      <c r="EM49" s="209"/>
      <c r="EN49" s="208"/>
      <c r="EO49" s="208"/>
    </row>
    <row r="50" spans="1:145" s="211" customFormat="1" ht="15.75" hidden="1" customHeight="1">
      <c r="A50" s="288" t="s">
        <v>111</v>
      </c>
      <c r="B50" s="324" t="s">
        <v>95</v>
      </c>
      <c r="C50" s="325"/>
      <c r="D50" s="326"/>
      <c r="E50" s="326"/>
      <c r="F50" s="326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326"/>
      <c r="R50" s="326"/>
      <c r="S50" s="326"/>
      <c r="T50" s="327"/>
      <c r="U50" s="312"/>
      <c r="V50" s="313"/>
      <c r="W50" s="313"/>
      <c r="X50" s="313"/>
      <c r="Y50" s="313"/>
      <c r="Z50" s="313"/>
      <c r="AA50" s="313"/>
      <c r="AB50" s="313"/>
      <c r="AC50" s="313"/>
      <c r="AD50" s="314"/>
      <c r="AE50" s="314"/>
      <c r="AF50" s="314"/>
      <c r="AG50" s="314"/>
      <c r="AH50" s="313"/>
      <c r="AI50" s="328"/>
      <c r="AJ50" s="313"/>
      <c r="AK50" s="313"/>
      <c r="AL50" s="315"/>
      <c r="AM50" s="312"/>
      <c r="AN50" s="313"/>
      <c r="AO50" s="313"/>
      <c r="AP50" s="313"/>
      <c r="AQ50" s="313"/>
      <c r="AR50" s="313"/>
      <c r="AS50" s="313"/>
      <c r="AT50" s="313"/>
      <c r="AU50" s="313"/>
      <c r="AV50" s="313"/>
      <c r="AW50" s="313"/>
      <c r="AX50" s="314"/>
      <c r="AY50" s="313"/>
      <c r="AZ50" s="314"/>
      <c r="BA50" s="313"/>
      <c r="BB50" s="313"/>
      <c r="BC50" s="313"/>
      <c r="BD50" s="315"/>
      <c r="BE50" s="252"/>
      <c r="BF50" s="253"/>
      <c r="BG50" s="253"/>
      <c r="BH50" s="253"/>
      <c r="BI50" s="253"/>
      <c r="BJ50" s="253"/>
      <c r="BK50" s="253"/>
      <c r="BL50" s="253"/>
      <c r="BM50" s="253"/>
      <c r="BN50" s="253"/>
      <c r="BO50" s="253"/>
      <c r="BP50" s="253"/>
      <c r="BQ50" s="253"/>
      <c r="BR50" s="253"/>
      <c r="BS50" s="253"/>
      <c r="BT50" s="253"/>
      <c r="BU50" s="253"/>
      <c r="BV50" s="255"/>
      <c r="BW50" s="295"/>
      <c r="BX50" s="296"/>
      <c r="BY50" s="296"/>
      <c r="BZ50" s="296"/>
      <c r="CA50" s="296"/>
      <c r="CB50" s="296"/>
      <c r="CC50" s="296"/>
      <c r="CD50" s="299"/>
      <c r="CE50" s="296"/>
      <c r="CF50" s="296"/>
      <c r="CG50" s="296"/>
      <c r="CH50" s="296"/>
      <c r="CI50" s="296"/>
      <c r="CJ50" s="296"/>
      <c r="CK50" s="296"/>
      <c r="CL50" s="296"/>
      <c r="CM50" s="296"/>
      <c r="CN50" s="298"/>
      <c r="CO50" s="105"/>
      <c r="CP50" s="266"/>
      <c r="CQ50" s="267"/>
      <c r="CR50" s="268"/>
      <c r="CS50" s="301" t="s">
        <v>113</v>
      </c>
      <c r="CT50" s="144" t="str">
        <f t="shared" si="20"/>
        <v/>
      </c>
      <c r="CU50" s="158">
        <f t="shared" si="21"/>
        <v>0</v>
      </c>
      <c r="CV50" s="107" t="str">
        <f t="shared" si="60"/>
        <v/>
      </c>
      <c r="CW50" s="93" t="str">
        <f t="shared" si="61"/>
        <v/>
      </c>
      <c r="CX50" s="94" t="str">
        <f t="shared" si="62"/>
        <v/>
      </c>
      <c r="CY50" s="94" t="str">
        <f t="shared" si="63"/>
        <v/>
      </c>
      <c r="CZ50" s="94" t="str">
        <f t="shared" si="64"/>
        <v/>
      </c>
      <c r="DA50" s="94" t="str">
        <f t="shared" si="65"/>
        <v/>
      </c>
      <c r="DB50" s="94" t="str">
        <f t="shared" si="66"/>
        <v/>
      </c>
      <c r="DC50" s="108" t="str">
        <f t="shared" si="67"/>
        <v/>
      </c>
      <c r="DD50" s="108" t="str">
        <f t="shared" si="68"/>
        <v/>
      </c>
      <c r="DE50" s="108" t="str">
        <f t="shared" si="69"/>
        <v/>
      </c>
      <c r="DF50" s="108" t="str">
        <f t="shared" si="70"/>
        <v/>
      </c>
      <c r="DG50" s="94" t="str">
        <f t="shared" si="71"/>
        <v/>
      </c>
      <c r="DH50" s="94" t="str">
        <f t="shared" si="72"/>
        <v/>
      </c>
      <c r="DI50" s="94" t="str">
        <f t="shared" si="73"/>
        <v/>
      </c>
      <c r="DJ50" s="94" t="str">
        <f t="shared" si="74"/>
        <v/>
      </c>
      <c r="DK50" s="94" t="str">
        <f t="shared" si="75"/>
        <v/>
      </c>
      <c r="DL50" s="93" t="str">
        <f t="shared" si="76"/>
        <v/>
      </c>
      <c r="DM50" s="109" t="str">
        <f t="shared" si="77"/>
        <v/>
      </c>
      <c r="DN50" s="107" t="str">
        <f t="shared" si="78"/>
        <v/>
      </c>
      <c r="DO50" s="93" t="str">
        <f t="shared" si="78"/>
        <v/>
      </c>
      <c r="DP50" s="94" t="str">
        <f t="shared" si="78"/>
        <v/>
      </c>
      <c r="DQ50" s="94" t="str">
        <f t="shared" si="78"/>
        <v/>
      </c>
      <c r="DR50" s="94" t="str">
        <f t="shared" si="79"/>
        <v/>
      </c>
      <c r="DS50" s="94" t="str">
        <f t="shared" si="80"/>
        <v/>
      </c>
      <c r="DT50" s="94" t="str">
        <f t="shared" si="81"/>
        <v/>
      </c>
      <c r="DU50" s="108" t="str">
        <f t="shared" si="82"/>
        <v/>
      </c>
      <c r="DV50" s="108" t="str">
        <f t="shared" si="83"/>
        <v/>
      </c>
      <c r="DW50" s="108" t="str">
        <f t="shared" si="84"/>
        <v/>
      </c>
      <c r="DX50" s="108" t="str">
        <f t="shared" si="85"/>
        <v/>
      </c>
      <c r="DY50" s="94" t="str">
        <f t="shared" si="86"/>
        <v/>
      </c>
      <c r="DZ50" s="94" t="str">
        <f t="shared" si="87"/>
        <v/>
      </c>
      <c r="EA50" s="94" t="str">
        <f t="shared" si="88"/>
        <v/>
      </c>
      <c r="EB50" s="94" t="str">
        <f t="shared" si="89"/>
        <v/>
      </c>
      <c r="EC50" s="94" t="str">
        <f t="shared" si="90"/>
        <v/>
      </c>
      <c r="ED50" s="93" t="str">
        <f t="shared" si="91"/>
        <v/>
      </c>
      <c r="EE50" s="109" t="str">
        <f t="shared" si="92"/>
        <v/>
      </c>
      <c r="EF50" s="209"/>
      <c r="EG50" s="210"/>
      <c r="EH50" s="209"/>
      <c r="EI50" s="209"/>
      <c r="EJ50" s="209"/>
      <c r="EK50" s="209"/>
      <c r="EL50" s="209"/>
      <c r="EM50" s="209"/>
      <c r="EN50" s="208"/>
      <c r="EO50" s="208"/>
    </row>
    <row r="51" spans="1:145" s="211" customFormat="1" ht="15.75" hidden="1" customHeight="1">
      <c r="A51" s="159" t="s">
        <v>114</v>
      </c>
      <c r="B51" s="302" t="s">
        <v>95</v>
      </c>
      <c r="C51" s="303"/>
      <c r="D51" s="304"/>
      <c r="E51" s="304"/>
      <c r="F51" s="304"/>
      <c r="G51" s="304"/>
      <c r="H51" s="304"/>
      <c r="I51" s="304"/>
      <c r="J51" s="304"/>
      <c r="K51" s="304"/>
      <c r="L51" s="304"/>
      <c r="M51" s="304"/>
      <c r="N51" s="304"/>
      <c r="O51" s="304"/>
      <c r="P51" s="304"/>
      <c r="Q51" s="304"/>
      <c r="R51" s="304"/>
      <c r="S51" s="304"/>
      <c r="T51" s="305"/>
      <c r="U51" s="312"/>
      <c r="V51" s="313"/>
      <c r="W51" s="313"/>
      <c r="X51" s="313"/>
      <c r="Y51" s="313"/>
      <c r="Z51" s="313"/>
      <c r="AA51" s="313"/>
      <c r="AB51" s="313"/>
      <c r="AC51" s="313"/>
      <c r="AD51" s="313"/>
      <c r="AE51" s="313"/>
      <c r="AF51" s="313"/>
      <c r="AG51" s="313"/>
      <c r="AH51" s="313"/>
      <c r="AI51" s="328"/>
      <c r="AJ51" s="313"/>
      <c r="AK51" s="313"/>
      <c r="AL51" s="315"/>
      <c r="AM51" s="312"/>
      <c r="AN51" s="313"/>
      <c r="AO51" s="313"/>
      <c r="AP51" s="313"/>
      <c r="AQ51" s="313"/>
      <c r="AR51" s="313"/>
      <c r="AS51" s="313"/>
      <c r="AT51" s="313"/>
      <c r="AU51" s="313"/>
      <c r="AV51" s="313"/>
      <c r="AW51" s="313"/>
      <c r="AX51" s="314"/>
      <c r="AY51" s="313"/>
      <c r="AZ51" s="314"/>
      <c r="BA51" s="313"/>
      <c r="BB51" s="313"/>
      <c r="BC51" s="313"/>
      <c r="BD51" s="315"/>
      <c r="BE51" s="232"/>
      <c r="BF51" s="233"/>
      <c r="BG51" s="233"/>
      <c r="BH51" s="233"/>
      <c r="BI51" s="233"/>
      <c r="BJ51" s="233"/>
      <c r="BK51" s="233"/>
      <c r="BL51" s="233"/>
      <c r="BM51" s="233"/>
      <c r="BN51" s="233"/>
      <c r="BO51" s="233"/>
      <c r="BP51" s="233"/>
      <c r="BQ51" s="233"/>
      <c r="BR51" s="233"/>
      <c r="BS51" s="233"/>
      <c r="BT51" s="233"/>
      <c r="BU51" s="233"/>
      <c r="BV51" s="234"/>
      <c r="BW51" s="295"/>
      <c r="BX51" s="296"/>
      <c r="BY51" s="296"/>
      <c r="BZ51" s="296"/>
      <c r="CA51" s="296"/>
      <c r="CB51" s="296"/>
      <c r="CC51" s="296"/>
      <c r="CD51" s="299"/>
      <c r="CE51" s="296"/>
      <c r="CF51" s="296"/>
      <c r="CG51" s="296"/>
      <c r="CH51" s="296"/>
      <c r="CI51" s="296"/>
      <c r="CJ51" s="296"/>
      <c r="CK51" s="296"/>
      <c r="CL51" s="296"/>
      <c r="CM51" s="296"/>
      <c r="CN51" s="298"/>
      <c r="CO51" s="105"/>
      <c r="CP51" s="266"/>
      <c r="CQ51" s="267"/>
      <c r="CR51" s="268"/>
      <c r="CS51" s="307" t="str">
        <f>IF(CP50=0,"",100*CP51/CP50)</f>
        <v/>
      </c>
      <c r="CT51" s="144" t="str">
        <f t="shared" si="20"/>
        <v/>
      </c>
      <c r="CU51" s="158">
        <f t="shared" si="21"/>
        <v>0</v>
      </c>
      <c r="CV51" s="107" t="str">
        <f t="shared" si="60"/>
        <v/>
      </c>
      <c r="CW51" s="93" t="str">
        <f t="shared" si="61"/>
        <v/>
      </c>
      <c r="CX51" s="94" t="str">
        <f t="shared" si="62"/>
        <v/>
      </c>
      <c r="CY51" s="94" t="str">
        <f t="shared" si="63"/>
        <v/>
      </c>
      <c r="CZ51" s="94" t="str">
        <f t="shared" si="64"/>
        <v/>
      </c>
      <c r="DA51" s="94" t="str">
        <f t="shared" si="65"/>
        <v/>
      </c>
      <c r="DB51" s="94" t="str">
        <f t="shared" si="66"/>
        <v/>
      </c>
      <c r="DC51" s="108" t="str">
        <f t="shared" si="67"/>
        <v/>
      </c>
      <c r="DD51" s="108" t="str">
        <f t="shared" si="68"/>
        <v/>
      </c>
      <c r="DE51" s="108" t="str">
        <f t="shared" si="69"/>
        <v/>
      </c>
      <c r="DF51" s="108" t="str">
        <f t="shared" si="70"/>
        <v/>
      </c>
      <c r="DG51" s="94" t="str">
        <f t="shared" si="71"/>
        <v/>
      </c>
      <c r="DH51" s="94" t="str">
        <f t="shared" si="72"/>
        <v/>
      </c>
      <c r="DI51" s="94" t="str">
        <f t="shared" si="73"/>
        <v/>
      </c>
      <c r="DJ51" s="94" t="str">
        <f t="shared" si="74"/>
        <v/>
      </c>
      <c r="DK51" s="94" t="str">
        <f t="shared" si="75"/>
        <v/>
      </c>
      <c r="DL51" s="93" t="str">
        <f t="shared" si="76"/>
        <v/>
      </c>
      <c r="DM51" s="109" t="str">
        <f t="shared" si="77"/>
        <v/>
      </c>
      <c r="DN51" s="107" t="str">
        <f t="shared" si="78"/>
        <v/>
      </c>
      <c r="DO51" s="93" t="str">
        <f t="shared" si="78"/>
        <v/>
      </c>
      <c r="DP51" s="94" t="str">
        <f t="shared" si="78"/>
        <v/>
      </c>
      <c r="DQ51" s="94" t="str">
        <f t="shared" si="78"/>
        <v/>
      </c>
      <c r="DR51" s="94" t="str">
        <f t="shared" si="79"/>
        <v/>
      </c>
      <c r="DS51" s="94" t="str">
        <f t="shared" si="80"/>
        <v/>
      </c>
      <c r="DT51" s="94" t="str">
        <f t="shared" si="81"/>
        <v/>
      </c>
      <c r="DU51" s="108" t="str">
        <f t="shared" si="82"/>
        <v/>
      </c>
      <c r="DV51" s="108" t="str">
        <f t="shared" si="83"/>
        <v/>
      </c>
      <c r="DW51" s="108" t="str">
        <f t="shared" si="84"/>
        <v/>
      </c>
      <c r="DX51" s="108" t="str">
        <f t="shared" si="85"/>
        <v/>
      </c>
      <c r="DY51" s="94" t="str">
        <f t="shared" si="86"/>
        <v/>
      </c>
      <c r="DZ51" s="94" t="str">
        <f t="shared" si="87"/>
        <v/>
      </c>
      <c r="EA51" s="94" t="str">
        <f t="shared" si="88"/>
        <v/>
      </c>
      <c r="EB51" s="94" t="str">
        <f t="shared" si="89"/>
        <v/>
      </c>
      <c r="EC51" s="94" t="str">
        <f t="shared" si="90"/>
        <v/>
      </c>
      <c r="ED51" s="93" t="str">
        <f t="shared" si="91"/>
        <v/>
      </c>
      <c r="EE51" s="109" t="str">
        <f t="shared" si="92"/>
        <v/>
      </c>
      <c r="EF51" s="209"/>
      <c r="EG51" s="210"/>
      <c r="EH51" s="209"/>
      <c r="EI51" s="209"/>
      <c r="EJ51" s="209"/>
      <c r="EK51" s="209"/>
      <c r="EL51" s="209"/>
      <c r="EM51" s="209"/>
      <c r="EN51" s="208"/>
      <c r="EO51" s="208"/>
    </row>
    <row r="52" spans="1:145" s="211" customFormat="1" ht="15.75" hidden="1" customHeight="1">
      <c r="A52" s="159" t="s">
        <v>115</v>
      </c>
      <c r="B52" s="302" t="s">
        <v>95</v>
      </c>
      <c r="C52" s="308"/>
      <c r="D52" s="309"/>
      <c r="E52" s="309"/>
      <c r="F52" s="309"/>
      <c r="G52" s="309"/>
      <c r="H52" s="309"/>
      <c r="I52" s="309"/>
      <c r="J52" s="309"/>
      <c r="K52" s="309"/>
      <c r="L52" s="309"/>
      <c r="M52" s="309"/>
      <c r="N52" s="309"/>
      <c r="O52" s="309"/>
      <c r="P52" s="309"/>
      <c r="Q52" s="309"/>
      <c r="R52" s="309"/>
      <c r="S52" s="309"/>
      <c r="T52" s="310"/>
      <c r="U52" s="295"/>
      <c r="V52" s="296"/>
      <c r="W52" s="296"/>
      <c r="X52" s="296"/>
      <c r="Y52" s="296"/>
      <c r="Z52" s="296"/>
      <c r="AA52" s="296"/>
      <c r="AB52" s="296"/>
      <c r="AC52" s="296"/>
      <c r="AD52" s="296"/>
      <c r="AE52" s="296"/>
      <c r="AF52" s="296"/>
      <c r="AG52" s="296"/>
      <c r="AH52" s="296"/>
      <c r="AI52" s="331"/>
      <c r="AJ52" s="296"/>
      <c r="AK52" s="296"/>
      <c r="AL52" s="298"/>
      <c r="AM52" s="295"/>
      <c r="AN52" s="296"/>
      <c r="AO52" s="296"/>
      <c r="AP52" s="296"/>
      <c r="AQ52" s="296"/>
      <c r="AR52" s="296"/>
      <c r="AS52" s="296"/>
      <c r="AT52" s="296"/>
      <c r="AU52" s="296"/>
      <c r="AV52" s="296"/>
      <c r="AW52" s="296"/>
      <c r="AX52" s="297"/>
      <c r="AY52" s="296"/>
      <c r="AZ52" s="297"/>
      <c r="BA52" s="296"/>
      <c r="BB52" s="296"/>
      <c r="BC52" s="296"/>
      <c r="BD52" s="298"/>
      <c r="BE52" s="232"/>
      <c r="BF52" s="233"/>
      <c r="BG52" s="233"/>
      <c r="BH52" s="233"/>
      <c r="BI52" s="233"/>
      <c r="BJ52" s="233"/>
      <c r="BK52" s="233"/>
      <c r="BL52" s="233"/>
      <c r="BM52" s="233"/>
      <c r="BN52" s="233"/>
      <c r="BO52" s="233"/>
      <c r="BP52" s="233"/>
      <c r="BQ52" s="233"/>
      <c r="BR52" s="233"/>
      <c r="BS52" s="233"/>
      <c r="BT52" s="233"/>
      <c r="BU52" s="233"/>
      <c r="BV52" s="234"/>
      <c r="BW52" s="295"/>
      <c r="BX52" s="296"/>
      <c r="BY52" s="296"/>
      <c r="BZ52" s="296"/>
      <c r="CA52" s="296"/>
      <c r="CB52" s="296"/>
      <c r="CC52" s="296"/>
      <c r="CD52" s="299"/>
      <c r="CE52" s="296"/>
      <c r="CF52" s="296"/>
      <c r="CG52" s="296"/>
      <c r="CH52" s="296"/>
      <c r="CI52" s="296"/>
      <c r="CJ52" s="296"/>
      <c r="CK52" s="296"/>
      <c r="CL52" s="296"/>
      <c r="CM52" s="296"/>
      <c r="CN52" s="298"/>
      <c r="CO52" s="105"/>
      <c r="CP52" s="266"/>
      <c r="CQ52" s="267"/>
      <c r="CR52" s="268"/>
      <c r="CS52" s="311" t="str">
        <f>IF(CP50=0,"",100*CP52/CP50)</f>
        <v/>
      </c>
      <c r="CT52" s="144" t="str">
        <f t="shared" si="20"/>
        <v/>
      </c>
      <c r="CU52" s="158">
        <f t="shared" si="21"/>
        <v>0</v>
      </c>
      <c r="CV52" s="107" t="str">
        <f t="shared" si="60"/>
        <v/>
      </c>
      <c r="CW52" s="93" t="str">
        <f t="shared" si="61"/>
        <v/>
      </c>
      <c r="CX52" s="94" t="str">
        <f t="shared" si="62"/>
        <v/>
      </c>
      <c r="CY52" s="94" t="str">
        <f t="shared" si="63"/>
        <v/>
      </c>
      <c r="CZ52" s="94" t="str">
        <f t="shared" si="64"/>
        <v/>
      </c>
      <c r="DA52" s="94" t="str">
        <f t="shared" si="65"/>
        <v/>
      </c>
      <c r="DB52" s="94" t="str">
        <f t="shared" si="66"/>
        <v/>
      </c>
      <c r="DC52" s="108" t="str">
        <f t="shared" si="67"/>
        <v/>
      </c>
      <c r="DD52" s="108" t="str">
        <f t="shared" si="68"/>
        <v/>
      </c>
      <c r="DE52" s="108" t="str">
        <f t="shared" si="69"/>
        <v/>
      </c>
      <c r="DF52" s="108" t="str">
        <f t="shared" si="70"/>
        <v/>
      </c>
      <c r="DG52" s="94" t="str">
        <f t="shared" si="71"/>
        <v/>
      </c>
      <c r="DH52" s="94" t="str">
        <f t="shared" si="72"/>
        <v/>
      </c>
      <c r="DI52" s="94" t="str">
        <f t="shared" si="73"/>
        <v/>
      </c>
      <c r="DJ52" s="94" t="str">
        <f t="shared" si="74"/>
        <v/>
      </c>
      <c r="DK52" s="94" t="str">
        <f t="shared" si="75"/>
        <v/>
      </c>
      <c r="DL52" s="93" t="str">
        <f t="shared" si="76"/>
        <v/>
      </c>
      <c r="DM52" s="109" t="str">
        <f t="shared" si="77"/>
        <v/>
      </c>
      <c r="DN52" s="107" t="str">
        <f t="shared" si="78"/>
        <v/>
      </c>
      <c r="DO52" s="93" t="str">
        <f t="shared" si="78"/>
        <v/>
      </c>
      <c r="DP52" s="94" t="str">
        <f t="shared" si="78"/>
        <v/>
      </c>
      <c r="DQ52" s="94" t="str">
        <f t="shared" si="78"/>
        <v/>
      </c>
      <c r="DR52" s="94" t="str">
        <f t="shared" si="79"/>
        <v/>
      </c>
      <c r="DS52" s="94" t="str">
        <f t="shared" si="80"/>
        <v/>
      </c>
      <c r="DT52" s="94" t="str">
        <f t="shared" si="81"/>
        <v/>
      </c>
      <c r="DU52" s="108" t="str">
        <f t="shared" si="82"/>
        <v/>
      </c>
      <c r="DV52" s="108" t="str">
        <f t="shared" si="83"/>
        <v/>
      </c>
      <c r="DW52" s="108" t="str">
        <f t="shared" si="84"/>
        <v/>
      </c>
      <c r="DX52" s="108" t="str">
        <f t="shared" si="85"/>
        <v/>
      </c>
      <c r="DY52" s="94" t="str">
        <f t="shared" si="86"/>
        <v/>
      </c>
      <c r="DZ52" s="94" t="str">
        <f t="shared" si="87"/>
        <v/>
      </c>
      <c r="EA52" s="94" t="str">
        <f t="shared" si="88"/>
        <v/>
      </c>
      <c r="EB52" s="94" t="str">
        <f t="shared" si="89"/>
        <v/>
      </c>
      <c r="EC52" s="94" t="str">
        <f t="shared" si="90"/>
        <v/>
      </c>
      <c r="ED52" s="93" t="str">
        <f t="shared" si="91"/>
        <v/>
      </c>
      <c r="EE52" s="109" t="str">
        <f t="shared" si="92"/>
        <v/>
      </c>
      <c r="EF52" s="209"/>
      <c r="EG52" s="210"/>
      <c r="EH52" s="209"/>
      <c r="EI52" s="209"/>
      <c r="EJ52" s="209"/>
      <c r="EK52" s="209"/>
      <c r="EL52" s="209"/>
      <c r="EM52" s="209"/>
      <c r="EN52" s="208"/>
      <c r="EO52" s="208"/>
    </row>
    <row r="53" spans="1:145" s="211" customFormat="1" ht="15.75" hidden="1" customHeight="1">
      <c r="A53" s="159" t="s">
        <v>116</v>
      </c>
      <c r="B53" s="302" t="s">
        <v>95</v>
      </c>
      <c r="C53" s="308"/>
      <c r="D53" s="309"/>
      <c r="E53" s="309"/>
      <c r="F53" s="309"/>
      <c r="G53" s="309"/>
      <c r="H53" s="309"/>
      <c r="I53" s="309"/>
      <c r="J53" s="309"/>
      <c r="K53" s="309"/>
      <c r="L53" s="309"/>
      <c r="M53" s="309"/>
      <c r="N53" s="309"/>
      <c r="O53" s="309"/>
      <c r="P53" s="309"/>
      <c r="Q53" s="309"/>
      <c r="R53" s="309"/>
      <c r="S53" s="309"/>
      <c r="T53" s="310"/>
      <c r="U53" s="295"/>
      <c r="V53" s="296"/>
      <c r="W53" s="296"/>
      <c r="X53" s="296"/>
      <c r="Y53" s="296"/>
      <c r="Z53" s="296"/>
      <c r="AA53" s="296"/>
      <c r="AB53" s="296"/>
      <c r="AC53" s="296"/>
      <c r="AD53" s="296"/>
      <c r="AE53" s="296"/>
      <c r="AF53" s="296"/>
      <c r="AG53" s="296"/>
      <c r="AH53" s="296"/>
      <c r="AI53" s="331"/>
      <c r="AJ53" s="296"/>
      <c r="AK53" s="296"/>
      <c r="AL53" s="298"/>
      <c r="AM53" s="312"/>
      <c r="AN53" s="313"/>
      <c r="AO53" s="313"/>
      <c r="AP53" s="313"/>
      <c r="AQ53" s="313"/>
      <c r="AR53" s="313"/>
      <c r="AS53" s="313"/>
      <c r="AT53" s="313"/>
      <c r="AU53" s="313"/>
      <c r="AV53" s="313"/>
      <c r="AW53" s="313"/>
      <c r="AX53" s="314"/>
      <c r="AY53" s="313"/>
      <c r="AZ53" s="314"/>
      <c r="BA53" s="313"/>
      <c r="BB53" s="313"/>
      <c r="BC53" s="313"/>
      <c r="BD53" s="315"/>
      <c r="BE53" s="232"/>
      <c r="BF53" s="233"/>
      <c r="BG53" s="233"/>
      <c r="BH53" s="233"/>
      <c r="BI53" s="233"/>
      <c r="BJ53" s="233"/>
      <c r="BK53" s="233"/>
      <c r="BL53" s="233"/>
      <c r="BM53" s="233"/>
      <c r="BN53" s="233"/>
      <c r="BO53" s="233"/>
      <c r="BP53" s="233"/>
      <c r="BQ53" s="233"/>
      <c r="BR53" s="233"/>
      <c r="BS53" s="233"/>
      <c r="BT53" s="233"/>
      <c r="BU53" s="233"/>
      <c r="BV53" s="234"/>
      <c r="BW53" s="295"/>
      <c r="BX53" s="296"/>
      <c r="BY53" s="296"/>
      <c r="BZ53" s="296"/>
      <c r="CA53" s="296"/>
      <c r="CB53" s="296"/>
      <c r="CC53" s="296"/>
      <c r="CD53" s="299"/>
      <c r="CE53" s="296"/>
      <c r="CF53" s="296"/>
      <c r="CG53" s="296"/>
      <c r="CH53" s="296"/>
      <c r="CI53" s="296"/>
      <c r="CJ53" s="296"/>
      <c r="CK53" s="296"/>
      <c r="CL53" s="296"/>
      <c r="CM53" s="296"/>
      <c r="CN53" s="298"/>
      <c r="CO53" s="105"/>
      <c r="CP53" s="266"/>
      <c r="CQ53" s="267"/>
      <c r="CR53" s="268"/>
      <c r="CS53" s="316" t="str">
        <f>IF(CP50=0,"",100*CP53/CP50)</f>
        <v/>
      </c>
      <c r="CT53" s="144" t="str">
        <f t="shared" si="20"/>
        <v/>
      </c>
      <c r="CU53" s="158">
        <f t="shared" si="21"/>
        <v>0</v>
      </c>
      <c r="CV53" s="107" t="str">
        <f t="shared" si="60"/>
        <v/>
      </c>
      <c r="CW53" s="93" t="str">
        <f t="shared" si="61"/>
        <v/>
      </c>
      <c r="CX53" s="94" t="str">
        <f t="shared" si="62"/>
        <v/>
      </c>
      <c r="CY53" s="94" t="str">
        <f t="shared" si="63"/>
        <v/>
      </c>
      <c r="CZ53" s="94" t="str">
        <f t="shared" si="64"/>
        <v/>
      </c>
      <c r="DA53" s="94" t="str">
        <f t="shared" si="65"/>
        <v/>
      </c>
      <c r="DB53" s="94" t="str">
        <f t="shared" si="66"/>
        <v/>
      </c>
      <c r="DC53" s="108" t="str">
        <f t="shared" si="67"/>
        <v/>
      </c>
      <c r="DD53" s="108" t="str">
        <f t="shared" si="68"/>
        <v/>
      </c>
      <c r="DE53" s="108" t="str">
        <f t="shared" si="69"/>
        <v/>
      </c>
      <c r="DF53" s="108" t="str">
        <f t="shared" si="70"/>
        <v/>
      </c>
      <c r="DG53" s="94" t="str">
        <f t="shared" si="71"/>
        <v/>
      </c>
      <c r="DH53" s="94" t="str">
        <f t="shared" si="72"/>
        <v/>
      </c>
      <c r="DI53" s="94" t="str">
        <f t="shared" si="73"/>
        <v/>
      </c>
      <c r="DJ53" s="94" t="str">
        <f t="shared" si="74"/>
        <v/>
      </c>
      <c r="DK53" s="94" t="str">
        <f t="shared" si="75"/>
        <v/>
      </c>
      <c r="DL53" s="93" t="str">
        <f t="shared" si="76"/>
        <v/>
      </c>
      <c r="DM53" s="109" t="str">
        <f t="shared" si="77"/>
        <v/>
      </c>
      <c r="DN53" s="107" t="str">
        <f t="shared" si="78"/>
        <v/>
      </c>
      <c r="DO53" s="93" t="str">
        <f t="shared" si="78"/>
        <v/>
      </c>
      <c r="DP53" s="94" t="str">
        <f t="shared" si="78"/>
        <v/>
      </c>
      <c r="DQ53" s="94" t="str">
        <f t="shared" si="78"/>
        <v/>
      </c>
      <c r="DR53" s="94" t="str">
        <f t="shared" si="79"/>
        <v/>
      </c>
      <c r="DS53" s="94" t="str">
        <f t="shared" si="80"/>
        <v/>
      </c>
      <c r="DT53" s="94" t="str">
        <f t="shared" si="81"/>
        <v/>
      </c>
      <c r="DU53" s="108" t="str">
        <f t="shared" si="82"/>
        <v/>
      </c>
      <c r="DV53" s="108" t="str">
        <f t="shared" si="83"/>
        <v/>
      </c>
      <c r="DW53" s="108" t="str">
        <f t="shared" si="84"/>
        <v/>
      </c>
      <c r="DX53" s="108" t="str">
        <f t="shared" si="85"/>
        <v/>
      </c>
      <c r="DY53" s="94" t="str">
        <f t="shared" si="86"/>
        <v/>
      </c>
      <c r="DZ53" s="94" t="str">
        <f t="shared" si="87"/>
        <v/>
      </c>
      <c r="EA53" s="94" t="str">
        <f t="shared" si="88"/>
        <v/>
      </c>
      <c r="EB53" s="94" t="str">
        <f t="shared" si="89"/>
        <v/>
      </c>
      <c r="EC53" s="94" t="str">
        <f t="shared" si="90"/>
        <v/>
      </c>
      <c r="ED53" s="93" t="str">
        <f t="shared" si="91"/>
        <v/>
      </c>
      <c r="EE53" s="109" t="str">
        <f t="shared" si="92"/>
        <v/>
      </c>
      <c r="EF53" s="209"/>
      <c r="EG53" s="210"/>
      <c r="EH53" s="209"/>
      <c r="EI53" s="209"/>
      <c r="EJ53" s="209"/>
      <c r="EK53" s="209"/>
      <c r="EL53" s="209"/>
      <c r="EM53" s="209"/>
      <c r="EN53" s="208"/>
      <c r="EO53" s="208"/>
    </row>
    <row r="54" spans="1:145" s="211" customFormat="1" ht="15.75" hidden="1" customHeight="1">
      <c r="A54" s="159" t="s">
        <v>117</v>
      </c>
      <c r="B54" s="302" t="s">
        <v>95</v>
      </c>
      <c r="C54" s="308"/>
      <c r="D54" s="309"/>
      <c r="E54" s="309"/>
      <c r="F54" s="309"/>
      <c r="G54" s="309"/>
      <c r="H54" s="309"/>
      <c r="I54" s="309"/>
      <c r="J54" s="309"/>
      <c r="K54" s="309"/>
      <c r="L54" s="309"/>
      <c r="M54" s="309"/>
      <c r="N54" s="309"/>
      <c r="O54" s="309"/>
      <c r="P54" s="309"/>
      <c r="Q54" s="309"/>
      <c r="R54" s="309"/>
      <c r="S54" s="309"/>
      <c r="T54" s="310"/>
      <c r="U54" s="295"/>
      <c r="V54" s="296"/>
      <c r="W54" s="296"/>
      <c r="X54" s="296"/>
      <c r="Y54" s="296"/>
      <c r="Z54" s="296"/>
      <c r="AA54" s="296"/>
      <c r="AB54" s="296"/>
      <c r="AC54" s="296"/>
      <c r="AD54" s="296"/>
      <c r="AE54" s="296"/>
      <c r="AF54" s="296"/>
      <c r="AG54" s="296"/>
      <c r="AH54" s="296"/>
      <c r="AI54" s="331"/>
      <c r="AJ54" s="296"/>
      <c r="AK54" s="296"/>
      <c r="AL54" s="298"/>
      <c r="AM54" s="312"/>
      <c r="AN54" s="313"/>
      <c r="AO54" s="313"/>
      <c r="AP54" s="313"/>
      <c r="AQ54" s="313"/>
      <c r="AR54" s="313"/>
      <c r="AS54" s="313"/>
      <c r="AT54" s="313"/>
      <c r="AU54" s="313"/>
      <c r="AV54" s="313"/>
      <c r="AW54" s="313"/>
      <c r="AX54" s="314"/>
      <c r="AY54" s="313"/>
      <c r="AZ54" s="314"/>
      <c r="BA54" s="313"/>
      <c r="BB54" s="313"/>
      <c r="BC54" s="313"/>
      <c r="BD54" s="315"/>
      <c r="BE54" s="232"/>
      <c r="BF54" s="233"/>
      <c r="BG54" s="233"/>
      <c r="BH54" s="233"/>
      <c r="BI54" s="233"/>
      <c r="BJ54" s="233"/>
      <c r="BK54" s="233"/>
      <c r="BL54" s="233"/>
      <c r="BM54" s="233"/>
      <c r="BN54" s="233"/>
      <c r="BO54" s="233"/>
      <c r="BP54" s="233"/>
      <c r="BQ54" s="233"/>
      <c r="BR54" s="233"/>
      <c r="BS54" s="233"/>
      <c r="BT54" s="233"/>
      <c r="BU54" s="233"/>
      <c r="BV54" s="234"/>
      <c r="BW54" s="295"/>
      <c r="BX54" s="296"/>
      <c r="BY54" s="296"/>
      <c r="BZ54" s="296"/>
      <c r="CA54" s="296"/>
      <c r="CB54" s="296"/>
      <c r="CC54" s="296"/>
      <c r="CD54" s="299"/>
      <c r="CE54" s="296"/>
      <c r="CF54" s="296"/>
      <c r="CG54" s="296"/>
      <c r="CH54" s="296"/>
      <c r="CI54" s="296"/>
      <c r="CJ54" s="296"/>
      <c r="CK54" s="296"/>
      <c r="CL54" s="296"/>
      <c r="CM54" s="296"/>
      <c r="CN54" s="298"/>
      <c r="CO54" s="105"/>
      <c r="CP54" s="266"/>
      <c r="CQ54" s="267"/>
      <c r="CR54" s="268"/>
      <c r="CS54" s="316" t="str">
        <f>IF(CP50=0,"",100*CP54/CP50)</f>
        <v/>
      </c>
      <c r="CT54" s="144" t="str">
        <f t="shared" si="20"/>
        <v/>
      </c>
      <c r="CU54" s="158">
        <f t="shared" si="21"/>
        <v>0</v>
      </c>
      <c r="CV54" s="107" t="str">
        <f t="shared" si="60"/>
        <v/>
      </c>
      <c r="CW54" s="93" t="str">
        <f t="shared" si="61"/>
        <v/>
      </c>
      <c r="CX54" s="94" t="str">
        <f t="shared" si="62"/>
        <v/>
      </c>
      <c r="CY54" s="94" t="str">
        <f t="shared" si="63"/>
        <v/>
      </c>
      <c r="CZ54" s="94" t="str">
        <f t="shared" si="64"/>
        <v/>
      </c>
      <c r="DA54" s="94" t="str">
        <f t="shared" si="65"/>
        <v/>
      </c>
      <c r="DB54" s="94" t="str">
        <f t="shared" si="66"/>
        <v/>
      </c>
      <c r="DC54" s="108" t="str">
        <f t="shared" si="67"/>
        <v/>
      </c>
      <c r="DD54" s="108" t="str">
        <f t="shared" si="68"/>
        <v/>
      </c>
      <c r="DE54" s="108" t="str">
        <f t="shared" si="69"/>
        <v/>
      </c>
      <c r="DF54" s="108" t="str">
        <f t="shared" si="70"/>
        <v/>
      </c>
      <c r="DG54" s="94" t="str">
        <f t="shared" si="71"/>
        <v/>
      </c>
      <c r="DH54" s="94" t="str">
        <f t="shared" si="72"/>
        <v/>
      </c>
      <c r="DI54" s="94" t="str">
        <f t="shared" si="73"/>
        <v/>
      </c>
      <c r="DJ54" s="94" t="str">
        <f t="shared" si="74"/>
        <v/>
      </c>
      <c r="DK54" s="94" t="str">
        <f t="shared" si="75"/>
        <v/>
      </c>
      <c r="DL54" s="93" t="str">
        <f t="shared" si="76"/>
        <v/>
      </c>
      <c r="DM54" s="109" t="str">
        <f t="shared" si="77"/>
        <v/>
      </c>
      <c r="DN54" s="107" t="str">
        <f t="shared" ref="DN54:DQ66" si="97">IF(OR(-FLOOR(((18-COUNT($U54:$AL54))/2),1)+DN$5&lt;1,-FLOOR(((18-COUNT($U54:$AL54))/2),1)+DN$5&gt;COUNT($U54:$AL54)),"",LARGE($U54:$AL54,-FLOOR(((18-COUNT($U54:$AL54))/2),1)+DN$5))</f>
        <v/>
      </c>
      <c r="DO54" s="93" t="str">
        <f t="shared" si="97"/>
        <v/>
      </c>
      <c r="DP54" s="94" t="str">
        <f t="shared" si="97"/>
        <v/>
      </c>
      <c r="DQ54" s="94" t="str">
        <f t="shared" si="97"/>
        <v/>
      </c>
      <c r="DR54" s="94" t="str">
        <f t="shared" si="79"/>
        <v/>
      </c>
      <c r="DS54" s="94" t="str">
        <f t="shared" si="80"/>
        <v/>
      </c>
      <c r="DT54" s="94" t="str">
        <f t="shared" si="81"/>
        <v/>
      </c>
      <c r="DU54" s="108" t="str">
        <f t="shared" si="82"/>
        <v/>
      </c>
      <c r="DV54" s="108" t="str">
        <f t="shared" si="83"/>
        <v/>
      </c>
      <c r="DW54" s="108" t="str">
        <f t="shared" si="84"/>
        <v/>
      </c>
      <c r="DX54" s="108" t="str">
        <f t="shared" si="85"/>
        <v/>
      </c>
      <c r="DY54" s="94" t="str">
        <f t="shared" si="86"/>
        <v/>
      </c>
      <c r="DZ54" s="94" t="str">
        <f t="shared" si="87"/>
        <v/>
      </c>
      <c r="EA54" s="94" t="str">
        <f t="shared" si="88"/>
        <v/>
      </c>
      <c r="EB54" s="94" t="str">
        <f t="shared" si="89"/>
        <v/>
      </c>
      <c r="EC54" s="94" t="str">
        <f t="shared" si="90"/>
        <v/>
      </c>
      <c r="ED54" s="93" t="str">
        <f t="shared" si="91"/>
        <v/>
      </c>
      <c r="EE54" s="109" t="str">
        <f t="shared" si="92"/>
        <v/>
      </c>
      <c r="EF54" s="209"/>
      <c r="EG54" s="210"/>
      <c r="EH54" s="209"/>
      <c r="EI54" s="209"/>
      <c r="EJ54" s="209"/>
      <c r="EK54" s="209"/>
      <c r="EL54" s="209"/>
      <c r="EM54" s="209"/>
      <c r="EN54" s="208"/>
      <c r="EO54" s="208"/>
    </row>
    <row r="55" spans="1:145" s="211" customFormat="1" ht="15.75" hidden="1" customHeight="1">
      <c r="A55" s="159" t="s">
        <v>118</v>
      </c>
      <c r="B55" s="302" t="s">
        <v>95</v>
      </c>
      <c r="C55" s="308"/>
      <c r="D55" s="309"/>
      <c r="E55" s="309"/>
      <c r="F55" s="309"/>
      <c r="G55" s="309"/>
      <c r="H55" s="309"/>
      <c r="I55" s="309"/>
      <c r="J55" s="309"/>
      <c r="K55" s="309"/>
      <c r="L55" s="309"/>
      <c r="M55" s="309"/>
      <c r="N55" s="309"/>
      <c r="O55" s="309"/>
      <c r="P55" s="309"/>
      <c r="Q55" s="309"/>
      <c r="R55" s="309"/>
      <c r="S55" s="309"/>
      <c r="T55" s="310"/>
      <c r="U55" s="295"/>
      <c r="V55" s="296"/>
      <c r="W55" s="296"/>
      <c r="X55" s="296"/>
      <c r="Y55" s="296"/>
      <c r="Z55" s="296"/>
      <c r="AA55" s="296"/>
      <c r="AB55" s="296"/>
      <c r="AC55" s="296"/>
      <c r="AD55" s="296"/>
      <c r="AE55" s="296"/>
      <c r="AF55" s="296"/>
      <c r="AG55" s="296"/>
      <c r="AH55" s="296"/>
      <c r="AI55" s="331"/>
      <c r="AJ55" s="296"/>
      <c r="AK55" s="296"/>
      <c r="AL55" s="298"/>
      <c r="AM55" s="312"/>
      <c r="AN55" s="313"/>
      <c r="AO55" s="313"/>
      <c r="AP55" s="313"/>
      <c r="AQ55" s="313"/>
      <c r="AR55" s="313"/>
      <c r="AS55" s="313"/>
      <c r="AT55" s="313"/>
      <c r="AU55" s="313"/>
      <c r="AV55" s="313"/>
      <c r="AW55" s="313"/>
      <c r="AX55" s="314"/>
      <c r="AY55" s="313"/>
      <c r="AZ55" s="314"/>
      <c r="BA55" s="313"/>
      <c r="BB55" s="313"/>
      <c r="BC55" s="313"/>
      <c r="BD55" s="315"/>
      <c r="BE55" s="232"/>
      <c r="BF55" s="233"/>
      <c r="BG55" s="233"/>
      <c r="BH55" s="233"/>
      <c r="BI55" s="233"/>
      <c r="BJ55" s="233"/>
      <c r="BK55" s="233"/>
      <c r="BL55" s="233"/>
      <c r="BM55" s="233"/>
      <c r="BN55" s="233"/>
      <c r="BO55" s="233"/>
      <c r="BP55" s="233"/>
      <c r="BQ55" s="233"/>
      <c r="BR55" s="233"/>
      <c r="BS55" s="233"/>
      <c r="BT55" s="233"/>
      <c r="BU55" s="233"/>
      <c r="BV55" s="234"/>
      <c r="BW55" s="295"/>
      <c r="BX55" s="296"/>
      <c r="BY55" s="296"/>
      <c r="BZ55" s="296"/>
      <c r="CA55" s="296"/>
      <c r="CB55" s="296"/>
      <c r="CC55" s="296"/>
      <c r="CD55" s="299"/>
      <c r="CE55" s="296"/>
      <c r="CF55" s="296"/>
      <c r="CG55" s="296"/>
      <c r="CH55" s="296"/>
      <c r="CI55" s="296"/>
      <c r="CJ55" s="296"/>
      <c r="CK55" s="296"/>
      <c r="CL55" s="296"/>
      <c r="CM55" s="296"/>
      <c r="CN55" s="298"/>
      <c r="CO55" s="105"/>
      <c r="CP55" s="266"/>
      <c r="CQ55" s="267"/>
      <c r="CR55" s="268"/>
      <c r="CS55" s="316" t="str">
        <f>IF(CP50=0,"",100*CP55/CP50)</f>
        <v/>
      </c>
      <c r="CT55" s="144" t="str">
        <f t="shared" si="20"/>
        <v/>
      </c>
      <c r="CU55" s="158">
        <f t="shared" si="21"/>
        <v>0</v>
      </c>
      <c r="CV55" s="107" t="str">
        <f t="shared" si="60"/>
        <v/>
      </c>
      <c r="CW55" s="93" t="str">
        <f t="shared" si="61"/>
        <v/>
      </c>
      <c r="CX55" s="94" t="str">
        <f t="shared" si="62"/>
        <v/>
      </c>
      <c r="CY55" s="94" t="str">
        <f t="shared" si="63"/>
        <v/>
      </c>
      <c r="CZ55" s="94" t="str">
        <f t="shared" si="64"/>
        <v/>
      </c>
      <c r="DA55" s="94" t="str">
        <f t="shared" si="65"/>
        <v/>
      </c>
      <c r="DB55" s="94" t="str">
        <f t="shared" si="66"/>
        <v/>
      </c>
      <c r="DC55" s="108" t="str">
        <f t="shared" si="67"/>
        <v/>
      </c>
      <c r="DD55" s="108" t="str">
        <f t="shared" si="68"/>
        <v/>
      </c>
      <c r="DE55" s="108" t="str">
        <f t="shared" si="69"/>
        <v/>
      </c>
      <c r="DF55" s="108" t="str">
        <f t="shared" si="70"/>
        <v/>
      </c>
      <c r="DG55" s="94" t="str">
        <f t="shared" si="71"/>
        <v/>
      </c>
      <c r="DH55" s="94" t="str">
        <f t="shared" si="72"/>
        <v/>
      </c>
      <c r="DI55" s="94" t="str">
        <f t="shared" si="73"/>
        <v/>
      </c>
      <c r="DJ55" s="94" t="str">
        <f t="shared" si="74"/>
        <v/>
      </c>
      <c r="DK55" s="94" t="str">
        <f t="shared" si="75"/>
        <v/>
      </c>
      <c r="DL55" s="93" t="str">
        <f t="shared" si="76"/>
        <v/>
      </c>
      <c r="DM55" s="109" t="str">
        <f t="shared" si="77"/>
        <v/>
      </c>
      <c r="DN55" s="107" t="str">
        <f t="shared" si="97"/>
        <v/>
      </c>
      <c r="DO55" s="93" t="str">
        <f t="shared" si="97"/>
        <v/>
      </c>
      <c r="DP55" s="94" t="str">
        <f t="shared" si="97"/>
        <v/>
      </c>
      <c r="DQ55" s="94" t="str">
        <f t="shared" si="97"/>
        <v/>
      </c>
      <c r="DR55" s="94" t="str">
        <f t="shared" si="79"/>
        <v/>
      </c>
      <c r="DS55" s="94" t="str">
        <f t="shared" si="80"/>
        <v/>
      </c>
      <c r="DT55" s="94" t="str">
        <f t="shared" si="81"/>
        <v/>
      </c>
      <c r="DU55" s="108" t="str">
        <f t="shared" si="82"/>
        <v/>
      </c>
      <c r="DV55" s="108" t="str">
        <f t="shared" si="83"/>
        <v/>
      </c>
      <c r="DW55" s="108" t="str">
        <f t="shared" si="84"/>
        <v/>
      </c>
      <c r="DX55" s="108" t="str">
        <f t="shared" si="85"/>
        <v/>
      </c>
      <c r="DY55" s="94" t="str">
        <f t="shared" si="86"/>
        <v/>
      </c>
      <c r="DZ55" s="94" t="str">
        <f t="shared" si="87"/>
        <v/>
      </c>
      <c r="EA55" s="94" t="str">
        <f t="shared" si="88"/>
        <v/>
      </c>
      <c r="EB55" s="94" t="str">
        <f t="shared" si="89"/>
        <v/>
      </c>
      <c r="EC55" s="94" t="str">
        <f t="shared" si="90"/>
        <v/>
      </c>
      <c r="ED55" s="93" t="str">
        <f t="shared" si="91"/>
        <v/>
      </c>
      <c r="EE55" s="109" t="str">
        <f t="shared" si="92"/>
        <v/>
      </c>
      <c r="EF55" s="209"/>
      <c r="EG55" s="210"/>
      <c r="EH55" s="209"/>
      <c r="EI55" s="209"/>
      <c r="EJ55" s="209"/>
      <c r="EK55" s="209"/>
      <c r="EL55" s="209"/>
      <c r="EM55" s="209"/>
      <c r="EN55" s="208"/>
      <c r="EO55" s="208"/>
    </row>
    <row r="56" spans="1:145" s="211" customFormat="1" ht="15.75" hidden="1" customHeight="1">
      <c r="A56" s="159" t="s">
        <v>119</v>
      </c>
      <c r="B56" s="302" t="s">
        <v>95</v>
      </c>
      <c r="C56" s="308"/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10"/>
      <c r="U56" s="295"/>
      <c r="V56" s="296"/>
      <c r="W56" s="296"/>
      <c r="X56" s="296"/>
      <c r="Y56" s="296"/>
      <c r="Z56" s="296"/>
      <c r="AA56" s="296"/>
      <c r="AB56" s="296"/>
      <c r="AC56" s="296"/>
      <c r="AD56" s="296"/>
      <c r="AE56" s="296"/>
      <c r="AF56" s="296"/>
      <c r="AG56" s="296"/>
      <c r="AH56" s="296"/>
      <c r="AI56" s="331"/>
      <c r="AJ56" s="296"/>
      <c r="AK56" s="296"/>
      <c r="AL56" s="298"/>
      <c r="AM56" s="312"/>
      <c r="AN56" s="313"/>
      <c r="AO56" s="313"/>
      <c r="AP56" s="313"/>
      <c r="AQ56" s="313"/>
      <c r="AR56" s="313"/>
      <c r="AS56" s="313"/>
      <c r="AT56" s="313"/>
      <c r="AU56" s="313"/>
      <c r="AV56" s="313"/>
      <c r="AW56" s="313"/>
      <c r="AX56" s="314"/>
      <c r="AY56" s="313"/>
      <c r="AZ56" s="314"/>
      <c r="BA56" s="313"/>
      <c r="BB56" s="313"/>
      <c r="BC56" s="313"/>
      <c r="BD56" s="315"/>
      <c r="BE56" s="232"/>
      <c r="BF56" s="233"/>
      <c r="BG56" s="233"/>
      <c r="BH56" s="233"/>
      <c r="BI56" s="233"/>
      <c r="BJ56" s="233"/>
      <c r="BK56" s="233"/>
      <c r="BL56" s="233"/>
      <c r="BM56" s="233"/>
      <c r="BN56" s="233"/>
      <c r="BO56" s="233"/>
      <c r="BP56" s="233"/>
      <c r="BQ56" s="233"/>
      <c r="BR56" s="233"/>
      <c r="BS56" s="233"/>
      <c r="BT56" s="233"/>
      <c r="BU56" s="233"/>
      <c r="BV56" s="234"/>
      <c r="BW56" s="295"/>
      <c r="BX56" s="296"/>
      <c r="BY56" s="296"/>
      <c r="BZ56" s="296"/>
      <c r="CA56" s="296"/>
      <c r="CB56" s="296"/>
      <c r="CC56" s="296"/>
      <c r="CD56" s="299"/>
      <c r="CE56" s="296"/>
      <c r="CF56" s="296"/>
      <c r="CG56" s="296"/>
      <c r="CH56" s="296"/>
      <c r="CI56" s="296"/>
      <c r="CJ56" s="296"/>
      <c r="CK56" s="296"/>
      <c r="CL56" s="296"/>
      <c r="CM56" s="296"/>
      <c r="CN56" s="298"/>
      <c r="CO56" s="105"/>
      <c r="CP56" s="266"/>
      <c r="CQ56" s="267"/>
      <c r="CR56" s="268"/>
      <c r="CS56" s="316" t="str">
        <f>IF(CP50=0,"",100*CP56/CP50)</f>
        <v/>
      </c>
      <c r="CT56" s="144" t="str">
        <f t="shared" si="20"/>
        <v/>
      </c>
      <c r="CU56" s="158">
        <f t="shared" si="21"/>
        <v>0</v>
      </c>
      <c r="CV56" s="107" t="str">
        <f t="shared" si="60"/>
        <v/>
      </c>
      <c r="CW56" s="93" t="str">
        <f t="shared" si="61"/>
        <v/>
      </c>
      <c r="CX56" s="94" t="str">
        <f t="shared" si="62"/>
        <v/>
      </c>
      <c r="CY56" s="94" t="str">
        <f t="shared" si="63"/>
        <v/>
      </c>
      <c r="CZ56" s="94" t="str">
        <f t="shared" si="64"/>
        <v/>
      </c>
      <c r="DA56" s="94" t="str">
        <f t="shared" si="65"/>
        <v/>
      </c>
      <c r="DB56" s="94" t="str">
        <f t="shared" si="66"/>
        <v/>
      </c>
      <c r="DC56" s="108" t="str">
        <f t="shared" si="67"/>
        <v/>
      </c>
      <c r="DD56" s="108" t="str">
        <f t="shared" si="68"/>
        <v/>
      </c>
      <c r="DE56" s="108" t="str">
        <f t="shared" si="69"/>
        <v/>
      </c>
      <c r="DF56" s="108" t="str">
        <f t="shared" si="70"/>
        <v/>
      </c>
      <c r="DG56" s="94" t="str">
        <f t="shared" si="71"/>
        <v/>
      </c>
      <c r="DH56" s="94" t="str">
        <f t="shared" si="72"/>
        <v/>
      </c>
      <c r="DI56" s="94" t="str">
        <f t="shared" si="73"/>
        <v/>
      </c>
      <c r="DJ56" s="94" t="str">
        <f t="shared" si="74"/>
        <v/>
      </c>
      <c r="DK56" s="94" t="str">
        <f t="shared" si="75"/>
        <v/>
      </c>
      <c r="DL56" s="93" t="str">
        <f t="shared" si="76"/>
        <v/>
      </c>
      <c r="DM56" s="109" t="str">
        <f t="shared" si="77"/>
        <v/>
      </c>
      <c r="DN56" s="107" t="str">
        <f t="shared" si="97"/>
        <v/>
      </c>
      <c r="DO56" s="93" t="str">
        <f t="shared" si="97"/>
        <v/>
      </c>
      <c r="DP56" s="94" t="str">
        <f t="shared" si="97"/>
        <v/>
      </c>
      <c r="DQ56" s="94" t="str">
        <f t="shared" si="97"/>
        <v/>
      </c>
      <c r="DR56" s="94" t="str">
        <f t="shared" si="79"/>
        <v/>
      </c>
      <c r="DS56" s="94" t="str">
        <f t="shared" si="80"/>
        <v/>
      </c>
      <c r="DT56" s="94" t="str">
        <f t="shared" si="81"/>
        <v/>
      </c>
      <c r="DU56" s="108" t="str">
        <f t="shared" si="82"/>
        <v/>
      </c>
      <c r="DV56" s="108" t="str">
        <f t="shared" si="83"/>
        <v/>
      </c>
      <c r="DW56" s="108" t="str">
        <f t="shared" si="84"/>
        <v/>
      </c>
      <c r="DX56" s="108" t="str">
        <f t="shared" si="85"/>
        <v/>
      </c>
      <c r="DY56" s="94" t="str">
        <f t="shared" si="86"/>
        <v/>
      </c>
      <c r="DZ56" s="94" t="str">
        <f t="shared" si="87"/>
        <v/>
      </c>
      <c r="EA56" s="94" t="str">
        <f t="shared" si="88"/>
        <v/>
      </c>
      <c r="EB56" s="94" t="str">
        <f t="shared" si="89"/>
        <v/>
      </c>
      <c r="EC56" s="94" t="str">
        <f t="shared" si="90"/>
        <v/>
      </c>
      <c r="ED56" s="93" t="str">
        <f t="shared" si="91"/>
        <v/>
      </c>
      <c r="EE56" s="109" t="str">
        <f t="shared" si="92"/>
        <v/>
      </c>
      <c r="EF56" s="209"/>
      <c r="EG56" s="210"/>
      <c r="EH56" s="209"/>
      <c r="EI56" s="209"/>
      <c r="EJ56" s="209"/>
      <c r="EK56" s="209"/>
      <c r="EL56" s="209"/>
      <c r="EM56" s="209"/>
      <c r="EN56" s="208"/>
      <c r="EO56" s="208"/>
    </row>
    <row r="57" spans="1:145" s="211" customFormat="1" ht="15.75" hidden="1" customHeight="1">
      <c r="A57" s="115" t="s">
        <v>120</v>
      </c>
      <c r="B57" s="317" t="s">
        <v>95</v>
      </c>
      <c r="C57" s="318" t="str">
        <f t="shared" ref="C57:R57" si="98">IF(C50="","",SUM(C50,C52,-C53,-C54,-C55,C56))</f>
        <v/>
      </c>
      <c r="D57" s="319" t="str">
        <f t="shared" si="98"/>
        <v/>
      </c>
      <c r="E57" s="319" t="str">
        <f t="shared" si="98"/>
        <v/>
      </c>
      <c r="F57" s="319" t="str">
        <f t="shared" si="98"/>
        <v/>
      </c>
      <c r="G57" s="319" t="str">
        <f t="shared" si="98"/>
        <v/>
      </c>
      <c r="H57" s="319" t="str">
        <f t="shared" si="98"/>
        <v/>
      </c>
      <c r="I57" s="319" t="str">
        <f t="shared" si="98"/>
        <v/>
      </c>
      <c r="J57" s="319" t="str">
        <f t="shared" si="98"/>
        <v/>
      </c>
      <c r="K57" s="319" t="str">
        <f t="shared" si="98"/>
        <v/>
      </c>
      <c r="L57" s="319" t="str">
        <f t="shared" si="98"/>
        <v/>
      </c>
      <c r="M57" s="319" t="str">
        <f t="shared" si="98"/>
        <v/>
      </c>
      <c r="N57" s="319" t="str">
        <f t="shared" si="98"/>
        <v/>
      </c>
      <c r="O57" s="319" t="str">
        <f t="shared" si="98"/>
        <v/>
      </c>
      <c r="P57" s="319" t="str">
        <f t="shared" si="98"/>
        <v/>
      </c>
      <c r="Q57" s="319" t="str">
        <f t="shared" si="98"/>
        <v/>
      </c>
      <c r="R57" s="319" t="str">
        <f t="shared" si="98"/>
        <v/>
      </c>
      <c r="S57" s="319"/>
      <c r="T57" s="319" t="str">
        <f>IF(T50="","",SUM(T50,T52,-T53,-T54,-T55,T56))</f>
        <v/>
      </c>
      <c r="U57" s="318"/>
      <c r="V57" s="319"/>
      <c r="W57" s="319"/>
      <c r="X57" s="319"/>
      <c r="Y57" s="319"/>
      <c r="Z57" s="319"/>
      <c r="AA57" s="319"/>
      <c r="AB57" s="319"/>
      <c r="AC57" s="319"/>
      <c r="AD57" s="319"/>
      <c r="AE57" s="319"/>
      <c r="AF57" s="319"/>
      <c r="AG57" s="319"/>
      <c r="AH57" s="319"/>
      <c r="AI57" s="332"/>
      <c r="AJ57" s="319"/>
      <c r="AK57" s="319"/>
      <c r="AL57" s="321"/>
      <c r="AM57" s="318"/>
      <c r="AN57" s="319"/>
      <c r="AO57" s="319"/>
      <c r="AP57" s="319"/>
      <c r="AQ57" s="319"/>
      <c r="AR57" s="319"/>
      <c r="AS57" s="319"/>
      <c r="AT57" s="319"/>
      <c r="AU57" s="319"/>
      <c r="AV57" s="319"/>
      <c r="AW57" s="319"/>
      <c r="AX57" s="320"/>
      <c r="AY57" s="319"/>
      <c r="AZ57" s="320"/>
      <c r="BA57" s="319"/>
      <c r="BB57" s="319"/>
      <c r="BC57" s="319"/>
      <c r="BD57" s="321"/>
      <c r="BE57" s="318" t="str">
        <f t="shared" ref="BE57:BM57" si="99">IF(BE50="","",SUM(BE50,BE52,-BE53,-BE54,-BE55,BE56))</f>
        <v/>
      </c>
      <c r="BF57" s="319" t="str">
        <f t="shared" si="99"/>
        <v/>
      </c>
      <c r="BG57" s="319" t="str">
        <f t="shared" si="99"/>
        <v/>
      </c>
      <c r="BH57" s="319" t="str">
        <f t="shared" si="99"/>
        <v/>
      </c>
      <c r="BI57" s="319" t="str">
        <f t="shared" si="99"/>
        <v/>
      </c>
      <c r="BJ57" s="319" t="str">
        <f t="shared" si="99"/>
        <v/>
      </c>
      <c r="BK57" s="319" t="str">
        <f t="shared" si="99"/>
        <v/>
      </c>
      <c r="BL57" s="319" t="str">
        <f t="shared" si="99"/>
        <v/>
      </c>
      <c r="BM57" s="319" t="str">
        <f t="shared" si="99"/>
        <v/>
      </c>
      <c r="BN57" s="319"/>
      <c r="BO57" s="319"/>
      <c r="BP57" s="319" t="str">
        <f t="shared" ref="BP57:BV57" si="100">IF(BP50="","",SUM(BP50,BP52,-BP53,-BP54,-BP55,BP56))</f>
        <v/>
      </c>
      <c r="BQ57" s="319" t="str">
        <f t="shared" si="100"/>
        <v/>
      </c>
      <c r="BR57" s="319" t="str">
        <f t="shared" si="100"/>
        <v/>
      </c>
      <c r="BS57" s="319" t="str">
        <f t="shared" si="100"/>
        <v/>
      </c>
      <c r="BT57" s="319" t="str">
        <f t="shared" si="100"/>
        <v/>
      </c>
      <c r="BU57" s="319" t="str">
        <f t="shared" si="100"/>
        <v/>
      </c>
      <c r="BV57" s="319" t="str">
        <f t="shared" si="100"/>
        <v/>
      </c>
      <c r="BW57" s="318"/>
      <c r="BX57" s="319"/>
      <c r="BY57" s="319"/>
      <c r="BZ57" s="319"/>
      <c r="CA57" s="319"/>
      <c r="CB57" s="319"/>
      <c r="CC57" s="319"/>
      <c r="CD57" s="319"/>
      <c r="CE57" s="319"/>
      <c r="CF57" s="319"/>
      <c r="CG57" s="319"/>
      <c r="CH57" s="319"/>
      <c r="CI57" s="319"/>
      <c r="CJ57" s="319"/>
      <c r="CK57" s="319"/>
      <c r="CL57" s="319"/>
      <c r="CM57" s="319"/>
      <c r="CN57" s="321"/>
      <c r="CO57" s="105"/>
      <c r="CP57" s="322" t="str">
        <f>IF(CP50="","",CP50+SUM(CP52,CP56)-SUM(CP53:CP55))</f>
        <v/>
      </c>
      <c r="CQ57" s="247"/>
      <c r="CR57" s="248"/>
      <c r="CS57" s="323" t="str">
        <f>IF(CP50=0,"",100*CP57/CP50)</f>
        <v/>
      </c>
      <c r="CT57" s="144" t="str">
        <f t="shared" si="20"/>
        <v/>
      </c>
      <c r="CU57" s="158">
        <f t="shared" si="21"/>
        <v>0</v>
      </c>
      <c r="CV57" s="107" t="str">
        <f t="shared" si="60"/>
        <v/>
      </c>
      <c r="CW57" s="93" t="str">
        <f t="shared" si="61"/>
        <v/>
      </c>
      <c r="CX57" s="94" t="str">
        <f t="shared" si="62"/>
        <v/>
      </c>
      <c r="CY57" s="94" t="str">
        <f t="shared" si="63"/>
        <v/>
      </c>
      <c r="CZ57" s="94" t="str">
        <f t="shared" si="64"/>
        <v/>
      </c>
      <c r="DA57" s="94" t="str">
        <f t="shared" si="65"/>
        <v/>
      </c>
      <c r="DB57" s="94" t="str">
        <f t="shared" si="66"/>
        <v/>
      </c>
      <c r="DC57" s="108" t="str">
        <f t="shared" si="67"/>
        <v/>
      </c>
      <c r="DD57" s="108" t="str">
        <f t="shared" si="68"/>
        <v/>
      </c>
      <c r="DE57" s="108" t="str">
        <f t="shared" si="69"/>
        <v/>
      </c>
      <c r="DF57" s="108" t="str">
        <f t="shared" si="70"/>
        <v/>
      </c>
      <c r="DG57" s="94" t="str">
        <f t="shared" si="71"/>
        <v/>
      </c>
      <c r="DH57" s="94" t="str">
        <f t="shared" si="72"/>
        <v/>
      </c>
      <c r="DI57" s="94" t="str">
        <f t="shared" si="73"/>
        <v/>
      </c>
      <c r="DJ57" s="94" t="str">
        <f t="shared" si="74"/>
        <v/>
      </c>
      <c r="DK57" s="94" t="str">
        <f t="shared" si="75"/>
        <v/>
      </c>
      <c r="DL57" s="93" t="str">
        <f t="shared" si="76"/>
        <v/>
      </c>
      <c r="DM57" s="109" t="str">
        <f t="shared" si="77"/>
        <v/>
      </c>
      <c r="DN57" s="107" t="str">
        <f t="shared" si="97"/>
        <v/>
      </c>
      <c r="DO57" s="93" t="str">
        <f t="shared" si="97"/>
        <v/>
      </c>
      <c r="DP57" s="94" t="str">
        <f t="shared" si="97"/>
        <v/>
      </c>
      <c r="DQ57" s="94" t="str">
        <f t="shared" si="97"/>
        <v/>
      </c>
      <c r="DR57" s="94" t="str">
        <f t="shared" si="79"/>
        <v/>
      </c>
      <c r="DS57" s="94" t="str">
        <f t="shared" si="80"/>
        <v/>
      </c>
      <c r="DT57" s="94" t="str">
        <f t="shared" si="81"/>
        <v/>
      </c>
      <c r="DU57" s="108" t="str">
        <f t="shared" si="82"/>
        <v/>
      </c>
      <c r="DV57" s="108" t="str">
        <f t="shared" si="83"/>
        <v/>
      </c>
      <c r="DW57" s="108" t="str">
        <f t="shared" si="84"/>
        <v/>
      </c>
      <c r="DX57" s="108" t="str">
        <f t="shared" si="85"/>
        <v/>
      </c>
      <c r="DY57" s="94" t="str">
        <f t="shared" si="86"/>
        <v/>
      </c>
      <c r="DZ57" s="94" t="str">
        <f t="shared" si="87"/>
        <v/>
      </c>
      <c r="EA57" s="94" t="str">
        <f t="shared" si="88"/>
        <v/>
      </c>
      <c r="EB57" s="94" t="str">
        <f t="shared" si="89"/>
        <v/>
      </c>
      <c r="EC57" s="94" t="str">
        <f t="shared" si="90"/>
        <v/>
      </c>
      <c r="ED57" s="93" t="str">
        <f t="shared" si="91"/>
        <v/>
      </c>
      <c r="EE57" s="109" t="str">
        <f t="shared" si="92"/>
        <v/>
      </c>
      <c r="EF57" s="209"/>
      <c r="EG57" s="210"/>
      <c r="EH57" s="209"/>
      <c r="EI57" s="209"/>
      <c r="EJ57" s="209"/>
      <c r="EK57" s="209"/>
      <c r="EL57" s="209"/>
      <c r="EM57" s="209"/>
      <c r="EN57" s="208"/>
      <c r="EO57" s="208"/>
    </row>
    <row r="58" spans="1:145" s="211" customFormat="1" ht="15.75" hidden="1" customHeight="1">
      <c r="A58" s="288" t="s">
        <v>111</v>
      </c>
      <c r="B58" s="324" t="s">
        <v>96</v>
      </c>
      <c r="C58" s="325"/>
      <c r="D58" s="326"/>
      <c r="E58" s="326"/>
      <c r="F58" s="326"/>
      <c r="G58" s="326"/>
      <c r="H58" s="326"/>
      <c r="I58" s="326"/>
      <c r="J58" s="326"/>
      <c r="K58" s="326"/>
      <c r="L58" s="326"/>
      <c r="M58" s="326"/>
      <c r="N58" s="326"/>
      <c r="O58" s="326"/>
      <c r="P58" s="326"/>
      <c r="Q58" s="326"/>
      <c r="R58" s="326"/>
      <c r="S58" s="326"/>
      <c r="T58" s="327"/>
      <c r="U58" s="312"/>
      <c r="V58" s="313"/>
      <c r="W58" s="313"/>
      <c r="X58" s="313"/>
      <c r="Y58" s="313"/>
      <c r="Z58" s="313"/>
      <c r="AA58" s="313"/>
      <c r="AB58" s="313"/>
      <c r="AC58" s="313"/>
      <c r="AD58" s="314"/>
      <c r="AE58" s="314"/>
      <c r="AF58" s="314"/>
      <c r="AG58" s="314"/>
      <c r="AH58" s="313"/>
      <c r="AI58" s="328"/>
      <c r="AJ58" s="313"/>
      <c r="AK58" s="313"/>
      <c r="AL58" s="315"/>
      <c r="AM58" s="312"/>
      <c r="AN58" s="313"/>
      <c r="AO58" s="313"/>
      <c r="AP58" s="313"/>
      <c r="AQ58" s="313"/>
      <c r="AR58" s="313"/>
      <c r="AS58" s="313"/>
      <c r="AT58" s="313"/>
      <c r="AU58" s="313"/>
      <c r="AV58" s="313"/>
      <c r="AW58" s="313"/>
      <c r="AX58" s="314"/>
      <c r="AY58" s="313"/>
      <c r="AZ58" s="314"/>
      <c r="BA58" s="313"/>
      <c r="BB58" s="313"/>
      <c r="BC58" s="313"/>
      <c r="BD58" s="315"/>
      <c r="BE58" s="312"/>
      <c r="BF58" s="313"/>
      <c r="BG58" s="313"/>
      <c r="BH58" s="313"/>
      <c r="BI58" s="313"/>
      <c r="BJ58" s="313"/>
      <c r="BK58" s="313"/>
      <c r="BL58" s="313"/>
      <c r="BM58" s="313"/>
      <c r="BN58" s="313"/>
      <c r="BO58" s="313"/>
      <c r="BP58" s="314"/>
      <c r="BQ58" s="313"/>
      <c r="BR58" s="314"/>
      <c r="BS58" s="313"/>
      <c r="BT58" s="314"/>
      <c r="BU58" s="314"/>
      <c r="BV58" s="315"/>
      <c r="BW58" s="252"/>
      <c r="BX58" s="253"/>
      <c r="BY58" s="253"/>
      <c r="BZ58" s="253"/>
      <c r="CA58" s="253"/>
      <c r="CB58" s="253"/>
      <c r="CC58" s="253"/>
      <c r="CD58" s="253"/>
      <c r="CE58" s="253"/>
      <c r="CF58" s="253"/>
      <c r="CG58" s="253"/>
      <c r="CH58" s="253"/>
      <c r="CI58" s="253"/>
      <c r="CJ58" s="253"/>
      <c r="CK58" s="253"/>
      <c r="CL58" s="253"/>
      <c r="CM58" s="253"/>
      <c r="CN58" s="255"/>
      <c r="CO58" s="105"/>
      <c r="CP58" s="266"/>
      <c r="CQ58" s="267"/>
      <c r="CR58" s="268"/>
      <c r="CS58" s="301" t="s">
        <v>113</v>
      </c>
      <c r="CT58" s="144" t="str">
        <f t="shared" si="20"/>
        <v/>
      </c>
      <c r="CU58" s="158">
        <f t="shared" si="21"/>
        <v>0</v>
      </c>
      <c r="CV58" s="107" t="str">
        <f t="shared" si="60"/>
        <v/>
      </c>
      <c r="CW58" s="93" t="str">
        <f t="shared" si="61"/>
        <v/>
      </c>
      <c r="CX58" s="94" t="str">
        <f t="shared" si="62"/>
        <v/>
      </c>
      <c r="CY58" s="94" t="str">
        <f t="shared" si="63"/>
        <v/>
      </c>
      <c r="CZ58" s="94" t="str">
        <f t="shared" si="64"/>
        <v/>
      </c>
      <c r="DA58" s="94" t="str">
        <f t="shared" si="65"/>
        <v/>
      </c>
      <c r="DB58" s="94" t="str">
        <f t="shared" si="66"/>
        <v/>
      </c>
      <c r="DC58" s="108" t="str">
        <f t="shared" si="67"/>
        <v/>
      </c>
      <c r="DD58" s="108" t="str">
        <f t="shared" si="68"/>
        <v/>
      </c>
      <c r="DE58" s="108" t="str">
        <f t="shared" si="69"/>
        <v/>
      </c>
      <c r="DF58" s="108" t="str">
        <f t="shared" si="70"/>
        <v/>
      </c>
      <c r="DG58" s="94" t="str">
        <f t="shared" si="71"/>
        <v/>
      </c>
      <c r="DH58" s="94" t="str">
        <f t="shared" si="72"/>
        <v/>
      </c>
      <c r="DI58" s="94" t="str">
        <f t="shared" si="73"/>
        <v/>
      </c>
      <c r="DJ58" s="94" t="str">
        <f t="shared" si="74"/>
        <v/>
      </c>
      <c r="DK58" s="94" t="str">
        <f t="shared" si="75"/>
        <v/>
      </c>
      <c r="DL58" s="93" t="str">
        <f t="shared" si="76"/>
        <v/>
      </c>
      <c r="DM58" s="109" t="str">
        <f t="shared" si="77"/>
        <v/>
      </c>
      <c r="DN58" s="107" t="str">
        <f t="shared" si="97"/>
        <v/>
      </c>
      <c r="DO58" s="93" t="str">
        <f t="shared" si="97"/>
        <v/>
      </c>
      <c r="DP58" s="94" t="str">
        <f t="shared" si="97"/>
        <v/>
      </c>
      <c r="DQ58" s="94" t="str">
        <f t="shared" si="97"/>
        <v/>
      </c>
      <c r="DR58" s="94" t="str">
        <f t="shared" si="79"/>
        <v/>
      </c>
      <c r="DS58" s="94" t="str">
        <f t="shared" si="80"/>
        <v/>
      </c>
      <c r="DT58" s="94" t="str">
        <f t="shared" si="81"/>
        <v/>
      </c>
      <c r="DU58" s="108" t="str">
        <f t="shared" si="82"/>
        <v/>
      </c>
      <c r="DV58" s="108" t="str">
        <f t="shared" si="83"/>
        <v/>
      </c>
      <c r="DW58" s="108" t="str">
        <f t="shared" si="84"/>
        <v/>
      </c>
      <c r="DX58" s="108" t="str">
        <f t="shared" si="85"/>
        <v/>
      </c>
      <c r="DY58" s="94" t="str">
        <f t="shared" si="86"/>
        <v/>
      </c>
      <c r="DZ58" s="94" t="str">
        <f t="shared" si="87"/>
        <v/>
      </c>
      <c r="EA58" s="94" t="str">
        <f t="shared" si="88"/>
        <v/>
      </c>
      <c r="EB58" s="94" t="str">
        <f t="shared" si="89"/>
        <v/>
      </c>
      <c r="EC58" s="94" t="str">
        <f t="shared" si="90"/>
        <v/>
      </c>
      <c r="ED58" s="93" t="str">
        <f t="shared" si="91"/>
        <v/>
      </c>
      <c r="EE58" s="109" t="str">
        <f t="shared" si="92"/>
        <v/>
      </c>
      <c r="EF58" s="209"/>
      <c r="EG58" s="210"/>
      <c r="EH58" s="209"/>
      <c r="EI58" s="209"/>
      <c r="EJ58" s="209"/>
      <c r="EK58" s="209"/>
      <c r="EL58" s="209"/>
      <c r="EM58" s="209"/>
      <c r="EN58" s="208"/>
      <c r="EO58" s="208"/>
    </row>
    <row r="59" spans="1:145" s="211" customFormat="1" ht="15.75" hidden="1" customHeight="1">
      <c r="A59" s="159" t="s">
        <v>114</v>
      </c>
      <c r="B59" s="302" t="s">
        <v>96</v>
      </c>
      <c r="C59" s="303"/>
      <c r="D59" s="304"/>
      <c r="E59" s="304"/>
      <c r="F59" s="304"/>
      <c r="G59" s="304"/>
      <c r="H59" s="304"/>
      <c r="I59" s="304"/>
      <c r="J59" s="304"/>
      <c r="K59" s="304"/>
      <c r="L59" s="304"/>
      <c r="M59" s="304"/>
      <c r="N59" s="304"/>
      <c r="O59" s="304"/>
      <c r="P59" s="304"/>
      <c r="Q59" s="304"/>
      <c r="R59" s="304"/>
      <c r="S59" s="304"/>
      <c r="T59" s="305"/>
      <c r="U59" s="312"/>
      <c r="V59" s="313"/>
      <c r="W59" s="313"/>
      <c r="X59" s="313"/>
      <c r="Y59" s="313"/>
      <c r="Z59" s="313"/>
      <c r="AA59" s="313"/>
      <c r="AB59" s="313"/>
      <c r="AC59" s="313"/>
      <c r="AD59" s="314"/>
      <c r="AE59" s="314"/>
      <c r="AF59" s="314"/>
      <c r="AG59" s="314"/>
      <c r="AH59" s="313"/>
      <c r="AI59" s="328"/>
      <c r="AJ59" s="313"/>
      <c r="AK59" s="313"/>
      <c r="AL59" s="315"/>
      <c r="AM59" s="312"/>
      <c r="AN59" s="313"/>
      <c r="AO59" s="313"/>
      <c r="AP59" s="313"/>
      <c r="AQ59" s="313"/>
      <c r="AR59" s="313"/>
      <c r="AS59" s="313"/>
      <c r="AT59" s="313"/>
      <c r="AU59" s="313"/>
      <c r="AV59" s="313"/>
      <c r="AW59" s="313"/>
      <c r="AX59" s="314"/>
      <c r="AY59" s="313"/>
      <c r="AZ59" s="314"/>
      <c r="BA59" s="313"/>
      <c r="BB59" s="313"/>
      <c r="BC59" s="313"/>
      <c r="BD59" s="315"/>
      <c r="BE59" s="312"/>
      <c r="BF59" s="313"/>
      <c r="BG59" s="313"/>
      <c r="BH59" s="313"/>
      <c r="BI59" s="313"/>
      <c r="BJ59" s="313"/>
      <c r="BK59" s="313"/>
      <c r="BL59" s="313"/>
      <c r="BM59" s="313"/>
      <c r="BN59" s="313"/>
      <c r="BO59" s="313"/>
      <c r="BP59" s="314"/>
      <c r="BQ59" s="313"/>
      <c r="BR59" s="314"/>
      <c r="BS59" s="313"/>
      <c r="BT59" s="314"/>
      <c r="BU59" s="314"/>
      <c r="BV59" s="315"/>
      <c r="BW59" s="232"/>
      <c r="BX59" s="233"/>
      <c r="BY59" s="233"/>
      <c r="BZ59" s="233"/>
      <c r="CA59" s="233"/>
      <c r="CB59" s="233"/>
      <c r="CC59" s="233"/>
      <c r="CD59" s="233"/>
      <c r="CE59" s="233"/>
      <c r="CF59" s="233"/>
      <c r="CG59" s="233"/>
      <c r="CH59" s="233"/>
      <c r="CI59" s="233"/>
      <c r="CJ59" s="233"/>
      <c r="CK59" s="233"/>
      <c r="CL59" s="233"/>
      <c r="CM59" s="233"/>
      <c r="CN59" s="234"/>
      <c r="CO59" s="105"/>
      <c r="CP59" s="266"/>
      <c r="CQ59" s="267"/>
      <c r="CR59" s="268"/>
      <c r="CS59" s="307" t="str">
        <f>IF(CP58=0,"",100*CP59/CP58)</f>
        <v/>
      </c>
      <c r="CT59" s="144" t="str">
        <f t="shared" si="20"/>
        <v/>
      </c>
      <c r="CU59" s="158">
        <f t="shared" si="21"/>
        <v>0</v>
      </c>
      <c r="CV59" s="107" t="str">
        <f t="shared" si="60"/>
        <v/>
      </c>
      <c r="CW59" s="93" t="str">
        <f t="shared" si="61"/>
        <v/>
      </c>
      <c r="CX59" s="94" t="str">
        <f t="shared" si="62"/>
        <v/>
      </c>
      <c r="CY59" s="94" t="str">
        <f t="shared" si="63"/>
        <v/>
      </c>
      <c r="CZ59" s="94" t="str">
        <f t="shared" si="64"/>
        <v/>
      </c>
      <c r="DA59" s="94" t="str">
        <f t="shared" si="65"/>
        <v/>
      </c>
      <c r="DB59" s="94" t="str">
        <f t="shared" si="66"/>
        <v/>
      </c>
      <c r="DC59" s="108" t="str">
        <f t="shared" si="67"/>
        <v/>
      </c>
      <c r="DD59" s="108" t="str">
        <f t="shared" si="68"/>
        <v/>
      </c>
      <c r="DE59" s="108" t="str">
        <f t="shared" si="69"/>
        <v/>
      </c>
      <c r="DF59" s="108" t="str">
        <f t="shared" si="70"/>
        <v/>
      </c>
      <c r="DG59" s="94" t="str">
        <f t="shared" si="71"/>
        <v/>
      </c>
      <c r="DH59" s="94" t="str">
        <f t="shared" si="72"/>
        <v/>
      </c>
      <c r="DI59" s="94" t="str">
        <f t="shared" si="73"/>
        <v/>
      </c>
      <c r="DJ59" s="94" t="str">
        <f t="shared" si="74"/>
        <v/>
      </c>
      <c r="DK59" s="94" t="str">
        <f t="shared" si="75"/>
        <v/>
      </c>
      <c r="DL59" s="93" t="str">
        <f t="shared" si="76"/>
        <v/>
      </c>
      <c r="DM59" s="109" t="str">
        <f t="shared" si="77"/>
        <v/>
      </c>
      <c r="DN59" s="107" t="str">
        <f t="shared" si="97"/>
        <v/>
      </c>
      <c r="DO59" s="93" t="str">
        <f t="shared" si="97"/>
        <v/>
      </c>
      <c r="DP59" s="94" t="str">
        <f t="shared" si="97"/>
        <v/>
      </c>
      <c r="DQ59" s="94" t="str">
        <f t="shared" si="97"/>
        <v/>
      </c>
      <c r="DR59" s="94" t="str">
        <f t="shared" si="79"/>
        <v/>
      </c>
      <c r="DS59" s="94" t="str">
        <f t="shared" si="80"/>
        <v/>
      </c>
      <c r="DT59" s="94" t="str">
        <f t="shared" si="81"/>
        <v/>
      </c>
      <c r="DU59" s="108" t="str">
        <f t="shared" si="82"/>
        <v/>
      </c>
      <c r="DV59" s="108" t="str">
        <f t="shared" si="83"/>
        <v/>
      </c>
      <c r="DW59" s="108" t="str">
        <f t="shared" si="84"/>
        <v/>
      </c>
      <c r="DX59" s="108" t="str">
        <f t="shared" si="85"/>
        <v/>
      </c>
      <c r="DY59" s="94" t="str">
        <f t="shared" si="86"/>
        <v/>
      </c>
      <c r="DZ59" s="94" t="str">
        <f t="shared" si="87"/>
        <v/>
      </c>
      <c r="EA59" s="94" t="str">
        <f t="shared" si="88"/>
        <v/>
      </c>
      <c r="EB59" s="94" t="str">
        <f t="shared" si="89"/>
        <v/>
      </c>
      <c r="EC59" s="94" t="str">
        <f t="shared" si="90"/>
        <v/>
      </c>
      <c r="ED59" s="93" t="str">
        <f t="shared" si="91"/>
        <v/>
      </c>
      <c r="EE59" s="109" t="str">
        <f t="shared" si="92"/>
        <v/>
      </c>
      <c r="EF59" s="209"/>
      <c r="EG59" s="210"/>
      <c r="EH59" s="209"/>
      <c r="EI59" s="209"/>
      <c r="EJ59" s="209"/>
      <c r="EK59" s="209"/>
      <c r="EL59" s="209"/>
      <c r="EM59" s="209"/>
      <c r="EN59" s="208"/>
      <c r="EO59" s="208"/>
    </row>
    <row r="60" spans="1:145" s="211" customFormat="1" ht="15.75" hidden="1" customHeight="1">
      <c r="A60" s="159" t="s">
        <v>115</v>
      </c>
      <c r="B60" s="302" t="s">
        <v>96</v>
      </c>
      <c r="C60" s="308"/>
      <c r="D60" s="309"/>
      <c r="E60" s="309"/>
      <c r="F60" s="309"/>
      <c r="G60" s="309"/>
      <c r="H60" s="309"/>
      <c r="I60" s="309"/>
      <c r="J60" s="309"/>
      <c r="K60" s="309"/>
      <c r="L60" s="309"/>
      <c r="M60" s="309"/>
      <c r="N60" s="309"/>
      <c r="O60" s="309"/>
      <c r="P60" s="309"/>
      <c r="Q60" s="309"/>
      <c r="R60" s="309"/>
      <c r="S60" s="309"/>
      <c r="T60" s="310"/>
      <c r="U60" s="295"/>
      <c r="V60" s="296"/>
      <c r="W60" s="296"/>
      <c r="X60" s="296"/>
      <c r="Y60" s="296"/>
      <c r="Z60" s="296"/>
      <c r="AA60" s="296"/>
      <c r="AB60" s="296"/>
      <c r="AC60" s="296"/>
      <c r="AD60" s="295"/>
      <c r="AE60" s="295"/>
      <c r="AF60" s="295"/>
      <c r="AG60" s="295"/>
      <c r="AH60" s="296"/>
      <c r="AI60" s="331"/>
      <c r="AJ60" s="296"/>
      <c r="AK60" s="296"/>
      <c r="AL60" s="298"/>
      <c r="AM60" s="295"/>
      <c r="AN60" s="296"/>
      <c r="AO60" s="296"/>
      <c r="AP60" s="296"/>
      <c r="AQ60" s="296"/>
      <c r="AR60" s="296"/>
      <c r="AS60" s="296"/>
      <c r="AT60" s="296"/>
      <c r="AU60" s="296"/>
      <c r="AV60" s="296"/>
      <c r="AW60" s="296"/>
      <c r="AX60" s="297"/>
      <c r="AY60" s="296"/>
      <c r="AZ60" s="297"/>
      <c r="BA60" s="296"/>
      <c r="BB60" s="296"/>
      <c r="BC60" s="296"/>
      <c r="BD60" s="298"/>
      <c r="BE60" s="295"/>
      <c r="BF60" s="296"/>
      <c r="BG60" s="296"/>
      <c r="BH60" s="296"/>
      <c r="BI60" s="296"/>
      <c r="BJ60" s="296"/>
      <c r="BK60" s="296"/>
      <c r="BL60" s="296"/>
      <c r="BM60" s="296"/>
      <c r="BN60" s="296"/>
      <c r="BO60" s="296"/>
      <c r="BP60" s="296"/>
      <c r="BQ60" s="296"/>
      <c r="BR60" s="296"/>
      <c r="BS60" s="296"/>
      <c r="BT60" s="296"/>
      <c r="BU60" s="296"/>
      <c r="BV60" s="298"/>
      <c r="BW60" s="232"/>
      <c r="BX60" s="233"/>
      <c r="BY60" s="233"/>
      <c r="BZ60" s="233"/>
      <c r="CA60" s="233"/>
      <c r="CB60" s="233"/>
      <c r="CC60" s="233"/>
      <c r="CD60" s="233"/>
      <c r="CE60" s="233"/>
      <c r="CF60" s="233"/>
      <c r="CG60" s="233"/>
      <c r="CH60" s="233"/>
      <c r="CI60" s="233"/>
      <c r="CJ60" s="233"/>
      <c r="CK60" s="233"/>
      <c r="CL60" s="233"/>
      <c r="CM60" s="233"/>
      <c r="CN60" s="234"/>
      <c r="CO60" s="105"/>
      <c r="CP60" s="266"/>
      <c r="CQ60" s="267"/>
      <c r="CR60" s="268"/>
      <c r="CS60" s="311" t="str">
        <f>IF(CP58=0,"",100*CP60/CP58)</f>
        <v/>
      </c>
      <c r="CT60" s="144" t="str">
        <f t="shared" si="20"/>
        <v/>
      </c>
      <c r="CU60" s="158">
        <f t="shared" si="21"/>
        <v>0</v>
      </c>
      <c r="CV60" s="107" t="str">
        <f t="shared" si="60"/>
        <v/>
      </c>
      <c r="CW60" s="93" t="str">
        <f t="shared" si="61"/>
        <v/>
      </c>
      <c r="CX60" s="94" t="str">
        <f t="shared" si="62"/>
        <v/>
      </c>
      <c r="CY60" s="94" t="str">
        <f t="shared" si="63"/>
        <v/>
      </c>
      <c r="CZ60" s="94" t="str">
        <f t="shared" si="64"/>
        <v/>
      </c>
      <c r="DA60" s="94" t="str">
        <f t="shared" si="65"/>
        <v/>
      </c>
      <c r="DB60" s="94" t="str">
        <f t="shared" si="66"/>
        <v/>
      </c>
      <c r="DC60" s="108" t="str">
        <f t="shared" si="67"/>
        <v/>
      </c>
      <c r="DD60" s="108" t="str">
        <f t="shared" si="68"/>
        <v/>
      </c>
      <c r="DE60" s="108" t="str">
        <f t="shared" si="69"/>
        <v/>
      </c>
      <c r="DF60" s="108" t="str">
        <f t="shared" si="70"/>
        <v/>
      </c>
      <c r="DG60" s="94" t="str">
        <f t="shared" si="71"/>
        <v/>
      </c>
      <c r="DH60" s="94" t="str">
        <f t="shared" si="72"/>
        <v/>
      </c>
      <c r="DI60" s="94" t="str">
        <f t="shared" si="73"/>
        <v/>
      </c>
      <c r="DJ60" s="94" t="str">
        <f t="shared" si="74"/>
        <v/>
      </c>
      <c r="DK60" s="94" t="str">
        <f t="shared" si="75"/>
        <v/>
      </c>
      <c r="DL60" s="93" t="str">
        <f t="shared" si="76"/>
        <v/>
      </c>
      <c r="DM60" s="109" t="str">
        <f t="shared" si="77"/>
        <v/>
      </c>
      <c r="DN60" s="107" t="str">
        <f t="shared" si="97"/>
        <v/>
      </c>
      <c r="DO60" s="93" t="str">
        <f t="shared" si="97"/>
        <v/>
      </c>
      <c r="DP60" s="94" t="str">
        <f t="shared" si="97"/>
        <v/>
      </c>
      <c r="DQ60" s="94" t="str">
        <f t="shared" si="97"/>
        <v/>
      </c>
      <c r="DR60" s="94" t="str">
        <f t="shared" si="79"/>
        <v/>
      </c>
      <c r="DS60" s="94" t="str">
        <f t="shared" si="80"/>
        <v/>
      </c>
      <c r="DT60" s="94" t="str">
        <f t="shared" si="81"/>
        <v/>
      </c>
      <c r="DU60" s="108" t="str">
        <f t="shared" si="82"/>
        <v/>
      </c>
      <c r="DV60" s="108" t="str">
        <f t="shared" si="83"/>
        <v/>
      </c>
      <c r="DW60" s="108" t="str">
        <f t="shared" si="84"/>
        <v/>
      </c>
      <c r="DX60" s="108" t="str">
        <f t="shared" si="85"/>
        <v/>
      </c>
      <c r="DY60" s="94" t="str">
        <f t="shared" si="86"/>
        <v/>
      </c>
      <c r="DZ60" s="94" t="str">
        <f t="shared" si="87"/>
        <v/>
      </c>
      <c r="EA60" s="94" t="str">
        <f t="shared" si="88"/>
        <v/>
      </c>
      <c r="EB60" s="94" t="str">
        <f t="shared" si="89"/>
        <v/>
      </c>
      <c r="EC60" s="94" t="str">
        <f t="shared" si="90"/>
        <v/>
      </c>
      <c r="ED60" s="93" t="str">
        <f t="shared" si="91"/>
        <v/>
      </c>
      <c r="EE60" s="109" t="str">
        <f t="shared" si="92"/>
        <v/>
      </c>
      <c r="EF60" s="209"/>
      <c r="EG60" s="210"/>
      <c r="EH60" s="209"/>
      <c r="EI60" s="209"/>
      <c r="EJ60" s="209"/>
      <c r="EK60" s="209"/>
      <c r="EL60" s="209"/>
      <c r="EM60" s="209"/>
      <c r="EN60" s="208"/>
      <c r="EO60" s="208"/>
    </row>
    <row r="61" spans="1:145" s="211" customFormat="1" ht="15.75" hidden="1" customHeight="1">
      <c r="A61" s="159" t="s">
        <v>116</v>
      </c>
      <c r="B61" s="302" t="s">
        <v>96</v>
      </c>
      <c r="C61" s="308"/>
      <c r="D61" s="309"/>
      <c r="E61" s="309"/>
      <c r="F61" s="309"/>
      <c r="G61" s="309"/>
      <c r="H61" s="309"/>
      <c r="I61" s="309"/>
      <c r="J61" s="309"/>
      <c r="K61" s="309"/>
      <c r="L61" s="309"/>
      <c r="M61" s="309"/>
      <c r="N61" s="309"/>
      <c r="O61" s="309"/>
      <c r="P61" s="309"/>
      <c r="Q61" s="309"/>
      <c r="R61" s="309"/>
      <c r="S61" s="309"/>
      <c r="T61" s="310"/>
      <c r="U61" s="295"/>
      <c r="V61" s="296"/>
      <c r="W61" s="296"/>
      <c r="X61" s="296"/>
      <c r="Y61" s="296"/>
      <c r="Z61" s="296"/>
      <c r="AA61" s="296"/>
      <c r="AB61" s="296"/>
      <c r="AC61" s="296"/>
      <c r="AD61" s="295"/>
      <c r="AE61" s="295"/>
      <c r="AF61" s="295"/>
      <c r="AG61" s="295"/>
      <c r="AH61" s="296"/>
      <c r="AI61" s="331"/>
      <c r="AJ61" s="296"/>
      <c r="AK61" s="296"/>
      <c r="AL61" s="298"/>
      <c r="AM61" s="295"/>
      <c r="AN61" s="296"/>
      <c r="AO61" s="296"/>
      <c r="AP61" s="296"/>
      <c r="AQ61" s="296"/>
      <c r="AR61" s="296"/>
      <c r="AS61" s="296"/>
      <c r="AT61" s="296"/>
      <c r="AU61" s="296"/>
      <c r="AV61" s="296"/>
      <c r="AW61" s="296"/>
      <c r="AX61" s="297"/>
      <c r="AY61" s="296"/>
      <c r="AZ61" s="297"/>
      <c r="BA61" s="296"/>
      <c r="BB61" s="296"/>
      <c r="BC61" s="296"/>
      <c r="BD61" s="298"/>
      <c r="BE61" s="295"/>
      <c r="BF61" s="296"/>
      <c r="BG61" s="296"/>
      <c r="BH61" s="296"/>
      <c r="BI61" s="296"/>
      <c r="BJ61" s="296"/>
      <c r="BK61" s="296"/>
      <c r="BL61" s="296"/>
      <c r="BM61" s="296"/>
      <c r="BN61" s="296"/>
      <c r="BO61" s="296"/>
      <c r="BP61" s="296"/>
      <c r="BQ61" s="296"/>
      <c r="BR61" s="296"/>
      <c r="BS61" s="296"/>
      <c r="BT61" s="296"/>
      <c r="BU61" s="296"/>
      <c r="BV61" s="298"/>
      <c r="BW61" s="232"/>
      <c r="BX61" s="233"/>
      <c r="BY61" s="233"/>
      <c r="BZ61" s="233"/>
      <c r="CA61" s="233"/>
      <c r="CB61" s="233"/>
      <c r="CC61" s="233"/>
      <c r="CD61" s="233"/>
      <c r="CE61" s="233"/>
      <c r="CF61" s="233"/>
      <c r="CG61" s="233"/>
      <c r="CH61" s="233"/>
      <c r="CI61" s="233"/>
      <c r="CJ61" s="233"/>
      <c r="CK61" s="233"/>
      <c r="CL61" s="233"/>
      <c r="CM61" s="233"/>
      <c r="CN61" s="234"/>
      <c r="CO61" s="105"/>
      <c r="CP61" s="266"/>
      <c r="CQ61" s="267"/>
      <c r="CR61" s="268"/>
      <c r="CS61" s="316" t="str">
        <f>IF(CP58=0,"",100*CP61/CP58)</f>
        <v/>
      </c>
      <c r="CT61" s="144" t="str">
        <f t="shared" si="20"/>
        <v/>
      </c>
      <c r="CU61" s="158">
        <f t="shared" si="21"/>
        <v>0</v>
      </c>
      <c r="CV61" s="107" t="str">
        <f t="shared" si="60"/>
        <v/>
      </c>
      <c r="CW61" s="93" t="str">
        <f t="shared" si="61"/>
        <v/>
      </c>
      <c r="CX61" s="94" t="str">
        <f t="shared" si="62"/>
        <v/>
      </c>
      <c r="CY61" s="94" t="str">
        <f t="shared" si="63"/>
        <v/>
      </c>
      <c r="CZ61" s="94" t="str">
        <f t="shared" si="64"/>
        <v/>
      </c>
      <c r="DA61" s="94" t="str">
        <f t="shared" si="65"/>
        <v/>
      </c>
      <c r="DB61" s="94" t="str">
        <f t="shared" si="66"/>
        <v/>
      </c>
      <c r="DC61" s="108" t="str">
        <f t="shared" si="67"/>
        <v/>
      </c>
      <c r="DD61" s="108" t="str">
        <f t="shared" si="68"/>
        <v/>
      </c>
      <c r="DE61" s="108" t="str">
        <f t="shared" si="69"/>
        <v/>
      </c>
      <c r="DF61" s="108" t="str">
        <f t="shared" si="70"/>
        <v/>
      </c>
      <c r="DG61" s="94" t="str">
        <f t="shared" si="71"/>
        <v/>
      </c>
      <c r="DH61" s="94" t="str">
        <f t="shared" si="72"/>
        <v/>
      </c>
      <c r="DI61" s="94" t="str">
        <f t="shared" si="73"/>
        <v/>
      </c>
      <c r="DJ61" s="94" t="str">
        <f t="shared" si="74"/>
        <v/>
      </c>
      <c r="DK61" s="94" t="str">
        <f t="shared" si="75"/>
        <v/>
      </c>
      <c r="DL61" s="93" t="str">
        <f t="shared" si="76"/>
        <v/>
      </c>
      <c r="DM61" s="109" t="str">
        <f t="shared" si="77"/>
        <v/>
      </c>
      <c r="DN61" s="107" t="str">
        <f t="shared" si="97"/>
        <v/>
      </c>
      <c r="DO61" s="93" t="str">
        <f t="shared" si="97"/>
        <v/>
      </c>
      <c r="DP61" s="94" t="str">
        <f t="shared" si="97"/>
        <v/>
      </c>
      <c r="DQ61" s="94" t="str">
        <f t="shared" si="97"/>
        <v/>
      </c>
      <c r="DR61" s="94" t="str">
        <f t="shared" si="79"/>
        <v/>
      </c>
      <c r="DS61" s="94" t="str">
        <f t="shared" si="80"/>
        <v/>
      </c>
      <c r="DT61" s="94" t="str">
        <f t="shared" si="81"/>
        <v/>
      </c>
      <c r="DU61" s="108" t="str">
        <f t="shared" si="82"/>
        <v/>
      </c>
      <c r="DV61" s="108" t="str">
        <f t="shared" si="83"/>
        <v/>
      </c>
      <c r="DW61" s="108" t="str">
        <f t="shared" si="84"/>
        <v/>
      </c>
      <c r="DX61" s="108" t="str">
        <f t="shared" si="85"/>
        <v/>
      </c>
      <c r="DY61" s="94" t="str">
        <f t="shared" si="86"/>
        <v/>
      </c>
      <c r="DZ61" s="94" t="str">
        <f t="shared" si="87"/>
        <v/>
      </c>
      <c r="EA61" s="94" t="str">
        <f t="shared" si="88"/>
        <v/>
      </c>
      <c r="EB61" s="94" t="str">
        <f t="shared" si="89"/>
        <v/>
      </c>
      <c r="EC61" s="94" t="str">
        <f t="shared" si="90"/>
        <v/>
      </c>
      <c r="ED61" s="93" t="str">
        <f t="shared" si="91"/>
        <v/>
      </c>
      <c r="EE61" s="109" t="str">
        <f t="shared" si="92"/>
        <v/>
      </c>
      <c r="EF61" s="209"/>
      <c r="EG61" s="210"/>
      <c r="EH61" s="209"/>
      <c r="EI61" s="209"/>
      <c r="EJ61" s="209"/>
      <c r="EK61" s="209"/>
      <c r="EL61" s="209"/>
      <c r="EM61" s="209"/>
      <c r="EN61" s="208"/>
      <c r="EO61" s="208"/>
    </row>
    <row r="62" spans="1:145" s="211" customFormat="1" ht="15.75" hidden="1" customHeight="1">
      <c r="A62" s="159" t="s">
        <v>117</v>
      </c>
      <c r="B62" s="302" t="s">
        <v>96</v>
      </c>
      <c r="C62" s="308"/>
      <c r="D62" s="309"/>
      <c r="E62" s="309"/>
      <c r="F62" s="309"/>
      <c r="G62" s="309"/>
      <c r="H62" s="309"/>
      <c r="I62" s="309"/>
      <c r="J62" s="309"/>
      <c r="K62" s="309"/>
      <c r="L62" s="309"/>
      <c r="M62" s="309"/>
      <c r="N62" s="309"/>
      <c r="O62" s="309"/>
      <c r="P62" s="309"/>
      <c r="Q62" s="309"/>
      <c r="R62" s="309"/>
      <c r="S62" s="309"/>
      <c r="T62" s="310"/>
      <c r="U62" s="295"/>
      <c r="V62" s="296"/>
      <c r="W62" s="296"/>
      <c r="X62" s="296"/>
      <c r="Y62" s="296"/>
      <c r="Z62" s="296"/>
      <c r="AA62" s="296"/>
      <c r="AB62" s="296"/>
      <c r="AC62" s="296"/>
      <c r="AD62" s="295"/>
      <c r="AE62" s="295"/>
      <c r="AF62" s="295"/>
      <c r="AG62" s="295"/>
      <c r="AH62" s="296"/>
      <c r="AI62" s="331"/>
      <c r="AJ62" s="296"/>
      <c r="AK62" s="296"/>
      <c r="AL62" s="298"/>
      <c r="AM62" s="295"/>
      <c r="AN62" s="296"/>
      <c r="AO62" s="296"/>
      <c r="AP62" s="296"/>
      <c r="AQ62" s="296"/>
      <c r="AR62" s="296"/>
      <c r="AS62" s="296"/>
      <c r="AT62" s="296"/>
      <c r="AU62" s="296"/>
      <c r="AV62" s="296"/>
      <c r="AW62" s="296"/>
      <c r="AX62" s="297"/>
      <c r="AY62" s="296"/>
      <c r="AZ62" s="297"/>
      <c r="BA62" s="296"/>
      <c r="BB62" s="296"/>
      <c r="BC62" s="296"/>
      <c r="BD62" s="298"/>
      <c r="BE62" s="295"/>
      <c r="BF62" s="296"/>
      <c r="BG62" s="296"/>
      <c r="BH62" s="296"/>
      <c r="BI62" s="296"/>
      <c r="BJ62" s="296"/>
      <c r="BK62" s="296"/>
      <c r="BL62" s="296"/>
      <c r="BM62" s="296"/>
      <c r="BN62" s="296"/>
      <c r="BO62" s="296"/>
      <c r="BP62" s="296"/>
      <c r="BQ62" s="296"/>
      <c r="BR62" s="296"/>
      <c r="BS62" s="296"/>
      <c r="BT62" s="296"/>
      <c r="BU62" s="296"/>
      <c r="BV62" s="298"/>
      <c r="BW62" s="232"/>
      <c r="BX62" s="233"/>
      <c r="BY62" s="233"/>
      <c r="BZ62" s="233"/>
      <c r="CA62" s="233"/>
      <c r="CB62" s="233"/>
      <c r="CC62" s="233"/>
      <c r="CD62" s="233"/>
      <c r="CE62" s="233"/>
      <c r="CF62" s="233"/>
      <c r="CG62" s="233"/>
      <c r="CH62" s="233"/>
      <c r="CI62" s="233"/>
      <c r="CJ62" s="233"/>
      <c r="CK62" s="233"/>
      <c r="CL62" s="233"/>
      <c r="CM62" s="233"/>
      <c r="CN62" s="234"/>
      <c r="CO62" s="105"/>
      <c r="CP62" s="266"/>
      <c r="CQ62" s="267"/>
      <c r="CR62" s="268"/>
      <c r="CS62" s="316" t="str">
        <f>IF(CP58=0,"",100*CP62/CP58)</f>
        <v/>
      </c>
      <c r="CT62" s="144" t="str">
        <f t="shared" si="20"/>
        <v/>
      </c>
      <c r="CU62" s="158">
        <f t="shared" si="21"/>
        <v>0</v>
      </c>
      <c r="CV62" s="107" t="str">
        <f t="shared" si="60"/>
        <v/>
      </c>
      <c r="CW62" s="93" t="str">
        <f t="shared" si="61"/>
        <v/>
      </c>
      <c r="CX62" s="94" t="str">
        <f t="shared" si="62"/>
        <v/>
      </c>
      <c r="CY62" s="94" t="str">
        <f t="shared" si="63"/>
        <v/>
      </c>
      <c r="CZ62" s="94" t="str">
        <f t="shared" si="64"/>
        <v/>
      </c>
      <c r="DA62" s="94" t="str">
        <f t="shared" si="65"/>
        <v/>
      </c>
      <c r="DB62" s="94" t="str">
        <f t="shared" si="66"/>
        <v/>
      </c>
      <c r="DC62" s="108" t="str">
        <f t="shared" si="67"/>
        <v/>
      </c>
      <c r="DD62" s="108" t="str">
        <f t="shared" si="68"/>
        <v/>
      </c>
      <c r="DE62" s="108" t="str">
        <f t="shared" si="69"/>
        <v/>
      </c>
      <c r="DF62" s="108" t="str">
        <f t="shared" si="70"/>
        <v/>
      </c>
      <c r="DG62" s="94" t="str">
        <f t="shared" si="71"/>
        <v/>
      </c>
      <c r="DH62" s="94" t="str">
        <f t="shared" si="72"/>
        <v/>
      </c>
      <c r="DI62" s="94" t="str">
        <f t="shared" si="73"/>
        <v/>
      </c>
      <c r="DJ62" s="94" t="str">
        <f t="shared" si="74"/>
        <v/>
      </c>
      <c r="DK62" s="94" t="str">
        <f t="shared" si="75"/>
        <v/>
      </c>
      <c r="DL62" s="93" t="str">
        <f t="shared" si="76"/>
        <v/>
      </c>
      <c r="DM62" s="109" t="str">
        <f t="shared" si="77"/>
        <v/>
      </c>
      <c r="DN62" s="107" t="str">
        <f t="shared" si="97"/>
        <v/>
      </c>
      <c r="DO62" s="93" t="str">
        <f t="shared" si="97"/>
        <v/>
      </c>
      <c r="DP62" s="94" t="str">
        <f t="shared" si="97"/>
        <v/>
      </c>
      <c r="DQ62" s="94" t="str">
        <f t="shared" si="97"/>
        <v/>
      </c>
      <c r="DR62" s="94" t="str">
        <f t="shared" si="79"/>
        <v/>
      </c>
      <c r="DS62" s="94" t="str">
        <f t="shared" si="80"/>
        <v/>
      </c>
      <c r="DT62" s="94" t="str">
        <f t="shared" si="81"/>
        <v/>
      </c>
      <c r="DU62" s="108" t="str">
        <f t="shared" si="82"/>
        <v/>
      </c>
      <c r="DV62" s="108" t="str">
        <f t="shared" si="83"/>
        <v/>
      </c>
      <c r="DW62" s="108" t="str">
        <f t="shared" si="84"/>
        <v/>
      </c>
      <c r="DX62" s="108" t="str">
        <f t="shared" si="85"/>
        <v/>
      </c>
      <c r="DY62" s="94" t="str">
        <f t="shared" si="86"/>
        <v/>
      </c>
      <c r="DZ62" s="94" t="str">
        <f t="shared" si="87"/>
        <v/>
      </c>
      <c r="EA62" s="94" t="str">
        <f t="shared" si="88"/>
        <v/>
      </c>
      <c r="EB62" s="94" t="str">
        <f t="shared" si="89"/>
        <v/>
      </c>
      <c r="EC62" s="94" t="str">
        <f t="shared" si="90"/>
        <v/>
      </c>
      <c r="ED62" s="93" t="str">
        <f t="shared" si="91"/>
        <v/>
      </c>
      <c r="EE62" s="109" t="str">
        <f t="shared" si="92"/>
        <v/>
      </c>
      <c r="EF62" s="209"/>
      <c r="EG62" s="210"/>
      <c r="EH62" s="209"/>
      <c r="EI62" s="209"/>
      <c r="EJ62" s="209"/>
      <c r="EK62" s="209"/>
      <c r="EL62" s="209"/>
      <c r="EM62" s="209"/>
      <c r="EN62" s="208"/>
      <c r="EO62" s="208"/>
    </row>
    <row r="63" spans="1:145" s="211" customFormat="1" ht="15.75" hidden="1" customHeight="1">
      <c r="A63" s="159" t="s">
        <v>118</v>
      </c>
      <c r="B63" s="302" t="s">
        <v>96</v>
      </c>
      <c r="C63" s="308"/>
      <c r="D63" s="309"/>
      <c r="E63" s="309"/>
      <c r="F63" s="309"/>
      <c r="G63" s="309"/>
      <c r="H63" s="309"/>
      <c r="I63" s="309"/>
      <c r="J63" s="309"/>
      <c r="K63" s="309"/>
      <c r="L63" s="309"/>
      <c r="M63" s="309"/>
      <c r="N63" s="309"/>
      <c r="O63" s="309"/>
      <c r="P63" s="309"/>
      <c r="Q63" s="309"/>
      <c r="R63" s="309"/>
      <c r="S63" s="309"/>
      <c r="T63" s="310"/>
      <c r="U63" s="295"/>
      <c r="V63" s="296"/>
      <c r="W63" s="296"/>
      <c r="X63" s="296"/>
      <c r="Y63" s="296"/>
      <c r="Z63" s="296"/>
      <c r="AA63" s="296"/>
      <c r="AB63" s="296"/>
      <c r="AC63" s="296"/>
      <c r="AD63" s="295"/>
      <c r="AE63" s="295"/>
      <c r="AF63" s="295"/>
      <c r="AG63" s="295"/>
      <c r="AH63" s="296"/>
      <c r="AI63" s="331"/>
      <c r="AJ63" s="296"/>
      <c r="AK63" s="296"/>
      <c r="AL63" s="298"/>
      <c r="AM63" s="295"/>
      <c r="AN63" s="296"/>
      <c r="AO63" s="296"/>
      <c r="AP63" s="296"/>
      <c r="AQ63" s="296"/>
      <c r="AR63" s="296"/>
      <c r="AS63" s="296"/>
      <c r="AT63" s="296"/>
      <c r="AU63" s="296"/>
      <c r="AV63" s="296"/>
      <c r="AW63" s="296"/>
      <c r="AX63" s="297"/>
      <c r="AY63" s="296"/>
      <c r="AZ63" s="297"/>
      <c r="BA63" s="296"/>
      <c r="BB63" s="296"/>
      <c r="BC63" s="296"/>
      <c r="BD63" s="298"/>
      <c r="BE63" s="295"/>
      <c r="BF63" s="296"/>
      <c r="BG63" s="296"/>
      <c r="BH63" s="296"/>
      <c r="BI63" s="296"/>
      <c r="BJ63" s="296"/>
      <c r="BK63" s="296"/>
      <c r="BL63" s="296"/>
      <c r="BM63" s="296"/>
      <c r="BN63" s="296"/>
      <c r="BO63" s="296"/>
      <c r="BP63" s="296"/>
      <c r="BQ63" s="296"/>
      <c r="BR63" s="296"/>
      <c r="BS63" s="296"/>
      <c r="BT63" s="296"/>
      <c r="BU63" s="296"/>
      <c r="BV63" s="298"/>
      <c r="BW63" s="232"/>
      <c r="BX63" s="233"/>
      <c r="BY63" s="233"/>
      <c r="BZ63" s="233"/>
      <c r="CA63" s="233"/>
      <c r="CB63" s="233"/>
      <c r="CC63" s="233"/>
      <c r="CD63" s="233"/>
      <c r="CE63" s="233"/>
      <c r="CF63" s="233"/>
      <c r="CG63" s="233"/>
      <c r="CH63" s="233"/>
      <c r="CI63" s="233"/>
      <c r="CJ63" s="233"/>
      <c r="CK63" s="233"/>
      <c r="CL63" s="233"/>
      <c r="CM63" s="233"/>
      <c r="CN63" s="234"/>
      <c r="CO63" s="105"/>
      <c r="CP63" s="266"/>
      <c r="CQ63" s="267"/>
      <c r="CR63" s="268"/>
      <c r="CS63" s="316" t="str">
        <f>IF(CP58=0,"",100*CP63/CP58)</f>
        <v/>
      </c>
      <c r="CT63" s="144" t="str">
        <f t="shared" si="20"/>
        <v/>
      </c>
      <c r="CU63" s="158">
        <f t="shared" si="21"/>
        <v>0</v>
      </c>
      <c r="CV63" s="107" t="str">
        <f t="shared" si="60"/>
        <v/>
      </c>
      <c r="CW63" s="93" t="str">
        <f t="shared" si="61"/>
        <v/>
      </c>
      <c r="CX63" s="94" t="str">
        <f t="shared" si="62"/>
        <v/>
      </c>
      <c r="CY63" s="94" t="str">
        <f t="shared" si="63"/>
        <v/>
      </c>
      <c r="CZ63" s="94" t="str">
        <f t="shared" si="64"/>
        <v/>
      </c>
      <c r="DA63" s="94" t="str">
        <f t="shared" si="65"/>
        <v/>
      </c>
      <c r="DB63" s="94" t="str">
        <f t="shared" si="66"/>
        <v/>
      </c>
      <c r="DC63" s="108" t="str">
        <f t="shared" si="67"/>
        <v/>
      </c>
      <c r="DD63" s="108" t="str">
        <f t="shared" si="68"/>
        <v/>
      </c>
      <c r="DE63" s="108" t="str">
        <f t="shared" si="69"/>
        <v/>
      </c>
      <c r="DF63" s="108" t="str">
        <f t="shared" si="70"/>
        <v/>
      </c>
      <c r="DG63" s="94" t="str">
        <f t="shared" si="71"/>
        <v/>
      </c>
      <c r="DH63" s="94" t="str">
        <f t="shared" si="72"/>
        <v/>
      </c>
      <c r="DI63" s="94" t="str">
        <f t="shared" si="73"/>
        <v/>
      </c>
      <c r="DJ63" s="94" t="str">
        <f t="shared" si="74"/>
        <v/>
      </c>
      <c r="DK63" s="94" t="str">
        <f t="shared" si="75"/>
        <v/>
      </c>
      <c r="DL63" s="93" t="str">
        <f t="shared" si="76"/>
        <v/>
      </c>
      <c r="DM63" s="109" t="str">
        <f t="shared" si="77"/>
        <v/>
      </c>
      <c r="DN63" s="107" t="str">
        <f t="shared" si="97"/>
        <v/>
      </c>
      <c r="DO63" s="93" t="str">
        <f t="shared" si="97"/>
        <v/>
      </c>
      <c r="DP63" s="94" t="str">
        <f t="shared" si="97"/>
        <v/>
      </c>
      <c r="DQ63" s="94" t="str">
        <f t="shared" si="97"/>
        <v/>
      </c>
      <c r="DR63" s="94" t="str">
        <f t="shared" si="79"/>
        <v/>
      </c>
      <c r="DS63" s="94" t="str">
        <f t="shared" si="80"/>
        <v/>
      </c>
      <c r="DT63" s="94" t="str">
        <f t="shared" si="81"/>
        <v/>
      </c>
      <c r="DU63" s="108" t="str">
        <f t="shared" si="82"/>
        <v/>
      </c>
      <c r="DV63" s="108" t="str">
        <f t="shared" si="83"/>
        <v/>
      </c>
      <c r="DW63" s="108" t="str">
        <f t="shared" si="84"/>
        <v/>
      </c>
      <c r="DX63" s="108" t="str">
        <f t="shared" si="85"/>
        <v/>
      </c>
      <c r="DY63" s="94" t="str">
        <f t="shared" si="86"/>
        <v/>
      </c>
      <c r="DZ63" s="94" t="str">
        <f t="shared" si="87"/>
        <v/>
      </c>
      <c r="EA63" s="94" t="str">
        <f t="shared" si="88"/>
        <v/>
      </c>
      <c r="EB63" s="94" t="str">
        <f t="shared" si="89"/>
        <v/>
      </c>
      <c r="EC63" s="94" t="str">
        <f t="shared" si="90"/>
        <v/>
      </c>
      <c r="ED63" s="93" t="str">
        <f t="shared" si="91"/>
        <v/>
      </c>
      <c r="EE63" s="109" t="str">
        <f t="shared" si="92"/>
        <v/>
      </c>
      <c r="EF63" s="209"/>
      <c r="EG63" s="210"/>
      <c r="EH63" s="209"/>
      <c r="EI63" s="209"/>
      <c r="EJ63" s="209"/>
      <c r="EK63" s="209"/>
      <c r="EL63" s="209"/>
      <c r="EM63" s="209"/>
      <c r="EN63" s="208"/>
      <c r="EO63" s="208"/>
    </row>
    <row r="64" spans="1:145" s="211" customFormat="1" ht="15.75" hidden="1" customHeight="1">
      <c r="A64" s="159" t="s">
        <v>119</v>
      </c>
      <c r="B64" s="302" t="s">
        <v>96</v>
      </c>
      <c r="C64" s="308"/>
      <c r="D64" s="309"/>
      <c r="E64" s="309"/>
      <c r="F64" s="309"/>
      <c r="G64" s="309"/>
      <c r="H64" s="309"/>
      <c r="I64" s="309"/>
      <c r="J64" s="309"/>
      <c r="K64" s="309"/>
      <c r="L64" s="309"/>
      <c r="M64" s="309"/>
      <c r="N64" s="309"/>
      <c r="O64" s="309"/>
      <c r="P64" s="309"/>
      <c r="Q64" s="309"/>
      <c r="R64" s="309"/>
      <c r="S64" s="309"/>
      <c r="T64" s="310"/>
      <c r="U64" s="295"/>
      <c r="V64" s="296"/>
      <c r="W64" s="296"/>
      <c r="X64" s="296"/>
      <c r="Y64" s="296"/>
      <c r="Z64" s="296"/>
      <c r="AA64" s="296"/>
      <c r="AB64" s="296"/>
      <c r="AC64" s="296"/>
      <c r="AD64" s="295"/>
      <c r="AE64" s="295"/>
      <c r="AF64" s="295"/>
      <c r="AG64" s="295"/>
      <c r="AH64" s="296"/>
      <c r="AI64" s="331"/>
      <c r="AJ64" s="296"/>
      <c r="AK64" s="296"/>
      <c r="AL64" s="298"/>
      <c r="AM64" s="295"/>
      <c r="AN64" s="296"/>
      <c r="AO64" s="296"/>
      <c r="AP64" s="296"/>
      <c r="AQ64" s="296"/>
      <c r="AR64" s="296"/>
      <c r="AS64" s="296"/>
      <c r="AT64" s="296"/>
      <c r="AU64" s="296"/>
      <c r="AV64" s="296"/>
      <c r="AW64" s="296"/>
      <c r="AX64" s="297"/>
      <c r="AY64" s="296"/>
      <c r="AZ64" s="297"/>
      <c r="BA64" s="296"/>
      <c r="BB64" s="296"/>
      <c r="BC64" s="296"/>
      <c r="BD64" s="298"/>
      <c r="BE64" s="295"/>
      <c r="BF64" s="296"/>
      <c r="BG64" s="296"/>
      <c r="BH64" s="296"/>
      <c r="BI64" s="296"/>
      <c r="BJ64" s="296"/>
      <c r="BK64" s="296"/>
      <c r="BL64" s="296"/>
      <c r="BM64" s="296"/>
      <c r="BN64" s="296"/>
      <c r="BO64" s="296"/>
      <c r="BP64" s="296"/>
      <c r="BQ64" s="296"/>
      <c r="BR64" s="296"/>
      <c r="BS64" s="296"/>
      <c r="BT64" s="296"/>
      <c r="BU64" s="296"/>
      <c r="BV64" s="298"/>
      <c r="BW64" s="232"/>
      <c r="BX64" s="233"/>
      <c r="BY64" s="233"/>
      <c r="BZ64" s="233"/>
      <c r="CA64" s="233"/>
      <c r="CB64" s="233"/>
      <c r="CC64" s="233"/>
      <c r="CD64" s="233"/>
      <c r="CE64" s="233"/>
      <c r="CF64" s="233"/>
      <c r="CG64" s="233"/>
      <c r="CH64" s="233"/>
      <c r="CI64" s="233"/>
      <c r="CJ64" s="233"/>
      <c r="CK64" s="233"/>
      <c r="CL64" s="233"/>
      <c r="CM64" s="233"/>
      <c r="CN64" s="234"/>
      <c r="CO64" s="105"/>
      <c r="CP64" s="266"/>
      <c r="CQ64" s="267"/>
      <c r="CR64" s="268"/>
      <c r="CS64" s="316" t="str">
        <f>IF(CP58=0,"",100*CP64/CP58)</f>
        <v/>
      </c>
      <c r="CT64" s="144" t="str">
        <f t="shared" si="20"/>
        <v/>
      </c>
      <c r="CU64" s="158">
        <f t="shared" si="21"/>
        <v>0</v>
      </c>
      <c r="CV64" s="107" t="str">
        <f t="shared" si="60"/>
        <v/>
      </c>
      <c r="CW64" s="93" t="str">
        <f t="shared" si="61"/>
        <v/>
      </c>
      <c r="CX64" s="94" t="str">
        <f t="shared" si="62"/>
        <v/>
      </c>
      <c r="CY64" s="94" t="str">
        <f t="shared" si="63"/>
        <v/>
      </c>
      <c r="CZ64" s="94" t="str">
        <f t="shared" si="64"/>
        <v/>
      </c>
      <c r="DA64" s="94" t="str">
        <f t="shared" si="65"/>
        <v/>
      </c>
      <c r="DB64" s="94" t="str">
        <f t="shared" si="66"/>
        <v/>
      </c>
      <c r="DC64" s="108" t="str">
        <f t="shared" si="67"/>
        <v/>
      </c>
      <c r="DD64" s="108" t="str">
        <f t="shared" si="68"/>
        <v/>
      </c>
      <c r="DE64" s="108" t="str">
        <f t="shared" si="69"/>
        <v/>
      </c>
      <c r="DF64" s="108" t="str">
        <f t="shared" si="70"/>
        <v/>
      </c>
      <c r="DG64" s="94" t="str">
        <f t="shared" si="71"/>
        <v/>
      </c>
      <c r="DH64" s="94" t="str">
        <f t="shared" si="72"/>
        <v/>
      </c>
      <c r="DI64" s="94" t="str">
        <f t="shared" si="73"/>
        <v/>
      </c>
      <c r="DJ64" s="94" t="str">
        <f t="shared" si="74"/>
        <v/>
      </c>
      <c r="DK64" s="94" t="str">
        <f t="shared" si="75"/>
        <v/>
      </c>
      <c r="DL64" s="93" t="str">
        <f t="shared" si="76"/>
        <v/>
      </c>
      <c r="DM64" s="109" t="str">
        <f t="shared" si="77"/>
        <v/>
      </c>
      <c r="DN64" s="107" t="str">
        <f t="shared" si="97"/>
        <v/>
      </c>
      <c r="DO64" s="93" t="str">
        <f t="shared" si="97"/>
        <v/>
      </c>
      <c r="DP64" s="94" t="str">
        <f t="shared" si="97"/>
        <v/>
      </c>
      <c r="DQ64" s="94" t="str">
        <f t="shared" si="97"/>
        <v/>
      </c>
      <c r="DR64" s="94" t="str">
        <f t="shared" si="79"/>
        <v/>
      </c>
      <c r="DS64" s="94" t="str">
        <f t="shared" si="80"/>
        <v/>
      </c>
      <c r="DT64" s="94" t="str">
        <f t="shared" si="81"/>
        <v/>
      </c>
      <c r="DU64" s="108" t="str">
        <f t="shared" si="82"/>
        <v/>
      </c>
      <c r="DV64" s="108" t="str">
        <f t="shared" si="83"/>
        <v/>
      </c>
      <c r="DW64" s="108" t="str">
        <f t="shared" si="84"/>
        <v/>
      </c>
      <c r="DX64" s="108" t="str">
        <f t="shared" si="85"/>
        <v/>
      </c>
      <c r="DY64" s="94" t="str">
        <f t="shared" si="86"/>
        <v/>
      </c>
      <c r="DZ64" s="94" t="str">
        <f t="shared" si="87"/>
        <v/>
      </c>
      <c r="EA64" s="94" t="str">
        <f t="shared" si="88"/>
        <v/>
      </c>
      <c r="EB64" s="94" t="str">
        <f t="shared" si="89"/>
        <v/>
      </c>
      <c r="EC64" s="94" t="str">
        <f t="shared" si="90"/>
        <v/>
      </c>
      <c r="ED64" s="93" t="str">
        <f t="shared" si="91"/>
        <v/>
      </c>
      <c r="EE64" s="109" t="str">
        <f t="shared" si="92"/>
        <v/>
      </c>
      <c r="EF64" s="209"/>
      <c r="EG64" s="210"/>
      <c r="EH64" s="209"/>
      <c r="EI64" s="209"/>
      <c r="EJ64" s="209"/>
      <c r="EK64" s="209"/>
      <c r="EL64" s="209"/>
      <c r="EM64" s="209"/>
      <c r="EN64" s="208"/>
      <c r="EO64" s="208"/>
    </row>
    <row r="65" spans="1:145" s="211" customFormat="1" ht="15.75" hidden="1" customHeight="1">
      <c r="A65" s="115" t="s">
        <v>120</v>
      </c>
      <c r="B65" s="317" t="s">
        <v>96</v>
      </c>
      <c r="C65" s="318">
        <f>SUM(C58,C60,-C61,-C62,-C63,C64)</f>
        <v>0</v>
      </c>
      <c r="D65" s="318" t="str">
        <f t="shared" ref="D65:R65" si="101">IF(D58="","",SUM(D58,D60,-D61,-D62,-D63,D64))</f>
        <v/>
      </c>
      <c r="E65" s="319" t="str">
        <f t="shared" si="101"/>
        <v/>
      </c>
      <c r="F65" s="319" t="str">
        <f t="shared" si="101"/>
        <v/>
      </c>
      <c r="G65" s="319" t="str">
        <f t="shared" si="101"/>
        <v/>
      </c>
      <c r="H65" s="319" t="str">
        <f t="shared" si="101"/>
        <v/>
      </c>
      <c r="I65" s="319" t="str">
        <f t="shared" si="101"/>
        <v/>
      </c>
      <c r="J65" s="319" t="str">
        <f t="shared" si="101"/>
        <v/>
      </c>
      <c r="K65" s="319" t="str">
        <f t="shared" si="101"/>
        <v/>
      </c>
      <c r="L65" s="319" t="str">
        <f t="shared" si="101"/>
        <v/>
      </c>
      <c r="M65" s="319" t="str">
        <f t="shared" si="101"/>
        <v/>
      </c>
      <c r="N65" s="319" t="str">
        <f t="shared" si="101"/>
        <v/>
      </c>
      <c r="O65" s="319" t="str">
        <f t="shared" si="101"/>
        <v/>
      </c>
      <c r="P65" s="319" t="str">
        <f t="shared" si="101"/>
        <v/>
      </c>
      <c r="Q65" s="319" t="str">
        <f t="shared" si="101"/>
        <v/>
      </c>
      <c r="R65" s="319" t="str">
        <f t="shared" si="101"/>
        <v/>
      </c>
      <c r="S65" s="319"/>
      <c r="T65" s="319" t="str">
        <f>IF(T58="","",SUM(T58,T60,-T61,-T62,-T63,T64))</f>
        <v/>
      </c>
      <c r="U65" s="319" t="str">
        <f>IF(U58="","",SUM(U58,U60,-U61,-U62,-U63,U64))</f>
        <v/>
      </c>
      <c r="V65" s="319"/>
      <c r="W65" s="319"/>
      <c r="X65" s="319"/>
      <c r="Y65" s="319"/>
      <c r="Z65" s="319"/>
      <c r="AA65" s="319"/>
      <c r="AB65" s="319"/>
      <c r="AC65" s="319"/>
      <c r="AD65" s="318"/>
      <c r="AE65" s="318"/>
      <c r="AF65" s="318"/>
      <c r="AG65" s="318"/>
      <c r="AH65" s="319"/>
      <c r="AI65" s="332"/>
      <c r="AJ65" s="319"/>
      <c r="AK65" s="319"/>
      <c r="AL65" s="321"/>
      <c r="AM65" s="318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20"/>
      <c r="AY65" s="319"/>
      <c r="AZ65" s="320"/>
      <c r="BA65" s="319"/>
      <c r="BB65" s="319"/>
      <c r="BC65" s="319"/>
      <c r="BD65" s="321"/>
      <c r="BE65" s="318"/>
      <c r="BF65" s="319"/>
      <c r="BG65" s="319"/>
      <c r="BH65" s="319"/>
      <c r="BI65" s="319"/>
      <c r="BJ65" s="319"/>
      <c r="BK65" s="319"/>
      <c r="BL65" s="319"/>
      <c r="BM65" s="319"/>
      <c r="BN65" s="319"/>
      <c r="BO65" s="319"/>
      <c r="BP65" s="319"/>
      <c r="BQ65" s="319"/>
      <c r="BR65" s="319"/>
      <c r="BS65" s="319"/>
      <c r="BT65" s="319"/>
      <c r="BU65" s="319"/>
      <c r="BV65" s="321"/>
      <c r="BW65" s="318" t="str">
        <f>IF(BW58="","",SUM(BW58,BW60,-BW61,-BW62,-BW63,BW64))</f>
        <v/>
      </c>
      <c r="BX65" s="319" t="str">
        <f>IF(BX58="","",SUM(BX58,BX60,-BX61,-BX62,-BX63,BX64))</f>
        <v/>
      </c>
      <c r="BY65" s="319" t="str">
        <f>IF(BY58="","",SUM(BY58,BY60,-BY61,-BY62,-BY63,BY64))</f>
        <v/>
      </c>
      <c r="BZ65" s="319" t="str">
        <f>IF(BZ58="","",SUM(BZ58,BZ60,-BZ61,-BZ62,-BZ63,BZ64))</f>
        <v/>
      </c>
      <c r="CA65" s="319"/>
      <c r="CB65" s="319"/>
      <c r="CC65" s="319" t="str">
        <f t="shared" ref="CC65:CN65" si="102">IF(CC58="","",SUM(CC58,CC60,-CC61,-CC62,-CC63,CC64))</f>
        <v/>
      </c>
      <c r="CD65" s="319" t="str">
        <f t="shared" si="102"/>
        <v/>
      </c>
      <c r="CE65" s="319" t="str">
        <f t="shared" si="102"/>
        <v/>
      </c>
      <c r="CF65" s="319" t="str">
        <f t="shared" si="102"/>
        <v/>
      </c>
      <c r="CG65" s="319" t="str">
        <f t="shared" si="102"/>
        <v/>
      </c>
      <c r="CH65" s="319" t="str">
        <f t="shared" si="102"/>
        <v/>
      </c>
      <c r="CI65" s="319" t="str">
        <f t="shared" si="102"/>
        <v/>
      </c>
      <c r="CJ65" s="319" t="str">
        <f t="shared" si="102"/>
        <v/>
      </c>
      <c r="CK65" s="319" t="str">
        <f t="shared" si="102"/>
        <v/>
      </c>
      <c r="CL65" s="319" t="str">
        <f t="shared" si="102"/>
        <v/>
      </c>
      <c r="CM65" s="319" t="str">
        <f t="shared" si="102"/>
        <v/>
      </c>
      <c r="CN65" s="319" t="str">
        <f t="shared" si="102"/>
        <v/>
      </c>
      <c r="CO65" s="105"/>
      <c r="CP65" s="322" t="str">
        <f>IF(CP58="","",CP58+SUM(CP60,CP64)-SUM(CP61:CP63))</f>
        <v/>
      </c>
      <c r="CQ65" s="247"/>
      <c r="CR65" s="248"/>
      <c r="CS65" s="323" t="str">
        <f>IF(CP58=0,"",100*CP65/CP58)</f>
        <v/>
      </c>
      <c r="CT65" s="144" t="str">
        <f t="shared" si="20"/>
        <v/>
      </c>
      <c r="CU65" s="158">
        <f t="shared" si="21"/>
        <v>1</v>
      </c>
      <c r="CV65" s="107" t="str">
        <f t="shared" si="60"/>
        <v/>
      </c>
      <c r="CW65" s="93" t="str">
        <f t="shared" si="61"/>
        <v/>
      </c>
      <c r="CX65" s="94" t="str">
        <f t="shared" si="62"/>
        <v/>
      </c>
      <c r="CY65" s="94" t="str">
        <f t="shared" si="63"/>
        <v/>
      </c>
      <c r="CZ65" s="94" t="str">
        <f t="shared" si="64"/>
        <v/>
      </c>
      <c r="DA65" s="94" t="str">
        <f t="shared" si="65"/>
        <v/>
      </c>
      <c r="DB65" s="94" t="str">
        <f t="shared" si="66"/>
        <v/>
      </c>
      <c r="DC65" s="108" t="str">
        <f t="shared" si="67"/>
        <v/>
      </c>
      <c r="DD65" s="108" t="str">
        <f t="shared" si="68"/>
        <v/>
      </c>
      <c r="DE65" s="108" t="str">
        <f t="shared" si="69"/>
        <v/>
      </c>
      <c r="DF65" s="108" t="str">
        <f t="shared" si="70"/>
        <v/>
      </c>
      <c r="DG65" s="94" t="str">
        <f t="shared" si="71"/>
        <v/>
      </c>
      <c r="DH65" s="94" t="str">
        <f t="shared" si="72"/>
        <v/>
      </c>
      <c r="DI65" s="94" t="str">
        <f t="shared" si="73"/>
        <v/>
      </c>
      <c r="DJ65" s="94" t="str">
        <f t="shared" si="74"/>
        <v/>
      </c>
      <c r="DK65" s="94" t="str">
        <f t="shared" si="75"/>
        <v/>
      </c>
      <c r="DL65" s="93" t="str">
        <f t="shared" si="76"/>
        <v/>
      </c>
      <c r="DM65" s="109" t="str">
        <f t="shared" si="77"/>
        <v/>
      </c>
      <c r="DN65" s="107" t="str">
        <f t="shared" si="97"/>
        <v/>
      </c>
      <c r="DO65" s="93" t="str">
        <f t="shared" si="97"/>
        <v/>
      </c>
      <c r="DP65" s="94" t="str">
        <f t="shared" si="97"/>
        <v/>
      </c>
      <c r="DQ65" s="94" t="str">
        <f t="shared" si="97"/>
        <v/>
      </c>
      <c r="DR65" s="94" t="str">
        <f t="shared" si="79"/>
        <v/>
      </c>
      <c r="DS65" s="94" t="str">
        <f t="shared" si="80"/>
        <v/>
      </c>
      <c r="DT65" s="94" t="str">
        <f t="shared" si="81"/>
        <v/>
      </c>
      <c r="DU65" s="108" t="str">
        <f t="shared" si="82"/>
        <v/>
      </c>
      <c r="DV65" s="108" t="str">
        <f t="shared" si="83"/>
        <v/>
      </c>
      <c r="DW65" s="108" t="str">
        <f t="shared" si="84"/>
        <v/>
      </c>
      <c r="DX65" s="108" t="str">
        <f t="shared" si="85"/>
        <v/>
      </c>
      <c r="DY65" s="94" t="str">
        <f t="shared" si="86"/>
        <v/>
      </c>
      <c r="DZ65" s="94" t="str">
        <f t="shared" si="87"/>
        <v/>
      </c>
      <c r="EA65" s="94" t="str">
        <f t="shared" si="88"/>
        <v/>
      </c>
      <c r="EB65" s="94" t="str">
        <f t="shared" si="89"/>
        <v/>
      </c>
      <c r="EC65" s="94" t="str">
        <f t="shared" si="90"/>
        <v/>
      </c>
      <c r="ED65" s="93" t="str">
        <f t="shared" si="91"/>
        <v/>
      </c>
      <c r="EE65" s="109" t="str">
        <f t="shared" si="92"/>
        <v/>
      </c>
      <c r="EF65" s="209"/>
      <c r="EG65" s="210"/>
      <c r="EH65" s="209"/>
      <c r="EI65" s="209"/>
      <c r="EJ65" s="209"/>
      <c r="EK65" s="209"/>
      <c r="EL65" s="209"/>
      <c r="EM65" s="209"/>
      <c r="EN65" s="208"/>
      <c r="EO65" s="208"/>
    </row>
    <row r="66" spans="1:145" s="211" customFormat="1" ht="15.75" customHeight="1">
      <c r="A66" s="288" t="s">
        <v>122</v>
      </c>
      <c r="B66" s="194" t="str">
        <f>$B$9</f>
        <v>VP</v>
      </c>
      <c r="C66" s="264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>
        <v>0</v>
      </c>
      <c r="M66" s="163">
        <v>0</v>
      </c>
      <c r="N66" s="163">
        <v>0</v>
      </c>
      <c r="O66" s="163">
        <v>0</v>
      </c>
      <c r="P66" s="163">
        <v>0</v>
      </c>
      <c r="Q66" s="163">
        <v>0</v>
      </c>
      <c r="R66" s="163">
        <v>0</v>
      </c>
      <c r="S66" s="163"/>
      <c r="T66" s="164">
        <v>0</v>
      </c>
      <c r="U66" s="266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333">
        <v>0</v>
      </c>
      <c r="AE66" s="333">
        <v>0</v>
      </c>
      <c r="AF66" s="333"/>
      <c r="AG66" s="333">
        <v>0</v>
      </c>
      <c r="AH66" s="267">
        <v>0</v>
      </c>
      <c r="AI66" s="294">
        <v>0</v>
      </c>
      <c r="AJ66" s="267">
        <v>0</v>
      </c>
      <c r="AK66" s="267">
        <v>0</v>
      </c>
      <c r="AL66" s="268">
        <v>0</v>
      </c>
      <c r="AM66" s="295"/>
      <c r="AN66" s="296"/>
      <c r="AO66" s="296"/>
      <c r="AP66" s="296"/>
      <c r="AQ66" s="296"/>
      <c r="AR66" s="296"/>
      <c r="AS66" s="296"/>
      <c r="AT66" s="296"/>
      <c r="AU66" s="296"/>
      <c r="AV66" s="296"/>
      <c r="AW66" s="296"/>
      <c r="AX66" s="297"/>
      <c r="AY66" s="296"/>
      <c r="AZ66" s="297"/>
      <c r="BA66" s="296"/>
      <c r="BB66" s="296"/>
      <c r="BC66" s="296"/>
      <c r="BD66" s="298"/>
      <c r="BE66" s="295"/>
      <c r="BF66" s="296"/>
      <c r="BG66" s="296"/>
      <c r="BH66" s="296"/>
      <c r="BI66" s="296"/>
      <c r="BJ66" s="296"/>
      <c r="BK66" s="296"/>
      <c r="BL66" s="296"/>
      <c r="BM66" s="296"/>
      <c r="BN66" s="296"/>
      <c r="BO66" s="296"/>
      <c r="BP66" s="296"/>
      <c r="BQ66" s="296"/>
      <c r="BR66" s="296"/>
      <c r="BS66" s="296"/>
      <c r="BT66" s="296"/>
      <c r="BU66" s="296"/>
      <c r="BV66" s="298"/>
      <c r="BW66" s="295"/>
      <c r="BX66" s="296"/>
      <c r="BY66" s="296"/>
      <c r="BZ66" s="296"/>
      <c r="CA66" s="296"/>
      <c r="CB66" s="296"/>
      <c r="CC66" s="296"/>
      <c r="CD66" s="299"/>
      <c r="CE66" s="296"/>
      <c r="CF66" s="296"/>
      <c r="CG66" s="296"/>
      <c r="CH66" s="296"/>
      <c r="CI66" s="296"/>
      <c r="CJ66" s="296"/>
      <c r="CK66" s="296"/>
      <c r="CL66" s="296"/>
      <c r="CM66" s="296"/>
      <c r="CN66" s="298"/>
      <c r="CO66" s="105"/>
      <c r="CP66" s="266">
        <v>0</v>
      </c>
      <c r="CQ66" s="266">
        <v>0</v>
      </c>
      <c r="CR66" s="266">
        <v>0</v>
      </c>
      <c r="CS66" s="334" t="str">
        <f>IF(CP70=0,"",100*CP66/CP70)</f>
        <v/>
      </c>
      <c r="CT66" s="144">
        <f t="shared" si="20"/>
        <v>0</v>
      </c>
      <c r="CU66" s="158">
        <f t="shared" si="21"/>
        <v>34</v>
      </c>
      <c r="CV66" s="107" t="str">
        <f t="shared" ref="CV66:CV197" si="103">IF(OR(-FLOOR(((18-COUNT($C66:$T66))/2),1)+CV$5&lt;1,-FLOOR(((18-COUNT($C66:$T66))/2),1)+CV$5&gt;COUNT($C66:$T66)),"",LARGE($C66:$T66,-FLOOR(((18-COUNT($C66:$T66))/2),1)+CV$5))</f>
        <v/>
      </c>
      <c r="CW66" s="93">
        <f t="shared" ref="CW66:CW197" si="104">IF(OR(-FLOOR(((18-COUNT($C66:$T66))/2),1)+CW$5&lt;1,-FLOOR(((18-COUNT($C66:$T66))/2),1)+CW$5&gt;COUNT($C66:$T66)),"",LARGE($C66:$T66,-FLOOR(((18-COUNT($C66:$T66))/2),1)+CW$5))</f>
        <v>0</v>
      </c>
      <c r="CX66" s="94">
        <f t="shared" ref="CX66:CX197" si="105">IF(OR(-FLOOR(((18-COUNT($C66:$T66))/2),1)+CX$5&lt;1,-FLOOR(((18-COUNT($C66:$T66))/2),1)+CX$5&gt;COUNT($C66:$T66)),"",LARGE($C66:$T66,-FLOOR(((18-COUNT($C66:$T66))/2),1)+CX$5))</f>
        <v>0</v>
      </c>
      <c r="CY66" s="94">
        <f t="shared" ref="CY66:CY197" si="106">IF(OR(-FLOOR(((18-COUNT($C66:$T66))/2),1)+CY$5&lt;1,-FLOOR(((18-COUNT($C66:$T66))/2),1)+CY$5&gt;COUNT($C66:$T66)),"",LARGE($C66:$T66,-FLOOR(((18-COUNT($C66:$T66))/2),1)+CY$5))</f>
        <v>0</v>
      </c>
      <c r="CZ66" s="94">
        <f t="shared" ref="CZ66:CZ197" si="107">IF(OR(-FLOOR(((18-COUNT($C66:$T66))/2),1)+CZ$5&lt;1,-FLOOR(((18-COUNT($C66:$T66))/2),1)+CZ$5&gt;COUNT($C66:$T66)),"",LARGE($C66:$T66,-FLOOR(((18-COUNT($C66:$T66))/2),1)+CZ$5))</f>
        <v>0</v>
      </c>
      <c r="DA66" s="94">
        <f t="shared" ref="DA66:DA197" si="108">IF(OR(-FLOOR(((18-COUNT($C66:$T66))/2),1)+DA$5&lt;1,-FLOOR(((18-COUNT($C66:$T66))/2),1)+DA$5&gt;COUNT($C66:$T66)),"",LARGE($C66:$T66,-FLOOR(((18-COUNT($C66:$T66))/2),1)+DA$5))</f>
        <v>0</v>
      </c>
      <c r="DB66" s="94">
        <f t="shared" ref="DB66:DB197" si="109">IF(OR(-FLOOR(((18-COUNT($C66:$T66))/2),1)+DB$5&lt;1,-FLOOR(((18-COUNT($C66:$T66))/2),1)+DB$5&gt;COUNT($C66:$T66)),"",LARGE($C66:$T66,-FLOOR(((18-COUNT($C66:$T66))/2),1)+DB$5))</f>
        <v>0</v>
      </c>
      <c r="DC66" s="108">
        <f t="shared" ref="DC66:DC197" si="110">IF(OR(-FLOOR(((18-COUNT($C66:$T66))/2),1)+DC$5&lt;1,-FLOOR(((18-COUNT($C66:$T66))/2),1)+DC$5&gt;COUNT($C66:$T66)),"",LARGE($C66:$T66,-FLOOR(((18-COUNT($C66:$T66))/2),1)+DC$5))</f>
        <v>0</v>
      </c>
      <c r="DD66" s="108">
        <f t="shared" ref="DD66:DD197" si="111">IF(OR(-FLOOR(((18-COUNT($C66:$T66))/2),1)+DD$5&lt;1,-FLOOR(((18-COUNT($C66:$T66))/2),1)+DD$5&gt;COUNT($C66:$T66)),"",LARGE($C66:$T66,-FLOOR(((18-COUNT($C66:$T66))/2),1)+DD$5))</f>
        <v>0</v>
      </c>
      <c r="DE66" s="108">
        <f t="shared" ref="DE66:DE197" si="112">IF(OR(-FLOOR(((18-COUNT($C66:$T66))/2),1)+DE$5&lt;1,-FLOOR(((18-COUNT($C66:$T66))/2),1)+DE$5&gt;COUNT($C66:$T66)),"",LARGE($C66:$T66,-FLOOR(((18-COUNT($C66:$T66))/2),1)+DE$5))</f>
        <v>0</v>
      </c>
      <c r="DF66" s="108">
        <f t="shared" ref="DF66:DF197" si="113">IF(OR(-FLOOR(((18-COUNT($C66:$T66))/2),1)+DF$5&lt;1,-FLOOR(((18-COUNT($C66:$T66))/2),1)+DF$5&gt;COUNT($C66:$T66)),"",LARGE($C66:$T66,-FLOOR(((18-COUNT($C66:$T66))/2),1)+DF$5))</f>
        <v>0</v>
      </c>
      <c r="DG66" s="94">
        <f t="shared" ref="DG66:DG197" si="114">IF(OR(-FLOOR(((18-COUNT($C66:$T66))/2),1)+DG$5&lt;1,-FLOOR(((18-COUNT($C66:$T66))/2),1)+DG$5&gt;COUNT($C66:$T66)),"",LARGE($C66:$T66,-FLOOR(((18-COUNT($C66:$T66))/2),1)+DG$5))</f>
        <v>0</v>
      </c>
      <c r="DH66" s="94">
        <f t="shared" ref="DH66:DH197" si="115">IF(OR(-FLOOR(((18-COUNT($C66:$T66))/2),1)+DH$5&lt;1,-FLOOR(((18-COUNT($C66:$T66))/2),1)+DH$5&gt;COUNT($C66:$T66)),"",LARGE($C66:$T66,-FLOOR(((18-COUNT($C66:$T66))/2),1)+DH$5))</f>
        <v>0</v>
      </c>
      <c r="DI66" s="94">
        <f t="shared" ref="DI66:DI197" si="116">IF(OR(-FLOOR(((18-COUNT($C66:$T66))/2),1)+DI$5&lt;1,-FLOOR(((18-COUNT($C66:$T66))/2),1)+DI$5&gt;COUNT($C66:$T66)),"",LARGE($C66:$T66,-FLOOR(((18-COUNT($C66:$T66))/2),1)+DI$5))</f>
        <v>0</v>
      </c>
      <c r="DJ66" s="94">
        <f t="shared" ref="DJ66:DJ197" si="117">IF(OR(-FLOOR(((18-COUNT($C66:$T66))/2),1)+DJ$5&lt;1,-FLOOR(((18-COUNT($C66:$T66))/2),1)+DJ$5&gt;COUNT($C66:$T66)),"",LARGE($C66:$T66,-FLOOR(((18-COUNT($C66:$T66))/2),1)+DJ$5))</f>
        <v>0</v>
      </c>
      <c r="DK66" s="94">
        <f t="shared" ref="DK66:DK197" si="118">IF(OR(-FLOOR(((18-COUNT($C66:$T66))/2),1)+DK$5&lt;1,-FLOOR(((18-COUNT($C66:$T66))/2),1)+DK$5&gt;COUNT($C66:$T66)),"",LARGE($C66:$T66,-FLOOR(((18-COUNT($C66:$T66))/2),1)+DK$5))</f>
        <v>0</v>
      </c>
      <c r="DL66" s="93">
        <f t="shared" ref="DL66:DL197" si="119">IF(OR(-FLOOR(((18-COUNT($C66:$T66))/2),1)+DL$5&lt;1,-FLOOR(((18-COUNT($C66:$T66))/2),1)+DL$5&gt;COUNT($C66:$T66)),"",LARGE($C66:$T66,-FLOOR(((18-COUNT($C66:$T66))/2),1)+DL$5))</f>
        <v>0</v>
      </c>
      <c r="DM66" s="109">
        <f t="shared" ref="DM66:DM197" si="120">IF(OR(-FLOOR(((18-COUNT($C66:$T66))/2),1)+DM$5&lt;1,-FLOOR(((18-COUNT($C66:$T66))/2),1)+DM$5&gt;COUNT($C66:$T66)),"",LARGE($C66:$T66,-FLOOR(((18-COUNT($C66:$T66))/2),1)+DM$5))</f>
        <v>0</v>
      </c>
      <c r="DN66" s="107" t="str">
        <f t="shared" si="97"/>
        <v/>
      </c>
      <c r="DO66" s="93">
        <f t="shared" si="97"/>
        <v>0</v>
      </c>
      <c r="DP66" s="94">
        <f t="shared" si="97"/>
        <v>0</v>
      </c>
      <c r="DQ66" s="94">
        <f t="shared" si="97"/>
        <v>0</v>
      </c>
      <c r="DR66" s="94">
        <f t="shared" ref="DR66:EE66" si="121">IF(OR(-FLOOR(((18-COUNT($U66:$AL66))/2),1)+DR$5&lt;1,-FLOOR(((18-COUNT($U66:$AL66))/2),1)+DR$5&gt;COUNT($U66:$AL66)),"",LARGE($U66:$AL66,-FLOOR(((18-COUNT($U66:$AL66))/2),1)+DR$5))</f>
        <v>0</v>
      </c>
      <c r="DS66" s="94">
        <f t="shared" si="121"/>
        <v>0</v>
      </c>
      <c r="DT66" s="94">
        <f t="shared" si="121"/>
        <v>0</v>
      </c>
      <c r="DU66" s="108">
        <f t="shared" si="121"/>
        <v>0</v>
      </c>
      <c r="DV66" s="108">
        <f t="shared" si="121"/>
        <v>0</v>
      </c>
      <c r="DW66" s="108">
        <f t="shared" si="121"/>
        <v>0</v>
      </c>
      <c r="DX66" s="108">
        <f t="shared" si="121"/>
        <v>0</v>
      </c>
      <c r="DY66" s="94">
        <f t="shared" si="121"/>
        <v>0</v>
      </c>
      <c r="DZ66" s="94">
        <f t="shared" si="121"/>
        <v>0</v>
      </c>
      <c r="EA66" s="94">
        <f t="shared" si="121"/>
        <v>0</v>
      </c>
      <c r="EB66" s="94">
        <f t="shared" si="121"/>
        <v>0</v>
      </c>
      <c r="EC66" s="94">
        <f t="shared" si="121"/>
        <v>0</v>
      </c>
      <c r="ED66" s="93">
        <f t="shared" si="121"/>
        <v>0</v>
      </c>
      <c r="EE66" s="109">
        <f t="shared" si="121"/>
        <v>0</v>
      </c>
      <c r="EF66" s="209"/>
      <c r="EG66" s="210"/>
      <c r="EH66" s="209"/>
      <c r="EI66" s="209"/>
      <c r="EJ66" s="209"/>
      <c r="EK66" s="209"/>
      <c r="EL66" s="209"/>
      <c r="EM66" s="209"/>
      <c r="EN66" s="208"/>
      <c r="EO66" s="208"/>
    </row>
    <row r="67" spans="1:145" s="211" customFormat="1" ht="15.75" customHeight="1">
      <c r="A67" s="159"/>
      <c r="B67" s="212" t="str">
        <f>$B$10</f>
        <v>P</v>
      </c>
      <c r="C67" s="264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>
        <v>0</v>
      </c>
      <c r="M67" s="163">
        <v>0</v>
      </c>
      <c r="N67" s="163">
        <v>0</v>
      </c>
      <c r="O67" s="163">
        <v>0</v>
      </c>
      <c r="P67" s="163">
        <v>0</v>
      </c>
      <c r="Q67" s="163">
        <v>0</v>
      </c>
      <c r="R67" s="163">
        <v>0</v>
      </c>
      <c r="S67" s="163"/>
      <c r="T67" s="164">
        <v>0</v>
      </c>
      <c r="U67" s="312"/>
      <c r="V67" s="313"/>
      <c r="W67" s="313"/>
      <c r="X67" s="313"/>
      <c r="Y67" s="313"/>
      <c r="Z67" s="313"/>
      <c r="AA67" s="313"/>
      <c r="AB67" s="313"/>
      <c r="AC67" s="313"/>
      <c r="AD67" s="314"/>
      <c r="AE67" s="314"/>
      <c r="AF67" s="314"/>
      <c r="AG67" s="314"/>
      <c r="AH67" s="313"/>
      <c r="AI67" s="328"/>
      <c r="AJ67" s="313"/>
      <c r="AK67" s="313"/>
      <c r="AL67" s="315"/>
      <c r="AM67" s="1344">
        <v>0</v>
      </c>
      <c r="AN67" s="217">
        <v>1</v>
      </c>
      <c r="AO67" s="21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333">
        <v>0</v>
      </c>
      <c r="AY67" s="267">
        <v>0</v>
      </c>
      <c r="AZ67" s="333">
        <v>0</v>
      </c>
      <c r="BA67" s="267">
        <v>0</v>
      </c>
      <c r="BB67" s="267">
        <v>0</v>
      </c>
      <c r="BC67" s="267">
        <v>0</v>
      </c>
      <c r="BD67" s="268">
        <v>0</v>
      </c>
      <c r="BE67" s="295"/>
      <c r="BF67" s="296"/>
      <c r="BG67" s="296"/>
      <c r="BH67" s="296"/>
      <c r="BI67" s="296"/>
      <c r="BJ67" s="296"/>
      <c r="BK67" s="296"/>
      <c r="BL67" s="296"/>
      <c r="BM67" s="296"/>
      <c r="BN67" s="296"/>
      <c r="BO67" s="296"/>
      <c r="BP67" s="296"/>
      <c r="BQ67" s="296"/>
      <c r="BR67" s="296"/>
      <c r="BS67" s="296"/>
      <c r="BT67" s="296"/>
      <c r="BU67" s="296"/>
      <c r="BV67" s="298"/>
      <c r="BW67" s="295"/>
      <c r="BX67" s="296"/>
      <c r="BY67" s="296"/>
      <c r="BZ67" s="296"/>
      <c r="CA67" s="296"/>
      <c r="CB67" s="296"/>
      <c r="CC67" s="296"/>
      <c r="CD67" s="299"/>
      <c r="CE67" s="296"/>
      <c r="CF67" s="296"/>
      <c r="CG67" s="296"/>
      <c r="CH67" s="296"/>
      <c r="CI67" s="296"/>
      <c r="CJ67" s="296"/>
      <c r="CK67" s="296"/>
      <c r="CL67" s="296"/>
      <c r="CM67" s="296"/>
      <c r="CN67" s="298"/>
      <c r="CO67" s="105"/>
      <c r="CP67" s="266">
        <v>0</v>
      </c>
      <c r="CQ67" s="266">
        <v>0</v>
      </c>
      <c r="CR67" s="266">
        <v>0</v>
      </c>
      <c r="CS67" s="335">
        <f>IF(CP78=0,"",100*CP67/CP78)</f>
        <v>0</v>
      </c>
      <c r="CT67" s="144">
        <f t="shared" si="20"/>
        <v>0</v>
      </c>
      <c r="CU67" s="158">
        <f t="shared" si="21"/>
        <v>35</v>
      </c>
      <c r="CV67" s="107" t="str">
        <f t="shared" si="103"/>
        <v/>
      </c>
      <c r="CW67" s="93">
        <f t="shared" si="104"/>
        <v>0</v>
      </c>
      <c r="CX67" s="94">
        <f t="shared" si="105"/>
        <v>0</v>
      </c>
      <c r="CY67" s="94">
        <f t="shared" si="106"/>
        <v>0</v>
      </c>
      <c r="CZ67" s="94">
        <f t="shared" si="107"/>
        <v>0</v>
      </c>
      <c r="DA67" s="94">
        <f t="shared" si="108"/>
        <v>0</v>
      </c>
      <c r="DB67" s="94">
        <f t="shared" si="109"/>
        <v>0</v>
      </c>
      <c r="DC67" s="108">
        <f t="shared" si="110"/>
        <v>0</v>
      </c>
      <c r="DD67" s="108">
        <f t="shared" si="111"/>
        <v>0</v>
      </c>
      <c r="DE67" s="108">
        <f t="shared" si="112"/>
        <v>0</v>
      </c>
      <c r="DF67" s="108">
        <f t="shared" si="113"/>
        <v>0</v>
      </c>
      <c r="DG67" s="94">
        <f t="shared" si="114"/>
        <v>0</v>
      </c>
      <c r="DH67" s="94">
        <f t="shared" si="115"/>
        <v>0</v>
      </c>
      <c r="DI67" s="94">
        <f t="shared" si="116"/>
        <v>0</v>
      </c>
      <c r="DJ67" s="94">
        <f t="shared" si="117"/>
        <v>0</v>
      </c>
      <c r="DK67" s="94">
        <f t="shared" si="118"/>
        <v>0</v>
      </c>
      <c r="DL67" s="93">
        <f t="shared" si="119"/>
        <v>0</v>
      </c>
      <c r="DM67" s="109">
        <f t="shared" si="120"/>
        <v>0</v>
      </c>
      <c r="DN67" s="107">
        <f>IF(OR(-FLOOR(((18-COUNT($AM67:$BD67))/2),1)+DN$5&lt;1,-FLOOR(((18-COUNT($AM67:$BD67))/2),1)+DN$5&gt;COUNT($AM67:$BD67)),"",LARGE($AM67:$BD67,-FLOOR(((18-COUNT($AM67:$BD67))/2),1)+DN$5))</f>
        <v>0</v>
      </c>
      <c r="DO67" s="93">
        <f>IF(OR(-FLOOR(((18-COUNT($AM67:$BD67))/2),1)+DO$5&lt;1,-FLOOR(((18-COUNT($AM67:$BD67))/2),1)+DO$5&gt;COUNT($AM67:$BD67)),"",LARGE($AM67:$BD67,-FLOOR(((18-COUNT($AM67:$BD67))/2),1)+DO$5))</f>
        <v>0</v>
      </c>
      <c r="DP67" s="94">
        <f t="shared" ref="DP67:EE67" si="122">IF(OR(-FLOOR(((18-COUNT($AM67:$BD67))/2),1)+DP$5&lt;1,-FLOOR(((18-COUNT($AM67:$BD67))/2),1)+DP$5&gt;COUNT($AM67:$BD67)),"",LARGE($AM67:$BD67,-FLOOR(((18-COUNT($AM67:$BD67))/2),1)+DP$5))</f>
        <v>0</v>
      </c>
      <c r="DQ67" s="94">
        <f t="shared" si="122"/>
        <v>0</v>
      </c>
      <c r="DR67" s="94">
        <f t="shared" si="122"/>
        <v>0</v>
      </c>
      <c r="DS67" s="94">
        <f t="shared" si="122"/>
        <v>0</v>
      </c>
      <c r="DT67" s="94">
        <f t="shared" si="122"/>
        <v>0</v>
      </c>
      <c r="DU67" s="108">
        <f t="shared" si="122"/>
        <v>0</v>
      </c>
      <c r="DV67" s="108">
        <f t="shared" si="122"/>
        <v>0</v>
      </c>
      <c r="DW67" s="108">
        <f t="shared" si="122"/>
        <v>0</v>
      </c>
      <c r="DX67" s="108">
        <f t="shared" si="122"/>
        <v>0</v>
      </c>
      <c r="DY67" s="94">
        <f t="shared" si="122"/>
        <v>0</v>
      </c>
      <c r="DZ67" s="94">
        <f t="shared" si="122"/>
        <v>0</v>
      </c>
      <c r="EA67" s="94">
        <f t="shared" si="122"/>
        <v>0</v>
      </c>
      <c r="EB67" s="94">
        <f t="shared" si="122"/>
        <v>0</v>
      </c>
      <c r="EC67" s="94">
        <f t="shared" si="122"/>
        <v>0</v>
      </c>
      <c r="ED67" s="93">
        <f t="shared" si="122"/>
        <v>0</v>
      </c>
      <c r="EE67" s="109">
        <f t="shared" si="122"/>
        <v>1</v>
      </c>
      <c r="EF67" s="209"/>
      <c r="EG67" s="210"/>
      <c r="EH67" s="209"/>
      <c r="EI67" s="209"/>
      <c r="EJ67" s="209"/>
      <c r="EK67" s="209"/>
      <c r="EL67" s="209"/>
      <c r="EM67" s="209"/>
      <c r="EN67" s="208"/>
      <c r="EO67" s="208"/>
    </row>
    <row r="68" spans="1:145" s="211" customFormat="1" ht="15.75" customHeight="1">
      <c r="A68" s="159"/>
      <c r="B68" s="212" t="str">
        <f>$B$11</f>
        <v>M</v>
      </c>
      <c r="C68" s="264">
        <v>0</v>
      </c>
      <c r="D68" s="163">
        <v>0</v>
      </c>
      <c r="E68" s="163">
        <v>0</v>
      </c>
      <c r="F68" s="163">
        <v>0</v>
      </c>
      <c r="G68" s="163">
        <v>0</v>
      </c>
      <c r="H68" s="163">
        <v>0</v>
      </c>
      <c r="I68" s="163">
        <v>0</v>
      </c>
      <c r="J68" s="163">
        <v>0</v>
      </c>
      <c r="K68" s="163">
        <v>0</v>
      </c>
      <c r="L68" s="163">
        <v>0</v>
      </c>
      <c r="M68" s="163">
        <v>0</v>
      </c>
      <c r="N68" s="163">
        <v>0</v>
      </c>
      <c r="O68" s="163">
        <v>0</v>
      </c>
      <c r="P68" s="163">
        <v>0</v>
      </c>
      <c r="Q68" s="163">
        <v>0</v>
      </c>
      <c r="R68" s="163">
        <v>0</v>
      </c>
      <c r="S68" s="163"/>
      <c r="T68" s="164">
        <v>0</v>
      </c>
      <c r="U68" s="312"/>
      <c r="V68" s="313"/>
      <c r="W68" s="313"/>
      <c r="X68" s="313"/>
      <c r="Y68" s="313"/>
      <c r="Z68" s="313"/>
      <c r="AA68" s="313"/>
      <c r="AB68" s="313"/>
      <c r="AC68" s="313"/>
      <c r="AD68" s="314"/>
      <c r="AE68" s="314"/>
      <c r="AF68" s="314"/>
      <c r="AG68" s="314"/>
      <c r="AH68" s="313"/>
      <c r="AI68" s="328"/>
      <c r="AJ68" s="313"/>
      <c r="AK68" s="313"/>
      <c r="AL68" s="315"/>
      <c r="AM68" s="312"/>
      <c r="AN68" s="313"/>
      <c r="AO68" s="313"/>
      <c r="AP68" s="313"/>
      <c r="AQ68" s="313"/>
      <c r="AR68" s="313"/>
      <c r="AS68" s="313"/>
      <c r="AT68" s="313"/>
      <c r="AU68" s="313"/>
      <c r="AV68" s="313"/>
      <c r="AW68" s="313"/>
      <c r="AX68" s="314"/>
      <c r="AY68" s="313"/>
      <c r="AZ68" s="314"/>
      <c r="BA68" s="313"/>
      <c r="BB68" s="313"/>
      <c r="BC68" s="313"/>
      <c r="BD68" s="315"/>
      <c r="BE68" s="266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/>
      <c r="BO68" s="267">
        <v>0</v>
      </c>
      <c r="BP68" s="333">
        <v>0</v>
      </c>
      <c r="BQ68" s="267">
        <v>0</v>
      </c>
      <c r="BR68" s="333">
        <v>0</v>
      </c>
      <c r="BS68" s="267"/>
      <c r="BT68" s="333">
        <v>0</v>
      </c>
      <c r="BU68" s="333">
        <v>0</v>
      </c>
      <c r="BV68" s="268">
        <v>0</v>
      </c>
      <c r="BW68" s="295"/>
      <c r="BX68" s="296"/>
      <c r="BY68" s="296"/>
      <c r="BZ68" s="296"/>
      <c r="CA68" s="296"/>
      <c r="CB68" s="296"/>
      <c r="CC68" s="296"/>
      <c r="CD68" s="299"/>
      <c r="CE68" s="296"/>
      <c r="CF68" s="296"/>
      <c r="CG68" s="296"/>
      <c r="CH68" s="296"/>
      <c r="CI68" s="296"/>
      <c r="CJ68" s="296"/>
      <c r="CK68" s="296"/>
      <c r="CL68" s="296"/>
      <c r="CM68" s="296"/>
      <c r="CN68" s="298"/>
      <c r="CO68" s="105"/>
      <c r="CP68" s="266">
        <v>0</v>
      </c>
      <c r="CQ68" s="266">
        <v>0</v>
      </c>
      <c r="CR68" s="266">
        <v>0</v>
      </c>
      <c r="CS68" s="335">
        <f>IF(CP86=0,"",100*CP68/CP86)</f>
        <v>0</v>
      </c>
      <c r="CT68" s="144">
        <f t="shared" si="20"/>
        <v>0</v>
      </c>
      <c r="CU68" s="158">
        <f t="shared" si="21"/>
        <v>33</v>
      </c>
      <c r="CV68" s="107" t="str">
        <f t="shared" si="103"/>
        <v/>
      </c>
      <c r="CW68" s="93">
        <f t="shared" si="104"/>
        <v>0</v>
      </c>
      <c r="CX68" s="94">
        <f t="shared" si="105"/>
        <v>0</v>
      </c>
      <c r="CY68" s="94">
        <f t="shared" si="106"/>
        <v>0</v>
      </c>
      <c r="CZ68" s="94">
        <f t="shared" si="107"/>
        <v>0</v>
      </c>
      <c r="DA68" s="94">
        <f t="shared" si="108"/>
        <v>0</v>
      </c>
      <c r="DB68" s="94">
        <f t="shared" si="109"/>
        <v>0</v>
      </c>
      <c r="DC68" s="108">
        <f t="shared" si="110"/>
        <v>0</v>
      </c>
      <c r="DD68" s="108">
        <f t="shared" si="111"/>
        <v>0</v>
      </c>
      <c r="DE68" s="108">
        <f t="shared" si="112"/>
        <v>0</v>
      </c>
      <c r="DF68" s="108">
        <f t="shared" si="113"/>
        <v>0</v>
      </c>
      <c r="DG68" s="94">
        <f t="shared" si="114"/>
        <v>0</v>
      </c>
      <c r="DH68" s="94">
        <f t="shared" si="115"/>
        <v>0</v>
      </c>
      <c r="DI68" s="94">
        <f t="shared" si="116"/>
        <v>0</v>
      </c>
      <c r="DJ68" s="94">
        <f t="shared" si="117"/>
        <v>0</v>
      </c>
      <c r="DK68" s="94">
        <f t="shared" si="118"/>
        <v>0</v>
      </c>
      <c r="DL68" s="93">
        <f t="shared" si="119"/>
        <v>0</v>
      </c>
      <c r="DM68" s="109">
        <f t="shared" si="120"/>
        <v>0</v>
      </c>
      <c r="DN68" s="107" t="str">
        <f>IF(OR(-FLOOR(((18-COUNT($BE68:$BV68))/2),1)+DN$5&lt;1,-FLOOR(((18-COUNT($BE68:$BV68))/2),1)+DN$5&gt;COUNT($BE68:$BV68)),"",LARGE($BE68:$BV68,-FLOOR(((18-COUNT($BE68:$BV68))/2),1)+DN$5))</f>
        <v/>
      </c>
      <c r="DO68" s="93">
        <f t="shared" ref="DO68:EE68" si="123">IF(OR(-FLOOR(((18-COUNT($BE68:$BV68))/2),1)+DO$5&lt;1,-FLOOR(((18-COUNT($BE68:$BV68))/2),1)+DO$5&gt;COUNT($BE68:$BV68)),"",LARGE($BE68:$BV68,-FLOOR(((18-COUNT($BE68:$BV68))/2),1)+DO$5))</f>
        <v>0</v>
      </c>
      <c r="DP68" s="94">
        <f t="shared" si="123"/>
        <v>0</v>
      </c>
      <c r="DQ68" s="94">
        <f t="shared" si="123"/>
        <v>0</v>
      </c>
      <c r="DR68" s="94">
        <f t="shared" si="123"/>
        <v>0</v>
      </c>
      <c r="DS68" s="94">
        <f t="shared" si="123"/>
        <v>0</v>
      </c>
      <c r="DT68" s="94">
        <f t="shared" si="123"/>
        <v>0</v>
      </c>
      <c r="DU68" s="108">
        <f t="shared" si="123"/>
        <v>0</v>
      </c>
      <c r="DV68" s="108">
        <f t="shared" si="123"/>
        <v>0</v>
      </c>
      <c r="DW68" s="108">
        <f t="shared" si="123"/>
        <v>0</v>
      </c>
      <c r="DX68" s="108">
        <f t="shared" si="123"/>
        <v>0</v>
      </c>
      <c r="DY68" s="94">
        <f t="shared" si="123"/>
        <v>0</v>
      </c>
      <c r="DZ68" s="94">
        <f t="shared" si="123"/>
        <v>0</v>
      </c>
      <c r="EA68" s="94">
        <f t="shared" si="123"/>
        <v>0</v>
      </c>
      <c r="EB68" s="94">
        <f t="shared" si="123"/>
        <v>0</v>
      </c>
      <c r="EC68" s="94">
        <f t="shared" si="123"/>
        <v>0</v>
      </c>
      <c r="ED68" s="93">
        <f t="shared" si="123"/>
        <v>0</v>
      </c>
      <c r="EE68" s="109" t="str">
        <f t="shared" si="123"/>
        <v/>
      </c>
      <c r="EF68" s="209"/>
      <c r="EG68" s="210"/>
      <c r="EH68" s="209"/>
      <c r="EI68" s="209"/>
      <c r="EJ68" s="209"/>
      <c r="EK68" s="209"/>
      <c r="EL68" s="209"/>
      <c r="EM68" s="209"/>
      <c r="EN68" s="208"/>
      <c r="EO68" s="208"/>
    </row>
    <row r="69" spans="1:145" s="211" customFormat="1" ht="15.75" customHeight="1">
      <c r="A69" s="336"/>
      <c r="B69" s="236" t="str">
        <f>$B$12</f>
        <v>BO</v>
      </c>
      <c r="C69" s="337">
        <v>0</v>
      </c>
      <c r="D69" s="338">
        <v>0</v>
      </c>
      <c r="E69" s="338">
        <v>0</v>
      </c>
      <c r="F69" s="338">
        <v>0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/>
      <c r="T69" s="339">
        <v>0</v>
      </c>
      <c r="U69" s="340"/>
      <c r="V69" s="341"/>
      <c r="W69" s="341"/>
      <c r="X69" s="341"/>
      <c r="Y69" s="341"/>
      <c r="Z69" s="341"/>
      <c r="AA69" s="341"/>
      <c r="AB69" s="341"/>
      <c r="AC69" s="341"/>
      <c r="AD69" s="342"/>
      <c r="AE69" s="342"/>
      <c r="AF69" s="342"/>
      <c r="AG69" s="342"/>
      <c r="AH69" s="341"/>
      <c r="AI69" s="332"/>
      <c r="AJ69" s="341"/>
      <c r="AK69" s="341"/>
      <c r="AL69" s="343"/>
      <c r="AM69" s="340"/>
      <c r="AN69" s="341"/>
      <c r="AO69" s="341"/>
      <c r="AP69" s="341"/>
      <c r="AQ69" s="341"/>
      <c r="AR69" s="341"/>
      <c r="AS69" s="341"/>
      <c r="AT69" s="341"/>
      <c r="AU69" s="341"/>
      <c r="AV69" s="341"/>
      <c r="AW69" s="341"/>
      <c r="AX69" s="342"/>
      <c r="AY69" s="341"/>
      <c r="AZ69" s="342"/>
      <c r="BA69" s="341"/>
      <c r="BB69" s="341"/>
      <c r="BC69" s="341"/>
      <c r="BD69" s="343"/>
      <c r="BE69" s="340"/>
      <c r="BF69" s="341"/>
      <c r="BG69" s="341"/>
      <c r="BH69" s="341"/>
      <c r="BI69" s="341"/>
      <c r="BJ69" s="341"/>
      <c r="BK69" s="341"/>
      <c r="BL69" s="341"/>
      <c r="BM69" s="341"/>
      <c r="BN69" s="341"/>
      <c r="BO69" s="341"/>
      <c r="BP69" s="341"/>
      <c r="BQ69" s="341"/>
      <c r="BR69" s="341"/>
      <c r="BS69" s="341"/>
      <c r="BT69" s="341"/>
      <c r="BU69" s="341"/>
      <c r="BV69" s="343"/>
      <c r="BW69" s="344">
        <v>0</v>
      </c>
      <c r="BX69" s="218">
        <v>0</v>
      </c>
      <c r="BY69" s="218">
        <v>0</v>
      </c>
      <c r="BZ69" s="218">
        <v>0</v>
      </c>
      <c r="CA69" s="218">
        <v>0</v>
      </c>
      <c r="CB69" s="218"/>
      <c r="CC69" s="218">
        <v>0</v>
      </c>
      <c r="CD69" s="218">
        <v>0</v>
      </c>
      <c r="CE69" s="218">
        <v>0</v>
      </c>
      <c r="CF69" s="218">
        <v>0</v>
      </c>
      <c r="CG69" s="218">
        <v>0</v>
      </c>
      <c r="CH69" s="218">
        <v>0</v>
      </c>
      <c r="CI69" s="218"/>
      <c r="CJ69" s="265">
        <v>0</v>
      </c>
      <c r="CK69" s="218"/>
      <c r="CL69" s="218"/>
      <c r="CM69" s="218"/>
      <c r="CN69" s="219"/>
      <c r="CO69" s="183"/>
      <c r="CP69" s="283">
        <v>0</v>
      </c>
      <c r="CQ69" s="283">
        <v>0</v>
      </c>
      <c r="CR69" s="283">
        <v>0</v>
      </c>
      <c r="CS69" s="345">
        <f>IF(CP94=0,"",100*CP69/CP94)</f>
        <v>0</v>
      </c>
      <c r="CT69" s="144">
        <f t="shared" si="20"/>
        <v>0</v>
      </c>
      <c r="CU69" s="158">
        <f t="shared" si="21"/>
        <v>29</v>
      </c>
      <c r="CV69" s="107" t="str">
        <f t="shared" si="103"/>
        <v/>
      </c>
      <c r="CW69" s="93">
        <f t="shared" si="104"/>
        <v>0</v>
      </c>
      <c r="CX69" s="94">
        <f t="shared" si="105"/>
        <v>0</v>
      </c>
      <c r="CY69" s="94">
        <f t="shared" si="106"/>
        <v>0</v>
      </c>
      <c r="CZ69" s="94">
        <f t="shared" si="107"/>
        <v>0</v>
      </c>
      <c r="DA69" s="94">
        <f t="shared" si="108"/>
        <v>0</v>
      </c>
      <c r="DB69" s="94">
        <f t="shared" si="109"/>
        <v>0</v>
      </c>
      <c r="DC69" s="108">
        <f t="shared" si="110"/>
        <v>0</v>
      </c>
      <c r="DD69" s="108">
        <f t="shared" si="111"/>
        <v>0</v>
      </c>
      <c r="DE69" s="108">
        <f t="shared" si="112"/>
        <v>0</v>
      </c>
      <c r="DF69" s="108">
        <f t="shared" si="113"/>
        <v>0</v>
      </c>
      <c r="DG69" s="94">
        <f t="shared" si="114"/>
        <v>0</v>
      </c>
      <c r="DH69" s="94">
        <f t="shared" si="115"/>
        <v>0</v>
      </c>
      <c r="DI69" s="94">
        <f t="shared" si="116"/>
        <v>0</v>
      </c>
      <c r="DJ69" s="94">
        <f t="shared" si="117"/>
        <v>0</v>
      </c>
      <c r="DK69" s="94">
        <f t="shared" si="118"/>
        <v>0</v>
      </c>
      <c r="DL69" s="93">
        <f t="shared" si="119"/>
        <v>0</v>
      </c>
      <c r="DM69" s="109">
        <f t="shared" si="120"/>
        <v>0</v>
      </c>
      <c r="DN69" s="256" t="str">
        <f>IF(OR(-FLOOR(((18-COUNT($BW69:$CN69))/2),1)+DN$5&lt;1,-FLOOR(((18-COUNT($BW69:$CN69))/2),1)+DN$5&gt;COUNT($BW69:$CN69)),"",LARGE($BW69:$CN69,-FLOOR(((18-COUNT($BW69:$CN69))/2),1)+DN$5))</f>
        <v/>
      </c>
      <c r="DO69" s="257" t="str">
        <f t="shared" ref="DO69:EE69" si="124">IF(OR(-FLOOR(((18-COUNT($BW69:$CN69))/2),1)+DO$5&lt;1,-FLOOR(((18-COUNT($BW69:$CN69))/2),1)+DO$5&gt;COUNT($BW69:$CN69)),"",LARGE($BW69:$CN69,-FLOOR(((18-COUNT($BW69:$CN69))/2),1)+DO$5))</f>
        <v/>
      </c>
      <c r="DP69" s="258" t="str">
        <f t="shared" si="124"/>
        <v/>
      </c>
      <c r="DQ69" s="258">
        <f t="shared" si="124"/>
        <v>0</v>
      </c>
      <c r="DR69" s="258">
        <f t="shared" si="124"/>
        <v>0</v>
      </c>
      <c r="DS69" s="258">
        <f t="shared" si="124"/>
        <v>0</v>
      </c>
      <c r="DT69" s="258">
        <f t="shared" si="124"/>
        <v>0</v>
      </c>
      <c r="DU69" s="259">
        <f t="shared" si="124"/>
        <v>0</v>
      </c>
      <c r="DV69" s="259">
        <f t="shared" si="124"/>
        <v>0</v>
      </c>
      <c r="DW69" s="259">
        <f t="shared" si="124"/>
        <v>0</v>
      </c>
      <c r="DX69" s="259">
        <f t="shared" si="124"/>
        <v>0</v>
      </c>
      <c r="DY69" s="258">
        <f t="shared" si="124"/>
        <v>0</v>
      </c>
      <c r="DZ69" s="258">
        <f t="shared" si="124"/>
        <v>0</v>
      </c>
      <c r="EA69" s="258">
        <f t="shared" si="124"/>
        <v>0</v>
      </c>
      <c r="EB69" s="258">
        <f t="shared" si="124"/>
        <v>0</v>
      </c>
      <c r="EC69" s="258" t="str">
        <f t="shared" si="124"/>
        <v/>
      </c>
      <c r="ED69" s="257" t="str">
        <f t="shared" si="124"/>
        <v/>
      </c>
      <c r="EE69" s="260" t="str">
        <f t="shared" si="124"/>
        <v/>
      </c>
      <c r="EF69" s="209"/>
      <c r="EG69" s="210"/>
      <c r="EH69" s="209"/>
      <c r="EI69" s="209"/>
      <c r="EJ69" s="209"/>
      <c r="EK69" s="209"/>
      <c r="EL69" s="209"/>
      <c r="EM69" s="209"/>
      <c r="EN69" s="208"/>
      <c r="EO69" s="208"/>
    </row>
    <row r="70" spans="1:145" s="211" customFormat="1" ht="15.75" customHeight="1">
      <c r="A70" s="147" t="s">
        <v>123</v>
      </c>
      <c r="B70" s="194" t="str">
        <f t="shared" ref="B70:B77" si="125">$B$9</f>
        <v>VP</v>
      </c>
      <c r="C70" s="325">
        <v>0</v>
      </c>
      <c r="D70" s="326">
        <v>0</v>
      </c>
      <c r="E70" s="326">
        <v>0</v>
      </c>
      <c r="F70" s="326">
        <v>0</v>
      </c>
      <c r="G70" s="326">
        <v>0</v>
      </c>
      <c r="H70" s="326">
        <v>0</v>
      </c>
      <c r="I70" s="326">
        <v>0</v>
      </c>
      <c r="J70" s="326">
        <v>0</v>
      </c>
      <c r="K70" s="326">
        <v>0</v>
      </c>
      <c r="L70" s="326">
        <v>0</v>
      </c>
      <c r="M70" s="326">
        <v>0</v>
      </c>
      <c r="N70" s="326">
        <v>0</v>
      </c>
      <c r="O70" s="326">
        <v>0</v>
      </c>
      <c r="P70" s="326">
        <v>0</v>
      </c>
      <c r="Q70" s="326">
        <v>0</v>
      </c>
      <c r="R70" s="326">
        <v>0</v>
      </c>
      <c r="S70" s="326">
        <v>0</v>
      </c>
      <c r="T70" s="327">
        <v>0</v>
      </c>
      <c r="U70" s="252">
        <v>0</v>
      </c>
      <c r="V70" s="253">
        <v>0</v>
      </c>
      <c r="W70" s="253">
        <v>0</v>
      </c>
      <c r="X70" s="253">
        <v>0</v>
      </c>
      <c r="Y70" s="253">
        <v>0</v>
      </c>
      <c r="Z70" s="253">
        <v>0</v>
      </c>
      <c r="AA70" s="253">
        <v>0</v>
      </c>
      <c r="AB70" s="253">
        <v>0</v>
      </c>
      <c r="AC70" s="253">
        <v>0</v>
      </c>
      <c r="AD70" s="253">
        <v>0</v>
      </c>
      <c r="AE70" s="253">
        <v>0</v>
      </c>
      <c r="AF70" s="253"/>
      <c r="AG70" s="253">
        <v>0</v>
      </c>
      <c r="AH70" s="253">
        <v>0</v>
      </c>
      <c r="AI70" s="346">
        <v>0</v>
      </c>
      <c r="AJ70" s="253">
        <v>2</v>
      </c>
      <c r="AK70" s="253">
        <v>0</v>
      </c>
      <c r="AL70" s="255">
        <v>0</v>
      </c>
      <c r="AM70" s="201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2"/>
      <c r="BB70" s="202"/>
      <c r="BC70" s="202"/>
      <c r="BD70" s="203"/>
      <c r="BE70" s="201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2"/>
      <c r="BS70" s="202"/>
      <c r="BT70" s="202"/>
      <c r="BU70" s="202"/>
      <c r="BV70" s="203"/>
      <c r="BW70" s="201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2"/>
      <c r="CJ70" s="202"/>
      <c r="CK70" s="202"/>
      <c r="CL70" s="202"/>
      <c r="CM70" s="202"/>
      <c r="CN70" s="203"/>
      <c r="CO70" s="347"/>
      <c r="CP70" s="252">
        <v>0</v>
      </c>
      <c r="CQ70" s="252">
        <v>0</v>
      </c>
      <c r="CR70" s="252">
        <v>0</v>
      </c>
      <c r="CS70" s="301" t="s">
        <v>113</v>
      </c>
      <c r="CT70" s="144">
        <f t="shared" si="20"/>
        <v>0</v>
      </c>
      <c r="CU70" s="158">
        <f t="shared" si="21"/>
        <v>35</v>
      </c>
      <c r="CV70" s="107">
        <f t="shared" si="103"/>
        <v>0</v>
      </c>
      <c r="CW70" s="93">
        <f t="shared" si="104"/>
        <v>0</v>
      </c>
      <c r="CX70" s="94">
        <f t="shared" si="105"/>
        <v>0</v>
      </c>
      <c r="CY70" s="94">
        <f t="shared" si="106"/>
        <v>0</v>
      </c>
      <c r="CZ70" s="94">
        <f t="shared" si="107"/>
        <v>0</v>
      </c>
      <c r="DA70" s="94">
        <f t="shared" si="108"/>
        <v>0</v>
      </c>
      <c r="DB70" s="94">
        <f t="shared" si="109"/>
        <v>0</v>
      </c>
      <c r="DC70" s="108">
        <f t="shared" si="110"/>
        <v>0</v>
      </c>
      <c r="DD70" s="108">
        <f t="shared" si="111"/>
        <v>0</v>
      </c>
      <c r="DE70" s="108">
        <f t="shared" si="112"/>
        <v>0</v>
      </c>
      <c r="DF70" s="108">
        <f t="shared" si="113"/>
        <v>0</v>
      </c>
      <c r="DG70" s="94">
        <f t="shared" si="114"/>
        <v>0</v>
      </c>
      <c r="DH70" s="94">
        <f t="shared" si="115"/>
        <v>0</v>
      </c>
      <c r="DI70" s="94">
        <f t="shared" si="116"/>
        <v>0</v>
      </c>
      <c r="DJ70" s="94">
        <f t="shared" si="117"/>
        <v>0</v>
      </c>
      <c r="DK70" s="94">
        <f t="shared" si="118"/>
        <v>0</v>
      </c>
      <c r="DL70" s="93">
        <f t="shared" si="119"/>
        <v>0</v>
      </c>
      <c r="DM70" s="109">
        <f t="shared" si="120"/>
        <v>0</v>
      </c>
      <c r="DN70" s="107" t="str">
        <f t="shared" ref="DN70:DW77" si="126">IF(OR(-FLOOR(((18-COUNT($U70:$AL70))/2),1)+DN$5&lt;1,-FLOOR(((18-COUNT($U70:$AL70))/2),1)+DN$5&gt;COUNT($U70:$AL70)),"",LARGE($U70:$AL70,-FLOOR(((18-COUNT($U70:$AL70))/2),1)+DN$5))</f>
        <v/>
      </c>
      <c r="DO70" s="93">
        <f t="shared" si="126"/>
        <v>0</v>
      </c>
      <c r="DP70" s="94">
        <f t="shared" si="126"/>
        <v>0</v>
      </c>
      <c r="DQ70" s="94">
        <f t="shared" si="126"/>
        <v>0</v>
      </c>
      <c r="DR70" s="94">
        <f t="shared" si="126"/>
        <v>0</v>
      </c>
      <c r="DS70" s="94">
        <f t="shared" si="126"/>
        <v>0</v>
      </c>
      <c r="DT70" s="94">
        <f t="shared" si="126"/>
        <v>0</v>
      </c>
      <c r="DU70" s="108">
        <f t="shared" si="126"/>
        <v>0</v>
      </c>
      <c r="DV70" s="108">
        <f t="shared" si="126"/>
        <v>0</v>
      </c>
      <c r="DW70" s="108">
        <f t="shared" si="126"/>
        <v>0</v>
      </c>
      <c r="DX70" s="108">
        <f t="shared" ref="DX70:EE77" si="127">IF(OR(-FLOOR(((18-COUNT($U70:$AL70))/2),1)+DX$5&lt;1,-FLOOR(((18-COUNT($U70:$AL70))/2),1)+DX$5&gt;COUNT($U70:$AL70)),"",LARGE($U70:$AL70,-FLOOR(((18-COUNT($U70:$AL70))/2),1)+DX$5))</f>
        <v>0</v>
      </c>
      <c r="DY70" s="94">
        <f t="shared" si="127"/>
        <v>0</v>
      </c>
      <c r="DZ70" s="94">
        <f t="shared" si="127"/>
        <v>0</v>
      </c>
      <c r="EA70" s="94">
        <f t="shared" si="127"/>
        <v>0</v>
      </c>
      <c r="EB70" s="94">
        <f t="shared" si="127"/>
        <v>0</v>
      </c>
      <c r="EC70" s="94">
        <f t="shared" si="127"/>
        <v>0</v>
      </c>
      <c r="ED70" s="93">
        <f t="shared" si="127"/>
        <v>0</v>
      </c>
      <c r="EE70" s="109">
        <f t="shared" si="127"/>
        <v>2</v>
      </c>
      <c r="EF70" s="209"/>
      <c r="EG70" s="210"/>
      <c r="EH70" s="209"/>
      <c r="EI70" s="209"/>
      <c r="EJ70" s="209"/>
      <c r="EK70" s="209"/>
      <c r="EL70" s="209"/>
      <c r="EM70" s="209"/>
      <c r="EN70" s="208"/>
      <c r="EO70" s="208"/>
    </row>
    <row r="71" spans="1:145" s="211" customFormat="1" ht="15.75" customHeight="1">
      <c r="A71" s="159" t="s">
        <v>114</v>
      </c>
      <c r="B71" s="212" t="str">
        <f t="shared" si="125"/>
        <v>VP</v>
      </c>
      <c r="C71" s="337">
        <v>0</v>
      </c>
      <c r="D71" s="338">
        <v>0</v>
      </c>
      <c r="E71" s="338">
        <v>0</v>
      </c>
      <c r="F71" s="338">
        <v>0</v>
      </c>
      <c r="G71" s="338">
        <v>0</v>
      </c>
      <c r="H71" s="338">
        <v>0</v>
      </c>
      <c r="I71" s="338">
        <v>0</v>
      </c>
      <c r="J71" s="338">
        <v>0</v>
      </c>
      <c r="K71" s="338">
        <v>0</v>
      </c>
      <c r="L71" s="338">
        <v>0</v>
      </c>
      <c r="M71" s="338">
        <v>0</v>
      </c>
      <c r="N71" s="338">
        <v>0</v>
      </c>
      <c r="O71" s="338">
        <v>0</v>
      </c>
      <c r="P71" s="338">
        <v>0</v>
      </c>
      <c r="Q71" s="338">
        <v>0</v>
      </c>
      <c r="R71" s="338">
        <v>0</v>
      </c>
      <c r="S71" s="338">
        <v>0</v>
      </c>
      <c r="T71" s="339">
        <v>0</v>
      </c>
      <c r="U71" s="232">
        <v>0</v>
      </c>
      <c r="V71" s="233">
        <v>0</v>
      </c>
      <c r="W71" s="233">
        <v>0</v>
      </c>
      <c r="X71" s="233">
        <v>0</v>
      </c>
      <c r="Y71" s="233">
        <v>0</v>
      </c>
      <c r="Z71" s="233">
        <v>0</v>
      </c>
      <c r="AA71" s="233">
        <v>0</v>
      </c>
      <c r="AB71" s="233">
        <v>0</v>
      </c>
      <c r="AC71" s="253">
        <v>0</v>
      </c>
      <c r="AD71" s="233">
        <v>0</v>
      </c>
      <c r="AE71" s="233">
        <v>0</v>
      </c>
      <c r="AF71" s="233"/>
      <c r="AG71" s="233">
        <v>0</v>
      </c>
      <c r="AH71" s="233">
        <v>0</v>
      </c>
      <c r="AI71" s="306">
        <v>0</v>
      </c>
      <c r="AJ71" s="233">
        <v>2</v>
      </c>
      <c r="AK71" s="233">
        <v>0</v>
      </c>
      <c r="AL71" s="234">
        <v>0</v>
      </c>
      <c r="AM71" s="223"/>
      <c r="AN71" s="224"/>
      <c r="AO71" s="224"/>
      <c r="AP71" s="224"/>
      <c r="AQ71" s="224"/>
      <c r="AR71" s="224"/>
      <c r="AS71" s="224"/>
      <c r="AT71" s="224"/>
      <c r="AU71" s="224"/>
      <c r="AV71" s="224"/>
      <c r="AW71" s="224"/>
      <c r="AX71" s="224"/>
      <c r="AY71" s="224"/>
      <c r="AZ71" s="224"/>
      <c r="BA71" s="224"/>
      <c r="BB71" s="224"/>
      <c r="BC71" s="224"/>
      <c r="BD71" s="225"/>
      <c r="BE71" s="223"/>
      <c r="BF71" s="224"/>
      <c r="BG71" s="224"/>
      <c r="BH71" s="224"/>
      <c r="BI71" s="224"/>
      <c r="BJ71" s="224"/>
      <c r="BK71" s="224"/>
      <c r="BL71" s="224"/>
      <c r="BM71" s="224"/>
      <c r="BN71" s="224"/>
      <c r="BO71" s="224"/>
      <c r="BP71" s="224"/>
      <c r="BQ71" s="224"/>
      <c r="BR71" s="224"/>
      <c r="BS71" s="224"/>
      <c r="BT71" s="224"/>
      <c r="BU71" s="224"/>
      <c r="BV71" s="225"/>
      <c r="BW71" s="223"/>
      <c r="BX71" s="224"/>
      <c r="BY71" s="224"/>
      <c r="BZ71" s="224"/>
      <c r="CA71" s="224"/>
      <c r="CB71" s="224"/>
      <c r="CC71" s="224"/>
      <c r="CD71" s="224"/>
      <c r="CE71" s="224"/>
      <c r="CF71" s="224"/>
      <c r="CG71" s="224"/>
      <c r="CH71" s="224"/>
      <c r="CI71" s="224"/>
      <c r="CJ71" s="224"/>
      <c r="CK71" s="224"/>
      <c r="CL71" s="224"/>
      <c r="CM71" s="224"/>
      <c r="CN71" s="225"/>
      <c r="CO71" s="348"/>
      <c r="CP71" s="232">
        <v>0</v>
      </c>
      <c r="CQ71" s="232">
        <v>0</v>
      </c>
      <c r="CR71" s="232">
        <v>0</v>
      </c>
      <c r="CS71" s="334" t="str">
        <f>IF(CP70=0,"",100*CP71/CP70)</f>
        <v/>
      </c>
      <c r="CT71" s="144">
        <f t="shared" si="20"/>
        <v>0</v>
      </c>
      <c r="CU71" s="158">
        <f t="shared" si="21"/>
        <v>35</v>
      </c>
      <c r="CV71" s="107">
        <f t="shared" si="103"/>
        <v>0</v>
      </c>
      <c r="CW71" s="93">
        <f t="shared" si="104"/>
        <v>0</v>
      </c>
      <c r="CX71" s="94">
        <f t="shared" si="105"/>
        <v>0</v>
      </c>
      <c r="CY71" s="94">
        <f t="shared" si="106"/>
        <v>0</v>
      </c>
      <c r="CZ71" s="94">
        <f t="shared" si="107"/>
        <v>0</v>
      </c>
      <c r="DA71" s="94">
        <f t="shared" si="108"/>
        <v>0</v>
      </c>
      <c r="DB71" s="94">
        <f t="shared" si="109"/>
        <v>0</v>
      </c>
      <c r="DC71" s="108">
        <f t="shared" si="110"/>
        <v>0</v>
      </c>
      <c r="DD71" s="108">
        <f t="shared" si="111"/>
        <v>0</v>
      </c>
      <c r="DE71" s="108">
        <f t="shared" si="112"/>
        <v>0</v>
      </c>
      <c r="DF71" s="108">
        <f t="shared" si="113"/>
        <v>0</v>
      </c>
      <c r="DG71" s="94">
        <f t="shared" si="114"/>
        <v>0</v>
      </c>
      <c r="DH71" s="94">
        <f t="shared" si="115"/>
        <v>0</v>
      </c>
      <c r="DI71" s="94">
        <f t="shared" si="116"/>
        <v>0</v>
      </c>
      <c r="DJ71" s="94">
        <f t="shared" si="117"/>
        <v>0</v>
      </c>
      <c r="DK71" s="94">
        <f t="shared" si="118"/>
        <v>0</v>
      </c>
      <c r="DL71" s="93">
        <f t="shared" si="119"/>
        <v>0</v>
      </c>
      <c r="DM71" s="109">
        <f t="shared" si="120"/>
        <v>0</v>
      </c>
      <c r="DN71" s="107" t="str">
        <f t="shared" si="126"/>
        <v/>
      </c>
      <c r="DO71" s="93">
        <f t="shared" si="126"/>
        <v>0</v>
      </c>
      <c r="DP71" s="94">
        <f t="shared" si="126"/>
        <v>0</v>
      </c>
      <c r="DQ71" s="94">
        <f t="shared" si="126"/>
        <v>0</v>
      </c>
      <c r="DR71" s="94">
        <f t="shared" si="126"/>
        <v>0</v>
      </c>
      <c r="DS71" s="94">
        <f t="shared" si="126"/>
        <v>0</v>
      </c>
      <c r="DT71" s="94">
        <f t="shared" si="126"/>
        <v>0</v>
      </c>
      <c r="DU71" s="108">
        <f t="shared" si="126"/>
        <v>0</v>
      </c>
      <c r="DV71" s="108">
        <f t="shared" si="126"/>
        <v>0</v>
      </c>
      <c r="DW71" s="108">
        <f t="shared" si="126"/>
        <v>0</v>
      </c>
      <c r="DX71" s="108">
        <f t="shared" si="127"/>
        <v>0</v>
      </c>
      <c r="DY71" s="94">
        <f t="shared" si="127"/>
        <v>0</v>
      </c>
      <c r="DZ71" s="94">
        <f t="shared" si="127"/>
        <v>0</v>
      </c>
      <c r="EA71" s="94">
        <f t="shared" si="127"/>
        <v>0</v>
      </c>
      <c r="EB71" s="94">
        <f t="shared" si="127"/>
        <v>0</v>
      </c>
      <c r="EC71" s="94">
        <f t="shared" si="127"/>
        <v>0</v>
      </c>
      <c r="ED71" s="93">
        <f t="shared" si="127"/>
        <v>0</v>
      </c>
      <c r="EE71" s="109">
        <f t="shared" si="127"/>
        <v>2</v>
      </c>
      <c r="EF71" s="209"/>
      <c r="EG71" s="210"/>
      <c r="EH71" s="209"/>
      <c r="EI71" s="209"/>
      <c r="EJ71" s="209"/>
      <c r="EK71" s="209"/>
      <c r="EL71" s="209"/>
      <c r="EM71" s="209"/>
      <c r="EN71" s="208"/>
      <c r="EO71" s="208"/>
    </row>
    <row r="72" spans="1:145" s="211" customFormat="1" ht="15.75" customHeight="1">
      <c r="A72" s="159" t="s">
        <v>115</v>
      </c>
      <c r="B72" s="212" t="str">
        <f t="shared" si="125"/>
        <v>VP</v>
      </c>
      <c r="C72" s="349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1"/>
      <c r="U72" s="232">
        <v>0</v>
      </c>
      <c r="V72" s="233">
        <v>0</v>
      </c>
      <c r="W72" s="233">
        <v>0</v>
      </c>
      <c r="X72" s="233">
        <v>0</v>
      </c>
      <c r="Y72" s="233">
        <v>0</v>
      </c>
      <c r="Z72" s="233">
        <v>0</v>
      </c>
      <c r="AA72" s="233">
        <v>0</v>
      </c>
      <c r="AB72" s="233">
        <v>0</v>
      </c>
      <c r="AC72" s="253">
        <v>0</v>
      </c>
      <c r="AD72" s="233">
        <v>0</v>
      </c>
      <c r="AE72" s="233">
        <v>0</v>
      </c>
      <c r="AF72" s="233"/>
      <c r="AG72" s="233">
        <v>0</v>
      </c>
      <c r="AH72" s="233">
        <v>0</v>
      </c>
      <c r="AI72" s="306">
        <v>0</v>
      </c>
      <c r="AJ72" s="233">
        <v>1</v>
      </c>
      <c r="AK72" s="233">
        <v>0</v>
      </c>
      <c r="AL72" s="234">
        <v>0</v>
      </c>
      <c r="AM72" s="223"/>
      <c r="AN72" s="224"/>
      <c r="AO72" s="224"/>
      <c r="AP72" s="224"/>
      <c r="AQ72" s="224"/>
      <c r="AR72" s="224"/>
      <c r="AS72" s="224"/>
      <c r="AT72" s="224"/>
      <c r="AU72" s="224"/>
      <c r="AV72" s="224"/>
      <c r="AW72" s="224"/>
      <c r="AX72" s="224"/>
      <c r="AY72" s="224"/>
      <c r="AZ72" s="224"/>
      <c r="BA72" s="224"/>
      <c r="BB72" s="224"/>
      <c r="BC72" s="224"/>
      <c r="BD72" s="225"/>
      <c r="BE72" s="223"/>
      <c r="BF72" s="224"/>
      <c r="BG72" s="224"/>
      <c r="BH72" s="224"/>
      <c r="BI72" s="224"/>
      <c r="BJ72" s="224"/>
      <c r="BK72" s="224"/>
      <c r="BL72" s="224"/>
      <c r="BM72" s="224"/>
      <c r="BN72" s="224"/>
      <c r="BO72" s="224"/>
      <c r="BP72" s="224"/>
      <c r="BQ72" s="224"/>
      <c r="BR72" s="224"/>
      <c r="BS72" s="224"/>
      <c r="BT72" s="224"/>
      <c r="BU72" s="224"/>
      <c r="BV72" s="225"/>
      <c r="BW72" s="223"/>
      <c r="BX72" s="224"/>
      <c r="BY72" s="224"/>
      <c r="BZ72" s="224"/>
      <c r="CA72" s="224"/>
      <c r="CB72" s="224"/>
      <c r="CC72" s="224"/>
      <c r="CD72" s="224"/>
      <c r="CE72" s="224"/>
      <c r="CF72" s="224"/>
      <c r="CG72" s="224"/>
      <c r="CH72" s="224"/>
      <c r="CI72" s="224"/>
      <c r="CJ72" s="224"/>
      <c r="CK72" s="224"/>
      <c r="CL72" s="224"/>
      <c r="CM72" s="224"/>
      <c r="CN72" s="225"/>
      <c r="CO72" s="348"/>
      <c r="CP72" s="232">
        <v>0</v>
      </c>
      <c r="CQ72" s="232">
        <v>0</v>
      </c>
      <c r="CR72" s="232">
        <v>0</v>
      </c>
      <c r="CS72" s="352" t="str">
        <f>IF(CP70=0,"",100*CP72/CP70)</f>
        <v/>
      </c>
      <c r="CT72" s="144">
        <f t="shared" si="20"/>
        <v>0</v>
      </c>
      <c r="CU72" s="158">
        <f t="shared" si="21"/>
        <v>17</v>
      </c>
      <c r="CV72" s="107" t="str">
        <f t="shared" si="103"/>
        <v/>
      </c>
      <c r="CW72" s="93" t="str">
        <f t="shared" si="104"/>
        <v/>
      </c>
      <c r="CX72" s="94" t="str">
        <f t="shared" si="105"/>
        <v/>
      </c>
      <c r="CY72" s="94" t="str">
        <f t="shared" si="106"/>
        <v/>
      </c>
      <c r="CZ72" s="94" t="str">
        <f t="shared" si="107"/>
        <v/>
      </c>
      <c r="DA72" s="94" t="str">
        <f t="shared" si="108"/>
        <v/>
      </c>
      <c r="DB72" s="94" t="str">
        <f t="shared" si="109"/>
        <v/>
      </c>
      <c r="DC72" s="108" t="str">
        <f t="shared" si="110"/>
        <v/>
      </c>
      <c r="DD72" s="108" t="str">
        <f t="shared" si="111"/>
        <v/>
      </c>
      <c r="DE72" s="108" t="str">
        <f t="shared" si="112"/>
        <v/>
      </c>
      <c r="DF72" s="108" t="str">
        <f t="shared" si="113"/>
        <v/>
      </c>
      <c r="DG72" s="94" t="str">
        <f t="shared" si="114"/>
        <v/>
      </c>
      <c r="DH72" s="94" t="str">
        <f t="shared" si="115"/>
        <v/>
      </c>
      <c r="DI72" s="94" t="str">
        <f t="shared" si="116"/>
        <v/>
      </c>
      <c r="DJ72" s="94" t="str">
        <f t="shared" si="117"/>
        <v/>
      </c>
      <c r="DK72" s="94" t="str">
        <f t="shared" si="118"/>
        <v/>
      </c>
      <c r="DL72" s="93" t="str">
        <f t="shared" si="119"/>
        <v/>
      </c>
      <c r="DM72" s="109" t="str">
        <f t="shared" si="120"/>
        <v/>
      </c>
      <c r="DN72" s="107" t="str">
        <f t="shared" si="126"/>
        <v/>
      </c>
      <c r="DO72" s="93">
        <f t="shared" si="126"/>
        <v>0</v>
      </c>
      <c r="DP72" s="94">
        <f t="shared" si="126"/>
        <v>0</v>
      </c>
      <c r="DQ72" s="94">
        <f t="shared" si="126"/>
        <v>0</v>
      </c>
      <c r="DR72" s="94">
        <f t="shared" si="126"/>
        <v>0</v>
      </c>
      <c r="DS72" s="94">
        <f t="shared" si="126"/>
        <v>0</v>
      </c>
      <c r="DT72" s="94">
        <f t="shared" si="126"/>
        <v>0</v>
      </c>
      <c r="DU72" s="108">
        <f t="shared" si="126"/>
        <v>0</v>
      </c>
      <c r="DV72" s="108">
        <f t="shared" si="126"/>
        <v>0</v>
      </c>
      <c r="DW72" s="108">
        <f t="shared" si="126"/>
        <v>0</v>
      </c>
      <c r="DX72" s="108">
        <f t="shared" si="127"/>
        <v>0</v>
      </c>
      <c r="DY72" s="94">
        <f t="shared" si="127"/>
        <v>0</v>
      </c>
      <c r="DZ72" s="94">
        <f t="shared" si="127"/>
        <v>0</v>
      </c>
      <c r="EA72" s="94">
        <f t="shared" si="127"/>
        <v>0</v>
      </c>
      <c r="EB72" s="94">
        <f t="shared" si="127"/>
        <v>0</v>
      </c>
      <c r="EC72" s="94">
        <f t="shared" si="127"/>
        <v>0</v>
      </c>
      <c r="ED72" s="93">
        <f t="shared" si="127"/>
        <v>0</v>
      </c>
      <c r="EE72" s="109">
        <f t="shared" si="127"/>
        <v>1</v>
      </c>
      <c r="EF72" s="209"/>
      <c r="EG72" s="210"/>
      <c r="EH72" s="209"/>
      <c r="EI72" s="209"/>
      <c r="EJ72" s="209"/>
      <c r="EK72" s="209"/>
      <c r="EL72" s="209"/>
      <c r="EM72" s="209"/>
      <c r="EN72" s="208"/>
      <c r="EO72" s="208"/>
    </row>
    <row r="73" spans="1:145" s="211" customFormat="1" ht="15.75" customHeight="1">
      <c r="A73" s="159" t="s">
        <v>116</v>
      </c>
      <c r="B73" s="212" t="str">
        <f t="shared" si="125"/>
        <v>VP</v>
      </c>
      <c r="C73" s="353"/>
      <c r="D73" s="354"/>
      <c r="E73" s="354"/>
      <c r="F73" s="354"/>
      <c r="G73" s="354"/>
      <c r="H73" s="354"/>
      <c r="I73" s="354"/>
      <c r="J73" s="354"/>
      <c r="K73" s="354"/>
      <c r="L73" s="354"/>
      <c r="M73" s="354"/>
      <c r="N73" s="354"/>
      <c r="O73" s="354"/>
      <c r="P73" s="354"/>
      <c r="Q73" s="354"/>
      <c r="R73" s="354"/>
      <c r="S73" s="354"/>
      <c r="T73" s="355"/>
      <c r="U73" s="232">
        <v>0</v>
      </c>
      <c r="V73" s="233">
        <v>0</v>
      </c>
      <c r="W73" s="233">
        <v>0</v>
      </c>
      <c r="X73" s="233">
        <v>0</v>
      </c>
      <c r="Y73" s="233">
        <v>0</v>
      </c>
      <c r="Z73" s="233">
        <v>0</v>
      </c>
      <c r="AA73" s="233">
        <v>0</v>
      </c>
      <c r="AB73" s="233">
        <v>0</v>
      </c>
      <c r="AC73" s="253">
        <v>0</v>
      </c>
      <c r="AD73" s="233">
        <v>0</v>
      </c>
      <c r="AE73" s="233">
        <v>0</v>
      </c>
      <c r="AF73" s="233"/>
      <c r="AG73" s="233">
        <v>0</v>
      </c>
      <c r="AH73" s="233">
        <v>0</v>
      </c>
      <c r="AI73" s="306">
        <v>0</v>
      </c>
      <c r="AJ73" s="233">
        <v>2</v>
      </c>
      <c r="AK73" s="233">
        <v>0</v>
      </c>
      <c r="AL73" s="234">
        <v>0</v>
      </c>
      <c r="AM73" s="228"/>
      <c r="AN73" s="229"/>
      <c r="AO73" s="229"/>
      <c r="AP73" s="229"/>
      <c r="AQ73" s="229"/>
      <c r="AR73" s="229"/>
      <c r="AS73" s="229"/>
      <c r="AT73" s="229"/>
      <c r="AU73" s="229"/>
      <c r="AV73" s="229"/>
      <c r="AW73" s="229"/>
      <c r="AX73" s="229"/>
      <c r="AY73" s="229"/>
      <c r="AZ73" s="229"/>
      <c r="BA73" s="229"/>
      <c r="BB73" s="229"/>
      <c r="BC73" s="229"/>
      <c r="BD73" s="231"/>
      <c r="BE73" s="223"/>
      <c r="BF73" s="224"/>
      <c r="BG73" s="224"/>
      <c r="BH73" s="224"/>
      <c r="BI73" s="224"/>
      <c r="BJ73" s="224"/>
      <c r="BK73" s="224"/>
      <c r="BL73" s="224"/>
      <c r="BM73" s="224"/>
      <c r="BN73" s="224"/>
      <c r="BO73" s="224"/>
      <c r="BP73" s="224"/>
      <c r="BQ73" s="224"/>
      <c r="BR73" s="224"/>
      <c r="BS73" s="224"/>
      <c r="BT73" s="224"/>
      <c r="BU73" s="224"/>
      <c r="BV73" s="225"/>
      <c r="BW73" s="223"/>
      <c r="BX73" s="224"/>
      <c r="BY73" s="224"/>
      <c r="BZ73" s="224"/>
      <c r="CA73" s="224"/>
      <c r="CB73" s="224"/>
      <c r="CC73" s="224"/>
      <c r="CD73" s="224"/>
      <c r="CE73" s="224"/>
      <c r="CF73" s="224"/>
      <c r="CG73" s="224"/>
      <c r="CH73" s="224"/>
      <c r="CI73" s="224"/>
      <c r="CJ73" s="224"/>
      <c r="CK73" s="224"/>
      <c r="CL73" s="224"/>
      <c r="CM73" s="224"/>
      <c r="CN73" s="225"/>
      <c r="CO73" s="348"/>
      <c r="CP73" s="232">
        <v>0</v>
      </c>
      <c r="CQ73" s="232">
        <v>0</v>
      </c>
      <c r="CR73" s="232">
        <v>0</v>
      </c>
      <c r="CS73" s="335" t="str">
        <f>IF(CP70=0,"",100*CP73/CP70)</f>
        <v/>
      </c>
      <c r="CT73" s="144">
        <f t="shared" si="20"/>
        <v>0</v>
      </c>
      <c r="CU73" s="158">
        <f t="shared" si="21"/>
        <v>17</v>
      </c>
      <c r="CV73" s="107" t="str">
        <f t="shared" si="103"/>
        <v/>
      </c>
      <c r="CW73" s="93" t="str">
        <f t="shared" si="104"/>
        <v/>
      </c>
      <c r="CX73" s="94" t="str">
        <f t="shared" si="105"/>
        <v/>
      </c>
      <c r="CY73" s="94" t="str">
        <f t="shared" si="106"/>
        <v/>
      </c>
      <c r="CZ73" s="94" t="str">
        <f t="shared" si="107"/>
        <v/>
      </c>
      <c r="DA73" s="94" t="str">
        <f t="shared" si="108"/>
        <v/>
      </c>
      <c r="DB73" s="94" t="str">
        <f t="shared" si="109"/>
        <v/>
      </c>
      <c r="DC73" s="108" t="str">
        <f t="shared" si="110"/>
        <v/>
      </c>
      <c r="DD73" s="108" t="str">
        <f t="shared" si="111"/>
        <v/>
      </c>
      <c r="DE73" s="108" t="str">
        <f t="shared" si="112"/>
        <v/>
      </c>
      <c r="DF73" s="108" t="str">
        <f t="shared" si="113"/>
        <v/>
      </c>
      <c r="DG73" s="94" t="str">
        <f t="shared" si="114"/>
        <v/>
      </c>
      <c r="DH73" s="94" t="str">
        <f t="shared" si="115"/>
        <v/>
      </c>
      <c r="DI73" s="94" t="str">
        <f t="shared" si="116"/>
        <v/>
      </c>
      <c r="DJ73" s="94" t="str">
        <f t="shared" si="117"/>
        <v/>
      </c>
      <c r="DK73" s="94" t="str">
        <f t="shared" si="118"/>
        <v/>
      </c>
      <c r="DL73" s="93" t="str">
        <f t="shared" si="119"/>
        <v/>
      </c>
      <c r="DM73" s="109" t="str">
        <f t="shared" si="120"/>
        <v/>
      </c>
      <c r="DN73" s="107" t="str">
        <f t="shared" si="126"/>
        <v/>
      </c>
      <c r="DO73" s="93">
        <f t="shared" si="126"/>
        <v>0</v>
      </c>
      <c r="DP73" s="94">
        <f t="shared" si="126"/>
        <v>0</v>
      </c>
      <c r="DQ73" s="94">
        <f t="shared" si="126"/>
        <v>0</v>
      </c>
      <c r="DR73" s="94">
        <f t="shared" si="126"/>
        <v>0</v>
      </c>
      <c r="DS73" s="94">
        <f t="shared" si="126"/>
        <v>0</v>
      </c>
      <c r="DT73" s="94">
        <f t="shared" si="126"/>
        <v>0</v>
      </c>
      <c r="DU73" s="108">
        <f t="shared" si="126"/>
        <v>0</v>
      </c>
      <c r="DV73" s="108">
        <f t="shared" si="126"/>
        <v>0</v>
      </c>
      <c r="DW73" s="108">
        <f t="shared" si="126"/>
        <v>0</v>
      </c>
      <c r="DX73" s="108">
        <f t="shared" si="127"/>
        <v>0</v>
      </c>
      <c r="DY73" s="94">
        <f t="shared" si="127"/>
        <v>0</v>
      </c>
      <c r="DZ73" s="94">
        <f t="shared" si="127"/>
        <v>0</v>
      </c>
      <c r="EA73" s="94">
        <f t="shared" si="127"/>
        <v>0</v>
      </c>
      <c r="EB73" s="94">
        <f t="shared" si="127"/>
        <v>0</v>
      </c>
      <c r="EC73" s="94">
        <f t="shared" si="127"/>
        <v>0</v>
      </c>
      <c r="ED73" s="93">
        <f t="shared" si="127"/>
        <v>0</v>
      </c>
      <c r="EE73" s="109">
        <f t="shared" si="127"/>
        <v>2</v>
      </c>
      <c r="EF73" s="209"/>
      <c r="EG73" s="210"/>
      <c r="EH73" s="209"/>
      <c r="EI73" s="209"/>
      <c r="EJ73" s="209"/>
      <c r="EK73" s="209"/>
      <c r="EL73" s="209"/>
      <c r="EM73" s="209"/>
      <c r="EN73" s="208"/>
      <c r="EO73" s="208"/>
    </row>
    <row r="74" spans="1:145" s="211" customFormat="1" ht="15.75" customHeight="1">
      <c r="A74" s="159" t="s">
        <v>117</v>
      </c>
      <c r="B74" s="212" t="str">
        <f t="shared" si="125"/>
        <v>VP</v>
      </c>
      <c r="C74" s="353"/>
      <c r="D74" s="354"/>
      <c r="E74" s="354"/>
      <c r="F74" s="354"/>
      <c r="G74" s="354"/>
      <c r="H74" s="354"/>
      <c r="I74" s="354"/>
      <c r="J74" s="354"/>
      <c r="K74" s="354"/>
      <c r="L74" s="354"/>
      <c r="M74" s="354"/>
      <c r="N74" s="354"/>
      <c r="O74" s="354"/>
      <c r="P74" s="354"/>
      <c r="Q74" s="354"/>
      <c r="R74" s="354"/>
      <c r="S74" s="354"/>
      <c r="T74" s="355"/>
      <c r="U74" s="232">
        <v>0</v>
      </c>
      <c r="V74" s="233">
        <v>0</v>
      </c>
      <c r="W74" s="233">
        <v>0</v>
      </c>
      <c r="X74" s="233">
        <v>0</v>
      </c>
      <c r="Y74" s="233">
        <v>0</v>
      </c>
      <c r="Z74" s="233">
        <v>0</v>
      </c>
      <c r="AA74" s="233"/>
      <c r="AB74" s="233">
        <v>0</v>
      </c>
      <c r="AC74" s="253">
        <v>0</v>
      </c>
      <c r="AD74" s="233">
        <v>0</v>
      </c>
      <c r="AE74" s="233">
        <v>0</v>
      </c>
      <c r="AF74" s="233"/>
      <c r="AG74" s="233">
        <v>0</v>
      </c>
      <c r="AH74" s="233">
        <v>0</v>
      </c>
      <c r="AI74" s="306">
        <v>0</v>
      </c>
      <c r="AJ74" s="233">
        <v>0</v>
      </c>
      <c r="AK74" s="233">
        <v>0</v>
      </c>
      <c r="AL74" s="234">
        <v>0</v>
      </c>
      <c r="AM74" s="228"/>
      <c r="AN74" s="229"/>
      <c r="AO74" s="229"/>
      <c r="AP74" s="229"/>
      <c r="AQ74" s="229"/>
      <c r="AR74" s="229"/>
      <c r="AS74" s="229"/>
      <c r="AT74" s="229"/>
      <c r="AU74" s="229"/>
      <c r="AV74" s="229"/>
      <c r="AW74" s="229"/>
      <c r="AX74" s="229"/>
      <c r="AY74" s="229"/>
      <c r="AZ74" s="229"/>
      <c r="BA74" s="229"/>
      <c r="BB74" s="229"/>
      <c r="BC74" s="229"/>
      <c r="BD74" s="231"/>
      <c r="BE74" s="228"/>
      <c r="BF74" s="229"/>
      <c r="BG74" s="229"/>
      <c r="BH74" s="229"/>
      <c r="BI74" s="229"/>
      <c r="BJ74" s="229"/>
      <c r="BK74" s="229"/>
      <c r="BL74" s="229"/>
      <c r="BM74" s="229"/>
      <c r="BN74" s="229"/>
      <c r="BO74" s="229"/>
      <c r="BP74" s="229"/>
      <c r="BQ74" s="229"/>
      <c r="BR74" s="229"/>
      <c r="BS74" s="229"/>
      <c r="BT74" s="229"/>
      <c r="BU74" s="229"/>
      <c r="BV74" s="231"/>
      <c r="BW74" s="223"/>
      <c r="BX74" s="224"/>
      <c r="BY74" s="224"/>
      <c r="BZ74" s="224"/>
      <c r="CA74" s="224"/>
      <c r="CB74" s="224"/>
      <c r="CC74" s="224"/>
      <c r="CD74" s="224"/>
      <c r="CE74" s="224"/>
      <c r="CF74" s="224"/>
      <c r="CG74" s="224"/>
      <c r="CH74" s="224"/>
      <c r="CI74" s="224"/>
      <c r="CJ74" s="224"/>
      <c r="CK74" s="224"/>
      <c r="CL74" s="224"/>
      <c r="CM74" s="224"/>
      <c r="CN74" s="225"/>
      <c r="CO74" s="348"/>
      <c r="CP74" s="232">
        <v>0</v>
      </c>
      <c r="CQ74" s="232">
        <v>0</v>
      </c>
      <c r="CR74" s="232">
        <v>0</v>
      </c>
      <c r="CS74" s="335" t="str">
        <f>IF(CP70=0,"",100*CP74/CP70)</f>
        <v/>
      </c>
      <c r="CT74" s="144">
        <f t="shared" si="20"/>
        <v>0</v>
      </c>
      <c r="CU74" s="158">
        <f t="shared" si="21"/>
        <v>16</v>
      </c>
      <c r="CV74" s="107" t="str">
        <f t="shared" si="103"/>
        <v/>
      </c>
      <c r="CW74" s="93" t="str">
        <f t="shared" si="104"/>
        <v/>
      </c>
      <c r="CX74" s="94" t="str">
        <f t="shared" si="105"/>
        <v/>
      </c>
      <c r="CY74" s="94" t="str">
        <f t="shared" si="106"/>
        <v/>
      </c>
      <c r="CZ74" s="94" t="str">
        <f t="shared" si="107"/>
        <v/>
      </c>
      <c r="DA74" s="94" t="str">
        <f t="shared" si="108"/>
        <v/>
      </c>
      <c r="DB74" s="94" t="str">
        <f t="shared" si="109"/>
        <v/>
      </c>
      <c r="DC74" s="108" t="str">
        <f t="shared" si="110"/>
        <v/>
      </c>
      <c r="DD74" s="108" t="str">
        <f t="shared" si="111"/>
        <v/>
      </c>
      <c r="DE74" s="108" t="str">
        <f t="shared" si="112"/>
        <v/>
      </c>
      <c r="DF74" s="108" t="str">
        <f t="shared" si="113"/>
        <v/>
      </c>
      <c r="DG74" s="94" t="str">
        <f t="shared" si="114"/>
        <v/>
      </c>
      <c r="DH74" s="94" t="str">
        <f t="shared" si="115"/>
        <v/>
      </c>
      <c r="DI74" s="94" t="str">
        <f t="shared" si="116"/>
        <v/>
      </c>
      <c r="DJ74" s="94" t="str">
        <f t="shared" si="117"/>
        <v/>
      </c>
      <c r="DK74" s="94" t="str">
        <f t="shared" si="118"/>
        <v/>
      </c>
      <c r="DL74" s="93" t="str">
        <f t="shared" si="119"/>
        <v/>
      </c>
      <c r="DM74" s="109" t="str">
        <f t="shared" si="120"/>
        <v/>
      </c>
      <c r="DN74" s="107" t="str">
        <f t="shared" si="126"/>
        <v/>
      </c>
      <c r="DO74" s="93">
        <f t="shared" si="126"/>
        <v>0</v>
      </c>
      <c r="DP74" s="94">
        <f t="shared" si="126"/>
        <v>0</v>
      </c>
      <c r="DQ74" s="94">
        <f t="shared" si="126"/>
        <v>0</v>
      </c>
      <c r="DR74" s="94">
        <f t="shared" si="126"/>
        <v>0</v>
      </c>
      <c r="DS74" s="94">
        <f t="shared" si="126"/>
        <v>0</v>
      </c>
      <c r="DT74" s="94">
        <f t="shared" si="126"/>
        <v>0</v>
      </c>
      <c r="DU74" s="108">
        <f t="shared" si="126"/>
        <v>0</v>
      </c>
      <c r="DV74" s="108">
        <f t="shared" si="126"/>
        <v>0</v>
      </c>
      <c r="DW74" s="108">
        <f t="shared" si="126"/>
        <v>0</v>
      </c>
      <c r="DX74" s="108">
        <f t="shared" si="127"/>
        <v>0</v>
      </c>
      <c r="DY74" s="94">
        <f t="shared" si="127"/>
        <v>0</v>
      </c>
      <c r="DZ74" s="94">
        <f t="shared" si="127"/>
        <v>0</v>
      </c>
      <c r="EA74" s="94">
        <f t="shared" si="127"/>
        <v>0</v>
      </c>
      <c r="EB74" s="94">
        <f t="shared" si="127"/>
        <v>0</v>
      </c>
      <c r="EC74" s="94">
        <f t="shared" si="127"/>
        <v>0</v>
      </c>
      <c r="ED74" s="93">
        <f t="shared" si="127"/>
        <v>0</v>
      </c>
      <c r="EE74" s="109" t="str">
        <f t="shared" si="127"/>
        <v/>
      </c>
      <c r="EF74" s="209"/>
      <c r="EG74" s="210"/>
      <c r="EH74" s="209"/>
      <c r="EI74" s="209"/>
      <c r="EJ74" s="209"/>
      <c r="EK74" s="209"/>
      <c r="EL74" s="209"/>
      <c r="EM74" s="209"/>
      <c r="EN74" s="208"/>
      <c r="EO74" s="208"/>
    </row>
    <row r="75" spans="1:145" s="211" customFormat="1" ht="15.75" customHeight="1">
      <c r="A75" s="159" t="s">
        <v>118</v>
      </c>
      <c r="B75" s="212" t="str">
        <f t="shared" si="125"/>
        <v>VP</v>
      </c>
      <c r="C75" s="353"/>
      <c r="D75" s="354"/>
      <c r="E75" s="354"/>
      <c r="F75" s="354"/>
      <c r="G75" s="354"/>
      <c r="H75" s="354"/>
      <c r="I75" s="354"/>
      <c r="J75" s="354"/>
      <c r="K75" s="354"/>
      <c r="L75" s="354"/>
      <c r="M75" s="354"/>
      <c r="N75" s="354"/>
      <c r="O75" s="354"/>
      <c r="P75" s="354"/>
      <c r="Q75" s="354"/>
      <c r="R75" s="354"/>
      <c r="S75" s="354"/>
      <c r="T75" s="355"/>
      <c r="U75" s="232">
        <v>0</v>
      </c>
      <c r="V75" s="233">
        <v>0</v>
      </c>
      <c r="W75" s="233">
        <v>0</v>
      </c>
      <c r="X75" s="233">
        <v>0</v>
      </c>
      <c r="Y75" s="233">
        <v>0</v>
      </c>
      <c r="Z75" s="233">
        <v>0</v>
      </c>
      <c r="AA75" s="233">
        <v>0</v>
      </c>
      <c r="AB75" s="233">
        <v>0</v>
      </c>
      <c r="AC75" s="253">
        <v>0</v>
      </c>
      <c r="AD75" s="233">
        <v>0</v>
      </c>
      <c r="AE75" s="233">
        <v>0</v>
      </c>
      <c r="AF75" s="233"/>
      <c r="AG75" s="233">
        <v>0</v>
      </c>
      <c r="AH75" s="233">
        <v>0</v>
      </c>
      <c r="AI75" s="306">
        <v>0</v>
      </c>
      <c r="AJ75" s="233">
        <v>0</v>
      </c>
      <c r="AK75" s="233">
        <v>0</v>
      </c>
      <c r="AL75" s="234">
        <v>0</v>
      </c>
      <c r="AM75" s="228"/>
      <c r="AN75" s="229"/>
      <c r="AO75" s="229"/>
      <c r="AP75" s="229"/>
      <c r="AQ75" s="229"/>
      <c r="AR75" s="229"/>
      <c r="AS75" s="229"/>
      <c r="AT75" s="229"/>
      <c r="AU75" s="229"/>
      <c r="AV75" s="229"/>
      <c r="AW75" s="229"/>
      <c r="AX75" s="229"/>
      <c r="AY75" s="229"/>
      <c r="AZ75" s="229"/>
      <c r="BA75" s="229"/>
      <c r="BB75" s="229"/>
      <c r="BC75" s="229"/>
      <c r="BD75" s="231"/>
      <c r="BE75" s="228"/>
      <c r="BF75" s="229"/>
      <c r="BG75" s="229"/>
      <c r="BH75" s="229"/>
      <c r="BI75" s="229"/>
      <c r="BJ75" s="229"/>
      <c r="BK75" s="229"/>
      <c r="BL75" s="229"/>
      <c r="BM75" s="229"/>
      <c r="BN75" s="229"/>
      <c r="BO75" s="229"/>
      <c r="BP75" s="229"/>
      <c r="BQ75" s="229"/>
      <c r="BR75" s="229"/>
      <c r="BS75" s="229"/>
      <c r="BT75" s="229"/>
      <c r="BU75" s="229"/>
      <c r="BV75" s="231"/>
      <c r="BW75" s="223"/>
      <c r="BX75" s="224"/>
      <c r="BY75" s="224"/>
      <c r="BZ75" s="224"/>
      <c r="CA75" s="224"/>
      <c r="CB75" s="224"/>
      <c r="CC75" s="224"/>
      <c r="CD75" s="224"/>
      <c r="CE75" s="224"/>
      <c r="CF75" s="224"/>
      <c r="CG75" s="224"/>
      <c r="CH75" s="224"/>
      <c r="CI75" s="224"/>
      <c r="CJ75" s="224"/>
      <c r="CK75" s="224"/>
      <c r="CL75" s="224"/>
      <c r="CM75" s="224"/>
      <c r="CN75" s="225"/>
      <c r="CO75" s="348"/>
      <c r="CP75" s="232">
        <v>0</v>
      </c>
      <c r="CQ75" s="232">
        <v>0</v>
      </c>
      <c r="CR75" s="232">
        <v>0</v>
      </c>
      <c r="CS75" s="335" t="str">
        <f>IF(CP70=0,"",100*CP75/CP70)</f>
        <v/>
      </c>
      <c r="CT75" s="144">
        <f t="shared" si="20"/>
        <v>0</v>
      </c>
      <c r="CU75" s="158">
        <f t="shared" si="21"/>
        <v>17</v>
      </c>
      <c r="CV75" s="107" t="str">
        <f t="shared" si="103"/>
        <v/>
      </c>
      <c r="CW75" s="93" t="str">
        <f t="shared" si="104"/>
        <v/>
      </c>
      <c r="CX75" s="94" t="str">
        <f t="shared" si="105"/>
        <v/>
      </c>
      <c r="CY75" s="94" t="str">
        <f t="shared" si="106"/>
        <v/>
      </c>
      <c r="CZ75" s="94" t="str">
        <f t="shared" si="107"/>
        <v/>
      </c>
      <c r="DA75" s="94" t="str">
        <f t="shared" si="108"/>
        <v/>
      </c>
      <c r="DB75" s="94" t="str">
        <f t="shared" si="109"/>
        <v/>
      </c>
      <c r="DC75" s="108" t="str">
        <f t="shared" si="110"/>
        <v/>
      </c>
      <c r="DD75" s="108" t="str">
        <f t="shared" si="111"/>
        <v/>
      </c>
      <c r="DE75" s="108" t="str">
        <f t="shared" si="112"/>
        <v/>
      </c>
      <c r="DF75" s="108" t="str">
        <f t="shared" si="113"/>
        <v/>
      </c>
      <c r="DG75" s="94" t="str">
        <f t="shared" si="114"/>
        <v/>
      </c>
      <c r="DH75" s="94" t="str">
        <f t="shared" si="115"/>
        <v/>
      </c>
      <c r="DI75" s="94" t="str">
        <f t="shared" si="116"/>
        <v/>
      </c>
      <c r="DJ75" s="94" t="str">
        <f t="shared" si="117"/>
        <v/>
      </c>
      <c r="DK75" s="94" t="str">
        <f t="shared" si="118"/>
        <v/>
      </c>
      <c r="DL75" s="93" t="str">
        <f t="shared" si="119"/>
        <v/>
      </c>
      <c r="DM75" s="109" t="str">
        <f t="shared" si="120"/>
        <v/>
      </c>
      <c r="DN75" s="107" t="str">
        <f t="shared" si="126"/>
        <v/>
      </c>
      <c r="DO75" s="93">
        <f t="shared" si="126"/>
        <v>0</v>
      </c>
      <c r="DP75" s="94">
        <f t="shared" si="126"/>
        <v>0</v>
      </c>
      <c r="DQ75" s="94">
        <f t="shared" si="126"/>
        <v>0</v>
      </c>
      <c r="DR75" s="94">
        <f t="shared" si="126"/>
        <v>0</v>
      </c>
      <c r="DS75" s="94">
        <f t="shared" si="126"/>
        <v>0</v>
      </c>
      <c r="DT75" s="94">
        <f t="shared" si="126"/>
        <v>0</v>
      </c>
      <c r="DU75" s="108">
        <f t="shared" si="126"/>
        <v>0</v>
      </c>
      <c r="DV75" s="108">
        <f t="shared" si="126"/>
        <v>0</v>
      </c>
      <c r="DW75" s="108">
        <f t="shared" si="126"/>
        <v>0</v>
      </c>
      <c r="DX75" s="108">
        <f t="shared" si="127"/>
        <v>0</v>
      </c>
      <c r="DY75" s="94">
        <f t="shared" si="127"/>
        <v>0</v>
      </c>
      <c r="DZ75" s="94">
        <f t="shared" si="127"/>
        <v>0</v>
      </c>
      <c r="EA75" s="94">
        <f t="shared" si="127"/>
        <v>0</v>
      </c>
      <c r="EB75" s="94">
        <f t="shared" si="127"/>
        <v>0</v>
      </c>
      <c r="EC75" s="94">
        <f t="shared" si="127"/>
        <v>0</v>
      </c>
      <c r="ED75" s="93">
        <f t="shared" si="127"/>
        <v>0</v>
      </c>
      <c r="EE75" s="109">
        <f t="shared" si="127"/>
        <v>0</v>
      </c>
      <c r="EF75" s="209"/>
      <c r="EG75" s="210"/>
      <c r="EH75" s="209"/>
      <c r="EI75" s="209"/>
      <c r="EJ75" s="209"/>
      <c r="EK75" s="209"/>
      <c r="EL75" s="209"/>
      <c r="EM75" s="209"/>
      <c r="EN75" s="208"/>
      <c r="EO75" s="208"/>
    </row>
    <row r="76" spans="1:145" s="211" customFormat="1" ht="15.75" customHeight="1">
      <c r="A76" s="159" t="s">
        <v>119</v>
      </c>
      <c r="B76" s="212" t="str">
        <f t="shared" si="125"/>
        <v>VP</v>
      </c>
      <c r="C76" s="353"/>
      <c r="D76" s="354"/>
      <c r="E76" s="354"/>
      <c r="F76" s="354"/>
      <c r="G76" s="354"/>
      <c r="H76" s="354"/>
      <c r="I76" s="354"/>
      <c r="J76" s="354"/>
      <c r="K76" s="354"/>
      <c r="L76" s="354"/>
      <c r="M76" s="354"/>
      <c r="N76" s="354"/>
      <c r="O76" s="354"/>
      <c r="P76" s="354"/>
      <c r="Q76" s="354"/>
      <c r="R76" s="354"/>
      <c r="S76" s="354"/>
      <c r="T76" s="355"/>
      <c r="U76" s="232">
        <v>0</v>
      </c>
      <c r="V76" s="233">
        <v>0</v>
      </c>
      <c r="W76" s="233">
        <v>0</v>
      </c>
      <c r="X76" s="233">
        <v>0</v>
      </c>
      <c r="Y76" s="233">
        <v>0</v>
      </c>
      <c r="Z76" s="233">
        <v>0</v>
      </c>
      <c r="AA76" s="233">
        <v>0</v>
      </c>
      <c r="AB76" s="233">
        <v>0</v>
      </c>
      <c r="AC76" s="253">
        <v>0</v>
      </c>
      <c r="AD76" s="233">
        <v>0</v>
      </c>
      <c r="AE76" s="233">
        <v>0</v>
      </c>
      <c r="AF76" s="233"/>
      <c r="AG76" s="233">
        <v>0</v>
      </c>
      <c r="AH76" s="233">
        <v>0</v>
      </c>
      <c r="AI76" s="306">
        <v>0</v>
      </c>
      <c r="AJ76" s="233">
        <v>0</v>
      </c>
      <c r="AK76" s="233">
        <v>0</v>
      </c>
      <c r="AL76" s="234">
        <v>0</v>
      </c>
      <c r="AM76" s="228"/>
      <c r="AN76" s="229"/>
      <c r="AO76" s="229"/>
      <c r="AP76" s="229"/>
      <c r="AQ76" s="229"/>
      <c r="AR76" s="229"/>
      <c r="AS76" s="229"/>
      <c r="AT76" s="229"/>
      <c r="AU76" s="229"/>
      <c r="AV76" s="229"/>
      <c r="AW76" s="229"/>
      <c r="AX76" s="229"/>
      <c r="AY76" s="229"/>
      <c r="AZ76" s="229"/>
      <c r="BA76" s="229"/>
      <c r="BB76" s="229"/>
      <c r="BC76" s="229"/>
      <c r="BD76" s="231"/>
      <c r="BE76" s="228"/>
      <c r="BF76" s="229"/>
      <c r="BG76" s="229"/>
      <c r="BH76" s="229"/>
      <c r="BI76" s="229"/>
      <c r="BJ76" s="229"/>
      <c r="BK76" s="229"/>
      <c r="BL76" s="229"/>
      <c r="BM76" s="229"/>
      <c r="BN76" s="229"/>
      <c r="BO76" s="229"/>
      <c r="BP76" s="229"/>
      <c r="BQ76" s="229"/>
      <c r="BR76" s="229"/>
      <c r="BS76" s="229"/>
      <c r="BT76" s="229"/>
      <c r="BU76" s="229"/>
      <c r="BV76" s="231"/>
      <c r="BW76" s="223"/>
      <c r="BX76" s="224"/>
      <c r="BY76" s="224"/>
      <c r="BZ76" s="224"/>
      <c r="CA76" s="224"/>
      <c r="CB76" s="224"/>
      <c r="CC76" s="224"/>
      <c r="CD76" s="224"/>
      <c r="CE76" s="224"/>
      <c r="CF76" s="224"/>
      <c r="CG76" s="224"/>
      <c r="CH76" s="224"/>
      <c r="CI76" s="224"/>
      <c r="CJ76" s="224"/>
      <c r="CK76" s="224"/>
      <c r="CL76" s="224"/>
      <c r="CM76" s="224"/>
      <c r="CN76" s="225"/>
      <c r="CO76" s="348"/>
      <c r="CP76" s="232">
        <v>0</v>
      </c>
      <c r="CQ76" s="232">
        <v>0</v>
      </c>
      <c r="CR76" s="232">
        <v>0</v>
      </c>
      <c r="CS76" s="335" t="str">
        <f>IF(CP70=0,"",100*CP76/CP70)</f>
        <v/>
      </c>
      <c r="CT76" s="144">
        <f t="shared" si="20"/>
        <v>0</v>
      </c>
      <c r="CU76" s="158">
        <f t="shared" si="21"/>
        <v>17</v>
      </c>
      <c r="CV76" s="107" t="str">
        <f t="shared" si="103"/>
        <v/>
      </c>
      <c r="CW76" s="93" t="str">
        <f t="shared" si="104"/>
        <v/>
      </c>
      <c r="CX76" s="94" t="str">
        <f t="shared" si="105"/>
        <v/>
      </c>
      <c r="CY76" s="94" t="str">
        <f t="shared" si="106"/>
        <v/>
      </c>
      <c r="CZ76" s="94" t="str">
        <f t="shared" si="107"/>
        <v/>
      </c>
      <c r="DA76" s="94" t="str">
        <f t="shared" si="108"/>
        <v/>
      </c>
      <c r="DB76" s="94" t="str">
        <f t="shared" si="109"/>
        <v/>
      </c>
      <c r="DC76" s="108" t="str">
        <f t="shared" si="110"/>
        <v/>
      </c>
      <c r="DD76" s="108" t="str">
        <f t="shared" si="111"/>
        <v/>
      </c>
      <c r="DE76" s="108" t="str">
        <f t="shared" si="112"/>
        <v/>
      </c>
      <c r="DF76" s="108" t="str">
        <f t="shared" si="113"/>
        <v/>
      </c>
      <c r="DG76" s="94" t="str">
        <f t="shared" si="114"/>
        <v/>
      </c>
      <c r="DH76" s="94" t="str">
        <f t="shared" si="115"/>
        <v/>
      </c>
      <c r="DI76" s="94" t="str">
        <f t="shared" si="116"/>
        <v/>
      </c>
      <c r="DJ76" s="94" t="str">
        <f t="shared" si="117"/>
        <v/>
      </c>
      <c r="DK76" s="94" t="str">
        <f t="shared" si="118"/>
        <v/>
      </c>
      <c r="DL76" s="93" t="str">
        <f t="shared" si="119"/>
        <v/>
      </c>
      <c r="DM76" s="109" t="str">
        <f t="shared" si="120"/>
        <v/>
      </c>
      <c r="DN76" s="107" t="str">
        <f t="shared" si="126"/>
        <v/>
      </c>
      <c r="DO76" s="93">
        <f t="shared" si="126"/>
        <v>0</v>
      </c>
      <c r="DP76" s="94">
        <f t="shared" si="126"/>
        <v>0</v>
      </c>
      <c r="DQ76" s="94">
        <f t="shared" si="126"/>
        <v>0</v>
      </c>
      <c r="DR76" s="94">
        <f t="shared" si="126"/>
        <v>0</v>
      </c>
      <c r="DS76" s="94">
        <f t="shared" si="126"/>
        <v>0</v>
      </c>
      <c r="DT76" s="94">
        <f t="shared" si="126"/>
        <v>0</v>
      </c>
      <c r="DU76" s="108">
        <f t="shared" si="126"/>
        <v>0</v>
      </c>
      <c r="DV76" s="108">
        <f t="shared" si="126"/>
        <v>0</v>
      </c>
      <c r="DW76" s="108">
        <f t="shared" si="126"/>
        <v>0</v>
      </c>
      <c r="DX76" s="108">
        <f t="shared" si="127"/>
        <v>0</v>
      </c>
      <c r="DY76" s="94">
        <f t="shared" si="127"/>
        <v>0</v>
      </c>
      <c r="DZ76" s="94">
        <f t="shared" si="127"/>
        <v>0</v>
      </c>
      <c r="EA76" s="94">
        <f t="shared" si="127"/>
        <v>0</v>
      </c>
      <c r="EB76" s="94">
        <f t="shared" si="127"/>
        <v>0</v>
      </c>
      <c r="EC76" s="94">
        <f t="shared" si="127"/>
        <v>0</v>
      </c>
      <c r="ED76" s="93">
        <f t="shared" si="127"/>
        <v>0</v>
      </c>
      <c r="EE76" s="109">
        <f t="shared" si="127"/>
        <v>0</v>
      </c>
      <c r="EF76" s="209"/>
      <c r="EG76" s="210"/>
      <c r="EH76" s="209"/>
      <c r="EI76" s="209"/>
      <c r="EJ76" s="209"/>
      <c r="EK76" s="209"/>
      <c r="EL76" s="209"/>
      <c r="EM76" s="209"/>
      <c r="EN76" s="208"/>
      <c r="EO76" s="208"/>
    </row>
    <row r="77" spans="1:145" s="211" customFormat="1" ht="15.75" customHeight="1">
      <c r="A77" s="115" t="s">
        <v>120</v>
      </c>
      <c r="B77" s="212" t="str">
        <f t="shared" si="125"/>
        <v>VP</v>
      </c>
      <c r="C77" s="356"/>
      <c r="D77" s="357"/>
      <c r="E77" s="357"/>
      <c r="F77" s="357"/>
      <c r="G77" s="357"/>
      <c r="H77" s="357"/>
      <c r="I77" s="357"/>
      <c r="J77" s="357"/>
      <c r="K77" s="357"/>
      <c r="L77" s="357"/>
      <c r="M77" s="357"/>
      <c r="N77" s="357"/>
      <c r="O77" s="357"/>
      <c r="P77" s="357"/>
      <c r="Q77" s="357"/>
      <c r="R77" s="357"/>
      <c r="S77" s="357"/>
      <c r="T77" s="358"/>
      <c r="U77" s="340"/>
      <c r="V77" s="341">
        <f>IF(V70="","",SUM(V70,V72,-V73,-V74,-V75,V76))</f>
        <v>0</v>
      </c>
      <c r="W77" s="341">
        <v>0</v>
      </c>
      <c r="X77" s="341">
        <f>IF(X70="","",SUM(X70,X72,-X73,-X74,-X75,X76))</f>
        <v>0</v>
      </c>
      <c r="Y77" s="341">
        <f>IF(Y70="","",SUM(Y70,Y72,-Y73,-Y74,-Y75,Y76))</f>
        <v>0</v>
      </c>
      <c r="Z77" s="341">
        <f>IF(Z70="","",SUM(Z70,Z72,-Z73,-Z74,-Z75,Z76))</f>
        <v>0</v>
      </c>
      <c r="AA77" s="341">
        <v>0</v>
      </c>
      <c r="AB77" s="341">
        <f>IF(AB70="","",SUM(AB70,AB72,-AB73,-AB74,-AB75,AB76))</f>
        <v>0</v>
      </c>
      <c r="AC77" s="341">
        <f>IF(AC70="","",SUM(AC70,AC72,-AC73,-AC74,-AC75,AC76))</f>
        <v>0</v>
      </c>
      <c r="AD77" s="341">
        <f>IF(AD70="","",SUM(AD70,AD72,-AD73,-AD74,-AD75,AD76))</f>
        <v>0</v>
      </c>
      <c r="AE77" s="341"/>
      <c r="AF77" s="341"/>
      <c r="AG77" s="341"/>
      <c r="AH77" s="341">
        <f>IF(AH70="","",SUM(AH70,AH72,-AH73,-AH74,-AH75,AH76))</f>
        <v>0</v>
      </c>
      <c r="AI77" s="341">
        <f>IF(AI70="","",SUM(AI70,AI72,-AI73,-AI74,-AI75,AI76))</f>
        <v>0</v>
      </c>
      <c r="AJ77" s="341">
        <f>IF(AJ70="","",SUM(AJ70,AJ72,-AJ73,-AJ74,-AJ75,AJ76))</f>
        <v>1</v>
      </c>
      <c r="AK77" s="341">
        <v>0</v>
      </c>
      <c r="AL77" s="341">
        <f>IF(AL70="","",SUM(AL70,AL72,-AL73,-AL74,-AL75,AL76))</f>
        <v>0</v>
      </c>
      <c r="AM77" s="239"/>
      <c r="AN77" s="240"/>
      <c r="AO77" s="240"/>
      <c r="AP77" s="240"/>
      <c r="AQ77" s="240"/>
      <c r="AR77" s="240"/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2"/>
      <c r="BE77" s="239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240"/>
      <c r="BR77" s="240"/>
      <c r="BS77" s="240"/>
      <c r="BT77" s="240"/>
      <c r="BU77" s="240"/>
      <c r="BV77" s="242"/>
      <c r="BW77" s="239"/>
      <c r="BX77" s="240"/>
      <c r="BY77" s="240"/>
      <c r="BZ77" s="240"/>
      <c r="CA77" s="240"/>
      <c r="CB77" s="240"/>
      <c r="CC77" s="240"/>
      <c r="CD77" s="240"/>
      <c r="CE77" s="240"/>
      <c r="CF77" s="240"/>
      <c r="CG77" s="240"/>
      <c r="CH77" s="240"/>
      <c r="CI77" s="240"/>
      <c r="CJ77" s="240"/>
      <c r="CK77" s="240"/>
      <c r="CL77" s="240"/>
      <c r="CM77" s="240"/>
      <c r="CN77" s="242"/>
      <c r="CO77" s="359"/>
      <c r="CP77" s="322">
        <f>IF(CP70="","",CP70+SUM(CP72,CP76)-SUM(CP73:CP75))</f>
        <v>0</v>
      </c>
      <c r="CQ77" s="360">
        <f>IF(CQ70="","",CQ70+SUM(CQ72,CQ76)-SUM(CQ73:CQ75))</f>
        <v>0</v>
      </c>
      <c r="CR77" s="361">
        <f>IF(CR70="","",CR70+SUM(CR72,CR76)-SUM(CR73:CR75))</f>
        <v>0</v>
      </c>
      <c r="CS77" s="362" t="str">
        <f>IF(CP70=0,"",100*CP77/CP70)</f>
        <v/>
      </c>
      <c r="CT77" s="144">
        <f t="shared" si="20"/>
        <v>0</v>
      </c>
      <c r="CU77" s="158">
        <f t="shared" si="21"/>
        <v>14</v>
      </c>
      <c r="CV77" s="107" t="str">
        <f t="shared" si="103"/>
        <v/>
      </c>
      <c r="CW77" s="93" t="str">
        <f t="shared" si="104"/>
        <v/>
      </c>
      <c r="CX77" s="94" t="str">
        <f t="shared" si="105"/>
        <v/>
      </c>
      <c r="CY77" s="94" t="str">
        <f t="shared" si="106"/>
        <v/>
      </c>
      <c r="CZ77" s="94" t="str">
        <f t="shared" si="107"/>
        <v/>
      </c>
      <c r="DA77" s="94" t="str">
        <f t="shared" si="108"/>
        <v/>
      </c>
      <c r="DB77" s="94" t="str">
        <f t="shared" si="109"/>
        <v/>
      </c>
      <c r="DC77" s="108" t="str">
        <f t="shared" si="110"/>
        <v/>
      </c>
      <c r="DD77" s="108" t="str">
        <f t="shared" si="111"/>
        <v/>
      </c>
      <c r="DE77" s="108" t="str">
        <f t="shared" si="112"/>
        <v/>
      </c>
      <c r="DF77" s="108" t="str">
        <f t="shared" si="113"/>
        <v/>
      </c>
      <c r="DG77" s="94" t="str">
        <f t="shared" si="114"/>
        <v/>
      </c>
      <c r="DH77" s="94" t="str">
        <f t="shared" si="115"/>
        <v/>
      </c>
      <c r="DI77" s="94" t="str">
        <f t="shared" si="116"/>
        <v/>
      </c>
      <c r="DJ77" s="94" t="str">
        <f t="shared" si="117"/>
        <v/>
      </c>
      <c r="DK77" s="94" t="str">
        <f t="shared" si="118"/>
        <v/>
      </c>
      <c r="DL77" s="93" t="str">
        <f t="shared" si="119"/>
        <v/>
      </c>
      <c r="DM77" s="109" t="str">
        <f t="shared" si="120"/>
        <v/>
      </c>
      <c r="DN77" s="107" t="str">
        <f t="shared" si="126"/>
        <v/>
      </c>
      <c r="DO77" s="93" t="str">
        <f t="shared" si="126"/>
        <v/>
      </c>
      <c r="DP77" s="94">
        <f t="shared" si="126"/>
        <v>0</v>
      </c>
      <c r="DQ77" s="94">
        <f t="shared" si="126"/>
        <v>0</v>
      </c>
      <c r="DR77" s="94">
        <f t="shared" si="126"/>
        <v>0</v>
      </c>
      <c r="DS77" s="94">
        <f t="shared" si="126"/>
        <v>0</v>
      </c>
      <c r="DT77" s="94">
        <f t="shared" si="126"/>
        <v>0</v>
      </c>
      <c r="DU77" s="108">
        <f t="shared" si="126"/>
        <v>0</v>
      </c>
      <c r="DV77" s="108">
        <f t="shared" si="126"/>
        <v>0</v>
      </c>
      <c r="DW77" s="108">
        <f t="shared" si="126"/>
        <v>0</v>
      </c>
      <c r="DX77" s="108">
        <f t="shared" si="127"/>
        <v>0</v>
      </c>
      <c r="DY77" s="94">
        <f t="shared" si="127"/>
        <v>0</v>
      </c>
      <c r="DZ77" s="94">
        <f t="shared" si="127"/>
        <v>0</v>
      </c>
      <c r="EA77" s="94">
        <f t="shared" si="127"/>
        <v>0</v>
      </c>
      <c r="EB77" s="94">
        <f t="shared" si="127"/>
        <v>0</v>
      </c>
      <c r="EC77" s="94">
        <f t="shared" si="127"/>
        <v>1</v>
      </c>
      <c r="ED77" s="93" t="str">
        <f t="shared" si="127"/>
        <v/>
      </c>
      <c r="EE77" s="109" t="str">
        <f t="shared" si="127"/>
        <v/>
      </c>
      <c r="EF77" s="209"/>
      <c r="EG77" s="210"/>
      <c r="EH77" s="209"/>
      <c r="EI77" s="209"/>
      <c r="EJ77" s="209"/>
      <c r="EK77" s="209"/>
      <c r="EL77" s="209"/>
      <c r="EM77" s="209"/>
      <c r="EN77" s="208"/>
      <c r="EO77" s="208"/>
    </row>
    <row r="78" spans="1:145" s="211" customFormat="1" ht="15.75" customHeight="1">
      <c r="A78" s="147" t="s">
        <v>123</v>
      </c>
      <c r="B78" s="194" t="str">
        <f t="shared" ref="B78:B85" si="128">$B$10</f>
        <v>P</v>
      </c>
      <c r="C78" s="325">
        <v>3</v>
      </c>
      <c r="D78" s="326">
        <v>3</v>
      </c>
      <c r="E78" s="326">
        <v>0</v>
      </c>
      <c r="F78" s="326">
        <v>5</v>
      </c>
      <c r="G78" s="326">
        <v>0</v>
      </c>
      <c r="H78" s="326">
        <v>3</v>
      </c>
      <c r="I78" s="326">
        <v>0</v>
      </c>
      <c r="J78" s="326">
        <v>0</v>
      </c>
      <c r="K78" s="326">
        <v>3</v>
      </c>
      <c r="L78" s="326">
        <v>0</v>
      </c>
      <c r="M78" s="326">
        <v>0</v>
      </c>
      <c r="N78" s="326">
        <v>3</v>
      </c>
      <c r="O78" s="326">
        <v>5</v>
      </c>
      <c r="P78" s="326">
        <v>0</v>
      </c>
      <c r="Q78" s="326">
        <v>40</v>
      </c>
      <c r="R78" s="326">
        <v>8</v>
      </c>
      <c r="S78" s="326">
        <v>0</v>
      </c>
      <c r="T78" s="327">
        <v>0</v>
      </c>
      <c r="U78" s="363"/>
      <c r="V78" s="364"/>
      <c r="W78" s="364"/>
      <c r="X78" s="364"/>
      <c r="Y78" s="364"/>
      <c r="Z78" s="364"/>
      <c r="AA78" s="364"/>
      <c r="AB78" s="364"/>
      <c r="AC78" s="364"/>
      <c r="AD78" s="364"/>
      <c r="AE78" s="364"/>
      <c r="AF78" s="364"/>
      <c r="AG78" s="364"/>
      <c r="AH78" s="364"/>
      <c r="AI78" s="364"/>
      <c r="AJ78" s="364"/>
      <c r="AK78" s="364"/>
      <c r="AL78" s="365"/>
      <c r="AM78" s="1343">
        <v>5</v>
      </c>
      <c r="AN78" s="366">
        <v>5</v>
      </c>
      <c r="AO78" s="366">
        <v>0</v>
      </c>
      <c r="AP78" s="253">
        <v>5</v>
      </c>
      <c r="AQ78" s="253">
        <v>0</v>
      </c>
      <c r="AR78" s="253">
        <v>0</v>
      </c>
      <c r="AS78" s="253">
        <v>0</v>
      </c>
      <c r="AT78" s="253">
        <v>0</v>
      </c>
      <c r="AU78" s="253">
        <v>0</v>
      </c>
      <c r="AV78" s="253">
        <v>0</v>
      </c>
      <c r="AW78" s="253">
        <v>0</v>
      </c>
      <c r="AX78" s="329">
        <v>3</v>
      </c>
      <c r="AY78" s="253">
        <v>12</v>
      </c>
      <c r="AZ78" s="329">
        <v>0</v>
      </c>
      <c r="BA78" s="253">
        <v>6</v>
      </c>
      <c r="BB78" s="253">
        <v>0</v>
      </c>
      <c r="BC78" s="253">
        <v>0</v>
      </c>
      <c r="BD78" s="255">
        <v>6</v>
      </c>
      <c r="BE78" s="201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2"/>
      <c r="BS78" s="202"/>
      <c r="BT78" s="202"/>
      <c r="BU78" s="202"/>
      <c r="BV78" s="203"/>
      <c r="BW78" s="201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2"/>
      <c r="CJ78" s="202"/>
      <c r="CK78" s="202"/>
      <c r="CL78" s="202"/>
      <c r="CM78" s="202"/>
      <c r="CN78" s="203"/>
      <c r="CO78" s="347"/>
      <c r="CP78" s="252">
        <v>3</v>
      </c>
      <c r="CQ78" s="253">
        <v>0</v>
      </c>
      <c r="CR78" s="255">
        <v>6</v>
      </c>
      <c r="CS78" s="301" t="s">
        <v>113</v>
      </c>
      <c r="CT78" s="144">
        <f t="shared" si="20"/>
        <v>2.2058823529411766</v>
      </c>
      <c r="CU78" s="158">
        <f t="shared" si="21"/>
        <v>36</v>
      </c>
      <c r="CV78" s="107">
        <f t="shared" si="103"/>
        <v>0</v>
      </c>
      <c r="CW78" s="93">
        <f t="shared" si="104"/>
        <v>0</v>
      </c>
      <c r="CX78" s="94">
        <f t="shared" si="105"/>
        <v>0</v>
      </c>
      <c r="CY78" s="94">
        <f t="shared" si="106"/>
        <v>0</v>
      </c>
      <c r="CZ78" s="94">
        <f t="shared" si="107"/>
        <v>0</v>
      </c>
      <c r="DA78" s="94">
        <f t="shared" si="108"/>
        <v>0</v>
      </c>
      <c r="DB78" s="94">
        <f t="shared" si="109"/>
        <v>0</v>
      </c>
      <c r="DC78" s="108">
        <f t="shared" si="110"/>
        <v>0</v>
      </c>
      <c r="DD78" s="108">
        <f t="shared" si="111"/>
        <v>0</v>
      </c>
      <c r="DE78" s="108">
        <f t="shared" si="112"/>
        <v>3</v>
      </c>
      <c r="DF78" s="108">
        <f t="shared" si="113"/>
        <v>3</v>
      </c>
      <c r="DG78" s="94">
        <f t="shared" si="114"/>
        <v>3</v>
      </c>
      <c r="DH78" s="94">
        <f t="shared" si="115"/>
        <v>3</v>
      </c>
      <c r="DI78" s="94">
        <f t="shared" si="116"/>
        <v>3</v>
      </c>
      <c r="DJ78" s="94">
        <f t="shared" si="117"/>
        <v>5</v>
      </c>
      <c r="DK78" s="94">
        <f t="shared" si="118"/>
        <v>5</v>
      </c>
      <c r="DL78" s="93">
        <f t="shared" si="119"/>
        <v>8</v>
      </c>
      <c r="DM78" s="109">
        <f t="shared" si="120"/>
        <v>40</v>
      </c>
      <c r="DN78" s="107">
        <f>IF(OR(-FLOOR(((18-COUNT($AM78:$BD78))/2),1)+DN$5&lt;1,-FLOOR(((18-COUNT($AM78:$BD78))/2),1)+DN$5&gt;COUNT($AM78:$BD78)),"",LARGE($AM78:$BD78,-FLOOR(((18-COUNT($AM78:$BD78))/2),1)+DN$5))</f>
        <v>0</v>
      </c>
      <c r="DO78" s="93">
        <f t="shared" ref="DO78:EE85" si="129">IF(OR(-FLOOR(((18-COUNT($AM78:$BD78))/2),1)+DO$5&lt;1,-FLOOR(((18-COUNT($AM78:$BD78))/2),1)+DO$5&gt;COUNT($AM78:$BD78)),"",LARGE($AM78:$BD78,-FLOOR(((18-COUNT($AM78:$BD78))/2),1)+DO$5))</f>
        <v>0</v>
      </c>
      <c r="DP78" s="94">
        <f t="shared" si="129"/>
        <v>0</v>
      </c>
      <c r="DQ78" s="94">
        <f t="shared" si="129"/>
        <v>0</v>
      </c>
      <c r="DR78" s="94">
        <f t="shared" si="129"/>
        <v>0</v>
      </c>
      <c r="DS78" s="94">
        <f t="shared" si="129"/>
        <v>0</v>
      </c>
      <c r="DT78" s="94">
        <f t="shared" si="129"/>
        <v>0</v>
      </c>
      <c r="DU78" s="108">
        <f t="shared" si="129"/>
        <v>0</v>
      </c>
      <c r="DV78" s="108">
        <f t="shared" si="129"/>
        <v>0</v>
      </c>
      <c r="DW78" s="108">
        <f t="shared" si="129"/>
        <v>0</v>
      </c>
      <c r="DX78" s="108">
        <f t="shared" si="129"/>
        <v>0</v>
      </c>
      <c r="DY78" s="94">
        <f t="shared" si="129"/>
        <v>3</v>
      </c>
      <c r="DZ78" s="94">
        <f t="shared" si="129"/>
        <v>5</v>
      </c>
      <c r="EA78" s="94">
        <f t="shared" si="129"/>
        <v>5</v>
      </c>
      <c r="EB78" s="94">
        <f t="shared" si="129"/>
        <v>5</v>
      </c>
      <c r="EC78" s="94">
        <f t="shared" si="129"/>
        <v>6</v>
      </c>
      <c r="ED78" s="93">
        <f t="shared" si="129"/>
        <v>6</v>
      </c>
      <c r="EE78" s="109">
        <f t="shared" si="129"/>
        <v>12</v>
      </c>
      <c r="EF78" s="209"/>
      <c r="EG78" s="210"/>
      <c r="EH78" s="209"/>
      <c r="EI78" s="209"/>
      <c r="EJ78" s="209"/>
      <c r="EK78" s="209"/>
      <c r="EL78" s="209"/>
      <c r="EM78" s="209"/>
      <c r="EN78" s="208"/>
      <c r="EO78" s="208"/>
    </row>
    <row r="79" spans="1:145" s="211" customFormat="1" ht="15.75" customHeight="1">
      <c r="A79" s="159" t="s">
        <v>114</v>
      </c>
      <c r="B79" s="212" t="str">
        <f t="shared" si="128"/>
        <v>P</v>
      </c>
      <c r="C79" s="337">
        <v>2</v>
      </c>
      <c r="D79" s="338">
        <v>3</v>
      </c>
      <c r="E79" s="338">
        <v>0</v>
      </c>
      <c r="F79" s="338">
        <v>2</v>
      </c>
      <c r="G79" s="338">
        <v>0</v>
      </c>
      <c r="H79" s="338">
        <v>2</v>
      </c>
      <c r="I79" s="338">
        <v>0</v>
      </c>
      <c r="J79" s="338">
        <v>0</v>
      </c>
      <c r="K79" s="338">
        <v>2</v>
      </c>
      <c r="L79" s="338">
        <v>0</v>
      </c>
      <c r="M79" s="338">
        <v>0</v>
      </c>
      <c r="N79" s="338">
        <v>2</v>
      </c>
      <c r="O79" s="338">
        <v>3</v>
      </c>
      <c r="P79" s="338">
        <v>0</v>
      </c>
      <c r="Q79" s="338">
        <v>37</v>
      </c>
      <c r="R79" s="338">
        <v>5</v>
      </c>
      <c r="S79" s="338">
        <v>0</v>
      </c>
      <c r="T79" s="339">
        <v>0</v>
      </c>
      <c r="U79" s="228"/>
      <c r="V79" s="229"/>
      <c r="W79" s="229"/>
      <c r="X79" s="229"/>
      <c r="Y79" s="229"/>
      <c r="Z79" s="229"/>
      <c r="AA79" s="229"/>
      <c r="AB79" s="229"/>
      <c r="AC79" s="229"/>
      <c r="AD79" s="229"/>
      <c r="AE79" s="229"/>
      <c r="AF79" s="229"/>
      <c r="AG79" s="229"/>
      <c r="AH79" s="229"/>
      <c r="AI79" s="230"/>
      <c r="AJ79" s="229"/>
      <c r="AK79" s="229"/>
      <c r="AL79" s="231"/>
      <c r="AM79" s="1344">
        <v>2</v>
      </c>
      <c r="AN79" s="217">
        <v>2</v>
      </c>
      <c r="AO79" s="217">
        <v>0</v>
      </c>
      <c r="AP79" s="233">
        <v>3</v>
      </c>
      <c r="AQ79" s="233">
        <v>0</v>
      </c>
      <c r="AR79" s="233">
        <v>0</v>
      </c>
      <c r="AS79" s="233">
        <v>0</v>
      </c>
      <c r="AT79" s="233">
        <v>0</v>
      </c>
      <c r="AU79" s="233">
        <v>0</v>
      </c>
      <c r="AV79" s="233">
        <v>0</v>
      </c>
      <c r="AW79" s="233">
        <v>0</v>
      </c>
      <c r="AX79" s="330">
        <v>2</v>
      </c>
      <c r="AY79" s="233">
        <v>7</v>
      </c>
      <c r="AZ79" s="330">
        <v>0</v>
      </c>
      <c r="BA79" s="233">
        <v>2</v>
      </c>
      <c r="BB79" s="233">
        <v>0</v>
      </c>
      <c r="BC79" s="233">
        <v>0</v>
      </c>
      <c r="BD79" s="234">
        <v>4</v>
      </c>
      <c r="BE79" s="223"/>
      <c r="BF79" s="224"/>
      <c r="BG79" s="224"/>
      <c r="BH79" s="224"/>
      <c r="BI79" s="224"/>
      <c r="BJ79" s="224"/>
      <c r="BK79" s="224"/>
      <c r="BL79" s="224"/>
      <c r="BM79" s="224"/>
      <c r="BN79" s="224"/>
      <c r="BO79" s="224"/>
      <c r="BP79" s="224"/>
      <c r="BQ79" s="224"/>
      <c r="BR79" s="224"/>
      <c r="BS79" s="224"/>
      <c r="BT79" s="224"/>
      <c r="BU79" s="224"/>
      <c r="BV79" s="225"/>
      <c r="BW79" s="223"/>
      <c r="BX79" s="224"/>
      <c r="BY79" s="224"/>
      <c r="BZ79" s="224"/>
      <c r="CA79" s="224"/>
      <c r="CB79" s="224"/>
      <c r="CC79" s="224"/>
      <c r="CD79" s="224"/>
      <c r="CE79" s="224"/>
      <c r="CF79" s="224"/>
      <c r="CG79" s="224"/>
      <c r="CH79" s="224"/>
      <c r="CI79" s="224"/>
      <c r="CJ79" s="224"/>
      <c r="CK79" s="224"/>
      <c r="CL79" s="224"/>
      <c r="CM79" s="224"/>
      <c r="CN79" s="225"/>
      <c r="CO79" s="348"/>
      <c r="CP79" s="232">
        <v>2</v>
      </c>
      <c r="CQ79" s="233">
        <v>0</v>
      </c>
      <c r="CR79" s="234">
        <v>4</v>
      </c>
      <c r="CS79" s="334">
        <f>IF(CP78=0,"",100*CP79/CP78)</f>
        <v>66.666666666666671</v>
      </c>
      <c r="CT79" s="144">
        <f t="shared" si="20"/>
        <v>1.2647058823529411</v>
      </c>
      <c r="CU79" s="158">
        <f t="shared" si="21"/>
        <v>36</v>
      </c>
      <c r="CV79" s="107">
        <f t="shared" si="103"/>
        <v>0</v>
      </c>
      <c r="CW79" s="93">
        <f t="shared" si="104"/>
        <v>0</v>
      </c>
      <c r="CX79" s="94">
        <f t="shared" si="105"/>
        <v>0</v>
      </c>
      <c r="CY79" s="94">
        <f t="shared" si="106"/>
        <v>0</v>
      </c>
      <c r="CZ79" s="94">
        <f t="shared" si="107"/>
        <v>0</v>
      </c>
      <c r="DA79" s="94">
        <f t="shared" si="108"/>
        <v>0</v>
      </c>
      <c r="DB79" s="94">
        <f t="shared" si="109"/>
        <v>0</v>
      </c>
      <c r="DC79" s="108">
        <f t="shared" si="110"/>
        <v>0</v>
      </c>
      <c r="DD79" s="108">
        <f t="shared" si="111"/>
        <v>0</v>
      </c>
      <c r="DE79" s="108">
        <f t="shared" si="112"/>
        <v>2</v>
      </c>
      <c r="DF79" s="108">
        <f t="shared" si="113"/>
        <v>2</v>
      </c>
      <c r="DG79" s="94">
        <f t="shared" si="114"/>
        <v>2</v>
      </c>
      <c r="DH79" s="94">
        <f t="shared" si="115"/>
        <v>2</v>
      </c>
      <c r="DI79" s="94">
        <f t="shared" si="116"/>
        <v>2</v>
      </c>
      <c r="DJ79" s="94">
        <f t="shared" si="117"/>
        <v>3</v>
      </c>
      <c r="DK79" s="94">
        <f t="shared" si="118"/>
        <v>3</v>
      </c>
      <c r="DL79" s="93">
        <f t="shared" si="119"/>
        <v>5</v>
      </c>
      <c r="DM79" s="109">
        <f t="shared" si="120"/>
        <v>37</v>
      </c>
      <c r="DN79" s="107">
        <f t="shared" ref="DN79:DN85" si="130">IF(OR(-FLOOR(((18-COUNT($AM79:$BD79))/2),1)+DN$5&lt;1,-FLOOR(((18-COUNT($AM79:$BD79))/2),1)+DN$5&gt;COUNT($AM79:$BD79)),"",LARGE($AM79:$BD79,-FLOOR(((18-COUNT($AM79:$BD79))/2),1)+DN$5))</f>
        <v>0</v>
      </c>
      <c r="DO79" s="93">
        <f t="shared" si="129"/>
        <v>0</v>
      </c>
      <c r="DP79" s="94">
        <f t="shared" si="129"/>
        <v>0</v>
      </c>
      <c r="DQ79" s="94">
        <f t="shared" si="129"/>
        <v>0</v>
      </c>
      <c r="DR79" s="94">
        <f t="shared" si="129"/>
        <v>0</v>
      </c>
      <c r="DS79" s="94">
        <f t="shared" si="129"/>
        <v>0</v>
      </c>
      <c r="DT79" s="94">
        <f t="shared" si="129"/>
        <v>0</v>
      </c>
      <c r="DU79" s="108">
        <f t="shared" si="129"/>
        <v>0</v>
      </c>
      <c r="DV79" s="108">
        <f t="shared" si="129"/>
        <v>0</v>
      </c>
      <c r="DW79" s="108">
        <f t="shared" si="129"/>
        <v>0</v>
      </c>
      <c r="DX79" s="108">
        <f t="shared" si="129"/>
        <v>0</v>
      </c>
      <c r="DY79" s="94">
        <f t="shared" si="129"/>
        <v>2</v>
      </c>
      <c r="DZ79" s="94">
        <f t="shared" si="129"/>
        <v>2</v>
      </c>
      <c r="EA79" s="94">
        <f t="shared" si="129"/>
        <v>2</v>
      </c>
      <c r="EB79" s="94">
        <f t="shared" si="129"/>
        <v>2</v>
      </c>
      <c r="EC79" s="94">
        <f t="shared" si="129"/>
        <v>3</v>
      </c>
      <c r="ED79" s="93">
        <f t="shared" si="129"/>
        <v>4</v>
      </c>
      <c r="EE79" s="109">
        <f t="shared" si="129"/>
        <v>7</v>
      </c>
      <c r="EF79" s="209"/>
      <c r="EG79" s="210"/>
      <c r="EH79" s="209"/>
      <c r="EI79" s="209"/>
      <c r="EJ79" s="209"/>
      <c r="EK79" s="209"/>
      <c r="EL79" s="209"/>
      <c r="EM79" s="209"/>
      <c r="EN79" s="208"/>
      <c r="EO79" s="208"/>
    </row>
    <row r="80" spans="1:145" s="211" customFormat="1" ht="15.75" customHeight="1">
      <c r="A80" s="159" t="s">
        <v>115</v>
      </c>
      <c r="B80" s="212" t="str">
        <f t="shared" si="128"/>
        <v>P</v>
      </c>
      <c r="C80" s="349"/>
      <c r="D80" s="350"/>
      <c r="E80" s="350"/>
      <c r="F80" s="350"/>
      <c r="G80" s="350"/>
      <c r="H80" s="350"/>
      <c r="I80" s="350"/>
      <c r="J80" s="350"/>
      <c r="K80" s="350"/>
      <c r="L80" s="350"/>
      <c r="M80" s="350"/>
      <c r="N80" s="350"/>
      <c r="O80" s="350"/>
      <c r="P80" s="350"/>
      <c r="Q80" s="350"/>
      <c r="R80" s="350"/>
      <c r="S80" s="350"/>
      <c r="T80" s="351"/>
      <c r="U80" s="223"/>
      <c r="V80" s="224"/>
      <c r="W80" s="224"/>
      <c r="X80" s="224"/>
      <c r="Y80" s="224"/>
      <c r="Z80" s="224"/>
      <c r="AA80" s="224"/>
      <c r="AB80" s="224"/>
      <c r="AC80" s="224"/>
      <c r="AD80" s="224"/>
      <c r="AE80" s="224"/>
      <c r="AF80" s="224"/>
      <c r="AG80" s="224"/>
      <c r="AH80" s="224"/>
      <c r="AI80" s="367"/>
      <c r="AJ80" s="224"/>
      <c r="AK80" s="224"/>
      <c r="AL80" s="225"/>
      <c r="AM80" s="1344">
        <v>2</v>
      </c>
      <c r="AN80" s="217">
        <v>2</v>
      </c>
      <c r="AO80" s="217">
        <v>0</v>
      </c>
      <c r="AP80" s="233">
        <v>1</v>
      </c>
      <c r="AQ80" s="233">
        <v>0</v>
      </c>
      <c r="AR80" s="233">
        <v>0</v>
      </c>
      <c r="AS80" s="233">
        <v>0</v>
      </c>
      <c r="AT80" s="233">
        <v>0</v>
      </c>
      <c r="AU80" s="233">
        <v>0</v>
      </c>
      <c r="AV80" s="233">
        <v>0</v>
      </c>
      <c r="AW80" s="233">
        <v>0</v>
      </c>
      <c r="AX80" s="330">
        <v>2</v>
      </c>
      <c r="AY80" s="233">
        <v>7</v>
      </c>
      <c r="AZ80" s="330">
        <v>0</v>
      </c>
      <c r="BA80" s="233">
        <v>2</v>
      </c>
      <c r="BB80" s="233">
        <v>0</v>
      </c>
      <c r="BC80" s="233">
        <v>0</v>
      </c>
      <c r="BD80" s="234">
        <v>4</v>
      </c>
      <c r="BE80" s="223"/>
      <c r="BF80" s="224"/>
      <c r="BG80" s="224"/>
      <c r="BH80" s="224"/>
      <c r="BI80" s="224"/>
      <c r="BJ80" s="224"/>
      <c r="BK80" s="224"/>
      <c r="BL80" s="224"/>
      <c r="BM80" s="224"/>
      <c r="BN80" s="224"/>
      <c r="BO80" s="224"/>
      <c r="BP80" s="224"/>
      <c r="BQ80" s="224"/>
      <c r="BR80" s="224"/>
      <c r="BS80" s="224"/>
      <c r="BT80" s="224"/>
      <c r="BU80" s="224"/>
      <c r="BV80" s="225"/>
      <c r="BW80" s="223"/>
      <c r="BX80" s="224"/>
      <c r="BY80" s="224"/>
      <c r="BZ80" s="224"/>
      <c r="CA80" s="224"/>
      <c r="CB80" s="224"/>
      <c r="CC80" s="224"/>
      <c r="CD80" s="224"/>
      <c r="CE80" s="224"/>
      <c r="CF80" s="224"/>
      <c r="CG80" s="224"/>
      <c r="CH80" s="224"/>
      <c r="CI80" s="224"/>
      <c r="CJ80" s="224"/>
      <c r="CK80" s="224"/>
      <c r="CL80" s="224"/>
      <c r="CM80" s="224"/>
      <c r="CN80" s="225"/>
      <c r="CO80" s="348"/>
      <c r="CP80" s="232">
        <v>1</v>
      </c>
      <c r="CQ80" s="233">
        <v>0</v>
      </c>
      <c r="CR80" s="234">
        <v>3</v>
      </c>
      <c r="CS80" s="352">
        <f>IF(CP78=0,"",100*CP80/CP78)</f>
        <v>33.333333333333336</v>
      </c>
      <c r="CT80" s="144">
        <f t="shared" si="20"/>
        <v>0.8125</v>
      </c>
      <c r="CU80" s="158">
        <f t="shared" si="21"/>
        <v>18</v>
      </c>
      <c r="CV80" s="107" t="str">
        <f t="shared" si="103"/>
        <v/>
      </c>
      <c r="CW80" s="93" t="str">
        <f t="shared" si="104"/>
        <v/>
      </c>
      <c r="CX80" s="94" t="str">
        <f t="shared" si="105"/>
        <v/>
      </c>
      <c r="CY80" s="94" t="str">
        <f t="shared" si="106"/>
        <v/>
      </c>
      <c r="CZ80" s="94" t="str">
        <f t="shared" si="107"/>
        <v/>
      </c>
      <c r="DA80" s="94" t="str">
        <f t="shared" si="108"/>
        <v/>
      </c>
      <c r="DB80" s="94" t="str">
        <f t="shared" si="109"/>
        <v/>
      </c>
      <c r="DC80" s="108" t="str">
        <f t="shared" si="110"/>
        <v/>
      </c>
      <c r="DD80" s="108" t="str">
        <f t="shared" si="111"/>
        <v/>
      </c>
      <c r="DE80" s="108" t="str">
        <f t="shared" si="112"/>
        <v/>
      </c>
      <c r="DF80" s="108" t="str">
        <f t="shared" si="113"/>
        <v/>
      </c>
      <c r="DG80" s="94" t="str">
        <f t="shared" si="114"/>
        <v/>
      </c>
      <c r="DH80" s="94" t="str">
        <f t="shared" si="115"/>
        <v/>
      </c>
      <c r="DI80" s="94" t="str">
        <f t="shared" si="116"/>
        <v/>
      </c>
      <c r="DJ80" s="94" t="str">
        <f t="shared" si="117"/>
        <v/>
      </c>
      <c r="DK80" s="94" t="str">
        <f t="shared" si="118"/>
        <v/>
      </c>
      <c r="DL80" s="93" t="str">
        <f t="shared" si="119"/>
        <v/>
      </c>
      <c r="DM80" s="109" t="str">
        <f t="shared" si="120"/>
        <v/>
      </c>
      <c r="DN80" s="107">
        <f t="shared" si="130"/>
        <v>0</v>
      </c>
      <c r="DO80" s="93">
        <f t="shared" si="129"/>
        <v>0</v>
      </c>
      <c r="DP80" s="94">
        <f t="shared" si="129"/>
        <v>0</v>
      </c>
      <c r="DQ80" s="94">
        <f t="shared" si="129"/>
        <v>0</v>
      </c>
      <c r="DR80" s="94">
        <f t="shared" si="129"/>
        <v>0</v>
      </c>
      <c r="DS80" s="94">
        <f t="shared" si="129"/>
        <v>0</v>
      </c>
      <c r="DT80" s="94">
        <f t="shared" si="129"/>
        <v>0</v>
      </c>
      <c r="DU80" s="108">
        <f t="shared" si="129"/>
        <v>0</v>
      </c>
      <c r="DV80" s="108">
        <f t="shared" si="129"/>
        <v>0</v>
      </c>
      <c r="DW80" s="108">
        <f t="shared" si="129"/>
        <v>0</v>
      </c>
      <c r="DX80" s="108">
        <f t="shared" si="129"/>
        <v>0</v>
      </c>
      <c r="DY80" s="94">
        <f t="shared" si="129"/>
        <v>1</v>
      </c>
      <c r="DZ80" s="94">
        <f t="shared" si="129"/>
        <v>2</v>
      </c>
      <c r="EA80" s="94">
        <f t="shared" si="129"/>
        <v>2</v>
      </c>
      <c r="EB80" s="94">
        <f t="shared" si="129"/>
        <v>2</v>
      </c>
      <c r="EC80" s="94">
        <f t="shared" si="129"/>
        <v>2</v>
      </c>
      <c r="ED80" s="93">
        <f t="shared" si="129"/>
        <v>4</v>
      </c>
      <c r="EE80" s="109">
        <f t="shared" si="129"/>
        <v>7</v>
      </c>
      <c r="EF80" s="209"/>
      <c r="EG80" s="210"/>
      <c r="EH80" s="209"/>
      <c r="EI80" s="209"/>
      <c r="EJ80" s="209"/>
      <c r="EK80" s="209"/>
      <c r="EL80" s="209"/>
      <c r="EM80" s="209"/>
      <c r="EN80" s="208"/>
      <c r="EO80" s="208"/>
    </row>
    <row r="81" spans="1:145" s="211" customFormat="1" ht="15.75" customHeight="1">
      <c r="A81" s="159" t="s">
        <v>116</v>
      </c>
      <c r="B81" s="212" t="str">
        <f t="shared" si="128"/>
        <v>P</v>
      </c>
      <c r="C81" s="353"/>
      <c r="D81" s="354"/>
      <c r="E81" s="354"/>
      <c r="F81" s="354"/>
      <c r="G81" s="354"/>
      <c r="H81" s="354"/>
      <c r="I81" s="354"/>
      <c r="J81" s="354"/>
      <c r="K81" s="354"/>
      <c r="L81" s="354"/>
      <c r="M81" s="354"/>
      <c r="N81" s="354"/>
      <c r="O81" s="354"/>
      <c r="P81" s="354"/>
      <c r="Q81" s="354"/>
      <c r="R81" s="354"/>
      <c r="S81" s="354"/>
      <c r="T81" s="355"/>
      <c r="U81" s="223"/>
      <c r="V81" s="224"/>
      <c r="W81" s="224"/>
      <c r="X81" s="224"/>
      <c r="Y81" s="224"/>
      <c r="Z81" s="224"/>
      <c r="AA81" s="224"/>
      <c r="AB81" s="224"/>
      <c r="AC81" s="224"/>
      <c r="AD81" s="224"/>
      <c r="AE81" s="224"/>
      <c r="AF81" s="224"/>
      <c r="AG81" s="224"/>
      <c r="AH81" s="224"/>
      <c r="AI81" s="367"/>
      <c r="AJ81" s="224"/>
      <c r="AK81" s="224"/>
      <c r="AL81" s="225"/>
      <c r="AM81" s="1344">
        <v>1</v>
      </c>
      <c r="AN81" s="217">
        <v>1</v>
      </c>
      <c r="AO81" s="217">
        <v>0</v>
      </c>
      <c r="AP81" s="233">
        <v>1</v>
      </c>
      <c r="AQ81" s="233">
        <v>0</v>
      </c>
      <c r="AR81" s="233">
        <v>0</v>
      </c>
      <c r="AS81" s="233">
        <v>0</v>
      </c>
      <c r="AT81" s="233">
        <v>0</v>
      </c>
      <c r="AU81" s="233">
        <v>0</v>
      </c>
      <c r="AV81" s="233">
        <v>0</v>
      </c>
      <c r="AW81" s="233">
        <v>0</v>
      </c>
      <c r="AX81" s="330">
        <v>1</v>
      </c>
      <c r="AY81" s="233">
        <v>5</v>
      </c>
      <c r="AZ81" s="330">
        <v>0</v>
      </c>
      <c r="BA81" s="233">
        <v>1</v>
      </c>
      <c r="BB81" s="233">
        <v>0</v>
      </c>
      <c r="BC81" s="233">
        <v>0</v>
      </c>
      <c r="BD81" s="234">
        <v>0</v>
      </c>
      <c r="BE81" s="223"/>
      <c r="BF81" s="224"/>
      <c r="BG81" s="224"/>
      <c r="BH81" s="224"/>
      <c r="BI81" s="224"/>
      <c r="BJ81" s="224"/>
      <c r="BK81" s="224"/>
      <c r="BL81" s="224"/>
      <c r="BM81" s="224"/>
      <c r="BN81" s="224"/>
      <c r="BO81" s="224"/>
      <c r="BP81" s="224"/>
      <c r="BQ81" s="224"/>
      <c r="BR81" s="224"/>
      <c r="BS81" s="224"/>
      <c r="BT81" s="224"/>
      <c r="BU81" s="224"/>
      <c r="BV81" s="225"/>
      <c r="BW81" s="223"/>
      <c r="BX81" s="224"/>
      <c r="BY81" s="224"/>
      <c r="BZ81" s="224"/>
      <c r="CA81" s="224"/>
      <c r="CB81" s="224"/>
      <c r="CC81" s="224"/>
      <c r="CD81" s="224"/>
      <c r="CE81" s="224"/>
      <c r="CF81" s="224"/>
      <c r="CG81" s="224"/>
      <c r="CH81" s="224"/>
      <c r="CI81" s="224"/>
      <c r="CJ81" s="224"/>
      <c r="CK81" s="224"/>
      <c r="CL81" s="224"/>
      <c r="CM81" s="224"/>
      <c r="CN81" s="225"/>
      <c r="CO81" s="348"/>
      <c r="CP81" s="232">
        <v>1</v>
      </c>
      <c r="CQ81" s="233">
        <v>0</v>
      </c>
      <c r="CR81" s="234">
        <v>1</v>
      </c>
      <c r="CS81" s="335">
        <f>IF(CP78=0,"",100*CP81/CP78)</f>
        <v>33.333333333333336</v>
      </c>
      <c r="CT81" s="144">
        <f t="shared" si="20"/>
        <v>0.3125</v>
      </c>
      <c r="CU81" s="158">
        <f t="shared" si="21"/>
        <v>18</v>
      </c>
      <c r="CV81" s="107" t="str">
        <f t="shared" si="103"/>
        <v/>
      </c>
      <c r="CW81" s="93" t="str">
        <f t="shared" si="104"/>
        <v/>
      </c>
      <c r="CX81" s="94" t="str">
        <f t="shared" si="105"/>
        <v/>
      </c>
      <c r="CY81" s="94" t="str">
        <f t="shared" si="106"/>
        <v/>
      </c>
      <c r="CZ81" s="94" t="str">
        <f t="shared" si="107"/>
        <v/>
      </c>
      <c r="DA81" s="94" t="str">
        <f t="shared" si="108"/>
        <v/>
      </c>
      <c r="DB81" s="94" t="str">
        <f t="shared" si="109"/>
        <v/>
      </c>
      <c r="DC81" s="108" t="str">
        <f t="shared" si="110"/>
        <v/>
      </c>
      <c r="DD81" s="108" t="str">
        <f t="shared" si="111"/>
        <v/>
      </c>
      <c r="DE81" s="108" t="str">
        <f t="shared" si="112"/>
        <v/>
      </c>
      <c r="DF81" s="108" t="str">
        <f t="shared" si="113"/>
        <v/>
      </c>
      <c r="DG81" s="94" t="str">
        <f t="shared" si="114"/>
        <v/>
      </c>
      <c r="DH81" s="94" t="str">
        <f t="shared" si="115"/>
        <v/>
      </c>
      <c r="DI81" s="94" t="str">
        <f t="shared" si="116"/>
        <v/>
      </c>
      <c r="DJ81" s="94" t="str">
        <f t="shared" si="117"/>
        <v/>
      </c>
      <c r="DK81" s="94" t="str">
        <f t="shared" si="118"/>
        <v/>
      </c>
      <c r="DL81" s="93" t="str">
        <f t="shared" si="119"/>
        <v/>
      </c>
      <c r="DM81" s="109" t="str">
        <f t="shared" si="120"/>
        <v/>
      </c>
      <c r="DN81" s="107">
        <f t="shared" si="130"/>
        <v>0</v>
      </c>
      <c r="DO81" s="93">
        <f t="shared" si="129"/>
        <v>0</v>
      </c>
      <c r="DP81" s="94">
        <f t="shared" si="129"/>
        <v>0</v>
      </c>
      <c r="DQ81" s="94">
        <f t="shared" si="129"/>
        <v>0</v>
      </c>
      <c r="DR81" s="94">
        <f t="shared" si="129"/>
        <v>0</v>
      </c>
      <c r="DS81" s="94">
        <f t="shared" si="129"/>
        <v>0</v>
      </c>
      <c r="DT81" s="94">
        <f t="shared" si="129"/>
        <v>0</v>
      </c>
      <c r="DU81" s="108">
        <f t="shared" si="129"/>
        <v>0</v>
      </c>
      <c r="DV81" s="108">
        <f t="shared" si="129"/>
        <v>0</v>
      </c>
      <c r="DW81" s="108">
        <f t="shared" si="129"/>
        <v>0</v>
      </c>
      <c r="DX81" s="108">
        <f t="shared" si="129"/>
        <v>0</v>
      </c>
      <c r="DY81" s="94">
        <f t="shared" si="129"/>
        <v>0</v>
      </c>
      <c r="DZ81" s="94">
        <f t="shared" si="129"/>
        <v>1</v>
      </c>
      <c r="EA81" s="94">
        <f t="shared" si="129"/>
        <v>1</v>
      </c>
      <c r="EB81" s="94">
        <f t="shared" si="129"/>
        <v>1</v>
      </c>
      <c r="EC81" s="94">
        <f t="shared" si="129"/>
        <v>1</v>
      </c>
      <c r="ED81" s="93">
        <f t="shared" si="129"/>
        <v>1</v>
      </c>
      <c r="EE81" s="109">
        <f t="shared" si="129"/>
        <v>5</v>
      </c>
      <c r="EF81" s="209"/>
      <c r="EG81" s="210"/>
      <c r="EH81" s="209"/>
      <c r="EI81" s="209"/>
      <c r="EJ81" s="209"/>
      <c r="EK81" s="209"/>
      <c r="EL81" s="209"/>
      <c r="EM81" s="209"/>
      <c r="EN81" s="208"/>
      <c r="EO81" s="208"/>
    </row>
    <row r="82" spans="1:145" s="211" customFormat="1" ht="15.75" customHeight="1">
      <c r="A82" s="159" t="s">
        <v>117</v>
      </c>
      <c r="B82" s="212" t="str">
        <f t="shared" si="128"/>
        <v>P</v>
      </c>
      <c r="C82" s="353"/>
      <c r="D82" s="354"/>
      <c r="E82" s="354"/>
      <c r="F82" s="354"/>
      <c r="G82" s="354"/>
      <c r="H82" s="354"/>
      <c r="I82" s="354"/>
      <c r="J82" s="354"/>
      <c r="K82" s="354"/>
      <c r="L82" s="354"/>
      <c r="M82" s="354"/>
      <c r="N82" s="354"/>
      <c r="O82" s="354"/>
      <c r="P82" s="354"/>
      <c r="Q82" s="354"/>
      <c r="R82" s="354"/>
      <c r="S82" s="354"/>
      <c r="T82" s="355"/>
      <c r="U82" s="223"/>
      <c r="V82" s="224"/>
      <c r="W82" s="224"/>
      <c r="X82" s="224"/>
      <c r="Y82" s="224"/>
      <c r="Z82" s="224"/>
      <c r="AA82" s="224"/>
      <c r="AB82" s="224"/>
      <c r="AC82" s="224"/>
      <c r="AD82" s="224"/>
      <c r="AE82" s="224"/>
      <c r="AF82" s="224"/>
      <c r="AG82" s="224"/>
      <c r="AH82" s="224"/>
      <c r="AI82" s="367"/>
      <c r="AJ82" s="224"/>
      <c r="AK82" s="224"/>
      <c r="AL82" s="225"/>
      <c r="AM82" s="232">
        <v>1</v>
      </c>
      <c r="AN82" s="233">
        <v>0</v>
      </c>
      <c r="AO82" s="233">
        <v>0</v>
      </c>
      <c r="AP82" s="233">
        <v>0</v>
      </c>
      <c r="AQ82" s="233">
        <v>0</v>
      </c>
      <c r="AR82" s="233">
        <v>0</v>
      </c>
      <c r="AS82" s="233">
        <v>0</v>
      </c>
      <c r="AT82" s="233">
        <v>0</v>
      </c>
      <c r="AU82" s="233">
        <v>0</v>
      </c>
      <c r="AV82" s="233">
        <v>0</v>
      </c>
      <c r="AW82" s="233">
        <v>0</v>
      </c>
      <c r="AX82" s="330">
        <v>0</v>
      </c>
      <c r="AY82" s="233">
        <v>0</v>
      </c>
      <c r="AZ82" s="330">
        <v>0</v>
      </c>
      <c r="BA82" s="233">
        <v>0</v>
      </c>
      <c r="BB82" s="233">
        <v>0</v>
      </c>
      <c r="BC82" s="233">
        <v>0</v>
      </c>
      <c r="BD82" s="234">
        <v>0</v>
      </c>
      <c r="BE82" s="228"/>
      <c r="BF82" s="229"/>
      <c r="BG82" s="229"/>
      <c r="BH82" s="229"/>
      <c r="BI82" s="229"/>
      <c r="BJ82" s="229"/>
      <c r="BK82" s="229"/>
      <c r="BL82" s="229"/>
      <c r="BM82" s="229"/>
      <c r="BN82" s="229"/>
      <c r="BO82" s="229"/>
      <c r="BP82" s="229"/>
      <c r="BQ82" s="229"/>
      <c r="BR82" s="229"/>
      <c r="BS82" s="229"/>
      <c r="BT82" s="229"/>
      <c r="BU82" s="229"/>
      <c r="BV82" s="231"/>
      <c r="BW82" s="223"/>
      <c r="BX82" s="224"/>
      <c r="BY82" s="224"/>
      <c r="BZ82" s="224"/>
      <c r="CA82" s="224"/>
      <c r="CB82" s="224"/>
      <c r="CC82" s="224"/>
      <c r="CD82" s="224"/>
      <c r="CE82" s="224"/>
      <c r="CF82" s="224"/>
      <c r="CG82" s="224"/>
      <c r="CH82" s="224"/>
      <c r="CI82" s="224"/>
      <c r="CJ82" s="224"/>
      <c r="CK82" s="224"/>
      <c r="CL82" s="224"/>
      <c r="CM82" s="224"/>
      <c r="CN82" s="225"/>
      <c r="CO82" s="348"/>
      <c r="CP82" s="232">
        <v>0</v>
      </c>
      <c r="CQ82" s="233">
        <v>0</v>
      </c>
      <c r="CR82" s="234">
        <v>0</v>
      </c>
      <c r="CS82" s="335">
        <f>IF(CP78=0,"",100*CP82/CP78)</f>
        <v>0</v>
      </c>
      <c r="CT82" s="144">
        <f t="shared" si="20"/>
        <v>0</v>
      </c>
      <c r="CU82" s="158">
        <f t="shared" si="21"/>
        <v>18</v>
      </c>
      <c r="CV82" s="107" t="str">
        <f t="shared" si="103"/>
        <v/>
      </c>
      <c r="CW82" s="93" t="str">
        <f t="shared" si="104"/>
        <v/>
      </c>
      <c r="CX82" s="94" t="str">
        <f t="shared" si="105"/>
        <v/>
      </c>
      <c r="CY82" s="94" t="str">
        <f t="shared" si="106"/>
        <v/>
      </c>
      <c r="CZ82" s="94" t="str">
        <f t="shared" si="107"/>
        <v/>
      </c>
      <c r="DA82" s="94" t="str">
        <f t="shared" si="108"/>
        <v/>
      </c>
      <c r="DB82" s="94" t="str">
        <f t="shared" si="109"/>
        <v/>
      </c>
      <c r="DC82" s="108" t="str">
        <f t="shared" si="110"/>
        <v/>
      </c>
      <c r="DD82" s="108" t="str">
        <f t="shared" si="111"/>
        <v/>
      </c>
      <c r="DE82" s="108" t="str">
        <f t="shared" si="112"/>
        <v/>
      </c>
      <c r="DF82" s="108" t="str">
        <f t="shared" si="113"/>
        <v/>
      </c>
      <c r="DG82" s="94" t="str">
        <f t="shared" si="114"/>
        <v/>
      </c>
      <c r="DH82" s="94" t="str">
        <f t="shared" si="115"/>
        <v/>
      </c>
      <c r="DI82" s="94" t="str">
        <f t="shared" si="116"/>
        <v/>
      </c>
      <c r="DJ82" s="94" t="str">
        <f t="shared" si="117"/>
        <v/>
      </c>
      <c r="DK82" s="94" t="str">
        <f t="shared" si="118"/>
        <v/>
      </c>
      <c r="DL82" s="93" t="str">
        <f t="shared" si="119"/>
        <v/>
      </c>
      <c r="DM82" s="109" t="str">
        <f t="shared" si="120"/>
        <v/>
      </c>
      <c r="DN82" s="107">
        <f t="shared" si="130"/>
        <v>0</v>
      </c>
      <c r="DO82" s="93">
        <f t="shared" si="129"/>
        <v>0</v>
      </c>
      <c r="DP82" s="94">
        <f t="shared" si="129"/>
        <v>0</v>
      </c>
      <c r="DQ82" s="94">
        <f t="shared" si="129"/>
        <v>0</v>
      </c>
      <c r="DR82" s="94">
        <f t="shared" si="129"/>
        <v>0</v>
      </c>
      <c r="DS82" s="94">
        <f t="shared" si="129"/>
        <v>0</v>
      </c>
      <c r="DT82" s="94">
        <f t="shared" si="129"/>
        <v>0</v>
      </c>
      <c r="DU82" s="108">
        <f t="shared" si="129"/>
        <v>0</v>
      </c>
      <c r="DV82" s="108">
        <f t="shared" si="129"/>
        <v>0</v>
      </c>
      <c r="DW82" s="108">
        <f t="shared" si="129"/>
        <v>0</v>
      </c>
      <c r="DX82" s="108">
        <f t="shared" si="129"/>
        <v>0</v>
      </c>
      <c r="DY82" s="94">
        <f t="shared" si="129"/>
        <v>0</v>
      </c>
      <c r="DZ82" s="94">
        <f t="shared" si="129"/>
        <v>0</v>
      </c>
      <c r="EA82" s="94">
        <f t="shared" si="129"/>
        <v>0</v>
      </c>
      <c r="EB82" s="94">
        <f t="shared" si="129"/>
        <v>0</v>
      </c>
      <c r="EC82" s="94">
        <f t="shared" si="129"/>
        <v>0</v>
      </c>
      <c r="ED82" s="93">
        <f t="shared" si="129"/>
        <v>0</v>
      </c>
      <c r="EE82" s="109">
        <f t="shared" si="129"/>
        <v>1</v>
      </c>
      <c r="EF82" s="209"/>
      <c r="EG82" s="210"/>
      <c r="EH82" s="209"/>
      <c r="EI82" s="209"/>
      <c r="EJ82" s="209"/>
      <c r="EK82" s="209"/>
      <c r="EL82" s="209"/>
      <c r="EM82" s="209"/>
      <c r="EN82" s="208"/>
      <c r="EO82" s="208"/>
    </row>
    <row r="83" spans="1:145" s="211" customFormat="1" ht="15.75" customHeight="1">
      <c r="A83" s="159" t="s">
        <v>118</v>
      </c>
      <c r="B83" s="212" t="str">
        <f t="shared" si="128"/>
        <v>P</v>
      </c>
      <c r="C83" s="353"/>
      <c r="D83" s="354"/>
      <c r="E83" s="354"/>
      <c r="F83" s="354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5"/>
      <c r="U83" s="223"/>
      <c r="V83" s="224"/>
      <c r="W83" s="224"/>
      <c r="X83" s="224"/>
      <c r="Y83" s="224"/>
      <c r="Z83" s="224"/>
      <c r="AA83" s="224"/>
      <c r="AB83" s="224"/>
      <c r="AC83" s="224"/>
      <c r="AD83" s="224"/>
      <c r="AE83" s="224"/>
      <c r="AF83" s="224"/>
      <c r="AG83" s="224"/>
      <c r="AH83" s="224"/>
      <c r="AI83" s="367"/>
      <c r="AJ83" s="224"/>
      <c r="AK83" s="224"/>
      <c r="AL83" s="225"/>
      <c r="AM83" s="232">
        <v>2</v>
      </c>
      <c r="AN83" s="233">
        <v>3</v>
      </c>
      <c r="AO83" s="233">
        <v>0</v>
      </c>
      <c r="AP83" s="233">
        <v>0</v>
      </c>
      <c r="AQ83" s="233">
        <v>0</v>
      </c>
      <c r="AR83" s="233">
        <v>0</v>
      </c>
      <c r="AS83" s="233">
        <v>0</v>
      </c>
      <c r="AT83" s="233">
        <v>0</v>
      </c>
      <c r="AU83" s="233">
        <v>0</v>
      </c>
      <c r="AV83" s="233">
        <v>0</v>
      </c>
      <c r="AW83" s="233">
        <v>0</v>
      </c>
      <c r="AX83" s="330">
        <v>0</v>
      </c>
      <c r="AY83" s="233">
        <v>1</v>
      </c>
      <c r="AZ83" s="330">
        <v>0</v>
      </c>
      <c r="BA83" s="233">
        <v>3</v>
      </c>
      <c r="BB83" s="233">
        <v>0</v>
      </c>
      <c r="BC83" s="233">
        <v>0</v>
      </c>
      <c r="BD83" s="234">
        <v>3</v>
      </c>
      <c r="BE83" s="228"/>
      <c r="BF83" s="229"/>
      <c r="BG83" s="229"/>
      <c r="BH83" s="229"/>
      <c r="BI83" s="229"/>
      <c r="BJ83" s="229"/>
      <c r="BK83" s="229"/>
      <c r="BL83" s="229"/>
      <c r="BM83" s="229"/>
      <c r="BN83" s="229"/>
      <c r="BO83" s="229"/>
      <c r="BP83" s="229"/>
      <c r="BQ83" s="229"/>
      <c r="BR83" s="229"/>
      <c r="BS83" s="229"/>
      <c r="BT83" s="229"/>
      <c r="BU83" s="229"/>
      <c r="BV83" s="231"/>
      <c r="BW83" s="223"/>
      <c r="BX83" s="224"/>
      <c r="BY83" s="224"/>
      <c r="BZ83" s="224"/>
      <c r="CA83" s="224"/>
      <c r="CB83" s="224"/>
      <c r="CC83" s="224"/>
      <c r="CD83" s="224"/>
      <c r="CE83" s="224"/>
      <c r="CF83" s="224"/>
      <c r="CG83" s="224"/>
      <c r="CH83" s="224"/>
      <c r="CI83" s="224"/>
      <c r="CJ83" s="224"/>
      <c r="CK83" s="224"/>
      <c r="CL83" s="224"/>
      <c r="CM83" s="224"/>
      <c r="CN83" s="225"/>
      <c r="CO83" s="348"/>
      <c r="CP83" s="232">
        <v>0.5</v>
      </c>
      <c r="CQ83" s="233">
        <v>0</v>
      </c>
      <c r="CR83" s="234">
        <v>1</v>
      </c>
      <c r="CS83" s="335">
        <f>IF(CP78=0,"",100*CP83/CP78)</f>
        <v>16.666666666666668</v>
      </c>
      <c r="CT83" s="144">
        <f t="shared" si="20"/>
        <v>0.5625</v>
      </c>
      <c r="CU83" s="158">
        <f t="shared" si="21"/>
        <v>18</v>
      </c>
      <c r="CV83" s="107" t="str">
        <f t="shared" si="103"/>
        <v/>
      </c>
      <c r="CW83" s="93" t="str">
        <f t="shared" si="104"/>
        <v/>
      </c>
      <c r="CX83" s="94" t="str">
        <f t="shared" si="105"/>
        <v/>
      </c>
      <c r="CY83" s="94" t="str">
        <f t="shared" si="106"/>
        <v/>
      </c>
      <c r="CZ83" s="94" t="str">
        <f t="shared" si="107"/>
        <v/>
      </c>
      <c r="DA83" s="94" t="str">
        <f t="shared" si="108"/>
        <v/>
      </c>
      <c r="DB83" s="94" t="str">
        <f t="shared" si="109"/>
        <v/>
      </c>
      <c r="DC83" s="108" t="str">
        <f t="shared" si="110"/>
        <v/>
      </c>
      <c r="DD83" s="108" t="str">
        <f t="shared" si="111"/>
        <v/>
      </c>
      <c r="DE83" s="108" t="str">
        <f t="shared" si="112"/>
        <v/>
      </c>
      <c r="DF83" s="108" t="str">
        <f t="shared" si="113"/>
        <v/>
      </c>
      <c r="DG83" s="94" t="str">
        <f t="shared" si="114"/>
        <v/>
      </c>
      <c r="DH83" s="94" t="str">
        <f t="shared" si="115"/>
        <v/>
      </c>
      <c r="DI83" s="94" t="str">
        <f t="shared" si="116"/>
        <v/>
      </c>
      <c r="DJ83" s="94" t="str">
        <f t="shared" si="117"/>
        <v/>
      </c>
      <c r="DK83" s="94" t="str">
        <f t="shared" si="118"/>
        <v/>
      </c>
      <c r="DL83" s="93" t="str">
        <f t="shared" si="119"/>
        <v/>
      </c>
      <c r="DM83" s="109" t="str">
        <f t="shared" si="120"/>
        <v/>
      </c>
      <c r="DN83" s="107">
        <f t="shared" si="130"/>
        <v>0</v>
      </c>
      <c r="DO83" s="93">
        <f t="shared" si="129"/>
        <v>0</v>
      </c>
      <c r="DP83" s="94">
        <f t="shared" si="129"/>
        <v>0</v>
      </c>
      <c r="DQ83" s="94">
        <f t="shared" si="129"/>
        <v>0</v>
      </c>
      <c r="DR83" s="94">
        <f t="shared" si="129"/>
        <v>0</v>
      </c>
      <c r="DS83" s="94">
        <f t="shared" si="129"/>
        <v>0</v>
      </c>
      <c r="DT83" s="94">
        <f t="shared" si="129"/>
        <v>0</v>
      </c>
      <c r="DU83" s="108">
        <f t="shared" si="129"/>
        <v>0</v>
      </c>
      <c r="DV83" s="108">
        <f t="shared" si="129"/>
        <v>0</v>
      </c>
      <c r="DW83" s="108">
        <f t="shared" si="129"/>
        <v>0</v>
      </c>
      <c r="DX83" s="108">
        <f t="shared" si="129"/>
        <v>0</v>
      </c>
      <c r="DY83" s="94">
        <f t="shared" si="129"/>
        <v>0</v>
      </c>
      <c r="DZ83" s="94">
        <f t="shared" si="129"/>
        <v>0</v>
      </c>
      <c r="EA83" s="94">
        <f t="shared" si="129"/>
        <v>1</v>
      </c>
      <c r="EB83" s="94">
        <f t="shared" si="129"/>
        <v>2</v>
      </c>
      <c r="EC83" s="94">
        <f t="shared" si="129"/>
        <v>3</v>
      </c>
      <c r="ED83" s="93">
        <f t="shared" si="129"/>
        <v>3</v>
      </c>
      <c r="EE83" s="109">
        <f t="shared" si="129"/>
        <v>3</v>
      </c>
      <c r="EF83" s="209"/>
      <c r="EG83" s="210"/>
      <c r="EH83" s="209"/>
      <c r="EI83" s="209"/>
      <c r="EJ83" s="209"/>
      <c r="EK83" s="209"/>
      <c r="EL83" s="209"/>
      <c r="EM83" s="209"/>
      <c r="EN83" s="208"/>
      <c r="EO83" s="208"/>
    </row>
    <row r="84" spans="1:145" s="211" customFormat="1" ht="15.75" customHeight="1">
      <c r="A84" s="159" t="s">
        <v>119</v>
      </c>
      <c r="B84" s="212" t="str">
        <f t="shared" si="128"/>
        <v>P</v>
      </c>
      <c r="C84" s="353"/>
      <c r="D84" s="354"/>
      <c r="E84" s="354"/>
      <c r="F84" s="354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5"/>
      <c r="U84" s="223"/>
      <c r="V84" s="224"/>
      <c r="W84" s="224"/>
      <c r="X84" s="224"/>
      <c r="Y84" s="224"/>
      <c r="Z84" s="224"/>
      <c r="AA84" s="224"/>
      <c r="AB84" s="224"/>
      <c r="AC84" s="224"/>
      <c r="AD84" s="224"/>
      <c r="AE84" s="224"/>
      <c r="AF84" s="224"/>
      <c r="AG84" s="224"/>
      <c r="AH84" s="224"/>
      <c r="AI84" s="367"/>
      <c r="AJ84" s="224"/>
      <c r="AK84" s="224"/>
      <c r="AL84" s="225"/>
      <c r="AM84" s="232">
        <v>0</v>
      </c>
      <c r="AN84" s="233">
        <v>0</v>
      </c>
      <c r="AO84" s="233">
        <v>0</v>
      </c>
      <c r="AP84" s="233">
        <v>1</v>
      </c>
      <c r="AQ84" s="233">
        <v>0</v>
      </c>
      <c r="AR84" s="233">
        <v>0</v>
      </c>
      <c r="AS84" s="233">
        <v>0</v>
      </c>
      <c r="AT84" s="233">
        <v>0</v>
      </c>
      <c r="AU84" s="233">
        <v>0</v>
      </c>
      <c r="AV84" s="233">
        <v>0</v>
      </c>
      <c r="AW84" s="233">
        <v>0</v>
      </c>
      <c r="AX84" s="330">
        <v>0</v>
      </c>
      <c r="AY84" s="233">
        <v>3</v>
      </c>
      <c r="AZ84" s="330">
        <v>0</v>
      </c>
      <c r="BA84" s="233">
        <v>0</v>
      </c>
      <c r="BB84" s="233">
        <v>0</v>
      </c>
      <c r="BC84" s="233">
        <v>0</v>
      </c>
      <c r="BD84" s="234">
        <v>0</v>
      </c>
      <c r="BE84" s="228"/>
      <c r="BF84" s="229"/>
      <c r="BG84" s="229"/>
      <c r="BH84" s="229"/>
      <c r="BI84" s="229"/>
      <c r="BJ84" s="229"/>
      <c r="BK84" s="229"/>
      <c r="BL84" s="229"/>
      <c r="BM84" s="229"/>
      <c r="BN84" s="229"/>
      <c r="BO84" s="229"/>
      <c r="BP84" s="229"/>
      <c r="BQ84" s="229"/>
      <c r="BR84" s="229"/>
      <c r="BS84" s="229"/>
      <c r="BT84" s="229"/>
      <c r="BU84" s="229"/>
      <c r="BV84" s="231"/>
      <c r="BW84" s="223"/>
      <c r="BX84" s="224"/>
      <c r="BY84" s="224"/>
      <c r="BZ84" s="224"/>
      <c r="CA84" s="224"/>
      <c r="CB84" s="224"/>
      <c r="CC84" s="224"/>
      <c r="CD84" s="224"/>
      <c r="CE84" s="224"/>
      <c r="CF84" s="224"/>
      <c r="CG84" s="224"/>
      <c r="CH84" s="224"/>
      <c r="CI84" s="224"/>
      <c r="CJ84" s="224"/>
      <c r="CK84" s="224"/>
      <c r="CL84" s="224"/>
      <c r="CM84" s="224"/>
      <c r="CN84" s="225"/>
      <c r="CO84" s="348"/>
      <c r="CP84" s="232">
        <v>0.5</v>
      </c>
      <c r="CQ84" s="233">
        <v>0</v>
      </c>
      <c r="CR84" s="234">
        <v>1</v>
      </c>
      <c r="CS84" s="335">
        <f>IF(CP78=0,"",100*CP84/CP78)</f>
        <v>16.666666666666668</v>
      </c>
      <c r="CT84" s="144">
        <f t="shared" si="20"/>
        <v>6.25E-2</v>
      </c>
      <c r="CU84" s="158">
        <f t="shared" si="21"/>
        <v>18</v>
      </c>
      <c r="CV84" s="107" t="str">
        <f t="shared" si="103"/>
        <v/>
      </c>
      <c r="CW84" s="93" t="str">
        <f t="shared" si="104"/>
        <v/>
      </c>
      <c r="CX84" s="94" t="str">
        <f t="shared" si="105"/>
        <v/>
      </c>
      <c r="CY84" s="94" t="str">
        <f t="shared" si="106"/>
        <v/>
      </c>
      <c r="CZ84" s="94" t="str">
        <f t="shared" si="107"/>
        <v/>
      </c>
      <c r="DA84" s="94" t="str">
        <f t="shared" si="108"/>
        <v/>
      </c>
      <c r="DB84" s="94" t="str">
        <f t="shared" si="109"/>
        <v/>
      </c>
      <c r="DC84" s="108" t="str">
        <f t="shared" si="110"/>
        <v/>
      </c>
      <c r="DD84" s="108" t="str">
        <f t="shared" si="111"/>
        <v/>
      </c>
      <c r="DE84" s="108" t="str">
        <f t="shared" si="112"/>
        <v/>
      </c>
      <c r="DF84" s="108" t="str">
        <f t="shared" si="113"/>
        <v/>
      </c>
      <c r="DG84" s="94" t="str">
        <f t="shared" si="114"/>
        <v/>
      </c>
      <c r="DH84" s="94" t="str">
        <f t="shared" si="115"/>
        <v/>
      </c>
      <c r="DI84" s="94" t="str">
        <f t="shared" si="116"/>
        <v/>
      </c>
      <c r="DJ84" s="94" t="str">
        <f t="shared" si="117"/>
        <v/>
      </c>
      <c r="DK84" s="94" t="str">
        <f t="shared" si="118"/>
        <v/>
      </c>
      <c r="DL84" s="93" t="str">
        <f t="shared" si="119"/>
        <v/>
      </c>
      <c r="DM84" s="109" t="str">
        <f t="shared" si="120"/>
        <v/>
      </c>
      <c r="DN84" s="107">
        <f t="shared" si="130"/>
        <v>0</v>
      </c>
      <c r="DO84" s="93">
        <f t="shared" si="129"/>
        <v>0</v>
      </c>
      <c r="DP84" s="94">
        <f t="shared" si="129"/>
        <v>0</v>
      </c>
      <c r="DQ84" s="94">
        <f t="shared" si="129"/>
        <v>0</v>
      </c>
      <c r="DR84" s="94">
        <f t="shared" si="129"/>
        <v>0</v>
      </c>
      <c r="DS84" s="94">
        <f t="shared" si="129"/>
        <v>0</v>
      </c>
      <c r="DT84" s="94">
        <f t="shared" si="129"/>
        <v>0</v>
      </c>
      <c r="DU84" s="108">
        <f t="shared" si="129"/>
        <v>0</v>
      </c>
      <c r="DV84" s="108">
        <f t="shared" si="129"/>
        <v>0</v>
      </c>
      <c r="DW84" s="108">
        <f t="shared" si="129"/>
        <v>0</v>
      </c>
      <c r="DX84" s="108">
        <f t="shared" si="129"/>
        <v>0</v>
      </c>
      <c r="DY84" s="94">
        <f t="shared" si="129"/>
        <v>0</v>
      </c>
      <c r="DZ84" s="94">
        <f t="shared" si="129"/>
        <v>0</v>
      </c>
      <c r="EA84" s="94">
        <f t="shared" si="129"/>
        <v>0</v>
      </c>
      <c r="EB84" s="94">
        <f t="shared" si="129"/>
        <v>0</v>
      </c>
      <c r="EC84" s="94">
        <f t="shared" si="129"/>
        <v>0</v>
      </c>
      <c r="ED84" s="93">
        <f t="shared" si="129"/>
        <v>1</v>
      </c>
      <c r="EE84" s="109">
        <f t="shared" si="129"/>
        <v>3</v>
      </c>
      <c r="EF84" s="209"/>
      <c r="EG84" s="210"/>
      <c r="EH84" s="209"/>
      <c r="EI84" s="209"/>
      <c r="EJ84" s="209"/>
      <c r="EK84" s="209"/>
      <c r="EL84" s="209"/>
      <c r="EM84" s="209"/>
      <c r="EN84" s="208"/>
      <c r="EO84" s="208"/>
    </row>
    <row r="85" spans="1:145" s="211" customFormat="1" ht="15.75" customHeight="1">
      <c r="A85" s="115" t="s">
        <v>120</v>
      </c>
      <c r="B85" s="212" t="str">
        <f t="shared" si="128"/>
        <v>P</v>
      </c>
      <c r="C85" s="356"/>
      <c r="D85" s="357"/>
      <c r="E85" s="357"/>
      <c r="F85" s="357"/>
      <c r="G85" s="357"/>
      <c r="H85" s="357"/>
      <c r="I85" s="357"/>
      <c r="J85" s="357"/>
      <c r="K85" s="357"/>
      <c r="L85" s="357"/>
      <c r="M85" s="357"/>
      <c r="N85" s="357"/>
      <c r="O85" s="357"/>
      <c r="P85" s="357"/>
      <c r="Q85" s="357"/>
      <c r="R85" s="357"/>
      <c r="S85" s="357"/>
      <c r="T85" s="358"/>
      <c r="U85" s="239"/>
      <c r="V85" s="240"/>
      <c r="W85" s="240"/>
      <c r="X85" s="240"/>
      <c r="Y85" s="240"/>
      <c r="Z85" s="240"/>
      <c r="AA85" s="240"/>
      <c r="AB85" s="240"/>
      <c r="AC85" s="240"/>
      <c r="AD85" s="240"/>
      <c r="AE85" s="240"/>
      <c r="AF85" s="240"/>
      <c r="AG85" s="240"/>
      <c r="AH85" s="240"/>
      <c r="AI85" s="241"/>
      <c r="AJ85" s="240"/>
      <c r="AK85" s="240"/>
      <c r="AL85" s="242"/>
      <c r="AM85" s="340">
        <f t="shared" ref="AM85:BD85" si="131">IF(AM78="","",SUM(AM78,AM80,-AM81,-AM82,-AM83,AM84))</f>
        <v>3</v>
      </c>
      <c r="AN85" s="341">
        <f t="shared" si="131"/>
        <v>3</v>
      </c>
      <c r="AO85" s="341">
        <f t="shared" si="131"/>
        <v>0</v>
      </c>
      <c r="AP85" s="341">
        <f t="shared" si="131"/>
        <v>6</v>
      </c>
      <c r="AQ85" s="341">
        <f t="shared" si="131"/>
        <v>0</v>
      </c>
      <c r="AR85" s="341">
        <f t="shared" si="131"/>
        <v>0</v>
      </c>
      <c r="AS85" s="341">
        <f t="shared" si="131"/>
        <v>0</v>
      </c>
      <c r="AT85" s="341">
        <f t="shared" si="131"/>
        <v>0</v>
      </c>
      <c r="AU85" s="341">
        <f t="shared" si="131"/>
        <v>0</v>
      </c>
      <c r="AV85" s="341">
        <f t="shared" si="131"/>
        <v>0</v>
      </c>
      <c r="AW85" s="341">
        <f t="shared" si="131"/>
        <v>0</v>
      </c>
      <c r="AX85" s="341">
        <f t="shared" si="131"/>
        <v>4</v>
      </c>
      <c r="AY85" s="341">
        <f t="shared" si="131"/>
        <v>16</v>
      </c>
      <c r="AZ85" s="341">
        <f t="shared" si="131"/>
        <v>0</v>
      </c>
      <c r="BA85" s="341">
        <f t="shared" si="131"/>
        <v>4</v>
      </c>
      <c r="BB85" s="341">
        <f t="shared" si="131"/>
        <v>0</v>
      </c>
      <c r="BC85" s="341">
        <f t="shared" si="131"/>
        <v>0</v>
      </c>
      <c r="BD85" s="341">
        <f t="shared" si="131"/>
        <v>7</v>
      </c>
      <c r="BE85" s="239"/>
      <c r="BF85" s="240"/>
      <c r="BG85" s="240"/>
      <c r="BH85" s="240"/>
      <c r="BI85" s="240"/>
      <c r="BJ85" s="240"/>
      <c r="BK85" s="240"/>
      <c r="BL85" s="240"/>
      <c r="BM85" s="240"/>
      <c r="BN85" s="240"/>
      <c r="BO85" s="240"/>
      <c r="BP85" s="240"/>
      <c r="BQ85" s="240"/>
      <c r="BR85" s="240"/>
      <c r="BS85" s="240"/>
      <c r="BT85" s="240"/>
      <c r="BU85" s="240"/>
      <c r="BV85" s="242"/>
      <c r="BW85" s="239"/>
      <c r="BX85" s="240"/>
      <c r="BY85" s="240"/>
      <c r="BZ85" s="240"/>
      <c r="CA85" s="240"/>
      <c r="CB85" s="240"/>
      <c r="CC85" s="240"/>
      <c r="CD85" s="240"/>
      <c r="CE85" s="240"/>
      <c r="CF85" s="240"/>
      <c r="CG85" s="240"/>
      <c r="CH85" s="240"/>
      <c r="CI85" s="240"/>
      <c r="CJ85" s="240"/>
      <c r="CK85" s="240"/>
      <c r="CL85" s="240"/>
      <c r="CM85" s="240"/>
      <c r="CN85" s="242"/>
      <c r="CO85" s="359"/>
      <c r="CP85" s="322">
        <f>IF(CP78="","",CP78+SUM(CP80,CP84)-SUM(CP81:CP83))</f>
        <v>3</v>
      </c>
      <c r="CQ85" s="360">
        <f>IF(CQ78="","",CQ78+SUM(CQ80,CQ84)-SUM(CQ81:CQ83))</f>
        <v>0</v>
      </c>
      <c r="CR85" s="361">
        <f>IF(CR78="","",CR78+SUM(CR80,CR84)-SUM(CR81:CR83))</f>
        <v>8</v>
      </c>
      <c r="CS85" s="362">
        <f>IF(CP78=0,"",100*CP85/CP78)</f>
        <v>100</v>
      </c>
      <c r="CT85" s="144">
        <f t="shared" si="20"/>
        <v>1.6875</v>
      </c>
      <c r="CU85" s="158">
        <f t="shared" si="21"/>
        <v>18</v>
      </c>
      <c r="CV85" s="107" t="str">
        <f t="shared" si="103"/>
        <v/>
      </c>
      <c r="CW85" s="93" t="str">
        <f t="shared" si="104"/>
        <v/>
      </c>
      <c r="CX85" s="94" t="str">
        <f t="shared" si="105"/>
        <v/>
      </c>
      <c r="CY85" s="94" t="str">
        <f t="shared" si="106"/>
        <v/>
      </c>
      <c r="CZ85" s="94" t="str">
        <f t="shared" si="107"/>
        <v/>
      </c>
      <c r="DA85" s="94" t="str">
        <f t="shared" si="108"/>
        <v/>
      </c>
      <c r="DB85" s="94" t="str">
        <f t="shared" si="109"/>
        <v/>
      </c>
      <c r="DC85" s="108" t="str">
        <f t="shared" si="110"/>
        <v/>
      </c>
      <c r="DD85" s="108" t="str">
        <f t="shared" si="111"/>
        <v/>
      </c>
      <c r="DE85" s="108" t="str">
        <f t="shared" si="112"/>
        <v/>
      </c>
      <c r="DF85" s="108" t="str">
        <f t="shared" si="113"/>
        <v/>
      </c>
      <c r="DG85" s="94" t="str">
        <f t="shared" si="114"/>
        <v/>
      </c>
      <c r="DH85" s="94" t="str">
        <f t="shared" si="115"/>
        <v/>
      </c>
      <c r="DI85" s="94" t="str">
        <f t="shared" si="116"/>
        <v/>
      </c>
      <c r="DJ85" s="94" t="str">
        <f t="shared" si="117"/>
        <v/>
      </c>
      <c r="DK85" s="94" t="str">
        <f t="shared" si="118"/>
        <v/>
      </c>
      <c r="DL85" s="93" t="str">
        <f t="shared" si="119"/>
        <v/>
      </c>
      <c r="DM85" s="109" t="str">
        <f t="shared" si="120"/>
        <v/>
      </c>
      <c r="DN85" s="107">
        <f t="shared" si="130"/>
        <v>0</v>
      </c>
      <c r="DO85" s="93">
        <f t="shared" si="129"/>
        <v>0</v>
      </c>
      <c r="DP85" s="94">
        <f t="shared" si="129"/>
        <v>0</v>
      </c>
      <c r="DQ85" s="94">
        <f t="shared" si="129"/>
        <v>0</v>
      </c>
      <c r="DR85" s="94">
        <f t="shared" si="129"/>
        <v>0</v>
      </c>
      <c r="DS85" s="94">
        <f t="shared" si="129"/>
        <v>0</v>
      </c>
      <c r="DT85" s="94">
        <f t="shared" si="129"/>
        <v>0</v>
      </c>
      <c r="DU85" s="108">
        <f t="shared" si="129"/>
        <v>0</v>
      </c>
      <c r="DV85" s="108">
        <f t="shared" si="129"/>
        <v>0</v>
      </c>
      <c r="DW85" s="108">
        <f t="shared" si="129"/>
        <v>0</v>
      </c>
      <c r="DX85" s="108">
        <f t="shared" si="129"/>
        <v>0</v>
      </c>
      <c r="DY85" s="94">
        <f t="shared" si="129"/>
        <v>3</v>
      </c>
      <c r="DZ85" s="94">
        <f t="shared" si="129"/>
        <v>3</v>
      </c>
      <c r="EA85" s="94">
        <f t="shared" si="129"/>
        <v>4</v>
      </c>
      <c r="EB85" s="94">
        <f t="shared" si="129"/>
        <v>4</v>
      </c>
      <c r="EC85" s="94">
        <f t="shared" si="129"/>
        <v>6</v>
      </c>
      <c r="ED85" s="93">
        <f t="shared" si="129"/>
        <v>7</v>
      </c>
      <c r="EE85" s="109">
        <f t="shared" si="129"/>
        <v>16</v>
      </c>
      <c r="EF85" s="209"/>
      <c r="EG85" s="210"/>
      <c r="EH85" s="209"/>
      <c r="EI85" s="209"/>
      <c r="EJ85" s="209"/>
      <c r="EK85" s="209"/>
      <c r="EL85" s="209"/>
      <c r="EM85" s="209"/>
      <c r="EN85" s="208"/>
      <c r="EO85" s="208"/>
    </row>
    <row r="86" spans="1:145" s="211" customFormat="1" ht="15.75" customHeight="1">
      <c r="A86" s="147" t="s">
        <v>123</v>
      </c>
      <c r="B86" s="194" t="str">
        <f t="shared" ref="B86:B93" si="132">$B$11</f>
        <v>M</v>
      </c>
      <c r="C86" s="325">
        <v>10</v>
      </c>
      <c r="D86" s="326">
        <v>7</v>
      </c>
      <c r="E86" s="326">
        <v>10</v>
      </c>
      <c r="F86" s="326">
        <v>10</v>
      </c>
      <c r="G86" s="326">
        <v>6</v>
      </c>
      <c r="H86" s="326">
        <v>15</v>
      </c>
      <c r="I86" s="326">
        <v>9</v>
      </c>
      <c r="J86" s="326">
        <v>5</v>
      </c>
      <c r="K86" s="326">
        <v>10</v>
      </c>
      <c r="L86" s="326">
        <v>10</v>
      </c>
      <c r="M86" s="326">
        <v>20</v>
      </c>
      <c r="N86" s="326">
        <v>5</v>
      </c>
      <c r="O86" s="326">
        <v>10</v>
      </c>
      <c r="P86" s="326">
        <v>10</v>
      </c>
      <c r="Q86" s="326">
        <v>0</v>
      </c>
      <c r="R86" s="326">
        <v>15</v>
      </c>
      <c r="S86" s="326">
        <v>0</v>
      </c>
      <c r="T86" s="327">
        <v>7</v>
      </c>
      <c r="U86" s="363"/>
      <c r="V86" s="364"/>
      <c r="W86" s="364"/>
      <c r="X86" s="364"/>
      <c r="Y86" s="364"/>
      <c r="Z86" s="364"/>
      <c r="AA86" s="364"/>
      <c r="AB86" s="364"/>
      <c r="AC86" s="364"/>
      <c r="AD86" s="364"/>
      <c r="AE86" s="364"/>
      <c r="AF86" s="364"/>
      <c r="AG86" s="364"/>
      <c r="AH86" s="364"/>
      <c r="AI86" s="230"/>
      <c r="AJ86" s="364"/>
      <c r="AK86" s="364"/>
      <c r="AL86" s="365"/>
      <c r="AM86" s="363"/>
      <c r="AN86" s="364"/>
      <c r="AO86" s="364"/>
      <c r="AP86" s="364"/>
      <c r="AQ86" s="364"/>
      <c r="AR86" s="364"/>
      <c r="AS86" s="364"/>
      <c r="AT86" s="364"/>
      <c r="AU86" s="364"/>
      <c r="AV86" s="364"/>
      <c r="AW86" s="364"/>
      <c r="AX86" s="364"/>
      <c r="AY86" s="364"/>
      <c r="AZ86" s="364"/>
      <c r="BA86" s="364"/>
      <c r="BB86" s="364"/>
      <c r="BC86" s="364"/>
      <c r="BD86" s="365"/>
      <c r="BE86" s="252">
        <v>3</v>
      </c>
      <c r="BF86" s="253">
        <v>5</v>
      </c>
      <c r="BG86" s="253">
        <v>10</v>
      </c>
      <c r="BH86" s="253">
        <v>10</v>
      </c>
      <c r="BI86" s="253">
        <v>15</v>
      </c>
      <c r="BJ86" s="253">
        <v>5</v>
      </c>
      <c r="BK86" s="253">
        <v>5</v>
      </c>
      <c r="BL86" s="253">
        <v>30</v>
      </c>
      <c r="BM86" s="253">
        <v>30</v>
      </c>
      <c r="BN86" s="253">
        <v>10</v>
      </c>
      <c r="BO86" s="253">
        <v>8</v>
      </c>
      <c r="BP86" s="253">
        <v>10</v>
      </c>
      <c r="BQ86" s="253">
        <v>10</v>
      </c>
      <c r="BR86" s="253">
        <v>10</v>
      </c>
      <c r="BS86" s="253"/>
      <c r="BT86" s="253">
        <v>0</v>
      </c>
      <c r="BU86" s="253">
        <v>15</v>
      </c>
      <c r="BV86" s="255">
        <v>0</v>
      </c>
      <c r="BW86" s="201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2"/>
      <c r="CJ86" s="202"/>
      <c r="CK86" s="202"/>
      <c r="CL86" s="202"/>
      <c r="CM86" s="202"/>
      <c r="CN86" s="203"/>
      <c r="CO86" s="347"/>
      <c r="CP86" s="252">
        <v>10</v>
      </c>
      <c r="CQ86" s="253">
        <v>0</v>
      </c>
      <c r="CR86" s="255">
        <v>15</v>
      </c>
      <c r="CS86" s="301" t="s">
        <v>113</v>
      </c>
      <c r="CT86" s="144">
        <f t="shared" si="20"/>
        <v>9.2424242424242422</v>
      </c>
      <c r="CU86" s="158">
        <f t="shared" si="21"/>
        <v>35</v>
      </c>
      <c r="CV86" s="107">
        <f t="shared" si="103"/>
        <v>0</v>
      </c>
      <c r="CW86" s="93">
        <f t="shared" si="104"/>
        <v>0</v>
      </c>
      <c r="CX86" s="94">
        <f t="shared" si="105"/>
        <v>5</v>
      </c>
      <c r="CY86" s="94">
        <f t="shared" si="106"/>
        <v>5</v>
      </c>
      <c r="CZ86" s="94">
        <f t="shared" si="107"/>
        <v>6</v>
      </c>
      <c r="DA86" s="94">
        <f t="shared" si="108"/>
        <v>7</v>
      </c>
      <c r="DB86" s="94">
        <f t="shared" si="109"/>
        <v>7</v>
      </c>
      <c r="DC86" s="108">
        <f t="shared" si="110"/>
        <v>9</v>
      </c>
      <c r="DD86" s="108">
        <f t="shared" si="111"/>
        <v>10</v>
      </c>
      <c r="DE86" s="108">
        <f t="shared" si="112"/>
        <v>10</v>
      </c>
      <c r="DF86" s="108">
        <f t="shared" si="113"/>
        <v>10</v>
      </c>
      <c r="DG86" s="94">
        <f t="shared" si="114"/>
        <v>10</v>
      </c>
      <c r="DH86" s="94">
        <f t="shared" si="115"/>
        <v>10</v>
      </c>
      <c r="DI86" s="94">
        <f t="shared" si="116"/>
        <v>10</v>
      </c>
      <c r="DJ86" s="94">
        <f t="shared" si="117"/>
        <v>10</v>
      </c>
      <c r="DK86" s="94">
        <f t="shared" si="118"/>
        <v>15</v>
      </c>
      <c r="DL86" s="93">
        <f t="shared" si="119"/>
        <v>15</v>
      </c>
      <c r="DM86" s="109">
        <f t="shared" si="120"/>
        <v>20</v>
      </c>
      <c r="DN86" s="107" t="str">
        <f>IF(OR(-FLOOR(((18-COUNT($BE86:$BV86))/2),1)+DN$5&lt;1,-FLOOR(((18-COUNT($BE86:$BV86))/2),1)+DN$5&gt;COUNT($BE86:$BV86)),"",LARGE($BE86:$BV86,-FLOOR(((18-COUNT($BE86:$BV86))/2),1)+DN$5))</f>
        <v/>
      </c>
      <c r="DO86" s="93">
        <f t="shared" ref="DO86:EE93" si="133">IF(OR(-FLOOR(((18-COUNT($BE86:$BV86))/2),1)+DO$5&lt;1,-FLOOR(((18-COUNT($BE86:$BV86))/2),1)+DO$5&gt;COUNT($BE86:$BV86)),"",LARGE($BE86:$BV86,-FLOOR(((18-COUNT($BE86:$BV86))/2),1)+DO$5))</f>
        <v>0</v>
      </c>
      <c r="DP86" s="94">
        <f t="shared" si="133"/>
        <v>0</v>
      </c>
      <c r="DQ86" s="94">
        <f t="shared" si="133"/>
        <v>3</v>
      </c>
      <c r="DR86" s="94">
        <f t="shared" si="133"/>
        <v>5</v>
      </c>
      <c r="DS86" s="94">
        <f t="shared" si="133"/>
        <v>5</v>
      </c>
      <c r="DT86" s="94">
        <f t="shared" si="133"/>
        <v>5</v>
      </c>
      <c r="DU86" s="108">
        <f t="shared" si="133"/>
        <v>8</v>
      </c>
      <c r="DV86" s="108">
        <f t="shared" si="133"/>
        <v>10</v>
      </c>
      <c r="DW86" s="108">
        <f t="shared" si="133"/>
        <v>10</v>
      </c>
      <c r="DX86" s="108">
        <f t="shared" si="133"/>
        <v>10</v>
      </c>
      <c r="DY86" s="94">
        <f t="shared" si="133"/>
        <v>10</v>
      </c>
      <c r="DZ86" s="94">
        <f t="shared" si="133"/>
        <v>10</v>
      </c>
      <c r="EA86" s="94">
        <f t="shared" si="133"/>
        <v>10</v>
      </c>
      <c r="EB86" s="94">
        <f t="shared" si="133"/>
        <v>15</v>
      </c>
      <c r="EC86" s="94">
        <f t="shared" si="133"/>
        <v>15</v>
      </c>
      <c r="ED86" s="93">
        <f t="shared" si="133"/>
        <v>30</v>
      </c>
      <c r="EE86" s="109">
        <f t="shared" si="133"/>
        <v>30</v>
      </c>
      <c r="EF86" s="209"/>
      <c r="EG86" s="210"/>
      <c r="EH86" s="209"/>
      <c r="EI86" s="209"/>
      <c r="EJ86" s="209"/>
      <c r="EK86" s="209"/>
      <c r="EL86" s="209"/>
      <c r="EM86" s="209"/>
      <c r="EN86" s="208"/>
      <c r="EO86" s="208"/>
    </row>
    <row r="87" spans="1:145" s="211" customFormat="1" ht="15.75" customHeight="1">
      <c r="A87" s="159" t="s">
        <v>114</v>
      </c>
      <c r="B87" s="212" t="str">
        <f t="shared" si="132"/>
        <v>M</v>
      </c>
      <c r="C87" s="337">
        <v>4</v>
      </c>
      <c r="D87" s="338">
        <v>5</v>
      </c>
      <c r="E87" s="338">
        <v>5</v>
      </c>
      <c r="F87" s="338">
        <v>4</v>
      </c>
      <c r="G87" s="338">
        <v>3</v>
      </c>
      <c r="H87" s="338">
        <v>13</v>
      </c>
      <c r="I87" s="338">
        <v>4</v>
      </c>
      <c r="J87" s="338">
        <v>2</v>
      </c>
      <c r="K87" s="338">
        <v>6</v>
      </c>
      <c r="L87" s="338">
        <v>4</v>
      </c>
      <c r="M87" s="338">
        <v>6</v>
      </c>
      <c r="N87" s="338">
        <v>3</v>
      </c>
      <c r="O87" s="338">
        <v>4</v>
      </c>
      <c r="P87" s="338">
        <v>5</v>
      </c>
      <c r="Q87" s="338">
        <v>0</v>
      </c>
      <c r="R87" s="338">
        <v>11</v>
      </c>
      <c r="S87" s="338">
        <v>0</v>
      </c>
      <c r="T87" s="339">
        <v>6</v>
      </c>
      <c r="U87" s="228"/>
      <c r="V87" s="229"/>
      <c r="W87" s="229"/>
      <c r="X87" s="229"/>
      <c r="Y87" s="229"/>
      <c r="Z87" s="229"/>
      <c r="AA87" s="229"/>
      <c r="AB87" s="229"/>
      <c r="AC87" s="229"/>
      <c r="AD87" s="229"/>
      <c r="AE87" s="229"/>
      <c r="AF87" s="229"/>
      <c r="AG87" s="229"/>
      <c r="AH87" s="229"/>
      <c r="AI87" s="230"/>
      <c r="AJ87" s="229"/>
      <c r="AK87" s="229"/>
      <c r="AL87" s="231"/>
      <c r="AM87" s="228"/>
      <c r="AN87" s="229"/>
      <c r="AO87" s="229"/>
      <c r="AP87" s="229"/>
      <c r="AQ87" s="229"/>
      <c r="AR87" s="229"/>
      <c r="AS87" s="229"/>
      <c r="AT87" s="229"/>
      <c r="AU87" s="229"/>
      <c r="AV87" s="229"/>
      <c r="AW87" s="229"/>
      <c r="AX87" s="229"/>
      <c r="AY87" s="229"/>
      <c r="AZ87" s="229"/>
      <c r="BA87" s="229"/>
      <c r="BB87" s="229"/>
      <c r="BC87" s="229"/>
      <c r="BD87" s="231"/>
      <c r="BE87" s="232">
        <v>2</v>
      </c>
      <c r="BF87" s="233">
        <v>3</v>
      </c>
      <c r="BG87" s="233">
        <v>5</v>
      </c>
      <c r="BH87" s="233">
        <v>8</v>
      </c>
      <c r="BI87" s="233">
        <v>12</v>
      </c>
      <c r="BJ87" s="233">
        <v>3</v>
      </c>
      <c r="BK87" s="233">
        <v>2</v>
      </c>
      <c r="BL87" s="233">
        <v>10</v>
      </c>
      <c r="BM87" s="233">
        <v>20</v>
      </c>
      <c r="BN87" s="233">
        <v>8</v>
      </c>
      <c r="BO87" s="233">
        <v>8</v>
      </c>
      <c r="BP87" s="233">
        <v>5</v>
      </c>
      <c r="BQ87" s="233">
        <v>4</v>
      </c>
      <c r="BR87" s="233">
        <v>3</v>
      </c>
      <c r="BS87" s="233"/>
      <c r="BT87" s="233">
        <v>0</v>
      </c>
      <c r="BU87" s="233">
        <v>10</v>
      </c>
      <c r="BV87" s="234">
        <v>0</v>
      </c>
      <c r="BW87" s="223"/>
      <c r="BX87" s="224"/>
      <c r="BY87" s="224"/>
      <c r="BZ87" s="224"/>
      <c r="CA87" s="224"/>
      <c r="CB87" s="224"/>
      <c r="CC87" s="224"/>
      <c r="CD87" s="224"/>
      <c r="CE87" s="224"/>
      <c r="CF87" s="224"/>
      <c r="CG87" s="224"/>
      <c r="CH87" s="224"/>
      <c r="CI87" s="224"/>
      <c r="CJ87" s="224"/>
      <c r="CK87" s="224"/>
      <c r="CL87" s="224"/>
      <c r="CM87" s="224"/>
      <c r="CN87" s="225"/>
      <c r="CO87" s="348"/>
      <c r="CP87" s="232">
        <v>4</v>
      </c>
      <c r="CQ87" s="233">
        <v>0</v>
      </c>
      <c r="CR87" s="234">
        <v>8</v>
      </c>
      <c r="CS87" s="334">
        <f>IF(CP86=0,"",100*CP87/CP86)</f>
        <v>40</v>
      </c>
      <c r="CT87" s="144">
        <f t="shared" si="20"/>
        <v>5.0909090909090908</v>
      </c>
      <c r="CU87" s="158">
        <f t="shared" si="21"/>
        <v>35</v>
      </c>
      <c r="CV87" s="107">
        <f t="shared" si="103"/>
        <v>0</v>
      </c>
      <c r="CW87" s="93">
        <f t="shared" si="104"/>
        <v>0</v>
      </c>
      <c r="CX87" s="94">
        <f t="shared" si="105"/>
        <v>2</v>
      </c>
      <c r="CY87" s="94">
        <f t="shared" si="106"/>
        <v>3</v>
      </c>
      <c r="CZ87" s="94">
        <f t="shared" si="107"/>
        <v>3</v>
      </c>
      <c r="DA87" s="94">
        <f t="shared" si="108"/>
        <v>4</v>
      </c>
      <c r="DB87" s="94">
        <f t="shared" si="109"/>
        <v>4</v>
      </c>
      <c r="DC87" s="108">
        <f t="shared" si="110"/>
        <v>4</v>
      </c>
      <c r="DD87" s="108">
        <f t="shared" si="111"/>
        <v>4</v>
      </c>
      <c r="DE87" s="108">
        <f t="shared" si="112"/>
        <v>4</v>
      </c>
      <c r="DF87" s="108">
        <f t="shared" si="113"/>
        <v>5</v>
      </c>
      <c r="DG87" s="94">
        <f t="shared" si="114"/>
        <v>5</v>
      </c>
      <c r="DH87" s="94">
        <f t="shared" si="115"/>
        <v>5</v>
      </c>
      <c r="DI87" s="94">
        <f t="shared" si="116"/>
        <v>6</v>
      </c>
      <c r="DJ87" s="94">
        <f t="shared" si="117"/>
        <v>6</v>
      </c>
      <c r="DK87" s="94">
        <f t="shared" si="118"/>
        <v>6</v>
      </c>
      <c r="DL87" s="93">
        <f t="shared" si="119"/>
        <v>11</v>
      </c>
      <c r="DM87" s="109">
        <f t="shared" si="120"/>
        <v>13</v>
      </c>
      <c r="DN87" s="107" t="str">
        <f t="shared" ref="DN87:DN93" si="134">IF(OR(-FLOOR(((18-COUNT($BE87:$BV87))/2),1)+DN$5&lt;1,-FLOOR(((18-COUNT($BE87:$BV87))/2),1)+DN$5&gt;COUNT($BE87:$BV87)),"",LARGE($BE87:$BV87,-FLOOR(((18-COUNT($BE87:$BV87))/2),1)+DN$5))</f>
        <v/>
      </c>
      <c r="DO87" s="93">
        <f t="shared" si="133"/>
        <v>0</v>
      </c>
      <c r="DP87" s="94">
        <f t="shared" si="133"/>
        <v>0</v>
      </c>
      <c r="DQ87" s="94">
        <f t="shared" si="133"/>
        <v>2</v>
      </c>
      <c r="DR87" s="94">
        <f t="shared" si="133"/>
        <v>2</v>
      </c>
      <c r="DS87" s="94">
        <f t="shared" si="133"/>
        <v>3</v>
      </c>
      <c r="DT87" s="94">
        <f t="shared" si="133"/>
        <v>3</v>
      </c>
      <c r="DU87" s="108">
        <f t="shared" si="133"/>
        <v>3</v>
      </c>
      <c r="DV87" s="108">
        <f t="shared" si="133"/>
        <v>4</v>
      </c>
      <c r="DW87" s="108">
        <f t="shared" si="133"/>
        <v>5</v>
      </c>
      <c r="DX87" s="108">
        <f t="shared" si="133"/>
        <v>5</v>
      </c>
      <c r="DY87" s="94">
        <f t="shared" si="133"/>
        <v>8</v>
      </c>
      <c r="DZ87" s="94">
        <f t="shared" si="133"/>
        <v>8</v>
      </c>
      <c r="EA87" s="94">
        <f t="shared" si="133"/>
        <v>8</v>
      </c>
      <c r="EB87" s="94">
        <f t="shared" si="133"/>
        <v>10</v>
      </c>
      <c r="EC87" s="94">
        <f t="shared" si="133"/>
        <v>10</v>
      </c>
      <c r="ED87" s="93">
        <f t="shared" si="133"/>
        <v>12</v>
      </c>
      <c r="EE87" s="109">
        <f t="shared" si="133"/>
        <v>20</v>
      </c>
      <c r="EF87" s="209"/>
      <c r="EG87" s="210"/>
      <c r="EH87" s="209"/>
      <c r="EI87" s="209"/>
      <c r="EJ87" s="209"/>
      <c r="EK87" s="209"/>
      <c r="EL87" s="209"/>
      <c r="EM87" s="209"/>
      <c r="EN87" s="208"/>
      <c r="EO87" s="208"/>
    </row>
    <row r="88" spans="1:145" s="211" customFormat="1" ht="15.75" customHeight="1">
      <c r="A88" s="159" t="s">
        <v>115</v>
      </c>
      <c r="B88" s="212" t="str">
        <f t="shared" si="132"/>
        <v>M</v>
      </c>
      <c r="C88" s="349"/>
      <c r="D88" s="350"/>
      <c r="E88" s="350"/>
      <c r="F88" s="350"/>
      <c r="G88" s="350"/>
      <c r="H88" s="350"/>
      <c r="I88" s="350"/>
      <c r="J88" s="350"/>
      <c r="K88" s="350"/>
      <c r="L88" s="350"/>
      <c r="M88" s="350"/>
      <c r="N88" s="350"/>
      <c r="O88" s="350"/>
      <c r="P88" s="350"/>
      <c r="Q88" s="350"/>
      <c r="R88" s="350"/>
      <c r="S88" s="350"/>
      <c r="T88" s="351"/>
      <c r="U88" s="223"/>
      <c r="V88" s="224"/>
      <c r="W88" s="224"/>
      <c r="X88" s="224"/>
      <c r="Y88" s="224"/>
      <c r="Z88" s="224"/>
      <c r="AA88" s="224"/>
      <c r="AB88" s="224"/>
      <c r="AC88" s="224"/>
      <c r="AD88" s="224"/>
      <c r="AE88" s="224"/>
      <c r="AF88" s="224"/>
      <c r="AG88" s="224"/>
      <c r="AH88" s="224"/>
      <c r="AI88" s="367"/>
      <c r="AJ88" s="224"/>
      <c r="AK88" s="224"/>
      <c r="AL88" s="225"/>
      <c r="AM88" s="223"/>
      <c r="AN88" s="224"/>
      <c r="AO88" s="224"/>
      <c r="AP88" s="224"/>
      <c r="AQ88" s="224"/>
      <c r="AR88" s="224"/>
      <c r="AS88" s="224"/>
      <c r="AT88" s="224"/>
      <c r="AU88" s="224"/>
      <c r="AV88" s="224"/>
      <c r="AW88" s="224"/>
      <c r="AX88" s="224"/>
      <c r="AY88" s="224"/>
      <c r="AZ88" s="224"/>
      <c r="BA88" s="224"/>
      <c r="BB88" s="224"/>
      <c r="BC88" s="224"/>
      <c r="BD88" s="225"/>
      <c r="BE88" s="232">
        <v>2</v>
      </c>
      <c r="BF88" s="233">
        <v>2</v>
      </c>
      <c r="BG88" s="233">
        <v>4</v>
      </c>
      <c r="BH88" s="233">
        <v>8</v>
      </c>
      <c r="BI88" s="233">
        <v>10</v>
      </c>
      <c r="BJ88" s="233">
        <v>2</v>
      </c>
      <c r="BK88" s="233">
        <v>1</v>
      </c>
      <c r="BL88" s="233">
        <v>6</v>
      </c>
      <c r="BM88" s="233">
        <v>15</v>
      </c>
      <c r="BN88" s="233">
        <v>4</v>
      </c>
      <c r="BO88" s="233">
        <v>2</v>
      </c>
      <c r="BP88" s="233">
        <v>5</v>
      </c>
      <c r="BQ88" s="233">
        <v>4</v>
      </c>
      <c r="BR88" s="233">
        <v>3</v>
      </c>
      <c r="BS88" s="233"/>
      <c r="BT88" s="233">
        <v>0</v>
      </c>
      <c r="BU88" s="233">
        <v>5</v>
      </c>
      <c r="BV88" s="234">
        <v>0</v>
      </c>
      <c r="BW88" s="223"/>
      <c r="BX88" s="224"/>
      <c r="BY88" s="224"/>
      <c r="BZ88" s="224"/>
      <c r="CA88" s="224"/>
      <c r="CB88" s="224"/>
      <c r="CC88" s="224"/>
      <c r="CD88" s="224"/>
      <c r="CE88" s="224"/>
      <c r="CF88" s="224"/>
      <c r="CG88" s="224"/>
      <c r="CH88" s="224"/>
      <c r="CI88" s="224"/>
      <c r="CJ88" s="224"/>
      <c r="CK88" s="224"/>
      <c r="CL88" s="224"/>
      <c r="CM88" s="224"/>
      <c r="CN88" s="225"/>
      <c r="CO88" s="348"/>
      <c r="CP88" s="232">
        <v>3</v>
      </c>
      <c r="CQ88" s="233">
        <v>0</v>
      </c>
      <c r="CR88" s="234">
        <v>4.5</v>
      </c>
      <c r="CS88" s="352">
        <f>IF(CP86=0,"",100*CP88/CP86)</f>
        <v>30</v>
      </c>
      <c r="CT88" s="144">
        <f t="shared" si="20"/>
        <v>3.8666666666666667</v>
      </c>
      <c r="CU88" s="158">
        <f t="shared" si="21"/>
        <v>17</v>
      </c>
      <c r="CV88" s="107" t="str">
        <f t="shared" si="103"/>
        <v/>
      </c>
      <c r="CW88" s="93" t="str">
        <f t="shared" si="104"/>
        <v/>
      </c>
      <c r="CX88" s="94" t="str">
        <f t="shared" si="105"/>
        <v/>
      </c>
      <c r="CY88" s="94" t="str">
        <f t="shared" si="106"/>
        <v/>
      </c>
      <c r="CZ88" s="94" t="str">
        <f t="shared" si="107"/>
        <v/>
      </c>
      <c r="DA88" s="94" t="str">
        <f t="shared" si="108"/>
        <v/>
      </c>
      <c r="DB88" s="94" t="str">
        <f t="shared" si="109"/>
        <v/>
      </c>
      <c r="DC88" s="108" t="str">
        <f t="shared" si="110"/>
        <v/>
      </c>
      <c r="DD88" s="108" t="str">
        <f t="shared" si="111"/>
        <v/>
      </c>
      <c r="DE88" s="108" t="str">
        <f t="shared" si="112"/>
        <v/>
      </c>
      <c r="DF88" s="108" t="str">
        <f t="shared" si="113"/>
        <v/>
      </c>
      <c r="DG88" s="94" t="str">
        <f t="shared" si="114"/>
        <v/>
      </c>
      <c r="DH88" s="94" t="str">
        <f t="shared" si="115"/>
        <v/>
      </c>
      <c r="DI88" s="94" t="str">
        <f t="shared" si="116"/>
        <v/>
      </c>
      <c r="DJ88" s="94" t="str">
        <f t="shared" si="117"/>
        <v/>
      </c>
      <c r="DK88" s="94" t="str">
        <f t="shared" si="118"/>
        <v/>
      </c>
      <c r="DL88" s="93" t="str">
        <f t="shared" si="119"/>
        <v/>
      </c>
      <c r="DM88" s="109" t="str">
        <f t="shared" si="120"/>
        <v/>
      </c>
      <c r="DN88" s="107" t="str">
        <f t="shared" si="134"/>
        <v/>
      </c>
      <c r="DO88" s="93">
        <f t="shared" si="133"/>
        <v>0</v>
      </c>
      <c r="DP88" s="94">
        <f t="shared" si="133"/>
        <v>0</v>
      </c>
      <c r="DQ88" s="94">
        <f t="shared" si="133"/>
        <v>1</v>
      </c>
      <c r="DR88" s="94">
        <f t="shared" si="133"/>
        <v>2</v>
      </c>
      <c r="DS88" s="94">
        <f t="shared" si="133"/>
        <v>2</v>
      </c>
      <c r="DT88" s="94">
        <f t="shared" si="133"/>
        <v>2</v>
      </c>
      <c r="DU88" s="108">
        <f t="shared" si="133"/>
        <v>2</v>
      </c>
      <c r="DV88" s="108">
        <f t="shared" si="133"/>
        <v>3</v>
      </c>
      <c r="DW88" s="108">
        <f t="shared" si="133"/>
        <v>4</v>
      </c>
      <c r="DX88" s="108">
        <f t="shared" si="133"/>
        <v>4</v>
      </c>
      <c r="DY88" s="94">
        <f t="shared" si="133"/>
        <v>4</v>
      </c>
      <c r="DZ88" s="94">
        <f t="shared" si="133"/>
        <v>5</v>
      </c>
      <c r="EA88" s="94">
        <f t="shared" si="133"/>
        <v>5</v>
      </c>
      <c r="EB88" s="94">
        <f t="shared" si="133"/>
        <v>6</v>
      </c>
      <c r="EC88" s="94">
        <f t="shared" si="133"/>
        <v>8</v>
      </c>
      <c r="ED88" s="93">
        <f t="shared" si="133"/>
        <v>10</v>
      </c>
      <c r="EE88" s="109">
        <f t="shared" si="133"/>
        <v>15</v>
      </c>
      <c r="EF88" s="209"/>
      <c r="EG88" s="210"/>
      <c r="EH88" s="209"/>
      <c r="EI88" s="209"/>
      <c r="EJ88" s="209"/>
      <c r="EK88" s="209"/>
      <c r="EL88" s="209"/>
      <c r="EM88" s="209"/>
      <c r="EN88" s="208"/>
      <c r="EO88" s="208"/>
    </row>
    <row r="89" spans="1:145" s="211" customFormat="1" ht="15.75" customHeight="1">
      <c r="A89" s="159" t="s">
        <v>116</v>
      </c>
      <c r="B89" s="212" t="str">
        <f t="shared" si="132"/>
        <v>M</v>
      </c>
      <c r="C89" s="353"/>
      <c r="D89" s="354"/>
      <c r="E89" s="354"/>
      <c r="F89" s="354"/>
      <c r="G89" s="354"/>
      <c r="H89" s="354"/>
      <c r="I89" s="354"/>
      <c r="J89" s="354"/>
      <c r="K89" s="354"/>
      <c r="L89" s="354"/>
      <c r="M89" s="354"/>
      <c r="N89" s="354"/>
      <c r="O89" s="354"/>
      <c r="P89" s="354"/>
      <c r="Q89" s="354"/>
      <c r="R89" s="354"/>
      <c r="S89" s="354"/>
      <c r="T89" s="355"/>
      <c r="U89" s="223"/>
      <c r="V89" s="224"/>
      <c r="W89" s="224"/>
      <c r="X89" s="224"/>
      <c r="Y89" s="224"/>
      <c r="Z89" s="224"/>
      <c r="AA89" s="224"/>
      <c r="AB89" s="224"/>
      <c r="AC89" s="224"/>
      <c r="AD89" s="224"/>
      <c r="AE89" s="224"/>
      <c r="AF89" s="224"/>
      <c r="AG89" s="224"/>
      <c r="AH89" s="224"/>
      <c r="AI89" s="367"/>
      <c r="AJ89" s="224"/>
      <c r="AK89" s="224"/>
      <c r="AL89" s="225"/>
      <c r="AM89" s="228"/>
      <c r="AN89" s="229"/>
      <c r="AO89" s="229"/>
      <c r="AP89" s="229"/>
      <c r="AQ89" s="229"/>
      <c r="AR89" s="229"/>
      <c r="AS89" s="229"/>
      <c r="AT89" s="229"/>
      <c r="AU89" s="229"/>
      <c r="AV89" s="229"/>
      <c r="AW89" s="229"/>
      <c r="AX89" s="229"/>
      <c r="AY89" s="229"/>
      <c r="AZ89" s="229"/>
      <c r="BA89" s="229"/>
      <c r="BB89" s="229"/>
      <c r="BC89" s="229"/>
      <c r="BD89" s="231"/>
      <c r="BE89" s="232">
        <v>0</v>
      </c>
      <c r="BF89" s="233">
        <v>1</v>
      </c>
      <c r="BG89" s="233">
        <v>2</v>
      </c>
      <c r="BH89" s="233">
        <v>1</v>
      </c>
      <c r="BI89" s="233">
        <v>4</v>
      </c>
      <c r="BJ89" s="233">
        <v>1</v>
      </c>
      <c r="BK89" s="233">
        <v>1</v>
      </c>
      <c r="BL89" s="233">
        <v>3</v>
      </c>
      <c r="BM89" s="233">
        <v>3</v>
      </c>
      <c r="BN89" s="233">
        <v>0</v>
      </c>
      <c r="BO89" s="233">
        <v>0</v>
      </c>
      <c r="BP89" s="233">
        <v>5</v>
      </c>
      <c r="BQ89" s="233">
        <v>0</v>
      </c>
      <c r="BR89" s="233">
        <v>2</v>
      </c>
      <c r="BS89" s="233"/>
      <c r="BT89" s="233">
        <v>0</v>
      </c>
      <c r="BU89" s="233">
        <v>1</v>
      </c>
      <c r="BV89" s="234">
        <v>0</v>
      </c>
      <c r="BW89" s="223"/>
      <c r="BX89" s="224"/>
      <c r="BY89" s="224"/>
      <c r="BZ89" s="224"/>
      <c r="CA89" s="224"/>
      <c r="CB89" s="224"/>
      <c r="CC89" s="224"/>
      <c r="CD89" s="224"/>
      <c r="CE89" s="224"/>
      <c r="CF89" s="224"/>
      <c r="CG89" s="224"/>
      <c r="CH89" s="224"/>
      <c r="CI89" s="224"/>
      <c r="CJ89" s="224"/>
      <c r="CK89" s="224"/>
      <c r="CL89" s="224"/>
      <c r="CM89" s="224"/>
      <c r="CN89" s="225"/>
      <c r="CO89" s="348"/>
      <c r="CP89" s="232">
        <v>1</v>
      </c>
      <c r="CQ89" s="233">
        <v>0</v>
      </c>
      <c r="CR89" s="234">
        <v>2</v>
      </c>
      <c r="CS89" s="335">
        <f>IF(CP86=0,"",100*CP89/CP86)</f>
        <v>10</v>
      </c>
      <c r="CT89" s="144">
        <f t="shared" si="20"/>
        <v>1.2666666666666666</v>
      </c>
      <c r="CU89" s="158">
        <f t="shared" si="21"/>
        <v>17</v>
      </c>
      <c r="CV89" s="107" t="str">
        <f t="shared" si="103"/>
        <v/>
      </c>
      <c r="CW89" s="93" t="str">
        <f t="shared" si="104"/>
        <v/>
      </c>
      <c r="CX89" s="94" t="str">
        <f t="shared" si="105"/>
        <v/>
      </c>
      <c r="CY89" s="94" t="str">
        <f t="shared" si="106"/>
        <v/>
      </c>
      <c r="CZ89" s="94" t="str">
        <f t="shared" si="107"/>
        <v/>
      </c>
      <c r="DA89" s="94" t="str">
        <f t="shared" si="108"/>
        <v/>
      </c>
      <c r="DB89" s="94" t="str">
        <f t="shared" si="109"/>
        <v/>
      </c>
      <c r="DC89" s="108" t="str">
        <f t="shared" si="110"/>
        <v/>
      </c>
      <c r="DD89" s="108" t="str">
        <f t="shared" si="111"/>
        <v/>
      </c>
      <c r="DE89" s="108" t="str">
        <f t="shared" si="112"/>
        <v/>
      </c>
      <c r="DF89" s="108" t="str">
        <f t="shared" si="113"/>
        <v/>
      </c>
      <c r="DG89" s="94" t="str">
        <f t="shared" si="114"/>
        <v/>
      </c>
      <c r="DH89" s="94" t="str">
        <f t="shared" si="115"/>
        <v/>
      </c>
      <c r="DI89" s="94" t="str">
        <f t="shared" si="116"/>
        <v/>
      </c>
      <c r="DJ89" s="94" t="str">
        <f t="shared" si="117"/>
        <v/>
      </c>
      <c r="DK89" s="94" t="str">
        <f t="shared" si="118"/>
        <v/>
      </c>
      <c r="DL89" s="93" t="str">
        <f t="shared" si="119"/>
        <v/>
      </c>
      <c r="DM89" s="109" t="str">
        <f t="shared" si="120"/>
        <v/>
      </c>
      <c r="DN89" s="107" t="str">
        <f t="shared" si="134"/>
        <v/>
      </c>
      <c r="DO89" s="93">
        <f t="shared" si="133"/>
        <v>0</v>
      </c>
      <c r="DP89" s="94">
        <f t="shared" si="133"/>
        <v>0</v>
      </c>
      <c r="DQ89" s="94">
        <f t="shared" si="133"/>
        <v>0</v>
      </c>
      <c r="DR89" s="94">
        <f t="shared" si="133"/>
        <v>0</v>
      </c>
      <c r="DS89" s="94">
        <f t="shared" si="133"/>
        <v>0</v>
      </c>
      <c r="DT89" s="94">
        <f t="shared" si="133"/>
        <v>0</v>
      </c>
      <c r="DU89" s="108">
        <f t="shared" si="133"/>
        <v>1</v>
      </c>
      <c r="DV89" s="108">
        <f t="shared" si="133"/>
        <v>1</v>
      </c>
      <c r="DW89" s="108">
        <f t="shared" si="133"/>
        <v>1</v>
      </c>
      <c r="DX89" s="108">
        <f t="shared" si="133"/>
        <v>1</v>
      </c>
      <c r="DY89" s="94">
        <f t="shared" si="133"/>
        <v>1</v>
      </c>
      <c r="DZ89" s="94">
        <f t="shared" si="133"/>
        <v>2</v>
      </c>
      <c r="EA89" s="94">
        <f t="shared" si="133"/>
        <v>2</v>
      </c>
      <c r="EB89" s="94">
        <f t="shared" si="133"/>
        <v>3</v>
      </c>
      <c r="EC89" s="94">
        <f t="shared" si="133"/>
        <v>3</v>
      </c>
      <c r="ED89" s="93">
        <f t="shared" si="133"/>
        <v>4</v>
      </c>
      <c r="EE89" s="109">
        <f t="shared" si="133"/>
        <v>5</v>
      </c>
      <c r="EF89" s="209"/>
      <c r="EG89" s="210"/>
      <c r="EH89" s="209"/>
      <c r="EI89" s="209"/>
      <c r="EJ89" s="209"/>
      <c r="EK89" s="209"/>
      <c r="EL89" s="209"/>
      <c r="EM89" s="209"/>
      <c r="EN89" s="208"/>
      <c r="EO89" s="208"/>
    </row>
    <row r="90" spans="1:145" s="211" customFormat="1" ht="15.75" customHeight="1">
      <c r="A90" s="159" t="s">
        <v>117</v>
      </c>
      <c r="B90" s="212" t="str">
        <f t="shared" si="132"/>
        <v>M</v>
      </c>
      <c r="C90" s="353"/>
      <c r="D90" s="354"/>
      <c r="E90" s="354"/>
      <c r="F90" s="354"/>
      <c r="G90" s="354"/>
      <c r="H90" s="354"/>
      <c r="I90" s="354"/>
      <c r="J90" s="354"/>
      <c r="K90" s="354"/>
      <c r="L90" s="354"/>
      <c r="M90" s="354"/>
      <c r="N90" s="354"/>
      <c r="O90" s="354"/>
      <c r="P90" s="354"/>
      <c r="Q90" s="354"/>
      <c r="R90" s="354"/>
      <c r="S90" s="354"/>
      <c r="T90" s="355"/>
      <c r="U90" s="223"/>
      <c r="V90" s="224"/>
      <c r="W90" s="224"/>
      <c r="X90" s="224"/>
      <c r="Y90" s="224"/>
      <c r="Z90" s="224"/>
      <c r="AA90" s="224"/>
      <c r="AB90" s="224"/>
      <c r="AC90" s="224"/>
      <c r="AD90" s="224"/>
      <c r="AE90" s="224"/>
      <c r="AF90" s="224"/>
      <c r="AG90" s="224"/>
      <c r="AH90" s="224"/>
      <c r="AI90" s="367"/>
      <c r="AJ90" s="224"/>
      <c r="AK90" s="224"/>
      <c r="AL90" s="225"/>
      <c r="AM90" s="228"/>
      <c r="AN90" s="229"/>
      <c r="AO90" s="229"/>
      <c r="AP90" s="229"/>
      <c r="AQ90" s="229"/>
      <c r="AR90" s="229"/>
      <c r="AS90" s="229"/>
      <c r="AT90" s="229"/>
      <c r="AU90" s="229"/>
      <c r="AV90" s="229"/>
      <c r="AW90" s="229"/>
      <c r="AX90" s="229"/>
      <c r="AY90" s="229"/>
      <c r="AZ90" s="229"/>
      <c r="BA90" s="229"/>
      <c r="BB90" s="229"/>
      <c r="BC90" s="229"/>
      <c r="BD90" s="231"/>
      <c r="BE90" s="232">
        <v>1</v>
      </c>
      <c r="BF90" s="233">
        <v>0</v>
      </c>
      <c r="BG90" s="233">
        <v>1</v>
      </c>
      <c r="BH90" s="233">
        <v>1</v>
      </c>
      <c r="BI90" s="233">
        <v>1</v>
      </c>
      <c r="BJ90" s="233">
        <v>0</v>
      </c>
      <c r="BK90" s="233">
        <v>0</v>
      </c>
      <c r="BL90" s="233">
        <v>4</v>
      </c>
      <c r="BM90" s="233">
        <v>3</v>
      </c>
      <c r="BN90" s="233">
        <v>3</v>
      </c>
      <c r="BO90" s="233">
        <v>0</v>
      </c>
      <c r="BP90" s="233">
        <v>0</v>
      </c>
      <c r="BQ90" s="233">
        <v>0</v>
      </c>
      <c r="BR90" s="233">
        <v>0</v>
      </c>
      <c r="BS90" s="233"/>
      <c r="BT90" s="233">
        <v>0</v>
      </c>
      <c r="BU90" s="233">
        <v>0</v>
      </c>
      <c r="BV90" s="234">
        <v>0</v>
      </c>
      <c r="BW90" s="223"/>
      <c r="BX90" s="224"/>
      <c r="BY90" s="224"/>
      <c r="BZ90" s="224"/>
      <c r="CA90" s="224"/>
      <c r="CB90" s="224"/>
      <c r="CC90" s="224"/>
      <c r="CD90" s="224"/>
      <c r="CE90" s="224"/>
      <c r="CF90" s="224"/>
      <c r="CG90" s="224"/>
      <c r="CH90" s="224"/>
      <c r="CI90" s="224"/>
      <c r="CJ90" s="224"/>
      <c r="CK90" s="224"/>
      <c r="CL90" s="224"/>
      <c r="CM90" s="224"/>
      <c r="CN90" s="225"/>
      <c r="CO90" s="348"/>
      <c r="CP90" s="232">
        <v>0.5</v>
      </c>
      <c r="CQ90" s="233">
        <v>0</v>
      </c>
      <c r="CR90" s="234">
        <v>0.5</v>
      </c>
      <c r="CS90" s="335">
        <f>IF(CP86=0,"",100*CP90/CP86)</f>
        <v>5</v>
      </c>
      <c r="CT90" s="144">
        <f t="shared" si="20"/>
        <v>0.66666666666666663</v>
      </c>
      <c r="CU90" s="158">
        <f t="shared" si="21"/>
        <v>17</v>
      </c>
      <c r="CV90" s="107" t="str">
        <f t="shared" si="103"/>
        <v/>
      </c>
      <c r="CW90" s="93" t="str">
        <f t="shared" si="104"/>
        <v/>
      </c>
      <c r="CX90" s="94" t="str">
        <f t="shared" si="105"/>
        <v/>
      </c>
      <c r="CY90" s="94" t="str">
        <f t="shared" si="106"/>
        <v/>
      </c>
      <c r="CZ90" s="94" t="str">
        <f t="shared" si="107"/>
        <v/>
      </c>
      <c r="DA90" s="94" t="str">
        <f t="shared" si="108"/>
        <v/>
      </c>
      <c r="DB90" s="94" t="str">
        <f t="shared" si="109"/>
        <v/>
      </c>
      <c r="DC90" s="108" t="str">
        <f t="shared" si="110"/>
        <v/>
      </c>
      <c r="DD90" s="108" t="str">
        <f t="shared" si="111"/>
        <v/>
      </c>
      <c r="DE90" s="108" t="str">
        <f t="shared" si="112"/>
        <v/>
      </c>
      <c r="DF90" s="108" t="str">
        <f t="shared" si="113"/>
        <v/>
      </c>
      <c r="DG90" s="94" t="str">
        <f t="shared" si="114"/>
        <v/>
      </c>
      <c r="DH90" s="94" t="str">
        <f t="shared" si="115"/>
        <v/>
      </c>
      <c r="DI90" s="94" t="str">
        <f t="shared" si="116"/>
        <v/>
      </c>
      <c r="DJ90" s="94" t="str">
        <f t="shared" si="117"/>
        <v/>
      </c>
      <c r="DK90" s="94" t="str">
        <f t="shared" si="118"/>
        <v/>
      </c>
      <c r="DL90" s="93" t="str">
        <f t="shared" si="119"/>
        <v/>
      </c>
      <c r="DM90" s="109" t="str">
        <f t="shared" si="120"/>
        <v/>
      </c>
      <c r="DN90" s="107" t="str">
        <f t="shared" si="134"/>
        <v/>
      </c>
      <c r="DO90" s="93">
        <f t="shared" si="133"/>
        <v>0</v>
      </c>
      <c r="DP90" s="94">
        <f t="shared" si="133"/>
        <v>0</v>
      </c>
      <c r="DQ90" s="94">
        <f t="shared" si="133"/>
        <v>0</v>
      </c>
      <c r="DR90" s="94">
        <f t="shared" si="133"/>
        <v>0</v>
      </c>
      <c r="DS90" s="94">
        <f t="shared" si="133"/>
        <v>0</v>
      </c>
      <c r="DT90" s="94">
        <f t="shared" si="133"/>
        <v>0</v>
      </c>
      <c r="DU90" s="108">
        <f t="shared" si="133"/>
        <v>0</v>
      </c>
      <c r="DV90" s="108">
        <f t="shared" si="133"/>
        <v>0</v>
      </c>
      <c r="DW90" s="108">
        <f t="shared" si="133"/>
        <v>0</v>
      </c>
      <c r="DX90" s="108">
        <f t="shared" si="133"/>
        <v>0</v>
      </c>
      <c r="DY90" s="94">
        <f t="shared" si="133"/>
        <v>1</v>
      </c>
      <c r="DZ90" s="94">
        <f t="shared" si="133"/>
        <v>1</v>
      </c>
      <c r="EA90" s="94">
        <f t="shared" si="133"/>
        <v>1</v>
      </c>
      <c r="EB90" s="94">
        <f t="shared" si="133"/>
        <v>1</v>
      </c>
      <c r="EC90" s="94">
        <f t="shared" si="133"/>
        <v>3</v>
      </c>
      <c r="ED90" s="93">
        <f t="shared" si="133"/>
        <v>3</v>
      </c>
      <c r="EE90" s="109">
        <f t="shared" si="133"/>
        <v>4</v>
      </c>
      <c r="EF90" s="209"/>
      <c r="EG90" s="210"/>
      <c r="EH90" s="209"/>
      <c r="EI90" s="209"/>
      <c r="EJ90" s="209"/>
      <c r="EK90" s="209"/>
      <c r="EL90" s="209"/>
      <c r="EM90" s="209"/>
      <c r="EN90" s="208"/>
      <c r="EO90" s="208"/>
    </row>
    <row r="91" spans="1:145" s="211" customFormat="1" ht="15.75" customHeight="1">
      <c r="A91" s="159" t="s">
        <v>118</v>
      </c>
      <c r="B91" s="212" t="str">
        <f t="shared" si="132"/>
        <v>M</v>
      </c>
      <c r="C91" s="353"/>
      <c r="D91" s="354"/>
      <c r="E91" s="354"/>
      <c r="F91" s="354"/>
      <c r="G91" s="354"/>
      <c r="H91" s="354"/>
      <c r="I91" s="354"/>
      <c r="J91" s="354"/>
      <c r="K91" s="354"/>
      <c r="L91" s="354"/>
      <c r="M91" s="354"/>
      <c r="N91" s="354"/>
      <c r="O91" s="354"/>
      <c r="P91" s="354"/>
      <c r="Q91" s="354"/>
      <c r="R91" s="354"/>
      <c r="S91" s="354"/>
      <c r="T91" s="355"/>
      <c r="U91" s="223"/>
      <c r="V91" s="224"/>
      <c r="W91" s="224"/>
      <c r="X91" s="224"/>
      <c r="Y91" s="224"/>
      <c r="Z91" s="224"/>
      <c r="AA91" s="224"/>
      <c r="AB91" s="224"/>
      <c r="AC91" s="224"/>
      <c r="AD91" s="224"/>
      <c r="AE91" s="224"/>
      <c r="AF91" s="224"/>
      <c r="AG91" s="224"/>
      <c r="AH91" s="224"/>
      <c r="AI91" s="367"/>
      <c r="AJ91" s="224"/>
      <c r="AK91" s="224"/>
      <c r="AL91" s="225"/>
      <c r="AM91" s="228"/>
      <c r="AN91" s="229"/>
      <c r="AO91" s="229"/>
      <c r="AP91" s="229"/>
      <c r="AQ91" s="229"/>
      <c r="AR91" s="229"/>
      <c r="AS91" s="229"/>
      <c r="AT91" s="229"/>
      <c r="AU91" s="229"/>
      <c r="AV91" s="229"/>
      <c r="AW91" s="229"/>
      <c r="AX91" s="229"/>
      <c r="AY91" s="229"/>
      <c r="AZ91" s="229"/>
      <c r="BA91" s="229"/>
      <c r="BB91" s="229"/>
      <c r="BC91" s="229"/>
      <c r="BD91" s="231"/>
      <c r="BE91" s="232">
        <v>1</v>
      </c>
      <c r="BF91" s="233">
        <v>1</v>
      </c>
      <c r="BG91" s="233">
        <v>0</v>
      </c>
      <c r="BH91" s="233">
        <v>2</v>
      </c>
      <c r="BI91" s="233">
        <v>3</v>
      </c>
      <c r="BJ91" s="233">
        <v>2</v>
      </c>
      <c r="BK91" s="233">
        <v>1</v>
      </c>
      <c r="BL91" s="233">
        <v>7</v>
      </c>
      <c r="BM91" s="233">
        <v>5</v>
      </c>
      <c r="BN91" s="233">
        <v>1</v>
      </c>
      <c r="BO91" s="233">
        <v>2</v>
      </c>
      <c r="BP91" s="233">
        <v>2</v>
      </c>
      <c r="BQ91" s="233">
        <v>0</v>
      </c>
      <c r="BR91" s="233">
        <v>2</v>
      </c>
      <c r="BS91" s="233"/>
      <c r="BT91" s="233">
        <v>0</v>
      </c>
      <c r="BU91" s="233">
        <v>1</v>
      </c>
      <c r="BV91" s="234">
        <v>0</v>
      </c>
      <c r="BW91" s="223"/>
      <c r="BX91" s="224"/>
      <c r="BY91" s="224"/>
      <c r="BZ91" s="224"/>
      <c r="CA91" s="224"/>
      <c r="CB91" s="224"/>
      <c r="CC91" s="224"/>
      <c r="CD91" s="224"/>
      <c r="CE91" s="224"/>
      <c r="CF91" s="224"/>
      <c r="CG91" s="224"/>
      <c r="CH91" s="224"/>
      <c r="CI91" s="224"/>
      <c r="CJ91" s="224"/>
      <c r="CK91" s="224"/>
      <c r="CL91" s="224"/>
      <c r="CM91" s="224"/>
      <c r="CN91" s="225"/>
      <c r="CO91" s="348"/>
      <c r="CP91" s="232">
        <v>1</v>
      </c>
      <c r="CQ91" s="233">
        <v>0</v>
      </c>
      <c r="CR91" s="234">
        <v>1</v>
      </c>
      <c r="CS91" s="335">
        <f>IF(CP86=0,"",100*CP91/CP86)</f>
        <v>10</v>
      </c>
      <c r="CT91" s="144">
        <f t="shared" si="20"/>
        <v>1.5333333333333334</v>
      </c>
      <c r="CU91" s="158">
        <f t="shared" si="21"/>
        <v>17</v>
      </c>
      <c r="CV91" s="107" t="str">
        <f t="shared" si="103"/>
        <v/>
      </c>
      <c r="CW91" s="93" t="str">
        <f t="shared" si="104"/>
        <v/>
      </c>
      <c r="CX91" s="94" t="str">
        <f t="shared" si="105"/>
        <v/>
      </c>
      <c r="CY91" s="94" t="str">
        <f t="shared" si="106"/>
        <v/>
      </c>
      <c r="CZ91" s="94" t="str">
        <f t="shared" si="107"/>
        <v/>
      </c>
      <c r="DA91" s="94" t="str">
        <f t="shared" si="108"/>
        <v/>
      </c>
      <c r="DB91" s="94" t="str">
        <f t="shared" si="109"/>
        <v/>
      </c>
      <c r="DC91" s="108" t="str">
        <f t="shared" si="110"/>
        <v/>
      </c>
      <c r="DD91" s="108" t="str">
        <f t="shared" si="111"/>
        <v/>
      </c>
      <c r="DE91" s="108" t="str">
        <f t="shared" si="112"/>
        <v/>
      </c>
      <c r="DF91" s="108" t="str">
        <f t="shared" si="113"/>
        <v/>
      </c>
      <c r="DG91" s="94" t="str">
        <f t="shared" si="114"/>
        <v/>
      </c>
      <c r="DH91" s="94" t="str">
        <f t="shared" si="115"/>
        <v/>
      </c>
      <c r="DI91" s="94" t="str">
        <f t="shared" si="116"/>
        <v/>
      </c>
      <c r="DJ91" s="94" t="str">
        <f t="shared" si="117"/>
        <v/>
      </c>
      <c r="DK91" s="94" t="str">
        <f t="shared" si="118"/>
        <v/>
      </c>
      <c r="DL91" s="93" t="str">
        <f t="shared" si="119"/>
        <v/>
      </c>
      <c r="DM91" s="109" t="str">
        <f t="shared" si="120"/>
        <v/>
      </c>
      <c r="DN91" s="107" t="str">
        <f t="shared" si="134"/>
        <v/>
      </c>
      <c r="DO91" s="93">
        <f t="shared" si="133"/>
        <v>0</v>
      </c>
      <c r="DP91" s="94">
        <f t="shared" si="133"/>
        <v>0</v>
      </c>
      <c r="DQ91" s="94">
        <f t="shared" si="133"/>
        <v>0</v>
      </c>
      <c r="DR91" s="94">
        <f t="shared" si="133"/>
        <v>0</v>
      </c>
      <c r="DS91" s="94">
        <f t="shared" si="133"/>
        <v>1</v>
      </c>
      <c r="DT91" s="94">
        <f t="shared" si="133"/>
        <v>1</v>
      </c>
      <c r="DU91" s="108">
        <f t="shared" si="133"/>
        <v>1</v>
      </c>
      <c r="DV91" s="108">
        <f t="shared" si="133"/>
        <v>1</v>
      </c>
      <c r="DW91" s="108">
        <f t="shared" si="133"/>
        <v>1</v>
      </c>
      <c r="DX91" s="108">
        <f t="shared" si="133"/>
        <v>2</v>
      </c>
      <c r="DY91" s="94">
        <f t="shared" si="133"/>
        <v>2</v>
      </c>
      <c r="DZ91" s="94">
        <f t="shared" si="133"/>
        <v>2</v>
      </c>
      <c r="EA91" s="94">
        <f t="shared" si="133"/>
        <v>2</v>
      </c>
      <c r="EB91" s="94">
        <f t="shared" si="133"/>
        <v>2</v>
      </c>
      <c r="EC91" s="94">
        <f t="shared" si="133"/>
        <v>3</v>
      </c>
      <c r="ED91" s="93">
        <f t="shared" si="133"/>
        <v>5</v>
      </c>
      <c r="EE91" s="109">
        <f t="shared" si="133"/>
        <v>7</v>
      </c>
      <c r="EF91" s="209"/>
      <c r="EG91" s="210"/>
      <c r="EH91" s="209"/>
      <c r="EI91" s="209"/>
      <c r="EJ91" s="209"/>
      <c r="EK91" s="209"/>
      <c r="EL91" s="209"/>
      <c r="EM91" s="209"/>
      <c r="EN91" s="208"/>
      <c r="EO91" s="208"/>
    </row>
    <row r="92" spans="1:145" s="211" customFormat="1" ht="15.75" customHeight="1">
      <c r="A92" s="159" t="s">
        <v>119</v>
      </c>
      <c r="B92" s="212" t="str">
        <f t="shared" si="132"/>
        <v>M</v>
      </c>
      <c r="C92" s="353"/>
      <c r="D92" s="354"/>
      <c r="E92" s="354"/>
      <c r="F92" s="354"/>
      <c r="G92" s="354"/>
      <c r="H92" s="354"/>
      <c r="I92" s="354"/>
      <c r="J92" s="354"/>
      <c r="K92" s="354"/>
      <c r="L92" s="354"/>
      <c r="M92" s="354"/>
      <c r="N92" s="354"/>
      <c r="O92" s="354"/>
      <c r="P92" s="354"/>
      <c r="Q92" s="354"/>
      <c r="R92" s="354"/>
      <c r="S92" s="354"/>
      <c r="T92" s="355"/>
      <c r="U92" s="223"/>
      <c r="V92" s="224"/>
      <c r="W92" s="224"/>
      <c r="X92" s="224"/>
      <c r="Y92" s="224"/>
      <c r="Z92" s="224"/>
      <c r="AA92" s="224"/>
      <c r="AB92" s="224"/>
      <c r="AC92" s="224"/>
      <c r="AD92" s="224"/>
      <c r="AE92" s="224"/>
      <c r="AF92" s="224"/>
      <c r="AG92" s="224"/>
      <c r="AH92" s="224"/>
      <c r="AI92" s="367"/>
      <c r="AJ92" s="224"/>
      <c r="AK92" s="224"/>
      <c r="AL92" s="225"/>
      <c r="AM92" s="228"/>
      <c r="AN92" s="229"/>
      <c r="AO92" s="229"/>
      <c r="AP92" s="229"/>
      <c r="AQ92" s="229"/>
      <c r="AR92" s="229"/>
      <c r="AS92" s="229"/>
      <c r="AT92" s="229"/>
      <c r="AU92" s="229"/>
      <c r="AV92" s="229"/>
      <c r="AW92" s="229"/>
      <c r="AX92" s="229"/>
      <c r="AY92" s="229"/>
      <c r="AZ92" s="229"/>
      <c r="BA92" s="229"/>
      <c r="BB92" s="229"/>
      <c r="BC92" s="229"/>
      <c r="BD92" s="231"/>
      <c r="BE92" s="232">
        <v>0</v>
      </c>
      <c r="BF92" s="233">
        <v>1</v>
      </c>
      <c r="BG92" s="233">
        <v>0</v>
      </c>
      <c r="BH92" s="233">
        <v>0</v>
      </c>
      <c r="BI92" s="233">
        <v>2</v>
      </c>
      <c r="BJ92" s="233">
        <v>0</v>
      </c>
      <c r="BK92" s="233">
        <v>0</v>
      </c>
      <c r="BL92" s="233">
        <v>0</v>
      </c>
      <c r="BM92" s="233">
        <v>0</v>
      </c>
      <c r="BN92" s="233">
        <v>0</v>
      </c>
      <c r="BO92" s="233">
        <v>0</v>
      </c>
      <c r="BP92" s="233">
        <v>1</v>
      </c>
      <c r="BQ92" s="233">
        <v>0</v>
      </c>
      <c r="BR92" s="233">
        <v>0</v>
      </c>
      <c r="BS92" s="233"/>
      <c r="BT92" s="233">
        <v>0</v>
      </c>
      <c r="BU92" s="233">
        <v>1</v>
      </c>
      <c r="BV92" s="234">
        <v>0</v>
      </c>
      <c r="BW92" s="223"/>
      <c r="BX92" s="224"/>
      <c r="BY92" s="224"/>
      <c r="BZ92" s="224"/>
      <c r="CA92" s="224"/>
      <c r="CB92" s="224"/>
      <c r="CC92" s="224"/>
      <c r="CD92" s="224"/>
      <c r="CE92" s="224"/>
      <c r="CF92" s="224"/>
      <c r="CG92" s="224"/>
      <c r="CH92" s="224"/>
      <c r="CI92" s="224"/>
      <c r="CJ92" s="224"/>
      <c r="CK92" s="224"/>
      <c r="CL92" s="224"/>
      <c r="CM92" s="224"/>
      <c r="CN92" s="225"/>
      <c r="CO92" s="348"/>
      <c r="CP92" s="232">
        <v>0</v>
      </c>
      <c r="CQ92" s="233">
        <v>0</v>
      </c>
      <c r="CR92" s="234">
        <v>0</v>
      </c>
      <c r="CS92" s="335">
        <f>IF(CP86=0,"",100*CP92/CP86)</f>
        <v>0</v>
      </c>
      <c r="CT92" s="144">
        <f t="shared" si="20"/>
        <v>0.2</v>
      </c>
      <c r="CU92" s="158">
        <f t="shared" si="21"/>
        <v>17</v>
      </c>
      <c r="CV92" s="107" t="str">
        <f t="shared" si="103"/>
        <v/>
      </c>
      <c r="CW92" s="93" t="str">
        <f t="shared" si="104"/>
        <v/>
      </c>
      <c r="CX92" s="94" t="str">
        <f t="shared" si="105"/>
        <v/>
      </c>
      <c r="CY92" s="94" t="str">
        <f t="shared" si="106"/>
        <v/>
      </c>
      <c r="CZ92" s="94" t="str">
        <f t="shared" si="107"/>
        <v/>
      </c>
      <c r="DA92" s="94" t="str">
        <f t="shared" si="108"/>
        <v/>
      </c>
      <c r="DB92" s="94" t="str">
        <f t="shared" si="109"/>
        <v/>
      </c>
      <c r="DC92" s="108" t="str">
        <f t="shared" si="110"/>
        <v/>
      </c>
      <c r="DD92" s="108" t="str">
        <f t="shared" si="111"/>
        <v/>
      </c>
      <c r="DE92" s="108" t="str">
        <f t="shared" si="112"/>
        <v/>
      </c>
      <c r="DF92" s="108" t="str">
        <f t="shared" si="113"/>
        <v/>
      </c>
      <c r="DG92" s="94" t="str">
        <f t="shared" si="114"/>
        <v/>
      </c>
      <c r="DH92" s="94" t="str">
        <f t="shared" si="115"/>
        <v/>
      </c>
      <c r="DI92" s="94" t="str">
        <f t="shared" si="116"/>
        <v/>
      </c>
      <c r="DJ92" s="94" t="str">
        <f t="shared" si="117"/>
        <v/>
      </c>
      <c r="DK92" s="94" t="str">
        <f t="shared" si="118"/>
        <v/>
      </c>
      <c r="DL92" s="93" t="str">
        <f t="shared" si="119"/>
        <v/>
      </c>
      <c r="DM92" s="109" t="str">
        <f t="shared" si="120"/>
        <v/>
      </c>
      <c r="DN92" s="107" t="str">
        <f t="shared" si="134"/>
        <v/>
      </c>
      <c r="DO92" s="93">
        <f t="shared" si="133"/>
        <v>0</v>
      </c>
      <c r="DP92" s="94">
        <f t="shared" si="133"/>
        <v>0</v>
      </c>
      <c r="DQ92" s="94">
        <f t="shared" si="133"/>
        <v>0</v>
      </c>
      <c r="DR92" s="94">
        <f t="shared" si="133"/>
        <v>0</v>
      </c>
      <c r="DS92" s="94">
        <f t="shared" si="133"/>
        <v>0</v>
      </c>
      <c r="DT92" s="94">
        <f t="shared" si="133"/>
        <v>0</v>
      </c>
      <c r="DU92" s="108">
        <f t="shared" si="133"/>
        <v>0</v>
      </c>
      <c r="DV92" s="108">
        <f t="shared" si="133"/>
        <v>0</v>
      </c>
      <c r="DW92" s="108">
        <f t="shared" si="133"/>
        <v>0</v>
      </c>
      <c r="DX92" s="108">
        <f t="shared" si="133"/>
        <v>0</v>
      </c>
      <c r="DY92" s="94">
        <f t="shared" si="133"/>
        <v>0</v>
      </c>
      <c r="DZ92" s="94">
        <f t="shared" si="133"/>
        <v>0</v>
      </c>
      <c r="EA92" s="94">
        <f t="shared" si="133"/>
        <v>0</v>
      </c>
      <c r="EB92" s="94">
        <f t="shared" si="133"/>
        <v>1</v>
      </c>
      <c r="EC92" s="94">
        <f t="shared" si="133"/>
        <v>1</v>
      </c>
      <c r="ED92" s="93">
        <f t="shared" si="133"/>
        <v>1</v>
      </c>
      <c r="EE92" s="109">
        <f t="shared" si="133"/>
        <v>2</v>
      </c>
      <c r="EF92" s="209"/>
      <c r="EG92" s="210"/>
      <c r="EH92" s="209"/>
      <c r="EI92" s="209"/>
      <c r="EJ92" s="209"/>
      <c r="EK92" s="209"/>
      <c r="EL92" s="209"/>
      <c r="EM92" s="209"/>
      <c r="EN92" s="208"/>
      <c r="EO92" s="208"/>
    </row>
    <row r="93" spans="1:145" s="211" customFormat="1" ht="15.75" customHeight="1">
      <c r="A93" s="115" t="s">
        <v>120</v>
      </c>
      <c r="B93" s="212" t="str">
        <f t="shared" si="132"/>
        <v>M</v>
      </c>
      <c r="C93" s="356"/>
      <c r="D93" s="357"/>
      <c r="E93" s="357"/>
      <c r="F93" s="357"/>
      <c r="G93" s="357"/>
      <c r="H93" s="357"/>
      <c r="I93" s="357"/>
      <c r="J93" s="357"/>
      <c r="K93" s="357"/>
      <c r="L93" s="357"/>
      <c r="M93" s="357"/>
      <c r="N93" s="357"/>
      <c r="O93" s="357"/>
      <c r="P93" s="357"/>
      <c r="Q93" s="357"/>
      <c r="R93" s="357"/>
      <c r="S93" s="357"/>
      <c r="T93" s="358"/>
      <c r="U93" s="239"/>
      <c r="V93" s="240"/>
      <c r="W93" s="240"/>
      <c r="X93" s="240"/>
      <c r="Y93" s="240"/>
      <c r="Z93" s="240"/>
      <c r="AA93" s="240"/>
      <c r="AB93" s="240"/>
      <c r="AC93" s="240"/>
      <c r="AD93" s="240"/>
      <c r="AE93" s="240"/>
      <c r="AF93" s="240"/>
      <c r="AG93" s="240"/>
      <c r="AH93" s="240"/>
      <c r="AI93" s="241"/>
      <c r="AJ93" s="240"/>
      <c r="AK93" s="240"/>
      <c r="AL93" s="242"/>
      <c r="AM93" s="239"/>
      <c r="AN93" s="240"/>
      <c r="AO93" s="240"/>
      <c r="AP93" s="240"/>
      <c r="AQ93" s="240"/>
      <c r="AR93" s="240"/>
      <c r="AS93" s="240"/>
      <c r="AT93" s="240"/>
      <c r="AU93" s="240"/>
      <c r="AV93" s="240"/>
      <c r="AW93" s="240"/>
      <c r="AX93" s="240"/>
      <c r="AY93" s="240"/>
      <c r="AZ93" s="240"/>
      <c r="BA93" s="240"/>
      <c r="BB93" s="240"/>
      <c r="BC93" s="240"/>
      <c r="BD93" s="242"/>
      <c r="BE93" s="340">
        <f t="shared" ref="BE93:BN93" si="135">IF(BE86="","",SUM(BE86,BE88,-BE89,-BE90,-BE91,BE92))</f>
        <v>3</v>
      </c>
      <c r="BF93" s="341">
        <f t="shared" si="135"/>
        <v>6</v>
      </c>
      <c r="BG93" s="341">
        <f t="shared" si="135"/>
        <v>11</v>
      </c>
      <c r="BH93" s="341">
        <f t="shared" si="135"/>
        <v>14</v>
      </c>
      <c r="BI93" s="341">
        <f t="shared" si="135"/>
        <v>19</v>
      </c>
      <c r="BJ93" s="341">
        <f t="shared" si="135"/>
        <v>4</v>
      </c>
      <c r="BK93" s="341">
        <f t="shared" si="135"/>
        <v>4</v>
      </c>
      <c r="BL93" s="341">
        <f t="shared" si="135"/>
        <v>22</v>
      </c>
      <c r="BM93" s="341">
        <f t="shared" si="135"/>
        <v>34</v>
      </c>
      <c r="BN93" s="341">
        <f t="shared" si="135"/>
        <v>10</v>
      </c>
      <c r="BO93" s="341"/>
      <c r="BP93" s="341">
        <f t="shared" ref="BP93:BV93" si="136">IF(BP86="","",SUM(BP86,BP88,-BP89,-BP90,-BP91,BP92))</f>
        <v>9</v>
      </c>
      <c r="BQ93" s="341">
        <f t="shared" si="136"/>
        <v>14</v>
      </c>
      <c r="BR93" s="341">
        <f t="shared" si="136"/>
        <v>9</v>
      </c>
      <c r="BS93" s="341" t="str">
        <f t="shared" si="136"/>
        <v/>
      </c>
      <c r="BT93" s="341">
        <f t="shared" si="136"/>
        <v>0</v>
      </c>
      <c r="BU93" s="341">
        <f t="shared" si="136"/>
        <v>19</v>
      </c>
      <c r="BV93" s="341">
        <f t="shared" si="136"/>
        <v>0</v>
      </c>
      <c r="BW93" s="239"/>
      <c r="BX93" s="240"/>
      <c r="BY93" s="240"/>
      <c r="BZ93" s="240"/>
      <c r="CA93" s="240"/>
      <c r="CB93" s="240"/>
      <c r="CC93" s="240"/>
      <c r="CD93" s="240"/>
      <c r="CE93" s="240"/>
      <c r="CF93" s="240"/>
      <c r="CG93" s="240"/>
      <c r="CH93" s="240"/>
      <c r="CI93" s="240"/>
      <c r="CJ93" s="240"/>
      <c r="CK93" s="240"/>
      <c r="CL93" s="240"/>
      <c r="CM93" s="240"/>
      <c r="CN93" s="242"/>
      <c r="CO93" s="359"/>
      <c r="CP93" s="322">
        <f>IF(CP86="","",CP86+SUM(CP88,CP92)-SUM(CP89:CP91))</f>
        <v>10.5</v>
      </c>
      <c r="CQ93" s="360">
        <f>IF(CQ86="","",CQ86+SUM(CQ88,CQ92)-SUM(CQ89:CQ91))</f>
        <v>0</v>
      </c>
      <c r="CR93" s="361">
        <f>IF(CR86="","",CR86+SUM(CR88,CR92)-SUM(CR89:CR91))</f>
        <v>16</v>
      </c>
      <c r="CS93" s="362">
        <f>IF(CP86=0,"",100*CP93/CP86)</f>
        <v>105</v>
      </c>
      <c r="CT93" s="144">
        <f t="shared" si="20"/>
        <v>10.285714285714286</v>
      </c>
      <c r="CU93" s="158">
        <f t="shared" si="21"/>
        <v>16</v>
      </c>
      <c r="CV93" s="107" t="str">
        <f t="shared" si="103"/>
        <v/>
      </c>
      <c r="CW93" s="93" t="str">
        <f t="shared" si="104"/>
        <v/>
      </c>
      <c r="CX93" s="94" t="str">
        <f t="shared" si="105"/>
        <v/>
      </c>
      <c r="CY93" s="94" t="str">
        <f t="shared" si="106"/>
        <v/>
      </c>
      <c r="CZ93" s="94" t="str">
        <f t="shared" si="107"/>
        <v/>
      </c>
      <c r="DA93" s="94" t="str">
        <f t="shared" si="108"/>
        <v/>
      </c>
      <c r="DB93" s="94" t="str">
        <f t="shared" si="109"/>
        <v/>
      </c>
      <c r="DC93" s="108" t="str">
        <f t="shared" si="110"/>
        <v/>
      </c>
      <c r="DD93" s="108" t="str">
        <f t="shared" si="111"/>
        <v/>
      </c>
      <c r="DE93" s="108" t="str">
        <f t="shared" si="112"/>
        <v/>
      </c>
      <c r="DF93" s="108" t="str">
        <f t="shared" si="113"/>
        <v/>
      </c>
      <c r="DG93" s="94" t="str">
        <f t="shared" si="114"/>
        <v/>
      </c>
      <c r="DH93" s="94" t="str">
        <f t="shared" si="115"/>
        <v/>
      </c>
      <c r="DI93" s="94" t="str">
        <f t="shared" si="116"/>
        <v/>
      </c>
      <c r="DJ93" s="94" t="str">
        <f t="shared" si="117"/>
        <v/>
      </c>
      <c r="DK93" s="94" t="str">
        <f t="shared" si="118"/>
        <v/>
      </c>
      <c r="DL93" s="93" t="str">
        <f t="shared" si="119"/>
        <v/>
      </c>
      <c r="DM93" s="109" t="str">
        <f t="shared" si="120"/>
        <v/>
      </c>
      <c r="DN93" s="107" t="str">
        <f t="shared" si="134"/>
        <v/>
      </c>
      <c r="DO93" s="93">
        <f t="shared" si="133"/>
        <v>0</v>
      </c>
      <c r="DP93" s="94">
        <f t="shared" si="133"/>
        <v>0</v>
      </c>
      <c r="DQ93" s="94">
        <f t="shared" si="133"/>
        <v>3</v>
      </c>
      <c r="DR93" s="94">
        <f t="shared" si="133"/>
        <v>4</v>
      </c>
      <c r="DS93" s="94">
        <f t="shared" si="133"/>
        <v>4</v>
      </c>
      <c r="DT93" s="94">
        <f t="shared" si="133"/>
        <v>6</v>
      </c>
      <c r="DU93" s="108">
        <f t="shared" si="133"/>
        <v>9</v>
      </c>
      <c r="DV93" s="108">
        <f t="shared" si="133"/>
        <v>9</v>
      </c>
      <c r="DW93" s="108">
        <f t="shared" si="133"/>
        <v>10</v>
      </c>
      <c r="DX93" s="108">
        <f t="shared" si="133"/>
        <v>11</v>
      </c>
      <c r="DY93" s="94">
        <f t="shared" si="133"/>
        <v>14</v>
      </c>
      <c r="DZ93" s="94">
        <f t="shared" si="133"/>
        <v>14</v>
      </c>
      <c r="EA93" s="94">
        <f t="shared" si="133"/>
        <v>19</v>
      </c>
      <c r="EB93" s="94">
        <f t="shared" si="133"/>
        <v>19</v>
      </c>
      <c r="EC93" s="94">
        <f t="shared" si="133"/>
        <v>22</v>
      </c>
      <c r="ED93" s="93">
        <f t="shared" si="133"/>
        <v>34</v>
      </c>
      <c r="EE93" s="109" t="str">
        <f t="shared" si="133"/>
        <v/>
      </c>
      <c r="EF93" s="209"/>
      <c r="EG93" s="210"/>
      <c r="EH93" s="209"/>
      <c r="EI93" s="209"/>
      <c r="EJ93" s="209"/>
      <c r="EK93" s="209"/>
      <c r="EL93" s="209"/>
      <c r="EM93" s="209"/>
      <c r="EN93" s="208"/>
      <c r="EO93" s="208"/>
    </row>
    <row r="94" spans="1:145" s="211" customFormat="1" ht="15.75" customHeight="1">
      <c r="A94" s="147" t="s">
        <v>123</v>
      </c>
      <c r="B94" s="194" t="str">
        <f t="shared" ref="B94:B101" si="137">$B$12</f>
        <v>BO</v>
      </c>
      <c r="C94" s="325">
        <v>17</v>
      </c>
      <c r="D94" s="368">
        <v>20</v>
      </c>
      <c r="E94" s="368">
        <v>15</v>
      </c>
      <c r="F94" s="368">
        <v>30</v>
      </c>
      <c r="G94" s="368">
        <v>15</v>
      </c>
      <c r="H94" s="368">
        <v>0</v>
      </c>
      <c r="I94" s="368">
        <v>29</v>
      </c>
      <c r="J94" s="368">
        <v>7</v>
      </c>
      <c r="K94" s="368">
        <v>25</v>
      </c>
      <c r="L94" s="368">
        <v>20</v>
      </c>
      <c r="M94" s="368">
        <v>30</v>
      </c>
      <c r="N94" s="368">
        <v>10</v>
      </c>
      <c r="O94" s="368">
        <v>0</v>
      </c>
      <c r="P94" s="368">
        <v>50</v>
      </c>
      <c r="Q94" s="368">
        <v>10</v>
      </c>
      <c r="R94" s="368">
        <v>20</v>
      </c>
      <c r="S94" s="368">
        <v>5</v>
      </c>
      <c r="T94" s="369">
        <v>70</v>
      </c>
      <c r="U94" s="363"/>
      <c r="V94" s="364"/>
      <c r="W94" s="364"/>
      <c r="X94" s="364"/>
      <c r="Y94" s="364"/>
      <c r="Z94" s="364"/>
      <c r="AA94" s="364"/>
      <c r="AB94" s="364"/>
      <c r="AC94" s="364"/>
      <c r="AD94" s="364"/>
      <c r="AE94" s="364"/>
      <c r="AF94" s="364"/>
      <c r="AG94" s="364"/>
      <c r="AH94" s="364"/>
      <c r="AI94" s="230"/>
      <c r="AJ94" s="364"/>
      <c r="AK94" s="364"/>
      <c r="AL94" s="365"/>
      <c r="AM94" s="363"/>
      <c r="AN94" s="364"/>
      <c r="AO94" s="364"/>
      <c r="AP94" s="364"/>
      <c r="AQ94" s="364"/>
      <c r="AR94" s="364"/>
      <c r="AS94" s="364"/>
      <c r="AT94" s="364"/>
      <c r="AU94" s="364"/>
      <c r="AV94" s="364"/>
      <c r="AW94" s="364"/>
      <c r="AX94" s="364"/>
      <c r="AY94" s="364"/>
      <c r="AZ94" s="364"/>
      <c r="BA94" s="364"/>
      <c r="BB94" s="364"/>
      <c r="BC94" s="364"/>
      <c r="BD94" s="365"/>
      <c r="BE94" s="363"/>
      <c r="BF94" s="364"/>
      <c r="BG94" s="364"/>
      <c r="BH94" s="364"/>
      <c r="BI94" s="364"/>
      <c r="BJ94" s="364"/>
      <c r="BK94" s="364"/>
      <c r="BL94" s="364"/>
      <c r="BM94" s="364"/>
      <c r="BN94" s="364"/>
      <c r="BO94" s="364"/>
      <c r="BP94" s="364"/>
      <c r="BQ94" s="364"/>
      <c r="BR94" s="364"/>
      <c r="BS94" s="364"/>
      <c r="BT94" s="364"/>
      <c r="BU94" s="364"/>
      <c r="BV94" s="365"/>
      <c r="BW94" s="252">
        <v>13</v>
      </c>
      <c r="BX94" s="253">
        <v>15</v>
      </c>
      <c r="BY94" s="253">
        <v>15</v>
      </c>
      <c r="BZ94" s="253">
        <v>30</v>
      </c>
      <c r="CA94" s="253">
        <v>30</v>
      </c>
      <c r="CB94" s="253">
        <v>13</v>
      </c>
      <c r="CC94" s="253">
        <v>15</v>
      </c>
      <c r="CD94" s="253">
        <v>20</v>
      </c>
      <c r="CE94" s="253">
        <v>25</v>
      </c>
      <c r="CF94" s="253">
        <v>18</v>
      </c>
      <c r="CG94" s="253">
        <v>25</v>
      </c>
      <c r="CH94" s="253">
        <v>17</v>
      </c>
      <c r="CI94" s="253"/>
      <c r="CJ94" s="253">
        <v>80</v>
      </c>
      <c r="CK94" s="253"/>
      <c r="CL94" s="253"/>
      <c r="CM94" s="253">
        <v>22</v>
      </c>
      <c r="CN94" s="255"/>
      <c r="CO94" s="347"/>
      <c r="CP94" s="252">
        <v>18</v>
      </c>
      <c r="CQ94" s="253">
        <v>5</v>
      </c>
      <c r="CR94" s="255">
        <v>30</v>
      </c>
      <c r="CS94" s="301" t="s">
        <v>113</v>
      </c>
      <c r="CT94" s="144">
        <f t="shared" si="20"/>
        <v>21.033333333333335</v>
      </c>
      <c r="CU94" s="158">
        <f t="shared" si="21"/>
        <v>32</v>
      </c>
      <c r="CV94" s="107">
        <f t="shared" si="103"/>
        <v>0</v>
      </c>
      <c r="CW94" s="93">
        <f t="shared" si="104"/>
        <v>0</v>
      </c>
      <c r="CX94" s="94">
        <f t="shared" si="105"/>
        <v>5</v>
      </c>
      <c r="CY94" s="94">
        <f t="shared" si="106"/>
        <v>7</v>
      </c>
      <c r="CZ94" s="94">
        <f t="shared" si="107"/>
        <v>10</v>
      </c>
      <c r="DA94" s="94">
        <f t="shared" si="108"/>
        <v>10</v>
      </c>
      <c r="DB94" s="94">
        <f t="shared" si="109"/>
        <v>15</v>
      </c>
      <c r="DC94" s="108">
        <f t="shared" si="110"/>
        <v>15</v>
      </c>
      <c r="DD94" s="108">
        <f t="shared" si="111"/>
        <v>17</v>
      </c>
      <c r="DE94" s="108">
        <f t="shared" si="112"/>
        <v>20</v>
      </c>
      <c r="DF94" s="108">
        <f t="shared" si="113"/>
        <v>20</v>
      </c>
      <c r="DG94" s="94">
        <f t="shared" si="114"/>
        <v>20</v>
      </c>
      <c r="DH94" s="94">
        <f t="shared" si="115"/>
        <v>25</v>
      </c>
      <c r="DI94" s="94">
        <f t="shared" si="116"/>
        <v>29</v>
      </c>
      <c r="DJ94" s="94">
        <f t="shared" si="117"/>
        <v>30</v>
      </c>
      <c r="DK94" s="94">
        <f t="shared" si="118"/>
        <v>30</v>
      </c>
      <c r="DL94" s="93">
        <f t="shared" si="119"/>
        <v>50</v>
      </c>
      <c r="DM94" s="109">
        <f t="shared" si="120"/>
        <v>70</v>
      </c>
      <c r="DN94" s="107" t="str">
        <f>IF(OR(-FLOOR(((18-COUNT($BW94:$CN94))/2),1)+DN$5&lt;1,-FLOOR(((18-COUNT($BW94:$CN94))/2),1)+DN$5&gt;COUNT($BW94:$CN94)),"",LARGE($BW94:$CN94,-FLOOR(((18-COUNT($BW94:$CN94))/2),1)+DN$5))</f>
        <v/>
      </c>
      <c r="DO94" s="93" t="str">
        <f t="shared" ref="DO94:EE101" si="138">IF(OR(-FLOOR(((18-COUNT($BW94:$CN94))/2),1)+DO$5&lt;1,-FLOOR(((18-COUNT($BW94:$CN94))/2),1)+DO$5&gt;COUNT($BW94:$CN94)),"",LARGE($BW94:$CN94,-FLOOR(((18-COUNT($BW94:$CN94))/2),1)+DO$5))</f>
        <v/>
      </c>
      <c r="DP94" s="94">
        <f t="shared" si="138"/>
        <v>13</v>
      </c>
      <c r="DQ94" s="94">
        <f t="shared" si="138"/>
        <v>13</v>
      </c>
      <c r="DR94" s="94">
        <f t="shared" si="138"/>
        <v>15</v>
      </c>
      <c r="DS94" s="94">
        <f t="shared" si="138"/>
        <v>15</v>
      </c>
      <c r="DT94" s="94">
        <f t="shared" si="138"/>
        <v>15</v>
      </c>
      <c r="DU94" s="108">
        <f t="shared" si="138"/>
        <v>17</v>
      </c>
      <c r="DV94" s="108">
        <f t="shared" si="138"/>
        <v>18</v>
      </c>
      <c r="DW94" s="108">
        <f t="shared" si="138"/>
        <v>20</v>
      </c>
      <c r="DX94" s="108">
        <f t="shared" si="138"/>
        <v>22</v>
      </c>
      <c r="DY94" s="94">
        <f t="shared" si="138"/>
        <v>25</v>
      </c>
      <c r="DZ94" s="94">
        <f t="shared" si="138"/>
        <v>25</v>
      </c>
      <c r="EA94" s="94">
        <f t="shared" si="138"/>
        <v>30</v>
      </c>
      <c r="EB94" s="94">
        <f t="shared" si="138"/>
        <v>30</v>
      </c>
      <c r="EC94" s="94">
        <f t="shared" si="138"/>
        <v>80</v>
      </c>
      <c r="ED94" s="93" t="str">
        <f t="shared" si="138"/>
        <v/>
      </c>
      <c r="EE94" s="109" t="str">
        <f t="shared" si="138"/>
        <v/>
      </c>
      <c r="EF94" s="209"/>
      <c r="EG94" s="210"/>
      <c r="EH94" s="209"/>
      <c r="EI94" s="209"/>
      <c r="EJ94" s="209"/>
      <c r="EK94" s="209"/>
      <c r="EL94" s="209"/>
      <c r="EM94" s="209"/>
      <c r="EN94" s="208"/>
      <c r="EO94" s="208"/>
    </row>
    <row r="95" spans="1:145" s="211" customFormat="1" ht="15.75" customHeight="1">
      <c r="A95" s="159" t="s">
        <v>114</v>
      </c>
      <c r="B95" s="212" t="str">
        <f t="shared" si="137"/>
        <v>BO</v>
      </c>
      <c r="C95" s="337">
        <v>7</v>
      </c>
      <c r="D95" s="127">
        <v>7</v>
      </c>
      <c r="E95" s="127">
        <v>7</v>
      </c>
      <c r="F95" s="127">
        <v>20</v>
      </c>
      <c r="G95" s="127">
        <v>9</v>
      </c>
      <c r="H95" s="127">
        <v>0</v>
      </c>
      <c r="I95" s="127">
        <v>8</v>
      </c>
      <c r="J95" s="127">
        <v>3</v>
      </c>
      <c r="K95" s="127">
        <v>16</v>
      </c>
      <c r="L95" s="127">
        <v>8</v>
      </c>
      <c r="M95" s="127">
        <v>15</v>
      </c>
      <c r="N95" s="127">
        <v>5</v>
      </c>
      <c r="O95" s="127">
        <v>0</v>
      </c>
      <c r="P95" s="127">
        <v>21</v>
      </c>
      <c r="Q95" s="127">
        <v>7</v>
      </c>
      <c r="R95" s="127">
        <v>18</v>
      </c>
      <c r="S95" s="127">
        <v>3</v>
      </c>
      <c r="T95" s="370">
        <v>50</v>
      </c>
      <c r="U95" s="228"/>
      <c r="V95" s="229"/>
      <c r="W95" s="229"/>
      <c r="X95" s="229"/>
      <c r="Y95" s="229"/>
      <c r="Z95" s="229"/>
      <c r="AA95" s="229"/>
      <c r="AB95" s="229"/>
      <c r="AC95" s="229"/>
      <c r="AD95" s="229"/>
      <c r="AE95" s="229"/>
      <c r="AF95" s="229"/>
      <c r="AG95" s="229"/>
      <c r="AH95" s="229"/>
      <c r="AI95" s="230"/>
      <c r="AJ95" s="229"/>
      <c r="AK95" s="229"/>
      <c r="AL95" s="231"/>
      <c r="AM95" s="228"/>
      <c r="AN95" s="229"/>
      <c r="AO95" s="229"/>
      <c r="AP95" s="229"/>
      <c r="AQ95" s="229"/>
      <c r="AR95" s="229"/>
      <c r="AS95" s="229"/>
      <c r="AT95" s="229"/>
      <c r="AU95" s="229"/>
      <c r="AV95" s="229"/>
      <c r="AW95" s="229"/>
      <c r="AX95" s="229"/>
      <c r="AY95" s="229"/>
      <c r="AZ95" s="229"/>
      <c r="BA95" s="229"/>
      <c r="BB95" s="229"/>
      <c r="BC95" s="229"/>
      <c r="BD95" s="231"/>
      <c r="BE95" s="228"/>
      <c r="BF95" s="229"/>
      <c r="BG95" s="229"/>
      <c r="BH95" s="229"/>
      <c r="BI95" s="229"/>
      <c r="BJ95" s="229"/>
      <c r="BK95" s="229"/>
      <c r="BL95" s="229"/>
      <c r="BM95" s="229"/>
      <c r="BN95" s="229"/>
      <c r="BO95" s="229"/>
      <c r="BP95" s="229"/>
      <c r="BQ95" s="229"/>
      <c r="BR95" s="229"/>
      <c r="BS95" s="229"/>
      <c r="BT95" s="229"/>
      <c r="BU95" s="229"/>
      <c r="BV95" s="231"/>
      <c r="BW95" s="232">
        <v>8</v>
      </c>
      <c r="BX95" s="233">
        <v>9</v>
      </c>
      <c r="BY95" s="233">
        <v>12</v>
      </c>
      <c r="BZ95" s="233">
        <v>15</v>
      </c>
      <c r="CA95" s="233">
        <v>21</v>
      </c>
      <c r="CB95" s="233">
        <v>10</v>
      </c>
      <c r="CC95" s="233">
        <v>11</v>
      </c>
      <c r="CD95" s="233">
        <v>15</v>
      </c>
      <c r="CE95" s="233">
        <v>20</v>
      </c>
      <c r="CF95" s="233">
        <v>12</v>
      </c>
      <c r="CG95" s="233">
        <v>15</v>
      </c>
      <c r="CH95" s="233">
        <v>8</v>
      </c>
      <c r="CI95" s="233"/>
      <c r="CJ95" s="233">
        <v>40</v>
      </c>
      <c r="CK95" s="233"/>
      <c r="CL95" s="233"/>
      <c r="CM95" s="233">
        <v>20</v>
      </c>
      <c r="CN95" s="234"/>
      <c r="CO95" s="348"/>
      <c r="CP95" s="232">
        <v>7</v>
      </c>
      <c r="CQ95" s="233">
        <v>2</v>
      </c>
      <c r="CR95" s="234">
        <v>12</v>
      </c>
      <c r="CS95" s="334">
        <f>IF(CP94=0,"",100*CP95/CP94)</f>
        <v>38.888888888888886</v>
      </c>
      <c r="CT95" s="144">
        <f t="shared" si="20"/>
        <v>12.333333333333334</v>
      </c>
      <c r="CU95" s="158">
        <f t="shared" si="21"/>
        <v>32</v>
      </c>
      <c r="CV95" s="107">
        <f t="shared" si="103"/>
        <v>0</v>
      </c>
      <c r="CW95" s="93">
        <f t="shared" si="104"/>
        <v>0</v>
      </c>
      <c r="CX95" s="94">
        <f t="shared" si="105"/>
        <v>3</v>
      </c>
      <c r="CY95" s="94">
        <f t="shared" si="106"/>
        <v>3</v>
      </c>
      <c r="CZ95" s="94">
        <f t="shared" si="107"/>
        <v>5</v>
      </c>
      <c r="DA95" s="94">
        <f t="shared" si="108"/>
        <v>7</v>
      </c>
      <c r="DB95" s="94">
        <f t="shared" si="109"/>
        <v>7</v>
      </c>
      <c r="DC95" s="108">
        <f t="shared" si="110"/>
        <v>7</v>
      </c>
      <c r="DD95" s="108">
        <f t="shared" si="111"/>
        <v>7</v>
      </c>
      <c r="DE95" s="108">
        <f t="shared" si="112"/>
        <v>8</v>
      </c>
      <c r="DF95" s="108">
        <f t="shared" si="113"/>
        <v>8</v>
      </c>
      <c r="DG95" s="94">
        <f t="shared" si="114"/>
        <v>9</v>
      </c>
      <c r="DH95" s="94">
        <f t="shared" si="115"/>
        <v>15</v>
      </c>
      <c r="DI95" s="94">
        <f t="shared" si="116"/>
        <v>16</v>
      </c>
      <c r="DJ95" s="94">
        <f t="shared" si="117"/>
        <v>18</v>
      </c>
      <c r="DK95" s="94">
        <f t="shared" si="118"/>
        <v>20</v>
      </c>
      <c r="DL95" s="93">
        <f t="shared" si="119"/>
        <v>21</v>
      </c>
      <c r="DM95" s="109">
        <f t="shared" si="120"/>
        <v>50</v>
      </c>
      <c r="DN95" s="107" t="str">
        <f t="shared" ref="DN95:DN101" si="139">IF(OR(-FLOOR(((18-COUNT($BW95:$CN95))/2),1)+DN$5&lt;1,-FLOOR(((18-COUNT($BW95:$CN95))/2),1)+DN$5&gt;COUNT($BW95:$CN95)),"",LARGE($BW95:$CN95,-FLOOR(((18-COUNT($BW95:$CN95))/2),1)+DN$5))</f>
        <v/>
      </c>
      <c r="DO95" s="93" t="str">
        <f t="shared" si="138"/>
        <v/>
      </c>
      <c r="DP95" s="94">
        <f t="shared" si="138"/>
        <v>8</v>
      </c>
      <c r="DQ95" s="94">
        <f t="shared" si="138"/>
        <v>8</v>
      </c>
      <c r="DR95" s="94">
        <f t="shared" si="138"/>
        <v>9</v>
      </c>
      <c r="DS95" s="94">
        <f t="shared" si="138"/>
        <v>10</v>
      </c>
      <c r="DT95" s="94">
        <f t="shared" si="138"/>
        <v>11</v>
      </c>
      <c r="DU95" s="108">
        <f t="shared" si="138"/>
        <v>12</v>
      </c>
      <c r="DV95" s="108">
        <f t="shared" si="138"/>
        <v>12</v>
      </c>
      <c r="DW95" s="108">
        <f t="shared" si="138"/>
        <v>15</v>
      </c>
      <c r="DX95" s="108">
        <f t="shared" si="138"/>
        <v>15</v>
      </c>
      <c r="DY95" s="94">
        <f t="shared" si="138"/>
        <v>15</v>
      </c>
      <c r="DZ95" s="94">
        <f t="shared" si="138"/>
        <v>20</v>
      </c>
      <c r="EA95" s="94">
        <f t="shared" si="138"/>
        <v>20</v>
      </c>
      <c r="EB95" s="94">
        <f t="shared" si="138"/>
        <v>21</v>
      </c>
      <c r="EC95" s="94">
        <f t="shared" si="138"/>
        <v>40</v>
      </c>
      <c r="ED95" s="93" t="str">
        <f t="shared" si="138"/>
        <v/>
      </c>
      <c r="EE95" s="109" t="str">
        <f t="shared" si="138"/>
        <v/>
      </c>
      <c r="EF95" s="209"/>
      <c r="EG95" s="210"/>
      <c r="EH95" s="209"/>
      <c r="EI95" s="209"/>
      <c r="EJ95" s="209"/>
      <c r="EK95" s="209"/>
      <c r="EL95" s="209"/>
      <c r="EM95" s="209"/>
      <c r="EN95" s="208"/>
      <c r="EO95" s="208"/>
    </row>
    <row r="96" spans="1:145" s="211" customFormat="1" ht="15.75" customHeight="1">
      <c r="A96" s="159" t="s">
        <v>115</v>
      </c>
      <c r="B96" s="212" t="str">
        <f t="shared" si="137"/>
        <v>BO</v>
      </c>
      <c r="C96" s="349"/>
      <c r="D96" s="350"/>
      <c r="E96" s="350"/>
      <c r="F96" s="350"/>
      <c r="G96" s="350"/>
      <c r="H96" s="350"/>
      <c r="I96" s="350"/>
      <c r="J96" s="350"/>
      <c r="K96" s="350"/>
      <c r="L96" s="350"/>
      <c r="M96" s="350"/>
      <c r="N96" s="350"/>
      <c r="O96" s="350"/>
      <c r="P96" s="350"/>
      <c r="Q96" s="350"/>
      <c r="R96" s="350"/>
      <c r="S96" s="350"/>
      <c r="T96" s="351"/>
      <c r="U96" s="223"/>
      <c r="V96" s="224"/>
      <c r="W96" s="224"/>
      <c r="X96" s="224"/>
      <c r="Y96" s="224"/>
      <c r="Z96" s="224"/>
      <c r="AA96" s="224"/>
      <c r="AB96" s="224"/>
      <c r="AC96" s="224"/>
      <c r="AD96" s="224"/>
      <c r="AE96" s="224"/>
      <c r="AF96" s="224"/>
      <c r="AG96" s="224"/>
      <c r="AH96" s="224"/>
      <c r="AI96" s="367"/>
      <c r="AJ96" s="224"/>
      <c r="AK96" s="224"/>
      <c r="AL96" s="225"/>
      <c r="AM96" s="223"/>
      <c r="AN96" s="224"/>
      <c r="AO96" s="224"/>
      <c r="AP96" s="224"/>
      <c r="AQ96" s="224"/>
      <c r="AR96" s="224"/>
      <c r="AS96" s="224"/>
      <c r="AT96" s="224"/>
      <c r="AU96" s="224"/>
      <c r="AV96" s="224"/>
      <c r="AW96" s="224"/>
      <c r="AX96" s="224"/>
      <c r="AY96" s="224"/>
      <c r="AZ96" s="224"/>
      <c r="BA96" s="224"/>
      <c r="BB96" s="224"/>
      <c r="BC96" s="224"/>
      <c r="BD96" s="225"/>
      <c r="BE96" s="223"/>
      <c r="BF96" s="224"/>
      <c r="BG96" s="224"/>
      <c r="BH96" s="224"/>
      <c r="BI96" s="224"/>
      <c r="BJ96" s="224"/>
      <c r="BK96" s="224"/>
      <c r="BL96" s="224"/>
      <c r="BM96" s="224"/>
      <c r="BN96" s="224"/>
      <c r="BO96" s="224"/>
      <c r="BP96" s="224"/>
      <c r="BQ96" s="224"/>
      <c r="BR96" s="224"/>
      <c r="BS96" s="224"/>
      <c r="BT96" s="224"/>
      <c r="BU96" s="224"/>
      <c r="BV96" s="225"/>
      <c r="BW96" s="232">
        <v>6</v>
      </c>
      <c r="BX96" s="233">
        <v>7</v>
      </c>
      <c r="BY96" s="233">
        <v>7</v>
      </c>
      <c r="BZ96" s="233">
        <v>12</v>
      </c>
      <c r="CA96" s="233">
        <v>12</v>
      </c>
      <c r="CB96" s="233">
        <v>10</v>
      </c>
      <c r="CC96" s="233">
        <v>2</v>
      </c>
      <c r="CD96" s="233">
        <v>9</v>
      </c>
      <c r="CE96" s="233">
        <v>12</v>
      </c>
      <c r="CF96" s="233">
        <v>9</v>
      </c>
      <c r="CG96" s="233">
        <v>11</v>
      </c>
      <c r="CH96" s="233">
        <v>8</v>
      </c>
      <c r="CI96" s="233"/>
      <c r="CJ96" s="233">
        <v>40</v>
      </c>
      <c r="CK96" s="233"/>
      <c r="CL96" s="233"/>
      <c r="CM96" s="233">
        <v>6</v>
      </c>
      <c r="CN96" s="234"/>
      <c r="CO96" s="348"/>
      <c r="CP96" s="232">
        <v>5</v>
      </c>
      <c r="CQ96" s="233">
        <v>1.5</v>
      </c>
      <c r="CR96" s="234">
        <v>9</v>
      </c>
      <c r="CS96" s="352">
        <f>IF(CP94=0,"",100*CP96/CP94)</f>
        <v>27.777777777777779</v>
      </c>
      <c r="CT96" s="144">
        <f t="shared" si="20"/>
        <v>9.0833333333333339</v>
      </c>
      <c r="CU96" s="158">
        <f t="shared" si="21"/>
        <v>14</v>
      </c>
      <c r="CV96" s="107" t="str">
        <f t="shared" si="103"/>
        <v/>
      </c>
      <c r="CW96" s="93" t="str">
        <f t="shared" si="104"/>
        <v/>
      </c>
      <c r="CX96" s="94" t="str">
        <f t="shared" si="105"/>
        <v/>
      </c>
      <c r="CY96" s="94" t="str">
        <f t="shared" si="106"/>
        <v/>
      </c>
      <c r="CZ96" s="94" t="str">
        <f t="shared" si="107"/>
        <v/>
      </c>
      <c r="DA96" s="94" t="str">
        <f t="shared" si="108"/>
        <v/>
      </c>
      <c r="DB96" s="94" t="str">
        <f t="shared" si="109"/>
        <v/>
      </c>
      <c r="DC96" s="108" t="str">
        <f t="shared" si="110"/>
        <v/>
      </c>
      <c r="DD96" s="108" t="str">
        <f t="shared" si="111"/>
        <v/>
      </c>
      <c r="DE96" s="108" t="str">
        <f t="shared" si="112"/>
        <v/>
      </c>
      <c r="DF96" s="108" t="str">
        <f t="shared" si="113"/>
        <v/>
      </c>
      <c r="DG96" s="94" t="str">
        <f t="shared" si="114"/>
        <v/>
      </c>
      <c r="DH96" s="94" t="str">
        <f t="shared" si="115"/>
        <v/>
      </c>
      <c r="DI96" s="94" t="str">
        <f t="shared" si="116"/>
        <v/>
      </c>
      <c r="DJ96" s="94" t="str">
        <f t="shared" si="117"/>
        <v/>
      </c>
      <c r="DK96" s="94" t="str">
        <f t="shared" si="118"/>
        <v/>
      </c>
      <c r="DL96" s="93" t="str">
        <f t="shared" si="119"/>
        <v/>
      </c>
      <c r="DM96" s="109" t="str">
        <f t="shared" si="120"/>
        <v/>
      </c>
      <c r="DN96" s="107" t="str">
        <f t="shared" si="139"/>
        <v/>
      </c>
      <c r="DO96" s="93" t="str">
        <f t="shared" si="138"/>
        <v/>
      </c>
      <c r="DP96" s="94">
        <f t="shared" si="138"/>
        <v>2</v>
      </c>
      <c r="DQ96" s="94">
        <f t="shared" si="138"/>
        <v>6</v>
      </c>
      <c r="DR96" s="94">
        <f t="shared" si="138"/>
        <v>6</v>
      </c>
      <c r="DS96" s="94">
        <f t="shared" si="138"/>
        <v>7</v>
      </c>
      <c r="DT96" s="94">
        <f t="shared" si="138"/>
        <v>7</v>
      </c>
      <c r="DU96" s="108">
        <f t="shared" si="138"/>
        <v>8</v>
      </c>
      <c r="DV96" s="108">
        <f t="shared" si="138"/>
        <v>9</v>
      </c>
      <c r="DW96" s="108">
        <f t="shared" si="138"/>
        <v>9</v>
      </c>
      <c r="DX96" s="108">
        <f t="shared" si="138"/>
        <v>10</v>
      </c>
      <c r="DY96" s="94">
        <f t="shared" si="138"/>
        <v>11</v>
      </c>
      <c r="DZ96" s="94">
        <f t="shared" si="138"/>
        <v>12</v>
      </c>
      <c r="EA96" s="94">
        <f t="shared" si="138"/>
        <v>12</v>
      </c>
      <c r="EB96" s="94">
        <f t="shared" si="138"/>
        <v>12</v>
      </c>
      <c r="EC96" s="94">
        <f t="shared" si="138"/>
        <v>40</v>
      </c>
      <c r="ED96" s="93" t="str">
        <f t="shared" si="138"/>
        <v/>
      </c>
      <c r="EE96" s="109" t="str">
        <f t="shared" si="138"/>
        <v/>
      </c>
      <c r="EF96" s="209"/>
      <c r="EG96" s="210"/>
      <c r="EH96" s="209"/>
      <c r="EI96" s="209"/>
      <c r="EJ96" s="209"/>
      <c r="EK96" s="209"/>
      <c r="EL96" s="209"/>
      <c r="EM96" s="209"/>
      <c r="EN96" s="208"/>
      <c r="EO96" s="208"/>
    </row>
    <row r="97" spans="1:145" s="211" customFormat="1" ht="15.75" customHeight="1">
      <c r="A97" s="159" t="s">
        <v>116</v>
      </c>
      <c r="B97" s="212" t="str">
        <f t="shared" si="137"/>
        <v>BO</v>
      </c>
      <c r="C97" s="353"/>
      <c r="D97" s="354"/>
      <c r="E97" s="354"/>
      <c r="F97" s="354"/>
      <c r="G97" s="354"/>
      <c r="H97" s="354"/>
      <c r="I97" s="354"/>
      <c r="J97" s="354"/>
      <c r="K97" s="354"/>
      <c r="L97" s="354"/>
      <c r="M97" s="354"/>
      <c r="N97" s="354"/>
      <c r="O97" s="354"/>
      <c r="P97" s="354"/>
      <c r="Q97" s="354"/>
      <c r="R97" s="354"/>
      <c r="S97" s="354"/>
      <c r="T97" s="355"/>
      <c r="U97" s="223"/>
      <c r="V97" s="224"/>
      <c r="W97" s="224"/>
      <c r="X97" s="224"/>
      <c r="Y97" s="224"/>
      <c r="Z97" s="224"/>
      <c r="AA97" s="224"/>
      <c r="AB97" s="224"/>
      <c r="AC97" s="224"/>
      <c r="AD97" s="224"/>
      <c r="AE97" s="224"/>
      <c r="AF97" s="224"/>
      <c r="AG97" s="224"/>
      <c r="AH97" s="224"/>
      <c r="AI97" s="367"/>
      <c r="AJ97" s="224"/>
      <c r="AK97" s="224"/>
      <c r="AL97" s="225"/>
      <c r="AM97" s="223"/>
      <c r="AN97" s="224"/>
      <c r="AO97" s="224"/>
      <c r="AP97" s="224"/>
      <c r="AQ97" s="224"/>
      <c r="AR97" s="224"/>
      <c r="AS97" s="224"/>
      <c r="AT97" s="224"/>
      <c r="AU97" s="224"/>
      <c r="AV97" s="224"/>
      <c r="AW97" s="224"/>
      <c r="AX97" s="224"/>
      <c r="AY97" s="224"/>
      <c r="AZ97" s="224"/>
      <c r="BA97" s="224"/>
      <c r="BB97" s="224"/>
      <c r="BC97" s="224"/>
      <c r="BD97" s="225"/>
      <c r="BE97" s="223"/>
      <c r="BF97" s="224"/>
      <c r="BG97" s="224"/>
      <c r="BH97" s="224"/>
      <c r="BI97" s="224"/>
      <c r="BJ97" s="224"/>
      <c r="BK97" s="224"/>
      <c r="BL97" s="224"/>
      <c r="BM97" s="224"/>
      <c r="BN97" s="224"/>
      <c r="BO97" s="224"/>
      <c r="BP97" s="224"/>
      <c r="BQ97" s="224"/>
      <c r="BR97" s="224"/>
      <c r="BS97" s="224"/>
      <c r="BT97" s="224"/>
      <c r="BU97" s="224"/>
      <c r="BV97" s="225"/>
      <c r="BW97" s="232">
        <v>2</v>
      </c>
      <c r="BX97" s="233">
        <v>1</v>
      </c>
      <c r="BY97" s="233">
        <v>4</v>
      </c>
      <c r="BZ97" s="233">
        <v>15</v>
      </c>
      <c r="CA97" s="233">
        <v>6</v>
      </c>
      <c r="CB97" s="233">
        <v>3</v>
      </c>
      <c r="CC97" s="233">
        <v>1</v>
      </c>
      <c r="CD97" s="233">
        <v>3</v>
      </c>
      <c r="CE97" s="233">
        <v>3</v>
      </c>
      <c r="CF97" s="233">
        <v>4</v>
      </c>
      <c r="CG97" s="233">
        <v>0</v>
      </c>
      <c r="CH97" s="233">
        <v>1</v>
      </c>
      <c r="CI97" s="233"/>
      <c r="CJ97" s="233">
        <v>10</v>
      </c>
      <c r="CK97" s="233"/>
      <c r="CL97" s="233"/>
      <c r="CM97" s="233">
        <v>4</v>
      </c>
      <c r="CN97" s="234"/>
      <c r="CO97" s="348"/>
      <c r="CP97" s="232">
        <v>2</v>
      </c>
      <c r="CQ97" s="233">
        <v>1</v>
      </c>
      <c r="CR97" s="234">
        <v>3</v>
      </c>
      <c r="CS97" s="335">
        <f>IF(CP94=0,"",100*CP97/CP94)</f>
        <v>11.111111111111111</v>
      </c>
      <c r="CT97" s="144">
        <f t="shared" si="20"/>
        <v>3.5</v>
      </c>
      <c r="CU97" s="158">
        <f t="shared" si="21"/>
        <v>14</v>
      </c>
      <c r="CV97" s="107" t="str">
        <f t="shared" si="103"/>
        <v/>
      </c>
      <c r="CW97" s="93" t="str">
        <f t="shared" si="104"/>
        <v/>
      </c>
      <c r="CX97" s="94" t="str">
        <f t="shared" si="105"/>
        <v/>
      </c>
      <c r="CY97" s="94" t="str">
        <f t="shared" si="106"/>
        <v/>
      </c>
      <c r="CZ97" s="94" t="str">
        <f t="shared" si="107"/>
        <v/>
      </c>
      <c r="DA97" s="94" t="str">
        <f t="shared" si="108"/>
        <v/>
      </c>
      <c r="DB97" s="94" t="str">
        <f t="shared" si="109"/>
        <v/>
      </c>
      <c r="DC97" s="108" t="str">
        <f t="shared" si="110"/>
        <v/>
      </c>
      <c r="DD97" s="108" t="str">
        <f t="shared" si="111"/>
        <v/>
      </c>
      <c r="DE97" s="108" t="str">
        <f t="shared" si="112"/>
        <v/>
      </c>
      <c r="DF97" s="108" t="str">
        <f t="shared" si="113"/>
        <v/>
      </c>
      <c r="DG97" s="94" t="str">
        <f t="shared" si="114"/>
        <v/>
      </c>
      <c r="DH97" s="94" t="str">
        <f t="shared" si="115"/>
        <v/>
      </c>
      <c r="DI97" s="94" t="str">
        <f t="shared" si="116"/>
        <v/>
      </c>
      <c r="DJ97" s="94" t="str">
        <f t="shared" si="117"/>
        <v/>
      </c>
      <c r="DK97" s="94" t="str">
        <f t="shared" si="118"/>
        <v/>
      </c>
      <c r="DL97" s="93" t="str">
        <f t="shared" si="119"/>
        <v/>
      </c>
      <c r="DM97" s="109" t="str">
        <f t="shared" si="120"/>
        <v/>
      </c>
      <c r="DN97" s="107" t="str">
        <f t="shared" si="139"/>
        <v/>
      </c>
      <c r="DO97" s="93" t="str">
        <f t="shared" si="138"/>
        <v/>
      </c>
      <c r="DP97" s="94">
        <f t="shared" si="138"/>
        <v>0</v>
      </c>
      <c r="DQ97" s="94">
        <f t="shared" si="138"/>
        <v>1</v>
      </c>
      <c r="DR97" s="94">
        <f t="shared" si="138"/>
        <v>1</v>
      </c>
      <c r="DS97" s="94">
        <f t="shared" si="138"/>
        <v>1</v>
      </c>
      <c r="DT97" s="94">
        <f t="shared" si="138"/>
        <v>2</v>
      </c>
      <c r="DU97" s="108">
        <f t="shared" si="138"/>
        <v>3</v>
      </c>
      <c r="DV97" s="108">
        <f t="shared" si="138"/>
        <v>3</v>
      </c>
      <c r="DW97" s="108">
        <f t="shared" si="138"/>
        <v>3</v>
      </c>
      <c r="DX97" s="108">
        <f t="shared" si="138"/>
        <v>4</v>
      </c>
      <c r="DY97" s="94">
        <f t="shared" si="138"/>
        <v>4</v>
      </c>
      <c r="DZ97" s="94">
        <f t="shared" si="138"/>
        <v>4</v>
      </c>
      <c r="EA97" s="94">
        <f t="shared" si="138"/>
        <v>6</v>
      </c>
      <c r="EB97" s="94">
        <f t="shared" si="138"/>
        <v>10</v>
      </c>
      <c r="EC97" s="94">
        <f t="shared" si="138"/>
        <v>15</v>
      </c>
      <c r="ED97" s="93" t="str">
        <f t="shared" si="138"/>
        <v/>
      </c>
      <c r="EE97" s="109" t="str">
        <f t="shared" si="138"/>
        <v/>
      </c>
      <c r="EF97" s="209"/>
      <c r="EG97" s="210"/>
      <c r="EH97" s="209"/>
      <c r="EI97" s="209"/>
      <c r="EJ97" s="209"/>
      <c r="EK97" s="209"/>
      <c r="EL97" s="209"/>
      <c r="EM97" s="209"/>
      <c r="EN97" s="208"/>
      <c r="EO97" s="208"/>
    </row>
    <row r="98" spans="1:145" s="211" customFormat="1" ht="15.75" customHeight="1">
      <c r="A98" s="159" t="s">
        <v>117</v>
      </c>
      <c r="B98" s="212" t="str">
        <f t="shared" si="137"/>
        <v>BO</v>
      </c>
      <c r="C98" s="353"/>
      <c r="D98" s="354"/>
      <c r="E98" s="354"/>
      <c r="F98" s="354"/>
      <c r="G98" s="354"/>
      <c r="H98" s="354"/>
      <c r="I98" s="354"/>
      <c r="J98" s="354"/>
      <c r="K98" s="354"/>
      <c r="L98" s="354"/>
      <c r="M98" s="354"/>
      <c r="N98" s="354"/>
      <c r="O98" s="354"/>
      <c r="P98" s="354"/>
      <c r="Q98" s="354"/>
      <c r="R98" s="354"/>
      <c r="S98" s="354"/>
      <c r="T98" s="355"/>
      <c r="U98" s="223"/>
      <c r="V98" s="224"/>
      <c r="W98" s="224"/>
      <c r="X98" s="224"/>
      <c r="Y98" s="224"/>
      <c r="Z98" s="224"/>
      <c r="AA98" s="224"/>
      <c r="AB98" s="224"/>
      <c r="AC98" s="224"/>
      <c r="AD98" s="224"/>
      <c r="AE98" s="224"/>
      <c r="AF98" s="224"/>
      <c r="AG98" s="224"/>
      <c r="AH98" s="224"/>
      <c r="AI98" s="367"/>
      <c r="AJ98" s="224"/>
      <c r="AK98" s="224"/>
      <c r="AL98" s="225"/>
      <c r="AM98" s="223"/>
      <c r="AN98" s="224"/>
      <c r="AO98" s="224"/>
      <c r="AP98" s="224"/>
      <c r="AQ98" s="224"/>
      <c r="AR98" s="224"/>
      <c r="AS98" s="224"/>
      <c r="AT98" s="224"/>
      <c r="AU98" s="224"/>
      <c r="AV98" s="224"/>
      <c r="AW98" s="224"/>
      <c r="AX98" s="224"/>
      <c r="AY98" s="224"/>
      <c r="AZ98" s="224"/>
      <c r="BA98" s="224"/>
      <c r="BB98" s="224"/>
      <c r="BC98" s="224"/>
      <c r="BD98" s="225"/>
      <c r="BE98" s="223"/>
      <c r="BF98" s="224"/>
      <c r="BG98" s="224"/>
      <c r="BH98" s="224"/>
      <c r="BI98" s="224"/>
      <c r="BJ98" s="224"/>
      <c r="BK98" s="224"/>
      <c r="BL98" s="224"/>
      <c r="BM98" s="224"/>
      <c r="BN98" s="224"/>
      <c r="BO98" s="224"/>
      <c r="BP98" s="224"/>
      <c r="BQ98" s="224"/>
      <c r="BR98" s="224"/>
      <c r="BS98" s="224"/>
      <c r="BT98" s="224"/>
      <c r="BU98" s="224"/>
      <c r="BV98" s="225"/>
      <c r="BW98" s="232">
        <v>2</v>
      </c>
      <c r="BX98" s="233">
        <v>0</v>
      </c>
      <c r="BY98" s="233">
        <v>0</v>
      </c>
      <c r="BZ98" s="233">
        <v>2</v>
      </c>
      <c r="CA98" s="233">
        <v>2</v>
      </c>
      <c r="CB98" s="233">
        <v>0</v>
      </c>
      <c r="CC98" s="233">
        <v>1</v>
      </c>
      <c r="CD98" s="233">
        <v>2</v>
      </c>
      <c r="CE98" s="233">
        <v>2</v>
      </c>
      <c r="CF98" s="233">
        <v>1</v>
      </c>
      <c r="CG98" s="233">
        <v>0</v>
      </c>
      <c r="CH98" s="233">
        <v>0</v>
      </c>
      <c r="CI98" s="233"/>
      <c r="CJ98" s="233">
        <v>0</v>
      </c>
      <c r="CK98" s="233"/>
      <c r="CL98" s="233"/>
      <c r="CM98" s="233">
        <v>1</v>
      </c>
      <c r="CN98" s="234"/>
      <c r="CO98" s="348"/>
      <c r="CP98" s="232">
        <v>1</v>
      </c>
      <c r="CQ98" s="233">
        <v>0</v>
      </c>
      <c r="CR98" s="234">
        <v>2</v>
      </c>
      <c r="CS98" s="335">
        <f>IF(CP94=0,"",100*CP98/CP94)</f>
        <v>5.5555555555555554</v>
      </c>
      <c r="CT98" s="144">
        <f t="shared" si="20"/>
        <v>0.91666666666666663</v>
      </c>
      <c r="CU98" s="158">
        <f t="shared" si="21"/>
        <v>14</v>
      </c>
      <c r="CV98" s="107" t="str">
        <f t="shared" si="103"/>
        <v/>
      </c>
      <c r="CW98" s="93" t="str">
        <f t="shared" si="104"/>
        <v/>
      </c>
      <c r="CX98" s="94" t="str">
        <f t="shared" si="105"/>
        <v/>
      </c>
      <c r="CY98" s="94" t="str">
        <f t="shared" si="106"/>
        <v/>
      </c>
      <c r="CZ98" s="94" t="str">
        <f t="shared" si="107"/>
        <v/>
      </c>
      <c r="DA98" s="94" t="str">
        <f t="shared" si="108"/>
        <v/>
      </c>
      <c r="DB98" s="94" t="str">
        <f t="shared" si="109"/>
        <v/>
      </c>
      <c r="DC98" s="108" t="str">
        <f t="shared" si="110"/>
        <v/>
      </c>
      <c r="DD98" s="108" t="str">
        <f t="shared" si="111"/>
        <v/>
      </c>
      <c r="DE98" s="108" t="str">
        <f t="shared" si="112"/>
        <v/>
      </c>
      <c r="DF98" s="108" t="str">
        <f t="shared" si="113"/>
        <v/>
      </c>
      <c r="DG98" s="94" t="str">
        <f t="shared" si="114"/>
        <v/>
      </c>
      <c r="DH98" s="94" t="str">
        <f t="shared" si="115"/>
        <v/>
      </c>
      <c r="DI98" s="94" t="str">
        <f t="shared" si="116"/>
        <v/>
      </c>
      <c r="DJ98" s="94" t="str">
        <f t="shared" si="117"/>
        <v/>
      </c>
      <c r="DK98" s="94" t="str">
        <f t="shared" si="118"/>
        <v/>
      </c>
      <c r="DL98" s="93" t="str">
        <f t="shared" si="119"/>
        <v/>
      </c>
      <c r="DM98" s="109" t="str">
        <f t="shared" si="120"/>
        <v/>
      </c>
      <c r="DN98" s="107" t="str">
        <f t="shared" si="139"/>
        <v/>
      </c>
      <c r="DO98" s="93" t="str">
        <f t="shared" si="138"/>
        <v/>
      </c>
      <c r="DP98" s="94">
        <f t="shared" si="138"/>
        <v>0</v>
      </c>
      <c r="DQ98" s="94">
        <f t="shared" si="138"/>
        <v>0</v>
      </c>
      <c r="DR98" s="94">
        <f t="shared" si="138"/>
        <v>0</v>
      </c>
      <c r="DS98" s="94">
        <f t="shared" si="138"/>
        <v>0</v>
      </c>
      <c r="DT98" s="94">
        <f t="shared" si="138"/>
        <v>0</v>
      </c>
      <c r="DU98" s="108">
        <f t="shared" si="138"/>
        <v>0</v>
      </c>
      <c r="DV98" s="108">
        <f t="shared" si="138"/>
        <v>1</v>
      </c>
      <c r="DW98" s="108">
        <f t="shared" si="138"/>
        <v>1</v>
      </c>
      <c r="DX98" s="108">
        <f t="shared" si="138"/>
        <v>1</v>
      </c>
      <c r="DY98" s="94">
        <f t="shared" si="138"/>
        <v>2</v>
      </c>
      <c r="DZ98" s="94">
        <f t="shared" si="138"/>
        <v>2</v>
      </c>
      <c r="EA98" s="94">
        <f t="shared" si="138"/>
        <v>2</v>
      </c>
      <c r="EB98" s="94">
        <f t="shared" si="138"/>
        <v>2</v>
      </c>
      <c r="EC98" s="94">
        <f t="shared" si="138"/>
        <v>2</v>
      </c>
      <c r="ED98" s="93" t="str">
        <f t="shared" si="138"/>
        <v/>
      </c>
      <c r="EE98" s="109" t="str">
        <f t="shared" si="138"/>
        <v/>
      </c>
      <c r="EF98" s="209"/>
      <c r="EG98" s="210"/>
      <c r="EH98" s="209"/>
      <c r="EI98" s="209"/>
      <c r="EJ98" s="209"/>
      <c r="EK98" s="209"/>
      <c r="EL98" s="209"/>
      <c r="EM98" s="209"/>
      <c r="EN98" s="208"/>
      <c r="EO98" s="208"/>
    </row>
    <row r="99" spans="1:145" s="211" customFormat="1" ht="15.75" customHeight="1">
      <c r="A99" s="159" t="s">
        <v>118</v>
      </c>
      <c r="B99" s="212" t="str">
        <f t="shared" si="137"/>
        <v>BO</v>
      </c>
      <c r="C99" s="353"/>
      <c r="D99" s="354"/>
      <c r="E99" s="354"/>
      <c r="F99" s="354"/>
      <c r="G99" s="354"/>
      <c r="H99" s="354"/>
      <c r="I99" s="354"/>
      <c r="J99" s="354"/>
      <c r="K99" s="354"/>
      <c r="L99" s="354"/>
      <c r="M99" s="354"/>
      <c r="N99" s="354"/>
      <c r="O99" s="354"/>
      <c r="P99" s="354"/>
      <c r="Q99" s="354"/>
      <c r="R99" s="354"/>
      <c r="S99" s="354"/>
      <c r="T99" s="355"/>
      <c r="U99" s="223"/>
      <c r="V99" s="224"/>
      <c r="W99" s="224"/>
      <c r="X99" s="224"/>
      <c r="Y99" s="224"/>
      <c r="Z99" s="224"/>
      <c r="AA99" s="224"/>
      <c r="AB99" s="224"/>
      <c r="AC99" s="224"/>
      <c r="AD99" s="224"/>
      <c r="AE99" s="224"/>
      <c r="AF99" s="224"/>
      <c r="AG99" s="224"/>
      <c r="AH99" s="224"/>
      <c r="AI99" s="367"/>
      <c r="AJ99" s="224"/>
      <c r="AK99" s="224"/>
      <c r="AL99" s="225"/>
      <c r="AM99" s="223"/>
      <c r="AN99" s="224"/>
      <c r="AO99" s="224"/>
      <c r="AP99" s="224"/>
      <c r="AQ99" s="224"/>
      <c r="AR99" s="224"/>
      <c r="AS99" s="224"/>
      <c r="AT99" s="224"/>
      <c r="AU99" s="224"/>
      <c r="AV99" s="224"/>
      <c r="AW99" s="224"/>
      <c r="AX99" s="224"/>
      <c r="AY99" s="224"/>
      <c r="AZ99" s="224"/>
      <c r="BA99" s="224"/>
      <c r="BB99" s="224"/>
      <c r="BC99" s="224"/>
      <c r="BD99" s="225"/>
      <c r="BE99" s="223"/>
      <c r="BF99" s="224"/>
      <c r="BG99" s="224"/>
      <c r="BH99" s="224"/>
      <c r="BI99" s="224"/>
      <c r="BJ99" s="224"/>
      <c r="BK99" s="224"/>
      <c r="BL99" s="224"/>
      <c r="BM99" s="224"/>
      <c r="BN99" s="224"/>
      <c r="BO99" s="224"/>
      <c r="BP99" s="224"/>
      <c r="BQ99" s="224"/>
      <c r="BR99" s="224"/>
      <c r="BS99" s="224"/>
      <c r="BT99" s="224"/>
      <c r="BU99" s="224"/>
      <c r="BV99" s="225"/>
      <c r="BW99" s="232">
        <v>3</v>
      </c>
      <c r="BX99" s="233">
        <v>0</v>
      </c>
      <c r="BY99" s="233">
        <v>1</v>
      </c>
      <c r="BZ99" s="233">
        <v>2</v>
      </c>
      <c r="CA99" s="233">
        <v>3</v>
      </c>
      <c r="CB99" s="233">
        <v>7</v>
      </c>
      <c r="CC99" s="233">
        <v>6</v>
      </c>
      <c r="CD99" s="233">
        <v>2</v>
      </c>
      <c r="CE99" s="233">
        <v>5</v>
      </c>
      <c r="CF99" s="233">
        <v>2</v>
      </c>
      <c r="CG99" s="233">
        <v>4</v>
      </c>
      <c r="CH99" s="233">
        <v>0</v>
      </c>
      <c r="CI99" s="233"/>
      <c r="CJ99" s="233">
        <v>10</v>
      </c>
      <c r="CK99" s="233"/>
      <c r="CL99" s="233"/>
      <c r="CM99" s="233">
        <v>4</v>
      </c>
      <c r="CN99" s="234"/>
      <c r="CO99" s="348"/>
      <c r="CP99" s="232">
        <v>1</v>
      </c>
      <c r="CQ99" s="233">
        <v>0.5</v>
      </c>
      <c r="CR99" s="234">
        <v>2</v>
      </c>
      <c r="CS99" s="335">
        <f>IF(CP94=0,"",100*CP99/CP94)</f>
        <v>5.5555555555555554</v>
      </c>
      <c r="CT99" s="144">
        <f t="shared" si="20"/>
        <v>3.25</v>
      </c>
      <c r="CU99" s="158">
        <f t="shared" si="21"/>
        <v>14</v>
      </c>
      <c r="CV99" s="107" t="str">
        <f t="shared" si="103"/>
        <v/>
      </c>
      <c r="CW99" s="93" t="str">
        <f t="shared" si="104"/>
        <v/>
      </c>
      <c r="CX99" s="94" t="str">
        <f t="shared" si="105"/>
        <v/>
      </c>
      <c r="CY99" s="94" t="str">
        <f t="shared" si="106"/>
        <v/>
      </c>
      <c r="CZ99" s="94" t="str">
        <f t="shared" si="107"/>
        <v/>
      </c>
      <c r="DA99" s="94" t="str">
        <f t="shared" si="108"/>
        <v/>
      </c>
      <c r="DB99" s="94" t="str">
        <f t="shared" si="109"/>
        <v/>
      </c>
      <c r="DC99" s="108" t="str">
        <f t="shared" si="110"/>
        <v/>
      </c>
      <c r="DD99" s="108" t="str">
        <f t="shared" si="111"/>
        <v/>
      </c>
      <c r="DE99" s="108" t="str">
        <f t="shared" si="112"/>
        <v/>
      </c>
      <c r="DF99" s="108" t="str">
        <f t="shared" si="113"/>
        <v/>
      </c>
      <c r="DG99" s="94" t="str">
        <f t="shared" si="114"/>
        <v/>
      </c>
      <c r="DH99" s="94" t="str">
        <f t="shared" si="115"/>
        <v/>
      </c>
      <c r="DI99" s="94" t="str">
        <f t="shared" si="116"/>
        <v/>
      </c>
      <c r="DJ99" s="94" t="str">
        <f t="shared" si="117"/>
        <v/>
      </c>
      <c r="DK99" s="94" t="str">
        <f t="shared" si="118"/>
        <v/>
      </c>
      <c r="DL99" s="93" t="str">
        <f t="shared" si="119"/>
        <v/>
      </c>
      <c r="DM99" s="109" t="str">
        <f t="shared" si="120"/>
        <v/>
      </c>
      <c r="DN99" s="107" t="str">
        <f t="shared" si="139"/>
        <v/>
      </c>
      <c r="DO99" s="93" t="str">
        <f t="shared" si="138"/>
        <v/>
      </c>
      <c r="DP99" s="94">
        <f t="shared" si="138"/>
        <v>0</v>
      </c>
      <c r="DQ99" s="94">
        <f t="shared" si="138"/>
        <v>0</v>
      </c>
      <c r="DR99" s="94">
        <f t="shared" si="138"/>
        <v>1</v>
      </c>
      <c r="DS99" s="94">
        <f t="shared" si="138"/>
        <v>2</v>
      </c>
      <c r="DT99" s="94">
        <f t="shared" si="138"/>
        <v>2</v>
      </c>
      <c r="DU99" s="108">
        <f t="shared" si="138"/>
        <v>2</v>
      </c>
      <c r="DV99" s="108">
        <f t="shared" si="138"/>
        <v>3</v>
      </c>
      <c r="DW99" s="108">
        <f t="shared" si="138"/>
        <v>3</v>
      </c>
      <c r="DX99" s="108">
        <f t="shared" si="138"/>
        <v>4</v>
      </c>
      <c r="DY99" s="94">
        <f t="shared" si="138"/>
        <v>4</v>
      </c>
      <c r="DZ99" s="94">
        <f t="shared" si="138"/>
        <v>5</v>
      </c>
      <c r="EA99" s="94">
        <f t="shared" si="138"/>
        <v>6</v>
      </c>
      <c r="EB99" s="94">
        <f t="shared" si="138"/>
        <v>7</v>
      </c>
      <c r="EC99" s="94">
        <f t="shared" si="138"/>
        <v>10</v>
      </c>
      <c r="ED99" s="93" t="str">
        <f t="shared" si="138"/>
        <v/>
      </c>
      <c r="EE99" s="109" t="str">
        <f t="shared" si="138"/>
        <v/>
      </c>
      <c r="EF99" s="209"/>
      <c r="EG99" s="210"/>
      <c r="EH99" s="209"/>
      <c r="EI99" s="209"/>
      <c r="EJ99" s="209"/>
      <c r="EK99" s="209"/>
      <c r="EL99" s="209"/>
      <c r="EM99" s="209"/>
      <c r="EN99" s="208"/>
      <c r="EO99" s="208"/>
    </row>
    <row r="100" spans="1:145" s="211" customFormat="1" ht="15.75" customHeight="1">
      <c r="A100" s="159" t="s">
        <v>119</v>
      </c>
      <c r="B100" s="212" t="str">
        <f t="shared" si="137"/>
        <v>BO</v>
      </c>
      <c r="C100" s="353"/>
      <c r="D100" s="354"/>
      <c r="E100" s="354"/>
      <c r="F100" s="354"/>
      <c r="G100" s="354"/>
      <c r="H100" s="354"/>
      <c r="I100" s="354"/>
      <c r="J100" s="354"/>
      <c r="K100" s="354"/>
      <c r="L100" s="354"/>
      <c r="M100" s="354"/>
      <c r="N100" s="354"/>
      <c r="O100" s="354"/>
      <c r="P100" s="354"/>
      <c r="Q100" s="354"/>
      <c r="R100" s="354"/>
      <c r="S100" s="354"/>
      <c r="T100" s="355"/>
      <c r="U100" s="223"/>
      <c r="V100" s="224"/>
      <c r="W100" s="224"/>
      <c r="X100" s="224"/>
      <c r="Y100" s="224"/>
      <c r="Z100" s="224"/>
      <c r="AA100" s="224"/>
      <c r="AB100" s="224"/>
      <c r="AC100" s="224"/>
      <c r="AD100" s="224"/>
      <c r="AE100" s="224"/>
      <c r="AF100" s="224"/>
      <c r="AG100" s="224"/>
      <c r="AH100" s="224"/>
      <c r="AI100" s="367"/>
      <c r="AJ100" s="224"/>
      <c r="AK100" s="224"/>
      <c r="AL100" s="225"/>
      <c r="AM100" s="223"/>
      <c r="AN100" s="224"/>
      <c r="AO100" s="224"/>
      <c r="AP100" s="224"/>
      <c r="AQ100" s="224"/>
      <c r="AR100" s="224"/>
      <c r="AS100" s="224"/>
      <c r="AT100" s="224"/>
      <c r="AU100" s="224"/>
      <c r="AV100" s="224"/>
      <c r="AW100" s="224"/>
      <c r="AX100" s="224"/>
      <c r="AY100" s="224"/>
      <c r="AZ100" s="224"/>
      <c r="BA100" s="224"/>
      <c r="BB100" s="224"/>
      <c r="BC100" s="224"/>
      <c r="BD100" s="225"/>
      <c r="BE100" s="223"/>
      <c r="BF100" s="224"/>
      <c r="BG100" s="224"/>
      <c r="BH100" s="224"/>
      <c r="BI100" s="224"/>
      <c r="BJ100" s="224"/>
      <c r="BK100" s="224"/>
      <c r="BL100" s="224"/>
      <c r="BM100" s="224"/>
      <c r="BN100" s="224"/>
      <c r="BO100" s="224"/>
      <c r="BP100" s="224"/>
      <c r="BQ100" s="224"/>
      <c r="BR100" s="224"/>
      <c r="BS100" s="224"/>
      <c r="BT100" s="224"/>
      <c r="BU100" s="224"/>
      <c r="BV100" s="225"/>
      <c r="BW100" s="232">
        <v>0</v>
      </c>
      <c r="BX100" s="233">
        <v>2</v>
      </c>
      <c r="BY100" s="233">
        <v>0</v>
      </c>
      <c r="BZ100" s="233">
        <v>0</v>
      </c>
      <c r="CA100" s="233">
        <v>0</v>
      </c>
      <c r="CB100" s="233">
        <v>2</v>
      </c>
      <c r="CC100" s="233">
        <v>0</v>
      </c>
      <c r="CD100" s="233">
        <v>0</v>
      </c>
      <c r="CE100" s="233">
        <v>0</v>
      </c>
      <c r="CF100" s="233">
        <v>1</v>
      </c>
      <c r="CG100" s="233">
        <v>0</v>
      </c>
      <c r="CH100" s="233">
        <v>0</v>
      </c>
      <c r="CI100" s="233"/>
      <c r="CJ100" s="233">
        <v>1</v>
      </c>
      <c r="CK100" s="233"/>
      <c r="CL100" s="233"/>
      <c r="CM100" s="233">
        <v>0</v>
      </c>
      <c r="CN100" s="234"/>
      <c r="CO100" s="348"/>
      <c r="CP100" s="232">
        <v>0</v>
      </c>
      <c r="CQ100" s="233">
        <v>0</v>
      </c>
      <c r="CR100" s="234">
        <v>0</v>
      </c>
      <c r="CS100" s="335">
        <f>IF(CP94=0,"",100*CP100/CP94)</f>
        <v>0</v>
      </c>
      <c r="CT100" s="144">
        <f t="shared" si="20"/>
        <v>0.33333333333333331</v>
      </c>
      <c r="CU100" s="158">
        <f t="shared" si="21"/>
        <v>14</v>
      </c>
      <c r="CV100" s="107" t="str">
        <f t="shared" si="103"/>
        <v/>
      </c>
      <c r="CW100" s="93" t="str">
        <f t="shared" si="104"/>
        <v/>
      </c>
      <c r="CX100" s="94" t="str">
        <f t="shared" si="105"/>
        <v/>
      </c>
      <c r="CY100" s="94" t="str">
        <f t="shared" si="106"/>
        <v/>
      </c>
      <c r="CZ100" s="94" t="str">
        <f t="shared" si="107"/>
        <v/>
      </c>
      <c r="DA100" s="94" t="str">
        <f t="shared" si="108"/>
        <v/>
      </c>
      <c r="DB100" s="94" t="str">
        <f t="shared" si="109"/>
        <v/>
      </c>
      <c r="DC100" s="108" t="str">
        <f t="shared" si="110"/>
        <v/>
      </c>
      <c r="DD100" s="108" t="str">
        <f t="shared" si="111"/>
        <v/>
      </c>
      <c r="DE100" s="108" t="str">
        <f t="shared" si="112"/>
        <v/>
      </c>
      <c r="DF100" s="108" t="str">
        <f t="shared" si="113"/>
        <v/>
      </c>
      <c r="DG100" s="94" t="str">
        <f t="shared" si="114"/>
        <v/>
      </c>
      <c r="DH100" s="94" t="str">
        <f t="shared" si="115"/>
        <v/>
      </c>
      <c r="DI100" s="94" t="str">
        <f t="shared" si="116"/>
        <v/>
      </c>
      <c r="DJ100" s="94" t="str">
        <f t="shared" si="117"/>
        <v/>
      </c>
      <c r="DK100" s="94" t="str">
        <f t="shared" si="118"/>
        <v/>
      </c>
      <c r="DL100" s="93" t="str">
        <f t="shared" si="119"/>
        <v/>
      </c>
      <c r="DM100" s="109" t="str">
        <f t="shared" si="120"/>
        <v/>
      </c>
      <c r="DN100" s="107" t="str">
        <f t="shared" si="139"/>
        <v/>
      </c>
      <c r="DO100" s="93" t="str">
        <f t="shared" si="138"/>
        <v/>
      </c>
      <c r="DP100" s="94">
        <f t="shared" si="138"/>
        <v>0</v>
      </c>
      <c r="DQ100" s="94">
        <f t="shared" si="138"/>
        <v>0</v>
      </c>
      <c r="DR100" s="94">
        <f t="shared" si="138"/>
        <v>0</v>
      </c>
      <c r="DS100" s="94">
        <f t="shared" si="138"/>
        <v>0</v>
      </c>
      <c r="DT100" s="94">
        <f t="shared" si="138"/>
        <v>0</v>
      </c>
      <c r="DU100" s="108">
        <f t="shared" si="138"/>
        <v>0</v>
      </c>
      <c r="DV100" s="108">
        <f t="shared" si="138"/>
        <v>0</v>
      </c>
      <c r="DW100" s="108">
        <f t="shared" si="138"/>
        <v>0</v>
      </c>
      <c r="DX100" s="108">
        <f t="shared" si="138"/>
        <v>0</v>
      </c>
      <c r="DY100" s="94">
        <f t="shared" si="138"/>
        <v>0</v>
      </c>
      <c r="DZ100" s="94">
        <f t="shared" si="138"/>
        <v>1</v>
      </c>
      <c r="EA100" s="94">
        <f t="shared" si="138"/>
        <v>1</v>
      </c>
      <c r="EB100" s="94">
        <f t="shared" si="138"/>
        <v>2</v>
      </c>
      <c r="EC100" s="94">
        <f t="shared" si="138"/>
        <v>2</v>
      </c>
      <c r="ED100" s="93" t="str">
        <f t="shared" si="138"/>
        <v/>
      </c>
      <c r="EE100" s="109" t="str">
        <f t="shared" si="138"/>
        <v/>
      </c>
      <c r="EF100" s="209"/>
      <c r="EG100" s="210"/>
      <c r="EH100" s="209"/>
      <c r="EI100" s="209"/>
      <c r="EJ100" s="209"/>
      <c r="EK100" s="209"/>
      <c r="EL100" s="209"/>
      <c r="EM100" s="209"/>
      <c r="EN100" s="208"/>
      <c r="EO100" s="208"/>
    </row>
    <row r="101" spans="1:145" s="211" customFormat="1" ht="15.75" customHeight="1">
      <c r="A101" s="115" t="s">
        <v>120</v>
      </c>
      <c r="B101" s="212" t="str">
        <f t="shared" si="137"/>
        <v>BO</v>
      </c>
      <c r="C101" s="356"/>
      <c r="D101" s="357"/>
      <c r="E101" s="357"/>
      <c r="F101" s="357"/>
      <c r="G101" s="357"/>
      <c r="H101" s="357"/>
      <c r="I101" s="357"/>
      <c r="J101" s="357"/>
      <c r="K101" s="357"/>
      <c r="L101" s="357"/>
      <c r="M101" s="357"/>
      <c r="N101" s="357"/>
      <c r="O101" s="357"/>
      <c r="P101" s="357"/>
      <c r="Q101" s="357"/>
      <c r="R101" s="357"/>
      <c r="S101" s="357"/>
      <c r="T101" s="358"/>
      <c r="U101" s="239"/>
      <c r="V101" s="240"/>
      <c r="W101" s="240"/>
      <c r="X101" s="240"/>
      <c r="Y101" s="240"/>
      <c r="Z101" s="240"/>
      <c r="AA101" s="240"/>
      <c r="AB101" s="240"/>
      <c r="AC101" s="240"/>
      <c r="AD101" s="240"/>
      <c r="AE101" s="240"/>
      <c r="AF101" s="240"/>
      <c r="AG101" s="240"/>
      <c r="AH101" s="240"/>
      <c r="AI101" s="241"/>
      <c r="AJ101" s="240"/>
      <c r="AK101" s="240"/>
      <c r="AL101" s="242"/>
      <c r="AM101" s="239"/>
      <c r="AN101" s="240"/>
      <c r="AO101" s="240"/>
      <c r="AP101" s="240"/>
      <c r="AQ101" s="240"/>
      <c r="AR101" s="240"/>
      <c r="AS101" s="240"/>
      <c r="AT101" s="240"/>
      <c r="AU101" s="240"/>
      <c r="AV101" s="240"/>
      <c r="AW101" s="240"/>
      <c r="AX101" s="240"/>
      <c r="AY101" s="240"/>
      <c r="AZ101" s="240"/>
      <c r="BA101" s="240"/>
      <c r="BB101" s="240"/>
      <c r="BC101" s="240"/>
      <c r="BD101" s="242"/>
      <c r="BE101" s="239"/>
      <c r="BF101" s="240"/>
      <c r="BG101" s="240"/>
      <c r="BH101" s="240"/>
      <c r="BI101" s="240"/>
      <c r="BJ101" s="240"/>
      <c r="BK101" s="240"/>
      <c r="BL101" s="240"/>
      <c r="BM101" s="240"/>
      <c r="BN101" s="240"/>
      <c r="BO101" s="240"/>
      <c r="BP101" s="240"/>
      <c r="BQ101" s="240"/>
      <c r="BR101" s="240"/>
      <c r="BS101" s="240"/>
      <c r="BT101" s="240"/>
      <c r="BU101" s="240"/>
      <c r="BV101" s="242"/>
      <c r="BW101" s="340">
        <f t="shared" ref="BW101:CN101" si="140">IF(BW94="","",SUM(BW94,BW96,-BW97,-BW98,-BW99,BW100))</f>
        <v>12</v>
      </c>
      <c r="BX101" s="341">
        <f t="shared" si="140"/>
        <v>23</v>
      </c>
      <c r="BY101" s="341">
        <f t="shared" si="140"/>
        <v>17</v>
      </c>
      <c r="BZ101" s="341">
        <f t="shared" si="140"/>
        <v>23</v>
      </c>
      <c r="CA101" s="341">
        <f t="shared" si="140"/>
        <v>31</v>
      </c>
      <c r="CB101" s="341">
        <f t="shared" si="140"/>
        <v>15</v>
      </c>
      <c r="CC101" s="341">
        <f t="shared" si="140"/>
        <v>9</v>
      </c>
      <c r="CD101" s="341">
        <f t="shared" si="140"/>
        <v>22</v>
      </c>
      <c r="CE101" s="341">
        <f t="shared" si="140"/>
        <v>27</v>
      </c>
      <c r="CF101" s="341">
        <f t="shared" si="140"/>
        <v>21</v>
      </c>
      <c r="CG101" s="341">
        <f t="shared" si="140"/>
        <v>32</v>
      </c>
      <c r="CH101" s="341">
        <f t="shared" si="140"/>
        <v>24</v>
      </c>
      <c r="CI101" s="341" t="str">
        <f t="shared" si="140"/>
        <v/>
      </c>
      <c r="CJ101" s="341">
        <f t="shared" si="140"/>
        <v>101</v>
      </c>
      <c r="CK101" s="341" t="str">
        <f t="shared" si="140"/>
        <v/>
      </c>
      <c r="CL101" s="341" t="str">
        <f t="shared" si="140"/>
        <v/>
      </c>
      <c r="CM101" s="341">
        <f t="shared" si="140"/>
        <v>19</v>
      </c>
      <c r="CN101" s="341" t="str">
        <f t="shared" si="140"/>
        <v/>
      </c>
      <c r="CO101" s="359"/>
      <c r="CP101" s="322">
        <f>IF(CP94="","",CP94+SUM(CP96,CP100)-SUM(CP97:CP99))</f>
        <v>19</v>
      </c>
      <c r="CQ101" s="360">
        <f>IF(CQ94="","",CQ94+SUM(CQ96,CQ100)-SUM(CQ97:CQ99))</f>
        <v>5</v>
      </c>
      <c r="CR101" s="361">
        <f>IF(CR94="","",CR94+SUM(CR96,CR100)-SUM(CR97:CR99))</f>
        <v>32</v>
      </c>
      <c r="CS101" s="362">
        <f>IF(CP94=0,"",100*CP101/CP94)</f>
        <v>105.55555555555556</v>
      </c>
      <c r="CT101" s="144">
        <f t="shared" si="20"/>
        <v>22.166666666666668</v>
      </c>
      <c r="CU101" s="158">
        <f t="shared" si="21"/>
        <v>14</v>
      </c>
      <c r="CV101" s="107" t="str">
        <f t="shared" si="103"/>
        <v/>
      </c>
      <c r="CW101" s="93" t="str">
        <f t="shared" si="104"/>
        <v/>
      </c>
      <c r="CX101" s="94" t="str">
        <f t="shared" si="105"/>
        <v/>
      </c>
      <c r="CY101" s="94" t="str">
        <f t="shared" si="106"/>
        <v/>
      </c>
      <c r="CZ101" s="94" t="str">
        <f t="shared" si="107"/>
        <v/>
      </c>
      <c r="DA101" s="94" t="str">
        <f t="shared" si="108"/>
        <v/>
      </c>
      <c r="DB101" s="94" t="str">
        <f t="shared" si="109"/>
        <v/>
      </c>
      <c r="DC101" s="108" t="str">
        <f t="shared" si="110"/>
        <v/>
      </c>
      <c r="DD101" s="108" t="str">
        <f t="shared" si="111"/>
        <v/>
      </c>
      <c r="DE101" s="108" t="str">
        <f t="shared" si="112"/>
        <v/>
      </c>
      <c r="DF101" s="108" t="str">
        <f t="shared" si="113"/>
        <v/>
      </c>
      <c r="DG101" s="94" t="str">
        <f t="shared" si="114"/>
        <v/>
      </c>
      <c r="DH101" s="94" t="str">
        <f t="shared" si="115"/>
        <v/>
      </c>
      <c r="DI101" s="94" t="str">
        <f t="shared" si="116"/>
        <v/>
      </c>
      <c r="DJ101" s="94" t="str">
        <f t="shared" si="117"/>
        <v/>
      </c>
      <c r="DK101" s="94" t="str">
        <f t="shared" si="118"/>
        <v/>
      </c>
      <c r="DL101" s="93" t="str">
        <f t="shared" si="119"/>
        <v/>
      </c>
      <c r="DM101" s="109" t="str">
        <f t="shared" si="120"/>
        <v/>
      </c>
      <c r="DN101" s="107" t="str">
        <f t="shared" si="139"/>
        <v/>
      </c>
      <c r="DO101" s="93" t="str">
        <f t="shared" si="138"/>
        <v/>
      </c>
      <c r="DP101" s="94">
        <f t="shared" si="138"/>
        <v>9</v>
      </c>
      <c r="DQ101" s="94">
        <f t="shared" si="138"/>
        <v>12</v>
      </c>
      <c r="DR101" s="94">
        <f t="shared" si="138"/>
        <v>15</v>
      </c>
      <c r="DS101" s="94">
        <f t="shared" si="138"/>
        <v>17</v>
      </c>
      <c r="DT101" s="94">
        <f t="shared" si="138"/>
        <v>19</v>
      </c>
      <c r="DU101" s="108">
        <f t="shared" si="138"/>
        <v>21</v>
      </c>
      <c r="DV101" s="108">
        <f t="shared" si="138"/>
        <v>22</v>
      </c>
      <c r="DW101" s="108">
        <f t="shared" si="138"/>
        <v>23</v>
      </c>
      <c r="DX101" s="108">
        <f t="shared" si="138"/>
        <v>23</v>
      </c>
      <c r="DY101" s="94">
        <f t="shared" si="138"/>
        <v>24</v>
      </c>
      <c r="DZ101" s="94">
        <f t="shared" si="138"/>
        <v>27</v>
      </c>
      <c r="EA101" s="94">
        <f t="shared" si="138"/>
        <v>31</v>
      </c>
      <c r="EB101" s="94">
        <f t="shared" si="138"/>
        <v>32</v>
      </c>
      <c r="EC101" s="94">
        <f t="shared" si="138"/>
        <v>101</v>
      </c>
      <c r="ED101" s="93" t="str">
        <f t="shared" si="138"/>
        <v/>
      </c>
      <c r="EE101" s="109" t="str">
        <f t="shared" si="138"/>
        <v/>
      </c>
      <c r="EF101" s="209"/>
      <c r="EG101" s="210"/>
      <c r="EH101" s="209"/>
      <c r="EI101" s="209"/>
      <c r="EJ101" s="209"/>
      <c r="EK101" s="209"/>
      <c r="EL101" s="209"/>
      <c r="EM101" s="209"/>
      <c r="EN101" s="208"/>
      <c r="EO101" s="208"/>
    </row>
    <row r="102" spans="1:145" s="211" customFormat="1" ht="15.75" customHeight="1">
      <c r="A102" s="147" t="s">
        <v>124</v>
      </c>
      <c r="B102" s="194" t="str">
        <f t="shared" ref="B102:B109" si="141">$B$9</f>
        <v>VP</v>
      </c>
      <c r="C102" s="325">
        <v>0</v>
      </c>
      <c r="D102" s="326">
        <v>0</v>
      </c>
      <c r="E102" s="326">
        <v>0</v>
      </c>
      <c r="F102" s="326">
        <v>0</v>
      </c>
      <c r="G102" s="326">
        <v>0</v>
      </c>
      <c r="H102" s="326">
        <v>2</v>
      </c>
      <c r="I102" s="326">
        <v>0</v>
      </c>
      <c r="J102" s="326">
        <v>0</v>
      </c>
      <c r="K102" s="326">
        <v>0</v>
      </c>
      <c r="L102" s="326">
        <v>0</v>
      </c>
      <c r="M102" s="326">
        <v>0</v>
      </c>
      <c r="N102" s="326">
        <v>0</v>
      </c>
      <c r="O102" s="326">
        <v>0</v>
      </c>
      <c r="P102" s="326">
        <v>0</v>
      </c>
      <c r="Q102" s="326">
        <v>0</v>
      </c>
      <c r="R102" s="326">
        <v>0</v>
      </c>
      <c r="S102" s="326">
        <v>0</v>
      </c>
      <c r="T102" s="327">
        <v>0</v>
      </c>
      <c r="U102" s="252">
        <v>3</v>
      </c>
      <c r="V102" s="253">
        <v>0</v>
      </c>
      <c r="W102" s="253">
        <v>0</v>
      </c>
      <c r="X102" s="253">
        <v>0</v>
      </c>
      <c r="Y102" s="253">
        <v>0</v>
      </c>
      <c r="Z102" s="253">
        <v>0</v>
      </c>
      <c r="AA102" s="253">
        <v>5</v>
      </c>
      <c r="AB102" s="253">
        <v>0</v>
      </c>
      <c r="AC102" s="253">
        <v>0</v>
      </c>
      <c r="AD102" s="253">
        <v>2</v>
      </c>
      <c r="AE102" s="253">
        <v>0</v>
      </c>
      <c r="AF102" s="253"/>
      <c r="AG102" s="253">
        <v>12</v>
      </c>
      <c r="AH102" s="253">
        <v>0</v>
      </c>
      <c r="AI102" s="294">
        <v>0</v>
      </c>
      <c r="AJ102" s="253">
        <v>2</v>
      </c>
      <c r="AK102" s="253">
        <v>0</v>
      </c>
      <c r="AL102" s="255">
        <v>10</v>
      </c>
      <c r="AM102" s="201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2"/>
      <c r="BB102" s="202"/>
      <c r="BC102" s="202"/>
      <c r="BD102" s="203"/>
      <c r="BE102" s="201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2"/>
      <c r="BS102" s="202"/>
      <c r="BT102" s="202"/>
      <c r="BU102" s="202"/>
      <c r="BV102" s="203"/>
      <c r="BW102" s="201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2"/>
      <c r="CJ102" s="202"/>
      <c r="CK102" s="202"/>
      <c r="CL102" s="202"/>
      <c r="CM102" s="202"/>
      <c r="CN102" s="203"/>
      <c r="CO102" s="347"/>
      <c r="CP102" s="252">
        <v>1</v>
      </c>
      <c r="CQ102" s="253">
        <v>0</v>
      </c>
      <c r="CR102" s="255">
        <v>2</v>
      </c>
      <c r="CS102" s="301" t="s">
        <v>113</v>
      </c>
      <c r="CT102" s="144">
        <f t="shared" si="20"/>
        <v>0.72727272727272729</v>
      </c>
      <c r="CU102" s="158">
        <f t="shared" si="21"/>
        <v>35</v>
      </c>
      <c r="CV102" s="107">
        <f t="shared" si="103"/>
        <v>0</v>
      </c>
      <c r="CW102" s="93">
        <f t="shared" si="104"/>
        <v>0</v>
      </c>
      <c r="CX102" s="94">
        <f t="shared" si="105"/>
        <v>0</v>
      </c>
      <c r="CY102" s="94">
        <f t="shared" si="106"/>
        <v>0</v>
      </c>
      <c r="CZ102" s="94">
        <f t="shared" si="107"/>
        <v>0</v>
      </c>
      <c r="DA102" s="94">
        <f t="shared" si="108"/>
        <v>0</v>
      </c>
      <c r="DB102" s="94">
        <f t="shared" si="109"/>
        <v>0</v>
      </c>
      <c r="DC102" s="108">
        <f t="shared" si="110"/>
        <v>0</v>
      </c>
      <c r="DD102" s="108">
        <f t="shared" si="111"/>
        <v>0</v>
      </c>
      <c r="DE102" s="108">
        <f t="shared" si="112"/>
        <v>0</v>
      </c>
      <c r="DF102" s="108">
        <f t="shared" si="113"/>
        <v>0</v>
      </c>
      <c r="DG102" s="94">
        <f t="shared" si="114"/>
        <v>0</v>
      </c>
      <c r="DH102" s="94">
        <f t="shared" si="115"/>
        <v>0</v>
      </c>
      <c r="DI102" s="94">
        <f t="shared" si="116"/>
        <v>0</v>
      </c>
      <c r="DJ102" s="94">
        <f t="shared" si="117"/>
        <v>0</v>
      </c>
      <c r="DK102" s="94">
        <f t="shared" si="118"/>
        <v>0</v>
      </c>
      <c r="DL102" s="93">
        <f t="shared" si="119"/>
        <v>0</v>
      </c>
      <c r="DM102" s="109">
        <f t="shared" si="120"/>
        <v>2</v>
      </c>
      <c r="DN102" s="107" t="str">
        <f t="shared" ref="DN102:DW109" si="142">IF(OR(-FLOOR(((18-COUNT($U102:$AL102))/2),1)+DN$5&lt;1,-FLOOR(((18-COUNT($U102:$AL102))/2),1)+DN$5&gt;COUNT($U102:$AL102)),"",LARGE($U102:$AL102,-FLOOR(((18-COUNT($U102:$AL102))/2),1)+DN$5))</f>
        <v/>
      </c>
      <c r="DO102" s="93">
        <f t="shared" si="142"/>
        <v>0</v>
      </c>
      <c r="DP102" s="94">
        <f t="shared" si="142"/>
        <v>0</v>
      </c>
      <c r="DQ102" s="94">
        <f t="shared" si="142"/>
        <v>0</v>
      </c>
      <c r="DR102" s="94">
        <f t="shared" si="142"/>
        <v>0</v>
      </c>
      <c r="DS102" s="94">
        <f t="shared" si="142"/>
        <v>0</v>
      </c>
      <c r="DT102" s="94">
        <f t="shared" si="142"/>
        <v>0</v>
      </c>
      <c r="DU102" s="108">
        <f t="shared" si="142"/>
        <v>0</v>
      </c>
      <c r="DV102" s="108">
        <f t="shared" si="142"/>
        <v>0</v>
      </c>
      <c r="DW102" s="108">
        <f t="shared" si="142"/>
        <v>0</v>
      </c>
      <c r="DX102" s="108">
        <f t="shared" ref="DX102:EE109" si="143">IF(OR(-FLOOR(((18-COUNT($U102:$AL102))/2),1)+DX$5&lt;1,-FLOOR(((18-COUNT($U102:$AL102))/2),1)+DX$5&gt;COUNT($U102:$AL102)),"",LARGE($U102:$AL102,-FLOOR(((18-COUNT($U102:$AL102))/2),1)+DX$5))</f>
        <v>0</v>
      </c>
      <c r="DY102" s="94">
        <f t="shared" si="143"/>
        <v>0</v>
      </c>
      <c r="DZ102" s="94">
        <f t="shared" si="143"/>
        <v>2</v>
      </c>
      <c r="EA102" s="94">
        <f t="shared" si="143"/>
        <v>2</v>
      </c>
      <c r="EB102" s="94">
        <f t="shared" si="143"/>
        <v>3</v>
      </c>
      <c r="EC102" s="94">
        <f t="shared" si="143"/>
        <v>5</v>
      </c>
      <c r="ED102" s="93">
        <f t="shared" si="143"/>
        <v>10</v>
      </c>
      <c r="EE102" s="109">
        <f t="shared" si="143"/>
        <v>12</v>
      </c>
      <c r="EF102" s="209"/>
      <c r="EG102" s="210"/>
      <c r="EH102" s="209"/>
      <c r="EI102" s="209"/>
      <c r="EJ102" s="209"/>
      <c r="EK102" s="209"/>
      <c r="EL102" s="209"/>
      <c r="EM102" s="209"/>
      <c r="EN102" s="208"/>
      <c r="EO102" s="208"/>
    </row>
    <row r="103" spans="1:145" s="211" customFormat="1" ht="15.75" customHeight="1">
      <c r="A103" s="159" t="s">
        <v>114</v>
      </c>
      <c r="B103" s="212" t="str">
        <f t="shared" si="141"/>
        <v>VP</v>
      </c>
      <c r="C103" s="337">
        <v>0</v>
      </c>
      <c r="D103" s="338">
        <v>0</v>
      </c>
      <c r="E103" s="338">
        <v>0</v>
      </c>
      <c r="F103" s="338">
        <v>0</v>
      </c>
      <c r="G103" s="338">
        <v>0</v>
      </c>
      <c r="H103" s="338">
        <v>1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9">
        <v>0</v>
      </c>
      <c r="U103" s="232">
        <v>2</v>
      </c>
      <c r="V103" s="233">
        <v>0</v>
      </c>
      <c r="W103" s="233">
        <v>0</v>
      </c>
      <c r="X103" s="233">
        <v>0</v>
      </c>
      <c r="Y103" s="233">
        <v>0</v>
      </c>
      <c r="Z103" s="233">
        <v>0</v>
      </c>
      <c r="AA103" s="233">
        <v>4</v>
      </c>
      <c r="AB103" s="233">
        <v>0</v>
      </c>
      <c r="AC103" s="233">
        <v>0</v>
      </c>
      <c r="AD103" s="233">
        <v>2</v>
      </c>
      <c r="AE103" s="233">
        <v>0</v>
      </c>
      <c r="AF103" s="233"/>
      <c r="AG103" s="233">
        <v>8</v>
      </c>
      <c r="AH103" s="233">
        <v>0</v>
      </c>
      <c r="AI103" s="306">
        <v>0</v>
      </c>
      <c r="AJ103" s="233">
        <v>2</v>
      </c>
      <c r="AK103" s="233">
        <v>0</v>
      </c>
      <c r="AL103" s="234">
        <v>4</v>
      </c>
      <c r="AM103" s="223"/>
      <c r="AN103" s="224"/>
      <c r="AO103" s="224"/>
      <c r="AP103" s="224"/>
      <c r="AQ103" s="224"/>
      <c r="AR103" s="224"/>
      <c r="AS103" s="224"/>
      <c r="AT103" s="224"/>
      <c r="AU103" s="224"/>
      <c r="AV103" s="224"/>
      <c r="AW103" s="224"/>
      <c r="AX103" s="224"/>
      <c r="AY103" s="224"/>
      <c r="AZ103" s="224"/>
      <c r="BA103" s="224"/>
      <c r="BB103" s="224"/>
      <c r="BC103" s="224"/>
      <c r="BD103" s="225"/>
      <c r="BE103" s="223"/>
      <c r="BF103" s="224"/>
      <c r="BG103" s="224"/>
      <c r="BH103" s="224"/>
      <c r="BI103" s="224"/>
      <c r="BJ103" s="224"/>
      <c r="BK103" s="224"/>
      <c r="BL103" s="224"/>
      <c r="BM103" s="224"/>
      <c r="BN103" s="224"/>
      <c r="BO103" s="224"/>
      <c r="BP103" s="224"/>
      <c r="BQ103" s="224"/>
      <c r="BR103" s="224"/>
      <c r="BS103" s="224"/>
      <c r="BT103" s="224"/>
      <c r="BU103" s="224"/>
      <c r="BV103" s="225"/>
      <c r="BW103" s="223"/>
      <c r="BX103" s="224"/>
      <c r="BY103" s="224"/>
      <c r="BZ103" s="224"/>
      <c r="CA103" s="224"/>
      <c r="CB103" s="224"/>
      <c r="CC103" s="224"/>
      <c r="CD103" s="224"/>
      <c r="CE103" s="224"/>
      <c r="CF103" s="224"/>
      <c r="CG103" s="224"/>
      <c r="CH103" s="224"/>
      <c r="CI103" s="224"/>
      <c r="CJ103" s="224"/>
      <c r="CK103" s="224"/>
      <c r="CL103" s="224"/>
      <c r="CM103" s="224"/>
      <c r="CN103" s="225"/>
      <c r="CO103" s="348"/>
      <c r="CP103" s="232">
        <v>1</v>
      </c>
      <c r="CQ103" s="233">
        <v>0</v>
      </c>
      <c r="CR103" s="234">
        <v>1</v>
      </c>
      <c r="CS103" s="334">
        <f>IF(CP102=0,"",100*CP103/CP102)</f>
        <v>100</v>
      </c>
      <c r="CT103" s="144">
        <f t="shared" si="20"/>
        <v>0.45454545454545453</v>
      </c>
      <c r="CU103" s="158">
        <f t="shared" si="21"/>
        <v>35</v>
      </c>
      <c r="CV103" s="107">
        <f t="shared" si="103"/>
        <v>0</v>
      </c>
      <c r="CW103" s="93">
        <f t="shared" si="104"/>
        <v>0</v>
      </c>
      <c r="CX103" s="94">
        <f t="shared" si="105"/>
        <v>0</v>
      </c>
      <c r="CY103" s="94">
        <f t="shared" si="106"/>
        <v>0</v>
      </c>
      <c r="CZ103" s="94">
        <f t="shared" si="107"/>
        <v>0</v>
      </c>
      <c r="DA103" s="94">
        <f t="shared" si="108"/>
        <v>0</v>
      </c>
      <c r="DB103" s="94">
        <f t="shared" si="109"/>
        <v>0</v>
      </c>
      <c r="DC103" s="108">
        <f t="shared" si="110"/>
        <v>0</v>
      </c>
      <c r="DD103" s="108">
        <f t="shared" si="111"/>
        <v>0</v>
      </c>
      <c r="DE103" s="108">
        <f t="shared" si="112"/>
        <v>0</v>
      </c>
      <c r="DF103" s="108">
        <f t="shared" si="113"/>
        <v>0</v>
      </c>
      <c r="DG103" s="94">
        <f t="shared" si="114"/>
        <v>0</v>
      </c>
      <c r="DH103" s="94">
        <f t="shared" si="115"/>
        <v>0</v>
      </c>
      <c r="DI103" s="94">
        <f t="shared" si="116"/>
        <v>0</v>
      </c>
      <c r="DJ103" s="94">
        <f t="shared" si="117"/>
        <v>0</v>
      </c>
      <c r="DK103" s="94">
        <f t="shared" si="118"/>
        <v>0</v>
      </c>
      <c r="DL103" s="93">
        <f t="shared" si="119"/>
        <v>0</v>
      </c>
      <c r="DM103" s="109">
        <f t="shared" si="120"/>
        <v>1</v>
      </c>
      <c r="DN103" s="107" t="str">
        <f t="shared" si="142"/>
        <v/>
      </c>
      <c r="DO103" s="93">
        <f t="shared" si="142"/>
        <v>0</v>
      </c>
      <c r="DP103" s="94">
        <f t="shared" si="142"/>
        <v>0</v>
      </c>
      <c r="DQ103" s="94">
        <f t="shared" si="142"/>
        <v>0</v>
      </c>
      <c r="DR103" s="94">
        <f t="shared" si="142"/>
        <v>0</v>
      </c>
      <c r="DS103" s="94">
        <f t="shared" si="142"/>
        <v>0</v>
      </c>
      <c r="DT103" s="94">
        <f t="shared" si="142"/>
        <v>0</v>
      </c>
      <c r="DU103" s="108">
        <f t="shared" si="142"/>
        <v>0</v>
      </c>
      <c r="DV103" s="108">
        <f t="shared" si="142"/>
        <v>0</v>
      </c>
      <c r="DW103" s="108">
        <f t="shared" si="142"/>
        <v>0</v>
      </c>
      <c r="DX103" s="108">
        <f t="shared" si="143"/>
        <v>0</v>
      </c>
      <c r="DY103" s="94">
        <f t="shared" si="143"/>
        <v>0</v>
      </c>
      <c r="DZ103" s="94">
        <f t="shared" si="143"/>
        <v>2</v>
      </c>
      <c r="EA103" s="94">
        <f t="shared" si="143"/>
        <v>2</v>
      </c>
      <c r="EB103" s="94">
        <f t="shared" si="143"/>
        <v>2</v>
      </c>
      <c r="EC103" s="94">
        <f t="shared" si="143"/>
        <v>4</v>
      </c>
      <c r="ED103" s="93">
        <f t="shared" si="143"/>
        <v>4</v>
      </c>
      <c r="EE103" s="109">
        <f t="shared" si="143"/>
        <v>8</v>
      </c>
      <c r="EF103" s="209"/>
      <c r="EG103" s="210"/>
      <c r="EH103" s="209"/>
      <c r="EI103" s="209"/>
      <c r="EJ103" s="209"/>
      <c r="EK103" s="209"/>
      <c r="EL103" s="209"/>
      <c r="EM103" s="209"/>
      <c r="EN103" s="208"/>
      <c r="EO103" s="208"/>
    </row>
    <row r="104" spans="1:145" s="211" customFormat="1" ht="15.75" customHeight="1">
      <c r="A104" s="159" t="s">
        <v>115</v>
      </c>
      <c r="B104" s="212" t="str">
        <f t="shared" si="141"/>
        <v>VP</v>
      </c>
      <c r="C104" s="349"/>
      <c r="D104" s="350"/>
      <c r="E104" s="350"/>
      <c r="F104" s="350"/>
      <c r="G104" s="350"/>
      <c r="H104" s="350"/>
      <c r="I104" s="350"/>
      <c r="J104" s="350"/>
      <c r="K104" s="350"/>
      <c r="L104" s="350"/>
      <c r="M104" s="350"/>
      <c r="N104" s="350"/>
      <c r="O104" s="350"/>
      <c r="P104" s="350"/>
      <c r="Q104" s="350"/>
      <c r="R104" s="350"/>
      <c r="S104" s="350"/>
      <c r="T104" s="351"/>
      <c r="U104" s="232">
        <v>4</v>
      </c>
      <c r="V104" s="233">
        <v>0</v>
      </c>
      <c r="W104" s="233">
        <v>0</v>
      </c>
      <c r="X104" s="233">
        <v>0</v>
      </c>
      <c r="Y104" s="233">
        <v>0</v>
      </c>
      <c r="Z104" s="233">
        <v>0</v>
      </c>
      <c r="AA104" s="233">
        <v>3</v>
      </c>
      <c r="AB104" s="233">
        <v>0</v>
      </c>
      <c r="AC104" s="233">
        <v>0</v>
      </c>
      <c r="AD104" s="233">
        <v>2</v>
      </c>
      <c r="AE104" s="233">
        <v>0</v>
      </c>
      <c r="AF104" s="233"/>
      <c r="AG104" s="233">
        <v>4</v>
      </c>
      <c r="AH104" s="233">
        <v>0</v>
      </c>
      <c r="AI104" s="306">
        <v>0</v>
      </c>
      <c r="AJ104" s="233">
        <v>0</v>
      </c>
      <c r="AK104" s="233">
        <v>0</v>
      </c>
      <c r="AL104" s="234">
        <v>4</v>
      </c>
      <c r="AM104" s="223"/>
      <c r="AN104" s="224"/>
      <c r="AO104" s="224"/>
      <c r="AP104" s="224"/>
      <c r="AQ104" s="224"/>
      <c r="AR104" s="224"/>
      <c r="AS104" s="224"/>
      <c r="AT104" s="224"/>
      <c r="AU104" s="224"/>
      <c r="AV104" s="224"/>
      <c r="AW104" s="224"/>
      <c r="AX104" s="224"/>
      <c r="AY104" s="224"/>
      <c r="AZ104" s="224"/>
      <c r="BA104" s="224"/>
      <c r="BB104" s="224"/>
      <c r="BC104" s="224"/>
      <c r="BD104" s="225"/>
      <c r="BE104" s="223"/>
      <c r="BF104" s="224"/>
      <c r="BG104" s="224"/>
      <c r="BH104" s="224"/>
      <c r="BI104" s="224"/>
      <c r="BJ104" s="224"/>
      <c r="BK104" s="224"/>
      <c r="BL104" s="224"/>
      <c r="BM104" s="224"/>
      <c r="BN104" s="224"/>
      <c r="BO104" s="224"/>
      <c r="BP104" s="224"/>
      <c r="BQ104" s="224"/>
      <c r="BR104" s="224"/>
      <c r="BS104" s="224"/>
      <c r="BT104" s="224"/>
      <c r="BU104" s="224"/>
      <c r="BV104" s="225"/>
      <c r="BW104" s="223"/>
      <c r="BX104" s="224"/>
      <c r="BY104" s="224"/>
      <c r="BZ104" s="224"/>
      <c r="CA104" s="224"/>
      <c r="CB104" s="224"/>
      <c r="CC104" s="224"/>
      <c r="CD104" s="224"/>
      <c r="CE104" s="224"/>
      <c r="CF104" s="224"/>
      <c r="CG104" s="224"/>
      <c r="CH104" s="224"/>
      <c r="CI104" s="224"/>
      <c r="CJ104" s="224"/>
      <c r="CK104" s="224"/>
      <c r="CL104" s="224"/>
      <c r="CM104" s="224"/>
      <c r="CN104" s="225"/>
      <c r="CO104" s="348"/>
      <c r="CP104" s="232">
        <v>1</v>
      </c>
      <c r="CQ104" s="233">
        <v>0</v>
      </c>
      <c r="CR104" s="234">
        <v>1.5</v>
      </c>
      <c r="CS104" s="352">
        <f>IF(CP102=0,"",100*CP104/CP102)</f>
        <v>100</v>
      </c>
      <c r="CT104" s="144">
        <f t="shared" si="20"/>
        <v>0.8666666666666667</v>
      </c>
      <c r="CU104" s="158">
        <f t="shared" si="21"/>
        <v>17</v>
      </c>
      <c r="CV104" s="107" t="str">
        <f t="shared" si="103"/>
        <v/>
      </c>
      <c r="CW104" s="93" t="str">
        <f t="shared" si="104"/>
        <v/>
      </c>
      <c r="CX104" s="94" t="str">
        <f t="shared" si="105"/>
        <v/>
      </c>
      <c r="CY104" s="94" t="str">
        <f t="shared" si="106"/>
        <v/>
      </c>
      <c r="CZ104" s="94" t="str">
        <f t="shared" si="107"/>
        <v/>
      </c>
      <c r="DA104" s="94" t="str">
        <f t="shared" si="108"/>
        <v/>
      </c>
      <c r="DB104" s="94" t="str">
        <f t="shared" si="109"/>
        <v/>
      </c>
      <c r="DC104" s="108" t="str">
        <f t="shared" si="110"/>
        <v/>
      </c>
      <c r="DD104" s="108" t="str">
        <f t="shared" si="111"/>
        <v/>
      </c>
      <c r="DE104" s="108" t="str">
        <f t="shared" si="112"/>
        <v/>
      </c>
      <c r="DF104" s="108" t="str">
        <f t="shared" si="113"/>
        <v/>
      </c>
      <c r="DG104" s="94" t="str">
        <f t="shared" si="114"/>
        <v/>
      </c>
      <c r="DH104" s="94" t="str">
        <f t="shared" si="115"/>
        <v/>
      </c>
      <c r="DI104" s="94" t="str">
        <f t="shared" si="116"/>
        <v/>
      </c>
      <c r="DJ104" s="94" t="str">
        <f t="shared" si="117"/>
        <v/>
      </c>
      <c r="DK104" s="94" t="str">
        <f t="shared" si="118"/>
        <v/>
      </c>
      <c r="DL104" s="93" t="str">
        <f t="shared" si="119"/>
        <v/>
      </c>
      <c r="DM104" s="109" t="str">
        <f t="shared" si="120"/>
        <v/>
      </c>
      <c r="DN104" s="107" t="str">
        <f t="shared" si="142"/>
        <v/>
      </c>
      <c r="DO104" s="93">
        <f t="shared" si="142"/>
        <v>0</v>
      </c>
      <c r="DP104" s="94">
        <f t="shared" si="142"/>
        <v>0</v>
      </c>
      <c r="DQ104" s="94">
        <f t="shared" si="142"/>
        <v>0</v>
      </c>
      <c r="DR104" s="94">
        <f t="shared" si="142"/>
        <v>0</v>
      </c>
      <c r="DS104" s="94">
        <f t="shared" si="142"/>
        <v>0</v>
      </c>
      <c r="DT104" s="94">
        <f t="shared" si="142"/>
        <v>0</v>
      </c>
      <c r="DU104" s="108">
        <f t="shared" si="142"/>
        <v>0</v>
      </c>
      <c r="DV104" s="108">
        <f t="shared" si="142"/>
        <v>0</v>
      </c>
      <c r="DW104" s="108">
        <f t="shared" si="142"/>
        <v>0</v>
      </c>
      <c r="DX104" s="108">
        <f t="shared" si="143"/>
        <v>0</v>
      </c>
      <c r="DY104" s="94">
        <f t="shared" si="143"/>
        <v>0</v>
      </c>
      <c r="DZ104" s="94">
        <f t="shared" si="143"/>
        <v>0</v>
      </c>
      <c r="EA104" s="94">
        <f t="shared" si="143"/>
        <v>2</v>
      </c>
      <c r="EB104" s="94">
        <f t="shared" si="143"/>
        <v>3</v>
      </c>
      <c r="EC104" s="94">
        <f t="shared" si="143"/>
        <v>4</v>
      </c>
      <c r="ED104" s="93">
        <f t="shared" si="143"/>
        <v>4</v>
      </c>
      <c r="EE104" s="109">
        <f t="shared" si="143"/>
        <v>4</v>
      </c>
      <c r="EF104" s="209"/>
      <c r="EG104" s="210"/>
      <c r="EH104" s="209"/>
      <c r="EI104" s="209"/>
      <c r="EJ104" s="209"/>
      <c r="EK104" s="209"/>
      <c r="EL104" s="209"/>
      <c r="EM104" s="209"/>
      <c r="EN104" s="208"/>
      <c r="EO104" s="208"/>
    </row>
    <row r="105" spans="1:145" s="211" customFormat="1" ht="15.75" customHeight="1">
      <c r="A105" s="159" t="s">
        <v>116</v>
      </c>
      <c r="B105" s="212" t="str">
        <f t="shared" si="141"/>
        <v>VP</v>
      </c>
      <c r="C105" s="353"/>
      <c r="D105" s="354"/>
      <c r="E105" s="354"/>
      <c r="F105" s="354"/>
      <c r="G105" s="354"/>
      <c r="H105" s="354"/>
      <c r="I105" s="354"/>
      <c r="J105" s="354"/>
      <c r="K105" s="354"/>
      <c r="L105" s="354"/>
      <c r="M105" s="354"/>
      <c r="N105" s="354"/>
      <c r="O105" s="354"/>
      <c r="P105" s="354"/>
      <c r="Q105" s="354"/>
      <c r="R105" s="354"/>
      <c r="S105" s="354"/>
      <c r="T105" s="355"/>
      <c r="U105" s="232">
        <v>1</v>
      </c>
      <c r="V105" s="233">
        <v>0</v>
      </c>
      <c r="W105" s="233">
        <v>0</v>
      </c>
      <c r="X105" s="233">
        <v>0</v>
      </c>
      <c r="Y105" s="233">
        <v>0</v>
      </c>
      <c r="Z105" s="233">
        <v>0</v>
      </c>
      <c r="AA105" s="233">
        <v>0</v>
      </c>
      <c r="AB105" s="233">
        <v>0</v>
      </c>
      <c r="AC105" s="233">
        <v>0</v>
      </c>
      <c r="AD105" s="233">
        <v>1</v>
      </c>
      <c r="AE105" s="233">
        <v>0</v>
      </c>
      <c r="AF105" s="233"/>
      <c r="AG105" s="233">
        <v>10</v>
      </c>
      <c r="AH105" s="233">
        <v>0</v>
      </c>
      <c r="AI105" s="306">
        <v>0</v>
      </c>
      <c r="AJ105" s="233">
        <v>0</v>
      </c>
      <c r="AK105" s="233">
        <v>0</v>
      </c>
      <c r="AL105" s="234">
        <v>0</v>
      </c>
      <c r="AM105" s="228"/>
      <c r="AN105" s="229"/>
      <c r="AO105" s="229"/>
      <c r="AP105" s="229"/>
      <c r="AQ105" s="229"/>
      <c r="AR105" s="229"/>
      <c r="AS105" s="229"/>
      <c r="AT105" s="229"/>
      <c r="AU105" s="229"/>
      <c r="AV105" s="229"/>
      <c r="AW105" s="229"/>
      <c r="AX105" s="229"/>
      <c r="AY105" s="229"/>
      <c r="AZ105" s="229"/>
      <c r="BA105" s="229"/>
      <c r="BB105" s="229"/>
      <c r="BC105" s="229"/>
      <c r="BD105" s="231"/>
      <c r="BE105" s="223"/>
      <c r="BF105" s="224"/>
      <c r="BG105" s="224"/>
      <c r="BH105" s="224"/>
      <c r="BI105" s="224"/>
      <c r="BJ105" s="224"/>
      <c r="BK105" s="224"/>
      <c r="BL105" s="224"/>
      <c r="BM105" s="224"/>
      <c r="BN105" s="224"/>
      <c r="BO105" s="224"/>
      <c r="BP105" s="224"/>
      <c r="BQ105" s="224"/>
      <c r="BR105" s="224"/>
      <c r="BS105" s="224"/>
      <c r="BT105" s="224"/>
      <c r="BU105" s="224"/>
      <c r="BV105" s="225"/>
      <c r="BW105" s="223"/>
      <c r="BX105" s="224"/>
      <c r="BY105" s="224"/>
      <c r="BZ105" s="224"/>
      <c r="CA105" s="224"/>
      <c r="CB105" s="224"/>
      <c r="CC105" s="224"/>
      <c r="CD105" s="224"/>
      <c r="CE105" s="224"/>
      <c r="CF105" s="224"/>
      <c r="CG105" s="224"/>
      <c r="CH105" s="224"/>
      <c r="CI105" s="224"/>
      <c r="CJ105" s="224"/>
      <c r="CK105" s="224"/>
      <c r="CL105" s="224"/>
      <c r="CM105" s="224"/>
      <c r="CN105" s="225"/>
      <c r="CO105" s="348"/>
      <c r="CP105" s="232">
        <v>0</v>
      </c>
      <c r="CQ105" s="233">
        <v>0</v>
      </c>
      <c r="CR105" s="234">
        <v>1</v>
      </c>
      <c r="CS105" s="335">
        <f>IF(CP102=0,"",100*CP105/CP102)</f>
        <v>0</v>
      </c>
      <c r="CT105" s="144">
        <f t="shared" si="20"/>
        <v>0.13333333333333333</v>
      </c>
      <c r="CU105" s="158">
        <f t="shared" si="21"/>
        <v>17</v>
      </c>
      <c r="CV105" s="107" t="str">
        <f t="shared" si="103"/>
        <v/>
      </c>
      <c r="CW105" s="93" t="str">
        <f t="shared" si="104"/>
        <v/>
      </c>
      <c r="CX105" s="94" t="str">
        <f t="shared" si="105"/>
        <v/>
      </c>
      <c r="CY105" s="94" t="str">
        <f t="shared" si="106"/>
        <v/>
      </c>
      <c r="CZ105" s="94" t="str">
        <f t="shared" si="107"/>
        <v/>
      </c>
      <c r="DA105" s="94" t="str">
        <f t="shared" si="108"/>
        <v/>
      </c>
      <c r="DB105" s="94" t="str">
        <f t="shared" si="109"/>
        <v/>
      </c>
      <c r="DC105" s="108" t="str">
        <f t="shared" si="110"/>
        <v/>
      </c>
      <c r="DD105" s="108" t="str">
        <f t="shared" si="111"/>
        <v/>
      </c>
      <c r="DE105" s="108" t="str">
        <f t="shared" si="112"/>
        <v/>
      </c>
      <c r="DF105" s="108" t="str">
        <f t="shared" si="113"/>
        <v/>
      </c>
      <c r="DG105" s="94" t="str">
        <f t="shared" si="114"/>
        <v/>
      </c>
      <c r="DH105" s="94" t="str">
        <f t="shared" si="115"/>
        <v/>
      </c>
      <c r="DI105" s="94" t="str">
        <f t="shared" si="116"/>
        <v/>
      </c>
      <c r="DJ105" s="94" t="str">
        <f t="shared" si="117"/>
        <v/>
      </c>
      <c r="DK105" s="94" t="str">
        <f t="shared" si="118"/>
        <v/>
      </c>
      <c r="DL105" s="93" t="str">
        <f t="shared" si="119"/>
        <v/>
      </c>
      <c r="DM105" s="109" t="str">
        <f t="shared" si="120"/>
        <v/>
      </c>
      <c r="DN105" s="107" t="str">
        <f t="shared" si="142"/>
        <v/>
      </c>
      <c r="DO105" s="93">
        <f t="shared" si="142"/>
        <v>0</v>
      </c>
      <c r="DP105" s="94">
        <f t="shared" si="142"/>
        <v>0</v>
      </c>
      <c r="DQ105" s="94">
        <f t="shared" si="142"/>
        <v>0</v>
      </c>
      <c r="DR105" s="94">
        <f t="shared" si="142"/>
        <v>0</v>
      </c>
      <c r="DS105" s="94">
        <f t="shared" si="142"/>
        <v>0</v>
      </c>
      <c r="DT105" s="94">
        <f t="shared" si="142"/>
        <v>0</v>
      </c>
      <c r="DU105" s="108">
        <f t="shared" si="142"/>
        <v>0</v>
      </c>
      <c r="DV105" s="108">
        <f t="shared" si="142"/>
        <v>0</v>
      </c>
      <c r="DW105" s="108">
        <f t="shared" si="142"/>
        <v>0</v>
      </c>
      <c r="DX105" s="108">
        <f t="shared" si="143"/>
        <v>0</v>
      </c>
      <c r="DY105" s="94">
        <f t="shared" si="143"/>
        <v>0</v>
      </c>
      <c r="DZ105" s="94">
        <f t="shared" si="143"/>
        <v>0</v>
      </c>
      <c r="EA105" s="94">
        <f t="shared" si="143"/>
        <v>0</v>
      </c>
      <c r="EB105" s="94">
        <f t="shared" si="143"/>
        <v>0</v>
      </c>
      <c r="EC105" s="94">
        <f t="shared" si="143"/>
        <v>1</v>
      </c>
      <c r="ED105" s="93">
        <f t="shared" si="143"/>
        <v>1</v>
      </c>
      <c r="EE105" s="109">
        <f t="shared" si="143"/>
        <v>10</v>
      </c>
      <c r="EF105" s="209"/>
      <c r="EG105" s="210"/>
      <c r="EH105" s="209"/>
      <c r="EI105" s="209"/>
      <c r="EJ105" s="209"/>
      <c r="EK105" s="209"/>
      <c r="EL105" s="209"/>
      <c r="EM105" s="209"/>
      <c r="EN105" s="208"/>
      <c r="EO105" s="208"/>
    </row>
    <row r="106" spans="1:145" s="211" customFormat="1" ht="15.75" customHeight="1">
      <c r="A106" s="159" t="s">
        <v>117</v>
      </c>
      <c r="B106" s="212" t="str">
        <f t="shared" si="141"/>
        <v>VP</v>
      </c>
      <c r="C106" s="353"/>
      <c r="D106" s="354"/>
      <c r="E106" s="354"/>
      <c r="F106" s="354"/>
      <c r="G106" s="354"/>
      <c r="H106" s="354"/>
      <c r="I106" s="354"/>
      <c r="J106" s="354"/>
      <c r="K106" s="354"/>
      <c r="L106" s="354"/>
      <c r="M106" s="354"/>
      <c r="N106" s="354"/>
      <c r="O106" s="354"/>
      <c r="P106" s="354"/>
      <c r="Q106" s="354"/>
      <c r="R106" s="354"/>
      <c r="S106" s="354"/>
      <c r="T106" s="355"/>
      <c r="U106" s="232">
        <v>3</v>
      </c>
      <c r="V106" s="233">
        <v>0</v>
      </c>
      <c r="W106" s="233">
        <v>0</v>
      </c>
      <c r="X106" s="233">
        <v>0</v>
      </c>
      <c r="Y106" s="233">
        <v>0</v>
      </c>
      <c r="Z106" s="233">
        <v>0</v>
      </c>
      <c r="AA106" s="233">
        <v>1</v>
      </c>
      <c r="AB106" s="233">
        <v>0</v>
      </c>
      <c r="AC106" s="233">
        <v>0</v>
      </c>
      <c r="AD106" s="233">
        <v>0</v>
      </c>
      <c r="AE106" s="233">
        <v>0</v>
      </c>
      <c r="AF106" s="233"/>
      <c r="AG106" s="233">
        <v>0</v>
      </c>
      <c r="AH106" s="233">
        <v>0</v>
      </c>
      <c r="AI106" s="306">
        <v>0</v>
      </c>
      <c r="AJ106" s="233">
        <v>0</v>
      </c>
      <c r="AK106" s="233">
        <v>0</v>
      </c>
      <c r="AL106" s="234">
        <v>0</v>
      </c>
      <c r="AM106" s="228"/>
      <c r="AN106" s="229"/>
      <c r="AO106" s="229"/>
      <c r="AP106" s="229"/>
      <c r="AQ106" s="229"/>
      <c r="AR106" s="229"/>
      <c r="AS106" s="229"/>
      <c r="AT106" s="229"/>
      <c r="AU106" s="229"/>
      <c r="AV106" s="229"/>
      <c r="AW106" s="229"/>
      <c r="AX106" s="229"/>
      <c r="AY106" s="229"/>
      <c r="AZ106" s="229"/>
      <c r="BA106" s="229"/>
      <c r="BB106" s="229"/>
      <c r="BC106" s="229"/>
      <c r="BD106" s="231"/>
      <c r="BE106" s="228"/>
      <c r="BF106" s="229"/>
      <c r="BG106" s="229"/>
      <c r="BH106" s="229"/>
      <c r="BI106" s="229"/>
      <c r="BJ106" s="229"/>
      <c r="BK106" s="229"/>
      <c r="BL106" s="229"/>
      <c r="BM106" s="229"/>
      <c r="BN106" s="229"/>
      <c r="BO106" s="229"/>
      <c r="BP106" s="229"/>
      <c r="BQ106" s="229"/>
      <c r="BR106" s="229"/>
      <c r="BS106" s="229"/>
      <c r="BT106" s="229"/>
      <c r="BU106" s="229"/>
      <c r="BV106" s="231"/>
      <c r="BW106" s="223"/>
      <c r="BX106" s="224"/>
      <c r="BY106" s="224"/>
      <c r="BZ106" s="224"/>
      <c r="CA106" s="224"/>
      <c r="CB106" s="224"/>
      <c r="CC106" s="224"/>
      <c r="CD106" s="224"/>
      <c r="CE106" s="224"/>
      <c r="CF106" s="224"/>
      <c r="CG106" s="224"/>
      <c r="CH106" s="224"/>
      <c r="CI106" s="224"/>
      <c r="CJ106" s="224"/>
      <c r="CK106" s="224"/>
      <c r="CL106" s="224"/>
      <c r="CM106" s="224"/>
      <c r="CN106" s="225"/>
      <c r="CO106" s="348"/>
      <c r="CP106" s="232">
        <v>0</v>
      </c>
      <c r="CQ106" s="233">
        <v>0</v>
      </c>
      <c r="CR106" s="234">
        <v>0.5</v>
      </c>
      <c r="CS106" s="335">
        <f>IF(CP102=0,"",100*CP106/CP102)</f>
        <v>0</v>
      </c>
      <c r="CT106" s="144">
        <f t="shared" si="20"/>
        <v>6.6666666666666666E-2</v>
      </c>
      <c r="CU106" s="158">
        <f t="shared" si="21"/>
        <v>17</v>
      </c>
      <c r="CV106" s="107" t="str">
        <f t="shared" si="103"/>
        <v/>
      </c>
      <c r="CW106" s="93" t="str">
        <f t="shared" si="104"/>
        <v/>
      </c>
      <c r="CX106" s="94" t="str">
        <f t="shared" si="105"/>
        <v/>
      </c>
      <c r="CY106" s="94" t="str">
        <f t="shared" si="106"/>
        <v/>
      </c>
      <c r="CZ106" s="94" t="str">
        <f t="shared" si="107"/>
        <v/>
      </c>
      <c r="DA106" s="94" t="str">
        <f t="shared" si="108"/>
        <v/>
      </c>
      <c r="DB106" s="94" t="str">
        <f t="shared" si="109"/>
        <v/>
      </c>
      <c r="DC106" s="108" t="str">
        <f t="shared" si="110"/>
        <v/>
      </c>
      <c r="DD106" s="108" t="str">
        <f t="shared" si="111"/>
        <v/>
      </c>
      <c r="DE106" s="108" t="str">
        <f t="shared" si="112"/>
        <v/>
      </c>
      <c r="DF106" s="108" t="str">
        <f t="shared" si="113"/>
        <v/>
      </c>
      <c r="DG106" s="94" t="str">
        <f t="shared" si="114"/>
        <v/>
      </c>
      <c r="DH106" s="94" t="str">
        <f t="shared" si="115"/>
        <v/>
      </c>
      <c r="DI106" s="94" t="str">
        <f t="shared" si="116"/>
        <v/>
      </c>
      <c r="DJ106" s="94" t="str">
        <f t="shared" si="117"/>
        <v/>
      </c>
      <c r="DK106" s="94" t="str">
        <f t="shared" si="118"/>
        <v/>
      </c>
      <c r="DL106" s="93" t="str">
        <f t="shared" si="119"/>
        <v/>
      </c>
      <c r="DM106" s="109" t="str">
        <f t="shared" si="120"/>
        <v/>
      </c>
      <c r="DN106" s="107" t="str">
        <f t="shared" si="142"/>
        <v/>
      </c>
      <c r="DO106" s="93">
        <f t="shared" si="142"/>
        <v>0</v>
      </c>
      <c r="DP106" s="94">
        <f t="shared" si="142"/>
        <v>0</v>
      </c>
      <c r="DQ106" s="94">
        <f t="shared" si="142"/>
        <v>0</v>
      </c>
      <c r="DR106" s="94">
        <f t="shared" si="142"/>
        <v>0</v>
      </c>
      <c r="DS106" s="94">
        <f t="shared" si="142"/>
        <v>0</v>
      </c>
      <c r="DT106" s="94">
        <f t="shared" si="142"/>
        <v>0</v>
      </c>
      <c r="DU106" s="108">
        <f t="shared" si="142"/>
        <v>0</v>
      </c>
      <c r="DV106" s="108">
        <f t="shared" si="142"/>
        <v>0</v>
      </c>
      <c r="DW106" s="108">
        <f t="shared" si="142"/>
        <v>0</v>
      </c>
      <c r="DX106" s="108">
        <f t="shared" si="143"/>
        <v>0</v>
      </c>
      <c r="DY106" s="94">
        <f t="shared" si="143"/>
        <v>0</v>
      </c>
      <c r="DZ106" s="94">
        <f t="shared" si="143"/>
        <v>0</v>
      </c>
      <c r="EA106" s="94">
        <f t="shared" si="143"/>
        <v>0</v>
      </c>
      <c r="EB106" s="94">
        <f t="shared" si="143"/>
        <v>0</v>
      </c>
      <c r="EC106" s="94">
        <f t="shared" si="143"/>
        <v>0</v>
      </c>
      <c r="ED106" s="93">
        <f t="shared" si="143"/>
        <v>1</v>
      </c>
      <c r="EE106" s="109">
        <f t="shared" si="143"/>
        <v>3</v>
      </c>
      <c r="EF106" s="209"/>
      <c r="EG106" s="210"/>
      <c r="EH106" s="209"/>
      <c r="EI106" s="209"/>
      <c r="EJ106" s="209"/>
      <c r="EK106" s="209"/>
      <c r="EL106" s="209"/>
      <c r="EM106" s="209"/>
      <c r="EN106" s="208"/>
      <c r="EO106" s="208"/>
    </row>
    <row r="107" spans="1:145" s="211" customFormat="1" ht="15.75" customHeight="1">
      <c r="A107" s="159" t="s">
        <v>118</v>
      </c>
      <c r="B107" s="212" t="str">
        <f t="shared" si="141"/>
        <v>VP</v>
      </c>
      <c r="C107" s="353"/>
      <c r="D107" s="354"/>
      <c r="E107" s="354"/>
      <c r="F107" s="354"/>
      <c r="G107" s="354"/>
      <c r="H107" s="354"/>
      <c r="I107" s="354"/>
      <c r="J107" s="354"/>
      <c r="K107" s="354"/>
      <c r="L107" s="354"/>
      <c r="M107" s="354"/>
      <c r="N107" s="354"/>
      <c r="O107" s="354"/>
      <c r="P107" s="354"/>
      <c r="Q107" s="354"/>
      <c r="R107" s="354"/>
      <c r="S107" s="354"/>
      <c r="T107" s="355"/>
      <c r="U107" s="232">
        <v>0</v>
      </c>
      <c r="V107" s="233">
        <v>0</v>
      </c>
      <c r="W107" s="233">
        <v>0</v>
      </c>
      <c r="X107" s="233">
        <v>0</v>
      </c>
      <c r="Y107" s="233">
        <v>0</v>
      </c>
      <c r="Z107" s="233">
        <v>0</v>
      </c>
      <c r="AA107" s="233">
        <v>0</v>
      </c>
      <c r="AB107" s="233">
        <v>0</v>
      </c>
      <c r="AC107" s="233">
        <v>0</v>
      </c>
      <c r="AD107" s="233">
        <v>1</v>
      </c>
      <c r="AE107" s="233">
        <v>0</v>
      </c>
      <c r="AF107" s="233"/>
      <c r="AG107" s="233">
        <v>1</v>
      </c>
      <c r="AH107" s="233">
        <v>0</v>
      </c>
      <c r="AI107" s="306">
        <v>0</v>
      </c>
      <c r="AJ107" s="233">
        <v>0</v>
      </c>
      <c r="AK107" s="233">
        <v>0</v>
      </c>
      <c r="AL107" s="234">
        <v>6</v>
      </c>
      <c r="AM107" s="228"/>
      <c r="AN107" s="229"/>
      <c r="AO107" s="229"/>
      <c r="AP107" s="229"/>
      <c r="AQ107" s="229"/>
      <c r="AR107" s="229"/>
      <c r="AS107" s="229"/>
      <c r="AT107" s="229"/>
      <c r="AU107" s="229"/>
      <c r="AV107" s="229"/>
      <c r="AW107" s="229"/>
      <c r="AX107" s="229"/>
      <c r="AY107" s="229"/>
      <c r="AZ107" s="229"/>
      <c r="BA107" s="229"/>
      <c r="BB107" s="229"/>
      <c r="BC107" s="229"/>
      <c r="BD107" s="231"/>
      <c r="BE107" s="228"/>
      <c r="BF107" s="229"/>
      <c r="BG107" s="229"/>
      <c r="BH107" s="229"/>
      <c r="BI107" s="229"/>
      <c r="BJ107" s="229"/>
      <c r="BK107" s="229"/>
      <c r="BL107" s="229"/>
      <c r="BM107" s="229"/>
      <c r="BN107" s="229"/>
      <c r="BO107" s="229"/>
      <c r="BP107" s="229"/>
      <c r="BQ107" s="229"/>
      <c r="BR107" s="229"/>
      <c r="BS107" s="229"/>
      <c r="BT107" s="229"/>
      <c r="BU107" s="229"/>
      <c r="BV107" s="231"/>
      <c r="BW107" s="223"/>
      <c r="BX107" s="224"/>
      <c r="BY107" s="224"/>
      <c r="BZ107" s="224"/>
      <c r="CA107" s="224"/>
      <c r="CB107" s="224"/>
      <c r="CC107" s="224"/>
      <c r="CD107" s="224"/>
      <c r="CE107" s="224"/>
      <c r="CF107" s="224"/>
      <c r="CG107" s="224"/>
      <c r="CH107" s="224"/>
      <c r="CI107" s="224"/>
      <c r="CJ107" s="224"/>
      <c r="CK107" s="224"/>
      <c r="CL107" s="224"/>
      <c r="CM107" s="224"/>
      <c r="CN107" s="225"/>
      <c r="CO107" s="348"/>
      <c r="CP107" s="232">
        <v>0</v>
      </c>
      <c r="CQ107" s="233">
        <v>0</v>
      </c>
      <c r="CR107" s="234">
        <v>0.5</v>
      </c>
      <c r="CS107" s="335">
        <f>IF(CP102=0,"",100*CP107/CP102)</f>
        <v>0</v>
      </c>
      <c r="CT107" s="144">
        <f t="shared" si="20"/>
        <v>0.13333333333333333</v>
      </c>
      <c r="CU107" s="158">
        <f t="shared" si="21"/>
        <v>17</v>
      </c>
      <c r="CV107" s="107" t="str">
        <f t="shared" si="103"/>
        <v/>
      </c>
      <c r="CW107" s="93" t="str">
        <f t="shared" si="104"/>
        <v/>
      </c>
      <c r="CX107" s="94" t="str">
        <f t="shared" si="105"/>
        <v/>
      </c>
      <c r="CY107" s="94" t="str">
        <f t="shared" si="106"/>
        <v/>
      </c>
      <c r="CZ107" s="94" t="str">
        <f t="shared" si="107"/>
        <v/>
      </c>
      <c r="DA107" s="94" t="str">
        <f t="shared" si="108"/>
        <v/>
      </c>
      <c r="DB107" s="94" t="str">
        <f t="shared" si="109"/>
        <v/>
      </c>
      <c r="DC107" s="108" t="str">
        <f t="shared" si="110"/>
        <v/>
      </c>
      <c r="DD107" s="108" t="str">
        <f t="shared" si="111"/>
        <v/>
      </c>
      <c r="DE107" s="108" t="str">
        <f t="shared" si="112"/>
        <v/>
      </c>
      <c r="DF107" s="108" t="str">
        <f t="shared" si="113"/>
        <v/>
      </c>
      <c r="DG107" s="94" t="str">
        <f t="shared" si="114"/>
        <v/>
      </c>
      <c r="DH107" s="94" t="str">
        <f t="shared" si="115"/>
        <v/>
      </c>
      <c r="DI107" s="94" t="str">
        <f t="shared" si="116"/>
        <v/>
      </c>
      <c r="DJ107" s="94" t="str">
        <f t="shared" si="117"/>
        <v/>
      </c>
      <c r="DK107" s="94" t="str">
        <f t="shared" si="118"/>
        <v/>
      </c>
      <c r="DL107" s="93" t="str">
        <f t="shared" si="119"/>
        <v/>
      </c>
      <c r="DM107" s="109" t="str">
        <f t="shared" si="120"/>
        <v/>
      </c>
      <c r="DN107" s="107" t="str">
        <f t="shared" si="142"/>
        <v/>
      </c>
      <c r="DO107" s="93">
        <f t="shared" si="142"/>
        <v>0</v>
      </c>
      <c r="DP107" s="94">
        <f t="shared" si="142"/>
        <v>0</v>
      </c>
      <c r="DQ107" s="94">
        <f t="shared" si="142"/>
        <v>0</v>
      </c>
      <c r="DR107" s="94">
        <f t="shared" si="142"/>
        <v>0</v>
      </c>
      <c r="DS107" s="94">
        <f t="shared" si="142"/>
        <v>0</v>
      </c>
      <c r="DT107" s="94">
        <f t="shared" si="142"/>
        <v>0</v>
      </c>
      <c r="DU107" s="108">
        <f t="shared" si="142"/>
        <v>0</v>
      </c>
      <c r="DV107" s="108">
        <f t="shared" si="142"/>
        <v>0</v>
      </c>
      <c r="DW107" s="108">
        <f t="shared" si="142"/>
        <v>0</v>
      </c>
      <c r="DX107" s="108">
        <f t="shared" si="143"/>
        <v>0</v>
      </c>
      <c r="DY107" s="94">
        <f t="shared" si="143"/>
        <v>0</v>
      </c>
      <c r="DZ107" s="94">
        <f t="shared" si="143"/>
        <v>0</v>
      </c>
      <c r="EA107" s="94">
        <f t="shared" si="143"/>
        <v>0</v>
      </c>
      <c r="EB107" s="94">
        <f t="shared" si="143"/>
        <v>0</v>
      </c>
      <c r="EC107" s="94">
        <f t="shared" si="143"/>
        <v>1</v>
      </c>
      <c r="ED107" s="93">
        <f t="shared" si="143"/>
        <v>1</v>
      </c>
      <c r="EE107" s="109">
        <f t="shared" si="143"/>
        <v>6</v>
      </c>
      <c r="EF107" s="209"/>
      <c r="EG107" s="210"/>
      <c r="EH107" s="209"/>
      <c r="EI107" s="209"/>
      <c r="EJ107" s="209"/>
      <c r="EK107" s="209"/>
      <c r="EL107" s="209"/>
      <c r="EM107" s="209"/>
      <c r="EN107" s="208"/>
      <c r="EO107" s="208"/>
    </row>
    <row r="108" spans="1:145" s="211" customFormat="1" ht="15.75" customHeight="1">
      <c r="A108" s="159" t="s">
        <v>119</v>
      </c>
      <c r="B108" s="212" t="str">
        <f t="shared" si="141"/>
        <v>VP</v>
      </c>
      <c r="C108" s="353"/>
      <c r="D108" s="354"/>
      <c r="E108" s="354"/>
      <c r="F108" s="354"/>
      <c r="G108" s="354"/>
      <c r="H108" s="354"/>
      <c r="I108" s="354"/>
      <c r="J108" s="354"/>
      <c r="K108" s="354"/>
      <c r="L108" s="354"/>
      <c r="M108" s="354"/>
      <c r="N108" s="354"/>
      <c r="O108" s="354"/>
      <c r="P108" s="354"/>
      <c r="Q108" s="354"/>
      <c r="R108" s="354"/>
      <c r="S108" s="354"/>
      <c r="T108" s="355"/>
      <c r="U108" s="232">
        <v>0</v>
      </c>
      <c r="V108" s="233">
        <v>0</v>
      </c>
      <c r="W108" s="233">
        <v>0</v>
      </c>
      <c r="X108" s="233">
        <v>0</v>
      </c>
      <c r="Y108" s="233">
        <v>0</v>
      </c>
      <c r="Z108" s="233">
        <v>0</v>
      </c>
      <c r="AA108" s="233">
        <v>0</v>
      </c>
      <c r="AB108" s="233">
        <v>0</v>
      </c>
      <c r="AC108" s="233">
        <v>0</v>
      </c>
      <c r="AD108" s="233">
        <v>0</v>
      </c>
      <c r="AE108" s="233">
        <v>0</v>
      </c>
      <c r="AF108" s="233"/>
      <c r="AG108" s="233">
        <v>2</v>
      </c>
      <c r="AH108" s="233">
        <v>0</v>
      </c>
      <c r="AI108" s="306">
        <v>0</v>
      </c>
      <c r="AJ108" s="233">
        <v>0</v>
      </c>
      <c r="AK108" s="233">
        <v>0</v>
      </c>
      <c r="AL108" s="234">
        <v>1</v>
      </c>
      <c r="AM108" s="228"/>
      <c r="AN108" s="229"/>
      <c r="AO108" s="229"/>
      <c r="AP108" s="229"/>
      <c r="AQ108" s="229"/>
      <c r="AR108" s="229"/>
      <c r="AS108" s="229"/>
      <c r="AT108" s="229"/>
      <c r="AU108" s="229"/>
      <c r="AV108" s="229"/>
      <c r="AW108" s="229"/>
      <c r="AX108" s="229"/>
      <c r="AY108" s="229"/>
      <c r="AZ108" s="229"/>
      <c r="BA108" s="229"/>
      <c r="BB108" s="229"/>
      <c r="BC108" s="229"/>
      <c r="BD108" s="231"/>
      <c r="BE108" s="228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229"/>
      <c r="BQ108" s="229"/>
      <c r="BR108" s="229"/>
      <c r="BS108" s="229"/>
      <c r="BT108" s="229"/>
      <c r="BU108" s="229"/>
      <c r="BV108" s="231"/>
      <c r="BW108" s="223"/>
      <c r="BX108" s="224"/>
      <c r="BY108" s="224"/>
      <c r="BZ108" s="224"/>
      <c r="CA108" s="224"/>
      <c r="CB108" s="224"/>
      <c r="CC108" s="224"/>
      <c r="CD108" s="224"/>
      <c r="CE108" s="224"/>
      <c r="CF108" s="224"/>
      <c r="CG108" s="224"/>
      <c r="CH108" s="224"/>
      <c r="CI108" s="224"/>
      <c r="CJ108" s="224"/>
      <c r="CK108" s="224"/>
      <c r="CL108" s="224"/>
      <c r="CM108" s="224"/>
      <c r="CN108" s="225"/>
      <c r="CO108" s="348"/>
      <c r="CP108" s="232">
        <v>0</v>
      </c>
      <c r="CQ108" s="233">
        <v>0</v>
      </c>
      <c r="CR108" s="234">
        <v>0.5</v>
      </c>
      <c r="CS108" s="335">
        <f>IF(CP102=0,"",100*CP108/CP102)</f>
        <v>0</v>
      </c>
      <c r="CT108" s="144">
        <f t="shared" si="20"/>
        <v>6.6666666666666666E-2</v>
      </c>
      <c r="CU108" s="158">
        <f t="shared" si="21"/>
        <v>17</v>
      </c>
      <c r="CV108" s="107" t="str">
        <f t="shared" si="103"/>
        <v/>
      </c>
      <c r="CW108" s="93" t="str">
        <f t="shared" si="104"/>
        <v/>
      </c>
      <c r="CX108" s="94" t="str">
        <f t="shared" si="105"/>
        <v/>
      </c>
      <c r="CY108" s="94" t="str">
        <f t="shared" si="106"/>
        <v/>
      </c>
      <c r="CZ108" s="94" t="str">
        <f t="shared" si="107"/>
        <v/>
      </c>
      <c r="DA108" s="94" t="str">
        <f t="shared" si="108"/>
        <v/>
      </c>
      <c r="DB108" s="94" t="str">
        <f t="shared" si="109"/>
        <v/>
      </c>
      <c r="DC108" s="108" t="str">
        <f t="shared" si="110"/>
        <v/>
      </c>
      <c r="DD108" s="108" t="str">
        <f t="shared" si="111"/>
        <v/>
      </c>
      <c r="DE108" s="108" t="str">
        <f t="shared" si="112"/>
        <v/>
      </c>
      <c r="DF108" s="108" t="str">
        <f t="shared" si="113"/>
        <v/>
      </c>
      <c r="DG108" s="94" t="str">
        <f t="shared" si="114"/>
        <v/>
      </c>
      <c r="DH108" s="94" t="str">
        <f t="shared" si="115"/>
        <v/>
      </c>
      <c r="DI108" s="94" t="str">
        <f t="shared" si="116"/>
        <v/>
      </c>
      <c r="DJ108" s="94" t="str">
        <f t="shared" si="117"/>
        <v/>
      </c>
      <c r="DK108" s="94" t="str">
        <f t="shared" si="118"/>
        <v/>
      </c>
      <c r="DL108" s="93" t="str">
        <f t="shared" si="119"/>
        <v/>
      </c>
      <c r="DM108" s="109" t="str">
        <f t="shared" si="120"/>
        <v/>
      </c>
      <c r="DN108" s="107" t="str">
        <f t="shared" si="142"/>
        <v/>
      </c>
      <c r="DO108" s="93">
        <f t="shared" si="142"/>
        <v>0</v>
      </c>
      <c r="DP108" s="94">
        <f t="shared" si="142"/>
        <v>0</v>
      </c>
      <c r="DQ108" s="94">
        <f t="shared" si="142"/>
        <v>0</v>
      </c>
      <c r="DR108" s="94">
        <f t="shared" si="142"/>
        <v>0</v>
      </c>
      <c r="DS108" s="94">
        <f t="shared" si="142"/>
        <v>0</v>
      </c>
      <c r="DT108" s="94">
        <f t="shared" si="142"/>
        <v>0</v>
      </c>
      <c r="DU108" s="108">
        <f t="shared" si="142"/>
        <v>0</v>
      </c>
      <c r="DV108" s="108">
        <f t="shared" si="142"/>
        <v>0</v>
      </c>
      <c r="DW108" s="108">
        <f t="shared" si="142"/>
        <v>0</v>
      </c>
      <c r="DX108" s="108">
        <f t="shared" si="143"/>
        <v>0</v>
      </c>
      <c r="DY108" s="94">
        <f t="shared" si="143"/>
        <v>0</v>
      </c>
      <c r="DZ108" s="94">
        <f t="shared" si="143"/>
        <v>0</v>
      </c>
      <c r="EA108" s="94">
        <f t="shared" si="143"/>
        <v>0</v>
      </c>
      <c r="EB108" s="94">
        <f t="shared" si="143"/>
        <v>0</v>
      </c>
      <c r="EC108" s="94">
        <f t="shared" si="143"/>
        <v>0</v>
      </c>
      <c r="ED108" s="93">
        <f t="shared" si="143"/>
        <v>1</v>
      </c>
      <c r="EE108" s="109">
        <f t="shared" si="143"/>
        <v>2</v>
      </c>
      <c r="EF108" s="209"/>
      <c r="EG108" s="210"/>
      <c r="EH108" s="209"/>
      <c r="EI108" s="209"/>
      <c r="EJ108" s="209"/>
      <c r="EK108" s="209"/>
      <c r="EL108" s="209"/>
      <c r="EM108" s="209"/>
      <c r="EN108" s="208"/>
      <c r="EO108" s="208"/>
    </row>
    <row r="109" spans="1:145" s="211" customFormat="1" ht="15.75" customHeight="1">
      <c r="A109" s="115" t="s">
        <v>120</v>
      </c>
      <c r="B109" s="212" t="str">
        <f t="shared" si="141"/>
        <v>VP</v>
      </c>
      <c r="C109" s="356"/>
      <c r="D109" s="357"/>
      <c r="E109" s="357"/>
      <c r="F109" s="357"/>
      <c r="G109" s="357"/>
      <c r="H109" s="357"/>
      <c r="I109" s="357"/>
      <c r="J109" s="357"/>
      <c r="K109" s="357"/>
      <c r="L109" s="357"/>
      <c r="M109" s="357"/>
      <c r="N109" s="357"/>
      <c r="O109" s="357"/>
      <c r="P109" s="357"/>
      <c r="Q109" s="357"/>
      <c r="R109" s="357"/>
      <c r="S109" s="357"/>
      <c r="T109" s="358"/>
      <c r="U109" s="340">
        <f>IF(U102="","",SUM(U102,U104,-U105,-U106,-U107,U108))</f>
        <v>3</v>
      </c>
      <c r="V109" s="341">
        <f>IF(V102="","",SUM(V102,V104,-V105,-V106,-V107,V108))</f>
        <v>0</v>
      </c>
      <c r="W109" s="341">
        <v>0</v>
      </c>
      <c r="X109" s="341">
        <v>0</v>
      </c>
      <c r="Y109" s="341">
        <f t="shared" ref="Y109:AD109" si="144">IF(Y102="","",SUM(Y102,Y104,-Y105,-Y106,-Y107,Y108))</f>
        <v>0</v>
      </c>
      <c r="Z109" s="341">
        <f t="shared" si="144"/>
        <v>0</v>
      </c>
      <c r="AA109" s="341">
        <f t="shared" si="144"/>
        <v>7</v>
      </c>
      <c r="AB109" s="341">
        <f t="shared" si="144"/>
        <v>0</v>
      </c>
      <c r="AC109" s="341">
        <f t="shared" si="144"/>
        <v>0</v>
      </c>
      <c r="AD109" s="341">
        <f t="shared" si="144"/>
        <v>2</v>
      </c>
      <c r="AE109" s="341">
        <v>0</v>
      </c>
      <c r="AF109" s="341"/>
      <c r="AG109" s="341">
        <v>7</v>
      </c>
      <c r="AH109" s="341">
        <f>IF(AH102="","",SUM(AH102,AH104,-AH105,-AH106,-AH107,AH108))</f>
        <v>0</v>
      </c>
      <c r="AI109" s="341">
        <f>IF(AI102="","",SUM(AI102,AI104,-AI105,-AI106,-AI107,AI108))</f>
        <v>0</v>
      </c>
      <c r="AJ109" s="341">
        <f>IF(AJ102="","",SUM(AJ102,AJ104,-AJ105,-AJ106,-AJ107,AJ108))</f>
        <v>2</v>
      </c>
      <c r="AK109" s="341">
        <f>IF(AK102="","",SUM(AK102,AK104,-AK105,-AK106,-AK107,AK108))</f>
        <v>0</v>
      </c>
      <c r="AL109" s="341">
        <f>IF(AL102="","",SUM(AL102,AL104,-AL105,-AL106,-AL107,AL108))</f>
        <v>9</v>
      </c>
      <c r="AM109" s="239"/>
      <c r="AN109" s="240"/>
      <c r="AO109" s="240"/>
      <c r="AP109" s="240"/>
      <c r="AQ109" s="240"/>
      <c r="AR109" s="240"/>
      <c r="AS109" s="240"/>
      <c r="AT109" s="240"/>
      <c r="AU109" s="240"/>
      <c r="AV109" s="240"/>
      <c r="AW109" s="240"/>
      <c r="AX109" s="240"/>
      <c r="AY109" s="240"/>
      <c r="AZ109" s="240"/>
      <c r="BA109" s="240"/>
      <c r="BB109" s="240"/>
      <c r="BC109" s="240"/>
      <c r="BD109" s="242"/>
      <c r="BE109" s="239"/>
      <c r="BF109" s="240"/>
      <c r="BG109" s="240"/>
      <c r="BH109" s="240"/>
      <c r="BI109" s="240"/>
      <c r="BJ109" s="240"/>
      <c r="BK109" s="240"/>
      <c r="BL109" s="240"/>
      <c r="BM109" s="240"/>
      <c r="BN109" s="240"/>
      <c r="BO109" s="240"/>
      <c r="BP109" s="240"/>
      <c r="BQ109" s="240"/>
      <c r="BR109" s="240"/>
      <c r="BS109" s="240"/>
      <c r="BT109" s="240"/>
      <c r="BU109" s="240"/>
      <c r="BV109" s="242"/>
      <c r="BW109" s="239"/>
      <c r="BX109" s="240"/>
      <c r="BY109" s="240"/>
      <c r="BZ109" s="240"/>
      <c r="CA109" s="240"/>
      <c r="CB109" s="240"/>
      <c r="CC109" s="240"/>
      <c r="CD109" s="240"/>
      <c r="CE109" s="240"/>
      <c r="CF109" s="240"/>
      <c r="CG109" s="240"/>
      <c r="CH109" s="240"/>
      <c r="CI109" s="240"/>
      <c r="CJ109" s="240"/>
      <c r="CK109" s="240"/>
      <c r="CL109" s="240"/>
      <c r="CM109" s="240"/>
      <c r="CN109" s="242"/>
      <c r="CO109" s="359"/>
      <c r="CP109" s="322">
        <f>IF(CP102="","",CP102+SUM(CP104,CP108)-SUM(CP105:CP107))</f>
        <v>2</v>
      </c>
      <c r="CQ109" s="360">
        <f>IF(CQ102="","",CQ102+SUM(CQ104,CQ108)-SUM(CQ105:CQ107))</f>
        <v>0</v>
      </c>
      <c r="CR109" s="361">
        <f>IF(CR102="","",CR102+SUM(CR104,CR108)-SUM(CR105:CR107))</f>
        <v>2</v>
      </c>
      <c r="CS109" s="362">
        <f>IF(CP102=0,"",100*CP109/CP102)</f>
        <v>200</v>
      </c>
      <c r="CT109" s="144">
        <f t="shared" si="20"/>
        <v>1.4</v>
      </c>
      <c r="CU109" s="158">
        <f t="shared" si="21"/>
        <v>17</v>
      </c>
      <c r="CV109" s="107" t="str">
        <f t="shared" si="103"/>
        <v/>
      </c>
      <c r="CW109" s="93" t="str">
        <f t="shared" si="104"/>
        <v/>
      </c>
      <c r="CX109" s="94" t="str">
        <f t="shared" si="105"/>
        <v/>
      </c>
      <c r="CY109" s="94" t="str">
        <f t="shared" si="106"/>
        <v/>
      </c>
      <c r="CZ109" s="94" t="str">
        <f t="shared" si="107"/>
        <v/>
      </c>
      <c r="DA109" s="94" t="str">
        <f t="shared" si="108"/>
        <v/>
      </c>
      <c r="DB109" s="94" t="str">
        <f t="shared" si="109"/>
        <v/>
      </c>
      <c r="DC109" s="108" t="str">
        <f t="shared" si="110"/>
        <v/>
      </c>
      <c r="DD109" s="108" t="str">
        <f t="shared" si="111"/>
        <v/>
      </c>
      <c r="DE109" s="108" t="str">
        <f t="shared" si="112"/>
        <v/>
      </c>
      <c r="DF109" s="108" t="str">
        <f t="shared" si="113"/>
        <v/>
      </c>
      <c r="DG109" s="94" t="str">
        <f t="shared" si="114"/>
        <v/>
      </c>
      <c r="DH109" s="94" t="str">
        <f t="shared" si="115"/>
        <v/>
      </c>
      <c r="DI109" s="94" t="str">
        <f t="shared" si="116"/>
        <v/>
      </c>
      <c r="DJ109" s="94" t="str">
        <f t="shared" si="117"/>
        <v/>
      </c>
      <c r="DK109" s="94" t="str">
        <f t="shared" si="118"/>
        <v/>
      </c>
      <c r="DL109" s="93" t="str">
        <f t="shared" si="119"/>
        <v/>
      </c>
      <c r="DM109" s="109" t="str">
        <f t="shared" si="120"/>
        <v/>
      </c>
      <c r="DN109" s="107" t="str">
        <f t="shared" si="142"/>
        <v/>
      </c>
      <c r="DO109" s="93">
        <f t="shared" si="142"/>
        <v>0</v>
      </c>
      <c r="DP109" s="94">
        <f t="shared" si="142"/>
        <v>0</v>
      </c>
      <c r="DQ109" s="94">
        <f t="shared" si="142"/>
        <v>0</v>
      </c>
      <c r="DR109" s="94">
        <f t="shared" si="142"/>
        <v>0</v>
      </c>
      <c r="DS109" s="94">
        <f t="shared" si="142"/>
        <v>0</v>
      </c>
      <c r="DT109" s="94">
        <f t="shared" si="142"/>
        <v>0</v>
      </c>
      <c r="DU109" s="108">
        <f t="shared" si="142"/>
        <v>0</v>
      </c>
      <c r="DV109" s="108">
        <f t="shared" si="142"/>
        <v>0</v>
      </c>
      <c r="DW109" s="108">
        <f t="shared" si="142"/>
        <v>0</v>
      </c>
      <c r="DX109" s="108">
        <f t="shared" si="143"/>
        <v>0</v>
      </c>
      <c r="DY109" s="94">
        <f t="shared" si="143"/>
        <v>0</v>
      </c>
      <c r="DZ109" s="94">
        <f t="shared" si="143"/>
        <v>2</v>
      </c>
      <c r="EA109" s="94">
        <f t="shared" si="143"/>
        <v>2</v>
      </c>
      <c r="EB109" s="94">
        <f t="shared" si="143"/>
        <v>3</v>
      </c>
      <c r="EC109" s="94">
        <f t="shared" si="143"/>
        <v>7</v>
      </c>
      <c r="ED109" s="93">
        <f t="shared" si="143"/>
        <v>7</v>
      </c>
      <c r="EE109" s="109">
        <f t="shared" si="143"/>
        <v>9</v>
      </c>
      <c r="EF109" s="209"/>
      <c r="EG109" s="210"/>
      <c r="EH109" s="209"/>
      <c r="EI109" s="209"/>
      <c r="EJ109" s="209"/>
      <c r="EK109" s="209"/>
      <c r="EL109" s="209"/>
      <c r="EM109" s="209"/>
      <c r="EN109" s="208"/>
      <c r="EO109" s="208"/>
    </row>
    <row r="110" spans="1:145" s="211" customFormat="1" ht="15.75" customHeight="1">
      <c r="A110" s="147" t="s">
        <v>124</v>
      </c>
      <c r="B110" s="194" t="str">
        <f t="shared" ref="B110:B117" si="145">$B$10</f>
        <v>P</v>
      </c>
      <c r="C110" s="325">
        <v>6</v>
      </c>
      <c r="D110" s="326">
        <v>3</v>
      </c>
      <c r="E110" s="326">
        <v>5</v>
      </c>
      <c r="F110" s="326">
        <v>4</v>
      </c>
      <c r="G110" s="326">
        <v>0</v>
      </c>
      <c r="H110" s="326">
        <v>5</v>
      </c>
      <c r="I110" s="326">
        <v>0</v>
      </c>
      <c r="J110" s="326">
        <v>0</v>
      </c>
      <c r="K110" s="326">
        <v>5</v>
      </c>
      <c r="L110" s="326">
        <v>5</v>
      </c>
      <c r="M110" s="326">
        <v>0</v>
      </c>
      <c r="N110" s="326">
        <v>5</v>
      </c>
      <c r="O110" s="326">
        <v>5</v>
      </c>
      <c r="P110" s="326">
        <v>0</v>
      </c>
      <c r="Q110" s="326">
        <v>7</v>
      </c>
      <c r="R110" s="326">
        <v>0</v>
      </c>
      <c r="S110" s="326">
        <v>0</v>
      </c>
      <c r="T110" s="327">
        <v>0</v>
      </c>
      <c r="U110" s="363"/>
      <c r="V110" s="364"/>
      <c r="W110" s="364"/>
      <c r="X110" s="364"/>
      <c r="Y110" s="364"/>
      <c r="Z110" s="364"/>
      <c r="AA110" s="364"/>
      <c r="AB110" s="364"/>
      <c r="AC110" s="364"/>
      <c r="AD110" s="364"/>
      <c r="AE110" s="364"/>
      <c r="AF110" s="364"/>
      <c r="AG110" s="364"/>
      <c r="AH110" s="364"/>
      <c r="AI110" s="364"/>
      <c r="AJ110" s="364"/>
      <c r="AK110" s="364"/>
      <c r="AL110" s="365"/>
      <c r="AM110" s="1343">
        <v>10</v>
      </c>
      <c r="AN110" s="366">
        <v>5</v>
      </c>
      <c r="AO110" s="366">
        <v>0</v>
      </c>
      <c r="AP110" s="253">
        <v>4</v>
      </c>
      <c r="AQ110" s="253">
        <v>0</v>
      </c>
      <c r="AR110" s="253">
        <v>5</v>
      </c>
      <c r="AS110" s="253">
        <v>0</v>
      </c>
      <c r="AT110" s="253">
        <v>0</v>
      </c>
      <c r="AU110" s="253">
        <v>0</v>
      </c>
      <c r="AV110" s="253">
        <v>0</v>
      </c>
      <c r="AW110" s="253">
        <v>0</v>
      </c>
      <c r="AX110" s="253">
        <v>5</v>
      </c>
      <c r="AY110" s="253">
        <v>10</v>
      </c>
      <c r="AZ110" s="253">
        <v>0</v>
      </c>
      <c r="BA110" s="253">
        <v>10</v>
      </c>
      <c r="BB110" s="253">
        <v>0</v>
      </c>
      <c r="BC110" s="253">
        <v>0</v>
      </c>
      <c r="BD110" s="255">
        <v>15</v>
      </c>
      <c r="BE110" s="201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2"/>
      <c r="BS110" s="202"/>
      <c r="BT110" s="202"/>
      <c r="BU110" s="202"/>
      <c r="BV110" s="203"/>
      <c r="BW110" s="201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2"/>
      <c r="CJ110" s="202"/>
      <c r="CK110" s="202"/>
      <c r="CL110" s="202"/>
      <c r="CM110" s="202"/>
      <c r="CN110" s="203"/>
      <c r="CO110" s="347"/>
      <c r="CP110" s="252">
        <v>3</v>
      </c>
      <c r="CQ110" s="253">
        <v>0</v>
      </c>
      <c r="CR110" s="255">
        <v>6</v>
      </c>
      <c r="CS110" s="301" t="s">
        <v>113</v>
      </c>
      <c r="CT110" s="144">
        <f t="shared" si="20"/>
        <v>2.9117647058823528</v>
      </c>
      <c r="CU110" s="158">
        <f t="shared" si="21"/>
        <v>36</v>
      </c>
      <c r="CV110" s="107">
        <f t="shared" si="103"/>
        <v>0</v>
      </c>
      <c r="CW110" s="93">
        <f t="shared" si="104"/>
        <v>0</v>
      </c>
      <c r="CX110" s="94">
        <f t="shared" si="105"/>
        <v>0</v>
      </c>
      <c r="CY110" s="94">
        <f t="shared" si="106"/>
        <v>0</v>
      </c>
      <c r="CZ110" s="94">
        <f t="shared" si="107"/>
        <v>0</v>
      </c>
      <c r="DA110" s="94">
        <f t="shared" si="108"/>
        <v>0</v>
      </c>
      <c r="DB110" s="94">
        <f t="shared" si="109"/>
        <v>0</v>
      </c>
      <c r="DC110" s="108">
        <f t="shared" si="110"/>
        <v>0</v>
      </c>
      <c r="DD110" s="108">
        <f t="shared" si="111"/>
        <v>3</v>
      </c>
      <c r="DE110" s="108">
        <f t="shared" si="112"/>
        <v>4</v>
      </c>
      <c r="DF110" s="108">
        <f t="shared" si="113"/>
        <v>5</v>
      </c>
      <c r="DG110" s="94">
        <f t="shared" si="114"/>
        <v>5</v>
      </c>
      <c r="DH110" s="94">
        <f t="shared" si="115"/>
        <v>5</v>
      </c>
      <c r="DI110" s="94">
        <f t="shared" si="116"/>
        <v>5</v>
      </c>
      <c r="DJ110" s="94">
        <f t="shared" si="117"/>
        <v>5</v>
      </c>
      <c r="DK110" s="94">
        <f t="shared" si="118"/>
        <v>5</v>
      </c>
      <c r="DL110" s="93">
        <f t="shared" si="119"/>
        <v>6</v>
      </c>
      <c r="DM110" s="109">
        <f t="shared" si="120"/>
        <v>7</v>
      </c>
      <c r="DN110" s="107">
        <f>IF(OR(-FLOOR(((18-COUNT($AM110:$BD110))/2),1)+DN$5&lt;1,-FLOOR(((18-COUNT($AM110:$BD110))/2),1)+DN$5&gt;COUNT($AM110:$BD110)),"",LARGE($AM110:$BD110,-FLOOR(((18-COUNT($AM110:$BD110))/2),1)+DN$5))</f>
        <v>0</v>
      </c>
      <c r="DO110" s="93">
        <f t="shared" ref="DO110:EE117" si="146">IF(OR(-FLOOR(((18-COUNT($AM110:$BD110))/2),1)+DO$5&lt;1,-FLOOR(((18-COUNT($AM110:$BD110))/2),1)+DO$5&gt;COUNT($AM110:$BD110)),"",LARGE($AM110:$BD110,-FLOOR(((18-COUNT($AM110:$BD110))/2),1)+DO$5))</f>
        <v>0</v>
      </c>
      <c r="DP110" s="94">
        <f t="shared" si="146"/>
        <v>0</v>
      </c>
      <c r="DQ110" s="94">
        <f t="shared" si="146"/>
        <v>0</v>
      </c>
      <c r="DR110" s="94">
        <f t="shared" si="146"/>
        <v>0</v>
      </c>
      <c r="DS110" s="94">
        <f t="shared" si="146"/>
        <v>0</v>
      </c>
      <c r="DT110" s="94">
        <f t="shared" si="146"/>
        <v>0</v>
      </c>
      <c r="DU110" s="108">
        <f t="shared" si="146"/>
        <v>0</v>
      </c>
      <c r="DV110" s="108">
        <f t="shared" si="146"/>
        <v>0</v>
      </c>
      <c r="DW110" s="108">
        <f t="shared" si="146"/>
        <v>0</v>
      </c>
      <c r="DX110" s="108">
        <f t="shared" si="146"/>
        <v>4</v>
      </c>
      <c r="DY110" s="94">
        <f t="shared" si="146"/>
        <v>5</v>
      </c>
      <c r="DZ110" s="94">
        <f t="shared" si="146"/>
        <v>5</v>
      </c>
      <c r="EA110" s="94">
        <f t="shared" si="146"/>
        <v>5</v>
      </c>
      <c r="EB110" s="94">
        <f t="shared" si="146"/>
        <v>10</v>
      </c>
      <c r="EC110" s="94">
        <f t="shared" si="146"/>
        <v>10</v>
      </c>
      <c r="ED110" s="93">
        <f t="shared" si="146"/>
        <v>10</v>
      </c>
      <c r="EE110" s="109">
        <f t="shared" si="146"/>
        <v>15</v>
      </c>
      <c r="EF110" s="209"/>
      <c r="EG110" s="210"/>
      <c r="EH110" s="209"/>
      <c r="EI110" s="209"/>
      <c r="EJ110" s="209"/>
      <c r="EK110" s="209"/>
      <c r="EL110" s="209"/>
      <c r="EM110" s="209"/>
      <c r="EN110" s="208"/>
      <c r="EO110" s="208"/>
    </row>
    <row r="111" spans="1:145" s="211" customFormat="1" ht="15.75" customHeight="1">
      <c r="A111" s="159" t="s">
        <v>114</v>
      </c>
      <c r="B111" s="212" t="str">
        <f t="shared" si="145"/>
        <v>P</v>
      </c>
      <c r="C111" s="337">
        <v>3</v>
      </c>
      <c r="D111" s="338">
        <v>2</v>
      </c>
      <c r="E111" s="338">
        <v>3</v>
      </c>
      <c r="F111" s="338">
        <v>3</v>
      </c>
      <c r="G111" s="338">
        <v>0</v>
      </c>
      <c r="H111" s="338">
        <v>2</v>
      </c>
      <c r="I111" s="338">
        <v>0</v>
      </c>
      <c r="J111" s="338">
        <v>0</v>
      </c>
      <c r="K111" s="338">
        <v>3</v>
      </c>
      <c r="L111" s="338">
        <v>3</v>
      </c>
      <c r="M111" s="338">
        <v>0</v>
      </c>
      <c r="N111" s="338">
        <v>3</v>
      </c>
      <c r="O111" s="338">
        <v>3</v>
      </c>
      <c r="P111" s="338">
        <v>0</v>
      </c>
      <c r="Q111" s="338">
        <v>5</v>
      </c>
      <c r="R111" s="338">
        <v>0</v>
      </c>
      <c r="S111" s="338">
        <v>0</v>
      </c>
      <c r="T111" s="339">
        <v>0</v>
      </c>
      <c r="U111" s="228"/>
      <c r="V111" s="229"/>
      <c r="W111" s="229"/>
      <c r="X111" s="229"/>
      <c r="Y111" s="229"/>
      <c r="Z111" s="229"/>
      <c r="AA111" s="229"/>
      <c r="AB111" s="229"/>
      <c r="AC111" s="229"/>
      <c r="AD111" s="229"/>
      <c r="AE111" s="229"/>
      <c r="AF111" s="229"/>
      <c r="AG111" s="229"/>
      <c r="AH111" s="229"/>
      <c r="AI111" s="230"/>
      <c r="AJ111" s="229"/>
      <c r="AK111" s="229"/>
      <c r="AL111" s="231"/>
      <c r="AM111" s="1344">
        <v>9</v>
      </c>
      <c r="AN111" s="217">
        <v>3</v>
      </c>
      <c r="AO111" s="217">
        <v>0</v>
      </c>
      <c r="AP111" s="233">
        <v>3</v>
      </c>
      <c r="AQ111" s="233">
        <v>0</v>
      </c>
      <c r="AR111" s="233">
        <v>2</v>
      </c>
      <c r="AS111" s="233">
        <v>0</v>
      </c>
      <c r="AT111" s="233">
        <v>0</v>
      </c>
      <c r="AU111" s="233">
        <v>0</v>
      </c>
      <c r="AV111" s="233">
        <v>0</v>
      </c>
      <c r="AW111" s="233">
        <v>0</v>
      </c>
      <c r="AX111" s="233">
        <v>2</v>
      </c>
      <c r="AY111" s="233">
        <v>3</v>
      </c>
      <c r="AZ111" s="233">
        <v>0</v>
      </c>
      <c r="BA111" s="233">
        <v>4</v>
      </c>
      <c r="BB111" s="233">
        <v>0</v>
      </c>
      <c r="BC111" s="233">
        <v>0</v>
      </c>
      <c r="BD111" s="234">
        <v>7</v>
      </c>
      <c r="BE111" s="223"/>
      <c r="BF111" s="224"/>
      <c r="BG111" s="224"/>
      <c r="BH111" s="224"/>
      <c r="BI111" s="224"/>
      <c r="BJ111" s="224"/>
      <c r="BK111" s="224"/>
      <c r="BL111" s="224"/>
      <c r="BM111" s="224"/>
      <c r="BN111" s="224"/>
      <c r="BO111" s="224"/>
      <c r="BP111" s="224"/>
      <c r="BQ111" s="224"/>
      <c r="BR111" s="224"/>
      <c r="BS111" s="224"/>
      <c r="BT111" s="224"/>
      <c r="BU111" s="224"/>
      <c r="BV111" s="225"/>
      <c r="BW111" s="223"/>
      <c r="BX111" s="224"/>
      <c r="BY111" s="224"/>
      <c r="BZ111" s="224"/>
      <c r="CA111" s="224"/>
      <c r="CB111" s="224"/>
      <c r="CC111" s="224"/>
      <c r="CD111" s="224"/>
      <c r="CE111" s="224"/>
      <c r="CF111" s="224"/>
      <c r="CG111" s="224"/>
      <c r="CH111" s="224"/>
      <c r="CI111" s="224"/>
      <c r="CJ111" s="224"/>
      <c r="CK111" s="224"/>
      <c r="CL111" s="224"/>
      <c r="CM111" s="224"/>
      <c r="CN111" s="225"/>
      <c r="CO111" s="348"/>
      <c r="CP111" s="232">
        <v>2</v>
      </c>
      <c r="CQ111" s="233">
        <v>0</v>
      </c>
      <c r="CR111" s="234">
        <v>3</v>
      </c>
      <c r="CS111" s="334">
        <f>IF(CP110=0,"",100*CP111/CP110)</f>
        <v>66.666666666666671</v>
      </c>
      <c r="CT111" s="144">
        <f t="shared" si="20"/>
        <v>1.588235294117647</v>
      </c>
      <c r="CU111" s="158">
        <f t="shared" si="21"/>
        <v>36</v>
      </c>
      <c r="CV111" s="107">
        <f t="shared" si="103"/>
        <v>0</v>
      </c>
      <c r="CW111" s="93">
        <f t="shared" si="104"/>
        <v>0</v>
      </c>
      <c r="CX111" s="94">
        <f t="shared" si="105"/>
        <v>0</v>
      </c>
      <c r="CY111" s="94">
        <f t="shared" si="106"/>
        <v>0</v>
      </c>
      <c r="CZ111" s="94">
        <f t="shared" si="107"/>
        <v>0</v>
      </c>
      <c r="DA111" s="94">
        <f t="shared" si="108"/>
        <v>0</v>
      </c>
      <c r="DB111" s="94">
        <f t="shared" si="109"/>
        <v>0</v>
      </c>
      <c r="DC111" s="108">
        <f t="shared" si="110"/>
        <v>0</v>
      </c>
      <c r="DD111" s="108">
        <f t="shared" si="111"/>
        <v>2</v>
      </c>
      <c r="DE111" s="108">
        <f t="shared" si="112"/>
        <v>2</v>
      </c>
      <c r="DF111" s="108">
        <f t="shared" si="113"/>
        <v>3</v>
      </c>
      <c r="DG111" s="94">
        <f t="shared" si="114"/>
        <v>3</v>
      </c>
      <c r="DH111" s="94">
        <f t="shared" si="115"/>
        <v>3</v>
      </c>
      <c r="DI111" s="94">
        <f t="shared" si="116"/>
        <v>3</v>
      </c>
      <c r="DJ111" s="94">
        <f t="shared" si="117"/>
        <v>3</v>
      </c>
      <c r="DK111" s="94">
        <f t="shared" si="118"/>
        <v>3</v>
      </c>
      <c r="DL111" s="93">
        <f t="shared" si="119"/>
        <v>3</v>
      </c>
      <c r="DM111" s="109">
        <f t="shared" si="120"/>
        <v>5</v>
      </c>
      <c r="DN111" s="107">
        <f t="shared" ref="DN111:DN117" si="147">IF(OR(-FLOOR(((18-COUNT($AM111:$BD111))/2),1)+DN$5&lt;1,-FLOOR(((18-COUNT($AM111:$BD111))/2),1)+DN$5&gt;COUNT($AM111:$BD111)),"",LARGE($AM111:$BD111,-FLOOR(((18-COUNT($AM111:$BD111))/2),1)+DN$5))</f>
        <v>0</v>
      </c>
      <c r="DO111" s="93">
        <f t="shared" si="146"/>
        <v>0</v>
      </c>
      <c r="DP111" s="94">
        <f t="shared" si="146"/>
        <v>0</v>
      </c>
      <c r="DQ111" s="94">
        <f t="shared" si="146"/>
        <v>0</v>
      </c>
      <c r="DR111" s="94">
        <f t="shared" si="146"/>
        <v>0</v>
      </c>
      <c r="DS111" s="94">
        <f t="shared" si="146"/>
        <v>0</v>
      </c>
      <c r="DT111" s="94">
        <f t="shared" si="146"/>
        <v>0</v>
      </c>
      <c r="DU111" s="108">
        <f t="shared" si="146"/>
        <v>0</v>
      </c>
      <c r="DV111" s="108">
        <f t="shared" si="146"/>
        <v>0</v>
      </c>
      <c r="DW111" s="108">
        <f t="shared" si="146"/>
        <v>0</v>
      </c>
      <c r="DX111" s="108">
        <f t="shared" si="146"/>
        <v>2</v>
      </c>
      <c r="DY111" s="94">
        <f t="shared" si="146"/>
        <v>2</v>
      </c>
      <c r="DZ111" s="94">
        <f t="shared" si="146"/>
        <v>3</v>
      </c>
      <c r="EA111" s="94">
        <f t="shared" si="146"/>
        <v>3</v>
      </c>
      <c r="EB111" s="94">
        <f t="shared" si="146"/>
        <v>3</v>
      </c>
      <c r="EC111" s="94">
        <f t="shared" si="146"/>
        <v>4</v>
      </c>
      <c r="ED111" s="93">
        <f t="shared" si="146"/>
        <v>7</v>
      </c>
      <c r="EE111" s="109">
        <f t="shared" si="146"/>
        <v>9</v>
      </c>
      <c r="EF111" s="209"/>
      <c r="EG111" s="210"/>
      <c r="EH111" s="209"/>
      <c r="EI111" s="209"/>
      <c r="EJ111" s="209"/>
      <c r="EK111" s="209"/>
      <c r="EL111" s="209"/>
      <c r="EM111" s="209"/>
      <c r="EN111" s="208"/>
      <c r="EO111" s="208"/>
    </row>
    <row r="112" spans="1:145" s="211" customFormat="1" ht="15.75" customHeight="1">
      <c r="A112" s="159" t="s">
        <v>115</v>
      </c>
      <c r="B112" s="212" t="str">
        <f t="shared" si="145"/>
        <v>P</v>
      </c>
      <c r="C112" s="349"/>
      <c r="D112" s="350"/>
      <c r="E112" s="350"/>
      <c r="F112" s="350"/>
      <c r="G112" s="350"/>
      <c r="H112" s="350"/>
      <c r="I112" s="350"/>
      <c r="J112" s="350"/>
      <c r="K112" s="350"/>
      <c r="L112" s="350"/>
      <c r="M112" s="350"/>
      <c r="N112" s="350"/>
      <c r="O112" s="350"/>
      <c r="P112" s="350"/>
      <c r="Q112" s="350"/>
      <c r="R112" s="350"/>
      <c r="S112" s="350"/>
      <c r="T112" s="351"/>
      <c r="U112" s="223"/>
      <c r="V112" s="224"/>
      <c r="W112" s="224"/>
      <c r="X112" s="224"/>
      <c r="Y112" s="224"/>
      <c r="Z112" s="224"/>
      <c r="AA112" s="224"/>
      <c r="AB112" s="224"/>
      <c r="AC112" s="224"/>
      <c r="AD112" s="224"/>
      <c r="AE112" s="224"/>
      <c r="AF112" s="224"/>
      <c r="AG112" s="224"/>
      <c r="AH112" s="224"/>
      <c r="AI112" s="367"/>
      <c r="AJ112" s="224"/>
      <c r="AK112" s="224"/>
      <c r="AL112" s="225"/>
      <c r="AM112" s="1344">
        <v>9</v>
      </c>
      <c r="AN112" s="217">
        <v>2</v>
      </c>
      <c r="AO112" s="217">
        <v>0</v>
      </c>
      <c r="AP112" s="233">
        <v>2</v>
      </c>
      <c r="AQ112" s="233">
        <v>0</v>
      </c>
      <c r="AR112" s="233">
        <v>2</v>
      </c>
      <c r="AS112" s="233">
        <v>0</v>
      </c>
      <c r="AT112" s="233">
        <v>0</v>
      </c>
      <c r="AU112" s="233">
        <v>0</v>
      </c>
      <c r="AV112" s="233">
        <v>0</v>
      </c>
      <c r="AW112" s="233">
        <v>0</v>
      </c>
      <c r="AX112" s="233">
        <v>2</v>
      </c>
      <c r="AY112" s="233">
        <v>5</v>
      </c>
      <c r="AZ112" s="233">
        <v>0</v>
      </c>
      <c r="BA112" s="233">
        <v>4</v>
      </c>
      <c r="BB112" s="233">
        <v>0</v>
      </c>
      <c r="BC112" s="233">
        <v>0</v>
      </c>
      <c r="BD112" s="234">
        <v>14</v>
      </c>
      <c r="BE112" s="223"/>
      <c r="BF112" s="224"/>
      <c r="BG112" s="224"/>
      <c r="BH112" s="224"/>
      <c r="BI112" s="224"/>
      <c r="BJ112" s="224"/>
      <c r="BK112" s="224"/>
      <c r="BL112" s="224"/>
      <c r="BM112" s="224"/>
      <c r="BN112" s="224"/>
      <c r="BO112" s="224"/>
      <c r="BP112" s="224"/>
      <c r="BQ112" s="224"/>
      <c r="BR112" s="224"/>
      <c r="BS112" s="224"/>
      <c r="BT112" s="224"/>
      <c r="BU112" s="224"/>
      <c r="BV112" s="225"/>
      <c r="BW112" s="223"/>
      <c r="BX112" s="224"/>
      <c r="BY112" s="224"/>
      <c r="BZ112" s="224"/>
      <c r="CA112" s="224"/>
      <c r="CB112" s="224"/>
      <c r="CC112" s="224"/>
      <c r="CD112" s="224"/>
      <c r="CE112" s="224"/>
      <c r="CF112" s="224"/>
      <c r="CG112" s="224"/>
      <c r="CH112" s="224"/>
      <c r="CI112" s="224"/>
      <c r="CJ112" s="224"/>
      <c r="CK112" s="224"/>
      <c r="CL112" s="224"/>
      <c r="CM112" s="224"/>
      <c r="CN112" s="225"/>
      <c r="CO112" s="348"/>
      <c r="CP112" s="232">
        <v>1.5</v>
      </c>
      <c r="CQ112" s="233">
        <v>0</v>
      </c>
      <c r="CR112" s="234">
        <v>3</v>
      </c>
      <c r="CS112" s="352">
        <f>IF(CP110=0,"",100*CP112/CP110)</f>
        <v>50</v>
      </c>
      <c r="CT112" s="144">
        <f t="shared" si="20"/>
        <v>1.625</v>
      </c>
      <c r="CU112" s="158">
        <f t="shared" si="21"/>
        <v>18</v>
      </c>
      <c r="CV112" s="107" t="str">
        <f t="shared" si="103"/>
        <v/>
      </c>
      <c r="CW112" s="93" t="str">
        <f t="shared" si="104"/>
        <v/>
      </c>
      <c r="CX112" s="94" t="str">
        <f t="shared" si="105"/>
        <v/>
      </c>
      <c r="CY112" s="94" t="str">
        <f t="shared" si="106"/>
        <v/>
      </c>
      <c r="CZ112" s="94" t="str">
        <f t="shared" si="107"/>
        <v/>
      </c>
      <c r="DA112" s="94" t="str">
        <f t="shared" si="108"/>
        <v/>
      </c>
      <c r="DB112" s="94" t="str">
        <f t="shared" si="109"/>
        <v/>
      </c>
      <c r="DC112" s="108" t="str">
        <f t="shared" si="110"/>
        <v/>
      </c>
      <c r="DD112" s="108" t="str">
        <f t="shared" si="111"/>
        <v/>
      </c>
      <c r="DE112" s="108" t="str">
        <f t="shared" si="112"/>
        <v/>
      </c>
      <c r="DF112" s="108" t="str">
        <f t="shared" si="113"/>
        <v/>
      </c>
      <c r="DG112" s="94" t="str">
        <f t="shared" si="114"/>
        <v/>
      </c>
      <c r="DH112" s="94" t="str">
        <f t="shared" si="115"/>
        <v/>
      </c>
      <c r="DI112" s="94" t="str">
        <f t="shared" si="116"/>
        <v/>
      </c>
      <c r="DJ112" s="94" t="str">
        <f t="shared" si="117"/>
        <v/>
      </c>
      <c r="DK112" s="94" t="str">
        <f t="shared" si="118"/>
        <v/>
      </c>
      <c r="DL112" s="93" t="str">
        <f t="shared" si="119"/>
        <v/>
      </c>
      <c r="DM112" s="109" t="str">
        <f t="shared" si="120"/>
        <v/>
      </c>
      <c r="DN112" s="107">
        <f t="shared" si="147"/>
        <v>0</v>
      </c>
      <c r="DO112" s="93">
        <f t="shared" si="146"/>
        <v>0</v>
      </c>
      <c r="DP112" s="94">
        <f t="shared" si="146"/>
        <v>0</v>
      </c>
      <c r="DQ112" s="94">
        <f t="shared" si="146"/>
        <v>0</v>
      </c>
      <c r="DR112" s="94">
        <f t="shared" si="146"/>
        <v>0</v>
      </c>
      <c r="DS112" s="94">
        <f t="shared" si="146"/>
        <v>0</v>
      </c>
      <c r="DT112" s="94">
        <f t="shared" si="146"/>
        <v>0</v>
      </c>
      <c r="DU112" s="108">
        <f t="shared" si="146"/>
        <v>0</v>
      </c>
      <c r="DV112" s="108">
        <f t="shared" si="146"/>
        <v>0</v>
      </c>
      <c r="DW112" s="108">
        <f t="shared" si="146"/>
        <v>0</v>
      </c>
      <c r="DX112" s="108">
        <f t="shared" si="146"/>
        <v>2</v>
      </c>
      <c r="DY112" s="94">
        <f t="shared" si="146"/>
        <v>2</v>
      </c>
      <c r="DZ112" s="94">
        <f t="shared" si="146"/>
        <v>2</v>
      </c>
      <c r="EA112" s="94">
        <f t="shared" si="146"/>
        <v>2</v>
      </c>
      <c r="EB112" s="94">
        <f t="shared" si="146"/>
        <v>4</v>
      </c>
      <c r="EC112" s="94">
        <f t="shared" si="146"/>
        <v>5</v>
      </c>
      <c r="ED112" s="93">
        <f t="shared" si="146"/>
        <v>9</v>
      </c>
      <c r="EE112" s="109">
        <f t="shared" si="146"/>
        <v>14</v>
      </c>
      <c r="EF112" s="209"/>
      <c r="EG112" s="210"/>
      <c r="EH112" s="209"/>
      <c r="EI112" s="209"/>
      <c r="EJ112" s="209"/>
      <c r="EK112" s="209"/>
      <c r="EL112" s="209"/>
      <c r="EM112" s="209"/>
      <c r="EN112" s="208"/>
      <c r="EO112" s="208"/>
    </row>
    <row r="113" spans="1:145" s="211" customFormat="1" ht="15.75" customHeight="1">
      <c r="A113" s="159" t="s">
        <v>116</v>
      </c>
      <c r="B113" s="212" t="str">
        <f t="shared" si="145"/>
        <v>P</v>
      </c>
      <c r="C113" s="353"/>
      <c r="D113" s="354"/>
      <c r="E113" s="354"/>
      <c r="F113" s="354"/>
      <c r="G113" s="354"/>
      <c r="H113" s="354"/>
      <c r="I113" s="354"/>
      <c r="J113" s="354"/>
      <c r="K113" s="354"/>
      <c r="L113" s="354"/>
      <c r="M113" s="354"/>
      <c r="N113" s="354"/>
      <c r="O113" s="354"/>
      <c r="P113" s="354"/>
      <c r="Q113" s="354"/>
      <c r="R113" s="354"/>
      <c r="S113" s="354"/>
      <c r="T113" s="355"/>
      <c r="U113" s="223"/>
      <c r="V113" s="224"/>
      <c r="W113" s="224"/>
      <c r="X113" s="224"/>
      <c r="Y113" s="224"/>
      <c r="Z113" s="224"/>
      <c r="AA113" s="224"/>
      <c r="AB113" s="224"/>
      <c r="AC113" s="224"/>
      <c r="AD113" s="224"/>
      <c r="AE113" s="224"/>
      <c r="AF113" s="224"/>
      <c r="AG113" s="224"/>
      <c r="AH113" s="224"/>
      <c r="AI113" s="367"/>
      <c r="AJ113" s="224"/>
      <c r="AK113" s="224"/>
      <c r="AL113" s="225"/>
      <c r="AM113" s="1344">
        <v>3</v>
      </c>
      <c r="AN113" s="217">
        <v>0</v>
      </c>
      <c r="AO113" s="217">
        <v>0</v>
      </c>
      <c r="AP113" s="233">
        <v>1</v>
      </c>
      <c r="AQ113" s="233">
        <v>0</v>
      </c>
      <c r="AR113" s="233">
        <v>3</v>
      </c>
      <c r="AS113" s="233">
        <v>0</v>
      </c>
      <c r="AT113" s="233">
        <v>0</v>
      </c>
      <c r="AU113" s="233">
        <v>0</v>
      </c>
      <c r="AV113" s="233">
        <v>0</v>
      </c>
      <c r="AW113" s="233">
        <v>0</v>
      </c>
      <c r="AX113" s="233">
        <v>0</v>
      </c>
      <c r="AY113" s="233">
        <v>1</v>
      </c>
      <c r="AZ113" s="233">
        <v>0</v>
      </c>
      <c r="BA113" s="233">
        <v>0</v>
      </c>
      <c r="BB113" s="233">
        <v>0</v>
      </c>
      <c r="BC113" s="233">
        <v>0</v>
      </c>
      <c r="BD113" s="234">
        <v>1</v>
      </c>
      <c r="BE113" s="223"/>
      <c r="BF113" s="224"/>
      <c r="BG113" s="224"/>
      <c r="BH113" s="224"/>
      <c r="BI113" s="224"/>
      <c r="BJ113" s="224"/>
      <c r="BK113" s="224"/>
      <c r="BL113" s="224"/>
      <c r="BM113" s="224"/>
      <c r="BN113" s="224"/>
      <c r="BO113" s="224"/>
      <c r="BP113" s="224"/>
      <c r="BQ113" s="224"/>
      <c r="BR113" s="224"/>
      <c r="BS113" s="224"/>
      <c r="BT113" s="224"/>
      <c r="BU113" s="224"/>
      <c r="BV113" s="225"/>
      <c r="BW113" s="223"/>
      <c r="BX113" s="224"/>
      <c r="BY113" s="224"/>
      <c r="BZ113" s="224"/>
      <c r="CA113" s="224"/>
      <c r="CB113" s="224"/>
      <c r="CC113" s="224"/>
      <c r="CD113" s="224"/>
      <c r="CE113" s="224"/>
      <c r="CF113" s="224"/>
      <c r="CG113" s="224"/>
      <c r="CH113" s="224"/>
      <c r="CI113" s="224"/>
      <c r="CJ113" s="224"/>
      <c r="CK113" s="224"/>
      <c r="CL113" s="224"/>
      <c r="CM113" s="224"/>
      <c r="CN113" s="225"/>
      <c r="CO113" s="348"/>
      <c r="CP113" s="232">
        <v>1</v>
      </c>
      <c r="CQ113" s="233">
        <v>0</v>
      </c>
      <c r="CR113" s="234">
        <v>1</v>
      </c>
      <c r="CS113" s="335">
        <f>IF(CP110=0,"",100*CP113/CP110)</f>
        <v>33.333333333333336</v>
      </c>
      <c r="CT113" s="144">
        <f t="shared" si="20"/>
        <v>0.375</v>
      </c>
      <c r="CU113" s="158">
        <f t="shared" si="21"/>
        <v>18</v>
      </c>
      <c r="CV113" s="107" t="str">
        <f t="shared" si="103"/>
        <v/>
      </c>
      <c r="CW113" s="93" t="str">
        <f t="shared" si="104"/>
        <v/>
      </c>
      <c r="CX113" s="94" t="str">
        <f t="shared" si="105"/>
        <v/>
      </c>
      <c r="CY113" s="94" t="str">
        <f t="shared" si="106"/>
        <v/>
      </c>
      <c r="CZ113" s="94" t="str">
        <f t="shared" si="107"/>
        <v/>
      </c>
      <c r="DA113" s="94" t="str">
        <f t="shared" si="108"/>
        <v/>
      </c>
      <c r="DB113" s="94" t="str">
        <f t="shared" si="109"/>
        <v/>
      </c>
      <c r="DC113" s="108" t="str">
        <f t="shared" si="110"/>
        <v/>
      </c>
      <c r="DD113" s="108" t="str">
        <f t="shared" si="111"/>
        <v/>
      </c>
      <c r="DE113" s="108" t="str">
        <f t="shared" si="112"/>
        <v/>
      </c>
      <c r="DF113" s="108" t="str">
        <f t="shared" si="113"/>
        <v/>
      </c>
      <c r="DG113" s="94" t="str">
        <f t="shared" si="114"/>
        <v/>
      </c>
      <c r="DH113" s="94" t="str">
        <f t="shared" si="115"/>
        <v/>
      </c>
      <c r="DI113" s="94" t="str">
        <f t="shared" si="116"/>
        <v/>
      </c>
      <c r="DJ113" s="94" t="str">
        <f t="shared" si="117"/>
        <v/>
      </c>
      <c r="DK113" s="94" t="str">
        <f t="shared" si="118"/>
        <v/>
      </c>
      <c r="DL113" s="93" t="str">
        <f t="shared" si="119"/>
        <v/>
      </c>
      <c r="DM113" s="109" t="str">
        <f t="shared" si="120"/>
        <v/>
      </c>
      <c r="DN113" s="107">
        <f t="shared" si="147"/>
        <v>0</v>
      </c>
      <c r="DO113" s="93">
        <f t="shared" si="146"/>
        <v>0</v>
      </c>
      <c r="DP113" s="94">
        <f t="shared" si="146"/>
        <v>0</v>
      </c>
      <c r="DQ113" s="94">
        <f t="shared" si="146"/>
        <v>0</v>
      </c>
      <c r="DR113" s="94">
        <f t="shared" si="146"/>
        <v>0</v>
      </c>
      <c r="DS113" s="94">
        <f t="shared" si="146"/>
        <v>0</v>
      </c>
      <c r="DT113" s="94">
        <f t="shared" si="146"/>
        <v>0</v>
      </c>
      <c r="DU113" s="108">
        <f t="shared" si="146"/>
        <v>0</v>
      </c>
      <c r="DV113" s="108">
        <f t="shared" si="146"/>
        <v>0</v>
      </c>
      <c r="DW113" s="108">
        <f t="shared" si="146"/>
        <v>0</v>
      </c>
      <c r="DX113" s="108">
        <f t="shared" si="146"/>
        <v>0</v>
      </c>
      <c r="DY113" s="94">
        <f t="shared" si="146"/>
        <v>0</v>
      </c>
      <c r="DZ113" s="94">
        <f t="shared" si="146"/>
        <v>0</v>
      </c>
      <c r="EA113" s="94">
        <f t="shared" si="146"/>
        <v>1</v>
      </c>
      <c r="EB113" s="94">
        <f t="shared" si="146"/>
        <v>1</v>
      </c>
      <c r="EC113" s="94">
        <f t="shared" si="146"/>
        <v>1</v>
      </c>
      <c r="ED113" s="93">
        <f t="shared" si="146"/>
        <v>3</v>
      </c>
      <c r="EE113" s="109">
        <f t="shared" si="146"/>
        <v>3</v>
      </c>
      <c r="EF113" s="209"/>
      <c r="EG113" s="210"/>
      <c r="EH113" s="209"/>
      <c r="EI113" s="209"/>
      <c r="EJ113" s="209"/>
      <c r="EK113" s="209"/>
      <c r="EL113" s="209"/>
      <c r="EM113" s="209"/>
      <c r="EN113" s="208"/>
      <c r="EO113" s="208"/>
    </row>
    <row r="114" spans="1:145" s="211" customFormat="1" ht="15.75" customHeight="1">
      <c r="A114" s="159" t="s">
        <v>117</v>
      </c>
      <c r="B114" s="212" t="str">
        <f t="shared" si="145"/>
        <v>P</v>
      </c>
      <c r="C114" s="353"/>
      <c r="D114" s="354"/>
      <c r="E114" s="354"/>
      <c r="F114" s="354"/>
      <c r="G114" s="354"/>
      <c r="H114" s="354"/>
      <c r="I114" s="354"/>
      <c r="J114" s="354"/>
      <c r="K114" s="354"/>
      <c r="L114" s="354"/>
      <c r="M114" s="354"/>
      <c r="N114" s="354"/>
      <c r="O114" s="354"/>
      <c r="P114" s="354"/>
      <c r="Q114" s="354"/>
      <c r="R114" s="354"/>
      <c r="S114" s="354"/>
      <c r="T114" s="355"/>
      <c r="U114" s="223"/>
      <c r="V114" s="224"/>
      <c r="W114" s="224"/>
      <c r="X114" s="224"/>
      <c r="Y114" s="224"/>
      <c r="Z114" s="224"/>
      <c r="AA114" s="224"/>
      <c r="AB114" s="224"/>
      <c r="AC114" s="224"/>
      <c r="AD114" s="224"/>
      <c r="AE114" s="224"/>
      <c r="AF114" s="224"/>
      <c r="AG114" s="224"/>
      <c r="AH114" s="224"/>
      <c r="AI114" s="367"/>
      <c r="AJ114" s="224"/>
      <c r="AK114" s="224"/>
      <c r="AL114" s="225"/>
      <c r="AM114" s="1344">
        <v>1</v>
      </c>
      <c r="AN114" s="217">
        <v>1</v>
      </c>
      <c r="AO114" s="217">
        <v>0</v>
      </c>
      <c r="AP114" s="233">
        <v>0</v>
      </c>
      <c r="AQ114" s="233">
        <v>0</v>
      </c>
      <c r="AR114" s="233">
        <v>1</v>
      </c>
      <c r="AS114" s="233">
        <v>0</v>
      </c>
      <c r="AT114" s="233">
        <v>0</v>
      </c>
      <c r="AU114" s="233">
        <v>0</v>
      </c>
      <c r="AV114" s="233">
        <v>0</v>
      </c>
      <c r="AW114" s="233">
        <v>0</v>
      </c>
      <c r="AX114" s="233">
        <v>1</v>
      </c>
      <c r="AY114" s="233">
        <v>1</v>
      </c>
      <c r="AZ114" s="233">
        <v>0</v>
      </c>
      <c r="BA114" s="233">
        <v>2</v>
      </c>
      <c r="BB114" s="233">
        <v>0</v>
      </c>
      <c r="BC114" s="233">
        <v>0</v>
      </c>
      <c r="BD114" s="234">
        <v>1</v>
      </c>
      <c r="BE114" s="228"/>
      <c r="BF114" s="229"/>
      <c r="BG114" s="229"/>
      <c r="BH114" s="229"/>
      <c r="BI114" s="229"/>
      <c r="BJ114" s="229"/>
      <c r="BK114" s="229"/>
      <c r="BL114" s="229"/>
      <c r="BM114" s="229"/>
      <c r="BN114" s="229"/>
      <c r="BO114" s="229"/>
      <c r="BP114" s="229"/>
      <c r="BQ114" s="229"/>
      <c r="BR114" s="229"/>
      <c r="BS114" s="229"/>
      <c r="BT114" s="229"/>
      <c r="BU114" s="229"/>
      <c r="BV114" s="231"/>
      <c r="BW114" s="223"/>
      <c r="BX114" s="224"/>
      <c r="BY114" s="224"/>
      <c r="BZ114" s="224"/>
      <c r="CA114" s="224"/>
      <c r="CB114" s="224"/>
      <c r="CC114" s="224"/>
      <c r="CD114" s="224"/>
      <c r="CE114" s="224"/>
      <c r="CF114" s="224"/>
      <c r="CG114" s="224"/>
      <c r="CH114" s="224"/>
      <c r="CI114" s="224"/>
      <c r="CJ114" s="224"/>
      <c r="CK114" s="224"/>
      <c r="CL114" s="224"/>
      <c r="CM114" s="224"/>
      <c r="CN114" s="225"/>
      <c r="CO114" s="348"/>
      <c r="CP114" s="232">
        <v>0.5</v>
      </c>
      <c r="CQ114" s="233">
        <v>0</v>
      </c>
      <c r="CR114" s="234">
        <v>0.5</v>
      </c>
      <c r="CS114" s="335">
        <f>IF(CP110=0,"",100*CP114/CP110)</f>
        <v>16.666666666666668</v>
      </c>
      <c r="CT114" s="144">
        <f t="shared" si="20"/>
        <v>0.375</v>
      </c>
      <c r="CU114" s="158">
        <f t="shared" si="21"/>
        <v>18</v>
      </c>
      <c r="CV114" s="107" t="str">
        <f t="shared" si="103"/>
        <v/>
      </c>
      <c r="CW114" s="93" t="str">
        <f t="shared" si="104"/>
        <v/>
      </c>
      <c r="CX114" s="94" t="str">
        <f t="shared" si="105"/>
        <v/>
      </c>
      <c r="CY114" s="94" t="str">
        <f t="shared" si="106"/>
        <v/>
      </c>
      <c r="CZ114" s="94" t="str">
        <f t="shared" si="107"/>
        <v/>
      </c>
      <c r="DA114" s="94" t="str">
        <f t="shared" si="108"/>
        <v/>
      </c>
      <c r="DB114" s="94" t="str">
        <f t="shared" si="109"/>
        <v/>
      </c>
      <c r="DC114" s="108" t="str">
        <f t="shared" si="110"/>
        <v/>
      </c>
      <c r="DD114" s="108" t="str">
        <f t="shared" si="111"/>
        <v/>
      </c>
      <c r="DE114" s="108" t="str">
        <f t="shared" si="112"/>
        <v/>
      </c>
      <c r="DF114" s="108" t="str">
        <f t="shared" si="113"/>
        <v/>
      </c>
      <c r="DG114" s="94" t="str">
        <f t="shared" si="114"/>
        <v/>
      </c>
      <c r="DH114" s="94" t="str">
        <f t="shared" si="115"/>
        <v/>
      </c>
      <c r="DI114" s="94" t="str">
        <f t="shared" si="116"/>
        <v/>
      </c>
      <c r="DJ114" s="94" t="str">
        <f t="shared" si="117"/>
        <v/>
      </c>
      <c r="DK114" s="94" t="str">
        <f t="shared" si="118"/>
        <v/>
      </c>
      <c r="DL114" s="93" t="str">
        <f t="shared" si="119"/>
        <v/>
      </c>
      <c r="DM114" s="109" t="str">
        <f t="shared" si="120"/>
        <v/>
      </c>
      <c r="DN114" s="107">
        <f t="shared" si="147"/>
        <v>0</v>
      </c>
      <c r="DO114" s="93">
        <f t="shared" si="146"/>
        <v>0</v>
      </c>
      <c r="DP114" s="94">
        <f t="shared" si="146"/>
        <v>0</v>
      </c>
      <c r="DQ114" s="94">
        <f t="shared" si="146"/>
        <v>0</v>
      </c>
      <c r="DR114" s="94">
        <f t="shared" si="146"/>
        <v>0</v>
      </c>
      <c r="DS114" s="94">
        <f t="shared" si="146"/>
        <v>0</v>
      </c>
      <c r="DT114" s="94">
        <f t="shared" si="146"/>
        <v>0</v>
      </c>
      <c r="DU114" s="108">
        <f t="shared" si="146"/>
        <v>0</v>
      </c>
      <c r="DV114" s="108">
        <f t="shared" si="146"/>
        <v>0</v>
      </c>
      <c r="DW114" s="108">
        <f t="shared" si="146"/>
        <v>0</v>
      </c>
      <c r="DX114" s="108">
        <f t="shared" si="146"/>
        <v>0</v>
      </c>
      <c r="DY114" s="94">
        <f t="shared" si="146"/>
        <v>1</v>
      </c>
      <c r="DZ114" s="94">
        <f t="shared" si="146"/>
        <v>1</v>
      </c>
      <c r="EA114" s="94">
        <f t="shared" si="146"/>
        <v>1</v>
      </c>
      <c r="EB114" s="94">
        <f t="shared" si="146"/>
        <v>1</v>
      </c>
      <c r="EC114" s="94">
        <f t="shared" si="146"/>
        <v>1</v>
      </c>
      <c r="ED114" s="93">
        <f t="shared" si="146"/>
        <v>1</v>
      </c>
      <c r="EE114" s="109">
        <f t="shared" si="146"/>
        <v>2</v>
      </c>
      <c r="EF114" s="209"/>
      <c r="EG114" s="210"/>
      <c r="EH114" s="209"/>
      <c r="EI114" s="209"/>
      <c r="EJ114" s="209"/>
      <c r="EK114" s="209"/>
      <c r="EL114" s="209"/>
      <c r="EM114" s="209"/>
      <c r="EN114" s="208"/>
      <c r="EO114" s="208"/>
    </row>
    <row r="115" spans="1:145" s="211" customFormat="1" ht="15.75" customHeight="1">
      <c r="A115" s="159" t="s">
        <v>118</v>
      </c>
      <c r="B115" s="212" t="str">
        <f t="shared" si="145"/>
        <v>P</v>
      </c>
      <c r="C115" s="353"/>
      <c r="D115" s="354"/>
      <c r="E115" s="354"/>
      <c r="F115" s="354"/>
      <c r="G115" s="354"/>
      <c r="H115" s="354"/>
      <c r="I115" s="354"/>
      <c r="J115" s="354"/>
      <c r="K115" s="354"/>
      <c r="L115" s="354"/>
      <c r="M115" s="354"/>
      <c r="N115" s="354"/>
      <c r="O115" s="354"/>
      <c r="P115" s="354"/>
      <c r="Q115" s="354"/>
      <c r="R115" s="354"/>
      <c r="S115" s="354"/>
      <c r="T115" s="355"/>
      <c r="U115" s="223"/>
      <c r="V115" s="224"/>
      <c r="W115" s="224"/>
      <c r="X115" s="224"/>
      <c r="Y115" s="224"/>
      <c r="Z115" s="224"/>
      <c r="AA115" s="224"/>
      <c r="AB115" s="224"/>
      <c r="AC115" s="224"/>
      <c r="AD115" s="224"/>
      <c r="AE115" s="224"/>
      <c r="AF115" s="224"/>
      <c r="AG115" s="224"/>
      <c r="AH115" s="224"/>
      <c r="AI115" s="367"/>
      <c r="AJ115" s="224"/>
      <c r="AK115" s="224"/>
      <c r="AL115" s="225"/>
      <c r="AM115" s="232">
        <v>3</v>
      </c>
      <c r="AN115" s="233">
        <v>1</v>
      </c>
      <c r="AO115" s="233">
        <v>0</v>
      </c>
      <c r="AP115" s="233">
        <v>1</v>
      </c>
      <c r="AQ115" s="233">
        <v>0</v>
      </c>
      <c r="AR115" s="233">
        <v>1</v>
      </c>
      <c r="AS115" s="233">
        <v>0</v>
      </c>
      <c r="AT115" s="233">
        <v>0</v>
      </c>
      <c r="AU115" s="233">
        <v>0</v>
      </c>
      <c r="AV115" s="233">
        <v>0</v>
      </c>
      <c r="AW115" s="233">
        <v>0</v>
      </c>
      <c r="AX115" s="233">
        <v>0</v>
      </c>
      <c r="AY115" s="233">
        <v>4</v>
      </c>
      <c r="AZ115" s="233">
        <v>0</v>
      </c>
      <c r="BA115" s="233">
        <v>3</v>
      </c>
      <c r="BB115" s="233">
        <v>0</v>
      </c>
      <c r="BC115" s="233">
        <v>0</v>
      </c>
      <c r="BD115" s="234">
        <v>5</v>
      </c>
      <c r="BE115" s="228"/>
      <c r="BF115" s="229"/>
      <c r="BG115" s="229"/>
      <c r="BH115" s="229"/>
      <c r="BI115" s="229"/>
      <c r="BJ115" s="229"/>
      <c r="BK115" s="229"/>
      <c r="BL115" s="229"/>
      <c r="BM115" s="229"/>
      <c r="BN115" s="229"/>
      <c r="BO115" s="229"/>
      <c r="BP115" s="229"/>
      <c r="BQ115" s="229"/>
      <c r="BR115" s="229"/>
      <c r="BS115" s="229"/>
      <c r="BT115" s="229"/>
      <c r="BU115" s="229"/>
      <c r="BV115" s="231"/>
      <c r="BW115" s="223"/>
      <c r="BX115" s="224"/>
      <c r="BY115" s="224"/>
      <c r="BZ115" s="224"/>
      <c r="CA115" s="224"/>
      <c r="CB115" s="224"/>
      <c r="CC115" s="224"/>
      <c r="CD115" s="224"/>
      <c r="CE115" s="224"/>
      <c r="CF115" s="224"/>
      <c r="CG115" s="224"/>
      <c r="CH115" s="224"/>
      <c r="CI115" s="224"/>
      <c r="CJ115" s="224"/>
      <c r="CK115" s="224"/>
      <c r="CL115" s="224"/>
      <c r="CM115" s="224"/>
      <c r="CN115" s="225"/>
      <c r="CO115" s="348"/>
      <c r="CP115" s="232">
        <v>0.5</v>
      </c>
      <c r="CQ115" s="233">
        <v>0</v>
      </c>
      <c r="CR115" s="234">
        <v>1</v>
      </c>
      <c r="CS115" s="335">
        <f>IF(CP110=0,"",100*CP115/CP110)</f>
        <v>16.666666666666668</v>
      </c>
      <c r="CT115" s="144">
        <f t="shared" si="20"/>
        <v>0.8125</v>
      </c>
      <c r="CU115" s="158">
        <f t="shared" si="21"/>
        <v>18</v>
      </c>
      <c r="CV115" s="107" t="str">
        <f t="shared" si="103"/>
        <v/>
      </c>
      <c r="CW115" s="93" t="str">
        <f t="shared" si="104"/>
        <v/>
      </c>
      <c r="CX115" s="94" t="str">
        <f t="shared" si="105"/>
        <v/>
      </c>
      <c r="CY115" s="94" t="str">
        <f t="shared" si="106"/>
        <v/>
      </c>
      <c r="CZ115" s="94" t="str">
        <f t="shared" si="107"/>
        <v/>
      </c>
      <c r="DA115" s="94" t="str">
        <f t="shared" si="108"/>
        <v/>
      </c>
      <c r="DB115" s="94" t="str">
        <f t="shared" si="109"/>
        <v/>
      </c>
      <c r="DC115" s="108" t="str">
        <f t="shared" si="110"/>
        <v/>
      </c>
      <c r="DD115" s="108" t="str">
        <f t="shared" si="111"/>
        <v/>
      </c>
      <c r="DE115" s="108" t="str">
        <f t="shared" si="112"/>
        <v/>
      </c>
      <c r="DF115" s="108" t="str">
        <f t="shared" si="113"/>
        <v/>
      </c>
      <c r="DG115" s="94" t="str">
        <f t="shared" si="114"/>
        <v/>
      </c>
      <c r="DH115" s="94" t="str">
        <f t="shared" si="115"/>
        <v/>
      </c>
      <c r="DI115" s="94" t="str">
        <f t="shared" si="116"/>
        <v/>
      </c>
      <c r="DJ115" s="94" t="str">
        <f t="shared" si="117"/>
        <v/>
      </c>
      <c r="DK115" s="94" t="str">
        <f t="shared" si="118"/>
        <v/>
      </c>
      <c r="DL115" s="93" t="str">
        <f t="shared" si="119"/>
        <v/>
      </c>
      <c r="DM115" s="109" t="str">
        <f t="shared" si="120"/>
        <v/>
      </c>
      <c r="DN115" s="107">
        <f t="shared" si="147"/>
        <v>0</v>
      </c>
      <c r="DO115" s="93">
        <f t="shared" si="146"/>
        <v>0</v>
      </c>
      <c r="DP115" s="94">
        <f t="shared" si="146"/>
        <v>0</v>
      </c>
      <c r="DQ115" s="94">
        <f t="shared" si="146"/>
        <v>0</v>
      </c>
      <c r="DR115" s="94">
        <f t="shared" si="146"/>
        <v>0</v>
      </c>
      <c r="DS115" s="94">
        <f t="shared" si="146"/>
        <v>0</v>
      </c>
      <c r="DT115" s="94">
        <f t="shared" si="146"/>
        <v>0</v>
      </c>
      <c r="DU115" s="108">
        <f t="shared" si="146"/>
        <v>0</v>
      </c>
      <c r="DV115" s="108">
        <f t="shared" si="146"/>
        <v>0</v>
      </c>
      <c r="DW115" s="108">
        <f t="shared" si="146"/>
        <v>0</v>
      </c>
      <c r="DX115" s="108">
        <f t="shared" si="146"/>
        <v>0</v>
      </c>
      <c r="DY115" s="94">
        <f t="shared" si="146"/>
        <v>1</v>
      </c>
      <c r="DZ115" s="94">
        <f t="shared" si="146"/>
        <v>1</v>
      </c>
      <c r="EA115" s="94">
        <f t="shared" si="146"/>
        <v>1</v>
      </c>
      <c r="EB115" s="94">
        <f t="shared" si="146"/>
        <v>3</v>
      </c>
      <c r="EC115" s="94">
        <f t="shared" si="146"/>
        <v>3</v>
      </c>
      <c r="ED115" s="93">
        <f t="shared" si="146"/>
        <v>4</v>
      </c>
      <c r="EE115" s="109">
        <f t="shared" si="146"/>
        <v>5</v>
      </c>
      <c r="EF115" s="209"/>
      <c r="EG115" s="210"/>
      <c r="EH115" s="209"/>
      <c r="EI115" s="209"/>
      <c r="EJ115" s="209"/>
      <c r="EK115" s="209"/>
      <c r="EL115" s="209"/>
      <c r="EM115" s="209"/>
      <c r="EN115" s="208"/>
      <c r="EO115" s="208"/>
    </row>
    <row r="116" spans="1:145" s="211" customFormat="1" ht="15.75" customHeight="1">
      <c r="A116" s="159" t="s">
        <v>119</v>
      </c>
      <c r="B116" s="212" t="str">
        <f t="shared" si="145"/>
        <v>P</v>
      </c>
      <c r="C116" s="353"/>
      <c r="D116" s="354"/>
      <c r="E116" s="354"/>
      <c r="F116" s="354"/>
      <c r="G116" s="354"/>
      <c r="H116" s="354"/>
      <c r="I116" s="354"/>
      <c r="J116" s="354"/>
      <c r="K116" s="354"/>
      <c r="L116" s="354"/>
      <c r="M116" s="354"/>
      <c r="N116" s="354"/>
      <c r="O116" s="354"/>
      <c r="P116" s="354"/>
      <c r="Q116" s="354"/>
      <c r="R116" s="354"/>
      <c r="S116" s="354"/>
      <c r="T116" s="355"/>
      <c r="U116" s="223"/>
      <c r="V116" s="224"/>
      <c r="W116" s="224"/>
      <c r="X116" s="224"/>
      <c r="Y116" s="224"/>
      <c r="Z116" s="224"/>
      <c r="AA116" s="224"/>
      <c r="AB116" s="224"/>
      <c r="AC116" s="224"/>
      <c r="AD116" s="224"/>
      <c r="AE116" s="224"/>
      <c r="AF116" s="224"/>
      <c r="AG116" s="224"/>
      <c r="AH116" s="224"/>
      <c r="AI116" s="367"/>
      <c r="AJ116" s="224"/>
      <c r="AK116" s="224"/>
      <c r="AL116" s="225"/>
      <c r="AM116" s="232">
        <v>0</v>
      </c>
      <c r="AN116" s="233">
        <v>0</v>
      </c>
      <c r="AO116" s="233">
        <v>0</v>
      </c>
      <c r="AP116" s="233">
        <v>0</v>
      </c>
      <c r="AQ116" s="233">
        <v>0</v>
      </c>
      <c r="AR116" s="233">
        <v>4</v>
      </c>
      <c r="AS116" s="233">
        <v>0</v>
      </c>
      <c r="AT116" s="233">
        <v>0</v>
      </c>
      <c r="AU116" s="233">
        <v>0</v>
      </c>
      <c r="AV116" s="233">
        <v>0</v>
      </c>
      <c r="AW116" s="233">
        <v>0</v>
      </c>
      <c r="AX116" s="233">
        <v>0</v>
      </c>
      <c r="AY116" s="233">
        <v>0</v>
      </c>
      <c r="AZ116" s="233">
        <v>0</v>
      </c>
      <c r="BA116" s="233">
        <v>0</v>
      </c>
      <c r="BB116" s="233">
        <v>0</v>
      </c>
      <c r="BC116" s="233">
        <v>0</v>
      </c>
      <c r="BD116" s="234">
        <v>0</v>
      </c>
      <c r="BE116" s="228"/>
      <c r="BF116" s="229"/>
      <c r="BG116" s="229"/>
      <c r="BH116" s="229"/>
      <c r="BI116" s="229"/>
      <c r="BJ116" s="229"/>
      <c r="BK116" s="229"/>
      <c r="BL116" s="229"/>
      <c r="BM116" s="229"/>
      <c r="BN116" s="229"/>
      <c r="BO116" s="229"/>
      <c r="BP116" s="229"/>
      <c r="BQ116" s="229"/>
      <c r="BR116" s="229"/>
      <c r="BS116" s="229"/>
      <c r="BT116" s="229"/>
      <c r="BU116" s="229"/>
      <c r="BV116" s="231"/>
      <c r="BW116" s="223"/>
      <c r="BX116" s="224"/>
      <c r="BY116" s="224"/>
      <c r="BZ116" s="224"/>
      <c r="CA116" s="224"/>
      <c r="CB116" s="224"/>
      <c r="CC116" s="224"/>
      <c r="CD116" s="224"/>
      <c r="CE116" s="224"/>
      <c r="CF116" s="224"/>
      <c r="CG116" s="224"/>
      <c r="CH116" s="224"/>
      <c r="CI116" s="224"/>
      <c r="CJ116" s="224"/>
      <c r="CK116" s="224"/>
      <c r="CL116" s="224"/>
      <c r="CM116" s="224"/>
      <c r="CN116" s="225"/>
      <c r="CO116" s="348"/>
      <c r="CP116" s="232">
        <v>0.5</v>
      </c>
      <c r="CQ116" s="233">
        <v>0</v>
      </c>
      <c r="CR116" s="234">
        <v>0</v>
      </c>
      <c r="CS116" s="335">
        <f>IF(CP110=0,"",100*CP116/CP110)</f>
        <v>16.666666666666668</v>
      </c>
      <c r="CT116" s="144">
        <f t="shared" si="20"/>
        <v>0</v>
      </c>
      <c r="CU116" s="158">
        <f t="shared" si="21"/>
        <v>18</v>
      </c>
      <c r="CV116" s="107" t="str">
        <f t="shared" si="103"/>
        <v/>
      </c>
      <c r="CW116" s="93" t="str">
        <f t="shared" si="104"/>
        <v/>
      </c>
      <c r="CX116" s="94" t="str">
        <f t="shared" si="105"/>
        <v/>
      </c>
      <c r="CY116" s="94" t="str">
        <f t="shared" si="106"/>
        <v/>
      </c>
      <c r="CZ116" s="94" t="str">
        <f t="shared" si="107"/>
        <v/>
      </c>
      <c r="DA116" s="94" t="str">
        <f t="shared" si="108"/>
        <v/>
      </c>
      <c r="DB116" s="94" t="str">
        <f t="shared" si="109"/>
        <v/>
      </c>
      <c r="DC116" s="108" t="str">
        <f t="shared" si="110"/>
        <v/>
      </c>
      <c r="DD116" s="108" t="str">
        <f t="shared" si="111"/>
        <v/>
      </c>
      <c r="DE116" s="108" t="str">
        <f t="shared" si="112"/>
        <v/>
      </c>
      <c r="DF116" s="108" t="str">
        <f t="shared" si="113"/>
        <v/>
      </c>
      <c r="DG116" s="94" t="str">
        <f t="shared" si="114"/>
        <v/>
      </c>
      <c r="DH116" s="94" t="str">
        <f t="shared" si="115"/>
        <v/>
      </c>
      <c r="DI116" s="94" t="str">
        <f t="shared" si="116"/>
        <v/>
      </c>
      <c r="DJ116" s="94" t="str">
        <f t="shared" si="117"/>
        <v/>
      </c>
      <c r="DK116" s="94" t="str">
        <f t="shared" si="118"/>
        <v/>
      </c>
      <c r="DL116" s="93" t="str">
        <f t="shared" si="119"/>
        <v/>
      </c>
      <c r="DM116" s="109" t="str">
        <f t="shared" si="120"/>
        <v/>
      </c>
      <c r="DN116" s="107">
        <f t="shared" si="147"/>
        <v>0</v>
      </c>
      <c r="DO116" s="93">
        <f t="shared" si="146"/>
        <v>0</v>
      </c>
      <c r="DP116" s="94">
        <f t="shared" si="146"/>
        <v>0</v>
      </c>
      <c r="DQ116" s="94">
        <f t="shared" si="146"/>
        <v>0</v>
      </c>
      <c r="DR116" s="94">
        <f t="shared" si="146"/>
        <v>0</v>
      </c>
      <c r="DS116" s="94">
        <f t="shared" si="146"/>
        <v>0</v>
      </c>
      <c r="DT116" s="94">
        <f t="shared" si="146"/>
        <v>0</v>
      </c>
      <c r="DU116" s="108">
        <f t="shared" si="146"/>
        <v>0</v>
      </c>
      <c r="DV116" s="108">
        <f t="shared" si="146"/>
        <v>0</v>
      </c>
      <c r="DW116" s="108">
        <f t="shared" si="146"/>
        <v>0</v>
      </c>
      <c r="DX116" s="108">
        <f t="shared" si="146"/>
        <v>0</v>
      </c>
      <c r="DY116" s="94">
        <f t="shared" si="146"/>
        <v>0</v>
      </c>
      <c r="DZ116" s="94">
        <f t="shared" si="146"/>
        <v>0</v>
      </c>
      <c r="EA116" s="94">
        <f t="shared" si="146"/>
        <v>0</v>
      </c>
      <c r="EB116" s="94">
        <f t="shared" si="146"/>
        <v>0</v>
      </c>
      <c r="EC116" s="94">
        <f t="shared" si="146"/>
        <v>0</v>
      </c>
      <c r="ED116" s="93">
        <f t="shared" si="146"/>
        <v>0</v>
      </c>
      <c r="EE116" s="109">
        <f t="shared" si="146"/>
        <v>4</v>
      </c>
      <c r="EF116" s="209"/>
      <c r="EG116" s="210"/>
      <c r="EH116" s="209"/>
      <c r="EI116" s="209"/>
      <c r="EJ116" s="209"/>
      <c r="EK116" s="209"/>
      <c r="EL116" s="209"/>
      <c r="EM116" s="209"/>
      <c r="EN116" s="208"/>
      <c r="EO116" s="208"/>
    </row>
    <row r="117" spans="1:145" s="211" customFormat="1" ht="15.75" customHeight="1">
      <c r="A117" s="115" t="s">
        <v>120</v>
      </c>
      <c r="B117" s="212" t="str">
        <f t="shared" si="145"/>
        <v>P</v>
      </c>
      <c r="C117" s="356"/>
      <c r="D117" s="357"/>
      <c r="E117" s="357"/>
      <c r="F117" s="357"/>
      <c r="G117" s="357"/>
      <c r="H117" s="357"/>
      <c r="I117" s="357"/>
      <c r="J117" s="357"/>
      <c r="K117" s="357"/>
      <c r="L117" s="357"/>
      <c r="M117" s="357"/>
      <c r="N117" s="357"/>
      <c r="O117" s="357"/>
      <c r="P117" s="357"/>
      <c r="Q117" s="357"/>
      <c r="R117" s="357"/>
      <c r="S117" s="357"/>
      <c r="T117" s="358"/>
      <c r="U117" s="239"/>
      <c r="V117" s="240"/>
      <c r="W117" s="240"/>
      <c r="X117" s="240"/>
      <c r="Y117" s="240"/>
      <c r="Z117" s="240"/>
      <c r="AA117" s="240"/>
      <c r="AB117" s="240"/>
      <c r="AC117" s="240"/>
      <c r="AD117" s="240"/>
      <c r="AE117" s="240"/>
      <c r="AF117" s="240"/>
      <c r="AG117" s="240"/>
      <c r="AH117" s="240"/>
      <c r="AI117" s="241"/>
      <c r="AJ117" s="240"/>
      <c r="AK117" s="240"/>
      <c r="AL117" s="242"/>
      <c r="AM117" s="340">
        <f>IF(AM110="","",SUM(AM110,AM112,-AM113,-AM114,-AM115,AM116))</f>
        <v>12</v>
      </c>
      <c r="AN117" s="341">
        <f>IF(AN110="","",SUM(AN110,AN112,-AN113,-AN114,-AN115,AN116))</f>
        <v>5</v>
      </c>
      <c r="AO117" s="341">
        <f>IF(AO110="","",SUM(AO110,AO112,-AO113,-AO114,-AO115,AO116))</f>
        <v>0</v>
      </c>
      <c r="AP117" s="341">
        <f>IF(AP110="","",SUM(AP110,AP112,-AP113,-AP114,-AP115,AP116))</f>
        <v>4</v>
      </c>
      <c r="AQ117" s="341">
        <v>0</v>
      </c>
      <c r="AR117" s="341">
        <f>IF(AR110="","",SUM(AR110,AR112,-AR113,-AR114,-AR115,AR116))</f>
        <v>6</v>
      </c>
      <c r="AS117" s="341">
        <f>IF(AS110="","",SUM(AS110,AS112,-AS113,-AS114,-AS115,AS116))</f>
        <v>0</v>
      </c>
      <c r="AT117" s="341">
        <v>0</v>
      </c>
      <c r="AU117" s="341">
        <f t="shared" ref="AU117:BD117" si="148">IF(AU110="","",SUM(AU110,AU112,-AU113,-AU114,-AU115,AU116))</f>
        <v>0</v>
      </c>
      <c r="AV117" s="341">
        <f t="shared" si="148"/>
        <v>0</v>
      </c>
      <c r="AW117" s="341">
        <f t="shared" si="148"/>
        <v>0</v>
      </c>
      <c r="AX117" s="341">
        <f t="shared" si="148"/>
        <v>6</v>
      </c>
      <c r="AY117" s="341">
        <f t="shared" si="148"/>
        <v>9</v>
      </c>
      <c r="AZ117" s="341">
        <f t="shared" si="148"/>
        <v>0</v>
      </c>
      <c r="BA117" s="341">
        <f t="shared" si="148"/>
        <v>9</v>
      </c>
      <c r="BB117" s="341">
        <f t="shared" si="148"/>
        <v>0</v>
      </c>
      <c r="BC117" s="341">
        <f t="shared" si="148"/>
        <v>0</v>
      </c>
      <c r="BD117" s="341">
        <f t="shared" si="148"/>
        <v>22</v>
      </c>
      <c r="BE117" s="239"/>
      <c r="BF117" s="240"/>
      <c r="BG117" s="240"/>
      <c r="BH117" s="240"/>
      <c r="BI117" s="240"/>
      <c r="BJ117" s="240"/>
      <c r="BK117" s="240"/>
      <c r="BL117" s="240"/>
      <c r="BM117" s="240"/>
      <c r="BN117" s="240"/>
      <c r="BO117" s="240"/>
      <c r="BP117" s="240"/>
      <c r="BQ117" s="240"/>
      <c r="BR117" s="240"/>
      <c r="BS117" s="240"/>
      <c r="BT117" s="240"/>
      <c r="BU117" s="240"/>
      <c r="BV117" s="242"/>
      <c r="BW117" s="239"/>
      <c r="BX117" s="240"/>
      <c r="BY117" s="240"/>
      <c r="BZ117" s="240"/>
      <c r="CA117" s="240"/>
      <c r="CB117" s="240"/>
      <c r="CC117" s="240"/>
      <c r="CD117" s="240"/>
      <c r="CE117" s="240"/>
      <c r="CF117" s="240"/>
      <c r="CG117" s="240"/>
      <c r="CH117" s="240"/>
      <c r="CI117" s="240"/>
      <c r="CJ117" s="240"/>
      <c r="CK117" s="240"/>
      <c r="CL117" s="240"/>
      <c r="CM117" s="240"/>
      <c r="CN117" s="242"/>
      <c r="CO117" s="359"/>
      <c r="CP117" s="322">
        <f>IF(CP110="","",CP110+SUM(CP112,CP116)-SUM(CP113:CP115))</f>
        <v>3</v>
      </c>
      <c r="CQ117" s="360">
        <f>IF(CQ110="","",CQ110+SUM(CQ112,CQ116)-SUM(CQ113:CQ115))</f>
        <v>0</v>
      </c>
      <c r="CR117" s="361">
        <f>IF(CR110="","",CR110+SUM(CR112,CR116)-SUM(CR113:CR115))</f>
        <v>6.5</v>
      </c>
      <c r="CS117" s="362">
        <f>IF(CP110=0,"",100*CP117/CP110)</f>
        <v>100</v>
      </c>
      <c r="CT117" s="144">
        <f t="shared" si="20"/>
        <v>3.1875</v>
      </c>
      <c r="CU117" s="158">
        <f t="shared" si="21"/>
        <v>18</v>
      </c>
      <c r="CV117" s="107" t="str">
        <f t="shared" si="103"/>
        <v/>
      </c>
      <c r="CW117" s="93" t="str">
        <f t="shared" si="104"/>
        <v/>
      </c>
      <c r="CX117" s="94" t="str">
        <f t="shared" si="105"/>
        <v/>
      </c>
      <c r="CY117" s="94" t="str">
        <f t="shared" si="106"/>
        <v/>
      </c>
      <c r="CZ117" s="94" t="str">
        <f t="shared" si="107"/>
        <v/>
      </c>
      <c r="DA117" s="94" t="str">
        <f t="shared" si="108"/>
        <v/>
      </c>
      <c r="DB117" s="94" t="str">
        <f t="shared" si="109"/>
        <v/>
      </c>
      <c r="DC117" s="108" t="str">
        <f t="shared" si="110"/>
        <v/>
      </c>
      <c r="DD117" s="108" t="str">
        <f t="shared" si="111"/>
        <v/>
      </c>
      <c r="DE117" s="108" t="str">
        <f t="shared" si="112"/>
        <v/>
      </c>
      <c r="DF117" s="108" t="str">
        <f t="shared" si="113"/>
        <v/>
      </c>
      <c r="DG117" s="94" t="str">
        <f t="shared" si="114"/>
        <v/>
      </c>
      <c r="DH117" s="94" t="str">
        <f t="shared" si="115"/>
        <v/>
      </c>
      <c r="DI117" s="94" t="str">
        <f t="shared" si="116"/>
        <v/>
      </c>
      <c r="DJ117" s="94" t="str">
        <f t="shared" si="117"/>
        <v/>
      </c>
      <c r="DK117" s="94" t="str">
        <f t="shared" si="118"/>
        <v/>
      </c>
      <c r="DL117" s="93" t="str">
        <f t="shared" si="119"/>
        <v/>
      </c>
      <c r="DM117" s="109" t="str">
        <f t="shared" si="120"/>
        <v/>
      </c>
      <c r="DN117" s="107">
        <f t="shared" si="147"/>
        <v>0</v>
      </c>
      <c r="DO117" s="93">
        <f t="shared" si="146"/>
        <v>0</v>
      </c>
      <c r="DP117" s="94">
        <f t="shared" si="146"/>
        <v>0</v>
      </c>
      <c r="DQ117" s="94">
        <f t="shared" si="146"/>
        <v>0</v>
      </c>
      <c r="DR117" s="94">
        <f t="shared" si="146"/>
        <v>0</v>
      </c>
      <c r="DS117" s="94">
        <f t="shared" si="146"/>
        <v>0</v>
      </c>
      <c r="DT117" s="94">
        <f t="shared" si="146"/>
        <v>0</v>
      </c>
      <c r="DU117" s="108">
        <f t="shared" si="146"/>
        <v>0</v>
      </c>
      <c r="DV117" s="108">
        <f t="shared" si="146"/>
        <v>0</v>
      </c>
      <c r="DW117" s="108">
        <f t="shared" si="146"/>
        <v>0</v>
      </c>
      <c r="DX117" s="108">
        <f t="shared" si="146"/>
        <v>4</v>
      </c>
      <c r="DY117" s="94">
        <f t="shared" si="146"/>
        <v>5</v>
      </c>
      <c r="DZ117" s="94">
        <f t="shared" si="146"/>
        <v>6</v>
      </c>
      <c r="EA117" s="94">
        <f t="shared" si="146"/>
        <v>6</v>
      </c>
      <c r="EB117" s="94">
        <f t="shared" si="146"/>
        <v>9</v>
      </c>
      <c r="EC117" s="94">
        <f t="shared" si="146"/>
        <v>9</v>
      </c>
      <c r="ED117" s="93">
        <f t="shared" si="146"/>
        <v>12</v>
      </c>
      <c r="EE117" s="109">
        <f t="shared" si="146"/>
        <v>22</v>
      </c>
      <c r="EF117" s="209"/>
      <c r="EG117" s="210"/>
      <c r="EH117" s="209"/>
      <c r="EI117" s="209"/>
      <c r="EJ117" s="209"/>
      <c r="EK117" s="209"/>
      <c r="EL117" s="209"/>
      <c r="EM117" s="209"/>
      <c r="EN117" s="208"/>
      <c r="EO117" s="208"/>
    </row>
    <row r="118" spans="1:145" s="211" customFormat="1" ht="15.75" customHeight="1">
      <c r="A118" s="147" t="s">
        <v>124</v>
      </c>
      <c r="B118" s="194" t="str">
        <f t="shared" ref="B118:B125" si="149">$B$11</f>
        <v>M</v>
      </c>
      <c r="C118" s="325">
        <v>4</v>
      </c>
      <c r="D118" s="326">
        <v>10</v>
      </c>
      <c r="E118" s="326">
        <v>15</v>
      </c>
      <c r="F118" s="326">
        <v>10</v>
      </c>
      <c r="G118" s="326">
        <v>20</v>
      </c>
      <c r="H118" s="326">
        <v>20</v>
      </c>
      <c r="I118" s="326">
        <v>10</v>
      </c>
      <c r="J118" s="326">
        <v>3</v>
      </c>
      <c r="K118" s="326">
        <v>5</v>
      </c>
      <c r="L118" s="326">
        <v>10</v>
      </c>
      <c r="M118" s="326">
        <v>15</v>
      </c>
      <c r="N118" s="326">
        <v>10</v>
      </c>
      <c r="O118" s="326">
        <v>10</v>
      </c>
      <c r="P118" s="326">
        <v>0</v>
      </c>
      <c r="Q118" s="326">
        <v>0</v>
      </c>
      <c r="R118" s="326">
        <v>0</v>
      </c>
      <c r="S118" s="326">
        <v>0</v>
      </c>
      <c r="T118" s="327">
        <v>7</v>
      </c>
      <c r="U118" s="363"/>
      <c r="V118" s="364"/>
      <c r="W118" s="364"/>
      <c r="X118" s="364"/>
      <c r="Y118" s="364"/>
      <c r="Z118" s="364"/>
      <c r="AA118" s="364"/>
      <c r="AB118" s="364"/>
      <c r="AC118" s="364"/>
      <c r="AD118" s="364"/>
      <c r="AE118" s="364"/>
      <c r="AF118" s="364"/>
      <c r="AG118" s="364"/>
      <c r="AH118" s="364"/>
      <c r="AI118" s="230"/>
      <c r="AJ118" s="364"/>
      <c r="AK118" s="364"/>
      <c r="AL118" s="365"/>
      <c r="AM118" s="363"/>
      <c r="AN118" s="364"/>
      <c r="AO118" s="364"/>
      <c r="AP118" s="364"/>
      <c r="AQ118" s="364"/>
      <c r="AR118" s="364"/>
      <c r="AS118" s="364"/>
      <c r="AT118" s="364"/>
      <c r="AU118" s="364"/>
      <c r="AV118" s="364"/>
      <c r="AW118" s="364"/>
      <c r="AX118" s="364"/>
      <c r="AY118" s="364"/>
      <c r="AZ118" s="364"/>
      <c r="BA118" s="364"/>
      <c r="BB118" s="364"/>
      <c r="BC118" s="364"/>
      <c r="BD118" s="365"/>
      <c r="BE118" s="252">
        <v>3</v>
      </c>
      <c r="BF118" s="253">
        <v>4</v>
      </c>
      <c r="BG118" s="253">
        <v>12</v>
      </c>
      <c r="BH118" s="253">
        <v>10</v>
      </c>
      <c r="BI118" s="253">
        <v>30</v>
      </c>
      <c r="BJ118" s="253">
        <v>5</v>
      </c>
      <c r="BK118" s="253">
        <v>10</v>
      </c>
      <c r="BL118" s="253">
        <v>20</v>
      </c>
      <c r="BM118" s="253">
        <v>40</v>
      </c>
      <c r="BN118" s="253">
        <v>7</v>
      </c>
      <c r="BO118" s="253">
        <v>20</v>
      </c>
      <c r="BP118" s="253">
        <v>12</v>
      </c>
      <c r="BQ118" s="253">
        <v>10</v>
      </c>
      <c r="BR118" s="253">
        <v>0</v>
      </c>
      <c r="BS118" s="253"/>
      <c r="BT118" s="253">
        <v>0</v>
      </c>
      <c r="BU118" s="253">
        <v>4</v>
      </c>
      <c r="BV118" s="255">
        <v>4</v>
      </c>
      <c r="BW118" s="201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3"/>
      <c r="CO118" s="347"/>
      <c r="CP118" s="252">
        <v>8</v>
      </c>
      <c r="CQ118" s="253">
        <v>0</v>
      </c>
      <c r="CR118" s="255">
        <v>20</v>
      </c>
      <c r="CS118" s="301" t="s">
        <v>113</v>
      </c>
      <c r="CT118" s="144">
        <f t="shared" si="20"/>
        <v>9.0909090909090917</v>
      </c>
      <c r="CU118" s="158">
        <f t="shared" si="21"/>
        <v>35</v>
      </c>
      <c r="CV118" s="107">
        <f t="shared" si="103"/>
        <v>0</v>
      </c>
      <c r="CW118" s="93">
        <f t="shared" si="104"/>
        <v>0</v>
      </c>
      <c r="CX118" s="94">
        <f t="shared" si="105"/>
        <v>0</v>
      </c>
      <c r="CY118" s="94">
        <f t="shared" si="106"/>
        <v>0</v>
      </c>
      <c r="CZ118" s="94">
        <f t="shared" si="107"/>
        <v>3</v>
      </c>
      <c r="DA118" s="94">
        <f t="shared" si="108"/>
        <v>4</v>
      </c>
      <c r="DB118" s="94">
        <f t="shared" si="109"/>
        <v>5</v>
      </c>
      <c r="DC118" s="108">
        <f t="shared" si="110"/>
        <v>7</v>
      </c>
      <c r="DD118" s="108">
        <f t="shared" si="111"/>
        <v>10</v>
      </c>
      <c r="DE118" s="108">
        <f t="shared" si="112"/>
        <v>10</v>
      </c>
      <c r="DF118" s="108">
        <f t="shared" si="113"/>
        <v>10</v>
      </c>
      <c r="DG118" s="94">
        <f t="shared" si="114"/>
        <v>10</v>
      </c>
      <c r="DH118" s="94">
        <f t="shared" si="115"/>
        <v>10</v>
      </c>
      <c r="DI118" s="94">
        <f t="shared" si="116"/>
        <v>10</v>
      </c>
      <c r="DJ118" s="94">
        <f t="shared" si="117"/>
        <v>15</v>
      </c>
      <c r="DK118" s="94">
        <f t="shared" si="118"/>
        <v>15</v>
      </c>
      <c r="DL118" s="93">
        <f t="shared" si="119"/>
        <v>20</v>
      </c>
      <c r="DM118" s="109">
        <f t="shared" si="120"/>
        <v>20</v>
      </c>
      <c r="DN118" s="107" t="str">
        <f>IF(OR(-FLOOR(((18-COUNT($BE118:$BV118))/2),1)+DN$5&lt;1,-FLOOR(((18-COUNT($BE118:$BV118))/2),1)+DN$5&gt;COUNT($BE118:$BV118)),"",LARGE($BE118:$BV118,-FLOOR(((18-COUNT($BE118:$BV118))/2),1)+DN$5))</f>
        <v/>
      </c>
      <c r="DO118" s="93">
        <f t="shared" ref="DO118:EE125" si="150">IF(OR(-FLOOR(((18-COUNT($BE118:$BV118))/2),1)+DO$5&lt;1,-FLOOR(((18-COUNT($BE118:$BV118))/2),1)+DO$5&gt;COUNT($BE118:$BV118)),"",LARGE($BE118:$BV118,-FLOOR(((18-COUNT($BE118:$BV118))/2),1)+DO$5))</f>
        <v>0</v>
      </c>
      <c r="DP118" s="94">
        <f t="shared" si="150"/>
        <v>0</v>
      </c>
      <c r="DQ118" s="94">
        <f t="shared" si="150"/>
        <v>3</v>
      </c>
      <c r="DR118" s="94">
        <f t="shared" si="150"/>
        <v>4</v>
      </c>
      <c r="DS118" s="94">
        <f t="shared" si="150"/>
        <v>4</v>
      </c>
      <c r="DT118" s="94">
        <f t="shared" si="150"/>
        <v>4</v>
      </c>
      <c r="DU118" s="108">
        <f t="shared" si="150"/>
        <v>5</v>
      </c>
      <c r="DV118" s="108">
        <f t="shared" si="150"/>
        <v>7</v>
      </c>
      <c r="DW118" s="108">
        <f t="shared" si="150"/>
        <v>10</v>
      </c>
      <c r="DX118" s="108">
        <f t="shared" si="150"/>
        <v>10</v>
      </c>
      <c r="DY118" s="94">
        <f t="shared" si="150"/>
        <v>10</v>
      </c>
      <c r="DZ118" s="94">
        <f t="shared" si="150"/>
        <v>12</v>
      </c>
      <c r="EA118" s="94">
        <f t="shared" si="150"/>
        <v>12</v>
      </c>
      <c r="EB118" s="94">
        <f t="shared" si="150"/>
        <v>20</v>
      </c>
      <c r="EC118" s="94">
        <f t="shared" si="150"/>
        <v>20</v>
      </c>
      <c r="ED118" s="93">
        <f t="shared" si="150"/>
        <v>30</v>
      </c>
      <c r="EE118" s="109">
        <f t="shared" si="150"/>
        <v>40</v>
      </c>
      <c r="EF118" s="209"/>
      <c r="EG118" s="210"/>
      <c r="EH118" s="209"/>
      <c r="EI118" s="209"/>
      <c r="EJ118" s="209"/>
      <c r="EK118" s="209"/>
      <c r="EL118" s="209"/>
      <c r="EM118" s="209"/>
      <c r="EN118" s="208"/>
      <c r="EO118" s="208"/>
    </row>
    <row r="119" spans="1:145" s="211" customFormat="1" ht="15.75" customHeight="1">
      <c r="A119" s="159" t="s">
        <v>114</v>
      </c>
      <c r="B119" s="212" t="str">
        <f t="shared" si="149"/>
        <v>M</v>
      </c>
      <c r="C119" s="337">
        <v>2</v>
      </c>
      <c r="D119" s="338">
        <v>6</v>
      </c>
      <c r="E119" s="338">
        <v>8</v>
      </c>
      <c r="F119" s="338">
        <v>6</v>
      </c>
      <c r="G119" s="338">
        <v>13</v>
      </c>
      <c r="H119" s="338">
        <v>15</v>
      </c>
      <c r="I119" s="338">
        <v>6</v>
      </c>
      <c r="J119" s="338">
        <v>2</v>
      </c>
      <c r="K119" s="338">
        <v>3</v>
      </c>
      <c r="L119" s="338">
        <v>5</v>
      </c>
      <c r="M119" s="338">
        <v>10</v>
      </c>
      <c r="N119" s="338">
        <v>6</v>
      </c>
      <c r="O119" s="338">
        <v>6</v>
      </c>
      <c r="P119" s="338">
        <v>0</v>
      </c>
      <c r="Q119" s="338">
        <v>0</v>
      </c>
      <c r="R119" s="338">
        <v>0</v>
      </c>
      <c r="S119" s="338">
        <v>0</v>
      </c>
      <c r="T119" s="339">
        <v>6</v>
      </c>
      <c r="U119" s="228"/>
      <c r="V119" s="229"/>
      <c r="W119" s="229"/>
      <c r="X119" s="229"/>
      <c r="Y119" s="229"/>
      <c r="Z119" s="229"/>
      <c r="AA119" s="229"/>
      <c r="AB119" s="229"/>
      <c r="AC119" s="229"/>
      <c r="AD119" s="229"/>
      <c r="AE119" s="229"/>
      <c r="AF119" s="229"/>
      <c r="AG119" s="229"/>
      <c r="AH119" s="229"/>
      <c r="AI119" s="230"/>
      <c r="AJ119" s="229"/>
      <c r="AK119" s="229"/>
      <c r="AL119" s="231"/>
      <c r="AM119" s="228"/>
      <c r="AN119" s="229"/>
      <c r="AO119" s="229"/>
      <c r="AP119" s="229"/>
      <c r="AQ119" s="229"/>
      <c r="AR119" s="229"/>
      <c r="AS119" s="229"/>
      <c r="AT119" s="229"/>
      <c r="AU119" s="229"/>
      <c r="AV119" s="229"/>
      <c r="AW119" s="229"/>
      <c r="AX119" s="229"/>
      <c r="AY119" s="229"/>
      <c r="AZ119" s="229"/>
      <c r="BA119" s="229"/>
      <c r="BB119" s="229"/>
      <c r="BC119" s="229"/>
      <c r="BD119" s="231"/>
      <c r="BE119" s="232">
        <v>2</v>
      </c>
      <c r="BF119" s="233">
        <v>2</v>
      </c>
      <c r="BG119" s="233">
        <v>8</v>
      </c>
      <c r="BH119" s="233">
        <v>6</v>
      </c>
      <c r="BI119" s="233">
        <v>17</v>
      </c>
      <c r="BJ119" s="233">
        <v>3</v>
      </c>
      <c r="BK119" s="233">
        <v>3</v>
      </c>
      <c r="BL119" s="233">
        <v>14</v>
      </c>
      <c r="BM119" s="233">
        <v>30</v>
      </c>
      <c r="BN119" s="233">
        <v>4</v>
      </c>
      <c r="BO119" s="233">
        <v>15</v>
      </c>
      <c r="BP119" s="233">
        <v>7</v>
      </c>
      <c r="BQ119" s="233">
        <v>4</v>
      </c>
      <c r="BR119" s="233">
        <v>0</v>
      </c>
      <c r="BS119" s="233"/>
      <c r="BT119" s="233">
        <v>0</v>
      </c>
      <c r="BU119" s="233">
        <v>3</v>
      </c>
      <c r="BV119" s="234">
        <v>4</v>
      </c>
      <c r="BW119" s="223"/>
      <c r="BX119" s="224"/>
      <c r="BY119" s="224"/>
      <c r="BZ119" s="224"/>
      <c r="CA119" s="224"/>
      <c r="CB119" s="224"/>
      <c r="CC119" s="224"/>
      <c r="CD119" s="224"/>
      <c r="CE119" s="224"/>
      <c r="CF119" s="224"/>
      <c r="CG119" s="224"/>
      <c r="CH119" s="224"/>
      <c r="CI119" s="224"/>
      <c r="CJ119" s="224"/>
      <c r="CK119" s="224"/>
      <c r="CL119" s="224"/>
      <c r="CM119" s="224"/>
      <c r="CN119" s="225"/>
      <c r="CO119" s="348"/>
      <c r="CP119" s="232">
        <v>5.5</v>
      </c>
      <c r="CQ119" s="233">
        <v>0</v>
      </c>
      <c r="CR119" s="234">
        <v>15</v>
      </c>
      <c r="CS119" s="334">
        <f>IF(CP118=0,"",100*CP119/CP118)</f>
        <v>68.75</v>
      </c>
      <c r="CT119" s="144">
        <f t="shared" si="20"/>
        <v>5.6363636363636367</v>
      </c>
      <c r="CU119" s="158">
        <f t="shared" si="21"/>
        <v>35</v>
      </c>
      <c r="CV119" s="107">
        <f t="shared" si="103"/>
        <v>0</v>
      </c>
      <c r="CW119" s="93">
        <f t="shared" si="104"/>
        <v>0</v>
      </c>
      <c r="CX119" s="94">
        <f t="shared" si="105"/>
        <v>0</v>
      </c>
      <c r="CY119" s="94">
        <f t="shared" si="106"/>
        <v>0</v>
      </c>
      <c r="CZ119" s="94">
        <f t="shared" si="107"/>
        <v>2</v>
      </c>
      <c r="DA119" s="94">
        <f t="shared" si="108"/>
        <v>2</v>
      </c>
      <c r="DB119" s="94">
        <f t="shared" si="109"/>
        <v>3</v>
      </c>
      <c r="DC119" s="108">
        <f t="shared" si="110"/>
        <v>5</v>
      </c>
      <c r="DD119" s="108">
        <f t="shared" si="111"/>
        <v>6</v>
      </c>
      <c r="DE119" s="108">
        <f t="shared" si="112"/>
        <v>6</v>
      </c>
      <c r="DF119" s="108">
        <f t="shared" si="113"/>
        <v>6</v>
      </c>
      <c r="DG119" s="94">
        <f t="shared" si="114"/>
        <v>6</v>
      </c>
      <c r="DH119" s="94">
        <f t="shared" si="115"/>
        <v>6</v>
      </c>
      <c r="DI119" s="94">
        <f t="shared" si="116"/>
        <v>6</v>
      </c>
      <c r="DJ119" s="94">
        <f t="shared" si="117"/>
        <v>8</v>
      </c>
      <c r="DK119" s="94">
        <f t="shared" si="118"/>
        <v>10</v>
      </c>
      <c r="DL119" s="93">
        <f t="shared" si="119"/>
        <v>13</v>
      </c>
      <c r="DM119" s="109">
        <f t="shared" si="120"/>
        <v>15</v>
      </c>
      <c r="DN119" s="107" t="str">
        <f t="shared" ref="DN119:DN125" si="151">IF(OR(-FLOOR(((18-COUNT($BE119:$BV119))/2),1)+DN$5&lt;1,-FLOOR(((18-COUNT($BE119:$BV119))/2),1)+DN$5&gt;COUNT($BE119:$BV119)),"",LARGE($BE119:$BV119,-FLOOR(((18-COUNT($BE119:$BV119))/2),1)+DN$5))</f>
        <v/>
      </c>
      <c r="DO119" s="93">
        <f t="shared" si="150"/>
        <v>0</v>
      </c>
      <c r="DP119" s="94">
        <f t="shared" si="150"/>
        <v>0</v>
      </c>
      <c r="DQ119" s="94">
        <f t="shared" si="150"/>
        <v>2</v>
      </c>
      <c r="DR119" s="94">
        <f t="shared" si="150"/>
        <v>2</v>
      </c>
      <c r="DS119" s="94">
        <f t="shared" si="150"/>
        <v>3</v>
      </c>
      <c r="DT119" s="94">
        <f t="shared" si="150"/>
        <v>3</v>
      </c>
      <c r="DU119" s="108">
        <f t="shared" si="150"/>
        <v>3</v>
      </c>
      <c r="DV119" s="108">
        <f t="shared" si="150"/>
        <v>4</v>
      </c>
      <c r="DW119" s="108">
        <f t="shared" si="150"/>
        <v>4</v>
      </c>
      <c r="DX119" s="108">
        <f t="shared" si="150"/>
        <v>4</v>
      </c>
      <c r="DY119" s="94">
        <f t="shared" si="150"/>
        <v>6</v>
      </c>
      <c r="DZ119" s="94">
        <f t="shared" si="150"/>
        <v>7</v>
      </c>
      <c r="EA119" s="94">
        <f t="shared" si="150"/>
        <v>8</v>
      </c>
      <c r="EB119" s="94">
        <f t="shared" si="150"/>
        <v>14</v>
      </c>
      <c r="EC119" s="94">
        <f t="shared" si="150"/>
        <v>15</v>
      </c>
      <c r="ED119" s="93">
        <f t="shared" si="150"/>
        <v>17</v>
      </c>
      <c r="EE119" s="109">
        <f t="shared" si="150"/>
        <v>30</v>
      </c>
      <c r="EF119" s="209"/>
      <c r="EG119" s="210"/>
      <c r="EH119" s="209"/>
      <c r="EI119" s="209"/>
      <c r="EJ119" s="209"/>
      <c r="EK119" s="209"/>
      <c r="EL119" s="209"/>
      <c r="EM119" s="209"/>
      <c r="EN119" s="208"/>
      <c r="EO119" s="208"/>
    </row>
    <row r="120" spans="1:145" s="211" customFormat="1" ht="15.75" customHeight="1">
      <c r="A120" s="159" t="s">
        <v>115</v>
      </c>
      <c r="B120" s="212" t="str">
        <f t="shared" si="149"/>
        <v>M</v>
      </c>
      <c r="C120" s="349"/>
      <c r="D120" s="350"/>
      <c r="E120" s="350"/>
      <c r="F120" s="350"/>
      <c r="G120" s="350"/>
      <c r="H120" s="350"/>
      <c r="I120" s="350"/>
      <c r="J120" s="350"/>
      <c r="K120" s="350"/>
      <c r="L120" s="350"/>
      <c r="M120" s="350"/>
      <c r="N120" s="350"/>
      <c r="O120" s="350"/>
      <c r="P120" s="350"/>
      <c r="Q120" s="350"/>
      <c r="R120" s="350"/>
      <c r="S120" s="350"/>
      <c r="T120" s="351"/>
      <c r="U120" s="223"/>
      <c r="V120" s="224"/>
      <c r="W120" s="224"/>
      <c r="X120" s="224"/>
      <c r="Y120" s="224"/>
      <c r="Z120" s="224"/>
      <c r="AA120" s="224"/>
      <c r="AB120" s="224"/>
      <c r="AC120" s="224"/>
      <c r="AD120" s="224"/>
      <c r="AE120" s="224"/>
      <c r="AF120" s="224"/>
      <c r="AG120" s="224"/>
      <c r="AH120" s="224"/>
      <c r="AI120" s="367"/>
      <c r="AJ120" s="224"/>
      <c r="AK120" s="224"/>
      <c r="AL120" s="225"/>
      <c r="AM120" s="223"/>
      <c r="AN120" s="224"/>
      <c r="AO120" s="224"/>
      <c r="AP120" s="224"/>
      <c r="AQ120" s="224"/>
      <c r="AR120" s="224"/>
      <c r="AS120" s="224"/>
      <c r="AT120" s="224"/>
      <c r="AU120" s="224"/>
      <c r="AV120" s="224"/>
      <c r="AW120" s="224"/>
      <c r="AX120" s="224"/>
      <c r="AY120" s="224"/>
      <c r="AZ120" s="224"/>
      <c r="BA120" s="224"/>
      <c r="BB120" s="224"/>
      <c r="BC120" s="224"/>
      <c r="BD120" s="225"/>
      <c r="BE120" s="232">
        <v>2</v>
      </c>
      <c r="BF120" s="233">
        <v>1</v>
      </c>
      <c r="BG120" s="233">
        <v>7</v>
      </c>
      <c r="BH120" s="233">
        <v>6</v>
      </c>
      <c r="BI120" s="233">
        <v>12</v>
      </c>
      <c r="BJ120" s="233">
        <v>2</v>
      </c>
      <c r="BK120" s="233">
        <v>1</v>
      </c>
      <c r="BL120" s="233">
        <v>12</v>
      </c>
      <c r="BM120" s="233">
        <v>17</v>
      </c>
      <c r="BN120" s="233">
        <v>4</v>
      </c>
      <c r="BO120" s="233">
        <v>12</v>
      </c>
      <c r="BP120" s="233">
        <v>12</v>
      </c>
      <c r="BQ120" s="233">
        <v>8</v>
      </c>
      <c r="BR120" s="233">
        <v>0</v>
      </c>
      <c r="BS120" s="233"/>
      <c r="BT120" s="233">
        <v>0</v>
      </c>
      <c r="BU120" s="233">
        <v>3</v>
      </c>
      <c r="BV120" s="234">
        <v>17</v>
      </c>
      <c r="BW120" s="223"/>
      <c r="BX120" s="224"/>
      <c r="BY120" s="224"/>
      <c r="BZ120" s="224"/>
      <c r="CA120" s="224"/>
      <c r="CB120" s="224"/>
      <c r="CC120" s="224"/>
      <c r="CD120" s="224"/>
      <c r="CE120" s="224"/>
      <c r="CF120" s="224"/>
      <c r="CG120" s="224"/>
      <c r="CH120" s="224"/>
      <c r="CI120" s="224"/>
      <c r="CJ120" s="224"/>
      <c r="CK120" s="224"/>
      <c r="CL120" s="224"/>
      <c r="CM120" s="224"/>
      <c r="CN120" s="225"/>
      <c r="CO120" s="348"/>
      <c r="CP120" s="232">
        <v>6.5</v>
      </c>
      <c r="CQ120" s="233">
        <v>0</v>
      </c>
      <c r="CR120" s="234">
        <v>16.5</v>
      </c>
      <c r="CS120" s="352">
        <f>IF(CP118=0,"",100*CP120/CP118)</f>
        <v>81.25</v>
      </c>
      <c r="CT120" s="144">
        <f t="shared" si="20"/>
        <v>6.6</v>
      </c>
      <c r="CU120" s="158">
        <f t="shared" si="21"/>
        <v>17</v>
      </c>
      <c r="CV120" s="107" t="str">
        <f t="shared" si="103"/>
        <v/>
      </c>
      <c r="CW120" s="93" t="str">
        <f t="shared" si="104"/>
        <v/>
      </c>
      <c r="CX120" s="94" t="str">
        <f t="shared" si="105"/>
        <v/>
      </c>
      <c r="CY120" s="94" t="str">
        <f t="shared" si="106"/>
        <v/>
      </c>
      <c r="CZ120" s="94" t="str">
        <f t="shared" si="107"/>
        <v/>
      </c>
      <c r="DA120" s="94" t="str">
        <f t="shared" si="108"/>
        <v/>
      </c>
      <c r="DB120" s="94" t="str">
        <f t="shared" si="109"/>
        <v/>
      </c>
      <c r="DC120" s="108" t="str">
        <f t="shared" si="110"/>
        <v/>
      </c>
      <c r="DD120" s="108" t="str">
        <f t="shared" si="111"/>
        <v/>
      </c>
      <c r="DE120" s="108" t="str">
        <f t="shared" si="112"/>
        <v/>
      </c>
      <c r="DF120" s="108" t="str">
        <f t="shared" si="113"/>
        <v/>
      </c>
      <c r="DG120" s="94" t="str">
        <f t="shared" si="114"/>
        <v/>
      </c>
      <c r="DH120" s="94" t="str">
        <f t="shared" si="115"/>
        <v/>
      </c>
      <c r="DI120" s="94" t="str">
        <f t="shared" si="116"/>
        <v/>
      </c>
      <c r="DJ120" s="94" t="str">
        <f t="shared" si="117"/>
        <v/>
      </c>
      <c r="DK120" s="94" t="str">
        <f t="shared" si="118"/>
        <v/>
      </c>
      <c r="DL120" s="93" t="str">
        <f t="shared" si="119"/>
        <v/>
      </c>
      <c r="DM120" s="109" t="str">
        <f t="shared" si="120"/>
        <v/>
      </c>
      <c r="DN120" s="107" t="str">
        <f t="shared" si="151"/>
        <v/>
      </c>
      <c r="DO120" s="93">
        <f t="shared" si="150"/>
        <v>0</v>
      </c>
      <c r="DP120" s="94">
        <f t="shared" si="150"/>
        <v>0</v>
      </c>
      <c r="DQ120" s="94">
        <f t="shared" si="150"/>
        <v>1</v>
      </c>
      <c r="DR120" s="94">
        <f t="shared" si="150"/>
        <v>1</v>
      </c>
      <c r="DS120" s="94">
        <f t="shared" si="150"/>
        <v>2</v>
      </c>
      <c r="DT120" s="94">
        <f t="shared" si="150"/>
        <v>2</v>
      </c>
      <c r="DU120" s="108">
        <f t="shared" si="150"/>
        <v>3</v>
      </c>
      <c r="DV120" s="108">
        <f t="shared" si="150"/>
        <v>4</v>
      </c>
      <c r="DW120" s="108">
        <f t="shared" si="150"/>
        <v>6</v>
      </c>
      <c r="DX120" s="108">
        <f t="shared" si="150"/>
        <v>7</v>
      </c>
      <c r="DY120" s="94">
        <f t="shared" si="150"/>
        <v>8</v>
      </c>
      <c r="DZ120" s="94">
        <f t="shared" si="150"/>
        <v>12</v>
      </c>
      <c r="EA120" s="94">
        <f t="shared" si="150"/>
        <v>12</v>
      </c>
      <c r="EB120" s="94">
        <f t="shared" si="150"/>
        <v>12</v>
      </c>
      <c r="EC120" s="94">
        <f t="shared" si="150"/>
        <v>12</v>
      </c>
      <c r="ED120" s="93">
        <f t="shared" si="150"/>
        <v>17</v>
      </c>
      <c r="EE120" s="109">
        <f t="shared" si="150"/>
        <v>17</v>
      </c>
      <c r="EF120" s="209"/>
      <c r="EG120" s="210"/>
      <c r="EH120" s="209"/>
      <c r="EI120" s="209"/>
      <c r="EJ120" s="209"/>
      <c r="EK120" s="209"/>
      <c r="EL120" s="209"/>
      <c r="EM120" s="209"/>
      <c r="EN120" s="208"/>
      <c r="EO120" s="208"/>
    </row>
    <row r="121" spans="1:145" s="211" customFormat="1" ht="15.75" customHeight="1">
      <c r="A121" s="159" t="s">
        <v>116</v>
      </c>
      <c r="B121" s="212" t="str">
        <f t="shared" si="149"/>
        <v>M</v>
      </c>
      <c r="C121" s="353"/>
      <c r="D121" s="354"/>
      <c r="E121" s="354"/>
      <c r="F121" s="354"/>
      <c r="G121" s="354"/>
      <c r="H121" s="354"/>
      <c r="I121" s="354"/>
      <c r="J121" s="354"/>
      <c r="K121" s="354"/>
      <c r="L121" s="354"/>
      <c r="M121" s="354"/>
      <c r="N121" s="354"/>
      <c r="O121" s="354"/>
      <c r="P121" s="354"/>
      <c r="Q121" s="354"/>
      <c r="R121" s="354"/>
      <c r="S121" s="354"/>
      <c r="T121" s="355"/>
      <c r="U121" s="223"/>
      <c r="V121" s="224"/>
      <c r="W121" s="224"/>
      <c r="X121" s="224"/>
      <c r="Y121" s="224"/>
      <c r="Z121" s="224"/>
      <c r="AA121" s="224"/>
      <c r="AB121" s="224"/>
      <c r="AC121" s="224"/>
      <c r="AD121" s="224"/>
      <c r="AE121" s="224"/>
      <c r="AF121" s="224"/>
      <c r="AG121" s="224"/>
      <c r="AH121" s="224"/>
      <c r="AI121" s="367"/>
      <c r="AJ121" s="224"/>
      <c r="AK121" s="224"/>
      <c r="AL121" s="225"/>
      <c r="AM121" s="228"/>
      <c r="AN121" s="229"/>
      <c r="AO121" s="229"/>
      <c r="AP121" s="229"/>
      <c r="AQ121" s="229"/>
      <c r="AR121" s="229"/>
      <c r="AS121" s="229"/>
      <c r="AT121" s="229"/>
      <c r="AU121" s="229"/>
      <c r="AV121" s="229"/>
      <c r="AW121" s="229"/>
      <c r="AX121" s="229"/>
      <c r="AY121" s="229"/>
      <c r="AZ121" s="229"/>
      <c r="BA121" s="229"/>
      <c r="BB121" s="229"/>
      <c r="BC121" s="229"/>
      <c r="BD121" s="231"/>
      <c r="BE121" s="232">
        <v>0</v>
      </c>
      <c r="BF121" s="233">
        <v>2</v>
      </c>
      <c r="BG121" s="233">
        <v>3</v>
      </c>
      <c r="BH121" s="233">
        <v>4</v>
      </c>
      <c r="BI121" s="233">
        <v>6</v>
      </c>
      <c r="BJ121" s="233">
        <v>1</v>
      </c>
      <c r="BK121" s="233">
        <v>3</v>
      </c>
      <c r="BL121" s="233">
        <v>5</v>
      </c>
      <c r="BM121" s="233">
        <v>20</v>
      </c>
      <c r="BN121" s="233">
        <v>0</v>
      </c>
      <c r="BO121" s="233">
        <v>5</v>
      </c>
      <c r="BP121" s="233">
        <v>4</v>
      </c>
      <c r="BQ121" s="233">
        <v>0</v>
      </c>
      <c r="BR121" s="233">
        <v>0</v>
      </c>
      <c r="BS121" s="233"/>
      <c r="BT121" s="233">
        <v>0</v>
      </c>
      <c r="BU121" s="233">
        <v>3</v>
      </c>
      <c r="BV121" s="234">
        <v>0</v>
      </c>
      <c r="BW121" s="223"/>
      <c r="BX121" s="224"/>
      <c r="BY121" s="224"/>
      <c r="BZ121" s="224"/>
      <c r="CA121" s="224"/>
      <c r="CB121" s="224"/>
      <c r="CC121" s="224"/>
      <c r="CD121" s="224"/>
      <c r="CE121" s="224"/>
      <c r="CF121" s="224"/>
      <c r="CG121" s="224"/>
      <c r="CH121" s="224"/>
      <c r="CI121" s="224"/>
      <c r="CJ121" s="224"/>
      <c r="CK121" s="224"/>
      <c r="CL121" s="224"/>
      <c r="CM121" s="224"/>
      <c r="CN121" s="225"/>
      <c r="CO121" s="348"/>
      <c r="CP121" s="232">
        <v>2</v>
      </c>
      <c r="CQ121" s="233">
        <v>0</v>
      </c>
      <c r="CR121" s="234">
        <v>6</v>
      </c>
      <c r="CS121" s="335">
        <f>IF(CP118=0,"",100*CP121/CP118)</f>
        <v>25</v>
      </c>
      <c r="CT121" s="144">
        <f t="shared" si="20"/>
        <v>2.4</v>
      </c>
      <c r="CU121" s="158">
        <f t="shared" si="21"/>
        <v>17</v>
      </c>
      <c r="CV121" s="107" t="str">
        <f t="shared" si="103"/>
        <v/>
      </c>
      <c r="CW121" s="93" t="str">
        <f t="shared" si="104"/>
        <v/>
      </c>
      <c r="CX121" s="94" t="str">
        <f t="shared" si="105"/>
        <v/>
      </c>
      <c r="CY121" s="94" t="str">
        <f t="shared" si="106"/>
        <v/>
      </c>
      <c r="CZ121" s="94" t="str">
        <f t="shared" si="107"/>
        <v/>
      </c>
      <c r="DA121" s="94" t="str">
        <f t="shared" si="108"/>
        <v/>
      </c>
      <c r="DB121" s="94" t="str">
        <f t="shared" si="109"/>
        <v/>
      </c>
      <c r="DC121" s="108" t="str">
        <f t="shared" si="110"/>
        <v/>
      </c>
      <c r="DD121" s="108" t="str">
        <f t="shared" si="111"/>
        <v/>
      </c>
      <c r="DE121" s="108" t="str">
        <f t="shared" si="112"/>
        <v/>
      </c>
      <c r="DF121" s="108" t="str">
        <f t="shared" si="113"/>
        <v/>
      </c>
      <c r="DG121" s="94" t="str">
        <f t="shared" si="114"/>
        <v/>
      </c>
      <c r="DH121" s="94" t="str">
        <f t="shared" si="115"/>
        <v/>
      </c>
      <c r="DI121" s="94" t="str">
        <f t="shared" si="116"/>
        <v/>
      </c>
      <c r="DJ121" s="94" t="str">
        <f t="shared" si="117"/>
        <v/>
      </c>
      <c r="DK121" s="94" t="str">
        <f t="shared" si="118"/>
        <v/>
      </c>
      <c r="DL121" s="93" t="str">
        <f t="shared" si="119"/>
        <v/>
      </c>
      <c r="DM121" s="109" t="str">
        <f t="shared" si="120"/>
        <v/>
      </c>
      <c r="DN121" s="107" t="str">
        <f t="shared" si="151"/>
        <v/>
      </c>
      <c r="DO121" s="93">
        <f t="shared" si="150"/>
        <v>0</v>
      </c>
      <c r="DP121" s="94">
        <f t="shared" si="150"/>
        <v>0</v>
      </c>
      <c r="DQ121" s="94">
        <f t="shared" si="150"/>
        <v>0</v>
      </c>
      <c r="DR121" s="94">
        <f t="shared" si="150"/>
        <v>0</v>
      </c>
      <c r="DS121" s="94">
        <f t="shared" si="150"/>
        <v>0</v>
      </c>
      <c r="DT121" s="94">
        <f t="shared" si="150"/>
        <v>0</v>
      </c>
      <c r="DU121" s="108">
        <f t="shared" si="150"/>
        <v>1</v>
      </c>
      <c r="DV121" s="108">
        <f t="shared" si="150"/>
        <v>2</v>
      </c>
      <c r="DW121" s="108">
        <f t="shared" si="150"/>
        <v>3</v>
      </c>
      <c r="DX121" s="108">
        <f t="shared" si="150"/>
        <v>3</v>
      </c>
      <c r="DY121" s="94">
        <f t="shared" si="150"/>
        <v>3</v>
      </c>
      <c r="DZ121" s="94">
        <f t="shared" si="150"/>
        <v>4</v>
      </c>
      <c r="EA121" s="94">
        <f t="shared" si="150"/>
        <v>4</v>
      </c>
      <c r="EB121" s="94">
        <f t="shared" si="150"/>
        <v>5</v>
      </c>
      <c r="EC121" s="94">
        <f t="shared" si="150"/>
        <v>5</v>
      </c>
      <c r="ED121" s="93">
        <f t="shared" si="150"/>
        <v>6</v>
      </c>
      <c r="EE121" s="109">
        <f t="shared" si="150"/>
        <v>20</v>
      </c>
      <c r="EF121" s="209"/>
      <c r="EG121" s="210"/>
      <c r="EH121" s="209"/>
      <c r="EI121" s="209"/>
      <c r="EJ121" s="209"/>
      <c r="EK121" s="209"/>
      <c r="EL121" s="209"/>
      <c r="EM121" s="209"/>
      <c r="EN121" s="208"/>
      <c r="EO121" s="208"/>
    </row>
    <row r="122" spans="1:145" s="211" customFormat="1" ht="15.75" customHeight="1">
      <c r="A122" s="159" t="s">
        <v>117</v>
      </c>
      <c r="B122" s="212" t="str">
        <f t="shared" si="149"/>
        <v>M</v>
      </c>
      <c r="C122" s="353"/>
      <c r="D122" s="354"/>
      <c r="E122" s="354"/>
      <c r="F122" s="354"/>
      <c r="G122" s="354"/>
      <c r="H122" s="354"/>
      <c r="I122" s="354"/>
      <c r="J122" s="354"/>
      <c r="K122" s="354"/>
      <c r="L122" s="354"/>
      <c r="M122" s="354"/>
      <c r="N122" s="354"/>
      <c r="O122" s="354"/>
      <c r="P122" s="354"/>
      <c r="Q122" s="354"/>
      <c r="R122" s="354"/>
      <c r="S122" s="354"/>
      <c r="T122" s="355"/>
      <c r="U122" s="223"/>
      <c r="V122" s="224"/>
      <c r="W122" s="224"/>
      <c r="X122" s="224"/>
      <c r="Y122" s="224"/>
      <c r="Z122" s="224"/>
      <c r="AA122" s="224"/>
      <c r="AB122" s="224"/>
      <c r="AC122" s="224"/>
      <c r="AD122" s="224"/>
      <c r="AE122" s="224"/>
      <c r="AF122" s="224"/>
      <c r="AG122" s="224"/>
      <c r="AH122" s="224"/>
      <c r="AI122" s="367"/>
      <c r="AJ122" s="224"/>
      <c r="AK122" s="224"/>
      <c r="AL122" s="225"/>
      <c r="AM122" s="228"/>
      <c r="AN122" s="229"/>
      <c r="AO122" s="229"/>
      <c r="AP122" s="229"/>
      <c r="AQ122" s="229"/>
      <c r="AR122" s="229"/>
      <c r="AS122" s="229"/>
      <c r="AT122" s="229"/>
      <c r="AU122" s="229"/>
      <c r="AV122" s="229"/>
      <c r="AW122" s="229"/>
      <c r="AX122" s="229"/>
      <c r="AY122" s="229"/>
      <c r="AZ122" s="229"/>
      <c r="BA122" s="229"/>
      <c r="BB122" s="229"/>
      <c r="BC122" s="229"/>
      <c r="BD122" s="231"/>
      <c r="BE122" s="232">
        <v>1</v>
      </c>
      <c r="BF122" s="233">
        <v>1</v>
      </c>
      <c r="BG122" s="233">
        <v>1</v>
      </c>
      <c r="BH122" s="233">
        <v>2</v>
      </c>
      <c r="BI122" s="233">
        <v>2</v>
      </c>
      <c r="BJ122" s="233">
        <v>1</v>
      </c>
      <c r="BK122" s="233">
        <v>1</v>
      </c>
      <c r="BL122" s="233">
        <v>6</v>
      </c>
      <c r="BM122" s="233">
        <v>13</v>
      </c>
      <c r="BN122" s="233">
        <v>2</v>
      </c>
      <c r="BO122" s="233">
        <v>8</v>
      </c>
      <c r="BP122" s="233">
        <v>1</v>
      </c>
      <c r="BQ122" s="233">
        <v>0</v>
      </c>
      <c r="BR122" s="233">
        <v>0</v>
      </c>
      <c r="BS122" s="233"/>
      <c r="BT122" s="233">
        <v>0</v>
      </c>
      <c r="BU122" s="233">
        <v>1</v>
      </c>
      <c r="BV122" s="234">
        <v>1</v>
      </c>
      <c r="BW122" s="223"/>
      <c r="BX122" s="224"/>
      <c r="BY122" s="224"/>
      <c r="BZ122" s="224"/>
      <c r="CA122" s="224"/>
      <c r="CB122" s="224"/>
      <c r="CC122" s="224"/>
      <c r="CD122" s="224"/>
      <c r="CE122" s="224"/>
      <c r="CF122" s="224"/>
      <c r="CG122" s="224"/>
      <c r="CH122" s="224"/>
      <c r="CI122" s="224"/>
      <c r="CJ122" s="224"/>
      <c r="CK122" s="224"/>
      <c r="CL122" s="224"/>
      <c r="CM122" s="224"/>
      <c r="CN122" s="225"/>
      <c r="CO122" s="348"/>
      <c r="CP122" s="232">
        <v>1</v>
      </c>
      <c r="CQ122" s="233">
        <v>0</v>
      </c>
      <c r="CR122" s="234">
        <v>2</v>
      </c>
      <c r="CS122" s="335">
        <f>IF(CP118=0,"",100*CP122/CP118)</f>
        <v>12.5</v>
      </c>
      <c r="CT122" s="144">
        <f t="shared" si="20"/>
        <v>1.8666666666666667</v>
      </c>
      <c r="CU122" s="158">
        <f t="shared" si="21"/>
        <v>17</v>
      </c>
      <c r="CV122" s="107" t="str">
        <f t="shared" si="103"/>
        <v/>
      </c>
      <c r="CW122" s="93" t="str">
        <f t="shared" si="104"/>
        <v/>
      </c>
      <c r="CX122" s="94" t="str">
        <f t="shared" si="105"/>
        <v/>
      </c>
      <c r="CY122" s="94" t="str">
        <f t="shared" si="106"/>
        <v/>
      </c>
      <c r="CZ122" s="94" t="str">
        <f t="shared" si="107"/>
        <v/>
      </c>
      <c r="DA122" s="94" t="str">
        <f t="shared" si="108"/>
        <v/>
      </c>
      <c r="DB122" s="94" t="str">
        <f t="shared" si="109"/>
        <v/>
      </c>
      <c r="DC122" s="108" t="str">
        <f t="shared" si="110"/>
        <v/>
      </c>
      <c r="DD122" s="108" t="str">
        <f t="shared" si="111"/>
        <v/>
      </c>
      <c r="DE122" s="108" t="str">
        <f t="shared" si="112"/>
        <v/>
      </c>
      <c r="DF122" s="108" t="str">
        <f t="shared" si="113"/>
        <v/>
      </c>
      <c r="DG122" s="94" t="str">
        <f t="shared" si="114"/>
        <v/>
      </c>
      <c r="DH122" s="94" t="str">
        <f t="shared" si="115"/>
        <v/>
      </c>
      <c r="DI122" s="94" t="str">
        <f t="shared" si="116"/>
        <v/>
      </c>
      <c r="DJ122" s="94" t="str">
        <f t="shared" si="117"/>
        <v/>
      </c>
      <c r="DK122" s="94" t="str">
        <f t="shared" si="118"/>
        <v/>
      </c>
      <c r="DL122" s="93" t="str">
        <f t="shared" si="119"/>
        <v/>
      </c>
      <c r="DM122" s="109" t="str">
        <f t="shared" si="120"/>
        <v/>
      </c>
      <c r="DN122" s="107" t="str">
        <f t="shared" si="151"/>
        <v/>
      </c>
      <c r="DO122" s="93">
        <f t="shared" si="150"/>
        <v>0</v>
      </c>
      <c r="DP122" s="94">
        <f t="shared" si="150"/>
        <v>0</v>
      </c>
      <c r="DQ122" s="94">
        <f t="shared" si="150"/>
        <v>0</v>
      </c>
      <c r="DR122" s="94">
        <f t="shared" si="150"/>
        <v>1</v>
      </c>
      <c r="DS122" s="94">
        <f t="shared" si="150"/>
        <v>1</v>
      </c>
      <c r="DT122" s="94">
        <f t="shared" si="150"/>
        <v>1</v>
      </c>
      <c r="DU122" s="108">
        <f t="shared" si="150"/>
        <v>1</v>
      </c>
      <c r="DV122" s="108">
        <f t="shared" si="150"/>
        <v>1</v>
      </c>
      <c r="DW122" s="108">
        <f t="shared" si="150"/>
        <v>1</v>
      </c>
      <c r="DX122" s="108">
        <f t="shared" si="150"/>
        <v>1</v>
      </c>
      <c r="DY122" s="94">
        <f t="shared" si="150"/>
        <v>1</v>
      </c>
      <c r="DZ122" s="94">
        <f t="shared" si="150"/>
        <v>2</v>
      </c>
      <c r="EA122" s="94">
        <f t="shared" si="150"/>
        <v>2</v>
      </c>
      <c r="EB122" s="94">
        <f t="shared" si="150"/>
        <v>2</v>
      </c>
      <c r="EC122" s="94">
        <f t="shared" si="150"/>
        <v>6</v>
      </c>
      <c r="ED122" s="93">
        <f t="shared" si="150"/>
        <v>8</v>
      </c>
      <c r="EE122" s="109">
        <f t="shared" si="150"/>
        <v>13</v>
      </c>
      <c r="EF122" s="209"/>
      <c r="EG122" s="210"/>
      <c r="EH122" s="209"/>
      <c r="EI122" s="209"/>
      <c r="EJ122" s="209"/>
      <c r="EK122" s="209"/>
      <c r="EL122" s="209"/>
      <c r="EM122" s="209"/>
      <c r="EN122" s="208"/>
      <c r="EO122" s="208"/>
    </row>
    <row r="123" spans="1:145" s="211" customFormat="1" ht="15.75" customHeight="1">
      <c r="A123" s="159" t="s">
        <v>118</v>
      </c>
      <c r="B123" s="212" t="str">
        <f t="shared" si="149"/>
        <v>M</v>
      </c>
      <c r="C123" s="353"/>
      <c r="D123" s="354"/>
      <c r="E123" s="354"/>
      <c r="F123" s="354"/>
      <c r="G123" s="354"/>
      <c r="H123" s="354"/>
      <c r="I123" s="354"/>
      <c r="J123" s="354"/>
      <c r="K123" s="354"/>
      <c r="L123" s="354"/>
      <c r="M123" s="354"/>
      <c r="N123" s="354"/>
      <c r="O123" s="354"/>
      <c r="P123" s="354"/>
      <c r="Q123" s="354"/>
      <c r="R123" s="354"/>
      <c r="S123" s="354"/>
      <c r="T123" s="355"/>
      <c r="U123" s="223"/>
      <c r="V123" s="224"/>
      <c r="W123" s="224"/>
      <c r="X123" s="224"/>
      <c r="Y123" s="224"/>
      <c r="Z123" s="224"/>
      <c r="AA123" s="224"/>
      <c r="AB123" s="224"/>
      <c r="AC123" s="224"/>
      <c r="AD123" s="224"/>
      <c r="AE123" s="224"/>
      <c r="AF123" s="224"/>
      <c r="AG123" s="224"/>
      <c r="AH123" s="224"/>
      <c r="AI123" s="367"/>
      <c r="AJ123" s="224"/>
      <c r="AK123" s="224"/>
      <c r="AL123" s="225"/>
      <c r="AM123" s="228"/>
      <c r="AN123" s="229"/>
      <c r="AO123" s="229"/>
      <c r="AP123" s="229"/>
      <c r="AQ123" s="229"/>
      <c r="AR123" s="229"/>
      <c r="AS123" s="229"/>
      <c r="AT123" s="229"/>
      <c r="AU123" s="229"/>
      <c r="AV123" s="229"/>
      <c r="AW123" s="229"/>
      <c r="AX123" s="229"/>
      <c r="AY123" s="229"/>
      <c r="AZ123" s="229"/>
      <c r="BA123" s="229"/>
      <c r="BB123" s="229"/>
      <c r="BC123" s="229"/>
      <c r="BD123" s="231"/>
      <c r="BE123" s="232">
        <v>1</v>
      </c>
      <c r="BF123" s="233">
        <v>1</v>
      </c>
      <c r="BG123" s="233">
        <v>0</v>
      </c>
      <c r="BH123" s="233">
        <v>2</v>
      </c>
      <c r="BI123" s="233">
        <v>3</v>
      </c>
      <c r="BJ123" s="233">
        <v>1</v>
      </c>
      <c r="BK123" s="233">
        <v>5</v>
      </c>
      <c r="BL123" s="233">
        <v>5</v>
      </c>
      <c r="BM123" s="233">
        <v>6</v>
      </c>
      <c r="BN123" s="233">
        <v>3</v>
      </c>
      <c r="BO123" s="233">
        <v>2</v>
      </c>
      <c r="BP123" s="233">
        <v>3</v>
      </c>
      <c r="BQ123" s="233">
        <v>0</v>
      </c>
      <c r="BR123" s="233">
        <v>0</v>
      </c>
      <c r="BS123" s="233"/>
      <c r="BT123" s="233">
        <v>0</v>
      </c>
      <c r="BU123" s="233">
        <v>2</v>
      </c>
      <c r="BV123" s="234">
        <v>10</v>
      </c>
      <c r="BW123" s="223"/>
      <c r="BX123" s="224"/>
      <c r="BY123" s="224"/>
      <c r="BZ123" s="224"/>
      <c r="CA123" s="224"/>
      <c r="CB123" s="224"/>
      <c r="CC123" s="224"/>
      <c r="CD123" s="224"/>
      <c r="CE123" s="224"/>
      <c r="CF123" s="224"/>
      <c r="CG123" s="224"/>
      <c r="CH123" s="224"/>
      <c r="CI123" s="224"/>
      <c r="CJ123" s="224"/>
      <c r="CK123" s="224"/>
      <c r="CL123" s="224"/>
      <c r="CM123" s="224"/>
      <c r="CN123" s="225"/>
      <c r="CO123" s="348"/>
      <c r="CP123" s="232">
        <v>2.5</v>
      </c>
      <c r="CQ123" s="233">
        <v>0</v>
      </c>
      <c r="CR123" s="234">
        <v>3</v>
      </c>
      <c r="CS123" s="335">
        <f>IF(CP118=0,"",100*CP123/CP118)</f>
        <v>31.25</v>
      </c>
      <c r="CT123" s="144">
        <f t="shared" si="20"/>
        <v>2.2666666666666666</v>
      </c>
      <c r="CU123" s="158">
        <f t="shared" si="21"/>
        <v>17</v>
      </c>
      <c r="CV123" s="107" t="str">
        <f t="shared" si="103"/>
        <v/>
      </c>
      <c r="CW123" s="93" t="str">
        <f t="shared" si="104"/>
        <v/>
      </c>
      <c r="CX123" s="94" t="str">
        <f t="shared" si="105"/>
        <v/>
      </c>
      <c r="CY123" s="94" t="str">
        <f t="shared" si="106"/>
        <v/>
      </c>
      <c r="CZ123" s="94" t="str">
        <f t="shared" si="107"/>
        <v/>
      </c>
      <c r="DA123" s="94" t="str">
        <f t="shared" si="108"/>
        <v/>
      </c>
      <c r="DB123" s="94" t="str">
        <f t="shared" si="109"/>
        <v/>
      </c>
      <c r="DC123" s="108" t="str">
        <f t="shared" si="110"/>
        <v/>
      </c>
      <c r="DD123" s="108" t="str">
        <f t="shared" si="111"/>
        <v/>
      </c>
      <c r="DE123" s="108" t="str">
        <f t="shared" si="112"/>
        <v/>
      </c>
      <c r="DF123" s="108" t="str">
        <f t="shared" si="113"/>
        <v/>
      </c>
      <c r="DG123" s="94" t="str">
        <f t="shared" si="114"/>
        <v/>
      </c>
      <c r="DH123" s="94" t="str">
        <f t="shared" si="115"/>
        <v/>
      </c>
      <c r="DI123" s="94" t="str">
        <f t="shared" si="116"/>
        <v/>
      </c>
      <c r="DJ123" s="94" t="str">
        <f t="shared" si="117"/>
        <v/>
      </c>
      <c r="DK123" s="94" t="str">
        <f t="shared" si="118"/>
        <v/>
      </c>
      <c r="DL123" s="93" t="str">
        <f t="shared" si="119"/>
        <v/>
      </c>
      <c r="DM123" s="109" t="str">
        <f t="shared" si="120"/>
        <v/>
      </c>
      <c r="DN123" s="107" t="str">
        <f t="shared" si="151"/>
        <v/>
      </c>
      <c r="DO123" s="93">
        <f t="shared" si="150"/>
        <v>0</v>
      </c>
      <c r="DP123" s="94">
        <f t="shared" si="150"/>
        <v>0</v>
      </c>
      <c r="DQ123" s="94">
        <f t="shared" si="150"/>
        <v>0</v>
      </c>
      <c r="DR123" s="94">
        <f t="shared" si="150"/>
        <v>0</v>
      </c>
      <c r="DS123" s="94">
        <f t="shared" si="150"/>
        <v>1</v>
      </c>
      <c r="DT123" s="94">
        <f t="shared" si="150"/>
        <v>1</v>
      </c>
      <c r="DU123" s="108">
        <f t="shared" si="150"/>
        <v>1</v>
      </c>
      <c r="DV123" s="108">
        <f t="shared" si="150"/>
        <v>2</v>
      </c>
      <c r="DW123" s="108">
        <f t="shared" si="150"/>
        <v>2</v>
      </c>
      <c r="DX123" s="108">
        <f t="shared" si="150"/>
        <v>2</v>
      </c>
      <c r="DY123" s="94">
        <f t="shared" si="150"/>
        <v>3</v>
      </c>
      <c r="DZ123" s="94">
        <f t="shared" si="150"/>
        <v>3</v>
      </c>
      <c r="EA123" s="94">
        <f t="shared" si="150"/>
        <v>3</v>
      </c>
      <c r="EB123" s="94">
        <f t="shared" si="150"/>
        <v>5</v>
      </c>
      <c r="EC123" s="94">
        <f t="shared" si="150"/>
        <v>5</v>
      </c>
      <c r="ED123" s="93">
        <f t="shared" si="150"/>
        <v>6</v>
      </c>
      <c r="EE123" s="109">
        <f t="shared" si="150"/>
        <v>10</v>
      </c>
      <c r="EF123" s="209"/>
      <c r="EG123" s="210"/>
      <c r="EH123" s="209"/>
      <c r="EI123" s="209"/>
      <c r="EJ123" s="209"/>
      <c r="EK123" s="209"/>
      <c r="EL123" s="209"/>
      <c r="EM123" s="209"/>
      <c r="EN123" s="208"/>
      <c r="EO123" s="208"/>
    </row>
    <row r="124" spans="1:145" s="211" customFormat="1" ht="15.75" customHeight="1">
      <c r="A124" s="159" t="s">
        <v>119</v>
      </c>
      <c r="B124" s="212" t="str">
        <f t="shared" si="149"/>
        <v>M</v>
      </c>
      <c r="C124" s="353"/>
      <c r="D124" s="354"/>
      <c r="E124" s="354"/>
      <c r="F124" s="354"/>
      <c r="G124" s="354"/>
      <c r="H124" s="354"/>
      <c r="I124" s="354"/>
      <c r="J124" s="354"/>
      <c r="K124" s="354"/>
      <c r="L124" s="354"/>
      <c r="M124" s="354"/>
      <c r="N124" s="354"/>
      <c r="O124" s="354"/>
      <c r="P124" s="354"/>
      <c r="Q124" s="354"/>
      <c r="R124" s="354"/>
      <c r="S124" s="354"/>
      <c r="T124" s="355"/>
      <c r="U124" s="223"/>
      <c r="V124" s="224"/>
      <c r="W124" s="224"/>
      <c r="X124" s="224"/>
      <c r="Y124" s="224"/>
      <c r="Z124" s="224"/>
      <c r="AA124" s="224"/>
      <c r="AB124" s="224"/>
      <c r="AC124" s="224"/>
      <c r="AD124" s="224"/>
      <c r="AE124" s="224"/>
      <c r="AF124" s="224"/>
      <c r="AG124" s="224"/>
      <c r="AH124" s="224"/>
      <c r="AI124" s="367"/>
      <c r="AJ124" s="224"/>
      <c r="AK124" s="224"/>
      <c r="AL124" s="225"/>
      <c r="AM124" s="228"/>
      <c r="AN124" s="229"/>
      <c r="AO124" s="229"/>
      <c r="AP124" s="229"/>
      <c r="AQ124" s="229"/>
      <c r="AR124" s="229"/>
      <c r="AS124" s="229"/>
      <c r="AT124" s="229"/>
      <c r="AU124" s="229"/>
      <c r="AV124" s="229"/>
      <c r="AW124" s="229"/>
      <c r="AX124" s="229"/>
      <c r="AY124" s="229"/>
      <c r="AZ124" s="229"/>
      <c r="BA124" s="229"/>
      <c r="BB124" s="229"/>
      <c r="BC124" s="229"/>
      <c r="BD124" s="231"/>
      <c r="BE124" s="232">
        <v>0</v>
      </c>
      <c r="BF124" s="233">
        <v>1</v>
      </c>
      <c r="BG124" s="233">
        <v>0</v>
      </c>
      <c r="BH124" s="233">
        <v>0</v>
      </c>
      <c r="BI124" s="233">
        <v>0</v>
      </c>
      <c r="BJ124" s="233">
        <v>0</v>
      </c>
      <c r="BK124" s="233">
        <v>0</v>
      </c>
      <c r="BL124" s="233">
        <v>0</v>
      </c>
      <c r="BM124" s="233">
        <v>0</v>
      </c>
      <c r="BN124" s="233">
        <v>0</v>
      </c>
      <c r="BO124" s="233">
        <v>0</v>
      </c>
      <c r="BP124" s="233">
        <v>0</v>
      </c>
      <c r="BQ124" s="233">
        <v>0</v>
      </c>
      <c r="BR124" s="233">
        <v>0</v>
      </c>
      <c r="BS124" s="233"/>
      <c r="BT124" s="233">
        <v>0</v>
      </c>
      <c r="BU124" s="233">
        <v>1</v>
      </c>
      <c r="BV124" s="234">
        <v>0</v>
      </c>
      <c r="BW124" s="223"/>
      <c r="BX124" s="224"/>
      <c r="BY124" s="224"/>
      <c r="BZ124" s="224"/>
      <c r="CA124" s="224"/>
      <c r="CB124" s="224"/>
      <c r="CC124" s="224"/>
      <c r="CD124" s="224"/>
      <c r="CE124" s="224"/>
      <c r="CF124" s="224"/>
      <c r="CG124" s="224"/>
      <c r="CH124" s="224"/>
      <c r="CI124" s="224"/>
      <c r="CJ124" s="224"/>
      <c r="CK124" s="224"/>
      <c r="CL124" s="224"/>
      <c r="CM124" s="224"/>
      <c r="CN124" s="225"/>
      <c r="CO124" s="348"/>
      <c r="CP124" s="232">
        <v>0</v>
      </c>
      <c r="CQ124" s="233">
        <v>0</v>
      </c>
      <c r="CR124" s="234">
        <v>0</v>
      </c>
      <c r="CS124" s="335">
        <f>IF(CP118=0,"",100*CP124/CP118)</f>
        <v>0</v>
      </c>
      <c r="CT124" s="144">
        <f t="shared" si="20"/>
        <v>6.6666666666666666E-2</v>
      </c>
      <c r="CU124" s="158">
        <f t="shared" si="21"/>
        <v>17</v>
      </c>
      <c r="CV124" s="107" t="str">
        <f t="shared" si="103"/>
        <v/>
      </c>
      <c r="CW124" s="93" t="str">
        <f t="shared" si="104"/>
        <v/>
      </c>
      <c r="CX124" s="94" t="str">
        <f t="shared" si="105"/>
        <v/>
      </c>
      <c r="CY124" s="94" t="str">
        <f t="shared" si="106"/>
        <v/>
      </c>
      <c r="CZ124" s="94" t="str">
        <f t="shared" si="107"/>
        <v/>
      </c>
      <c r="DA124" s="94" t="str">
        <f t="shared" si="108"/>
        <v/>
      </c>
      <c r="DB124" s="94" t="str">
        <f t="shared" si="109"/>
        <v/>
      </c>
      <c r="DC124" s="108" t="str">
        <f t="shared" si="110"/>
        <v/>
      </c>
      <c r="DD124" s="108" t="str">
        <f t="shared" si="111"/>
        <v/>
      </c>
      <c r="DE124" s="108" t="str">
        <f t="shared" si="112"/>
        <v/>
      </c>
      <c r="DF124" s="108" t="str">
        <f t="shared" si="113"/>
        <v/>
      </c>
      <c r="DG124" s="94" t="str">
        <f t="shared" si="114"/>
        <v/>
      </c>
      <c r="DH124" s="94" t="str">
        <f t="shared" si="115"/>
        <v/>
      </c>
      <c r="DI124" s="94" t="str">
        <f t="shared" si="116"/>
        <v/>
      </c>
      <c r="DJ124" s="94" t="str">
        <f t="shared" si="117"/>
        <v/>
      </c>
      <c r="DK124" s="94" t="str">
        <f t="shared" si="118"/>
        <v/>
      </c>
      <c r="DL124" s="93" t="str">
        <f t="shared" si="119"/>
        <v/>
      </c>
      <c r="DM124" s="109" t="str">
        <f t="shared" si="120"/>
        <v/>
      </c>
      <c r="DN124" s="107" t="str">
        <f t="shared" si="151"/>
        <v/>
      </c>
      <c r="DO124" s="93">
        <f t="shared" si="150"/>
        <v>0</v>
      </c>
      <c r="DP124" s="94">
        <f t="shared" si="150"/>
        <v>0</v>
      </c>
      <c r="DQ124" s="94">
        <f t="shared" si="150"/>
        <v>0</v>
      </c>
      <c r="DR124" s="94">
        <f t="shared" si="150"/>
        <v>0</v>
      </c>
      <c r="DS124" s="94">
        <f t="shared" si="150"/>
        <v>0</v>
      </c>
      <c r="DT124" s="94">
        <f t="shared" si="150"/>
        <v>0</v>
      </c>
      <c r="DU124" s="108">
        <f t="shared" si="150"/>
        <v>0</v>
      </c>
      <c r="DV124" s="108">
        <f t="shared" si="150"/>
        <v>0</v>
      </c>
      <c r="DW124" s="108">
        <f t="shared" si="150"/>
        <v>0</v>
      </c>
      <c r="DX124" s="108">
        <f t="shared" si="150"/>
        <v>0</v>
      </c>
      <c r="DY124" s="94">
        <f t="shared" si="150"/>
        <v>0</v>
      </c>
      <c r="DZ124" s="94">
        <f t="shared" si="150"/>
        <v>0</v>
      </c>
      <c r="EA124" s="94">
        <f t="shared" si="150"/>
        <v>0</v>
      </c>
      <c r="EB124" s="94">
        <f t="shared" si="150"/>
        <v>0</v>
      </c>
      <c r="EC124" s="94">
        <f t="shared" si="150"/>
        <v>0</v>
      </c>
      <c r="ED124" s="93">
        <f t="shared" si="150"/>
        <v>1</v>
      </c>
      <c r="EE124" s="109">
        <f t="shared" si="150"/>
        <v>1</v>
      </c>
      <c r="EF124" s="209"/>
      <c r="EG124" s="210"/>
      <c r="EH124" s="209"/>
      <c r="EI124" s="209"/>
      <c r="EJ124" s="209"/>
      <c r="EK124" s="209"/>
      <c r="EL124" s="209"/>
      <c r="EM124" s="209"/>
      <c r="EN124" s="208"/>
      <c r="EO124" s="208"/>
    </row>
    <row r="125" spans="1:145" s="211" customFormat="1" ht="15.75" customHeight="1">
      <c r="A125" s="115" t="s">
        <v>120</v>
      </c>
      <c r="B125" s="212" t="str">
        <f t="shared" si="149"/>
        <v>M</v>
      </c>
      <c r="C125" s="356"/>
      <c r="D125" s="357"/>
      <c r="E125" s="357"/>
      <c r="F125" s="357"/>
      <c r="G125" s="357"/>
      <c r="H125" s="357"/>
      <c r="I125" s="357"/>
      <c r="J125" s="357"/>
      <c r="K125" s="357"/>
      <c r="L125" s="357"/>
      <c r="M125" s="357"/>
      <c r="N125" s="357"/>
      <c r="O125" s="357"/>
      <c r="P125" s="357"/>
      <c r="Q125" s="357"/>
      <c r="R125" s="357"/>
      <c r="S125" s="357"/>
      <c r="T125" s="358"/>
      <c r="U125" s="239"/>
      <c r="V125" s="240"/>
      <c r="W125" s="240"/>
      <c r="X125" s="240"/>
      <c r="Y125" s="240"/>
      <c r="Z125" s="240"/>
      <c r="AA125" s="240"/>
      <c r="AB125" s="240"/>
      <c r="AC125" s="240"/>
      <c r="AD125" s="240"/>
      <c r="AE125" s="240"/>
      <c r="AF125" s="240"/>
      <c r="AG125" s="240"/>
      <c r="AH125" s="240"/>
      <c r="AI125" s="241"/>
      <c r="AJ125" s="240"/>
      <c r="AK125" s="240"/>
      <c r="AL125" s="242"/>
      <c r="AM125" s="239"/>
      <c r="AN125" s="240"/>
      <c r="AO125" s="240"/>
      <c r="AP125" s="240"/>
      <c r="AQ125" s="240"/>
      <c r="AR125" s="240"/>
      <c r="AS125" s="240"/>
      <c r="AT125" s="240"/>
      <c r="AU125" s="240"/>
      <c r="AV125" s="240"/>
      <c r="AW125" s="240"/>
      <c r="AX125" s="240"/>
      <c r="AY125" s="240"/>
      <c r="AZ125" s="240"/>
      <c r="BA125" s="240"/>
      <c r="BB125" s="240"/>
      <c r="BC125" s="240"/>
      <c r="BD125" s="242"/>
      <c r="BE125" s="340">
        <f t="shared" ref="BE125:BN125" si="152">IF(BE118="","",SUM(BE118,BE120,-BE121,-BE122,-BE123,BE124))</f>
        <v>3</v>
      </c>
      <c r="BF125" s="341">
        <f t="shared" si="152"/>
        <v>2</v>
      </c>
      <c r="BG125" s="341">
        <f t="shared" si="152"/>
        <v>15</v>
      </c>
      <c r="BH125" s="341">
        <f t="shared" si="152"/>
        <v>8</v>
      </c>
      <c r="BI125" s="341">
        <f t="shared" si="152"/>
        <v>31</v>
      </c>
      <c r="BJ125" s="341">
        <f t="shared" si="152"/>
        <v>4</v>
      </c>
      <c r="BK125" s="341">
        <f t="shared" si="152"/>
        <v>2</v>
      </c>
      <c r="BL125" s="341">
        <f t="shared" si="152"/>
        <v>16</v>
      </c>
      <c r="BM125" s="341">
        <f t="shared" si="152"/>
        <v>18</v>
      </c>
      <c r="BN125" s="341">
        <f t="shared" si="152"/>
        <v>6</v>
      </c>
      <c r="BO125" s="341"/>
      <c r="BP125" s="341">
        <f t="shared" ref="BP125:BV125" si="153">IF(BP118="","",SUM(BP118,BP120,-BP121,-BP122,-BP123,BP124))</f>
        <v>16</v>
      </c>
      <c r="BQ125" s="341">
        <f t="shared" si="153"/>
        <v>18</v>
      </c>
      <c r="BR125" s="341">
        <f t="shared" si="153"/>
        <v>0</v>
      </c>
      <c r="BS125" s="341" t="str">
        <f t="shared" si="153"/>
        <v/>
      </c>
      <c r="BT125" s="341">
        <f t="shared" si="153"/>
        <v>0</v>
      </c>
      <c r="BU125" s="341">
        <f t="shared" si="153"/>
        <v>2</v>
      </c>
      <c r="BV125" s="341">
        <f t="shared" si="153"/>
        <v>10</v>
      </c>
      <c r="BW125" s="239"/>
      <c r="BX125" s="240"/>
      <c r="BY125" s="240"/>
      <c r="BZ125" s="240"/>
      <c r="CA125" s="240"/>
      <c r="CB125" s="240"/>
      <c r="CC125" s="240"/>
      <c r="CD125" s="240"/>
      <c r="CE125" s="240"/>
      <c r="CF125" s="240"/>
      <c r="CG125" s="240"/>
      <c r="CH125" s="240"/>
      <c r="CI125" s="240"/>
      <c r="CJ125" s="240"/>
      <c r="CK125" s="240"/>
      <c r="CL125" s="240"/>
      <c r="CM125" s="240"/>
      <c r="CN125" s="242"/>
      <c r="CO125" s="359"/>
      <c r="CP125" s="322">
        <f>IF(CP118="","",CP118+SUM(CP120,CP124)-SUM(CP121:CP123))</f>
        <v>9</v>
      </c>
      <c r="CQ125" s="360">
        <f>IF(CQ118="","",CQ118+SUM(CQ120,CQ124)-SUM(CQ121:CQ123))</f>
        <v>0</v>
      </c>
      <c r="CR125" s="361">
        <f>IF(CR118="","",CR118+SUM(CR120,CR124)-SUM(CR121:CR123))</f>
        <v>25.5</v>
      </c>
      <c r="CS125" s="362">
        <f>IF(CP118=0,"",100*CP125/CP118)</f>
        <v>112.5</v>
      </c>
      <c r="CT125" s="144">
        <f t="shared" si="20"/>
        <v>8.5714285714285712</v>
      </c>
      <c r="CU125" s="158">
        <f t="shared" si="21"/>
        <v>16</v>
      </c>
      <c r="CV125" s="107" t="str">
        <f t="shared" si="103"/>
        <v/>
      </c>
      <c r="CW125" s="93" t="str">
        <f t="shared" si="104"/>
        <v/>
      </c>
      <c r="CX125" s="94" t="str">
        <f t="shared" si="105"/>
        <v/>
      </c>
      <c r="CY125" s="94" t="str">
        <f t="shared" si="106"/>
        <v/>
      </c>
      <c r="CZ125" s="94" t="str">
        <f t="shared" si="107"/>
        <v/>
      </c>
      <c r="DA125" s="94" t="str">
        <f t="shared" si="108"/>
        <v/>
      </c>
      <c r="DB125" s="94" t="str">
        <f t="shared" si="109"/>
        <v/>
      </c>
      <c r="DC125" s="108" t="str">
        <f t="shared" si="110"/>
        <v/>
      </c>
      <c r="DD125" s="108" t="str">
        <f t="shared" si="111"/>
        <v/>
      </c>
      <c r="DE125" s="108" t="str">
        <f t="shared" si="112"/>
        <v/>
      </c>
      <c r="DF125" s="108" t="str">
        <f t="shared" si="113"/>
        <v/>
      </c>
      <c r="DG125" s="94" t="str">
        <f t="shared" si="114"/>
        <v/>
      </c>
      <c r="DH125" s="94" t="str">
        <f t="shared" si="115"/>
        <v/>
      </c>
      <c r="DI125" s="94" t="str">
        <f t="shared" si="116"/>
        <v/>
      </c>
      <c r="DJ125" s="94" t="str">
        <f t="shared" si="117"/>
        <v/>
      </c>
      <c r="DK125" s="94" t="str">
        <f t="shared" si="118"/>
        <v/>
      </c>
      <c r="DL125" s="93" t="str">
        <f t="shared" si="119"/>
        <v/>
      </c>
      <c r="DM125" s="109" t="str">
        <f t="shared" si="120"/>
        <v/>
      </c>
      <c r="DN125" s="107" t="str">
        <f t="shared" si="151"/>
        <v/>
      </c>
      <c r="DO125" s="93">
        <f t="shared" si="150"/>
        <v>0</v>
      </c>
      <c r="DP125" s="94">
        <f t="shared" si="150"/>
        <v>0</v>
      </c>
      <c r="DQ125" s="94">
        <f t="shared" si="150"/>
        <v>2</v>
      </c>
      <c r="DR125" s="94">
        <f t="shared" si="150"/>
        <v>2</v>
      </c>
      <c r="DS125" s="94">
        <f t="shared" si="150"/>
        <v>2</v>
      </c>
      <c r="DT125" s="94">
        <f t="shared" si="150"/>
        <v>3</v>
      </c>
      <c r="DU125" s="108">
        <f t="shared" si="150"/>
        <v>4</v>
      </c>
      <c r="DV125" s="108">
        <f t="shared" si="150"/>
        <v>6</v>
      </c>
      <c r="DW125" s="108">
        <f t="shared" si="150"/>
        <v>8</v>
      </c>
      <c r="DX125" s="108">
        <f t="shared" si="150"/>
        <v>10</v>
      </c>
      <c r="DY125" s="94">
        <f t="shared" si="150"/>
        <v>15</v>
      </c>
      <c r="DZ125" s="94">
        <f t="shared" si="150"/>
        <v>16</v>
      </c>
      <c r="EA125" s="94">
        <f t="shared" si="150"/>
        <v>16</v>
      </c>
      <c r="EB125" s="94">
        <f t="shared" si="150"/>
        <v>18</v>
      </c>
      <c r="EC125" s="94">
        <f t="shared" si="150"/>
        <v>18</v>
      </c>
      <c r="ED125" s="93">
        <f t="shared" si="150"/>
        <v>31</v>
      </c>
      <c r="EE125" s="109" t="str">
        <f t="shared" si="150"/>
        <v/>
      </c>
      <c r="EF125" s="209"/>
      <c r="EG125" s="210"/>
      <c r="EH125" s="209"/>
      <c r="EI125" s="209"/>
      <c r="EJ125" s="209"/>
      <c r="EK125" s="209"/>
      <c r="EL125" s="209"/>
      <c r="EM125" s="209"/>
      <c r="EN125" s="208"/>
      <c r="EO125" s="208"/>
    </row>
    <row r="126" spans="1:145" s="211" customFormat="1" ht="15.75" customHeight="1">
      <c r="A126" s="147" t="s">
        <v>124</v>
      </c>
      <c r="B126" s="194" t="str">
        <f t="shared" ref="B126:B133" si="154">$B$12</f>
        <v>BO</v>
      </c>
      <c r="C126" s="325">
        <v>7</v>
      </c>
      <c r="D126" s="368">
        <v>15</v>
      </c>
      <c r="E126" s="368">
        <v>20</v>
      </c>
      <c r="F126" s="368">
        <v>25</v>
      </c>
      <c r="G126" s="368">
        <v>20</v>
      </c>
      <c r="H126" s="368">
        <v>0</v>
      </c>
      <c r="I126" s="368">
        <v>18</v>
      </c>
      <c r="J126" s="368">
        <v>6</v>
      </c>
      <c r="K126" s="368">
        <v>10</v>
      </c>
      <c r="L126" s="368">
        <v>15</v>
      </c>
      <c r="M126" s="368">
        <v>20</v>
      </c>
      <c r="N126" s="368">
        <v>15</v>
      </c>
      <c r="O126" s="368">
        <v>0</v>
      </c>
      <c r="P126" s="368">
        <v>0</v>
      </c>
      <c r="Q126" s="368">
        <v>5</v>
      </c>
      <c r="R126" s="368">
        <v>0</v>
      </c>
      <c r="S126" s="368">
        <v>3</v>
      </c>
      <c r="T126" s="369">
        <v>90</v>
      </c>
      <c r="U126" s="363"/>
      <c r="V126" s="364"/>
      <c r="W126" s="364"/>
      <c r="X126" s="364"/>
      <c r="Y126" s="364"/>
      <c r="Z126" s="364"/>
      <c r="AA126" s="364"/>
      <c r="AB126" s="364"/>
      <c r="AC126" s="364"/>
      <c r="AD126" s="364"/>
      <c r="AE126" s="364"/>
      <c r="AF126" s="364"/>
      <c r="AG126" s="364"/>
      <c r="AH126" s="364"/>
      <c r="AI126" s="230"/>
      <c r="AJ126" s="364"/>
      <c r="AK126" s="364"/>
      <c r="AL126" s="365"/>
      <c r="AM126" s="363"/>
      <c r="AN126" s="364"/>
      <c r="AO126" s="364"/>
      <c r="AP126" s="364"/>
      <c r="AQ126" s="364"/>
      <c r="AR126" s="364"/>
      <c r="AS126" s="364"/>
      <c r="AT126" s="364"/>
      <c r="AU126" s="364"/>
      <c r="AV126" s="364"/>
      <c r="AW126" s="364"/>
      <c r="AX126" s="364"/>
      <c r="AY126" s="364"/>
      <c r="AZ126" s="364"/>
      <c r="BA126" s="364"/>
      <c r="BB126" s="364"/>
      <c r="BC126" s="364"/>
      <c r="BD126" s="365"/>
      <c r="BE126" s="363"/>
      <c r="BF126" s="364"/>
      <c r="BG126" s="364"/>
      <c r="BH126" s="364"/>
      <c r="BI126" s="364"/>
      <c r="BJ126" s="364"/>
      <c r="BK126" s="364"/>
      <c r="BL126" s="364"/>
      <c r="BM126" s="364"/>
      <c r="BN126" s="364"/>
      <c r="BO126" s="364"/>
      <c r="BP126" s="364"/>
      <c r="BQ126" s="364"/>
      <c r="BR126" s="364"/>
      <c r="BS126" s="364"/>
      <c r="BT126" s="364"/>
      <c r="BU126" s="364"/>
      <c r="BV126" s="365"/>
      <c r="BW126" s="252">
        <v>20</v>
      </c>
      <c r="BX126" s="253">
        <v>25</v>
      </c>
      <c r="BY126" s="253">
        <v>30</v>
      </c>
      <c r="BZ126" s="253">
        <v>25</v>
      </c>
      <c r="CA126" s="253">
        <v>0</v>
      </c>
      <c r="CB126" s="253">
        <v>20</v>
      </c>
      <c r="CC126" s="253">
        <v>6</v>
      </c>
      <c r="CD126" s="253">
        <v>35</v>
      </c>
      <c r="CE126" s="253">
        <v>20</v>
      </c>
      <c r="CF126" s="253">
        <v>12</v>
      </c>
      <c r="CG126" s="253">
        <v>28</v>
      </c>
      <c r="CH126" s="253">
        <v>15</v>
      </c>
      <c r="CI126" s="253"/>
      <c r="CJ126" s="253">
        <v>0</v>
      </c>
      <c r="CK126" s="253"/>
      <c r="CL126" s="253"/>
      <c r="CM126" s="253">
        <v>10</v>
      </c>
      <c r="CN126" s="255"/>
      <c r="CO126" s="347"/>
      <c r="CP126" s="252">
        <v>15</v>
      </c>
      <c r="CQ126" s="253">
        <v>0</v>
      </c>
      <c r="CR126" s="255">
        <v>25</v>
      </c>
      <c r="CS126" s="301" t="s">
        <v>113</v>
      </c>
      <c r="CT126" s="144">
        <f t="shared" si="20"/>
        <v>14.166666666666666</v>
      </c>
      <c r="CU126" s="158">
        <f t="shared" si="21"/>
        <v>32</v>
      </c>
      <c r="CV126" s="107">
        <f t="shared" si="103"/>
        <v>0</v>
      </c>
      <c r="CW126" s="93">
        <f t="shared" si="104"/>
        <v>0</v>
      </c>
      <c r="CX126" s="94">
        <f t="shared" si="105"/>
        <v>0</v>
      </c>
      <c r="CY126" s="94">
        <f t="shared" si="106"/>
        <v>0</v>
      </c>
      <c r="CZ126" s="94">
        <f t="shared" si="107"/>
        <v>3</v>
      </c>
      <c r="DA126" s="94">
        <f t="shared" si="108"/>
        <v>5</v>
      </c>
      <c r="DB126" s="94">
        <f t="shared" si="109"/>
        <v>6</v>
      </c>
      <c r="DC126" s="108">
        <f t="shared" si="110"/>
        <v>7</v>
      </c>
      <c r="DD126" s="108">
        <f t="shared" si="111"/>
        <v>10</v>
      </c>
      <c r="DE126" s="108">
        <f t="shared" si="112"/>
        <v>15</v>
      </c>
      <c r="DF126" s="108">
        <f t="shared" si="113"/>
        <v>15</v>
      </c>
      <c r="DG126" s="94">
        <f t="shared" si="114"/>
        <v>15</v>
      </c>
      <c r="DH126" s="94">
        <f t="shared" si="115"/>
        <v>18</v>
      </c>
      <c r="DI126" s="94">
        <f t="shared" si="116"/>
        <v>20</v>
      </c>
      <c r="DJ126" s="94">
        <f t="shared" si="117"/>
        <v>20</v>
      </c>
      <c r="DK126" s="94">
        <f t="shared" si="118"/>
        <v>20</v>
      </c>
      <c r="DL126" s="93">
        <f t="shared" si="119"/>
        <v>25</v>
      </c>
      <c r="DM126" s="109">
        <f t="shared" si="120"/>
        <v>90</v>
      </c>
      <c r="DN126" s="107" t="str">
        <f>IF(OR(-FLOOR(((18-COUNT($BW126:$CN126))/2),1)+DN$5&lt;1,-FLOOR(((18-COUNT($BW126:$CN126))/2),1)+DN$5&gt;COUNT($BW126:$CN126)),"",LARGE($BW126:$CN126,-FLOOR(((18-COUNT($BW126:$CN126))/2),1)+DN$5))</f>
        <v/>
      </c>
      <c r="DO126" s="93" t="str">
        <f t="shared" ref="DO126:EE133" si="155">IF(OR(-FLOOR(((18-COUNT($BW126:$CN126))/2),1)+DO$5&lt;1,-FLOOR(((18-COUNT($BW126:$CN126))/2),1)+DO$5&gt;COUNT($BW126:$CN126)),"",LARGE($BW126:$CN126,-FLOOR(((18-COUNT($BW126:$CN126))/2),1)+DO$5))</f>
        <v/>
      </c>
      <c r="DP126" s="94">
        <f t="shared" si="155"/>
        <v>0</v>
      </c>
      <c r="DQ126" s="94">
        <f t="shared" si="155"/>
        <v>0</v>
      </c>
      <c r="DR126" s="94">
        <f t="shared" si="155"/>
        <v>6</v>
      </c>
      <c r="DS126" s="94">
        <f t="shared" si="155"/>
        <v>10</v>
      </c>
      <c r="DT126" s="94">
        <f t="shared" si="155"/>
        <v>12</v>
      </c>
      <c r="DU126" s="108">
        <f t="shared" si="155"/>
        <v>15</v>
      </c>
      <c r="DV126" s="108">
        <f t="shared" si="155"/>
        <v>20</v>
      </c>
      <c r="DW126" s="108">
        <f t="shared" si="155"/>
        <v>20</v>
      </c>
      <c r="DX126" s="108">
        <f t="shared" si="155"/>
        <v>20</v>
      </c>
      <c r="DY126" s="94">
        <f t="shared" si="155"/>
        <v>25</v>
      </c>
      <c r="DZ126" s="94">
        <f t="shared" si="155"/>
        <v>25</v>
      </c>
      <c r="EA126" s="94">
        <f t="shared" si="155"/>
        <v>28</v>
      </c>
      <c r="EB126" s="94">
        <f t="shared" si="155"/>
        <v>30</v>
      </c>
      <c r="EC126" s="94">
        <f t="shared" si="155"/>
        <v>35</v>
      </c>
      <c r="ED126" s="93" t="str">
        <f t="shared" si="155"/>
        <v/>
      </c>
      <c r="EE126" s="109" t="str">
        <f t="shared" si="155"/>
        <v/>
      </c>
      <c r="EF126" s="209"/>
      <c r="EG126" s="210"/>
      <c r="EH126" s="209"/>
      <c r="EI126" s="209"/>
      <c r="EJ126" s="209"/>
      <c r="EK126" s="209"/>
      <c r="EL126" s="209"/>
      <c r="EM126" s="209"/>
      <c r="EN126" s="208"/>
      <c r="EO126" s="208"/>
    </row>
    <row r="127" spans="1:145" s="211" customFormat="1" ht="15.75" customHeight="1">
      <c r="A127" s="159" t="s">
        <v>114</v>
      </c>
      <c r="B127" s="212" t="str">
        <f t="shared" si="154"/>
        <v>BO</v>
      </c>
      <c r="C127" s="337">
        <v>4</v>
      </c>
      <c r="D127" s="127">
        <v>9</v>
      </c>
      <c r="E127" s="127">
        <v>14</v>
      </c>
      <c r="F127" s="127">
        <v>16</v>
      </c>
      <c r="G127" s="127">
        <v>11</v>
      </c>
      <c r="H127" s="127">
        <v>0</v>
      </c>
      <c r="I127" s="127">
        <v>9</v>
      </c>
      <c r="J127" s="127">
        <v>4</v>
      </c>
      <c r="K127" s="127">
        <v>6</v>
      </c>
      <c r="L127" s="127">
        <v>13</v>
      </c>
      <c r="M127" s="127">
        <v>15</v>
      </c>
      <c r="N127" s="127">
        <v>8</v>
      </c>
      <c r="O127" s="127">
        <v>0</v>
      </c>
      <c r="P127" s="127">
        <v>0</v>
      </c>
      <c r="Q127" s="127">
        <v>3</v>
      </c>
      <c r="R127" s="127">
        <v>0</v>
      </c>
      <c r="S127" s="127">
        <v>2</v>
      </c>
      <c r="T127" s="370">
        <v>55</v>
      </c>
      <c r="U127" s="228"/>
      <c r="V127" s="229"/>
      <c r="W127" s="229"/>
      <c r="X127" s="229"/>
      <c r="Y127" s="229"/>
      <c r="Z127" s="229"/>
      <c r="AA127" s="229"/>
      <c r="AB127" s="229"/>
      <c r="AC127" s="229"/>
      <c r="AD127" s="229"/>
      <c r="AE127" s="229"/>
      <c r="AF127" s="229"/>
      <c r="AG127" s="229"/>
      <c r="AH127" s="229"/>
      <c r="AI127" s="230"/>
      <c r="AJ127" s="229"/>
      <c r="AK127" s="229"/>
      <c r="AL127" s="231"/>
      <c r="AM127" s="228"/>
      <c r="AN127" s="229"/>
      <c r="AO127" s="229"/>
      <c r="AP127" s="229"/>
      <c r="AQ127" s="229"/>
      <c r="AR127" s="229"/>
      <c r="AS127" s="229"/>
      <c r="AT127" s="229"/>
      <c r="AU127" s="229"/>
      <c r="AV127" s="229"/>
      <c r="AW127" s="229"/>
      <c r="AX127" s="229"/>
      <c r="AY127" s="229"/>
      <c r="AZ127" s="229"/>
      <c r="BA127" s="229"/>
      <c r="BB127" s="229"/>
      <c r="BC127" s="229"/>
      <c r="BD127" s="231"/>
      <c r="BE127" s="228"/>
      <c r="BF127" s="229"/>
      <c r="BG127" s="229"/>
      <c r="BH127" s="229"/>
      <c r="BI127" s="229"/>
      <c r="BJ127" s="229"/>
      <c r="BK127" s="229"/>
      <c r="BL127" s="229"/>
      <c r="BM127" s="229"/>
      <c r="BN127" s="229"/>
      <c r="BO127" s="229"/>
      <c r="BP127" s="229"/>
      <c r="BQ127" s="229"/>
      <c r="BR127" s="229"/>
      <c r="BS127" s="229"/>
      <c r="BT127" s="229"/>
      <c r="BU127" s="229"/>
      <c r="BV127" s="231"/>
      <c r="BW127" s="232">
        <v>12</v>
      </c>
      <c r="BX127" s="233">
        <v>21</v>
      </c>
      <c r="BY127" s="233">
        <v>12</v>
      </c>
      <c r="BZ127" s="233">
        <v>20</v>
      </c>
      <c r="CA127" s="233">
        <v>0</v>
      </c>
      <c r="CB127" s="233">
        <v>15</v>
      </c>
      <c r="CC127" s="233">
        <v>4</v>
      </c>
      <c r="CD127" s="233">
        <v>21</v>
      </c>
      <c r="CE127" s="233">
        <v>16</v>
      </c>
      <c r="CF127" s="233">
        <v>8</v>
      </c>
      <c r="CG127" s="233">
        <v>16</v>
      </c>
      <c r="CH127" s="233">
        <v>8</v>
      </c>
      <c r="CI127" s="233"/>
      <c r="CJ127" s="233">
        <v>0</v>
      </c>
      <c r="CK127" s="233"/>
      <c r="CL127" s="233"/>
      <c r="CM127" s="233">
        <v>9</v>
      </c>
      <c r="CN127" s="234"/>
      <c r="CO127" s="348"/>
      <c r="CP127" s="232">
        <v>8</v>
      </c>
      <c r="CQ127" s="233">
        <v>0</v>
      </c>
      <c r="CR127" s="234">
        <v>16</v>
      </c>
      <c r="CS127" s="334">
        <f>IF(CP126=0,"",100*CP127/CP126)</f>
        <v>53.333333333333336</v>
      </c>
      <c r="CT127" s="144">
        <f t="shared" si="20"/>
        <v>9.1999999999999993</v>
      </c>
      <c r="CU127" s="158">
        <f t="shared" si="21"/>
        <v>32</v>
      </c>
      <c r="CV127" s="107">
        <f t="shared" si="103"/>
        <v>0</v>
      </c>
      <c r="CW127" s="93">
        <f t="shared" si="104"/>
        <v>0</v>
      </c>
      <c r="CX127" s="94">
        <f t="shared" si="105"/>
        <v>0</v>
      </c>
      <c r="CY127" s="94">
        <f t="shared" si="106"/>
        <v>0</v>
      </c>
      <c r="CZ127" s="94">
        <f t="shared" si="107"/>
        <v>2</v>
      </c>
      <c r="DA127" s="94">
        <f t="shared" si="108"/>
        <v>3</v>
      </c>
      <c r="DB127" s="94">
        <f t="shared" si="109"/>
        <v>4</v>
      </c>
      <c r="DC127" s="108">
        <f t="shared" si="110"/>
        <v>4</v>
      </c>
      <c r="DD127" s="108">
        <f t="shared" si="111"/>
        <v>6</v>
      </c>
      <c r="DE127" s="108">
        <f t="shared" si="112"/>
        <v>8</v>
      </c>
      <c r="DF127" s="108">
        <f t="shared" si="113"/>
        <v>9</v>
      </c>
      <c r="DG127" s="94">
        <f t="shared" si="114"/>
        <v>9</v>
      </c>
      <c r="DH127" s="94">
        <f t="shared" si="115"/>
        <v>11</v>
      </c>
      <c r="DI127" s="94">
        <f t="shared" si="116"/>
        <v>13</v>
      </c>
      <c r="DJ127" s="94">
        <f t="shared" si="117"/>
        <v>14</v>
      </c>
      <c r="DK127" s="94">
        <f t="shared" si="118"/>
        <v>15</v>
      </c>
      <c r="DL127" s="93">
        <f t="shared" si="119"/>
        <v>16</v>
      </c>
      <c r="DM127" s="109">
        <f t="shared" si="120"/>
        <v>55</v>
      </c>
      <c r="DN127" s="107" t="str">
        <f t="shared" ref="DN127:DN133" si="156">IF(OR(-FLOOR(((18-COUNT($BW127:$CN127))/2),1)+DN$5&lt;1,-FLOOR(((18-COUNT($BW127:$CN127))/2),1)+DN$5&gt;COUNT($BW127:$CN127)),"",LARGE($BW127:$CN127,-FLOOR(((18-COUNT($BW127:$CN127))/2),1)+DN$5))</f>
        <v/>
      </c>
      <c r="DO127" s="93" t="str">
        <f t="shared" si="155"/>
        <v/>
      </c>
      <c r="DP127" s="94">
        <f t="shared" si="155"/>
        <v>0</v>
      </c>
      <c r="DQ127" s="94">
        <f t="shared" si="155"/>
        <v>0</v>
      </c>
      <c r="DR127" s="94">
        <f t="shared" si="155"/>
        <v>4</v>
      </c>
      <c r="DS127" s="94">
        <f t="shared" si="155"/>
        <v>8</v>
      </c>
      <c r="DT127" s="94">
        <f t="shared" si="155"/>
        <v>8</v>
      </c>
      <c r="DU127" s="108">
        <f t="shared" si="155"/>
        <v>9</v>
      </c>
      <c r="DV127" s="108">
        <f t="shared" si="155"/>
        <v>12</v>
      </c>
      <c r="DW127" s="108">
        <f t="shared" si="155"/>
        <v>12</v>
      </c>
      <c r="DX127" s="108">
        <f t="shared" si="155"/>
        <v>15</v>
      </c>
      <c r="DY127" s="94">
        <f t="shared" si="155"/>
        <v>16</v>
      </c>
      <c r="DZ127" s="94">
        <f t="shared" si="155"/>
        <v>16</v>
      </c>
      <c r="EA127" s="94">
        <f t="shared" si="155"/>
        <v>20</v>
      </c>
      <c r="EB127" s="94">
        <f t="shared" si="155"/>
        <v>21</v>
      </c>
      <c r="EC127" s="94">
        <f t="shared" si="155"/>
        <v>21</v>
      </c>
      <c r="ED127" s="93" t="str">
        <f t="shared" si="155"/>
        <v/>
      </c>
      <c r="EE127" s="109" t="str">
        <f t="shared" si="155"/>
        <v/>
      </c>
      <c r="EF127" s="209"/>
      <c r="EG127" s="210"/>
      <c r="EH127" s="209"/>
      <c r="EI127" s="209"/>
      <c r="EJ127" s="209"/>
      <c r="EK127" s="209"/>
      <c r="EL127" s="209"/>
      <c r="EM127" s="209"/>
      <c r="EN127" s="208"/>
      <c r="EO127" s="208"/>
    </row>
    <row r="128" spans="1:145" s="211" customFormat="1" ht="15.75" customHeight="1">
      <c r="A128" s="159" t="s">
        <v>115</v>
      </c>
      <c r="B128" s="212" t="str">
        <f t="shared" si="154"/>
        <v>BO</v>
      </c>
      <c r="C128" s="349"/>
      <c r="D128" s="350"/>
      <c r="E128" s="350"/>
      <c r="F128" s="350"/>
      <c r="G128" s="350"/>
      <c r="H128" s="350"/>
      <c r="I128" s="350"/>
      <c r="J128" s="350"/>
      <c r="K128" s="350"/>
      <c r="L128" s="350"/>
      <c r="M128" s="350"/>
      <c r="N128" s="350"/>
      <c r="O128" s="350"/>
      <c r="P128" s="350"/>
      <c r="Q128" s="350"/>
      <c r="R128" s="350"/>
      <c r="S128" s="350"/>
      <c r="T128" s="351"/>
      <c r="U128" s="223"/>
      <c r="V128" s="224"/>
      <c r="W128" s="224"/>
      <c r="X128" s="224"/>
      <c r="Y128" s="224"/>
      <c r="Z128" s="224"/>
      <c r="AA128" s="224"/>
      <c r="AB128" s="224"/>
      <c r="AC128" s="224"/>
      <c r="AD128" s="224"/>
      <c r="AE128" s="224"/>
      <c r="AF128" s="224"/>
      <c r="AG128" s="224"/>
      <c r="AH128" s="224"/>
      <c r="AI128" s="367"/>
      <c r="AJ128" s="224"/>
      <c r="AK128" s="224"/>
      <c r="AL128" s="225"/>
      <c r="AM128" s="223"/>
      <c r="AN128" s="224"/>
      <c r="AO128" s="224"/>
      <c r="AP128" s="224"/>
      <c r="AQ128" s="224"/>
      <c r="AR128" s="224"/>
      <c r="AS128" s="224"/>
      <c r="AT128" s="224"/>
      <c r="AU128" s="224"/>
      <c r="AV128" s="224"/>
      <c r="AW128" s="224"/>
      <c r="AX128" s="224"/>
      <c r="AY128" s="224"/>
      <c r="AZ128" s="224"/>
      <c r="BA128" s="224"/>
      <c r="BB128" s="224"/>
      <c r="BC128" s="224"/>
      <c r="BD128" s="225"/>
      <c r="BE128" s="223"/>
      <c r="BF128" s="224"/>
      <c r="BG128" s="224"/>
      <c r="BH128" s="224"/>
      <c r="BI128" s="224"/>
      <c r="BJ128" s="224"/>
      <c r="BK128" s="224"/>
      <c r="BL128" s="224"/>
      <c r="BM128" s="224"/>
      <c r="BN128" s="224"/>
      <c r="BO128" s="224"/>
      <c r="BP128" s="224"/>
      <c r="BQ128" s="224"/>
      <c r="BR128" s="224"/>
      <c r="BS128" s="224"/>
      <c r="BT128" s="224"/>
      <c r="BU128" s="224"/>
      <c r="BV128" s="225"/>
      <c r="BW128" s="232">
        <v>10</v>
      </c>
      <c r="BX128" s="233">
        <v>15</v>
      </c>
      <c r="BY128" s="233">
        <v>12</v>
      </c>
      <c r="BZ128" s="233">
        <v>15</v>
      </c>
      <c r="CA128" s="233">
        <v>0</v>
      </c>
      <c r="CB128" s="233">
        <v>14</v>
      </c>
      <c r="CC128" s="233">
        <v>6</v>
      </c>
      <c r="CD128" s="233">
        <v>17</v>
      </c>
      <c r="CE128" s="233">
        <v>10</v>
      </c>
      <c r="CF128" s="233">
        <v>9</v>
      </c>
      <c r="CG128" s="233">
        <v>14</v>
      </c>
      <c r="CH128" s="233">
        <v>12</v>
      </c>
      <c r="CI128" s="233"/>
      <c r="CJ128" s="233">
        <v>0</v>
      </c>
      <c r="CK128" s="233"/>
      <c r="CL128" s="233"/>
      <c r="CM128" s="233">
        <v>4</v>
      </c>
      <c r="CN128" s="234"/>
      <c r="CO128" s="348"/>
      <c r="CP128" s="232">
        <v>12</v>
      </c>
      <c r="CQ128" s="233">
        <v>0</v>
      </c>
      <c r="CR128" s="234">
        <v>16.5</v>
      </c>
      <c r="CS128" s="352">
        <f>IF(CP126=0,"",100*CP128/CP126)</f>
        <v>80</v>
      </c>
      <c r="CT128" s="144">
        <f t="shared" si="20"/>
        <v>10.083333333333334</v>
      </c>
      <c r="CU128" s="158">
        <f t="shared" si="21"/>
        <v>14</v>
      </c>
      <c r="CV128" s="107" t="str">
        <f t="shared" si="103"/>
        <v/>
      </c>
      <c r="CW128" s="93" t="str">
        <f t="shared" si="104"/>
        <v/>
      </c>
      <c r="CX128" s="94" t="str">
        <f t="shared" si="105"/>
        <v/>
      </c>
      <c r="CY128" s="94" t="str">
        <f t="shared" si="106"/>
        <v/>
      </c>
      <c r="CZ128" s="94" t="str">
        <f t="shared" si="107"/>
        <v/>
      </c>
      <c r="DA128" s="94" t="str">
        <f t="shared" si="108"/>
        <v/>
      </c>
      <c r="DB128" s="94" t="str">
        <f t="shared" si="109"/>
        <v/>
      </c>
      <c r="DC128" s="108" t="str">
        <f t="shared" si="110"/>
        <v/>
      </c>
      <c r="DD128" s="108" t="str">
        <f t="shared" si="111"/>
        <v/>
      </c>
      <c r="DE128" s="108" t="str">
        <f t="shared" si="112"/>
        <v/>
      </c>
      <c r="DF128" s="108" t="str">
        <f t="shared" si="113"/>
        <v/>
      </c>
      <c r="DG128" s="94" t="str">
        <f t="shared" si="114"/>
        <v/>
      </c>
      <c r="DH128" s="94" t="str">
        <f t="shared" si="115"/>
        <v/>
      </c>
      <c r="DI128" s="94" t="str">
        <f t="shared" si="116"/>
        <v/>
      </c>
      <c r="DJ128" s="94" t="str">
        <f t="shared" si="117"/>
        <v/>
      </c>
      <c r="DK128" s="94" t="str">
        <f t="shared" si="118"/>
        <v/>
      </c>
      <c r="DL128" s="93" t="str">
        <f t="shared" si="119"/>
        <v/>
      </c>
      <c r="DM128" s="109" t="str">
        <f t="shared" si="120"/>
        <v/>
      </c>
      <c r="DN128" s="107" t="str">
        <f t="shared" si="156"/>
        <v/>
      </c>
      <c r="DO128" s="93" t="str">
        <f t="shared" si="155"/>
        <v/>
      </c>
      <c r="DP128" s="94">
        <f t="shared" si="155"/>
        <v>0</v>
      </c>
      <c r="DQ128" s="94">
        <f t="shared" si="155"/>
        <v>0</v>
      </c>
      <c r="DR128" s="94">
        <f t="shared" si="155"/>
        <v>4</v>
      </c>
      <c r="DS128" s="94">
        <f t="shared" si="155"/>
        <v>6</v>
      </c>
      <c r="DT128" s="94">
        <f t="shared" si="155"/>
        <v>9</v>
      </c>
      <c r="DU128" s="108">
        <f t="shared" si="155"/>
        <v>10</v>
      </c>
      <c r="DV128" s="108">
        <f t="shared" si="155"/>
        <v>10</v>
      </c>
      <c r="DW128" s="108">
        <f t="shared" si="155"/>
        <v>12</v>
      </c>
      <c r="DX128" s="108">
        <f t="shared" si="155"/>
        <v>12</v>
      </c>
      <c r="DY128" s="94">
        <f t="shared" si="155"/>
        <v>14</v>
      </c>
      <c r="DZ128" s="94">
        <f t="shared" si="155"/>
        <v>14</v>
      </c>
      <c r="EA128" s="94">
        <f t="shared" si="155"/>
        <v>15</v>
      </c>
      <c r="EB128" s="94">
        <f t="shared" si="155"/>
        <v>15</v>
      </c>
      <c r="EC128" s="94">
        <f t="shared" si="155"/>
        <v>17</v>
      </c>
      <c r="ED128" s="93" t="str">
        <f t="shared" si="155"/>
        <v/>
      </c>
      <c r="EE128" s="109" t="str">
        <f t="shared" si="155"/>
        <v/>
      </c>
      <c r="EF128" s="209"/>
      <c r="EG128" s="210"/>
      <c r="EH128" s="209"/>
      <c r="EI128" s="209"/>
      <c r="EJ128" s="209"/>
      <c r="EK128" s="209"/>
      <c r="EL128" s="209"/>
      <c r="EM128" s="209"/>
      <c r="EN128" s="208"/>
      <c r="EO128" s="208"/>
    </row>
    <row r="129" spans="1:145" s="211" customFormat="1" ht="15.75" customHeight="1">
      <c r="A129" s="159" t="s">
        <v>116</v>
      </c>
      <c r="B129" s="212" t="str">
        <f t="shared" si="154"/>
        <v>BO</v>
      </c>
      <c r="C129" s="353"/>
      <c r="D129" s="354"/>
      <c r="E129" s="354"/>
      <c r="F129" s="354"/>
      <c r="G129" s="354"/>
      <c r="H129" s="354"/>
      <c r="I129" s="354"/>
      <c r="J129" s="354"/>
      <c r="K129" s="354"/>
      <c r="L129" s="354"/>
      <c r="M129" s="354"/>
      <c r="N129" s="354"/>
      <c r="O129" s="354"/>
      <c r="P129" s="354"/>
      <c r="Q129" s="354"/>
      <c r="R129" s="354"/>
      <c r="S129" s="354"/>
      <c r="T129" s="355"/>
      <c r="U129" s="223"/>
      <c r="V129" s="224"/>
      <c r="W129" s="224"/>
      <c r="X129" s="224"/>
      <c r="Y129" s="224"/>
      <c r="Z129" s="224"/>
      <c r="AA129" s="224"/>
      <c r="AB129" s="224"/>
      <c r="AC129" s="224"/>
      <c r="AD129" s="224"/>
      <c r="AE129" s="224"/>
      <c r="AF129" s="224"/>
      <c r="AG129" s="224"/>
      <c r="AH129" s="224"/>
      <c r="AI129" s="367"/>
      <c r="AJ129" s="224"/>
      <c r="AK129" s="224"/>
      <c r="AL129" s="225"/>
      <c r="AM129" s="223"/>
      <c r="AN129" s="224"/>
      <c r="AO129" s="224"/>
      <c r="AP129" s="224"/>
      <c r="AQ129" s="224"/>
      <c r="AR129" s="224"/>
      <c r="AS129" s="224"/>
      <c r="AT129" s="224"/>
      <c r="AU129" s="224"/>
      <c r="AV129" s="224"/>
      <c r="AW129" s="224"/>
      <c r="AX129" s="224"/>
      <c r="AY129" s="224"/>
      <c r="AZ129" s="224"/>
      <c r="BA129" s="224"/>
      <c r="BB129" s="224"/>
      <c r="BC129" s="224"/>
      <c r="BD129" s="225"/>
      <c r="BE129" s="223"/>
      <c r="BF129" s="224"/>
      <c r="BG129" s="224"/>
      <c r="BH129" s="224"/>
      <c r="BI129" s="224"/>
      <c r="BJ129" s="224"/>
      <c r="BK129" s="224"/>
      <c r="BL129" s="224"/>
      <c r="BM129" s="224"/>
      <c r="BN129" s="224"/>
      <c r="BO129" s="224"/>
      <c r="BP129" s="224"/>
      <c r="BQ129" s="224"/>
      <c r="BR129" s="224"/>
      <c r="BS129" s="224"/>
      <c r="BT129" s="224"/>
      <c r="BU129" s="224"/>
      <c r="BV129" s="225"/>
      <c r="BW129" s="232">
        <v>0</v>
      </c>
      <c r="BX129" s="233">
        <v>3</v>
      </c>
      <c r="BY129" s="233">
        <v>15</v>
      </c>
      <c r="BZ129" s="233">
        <v>15</v>
      </c>
      <c r="CA129" s="233">
        <v>0</v>
      </c>
      <c r="CB129" s="233">
        <v>5</v>
      </c>
      <c r="CC129" s="233">
        <v>3</v>
      </c>
      <c r="CD129" s="233">
        <v>10</v>
      </c>
      <c r="CE129" s="233">
        <v>10</v>
      </c>
      <c r="CF129" s="233">
        <v>10</v>
      </c>
      <c r="CG129" s="233">
        <v>0</v>
      </c>
      <c r="CH129" s="233">
        <v>0</v>
      </c>
      <c r="CI129" s="233"/>
      <c r="CJ129" s="233">
        <v>0</v>
      </c>
      <c r="CK129" s="233"/>
      <c r="CL129" s="233"/>
      <c r="CM129" s="233">
        <v>4</v>
      </c>
      <c r="CN129" s="234"/>
      <c r="CO129" s="348"/>
      <c r="CP129" s="232">
        <v>6</v>
      </c>
      <c r="CQ129" s="233">
        <v>0</v>
      </c>
      <c r="CR129" s="234">
        <v>6</v>
      </c>
      <c r="CS129" s="335">
        <f>IF(CP126=0,"",100*CP129/CP126)</f>
        <v>40</v>
      </c>
      <c r="CT129" s="144">
        <f t="shared" si="20"/>
        <v>5</v>
      </c>
      <c r="CU129" s="158">
        <f t="shared" si="21"/>
        <v>14</v>
      </c>
      <c r="CV129" s="107" t="str">
        <f t="shared" si="103"/>
        <v/>
      </c>
      <c r="CW129" s="93" t="str">
        <f t="shared" si="104"/>
        <v/>
      </c>
      <c r="CX129" s="94" t="str">
        <f t="shared" si="105"/>
        <v/>
      </c>
      <c r="CY129" s="94" t="str">
        <f t="shared" si="106"/>
        <v/>
      </c>
      <c r="CZ129" s="94" t="str">
        <f t="shared" si="107"/>
        <v/>
      </c>
      <c r="DA129" s="94" t="str">
        <f t="shared" si="108"/>
        <v/>
      </c>
      <c r="DB129" s="94" t="str">
        <f t="shared" si="109"/>
        <v/>
      </c>
      <c r="DC129" s="108" t="str">
        <f t="shared" si="110"/>
        <v/>
      </c>
      <c r="DD129" s="108" t="str">
        <f t="shared" si="111"/>
        <v/>
      </c>
      <c r="DE129" s="108" t="str">
        <f t="shared" si="112"/>
        <v/>
      </c>
      <c r="DF129" s="108" t="str">
        <f t="shared" si="113"/>
        <v/>
      </c>
      <c r="DG129" s="94" t="str">
        <f t="shared" si="114"/>
        <v/>
      </c>
      <c r="DH129" s="94" t="str">
        <f t="shared" si="115"/>
        <v/>
      </c>
      <c r="DI129" s="94" t="str">
        <f t="shared" si="116"/>
        <v/>
      </c>
      <c r="DJ129" s="94" t="str">
        <f t="shared" si="117"/>
        <v/>
      </c>
      <c r="DK129" s="94" t="str">
        <f t="shared" si="118"/>
        <v/>
      </c>
      <c r="DL129" s="93" t="str">
        <f t="shared" si="119"/>
        <v/>
      </c>
      <c r="DM129" s="109" t="str">
        <f t="shared" si="120"/>
        <v/>
      </c>
      <c r="DN129" s="107" t="str">
        <f t="shared" si="156"/>
        <v/>
      </c>
      <c r="DO129" s="93" t="str">
        <f t="shared" si="155"/>
        <v/>
      </c>
      <c r="DP129" s="94">
        <f t="shared" si="155"/>
        <v>0</v>
      </c>
      <c r="DQ129" s="94">
        <f t="shared" si="155"/>
        <v>0</v>
      </c>
      <c r="DR129" s="94">
        <f t="shared" si="155"/>
        <v>0</v>
      </c>
      <c r="DS129" s="94">
        <f t="shared" si="155"/>
        <v>0</v>
      </c>
      <c r="DT129" s="94">
        <f t="shared" si="155"/>
        <v>0</v>
      </c>
      <c r="DU129" s="108">
        <f t="shared" si="155"/>
        <v>3</v>
      </c>
      <c r="DV129" s="108">
        <f t="shared" si="155"/>
        <v>3</v>
      </c>
      <c r="DW129" s="108">
        <f t="shared" si="155"/>
        <v>4</v>
      </c>
      <c r="DX129" s="108">
        <f t="shared" si="155"/>
        <v>5</v>
      </c>
      <c r="DY129" s="94">
        <f t="shared" si="155"/>
        <v>10</v>
      </c>
      <c r="DZ129" s="94">
        <f t="shared" si="155"/>
        <v>10</v>
      </c>
      <c r="EA129" s="94">
        <f t="shared" si="155"/>
        <v>10</v>
      </c>
      <c r="EB129" s="94">
        <f t="shared" si="155"/>
        <v>15</v>
      </c>
      <c r="EC129" s="94">
        <f t="shared" si="155"/>
        <v>15</v>
      </c>
      <c r="ED129" s="93" t="str">
        <f t="shared" si="155"/>
        <v/>
      </c>
      <c r="EE129" s="109" t="str">
        <f t="shared" si="155"/>
        <v/>
      </c>
      <c r="EF129" s="209"/>
      <c r="EG129" s="210"/>
      <c r="EH129" s="209"/>
      <c r="EI129" s="209"/>
      <c r="EJ129" s="209"/>
      <c r="EK129" s="209"/>
      <c r="EL129" s="209"/>
      <c r="EM129" s="209"/>
      <c r="EN129" s="208"/>
      <c r="EO129" s="208"/>
    </row>
    <row r="130" spans="1:145" s="211" customFormat="1" ht="15.75" customHeight="1">
      <c r="A130" s="159" t="s">
        <v>117</v>
      </c>
      <c r="B130" s="212" t="str">
        <f t="shared" si="154"/>
        <v>BO</v>
      </c>
      <c r="C130" s="353"/>
      <c r="D130" s="354"/>
      <c r="E130" s="354"/>
      <c r="F130" s="354"/>
      <c r="G130" s="354"/>
      <c r="H130" s="354"/>
      <c r="I130" s="354"/>
      <c r="J130" s="354"/>
      <c r="K130" s="354"/>
      <c r="L130" s="354"/>
      <c r="M130" s="354"/>
      <c r="N130" s="354"/>
      <c r="O130" s="354"/>
      <c r="P130" s="354"/>
      <c r="Q130" s="354"/>
      <c r="R130" s="354"/>
      <c r="S130" s="354"/>
      <c r="T130" s="355"/>
      <c r="U130" s="223"/>
      <c r="V130" s="224"/>
      <c r="W130" s="224"/>
      <c r="X130" s="224"/>
      <c r="Y130" s="224"/>
      <c r="Z130" s="224"/>
      <c r="AA130" s="224"/>
      <c r="AB130" s="224"/>
      <c r="AC130" s="224"/>
      <c r="AD130" s="224"/>
      <c r="AE130" s="224"/>
      <c r="AF130" s="224"/>
      <c r="AG130" s="224"/>
      <c r="AH130" s="224"/>
      <c r="AI130" s="367"/>
      <c r="AJ130" s="224"/>
      <c r="AK130" s="224"/>
      <c r="AL130" s="225"/>
      <c r="AM130" s="223"/>
      <c r="AN130" s="224"/>
      <c r="AO130" s="224"/>
      <c r="AP130" s="224"/>
      <c r="AQ130" s="224"/>
      <c r="AR130" s="224"/>
      <c r="AS130" s="224"/>
      <c r="AT130" s="224"/>
      <c r="AU130" s="224"/>
      <c r="AV130" s="224"/>
      <c r="AW130" s="224"/>
      <c r="AX130" s="224"/>
      <c r="AY130" s="224"/>
      <c r="AZ130" s="224"/>
      <c r="BA130" s="224"/>
      <c r="BB130" s="224"/>
      <c r="BC130" s="224"/>
      <c r="BD130" s="225"/>
      <c r="BE130" s="223"/>
      <c r="BF130" s="224"/>
      <c r="BG130" s="224"/>
      <c r="BH130" s="224"/>
      <c r="BI130" s="224"/>
      <c r="BJ130" s="224"/>
      <c r="BK130" s="224"/>
      <c r="BL130" s="224"/>
      <c r="BM130" s="224"/>
      <c r="BN130" s="224"/>
      <c r="BO130" s="224"/>
      <c r="BP130" s="224"/>
      <c r="BQ130" s="224"/>
      <c r="BR130" s="224"/>
      <c r="BS130" s="224"/>
      <c r="BT130" s="224"/>
      <c r="BU130" s="224"/>
      <c r="BV130" s="225"/>
      <c r="BW130" s="232">
        <v>2</v>
      </c>
      <c r="BX130" s="233">
        <v>2</v>
      </c>
      <c r="BY130" s="233">
        <v>4</v>
      </c>
      <c r="BZ130" s="233">
        <v>1</v>
      </c>
      <c r="CA130" s="233">
        <v>0</v>
      </c>
      <c r="CB130" s="233">
        <v>3</v>
      </c>
      <c r="CC130" s="233">
        <v>3</v>
      </c>
      <c r="CD130" s="233">
        <v>4</v>
      </c>
      <c r="CE130" s="233">
        <v>1</v>
      </c>
      <c r="CF130" s="233">
        <v>2</v>
      </c>
      <c r="CG130" s="233">
        <v>3</v>
      </c>
      <c r="CH130" s="233">
        <v>0</v>
      </c>
      <c r="CI130" s="233"/>
      <c r="CJ130" s="233">
        <v>0</v>
      </c>
      <c r="CK130" s="233"/>
      <c r="CL130" s="233"/>
      <c r="CM130" s="233">
        <v>1</v>
      </c>
      <c r="CN130" s="234"/>
      <c r="CO130" s="348"/>
      <c r="CP130" s="232">
        <v>2</v>
      </c>
      <c r="CQ130" s="233">
        <v>0</v>
      </c>
      <c r="CR130" s="234">
        <v>2</v>
      </c>
      <c r="CS130" s="335">
        <f>IF(CP126=0,"",100*CP130/CP126)</f>
        <v>13.333333333333334</v>
      </c>
      <c r="CT130" s="144">
        <f t="shared" si="20"/>
        <v>1.8333333333333333</v>
      </c>
      <c r="CU130" s="158">
        <f t="shared" si="21"/>
        <v>14</v>
      </c>
      <c r="CV130" s="107" t="str">
        <f t="shared" si="103"/>
        <v/>
      </c>
      <c r="CW130" s="93" t="str">
        <f t="shared" si="104"/>
        <v/>
      </c>
      <c r="CX130" s="94" t="str">
        <f t="shared" si="105"/>
        <v/>
      </c>
      <c r="CY130" s="94" t="str">
        <f t="shared" si="106"/>
        <v/>
      </c>
      <c r="CZ130" s="94" t="str">
        <f t="shared" si="107"/>
        <v/>
      </c>
      <c r="DA130" s="94" t="str">
        <f t="shared" si="108"/>
        <v/>
      </c>
      <c r="DB130" s="94" t="str">
        <f t="shared" si="109"/>
        <v/>
      </c>
      <c r="DC130" s="108" t="str">
        <f t="shared" si="110"/>
        <v/>
      </c>
      <c r="DD130" s="108" t="str">
        <f t="shared" si="111"/>
        <v/>
      </c>
      <c r="DE130" s="108" t="str">
        <f t="shared" si="112"/>
        <v/>
      </c>
      <c r="DF130" s="108" t="str">
        <f t="shared" si="113"/>
        <v/>
      </c>
      <c r="DG130" s="94" t="str">
        <f t="shared" si="114"/>
        <v/>
      </c>
      <c r="DH130" s="94" t="str">
        <f t="shared" si="115"/>
        <v/>
      </c>
      <c r="DI130" s="94" t="str">
        <f t="shared" si="116"/>
        <v/>
      </c>
      <c r="DJ130" s="94" t="str">
        <f t="shared" si="117"/>
        <v/>
      </c>
      <c r="DK130" s="94" t="str">
        <f t="shared" si="118"/>
        <v/>
      </c>
      <c r="DL130" s="93" t="str">
        <f t="shared" si="119"/>
        <v/>
      </c>
      <c r="DM130" s="109" t="str">
        <f t="shared" si="120"/>
        <v/>
      </c>
      <c r="DN130" s="107" t="str">
        <f t="shared" si="156"/>
        <v/>
      </c>
      <c r="DO130" s="93" t="str">
        <f t="shared" si="155"/>
        <v/>
      </c>
      <c r="DP130" s="94">
        <f t="shared" si="155"/>
        <v>0</v>
      </c>
      <c r="DQ130" s="94">
        <f t="shared" si="155"/>
        <v>0</v>
      </c>
      <c r="DR130" s="94">
        <f t="shared" si="155"/>
        <v>0</v>
      </c>
      <c r="DS130" s="94">
        <f t="shared" si="155"/>
        <v>1</v>
      </c>
      <c r="DT130" s="94">
        <f t="shared" si="155"/>
        <v>1</v>
      </c>
      <c r="DU130" s="108">
        <f t="shared" si="155"/>
        <v>1</v>
      </c>
      <c r="DV130" s="108">
        <f t="shared" si="155"/>
        <v>2</v>
      </c>
      <c r="DW130" s="108">
        <f t="shared" si="155"/>
        <v>2</v>
      </c>
      <c r="DX130" s="108">
        <f t="shared" si="155"/>
        <v>2</v>
      </c>
      <c r="DY130" s="94">
        <f t="shared" si="155"/>
        <v>3</v>
      </c>
      <c r="DZ130" s="94">
        <f t="shared" si="155"/>
        <v>3</v>
      </c>
      <c r="EA130" s="94">
        <f t="shared" si="155"/>
        <v>3</v>
      </c>
      <c r="EB130" s="94">
        <f t="shared" si="155"/>
        <v>4</v>
      </c>
      <c r="EC130" s="94">
        <f t="shared" si="155"/>
        <v>4</v>
      </c>
      <c r="ED130" s="93" t="str">
        <f t="shared" si="155"/>
        <v/>
      </c>
      <c r="EE130" s="109" t="str">
        <f t="shared" si="155"/>
        <v/>
      </c>
      <c r="EF130" s="209"/>
      <c r="EG130" s="210"/>
      <c r="EH130" s="209"/>
      <c r="EI130" s="209"/>
      <c r="EJ130" s="209"/>
      <c r="EK130" s="209"/>
      <c r="EL130" s="209"/>
      <c r="EM130" s="209"/>
      <c r="EN130" s="208"/>
      <c r="EO130" s="208"/>
    </row>
    <row r="131" spans="1:145" s="211" customFormat="1" ht="15.75" customHeight="1">
      <c r="A131" s="159" t="s">
        <v>118</v>
      </c>
      <c r="B131" s="212" t="str">
        <f t="shared" si="154"/>
        <v>BO</v>
      </c>
      <c r="C131" s="353"/>
      <c r="D131" s="354"/>
      <c r="E131" s="354"/>
      <c r="F131" s="354"/>
      <c r="G131" s="354"/>
      <c r="H131" s="354"/>
      <c r="I131" s="354"/>
      <c r="J131" s="354"/>
      <c r="K131" s="354"/>
      <c r="L131" s="354"/>
      <c r="M131" s="354"/>
      <c r="N131" s="354"/>
      <c r="O131" s="354"/>
      <c r="P131" s="354"/>
      <c r="Q131" s="354"/>
      <c r="R131" s="354"/>
      <c r="S131" s="354"/>
      <c r="T131" s="355"/>
      <c r="U131" s="223"/>
      <c r="V131" s="224"/>
      <c r="W131" s="224"/>
      <c r="X131" s="224"/>
      <c r="Y131" s="224"/>
      <c r="Z131" s="224"/>
      <c r="AA131" s="224"/>
      <c r="AB131" s="224"/>
      <c r="AC131" s="224"/>
      <c r="AD131" s="224"/>
      <c r="AE131" s="224"/>
      <c r="AF131" s="224"/>
      <c r="AG131" s="224"/>
      <c r="AH131" s="224"/>
      <c r="AI131" s="367"/>
      <c r="AJ131" s="224"/>
      <c r="AK131" s="224"/>
      <c r="AL131" s="225"/>
      <c r="AM131" s="223"/>
      <c r="AN131" s="224"/>
      <c r="AO131" s="224"/>
      <c r="AP131" s="224"/>
      <c r="AQ131" s="224"/>
      <c r="AR131" s="224"/>
      <c r="AS131" s="224"/>
      <c r="AT131" s="224"/>
      <c r="AU131" s="224"/>
      <c r="AV131" s="224"/>
      <c r="AW131" s="224"/>
      <c r="AX131" s="224"/>
      <c r="AY131" s="224"/>
      <c r="AZ131" s="224"/>
      <c r="BA131" s="224"/>
      <c r="BB131" s="224"/>
      <c r="BC131" s="224"/>
      <c r="BD131" s="225"/>
      <c r="BE131" s="223"/>
      <c r="BF131" s="224"/>
      <c r="BG131" s="224"/>
      <c r="BH131" s="224"/>
      <c r="BI131" s="224"/>
      <c r="BJ131" s="224"/>
      <c r="BK131" s="224"/>
      <c r="BL131" s="224"/>
      <c r="BM131" s="224"/>
      <c r="BN131" s="224"/>
      <c r="BO131" s="224"/>
      <c r="BP131" s="224"/>
      <c r="BQ131" s="224"/>
      <c r="BR131" s="224"/>
      <c r="BS131" s="224"/>
      <c r="BT131" s="224"/>
      <c r="BU131" s="224"/>
      <c r="BV131" s="225"/>
      <c r="BW131" s="232">
        <v>2</v>
      </c>
      <c r="BX131" s="233">
        <v>0</v>
      </c>
      <c r="BY131" s="233">
        <v>0</v>
      </c>
      <c r="BZ131" s="233">
        <v>0</v>
      </c>
      <c r="CA131" s="233">
        <v>0</v>
      </c>
      <c r="CB131" s="233">
        <v>5</v>
      </c>
      <c r="CC131" s="233">
        <v>0</v>
      </c>
      <c r="CD131" s="233">
        <v>2</v>
      </c>
      <c r="CE131" s="233">
        <v>3</v>
      </c>
      <c r="CF131" s="233">
        <v>0</v>
      </c>
      <c r="CG131" s="233">
        <v>2</v>
      </c>
      <c r="CH131" s="233">
        <v>0</v>
      </c>
      <c r="CI131" s="233"/>
      <c r="CJ131" s="233">
        <v>0</v>
      </c>
      <c r="CK131" s="233"/>
      <c r="CL131" s="233"/>
      <c r="CM131" s="233">
        <v>4</v>
      </c>
      <c r="CN131" s="234"/>
      <c r="CO131" s="348"/>
      <c r="CP131" s="232">
        <v>2.5</v>
      </c>
      <c r="CQ131" s="233">
        <v>0</v>
      </c>
      <c r="CR131" s="234">
        <v>6</v>
      </c>
      <c r="CS131" s="335">
        <f>IF(CP126=0,"",100*CP131/CP126)</f>
        <v>16.666666666666668</v>
      </c>
      <c r="CT131" s="144">
        <f t="shared" si="20"/>
        <v>1.0833333333333333</v>
      </c>
      <c r="CU131" s="158">
        <f t="shared" si="21"/>
        <v>14</v>
      </c>
      <c r="CV131" s="107" t="str">
        <f t="shared" si="103"/>
        <v/>
      </c>
      <c r="CW131" s="93" t="str">
        <f t="shared" si="104"/>
        <v/>
      </c>
      <c r="CX131" s="94" t="str">
        <f t="shared" si="105"/>
        <v/>
      </c>
      <c r="CY131" s="94" t="str">
        <f t="shared" si="106"/>
        <v/>
      </c>
      <c r="CZ131" s="94" t="str">
        <f t="shared" si="107"/>
        <v/>
      </c>
      <c r="DA131" s="94" t="str">
        <f t="shared" si="108"/>
        <v/>
      </c>
      <c r="DB131" s="94" t="str">
        <f t="shared" si="109"/>
        <v/>
      </c>
      <c r="DC131" s="108" t="str">
        <f t="shared" si="110"/>
        <v/>
      </c>
      <c r="DD131" s="108" t="str">
        <f t="shared" si="111"/>
        <v/>
      </c>
      <c r="DE131" s="108" t="str">
        <f t="shared" si="112"/>
        <v/>
      </c>
      <c r="DF131" s="108" t="str">
        <f t="shared" si="113"/>
        <v/>
      </c>
      <c r="DG131" s="94" t="str">
        <f t="shared" si="114"/>
        <v/>
      </c>
      <c r="DH131" s="94" t="str">
        <f t="shared" si="115"/>
        <v/>
      </c>
      <c r="DI131" s="94" t="str">
        <f t="shared" si="116"/>
        <v/>
      </c>
      <c r="DJ131" s="94" t="str">
        <f t="shared" si="117"/>
        <v/>
      </c>
      <c r="DK131" s="94" t="str">
        <f t="shared" si="118"/>
        <v/>
      </c>
      <c r="DL131" s="93" t="str">
        <f t="shared" si="119"/>
        <v/>
      </c>
      <c r="DM131" s="109" t="str">
        <f t="shared" si="120"/>
        <v/>
      </c>
      <c r="DN131" s="107" t="str">
        <f t="shared" si="156"/>
        <v/>
      </c>
      <c r="DO131" s="93" t="str">
        <f t="shared" si="155"/>
        <v/>
      </c>
      <c r="DP131" s="94">
        <f t="shared" si="155"/>
        <v>0</v>
      </c>
      <c r="DQ131" s="94">
        <f t="shared" si="155"/>
        <v>0</v>
      </c>
      <c r="DR131" s="94">
        <f t="shared" si="155"/>
        <v>0</v>
      </c>
      <c r="DS131" s="94">
        <f t="shared" si="155"/>
        <v>0</v>
      </c>
      <c r="DT131" s="94">
        <f t="shared" si="155"/>
        <v>0</v>
      </c>
      <c r="DU131" s="108">
        <f t="shared" si="155"/>
        <v>0</v>
      </c>
      <c r="DV131" s="108">
        <f t="shared" si="155"/>
        <v>0</v>
      </c>
      <c r="DW131" s="108">
        <f t="shared" si="155"/>
        <v>0</v>
      </c>
      <c r="DX131" s="108">
        <f t="shared" si="155"/>
        <v>2</v>
      </c>
      <c r="DY131" s="94">
        <f t="shared" si="155"/>
        <v>2</v>
      </c>
      <c r="DZ131" s="94">
        <f t="shared" si="155"/>
        <v>2</v>
      </c>
      <c r="EA131" s="94">
        <f t="shared" si="155"/>
        <v>3</v>
      </c>
      <c r="EB131" s="94">
        <f t="shared" si="155"/>
        <v>4</v>
      </c>
      <c r="EC131" s="94">
        <f t="shared" si="155"/>
        <v>5</v>
      </c>
      <c r="ED131" s="93" t="str">
        <f t="shared" si="155"/>
        <v/>
      </c>
      <c r="EE131" s="109" t="str">
        <f t="shared" si="155"/>
        <v/>
      </c>
      <c r="EF131" s="209"/>
      <c r="EG131" s="210"/>
      <c r="EH131" s="209"/>
      <c r="EI131" s="209"/>
      <c r="EJ131" s="209"/>
      <c r="EK131" s="209"/>
      <c r="EL131" s="209"/>
      <c r="EM131" s="209"/>
      <c r="EN131" s="208"/>
      <c r="EO131" s="208"/>
    </row>
    <row r="132" spans="1:145" s="211" customFormat="1" ht="15.75" customHeight="1">
      <c r="A132" s="159" t="s">
        <v>119</v>
      </c>
      <c r="B132" s="212" t="str">
        <f t="shared" si="154"/>
        <v>BO</v>
      </c>
      <c r="C132" s="353"/>
      <c r="D132" s="354"/>
      <c r="E132" s="354"/>
      <c r="F132" s="354"/>
      <c r="G132" s="354"/>
      <c r="H132" s="354"/>
      <c r="I132" s="354"/>
      <c r="J132" s="354"/>
      <c r="K132" s="354"/>
      <c r="L132" s="354"/>
      <c r="M132" s="354"/>
      <c r="N132" s="354"/>
      <c r="O132" s="354"/>
      <c r="P132" s="354"/>
      <c r="Q132" s="354"/>
      <c r="R132" s="354"/>
      <c r="S132" s="354"/>
      <c r="T132" s="355"/>
      <c r="U132" s="223"/>
      <c r="V132" s="224"/>
      <c r="W132" s="224"/>
      <c r="X132" s="224"/>
      <c r="Y132" s="224"/>
      <c r="Z132" s="224"/>
      <c r="AA132" s="224"/>
      <c r="AB132" s="224"/>
      <c r="AC132" s="224"/>
      <c r="AD132" s="224"/>
      <c r="AE132" s="224"/>
      <c r="AF132" s="224"/>
      <c r="AG132" s="224"/>
      <c r="AH132" s="224"/>
      <c r="AI132" s="367"/>
      <c r="AJ132" s="224"/>
      <c r="AK132" s="224"/>
      <c r="AL132" s="225"/>
      <c r="AM132" s="223"/>
      <c r="AN132" s="224"/>
      <c r="AO132" s="224"/>
      <c r="AP132" s="224"/>
      <c r="AQ132" s="224"/>
      <c r="AR132" s="224"/>
      <c r="AS132" s="224"/>
      <c r="AT132" s="224"/>
      <c r="AU132" s="224"/>
      <c r="AV132" s="224"/>
      <c r="AW132" s="224"/>
      <c r="AX132" s="224"/>
      <c r="AY132" s="224"/>
      <c r="AZ132" s="224"/>
      <c r="BA132" s="224"/>
      <c r="BB132" s="224"/>
      <c r="BC132" s="224"/>
      <c r="BD132" s="225"/>
      <c r="BE132" s="223"/>
      <c r="BF132" s="224"/>
      <c r="BG132" s="224"/>
      <c r="BH132" s="224"/>
      <c r="BI132" s="224"/>
      <c r="BJ132" s="224"/>
      <c r="BK132" s="224"/>
      <c r="BL132" s="224"/>
      <c r="BM132" s="224"/>
      <c r="BN132" s="224"/>
      <c r="BO132" s="224"/>
      <c r="BP132" s="224"/>
      <c r="BQ132" s="224"/>
      <c r="BR132" s="224"/>
      <c r="BS132" s="224"/>
      <c r="BT132" s="224"/>
      <c r="BU132" s="224"/>
      <c r="BV132" s="225"/>
      <c r="BW132" s="232">
        <v>0</v>
      </c>
      <c r="BX132" s="233">
        <v>0</v>
      </c>
      <c r="BY132" s="233">
        <v>0</v>
      </c>
      <c r="BZ132" s="233">
        <v>0</v>
      </c>
      <c r="CA132" s="233">
        <v>0</v>
      </c>
      <c r="CB132" s="233">
        <v>0</v>
      </c>
      <c r="CC132" s="233">
        <v>0</v>
      </c>
      <c r="CD132" s="233">
        <v>0</v>
      </c>
      <c r="CE132" s="233">
        <v>0</v>
      </c>
      <c r="CF132" s="233">
        <v>1</v>
      </c>
      <c r="CG132" s="233">
        <v>0</v>
      </c>
      <c r="CH132" s="233">
        <v>0</v>
      </c>
      <c r="CI132" s="233"/>
      <c r="CJ132" s="233">
        <v>0</v>
      </c>
      <c r="CK132" s="233"/>
      <c r="CL132" s="233"/>
      <c r="CM132" s="233">
        <v>0</v>
      </c>
      <c r="CN132" s="234"/>
      <c r="CO132" s="348"/>
      <c r="CP132" s="232">
        <v>0</v>
      </c>
      <c r="CQ132" s="233">
        <v>0</v>
      </c>
      <c r="CR132" s="234">
        <v>0</v>
      </c>
      <c r="CS132" s="335">
        <f>IF(CP126=0,"",100*CP132/CP126)</f>
        <v>0</v>
      </c>
      <c r="CT132" s="144">
        <f t="shared" si="20"/>
        <v>0</v>
      </c>
      <c r="CU132" s="158">
        <f t="shared" si="21"/>
        <v>14</v>
      </c>
      <c r="CV132" s="107" t="str">
        <f t="shared" si="103"/>
        <v/>
      </c>
      <c r="CW132" s="93" t="str">
        <f t="shared" si="104"/>
        <v/>
      </c>
      <c r="CX132" s="94" t="str">
        <f t="shared" si="105"/>
        <v/>
      </c>
      <c r="CY132" s="94" t="str">
        <f t="shared" si="106"/>
        <v/>
      </c>
      <c r="CZ132" s="94" t="str">
        <f t="shared" si="107"/>
        <v/>
      </c>
      <c r="DA132" s="94" t="str">
        <f t="shared" si="108"/>
        <v/>
      </c>
      <c r="DB132" s="94" t="str">
        <f t="shared" si="109"/>
        <v/>
      </c>
      <c r="DC132" s="108" t="str">
        <f t="shared" si="110"/>
        <v/>
      </c>
      <c r="DD132" s="108" t="str">
        <f t="shared" si="111"/>
        <v/>
      </c>
      <c r="DE132" s="108" t="str">
        <f t="shared" si="112"/>
        <v/>
      </c>
      <c r="DF132" s="108" t="str">
        <f t="shared" si="113"/>
        <v/>
      </c>
      <c r="DG132" s="94" t="str">
        <f t="shared" si="114"/>
        <v/>
      </c>
      <c r="DH132" s="94" t="str">
        <f t="shared" si="115"/>
        <v/>
      </c>
      <c r="DI132" s="94" t="str">
        <f t="shared" si="116"/>
        <v/>
      </c>
      <c r="DJ132" s="94" t="str">
        <f t="shared" si="117"/>
        <v/>
      </c>
      <c r="DK132" s="94" t="str">
        <f t="shared" si="118"/>
        <v/>
      </c>
      <c r="DL132" s="93" t="str">
        <f t="shared" si="119"/>
        <v/>
      </c>
      <c r="DM132" s="109" t="str">
        <f t="shared" si="120"/>
        <v/>
      </c>
      <c r="DN132" s="107" t="str">
        <f t="shared" si="156"/>
        <v/>
      </c>
      <c r="DO132" s="93" t="str">
        <f t="shared" si="155"/>
        <v/>
      </c>
      <c r="DP132" s="94">
        <f t="shared" si="155"/>
        <v>0</v>
      </c>
      <c r="DQ132" s="94">
        <f t="shared" si="155"/>
        <v>0</v>
      </c>
      <c r="DR132" s="94">
        <f t="shared" si="155"/>
        <v>0</v>
      </c>
      <c r="DS132" s="94">
        <f t="shared" si="155"/>
        <v>0</v>
      </c>
      <c r="DT132" s="94">
        <f t="shared" si="155"/>
        <v>0</v>
      </c>
      <c r="DU132" s="108">
        <f t="shared" si="155"/>
        <v>0</v>
      </c>
      <c r="DV132" s="108">
        <f t="shared" si="155"/>
        <v>0</v>
      </c>
      <c r="DW132" s="108">
        <f t="shared" si="155"/>
        <v>0</v>
      </c>
      <c r="DX132" s="108">
        <f t="shared" si="155"/>
        <v>0</v>
      </c>
      <c r="DY132" s="94">
        <f t="shared" si="155"/>
        <v>0</v>
      </c>
      <c r="DZ132" s="94">
        <f t="shared" si="155"/>
        <v>0</v>
      </c>
      <c r="EA132" s="94">
        <f t="shared" si="155"/>
        <v>0</v>
      </c>
      <c r="EB132" s="94">
        <f t="shared" si="155"/>
        <v>0</v>
      </c>
      <c r="EC132" s="94">
        <f t="shared" si="155"/>
        <v>1</v>
      </c>
      <c r="ED132" s="93" t="str">
        <f t="shared" si="155"/>
        <v/>
      </c>
      <c r="EE132" s="109" t="str">
        <f t="shared" si="155"/>
        <v/>
      </c>
      <c r="EF132" s="209"/>
      <c r="EG132" s="210"/>
      <c r="EH132" s="209"/>
      <c r="EI132" s="209"/>
      <c r="EJ132" s="209"/>
      <c r="EK132" s="209"/>
      <c r="EL132" s="209"/>
      <c r="EM132" s="209"/>
      <c r="EN132" s="208"/>
      <c r="EO132" s="208"/>
    </row>
    <row r="133" spans="1:145" s="211" customFormat="1" ht="15.75" customHeight="1">
      <c r="A133" s="115" t="s">
        <v>120</v>
      </c>
      <c r="B133" s="212" t="str">
        <f t="shared" si="154"/>
        <v>BO</v>
      </c>
      <c r="C133" s="356"/>
      <c r="D133" s="357"/>
      <c r="E133" s="357"/>
      <c r="F133" s="357"/>
      <c r="G133" s="357"/>
      <c r="H133" s="357"/>
      <c r="I133" s="357"/>
      <c r="J133" s="357"/>
      <c r="K133" s="357"/>
      <c r="L133" s="357"/>
      <c r="M133" s="357"/>
      <c r="N133" s="357"/>
      <c r="O133" s="357"/>
      <c r="P133" s="357"/>
      <c r="Q133" s="357"/>
      <c r="R133" s="357"/>
      <c r="S133" s="357"/>
      <c r="T133" s="358"/>
      <c r="U133" s="239"/>
      <c r="V133" s="240"/>
      <c r="W133" s="240"/>
      <c r="X133" s="240"/>
      <c r="Y133" s="240"/>
      <c r="Z133" s="240"/>
      <c r="AA133" s="240"/>
      <c r="AB133" s="240"/>
      <c r="AC133" s="240"/>
      <c r="AD133" s="240"/>
      <c r="AE133" s="240"/>
      <c r="AF133" s="240"/>
      <c r="AG133" s="240"/>
      <c r="AH133" s="240"/>
      <c r="AI133" s="241"/>
      <c r="AJ133" s="240"/>
      <c r="AK133" s="240"/>
      <c r="AL133" s="242"/>
      <c r="AM133" s="239"/>
      <c r="AN133" s="240"/>
      <c r="AO133" s="240"/>
      <c r="AP133" s="240"/>
      <c r="AQ133" s="240"/>
      <c r="AR133" s="240"/>
      <c r="AS133" s="240"/>
      <c r="AT133" s="240"/>
      <c r="AU133" s="240"/>
      <c r="AV133" s="240"/>
      <c r="AW133" s="240"/>
      <c r="AX133" s="240"/>
      <c r="AY133" s="240"/>
      <c r="AZ133" s="240"/>
      <c r="BA133" s="240"/>
      <c r="BB133" s="240"/>
      <c r="BC133" s="240"/>
      <c r="BD133" s="242"/>
      <c r="BE133" s="239"/>
      <c r="BF133" s="240"/>
      <c r="BG133" s="240"/>
      <c r="BH133" s="240"/>
      <c r="BI133" s="240"/>
      <c r="BJ133" s="240"/>
      <c r="BK133" s="240"/>
      <c r="BL133" s="240"/>
      <c r="BM133" s="240"/>
      <c r="BN133" s="240"/>
      <c r="BO133" s="240"/>
      <c r="BP133" s="240"/>
      <c r="BQ133" s="240"/>
      <c r="BR133" s="240"/>
      <c r="BS133" s="240"/>
      <c r="BT133" s="240"/>
      <c r="BU133" s="240"/>
      <c r="BV133" s="242"/>
      <c r="BW133" s="340">
        <f>IF(BW126="","",SUM(BW126,BW128,-BW129,-BW130,-BW131,BW132))</f>
        <v>26</v>
      </c>
      <c r="BX133" s="341">
        <f>IF(BX126="","",SUM(BX126,BX128,-BX129,-BX130,-BX131,BX132))</f>
        <v>35</v>
      </c>
      <c r="BY133" s="341">
        <f>IF(BY126="","",SUM(BY126,BY128,-BY129,-BY130,-BY131,BY132))</f>
        <v>23</v>
      </c>
      <c r="BZ133" s="341">
        <f>IF(BZ126="","",SUM(BZ126,BZ128,-BZ129,-BZ130,-BZ131,BZ132))</f>
        <v>24</v>
      </c>
      <c r="CA133" s="341">
        <v>0</v>
      </c>
      <c r="CB133" s="341"/>
      <c r="CC133" s="341">
        <f t="shared" ref="CC133:CI133" si="157">IF(CC126="","",SUM(CC126,CC128,-CC129,-CC130,-CC131,CC132))</f>
        <v>6</v>
      </c>
      <c r="CD133" s="341">
        <f t="shared" si="157"/>
        <v>36</v>
      </c>
      <c r="CE133" s="341">
        <f t="shared" si="157"/>
        <v>16</v>
      </c>
      <c r="CF133" s="341">
        <f t="shared" si="157"/>
        <v>10</v>
      </c>
      <c r="CG133" s="341">
        <f t="shared" si="157"/>
        <v>37</v>
      </c>
      <c r="CH133" s="341">
        <f t="shared" si="157"/>
        <v>27</v>
      </c>
      <c r="CI133" s="341" t="str">
        <f t="shared" si="157"/>
        <v/>
      </c>
      <c r="CJ133" s="341">
        <v>0</v>
      </c>
      <c r="CK133" s="341" t="str">
        <f>IF(CK126="","",SUM(CK126,CK128,-CK129,-CK130,-CK131,CK132))</f>
        <v/>
      </c>
      <c r="CL133" s="341" t="str">
        <f>IF(CL126="","",SUM(CL126,CL128,-CL129,-CL130,-CL131,CL132))</f>
        <v/>
      </c>
      <c r="CM133" s="341">
        <f>IF(CM126="","",SUM(CM126,CM128,-CM129,-CM130,-CM131,CM132))</f>
        <v>5</v>
      </c>
      <c r="CN133" s="341" t="str">
        <f>IF(CN126="","",SUM(CN126,CN128,-CN129,-CN130,-CN131,CN132))</f>
        <v/>
      </c>
      <c r="CO133" s="359"/>
      <c r="CP133" s="322">
        <f>IF(CP126="","",CP126+SUM(CP128,CP132)-SUM(CP129:CP131))</f>
        <v>16.5</v>
      </c>
      <c r="CQ133" s="360">
        <f>IF(CQ126="","",CQ126+SUM(CQ128,CQ132)-SUM(CQ129:CQ131))</f>
        <v>0</v>
      </c>
      <c r="CR133" s="361">
        <f>IF(CR126="","",CR126+SUM(CR128,CR132)-SUM(CR129:CR131))</f>
        <v>27.5</v>
      </c>
      <c r="CS133" s="362">
        <f>IF(CP126=0,"",100*CP133/CP126)</f>
        <v>110</v>
      </c>
      <c r="CT133" s="144">
        <f t="shared" si="20"/>
        <v>18.90909090909091</v>
      </c>
      <c r="CU133" s="158">
        <f t="shared" si="21"/>
        <v>13</v>
      </c>
      <c r="CV133" s="107" t="str">
        <f t="shared" si="103"/>
        <v/>
      </c>
      <c r="CW133" s="93" t="str">
        <f t="shared" si="104"/>
        <v/>
      </c>
      <c r="CX133" s="94" t="str">
        <f t="shared" si="105"/>
        <v/>
      </c>
      <c r="CY133" s="94" t="str">
        <f t="shared" si="106"/>
        <v/>
      </c>
      <c r="CZ133" s="94" t="str">
        <f t="shared" si="107"/>
        <v/>
      </c>
      <c r="DA133" s="94" t="str">
        <f t="shared" si="108"/>
        <v/>
      </c>
      <c r="DB133" s="94" t="str">
        <f t="shared" si="109"/>
        <v/>
      </c>
      <c r="DC133" s="108" t="str">
        <f t="shared" si="110"/>
        <v/>
      </c>
      <c r="DD133" s="108" t="str">
        <f t="shared" si="111"/>
        <v/>
      </c>
      <c r="DE133" s="108" t="str">
        <f t="shared" si="112"/>
        <v/>
      </c>
      <c r="DF133" s="108" t="str">
        <f t="shared" si="113"/>
        <v/>
      </c>
      <c r="DG133" s="94" t="str">
        <f t="shared" si="114"/>
        <v/>
      </c>
      <c r="DH133" s="94" t="str">
        <f t="shared" si="115"/>
        <v/>
      </c>
      <c r="DI133" s="94" t="str">
        <f t="shared" si="116"/>
        <v/>
      </c>
      <c r="DJ133" s="94" t="str">
        <f t="shared" si="117"/>
        <v/>
      </c>
      <c r="DK133" s="94" t="str">
        <f t="shared" si="118"/>
        <v/>
      </c>
      <c r="DL133" s="93" t="str">
        <f t="shared" si="119"/>
        <v/>
      </c>
      <c r="DM133" s="109" t="str">
        <f t="shared" si="120"/>
        <v/>
      </c>
      <c r="DN133" s="107" t="str">
        <f t="shared" si="156"/>
        <v/>
      </c>
      <c r="DO133" s="93" t="str">
        <f t="shared" si="155"/>
        <v/>
      </c>
      <c r="DP133" s="94" t="str">
        <f t="shared" si="155"/>
        <v/>
      </c>
      <c r="DQ133" s="94">
        <f t="shared" si="155"/>
        <v>0</v>
      </c>
      <c r="DR133" s="94">
        <f t="shared" si="155"/>
        <v>0</v>
      </c>
      <c r="DS133" s="94">
        <f t="shared" si="155"/>
        <v>5</v>
      </c>
      <c r="DT133" s="94">
        <f t="shared" si="155"/>
        <v>6</v>
      </c>
      <c r="DU133" s="108">
        <f t="shared" si="155"/>
        <v>10</v>
      </c>
      <c r="DV133" s="108">
        <f t="shared" si="155"/>
        <v>16</v>
      </c>
      <c r="DW133" s="108">
        <f t="shared" si="155"/>
        <v>23</v>
      </c>
      <c r="DX133" s="108">
        <f t="shared" si="155"/>
        <v>24</v>
      </c>
      <c r="DY133" s="94">
        <f t="shared" si="155"/>
        <v>26</v>
      </c>
      <c r="DZ133" s="94">
        <f t="shared" si="155"/>
        <v>27</v>
      </c>
      <c r="EA133" s="94">
        <f t="shared" si="155"/>
        <v>35</v>
      </c>
      <c r="EB133" s="94">
        <f t="shared" si="155"/>
        <v>36</v>
      </c>
      <c r="EC133" s="94">
        <f t="shared" si="155"/>
        <v>37</v>
      </c>
      <c r="ED133" s="93" t="str">
        <f t="shared" si="155"/>
        <v/>
      </c>
      <c r="EE133" s="109" t="str">
        <f t="shared" si="155"/>
        <v/>
      </c>
      <c r="EF133" s="209"/>
      <c r="EG133" s="210"/>
      <c r="EH133" s="209"/>
      <c r="EI133" s="209"/>
      <c r="EJ133" s="209"/>
      <c r="EK133" s="209"/>
      <c r="EL133" s="209"/>
      <c r="EM133" s="209"/>
      <c r="EN133" s="208"/>
      <c r="EO133" s="208"/>
    </row>
    <row r="134" spans="1:145" s="211" customFormat="1" ht="15.75" customHeight="1">
      <c r="A134" s="147" t="s">
        <v>125</v>
      </c>
      <c r="B134" s="194" t="str">
        <f t="shared" ref="B134:B141" si="158">$B$9</f>
        <v>VP</v>
      </c>
      <c r="C134" s="325">
        <v>0</v>
      </c>
      <c r="D134" s="368">
        <v>0</v>
      </c>
      <c r="E134" s="368">
        <v>0</v>
      </c>
      <c r="F134" s="368">
        <v>0</v>
      </c>
      <c r="G134" s="368">
        <v>0</v>
      </c>
      <c r="H134" s="368">
        <v>0</v>
      </c>
      <c r="I134" s="368">
        <v>0</v>
      </c>
      <c r="J134" s="368">
        <v>0</v>
      </c>
      <c r="K134" s="368">
        <v>0</v>
      </c>
      <c r="L134" s="368">
        <v>0</v>
      </c>
      <c r="M134" s="368">
        <v>0</v>
      </c>
      <c r="N134" s="368">
        <v>0</v>
      </c>
      <c r="O134" s="368">
        <v>0</v>
      </c>
      <c r="P134" s="368">
        <v>0</v>
      </c>
      <c r="Q134" s="368">
        <v>0</v>
      </c>
      <c r="R134" s="368">
        <v>0</v>
      </c>
      <c r="S134" s="368"/>
      <c r="T134" s="369">
        <v>0</v>
      </c>
      <c r="U134" s="252">
        <v>0</v>
      </c>
      <c r="V134" s="253">
        <v>0</v>
      </c>
      <c r="W134" s="253">
        <v>0</v>
      </c>
      <c r="X134" s="253">
        <v>0</v>
      </c>
      <c r="Y134" s="253">
        <v>0</v>
      </c>
      <c r="Z134" s="253">
        <v>0</v>
      </c>
      <c r="AA134" s="253">
        <v>0</v>
      </c>
      <c r="AB134" s="253">
        <v>0</v>
      </c>
      <c r="AC134" s="253">
        <v>0</v>
      </c>
      <c r="AD134" s="253">
        <v>0</v>
      </c>
      <c r="AE134" s="253">
        <v>0</v>
      </c>
      <c r="AF134" s="253"/>
      <c r="AG134" s="253">
        <v>0</v>
      </c>
      <c r="AH134" s="253">
        <v>0</v>
      </c>
      <c r="AI134" s="294">
        <v>0</v>
      </c>
      <c r="AJ134" s="253">
        <v>0</v>
      </c>
      <c r="AK134" s="253">
        <v>0</v>
      </c>
      <c r="AL134" s="255">
        <v>0</v>
      </c>
      <c r="AM134" s="201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2"/>
      <c r="BB134" s="202"/>
      <c r="BC134" s="202"/>
      <c r="BD134" s="203"/>
      <c r="BE134" s="201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2"/>
      <c r="BS134" s="202"/>
      <c r="BT134" s="202"/>
      <c r="BU134" s="202"/>
      <c r="BV134" s="203"/>
      <c r="BW134" s="201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2"/>
      <c r="CJ134" s="202"/>
      <c r="CK134" s="202"/>
      <c r="CL134" s="202"/>
      <c r="CM134" s="202"/>
      <c r="CN134" s="203"/>
      <c r="CO134" s="204"/>
      <c r="CP134" s="252">
        <v>0</v>
      </c>
      <c r="CQ134" s="252">
        <v>0</v>
      </c>
      <c r="CR134" s="252">
        <v>0</v>
      </c>
      <c r="CS134" s="301" t="s">
        <v>113</v>
      </c>
      <c r="CT134" s="144">
        <f t="shared" si="20"/>
        <v>0</v>
      </c>
      <c r="CU134" s="158">
        <f t="shared" si="21"/>
        <v>34</v>
      </c>
      <c r="CV134" s="107" t="str">
        <f t="shared" si="103"/>
        <v/>
      </c>
      <c r="CW134" s="93">
        <f t="shared" si="104"/>
        <v>0</v>
      </c>
      <c r="CX134" s="94">
        <f t="shared" si="105"/>
        <v>0</v>
      </c>
      <c r="CY134" s="94">
        <f t="shared" si="106"/>
        <v>0</v>
      </c>
      <c r="CZ134" s="94">
        <f t="shared" si="107"/>
        <v>0</v>
      </c>
      <c r="DA134" s="94">
        <f t="shared" si="108"/>
        <v>0</v>
      </c>
      <c r="DB134" s="94">
        <f t="shared" si="109"/>
        <v>0</v>
      </c>
      <c r="DC134" s="108">
        <f t="shared" si="110"/>
        <v>0</v>
      </c>
      <c r="DD134" s="108">
        <f t="shared" si="111"/>
        <v>0</v>
      </c>
      <c r="DE134" s="108">
        <f t="shared" si="112"/>
        <v>0</v>
      </c>
      <c r="DF134" s="108">
        <f t="shared" si="113"/>
        <v>0</v>
      </c>
      <c r="DG134" s="94">
        <f t="shared" si="114"/>
        <v>0</v>
      </c>
      <c r="DH134" s="94">
        <f t="shared" si="115"/>
        <v>0</v>
      </c>
      <c r="DI134" s="94">
        <f t="shared" si="116"/>
        <v>0</v>
      </c>
      <c r="DJ134" s="94">
        <f t="shared" si="117"/>
        <v>0</v>
      </c>
      <c r="DK134" s="94">
        <f t="shared" si="118"/>
        <v>0</v>
      </c>
      <c r="DL134" s="93">
        <f t="shared" si="119"/>
        <v>0</v>
      </c>
      <c r="DM134" s="109">
        <f t="shared" si="120"/>
        <v>0</v>
      </c>
      <c r="DN134" s="107" t="str">
        <f t="shared" ref="DN134:DW141" si="159">IF(OR(-FLOOR(((18-COUNT($U134:$AL134))/2),1)+DN$5&lt;1,-FLOOR(((18-COUNT($U134:$AL134))/2),1)+DN$5&gt;COUNT($U134:$AL134)),"",LARGE($U134:$AL134,-FLOOR(((18-COUNT($U134:$AL134))/2),1)+DN$5))</f>
        <v/>
      </c>
      <c r="DO134" s="93">
        <f t="shared" si="159"/>
        <v>0</v>
      </c>
      <c r="DP134" s="94">
        <f t="shared" si="159"/>
        <v>0</v>
      </c>
      <c r="DQ134" s="94">
        <f t="shared" si="159"/>
        <v>0</v>
      </c>
      <c r="DR134" s="94">
        <f t="shared" si="159"/>
        <v>0</v>
      </c>
      <c r="DS134" s="94">
        <f t="shared" si="159"/>
        <v>0</v>
      </c>
      <c r="DT134" s="94">
        <f t="shared" si="159"/>
        <v>0</v>
      </c>
      <c r="DU134" s="108">
        <f t="shared" si="159"/>
        <v>0</v>
      </c>
      <c r="DV134" s="108">
        <f t="shared" si="159"/>
        <v>0</v>
      </c>
      <c r="DW134" s="108">
        <f t="shared" si="159"/>
        <v>0</v>
      </c>
      <c r="DX134" s="108">
        <f t="shared" ref="DX134:EE141" si="160">IF(OR(-FLOOR(((18-COUNT($U134:$AL134))/2),1)+DX$5&lt;1,-FLOOR(((18-COUNT($U134:$AL134))/2),1)+DX$5&gt;COUNT($U134:$AL134)),"",LARGE($U134:$AL134,-FLOOR(((18-COUNT($U134:$AL134))/2),1)+DX$5))</f>
        <v>0</v>
      </c>
      <c r="DY134" s="94">
        <f t="shared" si="160"/>
        <v>0</v>
      </c>
      <c r="DZ134" s="94">
        <f t="shared" si="160"/>
        <v>0</v>
      </c>
      <c r="EA134" s="94">
        <f t="shared" si="160"/>
        <v>0</v>
      </c>
      <c r="EB134" s="94">
        <f t="shared" si="160"/>
        <v>0</v>
      </c>
      <c r="EC134" s="94">
        <f t="shared" si="160"/>
        <v>0</v>
      </c>
      <c r="ED134" s="93">
        <f t="shared" si="160"/>
        <v>0</v>
      </c>
      <c r="EE134" s="109">
        <f t="shared" si="160"/>
        <v>0</v>
      </c>
      <c r="EF134" s="209"/>
      <c r="EG134" s="210"/>
      <c r="EH134" s="209"/>
      <c r="EI134" s="209"/>
      <c r="EJ134" s="209"/>
      <c r="EK134" s="209"/>
      <c r="EL134" s="209"/>
      <c r="EM134" s="209"/>
      <c r="EN134" s="208"/>
      <c r="EO134" s="208"/>
    </row>
    <row r="135" spans="1:145" s="211" customFormat="1" ht="15.75" customHeight="1">
      <c r="A135" s="159" t="s">
        <v>114</v>
      </c>
      <c r="B135" s="212" t="str">
        <f t="shared" si="158"/>
        <v>VP</v>
      </c>
      <c r="C135" s="33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/>
      <c r="T135" s="370">
        <v>0</v>
      </c>
      <c r="U135" s="232">
        <v>0</v>
      </c>
      <c r="V135" s="233">
        <v>0</v>
      </c>
      <c r="W135" s="233">
        <v>0</v>
      </c>
      <c r="X135" s="233">
        <v>0</v>
      </c>
      <c r="Y135" s="233">
        <v>0</v>
      </c>
      <c r="Z135" s="233">
        <v>0</v>
      </c>
      <c r="AA135" s="233">
        <v>0</v>
      </c>
      <c r="AB135" s="233">
        <v>0</v>
      </c>
      <c r="AC135" s="233">
        <v>0</v>
      </c>
      <c r="AD135" s="233">
        <v>0</v>
      </c>
      <c r="AE135" s="233">
        <v>0</v>
      </c>
      <c r="AF135" s="233"/>
      <c r="AG135" s="233">
        <v>0</v>
      </c>
      <c r="AH135" s="233">
        <v>0</v>
      </c>
      <c r="AI135" s="306">
        <v>0</v>
      </c>
      <c r="AJ135" s="233">
        <v>0</v>
      </c>
      <c r="AK135" s="233">
        <v>0</v>
      </c>
      <c r="AL135" s="234">
        <v>0</v>
      </c>
      <c r="AM135" s="223"/>
      <c r="AN135" s="224"/>
      <c r="AO135" s="224"/>
      <c r="AP135" s="224"/>
      <c r="AQ135" s="224"/>
      <c r="AR135" s="224"/>
      <c r="AS135" s="224"/>
      <c r="AT135" s="224"/>
      <c r="AU135" s="224"/>
      <c r="AV135" s="224"/>
      <c r="AW135" s="224"/>
      <c r="AX135" s="224"/>
      <c r="AY135" s="224"/>
      <c r="AZ135" s="224"/>
      <c r="BA135" s="224"/>
      <c r="BB135" s="224"/>
      <c r="BC135" s="224"/>
      <c r="BD135" s="225"/>
      <c r="BE135" s="223"/>
      <c r="BF135" s="224"/>
      <c r="BG135" s="224"/>
      <c r="BH135" s="224"/>
      <c r="BI135" s="224"/>
      <c r="BJ135" s="224"/>
      <c r="BK135" s="224"/>
      <c r="BL135" s="224"/>
      <c r="BM135" s="224"/>
      <c r="BN135" s="224"/>
      <c r="BO135" s="224"/>
      <c r="BP135" s="224"/>
      <c r="BQ135" s="224"/>
      <c r="BR135" s="224"/>
      <c r="BS135" s="224"/>
      <c r="BT135" s="224"/>
      <c r="BU135" s="224"/>
      <c r="BV135" s="225"/>
      <c r="BW135" s="223"/>
      <c r="BX135" s="224"/>
      <c r="BY135" s="224"/>
      <c r="BZ135" s="224"/>
      <c r="CA135" s="224"/>
      <c r="CB135" s="224"/>
      <c r="CC135" s="224"/>
      <c r="CD135" s="224"/>
      <c r="CE135" s="224"/>
      <c r="CF135" s="224"/>
      <c r="CG135" s="224"/>
      <c r="CH135" s="224"/>
      <c r="CI135" s="224"/>
      <c r="CJ135" s="224"/>
      <c r="CK135" s="224"/>
      <c r="CL135" s="224"/>
      <c r="CM135" s="224"/>
      <c r="CN135" s="225"/>
      <c r="CO135" s="105"/>
      <c r="CP135" s="266">
        <v>0</v>
      </c>
      <c r="CQ135" s="266">
        <v>0</v>
      </c>
      <c r="CR135" s="266">
        <v>0</v>
      </c>
      <c r="CS135" s="307" t="str">
        <f>IF(CP134=0,"",100*CP135/CP134)</f>
        <v/>
      </c>
      <c r="CT135" s="144">
        <f t="shared" si="20"/>
        <v>0</v>
      </c>
      <c r="CU135" s="158">
        <f t="shared" si="21"/>
        <v>34</v>
      </c>
      <c r="CV135" s="107" t="str">
        <f t="shared" si="103"/>
        <v/>
      </c>
      <c r="CW135" s="93">
        <f t="shared" si="104"/>
        <v>0</v>
      </c>
      <c r="CX135" s="94">
        <f t="shared" si="105"/>
        <v>0</v>
      </c>
      <c r="CY135" s="94">
        <f t="shared" si="106"/>
        <v>0</v>
      </c>
      <c r="CZ135" s="94">
        <f t="shared" si="107"/>
        <v>0</v>
      </c>
      <c r="DA135" s="94">
        <f t="shared" si="108"/>
        <v>0</v>
      </c>
      <c r="DB135" s="94">
        <f t="shared" si="109"/>
        <v>0</v>
      </c>
      <c r="DC135" s="108">
        <f t="shared" si="110"/>
        <v>0</v>
      </c>
      <c r="DD135" s="108">
        <f t="shared" si="111"/>
        <v>0</v>
      </c>
      <c r="DE135" s="108">
        <f t="shared" si="112"/>
        <v>0</v>
      </c>
      <c r="DF135" s="108">
        <f t="shared" si="113"/>
        <v>0</v>
      </c>
      <c r="DG135" s="94">
        <f t="shared" si="114"/>
        <v>0</v>
      </c>
      <c r="DH135" s="94">
        <f t="shared" si="115"/>
        <v>0</v>
      </c>
      <c r="DI135" s="94">
        <f t="shared" si="116"/>
        <v>0</v>
      </c>
      <c r="DJ135" s="94">
        <f t="shared" si="117"/>
        <v>0</v>
      </c>
      <c r="DK135" s="94">
        <f t="shared" si="118"/>
        <v>0</v>
      </c>
      <c r="DL135" s="93">
        <f t="shared" si="119"/>
        <v>0</v>
      </c>
      <c r="DM135" s="109">
        <f t="shared" si="120"/>
        <v>0</v>
      </c>
      <c r="DN135" s="107" t="str">
        <f t="shared" si="159"/>
        <v/>
      </c>
      <c r="DO135" s="93">
        <f t="shared" si="159"/>
        <v>0</v>
      </c>
      <c r="DP135" s="94">
        <f t="shared" si="159"/>
        <v>0</v>
      </c>
      <c r="DQ135" s="94">
        <f t="shared" si="159"/>
        <v>0</v>
      </c>
      <c r="DR135" s="94">
        <f t="shared" si="159"/>
        <v>0</v>
      </c>
      <c r="DS135" s="94">
        <f t="shared" si="159"/>
        <v>0</v>
      </c>
      <c r="DT135" s="94">
        <f t="shared" si="159"/>
        <v>0</v>
      </c>
      <c r="DU135" s="108">
        <f t="shared" si="159"/>
        <v>0</v>
      </c>
      <c r="DV135" s="108">
        <f t="shared" si="159"/>
        <v>0</v>
      </c>
      <c r="DW135" s="108">
        <f t="shared" si="159"/>
        <v>0</v>
      </c>
      <c r="DX135" s="108">
        <f t="shared" si="160"/>
        <v>0</v>
      </c>
      <c r="DY135" s="94">
        <f t="shared" si="160"/>
        <v>0</v>
      </c>
      <c r="DZ135" s="94">
        <f t="shared" si="160"/>
        <v>0</v>
      </c>
      <c r="EA135" s="94">
        <f t="shared" si="160"/>
        <v>0</v>
      </c>
      <c r="EB135" s="94">
        <f t="shared" si="160"/>
        <v>0</v>
      </c>
      <c r="EC135" s="94">
        <f t="shared" si="160"/>
        <v>0</v>
      </c>
      <c r="ED135" s="93">
        <f t="shared" si="160"/>
        <v>0</v>
      </c>
      <c r="EE135" s="109">
        <f t="shared" si="160"/>
        <v>0</v>
      </c>
      <c r="EF135" s="209"/>
      <c r="EG135" s="210"/>
      <c r="EH135" s="209"/>
      <c r="EI135" s="209"/>
      <c r="EJ135" s="209"/>
      <c r="EK135" s="209"/>
      <c r="EL135" s="209"/>
      <c r="EM135" s="209"/>
      <c r="EN135" s="208"/>
      <c r="EO135" s="208"/>
    </row>
    <row r="136" spans="1:145" s="211" customFormat="1" ht="15.75" customHeight="1">
      <c r="A136" s="159" t="s">
        <v>115</v>
      </c>
      <c r="B136" s="212" t="str">
        <f t="shared" si="158"/>
        <v>VP</v>
      </c>
      <c r="C136" s="349"/>
      <c r="D136" s="350"/>
      <c r="E136" s="350"/>
      <c r="F136" s="350"/>
      <c r="G136" s="350"/>
      <c r="H136" s="350"/>
      <c r="I136" s="350"/>
      <c r="J136" s="350"/>
      <c r="K136" s="350"/>
      <c r="L136" s="350"/>
      <c r="M136" s="350"/>
      <c r="N136" s="350"/>
      <c r="O136" s="350"/>
      <c r="P136" s="350"/>
      <c r="Q136" s="350"/>
      <c r="R136" s="350"/>
      <c r="S136" s="350"/>
      <c r="T136" s="351"/>
      <c r="U136" s="232">
        <v>0</v>
      </c>
      <c r="V136" s="233">
        <v>0</v>
      </c>
      <c r="W136" s="233">
        <v>0</v>
      </c>
      <c r="X136" s="233">
        <v>0</v>
      </c>
      <c r="Y136" s="233">
        <v>0</v>
      </c>
      <c r="Z136" s="233">
        <v>0</v>
      </c>
      <c r="AA136" s="233">
        <v>0</v>
      </c>
      <c r="AB136" s="233">
        <v>0</v>
      </c>
      <c r="AC136" s="233">
        <v>0</v>
      </c>
      <c r="AD136" s="233">
        <v>0</v>
      </c>
      <c r="AE136" s="233">
        <v>0</v>
      </c>
      <c r="AF136" s="233"/>
      <c r="AG136" s="233">
        <v>0</v>
      </c>
      <c r="AH136" s="233">
        <v>0</v>
      </c>
      <c r="AI136" s="306">
        <v>0</v>
      </c>
      <c r="AJ136" s="233">
        <v>0</v>
      </c>
      <c r="AK136" s="233">
        <v>0</v>
      </c>
      <c r="AL136" s="234">
        <v>0</v>
      </c>
      <c r="AM136" s="223"/>
      <c r="AN136" s="224"/>
      <c r="AO136" s="224"/>
      <c r="AP136" s="224"/>
      <c r="AQ136" s="224"/>
      <c r="AR136" s="224"/>
      <c r="AS136" s="224"/>
      <c r="AT136" s="224"/>
      <c r="AU136" s="224"/>
      <c r="AV136" s="224"/>
      <c r="AW136" s="224"/>
      <c r="AX136" s="224"/>
      <c r="AY136" s="224"/>
      <c r="AZ136" s="224"/>
      <c r="BA136" s="224"/>
      <c r="BB136" s="224"/>
      <c r="BC136" s="224"/>
      <c r="BD136" s="225"/>
      <c r="BE136" s="223"/>
      <c r="BF136" s="224"/>
      <c r="BG136" s="224"/>
      <c r="BH136" s="224"/>
      <c r="BI136" s="224"/>
      <c r="BJ136" s="224"/>
      <c r="BK136" s="224"/>
      <c r="BL136" s="224"/>
      <c r="BM136" s="224"/>
      <c r="BN136" s="224"/>
      <c r="BO136" s="224"/>
      <c r="BP136" s="224"/>
      <c r="BQ136" s="224"/>
      <c r="BR136" s="224"/>
      <c r="BS136" s="224"/>
      <c r="BT136" s="224"/>
      <c r="BU136" s="224"/>
      <c r="BV136" s="225"/>
      <c r="BW136" s="223"/>
      <c r="BX136" s="224"/>
      <c r="BY136" s="224"/>
      <c r="BZ136" s="224"/>
      <c r="CA136" s="224"/>
      <c r="CB136" s="224"/>
      <c r="CC136" s="224"/>
      <c r="CD136" s="224"/>
      <c r="CE136" s="224"/>
      <c r="CF136" s="224"/>
      <c r="CG136" s="224"/>
      <c r="CH136" s="224"/>
      <c r="CI136" s="224"/>
      <c r="CJ136" s="224"/>
      <c r="CK136" s="224"/>
      <c r="CL136" s="224"/>
      <c r="CM136" s="224"/>
      <c r="CN136" s="225"/>
      <c r="CO136" s="105"/>
      <c r="CP136" s="266">
        <v>0</v>
      </c>
      <c r="CQ136" s="266">
        <v>0</v>
      </c>
      <c r="CR136" s="266">
        <v>0</v>
      </c>
      <c r="CS136" s="311" t="str">
        <f>IF(CP134=0,"",100*CP136/CP134)</f>
        <v/>
      </c>
      <c r="CT136" s="144">
        <f t="shared" si="20"/>
        <v>0</v>
      </c>
      <c r="CU136" s="158">
        <f t="shared" si="21"/>
        <v>17</v>
      </c>
      <c r="CV136" s="107" t="str">
        <f t="shared" si="103"/>
        <v/>
      </c>
      <c r="CW136" s="93" t="str">
        <f t="shared" si="104"/>
        <v/>
      </c>
      <c r="CX136" s="94" t="str">
        <f t="shared" si="105"/>
        <v/>
      </c>
      <c r="CY136" s="94" t="str">
        <f t="shared" si="106"/>
        <v/>
      </c>
      <c r="CZ136" s="94" t="str">
        <f t="shared" si="107"/>
        <v/>
      </c>
      <c r="DA136" s="94" t="str">
        <f t="shared" si="108"/>
        <v/>
      </c>
      <c r="DB136" s="94" t="str">
        <f t="shared" si="109"/>
        <v/>
      </c>
      <c r="DC136" s="108" t="str">
        <f t="shared" si="110"/>
        <v/>
      </c>
      <c r="DD136" s="108" t="str">
        <f t="shared" si="111"/>
        <v/>
      </c>
      <c r="DE136" s="108" t="str">
        <f t="shared" si="112"/>
        <v/>
      </c>
      <c r="DF136" s="108" t="str">
        <f t="shared" si="113"/>
        <v/>
      </c>
      <c r="DG136" s="94" t="str">
        <f t="shared" si="114"/>
        <v/>
      </c>
      <c r="DH136" s="94" t="str">
        <f t="shared" si="115"/>
        <v/>
      </c>
      <c r="DI136" s="94" t="str">
        <f t="shared" si="116"/>
        <v/>
      </c>
      <c r="DJ136" s="94" t="str">
        <f t="shared" si="117"/>
        <v/>
      </c>
      <c r="DK136" s="94" t="str">
        <f t="shared" si="118"/>
        <v/>
      </c>
      <c r="DL136" s="93" t="str">
        <f t="shared" si="119"/>
        <v/>
      </c>
      <c r="DM136" s="109" t="str">
        <f t="shared" si="120"/>
        <v/>
      </c>
      <c r="DN136" s="107" t="str">
        <f t="shared" si="159"/>
        <v/>
      </c>
      <c r="DO136" s="93">
        <f t="shared" si="159"/>
        <v>0</v>
      </c>
      <c r="DP136" s="94">
        <f t="shared" si="159"/>
        <v>0</v>
      </c>
      <c r="DQ136" s="94">
        <f t="shared" si="159"/>
        <v>0</v>
      </c>
      <c r="DR136" s="94">
        <f t="shared" si="159"/>
        <v>0</v>
      </c>
      <c r="DS136" s="94">
        <f t="shared" si="159"/>
        <v>0</v>
      </c>
      <c r="DT136" s="94">
        <f t="shared" si="159"/>
        <v>0</v>
      </c>
      <c r="DU136" s="108">
        <f t="shared" si="159"/>
        <v>0</v>
      </c>
      <c r="DV136" s="108">
        <f t="shared" si="159"/>
        <v>0</v>
      </c>
      <c r="DW136" s="108">
        <f t="shared" si="159"/>
        <v>0</v>
      </c>
      <c r="DX136" s="108">
        <f t="shared" si="160"/>
        <v>0</v>
      </c>
      <c r="DY136" s="94">
        <f t="shared" si="160"/>
        <v>0</v>
      </c>
      <c r="DZ136" s="94">
        <f t="shared" si="160"/>
        <v>0</v>
      </c>
      <c r="EA136" s="94">
        <f t="shared" si="160"/>
        <v>0</v>
      </c>
      <c r="EB136" s="94">
        <f t="shared" si="160"/>
        <v>0</v>
      </c>
      <c r="EC136" s="94">
        <f t="shared" si="160"/>
        <v>0</v>
      </c>
      <c r="ED136" s="93">
        <f t="shared" si="160"/>
        <v>0</v>
      </c>
      <c r="EE136" s="109">
        <f t="shared" si="160"/>
        <v>0</v>
      </c>
      <c r="EF136" s="209"/>
      <c r="EG136" s="210"/>
      <c r="EH136" s="209"/>
      <c r="EI136" s="209"/>
      <c r="EJ136" s="209"/>
      <c r="EK136" s="209"/>
      <c r="EL136" s="209"/>
      <c r="EM136" s="209"/>
      <c r="EN136" s="208"/>
      <c r="EO136" s="208"/>
    </row>
    <row r="137" spans="1:145" s="211" customFormat="1" ht="15.75" customHeight="1">
      <c r="A137" s="159" t="s">
        <v>116</v>
      </c>
      <c r="B137" s="212" t="str">
        <f t="shared" si="158"/>
        <v>VP</v>
      </c>
      <c r="C137" s="353"/>
      <c r="D137" s="354"/>
      <c r="E137" s="354"/>
      <c r="F137" s="354"/>
      <c r="G137" s="354"/>
      <c r="H137" s="354"/>
      <c r="I137" s="354"/>
      <c r="J137" s="354"/>
      <c r="K137" s="354"/>
      <c r="L137" s="354"/>
      <c r="M137" s="354"/>
      <c r="N137" s="354"/>
      <c r="O137" s="354"/>
      <c r="P137" s="354"/>
      <c r="Q137" s="354"/>
      <c r="R137" s="354"/>
      <c r="S137" s="354"/>
      <c r="T137" s="355"/>
      <c r="U137" s="232">
        <v>0</v>
      </c>
      <c r="V137" s="233">
        <v>0</v>
      </c>
      <c r="W137" s="233">
        <v>0</v>
      </c>
      <c r="X137" s="233">
        <v>0</v>
      </c>
      <c r="Y137" s="233">
        <v>0</v>
      </c>
      <c r="Z137" s="233">
        <v>0</v>
      </c>
      <c r="AA137" s="233">
        <v>0</v>
      </c>
      <c r="AB137" s="233">
        <v>0</v>
      </c>
      <c r="AC137" s="233">
        <v>0</v>
      </c>
      <c r="AD137" s="233">
        <v>0</v>
      </c>
      <c r="AE137" s="233">
        <v>0</v>
      </c>
      <c r="AF137" s="233"/>
      <c r="AG137" s="233">
        <v>0</v>
      </c>
      <c r="AH137" s="233">
        <v>0</v>
      </c>
      <c r="AI137" s="306">
        <v>0</v>
      </c>
      <c r="AJ137" s="233">
        <v>0</v>
      </c>
      <c r="AK137" s="233">
        <v>0</v>
      </c>
      <c r="AL137" s="234">
        <v>0</v>
      </c>
      <c r="AM137" s="228"/>
      <c r="AN137" s="229"/>
      <c r="AO137" s="229"/>
      <c r="AP137" s="229"/>
      <c r="AQ137" s="229"/>
      <c r="AR137" s="229"/>
      <c r="AS137" s="229"/>
      <c r="AT137" s="229"/>
      <c r="AU137" s="229"/>
      <c r="AV137" s="229"/>
      <c r="AW137" s="229"/>
      <c r="AX137" s="229"/>
      <c r="AY137" s="229"/>
      <c r="AZ137" s="229"/>
      <c r="BA137" s="229"/>
      <c r="BB137" s="229"/>
      <c r="BC137" s="229"/>
      <c r="BD137" s="231"/>
      <c r="BE137" s="223"/>
      <c r="BF137" s="224"/>
      <c r="BG137" s="224"/>
      <c r="BH137" s="224"/>
      <c r="BI137" s="224"/>
      <c r="BJ137" s="224"/>
      <c r="BK137" s="224"/>
      <c r="BL137" s="224"/>
      <c r="BM137" s="224"/>
      <c r="BN137" s="224"/>
      <c r="BO137" s="224"/>
      <c r="BP137" s="224"/>
      <c r="BQ137" s="224"/>
      <c r="BR137" s="224"/>
      <c r="BS137" s="224"/>
      <c r="BT137" s="224"/>
      <c r="BU137" s="224"/>
      <c r="BV137" s="225"/>
      <c r="BW137" s="223"/>
      <c r="BX137" s="224"/>
      <c r="BY137" s="224"/>
      <c r="BZ137" s="224"/>
      <c r="CA137" s="224"/>
      <c r="CB137" s="224"/>
      <c r="CC137" s="224"/>
      <c r="CD137" s="224"/>
      <c r="CE137" s="224"/>
      <c r="CF137" s="224"/>
      <c r="CG137" s="224"/>
      <c r="CH137" s="224"/>
      <c r="CI137" s="224"/>
      <c r="CJ137" s="224"/>
      <c r="CK137" s="224"/>
      <c r="CL137" s="224"/>
      <c r="CM137" s="224"/>
      <c r="CN137" s="225"/>
      <c r="CO137" s="105"/>
      <c r="CP137" s="266">
        <v>0</v>
      </c>
      <c r="CQ137" s="266">
        <v>0</v>
      </c>
      <c r="CR137" s="266">
        <v>0</v>
      </c>
      <c r="CS137" s="316" t="str">
        <f>IF(CP134=0,"",100*CP137/CP134)</f>
        <v/>
      </c>
      <c r="CT137" s="144">
        <f t="shared" si="20"/>
        <v>0</v>
      </c>
      <c r="CU137" s="158">
        <f t="shared" si="21"/>
        <v>17</v>
      </c>
      <c r="CV137" s="107" t="str">
        <f t="shared" si="103"/>
        <v/>
      </c>
      <c r="CW137" s="93" t="str">
        <f t="shared" si="104"/>
        <v/>
      </c>
      <c r="CX137" s="94" t="str">
        <f t="shared" si="105"/>
        <v/>
      </c>
      <c r="CY137" s="94" t="str">
        <f t="shared" si="106"/>
        <v/>
      </c>
      <c r="CZ137" s="94" t="str">
        <f t="shared" si="107"/>
        <v/>
      </c>
      <c r="DA137" s="94" t="str">
        <f t="shared" si="108"/>
        <v/>
      </c>
      <c r="DB137" s="94" t="str">
        <f t="shared" si="109"/>
        <v/>
      </c>
      <c r="DC137" s="108" t="str">
        <f t="shared" si="110"/>
        <v/>
      </c>
      <c r="DD137" s="108" t="str">
        <f t="shared" si="111"/>
        <v/>
      </c>
      <c r="DE137" s="108" t="str">
        <f t="shared" si="112"/>
        <v/>
      </c>
      <c r="DF137" s="108" t="str">
        <f t="shared" si="113"/>
        <v/>
      </c>
      <c r="DG137" s="94" t="str">
        <f t="shared" si="114"/>
        <v/>
      </c>
      <c r="DH137" s="94" t="str">
        <f t="shared" si="115"/>
        <v/>
      </c>
      <c r="DI137" s="94" t="str">
        <f t="shared" si="116"/>
        <v/>
      </c>
      <c r="DJ137" s="94" t="str">
        <f t="shared" si="117"/>
        <v/>
      </c>
      <c r="DK137" s="94" t="str">
        <f t="shared" si="118"/>
        <v/>
      </c>
      <c r="DL137" s="93" t="str">
        <f t="shared" si="119"/>
        <v/>
      </c>
      <c r="DM137" s="109" t="str">
        <f t="shared" si="120"/>
        <v/>
      </c>
      <c r="DN137" s="107" t="str">
        <f t="shared" si="159"/>
        <v/>
      </c>
      <c r="DO137" s="93">
        <f t="shared" si="159"/>
        <v>0</v>
      </c>
      <c r="DP137" s="94">
        <f t="shared" si="159"/>
        <v>0</v>
      </c>
      <c r="DQ137" s="94">
        <f t="shared" si="159"/>
        <v>0</v>
      </c>
      <c r="DR137" s="94">
        <f t="shared" si="159"/>
        <v>0</v>
      </c>
      <c r="DS137" s="94">
        <f t="shared" si="159"/>
        <v>0</v>
      </c>
      <c r="DT137" s="94">
        <f t="shared" si="159"/>
        <v>0</v>
      </c>
      <c r="DU137" s="108">
        <f t="shared" si="159"/>
        <v>0</v>
      </c>
      <c r="DV137" s="108">
        <f t="shared" si="159"/>
        <v>0</v>
      </c>
      <c r="DW137" s="108">
        <f t="shared" si="159"/>
        <v>0</v>
      </c>
      <c r="DX137" s="108">
        <f t="shared" si="160"/>
        <v>0</v>
      </c>
      <c r="DY137" s="94">
        <f t="shared" si="160"/>
        <v>0</v>
      </c>
      <c r="DZ137" s="94">
        <f t="shared" si="160"/>
        <v>0</v>
      </c>
      <c r="EA137" s="94">
        <f t="shared" si="160"/>
        <v>0</v>
      </c>
      <c r="EB137" s="94">
        <f t="shared" si="160"/>
        <v>0</v>
      </c>
      <c r="EC137" s="94">
        <f t="shared" si="160"/>
        <v>0</v>
      </c>
      <c r="ED137" s="93">
        <f t="shared" si="160"/>
        <v>0</v>
      </c>
      <c r="EE137" s="109">
        <f t="shared" si="160"/>
        <v>0</v>
      </c>
      <c r="EF137" s="209"/>
      <c r="EG137" s="210"/>
      <c r="EH137" s="209"/>
      <c r="EI137" s="209"/>
      <c r="EJ137" s="209"/>
      <c r="EK137" s="209"/>
      <c r="EL137" s="209"/>
      <c r="EM137" s="209"/>
      <c r="EN137" s="208"/>
      <c r="EO137" s="208"/>
    </row>
    <row r="138" spans="1:145" s="211" customFormat="1" ht="15.75" customHeight="1">
      <c r="A138" s="159" t="s">
        <v>117</v>
      </c>
      <c r="B138" s="212" t="str">
        <f t="shared" si="158"/>
        <v>VP</v>
      </c>
      <c r="C138" s="353"/>
      <c r="D138" s="354"/>
      <c r="E138" s="354"/>
      <c r="F138" s="354"/>
      <c r="G138" s="354"/>
      <c r="H138" s="354"/>
      <c r="I138" s="354"/>
      <c r="J138" s="354"/>
      <c r="K138" s="354"/>
      <c r="L138" s="354"/>
      <c r="M138" s="354"/>
      <c r="N138" s="354"/>
      <c r="O138" s="354"/>
      <c r="P138" s="354"/>
      <c r="Q138" s="354"/>
      <c r="R138" s="354"/>
      <c r="S138" s="354"/>
      <c r="T138" s="355"/>
      <c r="U138" s="232">
        <v>0</v>
      </c>
      <c r="V138" s="233">
        <v>0</v>
      </c>
      <c r="W138" s="233">
        <v>0</v>
      </c>
      <c r="X138" s="233">
        <v>0</v>
      </c>
      <c r="Y138" s="233">
        <v>0</v>
      </c>
      <c r="Z138" s="233">
        <v>0</v>
      </c>
      <c r="AA138" s="233">
        <v>0</v>
      </c>
      <c r="AB138" s="233">
        <v>0</v>
      </c>
      <c r="AC138" s="233">
        <v>0</v>
      </c>
      <c r="AD138" s="233">
        <v>0</v>
      </c>
      <c r="AE138" s="233">
        <v>0</v>
      </c>
      <c r="AF138" s="233"/>
      <c r="AG138" s="233">
        <v>0</v>
      </c>
      <c r="AH138" s="233">
        <v>0</v>
      </c>
      <c r="AI138" s="306">
        <v>0</v>
      </c>
      <c r="AJ138" s="233">
        <v>0</v>
      </c>
      <c r="AK138" s="233">
        <v>0</v>
      </c>
      <c r="AL138" s="234">
        <v>0</v>
      </c>
      <c r="AM138" s="228"/>
      <c r="AN138" s="229"/>
      <c r="AO138" s="229"/>
      <c r="AP138" s="229"/>
      <c r="AQ138" s="229"/>
      <c r="AR138" s="229"/>
      <c r="AS138" s="229"/>
      <c r="AT138" s="229"/>
      <c r="AU138" s="229"/>
      <c r="AV138" s="229"/>
      <c r="AW138" s="229"/>
      <c r="AX138" s="229"/>
      <c r="AY138" s="229"/>
      <c r="AZ138" s="229"/>
      <c r="BA138" s="229"/>
      <c r="BB138" s="229"/>
      <c r="BC138" s="229"/>
      <c r="BD138" s="231"/>
      <c r="BE138" s="228"/>
      <c r="BF138" s="229"/>
      <c r="BG138" s="229"/>
      <c r="BH138" s="229"/>
      <c r="BI138" s="229"/>
      <c r="BJ138" s="229"/>
      <c r="BK138" s="229"/>
      <c r="BL138" s="229"/>
      <c r="BM138" s="229"/>
      <c r="BN138" s="229"/>
      <c r="BO138" s="229"/>
      <c r="BP138" s="229"/>
      <c r="BQ138" s="229"/>
      <c r="BR138" s="229"/>
      <c r="BS138" s="229"/>
      <c r="BT138" s="229"/>
      <c r="BU138" s="229"/>
      <c r="BV138" s="231"/>
      <c r="BW138" s="223"/>
      <c r="BX138" s="224"/>
      <c r="BY138" s="224"/>
      <c r="BZ138" s="224"/>
      <c r="CA138" s="224"/>
      <c r="CB138" s="224"/>
      <c r="CC138" s="224"/>
      <c r="CD138" s="224"/>
      <c r="CE138" s="224"/>
      <c r="CF138" s="224"/>
      <c r="CG138" s="224"/>
      <c r="CH138" s="224"/>
      <c r="CI138" s="224"/>
      <c r="CJ138" s="224"/>
      <c r="CK138" s="224"/>
      <c r="CL138" s="224"/>
      <c r="CM138" s="224"/>
      <c r="CN138" s="225"/>
      <c r="CO138" s="105"/>
      <c r="CP138" s="266">
        <v>0</v>
      </c>
      <c r="CQ138" s="266">
        <v>0</v>
      </c>
      <c r="CR138" s="266">
        <v>0</v>
      </c>
      <c r="CS138" s="316" t="str">
        <f>IF(CP134=0,"",100*CP138/CP134)</f>
        <v/>
      </c>
      <c r="CT138" s="144">
        <f t="shared" si="20"/>
        <v>0</v>
      </c>
      <c r="CU138" s="158">
        <f t="shared" si="21"/>
        <v>17</v>
      </c>
      <c r="CV138" s="107" t="str">
        <f t="shared" si="103"/>
        <v/>
      </c>
      <c r="CW138" s="93" t="str">
        <f t="shared" si="104"/>
        <v/>
      </c>
      <c r="CX138" s="94" t="str">
        <f t="shared" si="105"/>
        <v/>
      </c>
      <c r="CY138" s="94" t="str">
        <f t="shared" si="106"/>
        <v/>
      </c>
      <c r="CZ138" s="94" t="str">
        <f t="shared" si="107"/>
        <v/>
      </c>
      <c r="DA138" s="94" t="str">
        <f t="shared" si="108"/>
        <v/>
      </c>
      <c r="DB138" s="94" t="str">
        <f t="shared" si="109"/>
        <v/>
      </c>
      <c r="DC138" s="108" t="str">
        <f t="shared" si="110"/>
        <v/>
      </c>
      <c r="DD138" s="108" t="str">
        <f t="shared" si="111"/>
        <v/>
      </c>
      <c r="DE138" s="108" t="str">
        <f t="shared" si="112"/>
        <v/>
      </c>
      <c r="DF138" s="108" t="str">
        <f t="shared" si="113"/>
        <v/>
      </c>
      <c r="DG138" s="94" t="str">
        <f t="shared" si="114"/>
        <v/>
      </c>
      <c r="DH138" s="94" t="str">
        <f t="shared" si="115"/>
        <v/>
      </c>
      <c r="DI138" s="94" t="str">
        <f t="shared" si="116"/>
        <v/>
      </c>
      <c r="DJ138" s="94" t="str">
        <f t="shared" si="117"/>
        <v/>
      </c>
      <c r="DK138" s="94" t="str">
        <f t="shared" si="118"/>
        <v/>
      </c>
      <c r="DL138" s="93" t="str">
        <f t="shared" si="119"/>
        <v/>
      </c>
      <c r="DM138" s="109" t="str">
        <f t="shared" si="120"/>
        <v/>
      </c>
      <c r="DN138" s="107" t="str">
        <f t="shared" si="159"/>
        <v/>
      </c>
      <c r="DO138" s="93">
        <f t="shared" si="159"/>
        <v>0</v>
      </c>
      <c r="DP138" s="94">
        <f t="shared" si="159"/>
        <v>0</v>
      </c>
      <c r="DQ138" s="94">
        <f t="shared" si="159"/>
        <v>0</v>
      </c>
      <c r="DR138" s="94">
        <f t="shared" si="159"/>
        <v>0</v>
      </c>
      <c r="DS138" s="94">
        <f t="shared" si="159"/>
        <v>0</v>
      </c>
      <c r="DT138" s="94">
        <f t="shared" si="159"/>
        <v>0</v>
      </c>
      <c r="DU138" s="108">
        <f t="shared" si="159"/>
        <v>0</v>
      </c>
      <c r="DV138" s="108">
        <f t="shared" si="159"/>
        <v>0</v>
      </c>
      <c r="DW138" s="108">
        <f t="shared" si="159"/>
        <v>0</v>
      </c>
      <c r="DX138" s="108">
        <f t="shared" si="160"/>
        <v>0</v>
      </c>
      <c r="DY138" s="94">
        <f t="shared" si="160"/>
        <v>0</v>
      </c>
      <c r="DZ138" s="94">
        <f t="shared" si="160"/>
        <v>0</v>
      </c>
      <c r="EA138" s="94">
        <f t="shared" si="160"/>
        <v>0</v>
      </c>
      <c r="EB138" s="94">
        <f t="shared" si="160"/>
        <v>0</v>
      </c>
      <c r="EC138" s="94">
        <f t="shared" si="160"/>
        <v>0</v>
      </c>
      <c r="ED138" s="93">
        <f t="shared" si="160"/>
        <v>0</v>
      </c>
      <c r="EE138" s="109">
        <f t="shared" si="160"/>
        <v>0</v>
      </c>
      <c r="EF138" s="209"/>
      <c r="EG138" s="210"/>
      <c r="EH138" s="209"/>
      <c r="EI138" s="209"/>
      <c r="EJ138" s="209"/>
      <c r="EK138" s="209"/>
      <c r="EL138" s="209"/>
      <c r="EM138" s="209"/>
      <c r="EN138" s="208"/>
      <c r="EO138" s="208"/>
    </row>
    <row r="139" spans="1:145" s="211" customFormat="1" ht="15.75" customHeight="1">
      <c r="A139" s="159" t="s">
        <v>118</v>
      </c>
      <c r="B139" s="212" t="str">
        <f t="shared" si="158"/>
        <v>VP</v>
      </c>
      <c r="C139" s="353"/>
      <c r="D139" s="354"/>
      <c r="E139" s="354"/>
      <c r="F139" s="354"/>
      <c r="G139" s="354"/>
      <c r="H139" s="354"/>
      <c r="I139" s="354"/>
      <c r="J139" s="354"/>
      <c r="K139" s="354"/>
      <c r="L139" s="354"/>
      <c r="M139" s="354"/>
      <c r="N139" s="354"/>
      <c r="O139" s="354"/>
      <c r="P139" s="354"/>
      <c r="Q139" s="354"/>
      <c r="R139" s="354"/>
      <c r="S139" s="354"/>
      <c r="T139" s="355"/>
      <c r="U139" s="232">
        <v>0</v>
      </c>
      <c r="V139" s="233">
        <v>0</v>
      </c>
      <c r="W139" s="233">
        <v>0</v>
      </c>
      <c r="X139" s="233">
        <v>0</v>
      </c>
      <c r="Y139" s="233">
        <v>0</v>
      </c>
      <c r="Z139" s="233">
        <v>0</v>
      </c>
      <c r="AA139" s="233">
        <v>0</v>
      </c>
      <c r="AB139" s="233">
        <v>0</v>
      </c>
      <c r="AC139" s="233">
        <v>0</v>
      </c>
      <c r="AD139" s="233">
        <v>0</v>
      </c>
      <c r="AE139" s="233">
        <v>0</v>
      </c>
      <c r="AF139" s="233"/>
      <c r="AG139" s="233">
        <v>0</v>
      </c>
      <c r="AH139" s="233">
        <v>0</v>
      </c>
      <c r="AI139" s="306">
        <v>0</v>
      </c>
      <c r="AJ139" s="233">
        <v>0</v>
      </c>
      <c r="AK139" s="233">
        <v>0</v>
      </c>
      <c r="AL139" s="234">
        <v>0</v>
      </c>
      <c r="AM139" s="228"/>
      <c r="AN139" s="229"/>
      <c r="AO139" s="229"/>
      <c r="AP139" s="229"/>
      <c r="AQ139" s="229"/>
      <c r="AR139" s="229"/>
      <c r="AS139" s="229"/>
      <c r="AT139" s="229"/>
      <c r="AU139" s="229"/>
      <c r="AV139" s="229"/>
      <c r="AW139" s="229"/>
      <c r="AX139" s="229"/>
      <c r="AY139" s="229"/>
      <c r="AZ139" s="229"/>
      <c r="BA139" s="229"/>
      <c r="BB139" s="229"/>
      <c r="BC139" s="229"/>
      <c r="BD139" s="231"/>
      <c r="BE139" s="228"/>
      <c r="BF139" s="229"/>
      <c r="BG139" s="229"/>
      <c r="BH139" s="229"/>
      <c r="BI139" s="229"/>
      <c r="BJ139" s="229"/>
      <c r="BK139" s="229"/>
      <c r="BL139" s="229"/>
      <c r="BM139" s="229"/>
      <c r="BN139" s="229"/>
      <c r="BO139" s="229"/>
      <c r="BP139" s="229"/>
      <c r="BQ139" s="229"/>
      <c r="BR139" s="229"/>
      <c r="BS139" s="229"/>
      <c r="BT139" s="229"/>
      <c r="BU139" s="229"/>
      <c r="BV139" s="231"/>
      <c r="BW139" s="223"/>
      <c r="BX139" s="224"/>
      <c r="BY139" s="224"/>
      <c r="BZ139" s="224"/>
      <c r="CA139" s="224"/>
      <c r="CB139" s="224"/>
      <c r="CC139" s="224"/>
      <c r="CD139" s="224"/>
      <c r="CE139" s="224"/>
      <c r="CF139" s="224"/>
      <c r="CG139" s="224"/>
      <c r="CH139" s="224"/>
      <c r="CI139" s="224"/>
      <c r="CJ139" s="224"/>
      <c r="CK139" s="224"/>
      <c r="CL139" s="224"/>
      <c r="CM139" s="224"/>
      <c r="CN139" s="225"/>
      <c r="CO139" s="105"/>
      <c r="CP139" s="266">
        <v>0</v>
      </c>
      <c r="CQ139" s="266">
        <v>0</v>
      </c>
      <c r="CR139" s="266">
        <v>0</v>
      </c>
      <c r="CS139" s="316" t="str">
        <f>IF(CP134=0,"",100*CP139/CP134)</f>
        <v/>
      </c>
      <c r="CT139" s="144">
        <f t="shared" si="20"/>
        <v>0</v>
      </c>
      <c r="CU139" s="158">
        <f t="shared" si="21"/>
        <v>17</v>
      </c>
      <c r="CV139" s="107" t="str">
        <f t="shared" si="103"/>
        <v/>
      </c>
      <c r="CW139" s="93" t="str">
        <f t="shared" si="104"/>
        <v/>
      </c>
      <c r="CX139" s="94" t="str">
        <f t="shared" si="105"/>
        <v/>
      </c>
      <c r="CY139" s="94" t="str">
        <f t="shared" si="106"/>
        <v/>
      </c>
      <c r="CZ139" s="94" t="str">
        <f t="shared" si="107"/>
        <v/>
      </c>
      <c r="DA139" s="94" t="str">
        <f t="shared" si="108"/>
        <v/>
      </c>
      <c r="DB139" s="94" t="str">
        <f t="shared" si="109"/>
        <v/>
      </c>
      <c r="DC139" s="108" t="str">
        <f t="shared" si="110"/>
        <v/>
      </c>
      <c r="DD139" s="108" t="str">
        <f t="shared" si="111"/>
        <v/>
      </c>
      <c r="DE139" s="108" t="str">
        <f t="shared" si="112"/>
        <v/>
      </c>
      <c r="DF139" s="108" t="str">
        <f t="shared" si="113"/>
        <v/>
      </c>
      <c r="DG139" s="94" t="str">
        <f t="shared" si="114"/>
        <v/>
      </c>
      <c r="DH139" s="94" t="str">
        <f t="shared" si="115"/>
        <v/>
      </c>
      <c r="DI139" s="94" t="str">
        <f t="shared" si="116"/>
        <v/>
      </c>
      <c r="DJ139" s="94" t="str">
        <f t="shared" si="117"/>
        <v/>
      </c>
      <c r="DK139" s="94" t="str">
        <f t="shared" si="118"/>
        <v/>
      </c>
      <c r="DL139" s="93" t="str">
        <f t="shared" si="119"/>
        <v/>
      </c>
      <c r="DM139" s="109" t="str">
        <f t="shared" si="120"/>
        <v/>
      </c>
      <c r="DN139" s="107" t="str">
        <f t="shared" si="159"/>
        <v/>
      </c>
      <c r="DO139" s="93">
        <f t="shared" si="159"/>
        <v>0</v>
      </c>
      <c r="DP139" s="94">
        <f t="shared" si="159"/>
        <v>0</v>
      </c>
      <c r="DQ139" s="94">
        <f t="shared" si="159"/>
        <v>0</v>
      </c>
      <c r="DR139" s="94">
        <f t="shared" si="159"/>
        <v>0</v>
      </c>
      <c r="DS139" s="94">
        <f t="shared" si="159"/>
        <v>0</v>
      </c>
      <c r="DT139" s="94">
        <f t="shared" si="159"/>
        <v>0</v>
      </c>
      <c r="DU139" s="108">
        <f t="shared" si="159"/>
        <v>0</v>
      </c>
      <c r="DV139" s="108">
        <f t="shared" si="159"/>
        <v>0</v>
      </c>
      <c r="DW139" s="108">
        <f t="shared" si="159"/>
        <v>0</v>
      </c>
      <c r="DX139" s="108">
        <f t="shared" si="160"/>
        <v>0</v>
      </c>
      <c r="DY139" s="94">
        <f t="shared" si="160"/>
        <v>0</v>
      </c>
      <c r="DZ139" s="94">
        <f t="shared" si="160"/>
        <v>0</v>
      </c>
      <c r="EA139" s="94">
        <f t="shared" si="160"/>
        <v>0</v>
      </c>
      <c r="EB139" s="94">
        <f t="shared" si="160"/>
        <v>0</v>
      </c>
      <c r="EC139" s="94">
        <f t="shared" si="160"/>
        <v>0</v>
      </c>
      <c r="ED139" s="93">
        <f t="shared" si="160"/>
        <v>0</v>
      </c>
      <c r="EE139" s="109">
        <f t="shared" si="160"/>
        <v>0</v>
      </c>
      <c r="EF139" s="209"/>
      <c r="EG139" s="210"/>
      <c r="EH139" s="209"/>
      <c r="EI139" s="209"/>
      <c r="EJ139" s="209"/>
      <c r="EK139" s="209"/>
      <c r="EL139" s="209"/>
      <c r="EM139" s="209"/>
      <c r="EN139" s="208"/>
      <c r="EO139" s="208"/>
    </row>
    <row r="140" spans="1:145" s="211" customFormat="1" ht="15.75" customHeight="1">
      <c r="A140" s="159" t="s">
        <v>119</v>
      </c>
      <c r="B140" s="212" t="str">
        <f t="shared" si="158"/>
        <v>VP</v>
      </c>
      <c r="C140" s="353"/>
      <c r="D140" s="354"/>
      <c r="E140" s="354"/>
      <c r="F140" s="354"/>
      <c r="G140" s="354"/>
      <c r="H140" s="354"/>
      <c r="I140" s="354"/>
      <c r="J140" s="354"/>
      <c r="K140" s="354"/>
      <c r="L140" s="354"/>
      <c r="M140" s="354"/>
      <c r="N140" s="354"/>
      <c r="O140" s="354"/>
      <c r="P140" s="354"/>
      <c r="Q140" s="354"/>
      <c r="R140" s="354"/>
      <c r="S140" s="354"/>
      <c r="T140" s="355"/>
      <c r="U140" s="232">
        <v>0</v>
      </c>
      <c r="V140" s="233">
        <v>0</v>
      </c>
      <c r="W140" s="233">
        <v>0</v>
      </c>
      <c r="X140" s="233">
        <v>0</v>
      </c>
      <c r="Y140" s="233">
        <v>0</v>
      </c>
      <c r="Z140" s="233">
        <v>0</v>
      </c>
      <c r="AA140" s="233">
        <v>0</v>
      </c>
      <c r="AB140" s="233">
        <v>0</v>
      </c>
      <c r="AC140" s="233">
        <v>0</v>
      </c>
      <c r="AD140" s="233">
        <v>0</v>
      </c>
      <c r="AE140" s="233">
        <v>0</v>
      </c>
      <c r="AF140" s="233"/>
      <c r="AG140" s="233">
        <v>0</v>
      </c>
      <c r="AH140" s="233">
        <v>0</v>
      </c>
      <c r="AI140" s="306">
        <v>0</v>
      </c>
      <c r="AJ140" s="233">
        <v>0</v>
      </c>
      <c r="AK140" s="233">
        <v>0</v>
      </c>
      <c r="AL140" s="234">
        <v>0</v>
      </c>
      <c r="AM140" s="228"/>
      <c r="AN140" s="229"/>
      <c r="AO140" s="229"/>
      <c r="AP140" s="229"/>
      <c r="AQ140" s="229"/>
      <c r="AR140" s="229"/>
      <c r="AS140" s="229"/>
      <c r="AT140" s="229"/>
      <c r="AU140" s="229"/>
      <c r="AV140" s="229"/>
      <c r="AW140" s="229"/>
      <c r="AX140" s="229"/>
      <c r="AY140" s="229"/>
      <c r="AZ140" s="229"/>
      <c r="BA140" s="229"/>
      <c r="BB140" s="229"/>
      <c r="BC140" s="229"/>
      <c r="BD140" s="231"/>
      <c r="BE140" s="228"/>
      <c r="BF140" s="229"/>
      <c r="BG140" s="229"/>
      <c r="BH140" s="229"/>
      <c r="BI140" s="229"/>
      <c r="BJ140" s="229"/>
      <c r="BK140" s="229"/>
      <c r="BL140" s="229"/>
      <c r="BM140" s="229"/>
      <c r="BN140" s="229"/>
      <c r="BO140" s="229"/>
      <c r="BP140" s="229"/>
      <c r="BQ140" s="229"/>
      <c r="BR140" s="229"/>
      <c r="BS140" s="229"/>
      <c r="BT140" s="229"/>
      <c r="BU140" s="229"/>
      <c r="BV140" s="231"/>
      <c r="BW140" s="223"/>
      <c r="BX140" s="224"/>
      <c r="BY140" s="224"/>
      <c r="BZ140" s="224"/>
      <c r="CA140" s="224"/>
      <c r="CB140" s="224"/>
      <c r="CC140" s="224"/>
      <c r="CD140" s="224"/>
      <c r="CE140" s="224"/>
      <c r="CF140" s="224"/>
      <c r="CG140" s="224"/>
      <c r="CH140" s="224"/>
      <c r="CI140" s="224"/>
      <c r="CJ140" s="224"/>
      <c r="CK140" s="224"/>
      <c r="CL140" s="224"/>
      <c r="CM140" s="224"/>
      <c r="CN140" s="225"/>
      <c r="CO140" s="105"/>
      <c r="CP140" s="266">
        <v>0</v>
      </c>
      <c r="CQ140" s="266">
        <v>0</v>
      </c>
      <c r="CR140" s="266">
        <v>0</v>
      </c>
      <c r="CS140" s="316" t="str">
        <f>IF(CP134=0,"",100*CP140/CP134)</f>
        <v/>
      </c>
      <c r="CT140" s="144">
        <f t="shared" si="20"/>
        <v>0</v>
      </c>
      <c r="CU140" s="158">
        <f t="shared" si="21"/>
        <v>17</v>
      </c>
      <c r="CV140" s="107" t="str">
        <f t="shared" si="103"/>
        <v/>
      </c>
      <c r="CW140" s="93" t="str">
        <f t="shared" si="104"/>
        <v/>
      </c>
      <c r="CX140" s="94" t="str">
        <f t="shared" si="105"/>
        <v/>
      </c>
      <c r="CY140" s="94" t="str">
        <f t="shared" si="106"/>
        <v/>
      </c>
      <c r="CZ140" s="94" t="str">
        <f t="shared" si="107"/>
        <v/>
      </c>
      <c r="DA140" s="94" t="str">
        <f t="shared" si="108"/>
        <v/>
      </c>
      <c r="DB140" s="94" t="str">
        <f t="shared" si="109"/>
        <v/>
      </c>
      <c r="DC140" s="108" t="str">
        <f t="shared" si="110"/>
        <v/>
      </c>
      <c r="DD140" s="108" t="str">
        <f t="shared" si="111"/>
        <v/>
      </c>
      <c r="DE140" s="108" t="str">
        <f t="shared" si="112"/>
        <v/>
      </c>
      <c r="DF140" s="108" t="str">
        <f t="shared" si="113"/>
        <v/>
      </c>
      <c r="DG140" s="94" t="str">
        <f t="shared" si="114"/>
        <v/>
      </c>
      <c r="DH140" s="94" t="str">
        <f t="shared" si="115"/>
        <v/>
      </c>
      <c r="DI140" s="94" t="str">
        <f t="shared" si="116"/>
        <v/>
      </c>
      <c r="DJ140" s="94" t="str">
        <f t="shared" si="117"/>
        <v/>
      </c>
      <c r="DK140" s="94" t="str">
        <f t="shared" si="118"/>
        <v/>
      </c>
      <c r="DL140" s="93" t="str">
        <f t="shared" si="119"/>
        <v/>
      </c>
      <c r="DM140" s="109" t="str">
        <f t="shared" si="120"/>
        <v/>
      </c>
      <c r="DN140" s="107" t="str">
        <f t="shared" si="159"/>
        <v/>
      </c>
      <c r="DO140" s="93">
        <f t="shared" si="159"/>
        <v>0</v>
      </c>
      <c r="DP140" s="94">
        <f t="shared" si="159"/>
        <v>0</v>
      </c>
      <c r="DQ140" s="94">
        <f t="shared" si="159"/>
        <v>0</v>
      </c>
      <c r="DR140" s="94">
        <f t="shared" si="159"/>
        <v>0</v>
      </c>
      <c r="DS140" s="94">
        <f t="shared" si="159"/>
        <v>0</v>
      </c>
      <c r="DT140" s="94">
        <f t="shared" si="159"/>
        <v>0</v>
      </c>
      <c r="DU140" s="108">
        <f t="shared" si="159"/>
        <v>0</v>
      </c>
      <c r="DV140" s="108">
        <f t="shared" si="159"/>
        <v>0</v>
      </c>
      <c r="DW140" s="108">
        <f t="shared" si="159"/>
        <v>0</v>
      </c>
      <c r="DX140" s="108">
        <f t="shared" si="160"/>
        <v>0</v>
      </c>
      <c r="DY140" s="94">
        <f t="shared" si="160"/>
        <v>0</v>
      </c>
      <c r="DZ140" s="94">
        <f t="shared" si="160"/>
        <v>0</v>
      </c>
      <c r="EA140" s="94">
        <f t="shared" si="160"/>
        <v>0</v>
      </c>
      <c r="EB140" s="94">
        <f t="shared" si="160"/>
        <v>0</v>
      </c>
      <c r="EC140" s="94">
        <f t="shared" si="160"/>
        <v>0</v>
      </c>
      <c r="ED140" s="93">
        <f t="shared" si="160"/>
        <v>0</v>
      </c>
      <c r="EE140" s="109">
        <f t="shared" si="160"/>
        <v>0</v>
      </c>
      <c r="EF140" s="209"/>
      <c r="EG140" s="210"/>
      <c r="EH140" s="209"/>
      <c r="EI140" s="209"/>
      <c r="EJ140" s="209"/>
      <c r="EK140" s="209"/>
      <c r="EL140" s="209"/>
      <c r="EM140" s="209"/>
      <c r="EN140" s="208"/>
      <c r="EO140" s="208"/>
    </row>
    <row r="141" spans="1:145" s="211" customFormat="1" ht="15.75" customHeight="1">
      <c r="A141" s="115" t="s">
        <v>120</v>
      </c>
      <c r="B141" s="212" t="str">
        <f t="shared" si="158"/>
        <v>VP</v>
      </c>
      <c r="C141" s="356"/>
      <c r="D141" s="357"/>
      <c r="E141" s="357"/>
      <c r="F141" s="357"/>
      <c r="G141" s="357"/>
      <c r="H141" s="357"/>
      <c r="I141" s="357"/>
      <c r="J141" s="357"/>
      <c r="K141" s="357"/>
      <c r="L141" s="357"/>
      <c r="M141" s="357"/>
      <c r="N141" s="357"/>
      <c r="O141" s="357"/>
      <c r="P141" s="357"/>
      <c r="Q141" s="357"/>
      <c r="R141" s="357"/>
      <c r="S141" s="357"/>
      <c r="T141" s="358"/>
      <c r="U141" s="340"/>
      <c r="V141" s="341">
        <f>IF(V134="","",SUM(V134,V136,-V137,-V138,-V139,V140))</f>
        <v>0</v>
      </c>
      <c r="W141" s="341">
        <v>0</v>
      </c>
      <c r="X141" s="341">
        <v>0</v>
      </c>
      <c r="Y141" s="341">
        <f>IF(Y134="","",SUM(Y134,Y136,-Y137,-Y138,-Y139,Y140))</f>
        <v>0</v>
      </c>
      <c r="Z141" s="341">
        <v>0</v>
      </c>
      <c r="AA141" s="341">
        <v>0</v>
      </c>
      <c r="AB141" s="341">
        <f>IF(AB134="","",SUM(AB134,AB136,-AB137,-AB138,-AB139,AB140))</f>
        <v>0</v>
      </c>
      <c r="AC141" s="341">
        <f>IF(AC134="","",SUM(AC134,AC136,-AC137,-AC138,-AC139,AC140))</f>
        <v>0</v>
      </c>
      <c r="AD141" s="341">
        <f>IF(AD134="","",SUM(AD134,AD136,-AD137,-AD138,-AD139,AD140))</f>
        <v>0</v>
      </c>
      <c r="AE141" s="341">
        <v>0</v>
      </c>
      <c r="AF141" s="341"/>
      <c r="AG141" s="341"/>
      <c r="AH141" s="341">
        <f>IF(AH134="","",SUM(AH134,AH136,-AH137,-AH138,-AH139,AH140))</f>
        <v>0</v>
      </c>
      <c r="AI141" s="341">
        <v>0</v>
      </c>
      <c r="AJ141" s="341">
        <f>IF(AJ134="","",SUM(AJ134,AJ136,-AJ137,-AJ138,-AJ139,AJ140))</f>
        <v>0</v>
      </c>
      <c r="AK141" s="341">
        <v>0</v>
      </c>
      <c r="AL141" s="341">
        <f>IF(AL134="","",SUM(AL134,AL136,-AL137,-AL138,-AL139,AL140))</f>
        <v>0</v>
      </c>
      <c r="AM141" s="239"/>
      <c r="AN141" s="240"/>
      <c r="AO141" s="240"/>
      <c r="AP141" s="240"/>
      <c r="AQ141" s="240"/>
      <c r="AR141" s="240"/>
      <c r="AS141" s="240"/>
      <c r="AT141" s="240"/>
      <c r="AU141" s="240"/>
      <c r="AV141" s="240"/>
      <c r="AW141" s="240"/>
      <c r="AX141" s="240"/>
      <c r="AY141" s="240"/>
      <c r="AZ141" s="240"/>
      <c r="BA141" s="240"/>
      <c r="BB141" s="240"/>
      <c r="BC141" s="240"/>
      <c r="BD141" s="242"/>
      <c r="BE141" s="239"/>
      <c r="BF141" s="240"/>
      <c r="BG141" s="240"/>
      <c r="BH141" s="240"/>
      <c r="BI141" s="240"/>
      <c r="BJ141" s="240"/>
      <c r="BK141" s="240"/>
      <c r="BL141" s="240"/>
      <c r="BM141" s="240"/>
      <c r="BN141" s="240"/>
      <c r="BO141" s="240"/>
      <c r="BP141" s="240"/>
      <c r="BQ141" s="240"/>
      <c r="BR141" s="240"/>
      <c r="BS141" s="240"/>
      <c r="BT141" s="240"/>
      <c r="BU141" s="240"/>
      <c r="BV141" s="242"/>
      <c r="BW141" s="239"/>
      <c r="BX141" s="240"/>
      <c r="BY141" s="240"/>
      <c r="BZ141" s="240"/>
      <c r="CA141" s="240"/>
      <c r="CB141" s="240"/>
      <c r="CC141" s="240"/>
      <c r="CD141" s="240"/>
      <c r="CE141" s="240"/>
      <c r="CF141" s="240"/>
      <c r="CG141" s="240"/>
      <c r="CH141" s="240"/>
      <c r="CI141" s="240"/>
      <c r="CJ141" s="240"/>
      <c r="CK141" s="240"/>
      <c r="CL141" s="240"/>
      <c r="CM141" s="240"/>
      <c r="CN141" s="242"/>
      <c r="CO141" s="249"/>
      <c r="CP141" s="322">
        <f>IF(CP134="","",CP134+SUM(CP136,CP140)-SUM(CP137:CP139))</f>
        <v>0</v>
      </c>
      <c r="CQ141" s="247">
        <v>0</v>
      </c>
      <c r="CR141" s="248">
        <v>0</v>
      </c>
      <c r="CS141" s="323" t="str">
        <f>IF(CP134=0,"",100*CP141/CP134)</f>
        <v/>
      </c>
      <c r="CT141" s="144">
        <f t="shared" si="20"/>
        <v>0</v>
      </c>
      <c r="CU141" s="158">
        <f t="shared" si="21"/>
        <v>15</v>
      </c>
      <c r="CV141" s="107" t="str">
        <f t="shared" si="103"/>
        <v/>
      </c>
      <c r="CW141" s="93" t="str">
        <f t="shared" si="104"/>
        <v/>
      </c>
      <c r="CX141" s="94" t="str">
        <f t="shared" si="105"/>
        <v/>
      </c>
      <c r="CY141" s="94" t="str">
        <f t="shared" si="106"/>
        <v/>
      </c>
      <c r="CZ141" s="94" t="str">
        <f t="shared" si="107"/>
        <v/>
      </c>
      <c r="DA141" s="94" t="str">
        <f t="shared" si="108"/>
        <v/>
      </c>
      <c r="DB141" s="94" t="str">
        <f t="shared" si="109"/>
        <v/>
      </c>
      <c r="DC141" s="108" t="str">
        <f t="shared" si="110"/>
        <v/>
      </c>
      <c r="DD141" s="108" t="str">
        <f t="shared" si="111"/>
        <v/>
      </c>
      <c r="DE141" s="108" t="str">
        <f t="shared" si="112"/>
        <v/>
      </c>
      <c r="DF141" s="108" t="str">
        <f t="shared" si="113"/>
        <v/>
      </c>
      <c r="DG141" s="94" t="str">
        <f t="shared" si="114"/>
        <v/>
      </c>
      <c r="DH141" s="94" t="str">
        <f t="shared" si="115"/>
        <v/>
      </c>
      <c r="DI141" s="94" t="str">
        <f t="shared" si="116"/>
        <v/>
      </c>
      <c r="DJ141" s="94" t="str">
        <f t="shared" si="117"/>
        <v/>
      </c>
      <c r="DK141" s="94" t="str">
        <f t="shared" si="118"/>
        <v/>
      </c>
      <c r="DL141" s="93" t="str">
        <f t="shared" si="119"/>
        <v/>
      </c>
      <c r="DM141" s="109" t="str">
        <f t="shared" si="120"/>
        <v/>
      </c>
      <c r="DN141" s="107" t="str">
        <f t="shared" si="159"/>
        <v/>
      </c>
      <c r="DO141" s="93" t="str">
        <f t="shared" si="159"/>
        <v/>
      </c>
      <c r="DP141" s="94">
        <f t="shared" si="159"/>
        <v>0</v>
      </c>
      <c r="DQ141" s="94">
        <f t="shared" si="159"/>
        <v>0</v>
      </c>
      <c r="DR141" s="94">
        <f t="shared" si="159"/>
        <v>0</v>
      </c>
      <c r="DS141" s="94">
        <f t="shared" si="159"/>
        <v>0</v>
      </c>
      <c r="DT141" s="94">
        <f t="shared" si="159"/>
        <v>0</v>
      </c>
      <c r="DU141" s="108">
        <f t="shared" si="159"/>
        <v>0</v>
      </c>
      <c r="DV141" s="108">
        <f t="shared" si="159"/>
        <v>0</v>
      </c>
      <c r="DW141" s="108">
        <f t="shared" si="159"/>
        <v>0</v>
      </c>
      <c r="DX141" s="108">
        <f t="shared" si="160"/>
        <v>0</v>
      </c>
      <c r="DY141" s="94">
        <f t="shared" si="160"/>
        <v>0</v>
      </c>
      <c r="DZ141" s="94">
        <f t="shared" si="160"/>
        <v>0</v>
      </c>
      <c r="EA141" s="94">
        <f t="shared" si="160"/>
        <v>0</v>
      </c>
      <c r="EB141" s="94">
        <f t="shared" si="160"/>
        <v>0</v>
      </c>
      <c r="EC141" s="94">
        <f t="shared" si="160"/>
        <v>0</v>
      </c>
      <c r="ED141" s="93">
        <f t="shared" si="160"/>
        <v>0</v>
      </c>
      <c r="EE141" s="109" t="str">
        <f t="shared" si="160"/>
        <v/>
      </c>
      <c r="EF141" s="209"/>
      <c r="EG141" s="210"/>
      <c r="EH141" s="209"/>
      <c r="EI141" s="209"/>
      <c r="EJ141" s="209"/>
      <c r="EK141" s="209"/>
      <c r="EL141" s="209"/>
      <c r="EM141" s="209"/>
      <c r="EN141" s="208"/>
      <c r="EO141" s="208"/>
    </row>
    <row r="142" spans="1:145" s="211" customFormat="1" ht="15.75" customHeight="1">
      <c r="A142" s="147" t="s">
        <v>125</v>
      </c>
      <c r="B142" s="194" t="str">
        <f t="shared" ref="B142:B149" si="161">$B$10</f>
        <v>P</v>
      </c>
      <c r="C142" s="325">
        <v>7</v>
      </c>
      <c r="D142" s="368">
        <v>0</v>
      </c>
      <c r="E142" s="368">
        <v>0</v>
      </c>
      <c r="F142" s="368">
        <v>4</v>
      </c>
      <c r="G142" s="368">
        <v>0</v>
      </c>
      <c r="H142" s="368">
        <v>0</v>
      </c>
      <c r="I142" s="368">
        <v>0</v>
      </c>
      <c r="J142" s="368">
        <v>0</v>
      </c>
      <c r="K142" s="368">
        <v>0</v>
      </c>
      <c r="L142" s="368">
        <v>0</v>
      </c>
      <c r="M142" s="368">
        <v>0</v>
      </c>
      <c r="N142" s="368">
        <v>0</v>
      </c>
      <c r="O142" s="368">
        <v>0</v>
      </c>
      <c r="P142" s="368">
        <v>0</v>
      </c>
      <c r="Q142" s="368">
        <v>0</v>
      </c>
      <c r="R142" s="368">
        <v>0</v>
      </c>
      <c r="S142" s="368"/>
      <c r="T142" s="369">
        <v>0</v>
      </c>
      <c r="U142" s="363"/>
      <c r="V142" s="364"/>
      <c r="W142" s="364"/>
      <c r="X142" s="364"/>
      <c r="Y142" s="364"/>
      <c r="Z142" s="364"/>
      <c r="AA142" s="364"/>
      <c r="AB142" s="364"/>
      <c r="AC142" s="364"/>
      <c r="AD142" s="364"/>
      <c r="AE142" s="364"/>
      <c r="AF142" s="364"/>
      <c r="AG142" s="364"/>
      <c r="AH142" s="364"/>
      <c r="AI142" s="364"/>
      <c r="AJ142" s="364"/>
      <c r="AK142" s="364"/>
      <c r="AL142" s="365"/>
      <c r="AM142" s="252">
        <v>5</v>
      </c>
      <c r="AN142" s="253">
        <v>5</v>
      </c>
      <c r="AO142" s="253">
        <v>0</v>
      </c>
      <c r="AP142" s="253">
        <v>4</v>
      </c>
      <c r="AQ142" s="253">
        <v>0</v>
      </c>
      <c r="AR142" s="253">
        <v>0</v>
      </c>
      <c r="AS142" s="253">
        <v>0</v>
      </c>
      <c r="AT142" s="253">
        <v>0</v>
      </c>
      <c r="AU142" s="253">
        <v>0</v>
      </c>
      <c r="AV142" s="253">
        <v>0</v>
      </c>
      <c r="AW142" s="253">
        <v>0</v>
      </c>
      <c r="AX142" s="253">
        <v>0</v>
      </c>
      <c r="AY142" s="253">
        <v>1</v>
      </c>
      <c r="AZ142" s="253">
        <v>0</v>
      </c>
      <c r="BA142" s="253">
        <v>0</v>
      </c>
      <c r="BB142" s="253">
        <v>0</v>
      </c>
      <c r="BC142" s="253">
        <v>0</v>
      </c>
      <c r="BD142" s="255">
        <v>0</v>
      </c>
      <c r="BE142" s="201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2"/>
      <c r="BS142" s="202"/>
      <c r="BT142" s="202"/>
      <c r="BU142" s="202"/>
      <c r="BV142" s="203"/>
      <c r="BW142" s="201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2"/>
      <c r="CJ142" s="202"/>
      <c r="CK142" s="202"/>
      <c r="CL142" s="202"/>
      <c r="CM142" s="202"/>
      <c r="CN142" s="203"/>
      <c r="CO142" s="204"/>
      <c r="CP142" s="252">
        <v>1</v>
      </c>
      <c r="CQ142" s="253">
        <v>0</v>
      </c>
      <c r="CR142" s="255">
        <v>5</v>
      </c>
      <c r="CS142" s="301" t="s">
        <v>113</v>
      </c>
      <c r="CT142" s="144">
        <f t="shared" si="20"/>
        <v>0.5757575757575758</v>
      </c>
      <c r="CU142" s="158">
        <f t="shared" si="21"/>
        <v>35</v>
      </c>
      <c r="CV142" s="107" t="str">
        <f t="shared" si="103"/>
        <v/>
      </c>
      <c r="CW142" s="93">
        <f t="shared" si="104"/>
        <v>0</v>
      </c>
      <c r="CX142" s="94">
        <f t="shared" si="105"/>
        <v>0</v>
      </c>
      <c r="CY142" s="94">
        <f t="shared" si="106"/>
        <v>0</v>
      </c>
      <c r="CZ142" s="94">
        <f t="shared" si="107"/>
        <v>0</v>
      </c>
      <c r="DA142" s="94">
        <f t="shared" si="108"/>
        <v>0</v>
      </c>
      <c r="DB142" s="94">
        <f t="shared" si="109"/>
        <v>0</v>
      </c>
      <c r="DC142" s="108">
        <f t="shared" si="110"/>
        <v>0</v>
      </c>
      <c r="DD142" s="108">
        <f t="shared" si="111"/>
        <v>0</v>
      </c>
      <c r="DE142" s="108">
        <f t="shared" si="112"/>
        <v>0</v>
      </c>
      <c r="DF142" s="108">
        <f t="shared" si="113"/>
        <v>0</v>
      </c>
      <c r="DG142" s="94">
        <f t="shared" si="114"/>
        <v>0</v>
      </c>
      <c r="DH142" s="94">
        <f t="shared" si="115"/>
        <v>0</v>
      </c>
      <c r="DI142" s="94">
        <f t="shared" si="116"/>
        <v>0</v>
      </c>
      <c r="DJ142" s="94">
        <f t="shared" si="117"/>
        <v>0</v>
      </c>
      <c r="DK142" s="94">
        <f t="shared" si="118"/>
        <v>0</v>
      </c>
      <c r="DL142" s="93">
        <f t="shared" si="119"/>
        <v>4</v>
      </c>
      <c r="DM142" s="109">
        <f t="shared" si="120"/>
        <v>7</v>
      </c>
      <c r="DN142" s="107">
        <f>IF(OR(-FLOOR(((18-COUNT($AM142:$BD142))/2),1)+DN$5&lt;1,-FLOOR(((18-COUNT($AM142:$BD142))/2),1)+DN$5&gt;COUNT($AM142:$BD142)),"",LARGE($AM142:$BD142,-FLOOR(((18-COUNT($AM142:$BD142))/2),1)+DN$5))</f>
        <v>0</v>
      </c>
      <c r="DO142" s="93">
        <f t="shared" ref="DO142:EE149" si="162">IF(OR(-FLOOR(((18-COUNT($AM142:$BD142))/2),1)+DO$5&lt;1,-FLOOR(((18-COUNT($AM142:$BD142))/2),1)+DO$5&gt;COUNT($AM142:$BD142)),"",LARGE($AM142:$BD142,-FLOOR(((18-COUNT($AM142:$BD142))/2),1)+DO$5))</f>
        <v>0</v>
      </c>
      <c r="DP142" s="94">
        <f t="shared" si="162"/>
        <v>0</v>
      </c>
      <c r="DQ142" s="94">
        <f t="shared" si="162"/>
        <v>0</v>
      </c>
      <c r="DR142" s="94">
        <f t="shared" si="162"/>
        <v>0</v>
      </c>
      <c r="DS142" s="94">
        <f t="shared" si="162"/>
        <v>0</v>
      </c>
      <c r="DT142" s="94">
        <f t="shared" si="162"/>
        <v>0</v>
      </c>
      <c r="DU142" s="108">
        <f t="shared" si="162"/>
        <v>0</v>
      </c>
      <c r="DV142" s="108">
        <f t="shared" si="162"/>
        <v>0</v>
      </c>
      <c r="DW142" s="108">
        <f t="shared" si="162"/>
        <v>0</v>
      </c>
      <c r="DX142" s="108">
        <f t="shared" si="162"/>
        <v>0</v>
      </c>
      <c r="DY142" s="94">
        <f t="shared" si="162"/>
        <v>0</v>
      </c>
      <c r="DZ142" s="94">
        <f t="shared" si="162"/>
        <v>0</v>
      </c>
      <c r="EA142" s="94">
        <f t="shared" si="162"/>
        <v>0</v>
      </c>
      <c r="EB142" s="94">
        <f t="shared" si="162"/>
        <v>1</v>
      </c>
      <c r="EC142" s="94">
        <f t="shared" si="162"/>
        <v>4</v>
      </c>
      <c r="ED142" s="93">
        <f t="shared" si="162"/>
        <v>5</v>
      </c>
      <c r="EE142" s="109">
        <f t="shared" si="162"/>
        <v>5</v>
      </c>
      <c r="EF142" s="209"/>
      <c r="EG142" s="210"/>
      <c r="EH142" s="209"/>
      <c r="EI142" s="209"/>
      <c r="EJ142" s="209"/>
      <c r="EK142" s="209"/>
      <c r="EL142" s="209"/>
      <c r="EM142" s="209"/>
      <c r="EN142" s="208"/>
      <c r="EO142" s="208"/>
    </row>
    <row r="143" spans="1:145" s="211" customFormat="1" ht="15.75" customHeight="1">
      <c r="A143" s="159" t="s">
        <v>114</v>
      </c>
      <c r="B143" s="212" t="str">
        <f t="shared" si="161"/>
        <v>P</v>
      </c>
      <c r="C143" s="337">
        <v>4</v>
      </c>
      <c r="D143" s="127">
        <v>0</v>
      </c>
      <c r="E143" s="127">
        <v>0</v>
      </c>
      <c r="F143" s="127">
        <v>3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>
        <v>0</v>
      </c>
      <c r="N143" s="127">
        <v>0</v>
      </c>
      <c r="O143" s="127">
        <v>0</v>
      </c>
      <c r="P143" s="127">
        <v>0</v>
      </c>
      <c r="Q143" s="127">
        <v>0</v>
      </c>
      <c r="R143" s="127">
        <v>0</v>
      </c>
      <c r="S143" s="127"/>
      <c r="T143" s="370">
        <v>0</v>
      </c>
      <c r="U143" s="228"/>
      <c r="V143" s="229"/>
      <c r="W143" s="229"/>
      <c r="X143" s="229"/>
      <c r="Y143" s="229"/>
      <c r="Z143" s="229"/>
      <c r="AA143" s="229"/>
      <c r="AB143" s="229"/>
      <c r="AC143" s="229"/>
      <c r="AD143" s="229"/>
      <c r="AE143" s="229"/>
      <c r="AF143" s="229"/>
      <c r="AG143" s="229"/>
      <c r="AH143" s="229"/>
      <c r="AI143" s="230"/>
      <c r="AJ143" s="229"/>
      <c r="AK143" s="229"/>
      <c r="AL143" s="231"/>
      <c r="AM143" s="232">
        <v>4</v>
      </c>
      <c r="AN143" s="233">
        <v>3</v>
      </c>
      <c r="AO143" s="233">
        <v>0</v>
      </c>
      <c r="AP143" s="233">
        <v>2</v>
      </c>
      <c r="AQ143" s="233">
        <v>0</v>
      </c>
      <c r="AR143" s="233">
        <v>0</v>
      </c>
      <c r="AS143" s="233">
        <v>0</v>
      </c>
      <c r="AT143" s="233">
        <v>0</v>
      </c>
      <c r="AU143" s="233">
        <v>0</v>
      </c>
      <c r="AV143" s="233">
        <v>0</v>
      </c>
      <c r="AW143" s="233">
        <v>0</v>
      </c>
      <c r="AX143" s="233">
        <v>0</v>
      </c>
      <c r="AY143" s="233">
        <v>1</v>
      </c>
      <c r="AZ143" s="233">
        <v>0</v>
      </c>
      <c r="BA143" s="233">
        <v>0</v>
      </c>
      <c r="BB143" s="233">
        <v>0</v>
      </c>
      <c r="BC143" s="233">
        <v>0</v>
      </c>
      <c r="BD143" s="234">
        <v>0</v>
      </c>
      <c r="BE143" s="223"/>
      <c r="BF143" s="224"/>
      <c r="BG143" s="224"/>
      <c r="BH143" s="224"/>
      <c r="BI143" s="224"/>
      <c r="BJ143" s="224"/>
      <c r="BK143" s="224"/>
      <c r="BL143" s="224"/>
      <c r="BM143" s="224"/>
      <c r="BN143" s="224"/>
      <c r="BO143" s="224"/>
      <c r="BP143" s="224"/>
      <c r="BQ143" s="224"/>
      <c r="BR143" s="224"/>
      <c r="BS143" s="224"/>
      <c r="BT143" s="224"/>
      <c r="BU143" s="224"/>
      <c r="BV143" s="225"/>
      <c r="BW143" s="223"/>
      <c r="BX143" s="224"/>
      <c r="BY143" s="224"/>
      <c r="BZ143" s="224"/>
      <c r="CA143" s="224"/>
      <c r="CB143" s="224"/>
      <c r="CC143" s="224"/>
      <c r="CD143" s="224"/>
      <c r="CE143" s="224"/>
      <c r="CF143" s="224"/>
      <c r="CG143" s="224"/>
      <c r="CH143" s="224"/>
      <c r="CI143" s="224"/>
      <c r="CJ143" s="224"/>
      <c r="CK143" s="224"/>
      <c r="CL143" s="224"/>
      <c r="CM143" s="224"/>
      <c r="CN143" s="225"/>
      <c r="CO143" s="105"/>
      <c r="CP143" s="266">
        <v>1</v>
      </c>
      <c r="CQ143" s="267">
        <v>0</v>
      </c>
      <c r="CR143" s="268">
        <v>3</v>
      </c>
      <c r="CS143" s="307">
        <f>IF(CP142=0,"",100*CP143/CP142)</f>
        <v>100</v>
      </c>
      <c r="CT143" s="144">
        <f t="shared" si="20"/>
        <v>0.39393939393939392</v>
      </c>
      <c r="CU143" s="158">
        <f t="shared" si="21"/>
        <v>35</v>
      </c>
      <c r="CV143" s="107" t="str">
        <f t="shared" si="103"/>
        <v/>
      </c>
      <c r="CW143" s="93">
        <f t="shared" si="104"/>
        <v>0</v>
      </c>
      <c r="CX143" s="94">
        <f t="shared" si="105"/>
        <v>0</v>
      </c>
      <c r="CY143" s="94">
        <f t="shared" si="106"/>
        <v>0</v>
      </c>
      <c r="CZ143" s="94">
        <f t="shared" si="107"/>
        <v>0</v>
      </c>
      <c r="DA143" s="94">
        <f t="shared" si="108"/>
        <v>0</v>
      </c>
      <c r="DB143" s="94">
        <f t="shared" si="109"/>
        <v>0</v>
      </c>
      <c r="DC143" s="108">
        <f t="shared" si="110"/>
        <v>0</v>
      </c>
      <c r="DD143" s="108">
        <f t="shared" si="111"/>
        <v>0</v>
      </c>
      <c r="DE143" s="108">
        <f t="shared" si="112"/>
        <v>0</v>
      </c>
      <c r="DF143" s="108">
        <f t="shared" si="113"/>
        <v>0</v>
      </c>
      <c r="DG143" s="94">
        <f t="shared" si="114"/>
        <v>0</v>
      </c>
      <c r="DH143" s="94">
        <f t="shared" si="115"/>
        <v>0</v>
      </c>
      <c r="DI143" s="94">
        <f t="shared" si="116"/>
        <v>0</v>
      </c>
      <c r="DJ143" s="94">
        <f t="shared" si="117"/>
        <v>0</v>
      </c>
      <c r="DK143" s="94">
        <f t="shared" si="118"/>
        <v>0</v>
      </c>
      <c r="DL143" s="93">
        <f t="shared" si="119"/>
        <v>3</v>
      </c>
      <c r="DM143" s="109">
        <f t="shared" si="120"/>
        <v>4</v>
      </c>
      <c r="DN143" s="107">
        <f t="shared" ref="DN143:DN149" si="163">IF(OR(-FLOOR(((18-COUNT($AM143:$BD143))/2),1)+DN$5&lt;1,-FLOOR(((18-COUNT($AM143:$BD143))/2),1)+DN$5&gt;COUNT($AM143:$BD143)),"",LARGE($AM143:$BD143,-FLOOR(((18-COUNT($AM143:$BD143))/2),1)+DN$5))</f>
        <v>0</v>
      </c>
      <c r="DO143" s="93">
        <f t="shared" si="162"/>
        <v>0</v>
      </c>
      <c r="DP143" s="94">
        <f t="shared" si="162"/>
        <v>0</v>
      </c>
      <c r="DQ143" s="94">
        <f t="shared" si="162"/>
        <v>0</v>
      </c>
      <c r="DR143" s="94">
        <f t="shared" si="162"/>
        <v>0</v>
      </c>
      <c r="DS143" s="94">
        <f t="shared" si="162"/>
        <v>0</v>
      </c>
      <c r="DT143" s="94">
        <f t="shared" si="162"/>
        <v>0</v>
      </c>
      <c r="DU143" s="108">
        <f t="shared" si="162"/>
        <v>0</v>
      </c>
      <c r="DV143" s="108">
        <f t="shared" si="162"/>
        <v>0</v>
      </c>
      <c r="DW143" s="108">
        <f t="shared" si="162"/>
        <v>0</v>
      </c>
      <c r="DX143" s="108">
        <f t="shared" si="162"/>
        <v>0</v>
      </c>
      <c r="DY143" s="94">
        <f t="shared" si="162"/>
        <v>0</v>
      </c>
      <c r="DZ143" s="94">
        <f t="shared" si="162"/>
        <v>0</v>
      </c>
      <c r="EA143" s="94">
        <f t="shared" si="162"/>
        <v>0</v>
      </c>
      <c r="EB143" s="94">
        <f t="shared" si="162"/>
        <v>1</v>
      </c>
      <c r="EC143" s="94">
        <f t="shared" si="162"/>
        <v>2</v>
      </c>
      <c r="ED143" s="93">
        <f t="shared" si="162"/>
        <v>3</v>
      </c>
      <c r="EE143" s="109">
        <f t="shared" si="162"/>
        <v>4</v>
      </c>
      <c r="EF143" s="209"/>
      <c r="EG143" s="210"/>
      <c r="EH143" s="209"/>
      <c r="EI143" s="209"/>
      <c r="EJ143" s="209"/>
      <c r="EK143" s="209"/>
      <c r="EL143" s="209"/>
      <c r="EM143" s="209"/>
      <c r="EN143" s="208"/>
      <c r="EO143" s="208"/>
    </row>
    <row r="144" spans="1:145" s="211" customFormat="1" ht="15.75" customHeight="1">
      <c r="A144" s="159" t="s">
        <v>115</v>
      </c>
      <c r="B144" s="212" t="str">
        <f t="shared" si="161"/>
        <v>P</v>
      </c>
      <c r="C144" s="349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1"/>
      <c r="U144" s="223"/>
      <c r="V144" s="224"/>
      <c r="W144" s="224"/>
      <c r="X144" s="224"/>
      <c r="Y144" s="224"/>
      <c r="Z144" s="224"/>
      <c r="AA144" s="224"/>
      <c r="AB144" s="224"/>
      <c r="AC144" s="224"/>
      <c r="AD144" s="224"/>
      <c r="AE144" s="224"/>
      <c r="AF144" s="224"/>
      <c r="AG144" s="224"/>
      <c r="AH144" s="224"/>
      <c r="AI144" s="367"/>
      <c r="AJ144" s="224"/>
      <c r="AK144" s="224"/>
      <c r="AL144" s="225"/>
      <c r="AM144" s="232">
        <v>4</v>
      </c>
      <c r="AN144" s="233">
        <v>2</v>
      </c>
      <c r="AO144" s="233">
        <v>0</v>
      </c>
      <c r="AP144" s="233">
        <v>1</v>
      </c>
      <c r="AQ144" s="233">
        <v>0</v>
      </c>
      <c r="AR144" s="233">
        <v>0</v>
      </c>
      <c r="AS144" s="233">
        <v>0</v>
      </c>
      <c r="AT144" s="233">
        <v>0</v>
      </c>
      <c r="AU144" s="233">
        <v>0</v>
      </c>
      <c r="AV144" s="233">
        <v>0</v>
      </c>
      <c r="AW144" s="233">
        <v>0</v>
      </c>
      <c r="AX144" s="233">
        <v>0</v>
      </c>
      <c r="AY144" s="233">
        <v>1</v>
      </c>
      <c r="AZ144" s="233">
        <v>0</v>
      </c>
      <c r="BA144" s="233">
        <v>0</v>
      </c>
      <c r="BB144" s="233">
        <v>0</v>
      </c>
      <c r="BC144" s="233">
        <v>0</v>
      </c>
      <c r="BD144" s="234">
        <v>0</v>
      </c>
      <c r="BE144" s="223"/>
      <c r="BF144" s="224"/>
      <c r="BG144" s="224"/>
      <c r="BH144" s="224"/>
      <c r="BI144" s="224"/>
      <c r="BJ144" s="224"/>
      <c r="BK144" s="224"/>
      <c r="BL144" s="224"/>
      <c r="BM144" s="224"/>
      <c r="BN144" s="224"/>
      <c r="BO144" s="224"/>
      <c r="BP144" s="224"/>
      <c r="BQ144" s="224"/>
      <c r="BR144" s="224"/>
      <c r="BS144" s="224"/>
      <c r="BT144" s="224"/>
      <c r="BU144" s="224"/>
      <c r="BV144" s="225"/>
      <c r="BW144" s="223"/>
      <c r="BX144" s="224"/>
      <c r="BY144" s="224"/>
      <c r="BZ144" s="224"/>
      <c r="CA144" s="224"/>
      <c r="CB144" s="224"/>
      <c r="CC144" s="224"/>
      <c r="CD144" s="224"/>
      <c r="CE144" s="224"/>
      <c r="CF144" s="224"/>
      <c r="CG144" s="224"/>
      <c r="CH144" s="224"/>
      <c r="CI144" s="224"/>
      <c r="CJ144" s="224"/>
      <c r="CK144" s="224"/>
      <c r="CL144" s="224"/>
      <c r="CM144" s="224"/>
      <c r="CN144" s="225"/>
      <c r="CO144" s="105"/>
      <c r="CP144" s="266">
        <v>1</v>
      </c>
      <c r="CQ144" s="267">
        <v>0</v>
      </c>
      <c r="CR144" s="268">
        <v>3</v>
      </c>
      <c r="CS144" s="311">
        <f>IF(CP142=0,"",100*CP144/CP142)</f>
        <v>100</v>
      </c>
      <c r="CT144" s="144">
        <f t="shared" si="20"/>
        <v>0.25</v>
      </c>
      <c r="CU144" s="158">
        <f t="shared" si="21"/>
        <v>18</v>
      </c>
      <c r="CV144" s="107" t="str">
        <f t="shared" si="103"/>
        <v/>
      </c>
      <c r="CW144" s="93" t="str">
        <f t="shared" si="104"/>
        <v/>
      </c>
      <c r="CX144" s="94" t="str">
        <f t="shared" si="105"/>
        <v/>
      </c>
      <c r="CY144" s="94" t="str">
        <f t="shared" si="106"/>
        <v/>
      </c>
      <c r="CZ144" s="94" t="str">
        <f t="shared" si="107"/>
        <v/>
      </c>
      <c r="DA144" s="94" t="str">
        <f t="shared" si="108"/>
        <v/>
      </c>
      <c r="DB144" s="94" t="str">
        <f t="shared" si="109"/>
        <v/>
      </c>
      <c r="DC144" s="108" t="str">
        <f t="shared" si="110"/>
        <v/>
      </c>
      <c r="DD144" s="108" t="str">
        <f t="shared" si="111"/>
        <v/>
      </c>
      <c r="DE144" s="108" t="str">
        <f t="shared" si="112"/>
        <v/>
      </c>
      <c r="DF144" s="108" t="str">
        <f t="shared" si="113"/>
        <v/>
      </c>
      <c r="DG144" s="94" t="str">
        <f t="shared" si="114"/>
        <v/>
      </c>
      <c r="DH144" s="94" t="str">
        <f t="shared" si="115"/>
        <v/>
      </c>
      <c r="DI144" s="94" t="str">
        <f t="shared" si="116"/>
        <v/>
      </c>
      <c r="DJ144" s="94" t="str">
        <f t="shared" si="117"/>
        <v/>
      </c>
      <c r="DK144" s="94" t="str">
        <f t="shared" si="118"/>
        <v/>
      </c>
      <c r="DL144" s="93" t="str">
        <f t="shared" si="119"/>
        <v/>
      </c>
      <c r="DM144" s="109" t="str">
        <f t="shared" si="120"/>
        <v/>
      </c>
      <c r="DN144" s="107">
        <f t="shared" si="163"/>
        <v>0</v>
      </c>
      <c r="DO144" s="93">
        <f t="shared" si="162"/>
        <v>0</v>
      </c>
      <c r="DP144" s="94">
        <f t="shared" si="162"/>
        <v>0</v>
      </c>
      <c r="DQ144" s="94">
        <f t="shared" si="162"/>
        <v>0</v>
      </c>
      <c r="DR144" s="94">
        <f t="shared" si="162"/>
        <v>0</v>
      </c>
      <c r="DS144" s="94">
        <f t="shared" si="162"/>
        <v>0</v>
      </c>
      <c r="DT144" s="94">
        <f t="shared" si="162"/>
        <v>0</v>
      </c>
      <c r="DU144" s="108">
        <f t="shared" si="162"/>
        <v>0</v>
      </c>
      <c r="DV144" s="108">
        <f t="shared" si="162"/>
        <v>0</v>
      </c>
      <c r="DW144" s="108">
        <f t="shared" si="162"/>
        <v>0</v>
      </c>
      <c r="DX144" s="108">
        <f t="shared" si="162"/>
        <v>0</v>
      </c>
      <c r="DY144" s="94">
        <f t="shared" si="162"/>
        <v>0</v>
      </c>
      <c r="DZ144" s="94">
        <f t="shared" si="162"/>
        <v>0</v>
      </c>
      <c r="EA144" s="94">
        <f t="shared" si="162"/>
        <v>0</v>
      </c>
      <c r="EB144" s="94">
        <f t="shared" si="162"/>
        <v>1</v>
      </c>
      <c r="EC144" s="94">
        <f t="shared" si="162"/>
        <v>1</v>
      </c>
      <c r="ED144" s="93">
        <f t="shared" si="162"/>
        <v>2</v>
      </c>
      <c r="EE144" s="109">
        <f t="shared" si="162"/>
        <v>4</v>
      </c>
      <c r="EF144" s="209"/>
      <c r="EG144" s="210"/>
      <c r="EH144" s="209"/>
      <c r="EI144" s="209"/>
      <c r="EJ144" s="209"/>
      <c r="EK144" s="209"/>
      <c r="EL144" s="209"/>
      <c r="EM144" s="209"/>
      <c r="EN144" s="208"/>
      <c r="EO144" s="208"/>
    </row>
    <row r="145" spans="1:145" s="211" customFormat="1" ht="15.75" customHeight="1">
      <c r="A145" s="159" t="s">
        <v>116</v>
      </c>
      <c r="B145" s="212" t="str">
        <f t="shared" si="161"/>
        <v>P</v>
      </c>
      <c r="C145" s="353"/>
      <c r="D145" s="354"/>
      <c r="E145" s="354"/>
      <c r="F145" s="354"/>
      <c r="G145" s="354"/>
      <c r="H145" s="354"/>
      <c r="I145" s="354"/>
      <c r="J145" s="354"/>
      <c r="K145" s="354"/>
      <c r="L145" s="354"/>
      <c r="M145" s="354"/>
      <c r="N145" s="354"/>
      <c r="O145" s="354"/>
      <c r="P145" s="354"/>
      <c r="Q145" s="354"/>
      <c r="R145" s="354"/>
      <c r="S145" s="354"/>
      <c r="T145" s="355"/>
      <c r="U145" s="223"/>
      <c r="V145" s="224"/>
      <c r="W145" s="224"/>
      <c r="X145" s="224"/>
      <c r="Y145" s="224"/>
      <c r="Z145" s="224"/>
      <c r="AA145" s="224"/>
      <c r="AB145" s="224"/>
      <c r="AC145" s="224"/>
      <c r="AD145" s="224"/>
      <c r="AE145" s="224"/>
      <c r="AF145" s="224"/>
      <c r="AG145" s="224"/>
      <c r="AH145" s="224"/>
      <c r="AI145" s="367"/>
      <c r="AJ145" s="224"/>
      <c r="AK145" s="224"/>
      <c r="AL145" s="225"/>
      <c r="AM145" s="232">
        <v>0</v>
      </c>
      <c r="AN145" s="233">
        <v>0</v>
      </c>
      <c r="AO145" s="233">
        <v>0</v>
      </c>
      <c r="AP145" s="233">
        <v>1</v>
      </c>
      <c r="AQ145" s="233">
        <v>0</v>
      </c>
      <c r="AR145" s="233">
        <v>0</v>
      </c>
      <c r="AS145" s="233">
        <v>0</v>
      </c>
      <c r="AT145" s="233">
        <v>0</v>
      </c>
      <c r="AU145" s="233">
        <v>0</v>
      </c>
      <c r="AV145" s="233">
        <v>0</v>
      </c>
      <c r="AW145" s="233">
        <v>0</v>
      </c>
      <c r="AX145" s="233">
        <v>0</v>
      </c>
      <c r="AY145" s="233">
        <v>0</v>
      </c>
      <c r="AZ145" s="233">
        <v>0</v>
      </c>
      <c r="BA145" s="233">
        <v>0</v>
      </c>
      <c r="BB145" s="233">
        <v>0</v>
      </c>
      <c r="BC145" s="233">
        <v>0</v>
      </c>
      <c r="BD145" s="234">
        <v>0</v>
      </c>
      <c r="BE145" s="223"/>
      <c r="BF145" s="224"/>
      <c r="BG145" s="224"/>
      <c r="BH145" s="224"/>
      <c r="BI145" s="224"/>
      <c r="BJ145" s="224"/>
      <c r="BK145" s="224"/>
      <c r="BL145" s="224"/>
      <c r="BM145" s="224"/>
      <c r="BN145" s="224"/>
      <c r="BO145" s="224"/>
      <c r="BP145" s="224"/>
      <c r="BQ145" s="224"/>
      <c r="BR145" s="224"/>
      <c r="BS145" s="224"/>
      <c r="BT145" s="224"/>
      <c r="BU145" s="224"/>
      <c r="BV145" s="225"/>
      <c r="BW145" s="223"/>
      <c r="BX145" s="224"/>
      <c r="BY145" s="224"/>
      <c r="BZ145" s="224"/>
      <c r="CA145" s="224"/>
      <c r="CB145" s="224"/>
      <c r="CC145" s="224"/>
      <c r="CD145" s="224"/>
      <c r="CE145" s="224"/>
      <c r="CF145" s="224"/>
      <c r="CG145" s="224"/>
      <c r="CH145" s="224"/>
      <c r="CI145" s="224"/>
      <c r="CJ145" s="224"/>
      <c r="CK145" s="224"/>
      <c r="CL145" s="224"/>
      <c r="CM145" s="224"/>
      <c r="CN145" s="225"/>
      <c r="CO145" s="105"/>
      <c r="CP145" s="266">
        <v>0.5</v>
      </c>
      <c r="CQ145" s="267">
        <v>0</v>
      </c>
      <c r="CR145" s="268">
        <v>1</v>
      </c>
      <c r="CS145" s="316">
        <f>IF(CP142=0,"",100*CP145/CP142)</f>
        <v>50</v>
      </c>
      <c r="CT145" s="144">
        <f t="shared" si="20"/>
        <v>0</v>
      </c>
      <c r="CU145" s="158">
        <f t="shared" si="21"/>
        <v>18</v>
      </c>
      <c r="CV145" s="107" t="str">
        <f t="shared" si="103"/>
        <v/>
      </c>
      <c r="CW145" s="93" t="str">
        <f t="shared" si="104"/>
        <v/>
      </c>
      <c r="CX145" s="94" t="str">
        <f t="shared" si="105"/>
        <v/>
      </c>
      <c r="CY145" s="94" t="str">
        <f t="shared" si="106"/>
        <v/>
      </c>
      <c r="CZ145" s="94" t="str">
        <f t="shared" si="107"/>
        <v/>
      </c>
      <c r="DA145" s="94" t="str">
        <f t="shared" si="108"/>
        <v/>
      </c>
      <c r="DB145" s="94" t="str">
        <f t="shared" si="109"/>
        <v/>
      </c>
      <c r="DC145" s="108" t="str">
        <f t="shared" si="110"/>
        <v/>
      </c>
      <c r="DD145" s="108" t="str">
        <f t="shared" si="111"/>
        <v/>
      </c>
      <c r="DE145" s="108" t="str">
        <f t="shared" si="112"/>
        <v/>
      </c>
      <c r="DF145" s="108" t="str">
        <f t="shared" si="113"/>
        <v/>
      </c>
      <c r="DG145" s="94" t="str">
        <f t="shared" si="114"/>
        <v/>
      </c>
      <c r="DH145" s="94" t="str">
        <f t="shared" si="115"/>
        <v/>
      </c>
      <c r="DI145" s="94" t="str">
        <f t="shared" si="116"/>
        <v/>
      </c>
      <c r="DJ145" s="94" t="str">
        <f t="shared" si="117"/>
        <v/>
      </c>
      <c r="DK145" s="94" t="str">
        <f t="shared" si="118"/>
        <v/>
      </c>
      <c r="DL145" s="93" t="str">
        <f t="shared" si="119"/>
        <v/>
      </c>
      <c r="DM145" s="109" t="str">
        <f t="shared" si="120"/>
        <v/>
      </c>
      <c r="DN145" s="107">
        <f t="shared" si="163"/>
        <v>0</v>
      </c>
      <c r="DO145" s="93">
        <f t="shared" si="162"/>
        <v>0</v>
      </c>
      <c r="DP145" s="94">
        <f t="shared" si="162"/>
        <v>0</v>
      </c>
      <c r="DQ145" s="94">
        <f t="shared" si="162"/>
        <v>0</v>
      </c>
      <c r="DR145" s="94">
        <f t="shared" si="162"/>
        <v>0</v>
      </c>
      <c r="DS145" s="94">
        <f t="shared" si="162"/>
        <v>0</v>
      </c>
      <c r="DT145" s="94">
        <f t="shared" si="162"/>
        <v>0</v>
      </c>
      <c r="DU145" s="108">
        <f t="shared" si="162"/>
        <v>0</v>
      </c>
      <c r="DV145" s="108">
        <f t="shared" si="162"/>
        <v>0</v>
      </c>
      <c r="DW145" s="108">
        <f t="shared" si="162"/>
        <v>0</v>
      </c>
      <c r="DX145" s="108">
        <f t="shared" si="162"/>
        <v>0</v>
      </c>
      <c r="DY145" s="94">
        <f t="shared" si="162"/>
        <v>0</v>
      </c>
      <c r="DZ145" s="94">
        <f t="shared" si="162"/>
        <v>0</v>
      </c>
      <c r="EA145" s="94">
        <f t="shared" si="162"/>
        <v>0</v>
      </c>
      <c r="EB145" s="94">
        <f t="shared" si="162"/>
        <v>0</v>
      </c>
      <c r="EC145" s="94">
        <f t="shared" si="162"/>
        <v>0</v>
      </c>
      <c r="ED145" s="93">
        <f t="shared" si="162"/>
        <v>0</v>
      </c>
      <c r="EE145" s="109">
        <f t="shared" si="162"/>
        <v>1</v>
      </c>
      <c r="EF145" s="209"/>
      <c r="EG145" s="210"/>
      <c r="EH145" s="209"/>
      <c r="EI145" s="209"/>
      <c r="EJ145" s="209"/>
      <c r="EK145" s="209"/>
      <c r="EL145" s="209"/>
      <c r="EM145" s="209"/>
      <c r="EN145" s="208"/>
      <c r="EO145" s="208"/>
    </row>
    <row r="146" spans="1:145" s="211" customFormat="1" ht="15.75" customHeight="1">
      <c r="A146" s="159" t="s">
        <v>117</v>
      </c>
      <c r="B146" s="212" t="str">
        <f t="shared" si="161"/>
        <v>P</v>
      </c>
      <c r="C146" s="353"/>
      <c r="D146" s="354"/>
      <c r="E146" s="354"/>
      <c r="F146" s="354"/>
      <c r="G146" s="354"/>
      <c r="H146" s="354"/>
      <c r="I146" s="354"/>
      <c r="J146" s="354"/>
      <c r="K146" s="354"/>
      <c r="L146" s="354"/>
      <c r="M146" s="354"/>
      <c r="N146" s="354"/>
      <c r="O146" s="354"/>
      <c r="P146" s="354"/>
      <c r="Q146" s="354"/>
      <c r="R146" s="354"/>
      <c r="S146" s="354"/>
      <c r="T146" s="355"/>
      <c r="U146" s="223"/>
      <c r="V146" s="224"/>
      <c r="W146" s="224"/>
      <c r="X146" s="224"/>
      <c r="Y146" s="224"/>
      <c r="Z146" s="224"/>
      <c r="AA146" s="224"/>
      <c r="AB146" s="224"/>
      <c r="AC146" s="224"/>
      <c r="AD146" s="224"/>
      <c r="AE146" s="224"/>
      <c r="AF146" s="224"/>
      <c r="AG146" s="224"/>
      <c r="AH146" s="224"/>
      <c r="AI146" s="367"/>
      <c r="AJ146" s="224"/>
      <c r="AK146" s="224"/>
      <c r="AL146" s="225"/>
      <c r="AM146" s="232">
        <v>1</v>
      </c>
      <c r="AN146" s="233">
        <v>1</v>
      </c>
      <c r="AO146" s="233">
        <v>0</v>
      </c>
      <c r="AP146" s="233">
        <v>0</v>
      </c>
      <c r="AQ146" s="233">
        <v>0</v>
      </c>
      <c r="AR146" s="233">
        <v>0</v>
      </c>
      <c r="AS146" s="233">
        <v>0</v>
      </c>
      <c r="AT146" s="233">
        <v>0</v>
      </c>
      <c r="AU146" s="233">
        <v>0</v>
      </c>
      <c r="AV146" s="233">
        <v>0</v>
      </c>
      <c r="AW146" s="233">
        <v>0</v>
      </c>
      <c r="AX146" s="233">
        <v>0</v>
      </c>
      <c r="AY146" s="233">
        <v>0</v>
      </c>
      <c r="AZ146" s="233">
        <v>0</v>
      </c>
      <c r="BA146" s="233">
        <v>0</v>
      </c>
      <c r="BB146" s="233">
        <v>0</v>
      </c>
      <c r="BC146" s="233">
        <v>0</v>
      </c>
      <c r="BD146" s="234">
        <v>0</v>
      </c>
      <c r="BE146" s="228"/>
      <c r="BF146" s="229"/>
      <c r="BG146" s="229"/>
      <c r="BH146" s="229"/>
      <c r="BI146" s="229"/>
      <c r="BJ146" s="229"/>
      <c r="BK146" s="229"/>
      <c r="BL146" s="229"/>
      <c r="BM146" s="229"/>
      <c r="BN146" s="229"/>
      <c r="BO146" s="229"/>
      <c r="BP146" s="229"/>
      <c r="BQ146" s="229"/>
      <c r="BR146" s="229"/>
      <c r="BS146" s="229"/>
      <c r="BT146" s="229"/>
      <c r="BU146" s="229"/>
      <c r="BV146" s="231"/>
      <c r="BW146" s="223"/>
      <c r="BX146" s="224"/>
      <c r="BY146" s="224"/>
      <c r="BZ146" s="224"/>
      <c r="CA146" s="224"/>
      <c r="CB146" s="224"/>
      <c r="CC146" s="224"/>
      <c r="CD146" s="224"/>
      <c r="CE146" s="224"/>
      <c r="CF146" s="224"/>
      <c r="CG146" s="224"/>
      <c r="CH146" s="224"/>
      <c r="CI146" s="224"/>
      <c r="CJ146" s="224"/>
      <c r="CK146" s="224"/>
      <c r="CL146" s="224"/>
      <c r="CM146" s="224"/>
      <c r="CN146" s="225"/>
      <c r="CO146" s="105"/>
      <c r="CP146" s="266">
        <v>1</v>
      </c>
      <c r="CQ146" s="267">
        <v>0</v>
      </c>
      <c r="CR146" s="268">
        <v>0.5</v>
      </c>
      <c r="CS146" s="316">
        <f>IF(CP142=0,"",100*CP146/CP142)</f>
        <v>100</v>
      </c>
      <c r="CT146" s="144">
        <f t="shared" si="20"/>
        <v>6.25E-2</v>
      </c>
      <c r="CU146" s="158">
        <f t="shared" si="21"/>
        <v>18</v>
      </c>
      <c r="CV146" s="107" t="str">
        <f t="shared" si="103"/>
        <v/>
      </c>
      <c r="CW146" s="93" t="str">
        <f t="shared" si="104"/>
        <v/>
      </c>
      <c r="CX146" s="94" t="str">
        <f t="shared" si="105"/>
        <v/>
      </c>
      <c r="CY146" s="94" t="str">
        <f t="shared" si="106"/>
        <v/>
      </c>
      <c r="CZ146" s="94" t="str">
        <f t="shared" si="107"/>
        <v/>
      </c>
      <c r="DA146" s="94" t="str">
        <f t="shared" si="108"/>
        <v/>
      </c>
      <c r="DB146" s="94" t="str">
        <f t="shared" si="109"/>
        <v/>
      </c>
      <c r="DC146" s="108" t="str">
        <f t="shared" si="110"/>
        <v/>
      </c>
      <c r="DD146" s="108" t="str">
        <f t="shared" si="111"/>
        <v/>
      </c>
      <c r="DE146" s="108" t="str">
        <f t="shared" si="112"/>
        <v/>
      </c>
      <c r="DF146" s="108" t="str">
        <f t="shared" si="113"/>
        <v/>
      </c>
      <c r="DG146" s="94" t="str">
        <f t="shared" si="114"/>
        <v/>
      </c>
      <c r="DH146" s="94" t="str">
        <f t="shared" si="115"/>
        <v/>
      </c>
      <c r="DI146" s="94" t="str">
        <f t="shared" si="116"/>
        <v/>
      </c>
      <c r="DJ146" s="94" t="str">
        <f t="shared" si="117"/>
        <v/>
      </c>
      <c r="DK146" s="94" t="str">
        <f t="shared" si="118"/>
        <v/>
      </c>
      <c r="DL146" s="93" t="str">
        <f t="shared" si="119"/>
        <v/>
      </c>
      <c r="DM146" s="109" t="str">
        <f t="shared" si="120"/>
        <v/>
      </c>
      <c r="DN146" s="107">
        <f t="shared" si="163"/>
        <v>0</v>
      </c>
      <c r="DO146" s="93">
        <f t="shared" si="162"/>
        <v>0</v>
      </c>
      <c r="DP146" s="94">
        <f t="shared" si="162"/>
        <v>0</v>
      </c>
      <c r="DQ146" s="94">
        <f t="shared" si="162"/>
        <v>0</v>
      </c>
      <c r="DR146" s="94">
        <f t="shared" si="162"/>
        <v>0</v>
      </c>
      <c r="DS146" s="94">
        <f t="shared" si="162"/>
        <v>0</v>
      </c>
      <c r="DT146" s="94">
        <f t="shared" si="162"/>
        <v>0</v>
      </c>
      <c r="DU146" s="108">
        <f t="shared" si="162"/>
        <v>0</v>
      </c>
      <c r="DV146" s="108">
        <f t="shared" si="162"/>
        <v>0</v>
      </c>
      <c r="DW146" s="108">
        <f t="shared" si="162"/>
        <v>0</v>
      </c>
      <c r="DX146" s="108">
        <f t="shared" si="162"/>
        <v>0</v>
      </c>
      <c r="DY146" s="94">
        <f t="shared" si="162"/>
        <v>0</v>
      </c>
      <c r="DZ146" s="94">
        <f t="shared" si="162"/>
        <v>0</v>
      </c>
      <c r="EA146" s="94">
        <f t="shared" si="162"/>
        <v>0</v>
      </c>
      <c r="EB146" s="94">
        <f t="shared" si="162"/>
        <v>0</v>
      </c>
      <c r="EC146" s="94">
        <f t="shared" si="162"/>
        <v>0</v>
      </c>
      <c r="ED146" s="93">
        <f t="shared" si="162"/>
        <v>1</v>
      </c>
      <c r="EE146" s="109">
        <f t="shared" si="162"/>
        <v>1</v>
      </c>
      <c r="EF146" s="209"/>
      <c r="EG146" s="210"/>
      <c r="EH146" s="209"/>
      <c r="EI146" s="209"/>
      <c r="EJ146" s="209"/>
      <c r="EK146" s="209"/>
      <c r="EL146" s="209"/>
      <c r="EM146" s="209"/>
      <c r="EN146" s="208"/>
      <c r="EO146" s="208"/>
    </row>
    <row r="147" spans="1:145" s="211" customFormat="1" ht="15.75" customHeight="1">
      <c r="A147" s="159" t="s">
        <v>118</v>
      </c>
      <c r="B147" s="212" t="str">
        <f t="shared" si="161"/>
        <v>P</v>
      </c>
      <c r="C147" s="353"/>
      <c r="D147" s="354"/>
      <c r="E147" s="354"/>
      <c r="F147" s="354"/>
      <c r="G147" s="354"/>
      <c r="H147" s="354"/>
      <c r="I147" s="354"/>
      <c r="J147" s="354"/>
      <c r="K147" s="354"/>
      <c r="L147" s="354"/>
      <c r="M147" s="354"/>
      <c r="N147" s="354"/>
      <c r="O147" s="354"/>
      <c r="P147" s="354"/>
      <c r="Q147" s="354"/>
      <c r="R147" s="354"/>
      <c r="S147" s="354"/>
      <c r="T147" s="355"/>
      <c r="U147" s="223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  <c r="AH147" s="224"/>
      <c r="AI147" s="367"/>
      <c r="AJ147" s="224"/>
      <c r="AK147" s="224"/>
      <c r="AL147" s="225"/>
      <c r="AM147" s="232">
        <v>2</v>
      </c>
      <c r="AN147" s="233">
        <v>1</v>
      </c>
      <c r="AO147" s="233">
        <v>0</v>
      </c>
      <c r="AP147" s="233">
        <v>1</v>
      </c>
      <c r="AQ147" s="233">
        <v>0</v>
      </c>
      <c r="AR147" s="233">
        <v>0</v>
      </c>
      <c r="AS147" s="233">
        <v>0</v>
      </c>
      <c r="AT147" s="233">
        <v>0</v>
      </c>
      <c r="AU147" s="233">
        <v>0</v>
      </c>
      <c r="AV147" s="233">
        <v>0</v>
      </c>
      <c r="AW147" s="233">
        <v>0</v>
      </c>
      <c r="AX147" s="233">
        <v>0</v>
      </c>
      <c r="AY147" s="233">
        <v>0</v>
      </c>
      <c r="AZ147" s="233">
        <v>0</v>
      </c>
      <c r="BA147" s="233">
        <v>0</v>
      </c>
      <c r="BB147" s="233">
        <v>0</v>
      </c>
      <c r="BC147" s="233">
        <v>0</v>
      </c>
      <c r="BD147" s="234">
        <v>0</v>
      </c>
      <c r="BE147" s="228"/>
      <c r="BF147" s="229"/>
      <c r="BG147" s="229"/>
      <c r="BH147" s="229"/>
      <c r="BI147" s="229"/>
      <c r="BJ147" s="229"/>
      <c r="BK147" s="229"/>
      <c r="BL147" s="229"/>
      <c r="BM147" s="229"/>
      <c r="BN147" s="229"/>
      <c r="BO147" s="229"/>
      <c r="BP147" s="229"/>
      <c r="BQ147" s="229"/>
      <c r="BR147" s="229"/>
      <c r="BS147" s="229"/>
      <c r="BT147" s="229"/>
      <c r="BU147" s="229"/>
      <c r="BV147" s="231"/>
      <c r="BW147" s="223"/>
      <c r="BX147" s="224"/>
      <c r="BY147" s="224"/>
      <c r="BZ147" s="224"/>
      <c r="CA147" s="224"/>
      <c r="CB147" s="224"/>
      <c r="CC147" s="224"/>
      <c r="CD147" s="224"/>
      <c r="CE147" s="224"/>
      <c r="CF147" s="224"/>
      <c r="CG147" s="224"/>
      <c r="CH147" s="224"/>
      <c r="CI147" s="224"/>
      <c r="CJ147" s="224"/>
      <c r="CK147" s="224"/>
      <c r="CL147" s="224"/>
      <c r="CM147" s="224"/>
      <c r="CN147" s="225"/>
      <c r="CO147" s="105"/>
      <c r="CP147" s="266">
        <v>0.5</v>
      </c>
      <c r="CQ147" s="267">
        <v>0</v>
      </c>
      <c r="CR147" s="268">
        <v>1</v>
      </c>
      <c r="CS147" s="316">
        <f>IF(CP142=0,"",100*CP147/CP142)</f>
        <v>50</v>
      </c>
      <c r="CT147" s="144">
        <f t="shared" si="20"/>
        <v>0.125</v>
      </c>
      <c r="CU147" s="158">
        <f t="shared" si="21"/>
        <v>18</v>
      </c>
      <c r="CV147" s="107" t="str">
        <f t="shared" si="103"/>
        <v/>
      </c>
      <c r="CW147" s="93" t="str">
        <f t="shared" si="104"/>
        <v/>
      </c>
      <c r="CX147" s="94" t="str">
        <f t="shared" si="105"/>
        <v/>
      </c>
      <c r="CY147" s="94" t="str">
        <f t="shared" si="106"/>
        <v/>
      </c>
      <c r="CZ147" s="94" t="str">
        <f t="shared" si="107"/>
        <v/>
      </c>
      <c r="DA147" s="94" t="str">
        <f t="shared" si="108"/>
        <v/>
      </c>
      <c r="DB147" s="94" t="str">
        <f t="shared" si="109"/>
        <v/>
      </c>
      <c r="DC147" s="108" t="str">
        <f t="shared" si="110"/>
        <v/>
      </c>
      <c r="DD147" s="108" t="str">
        <f t="shared" si="111"/>
        <v/>
      </c>
      <c r="DE147" s="108" t="str">
        <f t="shared" si="112"/>
        <v/>
      </c>
      <c r="DF147" s="108" t="str">
        <f t="shared" si="113"/>
        <v/>
      </c>
      <c r="DG147" s="94" t="str">
        <f t="shared" si="114"/>
        <v/>
      </c>
      <c r="DH147" s="94" t="str">
        <f t="shared" si="115"/>
        <v/>
      </c>
      <c r="DI147" s="94" t="str">
        <f t="shared" si="116"/>
        <v/>
      </c>
      <c r="DJ147" s="94" t="str">
        <f t="shared" si="117"/>
        <v/>
      </c>
      <c r="DK147" s="94" t="str">
        <f t="shared" si="118"/>
        <v/>
      </c>
      <c r="DL147" s="93" t="str">
        <f t="shared" si="119"/>
        <v/>
      </c>
      <c r="DM147" s="109" t="str">
        <f t="shared" si="120"/>
        <v/>
      </c>
      <c r="DN147" s="107">
        <f t="shared" si="163"/>
        <v>0</v>
      </c>
      <c r="DO147" s="93">
        <f t="shared" si="162"/>
        <v>0</v>
      </c>
      <c r="DP147" s="94">
        <f t="shared" si="162"/>
        <v>0</v>
      </c>
      <c r="DQ147" s="94">
        <f t="shared" si="162"/>
        <v>0</v>
      </c>
      <c r="DR147" s="94">
        <f t="shared" si="162"/>
        <v>0</v>
      </c>
      <c r="DS147" s="94">
        <f t="shared" si="162"/>
        <v>0</v>
      </c>
      <c r="DT147" s="94">
        <f t="shared" si="162"/>
        <v>0</v>
      </c>
      <c r="DU147" s="108">
        <f t="shared" si="162"/>
        <v>0</v>
      </c>
      <c r="DV147" s="108">
        <f t="shared" si="162"/>
        <v>0</v>
      </c>
      <c r="DW147" s="108">
        <f t="shared" si="162"/>
        <v>0</v>
      </c>
      <c r="DX147" s="108">
        <f t="shared" si="162"/>
        <v>0</v>
      </c>
      <c r="DY147" s="94">
        <f t="shared" si="162"/>
        <v>0</v>
      </c>
      <c r="DZ147" s="94">
        <f t="shared" si="162"/>
        <v>0</v>
      </c>
      <c r="EA147" s="94">
        <f t="shared" si="162"/>
        <v>0</v>
      </c>
      <c r="EB147" s="94">
        <f t="shared" si="162"/>
        <v>0</v>
      </c>
      <c r="EC147" s="94">
        <f t="shared" si="162"/>
        <v>1</v>
      </c>
      <c r="ED147" s="93">
        <f t="shared" si="162"/>
        <v>1</v>
      </c>
      <c r="EE147" s="109">
        <f t="shared" si="162"/>
        <v>2</v>
      </c>
      <c r="EF147" s="209"/>
      <c r="EG147" s="210"/>
      <c r="EH147" s="209"/>
      <c r="EI147" s="209"/>
      <c r="EJ147" s="209"/>
      <c r="EK147" s="209"/>
      <c r="EL147" s="209"/>
      <c r="EM147" s="209"/>
      <c r="EN147" s="208"/>
      <c r="EO147" s="208"/>
    </row>
    <row r="148" spans="1:145" s="211" customFormat="1" ht="15.75" customHeight="1">
      <c r="A148" s="159" t="s">
        <v>119</v>
      </c>
      <c r="B148" s="212" t="str">
        <f t="shared" si="161"/>
        <v>P</v>
      </c>
      <c r="C148" s="353"/>
      <c r="D148" s="354"/>
      <c r="E148" s="354"/>
      <c r="F148" s="354"/>
      <c r="G148" s="354"/>
      <c r="H148" s="354"/>
      <c r="I148" s="354"/>
      <c r="J148" s="354"/>
      <c r="K148" s="354"/>
      <c r="L148" s="354"/>
      <c r="M148" s="354"/>
      <c r="N148" s="354"/>
      <c r="O148" s="354"/>
      <c r="P148" s="354"/>
      <c r="Q148" s="354"/>
      <c r="R148" s="354"/>
      <c r="S148" s="354"/>
      <c r="T148" s="355"/>
      <c r="U148" s="223"/>
      <c r="V148" s="224"/>
      <c r="W148" s="224"/>
      <c r="X148" s="224"/>
      <c r="Y148" s="224"/>
      <c r="Z148" s="224"/>
      <c r="AA148" s="224"/>
      <c r="AB148" s="224"/>
      <c r="AC148" s="224"/>
      <c r="AD148" s="224"/>
      <c r="AE148" s="224"/>
      <c r="AF148" s="224"/>
      <c r="AG148" s="224"/>
      <c r="AH148" s="224"/>
      <c r="AI148" s="367"/>
      <c r="AJ148" s="224"/>
      <c r="AK148" s="224"/>
      <c r="AL148" s="225"/>
      <c r="AM148" s="232">
        <v>0</v>
      </c>
      <c r="AN148" s="233">
        <v>0</v>
      </c>
      <c r="AO148" s="233">
        <v>0</v>
      </c>
      <c r="AP148" s="233">
        <v>0</v>
      </c>
      <c r="AQ148" s="233">
        <v>0</v>
      </c>
      <c r="AR148" s="233">
        <v>0</v>
      </c>
      <c r="AS148" s="233">
        <v>0</v>
      </c>
      <c r="AT148" s="233">
        <v>0</v>
      </c>
      <c r="AU148" s="233">
        <v>0</v>
      </c>
      <c r="AV148" s="233">
        <v>0</v>
      </c>
      <c r="AW148" s="233">
        <v>0</v>
      </c>
      <c r="AX148" s="233">
        <v>0</v>
      </c>
      <c r="AY148" s="233">
        <v>0</v>
      </c>
      <c r="AZ148" s="233">
        <v>0</v>
      </c>
      <c r="BA148" s="233">
        <v>0</v>
      </c>
      <c r="BB148" s="233">
        <v>0</v>
      </c>
      <c r="BC148" s="233">
        <v>0</v>
      </c>
      <c r="BD148" s="234">
        <v>0</v>
      </c>
      <c r="BE148" s="228"/>
      <c r="BF148" s="229"/>
      <c r="BG148" s="229"/>
      <c r="BH148" s="229"/>
      <c r="BI148" s="229"/>
      <c r="BJ148" s="229"/>
      <c r="BK148" s="229"/>
      <c r="BL148" s="229"/>
      <c r="BM148" s="229"/>
      <c r="BN148" s="229"/>
      <c r="BO148" s="229"/>
      <c r="BP148" s="229"/>
      <c r="BQ148" s="229"/>
      <c r="BR148" s="229"/>
      <c r="BS148" s="229"/>
      <c r="BT148" s="229"/>
      <c r="BU148" s="229"/>
      <c r="BV148" s="231"/>
      <c r="BW148" s="223"/>
      <c r="BX148" s="224"/>
      <c r="BY148" s="224"/>
      <c r="BZ148" s="224"/>
      <c r="CA148" s="224"/>
      <c r="CB148" s="224"/>
      <c r="CC148" s="224"/>
      <c r="CD148" s="224"/>
      <c r="CE148" s="224"/>
      <c r="CF148" s="224"/>
      <c r="CG148" s="224"/>
      <c r="CH148" s="224"/>
      <c r="CI148" s="224"/>
      <c r="CJ148" s="224"/>
      <c r="CK148" s="224"/>
      <c r="CL148" s="224"/>
      <c r="CM148" s="224"/>
      <c r="CN148" s="225"/>
      <c r="CO148" s="105"/>
      <c r="CP148" s="266">
        <v>0.5</v>
      </c>
      <c r="CQ148" s="267">
        <v>0</v>
      </c>
      <c r="CR148" s="268">
        <v>0</v>
      </c>
      <c r="CS148" s="316">
        <f>IF(CP142=0,"",100*CP148/CP142)</f>
        <v>50</v>
      </c>
      <c r="CT148" s="144">
        <f t="shared" si="20"/>
        <v>0</v>
      </c>
      <c r="CU148" s="158">
        <f t="shared" si="21"/>
        <v>18</v>
      </c>
      <c r="CV148" s="107" t="str">
        <f t="shared" si="103"/>
        <v/>
      </c>
      <c r="CW148" s="93" t="str">
        <f t="shared" si="104"/>
        <v/>
      </c>
      <c r="CX148" s="94" t="str">
        <f t="shared" si="105"/>
        <v/>
      </c>
      <c r="CY148" s="94" t="str">
        <f t="shared" si="106"/>
        <v/>
      </c>
      <c r="CZ148" s="94" t="str">
        <f t="shared" si="107"/>
        <v/>
      </c>
      <c r="DA148" s="94" t="str">
        <f t="shared" si="108"/>
        <v/>
      </c>
      <c r="DB148" s="94" t="str">
        <f t="shared" si="109"/>
        <v/>
      </c>
      <c r="DC148" s="108" t="str">
        <f t="shared" si="110"/>
        <v/>
      </c>
      <c r="DD148" s="108" t="str">
        <f t="shared" si="111"/>
        <v/>
      </c>
      <c r="DE148" s="108" t="str">
        <f t="shared" si="112"/>
        <v/>
      </c>
      <c r="DF148" s="108" t="str">
        <f t="shared" si="113"/>
        <v/>
      </c>
      <c r="DG148" s="94" t="str">
        <f t="shared" si="114"/>
        <v/>
      </c>
      <c r="DH148" s="94" t="str">
        <f t="shared" si="115"/>
        <v/>
      </c>
      <c r="DI148" s="94" t="str">
        <f t="shared" si="116"/>
        <v/>
      </c>
      <c r="DJ148" s="94" t="str">
        <f t="shared" si="117"/>
        <v/>
      </c>
      <c r="DK148" s="94" t="str">
        <f t="shared" si="118"/>
        <v/>
      </c>
      <c r="DL148" s="93" t="str">
        <f t="shared" si="119"/>
        <v/>
      </c>
      <c r="DM148" s="109" t="str">
        <f t="shared" si="120"/>
        <v/>
      </c>
      <c r="DN148" s="107">
        <f t="shared" si="163"/>
        <v>0</v>
      </c>
      <c r="DO148" s="93">
        <f t="shared" si="162"/>
        <v>0</v>
      </c>
      <c r="DP148" s="94">
        <f t="shared" si="162"/>
        <v>0</v>
      </c>
      <c r="DQ148" s="94">
        <f t="shared" si="162"/>
        <v>0</v>
      </c>
      <c r="DR148" s="94">
        <f t="shared" si="162"/>
        <v>0</v>
      </c>
      <c r="DS148" s="94">
        <f t="shared" si="162"/>
        <v>0</v>
      </c>
      <c r="DT148" s="94">
        <f t="shared" si="162"/>
        <v>0</v>
      </c>
      <c r="DU148" s="108">
        <f t="shared" si="162"/>
        <v>0</v>
      </c>
      <c r="DV148" s="108">
        <f t="shared" si="162"/>
        <v>0</v>
      </c>
      <c r="DW148" s="108">
        <f t="shared" si="162"/>
        <v>0</v>
      </c>
      <c r="DX148" s="108">
        <f t="shared" si="162"/>
        <v>0</v>
      </c>
      <c r="DY148" s="94">
        <f t="shared" si="162"/>
        <v>0</v>
      </c>
      <c r="DZ148" s="94">
        <f t="shared" si="162"/>
        <v>0</v>
      </c>
      <c r="EA148" s="94">
        <f t="shared" si="162"/>
        <v>0</v>
      </c>
      <c r="EB148" s="94">
        <f t="shared" si="162"/>
        <v>0</v>
      </c>
      <c r="EC148" s="94">
        <f t="shared" si="162"/>
        <v>0</v>
      </c>
      <c r="ED148" s="93">
        <f t="shared" si="162"/>
        <v>0</v>
      </c>
      <c r="EE148" s="109">
        <f t="shared" si="162"/>
        <v>0</v>
      </c>
      <c r="EF148" s="209"/>
      <c r="EG148" s="210"/>
      <c r="EH148" s="209"/>
      <c r="EI148" s="209"/>
      <c r="EJ148" s="209"/>
      <c r="EK148" s="209"/>
      <c r="EL148" s="209"/>
      <c r="EM148" s="209"/>
      <c r="EN148" s="208"/>
      <c r="EO148" s="208"/>
    </row>
    <row r="149" spans="1:145" s="211" customFormat="1" ht="15.75" customHeight="1">
      <c r="A149" s="115" t="s">
        <v>120</v>
      </c>
      <c r="B149" s="212" t="str">
        <f t="shared" si="161"/>
        <v>P</v>
      </c>
      <c r="C149" s="356"/>
      <c r="D149" s="357"/>
      <c r="E149" s="357"/>
      <c r="F149" s="357"/>
      <c r="G149" s="357"/>
      <c r="H149" s="357"/>
      <c r="I149" s="357"/>
      <c r="J149" s="357"/>
      <c r="K149" s="357"/>
      <c r="L149" s="357"/>
      <c r="M149" s="357"/>
      <c r="N149" s="357"/>
      <c r="O149" s="357"/>
      <c r="P149" s="357"/>
      <c r="Q149" s="357"/>
      <c r="R149" s="357"/>
      <c r="S149" s="357"/>
      <c r="T149" s="358"/>
      <c r="U149" s="239"/>
      <c r="V149" s="240"/>
      <c r="W149" s="240"/>
      <c r="X149" s="240"/>
      <c r="Y149" s="240"/>
      <c r="Z149" s="240"/>
      <c r="AA149" s="240"/>
      <c r="AB149" s="240"/>
      <c r="AC149" s="240"/>
      <c r="AD149" s="240"/>
      <c r="AE149" s="240"/>
      <c r="AF149" s="240"/>
      <c r="AG149" s="240"/>
      <c r="AH149" s="240"/>
      <c r="AI149" s="241"/>
      <c r="AJ149" s="240"/>
      <c r="AK149" s="240"/>
      <c r="AL149" s="242"/>
      <c r="AM149" s="340">
        <f t="shared" ref="AM149:AR149" si="164">IF(AM142="","",SUM(AM142,AM144,-AM145,-AM146,-AM147,AM148))</f>
        <v>6</v>
      </c>
      <c r="AN149" s="341">
        <f t="shared" si="164"/>
        <v>5</v>
      </c>
      <c r="AO149" s="341">
        <f t="shared" si="164"/>
        <v>0</v>
      </c>
      <c r="AP149" s="341">
        <f t="shared" si="164"/>
        <v>3</v>
      </c>
      <c r="AQ149" s="341">
        <f t="shared" si="164"/>
        <v>0</v>
      </c>
      <c r="AR149" s="341">
        <f t="shared" si="164"/>
        <v>0</v>
      </c>
      <c r="AS149" s="341">
        <v>0</v>
      </c>
      <c r="AT149" s="341">
        <f>IF(AT142="","",SUM(AT142,AT144,-AT145,-AT146,-AT147,AT148))</f>
        <v>0</v>
      </c>
      <c r="AU149" s="341">
        <f>IF(AU142="","",SUM(AU142,AU144,-AU145,-AU146,-AU147,AU148))</f>
        <v>0</v>
      </c>
      <c r="AV149" s="341">
        <v>0</v>
      </c>
      <c r="AW149" s="341">
        <f>IF(AW142="","",SUM(AW142,AW144,-AW145,-AW146,-AW147,AW148))</f>
        <v>0</v>
      </c>
      <c r="AX149" s="341">
        <f>IF(AX142="","",SUM(AX142,AX144,-AX145,-AX146,-AX147,AX148))</f>
        <v>0</v>
      </c>
      <c r="AY149" s="341">
        <v>2</v>
      </c>
      <c r="AZ149" s="341">
        <f>IF(AZ142="","",SUM(AZ142,AZ144,-AZ145,-AZ146,-AZ147,AZ148))</f>
        <v>0</v>
      </c>
      <c r="BA149" s="341">
        <f>IF(BA142="","",SUM(BA142,BA144,-BA145,-BA146,-BA147,BA148))</f>
        <v>0</v>
      </c>
      <c r="BB149" s="341">
        <f>IF(BB142="","",SUM(BB142,BB144,-BB145,-BB146,-BB147,BB148))</f>
        <v>0</v>
      </c>
      <c r="BC149" s="341">
        <f>IF(BC142="","",SUM(BC142,BC144,-BC145,-BC146,-BC147,BC148))</f>
        <v>0</v>
      </c>
      <c r="BD149" s="341">
        <f>IF(BD142="","",SUM(BD142,BD144,-BD145,-BD146,-BD147,BD148))</f>
        <v>0</v>
      </c>
      <c r="BE149" s="239"/>
      <c r="BF149" s="240"/>
      <c r="BG149" s="240"/>
      <c r="BH149" s="240"/>
      <c r="BI149" s="240"/>
      <c r="BJ149" s="240"/>
      <c r="BK149" s="240"/>
      <c r="BL149" s="240"/>
      <c r="BM149" s="240"/>
      <c r="BN149" s="240"/>
      <c r="BO149" s="240"/>
      <c r="BP149" s="240"/>
      <c r="BQ149" s="240"/>
      <c r="BR149" s="240"/>
      <c r="BS149" s="240"/>
      <c r="BT149" s="240"/>
      <c r="BU149" s="240"/>
      <c r="BV149" s="242"/>
      <c r="BW149" s="239"/>
      <c r="BX149" s="240"/>
      <c r="BY149" s="240"/>
      <c r="BZ149" s="240"/>
      <c r="CA149" s="240"/>
      <c r="CB149" s="240"/>
      <c r="CC149" s="240"/>
      <c r="CD149" s="240"/>
      <c r="CE149" s="240"/>
      <c r="CF149" s="240"/>
      <c r="CG149" s="240"/>
      <c r="CH149" s="240"/>
      <c r="CI149" s="240"/>
      <c r="CJ149" s="240"/>
      <c r="CK149" s="240"/>
      <c r="CL149" s="240"/>
      <c r="CM149" s="240"/>
      <c r="CN149" s="242"/>
      <c r="CO149" s="249"/>
      <c r="CP149" s="322">
        <f>IF(CP142="","",CP142+SUM(CP144,CP148)-SUM(CP145:CP147))</f>
        <v>0.5</v>
      </c>
      <c r="CQ149" s="247">
        <v>0</v>
      </c>
      <c r="CR149" s="248">
        <v>5.5</v>
      </c>
      <c r="CS149" s="323">
        <f>IF(CP142=0,"",100*CP149/CP142)</f>
        <v>50</v>
      </c>
      <c r="CT149" s="144">
        <f t="shared" si="20"/>
        <v>0.625</v>
      </c>
      <c r="CU149" s="158">
        <f t="shared" si="21"/>
        <v>18</v>
      </c>
      <c r="CV149" s="107" t="str">
        <f t="shared" si="103"/>
        <v/>
      </c>
      <c r="CW149" s="93" t="str">
        <f t="shared" si="104"/>
        <v/>
      </c>
      <c r="CX149" s="94" t="str">
        <f t="shared" si="105"/>
        <v/>
      </c>
      <c r="CY149" s="94" t="str">
        <f t="shared" si="106"/>
        <v/>
      </c>
      <c r="CZ149" s="94" t="str">
        <f t="shared" si="107"/>
        <v/>
      </c>
      <c r="DA149" s="94" t="str">
        <f t="shared" si="108"/>
        <v/>
      </c>
      <c r="DB149" s="94" t="str">
        <f t="shared" si="109"/>
        <v/>
      </c>
      <c r="DC149" s="108" t="str">
        <f t="shared" si="110"/>
        <v/>
      </c>
      <c r="DD149" s="108" t="str">
        <f t="shared" si="111"/>
        <v/>
      </c>
      <c r="DE149" s="108" t="str">
        <f t="shared" si="112"/>
        <v/>
      </c>
      <c r="DF149" s="108" t="str">
        <f t="shared" si="113"/>
        <v/>
      </c>
      <c r="DG149" s="94" t="str">
        <f t="shared" si="114"/>
        <v/>
      </c>
      <c r="DH149" s="94" t="str">
        <f t="shared" si="115"/>
        <v/>
      </c>
      <c r="DI149" s="94" t="str">
        <f t="shared" si="116"/>
        <v/>
      </c>
      <c r="DJ149" s="94" t="str">
        <f t="shared" si="117"/>
        <v/>
      </c>
      <c r="DK149" s="94" t="str">
        <f t="shared" si="118"/>
        <v/>
      </c>
      <c r="DL149" s="93" t="str">
        <f t="shared" si="119"/>
        <v/>
      </c>
      <c r="DM149" s="109" t="str">
        <f t="shared" si="120"/>
        <v/>
      </c>
      <c r="DN149" s="107">
        <f t="shared" si="163"/>
        <v>0</v>
      </c>
      <c r="DO149" s="93">
        <f t="shared" si="162"/>
        <v>0</v>
      </c>
      <c r="DP149" s="94">
        <f t="shared" si="162"/>
        <v>0</v>
      </c>
      <c r="DQ149" s="94">
        <f t="shared" si="162"/>
        <v>0</v>
      </c>
      <c r="DR149" s="94">
        <f t="shared" si="162"/>
        <v>0</v>
      </c>
      <c r="DS149" s="94">
        <f t="shared" si="162"/>
        <v>0</v>
      </c>
      <c r="DT149" s="94">
        <f t="shared" si="162"/>
        <v>0</v>
      </c>
      <c r="DU149" s="108">
        <f t="shared" si="162"/>
        <v>0</v>
      </c>
      <c r="DV149" s="108">
        <f t="shared" si="162"/>
        <v>0</v>
      </c>
      <c r="DW149" s="108">
        <f t="shared" si="162"/>
        <v>0</v>
      </c>
      <c r="DX149" s="108">
        <f t="shared" si="162"/>
        <v>0</v>
      </c>
      <c r="DY149" s="94">
        <f t="shared" si="162"/>
        <v>0</v>
      </c>
      <c r="DZ149" s="94">
        <f t="shared" si="162"/>
        <v>0</v>
      </c>
      <c r="EA149" s="94">
        <f t="shared" si="162"/>
        <v>0</v>
      </c>
      <c r="EB149" s="94">
        <f t="shared" si="162"/>
        <v>2</v>
      </c>
      <c r="EC149" s="94">
        <f t="shared" si="162"/>
        <v>3</v>
      </c>
      <c r="ED149" s="93">
        <f t="shared" si="162"/>
        <v>5</v>
      </c>
      <c r="EE149" s="109">
        <f t="shared" si="162"/>
        <v>6</v>
      </c>
      <c r="EF149" s="209"/>
      <c r="EG149" s="210"/>
      <c r="EH149" s="209"/>
      <c r="EI149" s="209"/>
      <c r="EJ149" s="209"/>
      <c r="EK149" s="209"/>
      <c r="EL149" s="209"/>
      <c r="EM149" s="209"/>
      <c r="EN149" s="208"/>
      <c r="EO149" s="208"/>
    </row>
    <row r="150" spans="1:145" s="211" customFormat="1" ht="15.75" customHeight="1">
      <c r="A150" s="147" t="s">
        <v>125</v>
      </c>
      <c r="B150" s="194" t="str">
        <f t="shared" ref="B150:B157" si="165">$B$11</f>
        <v>M</v>
      </c>
      <c r="C150" s="325">
        <v>15</v>
      </c>
      <c r="D150" s="368">
        <v>0</v>
      </c>
      <c r="E150" s="368">
        <v>10</v>
      </c>
      <c r="F150" s="368">
        <v>5</v>
      </c>
      <c r="G150" s="368">
        <v>10</v>
      </c>
      <c r="H150" s="368">
        <v>0</v>
      </c>
      <c r="I150" s="368">
        <v>10</v>
      </c>
      <c r="J150" s="368">
        <v>3</v>
      </c>
      <c r="K150" s="368">
        <v>0</v>
      </c>
      <c r="L150" s="368">
        <v>10</v>
      </c>
      <c r="M150" s="368">
        <v>7</v>
      </c>
      <c r="N150" s="368">
        <v>0</v>
      </c>
      <c r="O150" s="368">
        <v>0</v>
      </c>
      <c r="P150" s="368">
        <v>0</v>
      </c>
      <c r="Q150" s="368">
        <v>0</v>
      </c>
      <c r="R150" s="368">
        <v>0</v>
      </c>
      <c r="S150" s="368"/>
      <c r="T150" s="369">
        <v>0</v>
      </c>
      <c r="U150" s="363"/>
      <c r="V150" s="364"/>
      <c r="W150" s="364"/>
      <c r="X150" s="364"/>
      <c r="Y150" s="364"/>
      <c r="Z150" s="364"/>
      <c r="AA150" s="364"/>
      <c r="AB150" s="364"/>
      <c r="AC150" s="364"/>
      <c r="AD150" s="364"/>
      <c r="AE150" s="364"/>
      <c r="AF150" s="364"/>
      <c r="AG150" s="364"/>
      <c r="AH150" s="364"/>
      <c r="AI150" s="230"/>
      <c r="AJ150" s="364"/>
      <c r="AK150" s="364"/>
      <c r="AL150" s="365"/>
      <c r="AM150" s="363"/>
      <c r="AN150" s="364"/>
      <c r="AO150" s="364"/>
      <c r="AP150" s="364"/>
      <c r="AQ150" s="364"/>
      <c r="AR150" s="364"/>
      <c r="AS150" s="364"/>
      <c r="AT150" s="364"/>
      <c r="AU150" s="364"/>
      <c r="AV150" s="364"/>
      <c r="AW150" s="364"/>
      <c r="AX150" s="364"/>
      <c r="AY150" s="364"/>
      <c r="AZ150" s="364"/>
      <c r="BA150" s="364"/>
      <c r="BB150" s="364"/>
      <c r="BC150" s="364"/>
      <c r="BD150" s="365"/>
      <c r="BE150" s="252">
        <v>3</v>
      </c>
      <c r="BF150" s="253">
        <v>2</v>
      </c>
      <c r="BG150" s="253">
        <v>0</v>
      </c>
      <c r="BH150" s="253">
        <v>5</v>
      </c>
      <c r="BI150" s="253">
        <v>20</v>
      </c>
      <c r="BJ150" s="253">
        <v>4</v>
      </c>
      <c r="BK150" s="253">
        <v>10</v>
      </c>
      <c r="BL150" s="253">
        <v>15</v>
      </c>
      <c r="BM150" s="253">
        <v>12</v>
      </c>
      <c r="BN150" s="253">
        <v>0</v>
      </c>
      <c r="BO150" s="253">
        <v>0</v>
      </c>
      <c r="BP150" s="253">
        <v>0</v>
      </c>
      <c r="BQ150" s="253">
        <v>0</v>
      </c>
      <c r="BR150" s="253">
        <v>0</v>
      </c>
      <c r="BS150" s="253"/>
      <c r="BT150" s="253">
        <v>0</v>
      </c>
      <c r="BU150" s="253">
        <v>0</v>
      </c>
      <c r="BV150" s="255">
        <v>0</v>
      </c>
      <c r="BW150" s="201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2"/>
      <c r="CJ150" s="202"/>
      <c r="CK150" s="202"/>
      <c r="CL150" s="202"/>
      <c r="CM150" s="202"/>
      <c r="CN150" s="203"/>
      <c r="CO150" s="204"/>
      <c r="CP150" s="252">
        <v>5</v>
      </c>
      <c r="CQ150" s="253">
        <v>0</v>
      </c>
      <c r="CR150" s="255">
        <v>15</v>
      </c>
      <c r="CS150" s="301" t="s">
        <v>113</v>
      </c>
      <c r="CT150" s="144">
        <f t="shared" si="20"/>
        <v>3.78125</v>
      </c>
      <c r="CU150" s="158">
        <f t="shared" si="21"/>
        <v>34</v>
      </c>
      <c r="CV150" s="107" t="str">
        <f t="shared" si="103"/>
        <v/>
      </c>
      <c r="CW150" s="93">
        <f t="shared" si="104"/>
        <v>0</v>
      </c>
      <c r="CX150" s="94">
        <f t="shared" si="105"/>
        <v>0</v>
      </c>
      <c r="CY150" s="94">
        <f t="shared" si="106"/>
        <v>0</v>
      </c>
      <c r="CZ150" s="94">
        <f t="shared" si="107"/>
        <v>0</v>
      </c>
      <c r="DA150" s="94">
        <f t="shared" si="108"/>
        <v>0</v>
      </c>
      <c r="DB150" s="94">
        <f t="shared" si="109"/>
        <v>0</v>
      </c>
      <c r="DC150" s="108">
        <f t="shared" si="110"/>
        <v>0</v>
      </c>
      <c r="DD150" s="108">
        <f t="shared" si="111"/>
        <v>0</v>
      </c>
      <c r="DE150" s="108">
        <f t="shared" si="112"/>
        <v>0</v>
      </c>
      <c r="DF150" s="108">
        <f t="shared" si="113"/>
        <v>3</v>
      </c>
      <c r="DG150" s="94">
        <f t="shared" si="114"/>
        <v>5</v>
      </c>
      <c r="DH150" s="94">
        <f t="shared" si="115"/>
        <v>7</v>
      </c>
      <c r="DI150" s="94">
        <f t="shared" si="116"/>
        <v>10</v>
      </c>
      <c r="DJ150" s="94">
        <f t="shared" si="117"/>
        <v>10</v>
      </c>
      <c r="DK150" s="94">
        <f t="shared" si="118"/>
        <v>10</v>
      </c>
      <c r="DL150" s="93">
        <f t="shared" si="119"/>
        <v>10</v>
      </c>
      <c r="DM150" s="109">
        <f t="shared" si="120"/>
        <v>15</v>
      </c>
      <c r="DN150" s="107" t="str">
        <f>IF(OR(-FLOOR(((18-COUNT($BE150:$BV150))/2),1)+DN$5&lt;1,-FLOOR(((18-COUNT($BE150:$BV150))/2),1)+DN$5&gt;COUNT($BE150:$BV150)),"",LARGE($BE150:$BV150,-FLOOR(((18-COUNT($BE150:$BV150))/2),1)+DN$5))</f>
        <v/>
      </c>
      <c r="DO150" s="93">
        <f t="shared" ref="DO150:EE157" si="166">IF(OR(-FLOOR(((18-COUNT($BE150:$BV150))/2),1)+DO$5&lt;1,-FLOOR(((18-COUNT($BE150:$BV150))/2),1)+DO$5&gt;COUNT($BE150:$BV150)),"",LARGE($BE150:$BV150,-FLOOR(((18-COUNT($BE150:$BV150))/2),1)+DO$5))</f>
        <v>0</v>
      </c>
      <c r="DP150" s="94">
        <f t="shared" si="166"/>
        <v>0</v>
      </c>
      <c r="DQ150" s="94">
        <f t="shared" si="166"/>
        <v>0</v>
      </c>
      <c r="DR150" s="94">
        <f t="shared" si="166"/>
        <v>0</v>
      </c>
      <c r="DS150" s="94">
        <f t="shared" si="166"/>
        <v>0</v>
      </c>
      <c r="DT150" s="94">
        <f t="shared" si="166"/>
        <v>0</v>
      </c>
      <c r="DU150" s="108">
        <f t="shared" si="166"/>
        <v>0</v>
      </c>
      <c r="DV150" s="108">
        <f t="shared" si="166"/>
        <v>0</v>
      </c>
      <c r="DW150" s="108">
        <f t="shared" si="166"/>
        <v>0</v>
      </c>
      <c r="DX150" s="108">
        <f t="shared" si="166"/>
        <v>2</v>
      </c>
      <c r="DY150" s="94">
        <f t="shared" si="166"/>
        <v>3</v>
      </c>
      <c r="DZ150" s="94">
        <f t="shared" si="166"/>
        <v>4</v>
      </c>
      <c r="EA150" s="94">
        <f t="shared" si="166"/>
        <v>5</v>
      </c>
      <c r="EB150" s="94">
        <f t="shared" si="166"/>
        <v>10</v>
      </c>
      <c r="EC150" s="94">
        <f t="shared" si="166"/>
        <v>12</v>
      </c>
      <c r="ED150" s="93">
        <f t="shared" si="166"/>
        <v>15</v>
      </c>
      <c r="EE150" s="109">
        <f t="shared" si="166"/>
        <v>20</v>
      </c>
      <c r="EF150" s="209"/>
      <c r="EG150" s="210"/>
      <c r="EH150" s="209"/>
      <c r="EI150" s="209"/>
      <c r="EJ150" s="209"/>
      <c r="EK150" s="209"/>
      <c r="EL150" s="209"/>
      <c r="EM150" s="209"/>
      <c r="EN150" s="208"/>
      <c r="EO150" s="208"/>
    </row>
    <row r="151" spans="1:145" s="211" customFormat="1" ht="15.75" customHeight="1">
      <c r="A151" s="159" t="s">
        <v>114</v>
      </c>
      <c r="B151" s="212" t="str">
        <f t="shared" si="165"/>
        <v>M</v>
      </c>
      <c r="C151" s="337">
        <v>10</v>
      </c>
      <c r="D151" s="127">
        <v>0</v>
      </c>
      <c r="E151" s="127">
        <v>6</v>
      </c>
      <c r="F151" s="127">
        <v>3</v>
      </c>
      <c r="G151" s="127">
        <v>4</v>
      </c>
      <c r="H151" s="127">
        <v>0</v>
      </c>
      <c r="I151" s="127">
        <v>5</v>
      </c>
      <c r="J151" s="127">
        <v>2</v>
      </c>
      <c r="K151" s="127">
        <v>0</v>
      </c>
      <c r="L151" s="127">
        <v>5</v>
      </c>
      <c r="M151" s="127">
        <v>4</v>
      </c>
      <c r="N151" s="127">
        <v>0</v>
      </c>
      <c r="O151" s="127">
        <v>0</v>
      </c>
      <c r="P151" s="127">
        <v>0</v>
      </c>
      <c r="Q151" s="127">
        <v>0</v>
      </c>
      <c r="R151" s="127">
        <v>0</v>
      </c>
      <c r="S151" s="127"/>
      <c r="T151" s="370">
        <v>0</v>
      </c>
      <c r="U151" s="228"/>
      <c r="V151" s="229"/>
      <c r="W151" s="229"/>
      <c r="X151" s="229"/>
      <c r="Y151" s="229"/>
      <c r="Z151" s="229"/>
      <c r="AA151" s="229"/>
      <c r="AB151" s="229"/>
      <c r="AC151" s="229"/>
      <c r="AD151" s="229"/>
      <c r="AE151" s="229"/>
      <c r="AF151" s="229"/>
      <c r="AG151" s="229"/>
      <c r="AH151" s="229"/>
      <c r="AI151" s="230"/>
      <c r="AJ151" s="229"/>
      <c r="AK151" s="229"/>
      <c r="AL151" s="231"/>
      <c r="AM151" s="228"/>
      <c r="AN151" s="229"/>
      <c r="AO151" s="229"/>
      <c r="AP151" s="229"/>
      <c r="AQ151" s="229"/>
      <c r="AR151" s="229"/>
      <c r="AS151" s="229"/>
      <c r="AT151" s="229"/>
      <c r="AU151" s="229"/>
      <c r="AV151" s="229"/>
      <c r="AW151" s="229"/>
      <c r="AX151" s="229"/>
      <c r="AY151" s="229"/>
      <c r="AZ151" s="229"/>
      <c r="BA151" s="229"/>
      <c r="BB151" s="229"/>
      <c r="BC151" s="229"/>
      <c r="BD151" s="231"/>
      <c r="BE151" s="232">
        <v>2</v>
      </c>
      <c r="BF151" s="233">
        <v>1</v>
      </c>
      <c r="BG151" s="233">
        <v>0</v>
      </c>
      <c r="BH151" s="233">
        <v>4</v>
      </c>
      <c r="BI151" s="233">
        <v>8</v>
      </c>
      <c r="BJ151" s="233">
        <v>2</v>
      </c>
      <c r="BK151" s="233">
        <v>6</v>
      </c>
      <c r="BL151" s="233">
        <v>10</v>
      </c>
      <c r="BM151" s="233">
        <v>6</v>
      </c>
      <c r="BN151" s="233">
        <v>0</v>
      </c>
      <c r="BO151" s="233">
        <v>0</v>
      </c>
      <c r="BP151" s="233">
        <v>0</v>
      </c>
      <c r="BQ151" s="233">
        <v>0</v>
      </c>
      <c r="BR151" s="233">
        <v>0</v>
      </c>
      <c r="BS151" s="233"/>
      <c r="BT151" s="233">
        <v>0</v>
      </c>
      <c r="BU151" s="233">
        <v>0</v>
      </c>
      <c r="BV151" s="234">
        <v>0</v>
      </c>
      <c r="BW151" s="223"/>
      <c r="BX151" s="224"/>
      <c r="BY151" s="224"/>
      <c r="BZ151" s="224"/>
      <c r="CA151" s="224"/>
      <c r="CB151" s="224"/>
      <c r="CC151" s="224"/>
      <c r="CD151" s="224"/>
      <c r="CE151" s="224"/>
      <c r="CF151" s="224"/>
      <c r="CG151" s="224"/>
      <c r="CH151" s="224"/>
      <c r="CI151" s="224"/>
      <c r="CJ151" s="224"/>
      <c r="CK151" s="224"/>
      <c r="CL151" s="224"/>
      <c r="CM151" s="224"/>
      <c r="CN151" s="225"/>
      <c r="CO151" s="105"/>
      <c r="CP151" s="266">
        <v>3</v>
      </c>
      <c r="CQ151" s="267">
        <v>0</v>
      </c>
      <c r="CR151" s="268">
        <v>6</v>
      </c>
      <c r="CS151" s="307">
        <f>IF(CP150=0,"",100*CP151/CP150)</f>
        <v>60</v>
      </c>
      <c r="CT151" s="144">
        <f t="shared" si="20"/>
        <v>2.125</v>
      </c>
      <c r="CU151" s="158">
        <f t="shared" si="21"/>
        <v>34</v>
      </c>
      <c r="CV151" s="107" t="str">
        <f t="shared" si="103"/>
        <v/>
      </c>
      <c r="CW151" s="93">
        <f t="shared" si="104"/>
        <v>0</v>
      </c>
      <c r="CX151" s="94">
        <f t="shared" si="105"/>
        <v>0</v>
      </c>
      <c r="CY151" s="94">
        <f t="shared" si="106"/>
        <v>0</v>
      </c>
      <c r="CZ151" s="94">
        <f t="shared" si="107"/>
        <v>0</v>
      </c>
      <c r="DA151" s="94">
        <f t="shared" si="108"/>
        <v>0</v>
      </c>
      <c r="DB151" s="94">
        <f t="shared" si="109"/>
        <v>0</v>
      </c>
      <c r="DC151" s="108">
        <f t="shared" si="110"/>
        <v>0</v>
      </c>
      <c r="DD151" s="108">
        <f t="shared" si="111"/>
        <v>0</v>
      </c>
      <c r="DE151" s="108">
        <f t="shared" si="112"/>
        <v>0</v>
      </c>
      <c r="DF151" s="108">
        <f t="shared" si="113"/>
        <v>2</v>
      </c>
      <c r="DG151" s="94">
        <f t="shared" si="114"/>
        <v>3</v>
      </c>
      <c r="DH151" s="94">
        <f t="shared" si="115"/>
        <v>4</v>
      </c>
      <c r="DI151" s="94">
        <f t="shared" si="116"/>
        <v>4</v>
      </c>
      <c r="DJ151" s="94">
        <f t="shared" si="117"/>
        <v>5</v>
      </c>
      <c r="DK151" s="94">
        <f t="shared" si="118"/>
        <v>5</v>
      </c>
      <c r="DL151" s="93">
        <f t="shared" si="119"/>
        <v>6</v>
      </c>
      <c r="DM151" s="109">
        <f t="shared" si="120"/>
        <v>10</v>
      </c>
      <c r="DN151" s="107" t="str">
        <f t="shared" ref="DN151:DN157" si="167">IF(OR(-FLOOR(((18-COUNT($BE151:$BV151))/2),1)+DN$5&lt;1,-FLOOR(((18-COUNT($BE151:$BV151))/2),1)+DN$5&gt;COUNT($BE151:$BV151)),"",LARGE($BE151:$BV151,-FLOOR(((18-COUNT($BE151:$BV151))/2),1)+DN$5))</f>
        <v/>
      </c>
      <c r="DO151" s="93">
        <f t="shared" si="166"/>
        <v>0</v>
      </c>
      <c r="DP151" s="94">
        <f t="shared" si="166"/>
        <v>0</v>
      </c>
      <c r="DQ151" s="94">
        <f t="shared" si="166"/>
        <v>0</v>
      </c>
      <c r="DR151" s="94">
        <f t="shared" si="166"/>
        <v>0</v>
      </c>
      <c r="DS151" s="94">
        <f t="shared" si="166"/>
        <v>0</v>
      </c>
      <c r="DT151" s="94">
        <f t="shared" si="166"/>
        <v>0</v>
      </c>
      <c r="DU151" s="108">
        <f t="shared" si="166"/>
        <v>0</v>
      </c>
      <c r="DV151" s="108">
        <f t="shared" si="166"/>
        <v>0</v>
      </c>
      <c r="DW151" s="108">
        <f t="shared" si="166"/>
        <v>0</v>
      </c>
      <c r="DX151" s="108">
        <f t="shared" si="166"/>
        <v>1</v>
      </c>
      <c r="DY151" s="94">
        <f t="shared" si="166"/>
        <v>2</v>
      </c>
      <c r="DZ151" s="94">
        <f t="shared" si="166"/>
        <v>2</v>
      </c>
      <c r="EA151" s="94">
        <f t="shared" si="166"/>
        <v>4</v>
      </c>
      <c r="EB151" s="94">
        <f t="shared" si="166"/>
        <v>6</v>
      </c>
      <c r="EC151" s="94">
        <f t="shared" si="166"/>
        <v>6</v>
      </c>
      <c r="ED151" s="93">
        <f t="shared" si="166"/>
        <v>8</v>
      </c>
      <c r="EE151" s="109">
        <f t="shared" si="166"/>
        <v>10</v>
      </c>
      <c r="EF151" s="209"/>
      <c r="EG151" s="210"/>
      <c r="EH151" s="209"/>
      <c r="EI151" s="209"/>
      <c r="EJ151" s="209"/>
      <c r="EK151" s="209"/>
      <c r="EL151" s="209"/>
      <c r="EM151" s="209"/>
      <c r="EN151" s="208"/>
      <c r="EO151" s="208"/>
    </row>
    <row r="152" spans="1:145" s="211" customFormat="1" ht="15.75" customHeight="1">
      <c r="A152" s="159" t="s">
        <v>115</v>
      </c>
      <c r="B152" s="212" t="str">
        <f t="shared" si="165"/>
        <v>M</v>
      </c>
      <c r="C152" s="349"/>
      <c r="D152" s="350"/>
      <c r="E152" s="350"/>
      <c r="F152" s="350"/>
      <c r="G152" s="350"/>
      <c r="H152" s="350"/>
      <c r="I152" s="350"/>
      <c r="J152" s="350"/>
      <c r="K152" s="350"/>
      <c r="L152" s="350"/>
      <c r="M152" s="350"/>
      <c r="N152" s="350"/>
      <c r="O152" s="350"/>
      <c r="P152" s="350"/>
      <c r="Q152" s="350"/>
      <c r="R152" s="350"/>
      <c r="S152" s="350"/>
      <c r="T152" s="351"/>
      <c r="U152" s="223"/>
      <c r="V152" s="224"/>
      <c r="W152" s="224"/>
      <c r="X152" s="224"/>
      <c r="Y152" s="224"/>
      <c r="Z152" s="224"/>
      <c r="AA152" s="224"/>
      <c r="AB152" s="224"/>
      <c r="AC152" s="224"/>
      <c r="AD152" s="224"/>
      <c r="AE152" s="224"/>
      <c r="AF152" s="224"/>
      <c r="AG152" s="224"/>
      <c r="AH152" s="224"/>
      <c r="AI152" s="367"/>
      <c r="AJ152" s="224"/>
      <c r="AK152" s="224"/>
      <c r="AL152" s="225"/>
      <c r="AM152" s="223"/>
      <c r="AN152" s="224"/>
      <c r="AO152" s="224"/>
      <c r="AP152" s="224"/>
      <c r="AQ152" s="224"/>
      <c r="AR152" s="224"/>
      <c r="AS152" s="224"/>
      <c r="AT152" s="224"/>
      <c r="AU152" s="224"/>
      <c r="AV152" s="224"/>
      <c r="AW152" s="224"/>
      <c r="AX152" s="224"/>
      <c r="AY152" s="224"/>
      <c r="AZ152" s="224"/>
      <c r="BA152" s="224"/>
      <c r="BB152" s="224"/>
      <c r="BC152" s="224"/>
      <c r="BD152" s="225"/>
      <c r="BE152" s="232">
        <v>1</v>
      </c>
      <c r="BF152" s="233">
        <v>1</v>
      </c>
      <c r="BG152" s="233">
        <v>0</v>
      </c>
      <c r="BH152" s="233">
        <v>4</v>
      </c>
      <c r="BI152" s="233">
        <v>8</v>
      </c>
      <c r="BJ152" s="233">
        <v>2</v>
      </c>
      <c r="BK152" s="233">
        <v>1</v>
      </c>
      <c r="BL152" s="233">
        <v>10</v>
      </c>
      <c r="BM152" s="233">
        <v>6</v>
      </c>
      <c r="BN152" s="233">
        <v>0</v>
      </c>
      <c r="BO152" s="233">
        <v>0</v>
      </c>
      <c r="BP152" s="233">
        <v>0</v>
      </c>
      <c r="BQ152" s="233">
        <v>0</v>
      </c>
      <c r="BR152" s="233">
        <v>0</v>
      </c>
      <c r="BS152" s="233"/>
      <c r="BT152" s="233">
        <v>0</v>
      </c>
      <c r="BU152" s="233">
        <v>0</v>
      </c>
      <c r="BV152" s="234">
        <v>0</v>
      </c>
      <c r="BW152" s="223"/>
      <c r="BX152" s="224"/>
      <c r="BY152" s="224"/>
      <c r="BZ152" s="224"/>
      <c r="CA152" s="224"/>
      <c r="CB152" s="224"/>
      <c r="CC152" s="224"/>
      <c r="CD152" s="224"/>
      <c r="CE152" s="224"/>
      <c r="CF152" s="224"/>
      <c r="CG152" s="224"/>
      <c r="CH152" s="224"/>
      <c r="CI152" s="224"/>
      <c r="CJ152" s="224"/>
      <c r="CK152" s="224"/>
      <c r="CL152" s="224"/>
      <c r="CM152" s="224"/>
      <c r="CN152" s="225"/>
      <c r="CO152" s="105"/>
      <c r="CP152" s="266">
        <v>3</v>
      </c>
      <c r="CQ152" s="267">
        <v>0</v>
      </c>
      <c r="CR152" s="268">
        <v>7</v>
      </c>
      <c r="CS152" s="311">
        <f>IF(CP150=0,"",100*CP152/CP150)</f>
        <v>60</v>
      </c>
      <c r="CT152" s="144">
        <f t="shared" si="20"/>
        <v>1.5333333333333334</v>
      </c>
      <c r="CU152" s="158">
        <f t="shared" si="21"/>
        <v>17</v>
      </c>
      <c r="CV152" s="107" t="str">
        <f t="shared" si="103"/>
        <v/>
      </c>
      <c r="CW152" s="93" t="str">
        <f t="shared" si="104"/>
        <v/>
      </c>
      <c r="CX152" s="94" t="str">
        <f t="shared" si="105"/>
        <v/>
      </c>
      <c r="CY152" s="94" t="str">
        <f t="shared" si="106"/>
        <v/>
      </c>
      <c r="CZ152" s="94" t="str">
        <f t="shared" si="107"/>
        <v/>
      </c>
      <c r="DA152" s="94" t="str">
        <f t="shared" si="108"/>
        <v/>
      </c>
      <c r="DB152" s="94" t="str">
        <f t="shared" si="109"/>
        <v/>
      </c>
      <c r="DC152" s="108" t="str">
        <f t="shared" si="110"/>
        <v/>
      </c>
      <c r="DD152" s="108" t="str">
        <f t="shared" si="111"/>
        <v/>
      </c>
      <c r="DE152" s="108" t="str">
        <f t="shared" si="112"/>
        <v/>
      </c>
      <c r="DF152" s="108" t="str">
        <f t="shared" si="113"/>
        <v/>
      </c>
      <c r="DG152" s="94" t="str">
        <f t="shared" si="114"/>
        <v/>
      </c>
      <c r="DH152" s="94" t="str">
        <f t="shared" si="115"/>
        <v/>
      </c>
      <c r="DI152" s="94" t="str">
        <f t="shared" si="116"/>
        <v/>
      </c>
      <c r="DJ152" s="94" t="str">
        <f t="shared" si="117"/>
        <v/>
      </c>
      <c r="DK152" s="94" t="str">
        <f t="shared" si="118"/>
        <v/>
      </c>
      <c r="DL152" s="93" t="str">
        <f t="shared" si="119"/>
        <v/>
      </c>
      <c r="DM152" s="109" t="str">
        <f t="shared" si="120"/>
        <v/>
      </c>
      <c r="DN152" s="107" t="str">
        <f t="shared" si="167"/>
        <v/>
      </c>
      <c r="DO152" s="93">
        <f t="shared" si="166"/>
        <v>0</v>
      </c>
      <c r="DP152" s="94">
        <f t="shared" si="166"/>
        <v>0</v>
      </c>
      <c r="DQ152" s="94">
        <f t="shared" si="166"/>
        <v>0</v>
      </c>
      <c r="DR152" s="94">
        <f t="shared" si="166"/>
        <v>0</v>
      </c>
      <c r="DS152" s="94">
        <f t="shared" si="166"/>
        <v>0</v>
      </c>
      <c r="DT152" s="94">
        <f t="shared" si="166"/>
        <v>0</v>
      </c>
      <c r="DU152" s="108">
        <f t="shared" si="166"/>
        <v>0</v>
      </c>
      <c r="DV152" s="108">
        <f t="shared" si="166"/>
        <v>0</v>
      </c>
      <c r="DW152" s="108">
        <f t="shared" si="166"/>
        <v>0</v>
      </c>
      <c r="DX152" s="108">
        <f t="shared" si="166"/>
        <v>1</v>
      </c>
      <c r="DY152" s="94">
        <f t="shared" si="166"/>
        <v>1</v>
      </c>
      <c r="DZ152" s="94">
        <f t="shared" si="166"/>
        <v>1</v>
      </c>
      <c r="EA152" s="94">
        <f t="shared" si="166"/>
        <v>2</v>
      </c>
      <c r="EB152" s="94">
        <f t="shared" si="166"/>
        <v>4</v>
      </c>
      <c r="EC152" s="94">
        <f t="shared" si="166"/>
        <v>6</v>
      </c>
      <c r="ED152" s="93">
        <f t="shared" si="166"/>
        <v>8</v>
      </c>
      <c r="EE152" s="109">
        <f t="shared" si="166"/>
        <v>10</v>
      </c>
      <c r="EF152" s="209"/>
      <c r="EG152" s="210"/>
      <c r="EH152" s="209"/>
      <c r="EI152" s="209"/>
      <c r="EJ152" s="209"/>
      <c r="EK152" s="209"/>
      <c r="EL152" s="209"/>
      <c r="EM152" s="209"/>
      <c r="EN152" s="208"/>
      <c r="EO152" s="208"/>
    </row>
    <row r="153" spans="1:145" s="211" customFormat="1" ht="15.75" customHeight="1">
      <c r="A153" s="159" t="s">
        <v>116</v>
      </c>
      <c r="B153" s="212" t="str">
        <f t="shared" si="165"/>
        <v>M</v>
      </c>
      <c r="C153" s="353"/>
      <c r="D153" s="354"/>
      <c r="E153" s="354"/>
      <c r="F153" s="354"/>
      <c r="G153" s="354"/>
      <c r="H153" s="354"/>
      <c r="I153" s="354"/>
      <c r="J153" s="354"/>
      <c r="K153" s="354"/>
      <c r="L153" s="354"/>
      <c r="M153" s="354"/>
      <c r="N153" s="354"/>
      <c r="O153" s="354"/>
      <c r="P153" s="354"/>
      <c r="Q153" s="354"/>
      <c r="R153" s="354"/>
      <c r="S153" s="354"/>
      <c r="T153" s="355"/>
      <c r="U153" s="223"/>
      <c r="V153" s="224"/>
      <c r="W153" s="224"/>
      <c r="X153" s="224"/>
      <c r="Y153" s="224"/>
      <c r="Z153" s="224"/>
      <c r="AA153" s="224"/>
      <c r="AB153" s="224"/>
      <c r="AC153" s="224"/>
      <c r="AD153" s="224"/>
      <c r="AE153" s="224"/>
      <c r="AF153" s="224"/>
      <c r="AG153" s="224"/>
      <c r="AH153" s="224"/>
      <c r="AI153" s="367"/>
      <c r="AJ153" s="224"/>
      <c r="AK153" s="224"/>
      <c r="AL153" s="225"/>
      <c r="AM153" s="228"/>
      <c r="AN153" s="229"/>
      <c r="AO153" s="229"/>
      <c r="AP153" s="229"/>
      <c r="AQ153" s="229"/>
      <c r="AR153" s="229"/>
      <c r="AS153" s="229"/>
      <c r="AT153" s="229"/>
      <c r="AU153" s="229"/>
      <c r="AV153" s="229"/>
      <c r="AW153" s="229"/>
      <c r="AX153" s="229"/>
      <c r="AY153" s="229"/>
      <c r="AZ153" s="229"/>
      <c r="BA153" s="229"/>
      <c r="BB153" s="229"/>
      <c r="BC153" s="229"/>
      <c r="BD153" s="231"/>
      <c r="BE153" s="232">
        <v>0</v>
      </c>
      <c r="BF153" s="233">
        <v>0</v>
      </c>
      <c r="BG153" s="233">
        <v>0</v>
      </c>
      <c r="BH153" s="233">
        <v>1</v>
      </c>
      <c r="BI153" s="233">
        <v>5</v>
      </c>
      <c r="BJ153" s="233">
        <v>0</v>
      </c>
      <c r="BK153" s="233">
        <v>1</v>
      </c>
      <c r="BL153" s="233">
        <v>2</v>
      </c>
      <c r="BM153" s="233">
        <v>5</v>
      </c>
      <c r="BN153" s="233">
        <v>0</v>
      </c>
      <c r="BO153" s="233">
        <v>0</v>
      </c>
      <c r="BP153" s="233">
        <v>0</v>
      </c>
      <c r="BQ153" s="233">
        <v>0</v>
      </c>
      <c r="BR153" s="233">
        <v>0</v>
      </c>
      <c r="BS153" s="233"/>
      <c r="BT153" s="233">
        <v>0</v>
      </c>
      <c r="BU153" s="233">
        <v>0</v>
      </c>
      <c r="BV153" s="234">
        <v>0</v>
      </c>
      <c r="BW153" s="223"/>
      <c r="BX153" s="224"/>
      <c r="BY153" s="224"/>
      <c r="BZ153" s="224"/>
      <c r="CA153" s="224"/>
      <c r="CB153" s="224"/>
      <c r="CC153" s="224"/>
      <c r="CD153" s="224"/>
      <c r="CE153" s="224"/>
      <c r="CF153" s="224"/>
      <c r="CG153" s="224"/>
      <c r="CH153" s="224"/>
      <c r="CI153" s="224"/>
      <c r="CJ153" s="224"/>
      <c r="CK153" s="224"/>
      <c r="CL153" s="224"/>
      <c r="CM153" s="224"/>
      <c r="CN153" s="225"/>
      <c r="CO153" s="105"/>
      <c r="CP153" s="266">
        <v>0.5</v>
      </c>
      <c r="CQ153" s="267">
        <v>0</v>
      </c>
      <c r="CR153" s="268">
        <v>2</v>
      </c>
      <c r="CS153" s="316">
        <f>IF(CP150=0,"",100*CP153/CP150)</f>
        <v>10</v>
      </c>
      <c r="CT153" s="144">
        <f t="shared" si="20"/>
        <v>0.6</v>
      </c>
      <c r="CU153" s="158">
        <f t="shared" si="21"/>
        <v>17</v>
      </c>
      <c r="CV153" s="107" t="str">
        <f t="shared" si="103"/>
        <v/>
      </c>
      <c r="CW153" s="93" t="str">
        <f t="shared" si="104"/>
        <v/>
      </c>
      <c r="CX153" s="94" t="str">
        <f t="shared" si="105"/>
        <v/>
      </c>
      <c r="CY153" s="94" t="str">
        <f t="shared" si="106"/>
        <v/>
      </c>
      <c r="CZ153" s="94" t="str">
        <f t="shared" si="107"/>
        <v/>
      </c>
      <c r="DA153" s="94" t="str">
        <f t="shared" si="108"/>
        <v/>
      </c>
      <c r="DB153" s="94" t="str">
        <f t="shared" si="109"/>
        <v/>
      </c>
      <c r="DC153" s="108" t="str">
        <f t="shared" si="110"/>
        <v/>
      </c>
      <c r="DD153" s="108" t="str">
        <f t="shared" si="111"/>
        <v/>
      </c>
      <c r="DE153" s="108" t="str">
        <f t="shared" si="112"/>
        <v/>
      </c>
      <c r="DF153" s="108" t="str">
        <f t="shared" si="113"/>
        <v/>
      </c>
      <c r="DG153" s="94" t="str">
        <f t="shared" si="114"/>
        <v/>
      </c>
      <c r="DH153" s="94" t="str">
        <f t="shared" si="115"/>
        <v/>
      </c>
      <c r="DI153" s="94" t="str">
        <f t="shared" si="116"/>
        <v/>
      </c>
      <c r="DJ153" s="94" t="str">
        <f t="shared" si="117"/>
        <v/>
      </c>
      <c r="DK153" s="94" t="str">
        <f t="shared" si="118"/>
        <v/>
      </c>
      <c r="DL153" s="93" t="str">
        <f t="shared" si="119"/>
        <v/>
      </c>
      <c r="DM153" s="109" t="str">
        <f t="shared" si="120"/>
        <v/>
      </c>
      <c r="DN153" s="107" t="str">
        <f t="shared" si="167"/>
        <v/>
      </c>
      <c r="DO153" s="93">
        <f t="shared" si="166"/>
        <v>0</v>
      </c>
      <c r="DP153" s="94">
        <f t="shared" si="166"/>
        <v>0</v>
      </c>
      <c r="DQ153" s="94">
        <f t="shared" si="166"/>
        <v>0</v>
      </c>
      <c r="DR153" s="94">
        <f t="shared" si="166"/>
        <v>0</v>
      </c>
      <c r="DS153" s="94">
        <f t="shared" si="166"/>
        <v>0</v>
      </c>
      <c r="DT153" s="94">
        <f t="shared" si="166"/>
        <v>0</v>
      </c>
      <c r="DU153" s="108">
        <f t="shared" si="166"/>
        <v>0</v>
      </c>
      <c r="DV153" s="108">
        <f t="shared" si="166"/>
        <v>0</v>
      </c>
      <c r="DW153" s="108">
        <f t="shared" si="166"/>
        <v>0</v>
      </c>
      <c r="DX153" s="108">
        <f t="shared" si="166"/>
        <v>0</v>
      </c>
      <c r="DY153" s="94">
        <f t="shared" si="166"/>
        <v>0</v>
      </c>
      <c r="DZ153" s="94">
        <f t="shared" si="166"/>
        <v>0</v>
      </c>
      <c r="EA153" s="94">
        <f t="shared" si="166"/>
        <v>1</v>
      </c>
      <c r="EB153" s="94">
        <f t="shared" si="166"/>
        <v>1</v>
      </c>
      <c r="EC153" s="94">
        <f t="shared" si="166"/>
        <v>2</v>
      </c>
      <c r="ED153" s="93">
        <f t="shared" si="166"/>
        <v>5</v>
      </c>
      <c r="EE153" s="109">
        <f t="shared" si="166"/>
        <v>5</v>
      </c>
      <c r="EF153" s="209"/>
      <c r="EG153" s="210"/>
      <c r="EH153" s="209"/>
      <c r="EI153" s="209"/>
      <c r="EJ153" s="209"/>
      <c r="EK153" s="209"/>
      <c r="EL153" s="209"/>
      <c r="EM153" s="209"/>
      <c r="EN153" s="208"/>
      <c r="EO153" s="208"/>
    </row>
    <row r="154" spans="1:145" s="211" customFormat="1" ht="15.75" customHeight="1">
      <c r="A154" s="159" t="s">
        <v>117</v>
      </c>
      <c r="B154" s="212" t="str">
        <f t="shared" si="165"/>
        <v>M</v>
      </c>
      <c r="C154" s="353"/>
      <c r="D154" s="354"/>
      <c r="E154" s="354"/>
      <c r="F154" s="354"/>
      <c r="G154" s="354"/>
      <c r="H154" s="354"/>
      <c r="I154" s="354"/>
      <c r="J154" s="354"/>
      <c r="K154" s="354"/>
      <c r="L154" s="354"/>
      <c r="M154" s="354"/>
      <c r="N154" s="354"/>
      <c r="O154" s="354"/>
      <c r="P154" s="354"/>
      <c r="Q154" s="354"/>
      <c r="R154" s="354"/>
      <c r="S154" s="354"/>
      <c r="T154" s="355"/>
      <c r="U154" s="223"/>
      <c r="V154" s="224"/>
      <c r="W154" s="224"/>
      <c r="X154" s="224"/>
      <c r="Y154" s="224"/>
      <c r="Z154" s="224"/>
      <c r="AA154" s="224"/>
      <c r="AB154" s="224"/>
      <c r="AC154" s="224"/>
      <c r="AD154" s="224"/>
      <c r="AE154" s="224"/>
      <c r="AF154" s="224"/>
      <c r="AG154" s="224"/>
      <c r="AH154" s="224"/>
      <c r="AI154" s="367"/>
      <c r="AJ154" s="224"/>
      <c r="AK154" s="224"/>
      <c r="AL154" s="225"/>
      <c r="AM154" s="228"/>
      <c r="AN154" s="229"/>
      <c r="AO154" s="229"/>
      <c r="AP154" s="229"/>
      <c r="AQ154" s="229"/>
      <c r="AR154" s="229"/>
      <c r="AS154" s="229"/>
      <c r="AT154" s="229"/>
      <c r="AU154" s="229"/>
      <c r="AV154" s="229"/>
      <c r="AW154" s="229"/>
      <c r="AX154" s="229"/>
      <c r="AY154" s="229"/>
      <c r="AZ154" s="229"/>
      <c r="BA154" s="229"/>
      <c r="BB154" s="229"/>
      <c r="BC154" s="229"/>
      <c r="BD154" s="231"/>
      <c r="BE154" s="232">
        <v>1</v>
      </c>
      <c r="BF154" s="233">
        <v>1</v>
      </c>
      <c r="BG154" s="233">
        <v>0</v>
      </c>
      <c r="BH154" s="233">
        <v>1</v>
      </c>
      <c r="BI154" s="233">
        <v>1</v>
      </c>
      <c r="BJ154" s="233">
        <v>1</v>
      </c>
      <c r="BK154" s="233">
        <v>1</v>
      </c>
      <c r="BL154" s="233">
        <v>4</v>
      </c>
      <c r="BM154" s="233">
        <v>3</v>
      </c>
      <c r="BN154" s="233">
        <v>0</v>
      </c>
      <c r="BO154" s="233">
        <v>0</v>
      </c>
      <c r="BP154" s="233">
        <v>0</v>
      </c>
      <c r="BQ154" s="233">
        <v>0</v>
      </c>
      <c r="BR154" s="233">
        <v>0</v>
      </c>
      <c r="BS154" s="233"/>
      <c r="BT154" s="233">
        <v>0</v>
      </c>
      <c r="BU154" s="233">
        <v>0</v>
      </c>
      <c r="BV154" s="234">
        <v>0</v>
      </c>
      <c r="BW154" s="223"/>
      <c r="BX154" s="224"/>
      <c r="BY154" s="224"/>
      <c r="BZ154" s="224"/>
      <c r="CA154" s="224"/>
      <c r="CB154" s="224"/>
      <c r="CC154" s="224"/>
      <c r="CD154" s="224"/>
      <c r="CE154" s="224"/>
      <c r="CF154" s="224"/>
      <c r="CG154" s="224"/>
      <c r="CH154" s="224"/>
      <c r="CI154" s="224"/>
      <c r="CJ154" s="224"/>
      <c r="CK154" s="224"/>
      <c r="CL154" s="224"/>
      <c r="CM154" s="224"/>
      <c r="CN154" s="225"/>
      <c r="CO154" s="105"/>
      <c r="CP154" s="266">
        <v>1</v>
      </c>
      <c r="CQ154" s="267">
        <v>0</v>
      </c>
      <c r="CR154" s="268">
        <v>3</v>
      </c>
      <c r="CS154" s="316">
        <f>IF(CP150=0,"",100*CP154/CP150)</f>
        <v>20</v>
      </c>
      <c r="CT154" s="144">
        <f t="shared" si="20"/>
        <v>0.6</v>
      </c>
      <c r="CU154" s="158">
        <f t="shared" si="21"/>
        <v>17</v>
      </c>
      <c r="CV154" s="107" t="str">
        <f t="shared" si="103"/>
        <v/>
      </c>
      <c r="CW154" s="93" t="str">
        <f t="shared" si="104"/>
        <v/>
      </c>
      <c r="CX154" s="94" t="str">
        <f t="shared" si="105"/>
        <v/>
      </c>
      <c r="CY154" s="94" t="str">
        <f t="shared" si="106"/>
        <v/>
      </c>
      <c r="CZ154" s="94" t="str">
        <f t="shared" si="107"/>
        <v/>
      </c>
      <c r="DA154" s="94" t="str">
        <f t="shared" si="108"/>
        <v/>
      </c>
      <c r="DB154" s="94" t="str">
        <f t="shared" si="109"/>
        <v/>
      </c>
      <c r="DC154" s="108" t="str">
        <f t="shared" si="110"/>
        <v/>
      </c>
      <c r="DD154" s="108" t="str">
        <f t="shared" si="111"/>
        <v/>
      </c>
      <c r="DE154" s="108" t="str">
        <f t="shared" si="112"/>
        <v/>
      </c>
      <c r="DF154" s="108" t="str">
        <f t="shared" si="113"/>
        <v/>
      </c>
      <c r="DG154" s="94" t="str">
        <f t="shared" si="114"/>
        <v/>
      </c>
      <c r="DH154" s="94" t="str">
        <f t="shared" si="115"/>
        <v/>
      </c>
      <c r="DI154" s="94" t="str">
        <f t="shared" si="116"/>
        <v/>
      </c>
      <c r="DJ154" s="94" t="str">
        <f t="shared" si="117"/>
        <v/>
      </c>
      <c r="DK154" s="94" t="str">
        <f t="shared" si="118"/>
        <v/>
      </c>
      <c r="DL154" s="93" t="str">
        <f t="shared" si="119"/>
        <v/>
      </c>
      <c r="DM154" s="109" t="str">
        <f t="shared" si="120"/>
        <v/>
      </c>
      <c r="DN154" s="107" t="str">
        <f t="shared" si="167"/>
        <v/>
      </c>
      <c r="DO154" s="93">
        <f t="shared" si="166"/>
        <v>0</v>
      </c>
      <c r="DP154" s="94">
        <f t="shared" si="166"/>
        <v>0</v>
      </c>
      <c r="DQ154" s="94">
        <f t="shared" si="166"/>
        <v>0</v>
      </c>
      <c r="DR154" s="94">
        <f t="shared" si="166"/>
        <v>0</v>
      </c>
      <c r="DS154" s="94">
        <f t="shared" si="166"/>
        <v>0</v>
      </c>
      <c r="DT154" s="94">
        <f t="shared" si="166"/>
        <v>0</v>
      </c>
      <c r="DU154" s="108">
        <f t="shared" si="166"/>
        <v>0</v>
      </c>
      <c r="DV154" s="108">
        <f t="shared" si="166"/>
        <v>0</v>
      </c>
      <c r="DW154" s="108">
        <f t="shared" si="166"/>
        <v>0</v>
      </c>
      <c r="DX154" s="108">
        <f t="shared" si="166"/>
        <v>1</v>
      </c>
      <c r="DY154" s="94">
        <f t="shared" si="166"/>
        <v>1</v>
      </c>
      <c r="DZ154" s="94">
        <f t="shared" si="166"/>
        <v>1</v>
      </c>
      <c r="EA154" s="94">
        <f t="shared" si="166"/>
        <v>1</v>
      </c>
      <c r="EB154" s="94">
        <f t="shared" si="166"/>
        <v>1</v>
      </c>
      <c r="EC154" s="94">
        <f t="shared" si="166"/>
        <v>1</v>
      </c>
      <c r="ED154" s="93">
        <f t="shared" si="166"/>
        <v>3</v>
      </c>
      <c r="EE154" s="109">
        <f t="shared" si="166"/>
        <v>4</v>
      </c>
      <c r="EF154" s="209"/>
      <c r="EG154" s="210"/>
      <c r="EH154" s="209"/>
      <c r="EI154" s="209"/>
      <c r="EJ154" s="209"/>
      <c r="EK154" s="209"/>
      <c r="EL154" s="209"/>
      <c r="EM154" s="209"/>
      <c r="EN154" s="208"/>
      <c r="EO154" s="208"/>
    </row>
    <row r="155" spans="1:145" s="211" customFormat="1" ht="15.75" customHeight="1">
      <c r="A155" s="159" t="s">
        <v>118</v>
      </c>
      <c r="B155" s="212" t="str">
        <f t="shared" si="165"/>
        <v>M</v>
      </c>
      <c r="C155" s="353"/>
      <c r="D155" s="354"/>
      <c r="E155" s="354"/>
      <c r="F155" s="354"/>
      <c r="G155" s="354"/>
      <c r="H155" s="354"/>
      <c r="I155" s="354"/>
      <c r="J155" s="354"/>
      <c r="K155" s="354"/>
      <c r="L155" s="354"/>
      <c r="M155" s="354"/>
      <c r="N155" s="354"/>
      <c r="O155" s="354"/>
      <c r="P155" s="354"/>
      <c r="Q155" s="354"/>
      <c r="R155" s="354"/>
      <c r="S155" s="354"/>
      <c r="T155" s="355"/>
      <c r="U155" s="223"/>
      <c r="V155" s="224"/>
      <c r="W155" s="224"/>
      <c r="X155" s="224"/>
      <c r="Y155" s="224"/>
      <c r="Z155" s="224"/>
      <c r="AA155" s="224"/>
      <c r="AB155" s="224"/>
      <c r="AC155" s="224"/>
      <c r="AD155" s="224"/>
      <c r="AE155" s="224"/>
      <c r="AF155" s="224"/>
      <c r="AG155" s="224"/>
      <c r="AH155" s="224"/>
      <c r="AI155" s="367"/>
      <c r="AJ155" s="224"/>
      <c r="AK155" s="224"/>
      <c r="AL155" s="225"/>
      <c r="AM155" s="228"/>
      <c r="AN155" s="229"/>
      <c r="AO155" s="229"/>
      <c r="AP155" s="229"/>
      <c r="AQ155" s="229"/>
      <c r="AR155" s="229"/>
      <c r="AS155" s="229"/>
      <c r="AT155" s="229"/>
      <c r="AU155" s="229"/>
      <c r="AV155" s="229"/>
      <c r="AW155" s="229"/>
      <c r="AX155" s="229"/>
      <c r="AY155" s="229"/>
      <c r="AZ155" s="229"/>
      <c r="BA155" s="229"/>
      <c r="BB155" s="229"/>
      <c r="BC155" s="229"/>
      <c r="BD155" s="231"/>
      <c r="BE155" s="232">
        <v>2</v>
      </c>
      <c r="BF155" s="233">
        <v>0</v>
      </c>
      <c r="BG155" s="233">
        <v>0</v>
      </c>
      <c r="BH155" s="233">
        <v>0</v>
      </c>
      <c r="BI155" s="233">
        <v>2</v>
      </c>
      <c r="BJ155" s="233">
        <v>1</v>
      </c>
      <c r="BK155" s="233">
        <v>5</v>
      </c>
      <c r="BL155" s="233">
        <v>3</v>
      </c>
      <c r="BM155" s="233">
        <v>4</v>
      </c>
      <c r="BN155" s="233">
        <v>0</v>
      </c>
      <c r="BO155" s="233">
        <v>0</v>
      </c>
      <c r="BP155" s="233">
        <v>0</v>
      </c>
      <c r="BQ155" s="233">
        <v>0</v>
      </c>
      <c r="BR155" s="233">
        <v>0</v>
      </c>
      <c r="BS155" s="233"/>
      <c r="BT155" s="233">
        <v>0</v>
      </c>
      <c r="BU155" s="233">
        <v>0</v>
      </c>
      <c r="BV155" s="234">
        <v>0</v>
      </c>
      <c r="BW155" s="223"/>
      <c r="BX155" s="224"/>
      <c r="BY155" s="224"/>
      <c r="BZ155" s="224"/>
      <c r="CA155" s="224"/>
      <c r="CB155" s="224"/>
      <c r="CC155" s="224"/>
      <c r="CD155" s="224"/>
      <c r="CE155" s="224"/>
      <c r="CF155" s="224"/>
      <c r="CG155" s="224"/>
      <c r="CH155" s="224"/>
      <c r="CI155" s="224"/>
      <c r="CJ155" s="224"/>
      <c r="CK155" s="224"/>
      <c r="CL155" s="224"/>
      <c r="CM155" s="224"/>
      <c r="CN155" s="225"/>
      <c r="CO155" s="105"/>
      <c r="CP155" s="266">
        <v>1</v>
      </c>
      <c r="CQ155" s="267">
        <v>0</v>
      </c>
      <c r="CR155" s="268">
        <v>1</v>
      </c>
      <c r="CS155" s="316">
        <f>IF(CP150=0,"",100*CP155/CP150)</f>
        <v>20</v>
      </c>
      <c r="CT155" s="144">
        <f t="shared" si="20"/>
        <v>0.8</v>
      </c>
      <c r="CU155" s="158">
        <f t="shared" si="21"/>
        <v>17</v>
      </c>
      <c r="CV155" s="107" t="str">
        <f t="shared" si="103"/>
        <v/>
      </c>
      <c r="CW155" s="93" t="str">
        <f t="shared" si="104"/>
        <v/>
      </c>
      <c r="CX155" s="94" t="str">
        <f t="shared" si="105"/>
        <v/>
      </c>
      <c r="CY155" s="94" t="str">
        <f t="shared" si="106"/>
        <v/>
      </c>
      <c r="CZ155" s="94" t="str">
        <f t="shared" si="107"/>
        <v/>
      </c>
      <c r="DA155" s="94" t="str">
        <f t="shared" si="108"/>
        <v/>
      </c>
      <c r="DB155" s="94" t="str">
        <f t="shared" si="109"/>
        <v/>
      </c>
      <c r="DC155" s="108" t="str">
        <f t="shared" si="110"/>
        <v/>
      </c>
      <c r="DD155" s="108" t="str">
        <f t="shared" si="111"/>
        <v/>
      </c>
      <c r="DE155" s="108" t="str">
        <f t="shared" si="112"/>
        <v/>
      </c>
      <c r="DF155" s="108" t="str">
        <f t="shared" si="113"/>
        <v/>
      </c>
      <c r="DG155" s="94" t="str">
        <f t="shared" si="114"/>
        <v/>
      </c>
      <c r="DH155" s="94" t="str">
        <f t="shared" si="115"/>
        <v/>
      </c>
      <c r="DI155" s="94" t="str">
        <f t="shared" si="116"/>
        <v/>
      </c>
      <c r="DJ155" s="94" t="str">
        <f t="shared" si="117"/>
        <v/>
      </c>
      <c r="DK155" s="94" t="str">
        <f t="shared" si="118"/>
        <v/>
      </c>
      <c r="DL155" s="93" t="str">
        <f t="shared" si="119"/>
        <v/>
      </c>
      <c r="DM155" s="109" t="str">
        <f t="shared" si="120"/>
        <v/>
      </c>
      <c r="DN155" s="107" t="str">
        <f t="shared" si="167"/>
        <v/>
      </c>
      <c r="DO155" s="93">
        <f t="shared" si="166"/>
        <v>0</v>
      </c>
      <c r="DP155" s="94">
        <f t="shared" si="166"/>
        <v>0</v>
      </c>
      <c r="DQ155" s="94">
        <f t="shared" si="166"/>
        <v>0</v>
      </c>
      <c r="DR155" s="94">
        <f t="shared" si="166"/>
        <v>0</v>
      </c>
      <c r="DS155" s="94">
        <f t="shared" si="166"/>
        <v>0</v>
      </c>
      <c r="DT155" s="94">
        <f t="shared" si="166"/>
        <v>0</v>
      </c>
      <c r="DU155" s="108">
        <f t="shared" si="166"/>
        <v>0</v>
      </c>
      <c r="DV155" s="108">
        <f t="shared" si="166"/>
        <v>0</v>
      </c>
      <c r="DW155" s="108">
        <f t="shared" si="166"/>
        <v>0</v>
      </c>
      <c r="DX155" s="108">
        <f t="shared" si="166"/>
        <v>0</v>
      </c>
      <c r="DY155" s="94">
        <f t="shared" si="166"/>
        <v>0</v>
      </c>
      <c r="DZ155" s="94">
        <f t="shared" si="166"/>
        <v>1</v>
      </c>
      <c r="EA155" s="94">
        <f t="shared" si="166"/>
        <v>2</v>
      </c>
      <c r="EB155" s="94">
        <f t="shared" si="166"/>
        <v>2</v>
      </c>
      <c r="EC155" s="94">
        <f t="shared" si="166"/>
        <v>3</v>
      </c>
      <c r="ED155" s="93">
        <f t="shared" si="166"/>
        <v>4</v>
      </c>
      <c r="EE155" s="109">
        <f t="shared" si="166"/>
        <v>5</v>
      </c>
      <c r="EF155" s="209"/>
      <c r="EG155" s="210"/>
      <c r="EH155" s="209"/>
      <c r="EI155" s="209"/>
      <c r="EJ155" s="209"/>
      <c r="EK155" s="209"/>
      <c r="EL155" s="209"/>
      <c r="EM155" s="209"/>
      <c r="EN155" s="208"/>
      <c r="EO155" s="208"/>
    </row>
    <row r="156" spans="1:145" s="211" customFormat="1" ht="15.75" customHeight="1">
      <c r="A156" s="159" t="s">
        <v>119</v>
      </c>
      <c r="B156" s="212" t="str">
        <f t="shared" si="165"/>
        <v>M</v>
      </c>
      <c r="C156" s="353"/>
      <c r="D156" s="354"/>
      <c r="E156" s="354"/>
      <c r="F156" s="354"/>
      <c r="G156" s="354"/>
      <c r="H156" s="354"/>
      <c r="I156" s="354"/>
      <c r="J156" s="354"/>
      <c r="K156" s="354"/>
      <c r="L156" s="354"/>
      <c r="M156" s="354"/>
      <c r="N156" s="354"/>
      <c r="O156" s="354"/>
      <c r="P156" s="354"/>
      <c r="Q156" s="354"/>
      <c r="R156" s="354"/>
      <c r="S156" s="354"/>
      <c r="T156" s="355"/>
      <c r="U156" s="223"/>
      <c r="V156" s="224"/>
      <c r="W156" s="224"/>
      <c r="X156" s="224"/>
      <c r="Y156" s="224"/>
      <c r="Z156" s="224"/>
      <c r="AA156" s="224"/>
      <c r="AB156" s="224"/>
      <c r="AC156" s="224"/>
      <c r="AD156" s="224"/>
      <c r="AE156" s="224"/>
      <c r="AF156" s="224"/>
      <c r="AG156" s="224"/>
      <c r="AH156" s="224"/>
      <c r="AI156" s="367"/>
      <c r="AJ156" s="224"/>
      <c r="AK156" s="224"/>
      <c r="AL156" s="225"/>
      <c r="AM156" s="228"/>
      <c r="AN156" s="229"/>
      <c r="AO156" s="229"/>
      <c r="AP156" s="229"/>
      <c r="AQ156" s="229"/>
      <c r="AR156" s="229"/>
      <c r="AS156" s="229"/>
      <c r="AT156" s="229"/>
      <c r="AU156" s="229"/>
      <c r="AV156" s="229"/>
      <c r="AW156" s="229"/>
      <c r="AX156" s="229"/>
      <c r="AY156" s="229"/>
      <c r="AZ156" s="229"/>
      <c r="BA156" s="229"/>
      <c r="BB156" s="229"/>
      <c r="BC156" s="229"/>
      <c r="BD156" s="231"/>
      <c r="BE156" s="232">
        <v>0</v>
      </c>
      <c r="BF156" s="233">
        <v>0</v>
      </c>
      <c r="BG156" s="233">
        <v>0</v>
      </c>
      <c r="BH156" s="233">
        <v>0</v>
      </c>
      <c r="BI156" s="233">
        <v>0</v>
      </c>
      <c r="BJ156" s="233">
        <v>0</v>
      </c>
      <c r="BK156" s="233">
        <v>0</v>
      </c>
      <c r="BL156" s="233">
        <v>0</v>
      </c>
      <c r="BM156" s="233">
        <v>0</v>
      </c>
      <c r="BN156" s="233">
        <v>0</v>
      </c>
      <c r="BO156" s="233">
        <v>0</v>
      </c>
      <c r="BP156" s="233">
        <v>0</v>
      </c>
      <c r="BQ156" s="233">
        <v>0</v>
      </c>
      <c r="BR156" s="233">
        <v>0</v>
      </c>
      <c r="BS156" s="233"/>
      <c r="BT156" s="233">
        <v>0</v>
      </c>
      <c r="BU156" s="233">
        <v>0</v>
      </c>
      <c r="BV156" s="234">
        <v>0</v>
      </c>
      <c r="BW156" s="223"/>
      <c r="BX156" s="224"/>
      <c r="BY156" s="224"/>
      <c r="BZ156" s="224"/>
      <c r="CA156" s="224"/>
      <c r="CB156" s="224"/>
      <c r="CC156" s="224"/>
      <c r="CD156" s="224"/>
      <c r="CE156" s="224"/>
      <c r="CF156" s="224"/>
      <c r="CG156" s="224"/>
      <c r="CH156" s="224"/>
      <c r="CI156" s="224"/>
      <c r="CJ156" s="224"/>
      <c r="CK156" s="224"/>
      <c r="CL156" s="224"/>
      <c r="CM156" s="224"/>
      <c r="CN156" s="225"/>
      <c r="CO156" s="105"/>
      <c r="CP156" s="266">
        <v>0</v>
      </c>
      <c r="CQ156" s="267">
        <v>0</v>
      </c>
      <c r="CR156" s="268">
        <v>0</v>
      </c>
      <c r="CS156" s="316">
        <f>IF(CP150=0,"",100*CP156/CP150)</f>
        <v>0</v>
      </c>
      <c r="CT156" s="144">
        <f t="shared" si="20"/>
        <v>0</v>
      </c>
      <c r="CU156" s="158">
        <f t="shared" si="21"/>
        <v>17</v>
      </c>
      <c r="CV156" s="107" t="str">
        <f t="shared" si="103"/>
        <v/>
      </c>
      <c r="CW156" s="93" t="str">
        <f t="shared" si="104"/>
        <v/>
      </c>
      <c r="CX156" s="94" t="str">
        <f t="shared" si="105"/>
        <v/>
      </c>
      <c r="CY156" s="94" t="str">
        <f t="shared" si="106"/>
        <v/>
      </c>
      <c r="CZ156" s="94" t="str">
        <f t="shared" si="107"/>
        <v/>
      </c>
      <c r="DA156" s="94" t="str">
        <f t="shared" si="108"/>
        <v/>
      </c>
      <c r="DB156" s="94" t="str">
        <f t="shared" si="109"/>
        <v/>
      </c>
      <c r="DC156" s="108" t="str">
        <f t="shared" si="110"/>
        <v/>
      </c>
      <c r="DD156" s="108" t="str">
        <f t="shared" si="111"/>
        <v/>
      </c>
      <c r="DE156" s="108" t="str">
        <f t="shared" si="112"/>
        <v/>
      </c>
      <c r="DF156" s="108" t="str">
        <f t="shared" si="113"/>
        <v/>
      </c>
      <c r="DG156" s="94" t="str">
        <f t="shared" si="114"/>
        <v/>
      </c>
      <c r="DH156" s="94" t="str">
        <f t="shared" si="115"/>
        <v/>
      </c>
      <c r="DI156" s="94" t="str">
        <f t="shared" si="116"/>
        <v/>
      </c>
      <c r="DJ156" s="94" t="str">
        <f t="shared" si="117"/>
        <v/>
      </c>
      <c r="DK156" s="94" t="str">
        <f t="shared" si="118"/>
        <v/>
      </c>
      <c r="DL156" s="93" t="str">
        <f t="shared" si="119"/>
        <v/>
      </c>
      <c r="DM156" s="109" t="str">
        <f t="shared" si="120"/>
        <v/>
      </c>
      <c r="DN156" s="107" t="str">
        <f t="shared" si="167"/>
        <v/>
      </c>
      <c r="DO156" s="93">
        <f t="shared" si="166"/>
        <v>0</v>
      </c>
      <c r="DP156" s="94">
        <f t="shared" si="166"/>
        <v>0</v>
      </c>
      <c r="DQ156" s="94">
        <f t="shared" si="166"/>
        <v>0</v>
      </c>
      <c r="DR156" s="94">
        <f t="shared" si="166"/>
        <v>0</v>
      </c>
      <c r="DS156" s="94">
        <f t="shared" si="166"/>
        <v>0</v>
      </c>
      <c r="DT156" s="94">
        <f t="shared" si="166"/>
        <v>0</v>
      </c>
      <c r="DU156" s="108">
        <f t="shared" si="166"/>
        <v>0</v>
      </c>
      <c r="DV156" s="108">
        <f t="shared" si="166"/>
        <v>0</v>
      </c>
      <c r="DW156" s="108">
        <f t="shared" si="166"/>
        <v>0</v>
      </c>
      <c r="DX156" s="108">
        <f t="shared" si="166"/>
        <v>0</v>
      </c>
      <c r="DY156" s="94">
        <f t="shared" si="166"/>
        <v>0</v>
      </c>
      <c r="DZ156" s="94">
        <f t="shared" si="166"/>
        <v>0</v>
      </c>
      <c r="EA156" s="94">
        <f t="shared" si="166"/>
        <v>0</v>
      </c>
      <c r="EB156" s="94">
        <f t="shared" si="166"/>
        <v>0</v>
      </c>
      <c r="EC156" s="94">
        <f t="shared" si="166"/>
        <v>0</v>
      </c>
      <c r="ED156" s="93">
        <f t="shared" si="166"/>
        <v>0</v>
      </c>
      <c r="EE156" s="109">
        <f t="shared" si="166"/>
        <v>0</v>
      </c>
      <c r="EF156" s="209"/>
      <c r="EG156" s="210"/>
      <c r="EH156" s="209"/>
      <c r="EI156" s="209"/>
      <c r="EJ156" s="209"/>
      <c r="EK156" s="209"/>
      <c r="EL156" s="209"/>
      <c r="EM156" s="209"/>
      <c r="EN156" s="208"/>
      <c r="EO156" s="208"/>
    </row>
    <row r="157" spans="1:145" s="211" customFormat="1" ht="15.75" customHeight="1">
      <c r="A157" s="115" t="s">
        <v>120</v>
      </c>
      <c r="B157" s="212" t="str">
        <f t="shared" si="165"/>
        <v>M</v>
      </c>
      <c r="C157" s="356"/>
      <c r="D157" s="357"/>
      <c r="E157" s="357"/>
      <c r="F157" s="357"/>
      <c r="G157" s="357"/>
      <c r="H157" s="357"/>
      <c r="I157" s="357"/>
      <c r="J157" s="357"/>
      <c r="K157" s="357"/>
      <c r="L157" s="357"/>
      <c r="M157" s="357"/>
      <c r="N157" s="357"/>
      <c r="O157" s="357"/>
      <c r="P157" s="357"/>
      <c r="Q157" s="357"/>
      <c r="R157" s="357"/>
      <c r="S157" s="357"/>
      <c r="T157" s="358"/>
      <c r="U157" s="239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1"/>
      <c r="AJ157" s="240"/>
      <c r="AK157" s="240"/>
      <c r="AL157" s="242"/>
      <c r="AM157" s="239"/>
      <c r="AN157" s="240"/>
      <c r="AO157" s="240"/>
      <c r="AP157" s="240"/>
      <c r="AQ157" s="240"/>
      <c r="AR157" s="240"/>
      <c r="AS157" s="240"/>
      <c r="AT157" s="240"/>
      <c r="AU157" s="240"/>
      <c r="AV157" s="240"/>
      <c r="AW157" s="240"/>
      <c r="AX157" s="240"/>
      <c r="AY157" s="240"/>
      <c r="AZ157" s="240"/>
      <c r="BA157" s="240"/>
      <c r="BB157" s="240"/>
      <c r="BC157" s="240"/>
      <c r="BD157" s="242"/>
      <c r="BE157" s="340">
        <f t="shared" ref="BE157:BP157" si="168">IF(BE150="","",SUM(BE150,BE152,-BE153,-BE154,-BE155,BE156))</f>
        <v>1</v>
      </c>
      <c r="BF157" s="341">
        <f t="shared" si="168"/>
        <v>2</v>
      </c>
      <c r="BG157" s="341">
        <f t="shared" si="168"/>
        <v>0</v>
      </c>
      <c r="BH157" s="341">
        <f t="shared" si="168"/>
        <v>7</v>
      </c>
      <c r="BI157" s="341">
        <f t="shared" si="168"/>
        <v>20</v>
      </c>
      <c r="BJ157" s="341">
        <f t="shared" si="168"/>
        <v>4</v>
      </c>
      <c r="BK157" s="341">
        <f t="shared" si="168"/>
        <v>4</v>
      </c>
      <c r="BL157" s="341">
        <f t="shared" si="168"/>
        <v>16</v>
      </c>
      <c r="BM157" s="341">
        <f t="shared" si="168"/>
        <v>6</v>
      </c>
      <c r="BN157" s="341">
        <f t="shared" si="168"/>
        <v>0</v>
      </c>
      <c r="BO157" s="341">
        <f t="shared" si="168"/>
        <v>0</v>
      </c>
      <c r="BP157" s="341">
        <f t="shared" si="168"/>
        <v>0</v>
      </c>
      <c r="BQ157" s="341">
        <v>0</v>
      </c>
      <c r="BR157" s="341">
        <f>IF(BR150="","",SUM(BR150,BR152,-BR153,-BR154,-BR155,BR156))</f>
        <v>0</v>
      </c>
      <c r="BS157" s="341" t="str">
        <f>IF(BS150="","",SUM(BS150,BS152,-BS153,-BS154,-BS155,BS156))</f>
        <v/>
      </c>
      <c r="BT157" s="341">
        <f>IF(BT150="","",SUM(BT150,BT152,-BT153,-BT154,-BT155,BT156))</f>
        <v>0</v>
      </c>
      <c r="BU157" s="341">
        <f>IF(BU150="","",SUM(BU150,BU152,-BU153,-BU154,-BU155,BU156))</f>
        <v>0</v>
      </c>
      <c r="BV157" s="341">
        <f>IF(BV150="","",SUM(BV150,BV152,-BV153,-BV154,-BV155,BV156))</f>
        <v>0</v>
      </c>
      <c r="BW157" s="239"/>
      <c r="BX157" s="240"/>
      <c r="BY157" s="240"/>
      <c r="BZ157" s="240"/>
      <c r="CA157" s="240"/>
      <c r="CB157" s="240"/>
      <c r="CC157" s="240"/>
      <c r="CD157" s="240"/>
      <c r="CE157" s="240"/>
      <c r="CF157" s="240"/>
      <c r="CG157" s="240"/>
      <c r="CH157" s="240"/>
      <c r="CI157" s="240"/>
      <c r="CJ157" s="240"/>
      <c r="CK157" s="240"/>
      <c r="CL157" s="240"/>
      <c r="CM157" s="240"/>
      <c r="CN157" s="242"/>
      <c r="CO157" s="249"/>
      <c r="CP157" s="322">
        <f>IF(CP150="","",CP150+SUM(CP152,CP156)-SUM(CP153:CP155))</f>
        <v>5.5</v>
      </c>
      <c r="CQ157" s="247">
        <v>0</v>
      </c>
      <c r="CR157" s="248">
        <v>16</v>
      </c>
      <c r="CS157" s="323">
        <f>IF(CP150=0,"",100*CP157/CP150)</f>
        <v>110</v>
      </c>
      <c r="CT157" s="144">
        <f t="shared" si="20"/>
        <v>2.6666666666666665</v>
      </c>
      <c r="CU157" s="158">
        <f t="shared" si="21"/>
        <v>17</v>
      </c>
      <c r="CV157" s="107" t="str">
        <f t="shared" si="103"/>
        <v/>
      </c>
      <c r="CW157" s="93" t="str">
        <f t="shared" si="104"/>
        <v/>
      </c>
      <c r="CX157" s="94" t="str">
        <f t="shared" si="105"/>
        <v/>
      </c>
      <c r="CY157" s="94" t="str">
        <f t="shared" si="106"/>
        <v/>
      </c>
      <c r="CZ157" s="94" t="str">
        <f t="shared" si="107"/>
        <v/>
      </c>
      <c r="DA157" s="94" t="str">
        <f t="shared" si="108"/>
        <v/>
      </c>
      <c r="DB157" s="94" t="str">
        <f t="shared" si="109"/>
        <v/>
      </c>
      <c r="DC157" s="108" t="str">
        <f t="shared" si="110"/>
        <v/>
      </c>
      <c r="DD157" s="108" t="str">
        <f t="shared" si="111"/>
        <v/>
      </c>
      <c r="DE157" s="108" t="str">
        <f t="shared" si="112"/>
        <v/>
      </c>
      <c r="DF157" s="108" t="str">
        <f t="shared" si="113"/>
        <v/>
      </c>
      <c r="DG157" s="94" t="str">
        <f t="shared" si="114"/>
        <v/>
      </c>
      <c r="DH157" s="94" t="str">
        <f t="shared" si="115"/>
        <v/>
      </c>
      <c r="DI157" s="94" t="str">
        <f t="shared" si="116"/>
        <v/>
      </c>
      <c r="DJ157" s="94" t="str">
        <f t="shared" si="117"/>
        <v/>
      </c>
      <c r="DK157" s="94" t="str">
        <f t="shared" si="118"/>
        <v/>
      </c>
      <c r="DL157" s="93" t="str">
        <f t="shared" si="119"/>
        <v/>
      </c>
      <c r="DM157" s="109" t="str">
        <f t="shared" si="120"/>
        <v/>
      </c>
      <c r="DN157" s="107" t="str">
        <f t="shared" si="167"/>
        <v/>
      </c>
      <c r="DO157" s="93">
        <f t="shared" si="166"/>
        <v>0</v>
      </c>
      <c r="DP157" s="94">
        <f t="shared" si="166"/>
        <v>0</v>
      </c>
      <c r="DQ157" s="94">
        <f t="shared" si="166"/>
        <v>0</v>
      </c>
      <c r="DR157" s="94">
        <f t="shared" si="166"/>
        <v>0</v>
      </c>
      <c r="DS157" s="94">
        <f t="shared" si="166"/>
        <v>0</v>
      </c>
      <c r="DT157" s="94">
        <f t="shared" si="166"/>
        <v>0</v>
      </c>
      <c r="DU157" s="108">
        <f t="shared" si="166"/>
        <v>0</v>
      </c>
      <c r="DV157" s="108">
        <f t="shared" si="166"/>
        <v>0</v>
      </c>
      <c r="DW157" s="108">
        <f t="shared" si="166"/>
        <v>0</v>
      </c>
      <c r="DX157" s="108">
        <f t="shared" si="166"/>
        <v>1</v>
      </c>
      <c r="DY157" s="94">
        <f t="shared" si="166"/>
        <v>2</v>
      </c>
      <c r="DZ157" s="94">
        <f t="shared" si="166"/>
        <v>4</v>
      </c>
      <c r="EA157" s="94">
        <f t="shared" si="166"/>
        <v>4</v>
      </c>
      <c r="EB157" s="94">
        <f t="shared" si="166"/>
        <v>6</v>
      </c>
      <c r="EC157" s="94">
        <f t="shared" si="166"/>
        <v>7</v>
      </c>
      <c r="ED157" s="93">
        <f t="shared" si="166"/>
        <v>16</v>
      </c>
      <c r="EE157" s="109">
        <f t="shared" si="166"/>
        <v>20</v>
      </c>
      <c r="EF157" s="209"/>
      <c r="EG157" s="210"/>
      <c r="EH157" s="209"/>
      <c r="EI157" s="209"/>
      <c r="EJ157" s="209"/>
      <c r="EK157" s="209"/>
      <c r="EL157" s="209"/>
      <c r="EM157" s="209"/>
      <c r="EN157" s="208"/>
      <c r="EO157" s="208"/>
    </row>
    <row r="158" spans="1:145" s="211" customFormat="1" ht="15.75" customHeight="1">
      <c r="A158" s="147" t="s">
        <v>125</v>
      </c>
      <c r="B158" s="194" t="str">
        <f t="shared" ref="B158:B165" si="169">$B$12</f>
        <v>BO</v>
      </c>
      <c r="C158" s="325">
        <v>30</v>
      </c>
      <c r="D158" s="368">
        <v>0</v>
      </c>
      <c r="E158" s="368">
        <v>15</v>
      </c>
      <c r="F158" s="368">
        <v>10</v>
      </c>
      <c r="G158" s="368">
        <v>20</v>
      </c>
      <c r="H158" s="368">
        <v>0</v>
      </c>
      <c r="I158" s="368">
        <v>10</v>
      </c>
      <c r="J158" s="368">
        <v>6</v>
      </c>
      <c r="K158" s="368">
        <v>0</v>
      </c>
      <c r="L158" s="368">
        <v>25</v>
      </c>
      <c r="M158" s="368">
        <v>5</v>
      </c>
      <c r="N158" s="368">
        <v>0</v>
      </c>
      <c r="O158" s="368">
        <v>0</v>
      </c>
      <c r="P158" s="368">
        <v>0</v>
      </c>
      <c r="Q158" s="368">
        <v>0</v>
      </c>
      <c r="R158" s="368">
        <v>0</v>
      </c>
      <c r="S158" s="368"/>
      <c r="T158" s="369">
        <v>20</v>
      </c>
      <c r="U158" s="363"/>
      <c r="V158" s="364"/>
      <c r="W158" s="364"/>
      <c r="X158" s="364"/>
      <c r="Y158" s="364"/>
      <c r="Z158" s="364"/>
      <c r="AA158" s="364"/>
      <c r="AB158" s="364"/>
      <c r="AC158" s="364"/>
      <c r="AD158" s="364"/>
      <c r="AE158" s="364"/>
      <c r="AF158" s="364"/>
      <c r="AG158" s="364"/>
      <c r="AH158" s="364"/>
      <c r="AI158" s="230"/>
      <c r="AJ158" s="364"/>
      <c r="AK158" s="364"/>
      <c r="AL158" s="365"/>
      <c r="AM158" s="363"/>
      <c r="AN158" s="364"/>
      <c r="AO158" s="364"/>
      <c r="AP158" s="364"/>
      <c r="AQ158" s="364"/>
      <c r="AR158" s="364"/>
      <c r="AS158" s="364"/>
      <c r="AT158" s="364"/>
      <c r="AU158" s="364"/>
      <c r="AV158" s="364"/>
      <c r="AW158" s="364"/>
      <c r="AX158" s="364"/>
      <c r="AY158" s="364"/>
      <c r="AZ158" s="364"/>
      <c r="BA158" s="364"/>
      <c r="BB158" s="364"/>
      <c r="BC158" s="364"/>
      <c r="BD158" s="365"/>
      <c r="BE158" s="363"/>
      <c r="BF158" s="364"/>
      <c r="BG158" s="364"/>
      <c r="BH158" s="364"/>
      <c r="BI158" s="364"/>
      <c r="BJ158" s="364"/>
      <c r="BK158" s="364"/>
      <c r="BL158" s="364"/>
      <c r="BM158" s="364"/>
      <c r="BN158" s="364"/>
      <c r="BO158" s="364"/>
      <c r="BP158" s="364"/>
      <c r="BQ158" s="364"/>
      <c r="BR158" s="364"/>
      <c r="BS158" s="364"/>
      <c r="BT158" s="364"/>
      <c r="BU158" s="364"/>
      <c r="BV158" s="365"/>
      <c r="BW158" s="252">
        <v>12</v>
      </c>
      <c r="BX158" s="253">
        <v>13</v>
      </c>
      <c r="BY158" s="253">
        <v>15</v>
      </c>
      <c r="BZ158" s="253">
        <v>10</v>
      </c>
      <c r="CA158" s="253">
        <v>8</v>
      </c>
      <c r="CB158" s="253">
        <v>0</v>
      </c>
      <c r="CC158" s="253">
        <v>4</v>
      </c>
      <c r="CD158" s="253">
        <v>17</v>
      </c>
      <c r="CE158" s="253">
        <v>0</v>
      </c>
      <c r="CF158" s="253">
        <v>7</v>
      </c>
      <c r="CG158" s="253">
        <v>9</v>
      </c>
      <c r="CH158" s="253">
        <v>0</v>
      </c>
      <c r="CI158" s="253"/>
      <c r="CJ158" s="253">
        <v>0</v>
      </c>
      <c r="CK158" s="253"/>
      <c r="CL158" s="253"/>
      <c r="CM158" s="253">
        <v>0</v>
      </c>
      <c r="CN158" s="255"/>
      <c r="CO158" s="204"/>
      <c r="CP158" s="252">
        <v>10</v>
      </c>
      <c r="CQ158" s="253">
        <v>0</v>
      </c>
      <c r="CR158" s="255">
        <v>15</v>
      </c>
      <c r="CS158" s="301" t="s">
        <v>113</v>
      </c>
      <c r="CT158" s="144">
        <f t="shared" si="20"/>
        <v>7.1034482758620694</v>
      </c>
      <c r="CU158" s="158">
        <f t="shared" si="21"/>
        <v>31</v>
      </c>
      <c r="CV158" s="107" t="str">
        <f t="shared" si="103"/>
        <v/>
      </c>
      <c r="CW158" s="93">
        <f t="shared" si="104"/>
        <v>0</v>
      </c>
      <c r="CX158" s="94">
        <f t="shared" si="105"/>
        <v>0</v>
      </c>
      <c r="CY158" s="94">
        <f t="shared" si="106"/>
        <v>0</v>
      </c>
      <c r="CZ158" s="94">
        <f t="shared" si="107"/>
        <v>0</v>
      </c>
      <c r="DA158" s="94">
        <f t="shared" si="108"/>
        <v>0</v>
      </c>
      <c r="DB158" s="94">
        <f t="shared" si="109"/>
        <v>0</v>
      </c>
      <c r="DC158" s="108">
        <f t="shared" si="110"/>
        <v>0</v>
      </c>
      <c r="DD158" s="108">
        <f t="shared" si="111"/>
        <v>0</v>
      </c>
      <c r="DE158" s="108">
        <f t="shared" si="112"/>
        <v>5</v>
      </c>
      <c r="DF158" s="108">
        <f t="shared" si="113"/>
        <v>6</v>
      </c>
      <c r="DG158" s="94">
        <f t="shared" si="114"/>
        <v>10</v>
      </c>
      <c r="DH158" s="94">
        <f t="shared" si="115"/>
        <v>10</v>
      </c>
      <c r="DI158" s="94">
        <f t="shared" si="116"/>
        <v>15</v>
      </c>
      <c r="DJ158" s="94">
        <f t="shared" si="117"/>
        <v>20</v>
      </c>
      <c r="DK158" s="94">
        <f t="shared" si="118"/>
        <v>20</v>
      </c>
      <c r="DL158" s="93">
        <f t="shared" si="119"/>
        <v>25</v>
      </c>
      <c r="DM158" s="109">
        <f t="shared" si="120"/>
        <v>30</v>
      </c>
      <c r="DN158" s="107" t="str">
        <f>IF(OR(-FLOOR(((18-COUNT($BW158:$CN158))/2),1)+DN$5&lt;1,-FLOOR(((18-COUNT($BW158:$CN158))/2),1)+DN$5&gt;COUNT($BW158:$CN158)),"",LARGE($BW158:$CN158,-FLOOR(((18-COUNT($BW158:$CN158))/2),1)+DN$5))</f>
        <v/>
      </c>
      <c r="DO158" s="93" t="str">
        <f t="shared" ref="DO158:EE165" si="170">IF(OR(-FLOOR(((18-COUNT($BW158:$CN158))/2),1)+DO$5&lt;1,-FLOOR(((18-COUNT($BW158:$CN158))/2),1)+DO$5&gt;COUNT($BW158:$CN158)),"",LARGE($BW158:$CN158,-FLOOR(((18-COUNT($BW158:$CN158))/2),1)+DO$5))</f>
        <v/>
      </c>
      <c r="DP158" s="94">
        <f t="shared" si="170"/>
        <v>0</v>
      </c>
      <c r="DQ158" s="94">
        <f t="shared" si="170"/>
        <v>0</v>
      </c>
      <c r="DR158" s="94">
        <f t="shared" si="170"/>
        <v>0</v>
      </c>
      <c r="DS158" s="94">
        <f t="shared" si="170"/>
        <v>0</v>
      </c>
      <c r="DT158" s="94">
        <f t="shared" si="170"/>
        <v>0</v>
      </c>
      <c r="DU158" s="108">
        <f t="shared" si="170"/>
        <v>4</v>
      </c>
      <c r="DV158" s="108">
        <f t="shared" si="170"/>
        <v>7</v>
      </c>
      <c r="DW158" s="108">
        <f t="shared" si="170"/>
        <v>8</v>
      </c>
      <c r="DX158" s="108">
        <f t="shared" si="170"/>
        <v>9</v>
      </c>
      <c r="DY158" s="94">
        <f t="shared" si="170"/>
        <v>10</v>
      </c>
      <c r="DZ158" s="94">
        <f t="shared" si="170"/>
        <v>12</v>
      </c>
      <c r="EA158" s="94">
        <f t="shared" si="170"/>
        <v>13</v>
      </c>
      <c r="EB158" s="94">
        <f t="shared" si="170"/>
        <v>15</v>
      </c>
      <c r="EC158" s="94">
        <f t="shared" si="170"/>
        <v>17</v>
      </c>
      <c r="ED158" s="93" t="str">
        <f t="shared" si="170"/>
        <v/>
      </c>
      <c r="EE158" s="109" t="str">
        <f t="shared" si="170"/>
        <v/>
      </c>
      <c r="EF158" s="209"/>
      <c r="EG158" s="210"/>
      <c r="EH158" s="209"/>
      <c r="EI158" s="209"/>
      <c r="EJ158" s="209"/>
      <c r="EK158" s="209"/>
      <c r="EL158" s="209"/>
      <c r="EM158" s="209"/>
      <c r="EN158" s="208"/>
      <c r="EO158" s="208"/>
    </row>
    <row r="159" spans="1:145" s="211" customFormat="1" ht="15.75" customHeight="1">
      <c r="A159" s="159" t="s">
        <v>114</v>
      </c>
      <c r="B159" s="212" t="str">
        <f t="shared" si="169"/>
        <v>BO</v>
      </c>
      <c r="C159" s="337">
        <v>15</v>
      </c>
      <c r="D159" s="127">
        <v>0</v>
      </c>
      <c r="E159" s="127">
        <v>8</v>
      </c>
      <c r="F159" s="127">
        <v>6</v>
      </c>
      <c r="G159" s="127">
        <v>14</v>
      </c>
      <c r="H159" s="127">
        <v>0</v>
      </c>
      <c r="I159" s="127">
        <v>6</v>
      </c>
      <c r="J159" s="127">
        <v>4</v>
      </c>
      <c r="K159" s="127">
        <v>0</v>
      </c>
      <c r="L159" s="127">
        <v>16</v>
      </c>
      <c r="M159" s="127">
        <v>3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/>
      <c r="T159" s="370">
        <v>15</v>
      </c>
      <c r="U159" s="228"/>
      <c r="V159" s="229"/>
      <c r="W159" s="229"/>
      <c r="X159" s="229"/>
      <c r="Y159" s="229"/>
      <c r="Z159" s="229"/>
      <c r="AA159" s="229"/>
      <c r="AB159" s="229"/>
      <c r="AC159" s="229"/>
      <c r="AD159" s="229"/>
      <c r="AE159" s="229"/>
      <c r="AF159" s="229"/>
      <c r="AG159" s="229"/>
      <c r="AH159" s="229"/>
      <c r="AI159" s="230"/>
      <c r="AJ159" s="229"/>
      <c r="AK159" s="229"/>
      <c r="AL159" s="231"/>
      <c r="AM159" s="228"/>
      <c r="AN159" s="229"/>
      <c r="AO159" s="229"/>
      <c r="AP159" s="229"/>
      <c r="AQ159" s="229"/>
      <c r="AR159" s="229"/>
      <c r="AS159" s="229"/>
      <c r="AT159" s="229"/>
      <c r="AU159" s="229"/>
      <c r="AV159" s="229"/>
      <c r="AW159" s="229"/>
      <c r="AX159" s="229"/>
      <c r="AY159" s="229"/>
      <c r="AZ159" s="229"/>
      <c r="BA159" s="229"/>
      <c r="BB159" s="229"/>
      <c r="BC159" s="229"/>
      <c r="BD159" s="231"/>
      <c r="BE159" s="228"/>
      <c r="BF159" s="229"/>
      <c r="BG159" s="229"/>
      <c r="BH159" s="229"/>
      <c r="BI159" s="229"/>
      <c r="BJ159" s="229"/>
      <c r="BK159" s="229"/>
      <c r="BL159" s="229"/>
      <c r="BM159" s="229"/>
      <c r="BN159" s="229"/>
      <c r="BO159" s="229"/>
      <c r="BP159" s="229"/>
      <c r="BQ159" s="229"/>
      <c r="BR159" s="229"/>
      <c r="BS159" s="229"/>
      <c r="BT159" s="229"/>
      <c r="BU159" s="229"/>
      <c r="BV159" s="231"/>
      <c r="BW159" s="232">
        <v>7</v>
      </c>
      <c r="BX159" s="233">
        <v>9</v>
      </c>
      <c r="BY159" s="233">
        <v>10</v>
      </c>
      <c r="BZ159" s="233">
        <v>7</v>
      </c>
      <c r="CA159" s="233">
        <v>5</v>
      </c>
      <c r="CB159" s="233">
        <v>0</v>
      </c>
      <c r="CC159" s="233">
        <v>3</v>
      </c>
      <c r="CD159" s="233">
        <v>11</v>
      </c>
      <c r="CE159" s="233">
        <v>0</v>
      </c>
      <c r="CF159" s="233">
        <v>3</v>
      </c>
      <c r="CG159" s="233">
        <v>4</v>
      </c>
      <c r="CH159" s="233">
        <v>0</v>
      </c>
      <c r="CI159" s="233"/>
      <c r="CJ159" s="233">
        <v>0</v>
      </c>
      <c r="CK159" s="233"/>
      <c r="CL159" s="233"/>
      <c r="CM159" s="233">
        <v>0</v>
      </c>
      <c r="CN159" s="234"/>
      <c r="CO159" s="105"/>
      <c r="CP159" s="266">
        <v>5.5</v>
      </c>
      <c r="CQ159" s="267">
        <v>0</v>
      </c>
      <c r="CR159" s="268">
        <v>8</v>
      </c>
      <c r="CS159" s="307">
        <f>IF(CP158=0,"",100*CP159/CP158)</f>
        <v>55</v>
      </c>
      <c r="CT159" s="144">
        <f t="shared" si="20"/>
        <v>4.4827586206896548</v>
      </c>
      <c r="CU159" s="158">
        <f t="shared" si="21"/>
        <v>31</v>
      </c>
      <c r="CV159" s="107" t="str">
        <f t="shared" si="103"/>
        <v/>
      </c>
      <c r="CW159" s="93">
        <f t="shared" si="104"/>
        <v>0</v>
      </c>
      <c r="CX159" s="94">
        <f t="shared" si="105"/>
        <v>0</v>
      </c>
      <c r="CY159" s="94">
        <f t="shared" si="106"/>
        <v>0</v>
      </c>
      <c r="CZ159" s="94">
        <f t="shared" si="107"/>
        <v>0</v>
      </c>
      <c r="DA159" s="94">
        <f t="shared" si="108"/>
        <v>0</v>
      </c>
      <c r="DB159" s="94">
        <f t="shared" si="109"/>
        <v>0</v>
      </c>
      <c r="DC159" s="108">
        <f t="shared" si="110"/>
        <v>0</v>
      </c>
      <c r="DD159" s="108">
        <f t="shared" si="111"/>
        <v>0</v>
      </c>
      <c r="DE159" s="108">
        <f t="shared" si="112"/>
        <v>3</v>
      </c>
      <c r="DF159" s="108">
        <f t="shared" si="113"/>
        <v>4</v>
      </c>
      <c r="DG159" s="94">
        <f t="shared" si="114"/>
        <v>6</v>
      </c>
      <c r="DH159" s="94">
        <f t="shared" si="115"/>
        <v>6</v>
      </c>
      <c r="DI159" s="94">
        <f t="shared" si="116"/>
        <v>8</v>
      </c>
      <c r="DJ159" s="94">
        <f t="shared" si="117"/>
        <v>14</v>
      </c>
      <c r="DK159" s="94">
        <f t="shared" si="118"/>
        <v>15</v>
      </c>
      <c r="DL159" s="93">
        <f t="shared" si="119"/>
        <v>15</v>
      </c>
      <c r="DM159" s="109">
        <f t="shared" si="120"/>
        <v>16</v>
      </c>
      <c r="DN159" s="107" t="str">
        <f t="shared" ref="DN159:DN165" si="171">IF(OR(-FLOOR(((18-COUNT($BW159:$CN159))/2),1)+DN$5&lt;1,-FLOOR(((18-COUNT($BW159:$CN159))/2),1)+DN$5&gt;COUNT($BW159:$CN159)),"",LARGE($BW159:$CN159,-FLOOR(((18-COUNT($BW159:$CN159))/2),1)+DN$5))</f>
        <v/>
      </c>
      <c r="DO159" s="93" t="str">
        <f t="shared" si="170"/>
        <v/>
      </c>
      <c r="DP159" s="94">
        <f t="shared" si="170"/>
        <v>0</v>
      </c>
      <c r="DQ159" s="94">
        <f t="shared" si="170"/>
        <v>0</v>
      </c>
      <c r="DR159" s="94">
        <f t="shared" si="170"/>
        <v>0</v>
      </c>
      <c r="DS159" s="94">
        <f t="shared" si="170"/>
        <v>0</v>
      </c>
      <c r="DT159" s="94">
        <f t="shared" si="170"/>
        <v>0</v>
      </c>
      <c r="DU159" s="108">
        <f t="shared" si="170"/>
        <v>3</v>
      </c>
      <c r="DV159" s="108">
        <f t="shared" si="170"/>
        <v>3</v>
      </c>
      <c r="DW159" s="108">
        <f t="shared" si="170"/>
        <v>4</v>
      </c>
      <c r="DX159" s="108">
        <f t="shared" si="170"/>
        <v>5</v>
      </c>
      <c r="DY159" s="94">
        <f t="shared" si="170"/>
        <v>7</v>
      </c>
      <c r="DZ159" s="94">
        <f t="shared" si="170"/>
        <v>7</v>
      </c>
      <c r="EA159" s="94">
        <f t="shared" si="170"/>
        <v>9</v>
      </c>
      <c r="EB159" s="94">
        <f t="shared" si="170"/>
        <v>10</v>
      </c>
      <c r="EC159" s="94">
        <f t="shared" si="170"/>
        <v>11</v>
      </c>
      <c r="ED159" s="93" t="str">
        <f t="shared" si="170"/>
        <v/>
      </c>
      <c r="EE159" s="109" t="str">
        <f t="shared" si="170"/>
        <v/>
      </c>
      <c r="EF159" s="209"/>
      <c r="EG159" s="210"/>
      <c r="EH159" s="209"/>
      <c r="EI159" s="209"/>
      <c r="EJ159" s="209"/>
      <c r="EK159" s="209"/>
      <c r="EL159" s="209"/>
      <c r="EM159" s="209"/>
      <c r="EN159" s="208"/>
      <c r="EO159" s="208"/>
    </row>
    <row r="160" spans="1:145" s="211" customFormat="1" ht="15.75" customHeight="1">
      <c r="A160" s="159" t="s">
        <v>115</v>
      </c>
      <c r="B160" s="212" t="str">
        <f t="shared" si="169"/>
        <v>BO</v>
      </c>
      <c r="C160" s="349"/>
      <c r="D160" s="350"/>
      <c r="E160" s="350"/>
      <c r="F160" s="350"/>
      <c r="G160" s="350"/>
      <c r="H160" s="350"/>
      <c r="I160" s="350"/>
      <c r="J160" s="350"/>
      <c r="K160" s="350"/>
      <c r="L160" s="350"/>
      <c r="M160" s="350"/>
      <c r="N160" s="350"/>
      <c r="O160" s="350"/>
      <c r="P160" s="350"/>
      <c r="Q160" s="350"/>
      <c r="R160" s="350"/>
      <c r="S160" s="350"/>
      <c r="T160" s="351"/>
      <c r="U160" s="223"/>
      <c r="V160" s="224"/>
      <c r="W160" s="224"/>
      <c r="X160" s="224"/>
      <c r="Y160" s="224"/>
      <c r="Z160" s="224"/>
      <c r="AA160" s="224"/>
      <c r="AB160" s="224"/>
      <c r="AC160" s="224"/>
      <c r="AD160" s="224"/>
      <c r="AE160" s="224"/>
      <c r="AF160" s="224"/>
      <c r="AG160" s="224"/>
      <c r="AH160" s="224"/>
      <c r="AI160" s="367"/>
      <c r="AJ160" s="224"/>
      <c r="AK160" s="224"/>
      <c r="AL160" s="225"/>
      <c r="AM160" s="223"/>
      <c r="AN160" s="224"/>
      <c r="AO160" s="224"/>
      <c r="AP160" s="224"/>
      <c r="AQ160" s="224"/>
      <c r="AR160" s="224"/>
      <c r="AS160" s="224"/>
      <c r="AT160" s="224"/>
      <c r="AU160" s="224"/>
      <c r="AV160" s="224"/>
      <c r="AW160" s="224"/>
      <c r="AX160" s="224"/>
      <c r="AY160" s="224"/>
      <c r="AZ160" s="224"/>
      <c r="BA160" s="224"/>
      <c r="BB160" s="224"/>
      <c r="BC160" s="224"/>
      <c r="BD160" s="225"/>
      <c r="BE160" s="223"/>
      <c r="BF160" s="224"/>
      <c r="BG160" s="224"/>
      <c r="BH160" s="224"/>
      <c r="BI160" s="224"/>
      <c r="BJ160" s="224"/>
      <c r="BK160" s="224"/>
      <c r="BL160" s="224"/>
      <c r="BM160" s="224"/>
      <c r="BN160" s="224"/>
      <c r="BO160" s="224"/>
      <c r="BP160" s="224"/>
      <c r="BQ160" s="224"/>
      <c r="BR160" s="224"/>
      <c r="BS160" s="224"/>
      <c r="BT160" s="224"/>
      <c r="BU160" s="224"/>
      <c r="BV160" s="225"/>
      <c r="BW160" s="232">
        <v>5</v>
      </c>
      <c r="BX160" s="233">
        <v>7</v>
      </c>
      <c r="BY160" s="233">
        <v>12</v>
      </c>
      <c r="BZ160" s="233">
        <v>7</v>
      </c>
      <c r="CA160" s="233">
        <v>5</v>
      </c>
      <c r="CB160" s="233">
        <v>0</v>
      </c>
      <c r="CC160" s="233">
        <v>3</v>
      </c>
      <c r="CD160" s="233">
        <v>11</v>
      </c>
      <c r="CE160" s="233">
        <v>0</v>
      </c>
      <c r="CF160" s="233">
        <v>2</v>
      </c>
      <c r="CG160" s="233">
        <v>3</v>
      </c>
      <c r="CH160" s="233">
        <v>0</v>
      </c>
      <c r="CI160" s="233"/>
      <c r="CJ160" s="233">
        <v>0</v>
      </c>
      <c r="CK160" s="233"/>
      <c r="CL160" s="233"/>
      <c r="CM160" s="233">
        <v>0</v>
      </c>
      <c r="CN160" s="234"/>
      <c r="CO160" s="105"/>
      <c r="CP160" s="266">
        <v>6.5</v>
      </c>
      <c r="CQ160" s="267">
        <v>0</v>
      </c>
      <c r="CR160" s="268">
        <v>7</v>
      </c>
      <c r="CS160" s="311">
        <f>IF(CP158=0,"",100*CP160/CP158)</f>
        <v>65</v>
      </c>
      <c r="CT160" s="144">
        <f t="shared" si="20"/>
        <v>3.5833333333333335</v>
      </c>
      <c r="CU160" s="158">
        <f t="shared" si="21"/>
        <v>14</v>
      </c>
      <c r="CV160" s="107" t="str">
        <f t="shared" si="103"/>
        <v/>
      </c>
      <c r="CW160" s="93" t="str">
        <f t="shared" si="104"/>
        <v/>
      </c>
      <c r="CX160" s="94" t="str">
        <f t="shared" si="105"/>
        <v/>
      </c>
      <c r="CY160" s="94" t="str">
        <f t="shared" si="106"/>
        <v/>
      </c>
      <c r="CZ160" s="94" t="str">
        <f t="shared" si="107"/>
        <v/>
      </c>
      <c r="DA160" s="94" t="str">
        <f t="shared" si="108"/>
        <v/>
      </c>
      <c r="DB160" s="94" t="str">
        <f t="shared" si="109"/>
        <v/>
      </c>
      <c r="DC160" s="108" t="str">
        <f t="shared" si="110"/>
        <v/>
      </c>
      <c r="DD160" s="108" t="str">
        <f t="shared" si="111"/>
        <v/>
      </c>
      <c r="DE160" s="108" t="str">
        <f t="shared" si="112"/>
        <v/>
      </c>
      <c r="DF160" s="108" t="str">
        <f t="shared" si="113"/>
        <v/>
      </c>
      <c r="DG160" s="94" t="str">
        <f t="shared" si="114"/>
        <v/>
      </c>
      <c r="DH160" s="94" t="str">
        <f t="shared" si="115"/>
        <v/>
      </c>
      <c r="DI160" s="94" t="str">
        <f t="shared" si="116"/>
        <v/>
      </c>
      <c r="DJ160" s="94" t="str">
        <f t="shared" si="117"/>
        <v/>
      </c>
      <c r="DK160" s="94" t="str">
        <f t="shared" si="118"/>
        <v/>
      </c>
      <c r="DL160" s="93" t="str">
        <f t="shared" si="119"/>
        <v/>
      </c>
      <c r="DM160" s="109" t="str">
        <f t="shared" si="120"/>
        <v/>
      </c>
      <c r="DN160" s="107" t="str">
        <f t="shared" si="171"/>
        <v/>
      </c>
      <c r="DO160" s="93" t="str">
        <f t="shared" si="170"/>
        <v/>
      </c>
      <c r="DP160" s="94">
        <f t="shared" si="170"/>
        <v>0</v>
      </c>
      <c r="DQ160" s="94">
        <f t="shared" si="170"/>
        <v>0</v>
      </c>
      <c r="DR160" s="94">
        <f t="shared" si="170"/>
        <v>0</v>
      </c>
      <c r="DS160" s="94">
        <f t="shared" si="170"/>
        <v>0</v>
      </c>
      <c r="DT160" s="94">
        <f t="shared" si="170"/>
        <v>0</v>
      </c>
      <c r="DU160" s="108">
        <f t="shared" si="170"/>
        <v>2</v>
      </c>
      <c r="DV160" s="108">
        <f t="shared" si="170"/>
        <v>3</v>
      </c>
      <c r="DW160" s="108">
        <f t="shared" si="170"/>
        <v>3</v>
      </c>
      <c r="DX160" s="108">
        <f t="shared" si="170"/>
        <v>5</v>
      </c>
      <c r="DY160" s="94">
        <f t="shared" si="170"/>
        <v>5</v>
      </c>
      <c r="DZ160" s="94">
        <f t="shared" si="170"/>
        <v>7</v>
      </c>
      <c r="EA160" s="94">
        <f t="shared" si="170"/>
        <v>7</v>
      </c>
      <c r="EB160" s="94">
        <f t="shared" si="170"/>
        <v>11</v>
      </c>
      <c r="EC160" s="94">
        <f t="shared" si="170"/>
        <v>12</v>
      </c>
      <c r="ED160" s="93" t="str">
        <f t="shared" si="170"/>
        <v/>
      </c>
      <c r="EE160" s="109" t="str">
        <f t="shared" si="170"/>
        <v/>
      </c>
      <c r="EF160" s="209"/>
      <c r="EG160" s="210"/>
      <c r="EH160" s="209"/>
      <c r="EI160" s="209"/>
      <c r="EJ160" s="209"/>
      <c r="EK160" s="209"/>
      <c r="EL160" s="209"/>
      <c r="EM160" s="209"/>
      <c r="EN160" s="208"/>
      <c r="EO160" s="208"/>
    </row>
    <row r="161" spans="1:145" s="211" customFormat="1" ht="15.75" customHeight="1">
      <c r="A161" s="159" t="s">
        <v>116</v>
      </c>
      <c r="B161" s="212" t="str">
        <f t="shared" si="169"/>
        <v>BO</v>
      </c>
      <c r="C161" s="353"/>
      <c r="D161" s="354"/>
      <c r="E161" s="354"/>
      <c r="F161" s="354"/>
      <c r="G161" s="354"/>
      <c r="H161" s="354"/>
      <c r="I161" s="354"/>
      <c r="J161" s="354"/>
      <c r="K161" s="354"/>
      <c r="L161" s="354"/>
      <c r="M161" s="354"/>
      <c r="N161" s="354"/>
      <c r="O161" s="354"/>
      <c r="P161" s="354"/>
      <c r="Q161" s="354"/>
      <c r="R161" s="354"/>
      <c r="S161" s="354"/>
      <c r="T161" s="355"/>
      <c r="U161" s="223"/>
      <c r="V161" s="224"/>
      <c r="W161" s="224"/>
      <c r="X161" s="224"/>
      <c r="Y161" s="224"/>
      <c r="Z161" s="224"/>
      <c r="AA161" s="224"/>
      <c r="AB161" s="224"/>
      <c r="AC161" s="224"/>
      <c r="AD161" s="224"/>
      <c r="AE161" s="224"/>
      <c r="AF161" s="224"/>
      <c r="AG161" s="224"/>
      <c r="AH161" s="224"/>
      <c r="AI161" s="367"/>
      <c r="AJ161" s="224"/>
      <c r="AK161" s="224"/>
      <c r="AL161" s="225"/>
      <c r="AM161" s="223"/>
      <c r="AN161" s="224"/>
      <c r="AO161" s="224"/>
      <c r="AP161" s="224"/>
      <c r="AQ161" s="224"/>
      <c r="AR161" s="224"/>
      <c r="AS161" s="224"/>
      <c r="AT161" s="224"/>
      <c r="AU161" s="224"/>
      <c r="AV161" s="224"/>
      <c r="AW161" s="224"/>
      <c r="AX161" s="224"/>
      <c r="AY161" s="224"/>
      <c r="AZ161" s="224"/>
      <c r="BA161" s="224"/>
      <c r="BB161" s="224"/>
      <c r="BC161" s="224"/>
      <c r="BD161" s="225"/>
      <c r="BE161" s="223"/>
      <c r="BF161" s="224"/>
      <c r="BG161" s="224"/>
      <c r="BH161" s="224"/>
      <c r="BI161" s="224"/>
      <c r="BJ161" s="224"/>
      <c r="BK161" s="224"/>
      <c r="BL161" s="224"/>
      <c r="BM161" s="224"/>
      <c r="BN161" s="224"/>
      <c r="BO161" s="224"/>
      <c r="BP161" s="224"/>
      <c r="BQ161" s="224"/>
      <c r="BR161" s="224"/>
      <c r="BS161" s="224"/>
      <c r="BT161" s="224"/>
      <c r="BU161" s="224"/>
      <c r="BV161" s="225"/>
      <c r="BW161" s="232">
        <v>0</v>
      </c>
      <c r="BX161" s="233">
        <v>0</v>
      </c>
      <c r="BY161" s="233">
        <v>8</v>
      </c>
      <c r="BZ161" s="233">
        <v>3</v>
      </c>
      <c r="CA161" s="233">
        <v>2</v>
      </c>
      <c r="CB161" s="233">
        <v>0</v>
      </c>
      <c r="CC161" s="233">
        <v>2</v>
      </c>
      <c r="CD161" s="233">
        <v>2</v>
      </c>
      <c r="CE161" s="233">
        <v>0</v>
      </c>
      <c r="CF161" s="233">
        <v>4</v>
      </c>
      <c r="CG161" s="233">
        <v>0</v>
      </c>
      <c r="CH161" s="233">
        <v>0</v>
      </c>
      <c r="CI161" s="233"/>
      <c r="CJ161" s="233">
        <v>0</v>
      </c>
      <c r="CK161" s="233"/>
      <c r="CL161" s="233"/>
      <c r="CM161" s="233">
        <v>0</v>
      </c>
      <c r="CN161" s="234"/>
      <c r="CO161" s="105"/>
      <c r="CP161" s="266">
        <v>1</v>
      </c>
      <c r="CQ161" s="267">
        <v>0</v>
      </c>
      <c r="CR161" s="268">
        <v>1</v>
      </c>
      <c r="CS161" s="316">
        <f>IF(CP158=0,"",100*CP161/CP158)</f>
        <v>10</v>
      </c>
      <c r="CT161" s="144">
        <f t="shared" si="20"/>
        <v>1.0833333333333333</v>
      </c>
      <c r="CU161" s="158">
        <f t="shared" si="21"/>
        <v>14</v>
      </c>
      <c r="CV161" s="107" t="str">
        <f t="shared" si="103"/>
        <v/>
      </c>
      <c r="CW161" s="93" t="str">
        <f t="shared" si="104"/>
        <v/>
      </c>
      <c r="CX161" s="94" t="str">
        <f t="shared" si="105"/>
        <v/>
      </c>
      <c r="CY161" s="94" t="str">
        <f t="shared" si="106"/>
        <v/>
      </c>
      <c r="CZ161" s="94" t="str">
        <f t="shared" si="107"/>
        <v/>
      </c>
      <c r="DA161" s="94" t="str">
        <f t="shared" si="108"/>
        <v/>
      </c>
      <c r="DB161" s="94" t="str">
        <f t="shared" si="109"/>
        <v/>
      </c>
      <c r="DC161" s="108" t="str">
        <f t="shared" si="110"/>
        <v/>
      </c>
      <c r="DD161" s="108" t="str">
        <f t="shared" si="111"/>
        <v/>
      </c>
      <c r="DE161" s="108" t="str">
        <f t="shared" si="112"/>
        <v/>
      </c>
      <c r="DF161" s="108" t="str">
        <f t="shared" si="113"/>
        <v/>
      </c>
      <c r="DG161" s="94" t="str">
        <f t="shared" si="114"/>
        <v/>
      </c>
      <c r="DH161" s="94" t="str">
        <f t="shared" si="115"/>
        <v/>
      </c>
      <c r="DI161" s="94" t="str">
        <f t="shared" si="116"/>
        <v/>
      </c>
      <c r="DJ161" s="94" t="str">
        <f t="shared" si="117"/>
        <v/>
      </c>
      <c r="DK161" s="94" t="str">
        <f t="shared" si="118"/>
        <v/>
      </c>
      <c r="DL161" s="93" t="str">
        <f t="shared" si="119"/>
        <v/>
      </c>
      <c r="DM161" s="109" t="str">
        <f t="shared" si="120"/>
        <v/>
      </c>
      <c r="DN161" s="107" t="str">
        <f t="shared" si="171"/>
        <v/>
      </c>
      <c r="DO161" s="93" t="str">
        <f t="shared" si="170"/>
        <v/>
      </c>
      <c r="DP161" s="94">
        <f t="shared" si="170"/>
        <v>0</v>
      </c>
      <c r="DQ161" s="94">
        <f t="shared" si="170"/>
        <v>0</v>
      </c>
      <c r="DR161" s="94">
        <f t="shared" si="170"/>
        <v>0</v>
      </c>
      <c r="DS161" s="94">
        <f t="shared" si="170"/>
        <v>0</v>
      </c>
      <c r="DT161" s="94">
        <f t="shared" si="170"/>
        <v>0</v>
      </c>
      <c r="DU161" s="108">
        <f t="shared" si="170"/>
        <v>0</v>
      </c>
      <c r="DV161" s="108">
        <f t="shared" si="170"/>
        <v>0</v>
      </c>
      <c r="DW161" s="108">
        <f t="shared" si="170"/>
        <v>0</v>
      </c>
      <c r="DX161" s="108">
        <f t="shared" si="170"/>
        <v>2</v>
      </c>
      <c r="DY161" s="94">
        <f t="shared" si="170"/>
        <v>2</v>
      </c>
      <c r="DZ161" s="94">
        <f t="shared" si="170"/>
        <v>2</v>
      </c>
      <c r="EA161" s="94">
        <f t="shared" si="170"/>
        <v>3</v>
      </c>
      <c r="EB161" s="94">
        <f t="shared" si="170"/>
        <v>4</v>
      </c>
      <c r="EC161" s="94">
        <f t="shared" si="170"/>
        <v>8</v>
      </c>
      <c r="ED161" s="93" t="str">
        <f t="shared" si="170"/>
        <v/>
      </c>
      <c r="EE161" s="109" t="str">
        <f t="shared" si="170"/>
        <v/>
      </c>
      <c r="EF161" s="209"/>
      <c r="EG161" s="210"/>
      <c r="EH161" s="209"/>
      <c r="EI161" s="209"/>
      <c r="EJ161" s="209"/>
      <c r="EK161" s="209"/>
      <c r="EL161" s="209"/>
      <c r="EM161" s="209"/>
      <c r="EN161" s="208"/>
      <c r="EO161" s="208"/>
    </row>
    <row r="162" spans="1:145" s="211" customFormat="1" ht="15.75" customHeight="1">
      <c r="A162" s="159" t="s">
        <v>117</v>
      </c>
      <c r="B162" s="212" t="str">
        <f t="shared" si="169"/>
        <v>BO</v>
      </c>
      <c r="C162" s="353"/>
      <c r="D162" s="354"/>
      <c r="E162" s="354"/>
      <c r="F162" s="354"/>
      <c r="G162" s="354"/>
      <c r="H162" s="354"/>
      <c r="I162" s="354"/>
      <c r="J162" s="354"/>
      <c r="K162" s="354"/>
      <c r="L162" s="354"/>
      <c r="M162" s="354"/>
      <c r="N162" s="354"/>
      <c r="O162" s="354"/>
      <c r="P162" s="354"/>
      <c r="Q162" s="354"/>
      <c r="R162" s="354"/>
      <c r="S162" s="354"/>
      <c r="T162" s="355"/>
      <c r="U162" s="223"/>
      <c r="V162" s="224"/>
      <c r="W162" s="224"/>
      <c r="X162" s="224"/>
      <c r="Y162" s="224"/>
      <c r="Z162" s="224"/>
      <c r="AA162" s="224"/>
      <c r="AB162" s="224"/>
      <c r="AC162" s="224"/>
      <c r="AD162" s="224"/>
      <c r="AE162" s="224"/>
      <c r="AF162" s="224"/>
      <c r="AG162" s="224"/>
      <c r="AH162" s="224"/>
      <c r="AI162" s="367"/>
      <c r="AJ162" s="224"/>
      <c r="AK162" s="224"/>
      <c r="AL162" s="225"/>
      <c r="AM162" s="223"/>
      <c r="AN162" s="224"/>
      <c r="AO162" s="224"/>
      <c r="AP162" s="224"/>
      <c r="AQ162" s="224"/>
      <c r="AR162" s="224"/>
      <c r="AS162" s="224"/>
      <c r="AT162" s="224"/>
      <c r="AU162" s="224"/>
      <c r="AV162" s="224"/>
      <c r="AW162" s="224"/>
      <c r="AX162" s="224"/>
      <c r="AY162" s="224"/>
      <c r="AZ162" s="224"/>
      <c r="BA162" s="224"/>
      <c r="BB162" s="224"/>
      <c r="BC162" s="224"/>
      <c r="BD162" s="225"/>
      <c r="BE162" s="223"/>
      <c r="BF162" s="224"/>
      <c r="BG162" s="224"/>
      <c r="BH162" s="224"/>
      <c r="BI162" s="224"/>
      <c r="BJ162" s="224"/>
      <c r="BK162" s="224"/>
      <c r="BL162" s="224"/>
      <c r="BM162" s="224"/>
      <c r="BN162" s="224"/>
      <c r="BO162" s="224"/>
      <c r="BP162" s="224"/>
      <c r="BQ162" s="224"/>
      <c r="BR162" s="224"/>
      <c r="BS162" s="224"/>
      <c r="BT162" s="224"/>
      <c r="BU162" s="224"/>
      <c r="BV162" s="225"/>
      <c r="BW162" s="232">
        <v>1</v>
      </c>
      <c r="BX162" s="233">
        <v>1</v>
      </c>
      <c r="BY162" s="233">
        <v>5</v>
      </c>
      <c r="BZ162" s="233">
        <v>2</v>
      </c>
      <c r="CA162" s="233">
        <v>2</v>
      </c>
      <c r="CB162" s="233">
        <v>0</v>
      </c>
      <c r="CC162" s="233">
        <v>0</v>
      </c>
      <c r="CD162" s="233">
        <v>2</v>
      </c>
      <c r="CE162" s="233">
        <v>0</v>
      </c>
      <c r="CF162" s="233">
        <v>2</v>
      </c>
      <c r="CG162" s="233">
        <v>2</v>
      </c>
      <c r="CH162" s="233">
        <v>0</v>
      </c>
      <c r="CI162" s="233"/>
      <c r="CJ162" s="233">
        <v>0</v>
      </c>
      <c r="CK162" s="233"/>
      <c r="CL162" s="233"/>
      <c r="CM162" s="233">
        <v>0</v>
      </c>
      <c r="CN162" s="234"/>
      <c r="CO162" s="105"/>
      <c r="CP162" s="266">
        <v>2</v>
      </c>
      <c r="CQ162" s="267">
        <v>0</v>
      </c>
      <c r="CR162" s="268">
        <v>2</v>
      </c>
      <c r="CS162" s="316">
        <f>IF(CP158=0,"",100*CP162/CP158)</f>
        <v>20</v>
      </c>
      <c r="CT162" s="144">
        <f t="shared" si="20"/>
        <v>1</v>
      </c>
      <c r="CU162" s="158">
        <f t="shared" si="21"/>
        <v>14</v>
      </c>
      <c r="CV162" s="107" t="str">
        <f t="shared" si="103"/>
        <v/>
      </c>
      <c r="CW162" s="93" t="str">
        <f t="shared" si="104"/>
        <v/>
      </c>
      <c r="CX162" s="94" t="str">
        <f t="shared" si="105"/>
        <v/>
      </c>
      <c r="CY162" s="94" t="str">
        <f t="shared" si="106"/>
        <v/>
      </c>
      <c r="CZ162" s="94" t="str">
        <f t="shared" si="107"/>
        <v/>
      </c>
      <c r="DA162" s="94" t="str">
        <f t="shared" si="108"/>
        <v/>
      </c>
      <c r="DB162" s="94" t="str">
        <f t="shared" si="109"/>
        <v/>
      </c>
      <c r="DC162" s="108" t="str">
        <f t="shared" si="110"/>
        <v/>
      </c>
      <c r="DD162" s="108" t="str">
        <f t="shared" si="111"/>
        <v/>
      </c>
      <c r="DE162" s="108" t="str">
        <f t="shared" si="112"/>
        <v/>
      </c>
      <c r="DF162" s="108" t="str">
        <f t="shared" si="113"/>
        <v/>
      </c>
      <c r="DG162" s="94" t="str">
        <f t="shared" si="114"/>
        <v/>
      </c>
      <c r="DH162" s="94" t="str">
        <f t="shared" si="115"/>
        <v/>
      </c>
      <c r="DI162" s="94" t="str">
        <f t="shared" si="116"/>
        <v/>
      </c>
      <c r="DJ162" s="94" t="str">
        <f t="shared" si="117"/>
        <v/>
      </c>
      <c r="DK162" s="94" t="str">
        <f t="shared" si="118"/>
        <v/>
      </c>
      <c r="DL162" s="93" t="str">
        <f t="shared" si="119"/>
        <v/>
      </c>
      <c r="DM162" s="109" t="str">
        <f t="shared" si="120"/>
        <v/>
      </c>
      <c r="DN162" s="107" t="str">
        <f t="shared" si="171"/>
        <v/>
      </c>
      <c r="DO162" s="93" t="str">
        <f t="shared" si="170"/>
        <v/>
      </c>
      <c r="DP162" s="94">
        <f t="shared" si="170"/>
        <v>0</v>
      </c>
      <c r="DQ162" s="94">
        <f t="shared" si="170"/>
        <v>0</v>
      </c>
      <c r="DR162" s="94">
        <f t="shared" si="170"/>
        <v>0</v>
      </c>
      <c r="DS162" s="94">
        <f t="shared" si="170"/>
        <v>0</v>
      </c>
      <c r="DT162" s="94">
        <f t="shared" si="170"/>
        <v>0</v>
      </c>
      <c r="DU162" s="108">
        <f t="shared" si="170"/>
        <v>0</v>
      </c>
      <c r="DV162" s="108">
        <f t="shared" si="170"/>
        <v>1</v>
      </c>
      <c r="DW162" s="108">
        <f t="shared" si="170"/>
        <v>1</v>
      </c>
      <c r="DX162" s="108">
        <f t="shared" si="170"/>
        <v>2</v>
      </c>
      <c r="DY162" s="94">
        <f t="shared" si="170"/>
        <v>2</v>
      </c>
      <c r="DZ162" s="94">
        <f t="shared" si="170"/>
        <v>2</v>
      </c>
      <c r="EA162" s="94">
        <f t="shared" si="170"/>
        <v>2</v>
      </c>
      <c r="EB162" s="94">
        <f t="shared" si="170"/>
        <v>2</v>
      </c>
      <c r="EC162" s="94">
        <f t="shared" si="170"/>
        <v>5</v>
      </c>
      <c r="ED162" s="93" t="str">
        <f t="shared" si="170"/>
        <v/>
      </c>
      <c r="EE162" s="109" t="str">
        <f t="shared" si="170"/>
        <v/>
      </c>
      <c r="EF162" s="209"/>
      <c r="EG162" s="210"/>
      <c r="EH162" s="209"/>
      <c r="EI162" s="209"/>
      <c r="EJ162" s="209"/>
      <c r="EK162" s="209"/>
      <c r="EL162" s="209"/>
      <c r="EM162" s="209"/>
      <c r="EN162" s="208"/>
      <c r="EO162" s="208"/>
    </row>
    <row r="163" spans="1:145" s="211" customFormat="1" ht="15.75" customHeight="1">
      <c r="A163" s="159" t="s">
        <v>118</v>
      </c>
      <c r="B163" s="212" t="str">
        <f t="shared" si="169"/>
        <v>BO</v>
      </c>
      <c r="C163" s="353"/>
      <c r="D163" s="354"/>
      <c r="E163" s="354"/>
      <c r="F163" s="354"/>
      <c r="G163" s="354"/>
      <c r="H163" s="354"/>
      <c r="I163" s="354"/>
      <c r="J163" s="354"/>
      <c r="K163" s="354"/>
      <c r="L163" s="354"/>
      <c r="M163" s="354"/>
      <c r="N163" s="354"/>
      <c r="O163" s="354"/>
      <c r="P163" s="354"/>
      <c r="Q163" s="354"/>
      <c r="R163" s="354"/>
      <c r="S163" s="354"/>
      <c r="T163" s="355"/>
      <c r="U163" s="223"/>
      <c r="V163" s="224"/>
      <c r="W163" s="224"/>
      <c r="X163" s="224"/>
      <c r="Y163" s="224"/>
      <c r="Z163" s="224"/>
      <c r="AA163" s="224"/>
      <c r="AB163" s="224"/>
      <c r="AC163" s="224"/>
      <c r="AD163" s="224"/>
      <c r="AE163" s="224"/>
      <c r="AF163" s="224"/>
      <c r="AG163" s="224"/>
      <c r="AH163" s="224"/>
      <c r="AI163" s="367"/>
      <c r="AJ163" s="224"/>
      <c r="AK163" s="224"/>
      <c r="AL163" s="225"/>
      <c r="AM163" s="223"/>
      <c r="AN163" s="224"/>
      <c r="AO163" s="224"/>
      <c r="AP163" s="224"/>
      <c r="AQ163" s="224"/>
      <c r="AR163" s="224"/>
      <c r="AS163" s="224"/>
      <c r="AT163" s="224"/>
      <c r="AU163" s="224"/>
      <c r="AV163" s="224"/>
      <c r="AW163" s="224"/>
      <c r="AX163" s="224"/>
      <c r="AY163" s="224"/>
      <c r="AZ163" s="224"/>
      <c r="BA163" s="224"/>
      <c r="BB163" s="224"/>
      <c r="BC163" s="224"/>
      <c r="BD163" s="225"/>
      <c r="BE163" s="223"/>
      <c r="BF163" s="224"/>
      <c r="BG163" s="224"/>
      <c r="BH163" s="224"/>
      <c r="BI163" s="224"/>
      <c r="BJ163" s="224"/>
      <c r="BK163" s="224"/>
      <c r="BL163" s="224"/>
      <c r="BM163" s="224"/>
      <c r="BN163" s="224"/>
      <c r="BO163" s="224"/>
      <c r="BP163" s="224"/>
      <c r="BQ163" s="224"/>
      <c r="BR163" s="224"/>
      <c r="BS163" s="224"/>
      <c r="BT163" s="224"/>
      <c r="BU163" s="224"/>
      <c r="BV163" s="225"/>
      <c r="BW163" s="232">
        <v>2</v>
      </c>
      <c r="BX163" s="233">
        <v>0</v>
      </c>
      <c r="BY163" s="233">
        <v>3</v>
      </c>
      <c r="BZ163" s="233">
        <v>0</v>
      </c>
      <c r="CA163" s="233">
        <v>3</v>
      </c>
      <c r="CB163" s="233">
        <v>0</v>
      </c>
      <c r="CC163" s="233">
        <v>0</v>
      </c>
      <c r="CD163" s="233">
        <v>1</v>
      </c>
      <c r="CE163" s="233">
        <v>0</v>
      </c>
      <c r="CF163" s="233">
        <v>0</v>
      </c>
      <c r="CG163" s="233">
        <v>3</v>
      </c>
      <c r="CH163" s="233">
        <v>0</v>
      </c>
      <c r="CI163" s="233"/>
      <c r="CJ163" s="233">
        <v>0</v>
      </c>
      <c r="CK163" s="233"/>
      <c r="CL163" s="233"/>
      <c r="CM163" s="233">
        <v>0</v>
      </c>
      <c r="CN163" s="234"/>
      <c r="CO163" s="105"/>
      <c r="CP163" s="266">
        <v>2.5</v>
      </c>
      <c r="CQ163" s="267">
        <v>0</v>
      </c>
      <c r="CR163" s="268">
        <v>2.5</v>
      </c>
      <c r="CS163" s="316">
        <f>IF(CP158=0,"",100*CP163/CP158)</f>
        <v>25</v>
      </c>
      <c r="CT163" s="144">
        <f t="shared" si="20"/>
        <v>0.75</v>
      </c>
      <c r="CU163" s="158">
        <f t="shared" si="21"/>
        <v>14</v>
      </c>
      <c r="CV163" s="107" t="str">
        <f t="shared" si="103"/>
        <v/>
      </c>
      <c r="CW163" s="93" t="str">
        <f t="shared" si="104"/>
        <v/>
      </c>
      <c r="CX163" s="94" t="str">
        <f t="shared" si="105"/>
        <v/>
      </c>
      <c r="CY163" s="94" t="str">
        <f t="shared" si="106"/>
        <v/>
      </c>
      <c r="CZ163" s="94" t="str">
        <f t="shared" si="107"/>
        <v/>
      </c>
      <c r="DA163" s="94" t="str">
        <f t="shared" si="108"/>
        <v/>
      </c>
      <c r="DB163" s="94" t="str">
        <f t="shared" si="109"/>
        <v/>
      </c>
      <c r="DC163" s="108" t="str">
        <f t="shared" si="110"/>
        <v/>
      </c>
      <c r="DD163" s="108" t="str">
        <f t="shared" si="111"/>
        <v/>
      </c>
      <c r="DE163" s="108" t="str">
        <f t="shared" si="112"/>
        <v/>
      </c>
      <c r="DF163" s="108" t="str">
        <f t="shared" si="113"/>
        <v/>
      </c>
      <c r="DG163" s="94" t="str">
        <f t="shared" si="114"/>
        <v/>
      </c>
      <c r="DH163" s="94" t="str">
        <f t="shared" si="115"/>
        <v/>
      </c>
      <c r="DI163" s="94" t="str">
        <f t="shared" si="116"/>
        <v/>
      </c>
      <c r="DJ163" s="94" t="str">
        <f t="shared" si="117"/>
        <v/>
      </c>
      <c r="DK163" s="94" t="str">
        <f t="shared" si="118"/>
        <v/>
      </c>
      <c r="DL163" s="93" t="str">
        <f t="shared" si="119"/>
        <v/>
      </c>
      <c r="DM163" s="109" t="str">
        <f t="shared" si="120"/>
        <v/>
      </c>
      <c r="DN163" s="107" t="str">
        <f t="shared" si="171"/>
        <v/>
      </c>
      <c r="DO163" s="93" t="str">
        <f t="shared" si="170"/>
        <v/>
      </c>
      <c r="DP163" s="94">
        <f t="shared" si="170"/>
        <v>0</v>
      </c>
      <c r="DQ163" s="94">
        <f t="shared" si="170"/>
        <v>0</v>
      </c>
      <c r="DR163" s="94">
        <f t="shared" si="170"/>
        <v>0</v>
      </c>
      <c r="DS163" s="94">
        <f t="shared" si="170"/>
        <v>0</v>
      </c>
      <c r="DT163" s="94">
        <f t="shared" si="170"/>
        <v>0</v>
      </c>
      <c r="DU163" s="108">
        <f t="shared" si="170"/>
        <v>0</v>
      </c>
      <c r="DV163" s="108">
        <f t="shared" si="170"/>
        <v>0</v>
      </c>
      <c r="DW163" s="108">
        <f t="shared" si="170"/>
        <v>0</v>
      </c>
      <c r="DX163" s="108">
        <f t="shared" si="170"/>
        <v>0</v>
      </c>
      <c r="DY163" s="94">
        <f t="shared" si="170"/>
        <v>1</v>
      </c>
      <c r="DZ163" s="94">
        <f t="shared" si="170"/>
        <v>2</v>
      </c>
      <c r="EA163" s="94">
        <f t="shared" si="170"/>
        <v>3</v>
      </c>
      <c r="EB163" s="94">
        <f t="shared" si="170"/>
        <v>3</v>
      </c>
      <c r="EC163" s="94">
        <f t="shared" si="170"/>
        <v>3</v>
      </c>
      <c r="ED163" s="93" t="str">
        <f t="shared" si="170"/>
        <v/>
      </c>
      <c r="EE163" s="109" t="str">
        <f t="shared" si="170"/>
        <v/>
      </c>
      <c r="EF163" s="209"/>
      <c r="EG163" s="210"/>
      <c r="EH163" s="209"/>
      <c r="EI163" s="209"/>
      <c r="EJ163" s="209"/>
      <c r="EK163" s="209"/>
      <c r="EL163" s="209"/>
      <c r="EM163" s="209"/>
      <c r="EN163" s="208"/>
      <c r="EO163" s="208"/>
    </row>
    <row r="164" spans="1:145" s="211" customFormat="1" ht="15.75" customHeight="1">
      <c r="A164" s="159" t="s">
        <v>119</v>
      </c>
      <c r="B164" s="212" t="str">
        <f t="shared" si="169"/>
        <v>BO</v>
      </c>
      <c r="C164" s="353"/>
      <c r="D164" s="354"/>
      <c r="E164" s="354"/>
      <c r="F164" s="354"/>
      <c r="G164" s="354"/>
      <c r="H164" s="354"/>
      <c r="I164" s="354"/>
      <c r="J164" s="354"/>
      <c r="K164" s="354"/>
      <c r="L164" s="354"/>
      <c r="M164" s="354"/>
      <c r="N164" s="354"/>
      <c r="O164" s="354"/>
      <c r="P164" s="354"/>
      <c r="Q164" s="354"/>
      <c r="R164" s="354"/>
      <c r="S164" s="354"/>
      <c r="T164" s="355"/>
      <c r="U164" s="223"/>
      <c r="V164" s="224"/>
      <c r="W164" s="224"/>
      <c r="X164" s="224"/>
      <c r="Y164" s="224"/>
      <c r="Z164" s="224"/>
      <c r="AA164" s="224"/>
      <c r="AB164" s="224"/>
      <c r="AC164" s="224"/>
      <c r="AD164" s="224"/>
      <c r="AE164" s="224"/>
      <c r="AF164" s="224"/>
      <c r="AG164" s="224"/>
      <c r="AH164" s="224"/>
      <c r="AI164" s="367"/>
      <c r="AJ164" s="224"/>
      <c r="AK164" s="224"/>
      <c r="AL164" s="225"/>
      <c r="AM164" s="223"/>
      <c r="AN164" s="224"/>
      <c r="AO164" s="224"/>
      <c r="AP164" s="224"/>
      <c r="AQ164" s="224"/>
      <c r="AR164" s="224"/>
      <c r="AS164" s="224"/>
      <c r="AT164" s="224"/>
      <c r="AU164" s="224"/>
      <c r="AV164" s="224"/>
      <c r="AW164" s="224"/>
      <c r="AX164" s="224"/>
      <c r="AY164" s="224"/>
      <c r="AZ164" s="224"/>
      <c r="BA164" s="224"/>
      <c r="BB164" s="224"/>
      <c r="BC164" s="224"/>
      <c r="BD164" s="225"/>
      <c r="BE164" s="223"/>
      <c r="BF164" s="224"/>
      <c r="BG164" s="224"/>
      <c r="BH164" s="224"/>
      <c r="BI164" s="224"/>
      <c r="BJ164" s="224"/>
      <c r="BK164" s="224"/>
      <c r="BL164" s="224"/>
      <c r="BM164" s="224"/>
      <c r="BN164" s="224"/>
      <c r="BO164" s="224"/>
      <c r="BP164" s="224"/>
      <c r="BQ164" s="224"/>
      <c r="BR164" s="224"/>
      <c r="BS164" s="224"/>
      <c r="BT164" s="224"/>
      <c r="BU164" s="224"/>
      <c r="BV164" s="225"/>
      <c r="BW164" s="232">
        <v>0</v>
      </c>
      <c r="BX164" s="233">
        <v>0</v>
      </c>
      <c r="BY164" s="233">
        <v>0</v>
      </c>
      <c r="BZ164" s="233">
        <v>0</v>
      </c>
      <c r="CA164" s="233">
        <v>0</v>
      </c>
      <c r="CB164" s="233">
        <v>0</v>
      </c>
      <c r="CC164" s="233">
        <v>0</v>
      </c>
      <c r="CD164" s="233">
        <v>0</v>
      </c>
      <c r="CE164" s="233">
        <v>0</v>
      </c>
      <c r="CF164" s="233">
        <v>0</v>
      </c>
      <c r="CG164" s="233">
        <v>0</v>
      </c>
      <c r="CH164" s="233">
        <v>0</v>
      </c>
      <c r="CI164" s="233"/>
      <c r="CJ164" s="233">
        <v>0</v>
      </c>
      <c r="CK164" s="233"/>
      <c r="CL164" s="233"/>
      <c r="CM164" s="233">
        <v>0</v>
      </c>
      <c r="CN164" s="234"/>
      <c r="CO164" s="105"/>
      <c r="CP164" s="266">
        <v>0</v>
      </c>
      <c r="CQ164" s="267">
        <v>0</v>
      </c>
      <c r="CR164" s="268">
        <v>0</v>
      </c>
      <c r="CS164" s="316">
        <f>IF(CP158=0,"",100*CP164/CP158)</f>
        <v>0</v>
      </c>
      <c r="CT164" s="144">
        <f t="shared" si="20"/>
        <v>0</v>
      </c>
      <c r="CU164" s="158">
        <f t="shared" si="21"/>
        <v>14</v>
      </c>
      <c r="CV164" s="107" t="str">
        <f t="shared" si="103"/>
        <v/>
      </c>
      <c r="CW164" s="93" t="str">
        <f t="shared" si="104"/>
        <v/>
      </c>
      <c r="CX164" s="94" t="str">
        <f t="shared" si="105"/>
        <v/>
      </c>
      <c r="CY164" s="94" t="str">
        <f t="shared" si="106"/>
        <v/>
      </c>
      <c r="CZ164" s="94" t="str">
        <f t="shared" si="107"/>
        <v/>
      </c>
      <c r="DA164" s="94" t="str">
        <f t="shared" si="108"/>
        <v/>
      </c>
      <c r="DB164" s="94" t="str">
        <f t="shared" si="109"/>
        <v/>
      </c>
      <c r="DC164" s="108" t="str">
        <f t="shared" si="110"/>
        <v/>
      </c>
      <c r="DD164" s="108" t="str">
        <f t="shared" si="111"/>
        <v/>
      </c>
      <c r="DE164" s="108" t="str">
        <f t="shared" si="112"/>
        <v/>
      </c>
      <c r="DF164" s="108" t="str">
        <f t="shared" si="113"/>
        <v/>
      </c>
      <c r="DG164" s="94" t="str">
        <f t="shared" si="114"/>
        <v/>
      </c>
      <c r="DH164" s="94" t="str">
        <f t="shared" si="115"/>
        <v/>
      </c>
      <c r="DI164" s="94" t="str">
        <f t="shared" si="116"/>
        <v/>
      </c>
      <c r="DJ164" s="94" t="str">
        <f t="shared" si="117"/>
        <v/>
      </c>
      <c r="DK164" s="94" t="str">
        <f t="shared" si="118"/>
        <v/>
      </c>
      <c r="DL164" s="93" t="str">
        <f t="shared" si="119"/>
        <v/>
      </c>
      <c r="DM164" s="109" t="str">
        <f t="shared" si="120"/>
        <v/>
      </c>
      <c r="DN164" s="107" t="str">
        <f t="shared" si="171"/>
        <v/>
      </c>
      <c r="DO164" s="93" t="str">
        <f t="shared" si="170"/>
        <v/>
      </c>
      <c r="DP164" s="94">
        <f t="shared" si="170"/>
        <v>0</v>
      </c>
      <c r="DQ164" s="94">
        <f t="shared" si="170"/>
        <v>0</v>
      </c>
      <c r="DR164" s="94">
        <f t="shared" si="170"/>
        <v>0</v>
      </c>
      <c r="DS164" s="94">
        <f t="shared" si="170"/>
        <v>0</v>
      </c>
      <c r="DT164" s="94">
        <f t="shared" si="170"/>
        <v>0</v>
      </c>
      <c r="DU164" s="108">
        <f t="shared" si="170"/>
        <v>0</v>
      </c>
      <c r="DV164" s="108">
        <f t="shared" si="170"/>
        <v>0</v>
      </c>
      <c r="DW164" s="108">
        <f t="shared" si="170"/>
        <v>0</v>
      </c>
      <c r="DX164" s="108">
        <f t="shared" si="170"/>
        <v>0</v>
      </c>
      <c r="DY164" s="94">
        <f t="shared" si="170"/>
        <v>0</v>
      </c>
      <c r="DZ164" s="94">
        <f t="shared" si="170"/>
        <v>0</v>
      </c>
      <c r="EA164" s="94">
        <f t="shared" si="170"/>
        <v>0</v>
      </c>
      <c r="EB164" s="94">
        <f t="shared" si="170"/>
        <v>0</v>
      </c>
      <c r="EC164" s="94">
        <f t="shared" si="170"/>
        <v>0</v>
      </c>
      <c r="ED164" s="93" t="str">
        <f t="shared" si="170"/>
        <v/>
      </c>
      <c r="EE164" s="109" t="str">
        <f t="shared" si="170"/>
        <v/>
      </c>
      <c r="EF164" s="209"/>
      <c r="EG164" s="210"/>
      <c r="EH164" s="209"/>
      <c r="EI164" s="209"/>
      <c r="EJ164" s="209"/>
      <c r="EK164" s="209"/>
      <c r="EL164" s="209"/>
      <c r="EM164" s="209"/>
      <c r="EN164" s="208"/>
      <c r="EO164" s="208"/>
    </row>
    <row r="165" spans="1:145" s="211" customFormat="1" ht="15.75" customHeight="1">
      <c r="A165" s="115" t="s">
        <v>120</v>
      </c>
      <c r="B165" s="212" t="str">
        <f t="shared" si="169"/>
        <v>BO</v>
      </c>
      <c r="C165" s="356"/>
      <c r="D165" s="357"/>
      <c r="E165" s="357"/>
      <c r="F165" s="357"/>
      <c r="G165" s="357"/>
      <c r="H165" s="357"/>
      <c r="I165" s="357"/>
      <c r="J165" s="357"/>
      <c r="K165" s="357"/>
      <c r="L165" s="357"/>
      <c r="M165" s="357"/>
      <c r="N165" s="357"/>
      <c r="O165" s="357"/>
      <c r="P165" s="357"/>
      <c r="Q165" s="357"/>
      <c r="R165" s="357"/>
      <c r="S165" s="357"/>
      <c r="T165" s="358"/>
      <c r="U165" s="239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1"/>
      <c r="AJ165" s="240"/>
      <c r="AK165" s="240"/>
      <c r="AL165" s="242"/>
      <c r="AM165" s="239"/>
      <c r="AN165" s="240"/>
      <c r="AO165" s="240"/>
      <c r="AP165" s="240"/>
      <c r="AQ165" s="240"/>
      <c r="AR165" s="240"/>
      <c r="AS165" s="240"/>
      <c r="AT165" s="240"/>
      <c r="AU165" s="240"/>
      <c r="AV165" s="240"/>
      <c r="AW165" s="240"/>
      <c r="AX165" s="240"/>
      <c r="AY165" s="240"/>
      <c r="AZ165" s="240"/>
      <c r="BA165" s="240"/>
      <c r="BB165" s="240"/>
      <c r="BC165" s="240"/>
      <c r="BD165" s="242"/>
      <c r="BE165" s="239"/>
      <c r="BF165" s="240"/>
      <c r="BG165" s="240"/>
      <c r="BH165" s="240"/>
      <c r="BI165" s="240"/>
      <c r="BJ165" s="240"/>
      <c r="BK165" s="240"/>
      <c r="BL165" s="240"/>
      <c r="BM165" s="240"/>
      <c r="BN165" s="240"/>
      <c r="BO165" s="240"/>
      <c r="BP165" s="240"/>
      <c r="BQ165" s="240"/>
      <c r="BR165" s="240"/>
      <c r="BS165" s="240"/>
      <c r="BT165" s="240"/>
      <c r="BU165" s="240"/>
      <c r="BV165" s="242"/>
      <c r="BW165" s="340">
        <f>IF(BW158="","",SUM(BW158,BW160,-BW161,-BW162,-BW163,BW164))</f>
        <v>14</v>
      </c>
      <c r="BX165" s="341">
        <f>IF(BX158="","",SUM(BX158,BX160,-BX161,-BX162,-BX163,BX164))</f>
        <v>19</v>
      </c>
      <c r="BY165" s="341">
        <f>IF(BY158="","",SUM(BY158,BY160,-BY161,-BY162,-BY163,BY164))</f>
        <v>11</v>
      </c>
      <c r="BZ165" s="341">
        <f>IF(BZ158="","",SUM(BZ158,BZ160,-BZ161,-BZ162,-BZ163,BZ164))</f>
        <v>12</v>
      </c>
      <c r="CA165" s="341">
        <v>1</v>
      </c>
      <c r="CB165" s="341">
        <v>0</v>
      </c>
      <c r="CC165" s="341">
        <f t="shared" ref="CC165:CN165" si="172">IF(CC158="","",SUM(CC158,CC160,-CC161,-CC162,-CC163,CC164))</f>
        <v>5</v>
      </c>
      <c r="CD165" s="341">
        <f t="shared" si="172"/>
        <v>23</v>
      </c>
      <c r="CE165" s="341">
        <f t="shared" si="172"/>
        <v>0</v>
      </c>
      <c r="CF165" s="341">
        <f t="shared" si="172"/>
        <v>3</v>
      </c>
      <c r="CG165" s="341">
        <f t="shared" si="172"/>
        <v>7</v>
      </c>
      <c r="CH165" s="341">
        <f t="shared" si="172"/>
        <v>0</v>
      </c>
      <c r="CI165" s="341" t="str">
        <f t="shared" si="172"/>
        <v/>
      </c>
      <c r="CJ165" s="341">
        <f t="shared" si="172"/>
        <v>0</v>
      </c>
      <c r="CK165" s="341" t="str">
        <f t="shared" si="172"/>
        <v/>
      </c>
      <c r="CL165" s="341" t="str">
        <f t="shared" si="172"/>
        <v/>
      </c>
      <c r="CM165" s="341">
        <f t="shared" si="172"/>
        <v>0</v>
      </c>
      <c r="CN165" s="341" t="str">
        <f t="shared" si="172"/>
        <v/>
      </c>
      <c r="CO165" s="249"/>
      <c r="CP165" s="322">
        <f>IF(CP158="","",CP158+SUM(CP160,CP164)-SUM(CP161:CP163))</f>
        <v>11</v>
      </c>
      <c r="CQ165" s="247">
        <v>0</v>
      </c>
      <c r="CR165" s="248">
        <v>16.5</v>
      </c>
      <c r="CS165" s="323">
        <f>IF(CP158=0,"",100*CP165/CP158)</f>
        <v>110</v>
      </c>
      <c r="CT165" s="144">
        <f t="shared" si="20"/>
        <v>6</v>
      </c>
      <c r="CU165" s="158">
        <f t="shared" si="21"/>
        <v>14</v>
      </c>
      <c r="CV165" s="107" t="str">
        <f t="shared" si="103"/>
        <v/>
      </c>
      <c r="CW165" s="93" t="str">
        <f t="shared" si="104"/>
        <v/>
      </c>
      <c r="CX165" s="94" t="str">
        <f t="shared" si="105"/>
        <v/>
      </c>
      <c r="CY165" s="94" t="str">
        <f t="shared" si="106"/>
        <v/>
      </c>
      <c r="CZ165" s="94" t="str">
        <f t="shared" si="107"/>
        <v/>
      </c>
      <c r="DA165" s="94" t="str">
        <f t="shared" si="108"/>
        <v/>
      </c>
      <c r="DB165" s="94" t="str">
        <f t="shared" si="109"/>
        <v/>
      </c>
      <c r="DC165" s="108" t="str">
        <f t="shared" si="110"/>
        <v/>
      </c>
      <c r="DD165" s="108" t="str">
        <f t="shared" si="111"/>
        <v/>
      </c>
      <c r="DE165" s="108" t="str">
        <f t="shared" si="112"/>
        <v/>
      </c>
      <c r="DF165" s="108" t="str">
        <f t="shared" si="113"/>
        <v/>
      </c>
      <c r="DG165" s="94" t="str">
        <f t="shared" si="114"/>
        <v/>
      </c>
      <c r="DH165" s="94" t="str">
        <f t="shared" si="115"/>
        <v/>
      </c>
      <c r="DI165" s="94" t="str">
        <f t="shared" si="116"/>
        <v/>
      </c>
      <c r="DJ165" s="94" t="str">
        <f t="shared" si="117"/>
        <v/>
      </c>
      <c r="DK165" s="94" t="str">
        <f t="shared" si="118"/>
        <v/>
      </c>
      <c r="DL165" s="93" t="str">
        <f t="shared" si="119"/>
        <v/>
      </c>
      <c r="DM165" s="109" t="str">
        <f t="shared" si="120"/>
        <v/>
      </c>
      <c r="DN165" s="107" t="str">
        <f t="shared" si="171"/>
        <v/>
      </c>
      <c r="DO165" s="93" t="str">
        <f t="shared" si="170"/>
        <v/>
      </c>
      <c r="DP165" s="94">
        <f t="shared" si="170"/>
        <v>0</v>
      </c>
      <c r="DQ165" s="94">
        <f t="shared" si="170"/>
        <v>0</v>
      </c>
      <c r="DR165" s="94">
        <f t="shared" si="170"/>
        <v>0</v>
      </c>
      <c r="DS165" s="94">
        <f t="shared" si="170"/>
        <v>0</v>
      </c>
      <c r="DT165" s="94">
        <f t="shared" si="170"/>
        <v>0</v>
      </c>
      <c r="DU165" s="108">
        <f t="shared" si="170"/>
        <v>1</v>
      </c>
      <c r="DV165" s="108">
        <f t="shared" si="170"/>
        <v>3</v>
      </c>
      <c r="DW165" s="108">
        <f t="shared" si="170"/>
        <v>5</v>
      </c>
      <c r="DX165" s="108">
        <f t="shared" si="170"/>
        <v>7</v>
      </c>
      <c r="DY165" s="94">
        <f t="shared" si="170"/>
        <v>11</v>
      </c>
      <c r="DZ165" s="94">
        <f t="shared" si="170"/>
        <v>12</v>
      </c>
      <c r="EA165" s="94">
        <f t="shared" si="170"/>
        <v>14</v>
      </c>
      <c r="EB165" s="94">
        <f t="shared" si="170"/>
        <v>19</v>
      </c>
      <c r="EC165" s="94">
        <f t="shared" si="170"/>
        <v>23</v>
      </c>
      <c r="ED165" s="93" t="str">
        <f t="shared" si="170"/>
        <v/>
      </c>
      <c r="EE165" s="109" t="str">
        <f t="shared" si="170"/>
        <v/>
      </c>
      <c r="EF165" s="209"/>
      <c r="EG165" s="210"/>
      <c r="EH165" s="209"/>
      <c r="EI165" s="209"/>
      <c r="EJ165" s="209"/>
      <c r="EK165" s="209"/>
      <c r="EL165" s="209"/>
      <c r="EM165" s="209"/>
      <c r="EN165" s="208"/>
      <c r="EO165" s="208"/>
    </row>
    <row r="166" spans="1:145" s="211" customFormat="1" ht="15.75" customHeight="1">
      <c r="A166" s="147" t="s">
        <v>126</v>
      </c>
      <c r="B166" s="194" t="str">
        <f>$B$9</f>
        <v>VP</v>
      </c>
      <c r="C166" s="251">
        <v>0</v>
      </c>
      <c r="D166" s="371">
        <v>0</v>
      </c>
      <c r="E166" s="371">
        <v>0</v>
      </c>
      <c r="F166" s="371">
        <v>0</v>
      </c>
      <c r="G166" s="371">
        <v>0</v>
      </c>
      <c r="H166" s="371">
        <v>0</v>
      </c>
      <c r="I166" s="371">
        <v>0</v>
      </c>
      <c r="J166" s="371">
        <v>0</v>
      </c>
      <c r="K166" s="371">
        <v>1</v>
      </c>
      <c r="L166" s="371">
        <v>0</v>
      </c>
      <c r="M166" s="371">
        <v>0</v>
      </c>
      <c r="N166" s="371">
        <v>0</v>
      </c>
      <c r="O166" s="371">
        <v>0</v>
      </c>
      <c r="P166" s="371">
        <v>0</v>
      </c>
      <c r="Q166" s="371">
        <v>0</v>
      </c>
      <c r="R166" s="371">
        <v>0</v>
      </c>
      <c r="S166" s="371"/>
      <c r="T166" s="372">
        <v>0</v>
      </c>
      <c r="U166" s="281">
        <v>0</v>
      </c>
      <c r="V166" s="195">
        <v>0</v>
      </c>
      <c r="W166" s="195">
        <v>0</v>
      </c>
      <c r="X166" s="195">
        <v>0</v>
      </c>
      <c r="Y166" s="195">
        <v>0</v>
      </c>
      <c r="Z166" s="195">
        <v>0</v>
      </c>
      <c r="AA166" s="195">
        <v>0</v>
      </c>
      <c r="AB166" s="195">
        <v>0</v>
      </c>
      <c r="AC166" s="195">
        <v>0</v>
      </c>
      <c r="AD166" s="195">
        <v>0</v>
      </c>
      <c r="AE166" s="195">
        <v>0</v>
      </c>
      <c r="AF166" s="195"/>
      <c r="AG166" s="195">
        <v>0</v>
      </c>
      <c r="AH166" s="195">
        <v>0</v>
      </c>
      <c r="AI166" s="254">
        <v>0</v>
      </c>
      <c r="AJ166" s="195">
        <v>0</v>
      </c>
      <c r="AK166" s="195">
        <v>0</v>
      </c>
      <c r="AL166" s="197">
        <v>18</v>
      </c>
      <c r="AM166" s="201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2"/>
      <c r="BB166" s="202"/>
      <c r="BC166" s="202"/>
      <c r="BD166" s="203"/>
      <c r="BE166" s="201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2"/>
      <c r="BS166" s="202"/>
      <c r="BT166" s="202"/>
      <c r="BU166" s="202"/>
      <c r="BV166" s="203"/>
      <c r="BW166" s="201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2"/>
      <c r="CJ166" s="202"/>
      <c r="CK166" s="202"/>
      <c r="CL166" s="202"/>
      <c r="CM166" s="202"/>
      <c r="CN166" s="203"/>
      <c r="CO166" s="204"/>
      <c r="CP166" s="281">
        <v>0</v>
      </c>
      <c r="CQ166" s="195">
        <v>0</v>
      </c>
      <c r="CR166" s="197">
        <v>0</v>
      </c>
      <c r="CS166" s="208"/>
      <c r="CT166" s="144">
        <f t="shared" si="20"/>
        <v>3.125E-2</v>
      </c>
      <c r="CU166" s="158">
        <f t="shared" si="21"/>
        <v>34</v>
      </c>
      <c r="CV166" s="107" t="str">
        <f t="shared" si="103"/>
        <v/>
      </c>
      <c r="CW166" s="93">
        <f t="shared" si="104"/>
        <v>0</v>
      </c>
      <c r="CX166" s="94">
        <f t="shared" si="105"/>
        <v>0</v>
      </c>
      <c r="CY166" s="94">
        <f t="shared" si="106"/>
        <v>0</v>
      </c>
      <c r="CZ166" s="94">
        <f t="shared" si="107"/>
        <v>0</v>
      </c>
      <c r="DA166" s="94">
        <f t="shared" si="108"/>
        <v>0</v>
      </c>
      <c r="DB166" s="94">
        <f t="shared" si="109"/>
        <v>0</v>
      </c>
      <c r="DC166" s="108">
        <f t="shared" si="110"/>
        <v>0</v>
      </c>
      <c r="DD166" s="108">
        <f t="shared" si="111"/>
        <v>0</v>
      </c>
      <c r="DE166" s="108">
        <f t="shared" si="112"/>
        <v>0</v>
      </c>
      <c r="DF166" s="108">
        <f t="shared" si="113"/>
        <v>0</v>
      </c>
      <c r="DG166" s="94">
        <f t="shared" si="114"/>
        <v>0</v>
      </c>
      <c r="DH166" s="94">
        <f t="shared" si="115"/>
        <v>0</v>
      </c>
      <c r="DI166" s="94">
        <f t="shared" si="116"/>
        <v>0</v>
      </c>
      <c r="DJ166" s="94">
        <f t="shared" si="117"/>
        <v>0</v>
      </c>
      <c r="DK166" s="94">
        <f t="shared" si="118"/>
        <v>0</v>
      </c>
      <c r="DL166" s="93">
        <f t="shared" si="119"/>
        <v>0</v>
      </c>
      <c r="DM166" s="109">
        <f t="shared" si="120"/>
        <v>1</v>
      </c>
      <c r="DN166" s="107" t="str">
        <f t="shared" ref="DN166:EE166" si="173">IF(OR(-FLOOR(((18-COUNT($U166:$AL166))/2),1)+DN$5&lt;1,-FLOOR(((18-COUNT($U166:$AL166))/2),1)+DN$5&gt;COUNT($U166:$AL166)),"",LARGE($U166:$AL166,-FLOOR(((18-COUNT($U166:$AL166))/2),1)+DN$5))</f>
        <v/>
      </c>
      <c r="DO166" s="93">
        <f t="shared" si="173"/>
        <v>0</v>
      </c>
      <c r="DP166" s="94">
        <f t="shared" si="173"/>
        <v>0</v>
      </c>
      <c r="DQ166" s="94">
        <f t="shared" si="173"/>
        <v>0</v>
      </c>
      <c r="DR166" s="94">
        <f t="shared" si="173"/>
        <v>0</v>
      </c>
      <c r="DS166" s="94">
        <f t="shared" si="173"/>
        <v>0</v>
      </c>
      <c r="DT166" s="94">
        <f t="shared" si="173"/>
        <v>0</v>
      </c>
      <c r="DU166" s="108">
        <f t="shared" si="173"/>
        <v>0</v>
      </c>
      <c r="DV166" s="108">
        <f t="shared" si="173"/>
        <v>0</v>
      </c>
      <c r="DW166" s="108">
        <f t="shared" si="173"/>
        <v>0</v>
      </c>
      <c r="DX166" s="108">
        <f t="shared" si="173"/>
        <v>0</v>
      </c>
      <c r="DY166" s="94">
        <f t="shared" si="173"/>
        <v>0</v>
      </c>
      <c r="DZ166" s="94">
        <f t="shared" si="173"/>
        <v>0</v>
      </c>
      <c r="EA166" s="94">
        <f t="shared" si="173"/>
        <v>0</v>
      </c>
      <c r="EB166" s="94">
        <f t="shared" si="173"/>
        <v>0</v>
      </c>
      <c r="EC166" s="94">
        <f t="shared" si="173"/>
        <v>0</v>
      </c>
      <c r="ED166" s="93">
        <f t="shared" si="173"/>
        <v>0</v>
      </c>
      <c r="EE166" s="109">
        <f t="shared" si="173"/>
        <v>18</v>
      </c>
      <c r="EF166" s="209"/>
      <c r="EG166" s="210"/>
      <c r="EH166" s="209"/>
      <c r="EI166" s="209"/>
      <c r="EJ166" s="209"/>
      <c r="EK166" s="209"/>
      <c r="EL166" s="209"/>
      <c r="EM166" s="209"/>
      <c r="EN166" s="208"/>
      <c r="EO166" s="208"/>
    </row>
    <row r="167" spans="1:145" s="211" customFormat="1" ht="15.75" customHeight="1">
      <c r="A167" s="336"/>
      <c r="B167" s="212" t="str">
        <f>$B$10</f>
        <v>P</v>
      </c>
      <c r="C167" s="303">
        <v>0</v>
      </c>
      <c r="D167" s="373">
        <v>0</v>
      </c>
      <c r="E167" s="373">
        <v>0</v>
      </c>
      <c r="F167" s="373">
        <v>0</v>
      </c>
      <c r="G167" s="373">
        <v>0</v>
      </c>
      <c r="H167" s="373">
        <v>0</v>
      </c>
      <c r="I167" s="373">
        <v>0</v>
      </c>
      <c r="J167" s="373">
        <v>0</v>
      </c>
      <c r="K167" s="373">
        <v>4</v>
      </c>
      <c r="L167" s="373">
        <v>0</v>
      </c>
      <c r="M167" s="373">
        <v>0</v>
      </c>
      <c r="N167" s="373">
        <v>0</v>
      </c>
      <c r="O167" s="373">
        <v>0</v>
      </c>
      <c r="P167" s="373">
        <v>0</v>
      </c>
      <c r="Q167" s="373">
        <v>3</v>
      </c>
      <c r="R167" s="373">
        <v>0</v>
      </c>
      <c r="S167" s="373"/>
      <c r="T167" s="374">
        <v>0</v>
      </c>
      <c r="U167" s="213"/>
      <c r="V167" s="214"/>
      <c r="W167" s="214"/>
      <c r="X167" s="214"/>
      <c r="Y167" s="214"/>
      <c r="Z167" s="214"/>
      <c r="AA167" s="214"/>
      <c r="AB167" s="214"/>
      <c r="AC167" s="214"/>
      <c r="AD167" s="214"/>
      <c r="AE167" s="214"/>
      <c r="AF167" s="214"/>
      <c r="AG167" s="214"/>
      <c r="AH167" s="214"/>
      <c r="AI167" s="215"/>
      <c r="AJ167" s="214"/>
      <c r="AK167" s="214"/>
      <c r="AL167" s="216"/>
      <c r="AM167" s="232">
        <v>0</v>
      </c>
      <c r="AN167" s="233">
        <v>2</v>
      </c>
      <c r="AO167" s="233">
        <v>0</v>
      </c>
      <c r="AP167" s="233">
        <v>0</v>
      </c>
      <c r="AQ167" s="233">
        <v>0</v>
      </c>
      <c r="AR167" s="233">
        <v>0</v>
      </c>
      <c r="AS167" s="233">
        <v>0</v>
      </c>
      <c r="AT167" s="233">
        <v>0</v>
      </c>
      <c r="AU167" s="233">
        <v>0</v>
      </c>
      <c r="AV167" s="233">
        <v>0</v>
      </c>
      <c r="AW167" s="233">
        <v>0</v>
      </c>
      <c r="AX167" s="233">
        <v>0</v>
      </c>
      <c r="AY167" s="233">
        <v>0</v>
      </c>
      <c r="AZ167" s="233">
        <v>0</v>
      </c>
      <c r="BA167" s="233">
        <v>10</v>
      </c>
      <c r="BB167" s="233">
        <v>0</v>
      </c>
      <c r="BC167" s="233">
        <v>0</v>
      </c>
      <c r="BD167" s="234">
        <v>10</v>
      </c>
      <c r="BE167" s="223"/>
      <c r="BF167" s="224"/>
      <c r="BG167" s="224"/>
      <c r="BH167" s="224"/>
      <c r="BI167" s="224"/>
      <c r="BJ167" s="224"/>
      <c r="BK167" s="224"/>
      <c r="BL167" s="224"/>
      <c r="BM167" s="224"/>
      <c r="BN167" s="224"/>
      <c r="BO167" s="224"/>
      <c r="BP167" s="224"/>
      <c r="BQ167" s="224"/>
      <c r="BR167" s="224"/>
      <c r="BS167" s="224"/>
      <c r="BT167" s="224"/>
      <c r="BU167" s="224"/>
      <c r="BV167" s="225"/>
      <c r="BW167" s="223"/>
      <c r="BX167" s="224"/>
      <c r="BY167" s="224"/>
      <c r="BZ167" s="224"/>
      <c r="CA167" s="224"/>
      <c r="CB167" s="224"/>
      <c r="CC167" s="224"/>
      <c r="CD167" s="224"/>
      <c r="CE167" s="224"/>
      <c r="CF167" s="224"/>
      <c r="CG167" s="224"/>
      <c r="CH167" s="224"/>
      <c r="CI167" s="224"/>
      <c r="CJ167" s="224"/>
      <c r="CK167" s="224"/>
      <c r="CL167" s="224"/>
      <c r="CM167" s="224"/>
      <c r="CN167" s="225"/>
      <c r="CO167" s="105"/>
      <c r="CP167" s="283">
        <v>1</v>
      </c>
      <c r="CQ167" s="284">
        <v>0</v>
      </c>
      <c r="CR167" s="285">
        <v>10</v>
      </c>
      <c r="CS167" s="208"/>
      <c r="CT167" s="144">
        <f t="shared" si="20"/>
        <v>0.5757575757575758</v>
      </c>
      <c r="CU167" s="158">
        <f t="shared" si="21"/>
        <v>35</v>
      </c>
      <c r="CV167" s="107" t="str">
        <f t="shared" si="103"/>
        <v/>
      </c>
      <c r="CW167" s="93">
        <f t="shared" si="104"/>
        <v>0</v>
      </c>
      <c r="CX167" s="94">
        <f t="shared" si="105"/>
        <v>0</v>
      </c>
      <c r="CY167" s="94">
        <f t="shared" si="106"/>
        <v>0</v>
      </c>
      <c r="CZ167" s="94">
        <f t="shared" si="107"/>
        <v>0</v>
      </c>
      <c r="DA167" s="94">
        <f t="shared" si="108"/>
        <v>0</v>
      </c>
      <c r="DB167" s="94">
        <f t="shared" si="109"/>
        <v>0</v>
      </c>
      <c r="DC167" s="108">
        <f t="shared" si="110"/>
        <v>0</v>
      </c>
      <c r="DD167" s="108">
        <f t="shared" si="111"/>
        <v>0</v>
      </c>
      <c r="DE167" s="108">
        <f t="shared" si="112"/>
        <v>0</v>
      </c>
      <c r="DF167" s="108">
        <f t="shared" si="113"/>
        <v>0</v>
      </c>
      <c r="DG167" s="94">
        <f t="shared" si="114"/>
        <v>0</v>
      </c>
      <c r="DH167" s="94">
        <f t="shared" si="115"/>
        <v>0</v>
      </c>
      <c r="DI167" s="94">
        <f t="shared" si="116"/>
        <v>0</v>
      </c>
      <c r="DJ167" s="94">
        <f t="shared" si="117"/>
        <v>0</v>
      </c>
      <c r="DK167" s="94">
        <f t="shared" si="118"/>
        <v>0</v>
      </c>
      <c r="DL167" s="93">
        <f t="shared" si="119"/>
        <v>3</v>
      </c>
      <c r="DM167" s="109">
        <f t="shared" si="120"/>
        <v>4</v>
      </c>
      <c r="DN167" s="107">
        <f>IF(OR(-FLOOR(((18-COUNT($AM167:$BD167))/2),1)+DN$5&lt;1,-FLOOR(((18-COUNT($AM167:$BD167))/2),1)+DN$5&gt;COUNT($AM167:$BD167)),"",LARGE($AM167:$BD167,-FLOOR(((18-COUNT($AM167:$BD167))/2),1)+DN$5))</f>
        <v>0</v>
      </c>
      <c r="DO167" s="93">
        <f>IF(OR(-FLOOR(((18-COUNT($AM167:$BD167))/2),1)+DO$5&lt;1,-FLOOR(((18-COUNT($AM167:$BD167))/2),1)+DO$5&gt;COUNT($AM167:$BD167)),"",LARGE($AM167:$BD167,-FLOOR(((18-COUNT($AM167:$BD167))/2),1)+DO$5))</f>
        <v>0</v>
      </c>
      <c r="DP167" s="94">
        <f t="shared" ref="DP167:EE167" si="174">IF(OR(-FLOOR(((18-COUNT($AM167:$BD167))/2),1)+DP$5&lt;1,-FLOOR(((18-COUNT($AM167:$BD167))/2),1)+DP$5&gt;COUNT($AM167:$BD167)),"",LARGE($AM167:$BD167,-FLOOR(((18-COUNT($AM167:$BD167))/2),1)+DP$5))</f>
        <v>0</v>
      </c>
      <c r="DQ167" s="94">
        <f t="shared" si="174"/>
        <v>0</v>
      </c>
      <c r="DR167" s="94">
        <f t="shared" si="174"/>
        <v>0</v>
      </c>
      <c r="DS167" s="94">
        <f t="shared" si="174"/>
        <v>0</v>
      </c>
      <c r="DT167" s="94">
        <f t="shared" si="174"/>
        <v>0</v>
      </c>
      <c r="DU167" s="108">
        <f t="shared" si="174"/>
        <v>0</v>
      </c>
      <c r="DV167" s="108">
        <f t="shared" si="174"/>
        <v>0</v>
      </c>
      <c r="DW167" s="108">
        <f t="shared" si="174"/>
        <v>0</v>
      </c>
      <c r="DX167" s="108">
        <f t="shared" si="174"/>
        <v>0</v>
      </c>
      <c r="DY167" s="94">
        <f t="shared" si="174"/>
        <v>0</v>
      </c>
      <c r="DZ167" s="94">
        <f t="shared" si="174"/>
        <v>0</v>
      </c>
      <c r="EA167" s="94">
        <f t="shared" si="174"/>
        <v>0</v>
      </c>
      <c r="EB167" s="94">
        <f t="shared" si="174"/>
        <v>0</v>
      </c>
      <c r="EC167" s="94">
        <f t="shared" si="174"/>
        <v>2</v>
      </c>
      <c r="ED167" s="93">
        <f t="shared" si="174"/>
        <v>10</v>
      </c>
      <c r="EE167" s="109">
        <f t="shared" si="174"/>
        <v>10</v>
      </c>
      <c r="EF167" s="209"/>
      <c r="EG167" s="210"/>
      <c r="EH167" s="209"/>
      <c r="EI167" s="209"/>
      <c r="EJ167" s="209"/>
      <c r="EK167" s="209"/>
      <c r="EL167" s="209"/>
      <c r="EM167" s="209"/>
      <c r="EN167" s="208"/>
      <c r="EO167" s="208"/>
    </row>
    <row r="168" spans="1:145" s="211" customFormat="1" ht="15.75" customHeight="1">
      <c r="A168" s="336"/>
      <c r="B168" s="212" t="str">
        <f>$B$11</f>
        <v>M</v>
      </c>
      <c r="C168" s="303">
        <v>20</v>
      </c>
      <c r="D168" s="373">
        <v>0</v>
      </c>
      <c r="E168" s="373">
        <v>0</v>
      </c>
      <c r="F168" s="373">
        <v>0</v>
      </c>
      <c r="G168" s="373">
        <v>0</v>
      </c>
      <c r="H168" s="373">
        <v>0</v>
      </c>
      <c r="I168" s="373">
        <v>0</v>
      </c>
      <c r="J168" s="373">
        <v>0</v>
      </c>
      <c r="K168" s="373">
        <v>6</v>
      </c>
      <c r="L168" s="373">
        <v>0</v>
      </c>
      <c r="M168" s="373">
        <v>0</v>
      </c>
      <c r="N168" s="373">
        <v>0</v>
      </c>
      <c r="O168" s="373">
        <v>0</v>
      </c>
      <c r="P168" s="373">
        <v>0</v>
      </c>
      <c r="Q168" s="373">
        <v>0</v>
      </c>
      <c r="R168" s="373">
        <v>0</v>
      </c>
      <c r="S168" s="373"/>
      <c r="T168" s="374">
        <v>5</v>
      </c>
      <c r="U168" s="228"/>
      <c r="V168" s="229"/>
      <c r="W168" s="229"/>
      <c r="X168" s="229"/>
      <c r="Y168" s="229"/>
      <c r="Z168" s="229"/>
      <c r="AA168" s="229"/>
      <c r="AB168" s="229"/>
      <c r="AC168" s="229"/>
      <c r="AD168" s="229"/>
      <c r="AE168" s="229"/>
      <c r="AF168" s="229"/>
      <c r="AG168" s="229"/>
      <c r="AH168" s="229"/>
      <c r="AI168" s="230"/>
      <c r="AJ168" s="229"/>
      <c r="AK168" s="229"/>
      <c r="AL168" s="231"/>
      <c r="AM168" s="213"/>
      <c r="AN168" s="214"/>
      <c r="AO168" s="214"/>
      <c r="AP168" s="214"/>
      <c r="AQ168" s="214"/>
      <c r="AR168" s="214"/>
      <c r="AS168" s="214"/>
      <c r="AT168" s="214"/>
      <c r="AU168" s="214"/>
      <c r="AV168" s="214"/>
      <c r="AW168" s="214"/>
      <c r="AX168" s="214"/>
      <c r="AY168" s="214"/>
      <c r="AZ168" s="214"/>
      <c r="BA168" s="214"/>
      <c r="BB168" s="214"/>
      <c r="BC168" s="214"/>
      <c r="BD168" s="216"/>
      <c r="BE168" s="232">
        <v>0</v>
      </c>
      <c r="BF168" s="233">
        <v>0</v>
      </c>
      <c r="BG168" s="233">
        <v>0</v>
      </c>
      <c r="BH168" s="233">
        <v>0</v>
      </c>
      <c r="BI168" s="233">
        <v>0</v>
      </c>
      <c r="BJ168" s="233">
        <v>0</v>
      </c>
      <c r="BK168" s="233">
        <v>0</v>
      </c>
      <c r="BL168" s="233">
        <v>0</v>
      </c>
      <c r="BM168" s="233">
        <v>0</v>
      </c>
      <c r="BN168" s="233">
        <v>0</v>
      </c>
      <c r="BO168" s="233">
        <v>0</v>
      </c>
      <c r="BP168" s="233">
        <v>0</v>
      </c>
      <c r="BQ168" s="233">
        <v>0</v>
      </c>
      <c r="BR168" s="233">
        <v>0</v>
      </c>
      <c r="BS168" s="233"/>
      <c r="BT168" s="233">
        <v>0</v>
      </c>
      <c r="BU168" s="233">
        <v>0</v>
      </c>
      <c r="BV168" s="234">
        <v>15</v>
      </c>
      <c r="BW168" s="223"/>
      <c r="BX168" s="224"/>
      <c r="BY168" s="224"/>
      <c r="BZ168" s="224"/>
      <c r="CA168" s="224"/>
      <c r="CB168" s="224"/>
      <c r="CC168" s="224"/>
      <c r="CD168" s="224"/>
      <c r="CE168" s="224"/>
      <c r="CF168" s="224"/>
      <c r="CG168" s="224"/>
      <c r="CH168" s="224"/>
      <c r="CI168" s="224"/>
      <c r="CJ168" s="224"/>
      <c r="CK168" s="224"/>
      <c r="CL168" s="224"/>
      <c r="CM168" s="224"/>
      <c r="CN168" s="225"/>
      <c r="CO168" s="105"/>
      <c r="CP168" s="283">
        <v>3</v>
      </c>
      <c r="CQ168" s="284">
        <v>0</v>
      </c>
      <c r="CR168" s="285">
        <v>15</v>
      </c>
      <c r="CS168" s="208"/>
      <c r="CT168" s="144">
        <f t="shared" si="20"/>
        <v>0.8125</v>
      </c>
      <c r="CU168" s="158">
        <f t="shared" si="21"/>
        <v>34</v>
      </c>
      <c r="CV168" s="107" t="str">
        <f t="shared" si="103"/>
        <v/>
      </c>
      <c r="CW168" s="93">
        <f t="shared" si="104"/>
        <v>0</v>
      </c>
      <c r="CX168" s="94">
        <f t="shared" si="105"/>
        <v>0</v>
      </c>
      <c r="CY168" s="94">
        <f t="shared" si="106"/>
        <v>0</v>
      </c>
      <c r="CZ168" s="94">
        <f t="shared" si="107"/>
        <v>0</v>
      </c>
      <c r="DA168" s="94">
        <f t="shared" si="108"/>
        <v>0</v>
      </c>
      <c r="DB168" s="94">
        <f t="shared" si="109"/>
        <v>0</v>
      </c>
      <c r="DC168" s="108">
        <f t="shared" si="110"/>
        <v>0</v>
      </c>
      <c r="DD168" s="108">
        <f t="shared" si="111"/>
        <v>0</v>
      </c>
      <c r="DE168" s="108">
        <f t="shared" si="112"/>
        <v>0</v>
      </c>
      <c r="DF168" s="108">
        <f t="shared" si="113"/>
        <v>0</v>
      </c>
      <c r="DG168" s="94">
        <f t="shared" si="114"/>
        <v>0</v>
      </c>
      <c r="DH168" s="94">
        <f t="shared" si="115"/>
        <v>0</v>
      </c>
      <c r="DI168" s="94">
        <f t="shared" si="116"/>
        <v>0</v>
      </c>
      <c r="DJ168" s="94">
        <f t="shared" si="117"/>
        <v>0</v>
      </c>
      <c r="DK168" s="94">
        <f t="shared" si="118"/>
        <v>5</v>
      </c>
      <c r="DL168" s="93">
        <f t="shared" si="119"/>
        <v>6</v>
      </c>
      <c r="DM168" s="109">
        <f t="shared" si="120"/>
        <v>20</v>
      </c>
      <c r="DN168" s="107" t="str">
        <f>IF(OR(-FLOOR(((18-COUNT($BE168:$BV168))/2),1)+DN$5&lt;1,-FLOOR(((18-COUNT($BE168:$BV168))/2),1)+DN$5&gt;COUNT($BE168:$BV168)),"",LARGE($BE168:$BV168,-FLOOR(((18-COUNT($BE168:$BV168))/2),1)+DN$5))</f>
        <v/>
      </c>
      <c r="DO168" s="93">
        <f t="shared" ref="DO168:EE168" si="175">IF(OR(-FLOOR(((18-COUNT($BE168:$BV168))/2),1)+DO$5&lt;1,-FLOOR(((18-COUNT($BE168:$BV168))/2),1)+DO$5&gt;COUNT($BE168:$BV168)),"",LARGE($BE168:$BV168,-FLOOR(((18-COUNT($BE168:$BV168))/2),1)+DO$5))</f>
        <v>0</v>
      </c>
      <c r="DP168" s="94">
        <f t="shared" si="175"/>
        <v>0</v>
      </c>
      <c r="DQ168" s="94">
        <f t="shared" si="175"/>
        <v>0</v>
      </c>
      <c r="DR168" s="94">
        <f t="shared" si="175"/>
        <v>0</v>
      </c>
      <c r="DS168" s="94">
        <f t="shared" si="175"/>
        <v>0</v>
      </c>
      <c r="DT168" s="94">
        <f t="shared" si="175"/>
        <v>0</v>
      </c>
      <c r="DU168" s="108">
        <f t="shared" si="175"/>
        <v>0</v>
      </c>
      <c r="DV168" s="108">
        <f t="shared" si="175"/>
        <v>0</v>
      </c>
      <c r="DW168" s="108">
        <f t="shared" si="175"/>
        <v>0</v>
      </c>
      <c r="DX168" s="108">
        <f t="shared" si="175"/>
        <v>0</v>
      </c>
      <c r="DY168" s="94">
        <f t="shared" si="175"/>
        <v>0</v>
      </c>
      <c r="DZ168" s="94">
        <f t="shared" si="175"/>
        <v>0</v>
      </c>
      <c r="EA168" s="94">
        <f t="shared" si="175"/>
        <v>0</v>
      </c>
      <c r="EB168" s="94">
        <f t="shared" si="175"/>
        <v>0</v>
      </c>
      <c r="EC168" s="94">
        <f t="shared" si="175"/>
        <v>0</v>
      </c>
      <c r="ED168" s="93">
        <f t="shared" si="175"/>
        <v>0</v>
      </c>
      <c r="EE168" s="109">
        <f t="shared" si="175"/>
        <v>15</v>
      </c>
      <c r="EF168" s="209"/>
      <c r="EG168" s="210"/>
      <c r="EH168" s="209"/>
      <c r="EI168" s="209"/>
      <c r="EJ168" s="209"/>
      <c r="EK168" s="209"/>
      <c r="EL168" s="209"/>
      <c r="EM168" s="209"/>
      <c r="EN168" s="208"/>
      <c r="EO168" s="208"/>
    </row>
    <row r="169" spans="1:145" s="211" customFormat="1" ht="15.75" customHeight="1">
      <c r="A169" s="115"/>
      <c r="B169" s="236" t="str">
        <f>$B$12</f>
        <v>BO</v>
      </c>
      <c r="C169" s="274">
        <v>0</v>
      </c>
      <c r="D169" s="375">
        <v>0</v>
      </c>
      <c r="E169" s="375">
        <v>0</v>
      </c>
      <c r="F169" s="375">
        <v>0</v>
      </c>
      <c r="G169" s="375">
        <v>0</v>
      </c>
      <c r="H169" s="375">
        <v>0</v>
      </c>
      <c r="I169" s="375">
        <v>0</v>
      </c>
      <c r="J169" s="375">
        <v>0</v>
      </c>
      <c r="K169" s="375">
        <v>10</v>
      </c>
      <c r="L169" s="375">
        <v>0</v>
      </c>
      <c r="M169" s="375">
        <v>0</v>
      </c>
      <c r="N169" s="375">
        <v>0</v>
      </c>
      <c r="O169" s="375">
        <v>0</v>
      </c>
      <c r="P169" s="375">
        <v>0</v>
      </c>
      <c r="Q169" s="375">
        <v>0</v>
      </c>
      <c r="R169" s="375">
        <v>0</v>
      </c>
      <c r="S169" s="375"/>
      <c r="T169" s="376">
        <v>30</v>
      </c>
      <c r="U169" s="239"/>
      <c r="V169" s="240"/>
      <c r="W169" s="240"/>
      <c r="X169" s="240"/>
      <c r="Y169" s="240"/>
      <c r="Z169" s="240"/>
      <c r="AA169" s="240"/>
      <c r="AB169" s="240"/>
      <c r="AC169" s="240"/>
      <c r="AD169" s="240"/>
      <c r="AE169" s="240"/>
      <c r="AF169" s="240"/>
      <c r="AG169" s="240"/>
      <c r="AH169" s="240"/>
      <c r="AI169" s="241"/>
      <c r="AJ169" s="240"/>
      <c r="AK169" s="240"/>
      <c r="AL169" s="242"/>
      <c r="AM169" s="239"/>
      <c r="AN169" s="240"/>
      <c r="AO169" s="240"/>
      <c r="AP169" s="240"/>
      <c r="AQ169" s="240"/>
      <c r="AR169" s="240"/>
      <c r="AS169" s="240"/>
      <c r="AT169" s="240"/>
      <c r="AU169" s="240"/>
      <c r="AV169" s="240"/>
      <c r="AW169" s="240"/>
      <c r="AX169" s="240"/>
      <c r="AY169" s="240"/>
      <c r="AZ169" s="240"/>
      <c r="BA169" s="240"/>
      <c r="BB169" s="240"/>
      <c r="BC169" s="240"/>
      <c r="BD169" s="242"/>
      <c r="BE169" s="243"/>
      <c r="BF169" s="244"/>
      <c r="BG169" s="244"/>
      <c r="BH169" s="244"/>
      <c r="BI169" s="244"/>
      <c r="BJ169" s="244"/>
      <c r="BK169" s="244"/>
      <c r="BL169" s="244"/>
      <c r="BM169" s="244"/>
      <c r="BN169" s="244"/>
      <c r="BO169" s="244"/>
      <c r="BP169" s="244"/>
      <c r="BQ169" s="244"/>
      <c r="BR169" s="244"/>
      <c r="BS169" s="244"/>
      <c r="BT169" s="244"/>
      <c r="BU169" s="244"/>
      <c r="BV169" s="245"/>
      <c r="BW169" s="246">
        <v>0</v>
      </c>
      <c r="BX169" s="247">
        <v>0</v>
      </c>
      <c r="BY169" s="247">
        <v>0</v>
      </c>
      <c r="BZ169" s="247">
        <v>0</v>
      </c>
      <c r="CA169" s="247">
        <v>0</v>
      </c>
      <c r="CB169" s="247">
        <v>2</v>
      </c>
      <c r="CC169" s="247">
        <v>8</v>
      </c>
      <c r="CD169" s="247">
        <v>0</v>
      </c>
      <c r="CE169" s="247">
        <v>0</v>
      </c>
      <c r="CF169" s="247">
        <v>0</v>
      </c>
      <c r="CG169" s="247">
        <v>0</v>
      </c>
      <c r="CH169" s="247">
        <v>0</v>
      </c>
      <c r="CI169" s="247"/>
      <c r="CJ169" s="247">
        <v>0</v>
      </c>
      <c r="CK169" s="247"/>
      <c r="CL169" s="247"/>
      <c r="CM169" s="247">
        <v>0</v>
      </c>
      <c r="CN169" s="248"/>
      <c r="CO169" s="249"/>
      <c r="CP169" s="246">
        <v>3</v>
      </c>
      <c r="CQ169" s="247">
        <v>0</v>
      </c>
      <c r="CR169" s="248">
        <v>8</v>
      </c>
      <c r="CS169" s="208"/>
      <c r="CT169" s="144">
        <f t="shared" si="20"/>
        <v>0.68965517241379315</v>
      </c>
      <c r="CU169" s="158">
        <f t="shared" si="21"/>
        <v>31</v>
      </c>
      <c r="CV169" s="107" t="str">
        <f t="shared" si="103"/>
        <v/>
      </c>
      <c r="CW169" s="93">
        <f t="shared" si="104"/>
        <v>0</v>
      </c>
      <c r="CX169" s="94">
        <f t="shared" si="105"/>
        <v>0</v>
      </c>
      <c r="CY169" s="94">
        <f t="shared" si="106"/>
        <v>0</v>
      </c>
      <c r="CZ169" s="94">
        <f t="shared" si="107"/>
        <v>0</v>
      </c>
      <c r="DA169" s="94">
        <f t="shared" si="108"/>
        <v>0</v>
      </c>
      <c r="DB169" s="94">
        <f t="shared" si="109"/>
        <v>0</v>
      </c>
      <c r="DC169" s="108">
        <f t="shared" si="110"/>
        <v>0</v>
      </c>
      <c r="DD169" s="108">
        <f t="shared" si="111"/>
        <v>0</v>
      </c>
      <c r="DE169" s="108">
        <f t="shared" si="112"/>
        <v>0</v>
      </c>
      <c r="DF169" s="108">
        <f t="shared" si="113"/>
        <v>0</v>
      </c>
      <c r="DG169" s="94">
        <f t="shared" si="114"/>
        <v>0</v>
      </c>
      <c r="DH169" s="94">
        <f t="shared" si="115"/>
        <v>0</v>
      </c>
      <c r="DI169" s="94">
        <f t="shared" si="116"/>
        <v>0</v>
      </c>
      <c r="DJ169" s="94">
        <f t="shared" si="117"/>
        <v>0</v>
      </c>
      <c r="DK169" s="94">
        <f t="shared" si="118"/>
        <v>0</v>
      </c>
      <c r="DL169" s="93">
        <f t="shared" si="119"/>
        <v>10</v>
      </c>
      <c r="DM169" s="109">
        <f t="shared" si="120"/>
        <v>30</v>
      </c>
      <c r="DN169" s="256" t="str">
        <f>IF(OR(-FLOOR(((18-COUNT($BW169:$CN169))/2),1)+DN$5&lt;1,-FLOOR(((18-COUNT($BW169:$CN169))/2),1)+DN$5&gt;COUNT($BW169:$CN169)),"",LARGE($BW169:$CN169,-FLOOR(((18-COUNT($BW169:$CN169))/2),1)+DN$5))</f>
        <v/>
      </c>
      <c r="DO169" s="257" t="str">
        <f t="shared" ref="DO169:EE169" si="176">IF(OR(-FLOOR(((18-COUNT($BW169:$CN169))/2),1)+DO$5&lt;1,-FLOOR(((18-COUNT($BW169:$CN169))/2),1)+DO$5&gt;COUNT($BW169:$CN169)),"",LARGE($BW169:$CN169,-FLOOR(((18-COUNT($BW169:$CN169))/2),1)+DO$5))</f>
        <v/>
      </c>
      <c r="DP169" s="258">
        <f t="shared" si="176"/>
        <v>0</v>
      </c>
      <c r="DQ169" s="258">
        <f t="shared" si="176"/>
        <v>0</v>
      </c>
      <c r="DR169" s="258">
        <f t="shared" si="176"/>
        <v>0</v>
      </c>
      <c r="DS169" s="258">
        <f t="shared" si="176"/>
        <v>0</v>
      </c>
      <c r="DT169" s="258">
        <f t="shared" si="176"/>
        <v>0</v>
      </c>
      <c r="DU169" s="259">
        <f t="shared" si="176"/>
        <v>0</v>
      </c>
      <c r="DV169" s="259">
        <f t="shared" si="176"/>
        <v>0</v>
      </c>
      <c r="DW169" s="259">
        <f t="shared" si="176"/>
        <v>0</v>
      </c>
      <c r="DX169" s="259">
        <f t="shared" si="176"/>
        <v>0</v>
      </c>
      <c r="DY169" s="258">
        <f t="shared" si="176"/>
        <v>0</v>
      </c>
      <c r="DZ169" s="258">
        <f t="shared" si="176"/>
        <v>0</v>
      </c>
      <c r="EA169" s="258">
        <f t="shared" si="176"/>
        <v>0</v>
      </c>
      <c r="EB169" s="258">
        <f t="shared" si="176"/>
        <v>2</v>
      </c>
      <c r="EC169" s="258">
        <f t="shared" si="176"/>
        <v>8</v>
      </c>
      <c r="ED169" s="257" t="str">
        <f t="shared" si="176"/>
        <v/>
      </c>
      <c r="EE169" s="260" t="str">
        <f t="shared" si="176"/>
        <v/>
      </c>
      <c r="EF169" s="209"/>
      <c r="EG169" s="210"/>
      <c r="EH169" s="209"/>
      <c r="EI169" s="209"/>
      <c r="EJ169" s="209"/>
      <c r="EK169" s="209"/>
      <c r="EL169" s="209"/>
      <c r="EM169" s="209"/>
      <c r="EN169" s="208"/>
      <c r="EO169" s="208"/>
    </row>
    <row r="170" spans="1:145" s="211" customFormat="1" ht="15.75" customHeight="1">
      <c r="A170" s="147" t="s">
        <v>127</v>
      </c>
      <c r="B170" s="194" t="str">
        <f>$B$9</f>
        <v>VP</v>
      </c>
      <c r="C170" s="251">
        <v>5</v>
      </c>
      <c r="D170" s="371">
        <v>5</v>
      </c>
      <c r="E170" s="371">
        <v>5</v>
      </c>
      <c r="F170" s="371">
        <v>5</v>
      </c>
      <c r="G170" s="371">
        <v>5</v>
      </c>
      <c r="H170" s="371">
        <v>10</v>
      </c>
      <c r="I170" s="371">
        <v>5</v>
      </c>
      <c r="J170" s="371">
        <v>0</v>
      </c>
      <c r="K170" s="371">
        <v>5</v>
      </c>
      <c r="L170" s="371">
        <v>5</v>
      </c>
      <c r="M170" s="371">
        <v>0</v>
      </c>
      <c r="N170" s="371">
        <v>0</v>
      </c>
      <c r="O170" s="371">
        <v>5</v>
      </c>
      <c r="P170" s="371">
        <v>0</v>
      </c>
      <c r="Q170" s="371">
        <v>0</v>
      </c>
      <c r="R170" s="371">
        <v>0</v>
      </c>
      <c r="S170" s="371">
        <v>0</v>
      </c>
      <c r="T170" s="372">
        <v>0</v>
      </c>
      <c r="U170" s="281">
        <v>5</v>
      </c>
      <c r="V170" s="195">
        <v>3</v>
      </c>
      <c r="W170" s="195">
        <v>5</v>
      </c>
      <c r="X170" s="195">
        <v>10</v>
      </c>
      <c r="Y170" s="195">
        <v>2</v>
      </c>
      <c r="Z170" s="195">
        <v>12</v>
      </c>
      <c r="AA170" s="195">
        <v>10</v>
      </c>
      <c r="AB170" s="195">
        <v>6</v>
      </c>
      <c r="AC170" s="195">
        <v>5</v>
      </c>
      <c r="AD170" s="195">
        <v>7</v>
      </c>
      <c r="AE170" s="195">
        <v>0</v>
      </c>
      <c r="AF170" s="195"/>
      <c r="AG170" s="195">
        <v>5</v>
      </c>
      <c r="AH170" s="195">
        <v>0</v>
      </c>
      <c r="AI170" s="254">
        <v>5</v>
      </c>
      <c r="AJ170" s="195">
        <v>0</v>
      </c>
      <c r="AK170" s="195">
        <v>0</v>
      </c>
      <c r="AL170" s="197">
        <v>7</v>
      </c>
      <c r="AM170" s="201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2"/>
      <c r="BB170" s="202"/>
      <c r="BC170" s="202"/>
      <c r="BD170" s="203"/>
      <c r="BE170" s="201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2"/>
      <c r="BS170" s="202"/>
      <c r="BT170" s="202"/>
      <c r="BU170" s="202"/>
      <c r="BV170" s="203"/>
      <c r="BW170" s="201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2"/>
      <c r="CJ170" s="202"/>
      <c r="CK170" s="202"/>
      <c r="CL170" s="202"/>
      <c r="CM170" s="202"/>
      <c r="CN170" s="203"/>
      <c r="CO170" s="204"/>
      <c r="CP170" s="281">
        <v>5</v>
      </c>
      <c r="CQ170" s="195">
        <v>0</v>
      </c>
      <c r="CR170" s="197">
        <v>10</v>
      </c>
      <c r="CS170" s="208"/>
      <c r="CT170" s="144">
        <f t="shared" si="20"/>
        <v>3.7878787878787881</v>
      </c>
      <c r="CU170" s="158">
        <f t="shared" si="21"/>
        <v>35</v>
      </c>
      <c r="CV170" s="107">
        <f t="shared" si="103"/>
        <v>0</v>
      </c>
      <c r="CW170" s="93">
        <f t="shared" si="104"/>
        <v>0</v>
      </c>
      <c r="CX170" s="94">
        <f t="shared" si="105"/>
        <v>0</v>
      </c>
      <c r="CY170" s="94">
        <f t="shared" si="106"/>
        <v>0</v>
      </c>
      <c r="CZ170" s="94">
        <f t="shared" si="107"/>
        <v>0</v>
      </c>
      <c r="DA170" s="94">
        <f t="shared" si="108"/>
        <v>0</v>
      </c>
      <c r="DB170" s="94">
        <f t="shared" si="109"/>
        <v>0</v>
      </c>
      <c r="DC170" s="108">
        <f t="shared" si="110"/>
        <v>0</v>
      </c>
      <c r="DD170" s="108">
        <f t="shared" si="111"/>
        <v>5</v>
      </c>
      <c r="DE170" s="108">
        <f t="shared" si="112"/>
        <v>5</v>
      </c>
      <c r="DF170" s="108">
        <f t="shared" si="113"/>
        <v>5</v>
      </c>
      <c r="DG170" s="94">
        <f t="shared" si="114"/>
        <v>5</v>
      </c>
      <c r="DH170" s="94">
        <f t="shared" si="115"/>
        <v>5</v>
      </c>
      <c r="DI170" s="94">
        <f t="shared" si="116"/>
        <v>5</v>
      </c>
      <c r="DJ170" s="94">
        <f t="shared" si="117"/>
        <v>5</v>
      </c>
      <c r="DK170" s="94">
        <f t="shared" si="118"/>
        <v>5</v>
      </c>
      <c r="DL170" s="93">
        <f t="shared" si="119"/>
        <v>5</v>
      </c>
      <c r="DM170" s="109">
        <f t="shared" si="120"/>
        <v>10</v>
      </c>
      <c r="DN170" s="107" t="str">
        <f t="shared" ref="DN170:EE170" si="177">IF(OR(-FLOOR(((18-COUNT($U170:$AL170))/2),1)+DN$5&lt;1,-FLOOR(((18-COUNT($U170:$AL170))/2),1)+DN$5&gt;COUNT($U170:$AL170)),"",LARGE($U170:$AL170,-FLOOR(((18-COUNT($U170:$AL170))/2),1)+DN$5))</f>
        <v/>
      </c>
      <c r="DO170" s="93">
        <f t="shared" si="177"/>
        <v>0</v>
      </c>
      <c r="DP170" s="94">
        <f t="shared" si="177"/>
        <v>0</v>
      </c>
      <c r="DQ170" s="94">
        <f t="shared" si="177"/>
        <v>0</v>
      </c>
      <c r="DR170" s="94">
        <f t="shared" si="177"/>
        <v>0</v>
      </c>
      <c r="DS170" s="94">
        <f t="shared" si="177"/>
        <v>2</v>
      </c>
      <c r="DT170" s="94">
        <f t="shared" si="177"/>
        <v>3</v>
      </c>
      <c r="DU170" s="108">
        <f t="shared" si="177"/>
        <v>5</v>
      </c>
      <c r="DV170" s="108">
        <f t="shared" si="177"/>
        <v>5</v>
      </c>
      <c r="DW170" s="108">
        <f t="shared" si="177"/>
        <v>5</v>
      </c>
      <c r="DX170" s="108">
        <f t="shared" si="177"/>
        <v>5</v>
      </c>
      <c r="DY170" s="94">
        <f t="shared" si="177"/>
        <v>5</v>
      </c>
      <c r="DZ170" s="94">
        <f t="shared" si="177"/>
        <v>6</v>
      </c>
      <c r="EA170" s="94">
        <f t="shared" si="177"/>
        <v>7</v>
      </c>
      <c r="EB170" s="94">
        <f t="shared" si="177"/>
        <v>7</v>
      </c>
      <c r="EC170" s="94">
        <f t="shared" si="177"/>
        <v>10</v>
      </c>
      <c r="ED170" s="93">
        <f t="shared" si="177"/>
        <v>10</v>
      </c>
      <c r="EE170" s="109">
        <f t="shared" si="177"/>
        <v>12</v>
      </c>
      <c r="EF170" s="209"/>
      <c r="EG170" s="210"/>
      <c r="EH170" s="209"/>
      <c r="EI170" s="209"/>
      <c r="EJ170" s="209"/>
      <c r="EK170" s="209"/>
      <c r="EL170" s="209"/>
      <c r="EM170" s="209"/>
      <c r="EN170" s="208"/>
      <c r="EO170" s="208"/>
    </row>
    <row r="171" spans="1:145" s="211" customFormat="1" ht="15.75" customHeight="1">
      <c r="A171" s="336"/>
      <c r="B171" s="212" t="str">
        <f>$B$10</f>
        <v>P</v>
      </c>
      <c r="C171" s="303">
        <v>10</v>
      </c>
      <c r="D171" s="373">
        <v>10</v>
      </c>
      <c r="E171" s="373">
        <v>7</v>
      </c>
      <c r="F171" s="373">
        <v>10</v>
      </c>
      <c r="G171" s="373">
        <v>5</v>
      </c>
      <c r="H171" s="373">
        <v>10</v>
      </c>
      <c r="I171" s="373">
        <v>10</v>
      </c>
      <c r="J171" s="373">
        <v>0</v>
      </c>
      <c r="K171" s="373">
        <v>6</v>
      </c>
      <c r="L171" s="373">
        <v>10</v>
      </c>
      <c r="M171" s="373">
        <v>5</v>
      </c>
      <c r="N171" s="373">
        <v>0</v>
      </c>
      <c r="O171" s="373">
        <v>0</v>
      </c>
      <c r="P171" s="373">
        <v>0</v>
      </c>
      <c r="Q171" s="373">
        <v>10</v>
      </c>
      <c r="R171" s="373">
        <v>0</v>
      </c>
      <c r="S171" s="373">
        <v>5</v>
      </c>
      <c r="T171" s="374">
        <v>0</v>
      </c>
      <c r="U171" s="213"/>
      <c r="V171" s="214"/>
      <c r="W171" s="214"/>
      <c r="X171" s="214"/>
      <c r="Y171" s="214"/>
      <c r="Z171" s="214"/>
      <c r="AA171" s="214"/>
      <c r="AB171" s="214"/>
      <c r="AC171" s="214"/>
      <c r="AD171" s="214"/>
      <c r="AE171" s="214"/>
      <c r="AF171" s="214"/>
      <c r="AG171" s="214"/>
      <c r="AH171" s="214"/>
      <c r="AI171" s="215"/>
      <c r="AJ171" s="214"/>
      <c r="AK171" s="214"/>
      <c r="AL171" s="216"/>
      <c r="AM171" s="232">
        <v>6</v>
      </c>
      <c r="AN171" s="233">
        <v>12</v>
      </c>
      <c r="AO171" s="233">
        <v>5</v>
      </c>
      <c r="AP171" s="233">
        <v>15</v>
      </c>
      <c r="AQ171" s="233">
        <v>15</v>
      </c>
      <c r="AR171" s="233">
        <v>15</v>
      </c>
      <c r="AS171" s="233">
        <v>15</v>
      </c>
      <c r="AT171" s="233">
        <v>11</v>
      </c>
      <c r="AU171" s="233">
        <v>16</v>
      </c>
      <c r="AV171" s="233">
        <v>2</v>
      </c>
      <c r="AW171" s="233">
        <v>6</v>
      </c>
      <c r="AX171" s="233">
        <v>2</v>
      </c>
      <c r="AY171" s="233">
        <v>9</v>
      </c>
      <c r="AZ171" s="233">
        <v>0</v>
      </c>
      <c r="BA171" s="233">
        <v>8</v>
      </c>
      <c r="BB171" s="233">
        <v>0</v>
      </c>
      <c r="BC171" s="233">
        <v>10</v>
      </c>
      <c r="BD171" s="234">
        <v>10</v>
      </c>
      <c r="BE171" s="223"/>
      <c r="BF171" s="224"/>
      <c r="BG171" s="224"/>
      <c r="BH171" s="224"/>
      <c r="BI171" s="224"/>
      <c r="BJ171" s="224"/>
      <c r="BK171" s="224"/>
      <c r="BL171" s="224"/>
      <c r="BM171" s="224"/>
      <c r="BN171" s="224"/>
      <c r="BO171" s="224"/>
      <c r="BP171" s="224"/>
      <c r="BQ171" s="224"/>
      <c r="BR171" s="224"/>
      <c r="BS171" s="224"/>
      <c r="BT171" s="224"/>
      <c r="BU171" s="224"/>
      <c r="BV171" s="225"/>
      <c r="BW171" s="223"/>
      <c r="BX171" s="224"/>
      <c r="BY171" s="224"/>
      <c r="BZ171" s="224"/>
      <c r="CA171" s="224"/>
      <c r="CB171" s="224"/>
      <c r="CC171" s="224"/>
      <c r="CD171" s="224"/>
      <c r="CE171" s="224"/>
      <c r="CF171" s="224"/>
      <c r="CG171" s="224"/>
      <c r="CH171" s="224"/>
      <c r="CI171" s="224"/>
      <c r="CJ171" s="224"/>
      <c r="CK171" s="224"/>
      <c r="CL171" s="224"/>
      <c r="CM171" s="224"/>
      <c r="CN171" s="225"/>
      <c r="CO171" s="105"/>
      <c r="CP171" s="283">
        <v>7</v>
      </c>
      <c r="CQ171" s="284">
        <v>0</v>
      </c>
      <c r="CR171" s="285">
        <v>15</v>
      </c>
      <c r="CS171" s="208"/>
      <c r="CT171" s="144">
        <f t="shared" si="20"/>
        <v>7.0294117647058822</v>
      </c>
      <c r="CU171" s="158">
        <f t="shared" si="21"/>
        <v>36</v>
      </c>
      <c r="CV171" s="107">
        <f t="shared" si="103"/>
        <v>0</v>
      </c>
      <c r="CW171" s="93">
        <f t="shared" si="104"/>
        <v>0</v>
      </c>
      <c r="CX171" s="94">
        <f t="shared" si="105"/>
        <v>0</v>
      </c>
      <c r="CY171" s="94">
        <f t="shared" si="106"/>
        <v>0</v>
      </c>
      <c r="CZ171" s="94">
        <f t="shared" si="107"/>
        <v>0</v>
      </c>
      <c r="DA171" s="94">
        <f t="shared" si="108"/>
        <v>0</v>
      </c>
      <c r="DB171" s="94">
        <f t="shared" si="109"/>
        <v>5</v>
      </c>
      <c r="DC171" s="108">
        <f t="shared" si="110"/>
        <v>5</v>
      </c>
      <c r="DD171" s="108">
        <f t="shared" si="111"/>
        <v>5</v>
      </c>
      <c r="DE171" s="108">
        <f t="shared" si="112"/>
        <v>6</v>
      </c>
      <c r="DF171" s="108">
        <f t="shared" si="113"/>
        <v>7</v>
      </c>
      <c r="DG171" s="94">
        <f t="shared" si="114"/>
        <v>10</v>
      </c>
      <c r="DH171" s="94">
        <f t="shared" si="115"/>
        <v>10</v>
      </c>
      <c r="DI171" s="94">
        <f t="shared" si="116"/>
        <v>10</v>
      </c>
      <c r="DJ171" s="94">
        <f t="shared" si="117"/>
        <v>10</v>
      </c>
      <c r="DK171" s="94">
        <f t="shared" si="118"/>
        <v>10</v>
      </c>
      <c r="DL171" s="93">
        <f t="shared" si="119"/>
        <v>10</v>
      </c>
      <c r="DM171" s="109">
        <f t="shared" si="120"/>
        <v>10</v>
      </c>
      <c r="DN171" s="107">
        <f>IF(OR(-FLOOR(((18-COUNT($AM171:$BD171))/2),1)+DN$5&lt;1,-FLOOR(((18-COUNT($AM171:$BD171))/2),1)+DN$5&gt;COUNT($AM171:$BD171)),"",LARGE($AM171:$BD171,-FLOOR(((18-COUNT($AM171:$BD171))/2),1)+DN$5))</f>
        <v>0</v>
      </c>
      <c r="DO171" s="93">
        <f>IF(OR(-FLOOR(((18-COUNT($AM171:$BD171))/2),1)+DO$5&lt;1,-FLOOR(((18-COUNT($AM171:$BD171))/2),1)+DO$5&gt;COUNT($AM171:$BD171)),"",LARGE($AM171:$BD171,-FLOOR(((18-COUNT($AM171:$BD171))/2),1)+DO$5))</f>
        <v>0</v>
      </c>
      <c r="DP171" s="94">
        <f t="shared" ref="DP171:EE171" si="178">IF(OR(-FLOOR(((18-COUNT($AM171:$BD171))/2),1)+DP$5&lt;1,-FLOOR(((18-COUNT($AM171:$BD171))/2),1)+DP$5&gt;COUNT($AM171:$BD171)),"",LARGE($AM171:$BD171,-FLOOR(((18-COUNT($AM171:$BD171))/2),1)+DP$5))</f>
        <v>2</v>
      </c>
      <c r="DQ171" s="94">
        <f t="shared" si="178"/>
        <v>2</v>
      </c>
      <c r="DR171" s="94">
        <f t="shared" si="178"/>
        <v>5</v>
      </c>
      <c r="DS171" s="94">
        <f t="shared" si="178"/>
        <v>6</v>
      </c>
      <c r="DT171" s="94">
        <f t="shared" si="178"/>
        <v>6</v>
      </c>
      <c r="DU171" s="108">
        <f t="shared" si="178"/>
        <v>8</v>
      </c>
      <c r="DV171" s="108">
        <f t="shared" si="178"/>
        <v>9</v>
      </c>
      <c r="DW171" s="108">
        <f t="shared" si="178"/>
        <v>10</v>
      </c>
      <c r="DX171" s="108">
        <f t="shared" si="178"/>
        <v>10</v>
      </c>
      <c r="DY171" s="94">
        <f t="shared" si="178"/>
        <v>11</v>
      </c>
      <c r="DZ171" s="94">
        <f t="shared" si="178"/>
        <v>12</v>
      </c>
      <c r="EA171" s="94">
        <f t="shared" si="178"/>
        <v>15</v>
      </c>
      <c r="EB171" s="94">
        <f t="shared" si="178"/>
        <v>15</v>
      </c>
      <c r="EC171" s="94">
        <f t="shared" si="178"/>
        <v>15</v>
      </c>
      <c r="ED171" s="93">
        <f t="shared" si="178"/>
        <v>15</v>
      </c>
      <c r="EE171" s="109">
        <f t="shared" si="178"/>
        <v>16</v>
      </c>
      <c r="EF171" s="209"/>
      <c r="EG171" s="210"/>
      <c r="EH171" s="209"/>
      <c r="EI171" s="209"/>
      <c r="EJ171" s="209"/>
      <c r="EK171" s="209"/>
      <c r="EL171" s="209"/>
      <c r="EM171" s="209"/>
      <c r="EN171" s="208"/>
      <c r="EO171" s="208"/>
    </row>
    <row r="172" spans="1:145" s="211" customFormat="1" ht="15.75" customHeight="1">
      <c r="A172" s="336"/>
      <c r="B172" s="212" t="str">
        <f>$B$11</f>
        <v>M</v>
      </c>
      <c r="C172" s="303">
        <v>15</v>
      </c>
      <c r="D172" s="373">
        <v>15</v>
      </c>
      <c r="E172" s="373">
        <v>12</v>
      </c>
      <c r="F172" s="373">
        <v>0</v>
      </c>
      <c r="G172" s="373">
        <v>0</v>
      </c>
      <c r="H172" s="373">
        <v>10</v>
      </c>
      <c r="I172" s="373">
        <v>15</v>
      </c>
      <c r="J172" s="373">
        <v>0</v>
      </c>
      <c r="K172" s="373">
        <v>10</v>
      </c>
      <c r="L172" s="373">
        <v>15</v>
      </c>
      <c r="M172" s="373">
        <v>0</v>
      </c>
      <c r="N172" s="373">
        <v>0</v>
      </c>
      <c r="O172" s="373">
        <v>10</v>
      </c>
      <c r="P172" s="373"/>
      <c r="Q172" s="373">
        <v>5</v>
      </c>
      <c r="R172" s="373">
        <v>0</v>
      </c>
      <c r="S172" s="373">
        <v>8</v>
      </c>
      <c r="T172" s="374">
        <v>10</v>
      </c>
      <c r="U172" s="228"/>
      <c r="V172" s="229"/>
      <c r="W172" s="229"/>
      <c r="X172" s="229"/>
      <c r="Y172" s="229"/>
      <c r="Z172" s="229"/>
      <c r="AA172" s="229"/>
      <c r="AB172" s="229"/>
      <c r="AC172" s="229"/>
      <c r="AD172" s="229"/>
      <c r="AE172" s="229"/>
      <c r="AF172" s="229"/>
      <c r="AG172" s="229"/>
      <c r="AH172" s="229"/>
      <c r="AI172" s="230"/>
      <c r="AJ172" s="229"/>
      <c r="AK172" s="229"/>
      <c r="AL172" s="231"/>
      <c r="AM172" s="213"/>
      <c r="AN172" s="214"/>
      <c r="AO172" s="214"/>
      <c r="AP172" s="214"/>
      <c r="AQ172" s="214"/>
      <c r="AR172" s="214"/>
      <c r="AS172" s="214"/>
      <c r="AT172" s="214"/>
      <c r="AU172" s="214"/>
      <c r="AV172" s="214"/>
      <c r="AW172" s="214"/>
      <c r="AX172" s="214"/>
      <c r="AY172" s="214"/>
      <c r="AZ172" s="214"/>
      <c r="BA172" s="214"/>
      <c r="BB172" s="214"/>
      <c r="BC172" s="214"/>
      <c r="BD172" s="216"/>
      <c r="BE172" s="232">
        <v>13</v>
      </c>
      <c r="BF172" s="233">
        <v>10</v>
      </c>
      <c r="BG172" s="377">
        <v>12</v>
      </c>
      <c r="BH172" s="233">
        <v>0</v>
      </c>
      <c r="BI172" s="233">
        <v>8</v>
      </c>
      <c r="BJ172" s="233">
        <v>10</v>
      </c>
      <c r="BK172" s="233">
        <v>15</v>
      </c>
      <c r="BL172" s="233">
        <v>17</v>
      </c>
      <c r="BM172" s="233">
        <v>21</v>
      </c>
      <c r="BN172" s="233">
        <v>12</v>
      </c>
      <c r="BO172" s="233">
        <v>28</v>
      </c>
      <c r="BP172" s="233">
        <v>0</v>
      </c>
      <c r="BQ172" s="233">
        <v>10</v>
      </c>
      <c r="BR172" s="233">
        <v>0</v>
      </c>
      <c r="BS172" s="233"/>
      <c r="BT172" s="233">
        <v>0</v>
      </c>
      <c r="BU172" s="233">
        <v>0</v>
      </c>
      <c r="BV172" s="234">
        <v>10</v>
      </c>
      <c r="BW172" s="223"/>
      <c r="BX172" s="224"/>
      <c r="BY172" s="224"/>
      <c r="BZ172" s="224"/>
      <c r="CA172" s="224"/>
      <c r="CB172" s="224"/>
      <c r="CC172" s="224"/>
      <c r="CD172" s="224"/>
      <c r="CE172" s="224"/>
      <c r="CF172" s="224"/>
      <c r="CG172" s="224"/>
      <c r="CH172" s="224"/>
      <c r="CI172" s="224"/>
      <c r="CJ172" s="224"/>
      <c r="CK172" s="224"/>
      <c r="CL172" s="224"/>
      <c r="CM172" s="224"/>
      <c r="CN172" s="225"/>
      <c r="CO172" s="105"/>
      <c r="CP172" s="283">
        <v>10</v>
      </c>
      <c r="CQ172" s="284">
        <v>0</v>
      </c>
      <c r="CR172" s="285">
        <v>15</v>
      </c>
      <c r="CS172" s="208"/>
      <c r="CT172" s="144">
        <f t="shared" si="20"/>
        <v>8.21875</v>
      </c>
      <c r="CU172" s="158">
        <f t="shared" si="21"/>
        <v>34</v>
      </c>
      <c r="CV172" s="107" t="str">
        <f t="shared" si="103"/>
        <v/>
      </c>
      <c r="CW172" s="93">
        <f t="shared" si="104"/>
        <v>0</v>
      </c>
      <c r="CX172" s="94">
        <f t="shared" si="105"/>
        <v>0</v>
      </c>
      <c r="CY172" s="94">
        <f t="shared" si="106"/>
        <v>0</v>
      </c>
      <c r="CZ172" s="94">
        <f t="shared" si="107"/>
        <v>0</v>
      </c>
      <c r="DA172" s="94">
        <f t="shared" si="108"/>
        <v>0</v>
      </c>
      <c r="DB172" s="94">
        <f t="shared" si="109"/>
        <v>0</v>
      </c>
      <c r="DC172" s="108">
        <f t="shared" si="110"/>
        <v>5</v>
      </c>
      <c r="DD172" s="108">
        <f t="shared" si="111"/>
        <v>8</v>
      </c>
      <c r="DE172" s="108">
        <f t="shared" si="112"/>
        <v>10</v>
      </c>
      <c r="DF172" s="108">
        <f t="shared" si="113"/>
        <v>10</v>
      </c>
      <c r="DG172" s="94">
        <f t="shared" si="114"/>
        <v>10</v>
      </c>
      <c r="DH172" s="94">
        <f t="shared" si="115"/>
        <v>10</v>
      </c>
      <c r="DI172" s="94">
        <f t="shared" si="116"/>
        <v>12</v>
      </c>
      <c r="DJ172" s="94">
        <f t="shared" si="117"/>
        <v>15</v>
      </c>
      <c r="DK172" s="94">
        <f t="shared" si="118"/>
        <v>15</v>
      </c>
      <c r="DL172" s="93">
        <f t="shared" si="119"/>
        <v>15</v>
      </c>
      <c r="DM172" s="109">
        <f t="shared" si="120"/>
        <v>15</v>
      </c>
      <c r="DN172" s="107" t="str">
        <f>IF(OR(-FLOOR(((18-COUNT($BE172:$BV172))/2),1)+DN$5&lt;1,-FLOOR(((18-COUNT($BE172:$BV172))/2),1)+DN$5&gt;COUNT($BE172:$BV172)),"",LARGE($BE172:$BV172,-FLOOR(((18-COUNT($BE172:$BV172))/2),1)+DN$5))</f>
        <v/>
      </c>
      <c r="DO172" s="93">
        <f t="shared" ref="DO172:EE172" si="179">IF(OR(-FLOOR(((18-COUNT($BE172:$BV172))/2),1)+DO$5&lt;1,-FLOOR(((18-COUNT($BE172:$BV172))/2),1)+DO$5&gt;COUNT($BE172:$BV172)),"",LARGE($BE172:$BV172,-FLOOR(((18-COUNT($BE172:$BV172))/2),1)+DO$5))</f>
        <v>0</v>
      </c>
      <c r="DP172" s="94">
        <f t="shared" si="179"/>
        <v>0</v>
      </c>
      <c r="DQ172" s="94">
        <f t="shared" si="179"/>
        <v>0</v>
      </c>
      <c r="DR172" s="94">
        <f t="shared" si="179"/>
        <v>0</v>
      </c>
      <c r="DS172" s="94">
        <f t="shared" si="179"/>
        <v>0</v>
      </c>
      <c r="DT172" s="94">
        <f t="shared" si="179"/>
        <v>8</v>
      </c>
      <c r="DU172" s="108">
        <f t="shared" si="179"/>
        <v>10</v>
      </c>
      <c r="DV172" s="108">
        <f t="shared" si="179"/>
        <v>10</v>
      </c>
      <c r="DW172" s="108">
        <f t="shared" si="179"/>
        <v>10</v>
      </c>
      <c r="DX172" s="108">
        <f t="shared" si="179"/>
        <v>10</v>
      </c>
      <c r="DY172" s="94">
        <f t="shared" si="179"/>
        <v>12</v>
      </c>
      <c r="DZ172" s="94">
        <f t="shared" si="179"/>
        <v>12</v>
      </c>
      <c r="EA172" s="94">
        <f t="shared" si="179"/>
        <v>13</v>
      </c>
      <c r="EB172" s="94">
        <f t="shared" si="179"/>
        <v>15</v>
      </c>
      <c r="EC172" s="94">
        <f t="shared" si="179"/>
        <v>17</v>
      </c>
      <c r="ED172" s="93">
        <f t="shared" si="179"/>
        <v>21</v>
      </c>
      <c r="EE172" s="109">
        <f t="shared" si="179"/>
        <v>28</v>
      </c>
      <c r="EF172" s="209"/>
      <c r="EG172" s="210"/>
      <c r="EH172" s="209"/>
      <c r="EI172" s="209"/>
      <c r="EJ172" s="209"/>
      <c r="EK172" s="209"/>
      <c r="EL172" s="209"/>
      <c r="EM172" s="209"/>
      <c r="EN172" s="208"/>
      <c r="EO172" s="208"/>
    </row>
    <row r="173" spans="1:145" s="211" customFormat="1" ht="15.75" customHeight="1">
      <c r="A173" s="115"/>
      <c r="B173" s="236" t="str">
        <f>$B$12</f>
        <v>BO</v>
      </c>
      <c r="C173" s="274">
        <v>20</v>
      </c>
      <c r="D173" s="375">
        <v>0</v>
      </c>
      <c r="E173" s="375">
        <v>20</v>
      </c>
      <c r="F173" s="375">
        <v>0</v>
      </c>
      <c r="G173" s="375">
        <v>0</v>
      </c>
      <c r="H173" s="375">
        <v>6</v>
      </c>
      <c r="I173" s="375">
        <v>20</v>
      </c>
      <c r="J173" s="375">
        <v>0</v>
      </c>
      <c r="K173" s="375">
        <v>20</v>
      </c>
      <c r="L173" s="375">
        <v>0</v>
      </c>
      <c r="M173" s="375">
        <v>0</v>
      </c>
      <c r="N173" s="375">
        <v>0</v>
      </c>
      <c r="O173" s="375">
        <v>0</v>
      </c>
      <c r="P173" s="375">
        <v>0</v>
      </c>
      <c r="Q173" s="375">
        <v>5</v>
      </c>
      <c r="R173" s="375">
        <v>0</v>
      </c>
      <c r="S173" s="375">
        <v>50</v>
      </c>
      <c r="T173" s="376">
        <v>0</v>
      </c>
      <c r="U173" s="239"/>
      <c r="V173" s="240"/>
      <c r="W173" s="240"/>
      <c r="X173" s="240"/>
      <c r="Y173" s="240"/>
      <c r="Z173" s="240"/>
      <c r="AA173" s="240"/>
      <c r="AB173" s="240"/>
      <c r="AC173" s="240"/>
      <c r="AD173" s="240"/>
      <c r="AE173" s="240"/>
      <c r="AF173" s="240"/>
      <c r="AG173" s="240"/>
      <c r="AH173" s="240"/>
      <c r="AI173" s="241"/>
      <c r="AJ173" s="240"/>
      <c r="AK173" s="240"/>
      <c r="AL173" s="242"/>
      <c r="AM173" s="239"/>
      <c r="AN173" s="240"/>
      <c r="AO173" s="240"/>
      <c r="AP173" s="240"/>
      <c r="AQ173" s="240"/>
      <c r="AR173" s="240"/>
      <c r="AS173" s="240"/>
      <c r="AT173" s="240"/>
      <c r="AU173" s="240"/>
      <c r="AV173" s="240"/>
      <c r="AW173" s="240"/>
      <c r="AX173" s="240"/>
      <c r="AY173" s="240"/>
      <c r="AZ173" s="240"/>
      <c r="BA173" s="240"/>
      <c r="BB173" s="240"/>
      <c r="BC173" s="240"/>
      <c r="BD173" s="242"/>
      <c r="BE173" s="243"/>
      <c r="BF173" s="244"/>
      <c r="BG173" s="244"/>
      <c r="BH173" s="244"/>
      <c r="BI173" s="244"/>
      <c r="BJ173" s="244"/>
      <c r="BK173" s="244"/>
      <c r="BL173" s="244"/>
      <c r="BM173" s="244"/>
      <c r="BN173" s="244"/>
      <c r="BO173" s="244"/>
      <c r="BP173" s="244"/>
      <c r="BQ173" s="244"/>
      <c r="BR173" s="244"/>
      <c r="BS173" s="244"/>
      <c r="BT173" s="244"/>
      <c r="BU173" s="244"/>
      <c r="BV173" s="245"/>
      <c r="BW173" s="246">
        <v>13</v>
      </c>
      <c r="BX173" s="247">
        <v>12</v>
      </c>
      <c r="BY173" s="247">
        <v>20</v>
      </c>
      <c r="BZ173" s="247">
        <v>0</v>
      </c>
      <c r="CA173" s="247">
        <v>22</v>
      </c>
      <c r="CB173" s="247">
        <v>9</v>
      </c>
      <c r="CC173" s="247">
        <v>0</v>
      </c>
      <c r="CD173" s="247">
        <v>10</v>
      </c>
      <c r="CE173" s="247">
        <v>30</v>
      </c>
      <c r="CF173" s="247">
        <v>25</v>
      </c>
      <c r="CG173" s="247">
        <v>0</v>
      </c>
      <c r="CH173" s="247">
        <v>0</v>
      </c>
      <c r="CI173" s="247"/>
      <c r="CJ173" s="247">
        <v>0</v>
      </c>
      <c r="CK173" s="247"/>
      <c r="CL173" s="247"/>
      <c r="CM173" s="247">
        <v>30</v>
      </c>
      <c r="CN173" s="248"/>
      <c r="CO173" s="249"/>
      <c r="CP173" s="246">
        <v>10</v>
      </c>
      <c r="CQ173" s="247">
        <v>0</v>
      </c>
      <c r="CR173" s="248">
        <v>20</v>
      </c>
      <c r="CS173" s="208"/>
      <c r="CT173" s="144">
        <f t="shared" si="20"/>
        <v>8.7333333333333325</v>
      </c>
      <c r="CU173" s="158">
        <f t="shared" si="21"/>
        <v>32</v>
      </c>
      <c r="CV173" s="107">
        <f t="shared" si="103"/>
        <v>0</v>
      </c>
      <c r="CW173" s="93">
        <f t="shared" si="104"/>
        <v>0</v>
      </c>
      <c r="CX173" s="94">
        <f t="shared" si="105"/>
        <v>0</v>
      </c>
      <c r="CY173" s="94">
        <f t="shared" si="106"/>
        <v>0</v>
      </c>
      <c r="CZ173" s="94">
        <f t="shared" si="107"/>
        <v>0</v>
      </c>
      <c r="DA173" s="94">
        <f t="shared" si="108"/>
        <v>0</v>
      </c>
      <c r="DB173" s="94">
        <f t="shared" si="109"/>
        <v>0</v>
      </c>
      <c r="DC173" s="108">
        <f t="shared" si="110"/>
        <v>0</v>
      </c>
      <c r="DD173" s="108">
        <f t="shared" si="111"/>
        <v>0</v>
      </c>
      <c r="DE173" s="108">
        <f t="shared" si="112"/>
        <v>0</v>
      </c>
      <c r="DF173" s="108">
        <f t="shared" si="113"/>
        <v>0</v>
      </c>
      <c r="DG173" s="94">
        <f t="shared" si="114"/>
        <v>5</v>
      </c>
      <c r="DH173" s="94">
        <f t="shared" si="115"/>
        <v>6</v>
      </c>
      <c r="DI173" s="94">
        <f t="shared" si="116"/>
        <v>20</v>
      </c>
      <c r="DJ173" s="94">
        <f t="shared" si="117"/>
        <v>20</v>
      </c>
      <c r="DK173" s="94">
        <f t="shared" si="118"/>
        <v>20</v>
      </c>
      <c r="DL173" s="93">
        <f t="shared" si="119"/>
        <v>20</v>
      </c>
      <c r="DM173" s="109">
        <f t="shared" si="120"/>
        <v>50</v>
      </c>
      <c r="DN173" s="256" t="str">
        <f>IF(OR(-FLOOR(((18-COUNT($BW173:$CN173))/2),1)+DN$5&lt;1,-FLOOR(((18-COUNT($BW173:$CN173))/2),1)+DN$5&gt;COUNT($BW173:$CN173)),"",LARGE($BW173:$CN173,-FLOOR(((18-COUNT($BW173:$CN173))/2),1)+DN$5))</f>
        <v/>
      </c>
      <c r="DO173" s="257" t="str">
        <f t="shared" ref="DO173:EE173" si="180">IF(OR(-FLOOR(((18-COUNT($BW173:$CN173))/2),1)+DO$5&lt;1,-FLOOR(((18-COUNT($BW173:$CN173))/2),1)+DO$5&gt;COUNT($BW173:$CN173)),"",LARGE($BW173:$CN173,-FLOOR(((18-COUNT($BW173:$CN173))/2),1)+DO$5))</f>
        <v/>
      </c>
      <c r="DP173" s="258">
        <f t="shared" si="180"/>
        <v>0</v>
      </c>
      <c r="DQ173" s="258">
        <f t="shared" si="180"/>
        <v>0</v>
      </c>
      <c r="DR173" s="258">
        <f t="shared" si="180"/>
        <v>0</v>
      </c>
      <c r="DS173" s="258">
        <f t="shared" si="180"/>
        <v>0</v>
      </c>
      <c r="DT173" s="258">
        <f t="shared" si="180"/>
        <v>0</v>
      </c>
      <c r="DU173" s="259">
        <f t="shared" si="180"/>
        <v>9</v>
      </c>
      <c r="DV173" s="259">
        <f t="shared" si="180"/>
        <v>10</v>
      </c>
      <c r="DW173" s="259">
        <f t="shared" si="180"/>
        <v>12</v>
      </c>
      <c r="DX173" s="259">
        <f t="shared" si="180"/>
        <v>13</v>
      </c>
      <c r="DY173" s="258">
        <f t="shared" si="180"/>
        <v>20</v>
      </c>
      <c r="DZ173" s="258">
        <f t="shared" si="180"/>
        <v>22</v>
      </c>
      <c r="EA173" s="258">
        <f t="shared" si="180"/>
        <v>25</v>
      </c>
      <c r="EB173" s="258">
        <f t="shared" si="180"/>
        <v>30</v>
      </c>
      <c r="EC173" s="258">
        <f t="shared" si="180"/>
        <v>30</v>
      </c>
      <c r="ED173" s="257" t="str">
        <f t="shared" si="180"/>
        <v/>
      </c>
      <c r="EE173" s="260" t="str">
        <f t="shared" si="180"/>
        <v/>
      </c>
      <c r="EF173" s="209"/>
      <c r="EG173" s="210"/>
      <c r="EH173" s="209"/>
      <c r="EI173" s="209"/>
      <c r="EJ173" s="209"/>
      <c r="EK173" s="209"/>
      <c r="EL173" s="209"/>
      <c r="EM173" s="209"/>
      <c r="EN173" s="208"/>
      <c r="EO173" s="208"/>
    </row>
    <row r="174" spans="1:145" s="211" customFormat="1" ht="15.75" customHeight="1">
      <c r="A174" s="148" t="s">
        <v>128</v>
      </c>
      <c r="B174" s="194" t="str">
        <f>$B$9</f>
        <v>VP</v>
      </c>
      <c r="C174" s="251"/>
      <c r="D174" s="371">
        <v>6</v>
      </c>
      <c r="E174" s="371">
        <v>0</v>
      </c>
      <c r="F174" s="371"/>
      <c r="G174" s="371"/>
      <c r="H174" s="371"/>
      <c r="I174" s="371"/>
      <c r="J174" s="371"/>
      <c r="K174" s="371"/>
      <c r="L174" s="371"/>
      <c r="M174" s="371">
        <v>0</v>
      </c>
      <c r="N174" s="371"/>
      <c r="O174" s="371">
        <v>0</v>
      </c>
      <c r="P174" s="371"/>
      <c r="Q174" s="371">
        <v>0</v>
      </c>
      <c r="R174" s="371"/>
      <c r="S174" s="371"/>
      <c r="T174" s="372"/>
      <c r="U174" s="281">
        <v>0</v>
      </c>
      <c r="V174" s="195">
        <v>4</v>
      </c>
      <c r="W174" s="195">
        <v>2</v>
      </c>
      <c r="X174" s="195">
        <v>0</v>
      </c>
      <c r="Y174" s="195">
        <v>0</v>
      </c>
      <c r="Z174" s="195">
        <v>3</v>
      </c>
      <c r="AA174" s="195">
        <v>0</v>
      </c>
      <c r="AB174" s="195">
        <v>0</v>
      </c>
      <c r="AC174" s="195">
        <v>0</v>
      </c>
      <c r="AD174" s="195">
        <v>0</v>
      </c>
      <c r="AE174" s="195">
        <v>0</v>
      </c>
      <c r="AF174" s="195"/>
      <c r="AG174" s="195">
        <v>0</v>
      </c>
      <c r="AH174" s="195">
        <v>0</v>
      </c>
      <c r="AI174" s="254">
        <v>0</v>
      </c>
      <c r="AJ174" s="195">
        <v>0</v>
      </c>
      <c r="AK174" s="195">
        <v>0</v>
      </c>
      <c r="AL174" s="197">
        <v>0</v>
      </c>
      <c r="AM174" s="201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2"/>
      <c r="BB174" s="202"/>
      <c r="BC174" s="202"/>
      <c r="BD174" s="203"/>
      <c r="BE174" s="201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2"/>
      <c r="BS174" s="202"/>
      <c r="BT174" s="202"/>
      <c r="BU174" s="202"/>
      <c r="BV174" s="203"/>
      <c r="BW174" s="201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2"/>
      <c r="CJ174" s="202"/>
      <c r="CK174" s="202"/>
      <c r="CL174" s="202"/>
      <c r="CM174" s="202"/>
      <c r="CN174" s="203"/>
      <c r="CO174" s="204"/>
      <c r="CP174" s="281">
        <v>2</v>
      </c>
      <c r="CQ174" s="195">
        <v>0</v>
      </c>
      <c r="CR174" s="197">
        <v>4</v>
      </c>
      <c r="CS174" s="282"/>
      <c r="CT174" s="144">
        <f t="shared" si="20"/>
        <v>0.45</v>
      </c>
      <c r="CU174" s="158">
        <f t="shared" si="21"/>
        <v>22</v>
      </c>
      <c r="CV174" s="107" t="str">
        <f t="shared" si="103"/>
        <v/>
      </c>
      <c r="CW174" s="93" t="str">
        <f t="shared" si="104"/>
        <v/>
      </c>
      <c r="CX174" s="94" t="str">
        <f t="shared" si="105"/>
        <v/>
      </c>
      <c r="CY174" s="94" t="str">
        <f t="shared" si="106"/>
        <v/>
      </c>
      <c r="CZ174" s="94" t="str">
        <f t="shared" si="107"/>
        <v/>
      </c>
      <c r="DA174" s="94" t="str">
        <f t="shared" si="108"/>
        <v/>
      </c>
      <c r="DB174" s="94" t="str">
        <f t="shared" si="109"/>
        <v/>
      </c>
      <c r="DC174" s="108">
        <f t="shared" si="110"/>
        <v>0</v>
      </c>
      <c r="DD174" s="108">
        <f t="shared" si="111"/>
        <v>0</v>
      </c>
      <c r="DE174" s="108">
        <f t="shared" si="112"/>
        <v>0</v>
      </c>
      <c r="DF174" s="108">
        <f t="shared" si="113"/>
        <v>0</v>
      </c>
      <c r="DG174" s="94">
        <f t="shared" si="114"/>
        <v>6</v>
      </c>
      <c r="DH174" s="94" t="str">
        <f t="shared" si="115"/>
        <v/>
      </c>
      <c r="DI174" s="94" t="str">
        <f t="shared" si="116"/>
        <v/>
      </c>
      <c r="DJ174" s="94" t="str">
        <f t="shared" si="117"/>
        <v/>
      </c>
      <c r="DK174" s="94" t="str">
        <f t="shared" si="118"/>
        <v/>
      </c>
      <c r="DL174" s="93" t="str">
        <f t="shared" si="119"/>
        <v/>
      </c>
      <c r="DM174" s="109" t="str">
        <f t="shared" si="120"/>
        <v/>
      </c>
      <c r="DN174" s="107" t="str">
        <f t="shared" ref="DN174:EE174" si="181">IF(OR(-FLOOR(((18-COUNT($U174:$AL174))/2),1)+DN$5&lt;1,-FLOOR(((18-COUNT($U174:$AL174))/2),1)+DN$5&gt;COUNT($U174:$AL174)),"",LARGE($U174:$AL174,-FLOOR(((18-COUNT($U174:$AL174))/2),1)+DN$5))</f>
        <v/>
      </c>
      <c r="DO174" s="93">
        <f t="shared" si="181"/>
        <v>0</v>
      </c>
      <c r="DP174" s="94">
        <f t="shared" si="181"/>
        <v>0</v>
      </c>
      <c r="DQ174" s="94">
        <f t="shared" si="181"/>
        <v>0</v>
      </c>
      <c r="DR174" s="94">
        <f t="shared" si="181"/>
        <v>0</v>
      </c>
      <c r="DS174" s="94">
        <f t="shared" si="181"/>
        <v>0</v>
      </c>
      <c r="DT174" s="94">
        <f t="shared" si="181"/>
        <v>0</v>
      </c>
      <c r="DU174" s="108">
        <f t="shared" si="181"/>
        <v>0</v>
      </c>
      <c r="DV174" s="108">
        <f t="shared" si="181"/>
        <v>0</v>
      </c>
      <c r="DW174" s="108">
        <f t="shared" si="181"/>
        <v>0</v>
      </c>
      <c r="DX174" s="108">
        <f t="shared" si="181"/>
        <v>0</v>
      </c>
      <c r="DY174" s="94">
        <f t="shared" si="181"/>
        <v>0</v>
      </c>
      <c r="DZ174" s="94">
        <f t="shared" si="181"/>
        <v>0</v>
      </c>
      <c r="EA174" s="94">
        <f t="shared" si="181"/>
        <v>0</v>
      </c>
      <c r="EB174" s="94">
        <f t="shared" si="181"/>
        <v>0</v>
      </c>
      <c r="EC174" s="94">
        <f t="shared" si="181"/>
        <v>2</v>
      </c>
      <c r="ED174" s="93">
        <f t="shared" si="181"/>
        <v>3</v>
      </c>
      <c r="EE174" s="109">
        <f t="shared" si="181"/>
        <v>4</v>
      </c>
      <c r="EF174" s="209"/>
      <c r="EG174" s="210"/>
      <c r="EH174" s="209"/>
      <c r="EI174" s="209"/>
      <c r="EJ174" s="209"/>
      <c r="EK174" s="209"/>
      <c r="EL174" s="209"/>
      <c r="EM174" s="209"/>
      <c r="EN174" s="208"/>
      <c r="EO174" s="208"/>
    </row>
    <row r="175" spans="1:145" s="211" customFormat="1" ht="15.75" customHeight="1">
      <c r="A175" s="280"/>
      <c r="B175" s="212" t="str">
        <f>$B$10</f>
        <v>P</v>
      </c>
      <c r="C175" s="303">
        <v>0</v>
      </c>
      <c r="D175" s="373">
        <v>4</v>
      </c>
      <c r="E175" s="373">
        <v>0</v>
      </c>
      <c r="F175" s="373"/>
      <c r="G175" s="373"/>
      <c r="H175" s="373"/>
      <c r="I175" s="373"/>
      <c r="J175" s="373"/>
      <c r="K175" s="373"/>
      <c r="L175" s="373"/>
      <c r="M175" s="373">
        <v>0</v>
      </c>
      <c r="N175" s="373"/>
      <c r="O175" s="373">
        <v>10</v>
      </c>
      <c r="P175" s="373"/>
      <c r="Q175" s="373">
        <v>7</v>
      </c>
      <c r="R175" s="373"/>
      <c r="S175" s="373"/>
      <c r="T175" s="374"/>
      <c r="U175" s="213"/>
      <c r="V175" s="214"/>
      <c r="W175" s="214"/>
      <c r="X175" s="214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14"/>
      <c r="AI175" s="215"/>
      <c r="AJ175" s="214"/>
      <c r="AK175" s="214"/>
      <c r="AL175" s="216"/>
      <c r="AM175" s="232">
        <v>0</v>
      </c>
      <c r="AN175" s="233">
        <v>5</v>
      </c>
      <c r="AO175" s="233">
        <v>4</v>
      </c>
      <c r="AP175" s="233">
        <v>0</v>
      </c>
      <c r="AQ175" s="233">
        <v>0</v>
      </c>
      <c r="AR175" s="233">
        <v>0</v>
      </c>
      <c r="AS175" s="233">
        <v>0</v>
      </c>
      <c r="AT175" s="233">
        <v>0</v>
      </c>
      <c r="AU175" s="233">
        <v>0</v>
      </c>
      <c r="AV175" s="233">
        <v>2</v>
      </c>
      <c r="AW175" s="233">
        <v>0</v>
      </c>
      <c r="AX175" s="233">
        <v>2</v>
      </c>
      <c r="AY175" s="233">
        <v>10</v>
      </c>
      <c r="AZ175" s="233">
        <v>0</v>
      </c>
      <c r="BA175" s="233">
        <v>5</v>
      </c>
      <c r="BB175" s="233">
        <v>0</v>
      </c>
      <c r="BC175" s="233">
        <v>0</v>
      </c>
      <c r="BD175" s="234">
        <v>4</v>
      </c>
      <c r="BE175" s="223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224"/>
      <c r="BV175" s="225"/>
      <c r="BW175" s="223"/>
      <c r="BX175" s="224"/>
      <c r="BY175" s="224"/>
      <c r="BZ175" s="224"/>
      <c r="CA175" s="224"/>
      <c r="CB175" s="224"/>
      <c r="CC175" s="224"/>
      <c r="CD175" s="224"/>
      <c r="CE175" s="224"/>
      <c r="CF175" s="224"/>
      <c r="CG175" s="224"/>
      <c r="CH175" s="224"/>
      <c r="CI175" s="224"/>
      <c r="CJ175" s="224"/>
      <c r="CK175" s="224"/>
      <c r="CL175" s="224"/>
      <c r="CM175" s="224"/>
      <c r="CN175" s="225"/>
      <c r="CO175" s="105"/>
      <c r="CP175" s="283">
        <v>3</v>
      </c>
      <c r="CQ175" s="284">
        <v>0</v>
      </c>
      <c r="CR175" s="285">
        <v>10</v>
      </c>
      <c r="CS175" s="282"/>
      <c r="CT175" s="144">
        <f t="shared" si="20"/>
        <v>1.9545454545454546</v>
      </c>
      <c r="CU175" s="158">
        <f t="shared" si="21"/>
        <v>24</v>
      </c>
      <c r="CV175" s="107" t="str">
        <f t="shared" si="103"/>
        <v/>
      </c>
      <c r="CW175" s="93" t="str">
        <f t="shared" si="104"/>
        <v/>
      </c>
      <c r="CX175" s="94" t="str">
        <f t="shared" si="105"/>
        <v/>
      </c>
      <c r="CY175" s="94" t="str">
        <f t="shared" si="106"/>
        <v/>
      </c>
      <c r="CZ175" s="94" t="str">
        <f t="shared" si="107"/>
        <v/>
      </c>
      <c r="DA175" s="94" t="str">
        <f t="shared" si="108"/>
        <v/>
      </c>
      <c r="DB175" s="94">
        <f t="shared" si="109"/>
        <v>0</v>
      </c>
      <c r="DC175" s="108">
        <f t="shared" si="110"/>
        <v>0</v>
      </c>
      <c r="DD175" s="108">
        <f t="shared" si="111"/>
        <v>0</v>
      </c>
      <c r="DE175" s="108">
        <f t="shared" si="112"/>
        <v>4</v>
      </c>
      <c r="DF175" s="108">
        <f t="shared" si="113"/>
        <v>7</v>
      </c>
      <c r="DG175" s="94">
        <f t="shared" si="114"/>
        <v>10</v>
      </c>
      <c r="DH175" s="94" t="str">
        <f t="shared" si="115"/>
        <v/>
      </c>
      <c r="DI175" s="94" t="str">
        <f t="shared" si="116"/>
        <v/>
      </c>
      <c r="DJ175" s="94" t="str">
        <f t="shared" si="117"/>
        <v/>
      </c>
      <c r="DK175" s="94" t="str">
        <f t="shared" si="118"/>
        <v/>
      </c>
      <c r="DL175" s="93" t="str">
        <f t="shared" si="119"/>
        <v/>
      </c>
      <c r="DM175" s="109" t="str">
        <f t="shared" si="120"/>
        <v/>
      </c>
      <c r="DN175" s="107">
        <f>IF(OR(-FLOOR(((18-COUNT($AM175:$BD175))/2),1)+DN$5&lt;1,-FLOOR(((18-COUNT($AM175:$BD175))/2),1)+DN$5&gt;COUNT($AM175:$BD175)),"",LARGE($AM175:$BD175,-FLOOR(((18-COUNT($AM175:$BD175))/2),1)+DN$5))</f>
        <v>0</v>
      </c>
      <c r="DO175" s="93">
        <f>IF(OR(-FLOOR(((18-COUNT($AM175:$BD175))/2),1)+DO$5&lt;1,-FLOOR(((18-COUNT($AM175:$BD175))/2),1)+DO$5&gt;COUNT($AM175:$BD175)),"",LARGE($AM175:$BD175,-FLOOR(((18-COUNT($AM175:$BD175))/2),1)+DO$5))</f>
        <v>0</v>
      </c>
      <c r="DP175" s="94">
        <f t="shared" ref="DP175:EE175" si="182">IF(OR(-FLOOR(((18-COUNT($AM175:$BD175))/2),1)+DP$5&lt;1,-FLOOR(((18-COUNT($AM175:$BD175))/2),1)+DP$5&gt;COUNT($AM175:$BD175)),"",LARGE($AM175:$BD175,-FLOOR(((18-COUNT($AM175:$BD175))/2),1)+DP$5))</f>
        <v>0</v>
      </c>
      <c r="DQ175" s="94">
        <f t="shared" si="182"/>
        <v>0</v>
      </c>
      <c r="DR175" s="94">
        <f t="shared" si="182"/>
        <v>0</v>
      </c>
      <c r="DS175" s="94">
        <f t="shared" si="182"/>
        <v>0</v>
      </c>
      <c r="DT175" s="94">
        <f t="shared" si="182"/>
        <v>0</v>
      </c>
      <c r="DU175" s="108">
        <f t="shared" si="182"/>
        <v>0</v>
      </c>
      <c r="DV175" s="108">
        <f t="shared" si="182"/>
        <v>0</v>
      </c>
      <c r="DW175" s="108">
        <f t="shared" si="182"/>
        <v>0</v>
      </c>
      <c r="DX175" s="108">
        <f t="shared" si="182"/>
        <v>0</v>
      </c>
      <c r="DY175" s="94">
        <f t="shared" si="182"/>
        <v>2</v>
      </c>
      <c r="DZ175" s="94">
        <f t="shared" si="182"/>
        <v>2</v>
      </c>
      <c r="EA175" s="94">
        <f t="shared" si="182"/>
        <v>4</v>
      </c>
      <c r="EB175" s="94">
        <f t="shared" si="182"/>
        <v>4</v>
      </c>
      <c r="EC175" s="94">
        <f t="shared" si="182"/>
        <v>5</v>
      </c>
      <c r="ED175" s="93">
        <f t="shared" si="182"/>
        <v>5</v>
      </c>
      <c r="EE175" s="109">
        <f t="shared" si="182"/>
        <v>10</v>
      </c>
      <c r="EF175" s="209"/>
      <c r="EG175" s="210"/>
      <c r="EH175" s="209"/>
      <c r="EI175" s="209"/>
      <c r="EJ175" s="209"/>
      <c r="EK175" s="209"/>
      <c r="EL175" s="209"/>
      <c r="EM175" s="209"/>
      <c r="EN175" s="208"/>
      <c r="EO175" s="208"/>
    </row>
    <row r="176" spans="1:145" s="211" customFormat="1" ht="15.75" customHeight="1">
      <c r="A176" s="280"/>
      <c r="B176" s="212" t="str">
        <f>$B$11</f>
        <v>M</v>
      </c>
      <c r="C176" s="303">
        <v>0</v>
      </c>
      <c r="D176" s="373">
        <v>0</v>
      </c>
      <c r="E176" s="373">
        <v>9</v>
      </c>
      <c r="F176" s="373"/>
      <c r="G176" s="373"/>
      <c r="H176" s="373"/>
      <c r="I176" s="373"/>
      <c r="J176" s="373"/>
      <c r="K176" s="373"/>
      <c r="L176" s="373"/>
      <c r="M176" s="373">
        <v>7</v>
      </c>
      <c r="N176" s="373"/>
      <c r="O176" s="373">
        <v>0</v>
      </c>
      <c r="P176" s="373"/>
      <c r="Q176" s="373">
        <v>0</v>
      </c>
      <c r="R176" s="373"/>
      <c r="S176" s="373"/>
      <c r="T176" s="374"/>
      <c r="U176" s="228"/>
      <c r="V176" s="229"/>
      <c r="W176" s="229"/>
      <c r="X176" s="229"/>
      <c r="Y176" s="229"/>
      <c r="Z176" s="229"/>
      <c r="AA176" s="229"/>
      <c r="AB176" s="229"/>
      <c r="AC176" s="229"/>
      <c r="AD176" s="229"/>
      <c r="AE176" s="229"/>
      <c r="AF176" s="229"/>
      <c r="AG176" s="229"/>
      <c r="AH176" s="229"/>
      <c r="AI176" s="230"/>
      <c r="AJ176" s="229"/>
      <c r="AK176" s="229"/>
      <c r="AL176" s="231"/>
      <c r="AM176" s="213"/>
      <c r="AN176" s="214"/>
      <c r="AO176" s="214"/>
      <c r="AP176" s="214"/>
      <c r="AQ176" s="214"/>
      <c r="AR176" s="214"/>
      <c r="AS176" s="214"/>
      <c r="AT176" s="214"/>
      <c r="AU176" s="214"/>
      <c r="AV176" s="214"/>
      <c r="AW176" s="214"/>
      <c r="AX176" s="214"/>
      <c r="AY176" s="214"/>
      <c r="AZ176" s="214"/>
      <c r="BA176" s="214"/>
      <c r="BB176" s="214"/>
      <c r="BC176" s="214"/>
      <c r="BD176" s="216"/>
      <c r="BE176" s="232">
        <v>0</v>
      </c>
      <c r="BF176" s="233">
        <v>0</v>
      </c>
      <c r="BG176" s="233">
        <v>9</v>
      </c>
      <c r="BH176" s="233">
        <v>0</v>
      </c>
      <c r="BI176" s="233">
        <v>0</v>
      </c>
      <c r="BJ176" s="233">
        <v>0</v>
      </c>
      <c r="BK176" s="233">
        <v>0</v>
      </c>
      <c r="BL176" s="233">
        <v>0</v>
      </c>
      <c r="BM176" s="233">
        <v>6</v>
      </c>
      <c r="BN176" s="233">
        <v>0</v>
      </c>
      <c r="BO176" s="233">
        <v>2</v>
      </c>
      <c r="BP176" s="233">
        <v>0</v>
      </c>
      <c r="BQ176" s="233">
        <v>0</v>
      </c>
      <c r="BR176" s="233">
        <v>0</v>
      </c>
      <c r="BS176" s="233"/>
      <c r="BT176" s="233">
        <v>0</v>
      </c>
      <c r="BU176" s="233">
        <v>0</v>
      </c>
      <c r="BV176" s="234">
        <v>0</v>
      </c>
      <c r="BW176" s="223"/>
      <c r="BX176" s="224"/>
      <c r="BY176" s="224"/>
      <c r="BZ176" s="224"/>
      <c r="CA176" s="224"/>
      <c r="CB176" s="224"/>
      <c r="CC176" s="224"/>
      <c r="CD176" s="224"/>
      <c r="CE176" s="224"/>
      <c r="CF176" s="224"/>
      <c r="CG176" s="224"/>
      <c r="CH176" s="224"/>
      <c r="CI176" s="224"/>
      <c r="CJ176" s="224"/>
      <c r="CK176" s="224"/>
      <c r="CL176" s="224"/>
      <c r="CM176" s="224"/>
      <c r="CN176" s="225"/>
      <c r="CO176" s="105"/>
      <c r="CP176" s="283">
        <v>3</v>
      </c>
      <c r="CQ176" s="284">
        <v>0</v>
      </c>
      <c r="CR176" s="285">
        <v>9</v>
      </c>
      <c r="CS176" s="282"/>
      <c r="CT176" s="144">
        <f t="shared" si="20"/>
        <v>1.1428571428571428</v>
      </c>
      <c r="CU176" s="158">
        <f t="shared" si="21"/>
        <v>23</v>
      </c>
      <c r="CV176" s="107" t="str">
        <f t="shared" si="103"/>
        <v/>
      </c>
      <c r="CW176" s="93" t="str">
        <f t="shared" si="104"/>
        <v/>
      </c>
      <c r="CX176" s="94" t="str">
        <f t="shared" si="105"/>
        <v/>
      </c>
      <c r="CY176" s="94" t="str">
        <f t="shared" si="106"/>
        <v/>
      </c>
      <c r="CZ176" s="94" t="str">
        <f t="shared" si="107"/>
        <v/>
      </c>
      <c r="DA176" s="94" t="str">
        <f t="shared" si="108"/>
        <v/>
      </c>
      <c r="DB176" s="94">
        <f t="shared" si="109"/>
        <v>0</v>
      </c>
      <c r="DC176" s="108">
        <f t="shared" si="110"/>
        <v>0</v>
      </c>
      <c r="DD176" s="108">
        <f t="shared" si="111"/>
        <v>0</v>
      </c>
      <c r="DE176" s="108">
        <f t="shared" si="112"/>
        <v>0</v>
      </c>
      <c r="DF176" s="108">
        <f t="shared" si="113"/>
        <v>7</v>
      </c>
      <c r="DG176" s="94">
        <f t="shared" si="114"/>
        <v>9</v>
      </c>
      <c r="DH176" s="94" t="str">
        <f t="shared" si="115"/>
        <v/>
      </c>
      <c r="DI176" s="94" t="str">
        <f t="shared" si="116"/>
        <v/>
      </c>
      <c r="DJ176" s="94" t="str">
        <f t="shared" si="117"/>
        <v/>
      </c>
      <c r="DK176" s="94" t="str">
        <f t="shared" si="118"/>
        <v/>
      </c>
      <c r="DL176" s="93" t="str">
        <f t="shared" si="119"/>
        <v/>
      </c>
      <c r="DM176" s="109" t="str">
        <f t="shared" si="120"/>
        <v/>
      </c>
      <c r="DN176" s="107" t="str">
        <f>IF(OR(-FLOOR(((18-COUNT($BE176:$BV176))/2),1)+DN$5&lt;1,-FLOOR(((18-COUNT($BE176:$BV176))/2),1)+DN$5&gt;COUNT($BE176:$BV176)),"",LARGE($BE176:$BV176,-FLOOR(((18-COUNT($BE176:$BV176))/2),1)+DN$5))</f>
        <v/>
      </c>
      <c r="DO176" s="93">
        <f t="shared" ref="DO176:EE176" si="183">IF(OR(-FLOOR(((18-COUNT($BE176:$BV176))/2),1)+DO$5&lt;1,-FLOOR(((18-COUNT($BE176:$BV176))/2),1)+DO$5&gt;COUNT($BE176:$BV176)),"",LARGE($BE176:$BV176,-FLOOR(((18-COUNT($BE176:$BV176))/2),1)+DO$5))</f>
        <v>0</v>
      </c>
      <c r="DP176" s="94">
        <f t="shared" si="183"/>
        <v>0</v>
      </c>
      <c r="DQ176" s="94">
        <f t="shared" si="183"/>
        <v>0</v>
      </c>
      <c r="DR176" s="94">
        <f t="shared" si="183"/>
        <v>0</v>
      </c>
      <c r="DS176" s="94">
        <f t="shared" si="183"/>
        <v>0</v>
      </c>
      <c r="DT176" s="94">
        <f t="shared" si="183"/>
        <v>0</v>
      </c>
      <c r="DU176" s="108">
        <f t="shared" si="183"/>
        <v>0</v>
      </c>
      <c r="DV176" s="108">
        <f t="shared" si="183"/>
        <v>0</v>
      </c>
      <c r="DW176" s="108">
        <f t="shared" si="183"/>
        <v>0</v>
      </c>
      <c r="DX176" s="108">
        <f t="shared" si="183"/>
        <v>0</v>
      </c>
      <c r="DY176" s="94">
        <f t="shared" si="183"/>
        <v>0</v>
      </c>
      <c r="DZ176" s="94">
        <f t="shared" si="183"/>
        <v>0</v>
      </c>
      <c r="EA176" s="94">
        <f t="shared" si="183"/>
        <v>0</v>
      </c>
      <c r="EB176" s="94">
        <f t="shared" si="183"/>
        <v>0</v>
      </c>
      <c r="EC176" s="94">
        <f t="shared" si="183"/>
        <v>2</v>
      </c>
      <c r="ED176" s="93">
        <f t="shared" si="183"/>
        <v>6</v>
      </c>
      <c r="EE176" s="109">
        <f t="shared" si="183"/>
        <v>9</v>
      </c>
      <c r="EF176" s="209"/>
      <c r="EG176" s="210"/>
      <c r="EH176" s="209"/>
      <c r="EI176" s="209"/>
      <c r="EJ176" s="209"/>
      <c r="EK176" s="209"/>
      <c r="EL176" s="209"/>
      <c r="EM176" s="209"/>
      <c r="EN176" s="208"/>
      <c r="EO176" s="208"/>
    </row>
    <row r="177" spans="1:145" s="211" customFormat="1" ht="15.75" customHeight="1">
      <c r="A177" s="114"/>
      <c r="B177" s="236" t="str">
        <f>$B$12</f>
        <v>BO</v>
      </c>
      <c r="C177" s="274">
        <v>0</v>
      </c>
      <c r="D177" s="375">
        <v>0</v>
      </c>
      <c r="E177" s="375">
        <v>0</v>
      </c>
      <c r="F177" s="375"/>
      <c r="G177" s="375"/>
      <c r="H177" s="375"/>
      <c r="I177" s="375"/>
      <c r="J177" s="375"/>
      <c r="K177" s="375"/>
      <c r="L177" s="375"/>
      <c r="M177" s="375">
        <v>20</v>
      </c>
      <c r="N177" s="375"/>
      <c r="O177" s="375">
        <v>0</v>
      </c>
      <c r="P177" s="375"/>
      <c r="Q177" s="375">
        <v>0</v>
      </c>
      <c r="R177" s="375"/>
      <c r="S177" s="375"/>
      <c r="T177" s="376"/>
      <c r="U177" s="239"/>
      <c r="V177" s="240"/>
      <c r="W177" s="240"/>
      <c r="X177" s="240"/>
      <c r="Y177" s="240"/>
      <c r="Z177" s="240"/>
      <c r="AA177" s="240"/>
      <c r="AB177" s="240"/>
      <c r="AC177" s="240"/>
      <c r="AD177" s="240"/>
      <c r="AE177" s="240"/>
      <c r="AF177" s="240"/>
      <c r="AG177" s="240"/>
      <c r="AH177" s="240"/>
      <c r="AI177" s="241"/>
      <c r="AJ177" s="240"/>
      <c r="AK177" s="240"/>
      <c r="AL177" s="242"/>
      <c r="AM177" s="239"/>
      <c r="AN177" s="240"/>
      <c r="AO177" s="240"/>
      <c r="AP177" s="240"/>
      <c r="AQ177" s="240"/>
      <c r="AR177" s="240"/>
      <c r="AS177" s="240"/>
      <c r="AT177" s="240"/>
      <c r="AU177" s="240"/>
      <c r="AV177" s="240"/>
      <c r="AW177" s="240"/>
      <c r="AX177" s="240"/>
      <c r="AY177" s="240"/>
      <c r="AZ177" s="240"/>
      <c r="BA177" s="240"/>
      <c r="BB177" s="240"/>
      <c r="BC177" s="240"/>
      <c r="BD177" s="242"/>
      <c r="BE177" s="243"/>
      <c r="BF177" s="244"/>
      <c r="BG177" s="244"/>
      <c r="BH177" s="244"/>
      <c r="BI177" s="244"/>
      <c r="BJ177" s="244"/>
      <c r="BK177" s="244"/>
      <c r="BL177" s="244"/>
      <c r="BM177" s="244"/>
      <c r="BN177" s="244"/>
      <c r="BO177" s="244"/>
      <c r="BP177" s="244"/>
      <c r="BQ177" s="244"/>
      <c r="BR177" s="244"/>
      <c r="BS177" s="244"/>
      <c r="BT177" s="244"/>
      <c r="BU177" s="244"/>
      <c r="BV177" s="245"/>
      <c r="BW177" s="246">
        <v>3</v>
      </c>
      <c r="BX177" s="247">
        <v>0</v>
      </c>
      <c r="BY177" s="247">
        <v>6</v>
      </c>
      <c r="BZ177" s="247">
        <v>0</v>
      </c>
      <c r="CA177" s="247">
        <v>0</v>
      </c>
      <c r="CB177" s="247">
        <v>0</v>
      </c>
      <c r="CC177" s="247">
        <v>0</v>
      </c>
      <c r="CD177" s="247">
        <v>4</v>
      </c>
      <c r="CE177" s="247">
        <v>0</v>
      </c>
      <c r="CF177" s="247">
        <v>0</v>
      </c>
      <c r="CG177" s="247">
        <v>0</v>
      </c>
      <c r="CH177" s="247">
        <v>0</v>
      </c>
      <c r="CI177" s="247"/>
      <c r="CJ177" s="247">
        <v>0</v>
      </c>
      <c r="CK177" s="247"/>
      <c r="CL177" s="247"/>
      <c r="CM177" s="247">
        <v>0</v>
      </c>
      <c r="CN177" s="248"/>
      <c r="CO177" s="249"/>
      <c r="CP177" s="246">
        <v>3</v>
      </c>
      <c r="CQ177" s="247">
        <v>0</v>
      </c>
      <c r="CR177" s="248">
        <v>20</v>
      </c>
      <c r="CS177" s="282"/>
      <c r="CT177" s="144">
        <f t="shared" si="20"/>
        <v>0.72222222222222221</v>
      </c>
      <c r="CU177" s="158">
        <f t="shared" si="21"/>
        <v>20</v>
      </c>
      <c r="CV177" s="107" t="str">
        <f t="shared" si="103"/>
        <v/>
      </c>
      <c r="CW177" s="93" t="str">
        <f t="shared" si="104"/>
        <v/>
      </c>
      <c r="CX177" s="94" t="str">
        <f t="shared" si="105"/>
        <v/>
      </c>
      <c r="CY177" s="94" t="str">
        <f t="shared" si="106"/>
        <v/>
      </c>
      <c r="CZ177" s="94" t="str">
        <f t="shared" si="107"/>
        <v/>
      </c>
      <c r="DA177" s="94" t="str">
        <f t="shared" si="108"/>
        <v/>
      </c>
      <c r="DB177" s="94">
        <f t="shared" si="109"/>
        <v>0</v>
      </c>
      <c r="DC177" s="108">
        <f t="shared" si="110"/>
        <v>0</v>
      </c>
      <c r="DD177" s="108">
        <f t="shared" si="111"/>
        <v>0</v>
      </c>
      <c r="DE177" s="108">
        <f t="shared" si="112"/>
        <v>0</v>
      </c>
      <c r="DF177" s="108">
        <f t="shared" si="113"/>
        <v>0</v>
      </c>
      <c r="DG177" s="94">
        <f t="shared" si="114"/>
        <v>20</v>
      </c>
      <c r="DH177" s="94" t="str">
        <f t="shared" si="115"/>
        <v/>
      </c>
      <c r="DI177" s="94" t="str">
        <f t="shared" si="116"/>
        <v/>
      </c>
      <c r="DJ177" s="94" t="str">
        <f t="shared" si="117"/>
        <v/>
      </c>
      <c r="DK177" s="94" t="str">
        <f t="shared" si="118"/>
        <v/>
      </c>
      <c r="DL177" s="93" t="str">
        <f t="shared" si="119"/>
        <v/>
      </c>
      <c r="DM177" s="109" t="str">
        <f t="shared" si="120"/>
        <v/>
      </c>
      <c r="DN177" s="256" t="str">
        <f>IF(OR(-FLOOR(((18-COUNT($BW177:$CN177))/2),1)+DN$5&lt;1,-FLOOR(((18-COUNT($BW177:$CN177))/2),1)+DN$5&gt;COUNT($BW177:$CN177)),"",LARGE($BW177:$CN177,-FLOOR(((18-COUNT($BW177:$CN177))/2),1)+DN$5))</f>
        <v/>
      </c>
      <c r="DO177" s="257" t="str">
        <f t="shared" ref="DO177:EE177" si="184">IF(OR(-FLOOR(((18-COUNT($BW177:$CN177))/2),1)+DO$5&lt;1,-FLOOR(((18-COUNT($BW177:$CN177))/2),1)+DO$5&gt;COUNT($BW177:$CN177)),"",LARGE($BW177:$CN177,-FLOOR(((18-COUNT($BW177:$CN177))/2),1)+DO$5))</f>
        <v/>
      </c>
      <c r="DP177" s="258">
        <f t="shared" si="184"/>
        <v>0</v>
      </c>
      <c r="DQ177" s="258">
        <f t="shared" si="184"/>
        <v>0</v>
      </c>
      <c r="DR177" s="258">
        <f t="shared" si="184"/>
        <v>0</v>
      </c>
      <c r="DS177" s="258">
        <f t="shared" si="184"/>
        <v>0</v>
      </c>
      <c r="DT177" s="258">
        <f t="shared" si="184"/>
        <v>0</v>
      </c>
      <c r="DU177" s="259">
        <f t="shared" si="184"/>
        <v>0</v>
      </c>
      <c r="DV177" s="259">
        <f t="shared" si="184"/>
        <v>0</v>
      </c>
      <c r="DW177" s="259">
        <f t="shared" si="184"/>
        <v>0</v>
      </c>
      <c r="DX177" s="259">
        <f t="shared" si="184"/>
        <v>0</v>
      </c>
      <c r="DY177" s="258">
        <f t="shared" si="184"/>
        <v>0</v>
      </c>
      <c r="DZ177" s="258">
        <f t="shared" si="184"/>
        <v>0</v>
      </c>
      <c r="EA177" s="258">
        <f t="shared" si="184"/>
        <v>3</v>
      </c>
      <c r="EB177" s="258">
        <f t="shared" si="184"/>
        <v>4</v>
      </c>
      <c r="EC177" s="258">
        <f t="shared" si="184"/>
        <v>6</v>
      </c>
      <c r="ED177" s="257" t="str">
        <f t="shared" si="184"/>
        <v/>
      </c>
      <c r="EE177" s="260" t="str">
        <f t="shared" si="184"/>
        <v/>
      </c>
      <c r="EF177" s="209"/>
      <c r="EG177" s="210"/>
      <c r="EH177" s="209"/>
      <c r="EI177" s="209"/>
      <c r="EJ177" s="209"/>
      <c r="EK177" s="209"/>
      <c r="EL177" s="209"/>
      <c r="EM177" s="209"/>
      <c r="EN177" s="208"/>
      <c r="EO177" s="208"/>
    </row>
    <row r="178" spans="1:145" s="211" customFormat="1" ht="15.75" customHeight="1">
      <c r="A178" s="148" t="s">
        <v>129</v>
      </c>
      <c r="B178" s="194" t="str">
        <f>$B$9</f>
        <v>VP</v>
      </c>
      <c r="C178" s="251">
        <v>0</v>
      </c>
      <c r="D178" s="151"/>
      <c r="E178" s="151"/>
      <c r="F178" s="151"/>
      <c r="G178" s="151"/>
      <c r="H178" s="151"/>
      <c r="I178" s="151"/>
      <c r="J178" s="151"/>
      <c r="K178" s="151"/>
      <c r="L178" s="151"/>
      <c r="M178" s="151"/>
      <c r="N178" s="151"/>
      <c r="O178" s="151">
        <v>0</v>
      </c>
      <c r="P178" s="151"/>
      <c r="Q178" s="151">
        <v>0</v>
      </c>
      <c r="R178" s="151"/>
      <c r="S178" s="151"/>
      <c r="T178" s="152"/>
      <c r="U178" s="281">
        <v>0</v>
      </c>
      <c r="V178" s="195">
        <v>0</v>
      </c>
      <c r="W178" s="195">
        <v>1</v>
      </c>
      <c r="X178" s="195">
        <v>0</v>
      </c>
      <c r="Y178" s="195">
        <v>0</v>
      </c>
      <c r="Z178" s="195">
        <v>0</v>
      </c>
      <c r="AA178" s="195">
        <v>0</v>
      </c>
      <c r="AB178" s="195">
        <v>0</v>
      </c>
      <c r="AC178" s="195">
        <v>0</v>
      </c>
      <c r="AD178" s="378">
        <v>0</v>
      </c>
      <c r="AE178" s="378">
        <v>0</v>
      </c>
      <c r="AF178" s="378"/>
      <c r="AG178" s="378">
        <v>0</v>
      </c>
      <c r="AH178" s="195">
        <v>0</v>
      </c>
      <c r="AI178" s="254">
        <v>0</v>
      </c>
      <c r="AJ178" s="195">
        <v>0</v>
      </c>
      <c r="AK178" s="195">
        <v>0</v>
      </c>
      <c r="AL178" s="197">
        <v>0</v>
      </c>
      <c r="AM178" s="201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2"/>
      <c r="BB178" s="202"/>
      <c r="BC178" s="202"/>
      <c r="BD178" s="203"/>
      <c r="BE178" s="201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2"/>
      <c r="BS178" s="202"/>
      <c r="BT178" s="202"/>
      <c r="BU178" s="202"/>
      <c r="BV178" s="203"/>
      <c r="BW178" s="201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2"/>
      <c r="CJ178" s="202"/>
      <c r="CK178" s="202"/>
      <c r="CL178" s="202"/>
      <c r="CM178" s="202"/>
      <c r="CN178" s="203"/>
      <c r="CO178" s="204"/>
      <c r="CP178" s="281">
        <v>0</v>
      </c>
      <c r="CQ178" s="195">
        <v>0</v>
      </c>
      <c r="CR178" s="197">
        <v>0</v>
      </c>
      <c r="CS178" s="282"/>
      <c r="CT178" s="144">
        <f t="shared" si="20"/>
        <v>0</v>
      </c>
      <c r="CU178" s="158">
        <f t="shared" si="21"/>
        <v>20</v>
      </c>
      <c r="CV178" s="107" t="str">
        <f t="shared" si="103"/>
        <v/>
      </c>
      <c r="CW178" s="93" t="str">
        <f t="shared" si="104"/>
        <v/>
      </c>
      <c r="CX178" s="94" t="str">
        <f t="shared" si="105"/>
        <v/>
      </c>
      <c r="CY178" s="94" t="str">
        <f t="shared" si="106"/>
        <v/>
      </c>
      <c r="CZ178" s="94" t="str">
        <f t="shared" si="107"/>
        <v/>
      </c>
      <c r="DA178" s="94" t="str">
        <f t="shared" si="108"/>
        <v/>
      </c>
      <c r="DB178" s="94" t="str">
        <f t="shared" si="109"/>
        <v/>
      </c>
      <c r="DC178" s="108" t="str">
        <f t="shared" si="110"/>
        <v/>
      </c>
      <c r="DD178" s="108">
        <f t="shared" si="111"/>
        <v>0</v>
      </c>
      <c r="DE178" s="108">
        <f t="shared" si="112"/>
        <v>0</v>
      </c>
      <c r="DF178" s="108">
        <f t="shared" si="113"/>
        <v>0</v>
      </c>
      <c r="DG178" s="94" t="str">
        <f t="shared" si="114"/>
        <v/>
      </c>
      <c r="DH178" s="94" t="str">
        <f t="shared" si="115"/>
        <v/>
      </c>
      <c r="DI178" s="94" t="str">
        <f t="shared" si="116"/>
        <v/>
      </c>
      <c r="DJ178" s="94" t="str">
        <f t="shared" si="117"/>
        <v/>
      </c>
      <c r="DK178" s="94" t="str">
        <f t="shared" si="118"/>
        <v/>
      </c>
      <c r="DL178" s="93" t="str">
        <f t="shared" si="119"/>
        <v/>
      </c>
      <c r="DM178" s="109" t="str">
        <f t="shared" si="120"/>
        <v/>
      </c>
      <c r="DN178" s="107" t="str">
        <f t="shared" ref="DN178:EE178" si="185">IF(OR(-FLOOR(((18-COUNT($U178:$AL178))/2),1)+DN$5&lt;1,-FLOOR(((18-COUNT($U178:$AL178))/2),1)+DN$5&gt;COUNT($U178:$AL178)),"",LARGE($U178:$AL178,-FLOOR(((18-COUNT($U178:$AL178))/2),1)+DN$5))</f>
        <v/>
      </c>
      <c r="DO178" s="93">
        <f t="shared" si="185"/>
        <v>0</v>
      </c>
      <c r="DP178" s="94">
        <f t="shared" si="185"/>
        <v>0</v>
      </c>
      <c r="DQ178" s="94">
        <f t="shared" si="185"/>
        <v>0</v>
      </c>
      <c r="DR178" s="94">
        <f t="shared" si="185"/>
        <v>0</v>
      </c>
      <c r="DS178" s="94">
        <f t="shared" si="185"/>
        <v>0</v>
      </c>
      <c r="DT178" s="94">
        <f t="shared" si="185"/>
        <v>0</v>
      </c>
      <c r="DU178" s="108">
        <f t="shared" si="185"/>
        <v>0</v>
      </c>
      <c r="DV178" s="108">
        <f t="shared" si="185"/>
        <v>0</v>
      </c>
      <c r="DW178" s="108">
        <f t="shared" si="185"/>
        <v>0</v>
      </c>
      <c r="DX178" s="108">
        <f t="shared" si="185"/>
        <v>0</v>
      </c>
      <c r="DY178" s="94">
        <f t="shared" si="185"/>
        <v>0</v>
      </c>
      <c r="DZ178" s="94">
        <f t="shared" si="185"/>
        <v>0</v>
      </c>
      <c r="EA178" s="94">
        <f t="shared" si="185"/>
        <v>0</v>
      </c>
      <c r="EB178" s="94">
        <f t="shared" si="185"/>
        <v>0</v>
      </c>
      <c r="EC178" s="94">
        <f t="shared" si="185"/>
        <v>0</v>
      </c>
      <c r="ED178" s="93">
        <f t="shared" si="185"/>
        <v>0</v>
      </c>
      <c r="EE178" s="109">
        <f t="shared" si="185"/>
        <v>1</v>
      </c>
      <c r="EF178" s="209"/>
      <c r="EG178" s="210"/>
      <c r="EH178" s="209"/>
      <c r="EI178" s="209"/>
      <c r="EJ178" s="209"/>
      <c r="EK178" s="209"/>
      <c r="EL178" s="209"/>
      <c r="EM178" s="209"/>
      <c r="EN178" s="208"/>
      <c r="EO178" s="208"/>
    </row>
    <row r="179" spans="1:145" s="211" customFormat="1" ht="15.75" customHeight="1">
      <c r="A179" s="280"/>
      <c r="B179" s="212" t="str">
        <f>$B$10</f>
        <v>P</v>
      </c>
      <c r="C179" s="264">
        <v>0</v>
      </c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>
        <v>1</v>
      </c>
      <c r="P179" s="163"/>
      <c r="Q179" s="163">
        <v>1</v>
      </c>
      <c r="R179" s="163"/>
      <c r="S179" s="163"/>
      <c r="T179" s="164"/>
      <c r="U179" s="213"/>
      <c r="V179" s="214"/>
      <c r="W179" s="214"/>
      <c r="X179" s="214"/>
      <c r="Y179" s="214"/>
      <c r="Z179" s="214"/>
      <c r="AA179" s="214"/>
      <c r="AB179" s="214"/>
      <c r="AC179" s="214"/>
      <c r="AD179" s="214"/>
      <c r="AE179" s="214"/>
      <c r="AF179" s="214"/>
      <c r="AG179" s="214"/>
      <c r="AH179" s="214"/>
      <c r="AI179" s="215"/>
      <c r="AJ179" s="214"/>
      <c r="AK179" s="214"/>
      <c r="AL179" s="216"/>
      <c r="AM179" s="232">
        <v>0</v>
      </c>
      <c r="AN179" s="233">
        <v>0</v>
      </c>
      <c r="AO179" s="233">
        <v>0</v>
      </c>
      <c r="AP179" s="233">
        <v>0</v>
      </c>
      <c r="AQ179" s="233">
        <v>0</v>
      </c>
      <c r="AR179" s="233">
        <v>0</v>
      </c>
      <c r="AS179" s="233">
        <v>0</v>
      </c>
      <c r="AT179" s="233">
        <v>0</v>
      </c>
      <c r="AU179" s="233">
        <v>0</v>
      </c>
      <c r="AV179" s="233">
        <v>0</v>
      </c>
      <c r="AW179" s="233">
        <v>0</v>
      </c>
      <c r="AX179" s="330">
        <v>1</v>
      </c>
      <c r="AY179" s="233">
        <v>1</v>
      </c>
      <c r="AZ179" s="330">
        <v>0</v>
      </c>
      <c r="BA179" s="233">
        <v>0</v>
      </c>
      <c r="BB179" s="233">
        <v>0</v>
      </c>
      <c r="BC179" s="233">
        <v>0</v>
      </c>
      <c r="BD179" s="234">
        <v>1</v>
      </c>
      <c r="BE179" s="223"/>
      <c r="BF179" s="224"/>
      <c r="BG179" s="224"/>
      <c r="BH179" s="224"/>
      <c r="BI179" s="224"/>
      <c r="BJ179" s="224"/>
      <c r="BK179" s="224"/>
      <c r="BL179" s="224"/>
      <c r="BM179" s="224"/>
      <c r="BN179" s="224"/>
      <c r="BO179" s="224"/>
      <c r="BP179" s="224"/>
      <c r="BQ179" s="224"/>
      <c r="BR179" s="224"/>
      <c r="BS179" s="224"/>
      <c r="BT179" s="224"/>
      <c r="BU179" s="224"/>
      <c r="BV179" s="225"/>
      <c r="BW179" s="223"/>
      <c r="BX179" s="224"/>
      <c r="BY179" s="224"/>
      <c r="BZ179" s="224"/>
      <c r="CA179" s="224"/>
      <c r="CB179" s="224"/>
      <c r="CC179" s="224"/>
      <c r="CD179" s="224"/>
      <c r="CE179" s="224"/>
      <c r="CF179" s="224"/>
      <c r="CG179" s="224"/>
      <c r="CH179" s="224"/>
      <c r="CI179" s="224"/>
      <c r="CJ179" s="224"/>
      <c r="CK179" s="224"/>
      <c r="CL179" s="224"/>
      <c r="CM179" s="224"/>
      <c r="CN179" s="225"/>
      <c r="CO179" s="105"/>
      <c r="CP179" s="283">
        <v>1</v>
      </c>
      <c r="CQ179" s="284">
        <v>0</v>
      </c>
      <c r="CR179" s="285">
        <v>1</v>
      </c>
      <c r="CS179" s="282"/>
      <c r="CT179" s="144">
        <f t="shared" si="20"/>
        <v>0.21052631578947367</v>
      </c>
      <c r="CU179" s="158">
        <f t="shared" si="21"/>
        <v>21</v>
      </c>
      <c r="CV179" s="107" t="str">
        <f t="shared" si="103"/>
        <v/>
      </c>
      <c r="CW179" s="93" t="str">
        <f t="shared" si="104"/>
        <v/>
      </c>
      <c r="CX179" s="94" t="str">
        <f t="shared" si="105"/>
        <v/>
      </c>
      <c r="CY179" s="94" t="str">
        <f t="shared" si="106"/>
        <v/>
      </c>
      <c r="CZ179" s="94" t="str">
        <f t="shared" si="107"/>
        <v/>
      </c>
      <c r="DA179" s="94" t="str">
        <f t="shared" si="108"/>
        <v/>
      </c>
      <c r="DB179" s="94" t="str">
        <f t="shared" si="109"/>
        <v/>
      </c>
      <c r="DC179" s="108" t="str">
        <f t="shared" si="110"/>
        <v/>
      </c>
      <c r="DD179" s="108">
        <f t="shared" si="111"/>
        <v>0</v>
      </c>
      <c r="DE179" s="108">
        <f t="shared" si="112"/>
        <v>1</v>
      </c>
      <c r="DF179" s="108">
        <f t="shared" si="113"/>
        <v>1</v>
      </c>
      <c r="DG179" s="94" t="str">
        <f t="shared" si="114"/>
        <v/>
      </c>
      <c r="DH179" s="94" t="str">
        <f t="shared" si="115"/>
        <v/>
      </c>
      <c r="DI179" s="94" t="str">
        <f t="shared" si="116"/>
        <v/>
      </c>
      <c r="DJ179" s="94" t="str">
        <f t="shared" si="117"/>
        <v/>
      </c>
      <c r="DK179" s="94" t="str">
        <f t="shared" si="118"/>
        <v/>
      </c>
      <c r="DL179" s="93" t="str">
        <f t="shared" si="119"/>
        <v/>
      </c>
      <c r="DM179" s="109" t="str">
        <f t="shared" si="120"/>
        <v/>
      </c>
      <c r="DN179" s="107">
        <f>IF(OR(-FLOOR(((18-COUNT($AM179:$BD179))/2),1)+DN$5&lt;1,-FLOOR(((18-COUNT($AM179:$BD179))/2),1)+DN$5&gt;COUNT($AM179:$BD179)),"",LARGE($AM179:$BD179,-FLOOR(((18-COUNT($AM179:$BD179))/2),1)+DN$5))</f>
        <v>0</v>
      </c>
      <c r="DO179" s="93">
        <f>IF(OR(-FLOOR(((18-COUNT($AM179:$BD179))/2),1)+DO$5&lt;1,-FLOOR(((18-COUNT($AM179:$BD179))/2),1)+DO$5&gt;COUNT($AM179:$BD179)),"",LARGE($AM179:$BD179,-FLOOR(((18-COUNT($AM179:$BD179))/2),1)+DO$5))</f>
        <v>0</v>
      </c>
      <c r="DP179" s="94">
        <f t="shared" ref="DP179:EE179" si="186">IF(OR(-FLOOR(((18-COUNT($AM179:$BD179))/2),1)+DP$5&lt;1,-FLOOR(((18-COUNT($AM179:$BD179))/2),1)+DP$5&gt;COUNT($AM179:$BD179)),"",LARGE($AM179:$BD179,-FLOOR(((18-COUNT($AM179:$BD179))/2),1)+DP$5))</f>
        <v>0</v>
      </c>
      <c r="DQ179" s="94">
        <f t="shared" si="186"/>
        <v>0</v>
      </c>
      <c r="DR179" s="94">
        <f t="shared" si="186"/>
        <v>0</v>
      </c>
      <c r="DS179" s="94">
        <f t="shared" si="186"/>
        <v>0</v>
      </c>
      <c r="DT179" s="94">
        <f t="shared" si="186"/>
        <v>0</v>
      </c>
      <c r="DU179" s="108">
        <f t="shared" si="186"/>
        <v>0</v>
      </c>
      <c r="DV179" s="108">
        <f t="shared" si="186"/>
        <v>0</v>
      </c>
      <c r="DW179" s="108">
        <f t="shared" si="186"/>
        <v>0</v>
      </c>
      <c r="DX179" s="108">
        <f t="shared" si="186"/>
        <v>0</v>
      </c>
      <c r="DY179" s="94">
        <f t="shared" si="186"/>
        <v>0</v>
      </c>
      <c r="DZ179" s="94">
        <f t="shared" si="186"/>
        <v>0</v>
      </c>
      <c r="EA179" s="94">
        <f t="shared" si="186"/>
        <v>0</v>
      </c>
      <c r="EB179" s="94">
        <f t="shared" si="186"/>
        <v>0</v>
      </c>
      <c r="EC179" s="94">
        <f t="shared" si="186"/>
        <v>1</v>
      </c>
      <c r="ED179" s="93">
        <f t="shared" si="186"/>
        <v>1</v>
      </c>
      <c r="EE179" s="109">
        <f t="shared" si="186"/>
        <v>1</v>
      </c>
      <c r="EF179" s="209"/>
      <c r="EG179" s="210"/>
      <c r="EH179" s="209"/>
      <c r="EI179" s="209"/>
      <c r="EJ179" s="209"/>
      <c r="EK179" s="209"/>
      <c r="EL179" s="209"/>
      <c r="EM179" s="209"/>
      <c r="EN179" s="208"/>
      <c r="EO179" s="208"/>
    </row>
    <row r="180" spans="1:145" s="381" customFormat="1" ht="15.75" customHeight="1">
      <c r="A180" s="280"/>
      <c r="B180" s="212" t="str">
        <f>$B$11</f>
        <v>M</v>
      </c>
      <c r="C180" s="264">
        <v>0</v>
      </c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>
        <v>0</v>
      </c>
      <c r="P180" s="163"/>
      <c r="Q180" s="163">
        <v>0</v>
      </c>
      <c r="R180" s="163"/>
      <c r="S180" s="163"/>
      <c r="T180" s="164"/>
      <c r="U180" s="228"/>
      <c r="V180" s="229"/>
      <c r="W180" s="229"/>
      <c r="X180" s="229"/>
      <c r="Y180" s="229"/>
      <c r="Z180" s="229"/>
      <c r="AA180" s="229"/>
      <c r="AB180" s="229"/>
      <c r="AC180" s="229"/>
      <c r="AD180" s="229"/>
      <c r="AE180" s="229"/>
      <c r="AF180" s="229"/>
      <c r="AG180" s="229"/>
      <c r="AH180" s="229"/>
      <c r="AI180" s="230"/>
      <c r="AJ180" s="229"/>
      <c r="AK180" s="229"/>
      <c r="AL180" s="231"/>
      <c r="AM180" s="213"/>
      <c r="AN180" s="214"/>
      <c r="AO180" s="214"/>
      <c r="AP180" s="214"/>
      <c r="AQ180" s="214"/>
      <c r="AR180" s="214"/>
      <c r="AS180" s="214"/>
      <c r="AT180" s="214"/>
      <c r="AU180" s="214"/>
      <c r="AV180" s="214"/>
      <c r="AW180" s="214"/>
      <c r="AX180" s="214"/>
      <c r="AY180" s="214"/>
      <c r="AZ180" s="214"/>
      <c r="BA180" s="214"/>
      <c r="BB180" s="214"/>
      <c r="BC180" s="214"/>
      <c r="BD180" s="216"/>
      <c r="BE180" s="232">
        <v>0</v>
      </c>
      <c r="BF180" s="233">
        <v>0</v>
      </c>
      <c r="BG180" s="233">
        <v>2</v>
      </c>
      <c r="BH180" s="233">
        <v>0</v>
      </c>
      <c r="BI180" s="233">
        <v>0</v>
      </c>
      <c r="BJ180" s="233">
        <v>0</v>
      </c>
      <c r="BK180" s="233">
        <v>0</v>
      </c>
      <c r="BL180" s="233">
        <v>0</v>
      </c>
      <c r="BM180" s="233">
        <v>0</v>
      </c>
      <c r="BN180" s="233">
        <v>0</v>
      </c>
      <c r="BO180" s="233">
        <v>0</v>
      </c>
      <c r="BP180" s="233">
        <v>0</v>
      </c>
      <c r="BQ180" s="233">
        <v>0</v>
      </c>
      <c r="BR180" s="233">
        <v>0</v>
      </c>
      <c r="BS180" s="233"/>
      <c r="BT180" s="233">
        <v>0</v>
      </c>
      <c r="BU180" s="233">
        <v>0</v>
      </c>
      <c r="BV180" s="234">
        <v>0</v>
      </c>
      <c r="BW180" s="223"/>
      <c r="BX180" s="224"/>
      <c r="BY180" s="224"/>
      <c r="BZ180" s="224"/>
      <c r="CA180" s="224"/>
      <c r="CB180" s="224"/>
      <c r="CC180" s="224"/>
      <c r="CD180" s="224"/>
      <c r="CE180" s="224"/>
      <c r="CF180" s="224"/>
      <c r="CG180" s="224"/>
      <c r="CH180" s="224"/>
      <c r="CI180" s="224"/>
      <c r="CJ180" s="224"/>
      <c r="CK180" s="224"/>
      <c r="CL180" s="224"/>
      <c r="CM180" s="224"/>
      <c r="CN180" s="225"/>
      <c r="CO180" s="105"/>
      <c r="CP180" s="232">
        <v>0</v>
      </c>
      <c r="CQ180" s="233">
        <v>0</v>
      </c>
      <c r="CR180" s="234">
        <v>0</v>
      </c>
      <c r="CS180" s="282"/>
      <c r="CT180" s="144">
        <f t="shared" si="20"/>
        <v>0</v>
      </c>
      <c r="CU180" s="158">
        <f t="shared" si="21"/>
        <v>20</v>
      </c>
      <c r="CV180" s="107" t="str">
        <f t="shared" si="103"/>
        <v/>
      </c>
      <c r="CW180" s="93" t="str">
        <f t="shared" si="104"/>
        <v/>
      </c>
      <c r="CX180" s="94" t="str">
        <f t="shared" si="105"/>
        <v/>
      </c>
      <c r="CY180" s="94" t="str">
        <f t="shared" si="106"/>
        <v/>
      </c>
      <c r="CZ180" s="94" t="str">
        <f t="shared" si="107"/>
        <v/>
      </c>
      <c r="DA180" s="94" t="str">
        <f t="shared" si="108"/>
        <v/>
      </c>
      <c r="DB180" s="94" t="str">
        <f t="shared" si="109"/>
        <v/>
      </c>
      <c r="DC180" s="108" t="str">
        <f t="shared" si="110"/>
        <v/>
      </c>
      <c r="DD180" s="108">
        <f t="shared" si="111"/>
        <v>0</v>
      </c>
      <c r="DE180" s="108">
        <f t="shared" si="112"/>
        <v>0</v>
      </c>
      <c r="DF180" s="108">
        <f t="shared" si="113"/>
        <v>0</v>
      </c>
      <c r="DG180" s="94" t="str">
        <f t="shared" si="114"/>
        <v/>
      </c>
      <c r="DH180" s="94" t="str">
        <f t="shared" si="115"/>
        <v/>
      </c>
      <c r="DI180" s="94" t="str">
        <f t="shared" si="116"/>
        <v/>
      </c>
      <c r="DJ180" s="94" t="str">
        <f t="shared" si="117"/>
        <v/>
      </c>
      <c r="DK180" s="94" t="str">
        <f t="shared" si="118"/>
        <v/>
      </c>
      <c r="DL180" s="93" t="str">
        <f t="shared" si="119"/>
        <v/>
      </c>
      <c r="DM180" s="109" t="str">
        <f t="shared" si="120"/>
        <v/>
      </c>
      <c r="DN180" s="107" t="str">
        <f>IF(OR(-FLOOR(((18-COUNT($BE180:$BV180))/2),1)+DN$5&lt;1,-FLOOR(((18-COUNT($BE180:$BV180))/2),1)+DN$5&gt;COUNT($BE180:$BV180)),"",LARGE($BE180:$BV180,-FLOOR(((18-COUNT($BE180:$BV180))/2),1)+DN$5))</f>
        <v/>
      </c>
      <c r="DO180" s="93">
        <f t="shared" ref="DO180:EE180" si="187">IF(OR(-FLOOR(((18-COUNT($BE180:$BV180))/2),1)+DO$5&lt;1,-FLOOR(((18-COUNT($BE180:$BV180))/2),1)+DO$5&gt;COUNT($BE180:$BV180)),"",LARGE($BE180:$BV180,-FLOOR(((18-COUNT($BE180:$BV180))/2),1)+DO$5))</f>
        <v>0</v>
      </c>
      <c r="DP180" s="94">
        <f t="shared" si="187"/>
        <v>0</v>
      </c>
      <c r="DQ180" s="94">
        <f t="shared" si="187"/>
        <v>0</v>
      </c>
      <c r="DR180" s="94">
        <f t="shared" si="187"/>
        <v>0</v>
      </c>
      <c r="DS180" s="94">
        <f t="shared" si="187"/>
        <v>0</v>
      </c>
      <c r="DT180" s="94">
        <f t="shared" si="187"/>
        <v>0</v>
      </c>
      <c r="DU180" s="108">
        <f t="shared" si="187"/>
        <v>0</v>
      </c>
      <c r="DV180" s="108">
        <f t="shared" si="187"/>
        <v>0</v>
      </c>
      <c r="DW180" s="108">
        <f t="shared" si="187"/>
        <v>0</v>
      </c>
      <c r="DX180" s="108">
        <f t="shared" si="187"/>
        <v>0</v>
      </c>
      <c r="DY180" s="94">
        <f t="shared" si="187"/>
        <v>0</v>
      </c>
      <c r="DZ180" s="94">
        <f t="shared" si="187"/>
        <v>0</v>
      </c>
      <c r="EA180" s="94">
        <f t="shared" si="187"/>
        <v>0</v>
      </c>
      <c r="EB180" s="94">
        <f t="shared" si="187"/>
        <v>0</v>
      </c>
      <c r="EC180" s="94">
        <f t="shared" si="187"/>
        <v>0</v>
      </c>
      <c r="ED180" s="93">
        <f t="shared" si="187"/>
        <v>0</v>
      </c>
      <c r="EE180" s="109">
        <f t="shared" si="187"/>
        <v>2</v>
      </c>
      <c r="EF180" s="379"/>
      <c r="EG180" s="380"/>
      <c r="EH180" s="379"/>
      <c r="EI180" s="379"/>
      <c r="EJ180" s="379"/>
      <c r="EK180" s="379"/>
      <c r="EL180" s="379"/>
      <c r="EM180" s="379"/>
      <c r="EN180" s="282"/>
      <c r="EO180" s="282"/>
    </row>
    <row r="181" spans="1:145" s="381" customFormat="1" ht="15.75" customHeight="1">
      <c r="A181" s="114"/>
      <c r="B181" s="236" t="str">
        <f>$B$12</f>
        <v>BO</v>
      </c>
      <c r="C181" s="274">
        <v>0</v>
      </c>
      <c r="D181" s="237"/>
      <c r="E181" s="237"/>
      <c r="F181" s="237"/>
      <c r="G181" s="237"/>
      <c r="H181" s="237"/>
      <c r="I181" s="237"/>
      <c r="J181" s="237"/>
      <c r="K181" s="237"/>
      <c r="L181" s="237"/>
      <c r="M181" s="237"/>
      <c r="N181" s="237"/>
      <c r="O181" s="237">
        <v>0</v>
      </c>
      <c r="P181" s="237"/>
      <c r="Q181" s="237">
        <v>0</v>
      </c>
      <c r="R181" s="237"/>
      <c r="S181" s="237"/>
      <c r="T181" s="238"/>
      <c r="U181" s="239"/>
      <c r="V181" s="240"/>
      <c r="W181" s="240"/>
      <c r="X181" s="240"/>
      <c r="Y181" s="240"/>
      <c r="Z181" s="240"/>
      <c r="AA181" s="240"/>
      <c r="AB181" s="240"/>
      <c r="AC181" s="240"/>
      <c r="AD181" s="240"/>
      <c r="AE181" s="240"/>
      <c r="AF181" s="240"/>
      <c r="AG181" s="240"/>
      <c r="AH181" s="240"/>
      <c r="AI181" s="241"/>
      <c r="AJ181" s="240"/>
      <c r="AK181" s="240"/>
      <c r="AL181" s="242"/>
      <c r="AM181" s="239"/>
      <c r="AN181" s="240"/>
      <c r="AO181" s="240"/>
      <c r="AP181" s="240"/>
      <c r="AQ181" s="240"/>
      <c r="AR181" s="240"/>
      <c r="AS181" s="240"/>
      <c r="AT181" s="240"/>
      <c r="AU181" s="240"/>
      <c r="AV181" s="240"/>
      <c r="AW181" s="240"/>
      <c r="AX181" s="240"/>
      <c r="AY181" s="240"/>
      <c r="AZ181" s="240"/>
      <c r="BA181" s="240"/>
      <c r="BB181" s="240"/>
      <c r="BC181" s="240"/>
      <c r="BD181" s="242"/>
      <c r="BE181" s="239"/>
      <c r="BF181" s="240"/>
      <c r="BG181" s="240"/>
      <c r="BH181" s="240"/>
      <c r="BI181" s="240"/>
      <c r="BJ181" s="240"/>
      <c r="BK181" s="240"/>
      <c r="BL181" s="240"/>
      <c r="BM181" s="240"/>
      <c r="BN181" s="240"/>
      <c r="BO181" s="240"/>
      <c r="BP181" s="240"/>
      <c r="BQ181" s="240"/>
      <c r="BR181" s="240"/>
      <c r="BS181" s="240"/>
      <c r="BT181" s="240"/>
      <c r="BU181" s="240"/>
      <c r="BV181" s="242"/>
      <c r="BW181" s="246">
        <v>0</v>
      </c>
      <c r="BX181" s="247">
        <v>0</v>
      </c>
      <c r="BY181" s="247">
        <v>0</v>
      </c>
      <c r="BZ181" s="247">
        <v>0</v>
      </c>
      <c r="CA181" s="247">
        <v>0</v>
      </c>
      <c r="CB181" s="247">
        <v>0</v>
      </c>
      <c r="CC181" s="247">
        <v>0</v>
      </c>
      <c r="CD181" s="247">
        <v>0</v>
      </c>
      <c r="CE181" s="247">
        <v>0</v>
      </c>
      <c r="CF181" s="247">
        <v>0</v>
      </c>
      <c r="CG181" s="247">
        <v>0</v>
      </c>
      <c r="CH181" s="247">
        <v>0</v>
      </c>
      <c r="CI181" s="247"/>
      <c r="CJ181" s="247">
        <v>0</v>
      </c>
      <c r="CK181" s="247"/>
      <c r="CL181" s="247"/>
      <c r="CM181" s="247">
        <v>0</v>
      </c>
      <c r="CN181" s="248"/>
      <c r="CO181" s="249"/>
      <c r="CP181" s="246">
        <v>0</v>
      </c>
      <c r="CQ181" s="247">
        <v>0</v>
      </c>
      <c r="CR181" s="248">
        <v>0</v>
      </c>
      <c r="CS181" s="282"/>
      <c r="CT181" s="144">
        <f t="shared" si="20"/>
        <v>0</v>
      </c>
      <c r="CU181" s="158">
        <f t="shared" si="21"/>
        <v>17</v>
      </c>
      <c r="CV181" s="107" t="str">
        <f t="shared" si="103"/>
        <v/>
      </c>
      <c r="CW181" s="93" t="str">
        <f t="shared" si="104"/>
        <v/>
      </c>
      <c r="CX181" s="94" t="str">
        <f t="shared" si="105"/>
        <v/>
      </c>
      <c r="CY181" s="94" t="str">
        <f t="shared" si="106"/>
        <v/>
      </c>
      <c r="CZ181" s="94" t="str">
        <f t="shared" si="107"/>
        <v/>
      </c>
      <c r="DA181" s="94" t="str">
        <f t="shared" si="108"/>
        <v/>
      </c>
      <c r="DB181" s="94" t="str">
        <f t="shared" si="109"/>
        <v/>
      </c>
      <c r="DC181" s="108" t="str">
        <f t="shared" si="110"/>
        <v/>
      </c>
      <c r="DD181" s="108">
        <f t="shared" si="111"/>
        <v>0</v>
      </c>
      <c r="DE181" s="108">
        <f t="shared" si="112"/>
        <v>0</v>
      </c>
      <c r="DF181" s="108">
        <f t="shared" si="113"/>
        <v>0</v>
      </c>
      <c r="DG181" s="94" t="str">
        <f t="shared" si="114"/>
        <v/>
      </c>
      <c r="DH181" s="94" t="str">
        <f t="shared" si="115"/>
        <v/>
      </c>
      <c r="DI181" s="94" t="str">
        <f t="shared" si="116"/>
        <v/>
      </c>
      <c r="DJ181" s="94" t="str">
        <f t="shared" si="117"/>
        <v/>
      </c>
      <c r="DK181" s="94" t="str">
        <f t="shared" si="118"/>
        <v/>
      </c>
      <c r="DL181" s="93" t="str">
        <f t="shared" si="119"/>
        <v/>
      </c>
      <c r="DM181" s="109" t="str">
        <f t="shared" si="120"/>
        <v/>
      </c>
      <c r="DN181" s="256" t="str">
        <f>IF(OR(-FLOOR(((18-COUNT($BW181:$CN181))/2),1)+DN$5&lt;1,-FLOOR(((18-COUNT($BW181:$CN181))/2),1)+DN$5&gt;COUNT($BW181:$CN181)),"",LARGE($BW181:$CN181,-FLOOR(((18-COUNT($BW181:$CN181))/2),1)+DN$5))</f>
        <v/>
      </c>
      <c r="DO181" s="257" t="str">
        <f t="shared" ref="DO181:EE181" si="188">IF(OR(-FLOOR(((18-COUNT($BW181:$CN181))/2),1)+DO$5&lt;1,-FLOOR(((18-COUNT($BW181:$CN181))/2),1)+DO$5&gt;COUNT($BW181:$CN181)),"",LARGE($BW181:$CN181,-FLOOR(((18-COUNT($BW181:$CN181))/2),1)+DO$5))</f>
        <v/>
      </c>
      <c r="DP181" s="258">
        <f t="shared" si="188"/>
        <v>0</v>
      </c>
      <c r="DQ181" s="258">
        <f t="shared" si="188"/>
        <v>0</v>
      </c>
      <c r="DR181" s="258">
        <f t="shared" si="188"/>
        <v>0</v>
      </c>
      <c r="DS181" s="258">
        <f t="shared" si="188"/>
        <v>0</v>
      </c>
      <c r="DT181" s="258">
        <f t="shared" si="188"/>
        <v>0</v>
      </c>
      <c r="DU181" s="259">
        <f t="shared" si="188"/>
        <v>0</v>
      </c>
      <c r="DV181" s="259">
        <f t="shared" si="188"/>
        <v>0</v>
      </c>
      <c r="DW181" s="259">
        <f t="shared" si="188"/>
        <v>0</v>
      </c>
      <c r="DX181" s="259">
        <f t="shared" si="188"/>
        <v>0</v>
      </c>
      <c r="DY181" s="258">
        <f t="shared" si="188"/>
        <v>0</v>
      </c>
      <c r="DZ181" s="258">
        <f t="shared" si="188"/>
        <v>0</v>
      </c>
      <c r="EA181" s="258">
        <f t="shared" si="188"/>
        <v>0</v>
      </c>
      <c r="EB181" s="258">
        <f t="shared" si="188"/>
        <v>0</v>
      </c>
      <c r="EC181" s="258">
        <f t="shared" si="188"/>
        <v>0</v>
      </c>
      <c r="ED181" s="257" t="str">
        <f t="shared" si="188"/>
        <v/>
      </c>
      <c r="EE181" s="260" t="str">
        <f t="shared" si="188"/>
        <v/>
      </c>
      <c r="EF181" s="379"/>
      <c r="EG181" s="380"/>
      <c r="EH181" s="379"/>
      <c r="EI181" s="379"/>
      <c r="EJ181" s="379"/>
      <c r="EK181" s="379"/>
      <c r="EL181" s="379"/>
      <c r="EM181" s="379"/>
      <c r="EN181" s="282"/>
      <c r="EO181" s="282"/>
    </row>
    <row r="182" spans="1:145" s="211" customFormat="1" ht="15.75" customHeight="1">
      <c r="A182" s="382" t="s">
        <v>130</v>
      </c>
      <c r="B182" s="194" t="str">
        <f>$B$9</f>
        <v>VP</v>
      </c>
      <c r="C182" s="251">
        <v>0</v>
      </c>
      <c r="D182" s="151">
        <v>0</v>
      </c>
      <c r="E182" s="151">
        <v>0</v>
      </c>
      <c r="F182" s="151"/>
      <c r="G182" s="151"/>
      <c r="H182" s="151">
        <v>0</v>
      </c>
      <c r="I182" s="151"/>
      <c r="J182" s="151"/>
      <c r="K182" s="151"/>
      <c r="L182" s="151">
        <v>0</v>
      </c>
      <c r="M182" s="151">
        <v>0</v>
      </c>
      <c r="N182" s="151"/>
      <c r="O182" s="151"/>
      <c r="P182" s="151"/>
      <c r="Q182" s="151"/>
      <c r="R182" s="151"/>
      <c r="S182" s="151">
        <v>0</v>
      </c>
      <c r="T182" s="152">
        <v>0</v>
      </c>
      <c r="U182" s="281">
        <v>0</v>
      </c>
      <c r="V182" s="195">
        <v>0</v>
      </c>
      <c r="W182" s="195">
        <v>1</v>
      </c>
      <c r="X182" s="195">
        <v>0</v>
      </c>
      <c r="Y182" s="195">
        <v>0</v>
      </c>
      <c r="Z182" s="195">
        <v>0</v>
      </c>
      <c r="AA182" s="195">
        <v>0</v>
      </c>
      <c r="AB182" s="195">
        <v>0</v>
      </c>
      <c r="AC182" s="195">
        <v>0</v>
      </c>
      <c r="AD182" s="378">
        <v>0</v>
      </c>
      <c r="AE182" s="378">
        <v>0</v>
      </c>
      <c r="AF182" s="378"/>
      <c r="AG182" s="378">
        <v>0</v>
      </c>
      <c r="AH182" s="195">
        <v>0</v>
      </c>
      <c r="AI182" s="254">
        <v>0</v>
      </c>
      <c r="AJ182" s="195">
        <v>0</v>
      </c>
      <c r="AK182" s="195">
        <v>0</v>
      </c>
      <c r="AL182" s="197">
        <v>0</v>
      </c>
      <c r="AM182" s="201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2"/>
      <c r="BB182" s="202"/>
      <c r="BC182" s="202"/>
      <c r="BD182" s="203"/>
      <c r="BE182" s="201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2"/>
      <c r="BS182" s="202"/>
      <c r="BT182" s="202"/>
      <c r="BU182" s="202"/>
      <c r="BV182" s="203"/>
      <c r="BW182" s="201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2"/>
      <c r="CJ182" s="202"/>
      <c r="CK182" s="202"/>
      <c r="CL182" s="202"/>
      <c r="CM182" s="202"/>
      <c r="CN182" s="203"/>
      <c r="CO182" s="204"/>
      <c r="CP182" s="281">
        <v>0</v>
      </c>
      <c r="CQ182" s="195">
        <v>0</v>
      </c>
      <c r="CR182" s="197">
        <v>1</v>
      </c>
      <c r="CS182" s="208"/>
      <c r="CT182" s="144">
        <f t="shared" si="20"/>
        <v>0</v>
      </c>
      <c r="CU182" s="158">
        <f t="shared" si="21"/>
        <v>25</v>
      </c>
      <c r="CV182" s="107" t="str">
        <f t="shared" si="103"/>
        <v/>
      </c>
      <c r="CW182" s="93" t="str">
        <f t="shared" si="104"/>
        <v/>
      </c>
      <c r="CX182" s="94" t="str">
        <f t="shared" si="105"/>
        <v/>
      </c>
      <c r="CY182" s="94" t="str">
        <f t="shared" si="106"/>
        <v/>
      </c>
      <c r="CZ182" s="94" t="str">
        <f t="shared" si="107"/>
        <v/>
      </c>
      <c r="DA182" s="94">
        <f t="shared" si="108"/>
        <v>0</v>
      </c>
      <c r="DB182" s="94">
        <f t="shared" si="109"/>
        <v>0</v>
      </c>
      <c r="DC182" s="108">
        <f t="shared" si="110"/>
        <v>0</v>
      </c>
      <c r="DD182" s="108">
        <f t="shared" si="111"/>
        <v>0</v>
      </c>
      <c r="DE182" s="108">
        <f t="shared" si="112"/>
        <v>0</v>
      </c>
      <c r="DF182" s="108">
        <f t="shared" si="113"/>
        <v>0</v>
      </c>
      <c r="DG182" s="94">
        <f t="shared" si="114"/>
        <v>0</v>
      </c>
      <c r="DH182" s="94">
        <f t="shared" si="115"/>
        <v>0</v>
      </c>
      <c r="DI182" s="94" t="str">
        <f t="shared" si="116"/>
        <v/>
      </c>
      <c r="DJ182" s="94" t="str">
        <f t="shared" si="117"/>
        <v/>
      </c>
      <c r="DK182" s="94" t="str">
        <f t="shared" si="118"/>
        <v/>
      </c>
      <c r="DL182" s="93" t="str">
        <f t="shared" si="119"/>
        <v/>
      </c>
      <c r="DM182" s="109" t="str">
        <f t="shared" si="120"/>
        <v/>
      </c>
      <c r="DN182" s="107" t="str">
        <f t="shared" ref="DN182:EE182" si="189">IF(OR(-FLOOR(((18-COUNT($U182:$AL182))/2),1)+DN$5&lt;1,-FLOOR(((18-COUNT($U182:$AL182))/2),1)+DN$5&gt;COUNT($U182:$AL182)),"",LARGE($U182:$AL182,-FLOOR(((18-COUNT($U182:$AL182))/2),1)+DN$5))</f>
        <v/>
      </c>
      <c r="DO182" s="93">
        <f t="shared" si="189"/>
        <v>0</v>
      </c>
      <c r="DP182" s="94">
        <f t="shared" si="189"/>
        <v>0</v>
      </c>
      <c r="DQ182" s="94">
        <f t="shared" si="189"/>
        <v>0</v>
      </c>
      <c r="DR182" s="94">
        <f t="shared" si="189"/>
        <v>0</v>
      </c>
      <c r="DS182" s="94">
        <f t="shared" si="189"/>
        <v>0</v>
      </c>
      <c r="DT182" s="94">
        <f t="shared" si="189"/>
        <v>0</v>
      </c>
      <c r="DU182" s="108">
        <f t="shared" si="189"/>
        <v>0</v>
      </c>
      <c r="DV182" s="108">
        <f t="shared" si="189"/>
        <v>0</v>
      </c>
      <c r="DW182" s="108">
        <f t="shared" si="189"/>
        <v>0</v>
      </c>
      <c r="DX182" s="108">
        <f t="shared" si="189"/>
        <v>0</v>
      </c>
      <c r="DY182" s="94">
        <f t="shared" si="189"/>
        <v>0</v>
      </c>
      <c r="DZ182" s="94">
        <f t="shared" si="189"/>
        <v>0</v>
      </c>
      <c r="EA182" s="94">
        <f t="shared" si="189"/>
        <v>0</v>
      </c>
      <c r="EB182" s="94">
        <f t="shared" si="189"/>
        <v>0</v>
      </c>
      <c r="EC182" s="94">
        <f t="shared" si="189"/>
        <v>0</v>
      </c>
      <c r="ED182" s="93">
        <f t="shared" si="189"/>
        <v>0</v>
      </c>
      <c r="EE182" s="109">
        <f t="shared" si="189"/>
        <v>1</v>
      </c>
      <c r="EF182" s="209"/>
      <c r="EG182" s="210"/>
      <c r="EH182" s="209"/>
      <c r="EI182" s="209"/>
      <c r="EJ182" s="209"/>
      <c r="EK182" s="209"/>
      <c r="EL182" s="209"/>
      <c r="EM182" s="209"/>
      <c r="EN182" s="208"/>
      <c r="EO182" s="208"/>
    </row>
    <row r="183" spans="1:145" s="211" customFormat="1" ht="15.75" customHeight="1">
      <c r="A183" s="280"/>
      <c r="B183" s="212" t="str">
        <f>$B$10</f>
        <v>P</v>
      </c>
      <c r="C183" s="264">
        <v>0</v>
      </c>
      <c r="D183" s="163">
        <v>0</v>
      </c>
      <c r="E183" s="163">
        <v>0</v>
      </c>
      <c r="F183" s="163"/>
      <c r="G183" s="163"/>
      <c r="H183" s="163">
        <v>0</v>
      </c>
      <c r="I183" s="163"/>
      <c r="J183" s="163"/>
      <c r="K183" s="163"/>
      <c r="L183" s="163">
        <v>0</v>
      </c>
      <c r="M183" s="163">
        <v>0</v>
      </c>
      <c r="N183" s="163"/>
      <c r="O183" s="163"/>
      <c r="P183" s="163"/>
      <c r="Q183" s="163"/>
      <c r="R183" s="163"/>
      <c r="S183" s="163">
        <v>0</v>
      </c>
      <c r="T183" s="164">
        <v>0</v>
      </c>
      <c r="U183" s="213"/>
      <c r="V183" s="214"/>
      <c r="W183" s="214"/>
      <c r="X183" s="214"/>
      <c r="Y183" s="214"/>
      <c r="Z183" s="214"/>
      <c r="AA183" s="214"/>
      <c r="AB183" s="214"/>
      <c r="AC183" s="214"/>
      <c r="AD183" s="214"/>
      <c r="AE183" s="214"/>
      <c r="AF183" s="214"/>
      <c r="AG183" s="214"/>
      <c r="AH183" s="214"/>
      <c r="AI183" s="215"/>
      <c r="AJ183" s="214"/>
      <c r="AK183" s="214"/>
      <c r="AL183" s="216"/>
      <c r="AM183" s="232">
        <v>0</v>
      </c>
      <c r="AN183" s="233">
        <v>0</v>
      </c>
      <c r="AO183" s="233">
        <v>0</v>
      </c>
      <c r="AP183" s="233">
        <v>0</v>
      </c>
      <c r="AQ183" s="233">
        <v>0</v>
      </c>
      <c r="AR183" s="233">
        <v>0</v>
      </c>
      <c r="AS183" s="233">
        <v>0</v>
      </c>
      <c r="AT183" s="233">
        <v>0</v>
      </c>
      <c r="AU183" s="233">
        <v>0</v>
      </c>
      <c r="AV183" s="233">
        <v>0</v>
      </c>
      <c r="AW183" s="233">
        <v>0</v>
      </c>
      <c r="AX183" s="330">
        <v>0</v>
      </c>
      <c r="AY183" s="233">
        <v>0</v>
      </c>
      <c r="AZ183" s="330">
        <v>0</v>
      </c>
      <c r="BA183" s="233">
        <v>0</v>
      </c>
      <c r="BB183" s="233">
        <v>0</v>
      </c>
      <c r="BC183" s="233">
        <v>0</v>
      </c>
      <c r="BD183" s="234">
        <v>1</v>
      </c>
      <c r="BE183" s="223"/>
      <c r="BF183" s="224"/>
      <c r="BG183" s="224"/>
      <c r="BH183" s="224"/>
      <c r="BI183" s="224"/>
      <c r="BJ183" s="224"/>
      <c r="BK183" s="224"/>
      <c r="BL183" s="224"/>
      <c r="BM183" s="224"/>
      <c r="BN183" s="224"/>
      <c r="BO183" s="224"/>
      <c r="BP183" s="224"/>
      <c r="BQ183" s="224"/>
      <c r="BR183" s="224"/>
      <c r="BS183" s="224"/>
      <c r="BT183" s="224"/>
      <c r="BU183" s="224"/>
      <c r="BV183" s="225"/>
      <c r="BW183" s="223"/>
      <c r="BX183" s="224"/>
      <c r="BY183" s="224"/>
      <c r="BZ183" s="224"/>
      <c r="CA183" s="224"/>
      <c r="CB183" s="224"/>
      <c r="CC183" s="224"/>
      <c r="CD183" s="224"/>
      <c r="CE183" s="224"/>
      <c r="CF183" s="224"/>
      <c r="CG183" s="224"/>
      <c r="CH183" s="224"/>
      <c r="CI183" s="224"/>
      <c r="CJ183" s="224"/>
      <c r="CK183" s="224"/>
      <c r="CL183" s="224"/>
      <c r="CM183" s="224"/>
      <c r="CN183" s="225"/>
      <c r="CO183" s="105"/>
      <c r="CP183" s="283">
        <v>0</v>
      </c>
      <c r="CQ183" s="284">
        <v>0</v>
      </c>
      <c r="CR183" s="285">
        <v>0</v>
      </c>
      <c r="CS183" s="282"/>
      <c r="CT183" s="144">
        <f t="shared" si="20"/>
        <v>0</v>
      </c>
      <c r="CU183" s="158">
        <f t="shared" si="21"/>
        <v>26</v>
      </c>
      <c r="CV183" s="107" t="str">
        <f t="shared" si="103"/>
        <v/>
      </c>
      <c r="CW183" s="93" t="str">
        <f t="shared" si="104"/>
        <v/>
      </c>
      <c r="CX183" s="94" t="str">
        <f t="shared" si="105"/>
        <v/>
      </c>
      <c r="CY183" s="94" t="str">
        <f t="shared" si="106"/>
        <v/>
      </c>
      <c r="CZ183" s="94" t="str">
        <f t="shared" si="107"/>
        <v/>
      </c>
      <c r="DA183" s="94">
        <f t="shared" si="108"/>
        <v>0</v>
      </c>
      <c r="DB183" s="94">
        <f t="shared" si="109"/>
        <v>0</v>
      </c>
      <c r="DC183" s="108">
        <f t="shared" si="110"/>
        <v>0</v>
      </c>
      <c r="DD183" s="108">
        <f t="shared" si="111"/>
        <v>0</v>
      </c>
      <c r="DE183" s="108">
        <f t="shared" si="112"/>
        <v>0</v>
      </c>
      <c r="DF183" s="108">
        <f t="shared" si="113"/>
        <v>0</v>
      </c>
      <c r="DG183" s="94">
        <f t="shared" si="114"/>
        <v>0</v>
      </c>
      <c r="DH183" s="94">
        <f t="shared" si="115"/>
        <v>0</v>
      </c>
      <c r="DI183" s="94" t="str">
        <f t="shared" si="116"/>
        <v/>
      </c>
      <c r="DJ183" s="94" t="str">
        <f t="shared" si="117"/>
        <v/>
      </c>
      <c r="DK183" s="94" t="str">
        <f t="shared" si="118"/>
        <v/>
      </c>
      <c r="DL183" s="93" t="str">
        <f t="shared" si="119"/>
        <v/>
      </c>
      <c r="DM183" s="109" t="str">
        <f t="shared" si="120"/>
        <v/>
      </c>
      <c r="DN183" s="107">
        <f>IF(OR(-FLOOR(((18-COUNT($AM183:$BD183))/2),1)+DN$5&lt;1,-FLOOR(((18-COUNT($AM183:$BD183))/2),1)+DN$5&gt;COUNT($AM183:$BD183)),"",LARGE($AM183:$BD183,-FLOOR(((18-COUNT($AM183:$BD183))/2),1)+DN$5))</f>
        <v>0</v>
      </c>
      <c r="DO183" s="93">
        <f>IF(OR(-FLOOR(((18-COUNT($AM183:$BD183))/2),1)+DO$5&lt;1,-FLOOR(((18-COUNT($AM183:$BD183))/2),1)+DO$5&gt;COUNT($AM183:$BD183)),"",LARGE($AM183:$BD183,-FLOOR(((18-COUNT($AM183:$BD183))/2),1)+DO$5))</f>
        <v>0</v>
      </c>
      <c r="DP183" s="94">
        <f t="shared" ref="DP183:EE183" si="190">IF(OR(-FLOOR(((18-COUNT($AM183:$BD183))/2),1)+DP$5&lt;1,-FLOOR(((18-COUNT($AM183:$BD183))/2),1)+DP$5&gt;COUNT($AM183:$BD183)),"",LARGE($AM183:$BD183,-FLOOR(((18-COUNT($AM183:$BD183))/2),1)+DP$5))</f>
        <v>0</v>
      </c>
      <c r="DQ183" s="94">
        <f t="shared" si="190"/>
        <v>0</v>
      </c>
      <c r="DR183" s="94">
        <f t="shared" si="190"/>
        <v>0</v>
      </c>
      <c r="DS183" s="94">
        <f t="shared" si="190"/>
        <v>0</v>
      </c>
      <c r="DT183" s="94">
        <f t="shared" si="190"/>
        <v>0</v>
      </c>
      <c r="DU183" s="108">
        <f t="shared" si="190"/>
        <v>0</v>
      </c>
      <c r="DV183" s="108">
        <f t="shared" si="190"/>
        <v>0</v>
      </c>
      <c r="DW183" s="108">
        <f t="shared" si="190"/>
        <v>0</v>
      </c>
      <c r="DX183" s="108">
        <f t="shared" si="190"/>
        <v>0</v>
      </c>
      <c r="DY183" s="94">
        <f t="shared" si="190"/>
        <v>0</v>
      </c>
      <c r="DZ183" s="94">
        <f t="shared" si="190"/>
        <v>0</v>
      </c>
      <c r="EA183" s="94">
        <f t="shared" si="190"/>
        <v>0</v>
      </c>
      <c r="EB183" s="94">
        <f t="shared" si="190"/>
        <v>0</v>
      </c>
      <c r="EC183" s="94">
        <f t="shared" si="190"/>
        <v>0</v>
      </c>
      <c r="ED183" s="93">
        <f t="shared" si="190"/>
        <v>0</v>
      </c>
      <c r="EE183" s="109">
        <f t="shared" si="190"/>
        <v>1</v>
      </c>
      <c r="EF183" s="209"/>
      <c r="EG183" s="210"/>
      <c r="EH183" s="209"/>
      <c r="EI183" s="209"/>
      <c r="EJ183" s="209"/>
      <c r="EK183" s="209"/>
      <c r="EL183" s="209"/>
      <c r="EM183" s="209"/>
      <c r="EN183" s="208"/>
      <c r="EO183" s="208"/>
    </row>
    <row r="184" spans="1:145" s="211" customFormat="1" ht="15.75" customHeight="1">
      <c r="A184" s="280"/>
      <c r="B184" s="212" t="str">
        <f>$B$11</f>
        <v>M</v>
      </c>
      <c r="C184" s="264">
        <v>0</v>
      </c>
      <c r="D184" s="163">
        <v>0</v>
      </c>
      <c r="E184" s="163">
        <v>2</v>
      </c>
      <c r="F184" s="163"/>
      <c r="G184" s="163"/>
      <c r="H184" s="163">
        <v>0</v>
      </c>
      <c r="I184" s="163"/>
      <c r="J184" s="163"/>
      <c r="K184" s="163"/>
      <c r="L184" s="163">
        <v>0</v>
      </c>
      <c r="M184" s="163">
        <v>0</v>
      </c>
      <c r="N184" s="163"/>
      <c r="O184" s="163"/>
      <c r="P184" s="163"/>
      <c r="Q184" s="163"/>
      <c r="R184" s="163"/>
      <c r="S184" s="163">
        <v>0</v>
      </c>
      <c r="T184" s="164">
        <v>0</v>
      </c>
      <c r="U184" s="228"/>
      <c r="V184" s="229"/>
      <c r="W184" s="229"/>
      <c r="X184" s="229"/>
      <c r="Y184" s="229"/>
      <c r="Z184" s="229"/>
      <c r="AA184" s="229"/>
      <c r="AB184" s="229"/>
      <c r="AC184" s="229"/>
      <c r="AD184" s="229"/>
      <c r="AE184" s="229"/>
      <c r="AF184" s="229"/>
      <c r="AG184" s="229"/>
      <c r="AH184" s="229"/>
      <c r="AI184" s="230"/>
      <c r="AJ184" s="229"/>
      <c r="AK184" s="229"/>
      <c r="AL184" s="231"/>
      <c r="AM184" s="213"/>
      <c r="AN184" s="214"/>
      <c r="AO184" s="214"/>
      <c r="AP184" s="214"/>
      <c r="AQ184" s="214"/>
      <c r="AR184" s="214"/>
      <c r="AS184" s="214"/>
      <c r="AT184" s="214"/>
      <c r="AU184" s="214"/>
      <c r="AV184" s="214"/>
      <c r="AW184" s="214"/>
      <c r="AX184" s="214"/>
      <c r="AY184" s="214"/>
      <c r="AZ184" s="214"/>
      <c r="BA184" s="214"/>
      <c r="BB184" s="214"/>
      <c r="BC184" s="214"/>
      <c r="BD184" s="216"/>
      <c r="BE184" s="232">
        <v>0</v>
      </c>
      <c r="BF184" s="233">
        <v>0</v>
      </c>
      <c r="BG184" s="233">
        <v>1</v>
      </c>
      <c r="BH184" s="233">
        <v>0</v>
      </c>
      <c r="BI184" s="233">
        <v>1</v>
      </c>
      <c r="BJ184" s="233">
        <v>1</v>
      </c>
      <c r="BK184" s="233">
        <v>0</v>
      </c>
      <c r="BL184" s="233">
        <v>2</v>
      </c>
      <c r="BM184" s="233">
        <v>0</v>
      </c>
      <c r="BN184" s="233">
        <v>0</v>
      </c>
      <c r="BO184" s="233">
        <v>0</v>
      </c>
      <c r="BP184" s="233">
        <v>0</v>
      </c>
      <c r="BQ184" s="233">
        <v>0</v>
      </c>
      <c r="BR184" s="233">
        <v>0</v>
      </c>
      <c r="BS184" s="233"/>
      <c r="BT184" s="233">
        <v>0</v>
      </c>
      <c r="BU184" s="233">
        <v>0</v>
      </c>
      <c r="BV184" s="234">
        <v>0</v>
      </c>
      <c r="BW184" s="223"/>
      <c r="BX184" s="224"/>
      <c r="BY184" s="224"/>
      <c r="BZ184" s="224"/>
      <c r="CA184" s="224"/>
      <c r="CB184" s="224"/>
      <c r="CC184" s="224"/>
      <c r="CD184" s="224"/>
      <c r="CE184" s="224"/>
      <c r="CF184" s="224"/>
      <c r="CG184" s="224"/>
      <c r="CH184" s="224"/>
      <c r="CI184" s="224"/>
      <c r="CJ184" s="224"/>
      <c r="CK184" s="224"/>
      <c r="CL184" s="224"/>
      <c r="CM184" s="224"/>
      <c r="CN184" s="225"/>
      <c r="CO184" s="105"/>
      <c r="CP184" s="283">
        <v>1</v>
      </c>
      <c r="CQ184" s="284">
        <v>0</v>
      </c>
      <c r="CR184" s="285">
        <v>2</v>
      </c>
      <c r="CS184" s="282"/>
      <c r="CT184" s="144">
        <f t="shared" si="20"/>
        <v>0.21739130434782608</v>
      </c>
      <c r="CU184" s="158">
        <f t="shared" si="21"/>
        <v>25</v>
      </c>
      <c r="CV184" s="107" t="str">
        <f t="shared" si="103"/>
        <v/>
      </c>
      <c r="CW184" s="93" t="str">
        <f t="shared" si="104"/>
        <v/>
      </c>
      <c r="CX184" s="94" t="str">
        <f t="shared" si="105"/>
        <v/>
      </c>
      <c r="CY184" s="94" t="str">
        <f t="shared" si="106"/>
        <v/>
      </c>
      <c r="CZ184" s="94" t="str">
        <f t="shared" si="107"/>
        <v/>
      </c>
      <c r="DA184" s="94">
        <f t="shared" si="108"/>
        <v>0</v>
      </c>
      <c r="DB184" s="94">
        <f t="shared" si="109"/>
        <v>0</v>
      </c>
      <c r="DC184" s="108">
        <f t="shared" si="110"/>
        <v>0</v>
      </c>
      <c r="DD184" s="108">
        <f t="shared" si="111"/>
        <v>0</v>
      </c>
      <c r="DE184" s="108">
        <f t="shared" si="112"/>
        <v>0</v>
      </c>
      <c r="DF184" s="108">
        <f t="shared" si="113"/>
        <v>0</v>
      </c>
      <c r="DG184" s="94">
        <f t="shared" si="114"/>
        <v>0</v>
      </c>
      <c r="DH184" s="94">
        <f t="shared" si="115"/>
        <v>2</v>
      </c>
      <c r="DI184" s="94" t="str">
        <f t="shared" si="116"/>
        <v/>
      </c>
      <c r="DJ184" s="94" t="str">
        <f t="shared" si="117"/>
        <v/>
      </c>
      <c r="DK184" s="94" t="str">
        <f t="shared" si="118"/>
        <v/>
      </c>
      <c r="DL184" s="93" t="str">
        <f t="shared" si="119"/>
        <v/>
      </c>
      <c r="DM184" s="109" t="str">
        <f t="shared" si="120"/>
        <v/>
      </c>
      <c r="DN184" s="107" t="str">
        <f>IF(OR(-FLOOR(((18-COUNT($BE184:$BV184))/2),1)+DN$5&lt;1,-FLOOR(((18-COUNT($BE184:$BV184))/2),1)+DN$5&gt;COUNT($BE184:$BV184)),"",LARGE($BE184:$BV184,-FLOOR(((18-COUNT($BE184:$BV184))/2),1)+DN$5))</f>
        <v/>
      </c>
      <c r="DO184" s="93">
        <f t="shared" ref="DO184:EE184" si="191">IF(OR(-FLOOR(((18-COUNT($BE184:$BV184))/2),1)+DO$5&lt;1,-FLOOR(((18-COUNT($BE184:$BV184))/2),1)+DO$5&gt;COUNT($BE184:$BV184)),"",LARGE($BE184:$BV184,-FLOOR(((18-COUNT($BE184:$BV184))/2),1)+DO$5))</f>
        <v>0</v>
      </c>
      <c r="DP184" s="94">
        <f t="shared" si="191"/>
        <v>0</v>
      </c>
      <c r="DQ184" s="94">
        <f t="shared" si="191"/>
        <v>0</v>
      </c>
      <c r="DR184" s="94">
        <f t="shared" si="191"/>
        <v>0</v>
      </c>
      <c r="DS184" s="94">
        <f t="shared" si="191"/>
        <v>0</v>
      </c>
      <c r="DT184" s="94">
        <f t="shared" si="191"/>
        <v>0</v>
      </c>
      <c r="DU184" s="108">
        <f t="shared" si="191"/>
        <v>0</v>
      </c>
      <c r="DV184" s="108">
        <f t="shared" si="191"/>
        <v>0</v>
      </c>
      <c r="DW184" s="108">
        <f t="shared" si="191"/>
        <v>0</v>
      </c>
      <c r="DX184" s="108">
        <f t="shared" si="191"/>
        <v>0</v>
      </c>
      <c r="DY184" s="94">
        <f t="shared" si="191"/>
        <v>0</v>
      </c>
      <c r="DZ184" s="94">
        <f t="shared" si="191"/>
        <v>0</v>
      </c>
      <c r="EA184" s="94">
        <f t="shared" si="191"/>
        <v>0</v>
      </c>
      <c r="EB184" s="94">
        <f t="shared" si="191"/>
        <v>1</v>
      </c>
      <c r="EC184" s="94">
        <f t="shared" si="191"/>
        <v>1</v>
      </c>
      <c r="ED184" s="93">
        <f t="shared" si="191"/>
        <v>1</v>
      </c>
      <c r="EE184" s="109">
        <f t="shared" si="191"/>
        <v>2</v>
      </c>
      <c r="EF184" s="209"/>
      <c r="EG184" s="210"/>
      <c r="EH184" s="209"/>
      <c r="EI184" s="209"/>
      <c r="EJ184" s="209"/>
      <c r="EK184" s="209"/>
      <c r="EL184" s="209"/>
      <c r="EM184" s="209"/>
      <c r="EN184" s="208"/>
      <c r="EO184" s="208"/>
    </row>
    <row r="185" spans="1:145" s="211" customFormat="1" ht="15.75" customHeight="1">
      <c r="A185" s="114"/>
      <c r="B185" s="236" t="str">
        <f>$B$12</f>
        <v>BO</v>
      </c>
      <c r="C185" s="274">
        <v>1</v>
      </c>
      <c r="D185" s="237">
        <v>2</v>
      </c>
      <c r="E185" s="237">
        <v>2</v>
      </c>
      <c r="F185" s="237"/>
      <c r="G185" s="237"/>
      <c r="H185" s="237">
        <v>2</v>
      </c>
      <c r="I185" s="237"/>
      <c r="J185" s="237"/>
      <c r="K185" s="237"/>
      <c r="L185" s="237">
        <v>1</v>
      </c>
      <c r="M185" s="237">
        <v>2</v>
      </c>
      <c r="N185" s="237"/>
      <c r="O185" s="237"/>
      <c r="P185" s="237"/>
      <c r="Q185" s="237"/>
      <c r="R185" s="237"/>
      <c r="S185" s="237">
        <v>2</v>
      </c>
      <c r="T185" s="238">
        <v>6</v>
      </c>
      <c r="U185" s="239"/>
      <c r="V185" s="240"/>
      <c r="W185" s="240"/>
      <c r="X185" s="240"/>
      <c r="Y185" s="240"/>
      <c r="Z185" s="240"/>
      <c r="AA185" s="240"/>
      <c r="AB185" s="240"/>
      <c r="AC185" s="240"/>
      <c r="AD185" s="240"/>
      <c r="AE185" s="240"/>
      <c r="AF185" s="240"/>
      <c r="AG185" s="240"/>
      <c r="AH185" s="240"/>
      <c r="AI185" s="241"/>
      <c r="AJ185" s="240"/>
      <c r="AK185" s="240"/>
      <c r="AL185" s="242"/>
      <c r="AM185" s="239"/>
      <c r="AN185" s="240"/>
      <c r="AO185" s="240"/>
      <c r="AP185" s="240"/>
      <c r="AQ185" s="240"/>
      <c r="AR185" s="240"/>
      <c r="AS185" s="240"/>
      <c r="AT185" s="240"/>
      <c r="AU185" s="240"/>
      <c r="AV185" s="240"/>
      <c r="AW185" s="240"/>
      <c r="AX185" s="240"/>
      <c r="AY185" s="240"/>
      <c r="AZ185" s="240"/>
      <c r="BA185" s="240"/>
      <c r="BB185" s="240"/>
      <c r="BC185" s="240"/>
      <c r="BD185" s="242"/>
      <c r="BE185" s="239"/>
      <c r="BF185" s="240"/>
      <c r="BG185" s="240"/>
      <c r="BH185" s="240"/>
      <c r="BI185" s="240"/>
      <c r="BJ185" s="240"/>
      <c r="BK185" s="240"/>
      <c r="BL185" s="240"/>
      <c r="BM185" s="240"/>
      <c r="BN185" s="240"/>
      <c r="BO185" s="240"/>
      <c r="BP185" s="240"/>
      <c r="BQ185" s="240"/>
      <c r="BR185" s="240"/>
      <c r="BS185" s="240"/>
      <c r="BT185" s="240"/>
      <c r="BU185" s="240"/>
      <c r="BV185" s="242"/>
      <c r="BW185" s="246">
        <v>1</v>
      </c>
      <c r="BX185" s="247">
        <v>0</v>
      </c>
      <c r="BY185" s="247">
        <v>2</v>
      </c>
      <c r="BZ185" s="247">
        <v>2</v>
      </c>
      <c r="CA185" s="247">
        <v>1</v>
      </c>
      <c r="CB185" s="247">
        <v>1</v>
      </c>
      <c r="CC185" s="247">
        <v>1</v>
      </c>
      <c r="CD185" s="247">
        <v>2</v>
      </c>
      <c r="CE185" s="247">
        <v>1</v>
      </c>
      <c r="CF185" s="247">
        <v>3</v>
      </c>
      <c r="CG185" s="247">
        <v>3</v>
      </c>
      <c r="CH185" s="247">
        <v>0</v>
      </c>
      <c r="CI185" s="247"/>
      <c r="CJ185" s="247">
        <v>0</v>
      </c>
      <c r="CK185" s="247"/>
      <c r="CL185" s="247"/>
      <c r="CM185" s="247">
        <v>1</v>
      </c>
      <c r="CN185" s="248"/>
      <c r="CO185" s="249"/>
      <c r="CP185" s="246">
        <v>1</v>
      </c>
      <c r="CQ185" s="247">
        <v>0</v>
      </c>
      <c r="CR185" s="248">
        <v>2</v>
      </c>
      <c r="CS185" s="282"/>
      <c r="CT185" s="144">
        <f t="shared" si="20"/>
        <v>1.5</v>
      </c>
      <c r="CU185" s="158">
        <f t="shared" si="21"/>
        <v>22</v>
      </c>
      <c r="CV185" s="107" t="str">
        <f t="shared" si="103"/>
        <v/>
      </c>
      <c r="CW185" s="93" t="str">
        <f t="shared" si="104"/>
        <v/>
      </c>
      <c r="CX185" s="94" t="str">
        <f t="shared" si="105"/>
        <v/>
      </c>
      <c r="CY185" s="94" t="str">
        <f t="shared" si="106"/>
        <v/>
      </c>
      <c r="CZ185" s="94" t="str">
        <f t="shared" si="107"/>
        <v/>
      </c>
      <c r="DA185" s="94">
        <f t="shared" si="108"/>
        <v>1</v>
      </c>
      <c r="DB185" s="94">
        <f t="shared" si="109"/>
        <v>1</v>
      </c>
      <c r="DC185" s="108">
        <f t="shared" si="110"/>
        <v>2</v>
      </c>
      <c r="DD185" s="108">
        <f t="shared" si="111"/>
        <v>2</v>
      </c>
      <c r="DE185" s="108">
        <f t="shared" si="112"/>
        <v>2</v>
      </c>
      <c r="DF185" s="108">
        <f t="shared" si="113"/>
        <v>2</v>
      </c>
      <c r="DG185" s="94">
        <f t="shared" si="114"/>
        <v>2</v>
      </c>
      <c r="DH185" s="94">
        <f t="shared" si="115"/>
        <v>6</v>
      </c>
      <c r="DI185" s="94" t="str">
        <f t="shared" si="116"/>
        <v/>
      </c>
      <c r="DJ185" s="94" t="str">
        <f t="shared" si="117"/>
        <v/>
      </c>
      <c r="DK185" s="94" t="str">
        <f t="shared" si="118"/>
        <v/>
      </c>
      <c r="DL185" s="93" t="str">
        <f t="shared" si="119"/>
        <v/>
      </c>
      <c r="DM185" s="109" t="str">
        <f t="shared" si="120"/>
        <v/>
      </c>
      <c r="DN185" s="256" t="str">
        <f>IF(OR(-FLOOR(((18-COUNT($BW185:$CN185))/2),1)+DN$5&lt;1,-FLOOR(((18-COUNT($BW185:$CN185))/2),1)+DN$5&gt;COUNT($BW185:$CN185)),"",LARGE($BW185:$CN185,-FLOOR(((18-COUNT($BW185:$CN185))/2),1)+DN$5))</f>
        <v/>
      </c>
      <c r="DO185" s="257" t="str">
        <f t="shared" ref="DO185:EE185" si="192">IF(OR(-FLOOR(((18-COUNT($BW185:$CN185))/2),1)+DO$5&lt;1,-FLOOR(((18-COUNT($BW185:$CN185))/2),1)+DO$5&gt;COUNT($BW185:$CN185)),"",LARGE($BW185:$CN185,-FLOOR(((18-COUNT($BW185:$CN185))/2),1)+DO$5))</f>
        <v/>
      </c>
      <c r="DP185" s="258">
        <f t="shared" si="192"/>
        <v>0</v>
      </c>
      <c r="DQ185" s="258">
        <f t="shared" si="192"/>
        <v>0</v>
      </c>
      <c r="DR185" s="258">
        <f t="shared" si="192"/>
        <v>0</v>
      </c>
      <c r="DS185" s="258">
        <f t="shared" si="192"/>
        <v>1</v>
      </c>
      <c r="DT185" s="258">
        <f t="shared" si="192"/>
        <v>1</v>
      </c>
      <c r="DU185" s="259">
        <f t="shared" si="192"/>
        <v>1</v>
      </c>
      <c r="DV185" s="259">
        <f t="shared" si="192"/>
        <v>1</v>
      </c>
      <c r="DW185" s="259">
        <f t="shared" si="192"/>
        <v>1</v>
      </c>
      <c r="DX185" s="259">
        <f t="shared" si="192"/>
        <v>1</v>
      </c>
      <c r="DY185" s="258">
        <f t="shared" si="192"/>
        <v>2</v>
      </c>
      <c r="DZ185" s="258">
        <f t="shared" si="192"/>
        <v>2</v>
      </c>
      <c r="EA185" s="258">
        <f t="shared" si="192"/>
        <v>2</v>
      </c>
      <c r="EB185" s="258">
        <f t="shared" si="192"/>
        <v>3</v>
      </c>
      <c r="EC185" s="258">
        <f t="shared" si="192"/>
        <v>3</v>
      </c>
      <c r="ED185" s="257" t="str">
        <f t="shared" si="192"/>
        <v/>
      </c>
      <c r="EE185" s="260" t="str">
        <f t="shared" si="192"/>
        <v/>
      </c>
      <c r="EF185" s="209"/>
      <c r="EG185" s="210"/>
      <c r="EH185" s="209"/>
      <c r="EI185" s="209"/>
      <c r="EJ185" s="209"/>
      <c r="EK185" s="209"/>
      <c r="EL185" s="209"/>
      <c r="EM185" s="209"/>
      <c r="EN185" s="208"/>
      <c r="EO185" s="208"/>
    </row>
    <row r="186" spans="1:145" s="211" customFormat="1" ht="15.75" customHeight="1">
      <c r="A186" s="148" t="s">
        <v>131</v>
      </c>
      <c r="B186" s="194" t="str">
        <f>$B$9</f>
        <v>VP</v>
      </c>
      <c r="C186" s="251">
        <v>0</v>
      </c>
      <c r="D186" s="151">
        <v>0</v>
      </c>
      <c r="E186" s="151">
        <v>0</v>
      </c>
      <c r="F186" s="151">
        <v>0</v>
      </c>
      <c r="G186" s="151">
        <v>0</v>
      </c>
      <c r="H186" s="151">
        <v>0</v>
      </c>
      <c r="I186" s="151">
        <v>0</v>
      </c>
      <c r="J186" s="151">
        <v>0</v>
      </c>
      <c r="K186" s="151">
        <v>0</v>
      </c>
      <c r="L186" s="151">
        <v>0</v>
      </c>
      <c r="M186" s="151">
        <v>0</v>
      </c>
      <c r="N186" s="151">
        <v>0</v>
      </c>
      <c r="O186" s="151"/>
      <c r="P186" s="151">
        <v>0</v>
      </c>
      <c r="Q186" s="151">
        <v>0</v>
      </c>
      <c r="R186" s="151">
        <v>0</v>
      </c>
      <c r="S186" s="151">
        <v>0</v>
      </c>
      <c r="T186" s="152">
        <v>0</v>
      </c>
      <c r="U186" s="281">
        <v>0</v>
      </c>
      <c r="V186" s="195">
        <v>0</v>
      </c>
      <c r="W186" s="195">
        <v>0</v>
      </c>
      <c r="X186" s="195">
        <v>0</v>
      </c>
      <c r="Y186" s="195">
        <v>0</v>
      </c>
      <c r="Z186" s="195">
        <v>0</v>
      </c>
      <c r="AA186" s="195">
        <v>0</v>
      </c>
      <c r="AB186" s="195">
        <v>0</v>
      </c>
      <c r="AC186" s="195">
        <v>0</v>
      </c>
      <c r="AD186" s="378">
        <v>0</v>
      </c>
      <c r="AE186" s="378">
        <v>0</v>
      </c>
      <c r="AF186" s="378"/>
      <c r="AG186" s="378">
        <v>0</v>
      </c>
      <c r="AH186" s="195">
        <v>0</v>
      </c>
      <c r="AI186" s="254">
        <v>0</v>
      </c>
      <c r="AJ186" s="195">
        <v>0</v>
      </c>
      <c r="AK186" s="195">
        <v>0</v>
      </c>
      <c r="AL186" s="197">
        <v>0</v>
      </c>
      <c r="AM186" s="201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2"/>
      <c r="BB186" s="202"/>
      <c r="BC186" s="202"/>
      <c r="BD186" s="203"/>
      <c r="BE186" s="201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2"/>
      <c r="BS186" s="202"/>
      <c r="BT186" s="202"/>
      <c r="BU186" s="202"/>
      <c r="BV186" s="203"/>
      <c r="BW186" s="201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2"/>
      <c r="CJ186" s="202"/>
      <c r="CK186" s="202"/>
      <c r="CL186" s="202"/>
      <c r="CM186" s="202"/>
      <c r="CN186" s="203"/>
      <c r="CO186" s="204"/>
      <c r="CP186" s="281">
        <v>0</v>
      </c>
      <c r="CQ186" s="195">
        <v>0</v>
      </c>
      <c r="CR186" s="197">
        <v>0</v>
      </c>
      <c r="CS186" s="208"/>
      <c r="CT186" s="144">
        <f t="shared" si="20"/>
        <v>0</v>
      </c>
      <c r="CU186" s="158">
        <f t="shared" si="21"/>
        <v>34</v>
      </c>
      <c r="CV186" s="107" t="str">
        <f t="shared" si="103"/>
        <v/>
      </c>
      <c r="CW186" s="93">
        <f t="shared" si="104"/>
        <v>0</v>
      </c>
      <c r="CX186" s="94">
        <f t="shared" si="105"/>
        <v>0</v>
      </c>
      <c r="CY186" s="94">
        <f t="shared" si="106"/>
        <v>0</v>
      </c>
      <c r="CZ186" s="94">
        <f t="shared" si="107"/>
        <v>0</v>
      </c>
      <c r="DA186" s="94">
        <f t="shared" si="108"/>
        <v>0</v>
      </c>
      <c r="DB186" s="94">
        <f t="shared" si="109"/>
        <v>0</v>
      </c>
      <c r="DC186" s="108">
        <f t="shared" si="110"/>
        <v>0</v>
      </c>
      <c r="DD186" s="108">
        <f t="shared" si="111"/>
        <v>0</v>
      </c>
      <c r="DE186" s="108">
        <f t="shared" si="112"/>
        <v>0</v>
      </c>
      <c r="DF186" s="108">
        <f t="shared" si="113"/>
        <v>0</v>
      </c>
      <c r="DG186" s="94">
        <f t="shared" si="114"/>
        <v>0</v>
      </c>
      <c r="DH186" s="94">
        <f t="shared" si="115"/>
        <v>0</v>
      </c>
      <c r="DI186" s="94">
        <f t="shared" si="116"/>
        <v>0</v>
      </c>
      <c r="DJ186" s="94">
        <f t="shared" si="117"/>
        <v>0</v>
      </c>
      <c r="DK186" s="94">
        <f t="shared" si="118"/>
        <v>0</v>
      </c>
      <c r="DL186" s="93">
        <f t="shared" si="119"/>
        <v>0</v>
      </c>
      <c r="DM186" s="109">
        <f t="shared" si="120"/>
        <v>0</v>
      </c>
      <c r="DN186" s="107" t="str">
        <f t="shared" ref="DN186:EE186" si="193">IF(OR(-FLOOR(((18-COUNT($U186:$AL186))/2),1)+DN$5&lt;1,-FLOOR(((18-COUNT($U186:$AL186))/2),1)+DN$5&gt;COUNT($U186:$AL186)),"",LARGE($U186:$AL186,-FLOOR(((18-COUNT($U186:$AL186))/2),1)+DN$5))</f>
        <v/>
      </c>
      <c r="DO186" s="93">
        <f t="shared" si="193"/>
        <v>0</v>
      </c>
      <c r="DP186" s="94">
        <f t="shared" si="193"/>
        <v>0</v>
      </c>
      <c r="DQ186" s="94">
        <f t="shared" si="193"/>
        <v>0</v>
      </c>
      <c r="DR186" s="94">
        <f t="shared" si="193"/>
        <v>0</v>
      </c>
      <c r="DS186" s="94">
        <f t="shared" si="193"/>
        <v>0</v>
      </c>
      <c r="DT186" s="94">
        <f t="shared" si="193"/>
        <v>0</v>
      </c>
      <c r="DU186" s="108">
        <f t="shared" si="193"/>
        <v>0</v>
      </c>
      <c r="DV186" s="108">
        <f t="shared" si="193"/>
        <v>0</v>
      </c>
      <c r="DW186" s="108">
        <f t="shared" si="193"/>
        <v>0</v>
      </c>
      <c r="DX186" s="108">
        <f t="shared" si="193"/>
        <v>0</v>
      </c>
      <c r="DY186" s="94">
        <f t="shared" si="193"/>
        <v>0</v>
      </c>
      <c r="DZ186" s="94">
        <f t="shared" si="193"/>
        <v>0</v>
      </c>
      <c r="EA186" s="94">
        <f t="shared" si="193"/>
        <v>0</v>
      </c>
      <c r="EB186" s="94">
        <f t="shared" si="193"/>
        <v>0</v>
      </c>
      <c r="EC186" s="94">
        <f t="shared" si="193"/>
        <v>0</v>
      </c>
      <c r="ED186" s="93">
        <f t="shared" si="193"/>
        <v>0</v>
      </c>
      <c r="EE186" s="109">
        <f t="shared" si="193"/>
        <v>0</v>
      </c>
      <c r="EF186" s="209"/>
      <c r="EG186" s="210"/>
      <c r="EH186" s="209"/>
      <c r="EI186" s="209"/>
      <c r="EJ186" s="209"/>
      <c r="EK186" s="209"/>
      <c r="EL186" s="209"/>
      <c r="EM186" s="209"/>
      <c r="EN186" s="208"/>
      <c r="EO186" s="208"/>
    </row>
    <row r="187" spans="1:145" s="211" customFormat="1" ht="15.75" customHeight="1">
      <c r="A187" s="280"/>
      <c r="B187" s="212" t="str">
        <f>$B$10</f>
        <v>P</v>
      </c>
      <c r="C187" s="264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>
        <v>0</v>
      </c>
      <c r="M187" s="163">
        <v>0</v>
      </c>
      <c r="N187" s="163">
        <v>0</v>
      </c>
      <c r="O187" s="163"/>
      <c r="P187" s="163">
        <v>0</v>
      </c>
      <c r="Q187" s="163">
        <v>0</v>
      </c>
      <c r="R187" s="163">
        <v>0</v>
      </c>
      <c r="S187" s="163">
        <v>0</v>
      </c>
      <c r="T187" s="164">
        <v>0</v>
      </c>
      <c r="U187" s="213"/>
      <c r="V187" s="214"/>
      <c r="W187" s="214"/>
      <c r="X187" s="214"/>
      <c r="Y187" s="214"/>
      <c r="Z187" s="214"/>
      <c r="AA187" s="214"/>
      <c r="AB187" s="214"/>
      <c r="AC187" s="214"/>
      <c r="AD187" s="214"/>
      <c r="AE187" s="214"/>
      <c r="AF187" s="214"/>
      <c r="AG187" s="214"/>
      <c r="AH187" s="214"/>
      <c r="AI187" s="215"/>
      <c r="AJ187" s="214"/>
      <c r="AK187" s="214"/>
      <c r="AL187" s="216"/>
      <c r="AM187" s="232">
        <v>0</v>
      </c>
      <c r="AN187" s="233">
        <v>0</v>
      </c>
      <c r="AO187" s="233">
        <v>1</v>
      </c>
      <c r="AP187" s="233">
        <v>0</v>
      </c>
      <c r="AQ187" s="233">
        <v>0</v>
      </c>
      <c r="AR187" s="233">
        <v>0</v>
      </c>
      <c r="AS187" s="233">
        <v>0</v>
      </c>
      <c r="AT187" s="233">
        <v>0</v>
      </c>
      <c r="AU187" s="233">
        <v>0</v>
      </c>
      <c r="AV187" s="233">
        <v>0</v>
      </c>
      <c r="AW187" s="233">
        <v>0</v>
      </c>
      <c r="AX187" s="330">
        <v>0</v>
      </c>
      <c r="AY187" s="233">
        <v>0</v>
      </c>
      <c r="AZ187" s="330">
        <v>0</v>
      </c>
      <c r="BA187" s="233">
        <v>0</v>
      </c>
      <c r="BB187" s="233">
        <v>0</v>
      </c>
      <c r="BC187" s="233">
        <v>0</v>
      </c>
      <c r="BD187" s="234">
        <v>0</v>
      </c>
      <c r="BE187" s="223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224"/>
      <c r="BV187" s="225"/>
      <c r="BW187" s="223"/>
      <c r="BX187" s="224"/>
      <c r="BY187" s="224"/>
      <c r="BZ187" s="224"/>
      <c r="CA187" s="224"/>
      <c r="CB187" s="224"/>
      <c r="CC187" s="224"/>
      <c r="CD187" s="224"/>
      <c r="CE187" s="224"/>
      <c r="CF187" s="224"/>
      <c r="CG187" s="224"/>
      <c r="CH187" s="224"/>
      <c r="CI187" s="224"/>
      <c r="CJ187" s="224"/>
      <c r="CK187" s="224"/>
      <c r="CL187" s="224"/>
      <c r="CM187" s="224"/>
      <c r="CN187" s="225"/>
      <c r="CO187" s="105"/>
      <c r="CP187" s="283">
        <v>0</v>
      </c>
      <c r="CQ187" s="284">
        <v>0</v>
      </c>
      <c r="CR187" s="285">
        <v>0</v>
      </c>
      <c r="CS187" s="282"/>
      <c r="CT187" s="144">
        <f t="shared" si="20"/>
        <v>0</v>
      </c>
      <c r="CU187" s="158">
        <f t="shared" si="21"/>
        <v>35</v>
      </c>
      <c r="CV187" s="107" t="str">
        <f t="shared" si="103"/>
        <v/>
      </c>
      <c r="CW187" s="93">
        <f t="shared" si="104"/>
        <v>0</v>
      </c>
      <c r="CX187" s="94">
        <f t="shared" si="105"/>
        <v>0</v>
      </c>
      <c r="CY187" s="94">
        <f t="shared" si="106"/>
        <v>0</v>
      </c>
      <c r="CZ187" s="94">
        <f t="shared" si="107"/>
        <v>0</v>
      </c>
      <c r="DA187" s="94">
        <f t="shared" si="108"/>
        <v>0</v>
      </c>
      <c r="DB187" s="94">
        <f t="shared" si="109"/>
        <v>0</v>
      </c>
      <c r="DC187" s="108">
        <f t="shared" si="110"/>
        <v>0</v>
      </c>
      <c r="DD187" s="108">
        <f t="shared" si="111"/>
        <v>0</v>
      </c>
      <c r="DE187" s="108">
        <f t="shared" si="112"/>
        <v>0</v>
      </c>
      <c r="DF187" s="108">
        <f t="shared" si="113"/>
        <v>0</v>
      </c>
      <c r="DG187" s="94">
        <f t="shared" si="114"/>
        <v>0</v>
      </c>
      <c r="DH187" s="94">
        <f t="shared" si="115"/>
        <v>0</v>
      </c>
      <c r="DI187" s="94">
        <f t="shared" si="116"/>
        <v>0</v>
      </c>
      <c r="DJ187" s="94">
        <f t="shared" si="117"/>
        <v>0</v>
      </c>
      <c r="DK187" s="94">
        <f t="shared" si="118"/>
        <v>0</v>
      </c>
      <c r="DL187" s="93">
        <f t="shared" si="119"/>
        <v>0</v>
      </c>
      <c r="DM187" s="109">
        <f t="shared" si="120"/>
        <v>0</v>
      </c>
      <c r="DN187" s="107">
        <f>IF(OR(-FLOOR(((18-COUNT($AM187:$BD187))/2),1)+DN$5&lt;1,-FLOOR(((18-COUNT($AM187:$BD187))/2),1)+DN$5&gt;COUNT($AM187:$BD187)),"",LARGE($AM187:$BD187,-FLOOR(((18-COUNT($AM187:$BD187))/2),1)+DN$5))</f>
        <v>0</v>
      </c>
      <c r="DO187" s="93">
        <f>IF(OR(-FLOOR(((18-COUNT($AM187:$BD187))/2),1)+DO$5&lt;1,-FLOOR(((18-COUNT($AM187:$BD187))/2),1)+DO$5&gt;COUNT($AM187:$BD187)),"",LARGE($AM187:$BD187,-FLOOR(((18-COUNT($AM187:$BD187))/2),1)+DO$5))</f>
        <v>0</v>
      </c>
      <c r="DP187" s="94">
        <f t="shared" ref="DP187:EE187" si="194">IF(OR(-FLOOR(((18-COUNT($AM187:$BD187))/2),1)+DP$5&lt;1,-FLOOR(((18-COUNT($AM187:$BD187))/2),1)+DP$5&gt;COUNT($AM187:$BD187)),"",LARGE($AM187:$BD187,-FLOOR(((18-COUNT($AM187:$BD187))/2),1)+DP$5))</f>
        <v>0</v>
      </c>
      <c r="DQ187" s="94">
        <f t="shared" si="194"/>
        <v>0</v>
      </c>
      <c r="DR187" s="94">
        <f t="shared" si="194"/>
        <v>0</v>
      </c>
      <c r="DS187" s="94">
        <f t="shared" si="194"/>
        <v>0</v>
      </c>
      <c r="DT187" s="94">
        <f t="shared" si="194"/>
        <v>0</v>
      </c>
      <c r="DU187" s="108">
        <f t="shared" si="194"/>
        <v>0</v>
      </c>
      <c r="DV187" s="108">
        <f t="shared" si="194"/>
        <v>0</v>
      </c>
      <c r="DW187" s="108">
        <f t="shared" si="194"/>
        <v>0</v>
      </c>
      <c r="DX187" s="108">
        <f t="shared" si="194"/>
        <v>0</v>
      </c>
      <c r="DY187" s="94">
        <f t="shared" si="194"/>
        <v>0</v>
      </c>
      <c r="DZ187" s="94">
        <f t="shared" si="194"/>
        <v>0</v>
      </c>
      <c r="EA187" s="94">
        <f t="shared" si="194"/>
        <v>0</v>
      </c>
      <c r="EB187" s="94">
        <f t="shared" si="194"/>
        <v>0</v>
      </c>
      <c r="EC187" s="94">
        <f t="shared" si="194"/>
        <v>0</v>
      </c>
      <c r="ED187" s="93">
        <f t="shared" si="194"/>
        <v>0</v>
      </c>
      <c r="EE187" s="109">
        <f t="shared" si="194"/>
        <v>1</v>
      </c>
      <c r="EF187" s="209"/>
      <c r="EG187" s="210"/>
      <c r="EH187" s="209"/>
      <c r="EI187" s="209"/>
      <c r="EJ187" s="209"/>
      <c r="EK187" s="209"/>
      <c r="EL187" s="209"/>
      <c r="EM187" s="209"/>
      <c r="EN187" s="208"/>
      <c r="EO187" s="208"/>
    </row>
    <row r="188" spans="1:145" s="211" customFormat="1" ht="15.75" customHeight="1">
      <c r="A188" s="280"/>
      <c r="B188" s="212" t="str">
        <f>$B$11</f>
        <v>M</v>
      </c>
      <c r="C188" s="264">
        <v>1</v>
      </c>
      <c r="D188" s="163">
        <v>1</v>
      </c>
      <c r="E188" s="163">
        <v>1</v>
      </c>
      <c r="F188" s="163">
        <v>1</v>
      </c>
      <c r="G188" s="163">
        <v>0</v>
      </c>
      <c r="H188" s="163">
        <v>1</v>
      </c>
      <c r="I188" s="163">
        <v>1</v>
      </c>
      <c r="J188" s="163">
        <v>0</v>
      </c>
      <c r="K188" s="163">
        <v>0</v>
      </c>
      <c r="L188" s="163">
        <v>1</v>
      </c>
      <c r="M188" s="163">
        <v>1</v>
      </c>
      <c r="N188" s="163">
        <v>0</v>
      </c>
      <c r="O188" s="163"/>
      <c r="P188" s="163">
        <v>0</v>
      </c>
      <c r="Q188" s="163">
        <v>0</v>
      </c>
      <c r="R188" s="163">
        <v>0</v>
      </c>
      <c r="S188" s="163">
        <v>0</v>
      </c>
      <c r="T188" s="164">
        <v>1</v>
      </c>
      <c r="U188" s="228"/>
      <c r="V188" s="229"/>
      <c r="W188" s="229"/>
      <c r="X188" s="229"/>
      <c r="Y188" s="229"/>
      <c r="Z188" s="229"/>
      <c r="AA188" s="229"/>
      <c r="AB188" s="229"/>
      <c r="AC188" s="229"/>
      <c r="AD188" s="229"/>
      <c r="AE188" s="229"/>
      <c r="AF188" s="229"/>
      <c r="AG188" s="229"/>
      <c r="AH188" s="229"/>
      <c r="AI188" s="230"/>
      <c r="AJ188" s="229"/>
      <c r="AK188" s="229"/>
      <c r="AL188" s="231"/>
      <c r="AM188" s="213"/>
      <c r="AN188" s="214"/>
      <c r="AO188" s="214"/>
      <c r="AP188" s="214"/>
      <c r="AQ188" s="214"/>
      <c r="AR188" s="214"/>
      <c r="AS188" s="214"/>
      <c r="AT188" s="214"/>
      <c r="AU188" s="214"/>
      <c r="AV188" s="214"/>
      <c r="AW188" s="214"/>
      <c r="AX188" s="214"/>
      <c r="AY188" s="214"/>
      <c r="AZ188" s="214"/>
      <c r="BA188" s="214"/>
      <c r="BB188" s="214"/>
      <c r="BC188" s="214"/>
      <c r="BD188" s="216"/>
      <c r="BE188" s="232">
        <v>0</v>
      </c>
      <c r="BF188" s="233">
        <v>2</v>
      </c>
      <c r="BG188" s="233">
        <v>0</v>
      </c>
      <c r="BH188" s="233">
        <v>1</v>
      </c>
      <c r="BI188" s="233">
        <v>2</v>
      </c>
      <c r="BJ188" s="233">
        <v>1</v>
      </c>
      <c r="BK188" s="233">
        <v>2</v>
      </c>
      <c r="BL188" s="233">
        <v>1</v>
      </c>
      <c r="BM188" s="233">
        <v>2</v>
      </c>
      <c r="BN188" s="233">
        <v>2</v>
      </c>
      <c r="BO188" s="233">
        <v>2</v>
      </c>
      <c r="BP188" s="233">
        <v>0</v>
      </c>
      <c r="BQ188" s="233">
        <v>1</v>
      </c>
      <c r="BR188" s="233">
        <v>1</v>
      </c>
      <c r="BS188" s="233"/>
      <c r="BT188" s="233">
        <v>0</v>
      </c>
      <c r="BU188" s="233">
        <v>1</v>
      </c>
      <c r="BV188" s="234">
        <v>1</v>
      </c>
      <c r="BW188" s="223"/>
      <c r="BX188" s="224"/>
      <c r="BY188" s="224"/>
      <c r="BZ188" s="224"/>
      <c r="CA188" s="224"/>
      <c r="CB188" s="224"/>
      <c r="CC188" s="224"/>
      <c r="CD188" s="224"/>
      <c r="CE188" s="224"/>
      <c r="CF188" s="224"/>
      <c r="CG188" s="224"/>
      <c r="CH188" s="224"/>
      <c r="CI188" s="224"/>
      <c r="CJ188" s="224"/>
      <c r="CK188" s="224"/>
      <c r="CL188" s="224"/>
      <c r="CM188" s="224"/>
      <c r="CN188" s="225"/>
      <c r="CO188" s="105"/>
      <c r="CP188" s="283">
        <v>1</v>
      </c>
      <c r="CQ188" s="284">
        <v>0</v>
      </c>
      <c r="CR188" s="285">
        <v>2</v>
      </c>
      <c r="CS188" s="282"/>
      <c r="CT188" s="144">
        <f t="shared" si="20"/>
        <v>0.8125</v>
      </c>
      <c r="CU188" s="158">
        <f t="shared" si="21"/>
        <v>34</v>
      </c>
      <c r="CV188" s="107" t="str">
        <f t="shared" si="103"/>
        <v/>
      </c>
      <c r="CW188" s="93">
        <f t="shared" si="104"/>
        <v>0</v>
      </c>
      <c r="CX188" s="94">
        <f t="shared" si="105"/>
        <v>0</v>
      </c>
      <c r="CY188" s="94">
        <f t="shared" si="106"/>
        <v>0</v>
      </c>
      <c r="CZ188" s="94">
        <f t="shared" si="107"/>
        <v>0</v>
      </c>
      <c r="DA188" s="94">
        <f t="shared" si="108"/>
        <v>0</v>
      </c>
      <c r="DB188" s="94">
        <f t="shared" si="109"/>
        <v>0</v>
      </c>
      <c r="DC188" s="108">
        <f t="shared" si="110"/>
        <v>0</v>
      </c>
      <c r="DD188" s="108">
        <f t="shared" si="111"/>
        <v>0</v>
      </c>
      <c r="DE188" s="108">
        <f t="shared" si="112"/>
        <v>1</v>
      </c>
      <c r="DF188" s="108">
        <f t="shared" si="113"/>
        <v>1</v>
      </c>
      <c r="DG188" s="94">
        <f t="shared" si="114"/>
        <v>1</v>
      </c>
      <c r="DH188" s="94">
        <f t="shared" si="115"/>
        <v>1</v>
      </c>
      <c r="DI188" s="94">
        <f t="shared" si="116"/>
        <v>1</v>
      </c>
      <c r="DJ188" s="94">
        <f t="shared" si="117"/>
        <v>1</v>
      </c>
      <c r="DK188" s="94">
        <f t="shared" si="118"/>
        <v>1</v>
      </c>
      <c r="DL188" s="93">
        <f t="shared" si="119"/>
        <v>1</v>
      </c>
      <c r="DM188" s="109">
        <f t="shared" si="120"/>
        <v>1</v>
      </c>
      <c r="DN188" s="107" t="str">
        <f>IF(OR(-FLOOR(((18-COUNT($BE188:$BV188))/2),1)+DN$5&lt;1,-FLOOR(((18-COUNT($BE188:$BV188))/2),1)+DN$5&gt;COUNT($BE188:$BV188)),"",LARGE($BE188:$BV188,-FLOOR(((18-COUNT($BE188:$BV188))/2),1)+DN$5))</f>
        <v/>
      </c>
      <c r="DO188" s="93">
        <f t="shared" ref="DO188:EE188" si="195">IF(OR(-FLOOR(((18-COUNT($BE188:$BV188))/2),1)+DO$5&lt;1,-FLOOR(((18-COUNT($BE188:$BV188))/2),1)+DO$5&gt;COUNT($BE188:$BV188)),"",LARGE($BE188:$BV188,-FLOOR(((18-COUNT($BE188:$BV188))/2),1)+DO$5))</f>
        <v>0</v>
      </c>
      <c r="DP188" s="94">
        <f t="shared" si="195"/>
        <v>0</v>
      </c>
      <c r="DQ188" s="94">
        <f t="shared" si="195"/>
        <v>0</v>
      </c>
      <c r="DR188" s="94">
        <f t="shared" si="195"/>
        <v>0</v>
      </c>
      <c r="DS188" s="94">
        <f t="shared" si="195"/>
        <v>1</v>
      </c>
      <c r="DT188" s="94">
        <f t="shared" si="195"/>
        <v>1</v>
      </c>
      <c r="DU188" s="108">
        <f t="shared" si="195"/>
        <v>1</v>
      </c>
      <c r="DV188" s="108">
        <f t="shared" si="195"/>
        <v>1</v>
      </c>
      <c r="DW188" s="108">
        <f t="shared" si="195"/>
        <v>1</v>
      </c>
      <c r="DX188" s="108">
        <f t="shared" si="195"/>
        <v>1</v>
      </c>
      <c r="DY188" s="94">
        <f t="shared" si="195"/>
        <v>1</v>
      </c>
      <c r="DZ188" s="94">
        <f t="shared" si="195"/>
        <v>2</v>
      </c>
      <c r="EA188" s="94">
        <f t="shared" si="195"/>
        <v>2</v>
      </c>
      <c r="EB188" s="94">
        <f t="shared" si="195"/>
        <v>2</v>
      </c>
      <c r="EC188" s="94">
        <f t="shared" si="195"/>
        <v>2</v>
      </c>
      <c r="ED188" s="93">
        <f t="shared" si="195"/>
        <v>2</v>
      </c>
      <c r="EE188" s="109">
        <f t="shared" si="195"/>
        <v>2</v>
      </c>
      <c r="EF188" s="209"/>
      <c r="EG188" s="210"/>
      <c r="EH188" s="209"/>
      <c r="EI188" s="209"/>
      <c r="EJ188" s="209"/>
      <c r="EK188" s="209"/>
      <c r="EL188" s="209"/>
      <c r="EM188" s="209"/>
      <c r="EN188" s="208"/>
      <c r="EO188" s="208"/>
    </row>
    <row r="189" spans="1:145" s="211" customFormat="1" ht="15.75" customHeight="1">
      <c r="A189" s="114"/>
      <c r="B189" s="236" t="str">
        <f>$B$12</f>
        <v>BO</v>
      </c>
      <c r="C189" s="274">
        <v>1</v>
      </c>
      <c r="D189" s="237">
        <v>1</v>
      </c>
      <c r="E189" s="237">
        <v>3</v>
      </c>
      <c r="F189" s="237">
        <v>2</v>
      </c>
      <c r="G189" s="237">
        <v>1</v>
      </c>
      <c r="H189" s="237">
        <v>2</v>
      </c>
      <c r="I189" s="237">
        <v>2</v>
      </c>
      <c r="J189" s="237">
        <v>2</v>
      </c>
      <c r="K189" s="237">
        <v>1</v>
      </c>
      <c r="L189" s="237">
        <v>1</v>
      </c>
      <c r="M189" s="237">
        <v>2</v>
      </c>
      <c r="N189" s="237">
        <v>2</v>
      </c>
      <c r="O189" s="237"/>
      <c r="P189" s="237">
        <v>2</v>
      </c>
      <c r="Q189" s="237">
        <v>1</v>
      </c>
      <c r="R189" s="237">
        <v>1</v>
      </c>
      <c r="S189" s="237">
        <v>3</v>
      </c>
      <c r="T189" s="238">
        <v>8</v>
      </c>
      <c r="U189" s="239"/>
      <c r="V189" s="240"/>
      <c r="W189" s="240"/>
      <c r="X189" s="240"/>
      <c r="Y189" s="240"/>
      <c r="Z189" s="240"/>
      <c r="AA189" s="240"/>
      <c r="AB189" s="240"/>
      <c r="AC189" s="240"/>
      <c r="AD189" s="240"/>
      <c r="AE189" s="240"/>
      <c r="AF189" s="240"/>
      <c r="AG189" s="240"/>
      <c r="AH189" s="240"/>
      <c r="AI189" s="241"/>
      <c r="AJ189" s="240"/>
      <c r="AK189" s="240"/>
      <c r="AL189" s="242"/>
      <c r="AM189" s="239"/>
      <c r="AN189" s="240"/>
      <c r="AO189" s="240"/>
      <c r="AP189" s="240"/>
      <c r="AQ189" s="240"/>
      <c r="AR189" s="240"/>
      <c r="AS189" s="240"/>
      <c r="AT189" s="240"/>
      <c r="AU189" s="240"/>
      <c r="AV189" s="240"/>
      <c r="AW189" s="240"/>
      <c r="AX189" s="240"/>
      <c r="AY189" s="240"/>
      <c r="AZ189" s="240"/>
      <c r="BA189" s="240"/>
      <c r="BB189" s="240"/>
      <c r="BC189" s="240"/>
      <c r="BD189" s="242"/>
      <c r="BE189" s="239"/>
      <c r="BF189" s="240"/>
      <c r="BG189" s="240"/>
      <c r="BH189" s="240"/>
      <c r="BI189" s="240"/>
      <c r="BJ189" s="240"/>
      <c r="BK189" s="240"/>
      <c r="BL189" s="240"/>
      <c r="BM189" s="240"/>
      <c r="BN189" s="240"/>
      <c r="BO189" s="240"/>
      <c r="BP189" s="240"/>
      <c r="BQ189" s="240"/>
      <c r="BR189" s="240"/>
      <c r="BS189" s="240"/>
      <c r="BT189" s="240"/>
      <c r="BU189" s="240"/>
      <c r="BV189" s="242"/>
      <c r="BW189" s="246">
        <v>2</v>
      </c>
      <c r="BX189" s="247">
        <v>5</v>
      </c>
      <c r="BY189" s="247">
        <v>3</v>
      </c>
      <c r="BZ189" s="247">
        <v>1</v>
      </c>
      <c r="CA189" s="247">
        <v>2</v>
      </c>
      <c r="CB189" s="247">
        <v>3</v>
      </c>
      <c r="CC189" s="247">
        <v>1</v>
      </c>
      <c r="CD189" s="247"/>
      <c r="CE189" s="247">
        <v>3</v>
      </c>
      <c r="CF189" s="247">
        <v>3</v>
      </c>
      <c r="CG189" s="247">
        <v>2</v>
      </c>
      <c r="CH189" s="247">
        <v>1</v>
      </c>
      <c r="CI189" s="247"/>
      <c r="CJ189" s="247">
        <v>2</v>
      </c>
      <c r="CK189" s="247"/>
      <c r="CL189" s="247"/>
      <c r="CM189" s="247">
        <v>1</v>
      </c>
      <c r="CN189" s="248"/>
      <c r="CO189" s="249"/>
      <c r="CP189" s="246">
        <v>2</v>
      </c>
      <c r="CQ189" s="247">
        <v>1</v>
      </c>
      <c r="CR189" s="248">
        <v>2</v>
      </c>
      <c r="CS189" s="282"/>
      <c r="CT189" s="144">
        <f t="shared" si="20"/>
        <v>1.9642857142857142</v>
      </c>
      <c r="CU189" s="158">
        <f t="shared" si="21"/>
        <v>30</v>
      </c>
      <c r="CV189" s="107" t="str">
        <f t="shared" si="103"/>
        <v/>
      </c>
      <c r="CW189" s="93">
        <f t="shared" si="104"/>
        <v>1</v>
      </c>
      <c r="CX189" s="94">
        <f t="shared" si="105"/>
        <v>1</v>
      </c>
      <c r="CY189" s="94">
        <f t="shared" si="106"/>
        <v>1</v>
      </c>
      <c r="CZ189" s="94">
        <f t="shared" si="107"/>
        <v>1</v>
      </c>
      <c r="DA189" s="94">
        <f t="shared" si="108"/>
        <v>1</v>
      </c>
      <c r="DB189" s="94">
        <f t="shared" si="109"/>
        <v>1</v>
      </c>
      <c r="DC189" s="108">
        <f t="shared" si="110"/>
        <v>1</v>
      </c>
      <c r="DD189" s="108">
        <f t="shared" si="111"/>
        <v>2</v>
      </c>
      <c r="DE189" s="108">
        <f t="shared" si="112"/>
        <v>2</v>
      </c>
      <c r="DF189" s="108">
        <f t="shared" si="113"/>
        <v>2</v>
      </c>
      <c r="DG189" s="94">
        <f t="shared" si="114"/>
        <v>2</v>
      </c>
      <c r="DH189" s="94">
        <f t="shared" si="115"/>
        <v>2</v>
      </c>
      <c r="DI189" s="94">
        <f t="shared" si="116"/>
        <v>2</v>
      </c>
      <c r="DJ189" s="94">
        <f t="shared" si="117"/>
        <v>2</v>
      </c>
      <c r="DK189" s="94">
        <f t="shared" si="118"/>
        <v>3</v>
      </c>
      <c r="DL189" s="93">
        <f t="shared" si="119"/>
        <v>3</v>
      </c>
      <c r="DM189" s="109">
        <f t="shared" si="120"/>
        <v>8</v>
      </c>
      <c r="DN189" s="256" t="str">
        <f>IF(OR(-FLOOR(((18-COUNT($BW189:$CN189))/2),1)+DN$5&lt;1,-FLOOR(((18-COUNT($BW189:$CN189))/2),1)+DN$5&gt;COUNT($BW189:$CN189)),"",LARGE($BW189:$CN189,-FLOOR(((18-COUNT($BW189:$CN189))/2),1)+DN$5))</f>
        <v/>
      </c>
      <c r="DO189" s="257" t="str">
        <f t="shared" ref="DO189:EE189" si="196">IF(OR(-FLOOR(((18-COUNT($BW189:$CN189))/2),1)+DO$5&lt;1,-FLOOR(((18-COUNT($BW189:$CN189))/2),1)+DO$5&gt;COUNT($BW189:$CN189)),"",LARGE($BW189:$CN189,-FLOOR(((18-COUNT($BW189:$CN189))/2),1)+DO$5))</f>
        <v/>
      </c>
      <c r="DP189" s="258" t="str">
        <f t="shared" si="196"/>
        <v/>
      </c>
      <c r="DQ189" s="258">
        <f t="shared" si="196"/>
        <v>1</v>
      </c>
      <c r="DR189" s="258">
        <f t="shared" si="196"/>
        <v>1</v>
      </c>
      <c r="DS189" s="258">
        <f t="shared" si="196"/>
        <v>1</v>
      </c>
      <c r="DT189" s="258">
        <f t="shared" si="196"/>
        <v>1</v>
      </c>
      <c r="DU189" s="259">
        <f t="shared" si="196"/>
        <v>2</v>
      </c>
      <c r="DV189" s="259">
        <f t="shared" si="196"/>
        <v>2</v>
      </c>
      <c r="DW189" s="259">
        <f t="shared" si="196"/>
        <v>2</v>
      </c>
      <c r="DX189" s="259">
        <f t="shared" si="196"/>
        <v>2</v>
      </c>
      <c r="DY189" s="258">
        <f t="shared" si="196"/>
        <v>3</v>
      </c>
      <c r="DZ189" s="258">
        <f t="shared" si="196"/>
        <v>3</v>
      </c>
      <c r="EA189" s="258">
        <f t="shared" si="196"/>
        <v>3</v>
      </c>
      <c r="EB189" s="258">
        <f t="shared" si="196"/>
        <v>3</v>
      </c>
      <c r="EC189" s="258">
        <f t="shared" si="196"/>
        <v>5</v>
      </c>
      <c r="ED189" s="257" t="str">
        <f t="shared" si="196"/>
        <v/>
      </c>
      <c r="EE189" s="260" t="str">
        <f t="shared" si="196"/>
        <v/>
      </c>
      <c r="EF189" s="209"/>
      <c r="EG189" s="210"/>
      <c r="EH189" s="209"/>
      <c r="EI189" s="209"/>
      <c r="EJ189" s="209"/>
      <c r="EK189" s="209"/>
      <c r="EL189" s="209"/>
      <c r="EM189" s="209"/>
      <c r="EN189" s="208"/>
      <c r="EO189" s="208"/>
    </row>
    <row r="190" spans="1:145" s="211" customFormat="1" ht="15.75" customHeight="1">
      <c r="A190" s="148" t="s">
        <v>132</v>
      </c>
      <c r="B190" s="194" t="str">
        <f>$B$9</f>
        <v>VP</v>
      </c>
      <c r="C190" s="251"/>
      <c r="D190" s="151">
        <v>0</v>
      </c>
      <c r="E190" s="151">
        <v>0</v>
      </c>
      <c r="F190" s="151">
        <v>0</v>
      </c>
      <c r="G190" s="151">
        <v>0</v>
      </c>
      <c r="H190" s="151">
        <v>0</v>
      </c>
      <c r="I190" s="151">
        <v>0</v>
      </c>
      <c r="J190" s="151">
        <v>0</v>
      </c>
      <c r="K190" s="151">
        <v>0</v>
      </c>
      <c r="L190" s="151">
        <v>0</v>
      </c>
      <c r="M190" s="151">
        <v>0</v>
      </c>
      <c r="N190" s="151">
        <v>0</v>
      </c>
      <c r="O190" s="151"/>
      <c r="P190" s="151">
        <v>0</v>
      </c>
      <c r="Q190" s="151">
        <v>0</v>
      </c>
      <c r="R190" s="151">
        <v>0</v>
      </c>
      <c r="S190" s="151"/>
      <c r="T190" s="152">
        <v>0</v>
      </c>
      <c r="U190" s="281">
        <v>0</v>
      </c>
      <c r="V190" s="195">
        <v>0</v>
      </c>
      <c r="W190" s="195">
        <v>0</v>
      </c>
      <c r="X190" s="195">
        <v>0</v>
      </c>
      <c r="Y190" s="195">
        <v>0</v>
      </c>
      <c r="Z190" s="195">
        <v>0</v>
      </c>
      <c r="AA190" s="195">
        <v>0</v>
      </c>
      <c r="AB190" s="195">
        <v>0</v>
      </c>
      <c r="AC190" s="195">
        <v>0</v>
      </c>
      <c r="AD190" s="378">
        <v>0</v>
      </c>
      <c r="AE190" s="378">
        <v>0</v>
      </c>
      <c r="AF190" s="378"/>
      <c r="AG190" s="378">
        <v>0</v>
      </c>
      <c r="AH190" s="195">
        <v>0</v>
      </c>
      <c r="AI190" s="254">
        <v>0</v>
      </c>
      <c r="AJ190" s="195">
        <v>0</v>
      </c>
      <c r="AK190" s="195">
        <v>0</v>
      </c>
      <c r="AL190" s="197">
        <v>0</v>
      </c>
      <c r="AM190" s="201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2"/>
      <c r="BB190" s="202"/>
      <c r="BC190" s="202"/>
      <c r="BD190" s="203"/>
      <c r="BE190" s="201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2"/>
      <c r="BS190" s="202"/>
      <c r="BT190" s="202"/>
      <c r="BU190" s="202"/>
      <c r="BV190" s="203"/>
      <c r="BW190" s="201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2"/>
      <c r="CJ190" s="202"/>
      <c r="CK190" s="202"/>
      <c r="CL190" s="202"/>
      <c r="CM190" s="202"/>
      <c r="CN190" s="203"/>
      <c r="CO190" s="204"/>
      <c r="CP190" s="281">
        <v>0</v>
      </c>
      <c r="CQ190" s="195">
        <v>0</v>
      </c>
      <c r="CR190" s="197">
        <v>0</v>
      </c>
      <c r="CS190" s="208"/>
      <c r="CT190" s="144">
        <f t="shared" si="20"/>
        <v>0</v>
      </c>
      <c r="CU190" s="158">
        <f t="shared" si="21"/>
        <v>32</v>
      </c>
      <c r="CV190" s="107" t="str">
        <f t="shared" si="103"/>
        <v/>
      </c>
      <c r="CW190" s="93" t="str">
        <f t="shared" si="104"/>
        <v/>
      </c>
      <c r="CX190" s="94">
        <f t="shared" si="105"/>
        <v>0</v>
      </c>
      <c r="CY190" s="94">
        <f t="shared" si="106"/>
        <v>0</v>
      </c>
      <c r="CZ190" s="94">
        <f t="shared" si="107"/>
        <v>0</v>
      </c>
      <c r="DA190" s="94">
        <f t="shared" si="108"/>
        <v>0</v>
      </c>
      <c r="DB190" s="94">
        <f t="shared" si="109"/>
        <v>0</v>
      </c>
      <c r="DC190" s="108">
        <f t="shared" si="110"/>
        <v>0</v>
      </c>
      <c r="DD190" s="108">
        <f t="shared" si="111"/>
        <v>0</v>
      </c>
      <c r="DE190" s="108">
        <f t="shared" si="112"/>
        <v>0</v>
      </c>
      <c r="DF190" s="108">
        <f t="shared" si="113"/>
        <v>0</v>
      </c>
      <c r="DG190" s="94">
        <f t="shared" si="114"/>
        <v>0</v>
      </c>
      <c r="DH190" s="94">
        <f t="shared" si="115"/>
        <v>0</v>
      </c>
      <c r="DI190" s="94">
        <f t="shared" si="116"/>
        <v>0</v>
      </c>
      <c r="DJ190" s="94">
        <f t="shared" si="117"/>
        <v>0</v>
      </c>
      <c r="DK190" s="94">
        <f t="shared" si="118"/>
        <v>0</v>
      </c>
      <c r="DL190" s="93">
        <f t="shared" si="119"/>
        <v>0</v>
      </c>
      <c r="DM190" s="109" t="str">
        <f t="shared" si="120"/>
        <v/>
      </c>
      <c r="DN190" s="107" t="str">
        <f t="shared" ref="DN190:EE190" si="197">IF(OR(-FLOOR(((18-COUNT($U190:$AL190))/2),1)+DN$5&lt;1,-FLOOR(((18-COUNT($U190:$AL190))/2),1)+DN$5&gt;COUNT($U190:$AL190)),"",LARGE($U190:$AL190,-FLOOR(((18-COUNT($U190:$AL190))/2),1)+DN$5))</f>
        <v/>
      </c>
      <c r="DO190" s="93">
        <f t="shared" si="197"/>
        <v>0</v>
      </c>
      <c r="DP190" s="94">
        <f t="shared" si="197"/>
        <v>0</v>
      </c>
      <c r="DQ190" s="94">
        <f t="shared" si="197"/>
        <v>0</v>
      </c>
      <c r="DR190" s="94">
        <f t="shared" si="197"/>
        <v>0</v>
      </c>
      <c r="DS190" s="94">
        <f t="shared" si="197"/>
        <v>0</v>
      </c>
      <c r="DT190" s="94">
        <f t="shared" si="197"/>
        <v>0</v>
      </c>
      <c r="DU190" s="108">
        <f t="shared" si="197"/>
        <v>0</v>
      </c>
      <c r="DV190" s="108">
        <f t="shared" si="197"/>
        <v>0</v>
      </c>
      <c r="DW190" s="108">
        <f t="shared" si="197"/>
        <v>0</v>
      </c>
      <c r="DX190" s="108">
        <f t="shared" si="197"/>
        <v>0</v>
      </c>
      <c r="DY190" s="94">
        <f t="shared" si="197"/>
        <v>0</v>
      </c>
      <c r="DZ190" s="94">
        <f t="shared" si="197"/>
        <v>0</v>
      </c>
      <c r="EA190" s="94">
        <f t="shared" si="197"/>
        <v>0</v>
      </c>
      <c r="EB190" s="94">
        <f t="shared" si="197"/>
        <v>0</v>
      </c>
      <c r="EC190" s="94">
        <f t="shared" si="197"/>
        <v>0</v>
      </c>
      <c r="ED190" s="93">
        <f t="shared" si="197"/>
        <v>0</v>
      </c>
      <c r="EE190" s="109">
        <f t="shared" si="197"/>
        <v>0</v>
      </c>
      <c r="EF190" s="209"/>
      <c r="EG190" s="210"/>
      <c r="EH190" s="209"/>
      <c r="EI190" s="209"/>
      <c r="EJ190" s="209"/>
      <c r="EK190" s="209"/>
      <c r="EL190" s="209"/>
      <c r="EM190" s="209"/>
      <c r="EN190" s="208"/>
      <c r="EO190" s="208"/>
    </row>
    <row r="191" spans="1:145" s="211" customFormat="1" ht="15.75" customHeight="1">
      <c r="A191" s="280"/>
      <c r="B191" s="212" t="str">
        <f>$B$10</f>
        <v>P</v>
      </c>
      <c r="C191" s="264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>
        <v>0</v>
      </c>
      <c r="M191" s="163">
        <v>0</v>
      </c>
      <c r="N191" s="163">
        <v>0</v>
      </c>
      <c r="O191" s="163"/>
      <c r="P191" s="163">
        <v>0</v>
      </c>
      <c r="Q191" s="163">
        <v>0</v>
      </c>
      <c r="R191" s="163">
        <v>0</v>
      </c>
      <c r="S191" s="163"/>
      <c r="T191" s="164">
        <v>0</v>
      </c>
      <c r="U191" s="213"/>
      <c r="V191" s="214"/>
      <c r="W191" s="214"/>
      <c r="X191" s="214"/>
      <c r="Y191" s="214"/>
      <c r="Z191" s="214"/>
      <c r="AA191" s="214"/>
      <c r="AB191" s="214"/>
      <c r="AC191" s="214"/>
      <c r="AD191" s="214"/>
      <c r="AE191" s="214"/>
      <c r="AF191" s="214"/>
      <c r="AG191" s="214"/>
      <c r="AH191" s="214"/>
      <c r="AI191" s="215"/>
      <c r="AJ191" s="214"/>
      <c r="AK191" s="214"/>
      <c r="AL191" s="216"/>
      <c r="AM191" s="232">
        <v>0</v>
      </c>
      <c r="AN191" s="233">
        <v>0</v>
      </c>
      <c r="AO191" s="233">
        <v>0</v>
      </c>
      <c r="AP191" s="233">
        <v>0</v>
      </c>
      <c r="AQ191" s="233">
        <v>0</v>
      </c>
      <c r="AR191" s="233">
        <v>0</v>
      </c>
      <c r="AS191" s="233">
        <v>0</v>
      </c>
      <c r="AT191" s="233">
        <v>0</v>
      </c>
      <c r="AU191" s="233">
        <v>0</v>
      </c>
      <c r="AV191" s="233">
        <v>0</v>
      </c>
      <c r="AW191" s="233">
        <v>0</v>
      </c>
      <c r="AX191" s="330">
        <v>0</v>
      </c>
      <c r="AY191" s="233">
        <v>0</v>
      </c>
      <c r="AZ191" s="330">
        <v>0</v>
      </c>
      <c r="BA191" s="233">
        <v>0</v>
      </c>
      <c r="BB191" s="233">
        <v>0</v>
      </c>
      <c r="BC191" s="233">
        <v>0</v>
      </c>
      <c r="BD191" s="234">
        <v>0</v>
      </c>
      <c r="BE191" s="223"/>
      <c r="BF191" s="224"/>
      <c r="BG191" s="224"/>
      <c r="BH191" s="224"/>
      <c r="BI191" s="224"/>
      <c r="BJ191" s="224"/>
      <c r="BK191" s="224"/>
      <c r="BL191" s="224"/>
      <c r="BM191" s="224"/>
      <c r="BN191" s="224"/>
      <c r="BO191" s="224"/>
      <c r="BP191" s="224"/>
      <c r="BQ191" s="224"/>
      <c r="BR191" s="224"/>
      <c r="BS191" s="224"/>
      <c r="BT191" s="224"/>
      <c r="BU191" s="224"/>
      <c r="BV191" s="225"/>
      <c r="BW191" s="223"/>
      <c r="BX191" s="224"/>
      <c r="BY191" s="224"/>
      <c r="BZ191" s="224"/>
      <c r="CA191" s="224"/>
      <c r="CB191" s="224"/>
      <c r="CC191" s="224"/>
      <c r="CD191" s="224"/>
      <c r="CE191" s="224"/>
      <c r="CF191" s="224"/>
      <c r="CG191" s="224"/>
      <c r="CH191" s="224"/>
      <c r="CI191" s="224"/>
      <c r="CJ191" s="224"/>
      <c r="CK191" s="224"/>
      <c r="CL191" s="224"/>
      <c r="CM191" s="224"/>
      <c r="CN191" s="225"/>
      <c r="CO191" s="105"/>
      <c r="CP191" s="283">
        <v>0</v>
      </c>
      <c r="CQ191" s="284">
        <v>0</v>
      </c>
      <c r="CR191" s="285">
        <v>0</v>
      </c>
      <c r="CS191" s="282"/>
      <c r="CT191" s="144">
        <f t="shared" si="20"/>
        <v>0</v>
      </c>
      <c r="CU191" s="158">
        <f t="shared" si="21"/>
        <v>34</v>
      </c>
      <c r="CV191" s="107" t="str">
        <f t="shared" si="103"/>
        <v/>
      </c>
      <c r="CW191" s="93">
        <f t="shared" si="104"/>
        <v>0</v>
      </c>
      <c r="CX191" s="94">
        <f t="shared" si="105"/>
        <v>0</v>
      </c>
      <c r="CY191" s="94">
        <f t="shared" si="106"/>
        <v>0</v>
      </c>
      <c r="CZ191" s="94">
        <f t="shared" si="107"/>
        <v>0</v>
      </c>
      <c r="DA191" s="94">
        <f t="shared" si="108"/>
        <v>0</v>
      </c>
      <c r="DB191" s="94">
        <f t="shared" si="109"/>
        <v>0</v>
      </c>
      <c r="DC191" s="108">
        <f t="shared" si="110"/>
        <v>0</v>
      </c>
      <c r="DD191" s="108">
        <f t="shared" si="111"/>
        <v>0</v>
      </c>
      <c r="DE191" s="108">
        <f t="shared" si="112"/>
        <v>0</v>
      </c>
      <c r="DF191" s="108">
        <f t="shared" si="113"/>
        <v>0</v>
      </c>
      <c r="DG191" s="94">
        <f t="shared" si="114"/>
        <v>0</v>
      </c>
      <c r="DH191" s="94">
        <f t="shared" si="115"/>
        <v>0</v>
      </c>
      <c r="DI191" s="94">
        <f t="shared" si="116"/>
        <v>0</v>
      </c>
      <c r="DJ191" s="94">
        <f t="shared" si="117"/>
        <v>0</v>
      </c>
      <c r="DK191" s="94">
        <f t="shared" si="118"/>
        <v>0</v>
      </c>
      <c r="DL191" s="93">
        <f t="shared" si="119"/>
        <v>0</v>
      </c>
      <c r="DM191" s="109" t="str">
        <f t="shared" si="120"/>
        <v/>
      </c>
      <c r="DN191" s="107">
        <f>IF(OR(-FLOOR(((18-COUNT($AM191:$BD191))/2),1)+DN$5&lt;1,-FLOOR(((18-COUNT($AM191:$BD191))/2),1)+DN$5&gt;COUNT($AM191:$BD191)),"",LARGE($AM191:$BD191,-FLOOR(((18-COUNT($AM191:$BD191))/2),1)+DN$5))</f>
        <v>0</v>
      </c>
      <c r="DO191" s="93">
        <f>IF(OR(-FLOOR(((18-COUNT($AM191:$BD191))/2),1)+DO$5&lt;1,-FLOOR(((18-COUNT($AM191:$BD191))/2),1)+DO$5&gt;COUNT($AM191:$BD191)),"",LARGE($AM191:$BD191,-FLOOR(((18-COUNT($AM191:$BD191))/2),1)+DO$5))</f>
        <v>0</v>
      </c>
      <c r="DP191" s="94">
        <f t="shared" ref="DP191:EE191" si="198">IF(OR(-FLOOR(((18-COUNT($AM191:$BD191))/2),1)+DP$5&lt;1,-FLOOR(((18-COUNT($AM191:$BD191))/2),1)+DP$5&gt;COUNT($AM191:$BD191)),"",LARGE($AM191:$BD191,-FLOOR(((18-COUNT($AM191:$BD191))/2),1)+DP$5))</f>
        <v>0</v>
      </c>
      <c r="DQ191" s="94">
        <f t="shared" si="198"/>
        <v>0</v>
      </c>
      <c r="DR191" s="94">
        <f t="shared" si="198"/>
        <v>0</v>
      </c>
      <c r="DS191" s="94">
        <f t="shared" si="198"/>
        <v>0</v>
      </c>
      <c r="DT191" s="94">
        <f t="shared" si="198"/>
        <v>0</v>
      </c>
      <c r="DU191" s="108">
        <f t="shared" si="198"/>
        <v>0</v>
      </c>
      <c r="DV191" s="108">
        <f t="shared" si="198"/>
        <v>0</v>
      </c>
      <c r="DW191" s="108">
        <f t="shared" si="198"/>
        <v>0</v>
      </c>
      <c r="DX191" s="108">
        <f t="shared" si="198"/>
        <v>0</v>
      </c>
      <c r="DY191" s="94">
        <f t="shared" si="198"/>
        <v>0</v>
      </c>
      <c r="DZ191" s="94">
        <f t="shared" si="198"/>
        <v>0</v>
      </c>
      <c r="EA191" s="94">
        <f t="shared" si="198"/>
        <v>0</v>
      </c>
      <c r="EB191" s="94">
        <f t="shared" si="198"/>
        <v>0</v>
      </c>
      <c r="EC191" s="94">
        <f t="shared" si="198"/>
        <v>0</v>
      </c>
      <c r="ED191" s="93">
        <f t="shared" si="198"/>
        <v>0</v>
      </c>
      <c r="EE191" s="109">
        <f t="shared" si="198"/>
        <v>0</v>
      </c>
      <c r="EF191" s="209"/>
      <c r="EG191" s="210"/>
      <c r="EH191" s="209"/>
      <c r="EI191" s="209"/>
      <c r="EJ191" s="209"/>
      <c r="EK191" s="209"/>
      <c r="EL191" s="209"/>
      <c r="EM191" s="209"/>
      <c r="EN191" s="208"/>
      <c r="EO191" s="208"/>
    </row>
    <row r="192" spans="1:145" s="211" customFormat="1" ht="15.75" customHeight="1">
      <c r="A192" s="280"/>
      <c r="B192" s="212" t="str">
        <f>$B$11</f>
        <v>M</v>
      </c>
      <c r="C192" s="264">
        <v>0</v>
      </c>
      <c r="D192" s="163">
        <v>0</v>
      </c>
      <c r="E192" s="163">
        <v>1</v>
      </c>
      <c r="F192" s="163">
        <v>0</v>
      </c>
      <c r="G192" s="163">
        <v>0</v>
      </c>
      <c r="H192" s="163">
        <v>0</v>
      </c>
      <c r="I192" s="163">
        <v>1</v>
      </c>
      <c r="J192" s="163">
        <v>0</v>
      </c>
      <c r="K192" s="163">
        <v>0</v>
      </c>
      <c r="L192" s="163">
        <v>0</v>
      </c>
      <c r="M192" s="163">
        <v>1</v>
      </c>
      <c r="N192" s="163">
        <v>0</v>
      </c>
      <c r="O192" s="163"/>
      <c r="P192" s="163">
        <v>0</v>
      </c>
      <c r="Q192" s="163">
        <v>0</v>
      </c>
      <c r="R192" s="163">
        <v>0</v>
      </c>
      <c r="S192" s="163"/>
      <c r="T192" s="164">
        <v>0</v>
      </c>
      <c r="U192" s="228"/>
      <c r="V192" s="229"/>
      <c r="W192" s="229"/>
      <c r="X192" s="229"/>
      <c r="Y192" s="229"/>
      <c r="Z192" s="229"/>
      <c r="AA192" s="229"/>
      <c r="AB192" s="229"/>
      <c r="AC192" s="229"/>
      <c r="AD192" s="229"/>
      <c r="AE192" s="229"/>
      <c r="AF192" s="229"/>
      <c r="AG192" s="229"/>
      <c r="AH192" s="229"/>
      <c r="AI192" s="230"/>
      <c r="AJ192" s="229"/>
      <c r="AK192" s="229"/>
      <c r="AL192" s="231"/>
      <c r="AM192" s="213"/>
      <c r="AN192" s="214"/>
      <c r="AO192" s="214"/>
      <c r="AP192" s="214"/>
      <c r="AQ192" s="214"/>
      <c r="AR192" s="214"/>
      <c r="AS192" s="214"/>
      <c r="AT192" s="214"/>
      <c r="AU192" s="214"/>
      <c r="AV192" s="214"/>
      <c r="AW192" s="214"/>
      <c r="AX192" s="214"/>
      <c r="AY192" s="214"/>
      <c r="AZ192" s="214"/>
      <c r="BA192" s="214"/>
      <c r="BB192" s="214"/>
      <c r="BC192" s="214"/>
      <c r="BD192" s="216"/>
      <c r="BE192" s="232">
        <v>0</v>
      </c>
      <c r="BF192" s="233">
        <v>0</v>
      </c>
      <c r="BG192" s="233">
        <v>0</v>
      </c>
      <c r="BH192" s="233">
        <v>0</v>
      </c>
      <c r="BI192" s="233">
        <v>0</v>
      </c>
      <c r="BJ192" s="233">
        <v>0</v>
      </c>
      <c r="BK192" s="233">
        <v>0</v>
      </c>
      <c r="BL192" s="233">
        <v>0</v>
      </c>
      <c r="BM192" s="233">
        <v>2</v>
      </c>
      <c r="BN192" s="233">
        <v>1</v>
      </c>
      <c r="BO192" s="233">
        <v>0</v>
      </c>
      <c r="BP192" s="233">
        <v>0</v>
      </c>
      <c r="BQ192" s="233">
        <v>0</v>
      </c>
      <c r="BR192" s="233">
        <v>0</v>
      </c>
      <c r="BS192" s="233"/>
      <c r="BT192" s="233">
        <v>0</v>
      </c>
      <c r="BU192" s="233">
        <v>1</v>
      </c>
      <c r="BV192" s="234">
        <v>0</v>
      </c>
      <c r="BW192" s="223"/>
      <c r="BX192" s="224"/>
      <c r="BY192" s="224"/>
      <c r="BZ192" s="224"/>
      <c r="CA192" s="224"/>
      <c r="CB192" s="224"/>
      <c r="CC192" s="224"/>
      <c r="CD192" s="224"/>
      <c r="CE192" s="224"/>
      <c r="CF192" s="224"/>
      <c r="CG192" s="224"/>
      <c r="CH192" s="224"/>
      <c r="CI192" s="224"/>
      <c r="CJ192" s="224"/>
      <c r="CK192" s="224"/>
      <c r="CL192" s="224"/>
      <c r="CM192" s="224"/>
      <c r="CN192" s="225"/>
      <c r="CO192" s="105"/>
      <c r="CP192" s="283">
        <v>1</v>
      </c>
      <c r="CQ192" s="284">
        <v>0</v>
      </c>
      <c r="CR192" s="285">
        <v>2</v>
      </c>
      <c r="CS192" s="282"/>
      <c r="CT192" s="144">
        <f t="shared" si="20"/>
        <v>0.16129032258064516</v>
      </c>
      <c r="CU192" s="158">
        <f t="shared" si="21"/>
        <v>33</v>
      </c>
      <c r="CV192" s="107" t="str">
        <f t="shared" si="103"/>
        <v/>
      </c>
      <c r="CW192" s="93">
        <f t="shared" si="104"/>
        <v>0</v>
      </c>
      <c r="CX192" s="94">
        <f t="shared" si="105"/>
        <v>0</v>
      </c>
      <c r="CY192" s="94">
        <f t="shared" si="106"/>
        <v>0</v>
      </c>
      <c r="CZ192" s="94">
        <f t="shared" si="107"/>
        <v>0</v>
      </c>
      <c r="DA192" s="94">
        <f t="shared" si="108"/>
        <v>0</v>
      </c>
      <c r="DB192" s="94">
        <f t="shared" si="109"/>
        <v>0</v>
      </c>
      <c r="DC192" s="108">
        <f t="shared" si="110"/>
        <v>0</v>
      </c>
      <c r="DD192" s="108">
        <f t="shared" si="111"/>
        <v>0</v>
      </c>
      <c r="DE192" s="108">
        <f t="shared" si="112"/>
        <v>0</v>
      </c>
      <c r="DF192" s="108">
        <f t="shared" si="113"/>
        <v>0</v>
      </c>
      <c r="DG192" s="94">
        <f t="shared" si="114"/>
        <v>0</v>
      </c>
      <c r="DH192" s="94">
        <f t="shared" si="115"/>
        <v>0</v>
      </c>
      <c r="DI192" s="94">
        <f t="shared" si="116"/>
        <v>0</v>
      </c>
      <c r="DJ192" s="94">
        <f t="shared" si="117"/>
        <v>1</v>
      </c>
      <c r="DK192" s="94">
        <f t="shared" si="118"/>
        <v>1</v>
      </c>
      <c r="DL192" s="93">
        <f t="shared" si="119"/>
        <v>1</v>
      </c>
      <c r="DM192" s="109" t="str">
        <f t="shared" si="120"/>
        <v/>
      </c>
      <c r="DN192" s="107" t="str">
        <f>IF(OR(-FLOOR(((18-COUNT($BE192:$BV192))/2),1)+DN$5&lt;1,-FLOOR(((18-COUNT($BE192:$BV192))/2),1)+DN$5&gt;COUNT($BE192:$BV192)),"",LARGE($BE192:$BV192,-FLOOR(((18-COUNT($BE192:$BV192))/2),1)+DN$5))</f>
        <v/>
      </c>
      <c r="DO192" s="93">
        <f t="shared" ref="DO192:EE192" si="199">IF(OR(-FLOOR(((18-COUNT($BE192:$BV192))/2),1)+DO$5&lt;1,-FLOOR(((18-COUNT($BE192:$BV192))/2),1)+DO$5&gt;COUNT($BE192:$BV192)),"",LARGE($BE192:$BV192,-FLOOR(((18-COUNT($BE192:$BV192))/2),1)+DO$5))</f>
        <v>0</v>
      </c>
      <c r="DP192" s="94">
        <f t="shared" si="199"/>
        <v>0</v>
      </c>
      <c r="DQ192" s="94">
        <f t="shared" si="199"/>
        <v>0</v>
      </c>
      <c r="DR192" s="94">
        <f t="shared" si="199"/>
        <v>0</v>
      </c>
      <c r="DS192" s="94">
        <f t="shared" si="199"/>
        <v>0</v>
      </c>
      <c r="DT192" s="94">
        <f t="shared" si="199"/>
        <v>0</v>
      </c>
      <c r="DU192" s="108">
        <f t="shared" si="199"/>
        <v>0</v>
      </c>
      <c r="DV192" s="108">
        <f t="shared" si="199"/>
        <v>0</v>
      </c>
      <c r="DW192" s="108">
        <f t="shared" si="199"/>
        <v>0</v>
      </c>
      <c r="DX192" s="108">
        <f t="shared" si="199"/>
        <v>0</v>
      </c>
      <c r="DY192" s="94">
        <f t="shared" si="199"/>
        <v>0</v>
      </c>
      <c r="DZ192" s="94">
        <f t="shared" si="199"/>
        <v>0</v>
      </c>
      <c r="EA192" s="94">
        <f t="shared" si="199"/>
        <v>0</v>
      </c>
      <c r="EB192" s="94">
        <f t="shared" si="199"/>
        <v>0</v>
      </c>
      <c r="EC192" s="94">
        <f t="shared" si="199"/>
        <v>1</v>
      </c>
      <c r="ED192" s="93">
        <f t="shared" si="199"/>
        <v>1</v>
      </c>
      <c r="EE192" s="109">
        <f t="shared" si="199"/>
        <v>2</v>
      </c>
      <c r="EF192" s="209"/>
      <c r="EG192" s="210"/>
      <c r="EH192" s="209"/>
      <c r="EI192" s="209"/>
      <c r="EJ192" s="209"/>
      <c r="EK192" s="209"/>
      <c r="EL192" s="209"/>
      <c r="EM192" s="209"/>
      <c r="EN192" s="208"/>
      <c r="EO192" s="208"/>
    </row>
    <row r="193" spans="1:256" s="211" customFormat="1" ht="15.75" customHeight="1">
      <c r="A193" s="114"/>
      <c r="B193" s="236" t="str">
        <f>$B$12</f>
        <v>BO</v>
      </c>
      <c r="C193" s="274">
        <v>0</v>
      </c>
      <c r="D193" s="237">
        <v>1</v>
      </c>
      <c r="E193" s="237">
        <v>1</v>
      </c>
      <c r="F193" s="237">
        <v>1</v>
      </c>
      <c r="G193" s="237">
        <v>1</v>
      </c>
      <c r="H193" s="237">
        <v>1</v>
      </c>
      <c r="I193" s="237">
        <v>1</v>
      </c>
      <c r="J193" s="237">
        <v>1</v>
      </c>
      <c r="K193" s="237">
        <v>1</v>
      </c>
      <c r="L193" s="237">
        <v>1</v>
      </c>
      <c r="M193" s="237">
        <v>1</v>
      </c>
      <c r="N193" s="237">
        <v>1</v>
      </c>
      <c r="O193" s="237"/>
      <c r="P193" s="237">
        <v>1</v>
      </c>
      <c r="Q193" s="237">
        <v>1</v>
      </c>
      <c r="R193" s="237">
        <v>0</v>
      </c>
      <c r="S193" s="237">
        <v>1</v>
      </c>
      <c r="T193" s="238">
        <v>0</v>
      </c>
      <c r="U193" s="239"/>
      <c r="V193" s="240"/>
      <c r="W193" s="240"/>
      <c r="X193" s="240"/>
      <c r="Y193" s="240"/>
      <c r="Z193" s="240"/>
      <c r="AA193" s="240"/>
      <c r="AB193" s="240"/>
      <c r="AC193" s="240"/>
      <c r="AD193" s="240"/>
      <c r="AE193" s="240"/>
      <c r="AF193" s="240"/>
      <c r="AG193" s="240"/>
      <c r="AH193" s="240"/>
      <c r="AI193" s="241"/>
      <c r="AJ193" s="240"/>
      <c r="AK193" s="240"/>
      <c r="AL193" s="242"/>
      <c r="AM193" s="239"/>
      <c r="AN193" s="240"/>
      <c r="AO193" s="240"/>
      <c r="AP193" s="240"/>
      <c r="AQ193" s="240"/>
      <c r="AR193" s="240"/>
      <c r="AS193" s="240"/>
      <c r="AT193" s="240"/>
      <c r="AU193" s="240"/>
      <c r="AV193" s="240"/>
      <c r="AW193" s="240"/>
      <c r="AX193" s="240"/>
      <c r="AY193" s="240"/>
      <c r="AZ193" s="240"/>
      <c r="BA193" s="240"/>
      <c r="BB193" s="240"/>
      <c r="BC193" s="240"/>
      <c r="BD193" s="242"/>
      <c r="BE193" s="239"/>
      <c r="BF193" s="240"/>
      <c r="BG193" s="240"/>
      <c r="BH193" s="240"/>
      <c r="BI193" s="240"/>
      <c r="BJ193" s="240"/>
      <c r="BK193" s="240"/>
      <c r="BL193" s="240"/>
      <c r="BM193" s="240"/>
      <c r="BN193" s="240"/>
      <c r="BO193" s="240"/>
      <c r="BP193" s="240"/>
      <c r="BQ193" s="240"/>
      <c r="BR193" s="240"/>
      <c r="BS193" s="240"/>
      <c r="BT193" s="240"/>
      <c r="BU193" s="240"/>
      <c r="BV193" s="242"/>
      <c r="BW193" s="246">
        <v>0</v>
      </c>
      <c r="BX193" s="247">
        <v>0</v>
      </c>
      <c r="BY193" s="247">
        <v>1</v>
      </c>
      <c r="BZ193" s="247">
        <v>1</v>
      </c>
      <c r="CA193" s="247">
        <v>0</v>
      </c>
      <c r="CB193" s="247">
        <v>0</v>
      </c>
      <c r="CC193" s="247">
        <v>0</v>
      </c>
      <c r="CD193" s="247">
        <v>0</v>
      </c>
      <c r="CE193" s="247">
        <v>0</v>
      </c>
      <c r="CF193" s="247">
        <v>1</v>
      </c>
      <c r="CG193" s="247">
        <v>2</v>
      </c>
      <c r="CH193" s="247">
        <v>1</v>
      </c>
      <c r="CI193" s="247"/>
      <c r="CJ193" s="247">
        <v>1</v>
      </c>
      <c r="CK193" s="247"/>
      <c r="CL193" s="247"/>
      <c r="CM193" s="247">
        <v>1</v>
      </c>
      <c r="CN193" s="248"/>
      <c r="CO193" s="249"/>
      <c r="CP193" s="246">
        <v>1</v>
      </c>
      <c r="CQ193" s="247">
        <v>0</v>
      </c>
      <c r="CR193" s="248">
        <v>2</v>
      </c>
      <c r="CS193" s="282"/>
      <c r="CT193" s="144">
        <f t="shared" si="20"/>
        <v>0.68965517241379315</v>
      </c>
      <c r="CU193" s="158">
        <f t="shared" si="21"/>
        <v>31</v>
      </c>
      <c r="CV193" s="107" t="str">
        <f t="shared" si="103"/>
        <v/>
      </c>
      <c r="CW193" s="93">
        <f t="shared" si="104"/>
        <v>0</v>
      </c>
      <c r="CX193" s="94">
        <f t="shared" si="105"/>
        <v>0</v>
      </c>
      <c r="CY193" s="94">
        <f t="shared" si="106"/>
        <v>0</v>
      </c>
      <c r="CZ193" s="94">
        <f t="shared" si="107"/>
        <v>1</v>
      </c>
      <c r="DA193" s="94">
        <f t="shared" si="108"/>
        <v>1</v>
      </c>
      <c r="DB193" s="94">
        <f t="shared" si="109"/>
        <v>1</v>
      </c>
      <c r="DC193" s="108">
        <f t="shared" si="110"/>
        <v>1</v>
      </c>
      <c r="DD193" s="108">
        <f t="shared" si="111"/>
        <v>1</v>
      </c>
      <c r="DE193" s="108">
        <f t="shared" si="112"/>
        <v>1</v>
      </c>
      <c r="DF193" s="108">
        <f t="shared" si="113"/>
        <v>1</v>
      </c>
      <c r="DG193" s="94">
        <f t="shared" si="114"/>
        <v>1</v>
      </c>
      <c r="DH193" s="94">
        <f t="shared" si="115"/>
        <v>1</v>
      </c>
      <c r="DI193" s="94">
        <f t="shared" si="116"/>
        <v>1</v>
      </c>
      <c r="DJ193" s="94">
        <f t="shared" si="117"/>
        <v>1</v>
      </c>
      <c r="DK193" s="94">
        <f t="shared" si="118"/>
        <v>1</v>
      </c>
      <c r="DL193" s="93">
        <f t="shared" si="119"/>
        <v>1</v>
      </c>
      <c r="DM193" s="109">
        <f t="shared" si="120"/>
        <v>1</v>
      </c>
      <c r="DN193" s="256" t="str">
        <f>IF(OR(-FLOOR(((18-COUNT($BW193:$CN193))/2),1)+DN$5&lt;1,-FLOOR(((18-COUNT($BW193:$CN193))/2),1)+DN$5&gt;COUNT($BW193:$CN193)),"",LARGE($BW193:$CN193,-FLOOR(((18-COUNT($BW193:$CN193))/2),1)+DN$5))</f>
        <v/>
      </c>
      <c r="DO193" s="257" t="str">
        <f t="shared" ref="DO193:EE193" si="200">IF(OR(-FLOOR(((18-COUNT($BW193:$CN193))/2),1)+DO$5&lt;1,-FLOOR(((18-COUNT($BW193:$CN193))/2),1)+DO$5&gt;COUNT($BW193:$CN193)),"",LARGE($BW193:$CN193,-FLOOR(((18-COUNT($BW193:$CN193))/2),1)+DO$5))</f>
        <v/>
      </c>
      <c r="DP193" s="258">
        <f t="shared" si="200"/>
        <v>0</v>
      </c>
      <c r="DQ193" s="258">
        <f t="shared" si="200"/>
        <v>0</v>
      </c>
      <c r="DR193" s="258">
        <f t="shared" si="200"/>
        <v>0</v>
      </c>
      <c r="DS193" s="258">
        <f t="shared" si="200"/>
        <v>0</v>
      </c>
      <c r="DT193" s="258">
        <f t="shared" si="200"/>
        <v>0</v>
      </c>
      <c r="DU193" s="259">
        <f t="shared" si="200"/>
        <v>0</v>
      </c>
      <c r="DV193" s="259">
        <f t="shared" si="200"/>
        <v>0</v>
      </c>
      <c r="DW193" s="259">
        <f t="shared" si="200"/>
        <v>1</v>
      </c>
      <c r="DX193" s="259">
        <f t="shared" si="200"/>
        <v>1</v>
      </c>
      <c r="DY193" s="258">
        <f t="shared" si="200"/>
        <v>1</v>
      </c>
      <c r="DZ193" s="258">
        <f t="shared" si="200"/>
        <v>1</v>
      </c>
      <c r="EA193" s="258">
        <f t="shared" si="200"/>
        <v>1</v>
      </c>
      <c r="EB193" s="258">
        <f t="shared" si="200"/>
        <v>1</v>
      </c>
      <c r="EC193" s="258">
        <f t="shared" si="200"/>
        <v>2</v>
      </c>
      <c r="ED193" s="257" t="str">
        <f t="shared" si="200"/>
        <v/>
      </c>
      <c r="EE193" s="260" t="str">
        <f t="shared" si="200"/>
        <v/>
      </c>
      <c r="EF193" s="209"/>
      <c r="EG193" s="210"/>
      <c r="EH193" s="209"/>
      <c r="EI193" s="209"/>
      <c r="EJ193" s="209"/>
      <c r="EK193" s="209"/>
      <c r="EL193" s="209"/>
      <c r="EM193" s="209"/>
      <c r="EN193" s="208"/>
      <c r="EO193" s="208"/>
    </row>
    <row r="194" spans="1:256" s="211" customFormat="1" ht="15.75" customHeight="1">
      <c r="A194" s="148" t="s">
        <v>133</v>
      </c>
      <c r="B194" s="194" t="str">
        <f>$B$9</f>
        <v>VP</v>
      </c>
      <c r="C194" s="251">
        <v>3</v>
      </c>
      <c r="D194" s="151">
        <v>4</v>
      </c>
      <c r="E194" s="151">
        <v>3</v>
      </c>
      <c r="F194" s="151">
        <v>5</v>
      </c>
      <c r="G194" s="151"/>
      <c r="H194" s="151">
        <v>3</v>
      </c>
      <c r="I194" s="151">
        <v>4</v>
      </c>
      <c r="J194" s="151"/>
      <c r="K194" s="151">
        <v>3</v>
      </c>
      <c r="L194" s="151">
        <v>3</v>
      </c>
      <c r="M194" s="151">
        <v>1</v>
      </c>
      <c r="N194" s="151"/>
      <c r="O194" s="151"/>
      <c r="P194" s="151"/>
      <c r="Q194" s="151">
        <v>0</v>
      </c>
      <c r="R194" s="151">
        <v>3</v>
      </c>
      <c r="S194" s="151">
        <v>6</v>
      </c>
      <c r="T194" s="152">
        <v>0</v>
      </c>
      <c r="U194" s="281">
        <v>2</v>
      </c>
      <c r="V194" s="195">
        <v>2</v>
      </c>
      <c r="W194" s="195">
        <v>11</v>
      </c>
      <c r="X194" s="195">
        <v>4</v>
      </c>
      <c r="Y194" s="195">
        <v>1</v>
      </c>
      <c r="Z194" s="195">
        <v>3</v>
      </c>
      <c r="AA194" s="195">
        <v>5</v>
      </c>
      <c r="AB194" s="195">
        <v>5</v>
      </c>
      <c r="AC194" s="195">
        <v>7</v>
      </c>
      <c r="AD194" s="378">
        <v>4</v>
      </c>
      <c r="AE194" s="378">
        <v>12</v>
      </c>
      <c r="AF194" s="378"/>
      <c r="AG194" s="378">
        <v>0</v>
      </c>
      <c r="AH194" s="195">
        <v>0</v>
      </c>
      <c r="AI194" s="254">
        <v>0</v>
      </c>
      <c r="AJ194" s="195">
        <v>0</v>
      </c>
      <c r="AK194" s="195">
        <v>10</v>
      </c>
      <c r="AL194" s="197">
        <v>5</v>
      </c>
      <c r="AM194" s="201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2"/>
      <c r="BB194" s="202"/>
      <c r="BC194" s="202"/>
      <c r="BD194" s="203"/>
      <c r="BE194" s="201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2"/>
      <c r="BS194" s="202"/>
      <c r="BT194" s="202"/>
      <c r="BU194" s="202"/>
      <c r="BV194" s="203"/>
      <c r="BW194" s="201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2"/>
      <c r="CJ194" s="202"/>
      <c r="CK194" s="202"/>
      <c r="CL194" s="202"/>
      <c r="CM194" s="202"/>
      <c r="CN194" s="203"/>
      <c r="CO194" s="204"/>
      <c r="CP194" s="281">
        <v>3</v>
      </c>
      <c r="CQ194" s="195">
        <v>0</v>
      </c>
      <c r="CR194" s="197">
        <v>6</v>
      </c>
      <c r="CS194" s="208"/>
      <c r="CT194" s="144">
        <f t="shared" si="20"/>
        <v>3.4642857142857144</v>
      </c>
      <c r="CU194" s="158">
        <f t="shared" si="21"/>
        <v>30</v>
      </c>
      <c r="CV194" s="107" t="str">
        <f t="shared" si="103"/>
        <v/>
      </c>
      <c r="CW194" s="93" t="str">
        <f t="shared" si="104"/>
        <v/>
      </c>
      <c r="CX194" s="94" t="str">
        <f t="shared" si="105"/>
        <v/>
      </c>
      <c r="CY194" s="94">
        <f t="shared" si="106"/>
        <v>0</v>
      </c>
      <c r="CZ194" s="94">
        <f t="shared" si="107"/>
        <v>0</v>
      </c>
      <c r="DA194" s="94">
        <f t="shared" si="108"/>
        <v>1</v>
      </c>
      <c r="DB194" s="94">
        <f t="shared" si="109"/>
        <v>3</v>
      </c>
      <c r="DC194" s="108">
        <f t="shared" si="110"/>
        <v>3</v>
      </c>
      <c r="DD194" s="108">
        <f t="shared" si="111"/>
        <v>3</v>
      </c>
      <c r="DE194" s="108">
        <f t="shared" si="112"/>
        <v>3</v>
      </c>
      <c r="DF194" s="108">
        <f t="shared" si="113"/>
        <v>3</v>
      </c>
      <c r="DG194" s="94">
        <f t="shared" si="114"/>
        <v>3</v>
      </c>
      <c r="DH194" s="94">
        <f t="shared" si="115"/>
        <v>4</v>
      </c>
      <c r="DI194" s="94">
        <f t="shared" si="116"/>
        <v>4</v>
      </c>
      <c r="DJ194" s="94">
        <f t="shared" si="117"/>
        <v>5</v>
      </c>
      <c r="DK194" s="94">
        <f t="shared" si="118"/>
        <v>6</v>
      </c>
      <c r="DL194" s="93" t="str">
        <f t="shared" si="119"/>
        <v/>
      </c>
      <c r="DM194" s="109" t="str">
        <f t="shared" si="120"/>
        <v/>
      </c>
      <c r="DN194" s="107" t="str">
        <f t="shared" ref="DN194:EE194" si="201">IF(OR(-FLOOR(((18-COUNT($U194:$AL194))/2),1)+DN$5&lt;1,-FLOOR(((18-COUNT($U194:$AL194))/2),1)+DN$5&gt;COUNT($U194:$AL194)),"",LARGE($U194:$AL194,-FLOOR(((18-COUNT($U194:$AL194))/2),1)+DN$5))</f>
        <v/>
      </c>
      <c r="DO194" s="93">
        <f t="shared" si="201"/>
        <v>0</v>
      </c>
      <c r="DP194" s="94">
        <f t="shared" si="201"/>
        <v>0</v>
      </c>
      <c r="DQ194" s="94">
        <f t="shared" si="201"/>
        <v>0</v>
      </c>
      <c r="DR194" s="94">
        <f t="shared" si="201"/>
        <v>0</v>
      </c>
      <c r="DS194" s="94">
        <f t="shared" si="201"/>
        <v>1</v>
      </c>
      <c r="DT194" s="94">
        <f t="shared" si="201"/>
        <v>2</v>
      </c>
      <c r="DU194" s="108">
        <f t="shared" si="201"/>
        <v>2</v>
      </c>
      <c r="DV194" s="108">
        <f t="shared" si="201"/>
        <v>3</v>
      </c>
      <c r="DW194" s="108">
        <f t="shared" si="201"/>
        <v>4</v>
      </c>
      <c r="DX194" s="108">
        <f t="shared" si="201"/>
        <v>4</v>
      </c>
      <c r="DY194" s="94">
        <f t="shared" si="201"/>
        <v>5</v>
      </c>
      <c r="DZ194" s="94">
        <f t="shared" si="201"/>
        <v>5</v>
      </c>
      <c r="EA194" s="94">
        <f t="shared" si="201"/>
        <v>5</v>
      </c>
      <c r="EB194" s="94">
        <f t="shared" si="201"/>
        <v>7</v>
      </c>
      <c r="EC194" s="94">
        <f t="shared" si="201"/>
        <v>10</v>
      </c>
      <c r="ED194" s="93">
        <f t="shared" si="201"/>
        <v>11</v>
      </c>
      <c r="EE194" s="109">
        <f t="shared" si="201"/>
        <v>12</v>
      </c>
      <c r="EF194" s="209"/>
      <c r="EG194" s="210"/>
      <c r="EH194" s="209"/>
      <c r="EI194" s="209"/>
      <c r="EJ194" s="209"/>
      <c r="EK194" s="209"/>
      <c r="EL194" s="209"/>
      <c r="EM194" s="209"/>
      <c r="EN194" s="208"/>
      <c r="EO194" s="208"/>
    </row>
    <row r="195" spans="1:256" s="211" customFormat="1" ht="15.75" customHeight="1">
      <c r="A195" s="280"/>
      <c r="B195" s="212" t="str">
        <f>$B$10</f>
        <v>P</v>
      </c>
      <c r="C195" s="264">
        <v>4</v>
      </c>
      <c r="D195" s="163">
        <v>3</v>
      </c>
      <c r="E195" s="163">
        <v>5</v>
      </c>
      <c r="F195" s="163">
        <v>6</v>
      </c>
      <c r="G195" s="163"/>
      <c r="H195" s="163">
        <v>5</v>
      </c>
      <c r="I195" s="163">
        <v>4</v>
      </c>
      <c r="J195" s="163"/>
      <c r="K195" s="163">
        <v>4</v>
      </c>
      <c r="L195" s="163">
        <v>5</v>
      </c>
      <c r="M195" s="163">
        <v>1</v>
      </c>
      <c r="N195" s="163"/>
      <c r="O195" s="163"/>
      <c r="P195" s="163"/>
      <c r="Q195" s="163">
        <v>0</v>
      </c>
      <c r="R195" s="163">
        <v>6</v>
      </c>
      <c r="S195" s="163">
        <v>9</v>
      </c>
      <c r="T195" s="164">
        <v>0</v>
      </c>
      <c r="U195" s="213"/>
      <c r="V195" s="214"/>
      <c r="W195" s="214"/>
      <c r="X195" s="214"/>
      <c r="Y195" s="214"/>
      <c r="Z195" s="214"/>
      <c r="AA195" s="214"/>
      <c r="AB195" s="214"/>
      <c r="AC195" s="214"/>
      <c r="AD195" s="214"/>
      <c r="AE195" s="214"/>
      <c r="AF195" s="214"/>
      <c r="AG195" s="214"/>
      <c r="AH195" s="214"/>
      <c r="AI195" s="215"/>
      <c r="AJ195" s="214"/>
      <c r="AK195" s="214"/>
      <c r="AL195" s="216"/>
      <c r="AM195" s="232">
        <v>7</v>
      </c>
      <c r="AN195" s="233">
        <v>7</v>
      </c>
      <c r="AO195" s="233">
        <v>2</v>
      </c>
      <c r="AP195" s="233">
        <v>5</v>
      </c>
      <c r="AQ195" s="233">
        <v>7</v>
      </c>
      <c r="AR195" s="233">
        <v>9</v>
      </c>
      <c r="AS195" s="233">
        <v>3</v>
      </c>
      <c r="AT195" s="233">
        <v>0</v>
      </c>
      <c r="AU195" s="233">
        <v>4</v>
      </c>
      <c r="AV195" s="233">
        <v>5</v>
      </c>
      <c r="AW195" s="233">
        <v>0</v>
      </c>
      <c r="AX195" s="330">
        <v>0</v>
      </c>
      <c r="AY195" s="233">
        <v>0</v>
      </c>
      <c r="AZ195" s="330">
        <v>1</v>
      </c>
      <c r="BA195" s="233">
        <v>2</v>
      </c>
      <c r="BB195" s="233">
        <v>0</v>
      </c>
      <c r="BC195" s="233">
        <v>0</v>
      </c>
      <c r="BD195" s="234">
        <v>6</v>
      </c>
      <c r="BE195" s="223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224"/>
      <c r="BV195" s="225"/>
      <c r="BW195" s="223"/>
      <c r="BX195" s="224"/>
      <c r="BY195" s="224"/>
      <c r="BZ195" s="224"/>
      <c r="CA195" s="224"/>
      <c r="CB195" s="224"/>
      <c r="CC195" s="224"/>
      <c r="CD195" s="224"/>
      <c r="CE195" s="224"/>
      <c r="CF195" s="224"/>
      <c r="CG195" s="224"/>
      <c r="CH195" s="224"/>
      <c r="CI195" s="224"/>
      <c r="CJ195" s="224"/>
      <c r="CK195" s="224"/>
      <c r="CL195" s="224"/>
      <c r="CM195" s="224"/>
      <c r="CN195" s="225"/>
      <c r="CO195" s="105"/>
      <c r="CP195" s="283">
        <v>4</v>
      </c>
      <c r="CQ195" s="284">
        <v>0</v>
      </c>
      <c r="CR195" s="285">
        <v>7</v>
      </c>
      <c r="CS195" s="282"/>
      <c r="CT195" s="144">
        <f t="shared" si="20"/>
        <v>3.4827586206896552</v>
      </c>
      <c r="CU195" s="158">
        <f t="shared" si="21"/>
        <v>31</v>
      </c>
      <c r="CV195" s="107" t="str">
        <f t="shared" si="103"/>
        <v/>
      </c>
      <c r="CW195" s="93" t="str">
        <f t="shared" si="104"/>
        <v/>
      </c>
      <c r="CX195" s="94" t="str">
        <f t="shared" si="105"/>
        <v/>
      </c>
      <c r="CY195" s="94">
        <f t="shared" si="106"/>
        <v>0</v>
      </c>
      <c r="CZ195" s="94">
        <f t="shared" si="107"/>
        <v>0</v>
      </c>
      <c r="DA195" s="94">
        <f t="shared" si="108"/>
        <v>1</v>
      </c>
      <c r="DB195" s="94">
        <f t="shared" si="109"/>
        <v>3</v>
      </c>
      <c r="DC195" s="108">
        <f t="shared" si="110"/>
        <v>4</v>
      </c>
      <c r="DD195" s="108">
        <f t="shared" si="111"/>
        <v>4</v>
      </c>
      <c r="DE195" s="108">
        <f t="shared" si="112"/>
        <v>4</v>
      </c>
      <c r="DF195" s="108">
        <f t="shared" si="113"/>
        <v>5</v>
      </c>
      <c r="DG195" s="94">
        <f t="shared" si="114"/>
        <v>5</v>
      </c>
      <c r="DH195" s="94">
        <f t="shared" si="115"/>
        <v>5</v>
      </c>
      <c r="DI195" s="94">
        <f t="shared" si="116"/>
        <v>6</v>
      </c>
      <c r="DJ195" s="94">
        <f t="shared" si="117"/>
        <v>6</v>
      </c>
      <c r="DK195" s="94">
        <f t="shared" si="118"/>
        <v>9</v>
      </c>
      <c r="DL195" s="93" t="str">
        <f t="shared" si="119"/>
        <v/>
      </c>
      <c r="DM195" s="109" t="str">
        <f t="shared" si="120"/>
        <v/>
      </c>
      <c r="DN195" s="107">
        <f>IF(OR(-FLOOR(((18-COUNT($AM195:$BD195))/2),1)+DN$5&lt;1,-FLOOR(((18-COUNT($AM195:$BD195))/2),1)+DN$5&gt;COUNT($AM195:$BD195)),"",LARGE($AM195:$BD195,-FLOOR(((18-COUNT($AM195:$BD195))/2),1)+DN$5))</f>
        <v>0</v>
      </c>
      <c r="DO195" s="93">
        <f>IF(OR(-FLOOR(((18-COUNT($AM195:$BD195))/2),1)+DO$5&lt;1,-FLOOR(((18-COUNT($AM195:$BD195))/2),1)+DO$5&gt;COUNT($AM195:$BD195)),"",LARGE($AM195:$BD195,-FLOOR(((18-COUNT($AM195:$BD195))/2),1)+DO$5))</f>
        <v>0</v>
      </c>
      <c r="DP195" s="94">
        <f t="shared" ref="DP195:EE195" si="202">IF(OR(-FLOOR(((18-COUNT($AM195:$BD195))/2),1)+DP$5&lt;1,-FLOOR(((18-COUNT($AM195:$BD195))/2),1)+DP$5&gt;COUNT($AM195:$BD195)),"",LARGE($AM195:$BD195,-FLOOR(((18-COUNT($AM195:$BD195))/2),1)+DP$5))</f>
        <v>0</v>
      </c>
      <c r="DQ195" s="94">
        <f t="shared" si="202"/>
        <v>0</v>
      </c>
      <c r="DR195" s="94">
        <f t="shared" si="202"/>
        <v>0</v>
      </c>
      <c r="DS195" s="94">
        <f t="shared" si="202"/>
        <v>0</v>
      </c>
      <c r="DT195" s="94">
        <f t="shared" si="202"/>
        <v>1</v>
      </c>
      <c r="DU195" s="108">
        <f t="shared" si="202"/>
        <v>2</v>
      </c>
      <c r="DV195" s="108">
        <f t="shared" si="202"/>
        <v>2</v>
      </c>
      <c r="DW195" s="108">
        <f t="shared" si="202"/>
        <v>3</v>
      </c>
      <c r="DX195" s="108">
        <f t="shared" si="202"/>
        <v>4</v>
      </c>
      <c r="DY195" s="94">
        <f t="shared" si="202"/>
        <v>5</v>
      </c>
      <c r="DZ195" s="94">
        <f t="shared" si="202"/>
        <v>5</v>
      </c>
      <c r="EA195" s="94">
        <f t="shared" si="202"/>
        <v>6</v>
      </c>
      <c r="EB195" s="94">
        <f t="shared" si="202"/>
        <v>7</v>
      </c>
      <c r="EC195" s="94">
        <f t="shared" si="202"/>
        <v>7</v>
      </c>
      <c r="ED195" s="93">
        <f t="shared" si="202"/>
        <v>7</v>
      </c>
      <c r="EE195" s="109">
        <f t="shared" si="202"/>
        <v>9</v>
      </c>
      <c r="EF195" s="209"/>
      <c r="EG195" s="210"/>
      <c r="EH195" s="209"/>
      <c r="EI195" s="209"/>
      <c r="EJ195" s="209"/>
      <c r="EK195" s="209"/>
      <c r="EL195" s="209"/>
      <c r="EM195" s="209"/>
      <c r="EN195" s="208"/>
      <c r="EO195" s="208"/>
    </row>
    <row r="196" spans="1:256" s="211" customFormat="1" ht="15.75" customHeight="1">
      <c r="A196" s="280"/>
      <c r="B196" s="212" t="str">
        <f>$B$11</f>
        <v>M</v>
      </c>
      <c r="C196" s="264">
        <v>5</v>
      </c>
      <c r="D196" s="163">
        <v>0</v>
      </c>
      <c r="E196" s="163">
        <v>6</v>
      </c>
      <c r="F196" s="163">
        <v>4</v>
      </c>
      <c r="G196" s="163"/>
      <c r="H196" s="163">
        <v>0</v>
      </c>
      <c r="I196" s="163">
        <v>6</v>
      </c>
      <c r="J196" s="163"/>
      <c r="K196" s="163">
        <v>6</v>
      </c>
      <c r="L196" s="163">
        <v>5</v>
      </c>
      <c r="M196" s="163">
        <v>2</v>
      </c>
      <c r="N196" s="163"/>
      <c r="O196" s="163"/>
      <c r="P196" s="163"/>
      <c r="Q196" s="163">
        <v>0</v>
      </c>
      <c r="R196" s="163">
        <v>10</v>
      </c>
      <c r="S196" s="163">
        <v>10</v>
      </c>
      <c r="T196" s="164">
        <v>9</v>
      </c>
      <c r="U196" s="228"/>
      <c r="V196" s="229"/>
      <c r="W196" s="229"/>
      <c r="X196" s="229"/>
      <c r="Y196" s="229"/>
      <c r="Z196" s="229"/>
      <c r="AA196" s="229"/>
      <c r="AB196" s="229"/>
      <c r="AC196" s="229"/>
      <c r="AD196" s="229"/>
      <c r="AE196" s="229"/>
      <c r="AF196" s="229"/>
      <c r="AG196" s="229"/>
      <c r="AH196" s="229"/>
      <c r="AI196" s="230"/>
      <c r="AJ196" s="229"/>
      <c r="AK196" s="229"/>
      <c r="AL196" s="231"/>
      <c r="AM196" s="213"/>
      <c r="AN196" s="214"/>
      <c r="AO196" s="214"/>
      <c r="AP196" s="214"/>
      <c r="AQ196" s="214"/>
      <c r="AR196" s="214"/>
      <c r="AS196" s="214"/>
      <c r="AT196" s="214"/>
      <c r="AU196" s="214"/>
      <c r="AV196" s="214"/>
      <c r="AW196" s="214"/>
      <c r="AX196" s="214"/>
      <c r="AY196" s="214"/>
      <c r="AZ196" s="214"/>
      <c r="BA196" s="214"/>
      <c r="BB196" s="214"/>
      <c r="BC196" s="214"/>
      <c r="BD196" s="216"/>
      <c r="BE196" s="232">
        <v>7</v>
      </c>
      <c r="BF196" s="233">
        <v>6</v>
      </c>
      <c r="BG196" s="233">
        <v>3</v>
      </c>
      <c r="BH196" s="233">
        <v>4</v>
      </c>
      <c r="BI196" s="233">
        <v>6</v>
      </c>
      <c r="BJ196" s="233">
        <v>5</v>
      </c>
      <c r="BK196" s="233">
        <v>4</v>
      </c>
      <c r="BL196" s="233">
        <v>6</v>
      </c>
      <c r="BM196" s="233">
        <v>7</v>
      </c>
      <c r="BN196" s="233">
        <v>4</v>
      </c>
      <c r="BO196" s="233">
        <v>5</v>
      </c>
      <c r="BP196" s="233">
        <v>0</v>
      </c>
      <c r="BQ196" s="233">
        <v>0</v>
      </c>
      <c r="BR196" s="233">
        <v>4</v>
      </c>
      <c r="BS196" s="233"/>
      <c r="BT196" s="233">
        <v>7</v>
      </c>
      <c r="BU196" s="233">
        <v>25</v>
      </c>
      <c r="BV196" s="234">
        <v>16</v>
      </c>
      <c r="BW196" s="223"/>
      <c r="BX196" s="224"/>
      <c r="BY196" s="224"/>
      <c r="BZ196" s="224"/>
      <c r="CA196" s="224"/>
      <c r="CB196" s="224"/>
      <c r="CC196" s="224"/>
      <c r="CD196" s="224"/>
      <c r="CE196" s="224"/>
      <c r="CF196" s="224"/>
      <c r="CG196" s="224"/>
      <c r="CH196" s="224"/>
      <c r="CI196" s="224"/>
      <c r="CJ196" s="224"/>
      <c r="CK196" s="224"/>
      <c r="CL196" s="224"/>
      <c r="CM196" s="224"/>
      <c r="CN196" s="225"/>
      <c r="CO196" s="105"/>
      <c r="CP196" s="283">
        <v>5</v>
      </c>
      <c r="CQ196" s="284">
        <v>0</v>
      </c>
      <c r="CR196" s="285">
        <v>10</v>
      </c>
      <c r="CS196" s="282"/>
      <c r="CT196" s="144">
        <f t="shared" si="20"/>
        <v>5.25</v>
      </c>
      <c r="CU196" s="158">
        <f t="shared" si="21"/>
        <v>30</v>
      </c>
      <c r="CV196" s="107" t="str">
        <f t="shared" si="103"/>
        <v/>
      </c>
      <c r="CW196" s="93" t="str">
        <f t="shared" si="104"/>
        <v/>
      </c>
      <c r="CX196" s="94" t="str">
        <f t="shared" si="105"/>
        <v/>
      </c>
      <c r="CY196" s="94">
        <f t="shared" si="106"/>
        <v>0</v>
      </c>
      <c r="CZ196" s="94">
        <f t="shared" si="107"/>
        <v>0</v>
      </c>
      <c r="DA196" s="94">
        <f t="shared" si="108"/>
        <v>0</v>
      </c>
      <c r="DB196" s="94">
        <f t="shared" si="109"/>
        <v>2</v>
      </c>
      <c r="DC196" s="108">
        <f t="shared" si="110"/>
        <v>4</v>
      </c>
      <c r="DD196" s="108">
        <f t="shared" si="111"/>
        <v>5</v>
      </c>
      <c r="DE196" s="108">
        <f t="shared" si="112"/>
        <v>5</v>
      </c>
      <c r="DF196" s="108">
        <f t="shared" si="113"/>
        <v>6</v>
      </c>
      <c r="DG196" s="94">
        <f t="shared" si="114"/>
        <v>6</v>
      </c>
      <c r="DH196" s="94">
        <f t="shared" si="115"/>
        <v>6</v>
      </c>
      <c r="DI196" s="94">
        <f t="shared" si="116"/>
        <v>9</v>
      </c>
      <c r="DJ196" s="94">
        <f t="shared" si="117"/>
        <v>10</v>
      </c>
      <c r="DK196" s="94">
        <f t="shared" si="118"/>
        <v>10</v>
      </c>
      <c r="DL196" s="93" t="str">
        <f t="shared" si="119"/>
        <v/>
      </c>
      <c r="DM196" s="109" t="str">
        <f t="shared" si="120"/>
        <v/>
      </c>
      <c r="DN196" s="107" t="str">
        <f>IF(OR(-FLOOR(((18-COUNT($BE196:$BV196))/2),1)+DN$5&lt;1,-FLOOR(((18-COUNT($BE196:$BV196))/2),1)+DN$5&gt;COUNT($BE196:$BV196)),"",LARGE($BE196:$BV196,-FLOOR(((18-COUNT($BE196:$BV196))/2),1)+DN$5))</f>
        <v/>
      </c>
      <c r="DO196" s="93">
        <f t="shared" ref="DO196:EE196" si="203">IF(OR(-FLOOR(((18-COUNT($BE196:$BV196))/2),1)+DO$5&lt;1,-FLOOR(((18-COUNT($BE196:$BV196))/2),1)+DO$5&gt;COUNT($BE196:$BV196)),"",LARGE($BE196:$BV196,-FLOOR(((18-COUNT($BE196:$BV196))/2),1)+DO$5))</f>
        <v>0</v>
      </c>
      <c r="DP196" s="94">
        <f t="shared" si="203"/>
        <v>0</v>
      </c>
      <c r="DQ196" s="94">
        <f t="shared" si="203"/>
        <v>3</v>
      </c>
      <c r="DR196" s="94">
        <f t="shared" si="203"/>
        <v>4</v>
      </c>
      <c r="DS196" s="94">
        <f t="shared" si="203"/>
        <v>4</v>
      </c>
      <c r="DT196" s="94">
        <f t="shared" si="203"/>
        <v>4</v>
      </c>
      <c r="DU196" s="108">
        <f t="shared" si="203"/>
        <v>4</v>
      </c>
      <c r="DV196" s="108">
        <f t="shared" si="203"/>
        <v>5</v>
      </c>
      <c r="DW196" s="108">
        <f t="shared" si="203"/>
        <v>5</v>
      </c>
      <c r="DX196" s="108">
        <f t="shared" si="203"/>
        <v>6</v>
      </c>
      <c r="DY196" s="94">
        <f t="shared" si="203"/>
        <v>6</v>
      </c>
      <c r="DZ196" s="94">
        <f t="shared" si="203"/>
        <v>6</v>
      </c>
      <c r="EA196" s="94">
        <f t="shared" si="203"/>
        <v>7</v>
      </c>
      <c r="EB196" s="94">
        <f t="shared" si="203"/>
        <v>7</v>
      </c>
      <c r="EC196" s="94">
        <f t="shared" si="203"/>
        <v>7</v>
      </c>
      <c r="ED196" s="93">
        <f t="shared" si="203"/>
        <v>16</v>
      </c>
      <c r="EE196" s="109">
        <f t="shared" si="203"/>
        <v>25</v>
      </c>
      <c r="EF196" s="209"/>
      <c r="EG196" s="210"/>
      <c r="EH196" s="209"/>
      <c r="EI196" s="209"/>
      <c r="EJ196" s="209"/>
      <c r="EK196" s="209"/>
      <c r="EL196" s="209"/>
      <c r="EM196" s="209"/>
      <c r="EN196" s="208"/>
      <c r="EO196" s="208"/>
    </row>
    <row r="197" spans="1:256" s="211" customFormat="1" ht="15.75" customHeight="1">
      <c r="A197" s="114"/>
      <c r="B197" s="236" t="str">
        <f>$B$12</f>
        <v>BO</v>
      </c>
      <c r="C197" s="274">
        <v>5</v>
      </c>
      <c r="D197" s="237">
        <v>0</v>
      </c>
      <c r="E197" s="237">
        <v>10</v>
      </c>
      <c r="F197" s="237">
        <v>7</v>
      </c>
      <c r="G197" s="237"/>
      <c r="H197" s="237">
        <v>5</v>
      </c>
      <c r="I197" s="237">
        <v>8</v>
      </c>
      <c r="J197" s="237"/>
      <c r="K197" s="237">
        <v>8</v>
      </c>
      <c r="L197" s="237">
        <v>8</v>
      </c>
      <c r="M197" s="237">
        <v>3</v>
      </c>
      <c r="N197" s="237"/>
      <c r="O197" s="237"/>
      <c r="P197" s="237"/>
      <c r="Q197" s="237">
        <v>5</v>
      </c>
      <c r="R197" s="237">
        <v>6</v>
      </c>
      <c r="S197" s="237">
        <v>15</v>
      </c>
      <c r="T197" s="238"/>
      <c r="U197" s="239"/>
      <c r="V197" s="240"/>
      <c r="W197" s="240"/>
      <c r="X197" s="240"/>
      <c r="Y197" s="240"/>
      <c r="Z197" s="240"/>
      <c r="AA197" s="240"/>
      <c r="AB197" s="240"/>
      <c r="AC197" s="240"/>
      <c r="AD197" s="240"/>
      <c r="AE197" s="240"/>
      <c r="AF197" s="240"/>
      <c r="AG197" s="240"/>
      <c r="AH197" s="240"/>
      <c r="AI197" s="241"/>
      <c r="AJ197" s="240"/>
      <c r="AK197" s="240"/>
      <c r="AL197" s="242"/>
      <c r="AM197" s="239"/>
      <c r="AN197" s="240"/>
      <c r="AO197" s="240"/>
      <c r="AP197" s="240"/>
      <c r="AQ197" s="240"/>
      <c r="AR197" s="240"/>
      <c r="AS197" s="240"/>
      <c r="AT197" s="240"/>
      <c r="AU197" s="240"/>
      <c r="AV197" s="240"/>
      <c r="AW197" s="240"/>
      <c r="AX197" s="240"/>
      <c r="AY197" s="240"/>
      <c r="AZ197" s="240"/>
      <c r="BA197" s="240"/>
      <c r="BB197" s="240"/>
      <c r="BC197" s="240"/>
      <c r="BD197" s="242"/>
      <c r="BE197" s="239"/>
      <c r="BF197" s="240"/>
      <c r="BG197" s="240"/>
      <c r="BH197" s="240"/>
      <c r="BI197" s="240"/>
      <c r="BJ197" s="240"/>
      <c r="BK197" s="240"/>
      <c r="BL197" s="240"/>
      <c r="BM197" s="240"/>
      <c r="BN197" s="240"/>
      <c r="BO197" s="240"/>
      <c r="BP197" s="240"/>
      <c r="BQ197" s="240"/>
      <c r="BR197" s="240"/>
      <c r="BS197" s="240"/>
      <c r="BT197" s="240"/>
      <c r="BU197" s="240"/>
      <c r="BV197" s="242"/>
      <c r="BW197" s="246">
        <v>3</v>
      </c>
      <c r="BX197" s="247">
        <v>3</v>
      </c>
      <c r="BY197" s="247">
        <v>5</v>
      </c>
      <c r="BZ197" s="247">
        <v>4</v>
      </c>
      <c r="CA197" s="247">
        <v>5</v>
      </c>
      <c r="CB197" s="247">
        <v>7</v>
      </c>
      <c r="CC197" s="247">
        <v>5</v>
      </c>
      <c r="CD197" s="247">
        <v>4</v>
      </c>
      <c r="CE197" s="247">
        <v>6</v>
      </c>
      <c r="CF197" s="247">
        <v>7</v>
      </c>
      <c r="CG197" s="247">
        <v>3</v>
      </c>
      <c r="CH197" s="247">
        <v>2</v>
      </c>
      <c r="CI197" s="247"/>
      <c r="CJ197" s="247">
        <v>3</v>
      </c>
      <c r="CK197" s="247"/>
      <c r="CL197" s="247"/>
      <c r="CM197" s="247">
        <v>26</v>
      </c>
      <c r="CN197" s="248"/>
      <c r="CO197" s="249"/>
      <c r="CP197" s="246">
        <v>6</v>
      </c>
      <c r="CQ197" s="247">
        <v>3</v>
      </c>
      <c r="CR197" s="248">
        <v>15</v>
      </c>
      <c r="CS197" s="282"/>
      <c r="CT197" s="144">
        <f t="shared" si="20"/>
        <v>5.708333333333333</v>
      </c>
      <c r="CU197" s="383">
        <f t="shared" si="21"/>
        <v>26</v>
      </c>
      <c r="CV197" s="107" t="str">
        <f t="shared" si="103"/>
        <v/>
      </c>
      <c r="CW197" s="93" t="str">
        <f t="shared" si="104"/>
        <v/>
      </c>
      <c r="CX197" s="94" t="str">
        <f t="shared" si="105"/>
        <v/>
      </c>
      <c r="CY197" s="94">
        <f t="shared" si="106"/>
        <v>0</v>
      </c>
      <c r="CZ197" s="94">
        <f t="shared" si="107"/>
        <v>3</v>
      </c>
      <c r="DA197" s="94">
        <f t="shared" si="108"/>
        <v>5</v>
      </c>
      <c r="DB197" s="94">
        <f t="shared" si="109"/>
        <v>5</v>
      </c>
      <c r="DC197" s="108">
        <f t="shared" si="110"/>
        <v>5</v>
      </c>
      <c r="DD197" s="108">
        <f t="shared" si="111"/>
        <v>6</v>
      </c>
      <c r="DE197" s="108">
        <f t="shared" si="112"/>
        <v>7</v>
      </c>
      <c r="DF197" s="108">
        <f t="shared" si="113"/>
        <v>8</v>
      </c>
      <c r="DG197" s="94">
        <f t="shared" si="114"/>
        <v>8</v>
      </c>
      <c r="DH197" s="94">
        <f t="shared" si="115"/>
        <v>8</v>
      </c>
      <c r="DI197" s="94">
        <f t="shared" si="116"/>
        <v>10</v>
      </c>
      <c r="DJ197" s="94">
        <f t="shared" si="117"/>
        <v>15</v>
      </c>
      <c r="DK197" s="94" t="str">
        <f t="shared" si="118"/>
        <v/>
      </c>
      <c r="DL197" s="93" t="str">
        <f t="shared" si="119"/>
        <v/>
      </c>
      <c r="DM197" s="109" t="str">
        <f t="shared" si="120"/>
        <v/>
      </c>
      <c r="DN197" s="256" t="str">
        <f>IF(OR(-FLOOR(((18-COUNT($BW197:$CN197))/2),1)+DN$5&lt;1,-FLOOR(((18-COUNT($BW197:$CN197))/2),1)+DN$5&gt;COUNT($BW197:$CN197)),"",LARGE($BW197:$CN197,-FLOOR(((18-COUNT($BW197:$CN197))/2),1)+DN$5))</f>
        <v/>
      </c>
      <c r="DO197" s="257" t="str">
        <f t="shared" ref="DO197:EE197" si="204">IF(OR(-FLOOR(((18-COUNT($BW197:$CN197))/2),1)+DO$5&lt;1,-FLOOR(((18-COUNT($BW197:$CN197))/2),1)+DO$5&gt;COUNT($BW197:$CN197)),"",LARGE($BW197:$CN197,-FLOOR(((18-COUNT($BW197:$CN197))/2),1)+DO$5))</f>
        <v/>
      </c>
      <c r="DP197" s="258">
        <f t="shared" si="204"/>
        <v>2</v>
      </c>
      <c r="DQ197" s="258">
        <f t="shared" si="204"/>
        <v>3</v>
      </c>
      <c r="DR197" s="258">
        <f t="shared" si="204"/>
        <v>3</v>
      </c>
      <c r="DS197" s="258">
        <f t="shared" si="204"/>
        <v>3</v>
      </c>
      <c r="DT197" s="258">
        <f t="shared" si="204"/>
        <v>3</v>
      </c>
      <c r="DU197" s="259">
        <f t="shared" si="204"/>
        <v>4</v>
      </c>
      <c r="DV197" s="259">
        <f t="shared" si="204"/>
        <v>4</v>
      </c>
      <c r="DW197" s="259">
        <f t="shared" si="204"/>
        <v>5</v>
      </c>
      <c r="DX197" s="259">
        <f t="shared" si="204"/>
        <v>5</v>
      </c>
      <c r="DY197" s="258">
        <f t="shared" si="204"/>
        <v>5</v>
      </c>
      <c r="DZ197" s="258">
        <f t="shared" si="204"/>
        <v>6</v>
      </c>
      <c r="EA197" s="258">
        <f t="shared" si="204"/>
        <v>7</v>
      </c>
      <c r="EB197" s="258">
        <f t="shared" si="204"/>
        <v>7</v>
      </c>
      <c r="EC197" s="258">
        <f t="shared" si="204"/>
        <v>26</v>
      </c>
      <c r="ED197" s="257" t="str">
        <f t="shared" si="204"/>
        <v/>
      </c>
      <c r="EE197" s="260" t="str">
        <f t="shared" si="204"/>
        <v/>
      </c>
      <c r="EF197" s="209"/>
      <c r="EG197" s="210"/>
      <c r="EH197" s="209"/>
      <c r="EI197" s="209"/>
      <c r="EJ197" s="209"/>
      <c r="EK197" s="209"/>
      <c r="EL197" s="209"/>
      <c r="EM197" s="209"/>
      <c r="EN197" s="208"/>
      <c r="EO197" s="208"/>
    </row>
    <row r="198" spans="1:256" s="380" customFormat="1" ht="14.25" customHeight="1">
      <c r="CS198" s="282"/>
      <c r="CT198" s="384"/>
      <c r="CU198" s="282"/>
      <c r="CV198" s="282"/>
      <c r="CW198" s="282"/>
      <c r="CX198" s="282"/>
      <c r="CY198" s="282"/>
      <c r="CZ198" s="282"/>
      <c r="EN198" s="282"/>
      <c r="EO198" s="282"/>
      <c r="EP198" s="381"/>
      <c r="EQ198" s="381"/>
      <c r="ER198" s="381"/>
      <c r="ES198" s="381"/>
      <c r="ET198" s="381"/>
      <c r="EU198" s="381"/>
      <c r="EV198" s="381"/>
      <c r="EW198" s="381"/>
      <c r="EX198" s="381"/>
      <c r="EY198" s="381"/>
      <c r="EZ198" s="381"/>
      <c r="FA198" s="381"/>
      <c r="FB198" s="381"/>
      <c r="FC198" s="381"/>
      <c r="FD198" s="381"/>
      <c r="FE198" s="381"/>
      <c r="FF198" s="381"/>
      <c r="FG198" s="381"/>
      <c r="FH198" s="381"/>
      <c r="FI198" s="381"/>
      <c r="FJ198" s="381"/>
      <c r="FK198" s="381"/>
      <c r="FL198" s="381"/>
      <c r="FM198" s="381"/>
      <c r="FN198" s="381"/>
      <c r="FO198" s="381"/>
      <c r="FP198" s="381"/>
      <c r="FQ198" s="381"/>
      <c r="FR198" s="381"/>
      <c r="FS198" s="381"/>
      <c r="FT198" s="381"/>
      <c r="FU198" s="381"/>
      <c r="FV198" s="381"/>
      <c r="FW198" s="381"/>
      <c r="FX198" s="381"/>
      <c r="FY198" s="381"/>
      <c r="FZ198" s="381"/>
      <c r="GA198" s="381"/>
      <c r="GB198" s="381"/>
      <c r="GC198" s="381"/>
      <c r="GD198" s="381"/>
      <c r="GE198" s="381"/>
      <c r="GF198" s="381"/>
      <c r="GG198" s="381"/>
      <c r="GH198" s="381"/>
      <c r="GI198" s="381"/>
      <c r="GJ198" s="381"/>
      <c r="GK198" s="381"/>
      <c r="GL198" s="381"/>
      <c r="GM198" s="381"/>
      <c r="GN198" s="381"/>
      <c r="GO198" s="381"/>
      <c r="GP198" s="381"/>
      <c r="GQ198" s="381"/>
      <c r="GR198" s="381"/>
      <c r="GS198" s="381"/>
      <c r="GT198" s="381"/>
      <c r="GU198" s="381"/>
      <c r="GV198" s="381"/>
      <c r="GW198" s="381"/>
      <c r="GX198" s="381"/>
      <c r="GY198" s="381"/>
      <c r="GZ198" s="381"/>
      <c r="HA198" s="381"/>
      <c r="HB198" s="381"/>
      <c r="HC198" s="381"/>
      <c r="HD198" s="381"/>
      <c r="HE198" s="381"/>
      <c r="HF198" s="381"/>
      <c r="HG198" s="381"/>
      <c r="HH198" s="381"/>
      <c r="HI198" s="381"/>
      <c r="HJ198" s="381"/>
      <c r="HK198" s="381"/>
      <c r="HL198" s="381"/>
      <c r="HM198" s="381"/>
      <c r="HN198" s="381"/>
      <c r="HO198" s="381"/>
      <c r="HP198" s="381"/>
      <c r="HQ198" s="381"/>
      <c r="HR198" s="381"/>
      <c r="HS198" s="381"/>
      <c r="HT198" s="381"/>
      <c r="HU198" s="381"/>
      <c r="HV198" s="381"/>
      <c r="HW198" s="381"/>
      <c r="HX198" s="381"/>
      <c r="HY198" s="381"/>
      <c r="HZ198" s="381"/>
      <c r="IA198" s="381"/>
      <c r="IB198" s="381"/>
      <c r="IC198" s="381"/>
      <c r="ID198" s="381"/>
      <c r="IE198" s="381"/>
      <c r="IF198" s="381"/>
      <c r="IG198" s="381"/>
      <c r="IH198" s="381"/>
      <c r="II198" s="381"/>
      <c r="IJ198" s="381"/>
      <c r="IK198" s="381"/>
      <c r="IL198" s="381"/>
      <c r="IM198" s="381"/>
      <c r="IN198" s="381"/>
      <c r="IO198" s="381"/>
      <c r="IP198" s="381"/>
      <c r="IQ198" s="381"/>
      <c r="IR198" s="381"/>
      <c r="IS198" s="381"/>
      <c r="IT198" s="381"/>
      <c r="IU198" s="381"/>
      <c r="IV198" s="381"/>
    </row>
    <row r="199" spans="1:256" s="380" customFormat="1" ht="42" customHeight="1">
      <c r="A199" s="385" t="s">
        <v>134</v>
      </c>
      <c r="C199" s="385"/>
      <c r="CS199" s="386" t="s">
        <v>135</v>
      </c>
      <c r="CT199" s="387" t="s">
        <v>136</v>
      </c>
      <c r="CU199" s="282"/>
      <c r="CV199" s="282"/>
      <c r="CW199" s="282"/>
      <c r="CX199" s="282"/>
      <c r="CY199" s="282"/>
      <c r="CZ199" s="282"/>
      <c r="EP199" s="381"/>
      <c r="EQ199" s="381"/>
      <c r="ER199" s="381"/>
      <c r="ES199" s="381"/>
      <c r="ET199" s="381"/>
      <c r="EU199" s="381"/>
      <c r="EV199" s="381"/>
      <c r="EW199" s="381"/>
      <c r="EX199" s="381"/>
      <c r="EY199" s="381"/>
      <c r="EZ199" s="381"/>
      <c r="FA199" s="381"/>
      <c r="FB199" s="381"/>
      <c r="FC199" s="381"/>
      <c r="FD199" s="381"/>
      <c r="FE199" s="381"/>
      <c r="FF199" s="381"/>
      <c r="FG199" s="381"/>
      <c r="FH199" s="381"/>
      <c r="FI199" s="381"/>
      <c r="FJ199" s="381"/>
      <c r="FK199" s="381"/>
      <c r="FL199" s="381"/>
      <c r="FM199" s="381"/>
      <c r="FN199" s="381"/>
      <c r="FO199" s="381"/>
      <c r="FP199" s="381"/>
      <c r="FQ199" s="381"/>
      <c r="FR199" s="381"/>
      <c r="FS199" s="381"/>
      <c r="FT199" s="381"/>
      <c r="FU199" s="381"/>
      <c r="FV199" s="381"/>
      <c r="FW199" s="381"/>
      <c r="FX199" s="381"/>
      <c r="FY199" s="381"/>
      <c r="FZ199" s="381"/>
      <c r="GA199" s="381"/>
      <c r="GB199" s="381"/>
      <c r="GC199" s="381"/>
      <c r="GD199" s="381"/>
      <c r="GE199" s="381"/>
      <c r="GF199" s="381"/>
      <c r="GG199" s="381"/>
      <c r="GH199" s="381"/>
      <c r="GI199" s="381"/>
      <c r="GJ199" s="381"/>
      <c r="GK199" s="381"/>
      <c r="GL199" s="381"/>
      <c r="GM199" s="381"/>
      <c r="GN199" s="381"/>
      <c r="GO199" s="381"/>
      <c r="GP199" s="381"/>
      <c r="GQ199" s="381"/>
      <c r="GR199" s="381"/>
      <c r="GS199" s="381"/>
      <c r="GT199" s="381"/>
      <c r="GU199" s="381"/>
      <c r="GV199" s="381"/>
      <c r="GW199" s="381"/>
      <c r="GX199" s="381"/>
      <c r="GY199" s="381"/>
      <c r="GZ199" s="381"/>
      <c r="HA199" s="381"/>
      <c r="HB199" s="381"/>
      <c r="HC199" s="381"/>
      <c r="HD199" s="381"/>
      <c r="HE199" s="381"/>
      <c r="HF199" s="381"/>
      <c r="HG199" s="381"/>
      <c r="HH199" s="381"/>
      <c r="HI199" s="381"/>
      <c r="HJ199" s="381"/>
      <c r="HK199" s="381"/>
      <c r="HL199" s="381"/>
      <c r="HM199" s="381"/>
      <c r="HN199" s="381"/>
      <c r="HO199" s="381"/>
      <c r="HP199" s="381"/>
      <c r="HQ199" s="381"/>
      <c r="HR199" s="381"/>
      <c r="HS199" s="381"/>
      <c r="HT199" s="381"/>
      <c r="HU199" s="381"/>
      <c r="HV199" s="381"/>
      <c r="HW199" s="381"/>
      <c r="HX199" s="381"/>
      <c r="HY199" s="381"/>
      <c r="HZ199" s="381"/>
      <c r="IA199" s="381"/>
      <c r="IB199" s="381"/>
      <c r="IC199" s="381"/>
      <c r="ID199" s="381"/>
      <c r="IE199" s="381"/>
      <c r="IF199" s="381"/>
      <c r="IG199" s="381"/>
      <c r="IH199" s="381"/>
      <c r="II199" s="381"/>
      <c r="IJ199" s="381"/>
      <c r="IK199" s="381"/>
      <c r="IL199" s="381"/>
      <c r="IM199" s="381"/>
      <c r="IN199" s="381"/>
      <c r="IO199" s="381"/>
      <c r="IP199" s="381"/>
      <c r="IQ199" s="381"/>
      <c r="IR199" s="381"/>
      <c r="IS199" s="381"/>
      <c r="IT199" s="381"/>
      <c r="IU199" s="381"/>
      <c r="IV199" s="381"/>
    </row>
    <row r="200" spans="1:256" s="381" customFormat="1" ht="15.75" customHeight="1">
      <c r="A200" s="388" t="s">
        <v>137</v>
      </c>
      <c r="B200" s="389" t="str">
        <f>$B$9</f>
        <v>VP</v>
      </c>
      <c r="C200" s="390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1"/>
      <c r="T200" s="392"/>
      <c r="U200" s="393"/>
      <c r="V200" s="391"/>
      <c r="W200" s="391"/>
      <c r="X200" s="391"/>
      <c r="Y200" s="391"/>
      <c r="Z200" s="391"/>
      <c r="AA200" s="391"/>
      <c r="AB200" s="391"/>
      <c r="AC200" s="391"/>
      <c r="AD200" s="391"/>
      <c r="AE200" s="391"/>
      <c r="AF200" s="391"/>
      <c r="AG200" s="391"/>
      <c r="AH200" s="391"/>
      <c r="AI200" s="391"/>
      <c r="AJ200" s="391"/>
      <c r="AK200" s="391"/>
      <c r="AL200" s="392"/>
      <c r="AM200" s="393"/>
      <c r="AN200" s="391"/>
      <c r="AO200" s="391"/>
      <c r="AP200" s="394"/>
      <c r="AQ200" s="391"/>
      <c r="AR200" s="391"/>
      <c r="AS200" s="391"/>
      <c r="AT200" s="391"/>
      <c r="AU200" s="391"/>
      <c r="AV200" s="391"/>
      <c r="AW200" s="391"/>
      <c r="AX200" s="391"/>
      <c r="AY200" s="391"/>
      <c r="AZ200" s="391"/>
      <c r="BA200" s="391"/>
      <c r="BB200" s="394"/>
      <c r="BC200" s="394"/>
      <c r="BD200" s="392"/>
      <c r="BE200" s="393"/>
      <c r="BF200" s="391"/>
      <c r="BG200" s="391"/>
      <c r="BH200" s="391"/>
      <c r="BI200" s="391"/>
      <c r="BJ200" s="391"/>
      <c r="BK200" s="391"/>
      <c r="BL200" s="391"/>
      <c r="BM200" s="391"/>
      <c r="BN200" s="391"/>
      <c r="BO200" s="391"/>
      <c r="BP200" s="391"/>
      <c r="BQ200" s="391"/>
      <c r="BR200" s="391"/>
      <c r="BS200" s="391"/>
      <c r="BT200" s="391"/>
      <c r="BU200" s="391"/>
      <c r="BV200" s="392"/>
      <c r="BW200" s="393"/>
      <c r="BX200" s="391"/>
      <c r="BY200" s="391"/>
      <c r="BZ200" s="391"/>
      <c r="CA200" s="391"/>
      <c r="CB200" s="391"/>
      <c r="CC200" s="391"/>
      <c r="CD200" s="391"/>
      <c r="CE200" s="391"/>
      <c r="CF200" s="391"/>
      <c r="CG200" s="391"/>
      <c r="CH200" s="391"/>
      <c r="CI200" s="391"/>
      <c r="CJ200" s="391"/>
      <c r="CK200" s="391"/>
      <c r="CL200" s="395"/>
      <c r="CM200" s="395"/>
      <c r="CN200" s="392"/>
      <c r="CO200" s="105"/>
      <c r="CP200" s="393"/>
      <c r="CQ200" s="391"/>
      <c r="CR200" s="392"/>
      <c r="CS200" s="396">
        <f>$CP$206*CP200/100</f>
        <v>0</v>
      </c>
      <c r="CT200" s="397">
        <f>IF(WB_summary=0,"",CS200/WB_summary)</f>
        <v>0</v>
      </c>
      <c r="CU200" s="282"/>
      <c r="CV200" s="282"/>
      <c r="CW200" s="282"/>
      <c r="CX200" s="282"/>
      <c r="CY200" s="282"/>
      <c r="CZ200" s="282"/>
      <c r="DA200" s="282"/>
      <c r="DB200" s="282"/>
      <c r="DC200" s="282"/>
      <c r="DD200" s="282"/>
      <c r="DE200" s="282"/>
      <c r="DF200" s="282"/>
      <c r="DG200" s="282"/>
      <c r="DH200" s="282"/>
      <c r="DI200" s="282"/>
      <c r="DJ200" s="282"/>
      <c r="DK200" s="282"/>
      <c r="DL200" s="282"/>
      <c r="DM200" s="282"/>
      <c r="DN200" s="282"/>
      <c r="DO200" s="282"/>
      <c r="DP200" s="282"/>
      <c r="DQ200" s="282"/>
      <c r="DR200" s="282"/>
      <c r="DS200" s="282"/>
      <c r="DT200" s="282"/>
      <c r="DU200" s="282"/>
      <c r="DV200" s="282"/>
      <c r="DW200" s="282"/>
      <c r="DX200" s="282"/>
      <c r="DY200" s="282"/>
      <c r="DZ200" s="282"/>
      <c r="EA200" s="282"/>
      <c r="EB200" s="282"/>
      <c r="EC200" s="282"/>
      <c r="ED200" s="282"/>
      <c r="EE200" s="282"/>
      <c r="EF200" s="379"/>
      <c r="EG200" s="282"/>
      <c r="EH200" s="379"/>
      <c r="EI200" s="379"/>
      <c r="EJ200" s="379"/>
      <c r="EK200" s="379"/>
      <c r="EL200" s="379"/>
      <c r="EM200" s="379"/>
      <c r="EN200" s="282"/>
      <c r="EO200" s="380"/>
    </row>
    <row r="201" spans="1:256" s="381" customFormat="1" ht="15.75" customHeight="1">
      <c r="A201" s="398"/>
      <c r="B201" s="399" t="str">
        <f>$B$10</f>
        <v>P</v>
      </c>
      <c r="C201" s="400"/>
      <c r="D201" s="401"/>
      <c r="E201" s="401"/>
      <c r="F201" s="401"/>
      <c r="G201" s="401"/>
      <c r="H201" s="401"/>
      <c r="I201" s="401"/>
      <c r="J201" s="401"/>
      <c r="K201" s="401"/>
      <c r="L201" s="401"/>
      <c r="M201" s="401"/>
      <c r="N201" s="401"/>
      <c r="O201" s="401"/>
      <c r="P201" s="401"/>
      <c r="Q201" s="401"/>
      <c r="R201" s="401"/>
      <c r="S201" s="401"/>
      <c r="T201" s="402"/>
      <c r="U201" s="403"/>
      <c r="V201" s="401"/>
      <c r="W201" s="401"/>
      <c r="X201" s="401"/>
      <c r="Y201" s="401"/>
      <c r="Z201" s="401"/>
      <c r="AA201" s="401"/>
      <c r="AB201" s="401"/>
      <c r="AC201" s="401"/>
      <c r="AD201" s="401"/>
      <c r="AE201" s="401"/>
      <c r="AF201" s="401"/>
      <c r="AG201" s="401"/>
      <c r="AH201" s="401"/>
      <c r="AI201" s="401"/>
      <c r="AJ201" s="401"/>
      <c r="AK201" s="401"/>
      <c r="AL201" s="402"/>
      <c r="AM201" s="403"/>
      <c r="AN201" s="401"/>
      <c r="AO201" s="401"/>
      <c r="AP201" s="404"/>
      <c r="AQ201" s="401"/>
      <c r="AR201" s="401"/>
      <c r="AS201" s="401"/>
      <c r="AT201" s="401"/>
      <c r="AU201" s="401"/>
      <c r="AV201" s="401"/>
      <c r="AW201" s="401"/>
      <c r="AX201" s="401"/>
      <c r="AY201" s="401"/>
      <c r="AZ201" s="401"/>
      <c r="BA201" s="401"/>
      <c r="BB201" s="404"/>
      <c r="BC201" s="404"/>
      <c r="BD201" s="402"/>
      <c r="BE201" s="403"/>
      <c r="BF201" s="401"/>
      <c r="BG201" s="401"/>
      <c r="BH201" s="401"/>
      <c r="BI201" s="401"/>
      <c r="BJ201" s="401"/>
      <c r="BK201" s="401"/>
      <c r="BL201" s="401"/>
      <c r="BM201" s="401"/>
      <c r="BN201" s="401"/>
      <c r="BO201" s="401"/>
      <c r="BP201" s="401"/>
      <c r="BQ201" s="401"/>
      <c r="BR201" s="401"/>
      <c r="BS201" s="401"/>
      <c r="BT201" s="401"/>
      <c r="BU201" s="401"/>
      <c r="BV201" s="402"/>
      <c r="BW201" s="403"/>
      <c r="BX201" s="401"/>
      <c r="BY201" s="401"/>
      <c r="BZ201" s="401"/>
      <c r="CA201" s="401"/>
      <c r="CB201" s="401"/>
      <c r="CC201" s="401"/>
      <c r="CD201" s="401"/>
      <c r="CE201" s="401"/>
      <c r="CF201" s="401"/>
      <c r="CG201" s="401"/>
      <c r="CH201" s="401"/>
      <c r="CI201" s="401"/>
      <c r="CJ201" s="401"/>
      <c r="CK201" s="401"/>
      <c r="CL201" s="405"/>
      <c r="CM201" s="405"/>
      <c r="CN201" s="402"/>
      <c r="CO201" s="105"/>
      <c r="CP201" s="403"/>
      <c r="CQ201" s="406"/>
      <c r="CR201" s="402"/>
      <c r="CS201" s="396">
        <f>$CP$206*CP201/100</f>
        <v>0</v>
      </c>
      <c r="CT201" s="397">
        <f>IF(WB_summary=0,"",CS201/WB_summary)</f>
        <v>0</v>
      </c>
      <c r="CU201" s="282"/>
      <c r="CV201" s="282"/>
      <c r="CW201" s="282"/>
      <c r="CX201" s="282"/>
      <c r="CY201" s="282"/>
      <c r="CZ201" s="282"/>
      <c r="DA201" s="282"/>
      <c r="DB201" s="282"/>
      <c r="DC201" s="282"/>
      <c r="DD201" s="282"/>
      <c r="DE201" s="282"/>
      <c r="DF201" s="282"/>
      <c r="DG201" s="282"/>
      <c r="DH201" s="282"/>
      <c r="DI201" s="282"/>
      <c r="DJ201" s="282"/>
      <c r="DK201" s="282"/>
      <c r="DL201" s="282"/>
      <c r="DM201" s="282"/>
      <c r="DN201" s="282"/>
      <c r="DO201" s="282"/>
      <c r="DP201" s="282"/>
      <c r="DQ201" s="282"/>
      <c r="DR201" s="282"/>
      <c r="DS201" s="282"/>
      <c r="DT201" s="282"/>
      <c r="DU201" s="282"/>
      <c r="DV201" s="282"/>
      <c r="DW201" s="282"/>
      <c r="DX201" s="282"/>
      <c r="DY201" s="282"/>
      <c r="DZ201" s="282"/>
      <c r="EA201" s="282"/>
      <c r="EB201" s="282"/>
      <c r="EC201" s="282"/>
      <c r="ED201" s="282"/>
      <c r="EE201" s="282"/>
      <c r="EF201" s="379"/>
      <c r="EG201" s="282"/>
      <c r="EH201" s="379"/>
      <c r="EI201" s="379"/>
      <c r="EJ201" s="379"/>
      <c r="EK201" s="379"/>
      <c r="EL201" s="379"/>
      <c r="EM201" s="379"/>
      <c r="EN201" s="282"/>
      <c r="EO201" s="380"/>
    </row>
    <row r="202" spans="1:256" s="381" customFormat="1" ht="15.75" customHeight="1">
      <c r="A202" s="398"/>
      <c r="B202" s="399" t="str">
        <f>$B$11</f>
        <v>M</v>
      </c>
      <c r="C202" s="400"/>
      <c r="D202" s="401"/>
      <c r="E202" s="401"/>
      <c r="F202" s="401"/>
      <c r="G202" s="401"/>
      <c r="H202" s="401"/>
      <c r="I202" s="401"/>
      <c r="J202" s="401"/>
      <c r="K202" s="401"/>
      <c r="L202" s="401"/>
      <c r="M202" s="401"/>
      <c r="N202" s="401"/>
      <c r="O202" s="401"/>
      <c r="P202" s="401"/>
      <c r="Q202" s="401"/>
      <c r="R202" s="401"/>
      <c r="S202" s="401"/>
      <c r="T202" s="402"/>
      <c r="U202" s="403"/>
      <c r="V202" s="401"/>
      <c r="W202" s="401"/>
      <c r="X202" s="401"/>
      <c r="Y202" s="401"/>
      <c r="Z202" s="401"/>
      <c r="AA202" s="401"/>
      <c r="AB202" s="401"/>
      <c r="AC202" s="401"/>
      <c r="AD202" s="401"/>
      <c r="AE202" s="401"/>
      <c r="AF202" s="401"/>
      <c r="AG202" s="401"/>
      <c r="AH202" s="401"/>
      <c r="AI202" s="401"/>
      <c r="AJ202" s="401"/>
      <c r="AK202" s="401"/>
      <c r="AL202" s="402"/>
      <c r="AM202" s="403"/>
      <c r="AN202" s="401"/>
      <c r="AO202" s="401"/>
      <c r="AP202" s="404"/>
      <c r="AQ202" s="401"/>
      <c r="AR202" s="401"/>
      <c r="AS202" s="401"/>
      <c r="AT202" s="401"/>
      <c r="AU202" s="401"/>
      <c r="AV202" s="401"/>
      <c r="AW202" s="401"/>
      <c r="AX202" s="401"/>
      <c r="AY202" s="401"/>
      <c r="AZ202" s="401"/>
      <c r="BA202" s="401"/>
      <c r="BB202" s="404"/>
      <c r="BC202" s="404"/>
      <c r="BD202" s="402"/>
      <c r="BE202" s="403"/>
      <c r="BF202" s="401"/>
      <c r="BG202" s="401"/>
      <c r="BH202" s="401"/>
      <c r="BI202" s="401"/>
      <c r="BJ202" s="401"/>
      <c r="BK202" s="401"/>
      <c r="BL202" s="401"/>
      <c r="BM202" s="401"/>
      <c r="BN202" s="401"/>
      <c r="BO202" s="401"/>
      <c r="BP202" s="401"/>
      <c r="BQ202" s="401"/>
      <c r="BR202" s="401"/>
      <c r="BS202" s="401"/>
      <c r="BT202" s="401"/>
      <c r="BU202" s="401"/>
      <c r="BV202" s="402"/>
      <c r="BW202" s="403"/>
      <c r="BX202" s="401"/>
      <c r="BY202" s="401"/>
      <c r="BZ202" s="401"/>
      <c r="CA202" s="401"/>
      <c r="CB202" s="401"/>
      <c r="CC202" s="401"/>
      <c r="CD202" s="401"/>
      <c r="CE202" s="401"/>
      <c r="CF202" s="401"/>
      <c r="CG202" s="401"/>
      <c r="CH202" s="401"/>
      <c r="CI202" s="401"/>
      <c r="CJ202" s="401"/>
      <c r="CK202" s="401"/>
      <c r="CL202" s="405"/>
      <c r="CM202" s="405"/>
      <c r="CN202" s="402"/>
      <c r="CO202" s="105"/>
      <c r="CP202" s="403"/>
      <c r="CQ202" s="406"/>
      <c r="CR202" s="402"/>
      <c r="CS202" s="396">
        <f>$CP$206*CP202/100</f>
        <v>0</v>
      </c>
      <c r="CT202" s="397">
        <f>IF(WB_summary=0,"",CS202/WB_summary)</f>
        <v>0</v>
      </c>
      <c r="CU202" s="282"/>
      <c r="CV202" s="282"/>
      <c r="CW202" s="282"/>
      <c r="CX202" s="282"/>
      <c r="CY202" s="282"/>
      <c r="CZ202" s="282"/>
      <c r="DA202" s="282"/>
      <c r="DB202" s="282"/>
      <c r="DC202" s="282"/>
      <c r="DD202" s="282"/>
      <c r="DE202" s="282"/>
      <c r="DF202" s="282"/>
      <c r="DG202" s="282"/>
      <c r="DH202" s="282"/>
      <c r="DI202" s="282"/>
      <c r="DJ202" s="282"/>
      <c r="DK202" s="282"/>
      <c r="DL202" s="282"/>
      <c r="DM202" s="282"/>
      <c r="DN202" s="282"/>
      <c r="DO202" s="282"/>
      <c r="DP202" s="282"/>
      <c r="DQ202" s="282"/>
      <c r="DR202" s="282"/>
      <c r="DS202" s="282"/>
      <c r="DT202" s="282"/>
      <c r="DU202" s="282"/>
      <c r="DV202" s="282"/>
      <c r="DW202" s="282"/>
      <c r="DX202" s="282"/>
      <c r="DY202" s="282"/>
      <c r="DZ202" s="282"/>
      <c r="EA202" s="282"/>
      <c r="EB202" s="282"/>
      <c r="EC202" s="282"/>
      <c r="ED202" s="282"/>
      <c r="EE202" s="282"/>
      <c r="EF202" s="379"/>
      <c r="EG202" s="282"/>
      <c r="EH202" s="379"/>
      <c r="EI202" s="379"/>
      <c r="EJ202" s="379"/>
      <c r="EK202" s="379"/>
      <c r="EL202" s="379"/>
      <c r="EM202" s="379"/>
      <c r="EN202" s="282"/>
      <c r="EO202" s="380"/>
    </row>
    <row r="203" spans="1:256" s="381" customFormat="1" ht="15.75" customHeight="1">
      <c r="A203" s="398"/>
      <c r="B203" s="407" t="str">
        <f>$B$12</f>
        <v>BO</v>
      </c>
      <c r="C203" s="408"/>
      <c r="D203" s="409"/>
      <c r="E203" s="409"/>
      <c r="F203" s="409"/>
      <c r="G203" s="409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09"/>
      <c r="T203" s="410"/>
      <c r="U203" s="411"/>
      <c r="V203" s="409"/>
      <c r="W203" s="409"/>
      <c r="X203" s="409"/>
      <c r="Y203" s="409"/>
      <c r="Z203" s="409"/>
      <c r="AA203" s="409"/>
      <c r="AB203" s="409"/>
      <c r="AC203" s="409"/>
      <c r="AD203" s="409"/>
      <c r="AE203" s="409"/>
      <c r="AF203" s="409"/>
      <c r="AG203" s="409"/>
      <c r="AH203" s="409"/>
      <c r="AI203" s="409"/>
      <c r="AJ203" s="409"/>
      <c r="AK203" s="409"/>
      <c r="AL203" s="410"/>
      <c r="AM203" s="411"/>
      <c r="AN203" s="409"/>
      <c r="AO203" s="409"/>
      <c r="AP203" s="412"/>
      <c r="AQ203" s="409"/>
      <c r="AR203" s="409"/>
      <c r="AS203" s="409"/>
      <c r="AT203" s="409"/>
      <c r="AU203" s="409"/>
      <c r="AV203" s="409"/>
      <c r="AW203" s="409"/>
      <c r="AX203" s="409"/>
      <c r="AY203" s="409"/>
      <c r="AZ203" s="409"/>
      <c r="BA203" s="409"/>
      <c r="BB203" s="412"/>
      <c r="BC203" s="412"/>
      <c r="BD203" s="410"/>
      <c r="BE203" s="411"/>
      <c r="BF203" s="409"/>
      <c r="BG203" s="409"/>
      <c r="BH203" s="409"/>
      <c r="BI203" s="409"/>
      <c r="BJ203" s="409"/>
      <c r="BK203" s="409"/>
      <c r="BL203" s="409"/>
      <c r="BM203" s="409"/>
      <c r="BN203" s="409"/>
      <c r="BO203" s="409"/>
      <c r="BP203" s="409"/>
      <c r="BQ203" s="409"/>
      <c r="BR203" s="409"/>
      <c r="BS203" s="409"/>
      <c r="BT203" s="409"/>
      <c r="BU203" s="409"/>
      <c r="BV203" s="410"/>
      <c r="BW203" s="411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09"/>
      <c r="CI203" s="409"/>
      <c r="CJ203" s="409"/>
      <c r="CK203" s="409"/>
      <c r="CL203" s="413"/>
      <c r="CM203" s="413"/>
      <c r="CN203" s="410"/>
      <c r="CO203" s="105"/>
      <c r="CP203" s="403"/>
      <c r="CQ203" s="406"/>
      <c r="CR203" s="402"/>
      <c r="CS203" s="396">
        <f>$CP$206*CP203/100</f>
        <v>0</v>
      </c>
      <c r="CT203" s="397">
        <f>IF(WB_summary=0,"",CS203/WB_summary)</f>
        <v>0</v>
      </c>
      <c r="CU203" s="282"/>
      <c r="CV203" s="282"/>
      <c r="CW203" s="282"/>
      <c r="CX203" s="282"/>
      <c r="CY203" s="282"/>
      <c r="CZ203" s="282"/>
      <c r="DA203" s="282"/>
      <c r="DB203" s="282"/>
      <c r="DC203" s="282"/>
      <c r="DD203" s="282"/>
      <c r="DE203" s="282"/>
      <c r="DF203" s="282"/>
      <c r="DG203" s="282"/>
      <c r="DH203" s="282"/>
      <c r="DI203" s="282"/>
      <c r="DJ203" s="282"/>
      <c r="DK203" s="282"/>
      <c r="DL203" s="282"/>
      <c r="DM203" s="282"/>
      <c r="DN203" s="282"/>
      <c r="DO203" s="282"/>
      <c r="DP203" s="282"/>
      <c r="DQ203" s="282"/>
      <c r="DR203" s="282"/>
      <c r="DS203" s="282"/>
      <c r="DT203" s="282"/>
      <c r="DU203" s="282"/>
      <c r="DV203" s="282"/>
      <c r="DW203" s="282"/>
      <c r="DX203" s="282"/>
      <c r="DY203" s="282"/>
      <c r="DZ203" s="282"/>
      <c r="EA203" s="282"/>
      <c r="EB203" s="282"/>
      <c r="EC203" s="282"/>
      <c r="ED203" s="282"/>
      <c r="EE203" s="282"/>
      <c r="EF203" s="379"/>
      <c r="EG203" s="282"/>
      <c r="EH203" s="379"/>
      <c r="EI203" s="379"/>
      <c r="EJ203" s="379"/>
      <c r="EK203" s="379"/>
      <c r="EL203" s="379"/>
      <c r="EM203" s="379"/>
      <c r="EN203" s="282"/>
      <c r="EO203" s="380"/>
    </row>
    <row r="204" spans="1:256" s="381" customFormat="1" ht="15.75" customHeight="1">
      <c r="A204" s="414"/>
      <c r="B204" s="415"/>
      <c r="C204" s="416">
        <f t="shared" ref="C204:AD204" si="205">SUM(C200:C203)</f>
        <v>0</v>
      </c>
      <c r="D204" s="417">
        <f t="shared" si="205"/>
        <v>0</v>
      </c>
      <c r="E204" s="417">
        <f t="shared" si="205"/>
        <v>0</v>
      </c>
      <c r="F204" s="417">
        <f t="shared" si="205"/>
        <v>0</v>
      </c>
      <c r="G204" s="417">
        <f t="shared" si="205"/>
        <v>0</v>
      </c>
      <c r="H204" s="417">
        <f t="shared" si="205"/>
        <v>0</v>
      </c>
      <c r="I204" s="417">
        <f t="shared" si="205"/>
        <v>0</v>
      </c>
      <c r="J204" s="417">
        <f t="shared" si="205"/>
        <v>0</v>
      </c>
      <c r="K204" s="417">
        <f t="shared" si="205"/>
        <v>0</v>
      </c>
      <c r="L204" s="417">
        <f t="shared" si="205"/>
        <v>0</v>
      </c>
      <c r="M204" s="417">
        <f t="shared" si="205"/>
        <v>0</v>
      </c>
      <c r="N204" s="417">
        <f t="shared" si="205"/>
        <v>0</v>
      </c>
      <c r="O204" s="417">
        <f t="shared" si="205"/>
        <v>0</v>
      </c>
      <c r="P204" s="417">
        <f t="shared" si="205"/>
        <v>0</v>
      </c>
      <c r="Q204" s="417">
        <f t="shared" si="205"/>
        <v>0</v>
      </c>
      <c r="R204" s="417">
        <f t="shared" si="205"/>
        <v>0</v>
      </c>
      <c r="S204" s="417">
        <f t="shared" si="205"/>
        <v>0</v>
      </c>
      <c r="T204" s="418">
        <f t="shared" si="205"/>
        <v>0</v>
      </c>
      <c r="U204" s="417">
        <f t="shared" si="205"/>
        <v>0</v>
      </c>
      <c r="V204" s="417">
        <f t="shared" si="205"/>
        <v>0</v>
      </c>
      <c r="W204" s="417">
        <f t="shared" si="205"/>
        <v>0</v>
      </c>
      <c r="X204" s="417">
        <f t="shared" si="205"/>
        <v>0</v>
      </c>
      <c r="Y204" s="417">
        <f t="shared" si="205"/>
        <v>0</v>
      </c>
      <c r="Z204" s="417">
        <f t="shared" si="205"/>
        <v>0</v>
      </c>
      <c r="AA204" s="417">
        <f t="shared" si="205"/>
        <v>0</v>
      </c>
      <c r="AB204" s="417">
        <f t="shared" si="205"/>
        <v>0</v>
      </c>
      <c r="AC204" s="417">
        <f t="shared" si="205"/>
        <v>0</v>
      </c>
      <c r="AD204" s="417">
        <f t="shared" si="205"/>
        <v>0</v>
      </c>
      <c r="AE204" s="417"/>
      <c r="AF204" s="417"/>
      <c r="AG204" s="417"/>
      <c r="AH204" s="417">
        <f t="shared" ref="AH204:BM204" si="206">SUM(AH200:AH203)</f>
        <v>0</v>
      </c>
      <c r="AI204" s="417">
        <f t="shared" si="206"/>
        <v>0</v>
      </c>
      <c r="AJ204" s="417">
        <f t="shared" si="206"/>
        <v>0</v>
      </c>
      <c r="AK204" s="417">
        <f t="shared" si="206"/>
        <v>0</v>
      </c>
      <c r="AL204" s="418">
        <f t="shared" si="206"/>
        <v>0</v>
      </c>
      <c r="AM204" s="417">
        <f t="shared" si="206"/>
        <v>0</v>
      </c>
      <c r="AN204" s="417">
        <f t="shared" si="206"/>
        <v>0</v>
      </c>
      <c r="AO204" s="417">
        <f t="shared" si="206"/>
        <v>0</v>
      </c>
      <c r="AP204" s="417">
        <f t="shared" si="206"/>
        <v>0</v>
      </c>
      <c r="AQ204" s="417">
        <f t="shared" si="206"/>
        <v>0</v>
      </c>
      <c r="AR204" s="417">
        <f t="shared" si="206"/>
        <v>0</v>
      </c>
      <c r="AS204" s="417">
        <f t="shared" si="206"/>
        <v>0</v>
      </c>
      <c r="AT204" s="417">
        <f t="shared" si="206"/>
        <v>0</v>
      </c>
      <c r="AU204" s="417">
        <f t="shared" si="206"/>
        <v>0</v>
      </c>
      <c r="AV204" s="417">
        <f t="shared" si="206"/>
        <v>0</v>
      </c>
      <c r="AW204" s="417">
        <f t="shared" si="206"/>
        <v>0</v>
      </c>
      <c r="AX204" s="417">
        <f t="shared" si="206"/>
        <v>0</v>
      </c>
      <c r="AY204" s="417">
        <f t="shared" si="206"/>
        <v>0</v>
      </c>
      <c r="AZ204" s="417">
        <f t="shared" si="206"/>
        <v>0</v>
      </c>
      <c r="BA204" s="417">
        <f t="shared" si="206"/>
        <v>0</v>
      </c>
      <c r="BB204" s="417">
        <f t="shared" si="206"/>
        <v>0</v>
      </c>
      <c r="BC204" s="417">
        <f t="shared" si="206"/>
        <v>0</v>
      </c>
      <c r="BD204" s="418">
        <f t="shared" si="206"/>
        <v>0</v>
      </c>
      <c r="BE204" s="417">
        <f t="shared" si="206"/>
        <v>0</v>
      </c>
      <c r="BF204" s="417">
        <f t="shared" si="206"/>
        <v>0</v>
      </c>
      <c r="BG204" s="417">
        <f t="shared" si="206"/>
        <v>0</v>
      </c>
      <c r="BH204" s="417">
        <f t="shared" si="206"/>
        <v>0</v>
      </c>
      <c r="BI204" s="417">
        <f t="shared" si="206"/>
        <v>0</v>
      </c>
      <c r="BJ204" s="417">
        <f t="shared" si="206"/>
        <v>0</v>
      </c>
      <c r="BK204" s="417">
        <f t="shared" si="206"/>
        <v>0</v>
      </c>
      <c r="BL204" s="417">
        <f t="shared" si="206"/>
        <v>0</v>
      </c>
      <c r="BM204" s="416">
        <f t="shared" si="206"/>
        <v>0</v>
      </c>
      <c r="BN204" s="416"/>
      <c r="BO204" s="416"/>
      <c r="BP204" s="416">
        <f t="shared" ref="BP204:BZ204" si="207">SUM(BP200:BP203)</f>
        <v>0</v>
      </c>
      <c r="BQ204" s="416">
        <f t="shared" si="207"/>
        <v>0</v>
      </c>
      <c r="BR204" s="416">
        <f t="shared" si="207"/>
        <v>0</v>
      </c>
      <c r="BS204" s="416">
        <f t="shared" si="207"/>
        <v>0</v>
      </c>
      <c r="BT204" s="416">
        <f t="shared" si="207"/>
        <v>0</v>
      </c>
      <c r="BU204" s="416">
        <f t="shared" si="207"/>
        <v>0</v>
      </c>
      <c r="BV204" s="418">
        <f t="shared" si="207"/>
        <v>0</v>
      </c>
      <c r="BW204" s="416">
        <f t="shared" si="207"/>
        <v>0</v>
      </c>
      <c r="BX204" s="416">
        <f t="shared" si="207"/>
        <v>0</v>
      </c>
      <c r="BY204" s="416">
        <f t="shared" si="207"/>
        <v>0</v>
      </c>
      <c r="BZ204" s="416">
        <f t="shared" si="207"/>
        <v>0</v>
      </c>
      <c r="CA204" s="416"/>
      <c r="CB204" s="416"/>
      <c r="CC204" s="416">
        <f t="shared" ref="CC204:CN204" si="208">SUM(CC200:CC203)</f>
        <v>0</v>
      </c>
      <c r="CD204" s="416">
        <f t="shared" si="208"/>
        <v>0</v>
      </c>
      <c r="CE204" s="416">
        <f t="shared" si="208"/>
        <v>0</v>
      </c>
      <c r="CF204" s="416">
        <f t="shared" si="208"/>
        <v>0</v>
      </c>
      <c r="CG204" s="416">
        <f t="shared" si="208"/>
        <v>0</v>
      </c>
      <c r="CH204" s="416">
        <f t="shared" si="208"/>
        <v>0</v>
      </c>
      <c r="CI204" s="416">
        <f t="shared" si="208"/>
        <v>0</v>
      </c>
      <c r="CJ204" s="416">
        <f t="shared" si="208"/>
        <v>0</v>
      </c>
      <c r="CK204" s="416">
        <f t="shared" si="208"/>
        <v>0</v>
      </c>
      <c r="CL204" s="416">
        <f t="shared" si="208"/>
        <v>0</v>
      </c>
      <c r="CM204" s="416">
        <f t="shared" si="208"/>
        <v>0</v>
      </c>
      <c r="CN204" s="416">
        <f t="shared" si="208"/>
        <v>0</v>
      </c>
      <c r="CO204" s="105"/>
      <c r="CP204" s="419">
        <f>SUM(CP200:CP203)</f>
        <v>0</v>
      </c>
      <c r="CQ204" s="416">
        <f>SUM(CQ200:CQ203)</f>
        <v>0</v>
      </c>
      <c r="CR204" s="418">
        <f>SUM(CR200:CR203)</f>
        <v>0</v>
      </c>
      <c r="CS204" s="396"/>
      <c r="CT204" s="397"/>
      <c r="CU204" s="282"/>
      <c r="CV204" s="282"/>
      <c r="CW204" s="282"/>
      <c r="CX204" s="282"/>
      <c r="CY204" s="282"/>
      <c r="CZ204" s="282"/>
      <c r="DA204" s="282"/>
      <c r="DB204" s="282"/>
      <c r="DC204" s="282"/>
      <c r="DD204" s="282"/>
      <c r="DE204" s="282"/>
      <c r="DF204" s="282"/>
      <c r="DG204" s="282"/>
      <c r="DH204" s="282"/>
      <c r="DI204" s="282"/>
      <c r="DJ204" s="282"/>
      <c r="DK204" s="282"/>
      <c r="DL204" s="282"/>
      <c r="DM204" s="282"/>
      <c r="DN204" s="282"/>
      <c r="DO204" s="282"/>
      <c r="DP204" s="282"/>
      <c r="DQ204" s="282"/>
      <c r="DR204" s="282"/>
      <c r="DS204" s="282"/>
      <c r="DT204" s="282"/>
      <c r="DU204" s="282"/>
      <c r="DV204" s="282"/>
      <c r="DW204" s="282"/>
      <c r="DX204" s="282"/>
      <c r="DY204" s="282"/>
      <c r="DZ204" s="282"/>
      <c r="EA204" s="282"/>
      <c r="EB204" s="282"/>
      <c r="EC204" s="282"/>
      <c r="ED204" s="282"/>
      <c r="EE204" s="282"/>
      <c r="EF204" s="379"/>
      <c r="EG204" s="282"/>
      <c r="EH204" s="379"/>
      <c r="EI204" s="379"/>
      <c r="EJ204" s="379"/>
      <c r="EK204" s="379"/>
      <c r="EL204" s="379"/>
      <c r="EM204" s="379"/>
      <c r="EN204" s="282"/>
      <c r="EO204" s="380"/>
    </row>
    <row r="205" spans="1:256" s="425" customFormat="1" ht="15.75" customHeight="1">
      <c r="A205" s="420" t="s">
        <v>138</v>
      </c>
      <c r="B205" s="421"/>
      <c r="C205" s="422"/>
      <c r="D205" s="423"/>
      <c r="E205" s="424"/>
      <c r="G205" s="422"/>
      <c r="H205" s="422"/>
      <c r="I205" s="422"/>
      <c r="J205" s="422"/>
      <c r="P205" s="422"/>
      <c r="Q205" s="422"/>
      <c r="R205" s="422"/>
      <c r="S205" s="422"/>
      <c r="T205" s="426"/>
      <c r="W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2"/>
      <c r="AK205" s="422"/>
      <c r="AL205" s="427"/>
      <c r="AM205" s="422"/>
      <c r="AN205" s="422"/>
      <c r="AO205" s="422"/>
      <c r="AP205" s="422"/>
      <c r="AQ205" s="422"/>
      <c r="AR205" s="422"/>
      <c r="AS205" s="422"/>
      <c r="AT205" s="422"/>
      <c r="AU205" s="422"/>
      <c r="AV205" s="422"/>
      <c r="AW205" s="422"/>
      <c r="AX205" s="422"/>
      <c r="AY205" s="422"/>
      <c r="AZ205" s="422"/>
      <c r="BA205" s="422"/>
      <c r="BB205" s="422"/>
      <c r="BC205" s="422"/>
      <c r="BD205" s="427"/>
      <c r="BE205" s="422"/>
      <c r="BF205" s="422"/>
      <c r="BG205" s="422"/>
      <c r="BH205" s="422"/>
      <c r="BI205" s="422"/>
      <c r="BJ205" s="422"/>
      <c r="BK205" s="422"/>
      <c r="BL205" s="422"/>
      <c r="BM205" s="422"/>
      <c r="BN205" s="422"/>
      <c r="BO205" s="422"/>
      <c r="BP205" s="422"/>
      <c r="BQ205" s="422"/>
      <c r="BR205" s="422"/>
      <c r="BS205" s="422"/>
      <c r="BT205" s="422"/>
      <c r="BU205" s="422"/>
      <c r="BV205" s="427"/>
      <c r="BW205" s="422"/>
      <c r="BX205" s="422"/>
      <c r="BY205" s="422"/>
      <c r="BZ205" s="422"/>
      <c r="CA205" s="422"/>
      <c r="CB205" s="422"/>
      <c r="CC205" s="422"/>
      <c r="CD205" s="422"/>
      <c r="CE205" s="422"/>
      <c r="CF205" s="422"/>
      <c r="CG205" s="422"/>
      <c r="CH205" s="422"/>
      <c r="CI205" s="422"/>
      <c r="CJ205" s="422"/>
      <c r="CK205" s="422"/>
      <c r="CL205" s="422"/>
      <c r="CM205" s="422"/>
      <c r="CO205" s="105"/>
      <c r="CP205" s="428"/>
      <c r="CQ205" s="406"/>
      <c r="CR205" s="402"/>
      <c r="CS205" s="396"/>
      <c r="CT205" s="397"/>
      <c r="CU205" s="282"/>
      <c r="CV205" s="282"/>
      <c r="CW205" s="282"/>
      <c r="CX205" s="282"/>
      <c r="CY205" s="282"/>
      <c r="CZ205" s="282"/>
      <c r="DA205" s="282"/>
      <c r="DB205" s="282"/>
      <c r="DC205" s="282"/>
      <c r="DD205" s="282"/>
      <c r="DE205" s="282"/>
      <c r="DF205" s="282"/>
      <c r="DG205" s="282"/>
      <c r="DH205" s="282"/>
      <c r="DI205" s="282"/>
      <c r="DJ205" s="282"/>
      <c r="DK205" s="282"/>
      <c r="DL205" s="282"/>
      <c r="DM205" s="282"/>
      <c r="DN205" s="282"/>
      <c r="DO205" s="282"/>
      <c r="DP205" s="282"/>
      <c r="DQ205" s="282"/>
      <c r="DR205" s="282"/>
      <c r="DS205" s="282"/>
      <c r="DT205" s="282"/>
      <c r="DU205" s="282"/>
      <c r="DV205" s="282"/>
      <c r="DW205" s="282"/>
      <c r="DX205" s="282"/>
      <c r="DY205" s="282"/>
      <c r="DZ205" s="282"/>
      <c r="EA205" s="282"/>
      <c r="EB205" s="282"/>
      <c r="EC205" s="282"/>
      <c r="ED205" s="282"/>
      <c r="EE205" s="282"/>
      <c r="EF205" s="406"/>
      <c r="EG205" s="282"/>
      <c r="EH205" s="406"/>
      <c r="EI205" s="406"/>
      <c r="EJ205" s="406"/>
      <c r="EK205" s="406"/>
      <c r="EL205" s="406"/>
      <c r="EM205" s="406"/>
      <c r="EN205" s="282"/>
      <c r="EO205" s="380"/>
    </row>
    <row r="206" spans="1:256" s="440" customFormat="1" ht="15.75" customHeight="1">
      <c r="A206" s="429" t="s">
        <v>139</v>
      </c>
      <c r="B206" s="430"/>
      <c r="C206" s="429" t="str">
        <f t="shared" ref="C206:AD206" si="209">IF(OR(C205="",C$228=0),"",C205/C$228)</f>
        <v/>
      </c>
      <c r="D206" s="429" t="str">
        <f t="shared" si="209"/>
        <v/>
      </c>
      <c r="E206" s="429" t="str">
        <f t="shared" si="209"/>
        <v/>
      </c>
      <c r="F206" s="429" t="str">
        <f t="shared" si="209"/>
        <v/>
      </c>
      <c r="G206" s="429" t="str">
        <f t="shared" si="209"/>
        <v/>
      </c>
      <c r="H206" s="429" t="str">
        <f t="shared" si="209"/>
        <v/>
      </c>
      <c r="I206" s="429" t="str">
        <f t="shared" si="209"/>
        <v/>
      </c>
      <c r="J206" s="429" t="str">
        <f t="shared" si="209"/>
        <v/>
      </c>
      <c r="K206" s="429" t="str">
        <f t="shared" si="209"/>
        <v/>
      </c>
      <c r="L206" s="429" t="str">
        <f t="shared" si="209"/>
        <v/>
      </c>
      <c r="M206" s="429" t="str">
        <f t="shared" si="209"/>
        <v/>
      </c>
      <c r="N206" s="429" t="str">
        <f t="shared" si="209"/>
        <v/>
      </c>
      <c r="O206" s="429" t="str">
        <f t="shared" si="209"/>
        <v/>
      </c>
      <c r="P206" s="429" t="str">
        <f t="shared" si="209"/>
        <v/>
      </c>
      <c r="Q206" s="429" t="str">
        <f t="shared" si="209"/>
        <v/>
      </c>
      <c r="R206" s="429" t="str">
        <f t="shared" si="209"/>
        <v/>
      </c>
      <c r="S206" s="429" t="str">
        <f t="shared" si="209"/>
        <v/>
      </c>
      <c r="T206" s="431" t="str">
        <f t="shared" si="209"/>
        <v/>
      </c>
      <c r="U206" s="429" t="str">
        <f t="shared" si="209"/>
        <v/>
      </c>
      <c r="V206" s="429" t="str">
        <f t="shared" si="209"/>
        <v/>
      </c>
      <c r="W206" s="429" t="str">
        <f t="shared" si="209"/>
        <v/>
      </c>
      <c r="X206" s="429" t="str">
        <f t="shared" si="209"/>
        <v/>
      </c>
      <c r="Y206" s="429" t="str">
        <f t="shared" si="209"/>
        <v/>
      </c>
      <c r="Z206" s="429" t="str">
        <f t="shared" si="209"/>
        <v/>
      </c>
      <c r="AA206" s="429" t="str">
        <f t="shared" si="209"/>
        <v/>
      </c>
      <c r="AB206" s="429" t="str">
        <f t="shared" si="209"/>
        <v/>
      </c>
      <c r="AC206" s="429" t="str">
        <f t="shared" si="209"/>
        <v/>
      </c>
      <c r="AD206" s="429" t="str">
        <f t="shared" si="209"/>
        <v/>
      </c>
      <c r="AE206" s="429"/>
      <c r="AF206" s="429"/>
      <c r="AG206" s="429"/>
      <c r="AH206" s="429" t="str">
        <f t="shared" ref="AH206:BM206" si="210">IF(OR(AH205="",AH$228=0),"",AH205/AH$228)</f>
        <v/>
      </c>
      <c r="AI206" s="429" t="str">
        <f t="shared" si="210"/>
        <v/>
      </c>
      <c r="AJ206" s="429" t="str">
        <f t="shared" si="210"/>
        <v/>
      </c>
      <c r="AK206" s="429" t="str">
        <f t="shared" si="210"/>
        <v/>
      </c>
      <c r="AL206" s="431" t="str">
        <f t="shared" si="210"/>
        <v/>
      </c>
      <c r="AM206" s="429" t="str">
        <f t="shared" si="210"/>
        <v/>
      </c>
      <c r="AN206" s="429" t="str">
        <f t="shared" si="210"/>
        <v/>
      </c>
      <c r="AO206" s="429" t="str">
        <f t="shared" si="210"/>
        <v/>
      </c>
      <c r="AP206" s="429" t="str">
        <f t="shared" si="210"/>
        <v/>
      </c>
      <c r="AQ206" s="429" t="str">
        <f t="shared" si="210"/>
        <v/>
      </c>
      <c r="AR206" s="429" t="str">
        <f t="shared" si="210"/>
        <v/>
      </c>
      <c r="AS206" s="429" t="str">
        <f t="shared" si="210"/>
        <v/>
      </c>
      <c r="AT206" s="429" t="str">
        <f t="shared" si="210"/>
        <v/>
      </c>
      <c r="AU206" s="429" t="str">
        <f t="shared" si="210"/>
        <v/>
      </c>
      <c r="AV206" s="429" t="str">
        <f t="shared" si="210"/>
        <v/>
      </c>
      <c r="AW206" s="429" t="str">
        <f t="shared" si="210"/>
        <v/>
      </c>
      <c r="AX206" s="429" t="str">
        <f t="shared" si="210"/>
        <v/>
      </c>
      <c r="AY206" s="429" t="str">
        <f t="shared" si="210"/>
        <v/>
      </c>
      <c r="AZ206" s="429" t="str">
        <f t="shared" si="210"/>
        <v/>
      </c>
      <c r="BA206" s="429" t="str">
        <f t="shared" si="210"/>
        <v/>
      </c>
      <c r="BB206" s="429" t="str">
        <f t="shared" si="210"/>
        <v/>
      </c>
      <c r="BC206" s="429" t="str">
        <f t="shared" si="210"/>
        <v/>
      </c>
      <c r="BD206" s="431" t="str">
        <f t="shared" si="210"/>
        <v/>
      </c>
      <c r="BE206" s="429" t="str">
        <f t="shared" si="210"/>
        <v/>
      </c>
      <c r="BF206" s="429" t="str">
        <f t="shared" si="210"/>
        <v/>
      </c>
      <c r="BG206" s="429" t="str">
        <f t="shared" si="210"/>
        <v/>
      </c>
      <c r="BH206" s="429" t="str">
        <f t="shared" si="210"/>
        <v/>
      </c>
      <c r="BI206" s="429" t="str">
        <f t="shared" si="210"/>
        <v/>
      </c>
      <c r="BJ206" s="429" t="str">
        <f t="shared" si="210"/>
        <v/>
      </c>
      <c r="BK206" s="429" t="str">
        <f t="shared" si="210"/>
        <v/>
      </c>
      <c r="BL206" s="429" t="str">
        <f t="shared" si="210"/>
        <v/>
      </c>
      <c r="BM206" s="429" t="str">
        <f t="shared" si="210"/>
        <v/>
      </c>
      <c r="BN206" s="429"/>
      <c r="BO206" s="429"/>
      <c r="BP206" s="429" t="str">
        <f t="shared" ref="BP206:BZ206" si="211">IF(OR(BP205="",BP$228=0),"",BP205/BP$228)</f>
        <v/>
      </c>
      <c r="BQ206" s="429" t="str">
        <f t="shared" si="211"/>
        <v/>
      </c>
      <c r="BR206" s="429" t="str">
        <f t="shared" si="211"/>
        <v/>
      </c>
      <c r="BS206" s="429" t="str">
        <f t="shared" si="211"/>
        <v/>
      </c>
      <c r="BT206" s="429" t="str">
        <f t="shared" si="211"/>
        <v/>
      </c>
      <c r="BU206" s="429" t="str">
        <f t="shared" si="211"/>
        <v/>
      </c>
      <c r="BV206" s="431" t="str">
        <f t="shared" si="211"/>
        <v/>
      </c>
      <c r="BW206" s="429" t="str">
        <f t="shared" si="211"/>
        <v/>
      </c>
      <c r="BX206" s="429" t="str">
        <f t="shared" si="211"/>
        <v/>
      </c>
      <c r="BY206" s="429" t="str">
        <f t="shared" si="211"/>
        <v/>
      </c>
      <c r="BZ206" s="429" t="str">
        <f t="shared" si="211"/>
        <v/>
      </c>
      <c r="CA206" s="429"/>
      <c r="CB206" s="429"/>
      <c r="CC206" s="429" t="str">
        <f t="shared" ref="CC206:CN206" si="212">IF(OR(CC205="",CC$228=0),"",CC205/CC$228)</f>
        <v/>
      </c>
      <c r="CD206" s="429" t="str">
        <f t="shared" si="212"/>
        <v/>
      </c>
      <c r="CE206" s="429" t="str">
        <f t="shared" si="212"/>
        <v/>
      </c>
      <c r="CF206" s="429" t="str">
        <f t="shared" si="212"/>
        <v/>
      </c>
      <c r="CG206" s="429" t="str">
        <f t="shared" si="212"/>
        <v/>
      </c>
      <c r="CH206" s="429" t="str">
        <f t="shared" si="212"/>
        <v/>
      </c>
      <c r="CI206" s="429" t="str">
        <f t="shared" si="212"/>
        <v/>
      </c>
      <c r="CJ206" s="429" t="str">
        <f t="shared" si="212"/>
        <v/>
      </c>
      <c r="CK206" s="429" t="str">
        <f t="shared" si="212"/>
        <v/>
      </c>
      <c r="CL206" s="429" t="str">
        <f t="shared" si="212"/>
        <v/>
      </c>
      <c r="CM206" s="429" t="str">
        <f t="shared" si="212"/>
        <v/>
      </c>
      <c r="CN206" s="429" t="str">
        <f t="shared" si="212"/>
        <v/>
      </c>
      <c r="CO206" s="105"/>
      <c r="CP206" s="432"/>
      <c r="CQ206" s="433"/>
      <c r="CR206" s="434"/>
      <c r="CS206" s="435"/>
      <c r="CT206" s="436"/>
      <c r="CU206" s="437"/>
      <c r="CV206" s="437"/>
      <c r="CW206" s="437"/>
      <c r="CX206" s="437"/>
      <c r="CY206" s="437"/>
      <c r="CZ206" s="437"/>
      <c r="DA206" s="437"/>
      <c r="DB206" s="437"/>
      <c r="DC206" s="437"/>
      <c r="DD206" s="437"/>
      <c r="DE206" s="437"/>
      <c r="DF206" s="437"/>
      <c r="DG206" s="437"/>
      <c r="DH206" s="437"/>
      <c r="DI206" s="437"/>
      <c r="DJ206" s="437"/>
      <c r="DK206" s="437"/>
      <c r="DL206" s="437"/>
      <c r="DM206" s="437"/>
      <c r="DN206" s="437"/>
      <c r="DO206" s="437"/>
      <c r="DP206" s="437"/>
      <c r="DQ206" s="437"/>
      <c r="DR206" s="437"/>
      <c r="DS206" s="437"/>
      <c r="DT206" s="437"/>
      <c r="DU206" s="437"/>
      <c r="DV206" s="437"/>
      <c r="DW206" s="437"/>
      <c r="DX206" s="437"/>
      <c r="DY206" s="437"/>
      <c r="DZ206" s="437"/>
      <c r="EA206" s="437"/>
      <c r="EB206" s="437"/>
      <c r="EC206" s="437"/>
      <c r="ED206" s="437"/>
      <c r="EE206" s="437"/>
      <c r="EF206" s="438"/>
      <c r="EG206" s="437"/>
      <c r="EH206" s="438"/>
      <c r="EI206" s="438"/>
      <c r="EJ206" s="438"/>
      <c r="EK206" s="438"/>
      <c r="EL206" s="438"/>
      <c r="EM206" s="438"/>
      <c r="EN206" s="437"/>
      <c r="EO206" s="439"/>
    </row>
    <row r="207" spans="1:256" s="381" customFormat="1" ht="15.75" customHeight="1">
      <c r="A207" s="388" t="s">
        <v>140</v>
      </c>
      <c r="B207" s="389" t="str">
        <f>$B$9</f>
        <v>VP</v>
      </c>
      <c r="C207" s="390"/>
      <c r="D207" s="391"/>
      <c r="E207" s="391"/>
      <c r="F207" s="391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1"/>
      <c r="R207" s="391"/>
      <c r="S207" s="391"/>
      <c r="T207" s="392"/>
      <c r="U207" s="393"/>
      <c r="V207" s="391"/>
      <c r="W207" s="391"/>
      <c r="X207" s="391"/>
      <c r="Y207" s="391"/>
      <c r="Z207" s="391"/>
      <c r="AA207" s="391"/>
      <c r="AB207" s="391"/>
      <c r="AC207" s="391"/>
      <c r="AD207" s="391"/>
      <c r="AE207" s="391"/>
      <c r="AF207" s="391"/>
      <c r="AG207" s="391"/>
      <c r="AH207" s="391"/>
      <c r="AI207" s="391"/>
      <c r="AJ207" s="391"/>
      <c r="AK207" s="391"/>
      <c r="AL207" s="392"/>
      <c r="AM207" s="393"/>
      <c r="AN207" s="391"/>
      <c r="AO207" s="391"/>
      <c r="AP207" s="394"/>
      <c r="AQ207" s="391"/>
      <c r="AR207" s="391"/>
      <c r="AS207" s="391"/>
      <c r="AT207" s="391"/>
      <c r="AU207" s="391"/>
      <c r="AV207" s="391"/>
      <c r="AW207" s="391"/>
      <c r="AX207" s="391"/>
      <c r="AY207" s="391"/>
      <c r="AZ207" s="391"/>
      <c r="BA207" s="391"/>
      <c r="BB207" s="394"/>
      <c r="BC207" s="394"/>
      <c r="BD207" s="392"/>
      <c r="BE207" s="393"/>
      <c r="BF207" s="391"/>
      <c r="BG207" s="391"/>
      <c r="BH207" s="391"/>
      <c r="BI207" s="391"/>
      <c r="BJ207" s="391"/>
      <c r="BK207" s="391"/>
      <c r="BL207" s="391"/>
      <c r="BM207" s="391"/>
      <c r="BN207" s="391"/>
      <c r="BO207" s="391"/>
      <c r="BP207" s="391"/>
      <c r="BQ207" s="391"/>
      <c r="BR207" s="391"/>
      <c r="BS207" s="391"/>
      <c r="BT207" s="391"/>
      <c r="BU207" s="391"/>
      <c r="BV207" s="392"/>
      <c r="BW207" s="393"/>
      <c r="BX207" s="391"/>
      <c r="BY207" s="391"/>
      <c r="BZ207" s="391"/>
      <c r="CA207" s="391"/>
      <c r="CB207" s="391"/>
      <c r="CC207" s="391"/>
      <c r="CD207" s="391"/>
      <c r="CE207" s="391"/>
      <c r="CF207" s="391"/>
      <c r="CG207" s="391"/>
      <c r="CH207" s="391"/>
      <c r="CI207" s="391"/>
      <c r="CJ207" s="391"/>
      <c r="CK207" s="391"/>
      <c r="CL207" s="395"/>
      <c r="CM207" s="395"/>
      <c r="CN207" s="392"/>
      <c r="CO207" s="105"/>
      <c r="CP207" s="425"/>
      <c r="CQ207" s="425"/>
      <c r="CR207" s="425"/>
      <c r="CS207" s="396">
        <f>$CP$213*CP207/100</f>
        <v>0</v>
      </c>
      <c r="CT207" s="397">
        <f>IF(WB_summary=0,"",CS207/WB_summary)</f>
        <v>0</v>
      </c>
      <c r="CU207" s="282"/>
      <c r="CV207" s="282"/>
      <c r="CW207" s="282"/>
      <c r="CX207" s="282"/>
      <c r="CY207" s="282"/>
      <c r="CZ207" s="282"/>
      <c r="DA207" s="282"/>
      <c r="DB207" s="282"/>
      <c r="DC207" s="282"/>
      <c r="DD207" s="282"/>
      <c r="DE207" s="282"/>
      <c r="DF207" s="282"/>
      <c r="DG207" s="282"/>
      <c r="DH207" s="282"/>
      <c r="DI207" s="282"/>
      <c r="DJ207" s="282"/>
      <c r="DK207" s="282"/>
      <c r="DL207" s="282"/>
      <c r="DM207" s="282"/>
      <c r="DN207" s="282"/>
      <c r="DO207" s="282"/>
      <c r="DP207" s="282"/>
      <c r="DQ207" s="282"/>
      <c r="DR207" s="282"/>
      <c r="DS207" s="282"/>
      <c r="DT207" s="282"/>
      <c r="DU207" s="282"/>
      <c r="DV207" s="282"/>
      <c r="DW207" s="282"/>
      <c r="DX207" s="282"/>
      <c r="DY207" s="282"/>
      <c r="DZ207" s="282"/>
      <c r="EA207" s="282"/>
      <c r="EB207" s="282"/>
      <c r="EC207" s="282"/>
      <c r="ED207" s="282"/>
      <c r="EE207" s="282"/>
      <c r="EF207" s="379"/>
      <c r="EG207" s="282"/>
      <c r="EH207" s="379"/>
      <c r="EI207" s="379"/>
      <c r="EJ207" s="379"/>
      <c r="EK207" s="379"/>
      <c r="EL207" s="379"/>
      <c r="EM207" s="379"/>
      <c r="EN207" s="282"/>
      <c r="EO207" s="380"/>
    </row>
    <row r="208" spans="1:256" s="381" customFormat="1" ht="15.75" customHeight="1">
      <c r="A208" s="398"/>
      <c r="B208" s="399" t="str">
        <f>$B$10</f>
        <v>P</v>
      </c>
      <c r="C208" s="400"/>
      <c r="D208" s="401"/>
      <c r="E208" s="401"/>
      <c r="F208" s="401"/>
      <c r="G208" s="401"/>
      <c r="H208" s="401"/>
      <c r="I208" s="401"/>
      <c r="J208" s="401"/>
      <c r="K208" s="401"/>
      <c r="L208" s="401"/>
      <c r="M208" s="401"/>
      <c r="N208" s="401"/>
      <c r="O208" s="401"/>
      <c r="P208" s="401"/>
      <c r="Q208" s="401"/>
      <c r="R208" s="401"/>
      <c r="S208" s="401"/>
      <c r="T208" s="402"/>
      <c r="U208" s="403"/>
      <c r="V208" s="401"/>
      <c r="W208" s="401"/>
      <c r="X208" s="401"/>
      <c r="Y208" s="401"/>
      <c r="Z208" s="401"/>
      <c r="AA208" s="401"/>
      <c r="AB208" s="401"/>
      <c r="AC208" s="401"/>
      <c r="AD208" s="401"/>
      <c r="AE208" s="401"/>
      <c r="AF208" s="401"/>
      <c r="AG208" s="401"/>
      <c r="AH208" s="401"/>
      <c r="AI208" s="401"/>
      <c r="AJ208" s="401"/>
      <c r="AK208" s="401"/>
      <c r="AL208" s="402"/>
      <c r="AM208" s="403"/>
      <c r="AN208" s="401"/>
      <c r="AO208" s="401"/>
      <c r="AP208" s="404"/>
      <c r="AQ208" s="401"/>
      <c r="AR208" s="401"/>
      <c r="AS208" s="401"/>
      <c r="AT208" s="401"/>
      <c r="AU208" s="401"/>
      <c r="AV208" s="401"/>
      <c r="AW208" s="401"/>
      <c r="AX208" s="401"/>
      <c r="AY208" s="401"/>
      <c r="AZ208" s="401"/>
      <c r="BA208" s="401"/>
      <c r="BB208" s="404"/>
      <c r="BC208" s="404"/>
      <c r="BD208" s="402"/>
      <c r="BE208" s="403"/>
      <c r="BF208" s="401"/>
      <c r="BG208" s="401"/>
      <c r="BH208" s="401"/>
      <c r="BI208" s="401"/>
      <c r="BJ208" s="401"/>
      <c r="BK208" s="401"/>
      <c r="BL208" s="401"/>
      <c r="BM208" s="401"/>
      <c r="BN208" s="401"/>
      <c r="BO208" s="401"/>
      <c r="BP208" s="401"/>
      <c r="BQ208" s="401"/>
      <c r="BR208" s="401"/>
      <c r="BS208" s="401"/>
      <c r="BT208" s="401"/>
      <c r="BU208" s="401"/>
      <c r="BV208" s="402"/>
      <c r="BW208" s="403"/>
      <c r="BX208" s="401"/>
      <c r="BY208" s="401"/>
      <c r="BZ208" s="401"/>
      <c r="CA208" s="401"/>
      <c r="CB208" s="401"/>
      <c r="CC208" s="401"/>
      <c r="CD208" s="401"/>
      <c r="CE208" s="401"/>
      <c r="CF208" s="401"/>
      <c r="CG208" s="401"/>
      <c r="CH208" s="401"/>
      <c r="CI208" s="401"/>
      <c r="CJ208" s="401"/>
      <c r="CK208" s="401"/>
      <c r="CL208" s="405"/>
      <c r="CM208" s="405"/>
      <c r="CN208" s="402"/>
      <c r="CO208" s="105"/>
      <c r="CP208" s="425"/>
      <c r="CQ208" s="425"/>
      <c r="CR208" s="425"/>
      <c r="CS208" s="396">
        <f>$CP$213*CP208/100</f>
        <v>0</v>
      </c>
      <c r="CT208" s="397">
        <f>IF(WB_summary=0,"",CS208/WB_summary)</f>
        <v>0</v>
      </c>
      <c r="CU208" s="282"/>
      <c r="CV208" s="282"/>
      <c r="CW208" s="282"/>
      <c r="CX208" s="282"/>
      <c r="CY208" s="282"/>
      <c r="CZ208" s="282"/>
      <c r="DA208" s="282"/>
      <c r="DB208" s="282"/>
      <c r="DC208" s="282"/>
      <c r="DD208" s="282"/>
      <c r="DE208" s="282"/>
      <c r="DF208" s="282"/>
      <c r="DG208" s="282"/>
      <c r="DH208" s="282"/>
      <c r="DI208" s="282"/>
      <c r="DJ208" s="282"/>
      <c r="DK208" s="282"/>
      <c r="DL208" s="282"/>
      <c r="DM208" s="282"/>
      <c r="DN208" s="282"/>
      <c r="DO208" s="282"/>
      <c r="DP208" s="282"/>
      <c r="DQ208" s="282"/>
      <c r="DR208" s="282"/>
      <c r="DS208" s="282"/>
      <c r="DT208" s="282"/>
      <c r="DU208" s="282"/>
      <c r="DV208" s="282"/>
      <c r="DW208" s="282"/>
      <c r="DX208" s="282"/>
      <c r="DY208" s="282"/>
      <c r="DZ208" s="282"/>
      <c r="EA208" s="282"/>
      <c r="EB208" s="282"/>
      <c r="EC208" s="282"/>
      <c r="ED208" s="282"/>
      <c r="EE208" s="282"/>
      <c r="EF208" s="379"/>
      <c r="EG208" s="282"/>
      <c r="EH208" s="379"/>
      <c r="EI208" s="379"/>
      <c r="EJ208" s="379"/>
      <c r="EK208" s="379"/>
      <c r="EL208" s="379"/>
      <c r="EM208" s="379"/>
      <c r="EN208" s="282"/>
      <c r="EO208" s="380"/>
    </row>
    <row r="209" spans="1:145" s="381" customFormat="1" ht="15.75" customHeight="1">
      <c r="A209" s="398"/>
      <c r="B209" s="399" t="str">
        <f>$B$11</f>
        <v>M</v>
      </c>
      <c r="C209" s="400"/>
      <c r="D209" s="401"/>
      <c r="E209" s="401"/>
      <c r="F209" s="401"/>
      <c r="G209" s="401"/>
      <c r="H209" s="401"/>
      <c r="I209" s="401"/>
      <c r="J209" s="401"/>
      <c r="K209" s="401"/>
      <c r="L209" s="401"/>
      <c r="M209" s="401"/>
      <c r="N209" s="401"/>
      <c r="O209" s="401"/>
      <c r="P209" s="401"/>
      <c r="Q209" s="401"/>
      <c r="R209" s="401"/>
      <c r="S209" s="401"/>
      <c r="T209" s="402"/>
      <c r="U209" s="403"/>
      <c r="V209" s="401"/>
      <c r="W209" s="401"/>
      <c r="X209" s="401"/>
      <c r="Y209" s="401"/>
      <c r="Z209" s="401"/>
      <c r="AA209" s="401"/>
      <c r="AB209" s="401"/>
      <c r="AC209" s="401"/>
      <c r="AD209" s="401"/>
      <c r="AE209" s="401"/>
      <c r="AF209" s="401"/>
      <c r="AG209" s="401"/>
      <c r="AH209" s="401"/>
      <c r="AI209" s="401"/>
      <c r="AJ209" s="401"/>
      <c r="AK209" s="401"/>
      <c r="AL209" s="402"/>
      <c r="AM209" s="403"/>
      <c r="AN209" s="401"/>
      <c r="AO209" s="401"/>
      <c r="AP209" s="404"/>
      <c r="AQ209" s="401"/>
      <c r="AR209" s="401"/>
      <c r="AS209" s="401"/>
      <c r="AT209" s="401"/>
      <c r="AU209" s="401"/>
      <c r="AV209" s="401"/>
      <c r="AW209" s="401"/>
      <c r="AX209" s="401"/>
      <c r="AY209" s="401"/>
      <c r="AZ209" s="401"/>
      <c r="BA209" s="401"/>
      <c r="BB209" s="404"/>
      <c r="BC209" s="404"/>
      <c r="BD209" s="402"/>
      <c r="BE209" s="403"/>
      <c r="BF209" s="401"/>
      <c r="BG209" s="401"/>
      <c r="BH209" s="401"/>
      <c r="BI209" s="401"/>
      <c r="BJ209" s="401"/>
      <c r="BK209" s="401"/>
      <c r="BL209" s="401"/>
      <c r="BM209" s="401"/>
      <c r="BN209" s="401"/>
      <c r="BO209" s="401"/>
      <c r="BP209" s="401"/>
      <c r="BQ209" s="401"/>
      <c r="BR209" s="401"/>
      <c r="BS209" s="401"/>
      <c r="BT209" s="401"/>
      <c r="BU209" s="401"/>
      <c r="BV209" s="402"/>
      <c r="BW209" s="403"/>
      <c r="BX209" s="401"/>
      <c r="BY209" s="401"/>
      <c r="BZ209" s="401"/>
      <c r="CA209" s="401"/>
      <c r="CB209" s="401"/>
      <c r="CC209" s="401"/>
      <c r="CD209" s="401"/>
      <c r="CE209" s="401"/>
      <c r="CF209" s="401"/>
      <c r="CG209" s="401"/>
      <c r="CH209" s="401"/>
      <c r="CI209" s="401"/>
      <c r="CJ209" s="401"/>
      <c r="CK209" s="401"/>
      <c r="CL209" s="405"/>
      <c r="CM209" s="405"/>
      <c r="CN209" s="402"/>
      <c r="CO209" s="105"/>
      <c r="CP209" s="425"/>
      <c r="CQ209" s="425"/>
      <c r="CR209" s="425"/>
      <c r="CS209" s="396">
        <f>$CP$213*CP209/100</f>
        <v>0</v>
      </c>
      <c r="CT209" s="397">
        <f>IF(WB_summary=0,"",CS209/WB_summary)</f>
        <v>0</v>
      </c>
      <c r="CU209" s="282"/>
      <c r="CV209" s="282"/>
      <c r="CW209" s="282"/>
      <c r="CX209" s="282"/>
      <c r="CY209" s="282"/>
      <c r="CZ209" s="282"/>
      <c r="DA209" s="282"/>
      <c r="DB209" s="282"/>
      <c r="DC209" s="282"/>
      <c r="DD209" s="282"/>
      <c r="DE209" s="282"/>
      <c r="DF209" s="282"/>
      <c r="DG209" s="282"/>
      <c r="DH209" s="282"/>
      <c r="DI209" s="282"/>
      <c r="DJ209" s="282"/>
      <c r="DK209" s="282"/>
      <c r="DL209" s="282"/>
      <c r="DM209" s="282"/>
      <c r="DN209" s="282"/>
      <c r="DO209" s="282"/>
      <c r="DP209" s="282"/>
      <c r="DQ209" s="282"/>
      <c r="DR209" s="282"/>
      <c r="DS209" s="282"/>
      <c r="DT209" s="282"/>
      <c r="DU209" s="282"/>
      <c r="DV209" s="282"/>
      <c r="DW209" s="282"/>
      <c r="DX209" s="282"/>
      <c r="DY209" s="282"/>
      <c r="DZ209" s="282"/>
      <c r="EA209" s="282"/>
      <c r="EB209" s="282"/>
      <c r="EC209" s="282"/>
      <c r="ED209" s="282"/>
      <c r="EE209" s="282"/>
      <c r="EF209" s="379"/>
      <c r="EG209" s="282"/>
      <c r="EH209" s="379"/>
      <c r="EI209" s="379"/>
      <c r="EJ209" s="379"/>
      <c r="EK209" s="379"/>
      <c r="EL209" s="379"/>
      <c r="EM209" s="379"/>
      <c r="EN209" s="282"/>
      <c r="EO209" s="380"/>
    </row>
    <row r="210" spans="1:145" s="381" customFormat="1" ht="15.75" customHeight="1">
      <c r="A210" s="398"/>
      <c r="B210" s="407" t="str">
        <f>$B$12</f>
        <v>BO</v>
      </c>
      <c r="C210" s="408"/>
      <c r="D210" s="409"/>
      <c r="E210" s="409"/>
      <c r="F210" s="409"/>
      <c r="G210" s="409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09"/>
      <c r="T210" s="410"/>
      <c r="U210" s="411"/>
      <c r="V210" s="409"/>
      <c r="W210" s="409"/>
      <c r="X210" s="409"/>
      <c r="Y210" s="409"/>
      <c r="Z210" s="409"/>
      <c r="AA210" s="409"/>
      <c r="AB210" s="409"/>
      <c r="AC210" s="409"/>
      <c r="AD210" s="409"/>
      <c r="AE210" s="409"/>
      <c r="AF210" s="409"/>
      <c r="AG210" s="409"/>
      <c r="AH210" s="409"/>
      <c r="AI210" s="409"/>
      <c r="AJ210" s="409"/>
      <c r="AK210" s="409"/>
      <c r="AL210" s="410"/>
      <c r="AM210" s="411"/>
      <c r="AN210" s="409"/>
      <c r="AO210" s="409"/>
      <c r="AP210" s="412"/>
      <c r="AQ210" s="409"/>
      <c r="AR210" s="409"/>
      <c r="AS210" s="409"/>
      <c r="AT210" s="409"/>
      <c r="AU210" s="409"/>
      <c r="AV210" s="409"/>
      <c r="AW210" s="409"/>
      <c r="AX210" s="409"/>
      <c r="AY210" s="409"/>
      <c r="AZ210" s="409"/>
      <c r="BA210" s="409"/>
      <c r="BB210" s="412"/>
      <c r="BC210" s="412"/>
      <c r="BD210" s="410"/>
      <c r="BE210" s="411"/>
      <c r="BF210" s="409"/>
      <c r="BG210" s="409"/>
      <c r="BH210" s="409"/>
      <c r="BI210" s="409"/>
      <c r="BJ210" s="409"/>
      <c r="BK210" s="409"/>
      <c r="BL210" s="409"/>
      <c r="BM210" s="409"/>
      <c r="BN210" s="409"/>
      <c r="BO210" s="409"/>
      <c r="BP210" s="409"/>
      <c r="BQ210" s="409"/>
      <c r="BR210" s="409"/>
      <c r="BS210" s="409"/>
      <c r="BT210" s="409"/>
      <c r="BU210" s="409"/>
      <c r="BV210" s="410"/>
      <c r="BW210" s="411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09"/>
      <c r="CI210" s="409"/>
      <c r="CJ210" s="409"/>
      <c r="CK210" s="409"/>
      <c r="CL210" s="413"/>
      <c r="CM210" s="413"/>
      <c r="CN210" s="410"/>
      <c r="CO210" s="105"/>
      <c r="CP210" s="425"/>
      <c r="CQ210" s="425"/>
      <c r="CR210" s="425"/>
      <c r="CS210" s="396">
        <f>$CP$213*CP210/100</f>
        <v>0</v>
      </c>
      <c r="CT210" s="397">
        <f>IF(WB_summary=0,"",CS210/WB_summary)</f>
        <v>0</v>
      </c>
      <c r="CU210" s="282"/>
      <c r="CV210" s="282"/>
      <c r="CW210" s="282"/>
      <c r="CX210" s="282"/>
      <c r="CY210" s="282"/>
      <c r="CZ210" s="282"/>
      <c r="DA210" s="282"/>
      <c r="DB210" s="282"/>
      <c r="DC210" s="282"/>
      <c r="DD210" s="282"/>
      <c r="DE210" s="282"/>
      <c r="DF210" s="282"/>
      <c r="DG210" s="282"/>
      <c r="DH210" s="282"/>
      <c r="DI210" s="282"/>
      <c r="DJ210" s="282"/>
      <c r="DK210" s="282"/>
      <c r="DL210" s="282"/>
      <c r="DM210" s="282"/>
      <c r="DN210" s="282"/>
      <c r="DO210" s="282"/>
      <c r="DP210" s="282"/>
      <c r="DQ210" s="282"/>
      <c r="DR210" s="282"/>
      <c r="DS210" s="282"/>
      <c r="DT210" s="282"/>
      <c r="DU210" s="282"/>
      <c r="DV210" s="282"/>
      <c r="DW210" s="282"/>
      <c r="DX210" s="282"/>
      <c r="DY210" s="282"/>
      <c r="DZ210" s="282"/>
      <c r="EA210" s="282"/>
      <c r="EB210" s="282"/>
      <c r="EC210" s="282"/>
      <c r="ED210" s="282"/>
      <c r="EE210" s="282"/>
      <c r="EF210" s="379"/>
      <c r="EG210" s="282"/>
      <c r="EH210" s="379"/>
      <c r="EI210" s="379"/>
      <c r="EJ210" s="379"/>
      <c r="EK210" s="379"/>
      <c r="EL210" s="379"/>
      <c r="EM210" s="379"/>
      <c r="EN210" s="282"/>
      <c r="EO210" s="380"/>
    </row>
    <row r="211" spans="1:145" s="381" customFormat="1" ht="15.75" customHeight="1">
      <c r="A211" s="414"/>
      <c r="B211" s="415"/>
      <c r="C211" s="416">
        <f t="shared" ref="C211:AD211" si="213">SUM(C207:C210)</f>
        <v>0</v>
      </c>
      <c r="D211" s="417">
        <f t="shared" si="213"/>
        <v>0</v>
      </c>
      <c r="E211" s="417">
        <f t="shared" si="213"/>
        <v>0</v>
      </c>
      <c r="F211" s="417">
        <f t="shared" si="213"/>
        <v>0</v>
      </c>
      <c r="G211" s="417">
        <f t="shared" si="213"/>
        <v>0</v>
      </c>
      <c r="H211" s="417">
        <f t="shared" si="213"/>
        <v>0</v>
      </c>
      <c r="I211" s="417">
        <f t="shared" si="213"/>
        <v>0</v>
      </c>
      <c r="J211" s="417">
        <f t="shared" si="213"/>
        <v>0</v>
      </c>
      <c r="K211" s="417">
        <f t="shared" si="213"/>
        <v>0</v>
      </c>
      <c r="L211" s="417">
        <f t="shared" si="213"/>
        <v>0</v>
      </c>
      <c r="M211" s="417">
        <f t="shared" si="213"/>
        <v>0</v>
      </c>
      <c r="N211" s="417">
        <f t="shared" si="213"/>
        <v>0</v>
      </c>
      <c r="O211" s="417">
        <f t="shared" si="213"/>
        <v>0</v>
      </c>
      <c r="P211" s="417">
        <f t="shared" si="213"/>
        <v>0</v>
      </c>
      <c r="Q211" s="417">
        <f t="shared" si="213"/>
        <v>0</v>
      </c>
      <c r="R211" s="417">
        <f t="shared" si="213"/>
        <v>0</v>
      </c>
      <c r="S211" s="417">
        <f t="shared" si="213"/>
        <v>0</v>
      </c>
      <c r="T211" s="418">
        <f t="shared" si="213"/>
        <v>0</v>
      </c>
      <c r="U211" s="417">
        <f t="shared" si="213"/>
        <v>0</v>
      </c>
      <c r="V211" s="417">
        <f t="shared" si="213"/>
        <v>0</v>
      </c>
      <c r="W211" s="417">
        <f t="shared" si="213"/>
        <v>0</v>
      </c>
      <c r="X211" s="417">
        <f t="shared" si="213"/>
        <v>0</v>
      </c>
      <c r="Y211" s="417">
        <f t="shared" si="213"/>
        <v>0</v>
      </c>
      <c r="Z211" s="417">
        <f t="shared" si="213"/>
        <v>0</v>
      </c>
      <c r="AA211" s="417">
        <f t="shared" si="213"/>
        <v>0</v>
      </c>
      <c r="AB211" s="417">
        <f t="shared" si="213"/>
        <v>0</v>
      </c>
      <c r="AC211" s="417">
        <f t="shared" si="213"/>
        <v>0</v>
      </c>
      <c r="AD211" s="417">
        <f t="shared" si="213"/>
        <v>0</v>
      </c>
      <c r="AE211" s="417"/>
      <c r="AF211" s="417"/>
      <c r="AG211" s="417"/>
      <c r="AH211" s="417">
        <f t="shared" ref="AH211:BM211" si="214">SUM(AH207:AH210)</f>
        <v>0</v>
      </c>
      <c r="AI211" s="417">
        <f t="shared" si="214"/>
        <v>0</v>
      </c>
      <c r="AJ211" s="417">
        <f t="shared" si="214"/>
        <v>0</v>
      </c>
      <c r="AK211" s="417">
        <f t="shared" si="214"/>
        <v>0</v>
      </c>
      <c r="AL211" s="418">
        <f t="shared" si="214"/>
        <v>0</v>
      </c>
      <c r="AM211" s="417">
        <f t="shared" si="214"/>
        <v>0</v>
      </c>
      <c r="AN211" s="417">
        <f t="shared" si="214"/>
        <v>0</v>
      </c>
      <c r="AO211" s="417">
        <f t="shared" si="214"/>
        <v>0</v>
      </c>
      <c r="AP211" s="417">
        <f t="shared" si="214"/>
        <v>0</v>
      </c>
      <c r="AQ211" s="417">
        <f t="shared" si="214"/>
        <v>0</v>
      </c>
      <c r="AR211" s="417">
        <f t="shared" si="214"/>
        <v>0</v>
      </c>
      <c r="AS211" s="417">
        <f t="shared" si="214"/>
        <v>0</v>
      </c>
      <c r="AT211" s="417">
        <f t="shared" si="214"/>
        <v>0</v>
      </c>
      <c r="AU211" s="417">
        <f t="shared" si="214"/>
        <v>0</v>
      </c>
      <c r="AV211" s="417">
        <f t="shared" si="214"/>
        <v>0</v>
      </c>
      <c r="AW211" s="417">
        <f t="shared" si="214"/>
        <v>0</v>
      </c>
      <c r="AX211" s="417">
        <f t="shared" si="214"/>
        <v>0</v>
      </c>
      <c r="AY211" s="417">
        <f t="shared" si="214"/>
        <v>0</v>
      </c>
      <c r="AZ211" s="417">
        <f t="shared" si="214"/>
        <v>0</v>
      </c>
      <c r="BA211" s="417">
        <f t="shared" si="214"/>
        <v>0</v>
      </c>
      <c r="BB211" s="417">
        <f t="shared" si="214"/>
        <v>0</v>
      </c>
      <c r="BC211" s="417">
        <f t="shared" si="214"/>
        <v>0</v>
      </c>
      <c r="BD211" s="418">
        <f t="shared" si="214"/>
        <v>0</v>
      </c>
      <c r="BE211" s="417">
        <f t="shared" si="214"/>
        <v>0</v>
      </c>
      <c r="BF211" s="417">
        <f t="shared" si="214"/>
        <v>0</v>
      </c>
      <c r="BG211" s="417">
        <f t="shared" si="214"/>
        <v>0</v>
      </c>
      <c r="BH211" s="417">
        <f t="shared" si="214"/>
        <v>0</v>
      </c>
      <c r="BI211" s="417">
        <f t="shared" si="214"/>
        <v>0</v>
      </c>
      <c r="BJ211" s="417">
        <f t="shared" si="214"/>
        <v>0</v>
      </c>
      <c r="BK211" s="417">
        <f t="shared" si="214"/>
        <v>0</v>
      </c>
      <c r="BL211" s="417">
        <f t="shared" si="214"/>
        <v>0</v>
      </c>
      <c r="BM211" s="416">
        <f t="shared" si="214"/>
        <v>0</v>
      </c>
      <c r="BN211" s="416"/>
      <c r="BO211" s="416"/>
      <c r="BP211" s="416">
        <f t="shared" ref="BP211:BZ211" si="215">SUM(BP207:BP210)</f>
        <v>0</v>
      </c>
      <c r="BQ211" s="416">
        <f t="shared" si="215"/>
        <v>0</v>
      </c>
      <c r="BR211" s="416">
        <f t="shared" si="215"/>
        <v>0</v>
      </c>
      <c r="BS211" s="416">
        <f t="shared" si="215"/>
        <v>0</v>
      </c>
      <c r="BT211" s="416">
        <f t="shared" si="215"/>
        <v>0</v>
      </c>
      <c r="BU211" s="416">
        <f t="shared" si="215"/>
        <v>0</v>
      </c>
      <c r="BV211" s="418">
        <f t="shared" si="215"/>
        <v>0</v>
      </c>
      <c r="BW211" s="416">
        <f t="shared" si="215"/>
        <v>0</v>
      </c>
      <c r="BX211" s="416">
        <f t="shared" si="215"/>
        <v>0</v>
      </c>
      <c r="BY211" s="416">
        <f t="shared" si="215"/>
        <v>0</v>
      </c>
      <c r="BZ211" s="416">
        <f t="shared" si="215"/>
        <v>0</v>
      </c>
      <c r="CA211" s="416"/>
      <c r="CB211" s="416"/>
      <c r="CC211" s="416">
        <f t="shared" ref="CC211:CN211" si="216">SUM(CC207:CC210)</f>
        <v>0</v>
      </c>
      <c r="CD211" s="416">
        <f t="shared" si="216"/>
        <v>0</v>
      </c>
      <c r="CE211" s="416">
        <f t="shared" si="216"/>
        <v>0</v>
      </c>
      <c r="CF211" s="416">
        <f t="shared" si="216"/>
        <v>0</v>
      </c>
      <c r="CG211" s="416">
        <f t="shared" si="216"/>
        <v>0</v>
      </c>
      <c r="CH211" s="416">
        <f t="shared" si="216"/>
        <v>0</v>
      </c>
      <c r="CI211" s="416">
        <f t="shared" si="216"/>
        <v>0</v>
      </c>
      <c r="CJ211" s="416">
        <f t="shared" si="216"/>
        <v>0</v>
      </c>
      <c r="CK211" s="416">
        <f t="shared" si="216"/>
        <v>0</v>
      </c>
      <c r="CL211" s="416">
        <f t="shared" si="216"/>
        <v>0</v>
      </c>
      <c r="CM211" s="416">
        <f t="shared" si="216"/>
        <v>0</v>
      </c>
      <c r="CN211" s="416">
        <f t="shared" si="216"/>
        <v>0</v>
      </c>
      <c r="CO211" s="105"/>
      <c r="CP211" s="416">
        <f>SUM(CP207:CP210)</f>
        <v>0</v>
      </c>
      <c r="CQ211" s="416">
        <f>SUM(CQ207:CQ210)</f>
        <v>0</v>
      </c>
      <c r="CR211" s="416">
        <f>SUM(CR207:CR210)</f>
        <v>0</v>
      </c>
      <c r="CS211" s="396"/>
      <c r="CT211" s="397"/>
      <c r="CU211" s="282"/>
      <c r="CV211" s="282"/>
      <c r="CW211" s="282"/>
      <c r="CX211" s="282"/>
      <c r="CY211" s="282"/>
      <c r="CZ211" s="282"/>
      <c r="DA211" s="282"/>
      <c r="DB211" s="282"/>
      <c r="DC211" s="282"/>
      <c r="DD211" s="282"/>
      <c r="DE211" s="282"/>
      <c r="DF211" s="282"/>
      <c r="DG211" s="282"/>
      <c r="DH211" s="282"/>
      <c r="DI211" s="282"/>
      <c r="DJ211" s="282"/>
      <c r="DK211" s="282"/>
      <c r="DL211" s="282"/>
      <c r="DM211" s="282"/>
      <c r="DN211" s="282"/>
      <c r="DO211" s="282"/>
      <c r="DP211" s="282"/>
      <c r="DQ211" s="282"/>
      <c r="DR211" s="282"/>
      <c r="DS211" s="282"/>
      <c r="DT211" s="282"/>
      <c r="DU211" s="282"/>
      <c r="DV211" s="282"/>
      <c r="DW211" s="282"/>
      <c r="DX211" s="282"/>
      <c r="DY211" s="282"/>
      <c r="DZ211" s="282"/>
      <c r="EA211" s="282"/>
      <c r="EB211" s="282"/>
      <c r="EC211" s="282"/>
      <c r="ED211" s="282"/>
      <c r="EE211" s="282"/>
      <c r="EF211" s="379"/>
      <c r="EG211" s="282"/>
      <c r="EH211" s="379"/>
      <c r="EI211" s="379"/>
      <c r="EJ211" s="379"/>
      <c r="EK211" s="379"/>
      <c r="EL211" s="379"/>
      <c r="EM211" s="379"/>
      <c r="EN211" s="282"/>
      <c r="EO211" s="380"/>
    </row>
    <row r="212" spans="1:145" s="425" customFormat="1" ht="15.75" customHeight="1">
      <c r="A212" s="420" t="s">
        <v>138</v>
      </c>
      <c r="B212" s="421"/>
      <c r="C212" s="422"/>
      <c r="D212" s="423"/>
      <c r="E212" s="424"/>
      <c r="G212" s="422"/>
      <c r="H212" s="422"/>
      <c r="I212" s="422"/>
      <c r="J212" s="422"/>
      <c r="P212" s="422"/>
      <c r="Q212" s="422"/>
      <c r="R212" s="422"/>
      <c r="S212" s="422"/>
      <c r="T212" s="426"/>
      <c r="W212" s="422"/>
      <c r="AA212" s="422"/>
      <c r="AB212" s="422"/>
      <c r="AC212" s="422"/>
      <c r="AD212" s="422"/>
      <c r="AE212" s="422"/>
      <c r="AF212" s="422"/>
      <c r="AG212" s="422"/>
      <c r="AH212" s="422"/>
      <c r="AI212" s="422"/>
      <c r="AJ212" s="422"/>
      <c r="AK212" s="422"/>
      <c r="AL212" s="427"/>
      <c r="AM212" s="422"/>
      <c r="AN212" s="422"/>
      <c r="AO212" s="422"/>
      <c r="AP212" s="422"/>
      <c r="AQ212" s="422"/>
      <c r="AR212" s="422"/>
      <c r="AS212" s="422"/>
      <c r="AT212" s="422"/>
      <c r="AU212" s="422"/>
      <c r="AV212" s="422"/>
      <c r="AW212" s="422"/>
      <c r="AX212" s="422"/>
      <c r="AY212" s="422"/>
      <c r="AZ212" s="422"/>
      <c r="BA212" s="422"/>
      <c r="BB212" s="422"/>
      <c r="BC212" s="422"/>
      <c r="BD212" s="427"/>
      <c r="BE212" s="422"/>
      <c r="BF212" s="422"/>
      <c r="BG212" s="422"/>
      <c r="BH212" s="422"/>
      <c r="BI212" s="422"/>
      <c r="BJ212" s="422"/>
      <c r="BK212" s="422"/>
      <c r="BL212" s="422"/>
      <c r="BM212" s="422"/>
      <c r="BN212" s="422"/>
      <c r="BO212" s="422"/>
      <c r="BP212" s="422"/>
      <c r="BQ212" s="422"/>
      <c r="BR212" s="422"/>
      <c r="BS212" s="422"/>
      <c r="BT212" s="422"/>
      <c r="BU212" s="422"/>
      <c r="BV212" s="427"/>
      <c r="BW212" s="422"/>
      <c r="BX212" s="422"/>
      <c r="BY212" s="422"/>
      <c r="BZ212" s="422"/>
      <c r="CA212" s="422"/>
      <c r="CB212" s="422"/>
      <c r="CC212" s="422"/>
      <c r="CD212" s="422"/>
      <c r="CE212" s="422"/>
      <c r="CF212" s="422"/>
      <c r="CG212" s="422"/>
      <c r="CH212" s="422"/>
      <c r="CI212" s="422"/>
      <c r="CJ212" s="422"/>
      <c r="CK212" s="422"/>
      <c r="CL212" s="422"/>
      <c r="CM212" s="422"/>
      <c r="CO212" s="105"/>
      <c r="CP212" s="422"/>
      <c r="CS212" s="396"/>
      <c r="CT212" s="397"/>
      <c r="CU212" s="282"/>
      <c r="CV212" s="282"/>
      <c r="CW212" s="282"/>
      <c r="CX212" s="282"/>
      <c r="CY212" s="282"/>
      <c r="CZ212" s="282"/>
      <c r="DA212" s="282"/>
      <c r="DB212" s="282"/>
      <c r="DC212" s="282"/>
      <c r="DD212" s="282"/>
      <c r="DE212" s="282"/>
      <c r="DF212" s="282"/>
      <c r="DG212" s="282"/>
      <c r="DH212" s="282"/>
      <c r="DI212" s="282"/>
      <c r="DJ212" s="282"/>
      <c r="DK212" s="282"/>
      <c r="DL212" s="282"/>
      <c r="DM212" s="282"/>
      <c r="DN212" s="282"/>
      <c r="DO212" s="282"/>
      <c r="DP212" s="282"/>
      <c r="DQ212" s="282"/>
      <c r="DR212" s="282"/>
      <c r="DS212" s="282"/>
      <c r="DT212" s="282"/>
      <c r="DU212" s="282"/>
      <c r="DV212" s="282"/>
      <c r="DW212" s="282"/>
      <c r="DX212" s="282"/>
      <c r="DY212" s="282"/>
      <c r="DZ212" s="282"/>
      <c r="EA212" s="282"/>
      <c r="EB212" s="282"/>
      <c r="EC212" s="282"/>
      <c r="ED212" s="282"/>
      <c r="EE212" s="282"/>
      <c r="EF212" s="406"/>
      <c r="EG212" s="282"/>
      <c r="EH212" s="406"/>
      <c r="EI212" s="406"/>
      <c r="EJ212" s="406"/>
      <c r="EK212" s="406"/>
      <c r="EL212" s="406"/>
      <c r="EM212" s="406"/>
      <c r="EN212" s="282"/>
      <c r="EO212" s="380"/>
    </row>
    <row r="213" spans="1:145" s="444" customFormat="1" ht="15.75" customHeight="1">
      <c r="A213" s="429" t="s">
        <v>139</v>
      </c>
      <c r="B213" s="430"/>
      <c r="C213" s="429" t="str">
        <f t="shared" ref="C213:AD213" si="217">IF(OR(C212="",C$228=0),"",C212/C$228)</f>
        <v/>
      </c>
      <c r="D213" s="429" t="str">
        <f t="shared" si="217"/>
        <v/>
      </c>
      <c r="E213" s="429" t="str">
        <f t="shared" si="217"/>
        <v/>
      </c>
      <c r="F213" s="429" t="str">
        <f t="shared" si="217"/>
        <v/>
      </c>
      <c r="G213" s="429" t="str">
        <f t="shared" si="217"/>
        <v/>
      </c>
      <c r="H213" s="429" t="str">
        <f t="shared" si="217"/>
        <v/>
      </c>
      <c r="I213" s="429" t="str">
        <f t="shared" si="217"/>
        <v/>
      </c>
      <c r="J213" s="429" t="str">
        <f t="shared" si="217"/>
        <v/>
      </c>
      <c r="K213" s="429" t="str">
        <f t="shared" si="217"/>
        <v/>
      </c>
      <c r="L213" s="429" t="str">
        <f t="shared" si="217"/>
        <v/>
      </c>
      <c r="M213" s="429" t="str">
        <f t="shared" si="217"/>
        <v/>
      </c>
      <c r="N213" s="429" t="str">
        <f t="shared" si="217"/>
        <v/>
      </c>
      <c r="O213" s="429" t="str">
        <f t="shared" si="217"/>
        <v/>
      </c>
      <c r="P213" s="429" t="str">
        <f t="shared" si="217"/>
        <v/>
      </c>
      <c r="Q213" s="429" t="str">
        <f t="shared" si="217"/>
        <v/>
      </c>
      <c r="R213" s="429" t="str">
        <f t="shared" si="217"/>
        <v/>
      </c>
      <c r="S213" s="429" t="str">
        <f t="shared" si="217"/>
        <v/>
      </c>
      <c r="T213" s="431" t="str">
        <f t="shared" si="217"/>
        <v/>
      </c>
      <c r="U213" s="429" t="str">
        <f t="shared" si="217"/>
        <v/>
      </c>
      <c r="V213" s="429" t="str">
        <f t="shared" si="217"/>
        <v/>
      </c>
      <c r="W213" s="429" t="str">
        <f t="shared" si="217"/>
        <v/>
      </c>
      <c r="X213" s="429" t="str">
        <f t="shared" si="217"/>
        <v/>
      </c>
      <c r="Y213" s="429" t="str">
        <f t="shared" si="217"/>
        <v/>
      </c>
      <c r="Z213" s="429" t="str">
        <f t="shared" si="217"/>
        <v/>
      </c>
      <c r="AA213" s="429" t="str">
        <f t="shared" si="217"/>
        <v/>
      </c>
      <c r="AB213" s="429" t="str">
        <f t="shared" si="217"/>
        <v/>
      </c>
      <c r="AC213" s="429" t="str">
        <f t="shared" si="217"/>
        <v/>
      </c>
      <c r="AD213" s="429" t="str">
        <f t="shared" si="217"/>
        <v/>
      </c>
      <c r="AE213" s="429"/>
      <c r="AF213" s="429"/>
      <c r="AG213" s="429"/>
      <c r="AH213" s="429" t="str">
        <f t="shared" ref="AH213:BM213" si="218">IF(OR(AH212="",AH$228=0),"",AH212/AH$228)</f>
        <v/>
      </c>
      <c r="AI213" s="429" t="str">
        <f t="shared" si="218"/>
        <v/>
      </c>
      <c r="AJ213" s="429" t="str">
        <f t="shared" si="218"/>
        <v/>
      </c>
      <c r="AK213" s="429" t="str">
        <f t="shared" si="218"/>
        <v/>
      </c>
      <c r="AL213" s="431" t="str">
        <f t="shared" si="218"/>
        <v/>
      </c>
      <c r="AM213" s="429" t="str">
        <f t="shared" si="218"/>
        <v/>
      </c>
      <c r="AN213" s="429" t="str">
        <f t="shared" si="218"/>
        <v/>
      </c>
      <c r="AO213" s="429" t="str">
        <f t="shared" si="218"/>
        <v/>
      </c>
      <c r="AP213" s="429" t="str">
        <f t="shared" si="218"/>
        <v/>
      </c>
      <c r="AQ213" s="429" t="str">
        <f t="shared" si="218"/>
        <v/>
      </c>
      <c r="AR213" s="429" t="str">
        <f t="shared" si="218"/>
        <v/>
      </c>
      <c r="AS213" s="429" t="str">
        <f t="shared" si="218"/>
        <v/>
      </c>
      <c r="AT213" s="429" t="str">
        <f t="shared" si="218"/>
        <v/>
      </c>
      <c r="AU213" s="429" t="str">
        <f t="shared" si="218"/>
        <v/>
      </c>
      <c r="AV213" s="429" t="str">
        <f t="shared" si="218"/>
        <v/>
      </c>
      <c r="AW213" s="429" t="str">
        <f t="shared" si="218"/>
        <v/>
      </c>
      <c r="AX213" s="429" t="str">
        <f t="shared" si="218"/>
        <v/>
      </c>
      <c r="AY213" s="429" t="str">
        <f t="shared" si="218"/>
        <v/>
      </c>
      <c r="AZ213" s="429" t="str">
        <f t="shared" si="218"/>
        <v/>
      </c>
      <c r="BA213" s="429" t="str">
        <f t="shared" si="218"/>
        <v/>
      </c>
      <c r="BB213" s="429" t="str">
        <f t="shared" si="218"/>
        <v/>
      </c>
      <c r="BC213" s="429" t="str">
        <f t="shared" si="218"/>
        <v/>
      </c>
      <c r="BD213" s="431" t="str">
        <f t="shared" si="218"/>
        <v/>
      </c>
      <c r="BE213" s="429" t="str">
        <f t="shared" si="218"/>
        <v/>
      </c>
      <c r="BF213" s="429" t="str">
        <f t="shared" si="218"/>
        <v/>
      </c>
      <c r="BG213" s="429" t="str">
        <f t="shared" si="218"/>
        <v/>
      </c>
      <c r="BH213" s="429" t="str">
        <f t="shared" si="218"/>
        <v/>
      </c>
      <c r="BI213" s="429" t="str">
        <f t="shared" si="218"/>
        <v/>
      </c>
      <c r="BJ213" s="429" t="str">
        <f t="shared" si="218"/>
        <v/>
      </c>
      <c r="BK213" s="429" t="str">
        <f t="shared" si="218"/>
        <v/>
      </c>
      <c r="BL213" s="429" t="str">
        <f t="shared" si="218"/>
        <v/>
      </c>
      <c r="BM213" s="429" t="str">
        <f t="shared" si="218"/>
        <v/>
      </c>
      <c r="BN213" s="429"/>
      <c r="BO213" s="429"/>
      <c r="BP213" s="429" t="str">
        <f t="shared" ref="BP213:BZ213" si="219">IF(OR(BP212="",BP$228=0),"",BP212/BP$228)</f>
        <v/>
      </c>
      <c r="BQ213" s="429" t="str">
        <f t="shared" si="219"/>
        <v/>
      </c>
      <c r="BR213" s="429" t="str">
        <f t="shared" si="219"/>
        <v/>
      </c>
      <c r="BS213" s="429" t="str">
        <f t="shared" si="219"/>
        <v/>
      </c>
      <c r="BT213" s="429" t="str">
        <f t="shared" si="219"/>
        <v/>
      </c>
      <c r="BU213" s="429" t="str">
        <f t="shared" si="219"/>
        <v/>
      </c>
      <c r="BV213" s="431" t="str">
        <f t="shared" si="219"/>
        <v/>
      </c>
      <c r="BW213" s="429" t="str">
        <f t="shared" si="219"/>
        <v/>
      </c>
      <c r="BX213" s="429" t="str">
        <f t="shared" si="219"/>
        <v/>
      </c>
      <c r="BY213" s="429" t="str">
        <f t="shared" si="219"/>
        <v/>
      </c>
      <c r="BZ213" s="429" t="str">
        <f t="shared" si="219"/>
        <v/>
      </c>
      <c r="CA213" s="429"/>
      <c r="CB213" s="429"/>
      <c r="CC213" s="429" t="str">
        <f t="shared" ref="CC213:CN213" si="220">IF(OR(CC212="",CC$228=0),"",CC212/CC$228)</f>
        <v/>
      </c>
      <c r="CD213" s="429" t="str">
        <f t="shared" si="220"/>
        <v/>
      </c>
      <c r="CE213" s="429" t="str">
        <f t="shared" si="220"/>
        <v/>
      </c>
      <c r="CF213" s="429" t="str">
        <f t="shared" si="220"/>
        <v/>
      </c>
      <c r="CG213" s="429" t="str">
        <f t="shared" si="220"/>
        <v/>
      </c>
      <c r="CH213" s="429" t="str">
        <f t="shared" si="220"/>
        <v/>
      </c>
      <c r="CI213" s="429" t="str">
        <f t="shared" si="220"/>
        <v/>
      </c>
      <c r="CJ213" s="429" t="str">
        <f t="shared" si="220"/>
        <v/>
      </c>
      <c r="CK213" s="429" t="str">
        <f t="shared" si="220"/>
        <v/>
      </c>
      <c r="CL213" s="429" t="str">
        <f t="shared" si="220"/>
        <v/>
      </c>
      <c r="CM213" s="429" t="str">
        <f t="shared" si="220"/>
        <v/>
      </c>
      <c r="CN213" s="429" t="str">
        <f t="shared" si="220"/>
        <v/>
      </c>
      <c r="CO213" s="105"/>
      <c r="CP213" s="432"/>
      <c r="CQ213" s="433"/>
      <c r="CR213" s="434"/>
      <c r="CS213" s="435"/>
      <c r="CT213" s="436"/>
      <c r="CU213" s="441"/>
      <c r="CV213" s="441"/>
      <c r="CW213" s="441"/>
      <c r="CX213" s="441"/>
      <c r="CY213" s="441"/>
      <c r="CZ213" s="441"/>
      <c r="DA213" s="441"/>
      <c r="DB213" s="441"/>
      <c r="DC213" s="441"/>
      <c r="DD213" s="441"/>
      <c r="DE213" s="441"/>
      <c r="DF213" s="441"/>
      <c r="DG213" s="441"/>
      <c r="DH213" s="441"/>
      <c r="DI213" s="441"/>
      <c r="DJ213" s="441"/>
      <c r="DK213" s="441"/>
      <c r="DL213" s="441"/>
      <c r="DM213" s="441"/>
      <c r="DN213" s="441"/>
      <c r="DO213" s="441"/>
      <c r="DP213" s="441"/>
      <c r="DQ213" s="441"/>
      <c r="DR213" s="441"/>
      <c r="DS213" s="441"/>
      <c r="DT213" s="441"/>
      <c r="DU213" s="441"/>
      <c r="DV213" s="441"/>
      <c r="DW213" s="441"/>
      <c r="DX213" s="441"/>
      <c r="DY213" s="441"/>
      <c r="DZ213" s="441"/>
      <c r="EA213" s="441"/>
      <c r="EB213" s="441"/>
      <c r="EC213" s="441"/>
      <c r="ED213" s="441"/>
      <c r="EE213" s="441"/>
      <c r="EF213" s="442"/>
      <c r="EG213" s="441"/>
      <c r="EH213" s="442"/>
      <c r="EI213" s="442"/>
      <c r="EJ213" s="442"/>
      <c r="EK213" s="442"/>
      <c r="EL213" s="442"/>
      <c r="EM213" s="442"/>
      <c r="EN213" s="441"/>
      <c r="EO213" s="443"/>
    </row>
    <row r="214" spans="1:145" s="381" customFormat="1" ht="15.75" customHeight="1">
      <c r="A214" s="445" t="s">
        <v>141</v>
      </c>
      <c r="B214" s="389" t="str">
        <f>$B$9</f>
        <v>VP</v>
      </c>
      <c r="C214" s="390"/>
      <c r="D214" s="391"/>
      <c r="E214" s="391"/>
      <c r="F214" s="391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1"/>
      <c r="R214" s="391"/>
      <c r="S214" s="391"/>
      <c r="T214" s="392"/>
      <c r="U214" s="393"/>
      <c r="V214" s="391"/>
      <c r="W214" s="391"/>
      <c r="X214" s="391"/>
      <c r="Y214" s="391"/>
      <c r="Z214" s="391"/>
      <c r="AA214" s="391"/>
      <c r="AB214" s="391"/>
      <c r="AC214" s="391"/>
      <c r="AD214" s="391"/>
      <c r="AE214" s="391"/>
      <c r="AF214" s="391"/>
      <c r="AG214" s="391"/>
      <c r="AH214" s="391"/>
      <c r="AI214" s="391"/>
      <c r="AJ214" s="391"/>
      <c r="AK214" s="391"/>
      <c r="AL214" s="392"/>
      <c r="AM214" s="393"/>
      <c r="AN214" s="391"/>
      <c r="AO214" s="391"/>
      <c r="AP214" s="394"/>
      <c r="AQ214" s="391"/>
      <c r="AR214" s="391"/>
      <c r="AS214" s="391"/>
      <c r="AT214" s="391"/>
      <c r="AU214" s="391"/>
      <c r="AV214" s="391"/>
      <c r="AW214" s="391"/>
      <c r="AX214" s="391"/>
      <c r="AY214" s="391"/>
      <c r="AZ214" s="391"/>
      <c r="BA214" s="391"/>
      <c r="BB214" s="394"/>
      <c r="BC214" s="394"/>
      <c r="BD214" s="392"/>
      <c r="BE214" s="393"/>
      <c r="BF214" s="391"/>
      <c r="BG214" s="391"/>
      <c r="BH214" s="391"/>
      <c r="BI214" s="391"/>
      <c r="BJ214" s="391"/>
      <c r="BK214" s="391"/>
      <c r="BL214" s="391"/>
      <c r="BM214" s="391"/>
      <c r="BN214" s="391"/>
      <c r="BO214" s="391"/>
      <c r="BP214" s="391"/>
      <c r="BQ214" s="391"/>
      <c r="BR214" s="391"/>
      <c r="BS214" s="391"/>
      <c r="BT214" s="391"/>
      <c r="BU214" s="391"/>
      <c r="BV214" s="392"/>
      <c r="BW214" s="393"/>
      <c r="BX214" s="391"/>
      <c r="BY214" s="391"/>
      <c r="BZ214" s="391"/>
      <c r="CA214" s="391"/>
      <c r="CB214" s="391"/>
      <c r="CC214" s="391"/>
      <c r="CD214" s="391"/>
      <c r="CE214" s="391"/>
      <c r="CF214" s="391"/>
      <c r="CG214" s="391"/>
      <c r="CH214" s="391"/>
      <c r="CI214" s="391"/>
      <c r="CJ214" s="391"/>
      <c r="CK214" s="391"/>
      <c r="CL214" s="395"/>
      <c r="CM214" s="395"/>
      <c r="CN214" s="392"/>
      <c r="CO214" s="105"/>
      <c r="CP214" s="425"/>
      <c r="CQ214" s="425"/>
      <c r="CR214" s="425"/>
      <c r="CS214" s="396">
        <f>$CP$220*CP214/100</f>
        <v>0</v>
      </c>
      <c r="CT214" s="397">
        <f>IF(WB_summary=0,"",CS214/WB_summary)</f>
        <v>0</v>
      </c>
      <c r="CU214" s="282"/>
      <c r="CV214" s="282"/>
      <c r="CW214" s="282"/>
      <c r="CX214" s="282"/>
      <c r="CY214" s="282"/>
      <c r="CZ214" s="282"/>
      <c r="DA214" s="282"/>
      <c r="DB214" s="282"/>
      <c r="DC214" s="282"/>
      <c r="DD214" s="282"/>
      <c r="DE214" s="282"/>
      <c r="DF214" s="282"/>
      <c r="DG214" s="282"/>
      <c r="DH214" s="282"/>
      <c r="DI214" s="282"/>
      <c r="DJ214" s="282"/>
      <c r="DK214" s="282"/>
      <c r="DL214" s="282"/>
      <c r="DM214" s="282"/>
      <c r="DN214" s="282"/>
      <c r="DO214" s="282"/>
      <c r="DP214" s="282"/>
      <c r="DQ214" s="282"/>
      <c r="DR214" s="282"/>
      <c r="DS214" s="282"/>
      <c r="DT214" s="282"/>
      <c r="DU214" s="282"/>
      <c r="DV214" s="282"/>
      <c r="DW214" s="282"/>
      <c r="DX214" s="282"/>
      <c r="DY214" s="282"/>
      <c r="DZ214" s="282"/>
      <c r="EA214" s="282"/>
      <c r="EB214" s="282"/>
      <c r="EC214" s="282"/>
      <c r="ED214" s="282"/>
      <c r="EE214" s="282"/>
      <c r="EF214" s="379"/>
      <c r="EG214" s="282"/>
      <c r="EH214" s="379"/>
      <c r="EI214" s="379"/>
      <c r="EJ214" s="379"/>
      <c r="EK214" s="379"/>
      <c r="EL214" s="379"/>
      <c r="EM214" s="379"/>
      <c r="EN214" s="282"/>
      <c r="EO214" s="380"/>
    </row>
    <row r="215" spans="1:145" s="381" customFormat="1" ht="15.75" customHeight="1">
      <c r="A215" s="379"/>
      <c r="B215" s="399" t="str">
        <f>$B$10</f>
        <v>P</v>
      </c>
      <c r="C215" s="400"/>
      <c r="D215" s="401"/>
      <c r="E215" s="401"/>
      <c r="F215" s="401"/>
      <c r="G215" s="401"/>
      <c r="H215" s="401"/>
      <c r="I215" s="401"/>
      <c r="J215" s="401"/>
      <c r="K215" s="401"/>
      <c r="L215" s="401"/>
      <c r="M215" s="401"/>
      <c r="N215" s="401"/>
      <c r="O215" s="401"/>
      <c r="P215" s="401"/>
      <c r="Q215" s="401"/>
      <c r="R215" s="401"/>
      <c r="S215" s="401"/>
      <c r="T215" s="402"/>
      <c r="U215" s="403"/>
      <c r="V215" s="401"/>
      <c r="W215" s="401"/>
      <c r="X215" s="401"/>
      <c r="Y215" s="401"/>
      <c r="Z215" s="401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1"/>
      <c r="AK215" s="401"/>
      <c r="AL215" s="402"/>
      <c r="AM215" s="403"/>
      <c r="AN215" s="401"/>
      <c r="AO215" s="401"/>
      <c r="AP215" s="404"/>
      <c r="AQ215" s="401"/>
      <c r="AR215" s="401"/>
      <c r="AS215" s="401"/>
      <c r="AT215" s="401"/>
      <c r="AU215" s="401"/>
      <c r="AV215" s="401"/>
      <c r="AW215" s="401"/>
      <c r="AX215" s="401"/>
      <c r="AY215" s="401"/>
      <c r="AZ215" s="401"/>
      <c r="BA215" s="401"/>
      <c r="BB215" s="404"/>
      <c r="BC215" s="404"/>
      <c r="BD215" s="402"/>
      <c r="BE215" s="403"/>
      <c r="BF215" s="401"/>
      <c r="BG215" s="401"/>
      <c r="BH215" s="401"/>
      <c r="BI215" s="401"/>
      <c r="BJ215" s="401"/>
      <c r="BK215" s="401"/>
      <c r="BL215" s="401"/>
      <c r="BM215" s="401"/>
      <c r="BN215" s="401"/>
      <c r="BO215" s="401"/>
      <c r="BP215" s="401"/>
      <c r="BQ215" s="401"/>
      <c r="BR215" s="401"/>
      <c r="BS215" s="401"/>
      <c r="BT215" s="401"/>
      <c r="BU215" s="401"/>
      <c r="BV215" s="402"/>
      <c r="BW215" s="403"/>
      <c r="BX215" s="401"/>
      <c r="BY215" s="401"/>
      <c r="BZ215" s="401"/>
      <c r="CA215" s="401"/>
      <c r="CB215" s="401"/>
      <c r="CC215" s="401"/>
      <c r="CD215" s="401"/>
      <c r="CE215" s="401"/>
      <c r="CF215" s="401"/>
      <c r="CG215" s="401"/>
      <c r="CH215" s="401"/>
      <c r="CI215" s="401"/>
      <c r="CJ215" s="401"/>
      <c r="CK215" s="401"/>
      <c r="CL215" s="405"/>
      <c r="CM215" s="405"/>
      <c r="CN215" s="402"/>
      <c r="CO215" s="105"/>
      <c r="CP215" s="425"/>
      <c r="CQ215" s="425"/>
      <c r="CR215" s="425"/>
      <c r="CS215" s="396">
        <f>$CP$220*CP215/100</f>
        <v>0</v>
      </c>
      <c r="CT215" s="397">
        <f>IF(WB_summary=0,"",CS215/WB_summary)</f>
        <v>0</v>
      </c>
      <c r="CU215" s="282"/>
      <c r="CV215" s="282"/>
      <c r="CW215" s="282"/>
      <c r="CX215" s="282"/>
      <c r="CY215" s="282"/>
      <c r="CZ215" s="282"/>
      <c r="DA215" s="282"/>
      <c r="DB215" s="282"/>
      <c r="DC215" s="282"/>
      <c r="DD215" s="282"/>
      <c r="DE215" s="282"/>
      <c r="DF215" s="282"/>
      <c r="DG215" s="282"/>
      <c r="DH215" s="282"/>
      <c r="DI215" s="282"/>
      <c r="DJ215" s="282"/>
      <c r="DK215" s="282"/>
      <c r="DL215" s="282"/>
      <c r="DM215" s="282"/>
      <c r="DN215" s="282"/>
      <c r="DO215" s="282"/>
      <c r="DP215" s="282"/>
      <c r="DQ215" s="282"/>
      <c r="DR215" s="282"/>
      <c r="DS215" s="282"/>
      <c r="DT215" s="282"/>
      <c r="DU215" s="282"/>
      <c r="DV215" s="282"/>
      <c r="DW215" s="282"/>
      <c r="DX215" s="282"/>
      <c r="DY215" s="282"/>
      <c r="DZ215" s="282"/>
      <c r="EA215" s="282"/>
      <c r="EB215" s="282"/>
      <c r="EC215" s="282"/>
      <c r="ED215" s="282"/>
      <c r="EE215" s="282"/>
      <c r="EF215" s="379"/>
      <c r="EG215" s="282"/>
      <c r="EH215" s="379"/>
      <c r="EI215" s="379"/>
      <c r="EJ215" s="379"/>
      <c r="EK215" s="379"/>
      <c r="EL215" s="379"/>
      <c r="EM215" s="379"/>
      <c r="EN215" s="282"/>
      <c r="EO215" s="380"/>
    </row>
    <row r="216" spans="1:145" s="381" customFormat="1" ht="15.75" customHeight="1">
      <c r="A216" s="379"/>
      <c r="B216" s="399" t="str">
        <f>$B$11</f>
        <v>M</v>
      </c>
      <c r="C216" s="400"/>
      <c r="D216" s="401"/>
      <c r="E216" s="401"/>
      <c r="F216" s="401"/>
      <c r="G216" s="401"/>
      <c r="H216" s="401"/>
      <c r="I216" s="401"/>
      <c r="J216" s="401"/>
      <c r="K216" s="401"/>
      <c r="L216" s="401"/>
      <c r="M216" s="401"/>
      <c r="N216" s="401"/>
      <c r="O216" s="401"/>
      <c r="P216" s="401"/>
      <c r="Q216" s="401"/>
      <c r="R216" s="401"/>
      <c r="S216" s="401"/>
      <c r="T216" s="402"/>
      <c r="U216" s="403"/>
      <c r="V216" s="401"/>
      <c r="W216" s="401"/>
      <c r="X216" s="401"/>
      <c r="Y216" s="401"/>
      <c r="Z216" s="401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1"/>
      <c r="AK216" s="401"/>
      <c r="AL216" s="402"/>
      <c r="AM216" s="403"/>
      <c r="AN216" s="401"/>
      <c r="AO216" s="401"/>
      <c r="AP216" s="404"/>
      <c r="AQ216" s="401"/>
      <c r="AR216" s="401"/>
      <c r="AS216" s="401"/>
      <c r="AT216" s="401"/>
      <c r="AU216" s="401"/>
      <c r="AV216" s="401"/>
      <c r="AW216" s="401"/>
      <c r="AX216" s="401"/>
      <c r="AY216" s="401"/>
      <c r="AZ216" s="401"/>
      <c r="BA216" s="401"/>
      <c r="BB216" s="404"/>
      <c r="BC216" s="404"/>
      <c r="BD216" s="402"/>
      <c r="BE216" s="403"/>
      <c r="BF216" s="401"/>
      <c r="BG216" s="401"/>
      <c r="BH216" s="401"/>
      <c r="BI216" s="401"/>
      <c r="BJ216" s="401"/>
      <c r="BK216" s="401"/>
      <c r="BL216" s="401"/>
      <c r="BM216" s="401"/>
      <c r="BN216" s="401"/>
      <c r="BO216" s="401"/>
      <c r="BP216" s="401"/>
      <c r="BQ216" s="401"/>
      <c r="BR216" s="401"/>
      <c r="BS216" s="401"/>
      <c r="BT216" s="401"/>
      <c r="BU216" s="401"/>
      <c r="BV216" s="402"/>
      <c r="BW216" s="403"/>
      <c r="BX216" s="401"/>
      <c r="BY216" s="401"/>
      <c r="BZ216" s="401"/>
      <c r="CA216" s="401"/>
      <c r="CB216" s="401"/>
      <c r="CC216" s="401"/>
      <c r="CD216" s="401"/>
      <c r="CE216" s="401"/>
      <c r="CF216" s="401"/>
      <c r="CG216" s="401"/>
      <c r="CH216" s="401"/>
      <c r="CI216" s="401"/>
      <c r="CJ216" s="401"/>
      <c r="CK216" s="401"/>
      <c r="CL216" s="405"/>
      <c r="CM216" s="405"/>
      <c r="CN216" s="402"/>
      <c r="CO216" s="105"/>
      <c r="CP216" s="425"/>
      <c r="CQ216" s="425"/>
      <c r="CR216" s="425"/>
      <c r="CS216" s="396">
        <f>$CP$220*CP216/100</f>
        <v>0</v>
      </c>
      <c r="CT216" s="397">
        <f>IF(WB_summary=0,"",CS216/WB_summary)</f>
        <v>0</v>
      </c>
      <c r="CU216" s="282"/>
      <c r="CV216" s="282"/>
      <c r="CW216" s="282"/>
      <c r="CX216" s="282"/>
      <c r="CY216" s="282"/>
      <c r="CZ216" s="282"/>
      <c r="DA216" s="282"/>
      <c r="DB216" s="282"/>
      <c r="DC216" s="282"/>
      <c r="DD216" s="282"/>
      <c r="DE216" s="282"/>
      <c r="DF216" s="282"/>
      <c r="DG216" s="282"/>
      <c r="DH216" s="282"/>
      <c r="DI216" s="282"/>
      <c r="DJ216" s="282"/>
      <c r="DK216" s="282"/>
      <c r="DL216" s="282"/>
      <c r="DM216" s="282"/>
      <c r="DN216" s="282"/>
      <c r="DO216" s="282"/>
      <c r="DP216" s="282"/>
      <c r="DQ216" s="282"/>
      <c r="DR216" s="282"/>
      <c r="DS216" s="282"/>
      <c r="DT216" s="282"/>
      <c r="DU216" s="282"/>
      <c r="DV216" s="282"/>
      <c r="DW216" s="282"/>
      <c r="DX216" s="282"/>
      <c r="DY216" s="282"/>
      <c r="DZ216" s="282"/>
      <c r="EA216" s="282"/>
      <c r="EB216" s="282"/>
      <c r="EC216" s="282"/>
      <c r="ED216" s="282"/>
      <c r="EE216" s="282"/>
      <c r="EF216" s="379"/>
      <c r="EG216" s="282"/>
      <c r="EH216" s="379"/>
      <c r="EI216" s="379"/>
      <c r="EJ216" s="379"/>
      <c r="EK216" s="379"/>
      <c r="EL216" s="379"/>
      <c r="EM216" s="379"/>
      <c r="EN216" s="282"/>
      <c r="EO216" s="380"/>
    </row>
    <row r="217" spans="1:145" s="381" customFormat="1" ht="15.75" customHeight="1">
      <c r="A217" s="379"/>
      <c r="B217" s="407" t="str">
        <f>$B$12</f>
        <v>BO</v>
      </c>
      <c r="C217" s="408"/>
      <c r="D217" s="409"/>
      <c r="E217" s="409"/>
      <c r="F217" s="409"/>
      <c r="G217" s="409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09"/>
      <c r="T217" s="410"/>
      <c r="U217" s="411"/>
      <c r="V217" s="409"/>
      <c r="W217" s="409"/>
      <c r="X217" s="409"/>
      <c r="Y217" s="409"/>
      <c r="Z217" s="409"/>
      <c r="AA217" s="409"/>
      <c r="AB217" s="409"/>
      <c r="AC217" s="409"/>
      <c r="AD217" s="409"/>
      <c r="AE217" s="409"/>
      <c r="AF217" s="409"/>
      <c r="AG217" s="409"/>
      <c r="AH217" s="409"/>
      <c r="AI217" s="409"/>
      <c r="AJ217" s="409"/>
      <c r="AK217" s="409"/>
      <c r="AL217" s="410"/>
      <c r="AM217" s="411"/>
      <c r="AN217" s="409"/>
      <c r="AO217" s="409"/>
      <c r="AP217" s="412"/>
      <c r="AQ217" s="409"/>
      <c r="AR217" s="409"/>
      <c r="AS217" s="409"/>
      <c r="AT217" s="409"/>
      <c r="AU217" s="409"/>
      <c r="AV217" s="409"/>
      <c r="AW217" s="409"/>
      <c r="AX217" s="409"/>
      <c r="AY217" s="409"/>
      <c r="AZ217" s="409"/>
      <c r="BA217" s="409"/>
      <c r="BB217" s="412"/>
      <c r="BC217" s="412"/>
      <c r="BD217" s="410"/>
      <c r="BE217" s="411"/>
      <c r="BF217" s="409"/>
      <c r="BG217" s="409"/>
      <c r="BH217" s="409"/>
      <c r="BI217" s="409"/>
      <c r="BJ217" s="409"/>
      <c r="BK217" s="409"/>
      <c r="BL217" s="409"/>
      <c r="BM217" s="409"/>
      <c r="BN217" s="409"/>
      <c r="BO217" s="409"/>
      <c r="BP217" s="409"/>
      <c r="BQ217" s="409"/>
      <c r="BR217" s="409"/>
      <c r="BS217" s="409"/>
      <c r="BT217" s="409"/>
      <c r="BU217" s="409"/>
      <c r="BV217" s="410"/>
      <c r="BW217" s="411"/>
      <c r="BX217" s="409"/>
      <c r="BY217" s="409"/>
      <c r="BZ217" s="409"/>
      <c r="CA217" s="409"/>
      <c r="CB217" s="409"/>
      <c r="CC217" s="409"/>
      <c r="CD217" s="409"/>
      <c r="CE217" s="409"/>
      <c r="CF217" s="409"/>
      <c r="CG217" s="409"/>
      <c r="CH217" s="409"/>
      <c r="CI217" s="409"/>
      <c r="CJ217" s="409"/>
      <c r="CK217" s="409"/>
      <c r="CL217" s="413"/>
      <c r="CM217" s="413"/>
      <c r="CN217" s="410"/>
      <c r="CO217" s="105"/>
      <c r="CP217" s="425"/>
      <c r="CQ217" s="425"/>
      <c r="CR217" s="425"/>
      <c r="CS217" s="396">
        <f>$CP$220*CP217/100</f>
        <v>0</v>
      </c>
      <c r="CT217" s="397">
        <f>IF(WB_summary=0,"",CS217/WB_summary)</f>
        <v>0</v>
      </c>
      <c r="CU217" s="282"/>
      <c r="CV217" s="282"/>
      <c r="CW217" s="282"/>
      <c r="CX217" s="282"/>
      <c r="CY217" s="282"/>
      <c r="CZ217" s="282"/>
      <c r="DA217" s="282"/>
      <c r="DB217" s="282"/>
      <c r="DC217" s="282"/>
      <c r="DD217" s="282"/>
      <c r="DE217" s="282"/>
      <c r="DF217" s="282"/>
      <c r="DG217" s="282"/>
      <c r="DH217" s="282"/>
      <c r="DI217" s="282"/>
      <c r="DJ217" s="282"/>
      <c r="DK217" s="282"/>
      <c r="DL217" s="282"/>
      <c r="DM217" s="282"/>
      <c r="DN217" s="282"/>
      <c r="DO217" s="282"/>
      <c r="DP217" s="282"/>
      <c r="DQ217" s="282"/>
      <c r="DR217" s="282"/>
      <c r="DS217" s="282"/>
      <c r="DT217" s="282"/>
      <c r="DU217" s="282"/>
      <c r="DV217" s="282"/>
      <c r="DW217" s="282"/>
      <c r="DX217" s="282"/>
      <c r="DY217" s="282"/>
      <c r="DZ217" s="282"/>
      <c r="EA217" s="282"/>
      <c r="EB217" s="282"/>
      <c r="EC217" s="282"/>
      <c r="ED217" s="282"/>
      <c r="EE217" s="282"/>
      <c r="EF217" s="379"/>
      <c r="EG217" s="282"/>
      <c r="EH217" s="379"/>
      <c r="EI217" s="379"/>
      <c r="EJ217" s="379"/>
      <c r="EK217" s="379"/>
      <c r="EL217" s="379"/>
      <c r="EM217" s="379"/>
      <c r="EN217" s="282"/>
      <c r="EO217" s="380"/>
    </row>
    <row r="218" spans="1:145" s="381" customFormat="1" ht="15.75" customHeight="1">
      <c r="A218" s="414"/>
      <c r="B218" s="414"/>
      <c r="C218" s="416">
        <f t="shared" ref="C218:AD218" si="221">SUM(C214:C217)</f>
        <v>0</v>
      </c>
      <c r="D218" s="417">
        <f t="shared" si="221"/>
        <v>0</v>
      </c>
      <c r="E218" s="417">
        <f t="shared" si="221"/>
        <v>0</v>
      </c>
      <c r="F218" s="417">
        <f t="shared" si="221"/>
        <v>0</v>
      </c>
      <c r="G218" s="417">
        <f t="shared" si="221"/>
        <v>0</v>
      </c>
      <c r="H218" s="417">
        <f t="shared" si="221"/>
        <v>0</v>
      </c>
      <c r="I218" s="417">
        <f t="shared" si="221"/>
        <v>0</v>
      </c>
      <c r="J218" s="417">
        <f t="shared" si="221"/>
        <v>0</v>
      </c>
      <c r="K218" s="417">
        <f t="shared" si="221"/>
        <v>0</v>
      </c>
      <c r="L218" s="417">
        <f t="shared" si="221"/>
        <v>0</v>
      </c>
      <c r="M218" s="417">
        <f t="shared" si="221"/>
        <v>0</v>
      </c>
      <c r="N218" s="417">
        <f t="shared" si="221"/>
        <v>0</v>
      </c>
      <c r="O218" s="417">
        <f t="shared" si="221"/>
        <v>0</v>
      </c>
      <c r="P218" s="417">
        <f t="shared" si="221"/>
        <v>0</v>
      </c>
      <c r="Q218" s="417">
        <f t="shared" si="221"/>
        <v>0</v>
      </c>
      <c r="R218" s="417">
        <f t="shared" si="221"/>
        <v>0</v>
      </c>
      <c r="S218" s="417">
        <f t="shared" si="221"/>
        <v>0</v>
      </c>
      <c r="T218" s="418">
        <f t="shared" si="221"/>
        <v>0</v>
      </c>
      <c r="U218" s="417">
        <f t="shared" si="221"/>
        <v>0</v>
      </c>
      <c r="V218" s="417">
        <f t="shared" si="221"/>
        <v>0</v>
      </c>
      <c r="W218" s="417">
        <f t="shared" si="221"/>
        <v>0</v>
      </c>
      <c r="X218" s="417">
        <f t="shared" si="221"/>
        <v>0</v>
      </c>
      <c r="Y218" s="417">
        <f t="shared" si="221"/>
        <v>0</v>
      </c>
      <c r="Z218" s="417">
        <f t="shared" si="221"/>
        <v>0</v>
      </c>
      <c r="AA218" s="417">
        <f t="shared" si="221"/>
        <v>0</v>
      </c>
      <c r="AB218" s="417">
        <f t="shared" si="221"/>
        <v>0</v>
      </c>
      <c r="AC218" s="417">
        <f t="shared" si="221"/>
        <v>0</v>
      </c>
      <c r="AD218" s="417">
        <f t="shared" si="221"/>
        <v>0</v>
      </c>
      <c r="AE218" s="417"/>
      <c r="AF218" s="417"/>
      <c r="AG218" s="417"/>
      <c r="AH218" s="417">
        <f t="shared" ref="AH218:BM218" si="222">SUM(AH214:AH217)</f>
        <v>0</v>
      </c>
      <c r="AI218" s="417">
        <f t="shared" si="222"/>
        <v>0</v>
      </c>
      <c r="AJ218" s="417">
        <f t="shared" si="222"/>
        <v>0</v>
      </c>
      <c r="AK218" s="417">
        <f t="shared" si="222"/>
        <v>0</v>
      </c>
      <c r="AL218" s="418">
        <f t="shared" si="222"/>
        <v>0</v>
      </c>
      <c r="AM218" s="417">
        <f t="shared" si="222"/>
        <v>0</v>
      </c>
      <c r="AN218" s="417">
        <f t="shared" si="222"/>
        <v>0</v>
      </c>
      <c r="AO218" s="417">
        <f t="shared" si="222"/>
        <v>0</v>
      </c>
      <c r="AP218" s="417">
        <f t="shared" si="222"/>
        <v>0</v>
      </c>
      <c r="AQ218" s="417">
        <f t="shared" si="222"/>
        <v>0</v>
      </c>
      <c r="AR218" s="417">
        <f t="shared" si="222"/>
        <v>0</v>
      </c>
      <c r="AS218" s="417">
        <f t="shared" si="222"/>
        <v>0</v>
      </c>
      <c r="AT218" s="417">
        <f t="shared" si="222"/>
        <v>0</v>
      </c>
      <c r="AU218" s="417">
        <f t="shared" si="222"/>
        <v>0</v>
      </c>
      <c r="AV218" s="417">
        <f t="shared" si="222"/>
        <v>0</v>
      </c>
      <c r="AW218" s="417">
        <f t="shared" si="222"/>
        <v>0</v>
      </c>
      <c r="AX218" s="417">
        <f t="shared" si="222"/>
        <v>0</v>
      </c>
      <c r="AY218" s="417">
        <f t="shared" si="222"/>
        <v>0</v>
      </c>
      <c r="AZ218" s="417">
        <f t="shared" si="222"/>
        <v>0</v>
      </c>
      <c r="BA218" s="417">
        <f t="shared" si="222"/>
        <v>0</v>
      </c>
      <c r="BB218" s="417">
        <f t="shared" si="222"/>
        <v>0</v>
      </c>
      <c r="BC218" s="417">
        <f t="shared" si="222"/>
        <v>0</v>
      </c>
      <c r="BD218" s="418">
        <f t="shared" si="222"/>
        <v>0</v>
      </c>
      <c r="BE218" s="417">
        <f t="shared" si="222"/>
        <v>0</v>
      </c>
      <c r="BF218" s="417">
        <f t="shared" si="222"/>
        <v>0</v>
      </c>
      <c r="BG218" s="417">
        <f t="shared" si="222"/>
        <v>0</v>
      </c>
      <c r="BH218" s="417">
        <f t="shared" si="222"/>
        <v>0</v>
      </c>
      <c r="BI218" s="417">
        <f t="shared" si="222"/>
        <v>0</v>
      </c>
      <c r="BJ218" s="417">
        <f t="shared" si="222"/>
        <v>0</v>
      </c>
      <c r="BK218" s="417">
        <f t="shared" si="222"/>
        <v>0</v>
      </c>
      <c r="BL218" s="417">
        <f t="shared" si="222"/>
        <v>0</v>
      </c>
      <c r="BM218" s="416">
        <f t="shared" si="222"/>
        <v>0</v>
      </c>
      <c r="BN218" s="416"/>
      <c r="BO218" s="416"/>
      <c r="BP218" s="416">
        <f t="shared" ref="BP218:BZ218" si="223">SUM(BP214:BP217)</f>
        <v>0</v>
      </c>
      <c r="BQ218" s="416">
        <f t="shared" si="223"/>
        <v>0</v>
      </c>
      <c r="BR218" s="416">
        <f t="shared" si="223"/>
        <v>0</v>
      </c>
      <c r="BS218" s="416">
        <f t="shared" si="223"/>
        <v>0</v>
      </c>
      <c r="BT218" s="416">
        <f t="shared" si="223"/>
        <v>0</v>
      </c>
      <c r="BU218" s="416">
        <f t="shared" si="223"/>
        <v>0</v>
      </c>
      <c r="BV218" s="418">
        <f t="shared" si="223"/>
        <v>0</v>
      </c>
      <c r="BW218" s="416">
        <f t="shared" si="223"/>
        <v>0</v>
      </c>
      <c r="BX218" s="416">
        <f t="shared" si="223"/>
        <v>0</v>
      </c>
      <c r="BY218" s="416">
        <f t="shared" si="223"/>
        <v>0</v>
      </c>
      <c r="BZ218" s="416">
        <f t="shared" si="223"/>
        <v>0</v>
      </c>
      <c r="CA218" s="416"/>
      <c r="CB218" s="416"/>
      <c r="CC218" s="416">
        <f t="shared" ref="CC218:CN218" si="224">SUM(CC214:CC217)</f>
        <v>0</v>
      </c>
      <c r="CD218" s="416">
        <f t="shared" si="224"/>
        <v>0</v>
      </c>
      <c r="CE218" s="416">
        <f t="shared" si="224"/>
        <v>0</v>
      </c>
      <c r="CF218" s="416">
        <f t="shared" si="224"/>
        <v>0</v>
      </c>
      <c r="CG218" s="416">
        <f t="shared" si="224"/>
        <v>0</v>
      </c>
      <c r="CH218" s="416">
        <f t="shared" si="224"/>
        <v>0</v>
      </c>
      <c r="CI218" s="416">
        <f t="shared" si="224"/>
        <v>0</v>
      </c>
      <c r="CJ218" s="416">
        <f t="shared" si="224"/>
        <v>0</v>
      </c>
      <c r="CK218" s="416">
        <f t="shared" si="224"/>
        <v>0</v>
      </c>
      <c r="CL218" s="416">
        <f t="shared" si="224"/>
        <v>0</v>
      </c>
      <c r="CM218" s="416">
        <f t="shared" si="224"/>
        <v>0</v>
      </c>
      <c r="CN218" s="416">
        <f t="shared" si="224"/>
        <v>0</v>
      </c>
      <c r="CO218" s="105"/>
      <c r="CP218" s="416">
        <f>SUM(CP214:CP217)</f>
        <v>0</v>
      </c>
      <c r="CQ218" s="416">
        <f>SUM(CQ214:CQ217)</f>
        <v>0</v>
      </c>
      <c r="CR218" s="416">
        <f>SUM(CR214:CR217)</f>
        <v>0</v>
      </c>
      <c r="CS218" s="396"/>
      <c r="CT218" s="397"/>
      <c r="CU218" s="282"/>
      <c r="CV218" s="282"/>
      <c r="CW218" s="282"/>
      <c r="CX218" s="282"/>
      <c r="CY218" s="282"/>
      <c r="CZ218" s="282"/>
      <c r="DA218" s="282"/>
      <c r="DB218" s="282"/>
      <c r="DC218" s="282"/>
      <c r="DD218" s="282"/>
      <c r="DE218" s="282"/>
      <c r="DF218" s="282"/>
      <c r="DG218" s="282"/>
      <c r="DH218" s="282"/>
      <c r="DI218" s="282"/>
      <c r="DJ218" s="282"/>
      <c r="DK218" s="282"/>
      <c r="DL218" s="282"/>
      <c r="DM218" s="282"/>
      <c r="DN218" s="282"/>
      <c r="DO218" s="282"/>
      <c r="DP218" s="282"/>
      <c r="DQ218" s="282"/>
      <c r="DR218" s="282"/>
      <c r="DS218" s="282"/>
      <c r="DT218" s="282"/>
      <c r="DU218" s="282"/>
      <c r="DV218" s="282"/>
      <c r="DW218" s="282"/>
      <c r="DX218" s="282"/>
      <c r="DY218" s="282"/>
      <c r="DZ218" s="282"/>
      <c r="EA218" s="282"/>
      <c r="EB218" s="282"/>
      <c r="EC218" s="282"/>
      <c r="ED218" s="282"/>
      <c r="EE218" s="282"/>
      <c r="EF218" s="379"/>
      <c r="EG218" s="282"/>
      <c r="EH218" s="379"/>
      <c r="EI218" s="379"/>
      <c r="EJ218" s="379"/>
      <c r="EK218" s="379"/>
      <c r="EL218" s="379"/>
      <c r="EM218" s="379"/>
      <c r="EN218" s="282"/>
      <c r="EO218" s="380"/>
    </row>
    <row r="219" spans="1:145" s="425" customFormat="1" ht="15.75" customHeight="1">
      <c r="A219" s="420" t="s">
        <v>138</v>
      </c>
      <c r="B219" s="380"/>
      <c r="C219" s="422"/>
      <c r="D219" s="423"/>
      <c r="E219" s="424"/>
      <c r="G219" s="422"/>
      <c r="H219" s="422"/>
      <c r="I219" s="422"/>
      <c r="J219" s="422"/>
      <c r="P219" s="422"/>
      <c r="Q219" s="422"/>
      <c r="R219" s="422"/>
      <c r="S219" s="422"/>
      <c r="T219" s="426"/>
      <c r="W219" s="422"/>
      <c r="AA219" s="422"/>
      <c r="AB219" s="422"/>
      <c r="AC219" s="422"/>
      <c r="AD219" s="422"/>
      <c r="AE219" s="422"/>
      <c r="AF219" s="422"/>
      <c r="AG219" s="422"/>
      <c r="AH219" s="422"/>
      <c r="AI219" s="422"/>
      <c r="AJ219" s="422"/>
      <c r="AK219" s="422"/>
      <c r="AL219" s="427"/>
      <c r="AM219" s="422"/>
      <c r="AN219" s="422"/>
      <c r="AO219" s="422"/>
      <c r="AP219" s="422"/>
      <c r="AQ219" s="422"/>
      <c r="AR219" s="422"/>
      <c r="AS219" s="422"/>
      <c r="AT219" s="422"/>
      <c r="AU219" s="422"/>
      <c r="AV219" s="422"/>
      <c r="AW219" s="422"/>
      <c r="AX219" s="422"/>
      <c r="AY219" s="422"/>
      <c r="AZ219" s="422"/>
      <c r="BA219" s="422"/>
      <c r="BB219" s="422"/>
      <c r="BC219" s="422"/>
      <c r="BD219" s="427"/>
      <c r="BE219" s="422"/>
      <c r="BF219" s="422"/>
      <c r="BG219" s="422"/>
      <c r="BH219" s="422"/>
      <c r="BI219" s="422"/>
      <c r="BJ219" s="422"/>
      <c r="BK219" s="422"/>
      <c r="BL219" s="422"/>
      <c r="BM219" s="422"/>
      <c r="BN219" s="422"/>
      <c r="BO219" s="422"/>
      <c r="BP219" s="422"/>
      <c r="BQ219" s="422"/>
      <c r="BR219" s="422"/>
      <c r="BS219" s="422"/>
      <c r="BT219" s="422"/>
      <c r="BU219" s="422"/>
      <c r="BV219" s="427"/>
      <c r="BW219" s="422"/>
      <c r="BX219" s="422"/>
      <c r="BY219" s="422"/>
      <c r="BZ219" s="422"/>
      <c r="CA219" s="422"/>
      <c r="CB219" s="422"/>
      <c r="CC219" s="422"/>
      <c r="CD219" s="422"/>
      <c r="CE219" s="422"/>
      <c r="CF219" s="422"/>
      <c r="CG219" s="422"/>
      <c r="CH219" s="422"/>
      <c r="CI219" s="422"/>
      <c r="CJ219" s="422"/>
      <c r="CK219" s="422"/>
      <c r="CL219" s="422"/>
      <c r="CM219" s="422"/>
      <c r="CO219" s="105"/>
      <c r="CP219" s="422"/>
      <c r="CS219" s="396"/>
      <c r="CT219" s="397"/>
      <c r="CU219" s="282"/>
      <c r="CV219" s="282"/>
      <c r="CW219" s="282"/>
      <c r="CX219" s="282"/>
      <c r="CY219" s="282"/>
      <c r="CZ219" s="282"/>
      <c r="DA219" s="282"/>
      <c r="DB219" s="282"/>
      <c r="DC219" s="282"/>
      <c r="DD219" s="282"/>
      <c r="DE219" s="282"/>
      <c r="DF219" s="282"/>
      <c r="DG219" s="282"/>
      <c r="DH219" s="282"/>
      <c r="DI219" s="282"/>
      <c r="DJ219" s="282"/>
      <c r="DK219" s="282"/>
      <c r="DL219" s="282"/>
      <c r="DM219" s="282"/>
      <c r="DN219" s="282"/>
      <c r="DO219" s="282"/>
      <c r="DP219" s="282"/>
      <c r="DQ219" s="282"/>
      <c r="DR219" s="282"/>
      <c r="DS219" s="282"/>
      <c r="DT219" s="282"/>
      <c r="DU219" s="282"/>
      <c r="DV219" s="282"/>
      <c r="DW219" s="282"/>
      <c r="DX219" s="282"/>
      <c r="DY219" s="282"/>
      <c r="DZ219" s="282"/>
      <c r="EA219" s="282"/>
      <c r="EB219" s="282"/>
      <c r="EC219" s="282"/>
      <c r="ED219" s="282"/>
      <c r="EE219" s="282"/>
      <c r="EF219" s="406"/>
      <c r="EG219" s="282"/>
      <c r="EH219" s="406"/>
      <c r="EI219" s="406"/>
      <c r="EJ219" s="406"/>
      <c r="EK219" s="406"/>
      <c r="EL219" s="406"/>
      <c r="EM219" s="406"/>
      <c r="EN219" s="282"/>
      <c r="EO219" s="380"/>
    </row>
    <row r="220" spans="1:145" s="440" customFormat="1" ht="15.75" customHeight="1">
      <c r="A220" s="429" t="s">
        <v>139</v>
      </c>
      <c r="B220" s="429"/>
      <c r="C220" s="429" t="str">
        <f t="shared" ref="C220:AD220" si="225">IF(OR(C219="",C$228=0),"",C219/C$228)</f>
        <v/>
      </c>
      <c r="D220" s="429" t="str">
        <f t="shared" si="225"/>
        <v/>
      </c>
      <c r="E220" s="429" t="str">
        <f t="shared" si="225"/>
        <v/>
      </c>
      <c r="F220" s="429" t="str">
        <f t="shared" si="225"/>
        <v/>
      </c>
      <c r="G220" s="429" t="str">
        <f t="shared" si="225"/>
        <v/>
      </c>
      <c r="H220" s="429" t="str">
        <f t="shared" si="225"/>
        <v/>
      </c>
      <c r="I220" s="429" t="str">
        <f t="shared" si="225"/>
        <v/>
      </c>
      <c r="J220" s="429" t="str">
        <f t="shared" si="225"/>
        <v/>
      </c>
      <c r="K220" s="429" t="str">
        <f t="shared" si="225"/>
        <v/>
      </c>
      <c r="L220" s="429" t="str">
        <f t="shared" si="225"/>
        <v/>
      </c>
      <c r="M220" s="429" t="str">
        <f t="shared" si="225"/>
        <v/>
      </c>
      <c r="N220" s="429" t="str">
        <f t="shared" si="225"/>
        <v/>
      </c>
      <c r="O220" s="429" t="str">
        <f t="shared" si="225"/>
        <v/>
      </c>
      <c r="P220" s="429" t="str">
        <f t="shared" si="225"/>
        <v/>
      </c>
      <c r="Q220" s="429" t="str">
        <f t="shared" si="225"/>
        <v/>
      </c>
      <c r="R220" s="429" t="str">
        <f t="shared" si="225"/>
        <v/>
      </c>
      <c r="S220" s="429" t="str">
        <f t="shared" si="225"/>
        <v/>
      </c>
      <c r="T220" s="431" t="str">
        <f t="shared" si="225"/>
        <v/>
      </c>
      <c r="U220" s="429" t="str">
        <f t="shared" si="225"/>
        <v/>
      </c>
      <c r="V220" s="429" t="str">
        <f t="shared" si="225"/>
        <v/>
      </c>
      <c r="W220" s="429" t="str">
        <f t="shared" si="225"/>
        <v/>
      </c>
      <c r="X220" s="429" t="str">
        <f t="shared" si="225"/>
        <v/>
      </c>
      <c r="Y220" s="429" t="str">
        <f t="shared" si="225"/>
        <v/>
      </c>
      <c r="Z220" s="429" t="str">
        <f t="shared" si="225"/>
        <v/>
      </c>
      <c r="AA220" s="429" t="str">
        <f t="shared" si="225"/>
        <v/>
      </c>
      <c r="AB220" s="429" t="str">
        <f t="shared" si="225"/>
        <v/>
      </c>
      <c r="AC220" s="429" t="str">
        <f t="shared" si="225"/>
        <v/>
      </c>
      <c r="AD220" s="429" t="str">
        <f t="shared" si="225"/>
        <v/>
      </c>
      <c r="AE220" s="429"/>
      <c r="AF220" s="429"/>
      <c r="AG220" s="429"/>
      <c r="AH220" s="429" t="str">
        <f t="shared" ref="AH220:BM220" si="226">IF(OR(AH219="",AH$228=0),"",AH219/AH$228)</f>
        <v/>
      </c>
      <c r="AI220" s="429" t="str">
        <f t="shared" si="226"/>
        <v/>
      </c>
      <c r="AJ220" s="429" t="str">
        <f t="shared" si="226"/>
        <v/>
      </c>
      <c r="AK220" s="429" t="str">
        <f t="shared" si="226"/>
        <v/>
      </c>
      <c r="AL220" s="431" t="str">
        <f t="shared" si="226"/>
        <v/>
      </c>
      <c r="AM220" s="429" t="str">
        <f t="shared" si="226"/>
        <v/>
      </c>
      <c r="AN220" s="429" t="str">
        <f t="shared" si="226"/>
        <v/>
      </c>
      <c r="AO220" s="429" t="str">
        <f t="shared" si="226"/>
        <v/>
      </c>
      <c r="AP220" s="429" t="str">
        <f t="shared" si="226"/>
        <v/>
      </c>
      <c r="AQ220" s="429" t="str">
        <f t="shared" si="226"/>
        <v/>
      </c>
      <c r="AR220" s="429" t="str">
        <f t="shared" si="226"/>
        <v/>
      </c>
      <c r="AS220" s="429" t="str">
        <f t="shared" si="226"/>
        <v/>
      </c>
      <c r="AT220" s="429" t="str">
        <f t="shared" si="226"/>
        <v/>
      </c>
      <c r="AU220" s="429" t="str">
        <f t="shared" si="226"/>
        <v/>
      </c>
      <c r="AV220" s="429" t="str">
        <f t="shared" si="226"/>
        <v/>
      </c>
      <c r="AW220" s="429" t="str">
        <f t="shared" si="226"/>
        <v/>
      </c>
      <c r="AX220" s="429" t="str">
        <f t="shared" si="226"/>
        <v/>
      </c>
      <c r="AY220" s="429" t="str">
        <f t="shared" si="226"/>
        <v/>
      </c>
      <c r="AZ220" s="429" t="str">
        <f t="shared" si="226"/>
        <v/>
      </c>
      <c r="BA220" s="429" t="str">
        <f t="shared" si="226"/>
        <v/>
      </c>
      <c r="BB220" s="429" t="str">
        <f t="shared" si="226"/>
        <v/>
      </c>
      <c r="BC220" s="429" t="str">
        <f t="shared" si="226"/>
        <v/>
      </c>
      <c r="BD220" s="431" t="str">
        <f t="shared" si="226"/>
        <v/>
      </c>
      <c r="BE220" s="429" t="str">
        <f t="shared" si="226"/>
        <v/>
      </c>
      <c r="BF220" s="429" t="str">
        <f t="shared" si="226"/>
        <v/>
      </c>
      <c r="BG220" s="429" t="str">
        <f t="shared" si="226"/>
        <v/>
      </c>
      <c r="BH220" s="429" t="str">
        <f t="shared" si="226"/>
        <v/>
      </c>
      <c r="BI220" s="429" t="str">
        <f t="shared" si="226"/>
        <v/>
      </c>
      <c r="BJ220" s="429" t="str">
        <f t="shared" si="226"/>
        <v/>
      </c>
      <c r="BK220" s="429" t="str">
        <f t="shared" si="226"/>
        <v/>
      </c>
      <c r="BL220" s="429" t="str">
        <f t="shared" si="226"/>
        <v/>
      </c>
      <c r="BM220" s="429" t="str">
        <f t="shared" si="226"/>
        <v/>
      </c>
      <c r="BN220" s="429"/>
      <c r="BO220" s="429"/>
      <c r="BP220" s="429" t="str">
        <f t="shared" ref="BP220:BZ220" si="227">IF(OR(BP219="",BP$228=0),"",BP219/BP$228)</f>
        <v/>
      </c>
      <c r="BQ220" s="429" t="str">
        <f t="shared" si="227"/>
        <v/>
      </c>
      <c r="BR220" s="429" t="str">
        <f t="shared" si="227"/>
        <v/>
      </c>
      <c r="BS220" s="429" t="str">
        <f t="shared" si="227"/>
        <v/>
      </c>
      <c r="BT220" s="429" t="str">
        <f t="shared" si="227"/>
        <v/>
      </c>
      <c r="BU220" s="429" t="str">
        <f t="shared" si="227"/>
        <v/>
      </c>
      <c r="BV220" s="431" t="str">
        <f t="shared" si="227"/>
        <v/>
      </c>
      <c r="BW220" s="429" t="str">
        <f t="shared" si="227"/>
        <v/>
      </c>
      <c r="BX220" s="429" t="str">
        <f t="shared" si="227"/>
        <v/>
      </c>
      <c r="BY220" s="429" t="str">
        <f t="shared" si="227"/>
        <v/>
      </c>
      <c r="BZ220" s="429" t="str">
        <f t="shared" si="227"/>
        <v/>
      </c>
      <c r="CA220" s="429"/>
      <c r="CB220" s="429"/>
      <c r="CC220" s="429" t="str">
        <f t="shared" ref="CC220:CN220" si="228">IF(OR(CC219="",CC$228=0),"",CC219/CC$228)</f>
        <v/>
      </c>
      <c r="CD220" s="429" t="str">
        <f t="shared" si="228"/>
        <v/>
      </c>
      <c r="CE220" s="429" t="str">
        <f t="shared" si="228"/>
        <v/>
      </c>
      <c r="CF220" s="429" t="str">
        <f t="shared" si="228"/>
        <v/>
      </c>
      <c r="CG220" s="429" t="str">
        <f t="shared" si="228"/>
        <v/>
      </c>
      <c r="CH220" s="429" t="str">
        <f t="shared" si="228"/>
        <v/>
      </c>
      <c r="CI220" s="429" t="str">
        <f t="shared" si="228"/>
        <v/>
      </c>
      <c r="CJ220" s="429" t="str">
        <f t="shared" si="228"/>
        <v/>
      </c>
      <c r="CK220" s="429" t="str">
        <f t="shared" si="228"/>
        <v/>
      </c>
      <c r="CL220" s="429" t="str">
        <f t="shared" si="228"/>
        <v/>
      </c>
      <c r="CM220" s="429" t="str">
        <f t="shared" si="228"/>
        <v/>
      </c>
      <c r="CN220" s="429" t="str">
        <f t="shared" si="228"/>
        <v/>
      </c>
      <c r="CO220" s="105"/>
      <c r="CP220" s="432"/>
      <c r="CQ220" s="433"/>
      <c r="CR220" s="434"/>
      <c r="CS220" s="435"/>
      <c r="CT220" s="436"/>
      <c r="CU220" s="437"/>
      <c r="CV220" s="437"/>
      <c r="CW220" s="437"/>
      <c r="CX220" s="437"/>
      <c r="CY220" s="437"/>
      <c r="CZ220" s="437"/>
      <c r="DA220" s="437"/>
      <c r="DB220" s="437"/>
      <c r="DC220" s="437"/>
      <c r="DD220" s="437"/>
      <c r="DE220" s="437"/>
      <c r="DF220" s="437"/>
      <c r="DG220" s="437"/>
      <c r="DH220" s="437"/>
      <c r="DI220" s="437"/>
      <c r="DJ220" s="437"/>
      <c r="DK220" s="437"/>
      <c r="DL220" s="437"/>
      <c r="DM220" s="437"/>
      <c r="DN220" s="437"/>
      <c r="DO220" s="437"/>
      <c r="DP220" s="437"/>
      <c r="DQ220" s="437"/>
      <c r="DR220" s="437"/>
      <c r="DS220" s="437"/>
      <c r="DT220" s="437"/>
      <c r="DU220" s="437"/>
      <c r="DV220" s="437"/>
      <c r="DW220" s="437"/>
      <c r="DX220" s="437"/>
      <c r="DY220" s="437"/>
      <c r="DZ220" s="437"/>
      <c r="EA220" s="437"/>
      <c r="EB220" s="437"/>
      <c r="EC220" s="437"/>
      <c r="ED220" s="437"/>
      <c r="EE220" s="437"/>
      <c r="EF220" s="438"/>
      <c r="EG220" s="437"/>
      <c r="EH220" s="438"/>
      <c r="EI220" s="438"/>
      <c r="EJ220" s="438"/>
      <c r="EK220" s="438"/>
      <c r="EL220" s="438"/>
      <c r="EM220" s="438"/>
      <c r="EN220" s="437"/>
      <c r="EO220" s="439"/>
    </row>
    <row r="221" spans="1:145" s="381" customFormat="1" ht="15.75" customHeight="1">
      <c r="A221" s="445" t="s">
        <v>142</v>
      </c>
      <c r="B221" s="389" t="str">
        <f>$B$9</f>
        <v>VP</v>
      </c>
      <c r="C221" s="390"/>
      <c r="D221" s="391"/>
      <c r="E221" s="391"/>
      <c r="F221" s="391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1"/>
      <c r="R221" s="391"/>
      <c r="S221" s="391"/>
      <c r="T221" s="392"/>
      <c r="U221" s="393"/>
      <c r="V221" s="391"/>
      <c r="W221" s="391"/>
      <c r="X221" s="391"/>
      <c r="Y221" s="391"/>
      <c r="Z221" s="391"/>
      <c r="AA221" s="391"/>
      <c r="AB221" s="391"/>
      <c r="AC221" s="391"/>
      <c r="AD221" s="391"/>
      <c r="AE221" s="391"/>
      <c r="AF221" s="391"/>
      <c r="AG221" s="391"/>
      <c r="AH221" s="391"/>
      <c r="AI221" s="391"/>
      <c r="AJ221" s="391"/>
      <c r="AK221" s="391"/>
      <c r="AL221" s="392"/>
      <c r="AM221" s="393"/>
      <c r="AN221" s="391"/>
      <c r="AO221" s="391"/>
      <c r="AP221" s="394"/>
      <c r="AQ221" s="391"/>
      <c r="AR221" s="391"/>
      <c r="AS221" s="391"/>
      <c r="AT221" s="391"/>
      <c r="AU221" s="391"/>
      <c r="AV221" s="391"/>
      <c r="AW221" s="391"/>
      <c r="AX221" s="391"/>
      <c r="AY221" s="391"/>
      <c r="AZ221" s="391"/>
      <c r="BA221" s="391"/>
      <c r="BB221" s="394"/>
      <c r="BC221" s="394"/>
      <c r="BD221" s="392"/>
      <c r="BE221" s="393"/>
      <c r="BF221" s="391"/>
      <c r="BG221" s="391"/>
      <c r="BH221" s="391"/>
      <c r="BI221" s="391"/>
      <c r="BJ221" s="391"/>
      <c r="BK221" s="391"/>
      <c r="BL221" s="391"/>
      <c r="BM221" s="391"/>
      <c r="BN221" s="391"/>
      <c r="BO221" s="391"/>
      <c r="BP221" s="391"/>
      <c r="BQ221" s="391"/>
      <c r="BR221" s="391"/>
      <c r="BS221" s="391"/>
      <c r="BT221" s="391"/>
      <c r="BU221" s="391"/>
      <c r="BV221" s="392"/>
      <c r="BW221" s="393"/>
      <c r="BX221" s="391"/>
      <c r="BY221" s="391"/>
      <c r="BZ221" s="391"/>
      <c r="CA221" s="391"/>
      <c r="CB221" s="391"/>
      <c r="CC221" s="391"/>
      <c r="CD221" s="391"/>
      <c r="CE221" s="391"/>
      <c r="CF221" s="391"/>
      <c r="CG221" s="391"/>
      <c r="CH221" s="391"/>
      <c r="CI221" s="391"/>
      <c r="CJ221" s="391"/>
      <c r="CK221" s="391"/>
      <c r="CL221" s="395"/>
      <c r="CM221" s="395"/>
      <c r="CN221" s="392"/>
      <c r="CO221" s="105"/>
      <c r="CP221" s="425"/>
      <c r="CQ221" s="425"/>
      <c r="CR221" s="425"/>
      <c r="CS221" s="446">
        <f>$CP$227*CP221/100</f>
        <v>0</v>
      </c>
      <c r="CT221" s="447">
        <f>IF(WB_summary=0,"",CS221/WB_summary)</f>
        <v>0</v>
      </c>
      <c r="CU221" s="282"/>
      <c r="CV221" s="282"/>
      <c r="CW221" s="282"/>
      <c r="CX221" s="282"/>
      <c r="CY221" s="282"/>
      <c r="CZ221" s="282"/>
      <c r="DA221" s="282"/>
      <c r="DB221" s="282"/>
      <c r="DC221" s="282"/>
      <c r="DD221" s="282"/>
      <c r="DE221" s="282"/>
      <c r="DF221" s="282"/>
      <c r="DG221" s="282"/>
      <c r="DH221" s="282"/>
      <c r="DI221" s="282"/>
      <c r="DJ221" s="282"/>
      <c r="DK221" s="282"/>
      <c r="DL221" s="282"/>
      <c r="DM221" s="282"/>
      <c r="DN221" s="282"/>
      <c r="DO221" s="282"/>
      <c r="DP221" s="282"/>
      <c r="DQ221" s="282"/>
      <c r="DR221" s="282"/>
      <c r="DS221" s="282"/>
      <c r="DT221" s="282"/>
      <c r="DU221" s="282"/>
      <c r="DV221" s="282"/>
      <c r="DW221" s="282"/>
      <c r="DX221" s="282"/>
      <c r="DY221" s="282"/>
      <c r="DZ221" s="282"/>
      <c r="EA221" s="282"/>
      <c r="EB221" s="282"/>
      <c r="EC221" s="282"/>
      <c r="ED221" s="282"/>
      <c r="EE221" s="282"/>
      <c r="EF221" s="379"/>
      <c r="EG221" s="282"/>
      <c r="EH221" s="379"/>
      <c r="EI221" s="379"/>
      <c r="EJ221" s="379"/>
      <c r="EK221" s="379"/>
      <c r="EL221" s="379"/>
      <c r="EM221" s="379"/>
      <c r="EN221" s="282"/>
      <c r="EO221" s="380"/>
    </row>
    <row r="222" spans="1:145" s="381" customFormat="1" ht="15.75" customHeight="1">
      <c r="A222" s="379"/>
      <c r="B222" s="399" t="str">
        <f>$B$10</f>
        <v>P</v>
      </c>
      <c r="C222" s="400"/>
      <c r="D222" s="401"/>
      <c r="E222" s="401"/>
      <c r="F222" s="401"/>
      <c r="G222" s="401"/>
      <c r="H222" s="401"/>
      <c r="I222" s="401"/>
      <c r="J222" s="401"/>
      <c r="K222" s="401"/>
      <c r="L222" s="401"/>
      <c r="M222" s="401"/>
      <c r="N222" s="401"/>
      <c r="O222" s="401"/>
      <c r="P222" s="401"/>
      <c r="Q222" s="401"/>
      <c r="R222" s="401"/>
      <c r="S222" s="401"/>
      <c r="T222" s="402"/>
      <c r="U222" s="403"/>
      <c r="V222" s="401"/>
      <c r="W222" s="401"/>
      <c r="X222" s="401"/>
      <c r="Y222" s="401"/>
      <c r="Z222" s="401"/>
      <c r="AA222" s="401"/>
      <c r="AB222" s="401"/>
      <c r="AC222" s="401"/>
      <c r="AD222" s="401"/>
      <c r="AE222" s="401"/>
      <c r="AF222" s="401"/>
      <c r="AG222" s="401"/>
      <c r="AH222" s="401"/>
      <c r="AI222" s="401"/>
      <c r="AJ222" s="401"/>
      <c r="AK222" s="401"/>
      <c r="AL222" s="402"/>
      <c r="AM222" s="403"/>
      <c r="AN222" s="401"/>
      <c r="AO222" s="401"/>
      <c r="AP222" s="404"/>
      <c r="AQ222" s="401"/>
      <c r="AR222" s="401"/>
      <c r="AS222" s="401"/>
      <c r="AT222" s="401"/>
      <c r="AU222" s="401"/>
      <c r="AV222" s="401"/>
      <c r="AW222" s="401"/>
      <c r="AX222" s="401"/>
      <c r="AY222" s="401"/>
      <c r="AZ222" s="401"/>
      <c r="BA222" s="401"/>
      <c r="BB222" s="404"/>
      <c r="BC222" s="404"/>
      <c r="BD222" s="402"/>
      <c r="BE222" s="403"/>
      <c r="BF222" s="401"/>
      <c r="BG222" s="401"/>
      <c r="BH222" s="401"/>
      <c r="BI222" s="401"/>
      <c r="BJ222" s="401"/>
      <c r="BK222" s="401"/>
      <c r="BL222" s="401"/>
      <c r="BM222" s="401"/>
      <c r="BN222" s="401"/>
      <c r="BO222" s="401"/>
      <c r="BP222" s="401"/>
      <c r="BQ222" s="401"/>
      <c r="BR222" s="401"/>
      <c r="BS222" s="401"/>
      <c r="BT222" s="401"/>
      <c r="BU222" s="401"/>
      <c r="BV222" s="402"/>
      <c r="BW222" s="403"/>
      <c r="BX222" s="401"/>
      <c r="BY222" s="401"/>
      <c r="BZ222" s="401"/>
      <c r="CA222" s="401"/>
      <c r="CB222" s="401"/>
      <c r="CC222" s="401"/>
      <c r="CD222" s="401"/>
      <c r="CE222" s="401"/>
      <c r="CF222" s="401"/>
      <c r="CG222" s="401"/>
      <c r="CH222" s="401"/>
      <c r="CI222" s="401"/>
      <c r="CJ222" s="401"/>
      <c r="CK222" s="401"/>
      <c r="CL222" s="405"/>
      <c r="CM222" s="405"/>
      <c r="CN222" s="402"/>
      <c r="CO222" s="105"/>
      <c r="CP222" s="425"/>
      <c r="CQ222" s="425"/>
      <c r="CR222" s="425"/>
      <c r="CS222" s="448">
        <f>$CP$227*CP222/100</f>
        <v>0</v>
      </c>
      <c r="CT222" s="449">
        <f>IF(WB_summary=0,"",CS222/WB_summary)</f>
        <v>0</v>
      </c>
      <c r="CU222" s="282"/>
      <c r="CV222" s="282"/>
      <c r="CW222" s="282"/>
      <c r="CX222" s="282"/>
      <c r="CY222" s="282"/>
      <c r="CZ222" s="282"/>
      <c r="DA222" s="282"/>
      <c r="DB222" s="282"/>
      <c r="DC222" s="282"/>
      <c r="DD222" s="282"/>
      <c r="DE222" s="282"/>
      <c r="DF222" s="282"/>
      <c r="DG222" s="282"/>
      <c r="DH222" s="282"/>
      <c r="DI222" s="282"/>
      <c r="DJ222" s="282"/>
      <c r="DK222" s="282"/>
      <c r="DL222" s="282"/>
      <c r="DM222" s="282"/>
      <c r="DN222" s="282"/>
      <c r="DO222" s="282"/>
      <c r="DP222" s="282"/>
      <c r="DQ222" s="282"/>
      <c r="DR222" s="282"/>
      <c r="DS222" s="282"/>
      <c r="DT222" s="282"/>
      <c r="DU222" s="282"/>
      <c r="DV222" s="282"/>
      <c r="DW222" s="282"/>
      <c r="DX222" s="282"/>
      <c r="DY222" s="282"/>
      <c r="DZ222" s="282"/>
      <c r="EA222" s="282"/>
      <c r="EB222" s="282"/>
      <c r="EC222" s="282"/>
      <c r="ED222" s="282"/>
      <c r="EE222" s="282"/>
      <c r="EF222" s="379"/>
      <c r="EG222" s="282"/>
      <c r="EH222" s="379"/>
      <c r="EI222" s="379"/>
      <c r="EJ222" s="379"/>
      <c r="EK222" s="379"/>
      <c r="EL222" s="379"/>
      <c r="EM222" s="379"/>
      <c r="EN222" s="282"/>
      <c r="EO222" s="380"/>
    </row>
    <row r="223" spans="1:145" s="381" customFormat="1" ht="15.75" customHeight="1">
      <c r="A223" s="379"/>
      <c r="B223" s="399" t="str">
        <f>$B$11</f>
        <v>M</v>
      </c>
      <c r="C223" s="400"/>
      <c r="D223" s="401"/>
      <c r="E223" s="401"/>
      <c r="F223" s="401"/>
      <c r="G223" s="401"/>
      <c r="H223" s="401"/>
      <c r="I223" s="401"/>
      <c r="J223" s="401"/>
      <c r="K223" s="401"/>
      <c r="L223" s="401"/>
      <c r="M223" s="401"/>
      <c r="N223" s="401"/>
      <c r="O223" s="401"/>
      <c r="P223" s="401"/>
      <c r="Q223" s="401"/>
      <c r="R223" s="401"/>
      <c r="S223" s="401"/>
      <c r="T223" s="402"/>
      <c r="U223" s="403"/>
      <c r="V223" s="401"/>
      <c r="W223" s="401"/>
      <c r="X223" s="401"/>
      <c r="Y223" s="401"/>
      <c r="Z223" s="401"/>
      <c r="AA223" s="401"/>
      <c r="AB223" s="401"/>
      <c r="AC223" s="401"/>
      <c r="AD223" s="401"/>
      <c r="AE223" s="401"/>
      <c r="AF223" s="401"/>
      <c r="AG223" s="401"/>
      <c r="AH223" s="401"/>
      <c r="AI223" s="401"/>
      <c r="AJ223" s="401"/>
      <c r="AK223" s="401"/>
      <c r="AL223" s="402"/>
      <c r="AM223" s="403"/>
      <c r="AN223" s="401"/>
      <c r="AO223" s="401"/>
      <c r="AP223" s="404"/>
      <c r="AQ223" s="401"/>
      <c r="AR223" s="401"/>
      <c r="AS223" s="401"/>
      <c r="AT223" s="401"/>
      <c r="AU223" s="401"/>
      <c r="AV223" s="401"/>
      <c r="AW223" s="401"/>
      <c r="AX223" s="401"/>
      <c r="AY223" s="401"/>
      <c r="AZ223" s="401"/>
      <c r="BA223" s="401"/>
      <c r="BB223" s="404"/>
      <c r="BC223" s="404"/>
      <c r="BD223" s="402"/>
      <c r="BE223" s="403"/>
      <c r="BF223" s="401"/>
      <c r="BG223" s="401"/>
      <c r="BH223" s="401"/>
      <c r="BI223" s="401"/>
      <c r="BJ223" s="401"/>
      <c r="BK223" s="401"/>
      <c r="BL223" s="401"/>
      <c r="BM223" s="401"/>
      <c r="BN223" s="401"/>
      <c r="BO223" s="401"/>
      <c r="BP223" s="401"/>
      <c r="BQ223" s="401"/>
      <c r="BR223" s="401"/>
      <c r="BS223" s="401"/>
      <c r="BT223" s="401"/>
      <c r="BU223" s="401"/>
      <c r="BV223" s="402"/>
      <c r="BW223" s="403"/>
      <c r="BX223" s="401"/>
      <c r="BY223" s="401"/>
      <c r="BZ223" s="401"/>
      <c r="CA223" s="401"/>
      <c r="CB223" s="401"/>
      <c r="CC223" s="401"/>
      <c r="CD223" s="401"/>
      <c r="CE223" s="401"/>
      <c r="CF223" s="401"/>
      <c r="CG223" s="401"/>
      <c r="CH223" s="401"/>
      <c r="CI223" s="401"/>
      <c r="CJ223" s="401"/>
      <c r="CK223" s="401"/>
      <c r="CL223" s="405"/>
      <c r="CM223" s="405"/>
      <c r="CN223" s="402"/>
      <c r="CO223" s="105"/>
      <c r="CP223" s="425"/>
      <c r="CQ223" s="425"/>
      <c r="CR223" s="425"/>
      <c r="CS223" s="448">
        <f>$CP$227*CP223/100</f>
        <v>0</v>
      </c>
      <c r="CT223" s="449">
        <f>IF(WB_summary=0,"",CS223/WB_summary)</f>
        <v>0</v>
      </c>
      <c r="CU223" s="282"/>
      <c r="CV223" s="282"/>
      <c r="CW223" s="282"/>
      <c r="CX223" s="282"/>
      <c r="CY223" s="282"/>
      <c r="CZ223" s="282"/>
      <c r="DA223" s="282"/>
      <c r="DB223" s="282"/>
      <c r="DC223" s="282"/>
      <c r="DD223" s="282"/>
      <c r="DE223" s="282"/>
      <c r="DF223" s="282"/>
      <c r="DG223" s="282"/>
      <c r="DH223" s="282"/>
      <c r="DI223" s="282"/>
      <c r="DJ223" s="282"/>
      <c r="DK223" s="282"/>
      <c r="DL223" s="282"/>
      <c r="DM223" s="282"/>
      <c r="DN223" s="282"/>
      <c r="DO223" s="282"/>
      <c r="DP223" s="282"/>
      <c r="DQ223" s="282"/>
      <c r="DR223" s="282"/>
      <c r="DS223" s="282"/>
      <c r="DT223" s="282"/>
      <c r="DU223" s="282"/>
      <c r="DV223" s="282"/>
      <c r="DW223" s="282"/>
      <c r="DX223" s="282"/>
      <c r="DY223" s="282"/>
      <c r="DZ223" s="282"/>
      <c r="EA223" s="282"/>
      <c r="EB223" s="282"/>
      <c r="EC223" s="282"/>
      <c r="ED223" s="282"/>
      <c r="EE223" s="282"/>
      <c r="EF223" s="379"/>
      <c r="EG223" s="282"/>
      <c r="EH223" s="379"/>
      <c r="EI223" s="379"/>
      <c r="EJ223" s="379"/>
      <c r="EK223" s="379"/>
      <c r="EL223" s="379"/>
      <c r="EM223" s="379"/>
      <c r="EN223" s="282"/>
      <c r="EO223" s="380"/>
    </row>
    <row r="224" spans="1:145" s="381" customFormat="1" ht="15.75" customHeight="1">
      <c r="A224" s="379"/>
      <c r="B224" s="407" t="str">
        <f>$B$12</f>
        <v>BO</v>
      </c>
      <c r="C224" s="408"/>
      <c r="D224" s="409"/>
      <c r="E224" s="409"/>
      <c r="F224" s="409"/>
      <c r="G224" s="409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09"/>
      <c r="T224" s="410"/>
      <c r="U224" s="411"/>
      <c r="V224" s="409"/>
      <c r="W224" s="409"/>
      <c r="X224" s="409"/>
      <c r="Y224" s="409"/>
      <c r="Z224" s="409"/>
      <c r="AA224" s="409"/>
      <c r="AB224" s="409"/>
      <c r="AC224" s="409"/>
      <c r="AD224" s="409"/>
      <c r="AE224" s="409"/>
      <c r="AF224" s="409"/>
      <c r="AG224" s="409"/>
      <c r="AH224" s="409"/>
      <c r="AI224" s="409"/>
      <c r="AJ224" s="409"/>
      <c r="AK224" s="409"/>
      <c r="AL224" s="410"/>
      <c r="AM224" s="411"/>
      <c r="AN224" s="409"/>
      <c r="AO224" s="409"/>
      <c r="AP224" s="412"/>
      <c r="AQ224" s="409"/>
      <c r="AR224" s="409"/>
      <c r="AS224" s="409"/>
      <c r="AT224" s="409"/>
      <c r="AU224" s="409"/>
      <c r="AV224" s="409"/>
      <c r="AW224" s="409"/>
      <c r="AX224" s="409"/>
      <c r="AY224" s="409"/>
      <c r="AZ224" s="409"/>
      <c r="BA224" s="409"/>
      <c r="BB224" s="412"/>
      <c r="BC224" s="412"/>
      <c r="BD224" s="410"/>
      <c r="BE224" s="411"/>
      <c r="BF224" s="409"/>
      <c r="BG224" s="409"/>
      <c r="BH224" s="409"/>
      <c r="BI224" s="409"/>
      <c r="BJ224" s="409"/>
      <c r="BK224" s="409"/>
      <c r="BL224" s="409"/>
      <c r="BM224" s="409"/>
      <c r="BN224" s="409"/>
      <c r="BO224" s="409"/>
      <c r="BP224" s="409"/>
      <c r="BQ224" s="409"/>
      <c r="BR224" s="409"/>
      <c r="BS224" s="409"/>
      <c r="BT224" s="409"/>
      <c r="BU224" s="409"/>
      <c r="BV224" s="410"/>
      <c r="BW224" s="411"/>
      <c r="BX224" s="409"/>
      <c r="BY224" s="409"/>
      <c r="BZ224" s="409"/>
      <c r="CA224" s="409"/>
      <c r="CB224" s="409"/>
      <c r="CC224" s="409"/>
      <c r="CD224" s="409"/>
      <c r="CE224" s="409"/>
      <c r="CF224" s="409"/>
      <c r="CG224" s="409"/>
      <c r="CH224" s="409"/>
      <c r="CI224" s="409"/>
      <c r="CJ224" s="409"/>
      <c r="CK224" s="409"/>
      <c r="CL224" s="413"/>
      <c r="CM224" s="413"/>
      <c r="CN224" s="410"/>
      <c r="CO224" s="105"/>
      <c r="CP224" s="425"/>
      <c r="CQ224" s="425"/>
      <c r="CR224" s="425"/>
      <c r="CS224" s="448">
        <f>$CP$227*CP224/100</f>
        <v>0</v>
      </c>
      <c r="CT224" s="449">
        <f>IF(WB_summary=0,"",CS224/WB_summary)</f>
        <v>0</v>
      </c>
      <c r="CU224" s="282"/>
      <c r="CV224" s="282"/>
      <c r="CW224" s="282"/>
      <c r="CX224" s="282"/>
      <c r="CY224" s="282"/>
      <c r="CZ224" s="282"/>
      <c r="DA224" s="282"/>
      <c r="DB224" s="282"/>
      <c r="DC224" s="282"/>
      <c r="DD224" s="282"/>
      <c r="DE224" s="282"/>
      <c r="DF224" s="282"/>
      <c r="DG224" s="282"/>
      <c r="DH224" s="282"/>
      <c r="DI224" s="282"/>
      <c r="DJ224" s="282"/>
      <c r="DK224" s="282"/>
      <c r="DL224" s="282"/>
      <c r="DM224" s="282"/>
      <c r="DN224" s="282"/>
      <c r="DO224" s="282"/>
      <c r="DP224" s="282"/>
      <c r="DQ224" s="282"/>
      <c r="DR224" s="282"/>
      <c r="DS224" s="282"/>
      <c r="DT224" s="282"/>
      <c r="DU224" s="282"/>
      <c r="DV224" s="282"/>
      <c r="DW224" s="282"/>
      <c r="DX224" s="282"/>
      <c r="DY224" s="282"/>
      <c r="DZ224" s="282"/>
      <c r="EA224" s="282"/>
      <c r="EB224" s="282"/>
      <c r="EC224" s="282"/>
      <c r="ED224" s="282"/>
      <c r="EE224" s="282"/>
      <c r="EF224" s="379"/>
      <c r="EG224" s="282"/>
      <c r="EH224" s="379"/>
      <c r="EI224" s="379"/>
      <c r="EJ224" s="379"/>
      <c r="EK224" s="379"/>
      <c r="EL224" s="379"/>
      <c r="EM224" s="379"/>
      <c r="EN224" s="282"/>
      <c r="EO224" s="380"/>
    </row>
    <row r="225" spans="1:256" s="381" customFormat="1" ht="15.75" customHeight="1">
      <c r="A225" s="414"/>
      <c r="B225" s="414"/>
      <c r="C225" s="416">
        <f t="shared" ref="C225:AD225" si="229">SUM(C221:C224)</f>
        <v>0</v>
      </c>
      <c r="D225" s="417">
        <f t="shared" si="229"/>
        <v>0</v>
      </c>
      <c r="E225" s="417">
        <f t="shared" si="229"/>
        <v>0</v>
      </c>
      <c r="F225" s="417">
        <f t="shared" si="229"/>
        <v>0</v>
      </c>
      <c r="G225" s="417">
        <f t="shared" si="229"/>
        <v>0</v>
      </c>
      <c r="H225" s="417">
        <f t="shared" si="229"/>
        <v>0</v>
      </c>
      <c r="I225" s="417">
        <f t="shared" si="229"/>
        <v>0</v>
      </c>
      <c r="J225" s="417">
        <f t="shared" si="229"/>
        <v>0</v>
      </c>
      <c r="K225" s="417">
        <f t="shared" si="229"/>
        <v>0</v>
      </c>
      <c r="L225" s="417">
        <f t="shared" si="229"/>
        <v>0</v>
      </c>
      <c r="M225" s="417">
        <f t="shared" si="229"/>
        <v>0</v>
      </c>
      <c r="N225" s="417">
        <f t="shared" si="229"/>
        <v>0</v>
      </c>
      <c r="O225" s="417">
        <f t="shared" si="229"/>
        <v>0</v>
      </c>
      <c r="P225" s="417">
        <f t="shared" si="229"/>
        <v>0</v>
      </c>
      <c r="Q225" s="417">
        <f t="shared" si="229"/>
        <v>0</v>
      </c>
      <c r="R225" s="417">
        <f t="shared" si="229"/>
        <v>0</v>
      </c>
      <c r="S225" s="417">
        <f t="shared" si="229"/>
        <v>0</v>
      </c>
      <c r="T225" s="418">
        <f t="shared" si="229"/>
        <v>0</v>
      </c>
      <c r="U225" s="417">
        <f t="shared" si="229"/>
        <v>0</v>
      </c>
      <c r="V225" s="417">
        <f t="shared" si="229"/>
        <v>0</v>
      </c>
      <c r="W225" s="417">
        <f t="shared" si="229"/>
        <v>0</v>
      </c>
      <c r="X225" s="417">
        <f t="shared" si="229"/>
        <v>0</v>
      </c>
      <c r="Y225" s="417">
        <f t="shared" si="229"/>
        <v>0</v>
      </c>
      <c r="Z225" s="417">
        <f t="shared" si="229"/>
        <v>0</v>
      </c>
      <c r="AA225" s="417">
        <f t="shared" si="229"/>
        <v>0</v>
      </c>
      <c r="AB225" s="417">
        <f t="shared" si="229"/>
        <v>0</v>
      </c>
      <c r="AC225" s="417">
        <f t="shared" si="229"/>
        <v>0</v>
      </c>
      <c r="AD225" s="417">
        <f t="shared" si="229"/>
        <v>0</v>
      </c>
      <c r="AE225" s="417"/>
      <c r="AF225" s="417"/>
      <c r="AG225" s="417"/>
      <c r="AH225" s="417">
        <f t="shared" ref="AH225:BM225" si="230">SUM(AH221:AH224)</f>
        <v>0</v>
      </c>
      <c r="AI225" s="417">
        <f t="shared" si="230"/>
        <v>0</v>
      </c>
      <c r="AJ225" s="417">
        <f t="shared" si="230"/>
        <v>0</v>
      </c>
      <c r="AK225" s="417">
        <f t="shared" si="230"/>
        <v>0</v>
      </c>
      <c r="AL225" s="418">
        <f t="shared" si="230"/>
        <v>0</v>
      </c>
      <c r="AM225" s="417">
        <f t="shared" si="230"/>
        <v>0</v>
      </c>
      <c r="AN225" s="417">
        <f t="shared" si="230"/>
        <v>0</v>
      </c>
      <c r="AO225" s="417">
        <f t="shared" si="230"/>
        <v>0</v>
      </c>
      <c r="AP225" s="417">
        <f t="shared" si="230"/>
        <v>0</v>
      </c>
      <c r="AQ225" s="417">
        <f t="shared" si="230"/>
        <v>0</v>
      </c>
      <c r="AR225" s="417">
        <f t="shared" si="230"/>
        <v>0</v>
      </c>
      <c r="AS225" s="417">
        <f t="shared" si="230"/>
        <v>0</v>
      </c>
      <c r="AT225" s="417">
        <f t="shared" si="230"/>
        <v>0</v>
      </c>
      <c r="AU225" s="417">
        <f t="shared" si="230"/>
        <v>0</v>
      </c>
      <c r="AV225" s="417">
        <f t="shared" si="230"/>
        <v>0</v>
      </c>
      <c r="AW225" s="417">
        <f t="shared" si="230"/>
        <v>0</v>
      </c>
      <c r="AX225" s="417">
        <f t="shared" si="230"/>
        <v>0</v>
      </c>
      <c r="AY225" s="417">
        <f t="shared" si="230"/>
        <v>0</v>
      </c>
      <c r="AZ225" s="417">
        <f t="shared" si="230"/>
        <v>0</v>
      </c>
      <c r="BA225" s="417">
        <f t="shared" si="230"/>
        <v>0</v>
      </c>
      <c r="BB225" s="417">
        <f t="shared" si="230"/>
        <v>0</v>
      </c>
      <c r="BC225" s="417">
        <f t="shared" si="230"/>
        <v>0</v>
      </c>
      <c r="BD225" s="418">
        <f t="shared" si="230"/>
        <v>0</v>
      </c>
      <c r="BE225" s="417">
        <f t="shared" si="230"/>
        <v>0</v>
      </c>
      <c r="BF225" s="417">
        <f t="shared" si="230"/>
        <v>0</v>
      </c>
      <c r="BG225" s="417">
        <f t="shared" si="230"/>
        <v>0</v>
      </c>
      <c r="BH225" s="417">
        <f t="shared" si="230"/>
        <v>0</v>
      </c>
      <c r="BI225" s="417">
        <f t="shared" si="230"/>
        <v>0</v>
      </c>
      <c r="BJ225" s="417">
        <f t="shared" si="230"/>
        <v>0</v>
      </c>
      <c r="BK225" s="417">
        <f t="shared" si="230"/>
        <v>0</v>
      </c>
      <c r="BL225" s="417">
        <f t="shared" si="230"/>
        <v>0</v>
      </c>
      <c r="BM225" s="416">
        <f t="shared" si="230"/>
        <v>0</v>
      </c>
      <c r="BN225" s="416"/>
      <c r="BO225" s="416"/>
      <c r="BP225" s="416">
        <f t="shared" ref="BP225:BZ225" si="231">SUM(BP221:BP224)</f>
        <v>0</v>
      </c>
      <c r="BQ225" s="416">
        <f t="shared" si="231"/>
        <v>0</v>
      </c>
      <c r="BR225" s="416">
        <f t="shared" si="231"/>
        <v>0</v>
      </c>
      <c r="BS225" s="416">
        <f t="shared" si="231"/>
        <v>0</v>
      </c>
      <c r="BT225" s="416">
        <f t="shared" si="231"/>
        <v>0</v>
      </c>
      <c r="BU225" s="416">
        <f t="shared" si="231"/>
        <v>0</v>
      </c>
      <c r="BV225" s="418">
        <f t="shared" si="231"/>
        <v>0</v>
      </c>
      <c r="BW225" s="416">
        <f t="shared" si="231"/>
        <v>0</v>
      </c>
      <c r="BX225" s="416">
        <f t="shared" si="231"/>
        <v>0</v>
      </c>
      <c r="BY225" s="416">
        <f t="shared" si="231"/>
        <v>0</v>
      </c>
      <c r="BZ225" s="416">
        <f t="shared" si="231"/>
        <v>0</v>
      </c>
      <c r="CA225" s="416"/>
      <c r="CB225" s="416"/>
      <c r="CC225" s="416">
        <f t="shared" ref="CC225:CN225" si="232">SUM(CC221:CC224)</f>
        <v>0</v>
      </c>
      <c r="CD225" s="416">
        <f t="shared" si="232"/>
        <v>0</v>
      </c>
      <c r="CE225" s="416">
        <f t="shared" si="232"/>
        <v>0</v>
      </c>
      <c r="CF225" s="416">
        <f t="shared" si="232"/>
        <v>0</v>
      </c>
      <c r="CG225" s="416">
        <f t="shared" si="232"/>
        <v>0</v>
      </c>
      <c r="CH225" s="416">
        <f t="shared" si="232"/>
        <v>0</v>
      </c>
      <c r="CI225" s="416">
        <f t="shared" si="232"/>
        <v>0</v>
      </c>
      <c r="CJ225" s="416">
        <f t="shared" si="232"/>
        <v>0</v>
      </c>
      <c r="CK225" s="416">
        <f t="shared" si="232"/>
        <v>0</v>
      </c>
      <c r="CL225" s="416">
        <f t="shared" si="232"/>
        <v>0</v>
      </c>
      <c r="CM225" s="416">
        <f t="shared" si="232"/>
        <v>0</v>
      </c>
      <c r="CN225" s="416">
        <f t="shared" si="232"/>
        <v>0</v>
      </c>
      <c r="CO225" s="105"/>
      <c r="CP225" s="416">
        <f>SUM(CP221:CP224)</f>
        <v>0</v>
      </c>
      <c r="CQ225" s="416">
        <f>SUM(CQ221:CQ224)</f>
        <v>0</v>
      </c>
      <c r="CR225" s="416">
        <f>SUM(CR221:CR224)</f>
        <v>0</v>
      </c>
      <c r="CS225" s="448"/>
      <c r="CT225" s="449"/>
      <c r="CU225" s="282"/>
      <c r="CV225" s="282"/>
      <c r="CW225" s="282"/>
      <c r="CX225" s="282"/>
      <c r="CY225" s="282"/>
      <c r="CZ225" s="282"/>
      <c r="DA225" s="282"/>
      <c r="DB225" s="282"/>
      <c r="DC225" s="282"/>
      <c r="DD225" s="282"/>
      <c r="DE225" s="282"/>
      <c r="DF225" s="282"/>
      <c r="DG225" s="282"/>
      <c r="DH225" s="282"/>
      <c r="DI225" s="282"/>
      <c r="DJ225" s="282"/>
      <c r="DK225" s="282"/>
      <c r="DL225" s="282"/>
      <c r="DM225" s="282"/>
      <c r="DN225" s="282"/>
      <c r="DO225" s="282"/>
      <c r="DP225" s="282"/>
      <c r="DQ225" s="282"/>
      <c r="DR225" s="282"/>
      <c r="DS225" s="282"/>
      <c r="DT225" s="282"/>
      <c r="DU225" s="282"/>
      <c r="DV225" s="282"/>
      <c r="DW225" s="282"/>
      <c r="DX225" s="282"/>
      <c r="DY225" s="282"/>
      <c r="DZ225" s="282"/>
      <c r="EA225" s="282"/>
      <c r="EB225" s="282"/>
      <c r="EC225" s="282"/>
      <c r="ED225" s="282"/>
      <c r="EE225" s="282"/>
      <c r="EF225" s="379"/>
      <c r="EG225" s="282"/>
      <c r="EH225" s="379"/>
      <c r="EI225" s="379"/>
      <c r="EJ225" s="379"/>
      <c r="EK225" s="379"/>
      <c r="EL225" s="379"/>
      <c r="EM225" s="379"/>
      <c r="EN225" s="282"/>
      <c r="EO225" s="380"/>
    </row>
    <row r="226" spans="1:256" s="425" customFormat="1" ht="15.75" customHeight="1">
      <c r="A226" s="420" t="s">
        <v>138</v>
      </c>
      <c r="B226" s="380"/>
      <c r="C226" s="422"/>
      <c r="D226" s="423"/>
      <c r="E226" s="424"/>
      <c r="G226" s="422"/>
      <c r="H226" s="422"/>
      <c r="I226" s="422"/>
      <c r="J226" s="422"/>
      <c r="P226" s="422"/>
      <c r="Q226" s="422"/>
      <c r="R226" s="422"/>
      <c r="S226" s="422"/>
      <c r="T226" s="426"/>
      <c r="W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2"/>
      <c r="AK226" s="422"/>
      <c r="AL226" s="427"/>
      <c r="AM226" s="422"/>
      <c r="AN226" s="422"/>
      <c r="AO226" s="422"/>
      <c r="AP226" s="422"/>
      <c r="AQ226" s="422"/>
      <c r="AR226" s="422"/>
      <c r="AS226" s="422"/>
      <c r="AT226" s="422"/>
      <c r="AU226" s="422"/>
      <c r="AV226" s="422"/>
      <c r="AW226" s="422"/>
      <c r="AX226" s="422"/>
      <c r="AY226" s="422"/>
      <c r="AZ226" s="422"/>
      <c r="BA226" s="422"/>
      <c r="BB226" s="422"/>
      <c r="BC226" s="422"/>
      <c r="BD226" s="427"/>
      <c r="BE226" s="422"/>
      <c r="BF226" s="422"/>
      <c r="BG226" s="422"/>
      <c r="BH226" s="422"/>
      <c r="BI226" s="422"/>
      <c r="BJ226" s="422"/>
      <c r="BK226" s="422"/>
      <c r="BL226" s="422"/>
      <c r="BM226" s="422"/>
      <c r="BN226" s="422"/>
      <c r="BO226" s="422"/>
      <c r="BP226" s="422"/>
      <c r="BQ226" s="422"/>
      <c r="BR226" s="422"/>
      <c r="BS226" s="422"/>
      <c r="BT226" s="422"/>
      <c r="BU226" s="422"/>
      <c r="BV226" s="427"/>
      <c r="BW226" s="422"/>
      <c r="BX226" s="422"/>
      <c r="BY226" s="422"/>
      <c r="BZ226" s="422"/>
      <c r="CA226" s="422"/>
      <c r="CB226" s="422"/>
      <c r="CC226" s="422"/>
      <c r="CD226" s="422"/>
      <c r="CE226" s="422"/>
      <c r="CF226" s="422"/>
      <c r="CG226" s="422"/>
      <c r="CH226" s="422"/>
      <c r="CI226" s="422"/>
      <c r="CJ226" s="422"/>
      <c r="CK226" s="422"/>
      <c r="CL226" s="422"/>
      <c r="CM226" s="422"/>
      <c r="CO226" s="105"/>
      <c r="CP226" s="422"/>
      <c r="CS226" s="448"/>
      <c r="CT226" s="449"/>
      <c r="CU226" s="282"/>
      <c r="CV226" s="282"/>
      <c r="CW226" s="282"/>
      <c r="CX226" s="282"/>
      <c r="CY226" s="282"/>
      <c r="CZ226" s="282"/>
      <c r="DA226" s="282"/>
      <c r="DB226" s="282"/>
      <c r="DC226" s="282"/>
      <c r="DD226" s="282"/>
      <c r="DE226" s="282"/>
      <c r="DF226" s="282"/>
      <c r="DG226" s="282"/>
      <c r="DH226" s="282"/>
      <c r="DI226" s="282"/>
      <c r="DJ226" s="282"/>
      <c r="DK226" s="282"/>
      <c r="DL226" s="282"/>
      <c r="DM226" s="282"/>
      <c r="DN226" s="282"/>
      <c r="DO226" s="282"/>
      <c r="DP226" s="282"/>
      <c r="DQ226" s="282"/>
      <c r="DR226" s="282"/>
      <c r="DS226" s="282"/>
      <c r="DT226" s="282"/>
      <c r="DU226" s="282"/>
      <c r="DV226" s="282"/>
      <c r="DW226" s="282"/>
      <c r="DX226" s="282"/>
      <c r="DY226" s="282"/>
      <c r="DZ226" s="282"/>
      <c r="EA226" s="282"/>
      <c r="EB226" s="282"/>
      <c r="EC226" s="282"/>
      <c r="ED226" s="282"/>
      <c r="EE226" s="282"/>
      <c r="EF226" s="406"/>
      <c r="EG226" s="282"/>
      <c r="EH226" s="406"/>
      <c r="EI226" s="406"/>
      <c r="EJ226" s="406"/>
      <c r="EK226" s="406"/>
      <c r="EL226" s="406"/>
      <c r="EM226" s="406"/>
      <c r="EN226" s="282"/>
      <c r="EO226" s="380"/>
    </row>
    <row r="227" spans="1:256" s="440" customFormat="1" ht="15.75" customHeight="1">
      <c r="A227" s="429" t="s">
        <v>139</v>
      </c>
      <c r="B227" s="429"/>
      <c r="C227" s="429" t="str">
        <f t="shared" ref="C227:AD227" si="233">IF(OR(C226="",C$228=0),"",C226/C$228)</f>
        <v/>
      </c>
      <c r="D227" s="429" t="str">
        <f t="shared" si="233"/>
        <v/>
      </c>
      <c r="E227" s="429" t="str">
        <f t="shared" si="233"/>
        <v/>
      </c>
      <c r="F227" s="429" t="str">
        <f t="shared" si="233"/>
        <v/>
      </c>
      <c r="G227" s="429" t="str">
        <f t="shared" si="233"/>
        <v/>
      </c>
      <c r="H227" s="429" t="str">
        <f t="shared" si="233"/>
        <v/>
      </c>
      <c r="I227" s="429" t="str">
        <f t="shared" si="233"/>
        <v/>
      </c>
      <c r="J227" s="429" t="str">
        <f t="shared" si="233"/>
        <v/>
      </c>
      <c r="K227" s="429" t="str">
        <f t="shared" si="233"/>
        <v/>
      </c>
      <c r="L227" s="429" t="str">
        <f t="shared" si="233"/>
        <v/>
      </c>
      <c r="M227" s="429" t="str">
        <f t="shared" si="233"/>
        <v/>
      </c>
      <c r="N227" s="429" t="str">
        <f t="shared" si="233"/>
        <v/>
      </c>
      <c r="O227" s="429" t="str">
        <f t="shared" si="233"/>
        <v/>
      </c>
      <c r="P227" s="429" t="str">
        <f t="shared" si="233"/>
        <v/>
      </c>
      <c r="Q227" s="429" t="str">
        <f t="shared" si="233"/>
        <v/>
      </c>
      <c r="R227" s="429" t="str">
        <f t="shared" si="233"/>
        <v/>
      </c>
      <c r="S227" s="429" t="str">
        <f t="shared" si="233"/>
        <v/>
      </c>
      <c r="T227" s="431" t="str">
        <f t="shared" si="233"/>
        <v/>
      </c>
      <c r="U227" s="429" t="str">
        <f t="shared" si="233"/>
        <v/>
      </c>
      <c r="V227" s="429" t="str">
        <f t="shared" si="233"/>
        <v/>
      </c>
      <c r="W227" s="429" t="str">
        <f t="shared" si="233"/>
        <v/>
      </c>
      <c r="X227" s="429" t="str">
        <f t="shared" si="233"/>
        <v/>
      </c>
      <c r="Y227" s="429" t="str">
        <f t="shared" si="233"/>
        <v/>
      </c>
      <c r="Z227" s="429" t="str">
        <f t="shared" si="233"/>
        <v/>
      </c>
      <c r="AA227" s="429" t="str">
        <f t="shared" si="233"/>
        <v/>
      </c>
      <c r="AB227" s="429" t="str">
        <f t="shared" si="233"/>
        <v/>
      </c>
      <c r="AC227" s="429" t="str">
        <f t="shared" si="233"/>
        <v/>
      </c>
      <c r="AD227" s="429" t="str">
        <f t="shared" si="233"/>
        <v/>
      </c>
      <c r="AE227" s="429"/>
      <c r="AF227" s="429"/>
      <c r="AG227" s="429"/>
      <c r="AH227" s="429" t="str">
        <f t="shared" ref="AH227:BM227" si="234">IF(OR(AH226="",AH$228=0),"",AH226/AH$228)</f>
        <v/>
      </c>
      <c r="AI227" s="429" t="str">
        <f t="shared" si="234"/>
        <v/>
      </c>
      <c r="AJ227" s="429" t="str">
        <f t="shared" si="234"/>
        <v/>
      </c>
      <c r="AK227" s="429" t="str">
        <f t="shared" si="234"/>
        <v/>
      </c>
      <c r="AL227" s="431" t="str">
        <f t="shared" si="234"/>
        <v/>
      </c>
      <c r="AM227" s="429" t="str">
        <f t="shared" si="234"/>
        <v/>
      </c>
      <c r="AN227" s="429" t="str">
        <f t="shared" si="234"/>
        <v/>
      </c>
      <c r="AO227" s="429" t="str">
        <f t="shared" si="234"/>
        <v/>
      </c>
      <c r="AP227" s="429" t="str">
        <f t="shared" si="234"/>
        <v/>
      </c>
      <c r="AQ227" s="429" t="str">
        <f t="shared" si="234"/>
        <v/>
      </c>
      <c r="AR227" s="429" t="str">
        <f t="shared" si="234"/>
        <v/>
      </c>
      <c r="AS227" s="429" t="str">
        <f t="shared" si="234"/>
        <v/>
      </c>
      <c r="AT227" s="429" t="str">
        <f t="shared" si="234"/>
        <v/>
      </c>
      <c r="AU227" s="429" t="str">
        <f t="shared" si="234"/>
        <v/>
      </c>
      <c r="AV227" s="429" t="str">
        <f t="shared" si="234"/>
        <v/>
      </c>
      <c r="AW227" s="429" t="str">
        <f t="shared" si="234"/>
        <v/>
      </c>
      <c r="AX227" s="429" t="str">
        <f t="shared" si="234"/>
        <v/>
      </c>
      <c r="AY227" s="429" t="str">
        <f t="shared" si="234"/>
        <v/>
      </c>
      <c r="AZ227" s="429" t="str">
        <f t="shared" si="234"/>
        <v/>
      </c>
      <c r="BA227" s="429" t="str">
        <f t="shared" si="234"/>
        <v/>
      </c>
      <c r="BB227" s="429" t="str">
        <f t="shared" si="234"/>
        <v/>
      </c>
      <c r="BC227" s="429" t="str">
        <f t="shared" si="234"/>
        <v/>
      </c>
      <c r="BD227" s="431" t="str">
        <f t="shared" si="234"/>
        <v/>
      </c>
      <c r="BE227" s="429" t="str">
        <f t="shared" si="234"/>
        <v/>
      </c>
      <c r="BF227" s="429" t="str">
        <f t="shared" si="234"/>
        <v/>
      </c>
      <c r="BG227" s="429" t="str">
        <f t="shared" si="234"/>
        <v/>
      </c>
      <c r="BH227" s="429" t="str">
        <f t="shared" si="234"/>
        <v/>
      </c>
      <c r="BI227" s="429" t="str">
        <f t="shared" si="234"/>
        <v/>
      </c>
      <c r="BJ227" s="429" t="str">
        <f t="shared" si="234"/>
        <v/>
      </c>
      <c r="BK227" s="429" t="str">
        <f t="shared" si="234"/>
        <v/>
      </c>
      <c r="BL227" s="429" t="str">
        <f t="shared" si="234"/>
        <v/>
      </c>
      <c r="BM227" s="429" t="str">
        <f t="shared" si="234"/>
        <v/>
      </c>
      <c r="BN227" s="429"/>
      <c r="BO227" s="429"/>
      <c r="BP227" s="429" t="str">
        <f t="shared" ref="BP227:BZ227" si="235">IF(OR(BP226="",BP$228=0),"",BP226/BP$228)</f>
        <v/>
      </c>
      <c r="BQ227" s="429" t="str">
        <f t="shared" si="235"/>
        <v/>
      </c>
      <c r="BR227" s="429" t="str">
        <f t="shared" si="235"/>
        <v/>
      </c>
      <c r="BS227" s="429" t="str">
        <f t="shared" si="235"/>
        <v/>
      </c>
      <c r="BT227" s="429" t="str">
        <f t="shared" si="235"/>
        <v/>
      </c>
      <c r="BU227" s="429" t="str">
        <f t="shared" si="235"/>
        <v/>
      </c>
      <c r="BV227" s="431" t="str">
        <f t="shared" si="235"/>
        <v/>
      </c>
      <c r="BW227" s="429" t="str">
        <f t="shared" si="235"/>
        <v/>
      </c>
      <c r="BX227" s="429" t="str">
        <f t="shared" si="235"/>
        <v/>
      </c>
      <c r="BY227" s="429" t="str">
        <f t="shared" si="235"/>
        <v/>
      </c>
      <c r="BZ227" s="429" t="str">
        <f t="shared" si="235"/>
        <v/>
      </c>
      <c r="CA227" s="429"/>
      <c r="CB227" s="429"/>
      <c r="CC227" s="429" t="str">
        <f t="shared" ref="CC227:CN227" si="236">IF(OR(CC226="",CC$228=0),"",CC226/CC$228)</f>
        <v/>
      </c>
      <c r="CD227" s="429" t="str">
        <f t="shared" si="236"/>
        <v/>
      </c>
      <c r="CE227" s="429" t="str">
        <f t="shared" si="236"/>
        <v/>
      </c>
      <c r="CF227" s="429" t="str">
        <f t="shared" si="236"/>
        <v/>
      </c>
      <c r="CG227" s="429" t="str">
        <f t="shared" si="236"/>
        <v/>
      </c>
      <c r="CH227" s="429" t="str">
        <f t="shared" si="236"/>
        <v/>
      </c>
      <c r="CI227" s="429" t="str">
        <f t="shared" si="236"/>
        <v/>
      </c>
      <c r="CJ227" s="429" t="str">
        <f t="shared" si="236"/>
        <v/>
      </c>
      <c r="CK227" s="429" t="str">
        <f t="shared" si="236"/>
        <v/>
      </c>
      <c r="CL227" s="429" t="str">
        <f t="shared" si="236"/>
        <v/>
      </c>
      <c r="CM227" s="429" t="str">
        <f t="shared" si="236"/>
        <v/>
      </c>
      <c r="CN227" s="429" t="str">
        <f t="shared" si="236"/>
        <v/>
      </c>
      <c r="CO227" s="105"/>
      <c r="CP227" s="432"/>
      <c r="CQ227" s="433"/>
      <c r="CR227" s="434"/>
      <c r="CS227" s="435"/>
      <c r="CT227" s="450"/>
      <c r="CU227" s="437"/>
      <c r="CV227" s="437"/>
      <c r="CW227" s="437"/>
      <c r="CX227" s="437"/>
      <c r="CY227" s="437"/>
      <c r="CZ227" s="437"/>
      <c r="DA227" s="437"/>
      <c r="DB227" s="437"/>
      <c r="DC227" s="437"/>
      <c r="DD227" s="437"/>
      <c r="DE227" s="437"/>
      <c r="DF227" s="437"/>
      <c r="DG227" s="437"/>
      <c r="DH227" s="437"/>
      <c r="DI227" s="437"/>
      <c r="DJ227" s="437"/>
      <c r="DK227" s="437"/>
      <c r="DL227" s="437"/>
      <c r="DM227" s="437"/>
      <c r="DN227" s="437"/>
      <c r="DO227" s="437"/>
      <c r="DP227" s="437"/>
      <c r="DQ227" s="437"/>
      <c r="DR227" s="437"/>
      <c r="DS227" s="437"/>
      <c r="DT227" s="437"/>
      <c r="DU227" s="437"/>
      <c r="DV227" s="437"/>
      <c r="DW227" s="437"/>
      <c r="DX227" s="437"/>
      <c r="DY227" s="437"/>
      <c r="DZ227" s="437"/>
      <c r="EA227" s="437"/>
      <c r="EB227" s="437"/>
      <c r="EC227" s="437"/>
      <c r="ED227" s="437"/>
      <c r="EE227" s="437"/>
      <c r="EF227" s="438"/>
      <c r="EG227" s="437"/>
      <c r="EH227" s="438"/>
      <c r="EI227" s="438"/>
      <c r="EJ227" s="438"/>
      <c r="EK227" s="438"/>
      <c r="EL227" s="438"/>
      <c r="EM227" s="438"/>
      <c r="EN227" s="437"/>
      <c r="EO227" s="439"/>
    </row>
    <row r="228" spans="1:256" s="381" customFormat="1" ht="15.75" customHeight="1">
      <c r="A228" s="451" t="s">
        <v>143</v>
      </c>
      <c r="B228" s="452"/>
      <c r="C228" s="453"/>
      <c r="D228" s="454"/>
      <c r="E228" s="454"/>
      <c r="F228" s="454"/>
      <c r="G228" s="454"/>
      <c r="H228" s="454"/>
      <c r="I228" s="454"/>
      <c r="J228" s="454"/>
      <c r="K228" s="454"/>
      <c r="L228" s="454"/>
      <c r="M228" s="454"/>
      <c r="N228" s="454"/>
      <c r="O228" s="454"/>
      <c r="P228" s="454"/>
      <c r="Q228" s="454"/>
      <c r="R228" s="454"/>
      <c r="S228" s="454"/>
      <c r="T228" s="455"/>
      <c r="U228" s="453"/>
      <c r="V228" s="454"/>
      <c r="W228" s="454"/>
      <c r="X228" s="454"/>
      <c r="Y228" s="454"/>
      <c r="Z228" s="454"/>
      <c r="AA228" s="454"/>
      <c r="AB228" s="454"/>
      <c r="AC228" s="454"/>
      <c r="AD228" s="454"/>
      <c r="AE228" s="454"/>
      <c r="AF228" s="454"/>
      <c r="AG228" s="454"/>
      <c r="AH228" s="454"/>
      <c r="AI228" s="454"/>
      <c r="AJ228" s="454"/>
      <c r="AK228" s="454"/>
      <c r="AL228" s="455"/>
      <c r="AM228" s="453"/>
      <c r="AN228" s="454"/>
      <c r="AO228" s="454"/>
      <c r="AP228" s="454"/>
      <c r="AQ228" s="454"/>
      <c r="AR228" s="454"/>
      <c r="AS228" s="454"/>
      <c r="AT228" s="454"/>
      <c r="AU228" s="454"/>
      <c r="AV228" s="454"/>
      <c r="AW228" s="454"/>
      <c r="AX228" s="454"/>
      <c r="AY228" s="454"/>
      <c r="AZ228" s="454"/>
      <c r="BA228" s="454"/>
      <c r="BB228" s="454"/>
      <c r="BC228" s="454"/>
      <c r="BD228" s="455"/>
      <c r="BE228" s="453"/>
      <c r="BF228" s="454"/>
      <c r="BG228" s="454"/>
      <c r="BH228" s="454"/>
      <c r="BI228" s="454"/>
      <c r="BJ228" s="454"/>
      <c r="BK228" s="454"/>
      <c r="BL228" s="454"/>
      <c r="BM228" s="454"/>
      <c r="BN228" s="454"/>
      <c r="BO228" s="454"/>
      <c r="BP228" s="454"/>
      <c r="BQ228" s="454"/>
      <c r="BR228" s="454"/>
      <c r="BS228" s="454"/>
      <c r="BT228" s="454"/>
      <c r="BU228" s="454"/>
      <c r="BV228" s="455"/>
      <c r="BW228" s="453"/>
      <c r="BX228" s="454"/>
      <c r="BY228" s="454"/>
      <c r="BZ228" s="454"/>
      <c r="CA228" s="454"/>
      <c r="CB228" s="454"/>
      <c r="CC228" s="454"/>
      <c r="CD228" s="454"/>
      <c r="CE228" s="454"/>
      <c r="CF228" s="454"/>
      <c r="CG228" s="454"/>
      <c r="CH228" s="454"/>
      <c r="CI228" s="454"/>
      <c r="CJ228" s="454"/>
      <c r="CK228" s="454"/>
      <c r="CL228" s="454"/>
      <c r="CM228" s="454"/>
      <c r="CN228" s="456"/>
      <c r="CO228" s="105"/>
      <c r="CP228" s="422"/>
      <c r="CQ228" s="425"/>
      <c r="CR228" s="425"/>
      <c r="CS228" s="457"/>
      <c r="CT228" s="458"/>
      <c r="CU228" s="282"/>
      <c r="CV228" s="282"/>
      <c r="CW228" s="282"/>
      <c r="CX228" s="282"/>
      <c r="CY228" s="282"/>
      <c r="CZ228" s="282"/>
      <c r="DA228" s="282"/>
      <c r="DB228" s="282"/>
      <c r="DC228" s="282"/>
      <c r="DD228" s="282"/>
      <c r="DE228" s="282"/>
      <c r="DF228" s="282"/>
      <c r="DG228" s="282"/>
      <c r="DH228" s="282"/>
      <c r="DI228" s="282"/>
      <c r="DJ228" s="282"/>
      <c r="DK228" s="282"/>
      <c r="DL228" s="282"/>
      <c r="DM228" s="282"/>
      <c r="DN228" s="282"/>
      <c r="DO228" s="282"/>
      <c r="DP228" s="282"/>
      <c r="DQ228" s="282"/>
      <c r="DR228" s="282"/>
      <c r="DS228" s="282"/>
      <c r="DT228" s="282"/>
      <c r="DU228" s="282"/>
      <c r="DV228" s="282"/>
      <c r="DW228" s="282"/>
      <c r="DX228" s="282"/>
      <c r="DY228" s="282"/>
      <c r="DZ228" s="282"/>
      <c r="EA228" s="282"/>
      <c r="EB228" s="282"/>
      <c r="EC228" s="282"/>
      <c r="ED228" s="282"/>
      <c r="EE228" s="282"/>
      <c r="EF228" s="379"/>
      <c r="EG228" s="282"/>
      <c r="EH228" s="379"/>
      <c r="EI228" s="379"/>
      <c r="EJ228" s="379"/>
      <c r="EK228" s="379"/>
      <c r="EL228" s="379"/>
      <c r="EM228" s="379"/>
      <c r="EN228" s="282"/>
      <c r="EO228" s="380"/>
    </row>
    <row r="229" spans="1:256" s="61" customFormat="1" ht="15.75" customHeight="1">
      <c r="CO229" s="105"/>
      <c r="CS229" s="459"/>
      <c r="CT229" s="460"/>
      <c r="CU229" s="459"/>
      <c r="CV229" s="459"/>
      <c r="CW229" s="459"/>
      <c r="CX229" s="459"/>
      <c r="CY229" s="459"/>
      <c r="CZ229" s="45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0" spans="1:256" ht="12" customHeight="1" thickBot="1"/>
    <row r="231" spans="1:256" ht="12" customHeight="1" thickBot="1">
      <c r="D231" s="1359" t="s">
        <v>692</v>
      </c>
      <c r="E231" s="1359" t="s">
        <v>693</v>
      </c>
      <c r="F231" s="1359" t="s">
        <v>694</v>
      </c>
      <c r="G231" s="1359" t="s">
        <v>695</v>
      </c>
      <c r="H231" s="1359" t="s">
        <v>696</v>
      </c>
      <c r="I231" s="1359" t="s">
        <v>697</v>
      </c>
      <c r="J231" s="1359" t="s">
        <v>698</v>
      </c>
      <c r="K231" s="1359" t="s">
        <v>699</v>
      </c>
      <c r="L231" s="1359" t="s">
        <v>700</v>
      </c>
      <c r="M231" s="1359" t="s">
        <v>701</v>
      </c>
      <c r="N231" s="1359" t="s">
        <v>702</v>
      </c>
      <c r="O231" s="1360" t="s">
        <v>692</v>
      </c>
      <c r="P231" s="1360" t="s">
        <v>703</v>
      </c>
      <c r="Q231" s="1360" t="s">
        <v>704</v>
      </c>
      <c r="R231" s="1360" t="s">
        <v>705</v>
      </c>
      <c r="S231" s="1360" t="s">
        <v>706</v>
      </c>
      <c r="T231" s="1360" t="s">
        <v>707</v>
      </c>
      <c r="U231" s="1360" t="s">
        <v>708</v>
      </c>
      <c r="V231" s="1360" t="s">
        <v>709</v>
      </c>
      <c r="W231" s="1360" t="s">
        <v>710</v>
      </c>
      <c r="X231" s="1360" t="s">
        <v>711</v>
      </c>
      <c r="Y231" s="1360" t="s">
        <v>712</v>
      </c>
      <c r="Z231" s="1360" t="s">
        <v>713</v>
      </c>
      <c r="AA231" s="1360" t="s">
        <v>714</v>
      </c>
      <c r="AB231" s="1360" t="s">
        <v>715</v>
      </c>
      <c r="AC231" s="1360" t="s">
        <v>716</v>
      </c>
      <c r="AD231" s="1360" t="s">
        <v>717</v>
      </c>
      <c r="AE231" s="1360" t="s">
        <v>718</v>
      </c>
      <c r="AF231" s="1360" t="s">
        <v>719</v>
      </c>
      <c r="AG231" s="1360" t="s">
        <v>720</v>
      </c>
      <c r="AH231" s="1360" t="s">
        <v>721</v>
      </c>
      <c r="AI231" s="1360" t="s">
        <v>722</v>
      </c>
      <c r="AJ231" s="1360" t="s">
        <v>723</v>
      </c>
      <c r="AK231" s="1360" t="s">
        <v>724</v>
      </c>
      <c r="AL231" s="1360" t="s">
        <v>725</v>
      </c>
      <c r="AM231" s="1360" t="s">
        <v>726</v>
      </c>
      <c r="AN231" s="1360" t="s">
        <v>727</v>
      </c>
      <c r="AO231" s="1360" t="s">
        <v>728</v>
      </c>
      <c r="AP231" s="1360" t="s">
        <v>729</v>
      </c>
      <c r="AQ231" s="1360" t="s">
        <v>730</v>
      </c>
      <c r="AR231" s="1360" t="s">
        <v>731</v>
      </c>
      <c r="AS231" s="1360" t="s">
        <v>732</v>
      </c>
      <c r="AT231" s="1360" t="s">
        <v>733</v>
      </c>
      <c r="AU231" s="1360" t="s">
        <v>734</v>
      </c>
      <c r="AV231" s="1360" t="s">
        <v>735</v>
      </c>
      <c r="AW231" s="1360" t="s">
        <v>736</v>
      </c>
      <c r="AX231" s="1360" t="s">
        <v>737</v>
      </c>
      <c r="AY231" s="1360" t="s">
        <v>738</v>
      </c>
      <c r="AZ231" s="1360"/>
      <c r="BA231" s="1360"/>
      <c r="BB231" s="1360"/>
      <c r="BC231" s="1360"/>
      <c r="BD231" s="1360"/>
    </row>
    <row r="232" spans="1:256" ht="12" customHeight="1" thickBot="1">
      <c r="D232" s="1361">
        <v>59202</v>
      </c>
      <c r="E232" s="1361">
        <v>20.010000000000002</v>
      </c>
      <c r="F232" s="1361">
        <v>14.44</v>
      </c>
      <c r="G232" s="1361">
        <v>14.39</v>
      </c>
      <c r="H232" s="1361">
        <v>14.96</v>
      </c>
      <c r="I232" s="1361">
        <v>12.47</v>
      </c>
      <c r="J232" s="1361">
        <v>8.8699999999999992</v>
      </c>
      <c r="K232" s="1361">
        <v>5.81</v>
      </c>
      <c r="L232" s="1361">
        <v>3.61</v>
      </c>
      <c r="M232" s="1361">
        <v>2.13</v>
      </c>
      <c r="N232" s="1361">
        <v>2.84</v>
      </c>
      <c r="O232" s="1362">
        <v>59202</v>
      </c>
      <c r="P232" s="1362">
        <v>6.67</v>
      </c>
      <c r="Q232" s="1362">
        <v>6.05</v>
      </c>
      <c r="R232" s="1362">
        <v>6.22</v>
      </c>
      <c r="S232" s="1362">
        <v>6.53</v>
      </c>
      <c r="T232" s="1362">
        <v>4.38</v>
      </c>
      <c r="U232" s="1362">
        <v>2.77</v>
      </c>
      <c r="V232" s="1362">
        <v>2.0099999999999998</v>
      </c>
      <c r="W232" s="1362">
        <v>1.78</v>
      </c>
      <c r="X232" s="1362">
        <v>1.57</v>
      </c>
      <c r="Y232" s="1362">
        <v>1.46</v>
      </c>
      <c r="Z232" s="1362">
        <v>1.26</v>
      </c>
      <c r="AA232" s="1362">
        <v>1.1299999999999999</v>
      </c>
      <c r="AB232" s="1362">
        <v>1.08</v>
      </c>
      <c r="AC232" s="1362">
        <v>0.79</v>
      </c>
      <c r="AD232" s="1362">
        <v>0.72</v>
      </c>
      <c r="AE232" s="1362">
        <v>0.41</v>
      </c>
      <c r="AF232" s="1362">
        <v>0.27</v>
      </c>
      <c r="AG232" s="1362">
        <v>0.24</v>
      </c>
      <c r="AH232" s="1362">
        <v>6.61</v>
      </c>
      <c r="AI232" s="1362">
        <v>6</v>
      </c>
      <c r="AJ232" s="1362">
        <v>5.81</v>
      </c>
      <c r="AK232" s="1362">
        <v>6.29</v>
      </c>
      <c r="AL232" s="1362">
        <v>4.63</v>
      </c>
      <c r="AM232" s="1362">
        <v>3.65</v>
      </c>
      <c r="AN232" s="1362">
        <v>2.85</v>
      </c>
      <c r="AO232" s="1362">
        <v>2.73</v>
      </c>
      <c r="AP232" s="1362">
        <v>2.4</v>
      </c>
      <c r="AQ232" s="1362">
        <v>2.5</v>
      </c>
      <c r="AR232" s="1362">
        <v>2.0699999999999998</v>
      </c>
      <c r="AS232" s="1362">
        <v>1.86</v>
      </c>
      <c r="AT232" s="1362">
        <v>1.68</v>
      </c>
      <c r="AU232" s="1362">
        <v>1.39</v>
      </c>
      <c r="AV232" s="1362">
        <v>1.35</v>
      </c>
      <c r="AW232" s="1362">
        <v>1.01</v>
      </c>
      <c r="AX232" s="1362">
        <v>0.83</v>
      </c>
      <c r="AY232" s="1362">
        <v>0.74</v>
      </c>
      <c r="AZ232" s="1360"/>
      <c r="BA232" s="1360"/>
      <c r="BB232" s="1360"/>
      <c r="BC232" s="1360"/>
      <c r="BD232" s="1360"/>
    </row>
    <row r="233" spans="1:256" ht="12" customHeight="1" thickBot="1">
      <c r="D233" s="1361">
        <v>59301</v>
      </c>
      <c r="E233" s="1361">
        <v>15.65</v>
      </c>
      <c r="F233" s="1361">
        <v>14.19</v>
      </c>
      <c r="G233" s="1361">
        <v>17.45</v>
      </c>
      <c r="H233" s="1361">
        <v>18.07</v>
      </c>
      <c r="I233" s="1361">
        <v>14.21</v>
      </c>
      <c r="J233" s="1361">
        <v>9.01</v>
      </c>
      <c r="K233" s="1361">
        <v>5.09</v>
      </c>
      <c r="L233" s="1361">
        <v>2.91</v>
      </c>
      <c r="M233" s="1361">
        <v>1.56</v>
      </c>
      <c r="N233" s="1361">
        <v>1.71</v>
      </c>
      <c r="O233" s="1362">
        <v>59301</v>
      </c>
      <c r="P233" s="1362">
        <v>6.33</v>
      </c>
      <c r="Q233" s="1362">
        <v>5.54</v>
      </c>
      <c r="R233" s="1362">
        <v>5.76</v>
      </c>
      <c r="S233" s="1362">
        <v>6.42</v>
      </c>
      <c r="T233" s="1362">
        <v>5.01</v>
      </c>
      <c r="U233" s="1362">
        <v>3.33</v>
      </c>
      <c r="V233" s="1362">
        <v>2.34</v>
      </c>
      <c r="W233" s="1362">
        <v>2.02</v>
      </c>
      <c r="X233" s="1362">
        <v>1.71</v>
      </c>
      <c r="Y233" s="1362">
        <v>1.6</v>
      </c>
      <c r="Z233" s="1362">
        <v>1.22</v>
      </c>
      <c r="AA233" s="1362">
        <v>1</v>
      </c>
      <c r="AB233" s="1362">
        <v>0.84</v>
      </c>
      <c r="AC233" s="1362">
        <v>0.61</v>
      </c>
      <c r="AD233" s="1362">
        <v>0.5</v>
      </c>
      <c r="AE233" s="1362">
        <v>0.3</v>
      </c>
      <c r="AF233" s="1362">
        <v>0.26</v>
      </c>
      <c r="AG233" s="1362">
        <v>0.22</v>
      </c>
      <c r="AH233" s="1362">
        <v>6.32</v>
      </c>
      <c r="AI233" s="1362">
        <v>5.47</v>
      </c>
      <c r="AJ233" s="1362">
        <v>5.38</v>
      </c>
      <c r="AK233" s="1362">
        <v>6.12</v>
      </c>
      <c r="AL233" s="1362">
        <v>4.97</v>
      </c>
      <c r="AM233" s="1362">
        <v>4.07</v>
      </c>
      <c r="AN233" s="1362">
        <v>3.53</v>
      </c>
      <c r="AO233" s="1362">
        <v>3.23</v>
      </c>
      <c r="AP233" s="1362">
        <v>2.77</v>
      </c>
      <c r="AQ233" s="1362">
        <v>2.63</v>
      </c>
      <c r="AR233" s="1362">
        <v>2.23</v>
      </c>
      <c r="AS233" s="1362">
        <v>1.78</v>
      </c>
      <c r="AT233" s="1362">
        <v>1.42</v>
      </c>
      <c r="AU233" s="1362">
        <v>1.01</v>
      </c>
      <c r="AV233" s="1362">
        <v>0.87</v>
      </c>
      <c r="AW233" s="1362">
        <v>1.07</v>
      </c>
      <c r="AX233" s="1362">
        <v>0.97</v>
      </c>
      <c r="AY233" s="1362">
        <v>0.87</v>
      </c>
      <c r="AZ233" s="1360"/>
      <c r="BA233" s="1360"/>
      <c r="BB233" s="1360"/>
      <c r="BC233" s="1360"/>
      <c r="BD233" s="1360"/>
    </row>
    <row r="234" spans="1:256" ht="12" customHeight="1" thickBot="1">
      <c r="D234" s="1361">
        <v>59302</v>
      </c>
      <c r="E234" s="1361">
        <v>15.68</v>
      </c>
      <c r="F234" s="1361">
        <v>14.05</v>
      </c>
      <c r="G234" s="1361">
        <v>17.8</v>
      </c>
      <c r="H234" s="1361">
        <v>18.59</v>
      </c>
      <c r="I234" s="1361">
        <v>13.68</v>
      </c>
      <c r="J234" s="1361">
        <v>8.83</v>
      </c>
      <c r="K234" s="1361">
        <v>5.03</v>
      </c>
      <c r="L234" s="1361">
        <v>3.03</v>
      </c>
      <c r="M234" s="1361">
        <v>1.56</v>
      </c>
      <c r="N234" s="1361">
        <v>1.86</v>
      </c>
      <c r="O234" s="1362">
        <v>59302</v>
      </c>
      <c r="P234" s="1362">
        <v>6.53</v>
      </c>
      <c r="Q234" s="1362">
        <v>5.97</v>
      </c>
      <c r="R234" s="1362">
        <v>5.79</v>
      </c>
      <c r="S234" s="1362">
        <v>6.77</v>
      </c>
      <c r="T234" s="1362">
        <v>4.92</v>
      </c>
      <c r="U234" s="1362">
        <v>3.1</v>
      </c>
      <c r="V234" s="1362">
        <v>2.0499999999999998</v>
      </c>
      <c r="W234" s="1362">
        <v>1.78</v>
      </c>
      <c r="X234" s="1362">
        <v>1.42</v>
      </c>
      <c r="Y234" s="1362">
        <v>1.38</v>
      </c>
      <c r="Z234" s="1362">
        <v>1.1200000000000001</v>
      </c>
      <c r="AA234" s="1362">
        <v>0.89</v>
      </c>
      <c r="AB234" s="1362">
        <v>0.64</v>
      </c>
      <c r="AC234" s="1362">
        <v>0.45</v>
      </c>
      <c r="AD234" s="1362">
        <v>0.55000000000000004</v>
      </c>
      <c r="AE234" s="1362">
        <v>0.23</v>
      </c>
      <c r="AF234" s="1362">
        <v>0.22</v>
      </c>
      <c r="AG234" s="1362">
        <v>0.18</v>
      </c>
      <c r="AH234" s="1362">
        <v>6.72</v>
      </c>
      <c r="AI234" s="1362">
        <v>5.8</v>
      </c>
      <c r="AJ234" s="1362">
        <v>5.48</v>
      </c>
      <c r="AK234" s="1362">
        <v>6.38</v>
      </c>
      <c r="AL234" s="1362">
        <v>5.22</v>
      </c>
      <c r="AM234" s="1362">
        <v>4.47</v>
      </c>
      <c r="AN234" s="1362">
        <v>3.63</v>
      </c>
      <c r="AO234" s="1362">
        <v>3.22</v>
      </c>
      <c r="AP234" s="1362">
        <v>2.68</v>
      </c>
      <c r="AQ234" s="1362">
        <v>2.63</v>
      </c>
      <c r="AR234" s="1362">
        <v>2.19</v>
      </c>
      <c r="AS234" s="1362">
        <v>1.62</v>
      </c>
      <c r="AT234" s="1362">
        <v>1.27</v>
      </c>
      <c r="AU234" s="1362">
        <v>0.82</v>
      </c>
      <c r="AV234" s="1362">
        <v>0.89</v>
      </c>
      <c r="AW234" s="1362">
        <v>0.83</v>
      </c>
      <c r="AX234" s="1362">
        <v>0.97</v>
      </c>
      <c r="AY234" s="1362">
        <v>0.67</v>
      </c>
      <c r="AZ234" s="1360"/>
      <c r="BA234" s="1360"/>
      <c r="BB234" s="1360"/>
      <c r="BC234" s="1360"/>
      <c r="BD234" s="1360"/>
    </row>
    <row r="235" spans="1:256" ht="12" customHeight="1" thickBot="1">
      <c r="D235" s="1361">
        <v>59203</v>
      </c>
      <c r="E235" s="1361">
        <v>20.329999999999998</v>
      </c>
      <c r="F235" s="1361">
        <v>13.66</v>
      </c>
      <c r="G235" s="1361">
        <v>14.28</v>
      </c>
      <c r="H235" s="1361">
        <v>14.96</v>
      </c>
      <c r="I235" s="1361">
        <v>12.36</v>
      </c>
      <c r="J235" s="1361">
        <v>9.06</v>
      </c>
      <c r="K235" s="1361">
        <v>5.82</v>
      </c>
      <c r="L235" s="1361">
        <v>3.68</v>
      </c>
      <c r="M235" s="1361">
        <v>2.2799999999999998</v>
      </c>
      <c r="N235" s="1361">
        <v>3.22</v>
      </c>
      <c r="O235" s="1362">
        <v>59203</v>
      </c>
      <c r="P235" s="1362">
        <v>6.8</v>
      </c>
      <c r="Q235" s="1362">
        <v>5.88</v>
      </c>
      <c r="R235" s="1362">
        <v>5.68</v>
      </c>
      <c r="S235" s="1362">
        <v>6.08</v>
      </c>
      <c r="T235" s="1362">
        <v>4.7</v>
      </c>
      <c r="U235" s="1362">
        <v>3.31</v>
      </c>
      <c r="V235" s="1362">
        <v>2.44</v>
      </c>
      <c r="W235" s="1362">
        <v>2.0299999999999998</v>
      </c>
      <c r="X235" s="1362">
        <v>1.68</v>
      </c>
      <c r="Y235" s="1362">
        <v>1.47</v>
      </c>
      <c r="Z235" s="1362">
        <v>1.21</v>
      </c>
      <c r="AA235" s="1362">
        <v>1.1200000000000001</v>
      </c>
      <c r="AB235" s="1362">
        <v>0.97</v>
      </c>
      <c r="AC235" s="1362">
        <v>0.68</v>
      </c>
      <c r="AD235" s="1362">
        <v>0.65</v>
      </c>
      <c r="AE235" s="1362">
        <v>0.31</v>
      </c>
      <c r="AF235" s="1362">
        <v>0.22</v>
      </c>
      <c r="AG235" s="1362">
        <v>0.19</v>
      </c>
      <c r="AH235" s="1362">
        <v>6.75</v>
      </c>
      <c r="AI235" s="1362">
        <v>5.85</v>
      </c>
      <c r="AJ235" s="1362">
        <v>5.4</v>
      </c>
      <c r="AK235" s="1362">
        <v>5.94</v>
      </c>
      <c r="AL235" s="1362">
        <v>4.99</v>
      </c>
      <c r="AM235" s="1362">
        <v>4.1900000000000004</v>
      </c>
      <c r="AN235" s="1362">
        <v>3.3</v>
      </c>
      <c r="AO235" s="1362">
        <v>2.92</v>
      </c>
      <c r="AP235" s="1362">
        <v>2.52</v>
      </c>
      <c r="AQ235" s="1362">
        <v>2.46</v>
      </c>
      <c r="AR235" s="1362">
        <v>2.0099999999999998</v>
      </c>
      <c r="AS235" s="1362">
        <v>1.75</v>
      </c>
      <c r="AT235" s="1362">
        <v>1.52</v>
      </c>
      <c r="AU235" s="1362">
        <v>1.44</v>
      </c>
      <c r="AV235" s="1362">
        <v>1.1299999999999999</v>
      </c>
      <c r="AW235" s="1362">
        <v>0.84</v>
      </c>
      <c r="AX235" s="1362">
        <v>0.68</v>
      </c>
      <c r="AY235" s="1362">
        <v>0.64</v>
      </c>
      <c r="AZ235" s="1360"/>
      <c r="BA235" s="1360"/>
      <c r="BB235" s="1360"/>
      <c r="BC235" s="1360"/>
      <c r="BD235" s="1360"/>
    </row>
    <row r="236" spans="1:256" ht="12" customHeight="1">
      <c r="D236" s="1360"/>
      <c r="E236" s="1360"/>
      <c r="F236" s="1360"/>
      <c r="G236" s="1360"/>
      <c r="H236" s="1360"/>
      <c r="I236" s="1360"/>
      <c r="J236" s="1360"/>
      <c r="K236" s="1360"/>
      <c r="L236" s="1360"/>
      <c r="M236" s="1360"/>
      <c r="N236" s="1360"/>
      <c r="O236" s="1360"/>
      <c r="P236" s="1360" t="s">
        <v>739</v>
      </c>
      <c r="Q236" s="1360" t="s">
        <v>740</v>
      </c>
      <c r="R236" s="1360" t="s">
        <v>741</v>
      </c>
      <c r="S236" s="1360" t="s">
        <v>742</v>
      </c>
      <c r="T236" s="1360" t="s">
        <v>743</v>
      </c>
      <c r="U236" s="1360" t="s">
        <v>744</v>
      </c>
      <c r="V236" s="1360" t="s">
        <v>745</v>
      </c>
      <c r="W236" s="1360" t="s">
        <v>746</v>
      </c>
      <c r="X236" s="1360" t="s">
        <v>747</v>
      </c>
      <c r="Y236" s="1360" t="s">
        <v>748</v>
      </c>
      <c r="Z236" s="1360" t="s">
        <v>749</v>
      </c>
      <c r="AA236" s="1360" t="s">
        <v>750</v>
      </c>
      <c r="AB236" s="1360" t="s">
        <v>751</v>
      </c>
      <c r="AC236" s="1360" t="s">
        <v>752</v>
      </c>
      <c r="AD236" s="1360" t="s">
        <v>753</v>
      </c>
      <c r="AE236" s="1360" t="s">
        <v>754</v>
      </c>
      <c r="AF236" s="1360" t="s">
        <v>755</v>
      </c>
      <c r="AG236" s="1360" t="s">
        <v>756</v>
      </c>
      <c r="AH236" s="1360"/>
      <c r="AI236" s="1360"/>
      <c r="AJ236" s="1360"/>
      <c r="AK236" s="1360"/>
      <c r="AL236" s="1360"/>
      <c r="AM236" s="1360"/>
      <c r="AN236" s="1360"/>
      <c r="AO236" s="1360"/>
      <c r="AP236" s="1360"/>
      <c r="AQ236" s="1360"/>
      <c r="AR236" s="1360"/>
      <c r="AS236" s="1360"/>
      <c r="AT236" s="1360"/>
      <c r="AU236" s="1360"/>
      <c r="AV236" s="1360"/>
      <c r="AW236" s="1360"/>
      <c r="AX236" s="1360"/>
      <c r="AY236" s="1360"/>
      <c r="AZ236" s="1360"/>
      <c r="BA236" s="1360"/>
      <c r="BB236" s="1360"/>
      <c r="BC236" s="1360"/>
      <c r="BD236" s="1360"/>
    </row>
    <row r="237" spans="1:256" ht="12" customHeight="1">
      <c r="D237" s="1362">
        <v>59202</v>
      </c>
      <c r="E237" s="1362">
        <v>5.2</v>
      </c>
      <c r="F237" s="1362">
        <v>7.51</v>
      </c>
      <c r="G237" s="1362">
        <v>11.22</v>
      </c>
      <c r="H237" s="1362">
        <v>15.56</v>
      </c>
      <c r="I237" s="1362">
        <v>16.21</v>
      </c>
      <c r="J237" s="1362">
        <v>13.84</v>
      </c>
      <c r="K237" s="1362">
        <v>10.57</v>
      </c>
      <c r="L237" s="1362">
        <v>7.51</v>
      </c>
      <c r="M237" s="1362">
        <v>4.99</v>
      </c>
      <c r="N237" s="1362">
        <v>7.38</v>
      </c>
      <c r="O237" s="1360" t="s">
        <v>757</v>
      </c>
      <c r="P237" s="1362">
        <v>-6.67</v>
      </c>
      <c r="Q237" s="1362">
        <v>-6.05</v>
      </c>
      <c r="R237" s="1362">
        <v>-6.22</v>
      </c>
      <c r="S237" s="1362">
        <v>-6.53</v>
      </c>
      <c r="T237" s="1362">
        <v>-4.38</v>
      </c>
      <c r="U237" s="1362">
        <v>-2.77</v>
      </c>
      <c r="V237" s="1362">
        <v>-2.0099999999999998</v>
      </c>
      <c r="W237" s="1362">
        <v>-1.78</v>
      </c>
      <c r="X237" s="1362">
        <v>-1.57</v>
      </c>
      <c r="Y237" s="1362">
        <v>-1.46</v>
      </c>
      <c r="Z237" s="1362">
        <v>-1.26</v>
      </c>
      <c r="AA237" s="1362">
        <v>-1.1299999999999999</v>
      </c>
      <c r="AB237" s="1362">
        <v>-1.08</v>
      </c>
      <c r="AC237" s="1362">
        <v>-0.79</v>
      </c>
      <c r="AD237" s="1362">
        <v>-0.72</v>
      </c>
      <c r="AE237" s="1362">
        <v>-0.41</v>
      </c>
      <c r="AF237" s="1362">
        <v>-0.27</v>
      </c>
      <c r="AG237" s="1362">
        <v>-0.24</v>
      </c>
      <c r="AH237" s="1360"/>
      <c r="AI237" s="1360"/>
      <c r="AJ237" s="1360"/>
      <c r="AK237" s="1360"/>
      <c r="AL237" s="1360"/>
      <c r="AM237" s="1360"/>
      <c r="AN237" s="1360"/>
      <c r="AO237" s="1360"/>
      <c r="AP237" s="1360"/>
      <c r="AQ237" s="1360"/>
      <c r="AR237" s="1360"/>
      <c r="AS237" s="1360"/>
      <c r="AT237" s="1360"/>
      <c r="AU237" s="1360"/>
      <c r="AV237" s="1360"/>
      <c r="AW237" s="1360"/>
      <c r="AX237" s="1360"/>
      <c r="AY237" s="1360"/>
      <c r="AZ237" s="1360"/>
      <c r="BA237" s="1360"/>
      <c r="BB237" s="1360"/>
      <c r="BC237" s="1360"/>
      <c r="BD237" s="1360"/>
    </row>
    <row r="238" spans="1:256" ht="12" customHeight="1">
      <c r="D238" s="1362">
        <v>59203</v>
      </c>
      <c r="E238" s="1362">
        <v>5.22</v>
      </c>
      <c r="F238" s="1362">
        <v>7.02</v>
      </c>
      <c r="G238" s="1362">
        <v>11</v>
      </c>
      <c r="H238" s="1362">
        <v>15.37</v>
      </c>
      <c r="I238" s="1362">
        <v>15.88</v>
      </c>
      <c r="J238" s="1362">
        <v>13.96</v>
      </c>
      <c r="K238" s="1362">
        <v>10.46</v>
      </c>
      <c r="L238" s="1362">
        <v>7.57</v>
      </c>
      <c r="M238" s="1362">
        <v>5.26</v>
      </c>
      <c r="N238" s="1362">
        <v>8.26</v>
      </c>
      <c r="O238" s="1360" t="s">
        <v>758</v>
      </c>
      <c r="P238" s="1362">
        <v>6.61</v>
      </c>
      <c r="Q238" s="1362">
        <v>6</v>
      </c>
      <c r="R238" s="1362">
        <v>5.81</v>
      </c>
      <c r="S238" s="1362">
        <v>6.29</v>
      </c>
      <c r="T238" s="1362">
        <v>4.63</v>
      </c>
      <c r="U238" s="1362">
        <v>3.65</v>
      </c>
      <c r="V238" s="1362">
        <v>2.85</v>
      </c>
      <c r="W238" s="1362">
        <v>2.73</v>
      </c>
      <c r="X238" s="1362">
        <v>2.4</v>
      </c>
      <c r="Y238" s="1362">
        <v>2.5</v>
      </c>
      <c r="Z238" s="1362">
        <v>2.0699999999999998</v>
      </c>
      <c r="AA238" s="1362">
        <v>1.86</v>
      </c>
      <c r="AB238" s="1362">
        <v>1.68</v>
      </c>
      <c r="AC238" s="1362">
        <v>1.39</v>
      </c>
      <c r="AD238" s="1362">
        <v>1.35</v>
      </c>
      <c r="AE238" s="1362">
        <v>1.01</v>
      </c>
      <c r="AF238" s="1362">
        <v>0.83</v>
      </c>
      <c r="AG238" s="1362">
        <v>0.74</v>
      </c>
      <c r="AH238" s="1360"/>
      <c r="AI238" s="1360"/>
      <c r="AJ238" s="1360"/>
      <c r="AK238" s="1360"/>
      <c r="AL238" s="1360"/>
      <c r="AM238" s="1360"/>
      <c r="AN238" s="1360"/>
      <c r="AO238" s="1360"/>
      <c r="AP238" s="1360"/>
      <c r="AQ238" s="1360"/>
      <c r="AR238" s="1360"/>
      <c r="AS238" s="1360"/>
      <c r="AT238" s="1360"/>
      <c r="AU238" s="1360"/>
      <c r="AV238" s="1360"/>
      <c r="AW238" s="1360"/>
      <c r="AX238" s="1360"/>
      <c r="AY238" s="1360"/>
      <c r="AZ238" s="1360"/>
      <c r="BA238" s="1360"/>
      <c r="BB238" s="1360"/>
      <c r="BC238" s="1360"/>
      <c r="BD238" s="1360"/>
    </row>
    <row r="239" spans="1:256" ht="12" customHeight="1">
      <c r="D239" s="1362">
        <v>59301</v>
      </c>
      <c r="E239" s="1362">
        <v>4.08</v>
      </c>
      <c r="F239" s="1362">
        <v>7.4</v>
      </c>
      <c r="G239" s="1362">
        <v>13.64</v>
      </c>
      <c r="H239" s="1362">
        <v>18.84</v>
      </c>
      <c r="I239" s="1362">
        <v>18.52</v>
      </c>
      <c r="J239" s="1362">
        <v>14.08</v>
      </c>
      <c r="K239" s="1362">
        <v>9.2899999999999991</v>
      </c>
      <c r="L239" s="1362">
        <v>6.07</v>
      </c>
      <c r="M239" s="1362">
        <v>3.65</v>
      </c>
      <c r="N239" s="1362">
        <v>4.4400000000000004</v>
      </c>
      <c r="O239" s="1360" t="s">
        <v>759</v>
      </c>
      <c r="P239" s="1362">
        <v>-6.33</v>
      </c>
      <c r="Q239" s="1362">
        <v>-5.54</v>
      </c>
      <c r="R239" s="1362">
        <v>-5.76</v>
      </c>
      <c r="S239" s="1362">
        <v>-6.42</v>
      </c>
      <c r="T239" s="1362">
        <v>-5.01</v>
      </c>
      <c r="U239" s="1362">
        <v>-3.33</v>
      </c>
      <c r="V239" s="1362">
        <v>-2.34</v>
      </c>
      <c r="W239" s="1362">
        <v>-2.02</v>
      </c>
      <c r="X239" s="1362">
        <v>-1.71</v>
      </c>
      <c r="Y239" s="1362">
        <v>-1.6</v>
      </c>
      <c r="Z239" s="1362">
        <v>-1.22</v>
      </c>
      <c r="AA239" s="1362">
        <v>-1</v>
      </c>
      <c r="AB239" s="1362">
        <v>-0.84</v>
      </c>
      <c r="AC239" s="1362">
        <v>-0.61</v>
      </c>
      <c r="AD239" s="1362">
        <v>-0.5</v>
      </c>
      <c r="AE239" s="1362">
        <v>-0.3</v>
      </c>
      <c r="AF239" s="1362">
        <v>-0.26</v>
      </c>
      <c r="AG239" s="1362">
        <v>-0.22</v>
      </c>
      <c r="AH239" s="1360"/>
      <c r="AI239" s="1360"/>
      <c r="AJ239" s="1360"/>
      <c r="AK239" s="1360"/>
      <c r="AL239" s="1360"/>
      <c r="AM239" s="1360"/>
      <c r="AN239" s="1360"/>
      <c r="AO239" s="1360"/>
      <c r="AP239" s="1360"/>
      <c r="AQ239" s="1360"/>
      <c r="AR239" s="1360"/>
      <c r="AS239" s="1360"/>
      <c r="AT239" s="1360"/>
      <c r="AU239" s="1360"/>
      <c r="AV239" s="1360"/>
      <c r="AW239" s="1360"/>
      <c r="AX239" s="1360"/>
      <c r="AY239" s="1360"/>
      <c r="AZ239" s="1360"/>
      <c r="BA239" s="1360"/>
      <c r="BB239" s="1360"/>
      <c r="BC239" s="1360"/>
      <c r="BD239" s="1360"/>
    </row>
    <row r="240" spans="1:256" ht="12" customHeight="1">
      <c r="D240" s="1362">
        <v>59302</v>
      </c>
      <c r="E240" s="1362">
        <v>4.07</v>
      </c>
      <c r="F240" s="1362">
        <v>7.3</v>
      </c>
      <c r="G240" s="1362">
        <v>13.87</v>
      </c>
      <c r="H240" s="1362">
        <v>19.309999999999999</v>
      </c>
      <c r="I240" s="1362">
        <v>17.760000000000002</v>
      </c>
      <c r="J240" s="1362">
        <v>13.76</v>
      </c>
      <c r="K240" s="1362">
        <v>9.15</v>
      </c>
      <c r="L240" s="1362">
        <v>6.29</v>
      </c>
      <c r="M240" s="1362">
        <v>3.65</v>
      </c>
      <c r="N240" s="1362">
        <v>4.84</v>
      </c>
      <c r="O240" s="1360" t="s">
        <v>760</v>
      </c>
      <c r="P240" s="1362">
        <v>6.32</v>
      </c>
      <c r="Q240" s="1362">
        <v>5.47</v>
      </c>
      <c r="R240" s="1362">
        <v>5.38</v>
      </c>
      <c r="S240" s="1362">
        <v>6.12</v>
      </c>
      <c r="T240" s="1362">
        <v>4.97</v>
      </c>
      <c r="U240" s="1362">
        <v>4.07</v>
      </c>
      <c r="V240" s="1362">
        <v>3.53</v>
      </c>
      <c r="W240" s="1362">
        <v>3.23</v>
      </c>
      <c r="X240" s="1362">
        <v>2.77</v>
      </c>
      <c r="Y240" s="1362">
        <v>2.63</v>
      </c>
      <c r="Z240" s="1362">
        <v>2.23</v>
      </c>
      <c r="AA240" s="1362">
        <v>1.78</v>
      </c>
      <c r="AB240" s="1362">
        <v>1.42</v>
      </c>
      <c r="AC240" s="1362">
        <v>1.01</v>
      </c>
      <c r="AD240" s="1362">
        <v>0.87</v>
      </c>
      <c r="AE240" s="1362">
        <v>1.07</v>
      </c>
      <c r="AF240" s="1362">
        <v>0.97</v>
      </c>
      <c r="AG240" s="1362">
        <v>0.87</v>
      </c>
      <c r="AH240" s="1360"/>
      <c r="AI240" s="1360"/>
      <c r="AJ240" s="1360"/>
      <c r="AK240" s="1360"/>
      <c r="AL240" s="1360"/>
      <c r="AM240" s="1360"/>
      <c r="AN240" s="1360"/>
      <c r="AO240" s="1360"/>
      <c r="AP240" s="1360"/>
      <c r="AQ240" s="1360"/>
      <c r="AR240" s="1360"/>
      <c r="AS240" s="1360"/>
      <c r="AT240" s="1360"/>
      <c r="AU240" s="1360"/>
      <c r="AV240" s="1360"/>
      <c r="AW240" s="1360"/>
      <c r="AX240" s="1360"/>
      <c r="AY240" s="1360"/>
      <c r="AZ240" s="1360"/>
      <c r="BA240" s="1360"/>
      <c r="BB240" s="1360"/>
      <c r="BC240" s="1360"/>
      <c r="BD240" s="1360"/>
    </row>
    <row r="241" spans="4:56" ht="12" customHeight="1">
      <c r="D241" s="1360"/>
      <c r="E241" s="1360"/>
      <c r="F241" s="1360"/>
      <c r="G241" s="1360"/>
      <c r="H241" s="1360"/>
      <c r="I241" s="1360"/>
      <c r="J241" s="1360"/>
      <c r="K241" s="1360"/>
      <c r="L241" s="1360"/>
      <c r="M241" s="1360"/>
      <c r="N241" s="1360"/>
      <c r="O241" s="1360" t="s">
        <v>761</v>
      </c>
      <c r="P241" s="1362">
        <v>-6.53</v>
      </c>
      <c r="Q241" s="1362">
        <v>-5.97</v>
      </c>
      <c r="R241" s="1362">
        <v>-5.79</v>
      </c>
      <c r="S241" s="1362">
        <v>-6.77</v>
      </c>
      <c r="T241" s="1362">
        <v>-4.92</v>
      </c>
      <c r="U241" s="1362">
        <v>-3.1</v>
      </c>
      <c r="V241" s="1362">
        <v>-2.0499999999999998</v>
      </c>
      <c r="W241" s="1362">
        <v>-1.78</v>
      </c>
      <c r="X241" s="1362">
        <v>-1.42</v>
      </c>
      <c r="Y241" s="1362">
        <v>-1.38</v>
      </c>
      <c r="Z241" s="1362">
        <v>-1.1200000000000001</v>
      </c>
      <c r="AA241" s="1362">
        <v>-0.89</v>
      </c>
      <c r="AB241" s="1362">
        <v>-0.64</v>
      </c>
      <c r="AC241" s="1362">
        <v>-0.45</v>
      </c>
      <c r="AD241" s="1362">
        <v>-0.55000000000000004</v>
      </c>
      <c r="AE241" s="1362">
        <v>-0.23</v>
      </c>
      <c r="AF241" s="1362">
        <v>-0.22</v>
      </c>
      <c r="AG241" s="1362">
        <v>-0.18</v>
      </c>
      <c r="AH241" s="1360"/>
      <c r="AI241" s="1360"/>
      <c r="AJ241" s="1360"/>
      <c r="AK241" s="1360"/>
      <c r="AL241" s="1360"/>
      <c r="AM241" s="1360"/>
      <c r="AN241" s="1360"/>
      <c r="AO241" s="1360"/>
      <c r="AP241" s="1360"/>
      <c r="AQ241" s="1360"/>
      <c r="AR241" s="1360"/>
      <c r="AS241" s="1360"/>
      <c r="AT241" s="1360"/>
      <c r="AU241" s="1360"/>
      <c r="AV241" s="1360"/>
      <c r="AW241" s="1360"/>
      <c r="AX241" s="1360"/>
      <c r="AY241" s="1360"/>
      <c r="AZ241" s="1360"/>
      <c r="BA241" s="1360"/>
      <c r="BB241" s="1360"/>
      <c r="BC241" s="1360"/>
      <c r="BD241" s="1360"/>
    </row>
    <row r="242" spans="4:56" ht="12" customHeight="1">
      <c r="D242" s="1360"/>
      <c r="E242" s="1360"/>
      <c r="F242" s="1360"/>
      <c r="G242" s="1360"/>
      <c r="H242" s="1360"/>
      <c r="I242" s="1360"/>
      <c r="J242" s="1360"/>
      <c r="K242" s="1360"/>
      <c r="L242" s="1360"/>
      <c r="M242" s="1360"/>
      <c r="N242" s="1360"/>
      <c r="O242" s="1360" t="s">
        <v>762</v>
      </c>
      <c r="P242" s="1362">
        <v>6.72</v>
      </c>
      <c r="Q242" s="1362">
        <v>5.8</v>
      </c>
      <c r="R242" s="1362">
        <v>5.48</v>
      </c>
      <c r="S242" s="1362">
        <v>6.38</v>
      </c>
      <c r="T242" s="1362">
        <v>5.22</v>
      </c>
      <c r="U242" s="1362">
        <v>4.47</v>
      </c>
      <c r="V242" s="1362">
        <v>3.63</v>
      </c>
      <c r="W242" s="1362">
        <v>3.22</v>
      </c>
      <c r="X242" s="1362">
        <v>2.68</v>
      </c>
      <c r="Y242" s="1362">
        <v>2.63</v>
      </c>
      <c r="Z242" s="1362">
        <v>2.19</v>
      </c>
      <c r="AA242" s="1362">
        <v>1.62</v>
      </c>
      <c r="AB242" s="1362">
        <v>1.27</v>
      </c>
      <c r="AC242" s="1362">
        <v>0.82</v>
      </c>
      <c r="AD242" s="1362">
        <v>0.89</v>
      </c>
      <c r="AE242" s="1362">
        <v>0.83</v>
      </c>
      <c r="AF242" s="1362">
        <v>0.97</v>
      </c>
      <c r="AG242" s="1362">
        <v>0.67</v>
      </c>
      <c r="AH242" s="1360"/>
      <c r="AI242" s="1360"/>
      <c r="AJ242" s="1360"/>
      <c r="AK242" s="1360"/>
      <c r="AL242" s="1360"/>
      <c r="AM242" s="1360"/>
      <c r="AN242" s="1360"/>
      <c r="AO242" s="1360"/>
      <c r="AP242" s="1360"/>
      <c r="AQ242" s="1360"/>
      <c r="AR242" s="1360"/>
      <c r="AS242" s="1360"/>
      <c r="AT242" s="1360"/>
      <c r="AU242" s="1360"/>
      <c r="AV242" s="1360"/>
      <c r="AW242" s="1360"/>
      <c r="AX242" s="1360"/>
      <c r="AY242" s="1360"/>
      <c r="AZ242" s="1360"/>
      <c r="BA242" s="1360"/>
      <c r="BB242" s="1360"/>
      <c r="BC242" s="1360"/>
      <c r="BD242" s="1360"/>
    </row>
    <row r="243" spans="4:56" ht="12" customHeight="1">
      <c r="D243" s="1360"/>
      <c r="E243" s="1360"/>
      <c r="F243" s="1360"/>
      <c r="G243" s="1360"/>
      <c r="H243" s="1360"/>
      <c r="I243" s="1360"/>
      <c r="J243" s="1360"/>
      <c r="K243" s="1360"/>
      <c r="L243" s="1360"/>
      <c r="M243" s="1360"/>
      <c r="N243" s="1360"/>
      <c r="O243" s="1360" t="s">
        <v>763</v>
      </c>
      <c r="P243" s="1362">
        <v>-6.8</v>
      </c>
      <c r="Q243" s="1362">
        <v>-5.88</v>
      </c>
      <c r="R243" s="1362">
        <v>-5.68</v>
      </c>
      <c r="S243" s="1362">
        <v>-6.08</v>
      </c>
      <c r="T243" s="1362">
        <v>-4.7</v>
      </c>
      <c r="U243" s="1362">
        <v>-3.31</v>
      </c>
      <c r="V243" s="1362">
        <v>-2.44</v>
      </c>
      <c r="W243" s="1362">
        <v>-2.0299999999999998</v>
      </c>
      <c r="X243" s="1362">
        <v>-1.68</v>
      </c>
      <c r="Y243" s="1362">
        <v>-1.47</v>
      </c>
      <c r="Z243" s="1362">
        <v>-1.21</v>
      </c>
      <c r="AA243" s="1362">
        <v>-1.1200000000000001</v>
      </c>
      <c r="AB243" s="1362">
        <v>-0.97</v>
      </c>
      <c r="AC243" s="1362">
        <v>-0.68</v>
      </c>
      <c r="AD243" s="1362">
        <v>-0.65</v>
      </c>
      <c r="AE243" s="1362">
        <v>-0.31</v>
      </c>
      <c r="AF243" s="1362">
        <v>-0.22</v>
      </c>
      <c r="AG243" s="1362">
        <v>-0.19</v>
      </c>
      <c r="AH243" s="1360"/>
      <c r="AI243" s="1360"/>
      <c r="AJ243" s="1360"/>
      <c r="AK243" s="1360"/>
      <c r="AL243" s="1360"/>
      <c r="AM243" s="1360"/>
      <c r="AN243" s="1360"/>
      <c r="AO243" s="1360"/>
      <c r="AP243" s="1360"/>
      <c r="AQ243" s="1360"/>
      <c r="AR243" s="1360"/>
      <c r="AS243" s="1360"/>
      <c r="AT243" s="1360"/>
      <c r="AU243" s="1360"/>
      <c r="AV243" s="1360"/>
      <c r="AW243" s="1360"/>
      <c r="AX243" s="1360"/>
      <c r="AY243" s="1360"/>
      <c r="AZ243" s="1360"/>
      <c r="BA243" s="1360"/>
      <c r="BB243" s="1360"/>
      <c r="BC243" s="1360"/>
      <c r="BD243" s="1360"/>
    </row>
    <row r="244" spans="4:56" ht="12" customHeight="1">
      <c r="D244" s="1360"/>
      <c r="E244" s="1360"/>
      <c r="F244" s="1360"/>
      <c r="G244" s="1360"/>
      <c r="H244" s="1360"/>
      <c r="I244" s="1360"/>
      <c r="J244" s="1360"/>
      <c r="K244" s="1360"/>
      <c r="L244" s="1360"/>
      <c r="M244" s="1360"/>
      <c r="N244" s="1360"/>
      <c r="O244" s="1360" t="s">
        <v>764</v>
      </c>
      <c r="P244" s="1362">
        <v>6.75</v>
      </c>
      <c r="Q244" s="1362">
        <v>5.85</v>
      </c>
      <c r="R244" s="1362">
        <v>5.4</v>
      </c>
      <c r="S244" s="1362">
        <v>5.94</v>
      </c>
      <c r="T244" s="1362">
        <v>4.99</v>
      </c>
      <c r="U244" s="1362">
        <v>4.1900000000000004</v>
      </c>
      <c r="V244" s="1362">
        <v>3.3</v>
      </c>
      <c r="W244" s="1362">
        <v>2.92</v>
      </c>
      <c r="X244" s="1362">
        <v>2.52</v>
      </c>
      <c r="Y244" s="1362">
        <v>2.46</v>
      </c>
      <c r="Z244" s="1362">
        <v>2.0099999999999998</v>
      </c>
      <c r="AA244" s="1362">
        <v>1.75</v>
      </c>
      <c r="AB244" s="1362">
        <v>1.52</v>
      </c>
      <c r="AC244" s="1362">
        <v>1.44</v>
      </c>
      <c r="AD244" s="1362">
        <v>1.1299999999999999</v>
      </c>
      <c r="AE244" s="1362">
        <v>0.84</v>
      </c>
      <c r="AF244" s="1362">
        <v>0.68</v>
      </c>
      <c r="AG244" s="1362">
        <v>0.64</v>
      </c>
      <c r="AH244" s="1360"/>
      <c r="AI244" s="1360"/>
      <c r="AJ244" s="1360"/>
      <c r="AK244" s="1360"/>
      <c r="AL244" s="1360"/>
      <c r="AM244" s="1360"/>
      <c r="AN244" s="1360"/>
      <c r="AO244" s="1360"/>
      <c r="AP244" s="1360"/>
      <c r="AQ244" s="1360"/>
      <c r="AR244" s="1360"/>
      <c r="AS244" s="1360"/>
      <c r="AT244" s="1360"/>
      <c r="AU244" s="1360"/>
      <c r="AV244" s="1360"/>
      <c r="AW244" s="1360"/>
      <c r="AX244" s="1360"/>
      <c r="AY244" s="1360"/>
      <c r="AZ244" s="1360"/>
      <c r="BA244" s="1360"/>
      <c r="BB244" s="1360"/>
      <c r="BC244" s="1360"/>
      <c r="BD244" s="1360"/>
    </row>
    <row r="245" spans="4:56" ht="12" customHeight="1">
      <c r="D245" s="1360"/>
      <c r="E245" s="1360"/>
      <c r="F245" s="1360"/>
      <c r="G245" s="1360"/>
      <c r="H245" s="1360"/>
      <c r="I245" s="1360"/>
      <c r="J245" s="1360"/>
      <c r="K245" s="1360"/>
      <c r="L245" s="1360"/>
      <c r="M245" s="1360"/>
      <c r="N245" s="1360"/>
      <c r="O245" s="1360"/>
      <c r="P245" s="1360"/>
      <c r="Q245" s="1360"/>
      <c r="R245" s="1360"/>
      <c r="S245" s="1360"/>
      <c r="T245" s="1360"/>
      <c r="U245" s="1360"/>
      <c r="V245" s="1360"/>
      <c r="W245" s="1360"/>
      <c r="X245" s="1360"/>
      <c r="Y245" s="1360"/>
      <c r="Z245" s="1360"/>
      <c r="AA245" s="1360"/>
      <c r="AB245" s="1360"/>
      <c r="AC245" s="1360"/>
      <c r="AD245" s="1360"/>
      <c r="AE245" s="1360"/>
      <c r="AF245" s="1360"/>
      <c r="AG245" s="1360"/>
      <c r="AH245" s="1360"/>
      <c r="AI245" s="1360"/>
      <c r="AJ245" s="1360"/>
      <c r="AK245" s="1360"/>
      <c r="AL245" s="1360"/>
      <c r="AM245" s="1360"/>
      <c r="AN245" s="1360"/>
      <c r="AO245" s="1360"/>
      <c r="AP245" s="1360"/>
      <c r="AQ245" s="1360"/>
      <c r="AR245" s="1360"/>
      <c r="AS245" s="1360"/>
      <c r="AT245" s="1360"/>
      <c r="AU245" s="1360"/>
      <c r="AV245" s="1360"/>
      <c r="AW245" s="1360"/>
      <c r="AX245" s="1360"/>
      <c r="AY245" s="1360"/>
      <c r="AZ245" s="1360"/>
      <c r="BA245" s="1360"/>
      <c r="BB245" s="1360"/>
      <c r="BC245" s="1360"/>
      <c r="BD245" s="1360"/>
    </row>
    <row r="246" spans="4:56" ht="12" customHeight="1">
      <c r="D246" s="1360"/>
      <c r="E246" s="1360"/>
      <c r="F246" s="1360"/>
      <c r="G246" s="1360"/>
      <c r="H246" s="1360"/>
      <c r="I246" s="1360"/>
      <c r="J246" s="1360"/>
      <c r="K246" s="1360"/>
      <c r="L246" s="1360"/>
      <c r="M246" s="1360"/>
      <c r="N246" s="1360"/>
      <c r="O246" s="1360"/>
      <c r="P246" s="1360"/>
      <c r="Q246" s="1360"/>
      <c r="R246" s="1360"/>
      <c r="S246" s="1360"/>
      <c r="T246" s="1360"/>
      <c r="U246" s="1360"/>
      <c r="V246" s="1360"/>
      <c r="W246" s="1360"/>
      <c r="X246" s="1360"/>
      <c r="Y246" s="1360"/>
      <c r="Z246" s="1360"/>
      <c r="AA246" s="1360"/>
      <c r="AB246" s="1360"/>
      <c r="AC246" s="1360"/>
      <c r="AD246" s="1360"/>
      <c r="AE246" s="1360"/>
      <c r="AF246" s="1360"/>
      <c r="AG246" s="1360"/>
      <c r="AH246" s="1360"/>
      <c r="AI246" s="1360"/>
      <c r="AJ246" s="1360"/>
      <c r="AK246" s="1360"/>
      <c r="AL246" s="1360"/>
      <c r="AM246" s="1360"/>
      <c r="AN246" s="1360"/>
      <c r="AO246" s="1360"/>
      <c r="AP246" s="1360"/>
      <c r="AQ246" s="1360"/>
      <c r="AR246" s="1360"/>
      <c r="AS246" s="1360"/>
      <c r="AT246" s="1360"/>
      <c r="AU246" s="1360"/>
      <c r="AV246" s="1360"/>
      <c r="AW246" s="1360"/>
      <c r="AX246" s="1360"/>
      <c r="AY246" s="1360"/>
      <c r="AZ246" s="1360"/>
      <c r="BA246" s="1360"/>
      <c r="BB246" s="1360"/>
      <c r="BC246" s="1360"/>
      <c r="BD246" s="1360"/>
    </row>
    <row r="247" spans="4:56" ht="12" customHeight="1">
      <c r="D247" s="1360"/>
      <c r="E247" s="1360"/>
      <c r="F247" s="1360"/>
      <c r="G247" s="1360"/>
      <c r="H247" s="1360"/>
      <c r="I247" s="1360"/>
      <c r="J247" s="1360"/>
      <c r="K247" s="1360"/>
      <c r="L247" s="1360"/>
      <c r="M247" s="1360"/>
      <c r="N247" s="1360"/>
      <c r="O247" s="1360"/>
      <c r="P247" s="1360"/>
      <c r="Q247" s="1360"/>
      <c r="R247" s="1360"/>
      <c r="S247" s="1360"/>
      <c r="T247" s="1360"/>
      <c r="U247" s="1360"/>
      <c r="V247" s="1360"/>
      <c r="W247" s="1360"/>
      <c r="X247" s="1360"/>
      <c r="Y247" s="1360"/>
      <c r="Z247" s="1360"/>
      <c r="AA247" s="1360"/>
      <c r="AB247" s="1360"/>
      <c r="AC247" s="1360"/>
      <c r="AD247" s="1360"/>
      <c r="AE247" s="1360"/>
      <c r="AF247" s="1360"/>
      <c r="AG247" s="1360"/>
      <c r="AH247" s="1360"/>
      <c r="AI247" s="1360"/>
      <c r="AJ247" s="1360"/>
      <c r="AK247" s="1360"/>
      <c r="AL247" s="1360"/>
      <c r="AM247" s="1360"/>
      <c r="AN247" s="1360"/>
      <c r="AO247" s="1360"/>
      <c r="AP247" s="1360"/>
      <c r="AQ247" s="1360"/>
      <c r="AR247" s="1360"/>
      <c r="AS247" s="1360"/>
      <c r="AT247" s="1360"/>
      <c r="AU247" s="1360"/>
      <c r="AV247" s="1360"/>
      <c r="AW247" s="1360"/>
      <c r="AX247" s="1360"/>
      <c r="AY247" s="1360"/>
      <c r="AZ247" s="1360"/>
      <c r="BA247" s="1360"/>
      <c r="BB247" s="1360"/>
      <c r="BC247" s="1360"/>
      <c r="BD247" s="1360"/>
    </row>
    <row r="248" spans="4:56" ht="12" customHeight="1">
      <c r="D248" s="1360"/>
      <c r="E248" s="1360"/>
      <c r="F248" s="1360"/>
      <c r="G248" s="1360"/>
      <c r="H248" s="1360"/>
      <c r="I248" s="1360"/>
      <c r="J248" s="1360"/>
      <c r="K248" s="1360"/>
      <c r="L248" s="1360"/>
      <c r="M248" s="1360"/>
      <c r="N248" s="1360"/>
      <c r="S248" s="1360"/>
      <c r="T248" s="1360"/>
      <c r="U248" s="1360"/>
      <c r="V248" s="1360"/>
      <c r="W248" s="1360"/>
      <c r="X248" s="1360"/>
      <c r="Y248" s="1360"/>
      <c r="Z248" s="1360"/>
      <c r="AA248" s="1360"/>
      <c r="AB248" s="1360"/>
      <c r="AC248" s="1360"/>
      <c r="AD248" s="1360"/>
      <c r="AE248" s="1360"/>
      <c r="AF248" s="1360"/>
      <c r="AG248" s="1360"/>
      <c r="AH248" s="1360"/>
      <c r="AI248" s="1360"/>
      <c r="AJ248" s="1360"/>
      <c r="AK248" s="1360"/>
      <c r="AL248" s="1360"/>
      <c r="AM248" s="1360"/>
      <c r="AN248" s="1360"/>
      <c r="AO248" s="1360"/>
      <c r="AP248" s="1360"/>
      <c r="AQ248" s="1360"/>
      <c r="AR248" s="1360"/>
      <c r="AS248" s="1360"/>
      <c r="AT248" s="1360"/>
      <c r="AU248" s="1360"/>
      <c r="AV248" s="1360"/>
      <c r="AW248" s="1360"/>
      <c r="AX248" s="1360"/>
      <c r="AY248" s="1360"/>
      <c r="AZ248" s="1360"/>
      <c r="BA248" s="1360"/>
      <c r="BB248" s="1360"/>
      <c r="BC248" s="1360"/>
      <c r="BD248" s="1360"/>
    </row>
    <row r="249" spans="4:56" ht="12" customHeight="1">
      <c r="D249" s="1360"/>
      <c r="E249" s="1360"/>
      <c r="F249" s="1360"/>
      <c r="G249" s="1360"/>
      <c r="H249" s="1360"/>
      <c r="I249" s="1360"/>
      <c r="J249" s="1360"/>
      <c r="K249" s="1360"/>
      <c r="L249" s="1360"/>
      <c r="M249" s="1360"/>
      <c r="N249" s="1360"/>
      <c r="S249" s="1360"/>
      <c r="T249" s="1360"/>
      <c r="U249" s="1360"/>
      <c r="V249" s="1360"/>
      <c r="W249" s="1360"/>
      <c r="X249" s="1360"/>
      <c r="Y249" s="1360"/>
      <c r="Z249" s="1360"/>
      <c r="AA249" s="1360"/>
      <c r="AB249" s="1360"/>
      <c r="AC249" s="1360"/>
      <c r="AD249" s="1360"/>
      <c r="AE249" s="1360"/>
      <c r="AF249" s="1360"/>
      <c r="AG249" s="1360"/>
      <c r="AH249" s="1360"/>
      <c r="AI249" s="1360"/>
      <c r="AJ249" s="1360"/>
      <c r="AK249" s="1360"/>
      <c r="AL249" s="1360"/>
      <c r="AM249" s="1360"/>
      <c r="AN249" s="1360"/>
      <c r="AO249" s="1360"/>
      <c r="AP249" s="1360"/>
      <c r="AQ249" s="1360"/>
      <c r="AR249" s="1360"/>
      <c r="AS249" s="1360"/>
      <c r="AT249" s="1360"/>
      <c r="AU249" s="1360"/>
      <c r="AV249" s="1360"/>
      <c r="AW249" s="1360"/>
      <c r="AX249" s="1360"/>
      <c r="AY249" s="1360"/>
      <c r="AZ249" s="1360"/>
      <c r="BA249" s="1360"/>
      <c r="BB249" s="1360"/>
      <c r="BC249" s="1360"/>
      <c r="BD249" s="1360"/>
    </row>
    <row r="250" spans="4:56" ht="12" customHeight="1">
      <c r="D250" s="1360"/>
      <c r="E250" s="1360"/>
      <c r="F250" s="1360"/>
      <c r="G250" s="1360"/>
      <c r="H250" s="1360"/>
      <c r="I250" s="1360"/>
      <c r="J250" s="1360"/>
      <c r="K250" s="1360"/>
      <c r="L250" s="1360"/>
      <c r="M250" s="1360"/>
      <c r="N250" s="1360"/>
      <c r="S250" s="1360"/>
      <c r="T250" s="1360"/>
      <c r="U250" s="1360"/>
      <c r="V250" s="1360"/>
      <c r="W250" s="1360"/>
      <c r="X250" s="1360"/>
      <c r="Y250" s="1360"/>
      <c r="Z250" s="1360"/>
      <c r="AA250" s="1360"/>
      <c r="AB250" s="1360"/>
      <c r="AC250" s="1360"/>
      <c r="AD250" s="1360"/>
      <c r="AE250" s="1360"/>
      <c r="AF250" s="1360"/>
      <c r="AG250" s="1360"/>
      <c r="AH250" s="1360"/>
      <c r="AI250" s="1360"/>
      <c r="AJ250" s="1360"/>
      <c r="AK250" s="1360"/>
      <c r="AL250" s="1360"/>
      <c r="AM250" s="1360"/>
      <c r="AN250" s="1360"/>
      <c r="AO250" s="1360"/>
      <c r="AP250" s="1360"/>
      <c r="AQ250" s="1360"/>
      <c r="AR250" s="1360"/>
      <c r="AS250" s="1360"/>
      <c r="AT250" s="1360"/>
      <c r="AU250" s="1360"/>
      <c r="AV250" s="1360"/>
      <c r="AW250" s="1360"/>
      <c r="AX250" s="1360"/>
      <c r="AY250" s="1360"/>
      <c r="AZ250" s="1360"/>
      <c r="BA250" s="1360"/>
      <c r="BB250" s="1360"/>
      <c r="BC250" s="1360"/>
      <c r="BD250" s="1360"/>
    </row>
    <row r="251" spans="4:56" ht="12" customHeight="1">
      <c r="D251" s="1360"/>
      <c r="E251" s="1360"/>
      <c r="F251" s="1360"/>
      <c r="G251" s="1360"/>
      <c r="H251" s="1360"/>
      <c r="I251" s="1360"/>
      <c r="J251" s="1360"/>
      <c r="K251" s="1360"/>
      <c r="L251" s="1360"/>
      <c r="M251" s="1360"/>
      <c r="N251" s="1360"/>
      <c r="S251" s="1360"/>
      <c r="T251" s="1360"/>
      <c r="U251" s="1360"/>
      <c r="V251" s="1360"/>
      <c r="W251" s="1360"/>
      <c r="X251" s="1360"/>
      <c r="Y251" s="1360"/>
      <c r="Z251" s="1360"/>
      <c r="AA251" s="1360"/>
      <c r="AB251" s="1360"/>
      <c r="AC251" s="1360"/>
      <c r="AD251" s="1360"/>
      <c r="AE251" s="1360"/>
      <c r="AF251" s="1360"/>
      <c r="AG251" s="1360"/>
      <c r="AH251" s="1360"/>
      <c r="AI251" s="1360"/>
      <c r="AJ251" s="1360"/>
      <c r="AK251" s="1360"/>
      <c r="AL251" s="1360"/>
      <c r="AM251" s="1360"/>
      <c r="AN251" s="1360"/>
      <c r="AO251" s="1360"/>
      <c r="AP251" s="1360"/>
      <c r="AQ251" s="1360"/>
      <c r="AR251" s="1360"/>
      <c r="AS251" s="1360"/>
      <c r="AT251" s="1360"/>
      <c r="AU251" s="1360"/>
      <c r="AV251" s="1360"/>
      <c r="AW251" s="1360"/>
      <c r="AX251" s="1360"/>
      <c r="AY251" s="1360"/>
      <c r="AZ251" s="1360"/>
      <c r="BA251" s="1360"/>
      <c r="BB251" s="1360"/>
      <c r="BC251" s="1360"/>
      <c r="BD251" s="1360"/>
    </row>
    <row r="252" spans="4:56" ht="12" customHeight="1">
      <c r="D252" s="1360"/>
      <c r="E252" s="1360"/>
      <c r="F252" s="1360"/>
      <c r="G252" s="1360"/>
      <c r="H252" s="1360"/>
      <c r="I252" s="1360"/>
      <c r="J252" s="1360"/>
      <c r="K252" s="1360"/>
      <c r="L252" s="1360"/>
      <c r="M252" s="1360"/>
      <c r="N252" s="1360"/>
      <c r="S252" s="1360"/>
      <c r="T252" s="1360"/>
      <c r="U252" s="1360"/>
      <c r="V252" s="1360"/>
      <c r="W252" s="1360"/>
      <c r="X252" s="1360"/>
      <c r="Y252" s="1360"/>
      <c r="Z252" s="1360"/>
      <c r="AA252" s="1360"/>
      <c r="AB252" s="1360"/>
      <c r="AC252" s="1360"/>
      <c r="AD252" s="1360"/>
      <c r="AE252" s="1360"/>
      <c r="AF252" s="1360"/>
      <c r="AG252" s="1360"/>
      <c r="AH252" s="1360"/>
      <c r="AI252" s="1360"/>
      <c r="AJ252" s="1360"/>
      <c r="AK252" s="1360"/>
      <c r="AL252" s="1360"/>
      <c r="AM252" s="1360"/>
      <c r="AN252" s="1360"/>
      <c r="AO252" s="1360"/>
      <c r="AP252" s="1360"/>
      <c r="AQ252" s="1360"/>
      <c r="AR252" s="1360"/>
      <c r="AS252" s="1360"/>
      <c r="AT252" s="1360"/>
      <c r="AU252" s="1360"/>
      <c r="AV252" s="1360"/>
      <c r="AW252" s="1360"/>
      <c r="AX252" s="1360"/>
      <c r="AY252" s="1360"/>
      <c r="AZ252" s="1360"/>
      <c r="BA252" s="1360"/>
      <c r="BB252" s="1360"/>
      <c r="BC252" s="1360"/>
      <c r="BD252" s="1360"/>
    </row>
    <row r="253" spans="4:56" ht="12" customHeight="1">
      <c r="D253" s="1360"/>
      <c r="E253" s="1360"/>
      <c r="F253" s="1360"/>
      <c r="G253" s="1360"/>
      <c r="H253" s="1360"/>
      <c r="I253" s="1360"/>
      <c r="J253" s="1360"/>
      <c r="K253" s="1360"/>
      <c r="L253" s="1360"/>
      <c r="M253" s="1360"/>
      <c r="N253" s="1360"/>
      <c r="S253" s="1360"/>
      <c r="T253" s="1360"/>
      <c r="U253" s="1360"/>
      <c r="V253" s="1360"/>
      <c r="W253" s="1360"/>
      <c r="X253" s="1360"/>
      <c r="Y253" s="1360"/>
      <c r="Z253" s="1360"/>
      <c r="AA253" s="1360"/>
      <c r="AB253" s="1360"/>
      <c r="AC253" s="1360"/>
      <c r="AD253" s="1360"/>
      <c r="AE253" s="1360"/>
      <c r="AF253" s="1360"/>
      <c r="AG253" s="1360"/>
      <c r="AH253" s="1360"/>
      <c r="AI253" s="1360"/>
      <c r="AJ253" s="1360"/>
      <c r="AK253" s="1360"/>
      <c r="AL253" s="1360"/>
      <c r="AM253" s="1360"/>
      <c r="AN253" s="1360"/>
      <c r="AO253" s="1360"/>
      <c r="AP253" s="1360"/>
      <c r="AQ253" s="1360"/>
      <c r="AR253" s="1360"/>
      <c r="AS253" s="1360"/>
      <c r="AT253" s="1360"/>
      <c r="AU253" s="1360"/>
      <c r="AV253" s="1360"/>
      <c r="AW253" s="1360"/>
      <c r="AX253" s="1360"/>
      <c r="AY253" s="1360"/>
      <c r="AZ253" s="1360"/>
      <c r="BA253" s="1360"/>
      <c r="BB253" s="1360"/>
      <c r="BC253" s="1360"/>
      <c r="BD253" s="1360"/>
    </row>
    <row r="254" spans="4:56" ht="12" customHeight="1">
      <c r="D254" s="1360"/>
      <c r="E254" s="1360"/>
      <c r="F254" s="1360"/>
      <c r="G254" s="1360"/>
      <c r="H254" s="1360"/>
      <c r="I254" s="1360"/>
      <c r="J254" s="1360"/>
      <c r="K254" s="1360"/>
      <c r="L254" s="1360"/>
      <c r="M254" s="1360"/>
      <c r="N254" s="1360"/>
      <c r="S254" s="1360"/>
      <c r="T254" s="1360"/>
      <c r="U254" s="1360"/>
      <c r="V254" s="1360"/>
      <c r="W254" s="1360"/>
      <c r="X254" s="1360"/>
      <c r="Y254" s="1360"/>
      <c r="Z254" s="1360"/>
      <c r="AA254" s="1360"/>
      <c r="AB254" s="1360"/>
      <c r="AC254" s="1360"/>
      <c r="AD254" s="1360"/>
      <c r="AE254" s="1360"/>
      <c r="AF254" s="1360"/>
      <c r="AG254" s="1360"/>
      <c r="AH254" s="1360"/>
      <c r="AI254" s="1360"/>
      <c r="AJ254" s="1360"/>
      <c r="AK254" s="1360"/>
      <c r="AL254" s="1360"/>
      <c r="AM254" s="1360"/>
      <c r="AN254" s="1360"/>
      <c r="AO254" s="1360"/>
      <c r="AP254" s="1360"/>
      <c r="AQ254" s="1360"/>
      <c r="AR254" s="1360"/>
      <c r="AS254" s="1360"/>
      <c r="AT254" s="1360"/>
      <c r="AU254" s="1360"/>
      <c r="AV254" s="1360"/>
      <c r="AW254" s="1360"/>
      <c r="AX254" s="1360"/>
      <c r="AY254" s="1360"/>
      <c r="AZ254" s="1360"/>
      <c r="BA254" s="1360"/>
      <c r="BB254" s="1360"/>
      <c r="BC254" s="1360"/>
      <c r="BD254" s="1360"/>
    </row>
    <row r="255" spans="4:56" ht="12" customHeight="1">
      <c r="D255" s="1360" t="s">
        <v>765</v>
      </c>
      <c r="E255" s="1360"/>
      <c r="F255" s="1360"/>
      <c r="G255" s="1360"/>
      <c r="H255" s="1360"/>
      <c r="I255" s="1360"/>
      <c r="J255" s="1360"/>
      <c r="K255" s="1360"/>
      <c r="L255" s="1360"/>
      <c r="M255" s="1360"/>
      <c r="N255" s="1360"/>
      <c r="S255" s="1360"/>
      <c r="T255" s="1360"/>
      <c r="U255" s="1360"/>
      <c r="V255" s="1360"/>
      <c r="W255" s="1360"/>
      <c r="X255" s="1360"/>
      <c r="Y255" s="1360"/>
      <c r="Z255" s="1360"/>
      <c r="AA255" s="1360"/>
      <c r="AB255" s="1360"/>
      <c r="AC255" s="1360"/>
      <c r="AD255" s="1360"/>
      <c r="AE255" s="1360"/>
      <c r="AF255" s="1360"/>
      <c r="AG255" s="1360"/>
      <c r="AH255" s="1360"/>
      <c r="AI255" s="1360"/>
      <c r="AJ255" s="1360"/>
      <c r="AK255" s="1360"/>
      <c r="AL255" s="1360"/>
      <c r="AM255" s="1360"/>
      <c r="AN255" s="1360"/>
      <c r="AO255" s="1360"/>
      <c r="AP255" s="1360"/>
      <c r="AQ255" s="1360"/>
      <c r="AR255" s="1360"/>
      <c r="AS255" s="1360"/>
      <c r="AT255" s="1360"/>
      <c r="AU255" s="1360"/>
      <c r="AV255" s="1360"/>
      <c r="AW255" s="1360"/>
      <c r="AX255" s="1360"/>
      <c r="AY255" s="1360"/>
      <c r="AZ255" s="1360"/>
      <c r="BA255" s="1360"/>
      <c r="BB255" s="1360"/>
      <c r="BC255" s="1360"/>
      <c r="BD255" s="1360"/>
    </row>
    <row r="256" spans="4:56" ht="12" customHeight="1">
      <c r="D256" s="1360"/>
      <c r="E256" s="1360"/>
      <c r="F256" s="1360"/>
      <c r="G256" s="1360"/>
      <c r="H256" s="1360"/>
      <c r="I256" s="1360"/>
      <c r="J256" s="1360"/>
      <c r="K256" s="1360"/>
      <c r="L256" s="1360"/>
      <c r="M256" s="1360"/>
      <c r="N256" s="1360"/>
      <c r="O256" s="1360"/>
      <c r="P256" s="1360"/>
      <c r="Q256" s="1360"/>
      <c r="R256" s="1360"/>
      <c r="S256" s="1360"/>
      <c r="T256" s="1360"/>
      <c r="U256" s="1360"/>
      <c r="V256" s="1360"/>
      <c r="W256" s="1360"/>
      <c r="X256" s="1360"/>
      <c r="Y256" s="1360"/>
      <c r="Z256" s="1360"/>
      <c r="AA256" s="1360"/>
      <c r="AB256" s="1360"/>
      <c r="AC256" s="1360"/>
      <c r="AD256" s="1360"/>
      <c r="AE256" s="1360"/>
      <c r="AF256" s="1360"/>
      <c r="AG256" s="1360"/>
      <c r="AH256" s="1360"/>
      <c r="AI256" s="1360"/>
      <c r="AJ256" s="1360"/>
      <c r="AK256" s="1360"/>
      <c r="AL256" s="1360"/>
      <c r="AM256" s="1360"/>
      <c r="AN256" s="1360"/>
      <c r="AO256" s="1360"/>
      <c r="AP256" s="1360"/>
      <c r="AQ256" s="1360"/>
      <c r="AR256" s="1360"/>
      <c r="AS256" s="1360"/>
      <c r="AT256" s="1360"/>
      <c r="AU256" s="1360"/>
      <c r="AV256" s="1360"/>
      <c r="AW256" s="1360"/>
      <c r="AX256" s="1360"/>
      <c r="AY256" s="1360"/>
      <c r="AZ256" s="1360"/>
      <c r="BA256" s="1360"/>
      <c r="BB256" s="1360"/>
      <c r="BC256" s="1360"/>
      <c r="BD256" s="1360"/>
    </row>
    <row r="257" spans="4:56" ht="12" customHeight="1">
      <c r="D257" s="1360"/>
      <c r="E257" s="1360"/>
      <c r="F257" s="1360"/>
      <c r="G257" s="1360"/>
      <c r="H257" s="1360"/>
      <c r="I257" s="1360"/>
      <c r="J257" s="1360"/>
      <c r="K257" s="1360"/>
      <c r="L257" s="1360"/>
      <c r="M257" s="1360"/>
      <c r="N257" s="1360"/>
      <c r="O257" s="1360"/>
      <c r="P257" s="1360"/>
      <c r="Q257" s="1360"/>
      <c r="R257" s="1360"/>
      <c r="S257" s="1360"/>
      <c r="T257" s="1360"/>
      <c r="U257" s="1360"/>
      <c r="V257" s="1360"/>
      <c r="W257" s="1360"/>
      <c r="X257" s="1360"/>
      <c r="Y257" s="1360"/>
      <c r="Z257" s="1360"/>
      <c r="AA257" s="1360"/>
      <c r="AB257" s="1360"/>
      <c r="AC257" s="1360"/>
      <c r="AD257" s="1360"/>
      <c r="AE257" s="1360"/>
      <c r="AF257" s="1360"/>
      <c r="AG257" s="1360"/>
      <c r="AH257" s="1360"/>
      <c r="AI257" s="1360"/>
      <c r="AJ257" s="1360"/>
      <c r="AK257" s="1360"/>
      <c r="AL257" s="1360"/>
      <c r="AM257" s="1360"/>
      <c r="AN257" s="1360"/>
      <c r="AO257" s="1360"/>
      <c r="AP257" s="1360"/>
      <c r="AQ257" s="1360"/>
      <c r="AR257" s="1360"/>
      <c r="AS257" s="1360"/>
      <c r="AT257" s="1360"/>
      <c r="AU257" s="1360"/>
      <c r="AV257" s="1360"/>
      <c r="AW257" s="1360"/>
      <c r="AX257" s="1360"/>
      <c r="AY257" s="1360"/>
      <c r="AZ257" s="1360"/>
      <c r="BA257" s="1360"/>
      <c r="BB257" s="1360"/>
      <c r="BC257" s="1360"/>
      <c r="BD257" s="1360"/>
    </row>
    <row r="258" spans="4:56" ht="12" customHeight="1">
      <c r="D258" s="1360"/>
      <c r="E258" s="1360"/>
      <c r="F258" s="1360"/>
      <c r="G258" s="1360"/>
      <c r="H258" s="1360"/>
      <c r="I258" s="1360"/>
      <c r="J258" s="1360"/>
      <c r="K258" s="1360"/>
      <c r="L258" s="1360"/>
      <c r="M258" s="1360"/>
      <c r="N258" s="1360"/>
      <c r="O258" s="1360"/>
      <c r="P258" s="1360"/>
      <c r="Q258" s="1360"/>
      <c r="R258" s="1360"/>
      <c r="S258" s="1360"/>
      <c r="T258" s="1360"/>
      <c r="U258" s="1360"/>
      <c r="V258" s="1360"/>
      <c r="W258" s="1360"/>
      <c r="X258" s="1360"/>
      <c r="Y258" s="1360"/>
      <c r="Z258" s="1360"/>
      <c r="AA258" s="1360"/>
      <c r="AB258" s="1360"/>
      <c r="AC258" s="1360"/>
      <c r="AD258" s="1360"/>
      <c r="AE258" s="1360"/>
      <c r="AF258" s="1360"/>
      <c r="AG258" s="1360"/>
      <c r="AH258" s="1360"/>
      <c r="AI258" s="1360"/>
      <c r="AJ258" s="1360"/>
      <c r="AK258" s="1360"/>
      <c r="AL258" s="1360"/>
      <c r="AM258" s="1360"/>
      <c r="AN258" s="1360"/>
      <c r="AO258" s="1360"/>
      <c r="AP258" s="1360"/>
      <c r="AQ258" s="1360"/>
      <c r="AR258" s="1360"/>
      <c r="AS258" s="1360"/>
      <c r="AT258" s="1360"/>
      <c r="AU258" s="1360"/>
      <c r="AV258" s="1360"/>
      <c r="AW258" s="1360"/>
      <c r="AX258" s="1360"/>
      <c r="AY258" s="1360"/>
      <c r="AZ258" s="1360"/>
      <c r="BA258" s="1360"/>
      <c r="BB258" s="1360"/>
      <c r="BC258" s="1360"/>
      <c r="BD258" s="1360"/>
    </row>
    <row r="259" spans="4:56" ht="12" customHeight="1">
      <c r="D259" s="1360"/>
      <c r="E259" s="1360"/>
      <c r="F259" s="1360"/>
      <c r="G259" s="1360"/>
      <c r="H259" s="1360"/>
      <c r="I259" s="1360"/>
      <c r="J259" s="1360"/>
      <c r="K259" s="1360"/>
      <c r="L259" s="1360"/>
      <c r="M259" s="1360"/>
      <c r="N259" s="1360"/>
      <c r="O259" s="1360"/>
      <c r="P259" s="1360"/>
      <c r="Q259" s="1360"/>
      <c r="R259" s="1360"/>
      <c r="S259" s="1360"/>
      <c r="T259" s="1360"/>
      <c r="U259" s="1360"/>
      <c r="V259" s="1360"/>
      <c r="W259" s="1360"/>
      <c r="X259" s="1360"/>
      <c r="Y259" s="1360"/>
      <c r="Z259" s="1360"/>
      <c r="AA259" s="1360"/>
      <c r="AB259" s="1360"/>
      <c r="AC259" s="1360"/>
      <c r="AD259" s="1360"/>
      <c r="AE259" s="1360"/>
      <c r="AF259" s="1360"/>
      <c r="AG259" s="1360"/>
      <c r="AH259" s="1360"/>
      <c r="AI259" s="1360"/>
      <c r="AJ259" s="1360"/>
      <c r="AK259" s="1360"/>
      <c r="AL259" s="1360"/>
      <c r="AM259" s="1360"/>
      <c r="AN259" s="1360"/>
      <c r="AO259" s="1360"/>
      <c r="AP259" s="1360"/>
      <c r="AQ259" s="1360"/>
      <c r="AR259" s="1360"/>
      <c r="AS259" s="1360"/>
      <c r="AT259" s="1360"/>
      <c r="AU259" s="1360"/>
      <c r="AV259" s="1360"/>
      <c r="AW259" s="1360"/>
      <c r="AX259" s="1360"/>
      <c r="AY259" s="1360"/>
      <c r="AZ259" s="1360"/>
      <c r="BA259" s="1360"/>
      <c r="BB259" s="1360"/>
      <c r="BC259" s="1360"/>
      <c r="BD259" s="1360"/>
    </row>
    <row r="260" spans="4:56" ht="12" customHeight="1">
      <c r="D260" s="1360"/>
      <c r="E260" s="1360"/>
      <c r="F260" s="1360"/>
      <c r="G260" s="1360"/>
      <c r="H260" s="1360"/>
      <c r="I260" s="1360"/>
      <c r="J260" s="1360"/>
      <c r="K260" s="1360"/>
      <c r="L260" s="1360"/>
      <c r="M260" s="1360"/>
      <c r="N260" s="1360"/>
      <c r="O260" s="1360"/>
      <c r="P260" s="1360"/>
      <c r="Q260" s="1360"/>
      <c r="R260" s="1360"/>
      <c r="S260" s="1360"/>
      <c r="T260" s="1360"/>
      <c r="U260" s="1360"/>
      <c r="V260" s="1360"/>
      <c r="W260" s="1360"/>
      <c r="X260" s="1360"/>
      <c r="Y260" s="1360"/>
      <c r="Z260" s="1360"/>
      <c r="AA260" s="1360"/>
      <c r="AB260" s="1360"/>
      <c r="AC260" s="1360"/>
      <c r="AD260" s="1360"/>
      <c r="AE260" s="1360"/>
      <c r="AF260" s="1360"/>
      <c r="AG260" s="1360"/>
      <c r="AH260" s="1360"/>
      <c r="AI260" s="1360"/>
      <c r="AJ260" s="1360"/>
      <c r="AK260" s="1360"/>
      <c r="AL260" s="1360"/>
      <c r="AM260" s="1360"/>
      <c r="AN260" s="1360"/>
      <c r="AO260" s="1360"/>
      <c r="AP260" s="1360"/>
      <c r="AQ260" s="1360"/>
      <c r="AR260" s="1360"/>
      <c r="AS260" s="1360"/>
      <c r="AT260" s="1360"/>
      <c r="AU260" s="1360"/>
      <c r="AV260" s="1360"/>
      <c r="AW260" s="1360"/>
      <c r="AX260" s="1360"/>
      <c r="AY260" s="1360"/>
      <c r="AZ260" s="1360"/>
      <c r="BA260" s="1360"/>
      <c r="BB260" s="1360"/>
      <c r="BC260" s="1360"/>
      <c r="BD260" s="1360"/>
    </row>
    <row r="261" spans="4:56" ht="12" customHeight="1">
      <c r="D261" s="1360"/>
      <c r="E261" s="1360"/>
      <c r="F261" s="1360"/>
      <c r="G261" s="1360"/>
      <c r="H261" s="1360"/>
      <c r="I261" s="1360"/>
      <c r="J261" s="1360"/>
      <c r="K261" s="1360"/>
      <c r="L261" s="1360"/>
      <c r="M261" s="1360"/>
      <c r="N261" s="1360"/>
      <c r="O261" s="1360"/>
      <c r="P261" s="1360"/>
      <c r="Q261" s="1360"/>
      <c r="R261" s="1360"/>
      <c r="S261" s="1360"/>
      <c r="T261" s="1360"/>
      <c r="U261" s="1360"/>
      <c r="V261" s="1360"/>
      <c r="W261" s="1360"/>
      <c r="X261" s="1360"/>
      <c r="Y261" s="1360"/>
      <c r="Z261" s="1360"/>
      <c r="AA261" s="1360"/>
      <c r="AB261" s="1360"/>
      <c r="AC261" s="1360"/>
      <c r="AD261" s="1360"/>
      <c r="AE261" s="1360"/>
      <c r="AF261" s="1360"/>
      <c r="AG261" s="1360"/>
      <c r="AH261" s="1360"/>
      <c r="AI261" s="1360"/>
      <c r="AJ261" s="1360"/>
      <c r="AK261" s="1360"/>
      <c r="AL261" s="1360"/>
      <c r="AM261" s="1360"/>
      <c r="AN261" s="1360"/>
      <c r="AO261" s="1360"/>
      <c r="AP261" s="1360"/>
      <c r="AQ261" s="1360"/>
      <c r="AR261" s="1360"/>
      <c r="AS261" s="1360"/>
      <c r="AT261" s="1360"/>
      <c r="AU261" s="1360"/>
      <c r="AV261" s="1360"/>
      <c r="AW261" s="1360"/>
      <c r="AX261" s="1360"/>
      <c r="AY261" s="1360"/>
      <c r="AZ261" s="1360"/>
      <c r="BA261" s="1360"/>
      <c r="BB261" s="1360"/>
      <c r="BC261" s="1360"/>
      <c r="BD261" s="1360"/>
    </row>
    <row r="262" spans="4:56" ht="12" customHeight="1">
      <c r="D262" s="1360"/>
      <c r="E262" s="1360"/>
      <c r="F262" s="1360"/>
      <c r="G262" s="1360"/>
      <c r="H262" s="1360"/>
      <c r="I262" s="1360"/>
      <c r="J262" s="1360"/>
      <c r="K262" s="1360"/>
      <c r="L262" s="1360"/>
      <c r="M262" s="1360"/>
      <c r="N262" s="1360"/>
      <c r="O262" s="1360"/>
      <c r="P262" s="1360"/>
      <c r="Q262" s="1360"/>
      <c r="R262" s="1360"/>
      <c r="S262" s="1360"/>
      <c r="T262" s="1360"/>
      <c r="U262" s="1360"/>
      <c r="V262" s="1360"/>
      <c r="W262" s="1360"/>
      <c r="X262" s="1360"/>
      <c r="Y262" s="1360"/>
      <c r="Z262" s="1360"/>
      <c r="AA262" s="1360"/>
      <c r="AB262" s="1360"/>
      <c r="AC262" s="1360"/>
      <c r="AD262" s="1360"/>
      <c r="AE262" s="1360"/>
      <c r="AF262" s="1360"/>
      <c r="AG262" s="1360"/>
      <c r="AH262" s="1360"/>
      <c r="AI262" s="1360"/>
      <c r="AJ262" s="1360"/>
      <c r="AK262" s="1360"/>
      <c r="AL262" s="1360"/>
      <c r="AM262" s="1360"/>
      <c r="AN262" s="1360"/>
      <c r="AO262" s="1360"/>
      <c r="AP262" s="1360"/>
      <c r="AQ262" s="1360"/>
      <c r="AR262" s="1360"/>
      <c r="AS262" s="1360"/>
      <c r="AT262" s="1360"/>
      <c r="AU262" s="1360"/>
      <c r="AV262" s="1360"/>
      <c r="AW262" s="1360"/>
      <c r="AX262" s="1360"/>
      <c r="AY262" s="1360"/>
      <c r="AZ262" s="1360"/>
      <c r="BA262" s="1360"/>
      <c r="BB262" s="1360"/>
      <c r="BC262" s="1360"/>
      <c r="BD262" s="1360"/>
    </row>
    <row r="263" spans="4:56" ht="12" customHeight="1">
      <c r="D263" s="1360"/>
      <c r="E263" s="1360"/>
      <c r="F263" s="1360"/>
      <c r="G263" s="1360"/>
      <c r="H263" s="1360"/>
      <c r="I263" s="1360"/>
      <c r="J263" s="1360"/>
      <c r="K263" s="1360"/>
      <c r="L263" s="1360"/>
      <c r="M263" s="1360"/>
      <c r="N263" s="1360"/>
      <c r="O263" s="1360"/>
      <c r="P263" s="1360"/>
      <c r="Q263" s="1360"/>
      <c r="R263" s="1360"/>
      <c r="S263" s="1360"/>
      <c r="T263" s="1360"/>
      <c r="U263" s="1360"/>
      <c r="V263" s="1360"/>
      <c r="W263" s="1360"/>
      <c r="X263" s="1360"/>
      <c r="Y263" s="1360"/>
      <c r="Z263" s="1360"/>
      <c r="AA263" s="1360"/>
      <c r="AB263" s="1360"/>
      <c r="AC263" s="1360"/>
      <c r="AD263" s="1360"/>
      <c r="AE263" s="1360"/>
      <c r="AF263" s="1360"/>
      <c r="AG263" s="1360"/>
      <c r="AH263" s="1360"/>
      <c r="AI263" s="1360"/>
      <c r="AJ263" s="1360"/>
      <c r="AK263" s="1360"/>
      <c r="AL263" s="1360"/>
      <c r="AM263" s="1360"/>
      <c r="AN263" s="1360"/>
      <c r="AO263" s="1360"/>
      <c r="AP263" s="1360"/>
      <c r="AQ263" s="1360"/>
      <c r="AR263" s="1360"/>
      <c r="AS263" s="1360"/>
      <c r="AT263" s="1360"/>
      <c r="AU263" s="1360"/>
      <c r="AV263" s="1360"/>
      <c r="AW263" s="1360"/>
      <c r="AX263" s="1360"/>
      <c r="AY263" s="1360"/>
      <c r="AZ263" s="1360"/>
      <c r="BA263" s="1360"/>
      <c r="BB263" s="1360"/>
      <c r="BC263" s="1360"/>
      <c r="BD263" s="1360"/>
    </row>
    <row r="264" spans="4:56" ht="12" customHeight="1">
      <c r="D264" s="1360"/>
      <c r="E264" s="1360"/>
      <c r="F264" s="1360"/>
      <c r="G264" s="1360"/>
      <c r="H264" s="1360"/>
      <c r="I264" s="1360"/>
      <c r="J264" s="1360"/>
      <c r="K264" s="1360"/>
      <c r="L264" s="1360"/>
      <c r="M264" s="1360"/>
      <c r="N264" s="1360"/>
      <c r="O264" s="1360"/>
      <c r="P264" s="1360"/>
      <c r="Q264" s="1360"/>
      <c r="R264" s="1360"/>
      <c r="S264" s="1360"/>
      <c r="T264" s="1360"/>
      <c r="U264" s="1360"/>
      <c r="V264" s="1360"/>
      <c r="W264" s="1360"/>
      <c r="X264" s="1360"/>
      <c r="Y264" s="1360"/>
      <c r="Z264" s="1360"/>
      <c r="AA264" s="1360"/>
      <c r="AB264" s="1360"/>
      <c r="AC264" s="1360"/>
      <c r="AD264" s="1360"/>
      <c r="AE264" s="1360"/>
      <c r="AF264" s="1360"/>
      <c r="AG264" s="1360"/>
      <c r="AH264" s="1360"/>
      <c r="AI264" s="1360"/>
      <c r="AJ264" s="1360"/>
      <c r="AK264" s="1360"/>
      <c r="AL264" s="1360"/>
      <c r="AM264" s="1360"/>
      <c r="AN264" s="1360"/>
      <c r="AO264" s="1360"/>
      <c r="AP264" s="1360"/>
      <c r="AQ264" s="1360"/>
      <c r="AR264" s="1360"/>
      <c r="AS264" s="1360"/>
      <c r="AT264" s="1360"/>
      <c r="AU264" s="1360"/>
      <c r="AV264" s="1360"/>
      <c r="AW264" s="1360"/>
      <c r="AX264" s="1360"/>
      <c r="AY264" s="1360"/>
      <c r="AZ264" s="1360"/>
      <c r="BA264" s="1360"/>
      <c r="BB264" s="1360"/>
      <c r="BC264" s="1360"/>
      <c r="BD264" s="1360"/>
    </row>
    <row r="265" spans="4:56" ht="12" customHeight="1">
      <c r="D265" s="1360"/>
      <c r="E265" s="1360"/>
      <c r="F265" s="1360"/>
      <c r="G265" s="1360"/>
      <c r="H265" s="1360"/>
      <c r="I265" s="1360"/>
      <c r="J265" s="1360"/>
      <c r="K265" s="1360"/>
      <c r="L265" s="1360"/>
      <c r="M265" s="1360"/>
      <c r="N265" s="1360"/>
      <c r="O265" s="1360"/>
      <c r="P265" s="1360"/>
      <c r="Q265" s="1360"/>
      <c r="R265" s="1360"/>
      <c r="S265" s="1360"/>
      <c r="T265" s="1360"/>
      <c r="U265" s="1360"/>
      <c r="V265" s="1360"/>
      <c r="W265" s="1360"/>
      <c r="X265" s="1360"/>
      <c r="Y265" s="1360"/>
      <c r="Z265" s="1360"/>
      <c r="AA265" s="1360"/>
      <c r="AB265" s="1360"/>
      <c r="AC265" s="1360"/>
      <c r="AD265" s="1360"/>
      <c r="AE265" s="1360"/>
      <c r="AF265" s="1360"/>
      <c r="AG265" s="1360"/>
      <c r="AH265" s="1360"/>
      <c r="AI265" s="1360"/>
      <c r="AJ265" s="1360"/>
      <c r="AK265" s="1360"/>
      <c r="AL265" s="1360"/>
      <c r="AM265" s="1360"/>
      <c r="AN265" s="1360"/>
      <c r="AO265" s="1360"/>
      <c r="AP265" s="1360"/>
      <c r="AQ265" s="1360"/>
      <c r="AR265" s="1360"/>
      <c r="AS265" s="1360"/>
      <c r="AT265" s="1360"/>
      <c r="AU265" s="1360"/>
      <c r="AV265" s="1360"/>
      <c r="AW265" s="1360"/>
      <c r="AX265" s="1360"/>
      <c r="AY265" s="1360"/>
      <c r="AZ265" s="1360"/>
      <c r="BA265" s="1360"/>
      <c r="BB265" s="1360"/>
      <c r="BC265" s="1360"/>
      <c r="BD265" s="1360"/>
    </row>
    <row r="266" spans="4:56" ht="12" customHeight="1">
      <c r="D266" s="1360"/>
      <c r="E266" s="1360"/>
      <c r="F266" s="1360"/>
      <c r="G266" s="1360"/>
      <c r="H266" s="1360"/>
      <c r="I266" s="1360"/>
      <c r="J266" s="1360"/>
      <c r="K266" s="1360"/>
      <c r="L266" s="1360"/>
      <c r="M266" s="1360"/>
      <c r="N266" s="1360"/>
      <c r="O266" s="1360"/>
      <c r="P266" s="1360"/>
      <c r="Q266" s="1360"/>
      <c r="R266" s="1360"/>
      <c r="S266" s="1360"/>
      <c r="T266" s="1360"/>
      <c r="U266" s="1360"/>
      <c r="V266" s="1360"/>
      <c r="W266" s="1360"/>
      <c r="X266" s="1360"/>
      <c r="Y266" s="1360"/>
      <c r="Z266" s="1360"/>
      <c r="AA266" s="1360"/>
      <c r="AB266" s="1360"/>
      <c r="AC266" s="1360"/>
      <c r="AD266" s="1360"/>
      <c r="AE266" s="1360"/>
      <c r="AF266" s="1360"/>
      <c r="AG266" s="1360"/>
      <c r="AH266" s="1360"/>
      <c r="AI266" s="1360"/>
      <c r="AJ266" s="1360"/>
      <c r="AK266" s="1360"/>
      <c r="AL266" s="1360"/>
      <c r="AM266" s="1360"/>
      <c r="AN266" s="1360"/>
      <c r="AO266" s="1360"/>
      <c r="AP266" s="1360"/>
      <c r="AQ266" s="1360"/>
      <c r="AR266" s="1360"/>
      <c r="AS266" s="1360"/>
      <c r="AT266" s="1360"/>
      <c r="AU266" s="1360"/>
      <c r="AV266" s="1360"/>
      <c r="AW266" s="1360"/>
      <c r="AX266" s="1360"/>
      <c r="AY266" s="1360"/>
      <c r="AZ266" s="1360"/>
      <c r="BA266" s="1360"/>
      <c r="BB266" s="1360"/>
      <c r="BC266" s="1360"/>
      <c r="BD266" s="1360"/>
    </row>
    <row r="267" spans="4:56" ht="12" customHeight="1">
      <c r="D267" s="1360"/>
      <c r="E267" s="1360"/>
      <c r="F267" s="1360"/>
      <c r="G267" s="1360"/>
      <c r="H267" s="1360"/>
      <c r="I267" s="1360"/>
      <c r="J267" s="1360"/>
      <c r="K267" s="1360"/>
      <c r="L267" s="1360"/>
      <c r="M267" s="1360"/>
      <c r="N267" s="1360"/>
      <c r="O267" s="1360"/>
      <c r="P267" s="1360"/>
      <c r="Q267" s="1360"/>
      <c r="R267" s="1360"/>
      <c r="S267" s="1360"/>
      <c r="T267" s="1360"/>
      <c r="U267" s="1360"/>
      <c r="V267" s="1360"/>
      <c r="W267" s="1360"/>
      <c r="X267" s="1360"/>
      <c r="Y267" s="1360"/>
      <c r="Z267" s="1360"/>
      <c r="AA267" s="1360"/>
      <c r="AB267" s="1360"/>
      <c r="AC267" s="1360"/>
      <c r="AD267" s="1360"/>
      <c r="AE267" s="1360"/>
      <c r="AF267" s="1360"/>
      <c r="AG267" s="1360"/>
      <c r="AH267" s="1360"/>
      <c r="AI267" s="1360"/>
      <c r="AJ267" s="1360"/>
      <c r="AK267" s="1360"/>
      <c r="AL267" s="1360"/>
      <c r="AM267" s="1360"/>
      <c r="AN267" s="1360"/>
      <c r="AO267" s="1360"/>
      <c r="AP267" s="1360"/>
      <c r="AQ267" s="1360"/>
      <c r="AR267" s="1360"/>
      <c r="AS267" s="1360"/>
      <c r="AT267" s="1360"/>
      <c r="AU267" s="1360"/>
      <c r="AV267" s="1360"/>
      <c r="AW267" s="1360"/>
      <c r="AX267" s="1360"/>
      <c r="AY267" s="1360"/>
      <c r="AZ267" s="1360"/>
      <c r="BA267" s="1360"/>
      <c r="BB267" s="1360"/>
      <c r="BC267" s="1360"/>
      <c r="BD267" s="1360"/>
    </row>
    <row r="268" spans="4:56" ht="12" customHeight="1">
      <c r="D268" s="1360"/>
      <c r="E268" s="1360"/>
      <c r="F268" s="1360"/>
      <c r="G268" s="1360"/>
      <c r="H268" s="1360"/>
      <c r="I268" s="1360"/>
      <c r="J268" s="1360"/>
      <c r="K268" s="1360"/>
      <c r="L268" s="1360"/>
      <c r="M268" s="1360"/>
      <c r="N268" s="1360"/>
      <c r="O268" s="1360"/>
      <c r="P268" s="1360"/>
      <c r="Q268" s="1360"/>
      <c r="R268" s="1360"/>
      <c r="S268" s="1360"/>
      <c r="T268" s="1360"/>
      <c r="U268" s="1360"/>
      <c r="V268" s="1360"/>
      <c r="W268" s="1360"/>
      <c r="X268" s="1360"/>
      <c r="Y268" s="1360"/>
      <c r="Z268" s="1360"/>
      <c r="AA268" s="1360"/>
      <c r="AB268" s="1360"/>
      <c r="AC268" s="1360"/>
      <c r="AD268" s="1360"/>
      <c r="AE268" s="1360"/>
      <c r="AF268" s="1360"/>
      <c r="AG268" s="1360"/>
      <c r="AH268" s="1360"/>
      <c r="AI268" s="1360"/>
      <c r="AJ268" s="1360"/>
      <c r="AK268" s="1360"/>
      <c r="AL268" s="1360"/>
      <c r="AM268" s="1360"/>
      <c r="AN268" s="1360"/>
      <c r="AO268" s="1360"/>
      <c r="AP268" s="1360"/>
      <c r="AQ268" s="1360"/>
      <c r="AR268" s="1360"/>
      <c r="AS268" s="1360"/>
      <c r="AT268" s="1360"/>
      <c r="AU268" s="1360"/>
      <c r="AV268" s="1360"/>
      <c r="AW268" s="1360"/>
      <c r="AX268" s="1360"/>
      <c r="AY268" s="1360"/>
      <c r="AZ268" s="1360"/>
      <c r="BA268" s="1360"/>
      <c r="BB268" s="1360"/>
      <c r="BC268" s="1360"/>
      <c r="BD268" s="1360"/>
    </row>
    <row r="269" spans="4:56" ht="12" customHeight="1">
      <c r="D269" s="1360"/>
      <c r="E269" s="1360"/>
      <c r="F269" s="1360"/>
      <c r="G269" s="1360"/>
      <c r="H269" s="1360"/>
      <c r="I269" s="1360"/>
      <c r="J269" s="1360"/>
      <c r="K269" s="1360"/>
      <c r="L269" s="1360"/>
      <c r="M269" s="1360"/>
      <c r="N269" s="1360"/>
      <c r="O269" s="1360"/>
      <c r="P269" s="1360"/>
      <c r="Q269" s="1360"/>
      <c r="R269" s="1360"/>
      <c r="S269" s="1360"/>
      <c r="T269" s="1360"/>
      <c r="U269" s="1360"/>
      <c r="V269" s="1360"/>
      <c r="W269" s="1360"/>
      <c r="X269" s="1360"/>
      <c r="Y269" s="1360"/>
      <c r="Z269" s="1360"/>
      <c r="AA269" s="1360"/>
      <c r="AB269" s="1360"/>
      <c r="AC269" s="1360"/>
      <c r="AD269" s="1360"/>
      <c r="AE269" s="1360"/>
      <c r="AF269" s="1360"/>
      <c r="AG269" s="1360"/>
      <c r="AH269" s="1360"/>
      <c r="AI269" s="1360"/>
      <c r="AJ269" s="1360"/>
      <c r="AK269" s="1360"/>
      <c r="AL269" s="1360"/>
      <c r="AM269" s="1360"/>
      <c r="AN269" s="1360"/>
      <c r="AO269" s="1360"/>
      <c r="AP269" s="1360"/>
      <c r="AQ269" s="1360"/>
      <c r="AR269" s="1360"/>
      <c r="AS269" s="1360"/>
      <c r="AT269" s="1360"/>
      <c r="AU269" s="1360"/>
      <c r="AV269" s="1360"/>
      <c r="AW269" s="1360"/>
      <c r="AX269" s="1360"/>
      <c r="AY269" s="1360"/>
      <c r="AZ269" s="1360"/>
      <c r="BA269" s="1360"/>
      <c r="BB269" s="1360"/>
      <c r="BC269" s="1360"/>
      <c r="BD269" s="1360"/>
    </row>
    <row r="270" spans="4:56" ht="12" customHeight="1">
      <c r="D270" s="1360"/>
      <c r="E270" s="1360"/>
      <c r="F270" s="1360"/>
      <c r="G270" s="1360"/>
      <c r="H270" s="1360"/>
      <c r="I270" s="1360"/>
      <c r="J270" s="1360"/>
      <c r="K270" s="1360"/>
      <c r="L270" s="1360"/>
      <c r="M270" s="1360"/>
      <c r="N270" s="1360"/>
      <c r="O270" s="1360"/>
      <c r="P270" s="1360"/>
      <c r="Q270" s="1360"/>
      <c r="R270" s="1360"/>
      <c r="S270" s="1360"/>
      <c r="T270" s="1360"/>
      <c r="U270" s="1360"/>
      <c r="V270" s="1360"/>
      <c r="W270" s="1360"/>
      <c r="X270" s="1360"/>
      <c r="Y270" s="1360"/>
      <c r="Z270" s="1360"/>
      <c r="AA270" s="1360"/>
      <c r="AB270" s="1360"/>
      <c r="AC270" s="1360"/>
      <c r="AD270" s="1360"/>
      <c r="AE270" s="1360"/>
      <c r="AF270" s="1360"/>
      <c r="AG270" s="1360"/>
      <c r="AH270" s="1360"/>
      <c r="AI270" s="1360"/>
      <c r="AJ270" s="1360"/>
      <c r="AK270" s="1360"/>
      <c r="AL270" s="1360"/>
      <c r="AM270" s="1360"/>
      <c r="AN270" s="1360"/>
      <c r="AO270" s="1360"/>
      <c r="AP270" s="1360"/>
      <c r="AQ270" s="1360"/>
      <c r="AR270" s="1360"/>
      <c r="AS270" s="1360"/>
      <c r="AT270" s="1360"/>
      <c r="AU270" s="1360"/>
      <c r="AV270" s="1360"/>
      <c r="AW270" s="1360"/>
      <c r="AX270" s="1360"/>
      <c r="AY270" s="1360"/>
      <c r="AZ270" s="1360"/>
      <c r="BA270" s="1360"/>
      <c r="BB270" s="1360"/>
      <c r="BC270" s="1360"/>
      <c r="BD270" s="1360"/>
    </row>
    <row r="271" spans="4:56" ht="12" customHeight="1">
      <c r="D271" s="1360"/>
      <c r="E271" s="1360"/>
      <c r="F271" s="1360"/>
      <c r="G271" s="1360"/>
      <c r="H271" s="1360"/>
      <c r="I271" s="1360"/>
      <c r="J271" s="1360"/>
      <c r="K271" s="1360"/>
      <c r="L271" s="1360"/>
      <c r="M271" s="1360"/>
      <c r="N271" s="1360"/>
      <c r="O271" s="1360"/>
      <c r="P271" s="1360"/>
      <c r="Q271" s="1360"/>
      <c r="R271" s="1360"/>
      <c r="S271" s="1360"/>
      <c r="T271" s="1360"/>
      <c r="U271" s="1360"/>
      <c r="V271" s="1360"/>
      <c r="W271" s="1360"/>
      <c r="X271" s="1360"/>
      <c r="Y271" s="1360"/>
      <c r="Z271" s="1360"/>
      <c r="AA271" s="1360"/>
      <c r="AB271" s="1360"/>
      <c r="AC271" s="1360"/>
      <c r="AD271" s="1360"/>
      <c r="AE271" s="1360"/>
      <c r="AF271" s="1360"/>
      <c r="AG271" s="1360"/>
      <c r="AH271" s="1362"/>
      <c r="AI271" s="1360"/>
      <c r="AJ271" s="1360"/>
      <c r="AK271" s="1360"/>
      <c r="AL271" s="1360"/>
      <c r="AM271" s="1360"/>
      <c r="AN271" s="1360"/>
      <c r="AO271" s="1360"/>
      <c r="AP271" s="1360"/>
      <c r="AQ271" s="1360"/>
      <c r="AR271" s="1360"/>
      <c r="AS271" s="1360"/>
      <c r="AT271" s="1360"/>
      <c r="AU271" s="1360"/>
      <c r="AV271" s="1360"/>
      <c r="AW271" s="1360"/>
      <c r="AX271" s="1360"/>
      <c r="AY271" s="1360"/>
      <c r="AZ271" s="1360"/>
      <c r="BA271" s="1360"/>
      <c r="BB271" s="1360"/>
      <c r="BC271" s="1360"/>
      <c r="BD271" s="1360"/>
    </row>
    <row r="272" spans="4:56" ht="12" customHeight="1">
      <c r="D272" s="1360"/>
      <c r="E272" s="1360"/>
      <c r="F272" s="1360"/>
      <c r="G272" s="1360"/>
      <c r="H272" s="1360"/>
      <c r="I272" s="1360"/>
      <c r="J272" s="1360"/>
      <c r="K272" s="1360"/>
      <c r="L272" s="1360"/>
      <c r="M272" s="1360"/>
      <c r="N272" s="1360"/>
      <c r="O272" s="1360"/>
      <c r="P272" s="1360"/>
      <c r="Q272" s="1360"/>
      <c r="R272" s="1360"/>
      <c r="S272" s="1360"/>
      <c r="T272" s="1360"/>
      <c r="U272" s="1360"/>
      <c r="V272" s="1360"/>
      <c r="W272" s="1360"/>
      <c r="X272" s="1360"/>
      <c r="Y272" s="1360"/>
      <c r="Z272" s="1360"/>
      <c r="AA272" s="1360"/>
      <c r="AB272" s="1360"/>
      <c r="AC272" s="1360"/>
      <c r="AD272" s="1360"/>
      <c r="AE272" s="1360"/>
      <c r="AF272" s="1360"/>
      <c r="AG272" s="1360"/>
      <c r="AH272" s="1362"/>
      <c r="AI272" s="1360"/>
      <c r="AJ272" s="1360"/>
      <c r="AK272" s="1360"/>
      <c r="AL272" s="1360"/>
      <c r="AM272" s="1360"/>
      <c r="AN272" s="1360"/>
      <c r="AO272" s="1360"/>
      <c r="AP272" s="1360"/>
      <c r="AQ272" s="1360"/>
      <c r="AR272" s="1360"/>
      <c r="AS272" s="1360"/>
      <c r="AT272" s="1360"/>
      <c r="AU272" s="1360"/>
      <c r="AV272" s="1360"/>
      <c r="AW272" s="1360"/>
      <c r="AX272" s="1360"/>
      <c r="AY272" s="1360"/>
      <c r="AZ272" s="1360"/>
      <c r="BA272" s="1360"/>
      <c r="BB272" s="1360"/>
      <c r="BC272" s="1360"/>
      <c r="BD272" s="1360"/>
    </row>
    <row r="273" spans="4:56" ht="12" customHeight="1">
      <c r="D273" s="1360"/>
      <c r="E273" s="1360"/>
      <c r="F273" s="1360"/>
      <c r="G273" s="1360"/>
      <c r="H273" s="1360"/>
      <c r="I273" s="1360"/>
      <c r="J273" s="1360"/>
      <c r="K273" s="1360"/>
      <c r="L273" s="1360"/>
      <c r="M273" s="1360"/>
      <c r="N273" s="1360"/>
      <c r="O273" s="1360"/>
      <c r="P273" s="1360"/>
      <c r="Q273" s="1360"/>
      <c r="R273" s="1360"/>
      <c r="S273" s="1360"/>
      <c r="T273" s="1360"/>
      <c r="U273" s="1360"/>
      <c r="V273" s="1360"/>
      <c r="W273" s="1360"/>
      <c r="X273" s="1360"/>
      <c r="Y273" s="1360"/>
      <c r="Z273" s="1360"/>
      <c r="AA273" s="1360"/>
      <c r="AB273" s="1360"/>
      <c r="AC273" s="1360"/>
      <c r="AD273" s="1360"/>
      <c r="AE273" s="1360"/>
      <c r="AF273" s="1360"/>
      <c r="AG273" s="1360"/>
      <c r="AH273" s="1362"/>
      <c r="AI273" s="1360"/>
      <c r="AJ273" s="1360"/>
      <c r="AK273" s="1360"/>
      <c r="AL273" s="1360"/>
      <c r="AM273" s="1360"/>
      <c r="AN273" s="1360"/>
      <c r="AO273" s="1360"/>
      <c r="AP273" s="1360"/>
      <c r="AQ273" s="1360"/>
      <c r="AR273" s="1360"/>
      <c r="AS273" s="1360"/>
      <c r="AT273" s="1360"/>
      <c r="AU273" s="1360"/>
      <c r="AV273" s="1360"/>
      <c r="AW273" s="1360"/>
      <c r="AX273" s="1360"/>
      <c r="AY273" s="1360"/>
      <c r="AZ273" s="1360"/>
      <c r="BA273" s="1360"/>
      <c r="BB273" s="1360"/>
      <c r="BC273" s="1360"/>
      <c r="BD273" s="1360"/>
    </row>
    <row r="274" spans="4:56" ht="12" customHeight="1">
      <c r="D274" s="1360"/>
      <c r="E274" s="1360"/>
      <c r="F274" s="1360"/>
      <c r="G274" s="1360"/>
      <c r="H274" s="1360"/>
      <c r="I274" s="1360"/>
      <c r="J274" s="1360"/>
      <c r="K274" s="1360"/>
      <c r="L274" s="1360"/>
      <c r="M274" s="1360"/>
      <c r="N274" s="1360"/>
      <c r="O274" s="1360"/>
      <c r="P274" s="1360"/>
      <c r="Q274" s="1360"/>
      <c r="R274" s="1360"/>
      <c r="S274" s="1360"/>
      <c r="T274" s="1360"/>
      <c r="U274" s="1360"/>
      <c r="V274" s="1360"/>
      <c r="W274" s="1360"/>
      <c r="X274" s="1360"/>
      <c r="Y274" s="1360"/>
      <c r="Z274" s="1360"/>
      <c r="AA274" s="1360"/>
      <c r="AB274" s="1360"/>
      <c r="AC274" s="1360"/>
      <c r="AD274" s="1360"/>
      <c r="AE274" s="1360"/>
      <c r="AF274" s="1360"/>
      <c r="AG274" s="1360"/>
      <c r="AH274" s="1362"/>
      <c r="AI274" s="1360"/>
      <c r="AJ274" s="1360"/>
      <c r="AK274" s="1360"/>
      <c r="AL274" s="1360"/>
      <c r="AM274" s="1360"/>
      <c r="AN274" s="1360"/>
      <c r="AO274" s="1360"/>
      <c r="AP274" s="1360"/>
      <c r="AQ274" s="1360"/>
      <c r="AR274" s="1360"/>
      <c r="AS274" s="1360"/>
      <c r="AT274" s="1360"/>
      <c r="AU274" s="1360"/>
      <c r="AV274" s="1360"/>
      <c r="AW274" s="1360"/>
      <c r="AX274" s="1360"/>
      <c r="AY274" s="1360"/>
      <c r="AZ274" s="1360"/>
      <c r="BA274" s="1360"/>
      <c r="BB274" s="1360"/>
      <c r="BC274" s="1360"/>
      <c r="BD274" s="1360"/>
    </row>
    <row r="275" spans="4:56" ht="12" customHeight="1">
      <c r="D275" s="1360"/>
      <c r="E275" s="1360"/>
      <c r="F275" s="1360"/>
      <c r="G275" s="1360"/>
      <c r="H275" s="1360"/>
      <c r="I275" s="1360"/>
      <c r="J275" s="1360"/>
      <c r="K275" s="1360"/>
      <c r="L275" s="1360"/>
      <c r="M275" s="1360"/>
      <c r="N275" s="1360"/>
      <c r="O275" s="1360"/>
      <c r="P275" s="1360"/>
      <c r="Q275" s="1360"/>
      <c r="R275" s="1360"/>
      <c r="S275" s="1360"/>
      <c r="T275" s="1360"/>
      <c r="U275" s="1360"/>
      <c r="V275" s="1360"/>
      <c r="W275" s="1360"/>
      <c r="X275" s="1360"/>
      <c r="Y275" s="1360"/>
      <c r="Z275" s="1360"/>
      <c r="AA275" s="1360"/>
      <c r="AB275" s="1360"/>
      <c r="AC275" s="1360"/>
      <c r="AD275" s="1360"/>
      <c r="AE275" s="1360"/>
      <c r="AF275" s="1360"/>
      <c r="AG275" s="1360"/>
      <c r="AH275" s="1362"/>
      <c r="AI275" s="1360"/>
      <c r="AJ275" s="1360"/>
      <c r="AK275" s="1360"/>
      <c r="AL275" s="1360"/>
      <c r="AM275" s="1360"/>
      <c r="AN275" s="1360"/>
      <c r="AO275" s="1360"/>
      <c r="AP275" s="1360"/>
      <c r="AQ275" s="1360"/>
      <c r="AR275" s="1360"/>
      <c r="AS275" s="1360"/>
      <c r="AT275" s="1360"/>
      <c r="AU275" s="1360"/>
      <c r="AV275" s="1360"/>
      <c r="AW275" s="1360"/>
      <c r="AX275" s="1360"/>
      <c r="AY275" s="1360"/>
      <c r="AZ275" s="1360"/>
      <c r="BA275" s="1360"/>
      <c r="BB275" s="1360"/>
      <c r="BC275" s="1360"/>
      <c r="BD275" s="1360"/>
    </row>
    <row r="276" spans="4:56" ht="12" customHeight="1">
      <c r="D276" s="1360"/>
      <c r="E276" s="1360"/>
      <c r="F276" s="1360"/>
      <c r="G276" s="1360"/>
      <c r="H276" s="1360"/>
      <c r="I276" s="1360"/>
      <c r="J276" s="1360"/>
      <c r="K276" s="1360"/>
      <c r="L276" s="1360"/>
      <c r="M276" s="1360"/>
      <c r="N276" s="1360"/>
      <c r="O276" s="1360"/>
      <c r="P276" s="1360"/>
      <c r="Q276" s="1360"/>
      <c r="R276" s="1360"/>
      <c r="S276" s="1360"/>
      <c r="T276" s="1360"/>
      <c r="U276" s="1360"/>
      <c r="V276" s="1360"/>
      <c r="W276" s="1360"/>
      <c r="X276" s="1360"/>
      <c r="Y276" s="1360"/>
      <c r="Z276" s="1360"/>
      <c r="AA276" s="1360"/>
      <c r="AB276" s="1360"/>
      <c r="AC276" s="1360"/>
      <c r="AD276" s="1360"/>
      <c r="AE276" s="1360"/>
      <c r="AF276" s="1360"/>
      <c r="AG276" s="1360"/>
      <c r="AH276" s="1362"/>
      <c r="AI276" s="1360"/>
      <c r="AJ276" s="1360"/>
      <c r="AK276" s="1360"/>
      <c r="AL276" s="1360"/>
      <c r="AM276" s="1360"/>
      <c r="AN276" s="1360"/>
      <c r="AO276" s="1360"/>
      <c r="AP276" s="1360"/>
      <c r="AQ276" s="1360"/>
      <c r="AR276" s="1360"/>
      <c r="AS276" s="1360"/>
      <c r="AT276" s="1360"/>
      <c r="AU276" s="1360"/>
      <c r="AV276" s="1360"/>
      <c r="AW276" s="1360"/>
      <c r="AX276" s="1360"/>
      <c r="AY276" s="1360"/>
      <c r="AZ276" s="1360"/>
      <c r="BA276" s="1360"/>
      <c r="BB276" s="1360"/>
      <c r="BC276" s="1360"/>
      <c r="BD276" s="1360"/>
    </row>
    <row r="277" spans="4:56" ht="12" customHeight="1">
      <c r="D277" s="1360"/>
      <c r="E277" s="1360"/>
      <c r="F277" s="1360"/>
      <c r="G277" s="1360"/>
      <c r="H277" s="1360"/>
      <c r="I277" s="1360"/>
      <c r="J277" s="1360"/>
      <c r="K277" s="1360"/>
      <c r="L277" s="1360"/>
      <c r="M277" s="1360"/>
      <c r="N277" s="1360"/>
      <c r="O277" s="1360"/>
      <c r="P277" s="1360"/>
      <c r="Q277" s="1360"/>
      <c r="R277" s="1360"/>
      <c r="S277" s="1360"/>
      <c r="T277" s="1360"/>
      <c r="U277" s="1360"/>
      <c r="V277" s="1360"/>
      <c r="W277" s="1360"/>
      <c r="X277" s="1360"/>
      <c r="Y277" s="1360"/>
      <c r="Z277" s="1360"/>
      <c r="AA277" s="1360"/>
      <c r="AB277" s="1360"/>
      <c r="AC277" s="1360"/>
      <c r="AD277" s="1360"/>
      <c r="AE277" s="1360"/>
      <c r="AF277" s="1360"/>
      <c r="AG277" s="1360"/>
      <c r="AH277" s="1362"/>
      <c r="AI277" s="1360"/>
      <c r="AJ277" s="1360"/>
      <c r="AK277" s="1360"/>
      <c r="AL277" s="1360"/>
      <c r="AM277" s="1360"/>
      <c r="AN277" s="1360"/>
      <c r="AO277" s="1360"/>
      <c r="AP277" s="1360"/>
      <c r="AQ277" s="1360"/>
      <c r="AR277" s="1360"/>
      <c r="AS277" s="1360"/>
      <c r="AT277" s="1360"/>
      <c r="AU277" s="1360"/>
      <c r="AV277" s="1360"/>
      <c r="AW277" s="1360"/>
      <c r="AX277" s="1360"/>
      <c r="AY277" s="1360"/>
      <c r="AZ277" s="1360"/>
      <c r="BA277" s="1360"/>
      <c r="BB277" s="1360"/>
      <c r="BC277" s="1360"/>
      <c r="BD277" s="1360"/>
    </row>
    <row r="278" spans="4:56" ht="12" customHeight="1">
      <c r="D278" s="1360"/>
      <c r="E278" s="1360"/>
      <c r="F278" s="1360"/>
      <c r="G278" s="1360"/>
      <c r="H278" s="1360"/>
      <c r="I278" s="1360"/>
      <c r="J278" s="1360"/>
      <c r="K278" s="1360"/>
      <c r="L278" s="1360"/>
      <c r="M278" s="1360"/>
      <c r="N278" s="1360"/>
      <c r="O278" s="1360"/>
      <c r="P278" s="1360"/>
      <c r="Q278" s="1360"/>
      <c r="R278" s="1360"/>
      <c r="S278" s="1360"/>
      <c r="T278" s="1360"/>
      <c r="U278" s="1360"/>
      <c r="V278" s="1360"/>
      <c r="W278" s="1360"/>
      <c r="X278" s="1360"/>
      <c r="Y278" s="1360"/>
      <c r="Z278" s="1360"/>
      <c r="AA278" s="1360"/>
      <c r="AB278" s="1360"/>
      <c r="AC278" s="1360"/>
      <c r="AD278" s="1360"/>
      <c r="AE278" s="1360"/>
      <c r="AF278" s="1360"/>
      <c r="AG278" s="1360"/>
      <c r="AH278" s="1360"/>
      <c r="AI278" s="1360"/>
      <c r="AJ278" s="1360"/>
      <c r="AK278" s="1360"/>
      <c r="AL278" s="1360"/>
      <c r="AM278" s="1360"/>
      <c r="AN278" s="1360"/>
      <c r="AO278" s="1360"/>
      <c r="AP278" s="1360"/>
      <c r="AQ278" s="1360"/>
      <c r="AR278" s="1360"/>
      <c r="AS278" s="1360"/>
      <c r="AT278" s="1360"/>
      <c r="AU278" s="1360"/>
      <c r="AV278" s="1360"/>
      <c r="AW278" s="1360"/>
      <c r="AX278" s="1360"/>
      <c r="AY278" s="1360"/>
      <c r="AZ278" s="1360"/>
      <c r="BA278" s="1360"/>
      <c r="BB278" s="1360"/>
      <c r="BC278" s="1360"/>
      <c r="BD278" s="1360"/>
    </row>
    <row r="279" spans="4:56" ht="12" customHeight="1">
      <c r="D279" s="1360"/>
      <c r="E279" s="1360"/>
      <c r="F279" s="1360"/>
      <c r="G279" s="1360"/>
      <c r="H279" s="1360"/>
      <c r="I279" s="1360"/>
      <c r="J279" s="1360"/>
      <c r="K279" s="1360"/>
      <c r="L279" s="1360"/>
      <c r="M279" s="1360"/>
      <c r="N279" s="1360"/>
      <c r="O279" s="1360"/>
      <c r="P279" s="1360"/>
      <c r="Q279" s="1360"/>
      <c r="R279" s="1360"/>
      <c r="S279" s="1360"/>
      <c r="T279" s="1360"/>
      <c r="U279" s="1360"/>
      <c r="V279" s="1360"/>
      <c r="W279" s="1360"/>
      <c r="X279" s="1360"/>
      <c r="Y279" s="1360"/>
      <c r="Z279" s="1360"/>
      <c r="AA279" s="1360"/>
      <c r="AB279" s="1360"/>
      <c r="AC279" s="1360"/>
      <c r="AD279" s="1360"/>
      <c r="AE279" s="1360"/>
      <c r="AF279" s="1360"/>
      <c r="AG279" s="1360"/>
      <c r="AH279" s="1360"/>
      <c r="AI279" s="1360"/>
      <c r="AJ279" s="1360"/>
      <c r="AK279" s="1360"/>
      <c r="AL279" s="1360"/>
      <c r="AM279" s="1360"/>
      <c r="AN279" s="1360"/>
      <c r="AO279" s="1360"/>
      <c r="AP279" s="1360"/>
      <c r="AQ279" s="1360"/>
      <c r="AR279" s="1360"/>
      <c r="AS279" s="1360"/>
      <c r="AT279" s="1360"/>
      <c r="AU279" s="1360"/>
      <c r="AV279" s="1360"/>
      <c r="AW279" s="1360"/>
      <c r="AX279" s="1360"/>
      <c r="AY279" s="1360"/>
      <c r="AZ279" s="1360"/>
      <c r="BA279" s="1360"/>
      <c r="BB279" s="1360"/>
      <c r="BC279" s="1360"/>
      <c r="BD279" s="1360"/>
    </row>
    <row r="280" spans="4:56" ht="12" customHeight="1">
      <c r="D280" s="1360"/>
      <c r="E280" s="1360"/>
      <c r="F280" s="1360"/>
      <c r="G280" s="1360"/>
      <c r="H280" s="1360"/>
      <c r="I280" s="1360"/>
      <c r="J280" s="1360"/>
      <c r="K280" s="1360"/>
      <c r="L280" s="1360"/>
      <c r="M280" s="1360"/>
      <c r="N280" s="1360"/>
      <c r="O280" s="1360"/>
      <c r="P280" s="1360"/>
      <c r="Q280" s="1360"/>
      <c r="R280" s="1360"/>
      <c r="S280" s="1360"/>
      <c r="T280" s="1360"/>
      <c r="U280" s="1360"/>
      <c r="V280" s="1360"/>
      <c r="W280" s="1360"/>
      <c r="X280" s="1360"/>
      <c r="Y280" s="1360"/>
      <c r="Z280" s="1360"/>
      <c r="AA280" s="1360"/>
      <c r="AB280" s="1360"/>
      <c r="AC280" s="1360"/>
      <c r="AD280" s="1360"/>
      <c r="AE280" s="1360"/>
      <c r="AF280" s="1360"/>
      <c r="AG280" s="1360"/>
      <c r="AH280" s="1360"/>
      <c r="AI280" s="1360"/>
      <c r="AJ280" s="1360"/>
      <c r="AK280" s="1360"/>
      <c r="AL280" s="1360"/>
      <c r="AM280" s="1360"/>
      <c r="AN280" s="1360"/>
      <c r="AO280" s="1360"/>
      <c r="AP280" s="1360"/>
      <c r="AQ280" s="1360"/>
      <c r="AR280" s="1360"/>
      <c r="AS280" s="1360"/>
      <c r="AT280" s="1360"/>
      <c r="AU280" s="1360"/>
      <c r="AV280" s="1360"/>
      <c r="AW280" s="1360"/>
      <c r="AX280" s="1360"/>
      <c r="AY280" s="1360"/>
      <c r="AZ280" s="1360"/>
      <c r="BA280" s="1360"/>
      <c r="BB280" s="1360"/>
      <c r="BC280" s="1360"/>
      <c r="BD280" s="1360"/>
    </row>
    <row r="281" spans="4:56" ht="12" customHeight="1">
      <c r="D281" s="1360"/>
      <c r="E281" s="1360"/>
      <c r="F281" s="1360"/>
      <c r="G281" s="1360"/>
      <c r="H281" s="1360"/>
      <c r="I281" s="1360"/>
      <c r="J281" s="1360"/>
      <c r="K281" s="1360"/>
      <c r="L281" s="1360"/>
      <c r="M281" s="1360"/>
      <c r="N281" s="1360"/>
      <c r="O281" s="1360"/>
      <c r="P281" s="1360"/>
      <c r="Q281" s="1360"/>
      <c r="R281" s="1360"/>
      <c r="S281" s="1360"/>
      <c r="T281" s="1360"/>
      <c r="U281" s="1360"/>
      <c r="V281" s="1360"/>
      <c r="W281" s="1360"/>
      <c r="X281" s="1360"/>
      <c r="Y281" s="1360"/>
      <c r="Z281" s="1360"/>
      <c r="AA281" s="1360"/>
      <c r="AB281" s="1360"/>
      <c r="AC281" s="1360"/>
      <c r="AD281" s="1360"/>
      <c r="AE281" s="1360"/>
      <c r="AF281" s="1360"/>
      <c r="AG281" s="1360"/>
      <c r="AH281" s="1360"/>
      <c r="AI281" s="1360"/>
      <c r="AJ281" s="1360"/>
      <c r="AK281" s="1360"/>
      <c r="AL281" s="1360"/>
      <c r="AM281" s="1360"/>
      <c r="AN281" s="1360"/>
      <c r="AO281" s="1360"/>
      <c r="AP281" s="1360"/>
      <c r="AQ281" s="1360"/>
      <c r="AR281" s="1360"/>
      <c r="AS281" s="1360"/>
      <c r="AT281" s="1360"/>
      <c r="AU281" s="1360"/>
      <c r="AV281" s="1360"/>
      <c r="AW281" s="1360"/>
      <c r="AX281" s="1360"/>
      <c r="AY281" s="1360"/>
      <c r="AZ281" s="1360"/>
      <c r="BA281" s="1360"/>
      <c r="BB281" s="1360"/>
      <c r="BC281" s="1360"/>
      <c r="BD281" s="1360"/>
    </row>
    <row r="282" spans="4:56" ht="12" customHeight="1">
      <c r="D282" s="1360"/>
      <c r="E282" s="1360"/>
      <c r="F282" s="1360"/>
      <c r="G282" s="1360"/>
      <c r="H282" s="1360"/>
      <c r="I282" s="1360"/>
      <c r="J282" s="1360"/>
      <c r="K282" s="1360"/>
      <c r="L282" s="1360"/>
      <c r="M282" s="1360"/>
      <c r="N282" s="1360"/>
      <c r="O282" s="1360"/>
      <c r="P282" s="1360"/>
      <c r="Q282" s="1360"/>
      <c r="R282" s="1360"/>
      <c r="S282" s="1360"/>
      <c r="T282" s="1360"/>
      <c r="U282" s="1360"/>
      <c r="V282" s="1360"/>
      <c r="W282" s="1360"/>
      <c r="X282" s="1360"/>
      <c r="Y282" s="1360"/>
      <c r="Z282" s="1360"/>
      <c r="AA282" s="1360"/>
      <c r="AB282" s="1360"/>
      <c r="AC282" s="1360"/>
      <c r="AD282" s="1360"/>
      <c r="AE282" s="1360"/>
      <c r="AF282" s="1360"/>
      <c r="AG282" s="1360"/>
      <c r="AH282" s="1360"/>
      <c r="AI282" s="1360"/>
      <c r="AJ282" s="1360"/>
      <c r="AK282" s="1360"/>
      <c r="AL282" s="1360"/>
      <c r="AM282" s="1360"/>
      <c r="AN282" s="1360"/>
      <c r="AO282" s="1360"/>
      <c r="AP282" s="1360"/>
      <c r="AQ282" s="1360"/>
      <c r="AR282" s="1360"/>
      <c r="AS282" s="1360"/>
      <c r="AT282" s="1360"/>
      <c r="AU282" s="1360"/>
      <c r="AV282" s="1360"/>
      <c r="AW282" s="1360"/>
      <c r="AX282" s="1360"/>
      <c r="AY282" s="1360"/>
      <c r="AZ282" s="1360"/>
      <c r="BA282" s="1360"/>
      <c r="BB282" s="1360"/>
      <c r="BC282" s="1360"/>
      <c r="BD282" s="1360"/>
    </row>
    <row r="283" spans="4:56" ht="12" customHeight="1">
      <c r="D283" s="1360"/>
      <c r="E283" s="1360"/>
      <c r="F283" s="1360"/>
      <c r="G283" s="1360"/>
      <c r="H283" s="1360"/>
      <c r="I283" s="1360"/>
      <c r="J283" s="1360"/>
      <c r="K283" s="1360"/>
      <c r="L283" s="1360"/>
      <c r="M283" s="1360"/>
      <c r="N283" s="1360"/>
      <c r="O283" s="1360"/>
      <c r="P283" s="1360"/>
      <c r="Q283" s="1360"/>
      <c r="R283" s="1360"/>
      <c r="S283" s="1360"/>
      <c r="T283" s="1360"/>
      <c r="U283" s="1360"/>
      <c r="V283" s="1360"/>
      <c r="W283" s="1360"/>
      <c r="X283" s="1360"/>
      <c r="Y283" s="1360"/>
      <c r="Z283" s="1360"/>
      <c r="AA283" s="1360"/>
      <c r="AB283" s="1360"/>
      <c r="AC283" s="1360"/>
      <c r="AD283" s="1360"/>
      <c r="AE283" s="1360"/>
      <c r="AF283" s="1360"/>
      <c r="AG283" s="1360"/>
      <c r="AH283" s="1360"/>
      <c r="AI283" s="1360"/>
      <c r="AJ283" s="1360"/>
      <c r="AK283" s="1360"/>
      <c r="AL283" s="1360"/>
      <c r="AM283" s="1360"/>
      <c r="AN283" s="1360"/>
      <c r="AO283" s="1360"/>
      <c r="AP283" s="1360"/>
      <c r="AQ283" s="1360"/>
      <c r="AR283" s="1360"/>
      <c r="AS283" s="1360"/>
      <c r="AT283" s="1360"/>
      <c r="AU283" s="1360"/>
      <c r="AV283" s="1360"/>
      <c r="AW283" s="1360"/>
      <c r="AX283" s="1360"/>
      <c r="AY283" s="1360"/>
      <c r="AZ283" s="1360"/>
      <c r="BA283" s="1360"/>
      <c r="BB283" s="1360"/>
      <c r="BC283" s="1360"/>
      <c r="BD283" s="1360"/>
    </row>
    <row r="284" spans="4:56" ht="12" customHeight="1">
      <c r="D284" s="1360"/>
      <c r="E284" s="1360"/>
      <c r="F284" s="1360"/>
      <c r="G284" s="1360"/>
      <c r="H284" s="1360"/>
      <c r="I284" s="1360"/>
      <c r="J284" s="1360"/>
      <c r="K284" s="1360"/>
      <c r="L284" s="1360"/>
      <c r="M284" s="1360"/>
      <c r="N284" s="1360"/>
      <c r="O284" s="1360"/>
      <c r="P284" s="1360"/>
      <c r="Q284" s="1360"/>
      <c r="R284" s="1360"/>
      <c r="S284" s="1360"/>
      <c r="T284" s="1360"/>
      <c r="U284" s="1360"/>
      <c r="V284" s="1360"/>
      <c r="W284" s="1360"/>
      <c r="X284" s="1360"/>
      <c r="Y284" s="1360"/>
      <c r="Z284" s="1360"/>
      <c r="AA284" s="1360"/>
      <c r="AB284" s="1360"/>
      <c r="AC284" s="1360"/>
      <c r="AD284" s="1360"/>
      <c r="AE284" s="1360"/>
      <c r="AF284" s="1360"/>
      <c r="AG284" s="1360"/>
      <c r="AH284" s="1360"/>
      <c r="AI284" s="1360"/>
      <c r="AJ284" s="1360"/>
      <c r="AK284" s="1360"/>
      <c r="AL284" s="1360"/>
      <c r="AM284" s="1360"/>
      <c r="AN284" s="1360"/>
      <c r="AO284" s="1360"/>
      <c r="AP284" s="1360"/>
      <c r="AQ284" s="1360"/>
      <c r="AR284" s="1360"/>
      <c r="AS284" s="1360"/>
      <c r="AT284" s="1360"/>
      <c r="AU284" s="1360"/>
      <c r="AV284" s="1360"/>
      <c r="AW284" s="1360"/>
      <c r="AX284" s="1360"/>
      <c r="AY284" s="1360"/>
      <c r="AZ284" s="1360"/>
      <c r="BA284" s="1360"/>
      <c r="BB284" s="1360"/>
      <c r="BC284" s="1360"/>
      <c r="BD284" s="1360"/>
    </row>
    <row r="285" spans="4:56" ht="12" customHeight="1">
      <c r="D285" s="1360"/>
      <c r="E285" s="1360"/>
      <c r="F285" s="1360"/>
      <c r="G285" s="1360"/>
      <c r="H285" s="1360"/>
      <c r="I285" s="1360"/>
      <c r="J285" s="1360"/>
      <c r="K285" s="1360"/>
      <c r="L285" s="1360"/>
      <c r="M285" s="1360"/>
      <c r="N285" s="1360"/>
      <c r="O285" s="1360"/>
      <c r="P285" s="1360"/>
      <c r="Q285" s="1360"/>
      <c r="R285" s="1360"/>
      <c r="S285" s="1360"/>
      <c r="T285" s="1360"/>
      <c r="U285" s="1360"/>
      <c r="V285" s="1360"/>
      <c r="W285" s="1360"/>
      <c r="X285" s="1360"/>
      <c r="Y285" s="1360"/>
      <c r="Z285" s="1360"/>
      <c r="AA285" s="1360"/>
      <c r="AB285" s="1360"/>
      <c r="AC285" s="1360"/>
      <c r="AD285" s="1360"/>
      <c r="AE285" s="1360"/>
      <c r="AF285" s="1360"/>
      <c r="AG285" s="1360"/>
      <c r="AH285" s="1360"/>
      <c r="AI285" s="1360"/>
      <c r="AJ285" s="1360"/>
      <c r="AK285" s="1360"/>
      <c r="AL285" s="1360"/>
      <c r="AM285" s="1360"/>
      <c r="AN285" s="1360"/>
      <c r="AO285" s="1360"/>
      <c r="AP285" s="1360"/>
      <c r="AQ285" s="1360"/>
      <c r="AR285" s="1360"/>
      <c r="AS285" s="1360"/>
      <c r="AT285" s="1360"/>
      <c r="AU285" s="1360"/>
      <c r="AV285" s="1360"/>
      <c r="AW285" s="1360"/>
      <c r="AX285" s="1360"/>
      <c r="AY285" s="1360"/>
      <c r="AZ285" s="1360"/>
      <c r="BA285" s="1360"/>
      <c r="BB285" s="1360"/>
      <c r="BC285" s="1360"/>
      <c r="BD285" s="1360"/>
    </row>
    <row r="286" spans="4:56" ht="12" customHeight="1">
      <c r="D286" s="1360"/>
      <c r="E286" s="1360"/>
      <c r="F286" s="1360"/>
      <c r="G286" s="1360"/>
      <c r="H286" s="1360"/>
      <c r="I286" s="1360"/>
      <c r="J286" s="1360"/>
      <c r="K286" s="1360"/>
      <c r="L286" s="1360"/>
      <c r="M286" s="1360"/>
      <c r="N286" s="1360"/>
      <c r="O286" s="1360"/>
      <c r="P286" s="1360"/>
      <c r="Q286" s="1360"/>
      <c r="R286" s="1360"/>
      <c r="S286" s="1360"/>
      <c r="T286" s="1360"/>
      <c r="U286" s="1360"/>
      <c r="V286" s="1360"/>
      <c r="W286" s="1360"/>
      <c r="X286" s="1360"/>
      <c r="Y286" s="1360"/>
      <c r="Z286" s="1360"/>
      <c r="AA286" s="1360"/>
      <c r="AB286" s="1360"/>
      <c r="AC286" s="1360"/>
      <c r="AD286" s="1360"/>
      <c r="AE286" s="1360"/>
      <c r="AF286" s="1360"/>
      <c r="AG286" s="1360"/>
      <c r="AH286" s="1360"/>
      <c r="AI286" s="1360"/>
      <c r="AJ286" s="1360"/>
      <c r="AK286" s="1360"/>
      <c r="AL286" s="1360"/>
      <c r="AM286" s="1360"/>
      <c r="AN286" s="1360"/>
      <c r="AO286" s="1360"/>
      <c r="AP286" s="1360"/>
      <c r="AQ286" s="1360"/>
      <c r="AR286" s="1360"/>
      <c r="AS286" s="1360"/>
      <c r="AT286" s="1360"/>
      <c r="AU286" s="1360"/>
      <c r="AV286" s="1360"/>
      <c r="AW286" s="1360"/>
      <c r="AX286" s="1360"/>
      <c r="AY286" s="1360"/>
      <c r="AZ286" s="1360"/>
      <c r="BA286" s="1360"/>
      <c r="BB286" s="1360"/>
      <c r="BC286" s="1360"/>
      <c r="BD286" s="1360"/>
    </row>
    <row r="287" spans="4:56" ht="12" customHeight="1">
      <c r="D287" s="1360"/>
      <c r="E287" s="1360"/>
      <c r="F287" s="1360"/>
      <c r="G287" s="1360"/>
      <c r="H287" s="1360"/>
      <c r="I287" s="1360"/>
      <c r="J287" s="1360"/>
      <c r="K287" s="1360"/>
      <c r="L287" s="1360"/>
      <c r="M287" s="1360"/>
      <c r="N287" s="1360"/>
      <c r="O287" s="1360"/>
      <c r="P287" s="1360"/>
      <c r="Q287" s="1360"/>
      <c r="R287" s="1360"/>
      <c r="S287" s="1360"/>
      <c r="T287" s="1360"/>
      <c r="U287" s="1360"/>
      <c r="V287" s="1360"/>
      <c r="W287" s="1360"/>
      <c r="X287" s="1360"/>
      <c r="Y287" s="1360"/>
      <c r="Z287" s="1360"/>
      <c r="AA287" s="1360"/>
      <c r="AB287" s="1360"/>
      <c r="AC287" s="1360"/>
      <c r="AD287" s="1360"/>
      <c r="AE287" s="1360"/>
      <c r="AF287" s="1360"/>
      <c r="AG287" s="1360"/>
      <c r="AH287" s="1360"/>
      <c r="AI287" s="1360"/>
      <c r="AJ287" s="1360"/>
      <c r="AK287" s="1360"/>
      <c r="AL287" s="1360"/>
      <c r="AM287" s="1360"/>
      <c r="AN287" s="1360"/>
      <c r="AO287" s="1360"/>
      <c r="AP287" s="1360"/>
      <c r="AQ287" s="1360"/>
      <c r="AR287" s="1360"/>
      <c r="AS287" s="1360"/>
      <c r="AT287" s="1360"/>
      <c r="AU287" s="1360"/>
      <c r="AV287" s="1360"/>
      <c r="AW287" s="1360"/>
      <c r="AX287" s="1360"/>
      <c r="AY287" s="1360"/>
      <c r="AZ287" s="1360"/>
      <c r="BA287" s="1360"/>
      <c r="BB287" s="1360"/>
      <c r="BC287" s="1360"/>
      <c r="BD287" s="1360"/>
    </row>
    <row r="288" spans="4:56" ht="12" customHeight="1">
      <c r="D288" s="1360"/>
      <c r="E288" s="1360"/>
      <c r="F288" s="1360"/>
      <c r="G288" s="1360"/>
      <c r="H288" s="1360"/>
      <c r="I288" s="1360"/>
      <c r="J288" s="1360"/>
      <c r="K288" s="1360"/>
      <c r="L288" s="1360"/>
      <c r="M288" s="1360"/>
      <c r="N288" s="1360"/>
      <c r="O288" s="1360"/>
      <c r="P288" s="1360"/>
      <c r="Q288" s="1360"/>
      <c r="R288" s="1360"/>
      <c r="S288" s="1360"/>
      <c r="T288" s="1360"/>
      <c r="U288" s="1360"/>
      <c r="V288" s="1360"/>
      <c r="W288" s="1360"/>
      <c r="X288" s="1360"/>
      <c r="Y288" s="1360"/>
      <c r="Z288" s="1360"/>
      <c r="AA288" s="1360"/>
      <c r="AB288" s="1360"/>
      <c r="AC288" s="1360"/>
      <c r="AD288" s="1360"/>
      <c r="AE288" s="1360"/>
      <c r="AF288" s="1360"/>
      <c r="AG288" s="1360"/>
      <c r="AH288" s="1360"/>
      <c r="AI288" s="1360"/>
      <c r="AJ288" s="1360"/>
      <c r="AK288" s="1360"/>
      <c r="AL288" s="1360"/>
      <c r="AM288" s="1360"/>
      <c r="AN288" s="1360"/>
      <c r="AO288" s="1360"/>
      <c r="AP288" s="1360"/>
      <c r="AQ288" s="1360"/>
      <c r="AR288" s="1360"/>
      <c r="AS288" s="1360"/>
      <c r="AT288" s="1360"/>
      <c r="AU288" s="1360"/>
      <c r="AV288" s="1360"/>
      <c r="AW288" s="1360"/>
      <c r="AX288" s="1360"/>
      <c r="AY288" s="1360"/>
      <c r="AZ288" s="1360"/>
      <c r="BA288" s="1360"/>
      <c r="BB288" s="1360"/>
      <c r="BC288" s="1360"/>
      <c r="BD288" s="1360"/>
    </row>
    <row r="289" spans="4:56" ht="12" customHeight="1">
      <c r="D289" s="1360"/>
      <c r="E289" s="1360"/>
      <c r="F289" s="1360"/>
      <c r="G289" s="1360"/>
      <c r="H289" s="1360"/>
      <c r="I289" s="1360"/>
      <c r="J289" s="1360"/>
      <c r="K289" s="1360"/>
      <c r="L289" s="1360"/>
      <c r="M289" s="1360"/>
      <c r="N289" s="1360"/>
      <c r="O289" s="1360"/>
      <c r="P289" s="1360"/>
      <c r="Q289" s="1360"/>
      <c r="R289" s="1360"/>
      <c r="S289" s="1360"/>
      <c r="T289" s="1360"/>
      <c r="U289" s="1360"/>
      <c r="V289" s="1360"/>
      <c r="W289" s="1360"/>
      <c r="X289" s="1360"/>
      <c r="Y289" s="1360"/>
      <c r="Z289" s="1360"/>
      <c r="AA289" s="1360"/>
      <c r="AB289" s="1360"/>
      <c r="AC289" s="1360"/>
      <c r="AD289" s="1360"/>
      <c r="AE289" s="1360"/>
      <c r="AF289" s="1360"/>
      <c r="AG289" s="1360"/>
      <c r="AH289" s="1360"/>
      <c r="AI289" s="1360"/>
      <c r="AJ289" s="1360"/>
      <c r="AK289" s="1360"/>
      <c r="AL289" s="1360"/>
      <c r="AM289" s="1360"/>
      <c r="AN289" s="1360"/>
      <c r="AO289" s="1360"/>
      <c r="AP289" s="1360"/>
      <c r="AQ289" s="1360"/>
      <c r="AR289" s="1360"/>
      <c r="AS289" s="1360"/>
      <c r="AT289" s="1360"/>
      <c r="AU289" s="1360"/>
      <c r="AV289" s="1360"/>
      <c r="AW289" s="1360"/>
      <c r="AX289" s="1360"/>
      <c r="AY289" s="1360"/>
      <c r="AZ289" s="1360"/>
      <c r="BA289" s="1360"/>
      <c r="BB289" s="1360"/>
      <c r="BC289" s="1360"/>
      <c r="BD289" s="1360"/>
    </row>
    <row r="290" spans="4:56" ht="12" customHeight="1">
      <c r="D290" s="1360"/>
      <c r="E290" s="1360"/>
      <c r="F290" s="1360"/>
      <c r="G290" s="1360"/>
      <c r="H290" s="1360"/>
      <c r="I290" s="1360"/>
      <c r="J290" s="1360"/>
      <c r="K290" s="1360"/>
      <c r="L290" s="1360"/>
      <c r="M290" s="1360"/>
      <c r="N290" s="1360"/>
      <c r="O290" s="1360"/>
      <c r="P290" s="1360"/>
      <c r="Q290" s="1360"/>
      <c r="R290" s="1360"/>
      <c r="S290" s="1360"/>
      <c r="T290" s="1360"/>
      <c r="U290" s="1360"/>
      <c r="V290" s="1360"/>
      <c r="W290" s="1360"/>
      <c r="X290" s="1360"/>
      <c r="Y290" s="1360"/>
      <c r="Z290" s="1360"/>
      <c r="AA290" s="1360"/>
      <c r="AB290" s="1360"/>
      <c r="AC290" s="1360"/>
      <c r="AD290" s="1360"/>
      <c r="AE290" s="1360"/>
      <c r="AF290" s="1360"/>
      <c r="AG290" s="1360"/>
      <c r="AH290" s="1360"/>
      <c r="AI290" s="1360"/>
      <c r="AJ290" s="1360"/>
      <c r="AK290" s="1360"/>
      <c r="AL290" s="1360"/>
      <c r="AM290" s="1360"/>
      <c r="AN290" s="1360"/>
      <c r="AO290" s="1360"/>
      <c r="AP290" s="1360"/>
      <c r="AQ290" s="1360"/>
      <c r="AR290" s="1360"/>
      <c r="AS290" s="1360"/>
      <c r="AT290" s="1360"/>
      <c r="AU290" s="1360"/>
      <c r="AV290" s="1360"/>
      <c r="AW290" s="1360"/>
      <c r="AX290" s="1360"/>
      <c r="AY290" s="1360"/>
      <c r="AZ290" s="1360"/>
      <c r="BA290" s="1360"/>
      <c r="BB290" s="1360"/>
      <c r="BC290" s="1360"/>
      <c r="BD290" s="1360"/>
    </row>
    <row r="291" spans="4:56" ht="12" customHeight="1">
      <c r="D291" s="1360"/>
      <c r="E291" s="1360"/>
      <c r="F291" s="1360"/>
      <c r="G291" s="1360"/>
      <c r="H291" s="1360"/>
      <c r="I291" s="1360"/>
      <c r="J291" s="1360"/>
      <c r="K291" s="1360"/>
      <c r="L291" s="1360"/>
      <c r="M291" s="1360"/>
      <c r="N291" s="1360"/>
      <c r="O291" s="1360"/>
      <c r="P291" s="1360"/>
      <c r="Q291" s="1360"/>
      <c r="R291" s="1360"/>
      <c r="S291" s="1360"/>
      <c r="T291" s="1360"/>
      <c r="U291" s="1360"/>
      <c r="V291" s="1360"/>
      <c r="W291" s="1360"/>
      <c r="X291" s="1360"/>
      <c r="Y291" s="1360"/>
      <c r="Z291" s="1360"/>
      <c r="AA291" s="1360"/>
      <c r="AB291" s="1360"/>
      <c r="AC291" s="1360"/>
      <c r="AD291" s="1360"/>
      <c r="AE291" s="1360"/>
      <c r="AF291" s="1360"/>
      <c r="AG291" s="1360"/>
      <c r="AH291" s="1360"/>
      <c r="AI291" s="1360"/>
      <c r="AJ291" s="1360"/>
      <c r="AK291" s="1360"/>
      <c r="AL291" s="1360"/>
      <c r="AM291" s="1360"/>
      <c r="AN291" s="1360"/>
      <c r="AO291" s="1360"/>
      <c r="AP291" s="1360"/>
      <c r="AQ291" s="1360"/>
      <c r="AR291" s="1360"/>
      <c r="AS291" s="1360"/>
      <c r="AT291" s="1360"/>
      <c r="AU291" s="1360"/>
      <c r="AV291" s="1360"/>
      <c r="AW291" s="1360"/>
      <c r="AX291" s="1360"/>
      <c r="AY291" s="1360"/>
      <c r="AZ291" s="1360"/>
      <c r="BA291" s="1360"/>
      <c r="BB291" s="1360"/>
      <c r="BC291" s="1360"/>
      <c r="BD291" s="1360"/>
    </row>
    <row r="292" spans="4:56" ht="12" customHeight="1">
      <c r="D292" s="1360"/>
      <c r="E292" s="1360"/>
      <c r="F292" s="1360"/>
      <c r="G292" s="1360"/>
      <c r="H292" s="1360"/>
      <c r="I292" s="1360"/>
      <c r="J292" s="1360"/>
      <c r="K292" s="1360"/>
      <c r="L292" s="1360"/>
      <c r="M292" s="1360"/>
      <c r="N292" s="1360"/>
      <c r="O292" s="1360"/>
      <c r="P292" s="1360"/>
      <c r="Q292" s="1360"/>
      <c r="R292" s="1360"/>
      <c r="S292" s="1360"/>
      <c r="T292" s="1360"/>
      <c r="U292" s="1360"/>
      <c r="V292" s="1360"/>
      <c r="W292" s="1360"/>
      <c r="X292" s="1360"/>
      <c r="Y292" s="1360"/>
      <c r="Z292" s="1360"/>
      <c r="AA292" s="1360"/>
      <c r="AB292" s="1360"/>
      <c r="AC292" s="1360"/>
      <c r="AD292" s="1360"/>
      <c r="AE292" s="1360"/>
      <c r="AF292" s="1360"/>
      <c r="AG292" s="1360"/>
      <c r="AH292" s="1360"/>
      <c r="AI292" s="1360"/>
      <c r="AJ292" s="1360"/>
      <c r="AK292" s="1360"/>
      <c r="AL292" s="1360"/>
      <c r="AM292" s="1360"/>
      <c r="AN292" s="1360"/>
      <c r="AO292" s="1360"/>
      <c r="AP292" s="1360"/>
      <c r="AQ292" s="1360"/>
      <c r="AR292" s="1360"/>
      <c r="AS292" s="1360"/>
      <c r="AT292" s="1360"/>
      <c r="AU292" s="1360"/>
      <c r="AV292" s="1360"/>
      <c r="AW292" s="1360"/>
      <c r="AX292" s="1360"/>
      <c r="AY292" s="1360"/>
      <c r="AZ292" s="1360"/>
      <c r="BA292" s="1360"/>
      <c r="BB292" s="1360"/>
      <c r="BC292" s="1360"/>
      <c r="BD292" s="1360"/>
    </row>
    <row r="293" spans="4:56" ht="12" customHeight="1">
      <c r="D293" s="1360"/>
      <c r="E293" s="1360"/>
      <c r="F293" s="1360"/>
      <c r="G293" s="1360"/>
      <c r="H293" s="1360"/>
      <c r="I293" s="1360"/>
      <c r="J293" s="1360"/>
      <c r="K293" s="1360"/>
      <c r="L293" s="1360"/>
      <c r="M293" s="1360"/>
      <c r="N293" s="1360"/>
      <c r="O293" s="1360"/>
      <c r="P293" s="1360"/>
      <c r="Q293" s="1360"/>
      <c r="R293" s="1360"/>
      <c r="S293" s="1360"/>
      <c r="T293" s="1360"/>
      <c r="U293" s="1360"/>
      <c r="V293" s="1360"/>
      <c r="W293" s="1360"/>
      <c r="X293" s="1360"/>
      <c r="Y293" s="1360"/>
      <c r="Z293" s="1360"/>
      <c r="AA293" s="1360"/>
      <c r="AB293" s="1360"/>
      <c r="AC293" s="1360"/>
      <c r="AD293" s="1360"/>
      <c r="AE293" s="1360"/>
      <c r="AF293" s="1360"/>
      <c r="AG293" s="1360"/>
      <c r="AH293" s="1360"/>
      <c r="AI293" s="1360"/>
      <c r="AJ293" s="1360"/>
      <c r="AK293" s="1360"/>
      <c r="AL293" s="1360"/>
      <c r="AM293" s="1360"/>
      <c r="AN293" s="1360"/>
      <c r="AO293" s="1360"/>
      <c r="AP293" s="1360"/>
      <c r="AQ293" s="1360"/>
      <c r="AR293" s="1360"/>
      <c r="AS293" s="1360"/>
      <c r="AT293" s="1360"/>
      <c r="AU293" s="1360"/>
      <c r="AV293" s="1360"/>
      <c r="AW293" s="1360"/>
      <c r="AX293" s="1360"/>
      <c r="AY293" s="1360"/>
      <c r="AZ293" s="1360"/>
      <c r="BA293" s="1360"/>
      <c r="BB293" s="1360"/>
      <c r="BC293" s="1360"/>
      <c r="BD293" s="1360"/>
    </row>
    <row r="294" spans="4:56" ht="12" customHeight="1">
      <c r="D294" s="1360"/>
      <c r="E294" s="1360"/>
      <c r="F294" s="1360"/>
      <c r="G294" s="1360"/>
      <c r="H294" s="1360"/>
      <c r="I294" s="1360"/>
      <c r="J294" s="1360"/>
      <c r="K294" s="1360"/>
      <c r="L294" s="1360"/>
      <c r="M294" s="1360"/>
      <c r="N294" s="1360"/>
      <c r="O294" s="1360"/>
      <c r="P294" s="1360"/>
      <c r="Q294" s="1360"/>
      <c r="R294" s="1360"/>
      <c r="S294" s="1360"/>
      <c r="T294" s="1360"/>
      <c r="U294" s="1360"/>
      <c r="V294" s="1360"/>
      <c r="W294" s="1360"/>
      <c r="X294" s="1360"/>
      <c r="Y294" s="1360"/>
      <c r="Z294" s="1360"/>
      <c r="AA294" s="1360"/>
      <c r="AB294" s="1360"/>
      <c r="AC294" s="1360"/>
      <c r="AD294" s="1360"/>
      <c r="AE294" s="1360"/>
      <c r="AF294" s="1360"/>
      <c r="AG294" s="1360"/>
      <c r="AH294" s="1360"/>
      <c r="AI294" s="1360"/>
      <c r="AJ294" s="1360"/>
      <c r="AK294" s="1360"/>
      <c r="AL294" s="1360"/>
      <c r="AM294" s="1360"/>
      <c r="AN294" s="1360"/>
      <c r="AO294" s="1360"/>
      <c r="AP294" s="1360"/>
      <c r="AQ294" s="1360"/>
      <c r="AR294" s="1360"/>
      <c r="AS294" s="1360"/>
      <c r="AT294" s="1360"/>
      <c r="AU294" s="1360"/>
      <c r="AV294" s="1360"/>
      <c r="AW294" s="1360"/>
      <c r="AX294" s="1360"/>
      <c r="AY294" s="1360"/>
      <c r="AZ294" s="1360"/>
      <c r="BA294" s="1360"/>
      <c r="BB294" s="1360"/>
      <c r="BC294" s="1360"/>
      <c r="BD294" s="1360"/>
    </row>
    <row r="295" spans="4:56" ht="12" customHeight="1">
      <c r="D295" s="1360"/>
      <c r="E295" s="1360"/>
      <c r="F295" s="1360"/>
      <c r="G295" s="1360"/>
      <c r="H295" s="1360"/>
      <c r="I295" s="1360"/>
      <c r="J295" s="1360"/>
      <c r="K295" s="1360"/>
      <c r="L295" s="1360"/>
      <c r="M295" s="1360"/>
      <c r="N295" s="1360"/>
      <c r="O295" s="1360"/>
      <c r="P295" s="1360"/>
      <c r="Q295" s="1360"/>
      <c r="R295" s="1360"/>
      <c r="S295" s="1360"/>
      <c r="T295" s="1360"/>
      <c r="U295" s="1360"/>
      <c r="V295" s="1360"/>
      <c r="W295" s="1360"/>
      <c r="X295" s="1360"/>
      <c r="Y295" s="1360"/>
      <c r="Z295" s="1360"/>
      <c r="AA295" s="1360"/>
      <c r="AB295" s="1360"/>
      <c r="AC295" s="1360"/>
      <c r="AD295" s="1360"/>
      <c r="AE295" s="1360"/>
      <c r="AF295" s="1360"/>
      <c r="AG295" s="1360"/>
      <c r="AH295" s="1360"/>
      <c r="AI295" s="1360"/>
      <c r="AJ295" s="1360"/>
      <c r="AK295" s="1360"/>
      <c r="AL295" s="1360"/>
      <c r="AM295" s="1360"/>
      <c r="AN295" s="1360"/>
      <c r="AO295" s="1360"/>
      <c r="AP295" s="1360"/>
      <c r="AQ295" s="1360"/>
      <c r="AR295" s="1360"/>
      <c r="AS295" s="1360"/>
      <c r="AT295" s="1360"/>
      <c r="AU295" s="1360"/>
      <c r="AV295" s="1360"/>
      <c r="AW295" s="1360"/>
      <c r="AX295" s="1360"/>
      <c r="AY295" s="1360"/>
      <c r="AZ295" s="1360"/>
      <c r="BA295" s="1360"/>
      <c r="BB295" s="1360"/>
      <c r="BC295" s="1360"/>
      <c r="BD295" s="1360"/>
    </row>
    <row r="296" spans="4:56" ht="12" customHeight="1">
      <c r="D296" s="1360"/>
      <c r="E296" s="1360"/>
      <c r="F296" s="1360"/>
      <c r="G296" s="1360"/>
      <c r="H296" s="1360"/>
      <c r="I296" s="1360"/>
      <c r="J296" s="1360"/>
      <c r="K296" s="1360"/>
      <c r="L296" s="1360"/>
      <c r="M296" s="1360"/>
      <c r="N296" s="1360"/>
      <c r="O296" s="1360"/>
      <c r="P296" s="1360"/>
      <c r="Q296" s="1360"/>
      <c r="R296" s="1360"/>
      <c r="S296" s="1360"/>
      <c r="T296" s="1360"/>
      <c r="U296" s="1360"/>
      <c r="V296" s="1360"/>
      <c r="W296" s="1360"/>
      <c r="X296" s="1360"/>
      <c r="Y296" s="1360"/>
      <c r="Z296" s="1360"/>
      <c r="AA296" s="1360"/>
      <c r="AB296" s="1360"/>
      <c r="AC296" s="1360"/>
      <c r="AD296" s="1360"/>
      <c r="AE296" s="1360"/>
      <c r="AF296" s="1360"/>
      <c r="AG296" s="1360"/>
      <c r="AH296" s="1360"/>
      <c r="AI296" s="1360"/>
      <c r="AJ296" s="1360"/>
      <c r="AK296" s="1360"/>
      <c r="AL296" s="1360"/>
      <c r="AM296" s="1360"/>
      <c r="AN296" s="1360"/>
      <c r="AO296" s="1360"/>
      <c r="AP296" s="1360"/>
      <c r="AQ296" s="1360"/>
      <c r="AR296" s="1360"/>
      <c r="AS296" s="1360"/>
      <c r="AT296" s="1360"/>
      <c r="AU296" s="1360"/>
      <c r="AV296" s="1360"/>
      <c r="AW296" s="1360"/>
      <c r="AX296" s="1360"/>
      <c r="AY296" s="1360"/>
      <c r="AZ296" s="1360"/>
      <c r="BA296" s="1360"/>
      <c r="BB296" s="1360"/>
      <c r="BC296" s="1360"/>
      <c r="BD296" s="1360"/>
    </row>
    <row r="297" spans="4:56" ht="12" customHeight="1">
      <c r="D297" s="1360"/>
      <c r="E297" s="1360"/>
      <c r="F297" s="1360"/>
      <c r="G297" s="1360"/>
      <c r="H297" s="1360"/>
      <c r="I297" s="1360"/>
      <c r="J297" s="1360"/>
      <c r="K297" s="1360"/>
      <c r="L297" s="1360"/>
      <c r="M297" s="1360"/>
      <c r="N297" s="1360"/>
      <c r="O297" s="1360"/>
      <c r="P297" s="1360"/>
      <c r="Q297" s="1360"/>
      <c r="R297" s="1360"/>
      <c r="S297" s="1360"/>
      <c r="T297" s="1360"/>
      <c r="U297" s="1360"/>
      <c r="V297" s="1360"/>
      <c r="W297" s="1360"/>
      <c r="X297" s="1360"/>
      <c r="Y297" s="1360"/>
      <c r="Z297" s="1360"/>
      <c r="AA297" s="1360"/>
      <c r="AB297" s="1360"/>
      <c r="AC297" s="1360"/>
      <c r="AD297" s="1360"/>
      <c r="AE297" s="1360"/>
      <c r="AF297" s="1360"/>
      <c r="AG297" s="1360"/>
      <c r="AH297" s="1360"/>
      <c r="AI297" s="1360"/>
      <c r="AJ297" s="1360"/>
      <c r="AK297" s="1360"/>
      <c r="AL297" s="1360"/>
      <c r="AM297" s="1360"/>
      <c r="AN297" s="1360"/>
      <c r="AO297" s="1360"/>
      <c r="AP297" s="1360"/>
      <c r="AQ297" s="1360"/>
      <c r="AR297" s="1360"/>
      <c r="AS297" s="1360"/>
      <c r="AT297" s="1360"/>
      <c r="AU297" s="1360"/>
      <c r="AV297" s="1360"/>
      <c r="AW297" s="1360"/>
      <c r="AX297" s="1360"/>
      <c r="AY297" s="1360"/>
      <c r="AZ297" s="1360"/>
      <c r="BA297" s="1360"/>
      <c r="BB297" s="1360"/>
      <c r="BC297" s="1360"/>
      <c r="BD297" s="1360"/>
    </row>
    <row r="298" spans="4:56" ht="12" customHeight="1">
      <c r="D298" s="1360"/>
      <c r="E298" s="1360"/>
      <c r="F298" s="1360"/>
      <c r="G298" s="1360"/>
      <c r="H298" s="1360"/>
      <c r="I298" s="1360"/>
      <c r="J298" s="1360"/>
      <c r="K298" s="1360"/>
      <c r="L298" s="1360"/>
      <c r="M298" s="1360"/>
      <c r="N298" s="1360"/>
      <c r="O298" s="1360"/>
      <c r="P298" s="1360"/>
      <c r="Q298" s="1360"/>
      <c r="R298" s="1360"/>
      <c r="S298" s="1360"/>
      <c r="T298" s="1360"/>
      <c r="U298" s="1360"/>
      <c r="V298" s="1360"/>
      <c r="W298" s="1360"/>
      <c r="X298" s="1360"/>
      <c r="Y298" s="1360"/>
      <c r="Z298" s="1360"/>
      <c r="AA298" s="1360"/>
      <c r="AB298" s="1360"/>
      <c r="AC298" s="1360"/>
      <c r="AD298" s="1360"/>
      <c r="AE298" s="1360"/>
      <c r="AF298" s="1360"/>
      <c r="AG298" s="1360"/>
      <c r="AH298" s="1360"/>
      <c r="AI298" s="1360"/>
      <c r="AJ298" s="1360"/>
      <c r="AK298" s="1360"/>
      <c r="AL298" s="1360"/>
      <c r="AM298" s="1360"/>
      <c r="AN298" s="1360"/>
      <c r="AO298" s="1360"/>
      <c r="AP298" s="1360"/>
      <c r="AQ298" s="1360"/>
      <c r="AR298" s="1360"/>
      <c r="AS298" s="1360"/>
      <c r="AT298" s="1360"/>
      <c r="AU298" s="1360"/>
      <c r="AV298" s="1360"/>
      <c r="AW298" s="1360"/>
      <c r="AX298" s="1360"/>
      <c r="AY298" s="1360"/>
      <c r="AZ298" s="1360"/>
      <c r="BA298" s="1360"/>
      <c r="BB298" s="1360"/>
      <c r="BC298" s="1360"/>
      <c r="BD298" s="1360"/>
    </row>
    <row r="299" spans="4:56" ht="12" customHeight="1">
      <c r="D299" s="1360"/>
      <c r="E299" s="1360"/>
      <c r="F299" s="1360"/>
      <c r="G299" s="1360"/>
      <c r="H299" s="1360"/>
      <c r="I299" s="1360"/>
      <c r="J299" s="1360"/>
      <c r="K299" s="1360"/>
      <c r="L299" s="1360"/>
      <c r="M299" s="1360"/>
      <c r="N299" s="1360"/>
      <c r="O299" s="1360"/>
      <c r="P299" s="1360"/>
      <c r="Q299" s="1360"/>
      <c r="R299" s="1360"/>
      <c r="S299" s="1360"/>
      <c r="T299" s="1360"/>
      <c r="U299" s="1360"/>
      <c r="V299" s="1360"/>
      <c r="W299" s="1360"/>
      <c r="X299" s="1360"/>
      <c r="Y299" s="1360"/>
      <c r="Z299" s="1360"/>
      <c r="AA299" s="1360"/>
      <c r="AB299" s="1360"/>
      <c r="AC299" s="1360"/>
      <c r="AD299" s="1360"/>
      <c r="AE299" s="1360"/>
      <c r="AF299" s="1360"/>
      <c r="AG299" s="1360"/>
      <c r="AH299" s="1360"/>
      <c r="AI299" s="1360"/>
      <c r="AJ299" s="1360"/>
      <c r="AK299" s="1360"/>
      <c r="AL299" s="1360"/>
      <c r="AM299" s="1360"/>
      <c r="AN299" s="1360"/>
      <c r="AO299" s="1360"/>
      <c r="AP299" s="1360"/>
      <c r="AQ299" s="1360"/>
      <c r="AR299" s="1360"/>
      <c r="AS299" s="1360"/>
      <c r="AT299" s="1360"/>
      <c r="AU299" s="1360"/>
      <c r="AV299" s="1360"/>
      <c r="AW299" s="1360"/>
      <c r="AX299" s="1360"/>
      <c r="AY299" s="1360"/>
      <c r="AZ299" s="1360"/>
      <c r="BA299" s="1360"/>
      <c r="BB299" s="1360"/>
      <c r="BC299" s="1360"/>
      <c r="BD299" s="1360"/>
    </row>
    <row r="300" spans="4:56" ht="12" customHeight="1">
      <c r="D300" s="1360"/>
      <c r="E300" s="1360"/>
      <c r="F300" s="1360"/>
      <c r="G300" s="1360"/>
      <c r="H300" s="1360"/>
      <c r="I300" s="1360"/>
      <c r="J300" s="1360"/>
      <c r="K300" s="1360"/>
      <c r="L300" s="1360"/>
      <c r="M300" s="1360"/>
      <c r="N300" s="1360"/>
      <c r="O300" s="1360"/>
      <c r="P300" s="1360"/>
      <c r="Q300" s="1360"/>
      <c r="R300" s="1360"/>
      <c r="S300" s="1360"/>
      <c r="T300" s="1360"/>
      <c r="U300" s="1360"/>
      <c r="V300" s="1360"/>
      <c r="W300" s="1360"/>
      <c r="X300" s="1360"/>
      <c r="Y300" s="1360"/>
      <c r="Z300" s="1360"/>
      <c r="AA300" s="1360"/>
      <c r="AB300" s="1360"/>
      <c r="AC300" s="1360"/>
      <c r="AD300" s="1360"/>
      <c r="AE300" s="1360"/>
      <c r="AF300" s="1360"/>
      <c r="AG300" s="1360"/>
      <c r="AH300" s="1360"/>
      <c r="AI300" s="1360"/>
      <c r="AJ300" s="1360"/>
      <c r="AK300" s="1360"/>
      <c r="AL300" s="1360"/>
      <c r="AM300" s="1360"/>
      <c r="AN300" s="1360"/>
      <c r="AO300" s="1360"/>
      <c r="AP300" s="1360"/>
      <c r="AQ300" s="1360"/>
      <c r="AR300" s="1360"/>
      <c r="AS300" s="1360"/>
      <c r="AT300" s="1360"/>
      <c r="AU300" s="1360"/>
      <c r="AV300" s="1360"/>
      <c r="AW300" s="1360"/>
      <c r="AX300" s="1360"/>
      <c r="AY300" s="1360"/>
      <c r="AZ300" s="1360"/>
      <c r="BA300" s="1360"/>
      <c r="BB300" s="1360"/>
      <c r="BC300" s="1360"/>
      <c r="BD300" s="1360"/>
    </row>
    <row r="301" spans="4:56" ht="12" customHeight="1">
      <c r="D301" s="1360"/>
      <c r="E301" s="1360"/>
      <c r="F301" s="1360"/>
      <c r="G301" s="1360"/>
      <c r="H301" s="1360"/>
      <c r="I301" s="1360"/>
      <c r="J301" s="1360"/>
      <c r="K301" s="1360"/>
      <c r="L301" s="1360"/>
      <c r="M301" s="1360"/>
      <c r="N301" s="1360"/>
      <c r="O301" s="1360"/>
      <c r="P301" s="1360"/>
      <c r="Q301" s="1360"/>
      <c r="R301" s="1360"/>
      <c r="S301" s="1360"/>
      <c r="T301" s="1360"/>
      <c r="U301" s="1360"/>
      <c r="V301" s="1360"/>
      <c r="W301" s="1360"/>
      <c r="X301" s="1360"/>
      <c r="Y301" s="1360"/>
      <c r="Z301" s="1360"/>
      <c r="AA301" s="1360"/>
      <c r="AB301" s="1360"/>
      <c r="AC301" s="1360"/>
      <c r="AD301" s="1360"/>
      <c r="AE301" s="1360"/>
      <c r="AF301" s="1360"/>
      <c r="AG301" s="1360"/>
      <c r="AH301" s="1360"/>
      <c r="AI301" s="1360"/>
      <c r="AJ301" s="1360"/>
      <c r="AK301" s="1360"/>
      <c r="AL301" s="1360"/>
      <c r="AM301" s="1360"/>
      <c r="AN301" s="1360"/>
      <c r="AO301" s="1360"/>
      <c r="AP301" s="1360"/>
      <c r="AQ301" s="1360"/>
      <c r="AR301" s="1360"/>
      <c r="AS301" s="1360"/>
      <c r="AT301" s="1360"/>
      <c r="AU301" s="1360"/>
      <c r="AV301" s="1360"/>
      <c r="AW301" s="1360"/>
      <c r="AX301" s="1360"/>
      <c r="AY301" s="1360"/>
      <c r="AZ301" s="1360"/>
      <c r="BA301" s="1360"/>
      <c r="BB301" s="1360"/>
      <c r="BC301" s="1360"/>
      <c r="BD301" s="1360"/>
    </row>
    <row r="302" spans="4:56" ht="12" customHeight="1">
      <c r="D302" s="1360"/>
      <c r="E302" s="1360"/>
      <c r="F302" s="1360"/>
      <c r="G302" s="1360"/>
      <c r="H302" s="1360"/>
      <c r="I302" s="1360"/>
      <c r="J302" s="1360"/>
      <c r="K302" s="1360"/>
      <c r="L302" s="1360"/>
      <c r="M302" s="1360"/>
      <c r="N302" s="1360"/>
      <c r="O302" s="1360"/>
      <c r="P302" s="1360"/>
      <c r="Q302" s="1360"/>
      <c r="R302" s="1360"/>
      <c r="S302" s="1360"/>
      <c r="T302" s="1360"/>
      <c r="U302" s="1360"/>
      <c r="V302" s="1360"/>
      <c r="W302" s="1360"/>
      <c r="X302" s="1360"/>
      <c r="Y302" s="1360"/>
      <c r="Z302" s="1360"/>
      <c r="AA302" s="1360"/>
      <c r="AB302" s="1360"/>
      <c r="AC302" s="1360"/>
      <c r="AD302" s="1360"/>
      <c r="AE302" s="1360"/>
      <c r="AF302" s="1360"/>
      <c r="AG302" s="1360"/>
      <c r="AH302" s="1360"/>
      <c r="AI302" s="1360"/>
      <c r="AJ302" s="1360"/>
      <c r="AK302" s="1360"/>
      <c r="AL302" s="1360"/>
      <c r="AM302" s="1360"/>
      <c r="AN302" s="1360"/>
      <c r="AO302" s="1360"/>
      <c r="AP302" s="1360"/>
      <c r="AQ302" s="1360"/>
      <c r="AR302" s="1360"/>
      <c r="AS302" s="1360"/>
      <c r="AT302" s="1360"/>
      <c r="AU302" s="1360"/>
      <c r="AV302" s="1360"/>
      <c r="AW302" s="1360"/>
      <c r="AX302" s="1360"/>
      <c r="AY302" s="1360"/>
      <c r="AZ302" s="1360"/>
      <c r="BA302" s="1360"/>
      <c r="BB302" s="1360"/>
      <c r="BC302" s="1360"/>
      <c r="BD302" s="1360"/>
    </row>
    <row r="303" spans="4:56" ht="12" customHeight="1">
      <c r="D303" s="1360"/>
      <c r="E303" s="1360"/>
      <c r="F303" s="1360"/>
      <c r="G303" s="1360"/>
      <c r="H303" s="1360"/>
      <c r="I303" s="1360"/>
      <c r="J303" s="1360"/>
      <c r="K303" s="1360"/>
      <c r="L303" s="1360"/>
      <c r="M303" s="1360"/>
      <c r="N303" s="1360"/>
      <c r="O303" s="1360"/>
      <c r="P303" s="1360"/>
      <c r="Q303" s="1360"/>
      <c r="R303" s="1360"/>
      <c r="S303" s="1360"/>
      <c r="T303" s="1360"/>
      <c r="U303" s="1360"/>
      <c r="V303" s="1360"/>
      <c r="W303" s="1360"/>
      <c r="X303" s="1360"/>
      <c r="Y303" s="1360"/>
      <c r="Z303" s="1360"/>
      <c r="AA303" s="1360"/>
      <c r="AB303" s="1360"/>
      <c r="AC303" s="1360"/>
      <c r="AD303" s="1360"/>
      <c r="AE303" s="1360"/>
      <c r="AF303" s="1360"/>
      <c r="AG303" s="1360"/>
      <c r="AH303" s="1360"/>
      <c r="AI303" s="1360"/>
      <c r="AJ303" s="1360"/>
      <c r="AK303" s="1360"/>
      <c r="AL303" s="1360"/>
      <c r="AM303" s="1360"/>
      <c r="AN303" s="1360"/>
      <c r="AO303" s="1360"/>
      <c r="AP303" s="1360"/>
      <c r="AQ303" s="1360"/>
      <c r="AR303" s="1360"/>
      <c r="AS303" s="1360"/>
      <c r="AT303" s="1360"/>
      <c r="AU303" s="1360"/>
      <c r="AV303" s="1360"/>
      <c r="AW303" s="1360"/>
      <c r="AX303" s="1360"/>
      <c r="AY303" s="1360"/>
      <c r="AZ303" s="1360"/>
      <c r="BA303" s="1360"/>
      <c r="BB303" s="1360"/>
      <c r="BC303" s="1360"/>
      <c r="BD303" s="1360"/>
    </row>
    <row r="304" spans="4:56" ht="12" customHeight="1">
      <c r="D304" s="1360"/>
      <c r="E304" s="1360"/>
      <c r="F304" s="1360"/>
      <c r="G304" s="1360"/>
      <c r="H304" s="1360"/>
      <c r="I304" s="1360"/>
      <c r="J304" s="1360"/>
      <c r="K304" s="1360"/>
      <c r="L304" s="1360"/>
      <c r="M304" s="1360"/>
      <c r="N304" s="1360"/>
      <c r="O304" s="1360"/>
      <c r="P304" s="1360"/>
      <c r="Q304" s="1360"/>
      <c r="R304" s="1360"/>
      <c r="S304" s="1360"/>
      <c r="T304" s="1360"/>
      <c r="U304" s="1360"/>
      <c r="V304" s="1360"/>
      <c r="W304" s="1360"/>
      <c r="X304" s="1360"/>
      <c r="Y304" s="1360"/>
      <c r="Z304" s="1360"/>
      <c r="AA304" s="1360"/>
      <c r="AB304" s="1360"/>
      <c r="AC304" s="1360"/>
      <c r="AD304" s="1360"/>
      <c r="AE304" s="1360"/>
      <c r="AF304" s="1360"/>
      <c r="AG304" s="1360"/>
      <c r="AH304" s="1360"/>
      <c r="AI304" s="1360"/>
      <c r="AJ304" s="1360"/>
      <c r="AK304" s="1360"/>
      <c r="AL304" s="1360"/>
      <c r="AM304" s="1360"/>
      <c r="AN304" s="1360"/>
      <c r="AO304" s="1360"/>
      <c r="AP304" s="1360"/>
      <c r="AQ304" s="1360"/>
      <c r="AR304" s="1360"/>
      <c r="AS304" s="1360"/>
      <c r="AT304" s="1360"/>
      <c r="AU304" s="1360"/>
      <c r="AV304" s="1360"/>
      <c r="AW304" s="1360"/>
      <c r="AX304" s="1360"/>
      <c r="AY304" s="1360"/>
      <c r="AZ304" s="1360"/>
      <c r="BA304" s="1360"/>
      <c r="BB304" s="1360"/>
      <c r="BC304" s="1360"/>
      <c r="BD304" s="1360"/>
    </row>
    <row r="305" spans="4:56" ht="12" customHeight="1">
      <c r="D305" s="1360"/>
      <c r="E305" s="1360"/>
      <c r="F305" s="1360"/>
      <c r="G305" s="1360"/>
      <c r="H305" s="1360"/>
      <c r="I305" s="1360"/>
      <c r="J305" s="1360"/>
      <c r="K305" s="1360"/>
      <c r="L305" s="1360"/>
      <c r="M305" s="1360"/>
      <c r="N305" s="1360"/>
      <c r="O305" s="1360"/>
      <c r="P305" s="1360"/>
      <c r="Q305" s="1360"/>
      <c r="R305" s="1360"/>
      <c r="S305" s="1360"/>
      <c r="T305" s="1360"/>
      <c r="U305" s="1360"/>
      <c r="V305" s="1360"/>
      <c r="W305" s="1360"/>
      <c r="X305" s="1360"/>
      <c r="Y305" s="1360"/>
      <c r="Z305" s="1360"/>
      <c r="AA305" s="1360"/>
      <c r="AB305" s="1360"/>
      <c r="AC305" s="1360"/>
      <c r="AD305" s="1360"/>
      <c r="AE305" s="1360"/>
      <c r="AF305" s="1360"/>
      <c r="AG305" s="1360"/>
      <c r="AH305" s="1360"/>
      <c r="AI305" s="1360"/>
      <c r="AJ305" s="1360"/>
      <c r="AK305" s="1360"/>
      <c r="AL305" s="1360"/>
      <c r="AM305" s="1360"/>
      <c r="AN305" s="1360"/>
      <c r="AO305" s="1360"/>
      <c r="AP305" s="1360"/>
      <c r="AQ305" s="1360"/>
      <c r="AR305" s="1360"/>
      <c r="AS305" s="1360"/>
      <c r="AT305" s="1360"/>
      <c r="AU305" s="1360"/>
      <c r="AV305" s="1360"/>
      <c r="AW305" s="1360"/>
      <c r="AX305" s="1360"/>
      <c r="AY305" s="1360"/>
      <c r="AZ305" s="1360"/>
      <c r="BA305" s="1360"/>
      <c r="BB305" s="1360"/>
      <c r="BC305" s="1360"/>
      <c r="BD305" s="1360"/>
    </row>
    <row r="306" spans="4:56" ht="12" customHeight="1">
      <c r="D306" s="1360"/>
      <c r="E306" s="1360"/>
      <c r="F306" s="1360"/>
      <c r="G306" s="1360"/>
      <c r="H306" s="1360"/>
      <c r="I306" s="1360"/>
      <c r="J306" s="1360"/>
      <c r="K306" s="1360"/>
      <c r="L306" s="1360"/>
      <c r="M306" s="1360"/>
      <c r="N306" s="1360"/>
      <c r="O306" s="1360"/>
      <c r="P306" s="1360"/>
      <c r="Q306" s="1360"/>
      <c r="R306" s="1360"/>
      <c r="S306" s="1360"/>
      <c r="T306" s="1360"/>
      <c r="U306" s="1360"/>
      <c r="V306" s="1360"/>
      <c r="W306" s="1360"/>
      <c r="X306" s="1360"/>
      <c r="Y306" s="1360"/>
      <c r="Z306" s="1360"/>
      <c r="AA306" s="1360"/>
      <c r="AB306" s="1360"/>
      <c r="AC306" s="1360"/>
      <c r="AD306" s="1360"/>
      <c r="AE306" s="1360"/>
      <c r="AF306" s="1360"/>
      <c r="AG306" s="1360"/>
      <c r="AH306" s="1360"/>
      <c r="AI306" s="1360"/>
      <c r="AJ306" s="1360"/>
      <c r="AK306" s="1360"/>
      <c r="AL306" s="1360"/>
      <c r="AM306" s="1360"/>
      <c r="AN306" s="1360"/>
      <c r="AO306" s="1360"/>
      <c r="AP306" s="1360"/>
      <c r="AQ306" s="1360"/>
      <c r="AR306" s="1360"/>
      <c r="AS306" s="1360"/>
      <c r="AT306" s="1360"/>
      <c r="AU306" s="1360"/>
      <c r="AV306" s="1360"/>
      <c r="AW306" s="1360"/>
      <c r="AX306" s="1360"/>
      <c r="AY306" s="1360"/>
      <c r="AZ306" s="1360"/>
      <c r="BA306" s="1360"/>
      <c r="BB306" s="1360"/>
      <c r="BC306" s="1360"/>
      <c r="BD306" s="1360"/>
    </row>
    <row r="307" spans="4:56" ht="12" customHeight="1">
      <c r="D307" s="1360"/>
      <c r="E307" s="1360"/>
      <c r="F307" s="1360"/>
      <c r="G307" s="1360"/>
      <c r="H307" s="1360"/>
      <c r="I307" s="1360"/>
      <c r="J307" s="1360"/>
      <c r="K307" s="1360"/>
      <c r="L307" s="1360"/>
      <c r="M307" s="1360"/>
      <c r="N307" s="1360"/>
      <c r="O307" s="1360"/>
      <c r="P307" s="1360"/>
      <c r="Q307" s="1360"/>
      <c r="R307" s="1360"/>
      <c r="S307" s="1360"/>
      <c r="T307" s="1360"/>
      <c r="U307" s="1360"/>
      <c r="V307" s="1360"/>
      <c r="W307" s="1360"/>
      <c r="X307" s="1360"/>
      <c r="Y307" s="1360"/>
      <c r="Z307" s="1360"/>
      <c r="AA307" s="1360"/>
      <c r="AB307" s="1360"/>
      <c r="AC307" s="1360"/>
      <c r="AD307" s="1360"/>
      <c r="AE307" s="1360"/>
      <c r="AF307" s="1360"/>
      <c r="AG307" s="1360"/>
      <c r="AH307" s="1360"/>
      <c r="AI307" s="1360"/>
      <c r="AJ307" s="1360"/>
      <c r="AK307" s="1360"/>
      <c r="AL307" s="1360"/>
      <c r="AM307" s="1360"/>
      <c r="AN307" s="1360"/>
      <c r="AO307" s="1360"/>
      <c r="AP307" s="1360"/>
      <c r="AQ307" s="1360"/>
      <c r="AR307" s="1360"/>
      <c r="AS307" s="1360"/>
      <c r="AT307" s="1360"/>
      <c r="AU307" s="1360"/>
      <c r="AV307" s="1360"/>
      <c r="AW307" s="1360"/>
      <c r="AX307" s="1360"/>
      <c r="AY307" s="1360"/>
      <c r="AZ307" s="1360"/>
      <c r="BA307" s="1360"/>
      <c r="BB307" s="1360"/>
      <c r="BC307" s="1360"/>
      <c r="BD307" s="1360"/>
    </row>
    <row r="308" spans="4:56" ht="12" customHeight="1">
      <c r="D308" s="1360"/>
      <c r="E308" s="1360"/>
      <c r="F308" s="1360"/>
      <c r="G308" s="1360"/>
      <c r="H308" s="1360"/>
      <c r="I308" s="1360"/>
      <c r="J308" s="1360"/>
      <c r="K308" s="1360"/>
      <c r="L308" s="1360"/>
      <c r="M308" s="1360"/>
      <c r="N308" s="1360"/>
      <c r="O308" s="1360"/>
      <c r="P308" s="1360"/>
      <c r="Q308" s="1360"/>
      <c r="R308" s="1360"/>
      <c r="S308" s="1360"/>
      <c r="T308" s="1360"/>
      <c r="U308" s="1360"/>
      <c r="V308" s="1360"/>
      <c r="W308" s="1360"/>
      <c r="X308" s="1360"/>
      <c r="Y308" s="1360"/>
      <c r="Z308" s="1360"/>
      <c r="AA308" s="1360"/>
      <c r="AB308" s="1360"/>
      <c r="AC308" s="1360"/>
      <c r="AD308" s="1360"/>
      <c r="AE308" s="1360"/>
      <c r="AF308" s="1360"/>
      <c r="AG308" s="1360"/>
      <c r="AH308" s="1360"/>
      <c r="AI308" s="1360"/>
      <c r="AJ308" s="1360"/>
      <c r="AK308" s="1360"/>
      <c r="AL308" s="1360"/>
      <c r="AM308" s="1360"/>
      <c r="AN308" s="1360"/>
      <c r="AO308" s="1360"/>
      <c r="AP308" s="1360"/>
      <c r="AQ308" s="1360"/>
      <c r="AR308" s="1360"/>
      <c r="AS308" s="1360"/>
      <c r="AT308" s="1360"/>
      <c r="AU308" s="1360"/>
      <c r="AV308" s="1360"/>
      <c r="AW308" s="1360"/>
      <c r="AX308" s="1360"/>
      <c r="AY308" s="1360"/>
      <c r="AZ308" s="1360"/>
      <c r="BA308" s="1360"/>
      <c r="BB308" s="1360"/>
      <c r="BC308" s="1360"/>
      <c r="BD308" s="1360"/>
    </row>
    <row r="309" spans="4:56" ht="12" customHeight="1">
      <c r="D309" s="1360"/>
      <c r="E309" s="1360"/>
      <c r="F309" s="1360"/>
      <c r="G309" s="1360"/>
      <c r="H309" s="1360"/>
      <c r="I309" s="1360"/>
      <c r="J309" s="1360"/>
      <c r="K309" s="1360"/>
      <c r="L309" s="1360"/>
      <c r="M309" s="1360"/>
      <c r="N309" s="1363" t="s">
        <v>766</v>
      </c>
      <c r="O309" s="1364">
        <v>59203</v>
      </c>
      <c r="P309" s="1363" t="s">
        <v>767</v>
      </c>
      <c r="Q309" s="1363" t="s">
        <v>768</v>
      </c>
      <c r="R309" s="1363" t="s">
        <v>769</v>
      </c>
      <c r="S309" s="1363" t="s">
        <v>770</v>
      </c>
      <c r="T309" s="1363" t="s">
        <v>774</v>
      </c>
      <c r="U309" s="1360" t="s">
        <v>771</v>
      </c>
      <c r="V309" s="1360" t="s">
        <v>772</v>
      </c>
      <c r="W309" s="1360" t="s">
        <v>773</v>
      </c>
      <c r="X309" s="1360"/>
      <c r="Y309" s="1363" t="s">
        <v>766</v>
      </c>
      <c r="Z309" s="1364">
        <v>59302</v>
      </c>
      <c r="AA309" s="1363" t="s">
        <v>767</v>
      </c>
      <c r="AB309" s="1363" t="s">
        <v>768</v>
      </c>
      <c r="AC309" s="1363" t="s">
        <v>769</v>
      </c>
      <c r="AD309" s="1363" t="s">
        <v>770</v>
      </c>
      <c r="AE309" s="1363" t="s">
        <v>774</v>
      </c>
      <c r="AF309" s="1360" t="s">
        <v>771</v>
      </c>
      <c r="AG309" s="1360" t="s">
        <v>772</v>
      </c>
      <c r="AH309" s="1360" t="s">
        <v>773</v>
      </c>
      <c r="AI309" s="1360"/>
      <c r="AJ309" s="1360"/>
      <c r="AK309" s="1360"/>
      <c r="AL309" s="1360"/>
      <c r="AM309" s="1360"/>
      <c r="AN309" s="1360"/>
      <c r="AO309" s="1360"/>
      <c r="AP309" s="1360"/>
      <c r="AQ309" s="1360"/>
      <c r="AR309" s="1360"/>
      <c r="AS309" s="1360"/>
      <c r="AT309" s="1360"/>
      <c r="AU309" s="1360"/>
      <c r="AV309" s="1360"/>
      <c r="AW309" s="1360"/>
      <c r="AX309" s="1360"/>
      <c r="AY309" s="1360"/>
      <c r="AZ309" s="1360"/>
      <c r="BA309" s="1360"/>
      <c r="BB309" s="1360"/>
      <c r="BC309" s="1360"/>
      <c r="BD309" s="1360"/>
    </row>
    <row r="310" spans="4:56" ht="12" customHeight="1">
      <c r="D310" s="1360"/>
      <c r="E310" s="1360"/>
      <c r="F310" s="1360"/>
      <c r="G310" s="1360"/>
      <c r="H310" s="1360"/>
      <c r="I310" s="1360"/>
      <c r="J310" s="1360"/>
      <c r="K310" s="1360"/>
      <c r="L310" s="1360"/>
      <c r="M310" s="1360"/>
      <c r="N310" s="1360" t="s">
        <v>775</v>
      </c>
      <c r="O310" s="1362">
        <v>100</v>
      </c>
      <c r="P310" s="1362">
        <v>13.55</v>
      </c>
      <c r="Q310" s="1362">
        <v>22.81</v>
      </c>
      <c r="R310" s="1362">
        <v>12.02</v>
      </c>
      <c r="S310" s="1362">
        <v>43.07</v>
      </c>
      <c r="T310" s="1362">
        <v>8.3000000000000007</v>
      </c>
      <c r="U310" s="1362">
        <v>99.75</v>
      </c>
      <c r="V310" s="1362">
        <v>0.25</v>
      </c>
      <c r="W310" s="1360"/>
      <c r="X310" s="1360"/>
      <c r="Y310" s="1360" t="s">
        <v>775</v>
      </c>
      <c r="Z310" s="1362">
        <v>100</v>
      </c>
      <c r="AA310" s="1362">
        <v>13.25</v>
      </c>
      <c r="AB310" s="1362">
        <v>23.04</v>
      </c>
      <c r="AC310" s="1362">
        <v>13.15</v>
      </c>
      <c r="AD310" s="1362">
        <v>42.96</v>
      </c>
      <c r="AE310" s="1362">
        <v>7.08</v>
      </c>
      <c r="AF310" s="1362">
        <v>99.48</v>
      </c>
      <c r="AG310" s="1362">
        <v>0.52</v>
      </c>
      <c r="AH310" s="1360"/>
      <c r="AI310" s="1360"/>
      <c r="AJ310" s="1360"/>
      <c r="AK310" s="1360"/>
      <c r="AL310" s="1360"/>
      <c r="AM310" s="1360"/>
      <c r="AN310" s="1360"/>
      <c r="AO310" s="1360"/>
      <c r="AP310" s="1360"/>
      <c r="AQ310" s="1360"/>
      <c r="AR310" s="1360"/>
      <c r="AS310" s="1360"/>
      <c r="AT310" s="1360"/>
      <c r="AU310" s="1360"/>
      <c r="AV310" s="1360"/>
      <c r="AW310" s="1360"/>
      <c r="AX310" s="1360"/>
      <c r="AY310" s="1360"/>
      <c r="AZ310" s="1360"/>
      <c r="BA310" s="1360"/>
      <c r="BB310" s="1360"/>
      <c r="BC310" s="1360"/>
      <c r="BD310" s="1360"/>
    </row>
    <row r="311" spans="4:56" ht="12" customHeight="1">
      <c r="D311" s="1360"/>
      <c r="E311" s="1360"/>
      <c r="F311" s="1360"/>
      <c r="G311" s="1360"/>
      <c r="H311" s="1360"/>
      <c r="I311" s="1360"/>
      <c r="J311" s="1360"/>
      <c r="K311" s="1360"/>
      <c r="L311" s="1360"/>
      <c r="M311" s="1360"/>
      <c r="N311" s="1365" t="s">
        <v>776</v>
      </c>
      <c r="O311" s="1366">
        <v>4</v>
      </c>
      <c r="P311" s="1366">
        <v>0.5</v>
      </c>
      <c r="Q311" s="1366">
        <v>1</v>
      </c>
      <c r="R311" s="1366">
        <v>0.5</v>
      </c>
      <c r="S311" s="1366">
        <v>1.5</v>
      </c>
      <c r="T311" s="1366">
        <v>0.5</v>
      </c>
      <c r="U311" s="1362">
        <v>4</v>
      </c>
      <c r="V311" s="1362">
        <v>0</v>
      </c>
      <c r="W311" s="1362">
        <v>0.12280000000000001</v>
      </c>
      <c r="X311" s="1360"/>
      <c r="Y311" s="1365" t="s">
        <v>776</v>
      </c>
      <c r="Z311" s="1366">
        <v>4</v>
      </c>
      <c r="AA311" s="1366">
        <v>0.5</v>
      </c>
      <c r="AB311" s="1366">
        <v>1</v>
      </c>
      <c r="AC311" s="1366">
        <v>0.5</v>
      </c>
      <c r="AD311" s="1366">
        <v>2</v>
      </c>
      <c r="AE311" s="1366">
        <v>0.5</v>
      </c>
      <c r="AF311" s="1362">
        <v>4.5</v>
      </c>
      <c r="AG311" s="1362">
        <v>-0.5</v>
      </c>
      <c r="AH311" s="1362">
        <v>0.2288</v>
      </c>
      <c r="AI311" s="1360"/>
      <c r="AJ311" s="1360"/>
      <c r="AK311" s="1360"/>
      <c r="AL311" s="1360"/>
      <c r="AM311" s="1360"/>
      <c r="AN311" s="1360"/>
      <c r="AO311" s="1360"/>
      <c r="AP311" s="1360"/>
      <c r="AQ311" s="1360"/>
      <c r="AR311" s="1360"/>
      <c r="AS311" s="1360"/>
      <c r="AT311" s="1360"/>
      <c r="AU311" s="1360"/>
      <c r="AV311" s="1360"/>
      <c r="AW311" s="1360"/>
      <c r="AX311" s="1360"/>
      <c r="AY311" s="1360"/>
      <c r="AZ311" s="1360"/>
      <c r="BA311" s="1360"/>
      <c r="BB311" s="1360"/>
      <c r="BC311" s="1360"/>
      <c r="BD311" s="1360"/>
    </row>
    <row r="312" spans="4:56" ht="12" customHeight="1">
      <c r="D312" s="1360"/>
      <c r="E312" s="1360"/>
      <c r="F312" s="1360"/>
      <c r="G312" s="1360"/>
      <c r="H312" s="1360"/>
      <c r="I312" s="1360"/>
      <c r="J312" s="1360"/>
      <c r="K312" s="1360"/>
      <c r="L312" s="1360"/>
      <c r="M312" s="1360"/>
      <c r="N312" s="1360" t="s">
        <v>777</v>
      </c>
      <c r="O312" s="1362">
        <v>5</v>
      </c>
      <c r="P312" s="1362">
        <v>0.5</v>
      </c>
      <c r="Q312" s="1362">
        <v>1.5</v>
      </c>
      <c r="R312" s="1362">
        <v>0.5</v>
      </c>
      <c r="S312" s="1362">
        <v>2</v>
      </c>
      <c r="T312" s="1362">
        <v>0.5</v>
      </c>
      <c r="U312" s="1362">
        <v>5</v>
      </c>
      <c r="V312" s="1362">
        <v>0.5</v>
      </c>
      <c r="W312" s="1362">
        <v>0.20399999999999999</v>
      </c>
      <c r="X312" s="1360"/>
      <c r="Y312" s="1360" t="s">
        <v>777</v>
      </c>
      <c r="Z312" s="1362">
        <v>5</v>
      </c>
      <c r="AA312" s="1362">
        <v>0.5</v>
      </c>
      <c r="AB312" s="1362">
        <v>1</v>
      </c>
      <c r="AC312" s="1362">
        <v>0.5</v>
      </c>
      <c r="AD312" s="1362">
        <v>2</v>
      </c>
      <c r="AE312" s="1362">
        <v>0.5</v>
      </c>
      <c r="AF312" s="1362">
        <v>4.5</v>
      </c>
      <c r="AG312" s="1362">
        <v>0.5</v>
      </c>
      <c r="AH312" s="1362">
        <v>0.214</v>
      </c>
      <c r="AI312" s="1360"/>
      <c r="AJ312" s="1360"/>
      <c r="AK312" s="1360"/>
      <c r="AL312" s="1360"/>
      <c r="AM312" s="1360"/>
      <c r="AN312" s="1360"/>
      <c r="AO312" s="1360"/>
      <c r="AP312" s="1360"/>
      <c r="AQ312" s="1360"/>
      <c r="AR312" s="1360"/>
      <c r="AS312" s="1360"/>
      <c r="AT312" s="1360"/>
      <c r="AU312" s="1360"/>
      <c r="AV312" s="1360"/>
      <c r="AW312" s="1360"/>
      <c r="AX312" s="1360"/>
      <c r="AY312" s="1360"/>
      <c r="AZ312" s="1360"/>
      <c r="BA312" s="1360"/>
      <c r="BB312" s="1360"/>
      <c r="BC312" s="1360"/>
      <c r="BD312" s="1360"/>
    </row>
    <row r="313" spans="4:56" ht="12" customHeight="1">
      <c r="D313" s="1360"/>
      <c r="E313" s="1360"/>
      <c r="F313" s="1360"/>
      <c r="G313" s="1360"/>
      <c r="H313" s="1360"/>
      <c r="I313" s="1360"/>
      <c r="J313" s="1360"/>
      <c r="K313" s="1360"/>
      <c r="L313" s="1360"/>
      <c r="M313" s="1360"/>
      <c r="N313" s="1365" t="s">
        <v>778</v>
      </c>
      <c r="O313" s="1366">
        <v>6</v>
      </c>
      <c r="P313" s="1366">
        <v>1</v>
      </c>
      <c r="Q313" s="1366">
        <v>1.5</v>
      </c>
      <c r="R313" s="1366">
        <v>0.5</v>
      </c>
      <c r="S313" s="1366">
        <v>2.5</v>
      </c>
      <c r="T313" s="1366">
        <v>0.5</v>
      </c>
      <c r="U313" s="1362">
        <v>6</v>
      </c>
      <c r="V313" s="1362">
        <v>-0.5</v>
      </c>
      <c r="W313" s="1362">
        <v>0.23080000000000001</v>
      </c>
      <c r="X313" s="1360"/>
      <c r="Y313" s="1365" t="s">
        <v>778</v>
      </c>
      <c r="Z313" s="1366">
        <v>6</v>
      </c>
      <c r="AA313" s="1366">
        <v>1</v>
      </c>
      <c r="AB313" s="1366">
        <v>1.5</v>
      </c>
      <c r="AC313" s="1366">
        <v>1</v>
      </c>
      <c r="AD313" s="1366">
        <v>2.5</v>
      </c>
      <c r="AE313" s="1366">
        <v>0.5</v>
      </c>
      <c r="AF313" s="1362">
        <v>6.5</v>
      </c>
      <c r="AG313" s="1362">
        <v>-0.5</v>
      </c>
      <c r="AH313" s="1362">
        <v>0.24759999999999999</v>
      </c>
      <c r="AI313" s="1360"/>
      <c r="AJ313" s="1360"/>
      <c r="AK313" s="1360"/>
      <c r="AL313" s="1360"/>
      <c r="AM313" s="1360"/>
      <c r="AN313" s="1360"/>
      <c r="AO313" s="1360"/>
      <c r="AP313" s="1360"/>
      <c r="AQ313" s="1360"/>
      <c r="AR313" s="1360"/>
      <c r="AS313" s="1360"/>
      <c r="AT313" s="1360"/>
      <c r="AU313" s="1360"/>
      <c r="AV313" s="1360"/>
      <c r="AW313" s="1360"/>
      <c r="AX313" s="1360"/>
      <c r="AY313" s="1360"/>
      <c r="AZ313" s="1360"/>
      <c r="BA313" s="1360"/>
      <c r="BB313" s="1360"/>
      <c r="BC313" s="1360"/>
      <c r="BD313" s="1360"/>
    </row>
    <row r="314" spans="4:56" ht="12" customHeight="1">
      <c r="D314" s="1360"/>
      <c r="E314" s="1360"/>
      <c r="F314" s="1360"/>
      <c r="G314" s="1360"/>
      <c r="H314" s="1360"/>
      <c r="I314" s="1360"/>
      <c r="J314" s="1360"/>
      <c r="K314" s="1360"/>
      <c r="L314" s="1360"/>
      <c r="M314" s="1360"/>
      <c r="N314" s="1360" t="s">
        <v>779</v>
      </c>
      <c r="O314" s="1362">
        <v>7</v>
      </c>
      <c r="P314" s="1362">
        <v>1</v>
      </c>
      <c r="Q314" s="1362">
        <v>1.5</v>
      </c>
      <c r="R314" s="1362">
        <v>1</v>
      </c>
      <c r="S314" s="1362">
        <v>3</v>
      </c>
      <c r="T314" s="1362">
        <v>0.5</v>
      </c>
      <c r="U314" s="1362">
        <v>7</v>
      </c>
      <c r="V314" s="1362">
        <v>0</v>
      </c>
      <c r="W314" s="1362">
        <v>0.19089999999999999</v>
      </c>
      <c r="X314" s="1360"/>
      <c r="Y314" s="1360" t="s">
        <v>779</v>
      </c>
      <c r="Z314" s="1362">
        <v>7</v>
      </c>
      <c r="AA314" s="1362">
        <v>1</v>
      </c>
      <c r="AB314" s="1362">
        <v>1.5</v>
      </c>
      <c r="AC314" s="1362">
        <v>1</v>
      </c>
      <c r="AD314" s="1362">
        <v>3</v>
      </c>
      <c r="AE314" s="1362">
        <v>0.5</v>
      </c>
      <c r="AF314" s="1362">
        <v>7</v>
      </c>
      <c r="AG314" s="1362">
        <v>0</v>
      </c>
      <c r="AH314" s="1362">
        <v>0.1222</v>
      </c>
      <c r="AI314" s="1360"/>
      <c r="AJ314" s="1360"/>
      <c r="AK314" s="1360"/>
      <c r="AL314" s="1360"/>
      <c r="AM314" s="1360"/>
      <c r="AN314" s="1360"/>
      <c r="AO314" s="1360"/>
      <c r="AP314" s="1360"/>
      <c r="AQ314" s="1360"/>
      <c r="AR314" s="1360"/>
      <c r="AS314" s="1360"/>
      <c r="AT314" s="1360"/>
      <c r="AU314" s="1360"/>
      <c r="AV314" s="1360"/>
      <c r="AW314" s="1360"/>
      <c r="AX314" s="1360"/>
      <c r="AY314" s="1360"/>
      <c r="AZ314" s="1360"/>
      <c r="BA314" s="1360"/>
      <c r="BB314" s="1360"/>
      <c r="BC314" s="1360"/>
      <c r="BD314" s="1360"/>
    </row>
    <row r="315" spans="4:56" ht="12" customHeight="1">
      <c r="D315" s="1360"/>
      <c r="E315" s="1360"/>
      <c r="F315" s="1360"/>
      <c r="G315" s="1360"/>
      <c r="H315" s="1360"/>
      <c r="I315" s="1360"/>
      <c r="J315" s="1360"/>
      <c r="K315" s="1360"/>
      <c r="L315" s="1360"/>
      <c r="M315" s="1360"/>
      <c r="N315" s="1365" t="s">
        <v>780</v>
      </c>
      <c r="O315" s="1366">
        <v>8</v>
      </c>
      <c r="P315" s="1366">
        <v>1</v>
      </c>
      <c r="Q315" s="1366">
        <v>2</v>
      </c>
      <c r="R315" s="1366">
        <v>1</v>
      </c>
      <c r="S315" s="1366">
        <v>3</v>
      </c>
      <c r="T315" s="1366">
        <v>1</v>
      </c>
      <c r="U315" s="1362">
        <v>8</v>
      </c>
      <c r="V315" s="1362">
        <v>0</v>
      </c>
      <c r="W315" s="1362">
        <v>0.24560000000000001</v>
      </c>
      <c r="X315" s="1360"/>
      <c r="Y315" s="1365" t="s">
        <v>780</v>
      </c>
      <c r="Z315" s="1366">
        <v>8</v>
      </c>
      <c r="AA315" s="1366">
        <v>1</v>
      </c>
      <c r="AB315" s="1366">
        <v>2</v>
      </c>
      <c r="AC315" s="1366">
        <v>1</v>
      </c>
      <c r="AD315" s="1366">
        <v>3.5</v>
      </c>
      <c r="AE315" s="1366">
        <v>0.5</v>
      </c>
      <c r="AF315" s="1362">
        <v>8</v>
      </c>
      <c r="AG315" s="1362">
        <v>0</v>
      </c>
      <c r="AH315" s="1362">
        <v>0.22800000000000001</v>
      </c>
      <c r="AI315" s="1360"/>
      <c r="AJ315" s="1360"/>
      <c r="AK315" s="1360"/>
      <c r="AL315" s="1360"/>
      <c r="AM315" s="1360"/>
      <c r="AN315" s="1360"/>
      <c r="AO315" s="1360"/>
      <c r="AP315" s="1360"/>
      <c r="AQ315" s="1360"/>
      <c r="AR315" s="1360"/>
      <c r="AS315" s="1360"/>
      <c r="AT315" s="1360"/>
      <c r="AU315" s="1360"/>
      <c r="AV315" s="1360"/>
      <c r="AW315" s="1360"/>
      <c r="AX315" s="1360"/>
      <c r="AY315" s="1360"/>
      <c r="AZ315" s="1360"/>
      <c r="BA315" s="1360"/>
      <c r="BB315" s="1360"/>
      <c r="BC315" s="1360"/>
      <c r="BD315" s="1360"/>
    </row>
    <row r="316" spans="4:56" ht="12" customHeight="1">
      <c r="D316" s="1360"/>
      <c r="E316" s="1360"/>
      <c r="F316" s="1360"/>
      <c r="G316" s="1360"/>
      <c r="H316" s="1360"/>
      <c r="I316" s="1360"/>
      <c r="J316" s="1360"/>
      <c r="K316" s="1360"/>
      <c r="L316" s="1360"/>
      <c r="M316" s="1360"/>
      <c r="N316" s="1360" t="s">
        <v>781</v>
      </c>
      <c r="O316" s="1362">
        <v>9</v>
      </c>
      <c r="P316" s="1362">
        <v>1.5</v>
      </c>
      <c r="Q316" s="1362">
        <v>2</v>
      </c>
      <c r="R316" s="1362">
        <v>1</v>
      </c>
      <c r="S316" s="1362">
        <v>3.5</v>
      </c>
      <c r="T316" s="1362">
        <v>1</v>
      </c>
      <c r="U316" s="1362">
        <v>9</v>
      </c>
      <c r="V316" s="1362">
        <v>0.5</v>
      </c>
      <c r="W316" s="1362">
        <v>0.19520000000000001</v>
      </c>
      <c r="X316" s="1360"/>
      <c r="Y316" s="1360" t="s">
        <v>781</v>
      </c>
      <c r="Z316" s="1362">
        <v>9</v>
      </c>
      <c r="AA316" s="1362">
        <v>1</v>
      </c>
      <c r="AB316" s="1362">
        <v>2</v>
      </c>
      <c r="AC316" s="1362">
        <v>1</v>
      </c>
      <c r="AD316" s="1362">
        <v>4</v>
      </c>
      <c r="AE316" s="1362">
        <v>0.5</v>
      </c>
      <c r="AF316" s="1362">
        <v>8.5</v>
      </c>
      <c r="AG316" s="1362">
        <v>0.5</v>
      </c>
      <c r="AH316" s="1362">
        <v>0.22900000000000001</v>
      </c>
      <c r="AI316" s="1360"/>
      <c r="AJ316" s="1360"/>
      <c r="AK316" s="1360"/>
      <c r="AL316" s="1360"/>
      <c r="AM316" s="1360"/>
      <c r="AN316" s="1360"/>
      <c r="AO316" s="1360"/>
      <c r="AP316" s="1360"/>
      <c r="AQ316" s="1360"/>
      <c r="AR316" s="1360"/>
      <c r="AS316" s="1360"/>
      <c r="AT316" s="1360"/>
      <c r="AU316" s="1360"/>
      <c r="AV316" s="1360"/>
      <c r="AW316" s="1360"/>
      <c r="AX316" s="1360"/>
      <c r="AY316" s="1360"/>
      <c r="AZ316" s="1360"/>
      <c r="BA316" s="1360"/>
      <c r="BB316" s="1360"/>
      <c r="BC316" s="1360"/>
      <c r="BD316" s="1360"/>
    </row>
    <row r="317" spans="4:56" ht="12" customHeight="1">
      <c r="D317" s="1360"/>
      <c r="E317" s="1360"/>
      <c r="F317" s="1360"/>
      <c r="G317" s="1360"/>
      <c r="H317" s="1360"/>
      <c r="I317" s="1360"/>
      <c r="J317" s="1360"/>
      <c r="K317" s="1360"/>
      <c r="L317" s="1360"/>
      <c r="M317" s="1360"/>
      <c r="N317" s="1365" t="s">
        <v>782</v>
      </c>
      <c r="O317" s="1366">
        <v>10</v>
      </c>
      <c r="P317" s="1366">
        <v>1.5</v>
      </c>
      <c r="Q317" s="1366">
        <v>2.5</v>
      </c>
      <c r="R317" s="1366">
        <v>1</v>
      </c>
      <c r="S317" s="1366">
        <v>4</v>
      </c>
      <c r="T317" s="1366">
        <v>1</v>
      </c>
      <c r="U317" s="1362">
        <v>10</v>
      </c>
      <c r="V317" s="1362">
        <v>-0.5</v>
      </c>
      <c r="W317" s="1362">
        <v>0.218</v>
      </c>
      <c r="X317" s="1360"/>
      <c r="Y317" s="1365" t="s">
        <v>782</v>
      </c>
      <c r="Z317" s="1366">
        <v>10</v>
      </c>
      <c r="AA317" s="1366">
        <v>1.5</v>
      </c>
      <c r="AB317" s="1366">
        <v>2</v>
      </c>
      <c r="AC317" s="1366">
        <v>1.5</v>
      </c>
      <c r="AD317" s="1366">
        <v>4.5</v>
      </c>
      <c r="AE317" s="1366">
        <v>1</v>
      </c>
      <c r="AF317" s="1362">
        <v>10.5</v>
      </c>
      <c r="AG317" s="1362">
        <v>-0.5</v>
      </c>
      <c r="AH317" s="1362">
        <v>0.246</v>
      </c>
      <c r="AI317" s="1360"/>
      <c r="AJ317" s="1360"/>
      <c r="AK317" s="1360"/>
      <c r="AL317" s="1360"/>
      <c r="AM317" s="1360"/>
      <c r="AN317" s="1360"/>
      <c r="AO317" s="1360"/>
      <c r="AP317" s="1360"/>
      <c r="AQ317" s="1360"/>
      <c r="AR317" s="1360"/>
      <c r="AS317" s="1360"/>
      <c r="AT317" s="1360"/>
      <c r="AU317" s="1360"/>
      <c r="AV317" s="1360"/>
      <c r="AW317" s="1360"/>
      <c r="AX317" s="1360"/>
      <c r="AY317" s="1360"/>
      <c r="AZ317" s="1360"/>
      <c r="BA317" s="1360"/>
      <c r="BB317" s="1360"/>
      <c r="BC317" s="1360"/>
      <c r="BD317" s="1360"/>
    </row>
    <row r="318" spans="4:56" ht="12" customHeight="1">
      <c r="D318" s="1360"/>
      <c r="E318" s="1360"/>
      <c r="F318" s="1360"/>
      <c r="G318" s="1360"/>
      <c r="H318" s="1360"/>
      <c r="I318" s="1360"/>
      <c r="J318" s="1360"/>
      <c r="K318" s="1360"/>
      <c r="L318" s="1360"/>
      <c r="M318" s="1360"/>
      <c r="N318" s="1360"/>
      <c r="O318" s="1360"/>
      <c r="P318" s="1360"/>
      <c r="Q318" s="1360"/>
      <c r="R318" s="1360"/>
      <c r="S318" s="1360"/>
      <c r="T318" s="1360"/>
      <c r="U318" s="1360"/>
      <c r="V318" s="1360"/>
      <c r="W318" s="1360"/>
      <c r="X318" s="1360"/>
      <c r="Y318" s="1360"/>
      <c r="Z318" s="1360"/>
      <c r="AA318" s="1360"/>
      <c r="AB318" s="1360"/>
      <c r="AC318" s="1360"/>
      <c r="AD318" s="1360"/>
      <c r="AE318" s="1360"/>
      <c r="AF318" s="1360"/>
      <c r="AG318" s="1360"/>
      <c r="AH318" s="1360"/>
      <c r="AI318" s="1360"/>
      <c r="AJ318" s="1360"/>
      <c r="AK318" s="1360"/>
      <c r="AL318" s="1360"/>
      <c r="AM318" s="1360"/>
      <c r="AN318" s="1360"/>
      <c r="AO318" s="1360"/>
      <c r="AP318" s="1360"/>
      <c r="AQ318" s="1360"/>
      <c r="AR318" s="1360"/>
      <c r="AS318" s="1360"/>
      <c r="AT318" s="1360"/>
      <c r="AU318" s="1360"/>
      <c r="AV318" s="1360"/>
      <c r="AW318" s="1360"/>
      <c r="AX318" s="1360"/>
      <c r="AY318" s="1360"/>
      <c r="AZ318" s="1360"/>
      <c r="BA318" s="1360"/>
      <c r="BB318" s="1360"/>
      <c r="BC318" s="1360"/>
      <c r="BD318" s="1360"/>
    </row>
    <row r="319" spans="4:56" ht="12" customHeight="1">
      <c r="D319" s="1360"/>
      <c r="E319" s="1360"/>
      <c r="F319" s="1360"/>
      <c r="G319" s="1360"/>
      <c r="H319" s="1360"/>
      <c r="I319" s="1360"/>
      <c r="J319" s="1360"/>
      <c r="K319" s="1360"/>
      <c r="L319" s="1360"/>
      <c r="M319" s="1360"/>
      <c r="N319" s="1360"/>
      <c r="O319" s="1360"/>
      <c r="P319" s="1360"/>
      <c r="Q319" s="1360"/>
      <c r="R319" s="1360"/>
      <c r="S319" s="1360"/>
      <c r="T319" s="1360"/>
      <c r="U319" s="1360"/>
      <c r="V319" s="1360"/>
      <c r="W319" s="1360"/>
      <c r="X319" s="1360"/>
      <c r="Y319" s="1360"/>
      <c r="Z319" s="1360"/>
      <c r="AA319" s="1360"/>
      <c r="AB319" s="1360"/>
      <c r="AC319" s="1360"/>
      <c r="AD319" s="1360"/>
      <c r="AE319" s="1360"/>
      <c r="AF319" s="1360"/>
      <c r="AG319" s="1360"/>
      <c r="AH319" s="1360"/>
      <c r="AI319" s="1360"/>
      <c r="AJ319" s="1360"/>
      <c r="AK319" s="1360"/>
      <c r="AL319" s="1360"/>
      <c r="AM319" s="1360"/>
      <c r="AN319" s="1360"/>
      <c r="AO319" s="1360"/>
      <c r="AP319" s="1360"/>
      <c r="AQ319" s="1360"/>
      <c r="AR319" s="1360"/>
      <c r="AS319" s="1360"/>
      <c r="AT319" s="1360"/>
      <c r="AU319" s="1360"/>
      <c r="AV319" s="1360"/>
      <c r="AW319" s="1360"/>
      <c r="AX319" s="1360"/>
      <c r="AY319" s="1360"/>
      <c r="AZ319" s="1360"/>
      <c r="BA319" s="1360"/>
      <c r="BB319" s="1360"/>
      <c r="BC319" s="1360"/>
      <c r="BD319" s="1360"/>
    </row>
    <row r="320" spans="4:56" ht="12" customHeight="1">
      <c r="D320" s="1360"/>
      <c r="E320" s="1360"/>
      <c r="F320" s="1360"/>
      <c r="G320" s="1360"/>
      <c r="H320" s="1360"/>
      <c r="I320" s="1360"/>
      <c r="J320" s="1360"/>
      <c r="K320" s="1360"/>
      <c r="L320" s="1360"/>
      <c r="M320" s="1360"/>
      <c r="N320" s="1416" t="s">
        <v>795</v>
      </c>
      <c r="O320" s="1360" t="s">
        <v>803</v>
      </c>
      <c r="P320" s="1360" t="s">
        <v>804</v>
      </c>
      <c r="Q320" s="1417" t="s">
        <v>805</v>
      </c>
      <c r="R320" s="1360" t="s">
        <v>807</v>
      </c>
      <c r="S320" s="1360"/>
      <c r="T320" s="1360"/>
      <c r="U320" s="1360"/>
      <c r="V320" s="1360"/>
      <c r="W320" s="1360"/>
      <c r="X320" s="1360"/>
      <c r="Y320" s="1360"/>
      <c r="Z320" s="1360"/>
      <c r="AA320" s="1360"/>
      <c r="AB320" s="1360"/>
      <c r="AC320" s="1360"/>
      <c r="AD320" s="1360"/>
      <c r="AE320" s="1360"/>
      <c r="AF320" s="1360"/>
      <c r="AG320" s="1360"/>
      <c r="AH320" s="1360"/>
      <c r="AI320" s="1360"/>
      <c r="AJ320" s="1360"/>
      <c r="AK320" s="1360"/>
      <c r="AL320" s="1360"/>
      <c r="AM320" s="1360"/>
      <c r="AN320" s="1360"/>
      <c r="AO320" s="1360"/>
      <c r="AP320" s="1360"/>
      <c r="AQ320" s="1360"/>
      <c r="AR320" s="1360"/>
      <c r="AS320" s="1360"/>
      <c r="AT320" s="1360"/>
      <c r="AU320" s="1360"/>
      <c r="AV320" s="1360"/>
      <c r="AW320" s="1360"/>
      <c r="AX320" s="1360"/>
      <c r="AY320" s="1360"/>
      <c r="AZ320" s="1360"/>
      <c r="BA320" s="1360"/>
      <c r="BB320" s="1360"/>
      <c r="BC320" s="1360"/>
      <c r="BD320" s="1360"/>
    </row>
    <row r="321" spans="4:56" ht="12" customHeight="1">
      <c r="D321" s="1360"/>
      <c r="E321" s="1360"/>
      <c r="F321" s="1360"/>
      <c r="G321" s="1360"/>
      <c r="H321" s="1360"/>
      <c r="I321" s="1360"/>
      <c r="J321" s="1360"/>
      <c r="K321" s="1360"/>
      <c r="L321" s="1360"/>
      <c r="M321" s="1360"/>
      <c r="N321" s="1360" t="s">
        <v>796</v>
      </c>
      <c r="O321" s="1360">
        <v>307</v>
      </c>
      <c r="P321" s="1360">
        <v>316</v>
      </c>
      <c r="Q321" s="1417">
        <f>IF(SUM(P321)=0,"",O321/P321)</f>
        <v>0.97151898734177211</v>
      </c>
      <c r="R321" s="1418">
        <f>Q321/SUM(CP$9:CP$12)</f>
        <v>0.97151898734177222</v>
      </c>
      <c r="S321" s="1360"/>
      <c r="T321" s="1360"/>
      <c r="U321" s="1360"/>
      <c r="V321" s="1360"/>
      <c r="W321" s="1360"/>
      <c r="X321" s="1360"/>
      <c r="Y321" s="1360"/>
      <c r="Z321" s="1360"/>
      <c r="AA321" s="1360"/>
      <c r="AB321" s="1360"/>
      <c r="AC321" s="1360"/>
      <c r="AD321" s="1360"/>
      <c r="AE321" s="1360"/>
      <c r="AF321" s="1360"/>
      <c r="AG321" s="1360"/>
      <c r="AH321" s="1360"/>
      <c r="AI321" s="1360"/>
      <c r="AJ321" s="1360"/>
      <c r="AK321" s="1360"/>
      <c r="AL321" s="1360"/>
      <c r="AM321" s="1360"/>
      <c r="AN321" s="1360"/>
      <c r="AO321" s="1360"/>
      <c r="AP321" s="1360"/>
      <c r="AQ321" s="1360"/>
      <c r="AR321" s="1360"/>
      <c r="AS321" s="1360"/>
      <c r="AT321" s="1360"/>
      <c r="AU321" s="1360"/>
      <c r="AV321" s="1360"/>
      <c r="AW321" s="1360"/>
      <c r="AX321" s="1360"/>
      <c r="AY321" s="1360"/>
      <c r="AZ321" s="1360"/>
      <c r="BA321" s="1360"/>
      <c r="BB321" s="1360"/>
      <c r="BC321" s="1360"/>
      <c r="BD321" s="1360"/>
    </row>
    <row r="322" spans="4:56" ht="12" customHeight="1">
      <c r="D322" s="1360"/>
      <c r="E322" s="1360"/>
      <c r="F322" s="1360"/>
      <c r="G322" s="1360"/>
      <c r="H322" s="1360"/>
      <c r="I322" s="1360"/>
      <c r="J322" s="1360"/>
      <c r="K322" s="1360"/>
      <c r="L322" s="1360"/>
      <c r="M322" s="1360"/>
      <c r="N322" s="1360" t="s">
        <v>797</v>
      </c>
      <c r="O322" s="1360">
        <v>28</v>
      </c>
      <c r="P322" s="1360">
        <v>316</v>
      </c>
      <c r="Q322" s="1417">
        <f t="shared" ref="Q322:Q327" si="237">IF(SUM(P322)=0,"",O322/P322)</f>
        <v>8.8607594936708861E-2</v>
      </c>
      <c r="R322" s="1418">
        <f>Q322/SUM(CP$9:CP$10)</f>
        <v>0.11973999315771468</v>
      </c>
      <c r="S322" s="1360"/>
      <c r="T322" s="1360"/>
      <c r="U322" s="1360"/>
      <c r="V322" s="1360"/>
      <c r="W322" s="1360"/>
      <c r="X322" s="1360"/>
      <c r="Y322" s="1360"/>
      <c r="Z322" s="1360"/>
      <c r="AA322" s="1360"/>
      <c r="AB322" s="1360"/>
      <c r="AC322" s="1360"/>
      <c r="AD322" s="1360"/>
      <c r="AE322" s="1360"/>
      <c r="AF322" s="1360"/>
      <c r="AG322" s="1360"/>
      <c r="AH322" s="1360"/>
      <c r="AI322" s="1360"/>
      <c r="AJ322" s="1360"/>
      <c r="AK322" s="1360"/>
      <c r="AL322" s="1360"/>
      <c r="AM322" s="1360"/>
      <c r="AN322" s="1360"/>
      <c r="AO322" s="1360"/>
      <c r="AP322" s="1360"/>
      <c r="AQ322" s="1360"/>
      <c r="AR322" s="1360"/>
      <c r="AS322" s="1360"/>
      <c r="AT322" s="1360"/>
      <c r="AU322" s="1360"/>
      <c r="AV322" s="1360"/>
      <c r="AW322" s="1360"/>
      <c r="AX322" s="1360"/>
      <c r="AY322" s="1360"/>
      <c r="AZ322" s="1360"/>
      <c r="BA322" s="1360"/>
      <c r="BB322" s="1360"/>
      <c r="BC322" s="1360"/>
      <c r="BD322" s="1360"/>
    </row>
    <row r="323" spans="4:56" ht="12" customHeight="1">
      <c r="D323" s="1360"/>
      <c r="E323" s="1360"/>
      <c r="F323" s="1360"/>
      <c r="G323" s="1360"/>
      <c r="H323" s="1360"/>
      <c r="I323" s="1360"/>
      <c r="J323" s="1360"/>
      <c r="K323" s="1360"/>
      <c r="L323" s="1360"/>
      <c r="M323" s="1360"/>
      <c r="N323" s="1360" t="s">
        <v>798</v>
      </c>
      <c r="O323" s="1360">
        <v>198</v>
      </c>
      <c r="P323" s="1360">
        <v>316</v>
      </c>
      <c r="Q323" s="1417">
        <f t="shared" si="237"/>
        <v>0.62658227848101267</v>
      </c>
      <c r="R323" s="1418">
        <f>Q323/SUM(CP$9:CP$10)</f>
        <v>0.84673280875812529</v>
      </c>
      <c r="S323" s="1360"/>
      <c r="T323" s="1360"/>
      <c r="U323" s="1360"/>
      <c r="V323" s="1360"/>
      <c r="W323" s="1360"/>
      <c r="X323" s="1360"/>
      <c r="Y323" s="1360"/>
      <c r="Z323" s="1360"/>
      <c r="AA323" s="1360"/>
      <c r="AB323" s="1360"/>
      <c r="AC323" s="1360"/>
      <c r="AD323" s="1360"/>
      <c r="AE323" s="1360"/>
      <c r="AF323" s="1360"/>
      <c r="AG323" s="1360"/>
      <c r="AH323" s="1360"/>
      <c r="AI323" s="1360"/>
      <c r="AJ323" s="1360"/>
      <c r="AK323" s="1360"/>
      <c r="AL323" s="1360"/>
      <c r="AM323" s="1360"/>
      <c r="AN323" s="1360"/>
      <c r="AO323" s="1360"/>
      <c r="AP323" s="1360"/>
      <c r="AQ323" s="1360"/>
      <c r="AR323" s="1360"/>
      <c r="AS323" s="1360"/>
      <c r="AT323" s="1360"/>
      <c r="AU323" s="1360"/>
      <c r="AV323" s="1360"/>
      <c r="AW323" s="1360"/>
      <c r="AX323" s="1360"/>
      <c r="AY323" s="1360"/>
      <c r="AZ323" s="1360"/>
      <c r="BA323" s="1360"/>
      <c r="BB323" s="1360"/>
      <c r="BC323" s="1360"/>
      <c r="BD323" s="1360"/>
    </row>
    <row r="324" spans="4:56" ht="12" customHeight="1">
      <c r="N324" s="1360" t="s">
        <v>799</v>
      </c>
      <c r="O324" s="1360">
        <v>3</v>
      </c>
      <c r="P324" s="1360">
        <v>316</v>
      </c>
      <c r="Q324" s="1417">
        <f t="shared" si="237"/>
        <v>9.4936708860759497E-3</v>
      </c>
      <c r="R324" s="1418">
        <f>Q324/SUM(CP$9:CP$10)</f>
        <v>1.2829284981183716E-2</v>
      </c>
    </row>
    <row r="325" spans="4:56" ht="12" customHeight="1">
      <c r="N325" s="1360" t="s">
        <v>800</v>
      </c>
      <c r="O325" s="1360">
        <v>5</v>
      </c>
      <c r="P325" s="1360">
        <v>316</v>
      </c>
      <c r="Q325" s="1417">
        <f t="shared" si="237"/>
        <v>1.5822784810126583E-2</v>
      </c>
      <c r="R325" s="1418">
        <f>Q325/SUM(CP$9:CP$12)</f>
        <v>1.5822784810126587E-2</v>
      </c>
    </row>
    <row r="326" spans="4:56" ht="12" customHeight="1">
      <c r="N326" s="1360" t="s">
        <v>801</v>
      </c>
      <c r="O326" s="1360">
        <v>1</v>
      </c>
      <c r="P326" s="1360">
        <v>316</v>
      </c>
      <c r="Q326" s="1417">
        <f t="shared" si="237"/>
        <v>3.1645569620253164E-3</v>
      </c>
      <c r="R326" s="1418">
        <f>Q326/SUM(CP$9:CP$12)</f>
        <v>3.1645569620253168E-3</v>
      </c>
    </row>
    <row r="327" spans="4:56" ht="12" customHeight="1">
      <c r="N327" s="1360" t="s">
        <v>802</v>
      </c>
      <c r="O327" s="1360">
        <v>0</v>
      </c>
      <c r="P327" s="1360">
        <v>316</v>
      </c>
      <c r="Q327" s="1417">
        <f t="shared" si="237"/>
        <v>0</v>
      </c>
      <c r="R327" s="1418">
        <f>Q327/SUM(CP$9:CP$10)</f>
        <v>0</v>
      </c>
    </row>
    <row r="65536" ht="12.75" customHeight="1"/>
  </sheetData>
  <sheetProtection sheet="1" formatCells="0" formatColumns="0" formatRows="0" autoFilter="0" pivotTables="0"/>
  <customSheetViews>
    <customSheetView guid="{8914FD97-1D0A-2E40-8555-D3701EE40616}" scale="75" hiddenRows="1">
      <pane xSplit="2" ySplit="5.0555555555555554" topLeftCell="CF6" activePane="bottomRight" state="frozenSplit"/>
      <selection pane="bottomRight" activeCell="CQ6" sqref="CQ6"/>
      <rowBreaks count="1" manualBreakCount="1">
        <brk id="25" max="16383" man="1"/>
      </rowBreaks>
      <colBreaks count="1" manualBreakCount="1">
        <brk id="42" max="1048575" man="1"/>
      </colBreaks>
      <printOptions horizontalCentered="1"/>
      <pageSetup paperSize="9" scale="65" firstPageNumber="0" orientation="portrait" horizontalDpi="300" verticalDpi="300"/>
    </customSheetView>
    <customSheetView guid="{8E911234-EEFE-2347-980D-0DE8CAB24EC9}" showRuler="0">
      <pageSetup paperSize="9" scale="65" firstPageNumber="0" orientation="portrait" horizontalDpi="300" verticalDpi="300"/>
    </customSheetView>
    <customSheetView guid="{E6237687-E0D2-D741-8709-387C08BB102B}" showRuler="0">
      <pageSetup paperSize="9" scale="65" firstPageNumber="0" orientation="portrait" horizontalDpi="300" verticalDpi="300"/>
    </customSheetView>
    <customSheetView guid="{70E7395C-A1EC-2E40-B838-4D9BCDE7E871}" showRuler="0">
      <pageSetup paperSize="9" scale="65" firstPageNumber="0" orientation="portrait" horizontalDpi="300" verticalDpi="300"/>
    </customSheetView>
    <customSheetView guid="{82AE7949-C6D2-7248-B9A7-1EBC1C7F3800}" showRuler="0">
      <pageSetup paperSize="9" scale="65" firstPageNumber="0" orientation="portrait" horizontalDpi="300" verticalDpi="300"/>
    </customSheetView>
    <customSheetView guid="{A75021F8-2BED-7A49-9F0B-DBD591E9A5EE}" showRuler="0">
      <pageSetup paperSize="9" scale="65" firstPageNumber="0" orientation="portrait" horizontalDpi="300" verticalDpi="300"/>
    </customSheetView>
    <customSheetView guid="{5A1B9CD4-EE30-7E48-A59C-AB8F01A61546}" showRuler="0">
      <pageSetup paperSize="9" scale="65" firstPageNumber="0" orientation="portrait" horizontalDpi="300" verticalDpi="300"/>
    </customSheetView>
    <customSheetView guid="{4AA486FE-FAF2-B34A-AC0D-F9AE3E57C2C6}" showRuler="0">
      <pageSetup paperSize="9" scale="65" firstPageNumber="0" orientation="portrait" horizontalDpi="300" verticalDpi="300"/>
    </customSheetView>
  </customSheetViews>
  <mergeCells count="5">
    <mergeCell ref="CV4:CW4"/>
    <mergeCell ref="DK4:DM4"/>
    <mergeCell ref="DN4:DO4"/>
    <mergeCell ref="EC4:EE4"/>
    <mergeCell ref="EH4:EN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2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K1042"/>
  <sheetViews>
    <sheetView zoomScaleSheetLayoutView="50" workbookViewId="0">
      <pane xSplit="1" ySplit="7" topLeftCell="B17" activePane="bottomRight" state="frozen"/>
      <selection pane="topRight" activeCell="CQ1" sqref="CQ1"/>
      <selection pane="bottomLeft" activeCell="A716" sqref="A716"/>
      <selection pane="bottomRight" activeCell="B32" sqref="B32:B33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575" customWidth="1"/>
    <col min="3" max="19" width="8.83203125" style="47" customWidth="1"/>
    <col min="20" max="20" width="1.83203125" style="576" customWidth="1"/>
    <col min="21" max="38" width="8.83203125" style="47" customWidth="1"/>
    <col min="39" max="39" width="1.83203125" style="576" customWidth="1"/>
    <col min="40" max="57" width="8.83203125" style="47" customWidth="1"/>
    <col min="58" max="58" width="1.83203125" style="576" customWidth="1"/>
    <col min="59" max="76" width="8.83203125" style="47" customWidth="1"/>
    <col min="77" max="77" width="1.6640625" style="576" customWidth="1"/>
    <col min="78" max="78" width="8.83203125" style="575" customWidth="1"/>
    <col min="79" max="80" width="8.1640625" style="575" customWidth="1"/>
    <col min="81" max="81" width="10" style="575" customWidth="1"/>
    <col min="82" max="85" width="11.5" style="577"/>
    <col min="86" max="86" width="7.5" style="1413" customWidth="1"/>
    <col min="87" max="87" width="7.6640625" style="1413" customWidth="1"/>
    <col min="88" max="88" width="7.83203125" style="1413" customWidth="1"/>
    <col min="89" max="89" width="7" style="1413" customWidth="1"/>
    <col min="90" max="90" width="6.83203125" style="1413" customWidth="1"/>
    <col min="91" max="92" width="7" style="1413" customWidth="1"/>
    <col min="93" max="93" width="7.6640625" style="1413" customWidth="1"/>
    <col min="94" max="94" width="9" style="1413" customWidth="1"/>
    <col min="95" max="95" width="8.83203125" style="1413" customWidth="1"/>
    <col min="96" max="96" width="8" style="1413" customWidth="1"/>
    <col min="97" max="97" width="7.83203125" style="1413" customWidth="1"/>
    <col min="98" max="98" width="8.5" style="1413" customWidth="1"/>
    <col min="99" max="99" width="7.33203125" style="1413" customWidth="1"/>
    <col min="100" max="100" width="6.6640625" style="1413" customWidth="1"/>
    <col min="101" max="101" width="7" style="1413" customWidth="1"/>
    <col min="102" max="102" width="7.83203125" style="1413" customWidth="1"/>
    <col min="103" max="103" width="7.1640625" style="1413" customWidth="1"/>
    <col min="104" max="110" width="6.33203125" style="577" customWidth="1"/>
    <col min="111" max="111" width="7.33203125" style="577" customWidth="1"/>
    <col min="112" max="113" width="7.1640625" style="577" customWidth="1"/>
    <col min="114" max="114" width="6.83203125" style="577" customWidth="1"/>
    <col min="115" max="115" width="7.33203125" style="577" customWidth="1"/>
    <col min="116" max="119" width="6.33203125" style="577" customWidth="1"/>
    <col min="120" max="121" width="7" style="577" customWidth="1"/>
    <col min="122" max="125" width="5" style="578" customWidth="1"/>
    <col min="126" max="126" width="5" style="47" customWidth="1"/>
    <col min="127" max="133" width="11.5" style="47"/>
    <col min="134" max="134" width="60" style="579" customWidth="1"/>
    <col min="135" max="16384" width="11.5" style="47"/>
  </cols>
  <sheetData>
    <row r="1" spans="1:135" s="30" customFormat="1" ht="17" customHeight="1">
      <c r="A1" s="580" t="str">
        <f>IF(WB!A1="","",WB!A1)</f>
        <v>South Africa Baseline Assessment</v>
      </c>
      <c r="B1" s="580" t="str">
        <f>IF(WB!B1="","",WB!B1)</f>
        <v>ZASLC</v>
      </c>
      <c r="C1" s="581"/>
      <c r="D1" s="582" t="s">
        <v>812</v>
      </c>
      <c r="E1" s="582"/>
      <c r="F1" s="582"/>
      <c r="G1" s="1420">
        <f>[1]ExpFactors!$C$1</f>
        <v>8800</v>
      </c>
      <c r="H1" s="1421" t="str">
        <f>[1]ExpFactors!$D$1</f>
        <v>kJ</v>
      </c>
      <c r="I1" s="581"/>
      <c r="J1" s="581"/>
      <c r="K1" s="581"/>
      <c r="L1" s="581"/>
      <c r="M1" s="581"/>
      <c r="N1" s="581"/>
      <c r="O1" s="581"/>
      <c r="P1" s="581"/>
      <c r="Q1" s="581"/>
      <c r="R1" s="581"/>
      <c r="S1" s="581"/>
      <c r="T1" s="581"/>
      <c r="U1" s="582"/>
      <c r="V1" s="582"/>
      <c r="W1" s="582"/>
      <c r="X1" s="582"/>
      <c r="Y1" s="582"/>
      <c r="Z1" s="582"/>
      <c r="AA1" s="582"/>
      <c r="AB1" s="582"/>
      <c r="AC1" s="582"/>
      <c r="AD1" s="582"/>
      <c r="AE1" s="582"/>
      <c r="AF1" s="582"/>
      <c r="AG1" s="582"/>
      <c r="AM1" s="581"/>
      <c r="AN1" s="582"/>
      <c r="AO1" s="582"/>
      <c r="AP1" s="582"/>
      <c r="AQ1" s="582"/>
      <c r="AR1" s="582"/>
      <c r="AS1" s="582"/>
      <c r="AT1" s="582"/>
      <c r="AU1" s="582"/>
      <c r="AV1" s="582"/>
      <c r="AW1" s="582"/>
      <c r="AX1" s="582"/>
      <c r="AY1" s="582"/>
      <c r="AZ1" s="582"/>
      <c r="BA1" s="582"/>
      <c r="BB1" s="582"/>
      <c r="BC1" s="582"/>
      <c r="BD1" s="582"/>
      <c r="BE1" s="582"/>
      <c r="BF1" s="581"/>
      <c r="BG1" s="582"/>
      <c r="BH1" s="582"/>
      <c r="BI1" s="582"/>
      <c r="BJ1" s="582"/>
      <c r="BK1" s="582"/>
      <c r="BL1" s="582"/>
      <c r="BM1" s="582"/>
      <c r="BN1" s="582"/>
      <c r="BO1" s="582"/>
      <c r="BP1" s="582"/>
      <c r="BQ1" s="582"/>
      <c r="BR1" s="582"/>
      <c r="BS1" s="582"/>
      <c r="BT1" s="582"/>
      <c r="BU1" s="582"/>
      <c r="BV1" s="582"/>
      <c r="BW1" s="582"/>
      <c r="BX1" s="582"/>
      <c r="BY1" s="581"/>
      <c r="BZ1" s="583" t="str">
        <f>IF(B1="","",B1)</f>
        <v>ZASLC</v>
      </c>
      <c r="CA1" s="584"/>
      <c r="CB1" s="584"/>
      <c r="CC1" s="584"/>
      <c r="CD1" s="27"/>
      <c r="CE1" s="27"/>
      <c r="CF1" s="27"/>
      <c r="CG1" s="27"/>
      <c r="CH1" s="1368"/>
      <c r="CI1" s="1369"/>
      <c r="CJ1" s="1369"/>
      <c r="CK1" s="1369"/>
      <c r="CL1" s="1369"/>
      <c r="CM1" s="1369"/>
      <c r="CN1" s="1369"/>
      <c r="CO1" s="1369"/>
      <c r="CP1" s="1369"/>
      <c r="CQ1" s="1369"/>
      <c r="CR1" s="1369"/>
      <c r="CS1" s="1369"/>
      <c r="CT1" s="1369"/>
      <c r="CU1" s="1369"/>
      <c r="CV1" s="1369"/>
      <c r="CW1" s="1369"/>
      <c r="CX1" s="1369"/>
      <c r="CY1" s="1370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587"/>
      <c r="DS1" s="588"/>
      <c r="DT1" s="588"/>
      <c r="DU1" s="588"/>
      <c r="DV1" s="589"/>
      <c r="DW1" s="29"/>
      <c r="DX1" s="29"/>
      <c r="DY1" s="29"/>
      <c r="DZ1" s="29"/>
      <c r="EA1" s="29"/>
      <c r="EB1" s="29"/>
      <c r="EC1" s="29"/>
      <c r="ED1" s="464"/>
      <c r="EE1" s="29"/>
    </row>
    <row r="2" spans="1:135" ht="15.75" customHeight="1">
      <c r="A2" s="590" t="str">
        <f>IF(WB!A2="","",WB!A2)</f>
        <v>Southern Limpopo Open Access Livestock and Crops Livelihood Zone</v>
      </c>
      <c r="B2" s="59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92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92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92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92"/>
      <c r="BZ2" s="593" t="s">
        <v>217</v>
      </c>
      <c r="CA2" s="594"/>
      <c r="CB2" s="594"/>
      <c r="CC2" s="594"/>
      <c r="CD2" s="44"/>
      <c r="CE2" s="44"/>
      <c r="CF2" s="44"/>
      <c r="CG2" s="44"/>
      <c r="CH2" s="1368" t="s">
        <v>145</v>
      </c>
      <c r="CI2" s="1369"/>
      <c r="CJ2" s="1369"/>
      <c r="CK2" s="1369"/>
      <c r="CL2" s="1369"/>
      <c r="CM2" s="1369"/>
      <c r="CN2" s="1369"/>
      <c r="CO2" s="1369"/>
      <c r="CP2" s="1369"/>
      <c r="CQ2" s="1369"/>
      <c r="CR2" s="1369"/>
      <c r="CS2" s="1369"/>
      <c r="CT2" s="1369"/>
      <c r="CU2" s="1369"/>
      <c r="CV2" s="1369"/>
      <c r="CW2" s="1369"/>
      <c r="CX2" s="1369"/>
      <c r="CY2" s="1370"/>
      <c r="CZ2" s="44" t="s">
        <v>146</v>
      </c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595"/>
      <c r="DS2" s="470"/>
      <c r="DT2" s="470"/>
      <c r="DU2" s="470"/>
      <c r="DV2" s="471"/>
      <c r="DW2" s="46"/>
      <c r="DX2" s="46"/>
      <c r="DY2" s="46"/>
      <c r="DZ2" s="46"/>
      <c r="EA2" s="46"/>
      <c r="EB2" s="46"/>
      <c r="EC2" s="46"/>
      <c r="ED2" s="472"/>
      <c r="EE2" s="46"/>
    </row>
    <row r="3" spans="1:135" s="604" customFormat="1" ht="15.75" customHeight="1">
      <c r="A3" s="596" t="s">
        <v>36</v>
      </c>
      <c r="B3" s="597" t="str">
        <f>WB!U3</f>
        <v>V Poor</v>
      </c>
      <c r="C3" s="597" t="str">
        <f>WB!V3</f>
        <v>V Poor</v>
      </c>
      <c r="D3" s="597" t="str">
        <f>WB!W3</f>
        <v>V Poor</v>
      </c>
      <c r="E3" s="597" t="str">
        <f>WB!X3</f>
        <v>V Poor</v>
      </c>
      <c r="F3" s="597" t="str">
        <f>WB!Y3</f>
        <v>V Poor</v>
      </c>
      <c r="G3" s="597" t="str">
        <f>WB!Z3</f>
        <v>V Poor</v>
      </c>
      <c r="H3" s="597" t="str">
        <f>WB!AA3</f>
        <v>V Poor</v>
      </c>
      <c r="I3" s="597" t="str">
        <f>WB!AB3</f>
        <v>V Poor</v>
      </c>
      <c r="J3" s="597" t="str">
        <f>WB!AC3</f>
        <v>V Poor</v>
      </c>
      <c r="K3" s="597" t="str">
        <f>WB!AD3</f>
        <v>V Poor</v>
      </c>
      <c r="L3" s="597" t="str">
        <f>WB!AE3</f>
        <v>V Poor</v>
      </c>
      <c r="M3" s="597" t="str">
        <f>WB!AF3</f>
        <v>V Poor</v>
      </c>
      <c r="N3" s="597" t="str">
        <f>WB!AG3</f>
        <v>V Poor</v>
      </c>
      <c r="O3" s="597" t="str">
        <f>WB!AH3</f>
        <v>V Poor</v>
      </c>
      <c r="P3" s="597" t="str">
        <f>WB!AI3</f>
        <v>V Poor</v>
      </c>
      <c r="Q3" s="597" t="str">
        <f>WB!AJ3</f>
        <v>V Poor</v>
      </c>
      <c r="R3" s="597" t="str">
        <f>WB!AK3</f>
        <v>V Poor</v>
      </c>
      <c r="S3" s="597" t="str">
        <f>WB!AL3</f>
        <v>V Poor</v>
      </c>
      <c r="T3" s="598"/>
      <c r="U3" s="597" t="str">
        <f>WB!AM3</f>
        <v>Poor</v>
      </c>
      <c r="V3" s="597" t="str">
        <f>WB!AN3</f>
        <v>Poor</v>
      </c>
      <c r="W3" s="597" t="str">
        <f>WB!AO3</f>
        <v>Poor</v>
      </c>
      <c r="X3" s="597" t="str">
        <f>WB!AP3</f>
        <v>Poor</v>
      </c>
      <c r="Y3" s="597" t="str">
        <f>WB!AQ3</f>
        <v>Poor</v>
      </c>
      <c r="Z3" s="597" t="str">
        <f>WB!AR3</f>
        <v>Poor</v>
      </c>
      <c r="AA3" s="597" t="str">
        <f>WB!AS3</f>
        <v>Poor</v>
      </c>
      <c r="AB3" s="597" t="str">
        <f>WB!AT3</f>
        <v>Poor</v>
      </c>
      <c r="AC3" s="597" t="str">
        <f>WB!AU3</f>
        <v>Poor</v>
      </c>
      <c r="AD3" s="597" t="str">
        <f>WB!AV3</f>
        <v>Poor</v>
      </c>
      <c r="AE3" s="597" t="str">
        <f>WB!AW3</f>
        <v>Poor</v>
      </c>
      <c r="AF3" s="597" t="str">
        <f>WB!AX3</f>
        <v>Poor</v>
      </c>
      <c r="AG3" s="597" t="str">
        <f>WB!AY3</f>
        <v>Poor</v>
      </c>
      <c r="AH3" s="597" t="str">
        <f>WB!AZ3</f>
        <v>Poor</v>
      </c>
      <c r="AI3" s="597" t="str">
        <f>WB!BA3</f>
        <v>Poor</v>
      </c>
      <c r="AJ3" s="597" t="str">
        <f>WB!BB3</f>
        <v>Poor</v>
      </c>
      <c r="AK3" s="597" t="str">
        <f>WB!BC3</f>
        <v>Poor</v>
      </c>
      <c r="AL3" s="597" t="str">
        <f>WB!BD3</f>
        <v>Poor</v>
      </c>
      <c r="AM3" s="598"/>
      <c r="AN3" s="597" t="str">
        <f>WB!BE3</f>
        <v>Middle</v>
      </c>
      <c r="AO3" s="597" t="str">
        <f>WB!BF3</f>
        <v>Middle</v>
      </c>
      <c r="AP3" s="597" t="str">
        <f>WB!BG3</f>
        <v>Middle</v>
      </c>
      <c r="AQ3" s="597" t="str">
        <f>WB!BH3</f>
        <v>Middle</v>
      </c>
      <c r="AR3" s="597" t="str">
        <f>WB!BI3</f>
        <v>Middle</v>
      </c>
      <c r="AS3" s="597" t="str">
        <f>WB!BJ3</f>
        <v>Middle</v>
      </c>
      <c r="AT3" s="597" t="str">
        <f>WB!BK3</f>
        <v>Middle</v>
      </c>
      <c r="AU3" s="597" t="str">
        <f>WB!BL3</f>
        <v>Middle</v>
      </c>
      <c r="AV3" s="597" t="str">
        <f>WB!BM3</f>
        <v>Middle</v>
      </c>
      <c r="AW3" s="597" t="str">
        <f>WB!BN3</f>
        <v>Middle</v>
      </c>
      <c r="AX3" s="597" t="str">
        <f>WB!BO3</f>
        <v>Middle</v>
      </c>
      <c r="AY3" s="597" t="str">
        <f>WB!BP3</f>
        <v>Middle</v>
      </c>
      <c r="AZ3" s="597" t="str">
        <f>WB!BQ3</f>
        <v>Middle</v>
      </c>
      <c r="BA3" s="597" t="str">
        <f>WB!BR3</f>
        <v>Middle</v>
      </c>
      <c r="BB3" s="597" t="str">
        <f>WB!BS3</f>
        <v>Middle</v>
      </c>
      <c r="BC3" s="597" t="str">
        <f>WB!BT3</f>
        <v>Middle</v>
      </c>
      <c r="BD3" s="597" t="str">
        <f>WB!BU3</f>
        <v>Middle</v>
      </c>
      <c r="BE3" s="597" t="str">
        <f>WB!BV3</f>
        <v>Middle</v>
      </c>
      <c r="BF3" s="598"/>
      <c r="BG3" s="597" t="str">
        <f>WB!BW3</f>
        <v>B Off</v>
      </c>
      <c r="BH3" s="597" t="str">
        <f>WB!BX3</f>
        <v>B Off</v>
      </c>
      <c r="BI3" s="597" t="str">
        <f>WB!BY3</f>
        <v>B Off</v>
      </c>
      <c r="BJ3" s="597" t="str">
        <f>WB!BZ3</f>
        <v>B Off</v>
      </c>
      <c r="BK3" s="597" t="str">
        <f>WB!CA3</f>
        <v>B Off</v>
      </c>
      <c r="BL3" s="597" t="str">
        <f>WB!CB3</f>
        <v>B Off</v>
      </c>
      <c r="BM3" s="597" t="str">
        <f>WB!CC3</f>
        <v>B Off</v>
      </c>
      <c r="BN3" s="597" t="str">
        <f>WB!CD3</f>
        <v>B Off</v>
      </c>
      <c r="BO3" s="597" t="str">
        <f>WB!CE3</f>
        <v>B Off</v>
      </c>
      <c r="BP3" s="597" t="str">
        <f>WB!CF3</f>
        <v>B Off</v>
      </c>
      <c r="BQ3" s="597" t="str">
        <f>WB!CG3</f>
        <v>B Off</v>
      </c>
      <c r="BR3" s="597" t="str">
        <f>WB!CH3</f>
        <v>B Off</v>
      </c>
      <c r="BS3" s="597" t="str">
        <f>WB!CI3</f>
        <v>B Off</v>
      </c>
      <c r="BT3" s="597" t="str">
        <f>WB!CJ3</f>
        <v>B Off</v>
      </c>
      <c r="BU3" s="597" t="str">
        <f>WB!CK3</f>
        <v>B Off</v>
      </c>
      <c r="BV3" s="597" t="str">
        <f>WB!CL3</f>
        <v>B Off</v>
      </c>
      <c r="BW3" s="597" t="str">
        <f>WB!CM3</f>
        <v>B Off</v>
      </c>
      <c r="BX3" s="597" t="str">
        <f>WB!CN3</f>
        <v>B Off</v>
      </c>
      <c r="BY3" s="598"/>
      <c r="BZ3" s="599" t="s">
        <v>147</v>
      </c>
      <c r="CA3" s="600"/>
      <c r="CB3" s="600"/>
      <c r="CC3" s="600"/>
      <c r="CD3" s="208" t="s">
        <v>148</v>
      </c>
      <c r="CE3" s="208"/>
      <c r="CF3" s="208"/>
      <c r="CG3" s="112"/>
      <c r="CH3" s="632"/>
      <c r="CI3" s="512"/>
      <c r="CJ3" s="512"/>
      <c r="CK3" s="512"/>
      <c r="CL3" s="512"/>
      <c r="CM3" s="512"/>
      <c r="CN3" s="512"/>
      <c r="CO3" s="512"/>
      <c r="CP3" s="512"/>
      <c r="CQ3" s="512"/>
      <c r="CR3" s="512"/>
      <c r="CS3" s="512"/>
      <c r="CT3" s="512"/>
      <c r="CU3" s="512"/>
      <c r="CV3" s="512"/>
      <c r="CW3" s="512"/>
      <c r="CX3" s="512"/>
      <c r="CY3" s="633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601" t="s">
        <v>59</v>
      </c>
      <c r="DS3" s="111"/>
      <c r="DT3" s="111"/>
      <c r="DU3" s="111"/>
      <c r="DV3" s="602"/>
      <c r="DW3" s="603"/>
      <c r="DX3" s="603"/>
      <c r="DY3" s="603"/>
      <c r="DZ3" s="603"/>
      <c r="EA3" s="603"/>
      <c r="EB3" s="603"/>
      <c r="EC3" s="603"/>
      <c r="ED3" s="490"/>
      <c r="EE3" s="603"/>
    </row>
    <row r="4" spans="1:135" s="611" customFormat="1" ht="36.75" customHeight="1">
      <c r="A4" s="605" t="s">
        <v>149</v>
      </c>
      <c r="B4" s="493" t="str">
        <f>IF(WB!U4="","",WB!U4)</f>
        <v>Elias Mots-oaledi</v>
      </c>
      <c r="C4" s="493" t="str">
        <f>IF(WB!V4="","",WB!V4)</f>
        <v>Elias Mots-oaledi</v>
      </c>
      <c r="D4" s="493" t="str">
        <f>IF(WB!W4="","",WB!W4)</f>
        <v>Ephraim Mogale</v>
      </c>
      <c r="E4" s="493" t="str">
        <f>IF(WB!X4="","",WB!X4)</f>
        <v>Ephraim Mogale</v>
      </c>
      <c r="F4" s="493" t="str">
        <f>IF(WB!Y4="","",WB!Y4)</f>
        <v>Makhudu-thamaga</v>
      </c>
      <c r="G4" s="493" t="str">
        <f>IF(WB!Z4="","",WB!Z4)</f>
        <v>Makhudu-thamaga</v>
      </c>
      <c r="H4" s="493" t="str">
        <f>IF(WB!AA4="","",WB!AA4)</f>
        <v>Makhudu-thamaga</v>
      </c>
      <c r="I4" s="493" t="str">
        <f>IF(WB!AB4="","",WB!AB4)</f>
        <v>Greater Tubatse</v>
      </c>
      <c r="J4" s="493" t="str">
        <f>IF(WB!AC4="","",WB!AC4)</f>
        <v>Greater Tubatse</v>
      </c>
      <c r="K4" s="493" t="str">
        <f>IF(WB!AD4="","",WB!AD4)</f>
        <v>Greater Tubatse</v>
      </c>
      <c r="L4" s="493" t="str">
        <f>IF(WB!AE4="","",WB!AE4)</f>
        <v>Feta-kgomo</v>
      </c>
      <c r="M4" s="493" t="str">
        <f>IF(WB!AF4="","",WB!AF4)</f>
        <v>Lepele-Nkumpi</v>
      </c>
      <c r="N4" s="493" t="str">
        <f>IF(WB!AG4="","",WB!AG4)</f>
        <v>Lepele-Nkumpi</v>
      </c>
      <c r="O4" s="493" t="str">
        <f>IF(WB!AH4="","",WB!AH4)</f>
        <v>Polo-kwane</v>
      </c>
      <c r="P4" s="493" t="str">
        <f>IF(WB!AI4="","",WB!AI4)</f>
        <v>Maru-leng</v>
      </c>
      <c r="Q4" s="493" t="str">
        <f>IF(WB!AJ4="","",WB!AJ4)</f>
        <v>Greater Tzaneen</v>
      </c>
      <c r="R4" s="493" t="str">
        <f>IF(WB!AK4="","",WB!AK4)</f>
        <v>Greater Tzaneen</v>
      </c>
      <c r="S4" s="493" t="str">
        <f>IF(WB!AL4="","",WB!AL4)</f>
        <v>Greater Letaba</v>
      </c>
      <c r="T4" s="494"/>
      <c r="U4" s="493" t="str">
        <f>IF(WB!AM4="","",WB!AM4)</f>
        <v>Elias Mots-oaledi</v>
      </c>
      <c r="V4" s="493" t="str">
        <f>IF(WB!AN4="","",WB!AN4)</f>
        <v>Elias Mots-oaledi</v>
      </c>
      <c r="W4" s="493" t="str">
        <f>IF(WB!AO4="","",WB!AO4)</f>
        <v>Ephraim Mogale</v>
      </c>
      <c r="X4" s="493" t="str">
        <f>IF(WB!AP4="","",WB!AP4)</f>
        <v>Ephraim Mogale</v>
      </c>
      <c r="Y4" s="493" t="str">
        <f>IF(WB!AQ4="","",WB!AQ4)</f>
        <v>Makhudu-thamaga</v>
      </c>
      <c r="Z4" s="493" t="str">
        <f>IF(WB!AR4="","",WB!AR4)</f>
        <v>Makhudu-thamaga</v>
      </c>
      <c r="AA4" s="493" t="str">
        <f>IF(WB!AS4="","",WB!AS4)</f>
        <v>Makhudu-thamaga</v>
      </c>
      <c r="AB4" s="493" t="str">
        <f>IF(WB!AT4="","",WB!AT4)</f>
        <v>Greater Tubatse</v>
      </c>
      <c r="AC4" s="493" t="str">
        <f>IF(WB!AU4="","",WB!AU4)</f>
        <v>Greater Tubatse</v>
      </c>
      <c r="AD4" s="493" t="str">
        <f>IF(WB!AV4="","",WB!AV4)</f>
        <v>Greater Tubatse</v>
      </c>
      <c r="AE4" s="493" t="str">
        <f>IF(WB!AW4="","",WB!AW4)</f>
        <v>Feta-kgomo</v>
      </c>
      <c r="AF4" s="493" t="str">
        <f>IF(WB!AX4="","",WB!AX4)</f>
        <v>Lepele-Nkumpi</v>
      </c>
      <c r="AG4" s="493" t="str">
        <f>IF(WB!AY4="","",WB!AY4)</f>
        <v>Lepele-Nkumpi</v>
      </c>
      <c r="AH4" s="493" t="str">
        <f>IF(WB!AZ4="","",WB!AZ4)</f>
        <v>Polo-kwane</v>
      </c>
      <c r="AI4" s="493" t="str">
        <f>IF(WB!BA4="","",WB!BA4)</f>
        <v>Maru-leng</v>
      </c>
      <c r="AJ4" s="493" t="str">
        <f>IF(WB!BB4="","",WB!BB4)</f>
        <v>Greater Tzaneen</v>
      </c>
      <c r="AK4" s="493" t="str">
        <f>IF(WB!BC4="","",WB!BC4)</f>
        <v>Greater Tzaneen</v>
      </c>
      <c r="AL4" s="493" t="str">
        <f>IF(WB!BD4="","",WB!BD4)</f>
        <v>Greater Letaba</v>
      </c>
      <c r="AM4" s="494"/>
      <c r="AN4" s="493" t="str">
        <f>IF(WB!BE4="","",WB!BE4)</f>
        <v>Elias Mots-oaledi</v>
      </c>
      <c r="AO4" s="493" t="str">
        <f>IF(WB!BF4="","",WB!BF4)</f>
        <v>Elias Mots-oaledi</v>
      </c>
      <c r="AP4" s="493" t="str">
        <f>IF(WB!BG4="","",WB!BG4)</f>
        <v>Ephraim Mogale</v>
      </c>
      <c r="AQ4" s="493" t="str">
        <f>IF(WB!BH4="","",WB!BH4)</f>
        <v>Ephraim Mogale</v>
      </c>
      <c r="AR4" s="493" t="str">
        <f>IF(WB!BI4="","",WB!BI4)</f>
        <v>Makhudu-thamaga</v>
      </c>
      <c r="AS4" s="493" t="str">
        <f>IF(WB!BJ4="","",WB!BJ4)</f>
        <v>Makhudu-thamaga</v>
      </c>
      <c r="AT4" s="493" t="str">
        <f>IF(WB!BK4="","",WB!BK4)</f>
        <v>Makhudu-thamaga</v>
      </c>
      <c r="AU4" s="493" t="str">
        <f>IF(WB!BL4="","",WB!BL4)</f>
        <v>Greater Tubatse</v>
      </c>
      <c r="AV4" s="493" t="str">
        <f>IF(WB!BM4="","",WB!BM4)</f>
        <v>Greater Tubatse</v>
      </c>
      <c r="AW4" s="493" t="str">
        <f>IF(WB!BN4="","",WB!BN4)</f>
        <v>Greater Tubatse</v>
      </c>
      <c r="AX4" s="493" t="str">
        <f>IF(WB!BO4="","",WB!BO4)</f>
        <v>Feta-kgomo</v>
      </c>
      <c r="AY4" s="493" t="str">
        <f>IF(WB!BP4="","",WB!BP4)</f>
        <v>Lepele-Nkumpi</v>
      </c>
      <c r="AZ4" s="493" t="str">
        <f>IF(WB!BQ4="","",WB!BQ4)</f>
        <v>Lepele-Nkumpi</v>
      </c>
      <c r="BA4" s="493" t="str">
        <f>IF(WB!BR4="","",WB!BR4)</f>
        <v>Polo-kwane</v>
      </c>
      <c r="BB4" s="493" t="str">
        <f>IF(WB!BS4="","",WB!BS4)</f>
        <v>Maru-leng</v>
      </c>
      <c r="BC4" s="493" t="str">
        <f>IF(WB!BT4="","",WB!BT4)</f>
        <v>Greater Tzaneen</v>
      </c>
      <c r="BD4" s="493" t="str">
        <f>IF(WB!BU4="","",WB!BU4)</f>
        <v>Greater Tzaneen</v>
      </c>
      <c r="BE4" s="493" t="str">
        <f>IF(WB!BV4="","",WB!BV4)</f>
        <v>Greater Letaba</v>
      </c>
      <c r="BF4" s="494"/>
      <c r="BG4" s="493" t="str">
        <f>IF(WB!BW4="","",WB!BW4)</f>
        <v>Elias Mots-oaledi</v>
      </c>
      <c r="BH4" s="493" t="str">
        <f>IF(WB!BX4="","",WB!BX4)</f>
        <v>Elias Mots-oaledi</v>
      </c>
      <c r="BI4" s="493" t="str">
        <f>IF(WB!BY4="","",WB!BY4)</f>
        <v>Ephraim Mogale</v>
      </c>
      <c r="BJ4" s="493" t="str">
        <f>IF(WB!BZ4="","",WB!BZ4)</f>
        <v>Ephraim Mogale</v>
      </c>
      <c r="BK4" s="493" t="str">
        <f>IF(WB!CA4="","",WB!CA4)</f>
        <v>Makhudu-thamaga</v>
      </c>
      <c r="BL4" s="493" t="str">
        <f>IF(WB!CB4="","",WB!CB4)</f>
        <v>Makhudu-thamaga</v>
      </c>
      <c r="BM4" s="493" t="str">
        <f>IF(WB!CC4="","",WB!CC4)</f>
        <v>Makhudu-thamaga</v>
      </c>
      <c r="BN4" s="493" t="str">
        <f>IF(WB!CD4="","",WB!CD4)</f>
        <v>Greater Tubatse</v>
      </c>
      <c r="BO4" s="493" t="str">
        <f>IF(WB!CE4="","",WB!CE4)</f>
        <v>Greater Tubatse</v>
      </c>
      <c r="BP4" s="493" t="str">
        <f>IF(WB!CF4="","",WB!CF4)</f>
        <v>Greater Tubatse</v>
      </c>
      <c r="BQ4" s="493" t="str">
        <f>IF(WB!CG4="","",WB!CG4)</f>
        <v>Feta-kgomo</v>
      </c>
      <c r="BR4" s="493" t="str">
        <f>IF(WB!CH4="","",WB!CH4)</f>
        <v>Lepele-Nkumpi</v>
      </c>
      <c r="BS4" s="493" t="str">
        <f>IF(WB!CI4="","",WB!CI4)</f>
        <v>Lepele-Nkumpi</v>
      </c>
      <c r="BT4" s="493" t="str">
        <f>IF(WB!CJ4="","",WB!CJ4)</f>
        <v>Polo-kwane</v>
      </c>
      <c r="BU4" s="493" t="str">
        <f>IF(WB!CK4="","",WB!CK4)</f>
        <v>Maru-leng</v>
      </c>
      <c r="BV4" s="493" t="str">
        <f>IF(WB!CL4="","",WB!CL4)</f>
        <v>Greater Tzaneen</v>
      </c>
      <c r="BW4" s="493" t="str">
        <f>IF(WB!CM4="","",WB!CM4)</f>
        <v>Greater Tzaneen</v>
      </c>
      <c r="BX4" s="493" t="str">
        <f>IF(WB!CN4="","",WB!CN4)</f>
        <v>Greater Letaba</v>
      </c>
      <c r="BY4" s="494"/>
      <c r="BZ4" s="606" t="s">
        <v>218</v>
      </c>
      <c r="CA4" s="606" t="s">
        <v>219</v>
      </c>
      <c r="CB4" s="606" t="s">
        <v>220</v>
      </c>
      <c r="CC4" s="606" t="s">
        <v>221</v>
      </c>
      <c r="CD4" s="485" t="str">
        <f>WB!B9</f>
        <v>VP</v>
      </c>
      <c r="CE4" s="486" t="str">
        <f>WB!B10</f>
        <v>P</v>
      </c>
      <c r="CF4" s="486" t="s">
        <v>95</v>
      </c>
      <c r="CG4" s="486" t="str">
        <f>WB!B12</f>
        <v>BO</v>
      </c>
      <c r="CH4" s="483" t="s">
        <v>688</v>
      </c>
      <c r="CI4" s="484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1367"/>
      <c r="CK4" s="486"/>
      <c r="CL4" s="486"/>
      <c r="CM4" s="486"/>
      <c r="CN4" s="486"/>
      <c r="CO4" s="486"/>
      <c r="CP4" s="486"/>
      <c r="CQ4" s="486"/>
      <c r="CR4" s="486"/>
      <c r="CS4" s="486"/>
      <c r="CT4" s="486"/>
      <c r="CU4" s="486"/>
      <c r="CV4" s="486"/>
      <c r="CW4" s="486"/>
      <c r="CX4" s="486"/>
      <c r="CY4" s="487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607" t="str">
        <f>CD4</f>
        <v>VP</v>
      </c>
      <c r="DS4" s="608" t="str">
        <f>CE4</f>
        <v>P</v>
      </c>
      <c r="DT4" s="608" t="str">
        <f>CF4</f>
        <v>M</v>
      </c>
      <c r="DU4" s="608" t="str">
        <f>CG4</f>
        <v>BO</v>
      </c>
      <c r="DV4" s="609"/>
      <c r="DW4" s="1457" t="s">
        <v>63</v>
      </c>
      <c r="DX4" s="1457"/>
      <c r="DY4" s="1457"/>
      <c r="DZ4" s="1457"/>
      <c r="EA4" s="1457"/>
      <c r="EB4" s="1457"/>
      <c r="EC4" s="1457"/>
      <c r="ED4" s="485" t="s">
        <v>62</v>
      </c>
      <c r="EE4" s="610"/>
    </row>
    <row r="5" spans="1:135" s="611" customFormat="1" ht="24.5" customHeight="1">
      <c r="A5" s="612" t="s">
        <v>150</v>
      </c>
      <c r="B5" s="1349" t="str">
        <f>IF(WB!U5="","",WB!U5)</f>
        <v>Hlogot-lou</v>
      </c>
      <c r="C5" s="1349" t="str">
        <f>IF(WB!V5="","",WB!V5)</f>
        <v>Dikgalao-peng</v>
      </c>
      <c r="D5" s="1349" t="str">
        <f>IF(WB!W5="","",WB!W5)</f>
        <v>Manatol-waneng</v>
      </c>
      <c r="E5" s="1349" t="str">
        <f>IF(WB!X5="","",WB!X5)</f>
        <v>Ngwale-mong</v>
      </c>
      <c r="F5" s="1349" t="str">
        <f>IF(WB!Y5="","",WB!Y5)</f>
        <v>Manga-neng</v>
      </c>
      <c r="G5" s="1349" t="str">
        <f>IF(WB!Z5="","",WB!Z5)</f>
        <v>Masehla-neng</v>
      </c>
      <c r="H5" s="1349" t="str">
        <f>IF(WB!AA5="","",WB!AA5)</f>
        <v>Matla-katle</v>
      </c>
      <c r="I5" s="1349" t="str">
        <f>IF(WB!AB5="","",WB!AB5)</f>
        <v>Ga-Manyaka</v>
      </c>
      <c r="J5" s="1349" t="str">
        <f>IF(WB!AC5="","",WB!AC5)</f>
        <v>Kgau-tswana</v>
      </c>
      <c r="K5" s="1349" t="str">
        <f>IF(WB!AD5="","",WB!AD5)</f>
        <v>Ga-Malekana</v>
      </c>
      <c r="L5" s="1349" t="str">
        <f>IF(WB!AE5="","",WB!AE5)</f>
        <v>Mohla-letsi</v>
      </c>
      <c r="M5" s="493" t="str">
        <f>IF(WB!AF5="","",WB!AF5)</f>
        <v>Ga-Makgoba</v>
      </c>
      <c r="N5" s="1349" t="str">
        <f>IF(WB!AG5="","",WB!AG5)</f>
        <v>Kwaripe</v>
      </c>
      <c r="O5" s="1349" t="str">
        <f>IF(WB!AH5="","",WB!AH5)</f>
        <v>Ga-Thaba</v>
      </c>
      <c r="P5" s="1349" t="str">
        <f>IF(WB!AI5="","",WB!AI5)</f>
        <v>Finale</v>
      </c>
      <c r="Q5" s="1349" t="str">
        <f>IF(WB!AJ5="","",WB!AJ5)</f>
        <v>Hoveni</v>
      </c>
      <c r="R5" s="1349" t="str">
        <f>IF(WB!AK5="","",WB!AK5)</f>
        <v>Khuj-wana</v>
      </c>
      <c r="S5" s="1349" t="str">
        <f>IF(WB!AL5="","",WB!AL5)</f>
        <v>Jamela</v>
      </c>
      <c r="T5" s="507"/>
      <c r="U5" s="1349" t="str">
        <f>IF(WB!AM5="","",WB!AM5)</f>
        <v>Hlogot-lou</v>
      </c>
      <c r="V5" s="1349" t="str">
        <f>IF(WB!AN5="","",WB!AN5)</f>
        <v>Dikgalao-peng</v>
      </c>
      <c r="W5" s="493" t="str">
        <f>IF(WB!AO5="","",WB!AO5)</f>
        <v>Manatol-waneng</v>
      </c>
      <c r="X5" s="1349" t="str">
        <f>IF(WB!AP5="","",WB!AP5)</f>
        <v>Ngwale-mong</v>
      </c>
      <c r="Y5" s="1349" t="str">
        <f>IF(WB!AQ5="","",WB!AQ5)</f>
        <v>Manga-neng</v>
      </c>
      <c r="Z5" s="1349" t="str">
        <f>IF(WB!AR5="","",WB!AR5)</f>
        <v>Masehla-neng</v>
      </c>
      <c r="AA5" s="1349" t="str">
        <f>IF(WB!AS5="","",WB!AS5)</f>
        <v>Matla-katle</v>
      </c>
      <c r="AB5" s="1349" t="str">
        <f>IF(WB!AT5="","",WB!AT5)</f>
        <v>Ga-Manyaka</v>
      </c>
      <c r="AC5" s="1349" t="str">
        <f>IF(WB!AU5="","",WB!AU5)</f>
        <v>Kgau-tswana</v>
      </c>
      <c r="AD5" s="1349" t="str">
        <f>IF(WB!AV5="","",WB!AV5)</f>
        <v>Ga-Malekana</v>
      </c>
      <c r="AE5" s="1349" t="str">
        <f>IF(WB!AW5="","",WB!AW5)</f>
        <v>Mohla-letsi</v>
      </c>
      <c r="AF5" s="1349" t="str">
        <f>IF(WB!AX5="","",WB!AX5)</f>
        <v>Ga-Makgoba</v>
      </c>
      <c r="AG5" s="1349" t="str">
        <f>IF(WB!AY5="","",WB!AY5)</f>
        <v>Kwaripe</v>
      </c>
      <c r="AH5" s="1349" t="str">
        <f>IF(WB!AZ5="","",WB!AZ5)</f>
        <v>Ga-Thaba</v>
      </c>
      <c r="AI5" s="1349" t="str">
        <f>IF(WB!BA5="","",WB!BA5)</f>
        <v>Finale</v>
      </c>
      <c r="AJ5" s="1349" t="str">
        <f>IF(WB!BB5="","",WB!BB5)</f>
        <v>Hoveni</v>
      </c>
      <c r="AK5" s="1349" t="str">
        <f>IF(WB!BC5="","",WB!BC5)</f>
        <v>Khuj-wana</v>
      </c>
      <c r="AL5" s="1349" t="str">
        <f>IF(WB!BD5="","",WB!BD5)</f>
        <v>Jamela</v>
      </c>
      <c r="AM5" s="507"/>
      <c r="AN5" s="1349" t="str">
        <f>IF(WB!BE5="","",WB!BE5)</f>
        <v>Hlogot-lou</v>
      </c>
      <c r="AO5" s="1349" t="str">
        <f>IF(WB!BF5="","",WB!BF5)</f>
        <v>Dikgalao-peng</v>
      </c>
      <c r="AP5" s="1349" t="str">
        <f>IF(WB!BG5="","",WB!BG5)</f>
        <v>Manatol-waneng</v>
      </c>
      <c r="AQ5" s="1349" t="str">
        <f>IF(WB!BH5="","",WB!BH5)</f>
        <v>Ngwale-mong</v>
      </c>
      <c r="AR5" s="1349" t="str">
        <f>IF(WB!BI5="","",WB!BI5)</f>
        <v>Manga-neng</v>
      </c>
      <c r="AS5" s="1349" t="str">
        <f>IF(WB!BJ5="","",WB!BJ5)</f>
        <v>Masehla-neng</v>
      </c>
      <c r="AT5" s="1349" t="str">
        <f>IF(WB!BK5="","",WB!BK5)</f>
        <v>Matla-katle</v>
      </c>
      <c r="AU5" s="1349" t="str">
        <f>IF(WB!BL5="","",WB!BL5)</f>
        <v>Ga-Manyaka</v>
      </c>
      <c r="AV5" s="1349" t="str">
        <f>IF(WB!BM5="","",WB!BM5)</f>
        <v>Kgau-tswana</v>
      </c>
      <c r="AW5" s="1349" t="str">
        <f>IF(WB!BN5="","",WB!BN5)</f>
        <v>Ga-Malekana</v>
      </c>
      <c r="AX5" s="1349" t="str">
        <f>IF(WB!BO5="","",WB!BO5)</f>
        <v>Mohla-letsi</v>
      </c>
      <c r="AY5" s="1349" t="str">
        <f>IF(WB!BP5="","",WB!BP5)</f>
        <v>Ga-Makgoba</v>
      </c>
      <c r="AZ5" s="1349" t="str">
        <f>IF(WB!BQ5="","",WB!BQ5)</f>
        <v>Kwaripe</v>
      </c>
      <c r="BA5" s="1349" t="str">
        <f>IF(WB!BR5="","",WB!BR5)</f>
        <v>Ga-Thaba</v>
      </c>
      <c r="BB5" s="493" t="str">
        <f>IF(WB!BS5="","",WB!BS5)</f>
        <v>Finale</v>
      </c>
      <c r="BC5" s="1349" t="str">
        <f>IF(WB!BT5="","",WB!BT5)</f>
        <v>Hoveni</v>
      </c>
      <c r="BD5" s="1349" t="str">
        <f>IF(WB!BU5="","",WB!BU5)</f>
        <v>Khuj-wana</v>
      </c>
      <c r="BE5" s="1349" t="str">
        <f>IF(WB!BV5="","",WB!BV5)</f>
        <v>Jamela</v>
      </c>
      <c r="BF5" s="507"/>
      <c r="BG5" s="1349" t="str">
        <f>IF(WB!BW5="","",WB!BW5)</f>
        <v>Hlogot-lou</v>
      </c>
      <c r="BH5" s="493" t="str">
        <f>IF(WB!BX5="","",WB!BX5)</f>
        <v>Dikgalao-peng</v>
      </c>
      <c r="BI5" s="493" t="str">
        <f>IF(WB!BY5="","",WB!BY5)</f>
        <v>Manatol-waneng</v>
      </c>
      <c r="BJ5" s="1349" t="str">
        <f>IF(WB!BZ5="","",WB!BZ5)</f>
        <v>Ngwale-mong</v>
      </c>
      <c r="BK5" s="1349" t="str">
        <f>IF(WB!CA5="","",WB!CA5)</f>
        <v>Manga-neng</v>
      </c>
      <c r="BL5" s="1349" t="str">
        <f>IF(WB!CB5="","",WB!CB5)</f>
        <v>Masehla-neng</v>
      </c>
      <c r="BM5" s="1349" t="str">
        <f>IF(WB!CC5="","",WB!CC5)</f>
        <v>Matla-katle</v>
      </c>
      <c r="BN5" s="1349" t="str">
        <f>IF(WB!CD5="","",WB!CD5)</f>
        <v>Ga-Manyaka</v>
      </c>
      <c r="BO5" s="1349" t="str">
        <f>IF(WB!CE5="","",WB!CE5)</f>
        <v>Kgau-tswana</v>
      </c>
      <c r="BP5" s="1349" t="str">
        <f>IF(WB!CF5="","",WB!CF5)</f>
        <v>Ga-Malekana</v>
      </c>
      <c r="BQ5" s="1349" t="str">
        <f>IF(WB!CG5="","",WB!CG5)</f>
        <v>Mohla-letsi</v>
      </c>
      <c r="BR5" s="1349" t="str">
        <f>IF(WB!CH5="","",WB!CH5)</f>
        <v>Ga-Makgoba</v>
      </c>
      <c r="BS5" s="493" t="str">
        <f>IF(WB!CI5="","",WB!CI5)</f>
        <v>Kwaripe</v>
      </c>
      <c r="BT5" s="1349" t="str">
        <f>IF(WB!CJ5="","",WB!CJ5)</f>
        <v>Ga-Thaba</v>
      </c>
      <c r="BU5" s="493" t="str">
        <f>IF(WB!CK5="","",WB!CK5)</f>
        <v>Finale</v>
      </c>
      <c r="BV5" s="493" t="str">
        <f>IF(WB!CL5="","",WB!CL5)</f>
        <v>Hoveni</v>
      </c>
      <c r="BW5" s="1349" t="str">
        <f>IF(WB!CM5="","",WB!CM5)</f>
        <v>Khuj-wana</v>
      </c>
      <c r="BX5" s="493" t="str">
        <f>IF(WB!CN5="","",WB!CN5)</f>
        <v>Jamela</v>
      </c>
      <c r="BY5" s="507"/>
      <c r="BZ5" s="83"/>
      <c r="CA5" s="83"/>
      <c r="CB5" s="83"/>
      <c r="CC5" s="83"/>
      <c r="CD5" s="485"/>
      <c r="CE5" s="485"/>
      <c r="CF5" s="485"/>
      <c r="CG5" s="485"/>
      <c r="CH5" s="499" t="str">
        <f>IF($CH$4=$CD$4,$BZ$4,$CB$4)</f>
        <v>'Very Poor'</v>
      </c>
      <c r="CI5" s="1367"/>
      <c r="CJ5" s="1367"/>
      <c r="CK5" s="1367"/>
      <c r="CL5" s="1367"/>
      <c r="CM5" s="1367"/>
      <c r="CN5" s="1367"/>
      <c r="CO5" s="1367"/>
      <c r="CP5" s="1367"/>
      <c r="CQ5" s="1367"/>
      <c r="CR5" s="1367"/>
      <c r="CS5" s="1367"/>
      <c r="CT5" s="1367"/>
      <c r="CU5" s="1367"/>
      <c r="CV5" s="1367"/>
      <c r="CW5" s="1367"/>
      <c r="CX5" s="1367"/>
      <c r="CY5" s="500"/>
      <c r="CZ5" s="486" t="str">
        <f>IF($CH$4=$CD$4,$CA$4,$CC$4)</f>
        <v>'Poor'</v>
      </c>
      <c r="DA5" s="485"/>
      <c r="DB5" s="485"/>
      <c r="DC5" s="485"/>
      <c r="DD5" s="485"/>
      <c r="DE5" s="485"/>
      <c r="DF5" s="485"/>
      <c r="DG5" s="485"/>
      <c r="DH5" s="485"/>
      <c r="DI5" s="485"/>
      <c r="DJ5" s="485"/>
      <c r="DK5" s="485"/>
      <c r="DL5" s="485"/>
      <c r="DM5" s="485"/>
      <c r="DN5" s="485"/>
      <c r="DO5" s="485"/>
      <c r="DP5" s="485"/>
      <c r="DQ5" s="485"/>
      <c r="DR5" s="607"/>
      <c r="DS5" s="610"/>
      <c r="DT5" s="610"/>
      <c r="DU5" s="610"/>
      <c r="DV5" s="613"/>
      <c r="DW5" s="614"/>
      <c r="DX5" s="614"/>
      <c r="DY5" s="614"/>
      <c r="DZ5" s="614"/>
      <c r="EA5" s="614"/>
      <c r="EB5" s="614"/>
      <c r="EC5" s="614"/>
      <c r="ED5" s="614"/>
      <c r="EE5" s="610"/>
    </row>
    <row r="6" spans="1:135" s="621" customFormat="1" ht="14.25" customHeight="1">
      <c r="A6" s="612" t="s">
        <v>151</v>
      </c>
      <c r="B6" s="615">
        <f>IF(WB!U6="","",WB!U6)</f>
        <v>1</v>
      </c>
      <c r="C6" s="615">
        <f>IF(WB!V6="","",WB!V6)</f>
        <v>2</v>
      </c>
      <c r="D6" s="615">
        <f>IF(WB!W6="","",WB!W6)</f>
        <v>3</v>
      </c>
      <c r="E6" s="615">
        <f>IF(WB!X6="","",WB!X6)</f>
        <v>4</v>
      </c>
      <c r="F6" s="615">
        <f>IF(WB!Y6="","",WB!Y6)</f>
        <v>5</v>
      </c>
      <c r="G6" s="615">
        <f>IF(WB!Z6="","",WB!Z6)</f>
        <v>6</v>
      </c>
      <c r="H6" s="615">
        <f>IF(WB!AA6="","",WB!AA6)</f>
        <v>7</v>
      </c>
      <c r="I6" s="615">
        <f>IF(WB!AB6="","",WB!AB6)</f>
        <v>8</v>
      </c>
      <c r="J6" s="615">
        <f>IF(WB!AC6="","",WB!AC6)</f>
        <v>9</v>
      </c>
      <c r="K6" s="615">
        <f>IF(WB!AD6="","",WB!AD6)</f>
        <v>10</v>
      </c>
      <c r="L6" s="615">
        <f>IF(WB!AE6="","",WB!AE6)</f>
        <v>11</v>
      </c>
      <c r="M6" s="615">
        <f>IF(WB!AF6="","",WB!AF6)</f>
        <v>12</v>
      </c>
      <c r="N6" s="615">
        <f>IF(WB!AG6="","",WB!AG6)</f>
        <v>13</v>
      </c>
      <c r="O6" s="615">
        <f>IF(WB!AH6="","",WB!AH6)</f>
        <v>14</v>
      </c>
      <c r="P6" s="615">
        <f>IF(WB!AI6="","",WB!AI6)</f>
        <v>15</v>
      </c>
      <c r="Q6" s="615">
        <f>IF(WB!AJ6="","",WB!AJ6)</f>
        <v>16</v>
      </c>
      <c r="R6" s="615">
        <f>IF(WB!AK6="","",WB!AK6)</f>
        <v>17</v>
      </c>
      <c r="S6" s="615">
        <f>IF(WB!AL6="","",WB!AL6)</f>
        <v>18</v>
      </c>
      <c r="T6" s="616"/>
      <c r="U6" s="615">
        <f>IF(WB!AM6="","",WB!AM6)</f>
        <v>19</v>
      </c>
      <c r="V6" s="615">
        <f>IF(WB!AN6="","",WB!AN6)</f>
        <v>20</v>
      </c>
      <c r="W6" s="615">
        <f>IF(WB!AO6="","",WB!AO6)</f>
        <v>21</v>
      </c>
      <c r="X6" s="615">
        <f>IF(WB!AP6="","",WB!AP6)</f>
        <v>22</v>
      </c>
      <c r="Y6" s="615">
        <f>IF(WB!AQ6="","",WB!AQ6)</f>
        <v>23</v>
      </c>
      <c r="Z6" s="615">
        <f>IF(WB!AR6="","",WB!AR6)</f>
        <v>24</v>
      </c>
      <c r="AA6" s="615">
        <f>IF(WB!AS6="","",WB!AS6)</f>
        <v>25</v>
      </c>
      <c r="AB6" s="615">
        <f>IF(WB!AT6="","",WB!AT6)</f>
        <v>26</v>
      </c>
      <c r="AC6" s="615">
        <f>IF(WB!AU6="","",WB!AU6)</f>
        <v>27</v>
      </c>
      <c r="AD6" s="615">
        <f>IF(WB!AV6="","",WB!AV6)</f>
        <v>28</v>
      </c>
      <c r="AE6" s="615">
        <f>IF(WB!AW6="","",WB!AW6)</f>
        <v>29</v>
      </c>
      <c r="AF6" s="615">
        <f>IF(WB!AX6="","",WB!AX6)</f>
        <v>30</v>
      </c>
      <c r="AG6" s="615">
        <f>IF(WB!AY6="","",WB!AY6)</f>
        <v>31</v>
      </c>
      <c r="AH6" s="615">
        <f>IF(WB!AZ6="","",WB!AZ6)</f>
        <v>32</v>
      </c>
      <c r="AI6" s="615">
        <f>IF(WB!BA6="","",WB!BA6)</f>
        <v>33</v>
      </c>
      <c r="AJ6" s="615">
        <f>IF(WB!BB6="","",WB!BB6)</f>
        <v>34</v>
      </c>
      <c r="AK6" s="615">
        <f>IF(WB!BC6="","",WB!BC6)</f>
        <v>35</v>
      </c>
      <c r="AL6" s="615">
        <f>IF(WB!BD6="","",WB!BD6)</f>
        <v>36</v>
      </c>
      <c r="AM6" s="616"/>
      <c r="AN6" s="615">
        <f>IF(WB!BE6="","",WB!BE6)</f>
        <v>37</v>
      </c>
      <c r="AO6" s="615">
        <f>IF(WB!BF6="","",WB!BF6)</f>
        <v>38</v>
      </c>
      <c r="AP6" s="615">
        <f>IF(WB!BG6="","",WB!BG6)</f>
        <v>39</v>
      </c>
      <c r="AQ6" s="615">
        <f>IF(WB!BH6="","",WB!BH6)</f>
        <v>40</v>
      </c>
      <c r="AR6" s="615">
        <f>IF(WB!BI6="","",WB!BI6)</f>
        <v>41</v>
      </c>
      <c r="AS6" s="615">
        <f>IF(WB!BJ6="","",WB!BJ6)</f>
        <v>42</v>
      </c>
      <c r="AT6" s="615">
        <f>IF(WB!BK6="","",WB!BK6)</f>
        <v>43</v>
      </c>
      <c r="AU6" s="615">
        <f>IF(WB!BL6="","",WB!BL6)</f>
        <v>44</v>
      </c>
      <c r="AV6" s="615">
        <f>IF(WB!BM6="","",WB!BM6)</f>
        <v>45</v>
      </c>
      <c r="AW6" s="615">
        <f>IF(WB!BN6="","",WB!BN6)</f>
        <v>46</v>
      </c>
      <c r="AX6" s="615">
        <f>IF(WB!BO6="","",WB!BO6)</f>
        <v>47</v>
      </c>
      <c r="AY6" s="615">
        <f>IF(WB!BP6="","",WB!BP6)</f>
        <v>48</v>
      </c>
      <c r="AZ6" s="615">
        <f>IF(WB!BQ6="","",WB!BQ6)</f>
        <v>49</v>
      </c>
      <c r="BA6" s="615">
        <f>IF(WB!BR6="","",WB!BR6)</f>
        <v>50</v>
      </c>
      <c r="BB6" s="615">
        <f>IF(WB!BS6="","",WB!BS6)</f>
        <v>51</v>
      </c>
      <c r="BC6" s="615">
        <f>IF(WB!BT6="","",WB!BT6)</f>
        <v>52</v>
      </c>
      <c r="BD6" s="615">
        <f>IF(WB!BU6="","",WB!BU6)</f>
        <v>53</v>
      </c>
      <c r="BE6" s="615">
        <f>IF(WB!BV6="","",WB!BV6)</f>
        <v>54</v>
      </c>
      <c r="BF6" s="616"/>
      <c r="BG6" s="615">
        <f>IF(WB!BW6="","",WB!BW6)</f>
        <v>55</v>
      </c>
      <c r="BH6" s="615">
        <f>IF(WB!BX6="","",WB!BX6)</f>
        <v>56</v>
      </c>
      <c r="BI6" s="615">
        <f>IF(WB!BY6="","",WB!BY6)</f>
        <v>57</v>
      </c>
      <c r="BJ6" s="615">
        <f>IF(WB!BZ6="","",WB!BZ6)</f>
        <v>58</v>
      </c>
      <c r="BK6" s="615">
        <f>IF(WB!CA6="","",WB!CA6)</f>
        <v>59</v>
      </c>
      <c r="BL6" s="615">
        <f>IF(WB!CB6="","",WB!CB6)</f>
        <v>60</v>
      </c>
      <c r="BM6" s="615">
        <f>IF(WB!CC6="","",WB!CC6)</f>
        <v>61</v>
      </c>
      <c r="BN6" s="615">
        <f>IF(WB!CD6="","",WB!CD6)</f>
        <v>62</v>
      </c>
      <c r="BO6" s="615">
        <f>IF(WB!CE6="","",WB!CE6)</f>
        <v>63</v>
      </c>
      <c r="BP6" s="615">
        <f>IF(WB!CF6="","",WB!CF6)</f>
        <v>64</v>
      </c>
      <c r="BQ6" s="615">
        <f>IF(WB!CG6="","",WB!CG6)</f>
        <v>65</v>
      </c>
      <c r="BR6" s="615">
        <f>IF(WB!CH6="","",WB!CH6)</f>
        <v>66</v>
      </c>
      <c r="BS6" s="615">
        <f>IF(WB!CI6="","",WB!CI6)</f>
        <v>67</v>
      </c>
      <c r="BT6" s="615">
        <f>IF(WB!CJ6="","",WB!CJ6)</f>
        <v>68</v>
      </c>
      <c r="BU6" s="615">
        <f>IF(WB!CK6="","",WB!CK6)</f>
        <v>69</v>
      </c>
      <c r="BV6" s="615">
        <f>IF(WB!CL6="","",WB!CL6)</f>
        <v>70</v>
      </c>
      <c r="BW6" s="615">
        <f>IF(WB!CM6="","",WB!CM6)</f>
        <v>71</v>
      </c>
      <c r="BX6" s="615">
        <f>IF(WB!CN6="","",WB!CN6)</f>
        <v>72</v>
      </c>
      <c r="BY6" s="616"/>
      <c r="BZ6" s="101"/>
      <c r="CA6" s="101"/>
      <c r="CB6" s="101"/>
      <c r="CC6" s="101"/>
      <c r="CD6" s="512"/>
      <c r="CE6" s="512"/>
      <c r="CF6" s="512"/>
      <c r="CG6" s="512"/>
      <c r="CH6" s="1458" t="s">
        <v>60</v>
      </c>
      <c r="CI6" s="1458"/>
      <c r="CJ6" s="512"/>
      <c r="CK6" s="512"/>
      <c r="CL6" s="512"/>
      <c r="CM6" s="512"/>
      <c r="CN6" s="512"/>
      <c r="CO6" s="512"/>
      <c r="CP6" s="512"/>
      <c r="CQ6" s="512"/>
      <c r="CR6" s="512"/>
      <c r="CS6" s="512"/>
      <c r="CT6" s="512"/>
      <c r="CU6" s="512"/>
      <c r="CV6" s="512"/>
      <c r="CW6" s="512"/>
      <c r="CX6" s="1459" t="s">
        <v>61</v>
      </c>
      <c r="CY6" s="1459"/>
      <c r="CZ6" s="1460" t="s">
        <v>60</v>
      </c>
      <c r="DA6" s="1460"/>
      <c r="DB6" s="512"/>
      <c r="DC6" s="512"/>
      <c r="DD6" s="512"/>
      <c r="DE6" s="512"/>
      <c r="DF6" s="512"/>
      <c r="DG6" s="512"/>
      <c r="DH6" s="512"/>
      <c r="DI6" s="512"/>
      <c r="DJ6" s="512"/>
      <c r="DK6" s="512"/>
      <c r="DL6" s="512"/>
      <c r="DM6" s="512"/>
      <c r="DN6" s="512"/>
      <c r="DO6" s="512"/>
      <c r="DP6" s="1461" t="s">
        <v>61</v>
      </c>
      <c r="DQ6" s="1461"/>
      <c r="DR6" s="617"/>
      <c r="DS6" s="618"/>
      <c r="DT6" s="618"/>
      <c r="DU6" s="618"/>
      <c r="DV6" s="619"/>
      <c r="DW6" s="620"/>
      <c r="DX6" s="620"/>
      <c r="DY6" s="620"/>
      <c r="DZ6" s="620"/>
      <c r="EA6" s="620"/>
      <c r="EB6" s="620"/>
      <c r="EC6" s="620"/>
      <c r="ED6" s="620"/>
      <c r="EE6" s="618"/>
    </row>
    <row r="7" spans="1:135" s="621" customFormat="1" ht="15.75" customHeight="1">
      <c r="A7" s="622" t="s">
        <v>222</v>
      </c>
      <c r="B7" s="623" t="str">
        <f>IF(WB!U7="","",WB!U7)</f>
        <v/>
      </c>
      <c r="C7" s="624" t="str">
        <f>IF(WB!V7="","",WB!V7)</f>
        <v/>
      </c>
      <c r="D7" s="624" t="str">
        <f>IF(WB!W7="","",WB!W7)</f>
        <v/>
      </c>
      <c r="E7" s="624" t="str">
        <f>IF(WB!X7="","",WB!X7)</f>
        <v/>
      </c>
      <c r="F7" s="624" t="str">
        <f>IF(WB!Y7="","",WB!Y7)</f>
        <v/>
      </c>
      <c r="G7" s="624" t="str">
        <f>IF(WB!Z7="","",WB!Z7)</f>
        <v/>
      </c>
      <c r="H7" s="624" t="str">
        <f>IF(WB!AA7="","",WB!AA7)</f>
        <v/>
      </c>
      <c r="I7" s="624" t="str">
        <f>IF(WB!AB7="","",WB!AB7)</f>
        <v/>
      </c>
      <c r="J7" s="624" t="str">
        <f>IF(WB!AC7="","",WB!AC7)</f>
        <v>sk</v>
      </c>
      <c r="K7" s="624" t="str">
        <f>IF(WB!AD7="","",WB!AD7)</f>
        <v/>
      </c>
      <c r="L7" s="624"/>
      <c r="M7" s="624"/>
      <c r="N7" s="624"/>
      <c r="O7" s="624" t="str">
        <f>IF(WB!AH7="","",WB!AH7)</f>
        <v/>
      </c>
      <c r="P7" s="624" t="str">
        <f>IF(WB!AI7="","",WB!AI7)</f>
        <v/>
      </c>
      <c r="Q7" s="624" t="str">
        <f>IF(WB!AJ7="","",WB!AJ7)</f>
        <v/>
      </c>
      <c r="R7" s="624" t="str">
        <f>IF(WB!AK7="","",WB!AK7)</f>
        <v/>
      </c>
      <c r="S7" s="624" t="str">
        <f>IF(WB!AL7="","",WB!AL7)</f>
        <v/>
      </c>
      <c r="T7" s="625"/>
      <c r="U7" s="624" t="str">
        <f>IF(WB!AM7="","",WB!AM7)</f>
        <v/>
      </c>
      <c r="V7" s="624" t="str">
        <f>IF(WB!AN7="","",WB!AN7)</f>
        <v/>
      </c>
      <c r="W7" s="624" t="str">
        <f>IF(WB!AO7="","",WB!AO7)</f>
        <v/>
      </c>
      <c r="X7" s="624" t="str">
        <f>IF(WB!AP7="","",WB!AP7)</f>
        <v/>
      </c>
      <c r="Y7" s="624" t="str">
        <f>IF(WB!AQ7="","",WB!AQ7)</f>
        <v/>
      </c>
      <c r="Z7" s="624" t="str">
        <f>IF(WB!AR7="","",WB!AR7)</f>
        <v/>
      </c>
      <c r="AA7" s="624" t="str">
        <f>IF(WB!AS7="","",WB!AS7)</f>
        <v/>
      </c>
      <c r="AB7" s="624" t="str">
        <f>IF(WB!AT7="","",WB!AT7)</f>
        <v/>
      </c>
      <c r="AC7" s="624" t="str">
        <f>IF(WB!AU7="","",WB!AU7)</f>
        <v>SK</v>
      </c>
      <c r="AD7" s="624" t="str">
        <f>IF(WB!AV7="","",WB!AV7)</f>
        <v>Sekhukhune</v>
      </c>
      <c r="AE7" s="624" t="str">
        <f>IF(WB!AW7="","",WB!AW7)</f>
        <v/>
      </c>
      <c r="AF7" s="624" t="str">
        <f>IF(WB!AX7="","",WB!AX7)</f>
        <v/>
      </c>
      <c r="AG7" s="624" t="str">
        <f>IF(WB!AY7="","",WB!AY7)</f>
        <v/>
      </c>
      <c r="AH7" s="624" t="str">
        <f>IF(WB!AZ7="","",WB!AZ7)</f>
        <v/>
      </c>
      <c r="AI7" s="624" t="str">
        <f>IF(WB!BA7="","",WB!BA7)</f>
        <v/>
      </c>
      <c r="AJ7" s="624" t="str">
        <f>IF(WB!BB7="","",WB!BB7)</f>
        <v/>
      </c>
      <c r="AK7" s="624" t="str">
        <f>IF(WB!BC7="","",WB!BC7)</f>
        <v/>
      </c>
      <c r="AL7" s="624" t="str">
        <f>IF(WB!BD7="","",WB!BD7)</f>
        <v/>
      </c>
      <c r="AM7" s="625"/>
      <c r="AN7" s="624" t="str">
        <f>IF(WB!BE7="","",WB!BE7)</f>
        <v/>
      </c>
      <c r="AO7" s="624" t="str">
        <f>IF(WB!BF7="","",WB!BF7)</f>
        <v/>
      </c>
      <c r="AP7" s="624" t="str">
        <f>IF(WB!BG7="","",WB!BG7)</f>
        <v/>
      </c>
      <c r="AQ7" s="624" t="str">
        <f>IF(WB!BH7="","",WB!BH7)</f>
        <v/>
      </c>
      <c r="AR7" s="624" t="str">
        <f>IF(WB!BI7="","",WB!BI7)</f>
        <v/>
      </c>
      <c r="AS7" s="624" t="str">
        <f>IF(WB!BJ7="","",WB!BJ7)</f>
        <v/>
      </c>
      <c r="AT7" s="624" t="str">
        <f>IF(WB!BK7="","",WB!BK7)</f>
        <v/>
      </c>
      <c r="AU7" s="624" t="str">
        <f>IF(WB!BL7="","",WB!BL7)</f>
        <v/>
      </c>
      <c r="AV7" s="624" t="str">
        <f>IF(WB!BM7="","",WB!BM7)</f>
        <v/>
      </c>
      <c r="AW7" s="624"/>
      <c r="AX7" s="624"/>
      <c r="AY7" s="624" t="str">
        <f>IF(WB!BP7="","",WB!BP7)</f>
        <v/>
      </c>
      <c r="AZ7" s="624" t="str">
        <f>IF(WB!BQ7="","",WB!BQ7)</f>
        <v/>
      </c>
      <c r="BA7" s="624" t="str">
        <f>IF(WB!BR7="","",WB!BR7)</f>
        <v/>
      </c>
      <c r="BB7" s="624" t="str">
        <f>IF(WB!BS7="","",WB!BS7)</f>
        <v/>
      </c>
      <c r="BC7" s="624" t="str">
        <f>IF(WB!BT7="","",WB!BT7)</f>
        <v/>
      </c>
      <c r="BD7" s="624" t="str">
        <f>IF(WB!BU7="","",WB!BU7)</f>
        <v/>
      </c>
      <c r="BE7" s="624" t="str">
        <f>IF(WB!BV7="","",WB!BV7)</f>
        <v/>
      </c>
      <c r="BF7" s="625"/>
      <c r="BG7" s="624" t="str">
        <f>IF(WB!BW7="","",WB!BW7)</f>
        <v/>
      </c>
      <c r="BH7" s="624" t="str">
        <f>IF(WB!BX7="","",WB!BX7)</f>
        <v/>
      </c>
      <c r="BI7" s="624" t="str">
        <f>IF(WB!BY7="","",WB!BY7)</f>
        <v/>
      </c>
      <c r="BJ7" s="624" t="str">
        <f>IF(WB!BZ7="","",WB!BZ7)</f>
        <v>Sekh</v>
      </c>
      <c r="BK7" s="624"/>
      <c r="BL7" s="624"/>
      <c r="BM7" s="624" t="str">
        <f>IF(WB!CC7="","",WB!CC7)</f>
        <v/>
      </c>
      <c r="BN7" s="624" t="str">
        <f>IF(WB!CD7="","",WB!CD7)</f>
        <v/>
      </c>
      <c r="BO7" s="624" t="str">
        <f>IF(WB!CE7="","",WB!CE7)</f>
        <v>SK</v>
      </c>
      <c r="BP7" s="624" t="str">
        <f>IF(WB!CF7="","",WB!CF7)</f>
        <v/>
      </c>
      <c r="BQ7" s="624" t="str">
        <f>IF(WB!CG7="","",WB!CG7)</f>
        <v/>
      </c>
      <c r="BR7" s="624" t="str">
        <f>IF(WB!CH7="","",WB!CH7)</f>
        <v/>
      </c>
      <c r="BS7" s="624" t="str">
        <f>IF(WB!CI7="","",WB!CI7)</f>
        <v/>
      </c>
      <c r="BT7" s="624" t="str">
        <f>IF(WB!CJ7="","",WB!CJ7)</f>
        <v/>
      </c>
      <c r="BU7" s="624" t="str">
        <f>IF(WB!CK7="","",WB!CK7)</f>
        <v/>
      </c>
      <c r="BV7" s="624" t="str">
        <f>IF(WB!CL7="","",WB!CL7)</f>
        <v/>
      </c>
      <c r="BW7" s="624" t="str">
        <f>IF(WB!CM7="","",WB!CM7)</f>
        <v/>
      </c>
      <c r="BX7" s="624" t="str">
        <f>IF(WB!CN7="","",WB!CN7)</f>
        <v/>
      </c>
      <c r="BY7" s="625"/>
      <c r="BZ7" s="626"/>
      <c r="CA7" s="626"/>
      <c r="CB7" s="626"/>
      <c r="CC7" s="626"/>
      <c r="CD7" s="512"/>
      <c r="CE7" s="512"/>
      <c r="CF7" s="512"/>
      <c r="CG7" s="512"/>
      <c r="CH7" s="1371">
        <v>18</v>
      </c>
      <c r="CI7" s="1372">
        <v>17</v>
      </c>
      <c r="CJ7" s="1373">
        <v>16</v>
      </c>
      <c r="CK7" s="1373">
        <v>15</v>
      </c>
      <c r="CL7" s="1373">
        <v>14</v>
      </c>
      <c r="CM7" s="1373">
        <v>13</v>
      </c>
      <c r="CN7" s="1373">
        <v>12</v>
      </c>
      <c r="CO7" s="1374">
        <v>11</v>
      </c>
      <c r="CP7" s="1374">
        <v>10</v>
      </c>
      <c r="CQ7" s="1374">
        <v>9</v>
      </c>
      <c r="CR7" s="1374">
        <v>8</v>
      </c>
      <c r="CS7" s="1373">
        <v>7</v>
      </c>
      <c r="CT7" s="1373">
        <v>6</v>
      </c>
      <c r="CU7" s="1373">
        <v>5</v>
      </c>
      <c r="CV7" s="1373">
        <v>4</v>
      </c>
      <c r="CW7" s="1373">
        <v>3</v>
      </c>
      <c r="CX7" s="1372">
        <v>2</v>
      </c>
      <c r="CY7" s="1375">
        <v>1</v>
      </c>
      <c r="CZ7" s="107">
        <v>18</v>
      </c>
      <c r="DA7" s="93">
        <v>17</v>
      </c>
      <c r="DB7" s="94">
        <v>16</v>
      </c>
      <c r="DC7" s="94">
        <v>15</v>
      </c>
      <c r="DD7" s="94">
        <v>14</v>
      </c>
      <c r="DE7" s="94">
        <v>13</v>
      </c>
      <c r="DF7" s="94">
        <v>12</v>
      </c>
      <c r="DG7" s="108">
        <v>11</v>
      </c>
      <c r="DH7" s="108">
        <v>10</v>
      </c>
      <c r="DI7" s="108">
        <v>9</v>
      </c>
      <c r="DJ7" s="108">
        <v>8</v>
      </c>
      <c r="DK7" s="94">
        <v>7</v>
      </c>
      <c r="DL7" s="94">
        <v>6</v>
      </c>
      <c r="DM7" s="94">
        <v>5</v>
      </c>
      <c r="DN7" s="94">
        <v>4</v>
      </c>
      <c r="DO7" s="94">
        <v>3</v>
      </c>
      <c r="DP7" s="93">
        <v>2</v>
      </c>
      <c r="DQ7" s="520">
        <v>1</v>
      </c>
      <c r="DR7" s="617"/>
      <c r="DS7" s="618"/>
      <c r="DT7" s="618"/>
      <c r="DU7" s="618"/>
      <c r="DV7" s="619"/>
      <c r="DW7" s="620"/>
      <c r="DX7" s="620"/>
      <c r="DY7" s="620"/>
      <c r="DZ7" s="620"/>
      <c r="EA7" s="620"/>
      <c r="EB7" s="620"/>
      <c r="EC7" s="620"/>
      <c r="ED7" s="627"/>
      <c r="EE7" s="618"/>
    </row>
    <row r="8" spans="1:135" s="621" customFormat="1" ht="15.75" customHeight="1">
      <c r="A8" s="605" t="s">
        <v>223</v>
      </c>
      <c r="B8" s="628" t="s">
        <v>224</v>
      </c>
      <c r="C8" s="628" t="s">
        <v>224</v>
      </c>
      <c r="D8" s="628" t="s">
        <v>224</v>
      </c>
      <c r="E8" s="628" t="s">
        <v>224</v>
      </c>
      <c r="F8" s="628" t="s">
        <v>224</v>
      </c>
      <c r="G8" s="628" t="s">
        <v>224</v>
      </c>
      <c r="H8" s="628" t="s">
        <v>224</v>
      </c>
      <c r="I8" s="628" t="s">
        <v>224</v>
      </c>
      <c r="J8" s="628" t="s">
        <v>224</v>
      </c>
      <c r="K8" s="628" t="s">
        <v>224</v>
      </c>
      <c r="L8" s="628" t="s">
        <v>224</v>
      </c>
      <c r="M8" s="628" t="s">
        <v>224</v>
      </c>
      <c r="N8" s="628" t="s">
        <v>224</v>
      </c>
      <c r="O8" s="628" t="s">
        <v>224</v>
      </c>
      <c r="P8" s="628" t="s">
        <v>224</v>
      </c>
      <c r="Q8" s="628" t="s">
        <v>224</v>
      </c>
      <c r="R8" s="628" t="s">
        <v>224</v>
      </c>
      <c r="S8" s="628" t="s">
        <v>224</v>
      </c>
      <c r="T8" s="629"/>
      <c r="U8" s="628" t="s">
        <v>224</v>
      </c>
      <c r="V8" s="628" t="s">
        <v>224</v>
      </c>
      <c r="W8" s="628" t="s">
        <v>224</v>
      </c>
      <c r="X8" s="628" t="s">
        <v>224</v>
      </c>
      <c r="Y8" s="628" t="s">
        <v>224</v>
      </c>
      <c r="Z8" s="628" t="s">
        <v>224</v>
      </c>
      <c r="AA8" s="628" t="s">
        <v>224</v>
      </c>
      <c r="AB8" s="628" t="s">
        <v>224</v>
      </c>
      <c r="AC8" s="628" t="s">
        <v>224</v>
      </c>
      <c r="AD8" s="628" t="s">
        <v>224</v>
      </c>
      <c r="AE8" s="628" t="s">
        <v>224</v>
      </c>
      <c r="AF8" s="628" t="s">
        <v>224</v>
      </c>
      <c r="AG8" s="628" t="s">
        <v>224</v>
      </c>
      <c r="AH8" s="628" t="s">
        <v>224</v>
      </c>
      <c r="AI8" s="628" t="s">
        <v>224</v>
      </c>
      <c r="AJ8" s="628" t="s">
        <v>224</v>
      </c>
      <c r="AK8" s="628" t="s">
        <v>224</v>
      </c>
      <c r="AL8" s="628" t="s">
        <v>224</v>
      </c>
      <c r="AM8" s="629"/>
      <c r="AN8" s="628" t="s">
        <v>224</v>
      </c>
      <c r="AO8" s="628" t="s">
        <v>224</v>
      </c>
      <c r="AP8" s="628" t="s">
        <v>224</v>
      </c>
      <c r="AQ8" s="628" t="s">
        <v>224</v>
      </c>
      <c r="AR8" s="628" t="s">
        <v>224</v>
      </c>
      <c r="AS8" s="628" t="s">
        <v>224</v>
      </c>
      <c r="AT8" s="628" t="s">
        <v>224</v>
      </c>
      <c r="AU8" s="628" t="s">
        <v>224</v>
      </c>
      <c r="AV8" s="628" t="s">
        <v>224</v>
      </c>
      <c r="AW8" s="628" t="s">
        <v>224</v>
      </c>
      <c r="AX8" s="628" t="s">
        <v>224</v>
      </c>
      <c r="AY8" s="628" t="s">
        <v>224</v>
      </c>
      <c r="AZ8" s="628" t="s">
        <v>224</v>
      </c>
      <c r="BA8" s="628" t="s">
        <v>224</v>
      </c>
      <c r="BB8" s="628" t="s">
        <v>224</v>
      </c>
      <c r="BC8" s="628" t="s">
        <v>224</v>
      </c>
      <c r="BD8" s="628" t="s">
        <v>224</v>
      </c>
      <c r="BE8" s="628" t="s">
        <v>224</v>
      </c>
      <c r="BF8" s="629"/>
      <c r="BG8" s="628" t="s">
        <v>224</v>
      </c>
      <c r="BH8" s="628" t="s">
        <v>224</v>
      </c>
      <c r="BI8" s="628" t="s">
        <v>224</v>
      </c>
      <c r="BJ8" s="628" t="s">
        <v>224</v>
      </c>
      <c r="BK8" s="628" t="s">
        <v>224</v>
      </c>
      <c r="BL8" s="628" t="s">
        <v>224</v>
      </c>
      <c r="BM8" s="628" t="s">
        <v>224</v>
      </c>
      <c r="BN8" s="628" t="s">
        <v>224</v>
      </c>
      <c r="BO8" s="628" t="s">
        <v>224</v>
      </c>
      <c r="BP8" s="628" t="s">
        <v>224</v>
      </c>
      <c r="BQ8" s="628" t="s">
        <v>224</v>
      </c>
      <c r="BR8" s="628" t="s">
        <v>224</v>
      </c>
      <c r="BS8" s="628" t="s">
        <v>224</v>
      </c>
      <c r="BT8" s="628" t="s">
        <v>224</v>
      </c>
      <c r="BU8" s="628" t="s">
        <v>224</v>
      </c>
      <c r="BV8" s="628" t="s">
        <v>224</v>
      </c>
      <c r="BW8" s="628" t="s">
        <v>224</v>
      </c>
      <c r="BX8" s="628" t="s">
        <v>224</v>
      </c>
      <c r="BY8" s="630"/>
      <c r="BZ8" s="628" t="s">
        <v>224</v>
      </c>
      <c r="CA8" s="631" t="str">
        <f>IF($BZ$8="","",$BZ$8)</f>
        <v>2013/14</v>
      </c>
      <c r="CB8" s="631" t="str">
        <f>IF($BZ$8="","",$BZ$8)</f>
        <v>2013/14</v>
      </c>
      <c r="CC8" s="631" t="str">
        <f>IF($BZ$8="","",$BZ$8)</f>
        <v>2013/14</v>
      </c>
      <c r="CD8" s="512"/>
      <c r="CE8" s="512"/>
      <c r="CF8" s="512"/>
      <c r="CG8" s="512"/>
      <c r="CH8" s="632"/>
      <c r="CI8" s="512"/>
      <c r="CJ8" s="512"/>
      <c r="CK8" s="512"/>
      <c r="CL8" s="512"/>
      <c r="CM8" s="512"/>
      <c r="CN8" s="512"/>
      <c r="CO8" s="512"/>
      <c r="CP8" s="512"/>
      <c r="CQ8" s="512"/>
      <c r="CR8" s="512"/>
      <c r="CS8" s="512"/>
      <c r="CT8" s="512"/>
      <c r="CU8" s="512"/>
      <c r="CV8" s="512"/>
      <c r="CW8" s="512"/>
      <c r="CX8" s="512"/>
      <c r="CY8" s="633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2"/>
      <c r="DM8" s="512"/>
      <c r="DN8" s="512"/>
      <c r="DO8" s="512"/>
      <c r="DP8" s="512"/>
      <c r="DQ8" s="512"/>
      <c r="DR8" s="617"/>
      <c r="DS8" s="618"/>
      <c r="DT8" s="618"/>
      <c r="DU8" s="618"/>
      <c r="DV8" s="619"/>
      <c r="DW8" s="620"/>
      <c r="DX8" s="620"/>
      <c r="DY8" s="620"/>
      <c r="DZ8" s="620"/>
      <c r="EA8" s="620"/>
      <c r="EB8" s="620"/>
      <c r="EC8" s="620"/>
      <c r="ED8" s="620"/>
      <c r="EE8" s="618"/>
    </row>
    <row r="9" spans="1:135" s="621" customFormat="1" ht="15.75" customHeight="1">
      <c r="A9" s="622" t="s">
        <v>225</v>
      </c>
      <c r="B9" s="121" t="s">
        <v>226</v>
      </c>
      <c r="C9" s="626" t="str">
        <f t="shared" ref="C9:S9" si="0">IF($B$9="","",$B$9)</f>
        <v>ZAR</v>
      </c>
      <c r="D9" s="626" t="str">
        <f t="shared" si="0"/>
        <v>ZAR</v>
      </c>
      <c r="E9" s="626" t="str">
        <f t="shared" si="0"/>
        <v>ZAR</v>
      </c>
      <c r="F9" s="626" t="str">
        <f t="shared" si="0"/>
        <v>ZAR</v>
      </c>
      <c r="G9" s="626" t="str">
        <f t="shared" si="0"/>
        <v>ZAR</v>
      </c>
      <c r="H9" s="626" t="str">
        <f t="shared" si="0"/>
        <v>ZAR</v>
      </c>
      <c r="I9" s="626" t="str">
        <f t="shared" si="0"/>
        <v>ZAR</v>
      </c>
      <c r="J9" s="626" t="str">
        <f t="shared" si="0"/>
        <v>ZAR</v>
      </c>
      <c r="K9" s="626" t="str">
        <f t="shared" si="0"/>
        <v>ZAR</v>
      </c>
      <c r="L9" s="626" t="str">
        <f t="shared" si="0"/>
        <v>ZAR</v>
      </c>
      <c r="M9" s="626" t="str">
        <f t="shared" si="0"/>
        <v>ZAR</v>
      </c>
      <c r="N9" s="626" t="str">
        <f t="shared" si="0"/>
        <v>ZAR</v>
      </c>
      <c r="O9" s="626" t="str">
        <f t="shared" si="0"/>
        <v>ZAR</v>
      </c>
      <c r="P9" s="626" t="str">
        <f t="shared" si="0"/>
        <v>ZAR</v>
      </c>
      <c r="Q9" s="626" t="str">
        <f t="shared" si="0"/>
        <v>ZAR</v>
      </c>
      <c r="R9" s="626" t="str">
        <f t="shared" si="0"/>
        <v>ZAR</v>
      </c>
      <c r="S9" s="626" t="str">
        <f t="shared" si="0"/>
        <v>ZAR</v>
      </c>
      <c r="T9" s="625"/>
      <c r="U9" s="626" t="str">
        <f t="shared" ref="U9:AL9" si="1">IF($B$9="","",$B$9)</f>
        <v>ZAR</v>
      </c>
      <c r="V9" s="626" t="str">
        <f t="shared" si="1"/>
        <v>ZAR</v>
      </c>
      <c r="W9" s="626" t="str">
        <f t="shared" si="1"/>
        <v>ZAR</v>
      </c>
      <c r="X9" s="626" t="str">
        <f t="shared" si="1"/>
        <v>ZAR</v>
      </c>
      <c r="Y9" s="626" t="str">
        <f t="shared" si="1"/>
        <v>ZAR</v>
      </c>
      <c r="Z9" s="626" t="str">
        <f t="shared" si="1"/>
        <v>ZAR</v>
      </c>
      <c r="AA9" s="626" t="str">
        <f t="shared" si="1"/>
        <v>ZAR</v>
      </c>
      <c r="AB9" s="626" t="str">
        <f t="shared" si="1"/>
        <v>ZAR</v>
      </c>
      <c r="AC9" s="626" t="str">
        <f t="shared" si="1"/>
        <v>ZAR</v>
      </c>
      <c r="AD9" s="626" t="str">
        <f t="shared" si="1"/>
        <v>ZAR</v>
      </c>
      <c r="AE9" s="626" t="str">
        <f t="shared" si="1"/>
        <v>ZAR</v>
      </c>
      <c r="AF9" s="626" t="str">
        <f t="shared" si="1"/>
        <v>ZAR</v>
      </c>
      <c r="AG9" s="626" t="str">
        <f t="shared" si="1"/>
        <v>ZAR</v>
      </c>
      <c r="AH9" s="626" t="str">
        <f t="shared" si="1"/>
        <v>ZAR</v>
      </c>
      <c r="AI9" s="626" t="str">
        <f t="shared" si="1"/>
        <v>ZAR</v>
      </c>
      <c r="AJ9" s="626" t="str">
        <f t="shared" si="1"/>
        <v>ZAR</v>
      </c>
      <c r="AK9" s="626" t="str">
        <f t="shared" si="1"/>
        <v>ZAR</v>
      </c>
      <c r="AL9" s="626" t="str">
        <f t="shared" si="1"/>
        <v>ZAR</v>
      </c>
      <c r="AM9" s="625"/>
      <c r="AN9" s="626" t="str">
        <f t="shared" ref="AN9:BE9" si="2">IF($B$9="","",$B$9)</f>
        <v>ZAR</v>
      </c>
      <c r="AO9" s="626" t="str">
        <f t="shared" si="2"/>
        <v>ZAR</v>
      </c>
      <c r="AP9" s="626" t="str">
        <f t="shared" si="2"/>
        <v>ZAR</v>
      </c>
      <c r="AQ9" s="626" t="str">
        <f t="shared" si="2"/>
        <v>ZAR</v>
      </c>
      <c r="AR9" s="626" t="str">
        <f t="shared" si="2"/>
        <v>ZAR</v>
      </c>
      <c r="AS9" s="626" t="str">
        <f t="shared" si="2"/>
        <v>ZAR</v>
      </c>
      <c r="AT9" s="626" t="str">
        <f t="shared" si="2"/>
        <v>ZAR</v>
      </c>
      <c r="AU9" s="626" t="str">
        <f t="shared" si="2"/>
        <v>ZAR</v>
      </c>
      <c r="AV9" s="626" t="str">
        <f t="shared" si="2"/>
        <v>ZAR</v>
      </c>
      <c r="AW9" s="626" t="str">
        <f t="shared" si="2"/>
        <v>ZAR</v>
      </c>
      <c r="AX9" s="626" t="str">
        <f t="shared" si="2"/>
        <v>ZAR</v>
      </c>
      <c r="AY9" s="626" t="str">
        <f t="shared" si="2"/>
        <v>ZAR</v>
      </c>
      <c r="AZ9" s="626" t="str">
        <f t="shared" si="2"/>
        <v>ZAR</v>
      </c>
      <c r="BA9" s="626" t="str">
        <f t="shared" si="2"/>
        <v>ZAR</v>
      </c>
      <c r="BB9" s="626" t="str">
        <f t="shared" si="2"/>
        <v>ZAR</v>
      </c>
      <c r="BC9" s="626" t="str">
        <f t="shared" si="2"/>
        <v>ZAR</v>
      </c>
      <c r="BD9" s="626" t="str">
        <f t="shared" si="2"/>
        <v>ZAR</v>
      </c>
      <c r="BE9" s="626" t="str">
        <f t="shared" si="2"/>
        <v>ZAR</v>
      </c>
      <c r="BF9" s="625"/>
      <c r="BG9" s="626" t="str">
        <f t="shared" ref="BG9:BX9" si="3">IF($B$9="","",$B$9)</f>
        <v>ZAR</v>
      </c>
      <c r="BH9" s="626" t="str">
        <f t="shared" si="3"/>
        <v>ZAR</v>
      </c>
      <c r="BI9" s="626" t="str">
        <f t="shared" si="3"/>
        <v>ZAR</v>
      </c>
      <c r="BJ9" s="626" t="str">
        <f t="shared" si="3"/>
        <v>ZAR</v>
      </c>
      <c r="BK9" s="626" t="str">
        <f t="shared" si="3"/>
        <v>ZAR</v>
      </c>
      <c r="BL9" s="626" t="str">
        <f t="shared" si="3"/>
        <v>ZAR</v>
      </c>
      <c r="BM9" s="626" t="str">
        <f t="shared" si="3"/>
        <v>ZAR</v>
      </c>
      <c r="BN9" s="626" t="str">
        <f t="shared" si="3"/>
        <v>ZAR</v>
      </c>
      <c r="BO9" s="626" t="str">
        <f t="shared" si="3"/>
        <v>ZAR</v>
      </c>
      <c r="BP9" s="626" t="str">
        <f t="shared" si="3"/>
        <v>ZAR</v>
      </c>
      <c r="BQ9" s="626" t="str">
        <f t="shared" si="3"/>
        <v>ZAR</v>
      </c>
      <c r="BR9" s="626" t="str">
        <f t="shared" si="3"/>
        <v>ZAR</v>
      </c>
      <c r="BS9" s="626" t="str">
        <f t="shared" si="3"/>
        <v>ZAR</v>
      </c>
      <c r="BT9" s="626" t="str">
        <f t="shared" si="3"/>
        <v>ZAR</v>
      </c>
      <c r="BU9" s="626" t="str">
        <f t="shared" si="3"/>
        <v>ZAR</v>
      </c>
      <c r="BV9" s="626" t="str">
        <f t="shared" si="3"/>
        <v>ZAR</v>
      </c>
      <c r="BW9" s="626" t="str">
        <f t="shared" si="3"/>
        <v>ZAR</v>
      </c>
      <c r="BX9" s="626" t="str">
        <f t="shared" si="3"/>
        <v>ZAR</v>
      </c>
      <c r="BY9" s="625"/>
      <c r="BZ9" s="626" t="str">
        <f>IF($B$9="","",$B$9)</f>
        <v>ZAR</v>
      </c>
      <c r="CA9" s="626" t="str">
        <f>IF($B$9="","",$B$9)</f>
        <v>ZAR</v>
      </c>
      <c r="CB9" s="626" t="str">
        <f>IF($B$9="","",$B$9)</f>
        <v>ZAR</v>
      </c>
      <c r="CC9" s="626" t="str">
        <f>IF($B$9="","",$B$9)</f>
        <v>ZAR</v>
      </c>
      <c r="CD9" s="512"/>
      <c r="CE9" s="512"/>
      <c r="CF9" s="512"/>
      <c r="CG9" s="512"/>
      <c r="CH9" s="632"/>
      <c r="CI9" s="512"/>
      <c r="CJ9" s="512"/>
      <c r="CK9" s="512"/>
      <c r="CL9" s="512"/>
      <c r="CM9" s="512"/>
      <c r="CN9" s="512"/>
      <c r="CO9" s="512"/>
      <c r="CP9" s="512"/>
      <c r="CQ9" s="512"/>
      <c r="CR9" s="512"/>
      <c r="CS9" s="512"/>
      <c r="CT9" s="512"/>
      <c r="CU9" s="512"/>
      <c r="CV9" s="512"/>
      <c r="CW9" s="512"/>
      <c r="CX9" s="512"/>
      <c r="CY9" s="633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2"/>
      <c r="DM9" s="512"/>
      <c r="DN9" s="512"/>
      <c r="DO9" s="512"/>
      <c r="DP9" s="512"/>
      <c r="DQ9" s="512"/>
      <c r="DR9" s="617"/>
      <c r="DS9" s="618"/>
      <c r="DT9" s="618"/>
      <c r="DU9" s="618"/>
      <c r="DV9" s="619"/>
      <c r="DW9" s="620"/>
      <c r="DX9" s="620"/>
      <c r="DY9" s="620"/>
      <c r="DZ9" s="620"/>
      <c r="EA9" s="620"/>
      <c r="EB9" s="620"/>
      <c r="EC9" s="620"/>
      <c r="ED9" s="620"/>
      <c r="EE9" s="618"/>
    </row>
    <row r="10" spans="1:135" s="621" customFormat="1" ht="15.75" customHeight="1">
      <c r="A10" s="634" t="s">
        <v>227</v>
      </c>
      <c r="B10" s="635">
        <f t="shared" ref="B10:S10" si="4">SUM(B11:B19)</f>
        <v>0.49193121611265445</v>
      </c>
      <c r="C10" s="635">
        <f t="shared" si="4"/>
        <v>0.63895055183686189</v>
      </c>
      <c r="D10" s="635">
        <f t="shared" si="4"/>
        <v>8.8637110834371095E-3</v>
      </c>
      <c r="E10" s="635">
        <f t="shared" si="4"/>
        <v>0.73713310216261141</v>
      </c>
      <c r="F10" s="635">
        <f t="shared" si="4"/>
        <v>0.78354494984716405</v>
      </c>
      <c r="G10" s="635">
        <f t="shared" si="4"/>
        <v>3.4981863325031129E-2</v>
      </c>
      <c r="H10" s="635">
        <f t="shared" si="4"/>
        <v>0.87549370852606301</v>
      </c>
      <c r="I10" s="635">
        <f t="shared" si="4"/>
        <v>1.6828166987487401</v>
      </c>
      <c r="J10" s="635">
        <f t="shared" si="4"/>
        <v>0.86393951965842386</v>
      </c>
      <c r="K10" s="635">
        <f t="shared" si="4"/>
        <v>0.84591476042222624</v>
      </c>
      <c r="L10" s="635">
        <f t="shared" si="4"/>
        <v>0.39082151992528019</v>
      </c>
      <c r="M10" s="635">
        <f t="shared" si="4"/>
        <v>0</v>
      </c>
      <c r="N10" s="635">
        <f t="shared" si="4"/>
        <v>0.88927918731627142</v>
      </c>
      <c r="O10" s="635">
        <f t="shared" si="4"/>
        <v>0.93753485941325454</v>
      </c>
      <c r="P10" s="635">
        <f t="shared" si="4"/>
        <v>0.68842244512923467</v>
      </c>
      <c r="Q10" s="635">
        <f t="shared" si="4"/>
        <v>0.86175819934916686</v>
      </c>
      <c r="R10" s="635">
        <f t="shared" si="4"/>
        <v>0.60120815309934683</v>
      </c>
      <c r="S10" s="635">
        <f t="shared" si="4"/>
        <v>0.88941350474081982</v>
      </c>
      <c r="T10" s="636"/>
      <c r="U10" s="635">
        <f t="shared" ref="U10:AL10" si="5">SUM(U11:U19)</f>
        <v>1.152706716094408</v>
      </c>
      <c r="V10" s="635">
        <f t="shared" si="5"/>
        <v>0.89201132503113323</v>
      </c>
      <c r="W10" s="635">
        <f t="shared" si="5"/>
        <v>1.2551637493254464</v>
      </c>
      <c r="X10" s="635">
        <f t="shared" si="5"/>
        <v>1.0012556446856038</v>
      </c>
      <c r="Y10" s="635">
        <f t="shared" si="5"/>
        <v>0.33338924346201743</v>
      </c>
      <c r="Z10" s="635">
        <f t="shared" si="5"/>
        <v>0.11944958592777086</v>
      </c>
      <c r="AA10" s="635">
        <f t="shared" si="5"/>
        <v>1.7353673723536737E-2</v>
      </c>
      <c r="AB10" s="635">
        <f t="shared" si="5"/>
        <v>1.9464508094645082E-2</v>
      </c>
      <c r="AC10" s="635">
        <f t="shared" si="5"/>
        <v>0.66301128002134857</v>
      </c>
      <c r="AD10" s="635">
        <f t="shared" si="5"/>
        <v>0.83412831388987718</v>
      </c>
      <c r="AE10" s="635">
        <f t="shared" si="5"/>
        <v>7.1264009962640096E-2</v>
      </c>
      <c r="AF10" s="635">
        <f t="shared" si="5"/>
        <v>0.43384069524571972</v>
      </c>
      <c r="AG10" s="635">
        <f t="shared" si="5"/>
        <v>0.76006961682381535</v>
      </c>
      <c r="AH10" s="635">
        <f t="shared" si="5"/>
        <v>0.7351402466939454</v>
      </c>
      <c r="AI10" s="635">
        <f t="shared" si="5"/>
        <v>0.88410921055713687</v>
      </c>
      <c r="AJ10" s="635">
        <f t="shared" si="5"/>
        <v>0.78444770075181025</v>
      </c>
      <c r="AK10" s="635">
        <f t="shared" si="5"/>
        <v>0.80835343214137456</v>
      </c>
      <c r="AL10" s="635">
        <f t="shared" si="5"/>
        <v>1.3462854257579053</v>
      </c>
      <c r="AM10" s="636"/>
      <c r="AN10" s="635">
        <f t="shared" ref="AN10:BE10" si="6">SUM(AN11:AN19)</f>
        <v>0.90028252328767122</v>
      </c>
      <c r="AO10" s="635">
        <f t="shared" si="6"/>
        <v>1.1650502428393525</v>
      </c>
      <c r="AP10" s="635">
        <f t="shared" si="6"/>
        <v>1.3671901340805315</v>
      </c>
      <c r="AQ10" s="635">
        <f t="shared" si="6"/>
        <v>0.63338842278953922</v>
      </c>
      <c r="AR10" s="635">
        <f t="shared" si="6"/>
        <v>1.6171572424411853</v>
      </c>
      <c r="AS10" s="635">
        <f t="shared" si="6"/>
        <v>1.1946933280199252</v>
      </c>
      <c r="AT10" s="635">
        <f t="shared" si="6"/>
        <v>0.95479734958192497</v>
      </c>
      <c r="AU10" s="635">
        <f t="shared" si="6"/>
        <v>1.5850385913242011</v>
      </c>
      <c r="AV10" s="635">
        <f t="shared" si="6"/>
        <v>1.513470248176481</v>
      </c>
      <c r="AW10" s="635">
        <f t="shared" si="6"/>
        <v>0.67453933001245336</v>
      </c>
      <c r="AX10" s="635">
        <f t="shared" si="6"/>
        <v>0.45378960149439601</v>
      </c>
      <c r="AY10" s="635">
        <f t="shared" si="6"/>
        <v>1.1199096212121213</v>
      </c>
      <c r="AZ10" s="635">
        <f t="shared" si="6"/>
        <v>1.3214093012868409</v>
      </c>
      <c r="BA10" s="635">
        <f t="shared" si="6"/>
        <v>0.92175841097584743</v>
      </c>
      <c r="BB10" s="635">
        <f t="shared" si="6"/>
        <v>0</v>
      </c>
      <c r="BC10" s="635">
        <f t="shared" si="6"/>
        <v>1.0680678771189671</v>
      </c>
      <c r="BD10" s="635">
        <f t="shared" si="6"/>
        <v>2.1089586627379466</v>
      </c>
      <c r="BE10" s="635">
        <f t="shared" si="6"/>
        <v>1.1328340185189891</v>
      </c>
      <c r="BF10" s="636"/>
      <c r="BG10" s="635">
        <f t="shared" ref="BG10:BX10" si="7">SUM(BG11:BG19)</f>
        <v>1.3126919738480698</v>
      </c>
      <c r="BH10" s="635">
        <f t="shared" si="7"/>
        <v>0.96279244831880462</v>
      </c>
      <c r="BI10" s="635">
        <f t="shared" si="7"/>
        <v>1.6225701369863015</v>
      </c>
      <c r="BJ10" s="635">
        <f t="shared" si="7"/>
        <v>1.4409563230386051</v>
      </c>
      <c r="BK10" s="635">
        <f t="shared" si="7"/>
        <v>1.7816827661270238</v>
      </c>
      <c r="BL10" s="635">
        <f t="shared" si="7"/>
        <v>1.0762462743877128</v>
      </c>
      <c r="BM10" s="635">
        <f t="shared" si="7"/>
        <v>0.53105835029354209</v>
      </c>
      <c r="BN10" s="635">
        <f t="shared" si="7"/>
        <v>1.2478437559153175</v>
      </c>
      <c r="BO10" s="635">
        <f t="shared" si="7"/>
        <v>2.3635094805194807</v>
      </c>
      <c r="BP10" s="635">
        <f t="shared" si="7"/>
        <v>0.71228144885251721</v>
      </c>
      <c r="BQ10" s="635">
        <f t="shared" si="7"/>
        <v>1.5473765510881814</v>
      </c>
      <c r="BR10" s="635">
        <f t="shared" si="7"/>
        <v>0.88317053260096068</v>
      </c>
      <c r="BS10" s="635">
        <f t="shared" si="7"/>
        <v>0</v>
      </c>
      <c r="BT10" s="635">
        <f t="shared" si="7"/>
        <v>2.0090872153531398</v>
      </c>
      <c r="BU10" s="635">
        <f t="shared" si="7"/>
        <v>0</v>
      </c>
      <c r="BV10" s="635">
        <f t="shared" si="7"/>
        <v>0</v>
      </c>
      <c r="BW10" s="635">
        <f t="shared" si="7"/>
        <v>1.3791470560567938</v>
      </c>
      <c r="BX10" s="635">
        <f t="shared" si="7"/>
        <v>0</v>
      </c>
      <c r="BY10" s="636"/>
      <c r="BZ10" s="635">
        <f>SUM(BZ11:BZ19)</f>
        <v>1.1952150505841193</v>
      </c>
      <c r="CA10" s="635">
        <f>SUM(CA11:CA19)</f>
        <v>1.2432753183646643</v>
      </c>
      <c r="CB10" s="635">
        <f>SUM(CB11:CB19)</f>
        <v>1.3619059404317146</v>
      </c>
      <c r="CC10" s="635">
        <f>SUM(CC11:CC19)</f>
        <v>1.5410884308011625</v>
      </c>
      <c r="CD10" s="637">
        <f>IF(DR10&lt;3,"",(SUM(B10:S10)-MIN(B10:S10)-MAX(B10:S10))/(DR10-2))</f>
        <v>0.6586994532467404</v>
      </c>
      <c r="CE10" s="637">
        <f>IF(DS10&lt;3,"",(SUM(U10:AL10)-MIN(U10:AL10)-MAX(U10:AL10))/(DS10-2))</f>
        <v>0.67173782991929309</v>
      </c>
      <c r="CF10" s="637">
        <f>IF(DT10&lt;3,"",(SUM(AN10:BE10)-MIN(AN10:BE10)-MAX(AN10:BE10))/(DT10-2))</f>
        <v>1.1014610151975266</v>
      </c>
      <c r="CG10" s="637">
        <f>IF(DU10&lt;3,"",(SUM(BG10:BX10)-MIN(BG10:BX10)-MAX(BG10:BX10))/(DU10-2))</f>
        <v>1.0316815520541858</v>
      </c>
      <c r="CH10" s="1376">
        <f t="shared" ref="CH10:CH43" si="8">IF($CH$4=$CD$4,IF(OR(-FLOOR(((18-COUNT($B10:$S10))/2),1)+CH$7&lt;1,-FLOOR(((18-COUNT($B10:$S10))/2),1)+CH$7&gt;COUNT($B10:$S10)),"",LARGE($B10:$S10,-FLOOR(((18-COUNT($B10:$S10))/2),1)+CH$7)),IF(OR(-FLOOR(((18-COUNT($AN10:$BE10))/2),1)+CH$7&lt;1,-FLOOR(((18-COUNT($AN10:$BE10))/2),1)+CH$7&gt;COUNT($AN10:$BE10)),"",LARGE($AN10:$BE10,-FLOOR(((18-COUNT($AN10:$BE10))/2),1)+CH$7)))</f>
        <v>0</v>
      </c>
      <c r="CI10" s="1377">
        <f t="shared" ref="CI10:CI43" si="9">IF($CH$4=$CD$4,IF(OR(-FLOOR(((18-COUNT($B10:$S10))/2),1)+CI$7&lt;1,-FLOOR(((18-COUNT($B10:$S10))/2),1)+CI$7&gt;COUNT($B10:$S10)),"",LARGE($B10:$S10,-FLOOR(((18-COUNT($B10:$S10))/2),1)+CI$7)),IF(OR(-FLOOR(((18-COUNT($AN10:$BE10))/2),1)+CI$7&lt;1,-FLOOR(((18-COUNT($AN10:$BE10))/2),1)+CI$7&gt;COUNT($AN10:$BE10)),"",LARGE($AN10:$BE10,-FLOOR(((18-COUNT($AN10:$BE10))/2),1)+CI$7)))</f>
        <v>8.8637110834371095E-3</v>
      </c>
      <c r="CJ10" s="1378">
        <f t="shared" ref="CJ10:CJ43" si="10">IF($CH$4=$CD$4,IF(OR(-FLOOR(((18-COUNT($B10:$S10))/2),1)+CJ$7&lt;1,-FLOOR(((18-COUNT($B10:$S10))/2),1)+CJ$7&gt;COUNT($B10:$S10)),"",LARGE($B10:$S10,-FLOOR(((18-COUNT($B10:$S10))/2),1)+CJ$7)),IF(OR(-FLOOR(((18-COUNT($AN10:$BE10))/2),1)+CJ$7&lt;1,-FLOOR(((18-COUNT($AN10:$BE10))/2),1)+CJ$7&gt;COUNT($AN10:$BE10)),"",LARGE($AN10:$BE10,-FLOOR(((18-COUNT($AN10:$BE10))/2),1)+CJ$7)))</f>
        <v>3.4981863325031129E-2</v>
      </c>
      <c r="CK10" s="1378">
        <f t="shared" ref="CK10:CK43" si="11">IF($CH$4=$CD$4,IF(OR(-FLOOR(((18-COUNT($B10:$S10))/2),1)+CK$7&lt;1,-FLOOR(((18-COUNT($B10:$S10))/2),1)+CK$7&gt;COUNT($B10:$S10)),"",LARGE($B10:$S10,-FLOOR(((18-COUNT($B10:$S10))/2),1)+CK$7)),IF(OR(-FLOOR(((18-COUNT($AN10:$BE10))/2),1)+CK$7&lt;1,-FLOOR(((18-COUNT($AN10:$BE10))/2),1)+CK$7&gt;COUNT($AN10:$BE10)),"",LARGE($AN10:$BE10,-FLOOR(((18-COUNT($AN10:$BE10))/2),1)+CK$7)))</f>
        <v>0.39082151992528019</v>
      </c>
      <c r="CL10" s="1378">
        <f t="shared" ref="CL10:CL43" si="12">IF($CH$4=$CD$4,IF(OR(-FLOOR(((18-COUNT($B10:$S10))/2),1)+CL$7&lt;1,-FLOOR(((18-COUNT($B10:$S10))/2),1)+CL$7&gt;COUNT($B10:$S10)),"",LARGE($B10:$S10,-FLOOR(((18-COUNT($B10:$S10))/2),1)+CL$7)),IF(OR(-FLOOR(((18-COUNT($AN10:$BE10))/2),1)+CL$7&lt;1,-FLOOR(((18-COUNT($AN10:$BE10))/2),1)+CL$7&gt;COUNT($AN10:$BE10)),"",LARGE($AN10:$BE10,-FLOOR(((18-COUNT($AN10:$BE10))/2),1)+CL$7)))</f>
        <v>0.49193121611265445</v>
      </c>
      <c r="CM10" s="1378">
        <f t="shared" ref="CM10:CM43" si="13">IF($CH$4=$CD$4,IF(OR(-FLOOR(((18-COUNT($B10:$S10))/2),1)+CM$7&lt;1,-FLOOR(((18-COUNT($B10:$S10))/2),1)+CM$7&gt;COUNT($B10:$S10)),"",LARGE($B10:$S10,-FLOOR(((18-COUNT($B10:$S10))/2),1)+CM$7)),IF(OR(-FLOOR(((18-COUNT($AN10:$BE10))/2),1)+CM$7&lt;1,-FLOOR(((18-COUNT($AN10:$BE10))/2),1)+CM$7&gt;COUNT($AN10:$BE10)),"",LARGE($AN10:$BE10,-FLOOR(((18-COUNT($AN10:$BE10))/2),1)+CM$7)))</f>
        <v>0.60120815309934683</v>
      </c>
      <c r="CN10" s="1378">
        <f t="shared" ref="CN10:CN43" si="14">IF($CH$4=$CD$4,IF(OR(-FLOOR(((18-COUNT($B10:$S10))/2),1)+CN$7&lt;1,-FLOOR(((18-COUNT($B10:$S10))/2),1)+CN$7&gt;COUNT($B10:$S10)),"",LARGE($B10:$S10,-FLOOR(((18-COUNT($B10:$S10))/2),1)+CN$7)),IF(OR(-FLOOR(((18-COUNT($AN10:$BE10))/2),1)+CN$7&lt;1,-FLOOR(((18-COUNT($AN10:$BE10))/2),1)+CN$7&gt;COUNT($AN10:$BE10)),"",LARGE($AN10:$BE10,-FLOOR(((18-COUNT($AN10:$BE10))/2),1)+CN$7)))</f>
        <v>0.63895055183686189</v>
      </c>
      <c r="CO10" s="1379">
        <f t="shared" ref="CO10:CO43" si="15">IF($CH$4=$CD$4,IF(OR(-FLOOR(((18-COUNT($B10:$S10))/2),1)+CO$7&lt;1,-FLOOR(((18-COUNT($B10:$S10))/2),1)+CO$7&gt;COUNT($B10:$S10)),"",LARGE($B10:$S10,-FLOOR(((18-COUNT($B10:$S10))/2),1)+CO$7)),IF(OR(-FLOOR(((18-COUNT($AN10:$BE10))/2),1)+CO$7&lt;1,-FLOOR(((18-COUNT($AN10:$BE10))/2),1)+CO$7&gt;COUNT($AN10:$BE10)),"",LARGE($AN10:$BE10,-FLOOR(((18-COUNT($AN10:$BE10))/2),1)+CO$7)))</f>
        <v>0.68842244512923467</v>
      </c>
      <c r="CP10" s="1379">
        <f t="shared" ref="CP10:CP43" si="16">IF($CH$4=$CD$4,IF(OR(-FLOOR(((18-COUNT($B10:$S10))/2),1)+CP$7&lt;1,-FLOOR(((18-COUNT($B10:$S10))/2),1)+CP$7&gt;COUNT($B10:$S10)),"",LARGE($B10:$S10,-FLOOR(((18-COUNT($B10:$S10))/2),1)+CP$7)),IF(OR(-FLOOR(((18-COUNT($AN10:$BE10))/2),1)+CP$7&lt;1,-FLOOR(((18-COUNT($AN10:$BE10))/2),1)+CP$7&gt;COUNT($AN10:$BE10)),"",LARGE($AN10:$BE10,-FLOOR(((18-COUNT($AN10:$BE10))/2),1)+CP$7)))</f>
        <v>0.73713310216261141</v>
      </c>
      <c r="CQ10" s="1379">
        <f t="shared" ref="CQ10:CQ43" si="17">IF($CH$4=$CD$4,IF(OR(-FLOOR(((18-COUNT($B10:$S10))/2),1)+CQ$7&lt;1,-FLOOR(((18-COUNT($B10:$S10))/2),1)+CQ$7&gt;COUNT($B10:$S10)),"",LARGE($B10:$S10,-FLOOR(((18-COUNT($B10:$S10))/2),1)+CQ$7)),IF(OR(-FLOOR(((18-COUNT($AN10:$BE10))/2),1)+CQ$7&lt;1,-FLOOR(((18-COUNT($AN10:$BE10))/2),1)+CQ$7&gt;COUNT($AN10:$BE10)),"",LARGE($AN10:$BE10,-FLOOR(((18-COUNT($AN10:$BE10))/2),1)+CQ$7)))</f>
        <v>0.78354494984716405</v>
      </c>
      <c r="CR10" s="1379">
        <f t="shared" ref="CR10:CR43" si="18">IF($CH$4=$CD$4,IF(OR(-FLOOR(((18-COUNT($B10:$S10))/2),1)+CR$7&lt;1,-FLOOR(((18-COUNT($B10:$S10))/2),1)+CR$7&gt;COUNT($B10:$S10)),"",LARGE($B10:$S10,-FLOOR(((18-COUNT($B10:$S10))/2),1)+CR$7)),IF(OR(-FLOOR(((18-COUNT($AN10:$BE10))/2),1)+CR$7&lt;1,-FLOOR(((18-COUNT($AN10:$BE10))/2),1)+CR$7&gt;COUNT($AN10:$BE10)),"",LARGE($AN10:$BE10,-FLOOR(((18-COUNT($AN10:$BE10))/2),1)+CR$7)))</f>
        <v>0.84591476042222624</v>
      </c>
      <c r="CS10" s="1378">
        <f t="shared" ref="CS10:CS43" si="19">IF($CH$4=$CD$4,IF(OR(-FLOOR(((18-COUNT($B10:$S10))/2),1)+CS$7&lt;1,-FLOOR(((18-COUNT($B10:$S10))/2),1)+CS$7&gt;COUNT($B10:$S10)),"",LARGE($B10:$S10,-FLOOR(((18-COUNT($B10:$S10))/2),1)+CS$7)),IF(OR(-FLOOR(((18-COUNT($AN10:$BE10))/2),1)+CS$7&lt;1,-FLOOR(((18-COUNT($AN10:$BE10))/2),1)+CS$7&gt;COUNT($AN10:$BE10)),"",LARGE($AN10:$BE10,-FLOOR(((18-COUNT($AN10:$BE10))/2),1)+CS$7)))</f>
        <v>0.86175819934916686</v>
      </c>
      <c r="CT10" s="1378">
        <f t="shared" ref="CT10:CT43" si="20">IF($CH$4=$CD$4,IF(OR(-FLOOR(((18-COUNT($B10:$S10))/2),1)+CT$7&lt;1,-FLOOR(((18-COUNT($B10:$S10))/2),1)+CT$7&gt;COUNT($B10:$S10)),"",LARGE($B10:$S10,-FLOOR(((18-COUNT($B10:$S10))/2),1)+CT$7)),IF(OR(-FLOOR(((18-COUNT($AN10:$BE10))/2),1)+CT$7&lt;1,-FLOOR(((18-COUNT($AN10:$BE10))/2),1)+CT$7&gt;COUNT($AN10:$BE10)),"",LARGE($AN10:$BE10,-FLOOR(((18-COUNT($AN10:$BE10))/2),1)+CT$7)))</f>
        <v>0.86393951965842386</v>
      </c>
      <c r="CU10" s="1378">
        <f t="shared" ref="CU10:CU43" si="21">IF($CH$4=$CD$4,IF(OR(-FLOOR(((18-COUNT($B10:$S10))/2),1)+CU$7&lt;1,-FLOOR(((18-COUNT($B10:$S10))/2),1)+CU$7&gt;COUNT($B10:$S10)),"",LARGE($B10:$S10,-FLOOR(((18-COUNT($B10:$S10))/2),1)+CU$7)),IF(OR(-FLOOR(((18-COUNT($AN10:$BE10))/2),1)+CU$7&lt;1,-FLOOR(((18-COUNT($AN10:$BE10))/2),1)+CU$7&gt;COUNT($AN10:$BE10)),"",LARGE($AN10:$BE10,-FLOOR(((18-COUNT($AN10:$BE10))/2),1)+CU$7)))</f>
        <v>0.87549370852606301</v>
      </c>
      <c r="CV10" s="1378">
        <f t="shared" ref="CV10:CV43" si="22">IF($CH$4=$CD$4,IF(OR(-FLOOR(((18-COUNT($B10:$S10))/2),1)+CV$7&lt;1,-FLOOR(((18-COUNT($B10:$S10))/2),1)+CV$7&gt;COUNT($B10:$S10)),"",LARGE($B10:$S10,-FLOOR(((18-COUNT($B10:$S10))/2),1)+CV$7)),IF(OR(-FLOOR(((18-COUNT($AN10:$BE10))/2),1)+CV$7&lt;1,-FLOOR(((18-COUNT($AN10:$BE10))/2),1)+CV$7&gt;COUNT($AN10:$BE10)),"",LARGE($AN10:$BE10,-FLOOR(((18-COUNT($AN10:$BE10))/2),1)+CV$7)))</f>
        <v>0.88927918731627142</v>
      </c>
      <c r="CW10" s="1378">
        <f t="shared" ref="CW10:CW43" si="23">IF($CH$4=$CD$4,IF(OR(-FLOOR(((18-COUNT($B10:$S10))/2),1)+CW$7&lt;1,-FLOOR(((18-COUNT($B10:$S10))/2),1)+CW$7&gt;COUNT($B10:$S10)),"",LARGE($B10:$S10,-FLOOR(((18-COUNT($B10:$S10))/2),1)+CW$7)),IF(OR(-FLOOR(((18-COUNT($AN10:$BE10))/2),1)+CW$7&lt;1,-FLOOR(((18-COUNT($AN10:$BE10))/2),1)+CW$7&gt;COUNT($AN10:$BE10)),"",LARGE($AN10:$BE10,-FLOOR(((18-COUNT($AN10:$BE10))/2),1)+CW$7)))</f>
        <v>0.88941350474081982</v>
      </c>
      <c r="CX10" s="1377">
        <f t="shared" ref="CX10:CX43" si="24">IF($CH$4=$CD$4,IF(OR(-FLOOR(((18-COUNT($B10:$S10))/2),1)+CX$7&lt;1,-FLOOR(((18-COUNT($B10:$S10))/2),1)+CX$7&gt;COUNT($B10:$S10)),"",LARGE($B10:$S10,-FLOOR(((18-COUNT($B10:$S10))/2),1)+CX$7)),IF(OR(-FLOOR(((18-COUNT($AN10:$BE10))/2),1)+CX$7&lt;1,-FLOOR(((18-COUNT($AN10:$BE10))/2),1)+CX$7&gt;COUNT($AN10:$BE10)),"",LARGE($AN10:$BE10,-FLOOR(((18-COUNT($AN10:$BE10))/2),1)+CX$7)))</f>
        <v>0.93753485941325454</v>
      </c>
      <c r="CY10" s="1380">
        <f t="shared" ref="CY10:CY43" si="25">IF($CH$4=$CD$4,IF(OR(-FLOOR(((18-COUNT($B10:$S10))/2),1)+CY$7&lt;1,-FLOOR(((18-COUNT($B10:$S10))/2),1)+CY$7&gt;COUNT($B10:$S10)),"",LARGE($B10:$S10,-FLOOR(((18-COUNT($B10:$S10))/2),1)+CY$7)),IF(OR(-FLOOR(((18-COUNT($AN10:$BE10))/2),1)+CY$7&lt;1,-FLOOR(((18-COUNT($AN10:$BE10))/2),1)+CY$7&gt;COUNT($AN10:$BE10)),"",LARGE($AN10:$BE10,-FLOOR(((18-COUNT($AN10:$BE10))/2),1)+CY$7)))</f>
        <v>1.6828166987487401</v>
      </c>
      <c r="CZ10" s="638">
        <f t="shared" ref="CZ10:CZ43" si="26">IF($CH$4=$CD$4,IF(OR(-FLOOR(((18-COUNT($U10:$AL10))/2),1)+CZ$7&lt;1,-FLOOR(((18-COUNT($U10:$AL10))/2),1)+CZ$7&gt;COUNT($U10:$AL10)),"",LARGE($U10:$AL10,-FLOOR(((18-COUNT($U10:$AL10))/2),1)+CZ$7)),IF(OR(-FLOOR(((18-COUNT($BG10:$BX10))/2),1)+CZ$7&lt;1,-FLOOR(((18-COUNT($BG10:$BX10))/2),1)+CZ$7&gt;COUNT($BG10:$BX10)),"",LARGE($BG10:$BX10,-FLOOR(((18-COUNT($BG10:$BX10))/2),1)+CZ$7)))</f>
        <v>1.7353673723536737E-2</v>
      </c>
      <c r="DA10" s="639">
        <f t="shared" ref="DA10:DA43" si="27">IF($CH$4=$CD$4,IF(OR(-FLOOR(((18-COUNT($U10:$AL10))/2),1)+DA$7&lt;1,-FLOOR(((18-COUNT($U10:$AL10))/2),1)+DA$7&gt;COUNT($U10:$AL10)),"",LARGE($U10:$AL10,-FLOOR(((18-COUNT($U10:$AL10))/2),1)+DA$7)),IF(OR(-FLOOR(((18-COUNT($BG10:$BX10))/2),1)+DA$7&lt;1,-FLOOR(((18-COUNT($BG10:$BX10))/2),1)+DA$7&gt;COUNT($BG10:$BX10)),"",LARGE($BG10:$BX10,-FLOOR(((18-COUNT($BG10:$BX10))/2),1)+DA$7)))</f>
        <v>1.9464508094645082E-2</v>
      </c>
      <c r="DB10" s="640">
        <f t="shared" ref="DB10:DB43" si="28">IF($CH$4=$CD$4,IF(OR(-FLOOR(((18-COUNT($U10:$AL10))/2),1)+DB$7&lt;1,-FLOOR(((18-COUNT($U10:$AL10))/2),1)+DB$7&gt;COUNT($U10:$AL10)),"",LARGE($U10:$AL10,-FLOOR(((18-COUNT($U10:$AL10))/2),1)+DB$7)),IF(OR(-FLOOR(((18-COUNT($BG10:$BX10))/2),1)+DB$7&lt;1,-FLOOR(((18-COUNT($BG10:$BX10))/2),1)+DB$7&gt;COUNT($BG10:$BX10)),"",LARGE($BG10:$BX10,-FLOOR(((18-COUNT($BG10:$BX10))/2),1)+DB$7)))</f>
        <v>7.1264009962640096E-2</v>
      </c>
      <c r="DC10" s="640">
        <f t="shared" ref="DC10:DC43" si="29">IF($CH$4=$CD$4,IF(OR(-FLOOR(((18-COUNT($U10:$AL10))/2),1)+DC$7&lt;1,-FLOOR(((18-COUNT($U10:$AL10))/2),1)+DC$7&gt;COUNT($U10:$AL10)),"",LARGE($U10:$AL10,-FLOOR(((18-COUNT($U10:$AL10))/2),1)+DC$7)),IF(OR(-FLOOR(((18-COUNT($BG10:$BX10))/2),1)+DC$7&lt;1,-FLOOR(((18-COUNT($BG10:$BX10))/2),1)+DC$7&gt;COUNT($BG10:$BX10)),"",LARGE($BG10:$BX10,-FLOOR(((18-COUNT($BG10:$BX10))/2),1)+DC$7)))</f>
        <v>0.11944958592777086</v>
      </c>
      <c r="DD10" s="640">
        <f t="shared" ref="DD10:DD43" si="30">IF($CH$4=$CD$4,IF(OR(-FLOOR(((18-COUNT($U10:$AL10))/2),1)+DD$7&lt;1,-FLOOR(((18-COUNT($U10:$AL10))/2),1)+DD$7&gt;COUNT($U10:$AL10)),"",LARGE($U10:$AL10,-FLOOR(((18-COUNT($U10:$AL10))/2),1)+DD$7)),IF(OR(-FLOOR(((18-COUNT($BG10:$BX10))/2),1)+DD$7&lt;1,-FLOOR(((18-COUNT($BG10:$BX10))/2),1)+DD$7&gt;COUNT($BG10:$BX10)),"",LARGE($BG10:$BX10,-FLOOR(((18-COUNT($BG10:$BX10))/2),1)+DD$7)))</f>
        <v>0.33338924346201743</v>
      </c>
      <c r="DE10" s="640">
        <f t="shared" ref="DE10:DE43" si="31">IF($CH$4=$CD$4,IF(OR(-FLOOR(((18-COUNT($U10:$AL10))/2),1)+DE$7&lt;1,-FLOOR(((18-COUNT($U10:$AL10))/2),1)+DE$7&gt;COUNT($U10:$AL10)),"",LARGE($U10:$AL10,-FLOOR(((18-COUNT($U10:$AL10))/2),1)+DE$7)),IF(OR(-FLOOR(((18-COUNT($BG10:$BX10))/2),1)+DE$7&lt;1,-FLOOR(((18-COUNT($BG10:$BX10))/2),1)+DE$7&gt;COUNT($BG10:$BX10)),"",LARGE($BG10:$BX10,-FLOOR(((18-COUNT($BG10:$BX10))/2),1)+DE$7)))</f>
        <v>0.43384069524571972</v>
      </c>
      <c r="DF10" s="640">
        <f t="shared" ref="DF10:DF43" si="32">IF($CH$4=$CD$4,IF(OR(-FLOOR(((18-COUNT($U10:$AL10))/2),1)+DF$7&lt;1,-FLOOR(((18-COUNT($U10:$AL10))/2),1)+DF$7&gt;COUNT($U10:$AL10)),"",LARGE($U10:$AL10,-FLOOR(((18-COUNT($U10:$AL10))/2),1)+DF$7)),IF(OR(-FLOOR(((18-COUNT($BG10:$BX10))/2),1)+DF$7&lt;1,-FLOOR(((18-COUNT($BG10:$BX10))/2),1)+DF$7&gt;COUNT($BG10:$BX10)),"",LARGE($BG10:$BX10,-FLOOR(((18-COUNT($BG10:$BX10))/2),1)+DF$7)))</f>
        <v>0.66301128002134857</v>
      </c>
      <c r="DG10" s="641">
        <f t="shared" ref="DG10:DG43" si="33">IF($CH$4=$CD$4,IF(OR(-FLOOR(((18-COUNT($U10:$AL10))/2),1)+DG$7&lt;1,-FLOOR(((18-COUNT($U10:$AL10))/2),1)+DG$7&gt;COUNT($U10:$AL10)),"",LARGE($U10:$AL10,-FLOOR(((18-COUNT($U10:$AL10))/2),1)+DG$7)),IF(OR(-FLOOR(((18-COUNT($BG10:$BX10))/2),1)+DG$7&lt;1,-FLOOR(((18-COUNT($BG10:$BX10))/2),1)+DG$7&gt;COUNT($BG10:$BX10)),"",LARGE($BG10:$BX10,-FLOOR(((18-COUNT($BG10:$BX10))/2),1)+DG$7)))</f>
        <v>0.7351402466939454</v>
      </c>
      <c r="DH10" s="641">
        <f t="shared" ref="DH10:DH43" si="34">IF($CH$4=$CD$4,IF(OR(-FLOOR(((18-COUNT($U10:$AL10))/2),1)+DH$7&lt;1,-FLOOR(((18-COUNT($U10:$AL10))/2),1)+DH$7&gt;COUNT($U10:$AL10)),"",LARGE($U10:$AL10,-FLOOR(((18-COUNT($U10:$AL10))/2),1)+DH$7)),IF(OR(-FLOOR(((18-COUNT($BG10:$BX10))/2),1)+DH$7&lt;1,-FLOOR(((18-COUNT($BG10:$BX10))/2),1)+DH$7&gt;COUNT($BG10:$BX10)),"",LARGE($BG10:$BX10,-FLOOR(((18-COUNT($BG10:$BX10))/2),1)+DH$7)))</f>
        <v>0.76006961682381535</v>
      </c>
      <c r="DI10" s="641">
        <f t="shared" ref="DI10:DI43" si="35">IF($CH$4=$CD$4,IF(OR(-FLOOR(((18-COUNT($U10:$AL10))/2),1)+DI$7&lt;1,-FLOOR(((18-COUNT($U10:$AL10))/2),1)+DI$7&gt;COUNT($U10:$AL10)),"",LARGE($U10:$AL10,-FLOOR(((18-COUNT($U10:$AL10))/2),1)+DI$7)),IF(OR(-FLOOR(((18-COUNT($BG10:$BX10))/2),1)+DI$7&lt;1,-FLOOR(((18-COUNT($BG10:$BX10))/2),1)+DI$7&gt;COUNT($BG10:$BX10)),"",LARGE($BG10:$BX10,-FLOOR(((18-COUNT($BG10:$BX10))/2),1)+DI$7)))</f>
        <v>0.78444770075181025</v>
      </c>
      <c r="DJ10" s="641">
        <f t="shared" ref="DJ10:DJ43" si="36">IF($CH$4=$CD$4,IF(OR(-FLOOR(((18-COUNT($U10:$AL10))/2),1)+DJ$7&lt;1,-FLOOR(((18-COUNT($U10:$AL10))/2),1)+DJ$7&gt;COUNT($U10:$AL10)),"",LARGE($U10:$AL10,-FLOOR(((18-COUNT($U10:$AL10))/2),1)+DJ$7)),IF(OR(-FLOOR(((18-COUNT($BG10:$BX10))/2),1)+DJ$7&lt;1,-FLOOR(((18-COUNT($BG10:$BX10))/2),1)+DJ$7&gt;COUNT($BG10:$BX10)),"",LARGE($BG10:$BX10,-FLOOR(((18-COUNT($BG10:$BX10))/2),1)+DJ$7)))</f>
        <v>0.80835343214137456</v>
      </c>
      <c r="DK10" s="640">
        <f t="shared" ref="DK10:DK43" si="37">IF($CH$4=$CD$4,IF(OR(-FLOOR(((18-COUNT($U10:$AL10))/2),1)+DK$7&lt;1,-FLOOR(((18-COUNT($U10:$AL10))/2),1)+DK$7&gt;COUNT($U10:$AL10)),"",LARGE($U10:$AL10,-FLOOR(((18-COUNT($U10:$AL10))/2),1)+DK$7)),IF(OR(-FLOOR(((18-COUNT($BG10:$BX10))/2),1)+DK$7&lt;1,-FLOOR(((18-COUNT($BG10:$BX10))/2),1)+DK$7&gt;COUNT($BG10:$BX10)),"",LARGE($BG10:$BX10,-FLOOR(((18-COUNT($BG10:$BX10))/2),1)+DK$7)))</f>
        <v>0.83412831388987718</v>
      </c>
      <c r="DL10" s="640">
        <f t="shared" ref="DL10:DL43" si="38">IF($CH$4=$CD$4,IF(OR(-FLOOR(((18-COUNT($U10:$AL10))/2),1)+DL$7&lt;1,-FLOOR(((18-COUNT($U10:$AL10))/2),1)+DL$7&gt;COUNT($U10:$AL10)),"",LARGE($U10:$AL10,-FLOOR(((18-COUNT($U10:$AL10))/2),1)+DL$7)),IF(OR(-FLOOR(((18-COUNT($BG10:$BX10))/2),1)+DL$7&lt;1,-FLOOR(((18-COUNT($BG10:$BX10))/2),1)+DL$7&gt;COUNT($BG10:$BX10)),"",LARGE($BG10:$BX10,-FLOOR(((18-COUNT($BG10:$BX10))/2),1)+DL$7)))</f>
        <v>0.88410921055713687</v>
      </c>
      <c r="DM10" s="640">
        <f t="shared" ref="DM10:DM43" si="39">IF($CH$4=$CD$4,IF(OR(-FLOOR(((18-COUNT($U10:$AL10))/2),1)+DM$7&lt;1,-FLOOR(((18-COUNT($U10:$AL10))/2),1)+DM$7&gt;COUNT($U10:$AL10)),"",LARGE($U10:$AL10,-FLOOR(((18-COUNT($U10:$AL10))/2),1)+DM$7)),IF(OR(-FLOOR(((18-COUNT($BG10:$BX10))/2),1)+DM$7&lt;1,-FLOOR(((18-COUNT($BG10:$BX10))/2),1)+DM$7&gt;COUNT($BG10:$BX10)),"",LARGE($BG10:$BX10,-FLOOR(((18-COUNT($BG10:$BX10))/2),1)+DM$7)))</f>
        <v>0.89201132503113323</v>
      </c>
      <c r="DN10" s="640">
        <f t="shared" ref="DN10:DN43" si="40">IF($CH$4=$CD$4,IF(OR(-FLOOR(((18-COUNT($U10:$AL10))/2),1)+DN$7&lt;1,-FLOOR(((18-COUNT($U10:$AL10))/2),1)+DN$7&gt;COUNT($U10:$AL10)),"",LARGE($U10:$AL10,-FLOOR(((18-COUNT($U10:$AL10))/2),1)+DN$7)),IF(OR(-FLOOR(((18-COUNT($BG10:$BX10))/2),1)+DN$7&lt;1,-FLOOR(((18-COUNT($BG10:$BX10))/2),1)+DN$7&gt;COUNT($BG10:$BX10)),"",LARGE($BG10:$BX10,-FLOOR(((18-COUNT($BG10:$BX10))/2),1)+DN$7)))</f>
        <v>1.0012556446856038</v>
      </c>
      <c r="DO10" s="640">
        <f t="shared" ref="DO10:DO43" si="41">IF($CH$4=$CD$4,IF(OR(-FLOOR(((18-COUNT($U10:$AL10))/2),1)+DO$7&lt;1,-FLOOR(((18-COUNT($U10:$AL10))/2),1)+DO$7&gt;COUNT($U10:$AL10)),"",LARGE($U10:$AL10,-FLOOR(((18-COUNT($U10:$AL10))/2),1)+DO$7)),IF(OR(-FLOOR(((18-COUNT($BG10:$BX10))/2),1)+DO$7&lt;1,-FLOOR(((18-COUNT($BG10:$BX10))/2),1)+DO$7&gt;COUNT($BG10:$BX10)),"",LARGE($BG10:$BX10,-FLOOR(((18-COUNT($BG10:$BX10))/2),1)+DO$7)))</f>
        <v>1.152706716094408</v>
      </c>
      <c r="DP10" s="639">
        <f t="shared" ref="DP10:DP43" si="42">IF($CH$4=$CD$4,IF(OR(-FLOOR(((18-COUNT($U10:$AL10))/2),1)+DP$7&lt;1,-FLOOR(((18-COUNT($U10:$AL10))/2),1)+DP$7&gt;COUNT($U10:$AL10)),"",LARGE($U10:$AL10,-FLOOR(((18-COUNT($U10:$AL10))/2),1)+DP$7)),IF(OR(-FLOOR(((18-COUNT($BG10:$BX10))/2),1)+DP$7&lt;1,-FLOOR(((18-COUNT($BG10:$BX10))/2),1)+DP$7&gt;COUNT($BG10:$BX10)),"",LARGE($BG10:$BX10,-FLOOR(((18-COUNT($BG10:$BX10))/2),1)+DP$7)))</f>
        <v>1.2551637493254464</v>
      </c>
      <c r="DQ10" s="638">
        <f t="shared" ref="DQ10:DQ43" si="43">IF($CH$4=$CD$4,IF(OR(-FLOOR(((18-COUNT($U10:$AL10))/2),1)+DQ$7&lt;1,-FLOOR(((18-COUNT($U10:$AL10))/2),1)+DQ$7&gt;COUNT($U10:$AL10)),"",LARGE($U10:$AL10,-FLOOR(((18-COUNT($U10:$AL10))/2),1)+DQ$7)),IF(OR(-FLOOR(((18-COUNT($BG10:$BX10))/2),1)+DQ$7&lt;1,-FLOOR(((18-COUNT($BG10:$BX10))/2),1)+DQ$7&gt;COUNT($BG10:$BX10)),"",LARGE($BG10:$BX10,-FLOOR(((18-COUNT($BG10:$BX10))/2),1)+DQ$7)))</f>
        <v>1.3462854257579053</v>
      </c>
      <c r="DR10" s="642">
        <f>COUNT(B10:S10)</f>
        <v>18</v>
      </c>
      <c r="DS10" s="618">
        <f>COUNT(U10:AL10)</f>
        <v>18</v>
      </c>
      <c r="DT10" s="618">
        <f>COUNT(AN10:BE10)</f>
        <v>18</v>
      </c>
      <c r="DU10" s="618">
        <f>COUNT(BG10:BX10)</f>
        <v>18</v>
      </c>
      <c r="DV10" s="619"/>
      <c r="DW10" s="643"/>
      <c r="DX10" s="643"/>
      <c r="DY10" s="643"/>
      <c r="DZ10" s="643"/>
      <c r="EA10" s="643"/>
      <c r="EB10" s="643"/>
      <c r="EC10" s="643"/>
      <c r="ED10" s="643"/>
      <c r="EE10" s="618"/>
    </row>
    <row r="11" spans="1:135" s="621" customFormat="1" ht="15.75" customHeight="1">
      <c r="A11" s="644" t="s">
        <v>810</v>
      </c>
      <c r="B11" s="645">
        <f>SUM(B832:B835,B838,B841,B844)</f>
        <v>0</v>
      </c>
      <c r="C11" s="645">
        <f t="shared" ref="C11:S11" si="44">SUM(C832:C835,C838,C841,C844)</f>
        <v>0</v>
      </c>
      <c r="D11" s="645">
        <f t="shared" si="44"/>
        <v>0</v>
      </c>
      <c r="E11" s="645">
        <f t="shared" si="44"/>
        <v>0</v>
      </c>
      <c r="F11" s="645">
        <f t="shared" si="44"/>
        <v>0.35804415827012348</v>
      </c>
      <c r="G11" s="645">
        <f t="shared" si="44"/>
        <v>1.4786429794520547E-2</v>
      </c>
      <c r="H11" s="645">
        <f t="shared" si="44"/>
        <v>9.46331506849315E-2</v>
      </c>
      <c r="I11" s="645">
        <f t="shared" si="44"/>
        <v>0</v>
      </c>
      <c r="J11" s="645">
        <f t="shared" si="44"/>
        <v>0</v>
      </c>
      <c r="K11" s="645">
        <f t="shared" si="44"/>
        <v>0</v>
      </c>
      <c r="L11" s="645">
        <f t="shared" si="44"/>
        <v>0</v>
      </c>
      <c r="M11" s="645">
        <f t="shared" si="44"/>
        <v>0</v>
      </c>
      <c r="N11" s="645">
        <f t="shared" si="44"/>
        <v>0.10139266144814088</v>
      </c>
      <c r="O11" s="645">
        <f t="shared" si="44"/>
        <v>0</v>
      </c>
      <c r="P11" s="645">
        <f t="shared" si="44"/>
        <v>7.0974863013698614E-3</v>
      </c>
      <c r="Q11" s="645">
        <f t="shared" si="44"/>
        <v>0.23658287671232875</v>
      </c>
      <c r="R11" s="645">
        <f t="shared" si="44"/>
        <v>0</v>
      </c>
      <c r="S11" s="645">
        <f t="shared" si="44"/>
        <v>0.40744828767123287</v>
      </c>
      <c r="T11" s="646"/>
      <c r="U11" s="645">
        <f>SUM(U832:U835,U838,U841,U844)</f>
        <v>0</v>
      </c>
      <c r="V11" s="645">
        <f t="shared" ref="V11:AL11" si="45">SUM(V832:V835,V838,V841,V844)</f>
        <v>0</v>
      </c>
      <c r="W11" s="645">
        <f t="shared" si="45"/>
        <v>0.2779848801369863</v>
      </c>
      <c r="X11" s="645">
        <f t="shared" si="45"/>
        <v>0</v>
      </c>
      <c r="Y11" s="645">
        <f t="shared" si="45"/>
        <v>0.28921116127023661</v>
      </c>
      <c r="Z11" s="645">
        <f t="shared" si="45"/>
        <v>0</v>
      </c>
      <c r="AA11" s="645">
        <f t="shared" si="45"/>
        <v>0</v>
      </c>
      <c r="AB11" s="645">
        <f t="shared" si="45"/>
        <v>0</v>
      </c>
      <c r="AC11" s="645">
        <f t="shared" si="45"/>
        <v>0</v>
      </c>
      <c r="AD11" s="645">
        <f t="shared" si="45"/>
        <v>0</v>
      </c>
      <c r="AE11" s="645">
        <f t="shared" si="45"/>
        <v>0</v>
      </c>
      <c r="AF11" s="645">
        <f t="shared" si="45"/>
        <v>0</v>
      </c>
      <c r="AG11" s="645">
        <f t="shared" si="45"/>
        <v>0.18453464383561641</v>
      </c>
      <c r="AH11" s="645">
        <f t="shared" si="45"/>
        <v>0</v>
      </c>
      <c r="AI11" s="645">
        <f t="shared" si="45"/>
        <v>0.1839431866438356</v>
      </c>
      <c r="AJ11" s="645">
        <f t="shared" si="45"/>
        <v>0.37853260273972594</v>
      </c>
      <c r="AK11" s="645">
        <f t="shared" si="45"/>
        <v>5.5833558904109584E-2</v>
      </c>
      <c r="AL11" s="645">
        <f t="shared" si="45"/>
        <v>0.62037287671232866</v>
      </c>
      <c r="AM11" s="646"/>
      <c r="AN11" s="645">
        <f>SUM(AN832:AN835,AN838,AN841,AN844)</f>
        <v>0.17296202241594022</v>
      </c>
      <c r="AO11" s="645">
        <f t="shared" ref="AO11:BE11" si="46">SUM(AO832:AO835,AO838,AO841,AO844)</f>
        <v>0</v>
      </c>
      <c r="AP11" s="645">
        <f t="shared" si="46"/>
        <v>7.8860958904109588E-2</v>
      </c>
      <c r="AQ11" s="645">
        <f t="shared" si="46"/>
        <v>0.12617753424657532</v>
      </c>
      <c r="AR11" s="645">
        <f t="shared" si="46"/>
        <v>0.10696041273794699</v>
      </c>
      <c r="AS11" s="645">
        <f t="shared" si="46"/>
        <v>2.3658287671232875E-2</v>
      </c>
      <c r="AT11" s="645">
        <f t="shared" si="46"/>
        <v>0.10815217221135029</v>
      </c>
      <c r="AU11" s="645">
        <f t="shared" si="46"/>
        <v>0.25235506849315065</v>
      </c>
      <c r="AV11" s="645">
        <f t="shared" si="46"/>
        <v>0.15865297989681548</v>
      </c>
      <c r="AW11" s="645">
        <f t="shared" si="46"/>
        <v>0.12427563778687066</v>
      </c>
      <c r="AX11" s="645">
        <f t="shared" si="46"/>
        <v>0</v>
      </c>
      <c r="AY11" s="645">
        <f t="shared" si="46"/>
        <v>6.3088767123287662E-2</v>
      </c>
      <c r="AZ11" s="645">
        <f t="shared" si="46"/>
        <v>7.381385753424656E-2</v>
      </c>
      <c r="BA11" s="645">
        <f t="shared" si="46"/>
        <v>0.53400135029354212</v>
      </c>
      <c r="BB11" s="645">
        <f t="shared" si="46"/>
        <v>0</v>
      </c>
      <c r="BC11" s="645">
        <f t="shared" si="46"/>
        <v>9.46331506849315E-2</v>
      </c>
      <c r="BD11" s="645">
        <f t="shared" si="46"/>
        <v>1.0536132861145702</v>
      </c>
      <c r="BE11" s="645">
        <f t="shared" si="46"/>
        <v>0.37515284735812127</v>
      </c>
      <c r="BF11" s="646"/>
      <c r="BG11" s="645">
        <f>SUM(BG832:BG835,BG838,BG841,BG844)</f>
        <v>0.19671659135385161</v>
      </c>
      <c r="BH11" s="645">
        <f t="shared" ref="BH11:BX11" si="47">SUM(BH832:BH835,BH838,BH841,BH844)</f>
        <v>-3.9430479452054789E-3</v>
      </c>
      <c r="BI11" s="645">
        <f t="shared" si="47"/>
        <v>0</v>
      </c>
      <c r="BJ11" s="645">
        <f t="shared" si="47"/>
        <v>0.22711956164383557</v>
      </c>
      <c r="BK11" s="645">
        <f t="shared" si="47"/>
        <v>0</v>
      </c>
      <c r="BL11" s="645">
        <f t="shared" si="47"/>
        <v>1.9715239726027397E-2</v>
      </c>
      <c r="BM11" s="645">
        <f t="shared" si="47"/>
        <v>8.5898715531044306E-2</v>
      </c>
      <c r="BN11" s="645">
        <f t="shared" si="47"/>
        <v>4.731657534246575E-2</v>
      </c>
      <c r="BO11" s="645">
        <f t="shared" si="47"/>
        <v>0</v>
      </c>
      <c r="BP11" s="645">
        <f t="shared" si="47"/>
        <v>0.27038043052837568</v>
      </c>
      <c r="BQ11" s="645">
        <f t="shared" si="47"/>
        <v>5.4076086105675145E-2</v>
      </c>
      <c r="BR11" s="645">
        <f t="shared" si="47"/>
        <v>1.4786429794520547E-2</v>
      </c>
      <c r="BS11" s="645">
        <f t="shared" si="47"/>
        <v>0</v>
      </c>
      <c r="BT11" s="645">
        <f t="shared" si="47"/>
        <v>0.9266162671232876</v>
      </c>
      <c r="BU11" s="645">
        <f t="shared" si="47"/>
        <v>0</v>
      </c>
      <c r="BV11" s="645">
        <f t="shared" si="47"/>
        <v>0</v>
      </c>
      <c r="BW11" s="645">
        <f t="shared" si="47"/>
        <v>0.66919156555772996</v>
      </c>
      <c r="BX11" s="645">
        <f t="shared" si="47"/>
        <v>0</v>
      </c>
      <c r="BY11" s="646"/>
      <c r="BZ11" s="645">
        <f>SUM(BZ832:BZ835,BZ838,BZ841,BZ844)</f>
        <v>6.1511547945205469E-2</v>
      </c>
      <c r="CA11" s="645">
        <f>SUM(CA832:CA835,CA838,CA841,CA844)</f>
        <v>8.6747054794520537E-2</v>
      </c>
      <c r="CB11" s="645">
        <f>SUM(CB832:CB835,CB838,CB841,CB844)</f>
        <v>0.12571671855541716</v>
      </c>
      <c r="CC11" s="645">
        <f>SUM(CC832:CC835,CC838,CC841,CC844)</f>
        <v>0.21237161021170611</v>
      </c>
      <c r="CD11" s="637">
        <f>IF(DR11&lt;3,"",(SUM(B11:S11)-MIN(B11:S11)-MAX(B11:S11))/(DR11-2))</f>
        <v>5.0783547700713444E-2</v>
      </c>
      <c r="CE11" s="637">
        <f>IF(DS11&lt;3,"",(SUM(U11:AL11)-MIN(U11:AL11)-MAX(U11:AL11))/(DS11-2))</f>
        <v>8.5627502095656907E-2</v>
      </c>
      <c r="CF11" s="637">
        <f>IF(DT11&lt;3,"",(SUM(AN11:BE11)-MIN(AN11:BE11)-MAX(AN11:BE11))/(DT11-2))</f>
        <v>0.14329656545988259</v>
      </c>
      <c r="CG11" s="637">
        <f>IF(DU11&lt;3,"",(SUM(BG11:BX11)-MIN(BG11:BX11)-MAX(BG11:BX11))/(DU11-2))</f>
        <v>9.9075074723970369E-2</v>
      </c>
      <c r="CH11" s="1376">
        <f t="shared" si="8"/>
        <v>0</v>
      </c>
      <c r="CI11" s="1377">
        <f t="shared" si="9"/>
        <v>0</v>
      </c>
      <c r="CJ11" s="1378">
        <f t="shared" si="10"/>
        <v>0</v>
      </c>
      <c r="CK11" s="1378">
        <f t="shared" si="11"/>
        <v>0</v>
      </c>
      <c r="CL11" s="1378">
        <f t="shared" si="12"/>
        <v>0</v>
      </c>
      <c r="CM11" s="1378">
        <f t="shared" si="13"/>
        <v>0</v>
      </c>
      <c r="CN11" s="1378">
        <f t="shared" si="14"/>
        <v>0</v>
      </c>
      <c r="CO11" s="1379">
        <f t="shared" si="15"/>
        <v>0</v>
      </c>
      <c r="CP11" s="1379">
        <f t="shared" si="16"/>
        <v>0</v>
      </c>
      <c r="CQ11" s="1379">
        <f t="shared" si="17"/>
        <v>0</v>
      </c>
      <c r="CR11" s="1379">
        <f t="shared" si="18"/>
        <v>0</v>
      </c>
      <c r="CS11" s="1378">
        <f t="shared" si="19"/>
        <v>7.0974863013698614E-3</v>
      </c>
      <c r="CT11" s="1378">
        <f t="shared" si="20"/>
        <v>1.4786429794520547E-2</v>
      </c>
      <c r="CU11" s="1378">
        <f t="shared" si="21"/>
        <v>9.46331506849315E-2</v>
      </c>
      <c r="CV11" s="1378">
        <f t="shared" si="22"/>
        <v>0.10139266144814088</v>
      </c>
      <c r="CW11" s="1378">
        <f t="shared" si="23"/>
        <v>0.23658287671232875</v>
      </c>
      <c r="CX11" s="1377">
        <f t="shared" si="24"/>
        <v>0.35804415827012348</v>
      </c>
      <c r="CY11" s="1380">
        <f t="shared" si="25"/>
        <v>0.40744828767123287</v>
      </c>
      <c r="CZ11" s="638">
        <f t="shared" si="26"/>
        <v>0</v>
      </c>
      <c r="DA11" s="639">
        <f t="shared" si="27"/>
        <v>0</v>
      </c>
      <c r="DB11" s="640">
        <f t="shared" si="28"/>
        <v>0</v>
      </c>
      <c r="DC11" s="640">
        <f t="shared" si="29"/>
        <v>0</v>
      </c>
      <c r="DD11" s="640">
        <f t="shared" si="30"/>
        <v>0</v>
      </c>
      <c r="DE11" s="640">
        <f t="shared" si="31"/>
        <v>0</v>
      </c>
      <c r="DF11" s="640">
        <f t="shared" si="32"/>
        <v>0</v>
      </c>
      <c r="DG11" s="641">
        <f t="shared" si="33"/>
        <v>0</v>
      </c>
      <c r="DH11" s="641">
        <f t="shared" si="34"/>
        <v>0</v>
      </c>
      <c r="DI11" s="641">
        <f t="shared" si="35"/>
        <v>0</v>
      </c>
      <c r="DJ11" s="641">
        <f t="shared" si="36"/>
        <v>0</v>
      </c>
      <c r="DK11" s="640">
        <f t="shared" si="37"/>
        <v>5.5833558904109584E-2</v>
      </c>
      <c r="DL11" s="640">
        <f t="shared" si="38"/>
        <v>0.1839431866438356</v>
      </c>
      <c r="DM11" s="640">
        <f t="shared" si="39"/>
        <v>0.18453464383561641</v>
      </c>
      <c r="DN11" s="640">
        <f t="shared" si="40"/>
        <v>0.2779848801369863</v>
      </c>
      <c r="DO11" s="640">
        <f t="shared" si="41"/>
        <v>0.28921116127023661</v>
      </c>
      <c r="DP11" s="639">
        <f t="shared" si="42"/>
        <v>0.37853260273972594</v>
      </c>
      <c r="DQ11" s="638">
        <f t="shared" si="43"/>
        <v>0.62037287671232866</v>
      </c>
      <c r="DR11" s="642">
        <f>COUNT(B11:S11)</f>
        <v>18</v>
      </c>
      <c r="DS11" s="618">
        <f>COUNT(U11:AL11)</f>
        <v>18</v>
      </c>
      <c r="DT11" s="618">
        <f>COUNT(AN11:BE11)</f>
        <v>18</v>
      </c>
      <c r="DU11" s="618">
        <f>COUNT(BG11:BX11)</f>
        <v>18</v>
      </c>
      <c r="DV11" s="619"/>
      <c r="DW11" s="643"/>
      <c r="DX11" s="643"/>
      <c r="DY11" s="643"/>
      <c r="DZ11" s="643"/>
      <c r="EA11" s="643"/>
      <c r="EB11" s="643"/>
      <c r="EC11" s="643"/>
      <c r="ED11" s="643"/>
      <c r="EE11" s="618"/>
    </row>
    <row r="12" spans="1:135" s="621" customFormat="1" ht="15.75" customHeight="1">
      <c r="A12" s="644" t="s">
        <v>811</v>
      </c>
      <c r="B12" s="645">
        <f>SUM(B830:B831,B836:B837,B839:B840,B842:B843,B845:B849)</f>
        <v>0</v>
      </c>
      <c r="C12" s="645">
        <f t="shared" ref="C12:S12" si="48">SUM(C830:C831,C836:C837,C839:C840,C842:C843,C845:C849)</f>
        <v>0</v>
      </c>
      <c r="D12" s="645">
        <f t="shared" si="48"/>
        <v>8.8637110834371095E-3</v>
      </c>
      <c r="E12" s="645">
        <f t="shared" si="48"/>
        <v>0</v>
      </c>
      <c r="F12" s="645">
        <f t="shared" si="48"/>
        <v>1.369372263104268E-2</v>
      </c>
      <c r="G12" s="645">
        <f t="shared" si="48"/>
        <v>5.5316726338729763E-3</v>
      </c>
      <c r="H12" s="645">
        <f t="shared" si="48"/>
        <v>2.761762920298879E-2</v>
      </c>
      <c r="I12" s="645">
        <f t="shared" si="48"/>
        <v>0</v>
      </c>
      <c r="J12" s="645">
        <f t="shared" si="48"/>
        <v>0</v>
      </c>
      <c r="K12" s="645">
        <f t="shared" si="48"/>
        <v>0</v>
      </c>
      <c r="L12" s="645">
        <f t="shared" si="48"/>
        <v>1.1641767590286425E-2</v>
      </c>
      <c r="M12" s="645">
        <f t="shared" si="48"/>
        <v>0</v>
      </c>
      <c r="N12" s="645">
        <f t="shared" si="48"/>
        <v>4.1666666666666664E-2</v>
      </c>
      <c r="O12" s="645">
        <f t="shared" si="48"/>
        <v>0</v>
      </c>
      <c r="P12" s="645">
        <f t="shared" si="48"/>
        <v>5.3344103362391031E-2</v>
      </c>
      <c r="Q12" s="645">
        <f t="shared" si="48"/>
        <v>7.1966732824823576E-2</v>
      </c>
      <c r="R12" s="645">
        <f t="shared" si="48"/>
        <v>0</v>
      </c>
      <c r="S12" s="645">
        <f t="shared" si="48"/>
        <v>0.16505908385222084</v>
      </c>
      <c r="T12" s="646"/>
      <c r="U12" s="645">
        <f>SUM(U830:U831,U836:U837,U839:U840,U842:U843,U845:U849)</f>
        <v>0.1253121297218763</v>
      </c>
      <c r="V12" s="645">
        <f t="shared" ref="V12:AL12" si="49">SUM(V830:V831,V836:V837,V839:V840,V842:V843,V845:V849)</f>
        <v>0</v>
      </c>
      <c r="W12" s="645">
        <f t="shared" si="49"/>
        <v>0.12048689160440017</v>
      </c>
      <c r="X12" s="645">
        <f t="shared" si="49"/>
        <v>0</v>
      </c>
      <c r="Y12" s="645">
        <f t="shared" si="49"/>
        <v>0</v>
      </c>
      <c r="Z12" s="645">
        <f t="shared" si="49"/>
        <v>0</v>
      </c>
      <c r="AA12" s="645">
        <f t="shared" si="49"/>
        <v>0</v>
      </c>
      <c r="AB12" s="645">
        <f t="shared" si="49"/>
        <v>0</v>
      </c>
      <c r="AC12" s="645">
        <f t="shared" si="49"/>
        <v>0</v>
      </c>
      <c r="AD12" s="645">
        <f t="shared" si="49"/>
        <v>0</v>
      </c>
      <c r="AE12" s="645">
        <f t="shared" si="49"/>
        <v>0</v>
      </c>
      <c r="AF12" s="645">
        <f t="shared" si="49"/>
        <v>0</v>
      </c>
      <c r="AG12" s="645">
        <f t="shared" si="49"/>
        <v>4.1666666666666664E-2</v>
      </c>
      <c r="AH12" s="645">
        <f t="shared" si="49"/>
        <v>0</v>
      </c>
      <c r="AI12" s="645">
        <f t="shared" si="49"/>
        <v>6.4379926317974262E-2</v>
      </c>
      <c r="AJ12" s="645">
        <f t="shared" si="49"/>
        <v>0.17583892071398921</v>
      </c>
      <c r="AK12" s="645">
        <f t="shared" si="49"/>
        <v>9.916608185969282E-2</v>
      </c>
      <c r="AL12" s="645">
        <f t="shared" si="49"/>
        <v>0.1556899095060191</v>
      </c>
      <c r="AM12" s="646"/>
      <c r="AN12" s="645">
        <f>SUM(AN830:AN831,AN836:AN837,AN839:AN840,AN842:AN843,AN845:AN849)</f>
        <v>9.7370961394769601E-3</v>
      </c>
      <c r="AO12" s="645">
        <f t="shared" ref="AO12:BE12" si="50">SUM(AO830:AO831,AO836:AO837,AO839:AO840,AO842:AO843,AO845:AO849)</f>
        <v>0</v>
      </c>
      <c r="AP12" s="645">
        <f t="shared" si="50"/>
        <v>9.121193794105438E-2</v>
      </c>
      <c r="AQ12" s="645">
        <f t="shared" si="50"/>
        <v>1.8466064757160647E-2</v>
      </c>
      <c r="AR12" s="645">
        <f t="shared" si="50"/>
        <v>5.0649777619640624E-2</v>
      </c>
      <c r="AS12" s="645">
        <f t="shared" si="50"/>
        <v>1.5977077210460773E-2</v>
      </c>
      <c r="AT12" s="645">
        <f t="shared" si="50"/>
        <v>6.8012809108699522E-3</v>
      </c>
      <c r="AU12" s="645">
        <f t="shared" si="50"/>
        <v>2.7505256330427563E-2</v>
      </c>
      <c r="AV12" s="645">
        <f t="shared" si="50"/>
        <v>1.5828055506137698E-2</v>
      </c>
      <c r="AW12" s="645">
        <f t="shared" si="50"/>
        <v>1.969004874577477E-2</v>
      </c>
      <c r="AX12" s="645">
        <f t="shared" si="50"/>
        <v>0</v>
      </c>
      <c r="AY12" s="645">
        <f t="shared" si="50"/>
        <v>4.1666666666666664E-2</v>
      </c>
      <c r="AZ12" s="645">
        <f t="shared" si="50"/>
        <v>4.1666666666666664E-2</v>
      </c>
      <c r="BA12" s="645">
        <f t="shared" si="50"/>
        <v>4.1666666666666664E-2</v>
      </c>
      <c r="BB12" s="645">
        <f t="shared" si="50"/>
        <v>0</v>
      </c>
      <c r="BC12" s="645">
        <f t="shared" si="50"/>
        <v>0.12370627154124414</v>
      </c>
      <c r="BD12" s="645">
        <f t="shared" si="50"/>
        <v>0.74118727968036535</v>
      </c>
      <c r="BE12" s="645">
        <f t="shared" si="50"/>
        <v>4.1666666666666664E-2</v>
      </c>
      <c r="BF12" s="646"/>
      <c r="BG12" s="645">
        <f>SUM(BG830:BG831,BG836:BG837,BG839:BG840,BG842:BG843,BG845:BG849)</f>
        <v>1.5781502401707882E-2</v>
      </c>
      <c r="BH12" s="645">
        <f t="shared" ref="BH12:BX12" si="51">SUM(BH830:BH831,BH836:BH837,BH839:BH840,BH842:BH843,BH845:BH849)</f>
        <v>0</v>
      </c>
      <c r="BI12" s="645">
        <f t="shared" si="51"/>
        <v>0</v>
      </c>
      <c r="BJ12" s="645">
        <f t="shared" si="51"/>
        <v>2.215927770859278E-2</v>
      </c>
      <c r="BK12" s="645">
        <f t="shared" si="51"/>
        <v>9.6544806973848069E-2</v>
      </c>
      <c r="BL12" s="645">
        <f t="shared" si="51"/>
        <v>1.1311747613117477E-2</v>
      </c>
      <c r="BM12" s="645">
        <f t="shared" si="51"/>
        <v>1.8993666607365236E-3</v>
      </c>
      <c r="BN12" s="645">
        <f t="shared" si="51"/>
        <v>3.5741120797011208E-2</v>
      </c>
      <c r="BO12" s="645">
        <f t="shared" si="51"/>
        <v>0</v>
      </c>
      <c r="BP12" s="645">
        <f t="shared" si="51"/>
        <v>5.0649777619640624E-2</v>
      </c>
      <c r="BQ12" s="645">
        <f t="shared" si="51"/>
        <v>5.6809049398090491E-2</v>
      </c>
      <c r="BR12" s="645">
        <f t="shared" si="51"/>
        <v>4.5488905925695308E-2</v>
      </c>
      <c r="BS12" s="645">
        <f t="shared" si="51"/>
        <v>0</v>
      </c>
      <c r="BT12" s="645">
        <f t="shared" si="51"/>
        <v>4.1666666666666664E-2</v>
      </c>
      <c r="BU12" s="645">
        <f t="shared" si="51"/>
        <v>0</v>
      </c>
      <c r="BV12" s="645">
        <f t="shared" si="51"/>
        <v>0</v>
      </c>
      <c r="BW12" s="645">
        <f t="shared" si="51"/>
        <v>0.34352072003795292</v>
      </c>
      <c r="BX12" s="645">
        <f t="shared" si="51"/>
        <v>0</v>
      </c>
      <c r="BY12" s="646"/>
      <c r="BZ12" s="645">
        <f>SUM(BZ830:BZ831,BZ836:BZ837,BZ839:BZ840,BZ842:BZ843,BZ845:BZ849)</f>
        <v>0.12411438709007887</v>
      </c>
      <c r="CA12" s="645">
        <f>SUM(CA830:CA831,CA836:CA837,CA839:CA840,CA842:CA843,CA845:CA849)</f>
        <v>0.20126560564549606</v>
      </c>
      <c r="CB12" s="645">
        <f>SUM(CB830:CB831,CB836:CB837,CB839:CB840,CB842:CB843,CB845:CB849)</f>
        <v>0.15648193545039438</v>
      </c>
      <c r="CC12" s="645">
        <f>SUM(CC830:CC831,CC836:CC837,CC839:CC840,CC842:CC843,CC845:CC849)</f>
        <v>0.21940093864674137</v>
      </c>
      <c r="CD12" s="637">
        <f>IF(DR12&lt;3,"",(SUM(B12:S12)-MIN(B12:S12)-MAX(B12:S12))/(DR12-2))</f>
        <v>1.4645375374719331E-2</v>
      </c>
      <c r="CE12" s="637">
        <f>IF(DS12&lt;3,"",(SUM(U12:AL12)-MIN(U12:AL12)-MAX(U12:AL12))/(DS12-2))</f>
        <v>3.7918850354789334E-2</v>
      </c>
      <c r="CF12" s="637">
        <f>IF(DT12&lt;3,"",(SUM(AN12:BE12)-MIN(AN12:BE12)-MAX(AN12:BE12))/(DT12-2))</f>
        <v>3.4139970835557143E-2</v>
      </c>
      <c r="CG12" s="637">
        <f>IF(DU12&lt;3,"",(SUM(BG12:BX12)-MIN(BG12:BX12)-MAX(BG12:BX12))/(DU12-2))</f>
        <v>2.3628263860319198E-2</v>
      </c>
      <c r="CH12" s="1376">
        <f t="shared" si="8"/>
        <v>0</v>
      </c>
      <c r="CI12" s="1377">
        <f t="shared" si="9"/>
        <v>0</v>
      </c>
      <c r="CJ12" s="1378">
        <f t="shared" si="10"/>
        <v>0</v>
      </c>
      <c r="CK12" s="1378">
        <f t="shared" si="11"/>
        <v>0</v>
      </c>
      <c r="CL12" s="1378">
        <f t="shared" si="12"/>
        <v>0</v>
      </c>
      <c r="CM12" s="1378">
        <f t="shared" si="13"/>
        <v>0</v>
      </c>
      <c r="CN12" s="1378">
        <f t="shared" si="14"/>
        <v>0</v>
      </c>
      <c r="CO12" s="1379">
        <f t="shared" si="15"/>
        <v>0</v>
      </c>
      <c r="CP12" s="1379">
        <f t="shared" si="16"/>
        <v>0</v>
      </c>
      <c r="CQ12" s="1379">
        <f t="shared" si="17"/>
        <v>5.5316726338729763E-3</v>
      </c>
      <c r="CR12" s="1379">
        <f t="shared" si="18"/>
        <v>8.8637110834371095E-3</v>
      </c>
      <c r="CS12" s="1378">
        <f t="shared" si="19"/>
        <v>1.1641767590286425E-2</v>
      </c>
      <c r="CT12" s="1378">
        <f t="shared" si="20"/>
        <v>1.369372263104268E-2</v>
      </c>
      <c r="CU12" s="1378">
        <f t="shared" si="21"/>
        <v>2.761762920298879E-2</v>
      </c>
      <c r="CV12" s="1378">
        <f t="shared" si="22"/>
        <v>4.1666666666666664E-2</v>
      </c>
      <c r="CW12" s="1378">
        <f t="shared" si="23"/>
        <v>5.3344103362391031E-2</v>
      </c>
      <c r="CX12" s="1377">
        <f t="shared" si="24"/>
        <v>7.1966732824823576E-2</v>
      </c>
      <c r="CY12" s="1380">
        <f t="shared" si="25"/>
        <v>0.16505908385222084</v>
      </c>
      <c r="CZ12" s="638">
        <f t="shared" si="26"/>
        <v>0</v>
      </c>
      <c r="DA12" s="639">
        <f t="shared" si="27"/>
        <v>0</v>
      </c>
      <c r="DB12" s="640">
        <f t="shared" si="28"/>
        <v>0</v>
      </c>
      <c r="DC12" s="640">
        <f t="shared" si="29"/>
        <v>0</v>
      </c>
      <c r="DD12" s="640">
        <f t="shared" si="30"/>
        <v>0</v>
      </c>
      <c r="DE12" s="640">
        <f t="shared" si="31"/>
        <v>0</v>
      </c>
      <c r="DF12" s="640">
        <f t="shared" si="32"/>
        <v>0</v>
      </c>
      <c r="DG12" s="641">
        <f t="shared" si="33"/>
        <v>0</v>
      </c>
      <c r="DH12" s="641">
        <f t="shared" si="34"/>
        <v>0</v>
      </c>
      <c r="DI12" s="641">
        <f t="shared" si="35"/>
        <v>0</v>
      </c>
      <c r="DJ12" s="641">
        <f t="shared" si="36"/>
        <v>0</v>
      </c>
      <c r="DK12" s="640">
        <f t="shared" si="37"/>
        <v>4.1666666666666664E-2</v>
      </c>
      <c r="DL12" s="640">
        <f t="shared" si="38"/>
        <v>6.4379926317974262E-2</v>
      </c>
      <c r="DM12" s="640">
        <f t="shared" si="39"/>
        <v>9.916608185969282E-2</v>
      </c>
      <c r="DN12" s="640">
        <f t="shared" si="40"/>
        <v>0.12048689160440017</v>
      </c>
      <c r="DO12" s="640">
        <f t="shared" si="41"/>
        <v>0.1253121297218763</v>
      </c>
      <c r="DP12" s="639">
        <f t="shared" si="42"/>
        <v>0.1556899095060191</v>
      </c>
      <c r="DQ12" s="638">
        <f t="shared" si="43"/>
        <v>0.17583892071398921</v>
      </c>
      <c r="DR12" s="642">
        <f>COUNT(B12:S12)</f>
        <v>18</v>
      </c>
      <c r="DS12" s="618">
        <f>COUNT(U12:AL12)</f>
        <v>18</v>
      </c>
      <c r="DT12" s="618">
        <f>COUNT(AN12:BE12)</f>
        <v>18</v>
      </c>
      <c r="DU12" s="618">
        <f>COUNT(BG12:BX12)</f>
        <v>18</v>
      </c>
      <c r="DV12" s="619"/>
      <c r="DW12" s="643"/>
      <c r="DX12" s="643"/>
      <c r="DY12" s="643"/>
      <c r="DZ12" s="643"/>
      <c r="EA12" s="643"/>
      <c r="EB12" s="643"/>
      <c r="EC12" s="643"/>
      <c r="ED12" s="643"/>
      <c r="EE12" s="618"/>
    </row>
    <row r="13" spans="1:135" s="621" customFormat="1" ht="15.75" customHeight="1">
      <c r="A13" s="644" t="s">
        <v>228</v>
      </c>
      <c r="B13" s="645">
        <f t="shared" ref="B13:S13" si="52">SUM(B820:B829)</f>
        <v>1.0904169460676311E-2</v>
      </c>
      <c r="C13" s="645">
        <f t="shared" si="52"/>
        <v>0</v>
      </c>
      <c r="D13" s="645">
        <f t="shared" si="52"/>
        <v>0</v>
      </c>
      <c r="E13" s="645">
        <f t="shared" si="52"/>
        <v>0</v>
      </c>
      <c r="F13" s="645">
        <f t="shared" si="52"/>
        <v>0</v>
      </c>
      <c r="G13" s="645">
        <f t="shared" si="52"/>
        <v>0</v>
      </c>
      <c r="H13" s="645">
        <f t="shared" si="52"/>
        <v>5.906425124533001E-3</v>
      </c>
      <c r="I13" s="645">
        <f t="shared" si="52"/>
        <v>0</v>
      </c>
      <c r="J13" s="645">
        <f t="shared" si="52"/>
        <v>0</v>
      </c>
      <c r="K13" s="645">
        <f t="shared" si="52"/>
        <v>0</v>
      </c>
      <c r="L13" s="645">
        <f t="shared" si="52"/>
        <v>0</v>
      </c>
      <c r="M13" s="645">
        <f t="shared" si="52"/>
        <v>0</v>
      </c>
      <c r="N13" s="645">
        <f t="shared" si="52"/>
        <v>0</v>
      </c>
      <c r="O13" s="645">
        <f t="shared" si="52"/>
        <v>0</v>
      </c>
      <c r="P13" s="645">
        <f t="shared" si="52"/>
        <v>0</v>
      </c>
      <c r="Q13" s="645">
        <f t="shared" si="52"/>
        <v>0</v>
      </c>
      <c r="R13" s="645">
        <f t="shared" si="52"/>
        <v>0</v>
      </c>
      <c r="S13" s="645">
        <f t="shared" si="52"/>
        <v>0</v>
      </c>
      <c r="T13" s="646"/>
      <c r="U13" s="645">
        <f t="shared" ref="U13:AL13" si="53">SUM(U820:U829)</f>
        <v>8.9868039494751834E-2</v>
      </c>
      <c r="V13" s="645">
        <f t="shared" si="53"/>
        <v>1.1812850249066002E-2</v>
      </c>
      <c r="W13" s="645">
        <f t="shared" si="53"/>
        <v>0</v>
      </c>
      <c r="X13" s="645">
        <f t="shared" si="53"/>
        <v>0</v>
      </c>
      <c r="Y13" s="645">
        <f t="shared" si="53"/>
        <v>0</v>
      </c>
      <c r="Z13" s="645">
        <f t="shared" si="53"/>
        <v>4.7251400996264009E-3</v>
      </c>
      <c r="AA13" s="645">
        <f t="shared" si="53"/>
        <v>0</v>
      </c>
      <c r="AB13" s="645">
        <f t="shared" si="53"/>
        <v>0</v>
      </c>
      <c r="AC13" s="645">
        <f t="shared" si="53"/>
        <v>0</v>
      </c>
      <c r="AD13" s="645">
        <f t="shared" si="53"/>
        <v>0</v>
      </c>
      <c r="AE13" s="645">
        <f t="shared" si="53"/>
        <v>0</v>
      </c>
      <c r="AF13" s="645">
        <f t="shared" si="53"/>
        <v>3.3751000711617148E-3</v>
      </c>
      <c r="AG13" s="645">
        <f t="shared" si="53"/>
        <v>4.7251400996264009E-3</v>
      </c>
      <c r="AH13" s="645">
        <f t="shared" si="53"/>
        <v>0</v>
      </c>
      <c r="AI13" s="645">
        <f t="shared" si="53"/>
        <v>1.1812850249066002E-2</v>
      </c>
      <c r="AJ13" s="645">
        <f t="shared" si="53"/>
        <v>0</v>
      </c>
      <c r="AK13" s="645">
        <f t="shared" si="53"/>
        <v>0</v>
      </c>
      <c r="AL13" s="645">
        <f t="shared" si="53"/>
        <v>5.2501556662515568E-3</v>
      </c>
      <c r="AM13" s="646"/>
      <c r="AN13" s="645">
        <f t="shared" ref="AN13:BE13" si="54">SUM(AN820:AN829)</f>
        <v>5.5398287671232879E-2</v>
      </c>
      <c r="AO13" s="645">
        <f t="shared" si="54"/>
        <v>1.575046699875467E-2</v>
      </c>
      <c r="AP13" s="645">
        <f t="shared" si="54"/>
        <v>8.4455245952677477E-2</v>
      </c>
      <c r="AQ13" s="645">
        <f t="shared" si="54"/>
        <v>0.10020571295143214</v>
      </c>
      <c r="AR13" s="645">
        <f t="shared" si="54"/>
        <v>0.62227203789361318</v>
      </c>
      <c r="AS13" s="645">
        <f t="shared" si="54"/>
        <v>0.55957303860523044</v>
      </c>
      <c r="AT13" s="645">
        <f t="shared" si="54"/>
        <v>1.3500400284646859E-2</v>
      </c>
      <c r="AU13" s="645">
        <f t="shared" si="54"/>
        <v>0.38507238480697392</v>
      </c>
      <c r="AV13" s="645">
        <f t="shared" si="54"/>
        <v>0.30492323429994661</v>
      </c>
      <c r="AW13" s="645">
        <f t="shared" si="54"/>
        <v>0.21042043230741861</v>
      </c>
      <c r="AX13" s="645">
        <f t="shared" si="54"/>
        <v>4.7251400996264008E-2</v>
      </c>
      <c r="AY13" s="645">
        <f t="shared" si="54"/>
        <v>7.8752334993773352E-3</v>
      </c>
      <c r="AZ13" s="645">
        <f t="shared" si="54"/>
        <v>0</v>
      </c>
      <c r="BA13" s="645">
        <f t="shared" si="54"/>
        <v>0</v>
      </c>
      <c r="BB13" s="645">
        <f t="shared" si="54"/>
        <v>0</v>
      </c>
      <c r="BC13" s="645">
        <f t="shared" si="54"/>
        <v>0</v>
      </c>
      <c r="BD13" s="645">
        <f t="shared" si="54"/>
        <v>1.1812850249066002E-2</v>
      </c>
      <c r="BE13" s="645">
        <f t="shared" si="54"/>
        <v>6.7502001423234296E-3</v>
      </c>
      <c r="BF13" s="646"/>
      <c r="BG13" s="645">
        <f t="shared" ref="BG13:BX13" si="55">SUM(BG820:BG829)</f>
        <v>0.15153062177548482</v>
      </c>
      <c r="BH13" s="645">
        <f t="shared" si="55"/>
        <v>2.3625700498132007E-2</v>
      </c>
      <c r="BI13" s="645">
        <f t="shared" si="55"/>
        <v>0.10631565224159403</v>
      </c>
      <c r="BJ13" s="645">
        <f t="shared" si="55"/>
        <v>0.21214287048567873</v>
      </c>
      <c r="BK13" s="645">
        <f t="shared" si="55"/>
        <v>1.1038133872976339</v>
      </c>
      <c r="BL13" s="645">
        <f t="shared" si="55"/>
        <v>2.3625700498132007E-2</v>
      </c>
      <c r="BM13" s="645">
        <f t="shared" si="55"/>
        <v>8.589061110122756E-2</v>
      </c>
      <c r="BN13" s="645">
        <f t="shared" si="55"/>
        <v>0.24049371108343714</v>
      </c>
      <c r="BO13" s="645">
        <f t="shared" si="55"/>
        <v>1.1678825609322185</v>
      </c>
      <c r="BP13" s="645">
        <f t="shared" si="55"/>
        <v>9.2640811243550975E-2</v>
      </c>
      <c r="BQ13" s="645">
        <f t="shared" si="55"/>
        <v>0.89100771659847022</v>
      </c>
      <c r="BR13" s="645">
        <f t="shared" si="55"/>
        <v>0</v>
      </c>
      <c r="BS13" s="645">
        <f t="shared" si="55"/>
        <v>0</v>
      </c>
      <c r="BT13" s="645">
        <f t="shared" si="55"/>
        <v>0</v>
      </c>
      <c r="BU13" s="645">
        <f t="shared" si="55"/>
        <v>0</v>
      </c>
      <c r="BV13" s="645">
        <f t="shared" si="55"/>
        <v>0</v>
      </c>
      <c r="BW13" s="645">
        <f t="shared" si="55"/>
        <v>7.2390210816580688E-2</v>
      </c>
      <c r="BX13" s="645">
        <f t="shared" si="55"/>
        <v>0</v>
      </c>
      <c r="BY13" s="646"/>
      <c r="BZ13" s="645">
        <f>SUM(BZ820:BZ829)</f>
        <v>0</v>
      </c>
      <c r="CA13" s="645">
        <f>SUM(CA820:CA829)</f>
        <v>1.1812850249066004E-2</v>
      </c>
      <c r="CB13" s="645">
        <f>SUM(CB820:CB829)</f>
        <v>0.12913387297633874</v>
      </c>
      <c r="CC13" s="645">
        <f>SUM(CC820:CC829)</f>
        <v>0.21980921544209217</v>
      </c>
      <c r="CD13" s="637">
        <f>IF(DR13&lt;3,"",(SUM(B13:S13)-MIN(B13:S13)-MAX(B13:S13))/(DR13-2))</f>
        <v>3.6915157028331261E-4</v>
      </c>
      <c r="CE13" s="637">
        <f>IF(DS13&lt;3,"",(SUM(U13:AL13)-MIN(U13:AL13)-MAX(U13:AL13))/(DS13-2))</f>
        <v>2.6063272771748806E-3</v>
      </c>
      <c r="CF13" s="637">
        <f>IF(DT13&lt;3,"",(SUM(AN13:BE13)-MIN(AN13:BE13)-MAX(AN13:BE13))/(DT13-2))</f>
        <v>0.11268680554783406</v>
      </c>
      <c r="CG13" s="637">
        <f>IF(DU13&lt;3,"",(SUM(BG13:BX13)-MIN(BG13:BX13)-MAX(BG13:BX13))/(DU13-2))</f>
        <v>0.18771731210249509</v>
      </c>
      <c r="CH13" s="1376">
        <f t="shared" si="8"/>
        <v>0</v>
      </c>
      <c r="CI13" s="1377">
        <f t="shared" si="9"/>
        <v>0</v>
      </c>
      <c r="CJ13" s="1378">
        <f t="shared" si="10"/>
        <v>0</v>
      </c>
      <c r="CK13" s="1378">
        <f t="shared" si="11"/>
        <v>0</v>
      </c>
      <c r="CL13" s="1378">
        <f t="shared" si="12"/>
        <v>0</v>
      </c>
      <c r="CM13" s="1378">
        <f t="shared" si="13"/>
        <v>0</v>
      </c>
      <c r="CN13" s="1378">
        <f t="shared" si="14"/>
        <v>0</v>
      </c>
      <c r="CO13" s="1379">
        <f t="shared" si="15"/>
        <v>0</v>
      </c>
      <c r="CP13" s="1379">
        <f t="shared" si="16"/>
        <v>0</v>
      </c>
      <c r="CQ13" s="1379">
        <f t="shared" si="17"/>
        <v>0</v>
      </c>
      <c r="CR13" s="1379">
        <f t="shared" si="18"/>
        <v>0</v>
      </c>
      <c r="CS13" s="1378">
        <f t="shared" si="19"/>
        <v>0</v>
      </c>
      <c r="CT13" s="1378">
        <f t="shared" si="20"/>
        <v>0</v>
      </c>
      <c r="CU13" s="1378">
        <f t="shared" si="21"/>
        <v>0</v>
      </c>
      <c r="CV13" s="1378">
        <f t="shared" si="22"/>
        <v>0</v>
      </c>
      <c r="CW13" s="1378">
        <f t="shared" si="23"/>
        <v>0</v>
      </c>
      <c r="CX13" s="1377">
        <f t="shared" si="24"/>
        <v>5.906425124533001E-3</v>
      </c>
      <c r="CY13" s="1380">
        <f t="shared" si="25"/>
        <v>1.0904169460676311E-2</v>
      </c>
      <c r="CZ13" s="638">
        <f t="shared" si="26"/>
        <v>0</v>
      </c>
      <c r="DA13" s="639">
        <f t="shared" si="27"/>
        <v>0</v>
      </c>
      <c r="DB13" s="640">
        <f t="shared" si="28"/>
        <v>0</v>
      </c>
      <c r="DC13" s="640">
        <f t="shared" si="29"/>
        <v>0</v>
      </c>
      <c r="DD13" s="640">
        <f t="shared" si="30"/>
        <v>0</v>
      </c>
      <c r="DE13" s="640">
        <f t="shared" si="31"/>
        <v>0</v>
      </c>
      <c r="DF13" s="640">
        <f t="shared" si="32"/>
        <v>0</v>
      </c>
      <c r="DG13" s="641">
        <f t="shared" si="33"/>
        <v>0</v>
      </c>
      <c r="DH13" s="641">
        <f t="shared" si="34"/>
        <v>0</v>
      </c>
      <c r="DI13" s="641">
        <f t="shared" si="35"/>
        <v>0</v>
      </c>
      <c r="DJ13" s="641">
        <f t="shared" si="36"/>
        <v>0</v>
      </c>
      <c r="DK13" s="640">
        <f t="shared" si="37"/>
        <v>3.3751000711617148E-3</v>
      </c>
      <c r="DL13" s="640">
        <f t="shared" si="38"/>
        <v>4.7251400996264009E-3</v>
      </c>
      <c r="DM13" s="640">
        <f t="shared" si="39"/>
        <v>4.7251400996264009E-3</v>
      </c>
      <c r="DN13" s="640">
        <f t="shared" si="40"/>
        <v>5.2501556662515568E-3</v>
      </c>
      <c r="DO13" s="640">
        <f t="shared" si="41"/>
        <v>1.1812850249066002E-2</v>
      </c>
      <c r="DP13" s="639">
        <f t="shared" si="42"/>
        <v>1.1812850249066002E-2</v>
      </c>
      <c r="DQ13" s="638">
        <f t="shared" si="43"/>
        <v>8.9868039494751834E-2</v>
      </c>
      <c r="DR13" s="642">
        <f>COUNT(B13:S13)</f>
        <v>18</v>
      </c>
      <c r="DS13" s="618">
        <f>COUNT(U13:AL13)</f>
        <v>18</v>
      </c>
      <c r="DT13" s="618">
        <f>COUNT(AN13:BE13)</f>
        <v>18</v>
      </c>
      <c r="DU13" s="618">
        <f>COUNT(BG13:BX13)</f>
        <v>18</v>
      </c>
      <c r="DV13" s="619"/>
      <c r="DW13" s="643"/>
      <c r="DX13" s="643"/>
      <c r="DY13" s="643"/>
      <c r="DZ13" s="643"/>
      <c r="EA13" s="643"/>
      <c r="EB13" s="643"/>
      <c r="EC13" s="643"/>
      <c r="ED13" s="643"/>
      <c r="EE13" s="618"/>
    </row>
    <row r="14" spans="1:135" s="621" customFormat="1" ht="15.75" customHeight="1">
      <c r="A14" s="644" t="s">
        <v>229</v>
      </c>
      <c r="B14" s="645">
        <f t="shared" ref="B14:S14" si="56">+SUM(B851:B852)</f>
        <v>0</v>
      </c>
      <c r="C14" s="645">
        <f t="shared" si="56"/>
        <v>-9.2873443337484444E-4</v>
      </c>
      <c r="D14" s="645">
        <f t="shared" si="56"/>
        <v>0</v>
      </c>
      <c r="E14" s="645">
        <f t="shared" si="56"/>
        <v>0</v>
      </c>
      <c r="F14" s="645">
        <f t="shared" si="56"/>
        <v>0</v>
      </c>
      <c r="G14" s="645">
        <f t="shared" si="56"/>
        <v>0</v>
      </c>
      <c r="H14" s="645">
        <f t="shared" si="56"/>
        <v>0</v>
      </c>
      <c r="I14" s="645">
        <f t="shared" si="56"/>
        <v>0</v>
      </c>
      <c r="J14" s="645">
        <f t="shared" si="56"/>
        <v>0</v>
      </c>
      <c r="K14" s="645">
        <f t="shared" si="56"/>
        <v>0</v>
      </c>
      <c r="L14" s="645">
        <f t="shared" si="56"/>
        <v>0</v>
      </c>
      <c r="M14" s="645">
        <f t="shared" si="56"/>
        <v>0</v>
      </c>
      <c r="N14" s="645">
        <f t="shared" si="56"/>
        <v>0</v>
      </c>
      <c r="O14" s="645">
        <f t="shared" si="56"/>
        <v>7.5987368795587976E-4</v>
      </c>
      <c r="P14" s="645">
        <f t="shared" si="56"/>
        <v>5.6608574986657173E-3</v>
      </c>
      <c r="Q14" s="645">
        <f t="shared" si="56"/>
        <v>0</v>
      </c>
      <c r="R14" s="645">
        <f t="shared" si="56"/>
        <v>0</v>
      </c>
      <c r="S14" s="645">
        <f t="shared" si="56"/>
        <v>0</v>
      </c>
      <c r="T14" s="646"/>
      <c r="U14" s="645">
        <f t="shared" ref="U14:AL14" si="57">+SUM(U851:U852)</f>
        <v>0</v>
      </c>
      <c r="V14" s="645">
        <f t="shared" si="57"/>
        <v>4.6436721668742222E-4</v>
      </c>
      <c r="W14" s="645">
        <f t="shared" si="57"/>
        <v>0</v>
      </c>
      <c r="X14" s="645">
        <f t="shared" si="57"/>
        <v>0</v>
      </c>
      <c r="Y14" s="645">
        <f t="shared" si="57"/>
        <v>0</v>
      </c>
      <c r="Z14" s="645">
        <f t="shared" si="57"/>
        <v>0</v>
      </c>
      <c r="AA14" s="645">
        <f t="shared" si="57"/>
        <v>0</v>
      </c>
      <c r="AB14" s="645">
        <f t="shared" si="57"/>
        <v>0</v>
      </c>
      <c r="AC14" s="645">
        <f t="shared" si="57"/>
        <v>0</v>
      </c>
      <c r="AD14" s="645">
        <f t="shared" si="57"/>
        <v>0</v>
      </c>
      <c r="AE14" s="645">
        <f t="shared" si="57"/>
        <v>0</v>
      </c>
      <c r="AF14" s="645">
        <f t="shared" si="57"/>
        <v>0</v>
      </c>
      <c r="AG14" s="645">
        <f t="shared" si="57"/>
        <v>0</v>
      </c>
      <c r="AH14" s="645">
        <f t="shared" si="57"/>
        <v>0</v>
      </c>
      <c r="AI14" s="645">
        <f t="shared" si="57"/>
        <v>0</v>
      </c>
      <c r="AJ14" s="645">
        <f t="shared" si="57"/>
        <v>0</v>
      </c>
      <c r="AK14" s="645">
        <f t="shared" si="57"/>
        <v>0</v>
      </c>
      <c r="AL14" s="645">
        <f t="shared" si="57"/>
        <v>0</v>
      </c>
      <c r="AM14" s="646"/>
      <c r="AN14" s="645">
        <f t="shared" ref="AN14:BE14" si="58">+SUM(AN851:AN852)</f>
        <v>0</v>
      </c>
      <c r="AO14" s="645">
        <f t="shared" si="58"/>
        <v>8.2554171855541716E-4</v>
      </c>
      <c r="AP14" s="645">
        <f t="shared" si="58"/>
        <v>0</v>
      </c>
      <c r="AQ14" s="645">
        <f t="shared" si="58"/>
        <v>0</v>
      </c>
      <c r="AR14" s="645">
        <f t="shared" si="58"/>
        <v>0</v>
      </c>
      <c r="AS14" s="645">
        <f t="shared" si="58"/>
        <v>0</v>
      </c>
      <c r="AT14" s="645">
        <f t="shared" si="58"/>
        <v>0</v>
      </c>
      <c r="AU14" s="645">
        <f t="shared" si="58"/>
        <v>0</v>
      </c>
      <c r="AV14" s="645">
        <f t="shared" si="58"/>
        <v>0</v>
      </c>
      <c r="AW14" s="645">
        <f t="shared" si="58"/>
        <v>0</v>
      </c>
      <c r="AX14" s="645">
        <f t="shared" si="58"/>
        <v>0</v>
      </c>
      <c r="AY14" s="645">
        <f t="shared" si="58"/>
        <v>0</v>
      </c>
      <c r="AZ14" s="645">
        <f t="shared" si="58"/>
        <v>0</v>
      </c>
      <c r="BA14" s="645">
        <f t="shared" si="58"/>
        <v>0</v>
      </c>
      <c r="BB14" s="645">
        <f t="shared" si="58"/>
        <v>0</v>
      </c>
      <c r="BC14" s="645">
        <f t="shared" si="58"/>
        <v>0</v>
      </c>
      <c r="BD14" s="645">
        <f t="shared" si="58"/>
        <v>0</v>
      </c>
      <c r="BE14" s="645">
        <f t="shared" si="58"/>
        <v>0</v>
      </c>
      <c r="BF14" s="646"/>
      <c r="BG14" s="645">
        <f t="shared" ref="BG14:BX14" si="59">+SUM(BG851:BG852)</f>
        <v>0</v>
      </c>
      <c r="BH14" s="645">
        <f t="shared" si="59"/>
        <v>0</v>
      </c>
      <c r="BI14" s="645">
        <f t="shared" si="59"/>
        <v>0</v>
      </c>
      <c r="BJ14" s="645">
        <f t="shared" si="59"/>
        <v>0</v>
      </c>
      <c r="BK14" s="645">
        <f t="shared" si="59"/>
        <v>0</v>
      </c>
      <c r="BL14" s="645">
        <f t="shared" si="59"/>
        <v>0</v>
      </c>
      <c r="BM14" s="645">
        <f t="shared" si="59"/>
        <v>0</v>
      </c>
      <c r="BN14" s="645">
        <f t="shared" si="59"/>
        <v>0</v>
      </c>
      <c r="BO14" s="645">
        <f t="shared" si="59"/>
        <v>0</v>
      </c>
      <c r="BP14" s="645">
        <f t="shared" si="59"/>
        <v>0</v>
      </c>
      <c r="BQ14" s="645">
        <f t="shared" si="59"/>
        <v>0</v>
      </c>
      <c r="BR14" s="645">
        <f t="shared" si="59"/>
        <v>0</v>
      </c>
      <c r="BS14" s="645">
        <f t="shared" si="59"/>
        <v>0</v>
      </c>
      <c r="BT14" s="645">
        <f t="shared" si="59"/>
        <v>0</v>
      </c>
      <c r="BU14" s="645">
        <f t="shared" si="59"/>
        <v>0</v>
      </c>
      <c r="BV14" s="645">
        <f t="shared" si="59"/>
        <v>0</v>
      </c>
      <c r="BW14" s="645">
        <f t="shared" si="59"/>
        <v>0</v>
      </c>
      <c r="BX14" s="645">
        <f t="shared" si="59"/>
        <v>0</v>
      </c>
      <c r="BY14" s="646"/>
      <c r="BZ14" s="645">
        <f>+SUM(BZ851:BZ852)</f>
        <v>0</v>
      </c>
      <c r="CA14" s="645">
        <f>+SUM(CA851:CA852)</f>
        <v>0</v>
      </c>
      <c r="CB14" s="645">
        <f>+SUM(CB851:CB852)</f>
        <v>0</v>
      </c>
      <c r="CC14" s="645">
        <f>+SUM(CC851:CC852)</f>
        <v>0</v>
      </c>
      <c r="CD14" s="637"/>
      <c r="CE14" s="637"/>
      <c r="CF14" s="637"/>
      <c r="CG14" s="637"/>
      <c r="CH14" s="1376">
        <f t="shared" si="8"/>
        <v>-9.2873443337484444E-4</v>
      </c>
      <c r="CI14" s="1377">
        <f t="shared" si="9"/>
        <v>0</v>
      </c>
      <c r="CJ14" s="1378">
        <f t="shared" si="10"/>
        <v>0</v>
      </c>
      <c r="CK14" s="1378">
        <f t="shared" si="11"/>
        <v>0</v>
      </c>
      <c r="CL14" s="1378">
        <f t="shared" si="12"/>
        <v>0</v>
      </c>
      <c r="CM14" s="1378">
        <f t="shared" si="13"/>
        <v>0</v>
      </c>
      <c r="CN14" s="1378">
        <f t="shared" si="14"/>
        <v>0</v>
      </c>
      <c r="CO14" s="1379">
        <f t="shared" si="15"/>
        <v>0</v>
      </c>
      <c r="CP14" s="1379">
        <f t="shared" si="16"/>
        <v>0</v>
      </c>
      <c r="CQ14" s="1379">
        <f t="shared" si="17"/>
        <v>0</v>
      </c>
      <c r="CR14" s="1379">
        <f t="shared" si="18"/>
        <v>0</v>
      </c>
      <c r="CS14" s="1378">
        <f t="shared" si="19"/>
        <v>0</v>
      </c>
      <c r="CT14" s="1378">
        <f t="shared" si="20"/>
        <v>0</v>
      </c>
      <c r="CU14" s="1378">
        <f t="shared" si="21"/>
        <v>0</v>
      </c>
      <c r="CV14" s="1378">
        <f t="shared" si="22"/>
        <v>0</v>
      </c>
      <c r="CW14" s="1378">
        <f t="shared" si="23"/>
        <v>0</v>
      </c>
      <c r="CX14" s="1377">
        <f t="shared" si="24"/>
        <v>7.5987368795587976E-4</v>
      </c>
      <c r="CY14" s="1380">
        <f t="shared" si="25"/>
        <v>5.6608574986657173E-3</v>
      </c>
      <c r="CZ14" s="638">
        <f t="shared" si="26"/>
        <v>0</v>
      </c>
      <c r="DA14" s="639">
        <f t="shared" si="27"/>
        <v>0</v>
      </c>
      <c r="DB14" s="640">
        <f t="shared" si="28"/>
        <v>0</v>
      </c>
      <c r="DC14" s="640">
        <f t="shared" si="29"/>
        <v>0</v>
      </c>
      <c r="DD14" s="640">
        <f t="shared" si="30"/>
        <v>0</v>
      </c>
      <c r="DE14" s="640">
        <f t="shared" si="31"/>
        <v>0</v>
      </c>
      <c r="DF14" s="640">
        <f t="shared" si="32"/>
        <v>0</v>
      </c>
      <c r="DG14" s="641">
        <f t="shared" si="33"/>
        <v>0</v>
      </c>
      <c r="DH14" s="641">
        <f t="shared" si="34"/>
        <v>0</v>
      </c>
      <c r="DI14" s="641">
        <f t="shared" si="35"/>
        <v>0</v>
      </c>
      <c r="DJ14" s="641">
        <f t="shared" si="36"/>
        <v>0</v>
      </c>
      <c r="DK14" s="640">
        <f t="shared" si="37"/>
        <v>0</v>
      </c>
      <c r="DL14" s="640">
        <f t="shared" si="38"/>
        <v>0</v>
      </c>
      <c r="DM14" s="640">
        <f t="shared" si="39"/>
        <v>0</v>
      </c>
      <c r="DN14" s="640">
        <f t="shared" si="40"/>
        <v>0</v>
      </c>
      <c r="DO14" s="640">
        <f t="shared" si="41"/>
        <v>0</v>
      </c>
      <c r="DP14" s="639">
        <f t="shared" si="42"/>
        <v>0</v>
      </c>
      <c r="DQ14" s="638">
        <f t="shared" si="43"/>
        <v>4.6436721668742222E-4</v>
      </c>
      <c r="DR14" s="642"/>
      <c r="DS14" s="618"/>
      <c r="DT14" s="618"/>
      <c r="DU14" s="618"/>
      <c r="DV14" s="619"/>
      <c r="DW14" s="643"/>
      <c r="DX14" s="643"/>
      <c r="DY14" s="643"/>
      <c r="DZ14" s="643"/>
      <c r="EA14" s="643"/>
      <c r="EB14" s="643"/>
      <c r="EC14" s="643"/>
      <c r="ED14" s="643"/>
      <c r="EE14" s="618"/>
    </row>
    <row r="15" spans="1:135" s="621" customFormat="1" ht="15.75" customHeight="1">
      <c r="A15" s="644" t="s">
        <v>230</v>
      </c>
      <c r="B15" s="645">
        <f t="shared" ref="B15:S15" si="60">SUM(B854:B858)</f>
        <v>0</v>
      </c>
      <c r="C15" s="645">
        <f t="shared" si="60"/>
        <v>0</v>
      </c>
      <c r="D15" s="645">
        <f t="shared" si="60"/>
        <v>0</v>
      </c>
      <c r="E15" s="645">
        <f t="shared" si="60"/>
        <v>0</v>
      </c>
      <c r="F15" s="645">
        <f t="shared" si="60"/>
        <v>0</v>
      </c>
      <c r="G15" s="645">
        <f t="shared" si="60"/>
        <v>0</v>
      </c>
      <c r="H15" s="645">
        <f t="shared" si="60"/>
        <v>0</v>
      </c>
      <c r="I15" s="645">
        <f t="shared" si="60"/>
        <v>0</v>
      </c>
      <c r="J15" s="645">
        <f t="shared" si="60"/>
        <v>0</v>
      </c>
      <c r="K15" s="645">
        <f t="shared" si="60"/>
        <v>0</v>
      </c>
      <c r="L15" s="645">
        <f t="shared" si="60"/>
        <v>0</v>
      </c>
      <c r="M15" s="645">
        <f t="shared" si="60"/>
        <v>0</v>
      </c>
      <c r="N15" s="645">
        <f t="shared" si="60"/>
        <v>0</v>
      </c>
      <c r="O15" s="645">
        <f t="shared" si="60"/>
        <v>0</v>
      </c>
      <c r="P15" s="645">
        <f t="shared" si="60"/>
        <v>0</v>
      </c>
      <c r="Q15" s="645">
        <f t="shared" si="60"/>
        <v>0</v>
      </c>
      <c r="R15" s="645">
        <f t="shared" si="60"/>
        <v>0</v>
      </c>
      <c r="S15" s="645">
        <f t="shared" si="60"/>
        <v>0</v>
      </c>
      <c r="T15" s="646"/>
      <c r="U15" s="645">
        <f t="shared" ref="U15:AL15" si="61">SUM(U854:U858)</f>
        <v>0</v>
      </c>
      <c r="V15" s="645">
        <f t="shared" si="61"/>
        <v>0</v>
      </c>
      <c r="W15" s="645">
        <f t="shared" si="61"/>
        <v>0</v>
      </c>
      <c r="X15" s="645">
        <f t="shared" si="61"/>
        <v>0</v>
      </c>
      <c r="Y15" s="645">
        <f t="shared" si="61"/>
        <v>0</v>
      </c>
      <c r="Z15" s="645">
        <f t="shared" si="61"/>
        <v>0</v>
      </c>
      <c r="AA15" s="645">
        <f t="shared" si="61"/>
        <v>0</v>
      </c>
      <c r="AB15" s="645">
        <f t="shared" si="61"/>
        <v>0</v>
      </c>
      <c r="AC15" s="645">
        <f t="shared" si="61"/>
        <v>0</v>
      </c>
      <c r="AD15" s="645">
        <f t="shared" si="61"/>
        <v>0</v>
      </c>
      <c r="AE15" s="645">
        <f t="shared" si="61"/>
        <v>0</v>
      </c>
      <c r="AF15" s="645">
        <f t="shared" si="61"/>
        <v>0</v>
      </c>
      <c r="AG15" s="645">
        <f t="shared" si="61"/>
        <v>0</v>
      </c>
      <c r="AH15" s="645">
        <f t="shared" si="61"/>
        <v>0</v>
      </c>
      <c r="AI15" s="645">
        <f t="shared" si="61"/>
        <v>0</v>
      </c>
      <c r="AJ15" s="645">
        <f t="shared" si="61"/>
        <v>0</v>
      </c>
      <c r="AK15" s="645">
        <f t="shared" si="61"/>
        <v>0</v>
      </c>
      <c r="AL15" s="645">
        <f t="shared" si="61"/>
        <v>0</v>
      </c>
      <c r="AM15" s="646"/>
      <c r="AN15" s="645">
        <f t="shared" ref="AN15:BE15" si="62">SUM(AN854:AN858)</f>
        <v>0</v>
      </c>
      <c r="AO15" s="645">
        <f t="shared" si="62"/>
        <v>0</v>
      </c>
      <c r="AP15" s="645">
        <f t="shared" si="62"/>
        <v>0</v>
      </c>
      <c r="AQ15" s="645">
        <f t="shared" si="62"/>
        <v>0</v>
      </c>
      <c r="AR15" s="645">
        <f t="shared" si="62"/>
        <v>0</v>
      </c>
      <c r="AS15" s="645">
        <f t="shared" si="62"/>
        <v>0</v>
      </c>
      <c r="AT15" s="645">
        <f t="shared" si="62"/>
        <v>0</v>
      </c>
      <c r="AU15" s="645">
        <f t="shared" si="62"/>
        <v>0</v>
      </c>
      <c r="AV15" s="645">
        <f t="shared" si="62"/>
        <v>0</v>
      </c>
      <c r="AW15" s="645">
        <f t="shared" si="62"/>
        <v>0</v>
      </c>
      <c r="AX15" s="645">
        <f t="shared" si="62"/>
        <v>0</v>
      </c>
      <c r="AY15" s="645">
        <f t="shared" si="62"/>
        <v>0</v>
      </c>
      <c r="AZ15" s="645">
        <f t="shared" si="62"/>
        <v>0</v>
      </c>
      <c r="BA15" s="645">
        <f t="shared" si="62"/>
        <v>0</v>
      </c>
      <c r="BB15" s="645">
        <f t="shared" si="62"/>
        <v>0</v>
      </c>
      <c r="BC15" s="645">
        <f t="shared" si="62"/>
        <v>0</v>
      </c>
      <c r="BD15" s="645">
        <f t="shared" si="62"/>
        <v>0</v>
      </c>
      <c r="BE15" s="645">
        <f t="shared" si="62"/>
        <v>0.10139266144814089</v>
      </c>
      <c r="BF15" s="646"/>
      <c r="BG15" s="645">
        <f t="shared" ref="BG15:BX15" si="63">SUM(BG854:BG858)</f>
        <v>0</v>
      </c>
      <c r="BH15" s="645">
        <f t="shared" si="63"/>
        <v>0</v>
      </c>
      <c r="BI15" s="645">
        <f t="shared" si="63"/>
        <v>0</v>
      </c>
      <c r="BJ15" s="645">
        <f t="shared" si="63"/>
        <v>0</v>
      </c>
      <c r="BK15" s="645">
        <f t="shared" si="63"/>
        <v>0</v>
      </c>
      <c r="BL15" s="645">
        <f t="shared" si="63"/>
        <v>0</v>
      </c>
      <c r="BM15" s="645">
        <f t="shared" si="63"/>
        <v>0</v>
      </c>
      <c r="BN15" s="645">
        <f t="shared" si="63"/>
        <v>0</v>
      </c>
      <c r="BO15" s="645">
        <f t="shared" si="63"/>
        <v>0</v>
      </c>
      <c r="BP15" s="645">
        <f t="shared" si="63"/>
        <v>0</v>
      </c>
      <c r="BQ15" s="645">
        <f t="shared" si="63"/>
        <v>0</v>
      </c>
      <c r="BR15" s="645">
        <f t="shared" si="63"/>
        <v>0</v>
      </c>
      <c r="BS15" s="645">
        <f t="shared" si="63"/>
        <v>0</v>
      </c>
      <c r="BT15" s="645">
        <f t="shared" si="63"/>
        <v>0</v>
      </c>
      <c r="BU15" s="645">
        <f t="shared" si="63"/>
        <v>0</v>
      </c>
      <c r="BV15" s="645">
        <f t="shared" si="63"/>
        <v>0</v>
      </c>
      <c r="BW15" s="645">
        <f t="shared" si="63"/>
        <v>0</v>
      </c>
      <c r="BX15" s="645">
        <f t="shared" si="63"/>
        <v>0</v>
      </c>
      <c r="BY15" s="646"/>
      <c r="BZ15" s="645">
        <f>SUM(BZ854:BZ858)</f>
        <v>0</v>
      </c>
      <c r="CA15" s="645">
        <f>SUM(CA854:CA858)</f>
        <v>0</v>
      </c>
      <c r="CB15" s="645">
        <f>SUM(CB854:CB858)</f>
        <v>0.1182914383561644</v>
      </c>
      <c r="CC15" s="645">
        <f>SUM(CC854:CC858)</f>
        <v>0</v>
      </c>
      <c r="CD15" s="637">
        <f t="shared" ref="CD15:CD27" si="64">IF(DR15&lt;3,"",(SUM(B15:S15)-MIN(B15:S15)-MAX(B15:S15))/(DR15-2))</f>
        <v>0</v>
      </c>
      <c r="CE15" s="637">
        <f t="shared" ref="CE15:CE27" si="65">IF(DS15&lt;3,"",(SUM(U15:AL15)-MIN(U15:AL15)-MAX(U15:AL15))/(DS15-2))</f>
        <v>0</v>
      </c>
      <c r="CF15" s="637">
        <f t="shared" ref="CF15:CF27" si="66">IF(DT15&lt;3,"",(SUM(AN15:BE15)-MIN(AN15:BE15)-MAX(AN15:BE15))/(DT15-2))</f>
        <v>0</v>
      </c>
      <c r="CG15" s="637">
        <f t="shared" ref="CG15:CG27" si="67">IF(DU15&lt;3,"",(SUM(BG15:BX15)-MIN(BG15:BX15)-MAX(BG15:BX15))/(DU15-2))</f>
        <v>0</v>
      </c>
      <c r="CH15" s="1376">
        <f t="shared" si="8"/>
        <v>0</v>
      </c>
      <c r="CI15" s="1377">
        <f t="shared" si="9"/>
        <v>0</v>
      </c>
      <c r="CJ15" s="1378">
        <f t="shared" si="10"/>
        <v>0</v>
      </c>
      <c r="CK15" s="1378">
        <f t="shared" si="11"/>
        <v>0</v>
      </c>
      <c r="CL15" s="1378">
        <f t="shared" si="12"/>
        <v>0</v>
      </c>
      <c r="CM15" s="1378">
        <f t="shared" si="13"/>
        <v>0</v>
      </c>
      <c r="CN15" s="1378">
        <f t="shared" si="14"/>
        <v>0</v>
      </c>
      <c r="CO15" s="1379">
        <f t="shared" si="15"/>
        <v>0</v>
      </c>
      <c r="CP15" s="1379">
        <f t="shared" si="16"/>
        <v>0</v>
      </c>
      <c r="CQ15" s="1379">
        <f t="shared" si="17"/>
        <v>0</v>
      </c>
      <c r="CR15" s="1379">
        <f t="shared" si="18"/>
        <v>0</v>
      </c>
      <c r="CS15" s="1378">
        <f t="shared" si="19"/>
        <v>0</v>
      </c>
      <c r="CT15" s="1378">
        <f t="shared" si="20"/>
        <v>0</v>
      </c>
      <c r="CU15" s="1378">
        <f t="shared" si="21"/>
        <v>0</v>
      </c>
      <c r="CV15" s="1378">
        <f t="shared" si="22"/>
        <v>0</v>
      </c>
      <c r="CW15" s="1378">
        <f t="shared" si="23"/>
        <v>0</v>
      </c>
      <c r="CX15" s="1377">
        <f t="shared" si="24"/>
        <v>0</v>
      </c>
      <c r="CY15" s="1380">
        <f t="shared" si="25"/>
        <v>0</v>
      </c>
      <c r="CZ15" s="638">
        <f t="shared" si="26"/>
        <v>0</v>
      </c>
      <c r="DA15" s="639">
        <f t="shared" si="27"/>
        <v>0</v>
      </c>
      <c r="DB15" s="640">
        <f t="shared" si="28"/>
        <v>0</v>
      </c>
      <c r="DC15" s="640">
        <f t="shared" si="29"/>
        <v>0</v>
      </c>
      <c r="DD15" s="640">
        <f t="shared" si="30"/>
        <v>0</v>
      </c>
      <c r="DE15" s="640">
        <f t="shared" si="31"/>
        <v>0</v>
      </c>
      <c r="DF15" s="640">
        <f t="shared" si="32"/>
        <v>0</v>
      </c>
      <c r="DG15" s="641">
        <f t="shared" si="33"/>
        <v>0</v>
      </c>
      <c r="DH15" s="641">
        <f t="shared" si="34"/>
        <v>0</v>
      </c>
      <c r="DI15" s="641">
        <f t="shared" si="35"/>
        <v>0</v>
      </c>
      <c r="DJ15" s="641">
        <f t="shared" si="36"/>
        <v>0</v>
      </c>
      <c r="DK15" s="640">
        <f t="shared" si="37"/>
        <v>0</v>
      </c>
      <c r="DL15" s="640">
        <f t="shared" si="38"/>
        <v>0</v>
      </c>
      <c r="DM15" s="640">
        <f t="shared" si="39"/>
        <v>0</v>
      </c>
      <c r="DN15" s="640">
        <f t="shared" si="40"/>
        <v>0</v>
      </c>
      <c r="DO15" s="640">
        <f t="shared" si="41"/>
        <v>0</v>
      </c>
      <c r="DP15" s="639">
        <f t="shared" si="42"/>
        <v>0</v>
      </c>
      <c r="DQ15" s="638">
        <f t="shared" si="43"/>
        <v>0</v>
      </c>
      <c r="DR15" s="642">
        <f t="shared" ref="DR15:DR27" si="68">COUNT(B15:S15)</f>
        <v>18</v>
      </c>
      <c r="DS15" s="618">
        <f t="shared" ref="DS15:DS27" si="69">COUNT(U15:AL15)</f>
        <v>18</v>
      </c>
      <c r="DT15" s="618">
        <f t="shared" ref="DT15:DT27" si="70">COUNT(AN15:BE15)</f>
        <v>18</v>
      </c>
      <c r="DU15" s="618">
        <f t="shared" ref="DU15:DU27" si="71">COUNT(BG15:BX15)</f>
        <v>18</v>
      </c>
      <c r="DV15" s="619"/>
      <c r="DW15" s="643"/>
      <c r="DX15" s="643"/>
      <c r="DY15" s="643"/>
      <c r="DZ15" s="643"/>
      <c r="EA15" s="643"/>
      <c r="EB15" s="643"/>
      <c r="EC15" s="643"/>
      <c r="ED15" s="643"/>
      <c r="EE15" s="618"/>
    </row>
    <row r="16" spans="1:135" s="621" customFormat="1" ht="15.75" customHeight="1">
      <c r="A16" s="644" t="s">
        <v>791</v>
      </c>
      <c r="B16" s="645">
        <f t="shared" ref="B16:S16" si="72">SUM(B859:B860)</f>
        <v>0.34845213526199831</v>
      </c>
      <c r="C16" s="645">
        <f t="shared" si="72"/>
        <v>0.56623471980074724</v>
      </c>
      <c r="D16" s="645">
        <f t="shared" si="72"/>
        <v>0</v>
      </c>
      <c r="E16" s="645">
        <f t="shared" si="72"/>
        <v>0.5033197509339975</v>
      </c>
      <c r="F16" s="645">
        <f t="shared" si="72"/>
        <v>0.41180706894599794</v>
      </c>
      <c r="G16" s="645">
        <f t="shared" si="72"/>
        <v>0</v>
      </c>
      <c r="H16" s="645">
        <f t="shared" si="72"/>
        <v>0.56623471980074724</v>
      </c>
      <c r="I16" s="645">
        <f t="shared" si="72"/>
        <v>1.1324694396014945</v>
      </c>
      <c r="J16" s="645">
        <f t="shared" si="72"/>
        <v>0.64712539405799685</v>
      </c>
      <c r="K16" s="645">
        <f t="shared" si="72"/>
        <v>0.56623471980074724</v>
      </c>
      <c r="L16" s="645">
        <f t="shared" si="72"/>
        <v>0.28311735990037362</v>
      </c>
      <c r="M16" s="645">
        <f t="shared" si="72"/>
        <v>0</v>
      </c>
      <c r="N16" s="645">
        <f t="shared" si="72"/>
        <v>0.53927116171499734</v>
      </c>
      <c r="O16" s="645">
        <f t="shared" si="72"/>
        <v>0.64712539405799685</v>
      </c>
      <c r="P16" s="645">
        <f t="shared" si="72"/>
        <v>0.40445337128624798</v>
      </c>
      <c r="Q16" s="645">
        <f t="shared" si="72"/>
        <v>0.35389669987546701</v>
      </c>
      <c r="R16" s="645">
        <f t="shared" si="72"/>
        <v>0.40445337128624798</v>
      </c>
      <c r="S16" s="645">
        <f t="shared" si="72"/>
        <v>6.3088767123287662E-2</v>
      </c>
      <c r="T16" s="646"/>
      <c r="U16" s="645">
        <f t="shared" ref="U16:AL16" si="73">SUM(U859:U860)</f>
        <v>0.64712539405799685</v>
      </c>
      <c r="V16" s="645">
        <f t="shared" si="73"/>
        <v>0.56623471980074724</v>
      </c>
      <c r="W16" s="645">
        <f t="shared" si="73"/>
        <v>0.56623471980074724</v>
      </c>
      <c r="X16" s="645">
        <f t="shared" si="73"/>
        <v>0.75497962640099636</v>
      </c>
      <c r="Y16" s="645">
        <f t="shared" si="73"/>
        <v>0</v>
      </c>
      <c r="Z16" s="645">
        <f t="shared" si="73"/>
        <v>0</v>
      </c>
      <c r="AA16" s="645">
        <f t="shared" si="73"/>
        <v>0</v>
      </c>
      <c r="AB16" s="645">
        <f t="shared" si="73"/>
        <v>0</v>
      </c>
      <c r="AC16" s="645">
        <f t="shared" si="73"/>
        <v>0.64712539405799685</v>
      </c>
      <c r="AD16" s="645">
        <f t="shared" si="73"/>
        <v>0.56623471980074724</v>
      </c>
      <c r="AE16" s="645">
        <f t="shared" si="73"/>
        <v>0</v>
      </c>
      <c r="AF16" s="645">
        <f t="shared" si="73"/>
        <v>0.32356269702899842</v>
      </c>
      <c r="AG16" s="645">
        <f t="shared" si="73"/>
        <v>0.30199185056039851</v>
      </c>
      <c r="AH16" s="645">
        <f t="shared" si="73"/>
        <v>0.56623471980074724</v>
      </c>
      <c r="AI16" s="645">
        <f t="shared" si="73"/>
        <v>0.37748981320049818</v>
      </c>
      <c r="AJ16" s="645">
        <f t="shared" si="73"/>
        <v>0</v>
      </c>
      <c r="AK16" s="645">
        <f t="shared" si="73"/>
        <v>0.45298777584059774</v>
      </c>
      <c r="AL16" s="645">
        <f t="shared" si="73"/>
        <v>0.33554650062266506</v>
      </c>
      <c r="AM16" s="646"/>
      <c r="AN16" s="645">
        <f t="shared" ref="AN16:BE16" si="74">SUM(AN859:AN860)</f>
        <v>0.50976766625155667</v>
      </c>
      <c r="AO16" s="645">
        <f t="shared" si="74"/>
        <v>0.80229620174346206</v>
      </c>
      <c r="AP16" s="645">
        <f t="shared" si="74"/>
        <v>0.84961277708592786</v>
      </c>
      <c r="AQ16" s="645">
        <f t="shared" si="74"/>
        <v>0.23593113325031131</v>
      </c>
      <c r="AR16" s="645">
        <f t="shared" si="74"/>
        <v>0.40445337128624798</v>
      </c>
      <c r="AS16" s="645">
        <f t="shared" si="74"/>
        <v>0.3398972503113325</v>
      </c>
      <c r="AT16" s="645">
        <f t="shared" si="74"/>
        <v>0.64712539405799685</v>
      </c>
      <c r="AU16" s="645">
        <f t="shared" si="74"/>
        <v>0.47186226650062263</v>
      </c>
      <c r="AV16" s="645">
        <f t="shared" si="74"/>
        <v>0.64712539405799685</v>
      </c>
      <c r="AW16" s="645">
        <f t="shared" si="74"/>
        <v>0.20222668564312399</v>
      </c>
      <c r="AX16" s="645">
        <f t="shared" si="74"/>
        <v>0.17694834993773351</v>
      </c>
      <c r="AY16" s="645">
        <f t="shared" si="74"/>
        <v>0.75497962640099636</v>
      </c>
      <c r="AZ16" s="645">
        <f t="shared" si="74"/>
        <v>0.90597555168119548</v>
      </c>
      <c r="BA16" s="645">
        <f t="shared" si="74"/>
        <v>0</v>
      </c>
      <c r="BB16" s="645">
        <f t="shared" si="74"/>
        <v>0</v>
      </c>
      <c r="BC16" s="645">
        <f t="shared" si="74"/>
        <v>0.64712539405799685</v>
      </c>
      <c r="BD16" s="645">
        <f t="shared" si="74"/>
        <v>0</v>
      </c>
      <c r="BE16" s="645">
        <f t="shared" si="74"/>
        <v>0.26963558085749867</v>
      </c>
      <c r="BF16" s="646"/>
      <c r="BG16" s="645">
        <f t="shared" ref="BG16:BW16" si="75">SUM(BG859:BG860)</f>
        <v>0.72823952321650953</v>
      </c>
      <c r="BH16" s="645">
        <f t="shared" si="75"/>
        <v>0.75497962640099636</v>
      </c>
      <c r="BI16" s="645">
        <f t="shared" si="75"/>
        <v>1.1324694396014945</v>
      </c>
      <c r="BJ16" s="645">
        <f t="shared" si="75"/>
        <v>0.56623471980074724</v>
      </c>
      <c r="BK16" s="645">
        <f t="shared" si="75"/>
        <v>0.28311735990037362</v>
      </c>
      <c r="BL16" s="645">
        <f t="shared" si="75"/>
        <v>0.75497962640099636</v>
      </c>
      <c r="BM16" s="645">
        <f t="shared" si="75"/>
        <v>0</v>
      </c>
      <c r="BN16" s="645">
        <f t="shared" si="75"/>
        <v>0.56623471980074724</v>
      </c>
      <c r="BO16" s="645">
        <f t="shared" si="75"/>
        <v>0.72823952321650953</v>
      </c>
      <c r="BP16" s="645">
        <f t="shared" si="75"/>
        <v>0.20222668564312399</v>
      </c>
      <c r="BQ16" s="645">
        <f t="shared" si="75"/>
        <v>0.20222668564312399</v>
      </c>
      <c r="BR16" s="645">
        <f t="shared" si="75"/>
        <v>0.56623471980074724</v>
      </c>
      <c r="BS16" s="645">
        <f t="shared" si="75"/>
        <v>0</v>
      </c>
      <c r="BT16" s="645">
        <f t="shared" si="75"/>
        <v>0.75497962640099636</v>
      </c>
      <c r="BU16" s="645">
        <f t="shared" si="75"/>
        <v>0</v>
      </c>
      <c r="BV16" s="645">
        <f t="shared" si="75"/>
        <v>0</v>
      </c>
      <c r="BW16" s="645">
        <f t="shared" si="75"/>
        <v>0</v>
      </c>
      <c r="BX16" s="645">
        <f t="shared" ref="BX16" si="76">SUM(BX859:BX860)</f>
        <v>0</v>
      </c>
      <c r="BY16" s="646"/>
      <c r="BZ16" s="645">
        <f t="shared" ref="BZ16:CC16" si="77">SUM(BZ859:BZ860)</f>
        <v>0.69206465753424673</v>
      </c>
      <c r="CA16" s="645">
        <f t="shared" si="77"/>
        <v>0.62914968866749699</v>
      </c>
      <c r="CB16" s="645">
        <f t="shared" si="77"/>
        <v>0.55063632627646331</v>
      </c>
      <c r="CC16" s="645">
        <f t="shared" si="77"/>
        <v>0.50976766625155667</v>
      </c>
      <c r="CD16" s="637"/>
      <c r="CE16" s="637"/>
      <c r="CF16" s="637"/>
      <c r="CG16" s="637"/>
      <c r="CH16" s="1376"/>
      <c r="CI16" s="1377"/>
      <c r="CJ16" s="1378"/>
      <c r="CK16" s="1378"/>
      <c r="CL16" s="1378"/>
      <c r="CM16" s="1378"/>
      <c r="CN16" s="1378"/>
      <c r="CO16" s="1379"/>
      <c r="CP16" s="1379"/>
      <c r="CQ16" s="1379"/>
      <c r="CR16" s="1379"/>
      <c r="CS16" s="1378"/>
      <c r="CT16" s="1378"/>
      <c r="CU16" s="1378"/>
      <c r="CV16" s="1378"/>
      <c r="CW16" s="1378"/>
      <c r="CX16" s="1377"/>
      <c r="CY16" s="1380"/>
      <c r="CZ16" s="638"/>
      <c r="DA16" s="639"/>
      <c r="DB16" s="640"/>
      <c r="DC16" s="640"/>
      <c r="DD16" s="640"/>
      <c r="DE16" s="640"/>
      <c r="DF16" s="640"/>
      <c r="DG16" s="641"/>
      <c r="DH16" s="641"/>
      <c r="DI16" s="641"/>
      <c r="DJ16" s="641"/>
      <c r="DK16" s="640"/>
      <c r="DL16" s="640"/>
      <c r="DM16" s="640"/>
      <c r="DN16" s="640"/>
      <c r="DO16" s="640"/>
      <c r="DP16" s="639"/>
      <c r="DQ16" s="638"/>
      <c r="DR16" s="642"/>
      <c r="DS16" s="618"/>
      <c r="DT16" s="618"/>
      <c r="DU16" s="618"/>
      <c r="DV16" s="619"/>
      <c r="DW16" s="643"/>
      <c r="DX16" s="643"/>
      <c r="DY16" s="643"/>
      <c r="DZ16" s="643"/>
      <c r="EA16" s="643"/>
      <c r="EB16" s="643"/>
      <c r="EC16" s="643"/>
      <c r="ED16" s="643"/>
      <c r="EE16" s="618"/>
    </row>
    <row r="17" spans="1:135" s="621" customFormat="1" ht="15.75" customHeight="1">
      <c r="A17" s="644" t="s">
        <v>793</v>
      </c>
      <c r="B17" s="645">
        <f t="shared" ref="B17:S17" si="78">SUM(B861:B888)</f>
        <v>0.13257491138997987</v>
      </c>
      <c r="C17" s="645">
        <f t="shared" si="78"/>
        <v>7.4573300902864265E-2</v>
      </c>
      <c r="D17" s="645">
        <f t="shared" si="78"/>
        <v>0</v>
      </c>
      <c r="E17" s="645">
        <f t="shared" si="78"/>
        <v>9.8008781237027817E-2</v>
      </c>
      <c r="F17" s="645">
        <f t="shared" si="78"/>
        <v>0</v>
      </c>
      <c r="G17" s="645">
        <f t="shared" si="78"/>
        <v>1.4663760896637609E-2</v>
      </c>
      <c r="H17" s="645">
        <f t="shared" si="78"/>
        <v>9.1816069427148192E-2</v>
      </c>
      <c r="I17" s="645">
        <f t="shared" si="78"/>
        <v>0.43129964009962646</v>
      </c>
      <c r="J17" s="645">
        <f t="shared" si="78"/>
        <v>0.21681412560042695</v>
      </c>
      <c r="K17" s="645">
        <f t="shared" si="78"/>
        <v>0.13087051681195516</v>
      </c>
      <c r="L17" s="645">
        <f t="shared" si="78"/>
        <v>9.606239243462017E-2</v>
      </c>
      <c r="M17" s="645">
        <f t="shared" si="78"/>
        <v>0</v>
      </c>
      <c r="N17" s="645">
        <f t="shared" si="78"/>
        <v>0.10490788115993593</v>
      </c>
      <c r="O17" s="645">
        <f t="shared" si="78"/>
        <v>0.15283529621063865</v>
      </c>
      <c r="P17" s="645">
        <f t="shared" si="78"/>
        <v>0.1101649528553638</v>
      </c>
      <c r="Q17" s="645">
        <f t="shared" si="78"/>
        <v>5.0502366127023655E-2</v>
      </c>
      <c r="R17" s="645">
        <f t="shared" si="78"/>
        <v>9.4713965486568213E-2</v>
      </c>
      <c r="S17" s="645">
        <f t="shared" si="78"/>
        <v>0.14799726027397261</v>
      </c>
      <c r="T17" s="646"/>
      <c r="U17" s="645">
        <f t="shared" ref="U17:AL17" si="79">SUM(U861:U888)</f>
        <v>0.18716614125600423</v>
      </c>
      <c r="V17" s="645">
        <f t="shared" si="79"/>
        <v>0.31303502054794519</v>
      </c>
      <c r="W17" s="645">
        <f t="shared" si="79"/>
        <v>0.22351016936488166</v>
      </c>
      <c r="X17" s="645">
        <f t="shared" si="79"/>
        <v>8.5589293897882932E-2</v>
      </c>
      <c r="Y17" s="645">
        <f t="shared" si="79"/>
        <v>4.4178082191780821E-2</v>
      </c>
      <c r="Z17" s="645">
        <f t="shared" si="79"/>
        <v>0.11472444582814445</v>
      </c>
      <c r="AA17" s="645">
        <f t="shared" si="79"/>
        <v>1.7353673723536737E-2</v>
      </c>
      <c r="AB17" s="645">
        <f t="shared" si="79"/>
        <v>1.9464508094645082E-2</v>
      </c>
      <c r="AC17" s="645">
        <f t="shared" si="79"/>
        <v>1.5885885963351717E-2</v>
      </c>
      <c r="AD17" s="645">
        <f t="shared" si="79"/>
        <v>0.14525938309464509</v>
      </c>
      <c r="AE17" s="645">
        <f t="shared" si="79"/>
        <v>7.1264009962640096E-2</v>
      </c>
      <c r="AF17" s="645">
        <f t="shared" si="79"/>
        <v>2.1868884540117418E-2</v>
      </c>
      <c r="AG17" s="645">
        <f t="shared" si="79"/>
        <v>0.13191322042341219</v>
      </c>
      <c r="AH17" s="645">
        <f t="shared" si="79"/>
        <v>4.9857907845579072E-2</v>
      </c>
      <c r="AI17" s="645">
        <f t="shared" si="79"/>
        <v>9.7673910336239095E-2</v>
      </c>
      <c r="AJ17" s="645">
        <f t="shared" si="79"/>
        <v>4.4890992112909922E-2</v>
      </c>
      <c r="AK17" s="645">
        <f t="shared" si="79"/>
        <v>0.1051279202988792</v>
      </c>
      <c r="AL17" s="645">
        <f t="shared" si="79"/>
        <v>9.7150850975508504E-2</v>
      </c>
      <c r="AM17" s="646"/>
      <c r="AN17" s="645">
        <f t="shared" ref="AN17:BE17" si="80">SUM(AN861:AN888)</f>
        <v>0.15241745080946451</v>
      </c>
      <c r="AO17" s="645">
        <f t="shared" si="80"/>
        <v>0.34535249066002494</v>
      </c>
      <c r="AP17" s="645">
        <f t="shared" si="80"/>
        <v>0.26304921419676214</v>
      </c>
      <c r="AQ17" s="645">
        <f t="shared" si="80"/>
        <v>0.15260797758405978</v>
      </c>
      <c r="AR17" s="645">
        <f t="shared" si="80"/>
        <v>0.29676722113502929</v>
      </c>
      <c r="AS17" s="645">
        <f t="shared" si="80"/>
        <v>0.25558767422166873</v>
      </c>
      <c r="AT17" s="645">
        <f t="shared" si="80"/>
        <v>0.17921810211706102</v>
      </c>
      <c r="AU17" s="645">
        <f t="shared" si="80"/>
        <v>0.44824361519302613</v>
      </c>
      <c r="AV17" s="645">
        <f t="shared" si="80"/>
        <v>0.38694058441558438</v>
      </c>
      <c r="AW17" s="645">
        <f t="shared" si="80"/>
        <v>0.11792652552926526</v>
      </c>
      <c r="AX17" s="645">
        <f t="shared" si="80"/>
        <v>0.22958985056039849</v>
      </c>
      <c r="AY17" s="645">
        <f t="shared" si="80"/>
        <v>0.25229932752179329</v>
      </c>
      <c r="AZ17" s="645">
        <f t="shared" si="80"/>
        <v>0.29995322540473224</v>
      </c>
      <c r="BA17" s="645">
        <f t="shared" si="80"/>
        <v>0.21003597224693116</v>
      </c>
      <c r="BB17" s="645">
        <f t="shared" si="80"/>
        <v>0</v>
      </c>
      <c r="BC17" s="645">
        <f t="shared" si="80"/>
        <v>3.2535033623910331E-2</v>
      </c>
      <c r="BD17" s="645">
        <f t="shared" si="80"/>
        <v>0.18329762764632626</v>
      </c>
      <c r="BE17" s="645">
        <f t="shared" si="80"/>
        <v>0.20218164027753069</v>
      </c>
      <c r="BF17" s="646"/>
      <c r="BG17" s="645">
        <f t="shared" ref="BG17:BW17" si="81">SUM(BG861:BG888)</f>
        <v>0.22042373510051591</v>
      </c>
      <c r="BH17" s="645">
        <f t="shared" si="81"/>
        <v>0.18813016936488169</v>
      </c>
      <c r="BI17" s="645">
        <f t="shared" si="81"/>
        <v>0.38378504514321299</v>
      </c>
      <c r="BJ17" s="645">
        <f t="shared" si="81"/>
        <v>0.41329989339975087</v>
      </c>
      <c r="BK17" s="645">
        <f t="shared" si="81"/>
        <v>0.29820721195516814</v>
      </c>
      <c r="BL17" s="645">
        <f t="shared" si="81"/>
        <v>0.26661396014943961</v>
      </c>
      <c r="BM17" s="645">
        <f t="shared" si="81"/>
        <v>0.35736965700053369</v>
      </c>
      <c r="BN17" s="645">
        <f t="shared" si="81"/>
        <v>0.35805762889165627</v>
      </c>
      <c r="BO17" s="645">
        <f t="shared" si="81"/>
        <v>0.46738739637075249</v>
      </c>
      <c r="BP17" s="645">
        <f t="shared" si="81"/>
        <v>9.6383743817826009E-2</v>
      </c>
      <c r="BQ17" s="645">
        <f t="shared" si="81"/>
        <v>0.34325701334282149</v>
      </c>
      <c r="BR17" s="645">
        <f t="shared" si="81"/>
        <v>0.13761285803237858</v>
      </c>
      <c r="BS17" s="645">
        <f t="shared" si="81"/>
        <v>0</v>
      </c>
      <c r="BT17" s="645">
        <f t="shared" si="81"/>
        <v>0.16677703611457037</v>
      </c>
      <c r="BU17" s="645">
        <f t="shared" si="81"/>
        <v>0</v>
      </c>
      <c r="BV17" s="645">
        <f t="shared" si="81"/>
        <v>0</v>
      </c>
      <c r="BW17" s="645">
        <f t="shared" si="81"/>
        <v>0.15799013787582281</v>
      </c>
      <c r="BX17" s="645">
        <f t="shared" ref="BX17" si="82">SUM(BX861:BX888)</f>
        <v>0</v>
      </c>
      <c r="BY17" s="646"/>
      <c r="BZ17" s="645">
        <f t="shared" ref="BZ17:CC17" si="83">SUM(BZ861:BZ888)</f>
        <v>0.23435420361145701</v>
      </c>
      <c r="CA17" s="645">
        <f t="shared" si="83"/>
        <v>0.23265193462017431</v>
      </c>
      <c r="CB17" s="645">
        <f t="shared" si="83"/>
        <v>0.28164564881693654</v>
      </c>
      <c r="CC17" s="645">
        <f t="shared" si="83"/>
        <v>0.37973900024906604</v>
      </c>
      <c r="CD17" s="637">
        <f t="shared" si="64"/>
        <v>9.4781598800885186E-2</v>
      </c>
      <c r="CE17" s="637">
        <f t="shared" si="65"/>
        <v>9.1062087121675406E-2</v>
      </c>
      <c r="CF17" s="637">
        <f t="shared" si="66"/>
        <v>0.22248499487190887</v>
      </c>
      <c r="CG17" s="637">
        <f t="shared" si="67"/>
        <v>0.21174425563678614</v>
      </c>
      <c r="CH17" s="1376">
        <f t="shared" si="8"/>
        <v>0</v>
      </c>
      <c r="CI17" s="1377">
        <f t="shared" si="9"/>
        <v>0</v>
      </c>
      <c r="CJ17" s="1378">
        <f t="shared" si="10"/>
        <v>0</v>
      </c>
      <c r="CK17" s="1378">
        <f t="shared" si="11"/>
        <v>1.4663760896637609E-2</v>
      </c>
      <c r="CL17" s="1378">
        <f t="shared" si="12"/>
        <v>5.0502366127023655E-2</v>
      </c>
      <c r="CM17" s="1378">
        <f t="shared" si="13"/>
        <v>7.4573300902864265E-2</v>
      </c>
      <c r="CN17" s="1378">
        <f t="shared" si="14"/>
        <v>9.1816069427148192E-2</v>
      </c>
      <c r="CO17" s="1379">
        <f t="shared" si="15"/>
        <v>9.4713965486568213E-2</v>
      </c>
      <c r="CP17" s="1379">
        <f t="shared" si="16"/>
        <v>9.606239243462017E-2</v>
      </c>
      <c r="CQ17" s="1379">
        <f t="shared" si="17"/>
        <v>9.8008781237027817E-2</v>
      </c>
      <c r="CR17" s="1379">
        <f t="shared" si="18"/>
        <v>0.10490788115993593</v>
      </c>
      <c r="CS17" s="1378">
        <f t="shared" si="19"/>
        <v>0.1101649528553638</v>
      </c>
      <c r="CT17" s="1378">
        <f t="shared" si="20"/>
        <v>0.13087051681195516</v>
      </c>
      <c r="CU17" s="1378">
        <f t="shared" si="21"/>
        <v>0.13257491138997987</v>
      </c>
      <c r="CV17" s="1378">
        <f t="shared" si="22"/>
        <v>0.14799726027397261</v>
      </c>
      <c r="CW17" s="1378">
        <f t="shared" si="23"/>
        <v>0.15283529621063865</v>
      </c>
      <c r="CX17" s="1377">
        <f t="shared" si="24"/>
        <v>0.21681412560042695</v>
      </c>
      <c r="CY17" s="1380">
        <f t="shared" si="25"/>
        <v>0.43129964009962646</v>
      </c>
      <c r="CZ17" s="638">
        <f t="shared" si="26"/>
        <v>1.5885885963351717E-2</v>
      </c>
      <c r="DA17" s="639">
        <f t="shared" si="27"/>
        <v>1.7353673723536737E-2</v>
      </c>
      <c r="DB17" s="640">
        <f t="shared" si="28"/>
        <v>1.9464508094645082E-2</v>
      </c>
      <c r="DC17" s="640">
        <f t="shared" si="29"/>
        <v>2.1868884540117418E-2</v>
      </c>
      <c r="DD17" s="640">
        <f t="shared" si="30"/>
        <v>4.4178082191780821E-2</v>
      </c>
      <c r="DE17" s="640">
        <f t="shared" si="31"/>
        <v>4.4890992112909922E-2</v>
      </c>
      <c r="DF17" s="640">
        <f t="shared" si="32"/>
        <v>4.9857907845579072E-2</v>
      </c>
      <c r="DG17" s="641">
        <f t="shared" si="33"/>
        <v>7.1264009962640096E-2</v>
      </c>
      <c r="DH17" s="641">
        <f t="shared" si="34"/>
        <v>8.5589293897882932E-2</v>
      </c>
      <c r="DI17" s="641">
        <f t="shared" si="35"/>
        <v>9.7150850975508504E-2</v>
      </c>
      <c r="DJ17" s="641">
        <f t="shared" si="36"/>
        <v>9.7673910336239095E-2</v>
      </c>
      <c r="DK17" s="640">
        <f t="shared" si="37"/>
        <v>0.1051279202988792</v>
      </c>
      <c r="DL17" s="640">
        <f t="shared" si="38"/>
        <v>0.11472444582814445</v>
      </c>
      <c r="DM17" s="640">
        <f t="shared" si="39"/>
        <v>0.13191322042341219</v>
      </c>
      <c r="DN17" s="640">
        <f t="shared" si="40"/>
        <v>0.14525938309464509</v>
      </c>
      <c r="DO17" s="640">
        <f t="shared" si="41"/>
        <v>0.18716614125600423</v>
      </c>
      <c r="DP17" s="639">
        <f t="shared" si="42"/>
        <v>0.22351016936488166</v>
      </c>
      <c r="DQ17" s="638">
        <f t="shared" si="43"/>
        <v>0.31303502054794519</v>
      </c>
      <c r="DR17" s="642">
        <f t="shared" si="68"/>
        <v>18</v>
      </c>
      <c r="DS17" s="618">
        <f t="shared" si="69"/>
        <v>18</v>
      </c>
      <c r="DT17" s="618">
        <f t="shared" si="70"/>
        <v>18</v>
      </c>
      <c r="DU17" s="618">
        <f t="shared" si="71"/>
        <v>18</v>
      </c>
      <c r="DV17" s="619"/>
      <c r="DW17" s="643"/>
      <c r="DX17" s="643"/>
      <c r="DY17" s="643"/>
      <c r="DZ17" s="643"/>
      <c r="EA17" s="643"/>
      <c r="EB17" s="643"/>
      <c r="EC17" s="643"/>
      <c r="ED17" s="643"/>
      <c r="EE17" s="618"/>
    </row>
    <row r="18" spans="1:135" s="621" customFormat="1" ht="15.75" customHeight="1">
      <c r="A18" s="644" t="s">
        <v>231</v>
      </c>
      <c r="B18" s="645">
        <f t="shared" ref="B18:S18" si="84">SUM(B889:B895)</f>
        <v>0</v>
      </c>
      <c r="C18" s="645">
        <f t="shared" si="84"/>
        <v>0</v>
      </c>
      <c r="D18" s="645">
        <f t="shared" si="84"/>
        <v>0</v>
      </c>
      <c r="E18" s="645">
        <f t="shared" si="84"/>
        <v>0.1358045699915861</v>
      </c>
      <c r="F18" s="645">
        <f t="shared" si="84"/>
        <v>0</v>
      </c>
      <c r="G18" s="645">
        <f t="shared" si="84"/>
        <v>0</v>
      </c>
      <c r="H18" s="645">
        <f t="shared" si="84"/>
        <v>8.9285714285714288E-2</v>
      </c>
      <c r="I18" s="645">
        <f t="shared" si="84"/>
        <v>0.11904761904761904</v>
      </c>
      <c r="J18" s="645">
        <f t="shared" si="84"/>
        <v>0</v>
      </c>
      <c r="K18" s="645">
        <f t="shared" si="84"/>
        <v>0.14880952380952381</v>
      </c>
      <c r="L18" s="645">
        <f t="shared" si="84"/>
        <v>0</v>
      </c>
      <c r="M18" s="645">
        <f t="shared" si="84"/>
        <v>0</v>
      </c>
      <c r="N18" s="645">
        <f t="shared" si="84"/>
        <v>0.1020408163265306</v>
      </c>
      <c r="O18" s="645">
        <f t="shared" si="84"/>
        <v>0.13605442176870747</v>
      </c>
      <c r="P18" s="645">
        <f t="shared" si="84"/>
        <v>0.1020408163265306</v>
      </c>
      <c r="Q18" s="645">
        <f t="shared" si="84"/>
        <v>0.14880952380952381</v>
      </c>
      <c r="R18" s="645">
        <f t="shared" si="84"/>
        <v>0.1020408163265306</v>
      </c>
      <c r="S18" s="645">
        <f t="shared" si="84"/>
        <v>0.10582010582010581</v>
      </c>
      <c r="T18" s="646"/>
      <c r="U18" s="645">
        <f t="shared" ref="U18:AL18" si="85">SUM(U889:U895)</f>
        <v>2.2345490126312043E-2</v>
      </c>
      <c r="V18" s="645">
        <f t="shared" si="85"/>
        <v>0</v>
      </c>
      <c r="W18" s="645">
        <f t="shared" si="85"/>
        <v>6.6947088418430875E-2</v>
      </c>
      <c r="X18" s="645">
        <f t="shared" si="85"/>
        <v>0.16068672438672441</v>
      </c>
      <c r="Y18" s="645">
        <f t="shared" si="85"/>
        <v>0</v>
      </c>
      <c r="Z18" s="645">
        <f t="shared" si="85"/>
        <v>0</v>
      </c>
      <c r="AA18" s="645">
        <f t="shared" si="85"/>
        <v>0</v>
      </c>
      <c r="AB18" s="645">
        <f t="shared" si="85"/>
        <v>0</v>
      </c>
      <c r="AC18" s="645">
        <f t="shared" si="85"/>
        <v>0</v>
      </c>
      <c r="AD18" s="645">
        <f t="shared" si="85"/>
        <v>0.12263421099448496</v>
      </c>
      <c r="AE18" s="645">
        <f t="shared" si="85"/>
        <v>0</v>
      </c>
      <c r="AF18" s="645">
        <f t="shared" si="85"/>
        <v>8.5034013605442174E-2</v>
      </c>
      <c r="AG18" s="645">
        <f t="shared" si="85"/>
        <v>9.5238095238095233E-2</v>
      </c>
      <c r="AH18" s="645">
        <f t="shared" si="85"/>
        <v>0.11904761904761904</v>
      </c>
      <c r="AI18" s="645">
        <f t="shared" si="85"/>
        <v>0.14880952380952381</v>
      </c>
      <c r="AJ18" s="645">
        <f t="shared" si="85"/>
        <v>0.18518518518518517</v>
      </c>
      <c r="AK18" s="645">
        <f t="shared" si="85"/>
        <v>9.5238095238095233E-2</v>
      </c>
      <c r="AL18" s="645">
        <f t="shared" si="85"/>
        <v>0.1322751322751323</v>
      </c>
      <c r="AM18" s="646"/>
      <c r="AN18" s="645">
        <f t="shared" ref="AN18:BE18" si="86">SUM(AN889:AN895)</f>
        <v>0</v>
      </c>
      <c r="AO18" s="645">
        <f t="shared" si="86"/>
        <v>0</v>
      </c>
      <c r="AP18" s="645">
        <f t="shared" si="86"/>
        <v>0</v>
      </c>
      <c r="AQ18" s="645">
        <f t="shared" si="86"/>
        <v>0</v>
      </c>
      <c r="AR18" s="645">
        <f t="shared" si="86"/>
        <v>0.13605442176870747</v>
      </c>
      <c r="AS18" s="645">
        <f t="shared" si="86"/>
        <v>0</v>
      </c>
      <c r="AT18" s="645">
        <f t="shared" si="86"/>
        <v>0</v>
      </c>
      <c r="AU18" s="645">
        <f t="shared" si="86"/>
        <v>0</v>
      </c>
      <c r="AV18" s="645">
        <f t="shared" si="86"/>
        <v>0</v>
      </c>
      <c r="AW18" s="645">
        <f t="shared" si="86"/>
        <v>0</v>
      </c>
      <c r="AX18" s="645">
        <f t="shared" si="86"/>
        <v>0</v>
      </c>
      <c r="AY18" s="645">
        <f t="shared" si="86"/>
        <v>0</v>
      </c>
      <c r="AZ18" s="645">
        <f t="shared" si="86"/>
        <v>0</v>
      </c>
      <c r="BA18" s="645">
        <f t="shared" si="86"/>
        <v>0.13605442176870747</v>
      </c>
      <c r="BB18" s="645">
        <f t="shared" si="86"/>
        <v>0</v>
      </c>
      <c r="BC18" s="645">
        <f t="shared" si="86"/>
        <v>0.17006802721088435</v>
      </c>
      <c r="BD18" s="645">
        <f t="shared" si="86"/>
        <v>0.11904761904761904</v>
      </c>
      <c r="BE18" s="645">
        <f t="shared" si="86"/>
        <v>0.13605442176870747</v>
      </c>
      <c r="BF18" s="646"/>
      <c r="BG18" s="645">
        <f t="shared" ref="BG18:BX18" si="87">SUM(BG889:BG895)</f>
        <v>0</v>
      </c>
      <c r="BH18" s="645">
        <f t="shared" si="87"/>
        <v>0</v>
      </c>
      <c r="BI18" s="645">
        <f t="shared" si="87"/>
        <v>0</v>
      </c>
      <c r="BJ18" s="645">
        <f t="shared" si="87"/>
        <v>0</v>
      </c>
      <c r="BK18" s="645">
        <f t="shared" si="87"/>
        <v>0</v>
      </c>
      <c r="BL18" s="645">
        <f t="shared" si="87"/>
        <v>0</v>
      </c>
      <c r="BM18" s="645">
        <f t="shared" si="87"/>
        <v>0</v>
      </c>
      <c r="BN18" s="645">
        <f t="shared" si="87"/>
        <v>0</v>
      </c>
      <c r="BO18" s="645">
        <f t="shared" si="87"/>
        <v>0</v>
      </c>
      <c r="BP18" s="645">
        <f t="shared" si="87"/>
        <v>0</v>
      </c>
      <c r="BQ18" s="645">
        <f t="shared" si="87"/>
        <v>0</v>
      </c>
      <c r="BR18" s="645">
        <f t="shared" si="87"/>
        <v>0.11904761904761904</v>
      </c>
      <c r="BS18" s="645">
        <f t="shared" si="87"/>
        <v>0</v>
      </c>
      <c r="BT18" s="645">
        <f t="shared" si="87"/>
        <v>0.11904761904761904</v>
      </c>
      <c r="BU18" s="645">
        <f t="shared" si="87"/>
        <v>0</v>
      </c>
      <c r="BV18" s="645">
        <f t="shared" si="87"/>
        <v>0</v>
      </c>
      <c r="BW18" s="645">
        <f t="shared" si="87"/>
        <v>0.13605442176870747</v>
      </c>
      <c r="BX18" s="645">
        <f t="shared" si="87"/>
        <v>0</v>
      </c>
      <c r="BY18" s="646"/>
      <c r="BZ18" s="645">
        <f>SUM(BZ889:BZ895)</f>
        <v>8.3170254403131125E-2</v>
      </c>
      <c r="CA18" s="645">
        <f>SUM(CA889:CA895)</f>
        <v>8.1648184387910425E-2</v>
      </c>
      <c r="CB18" s="645">
        <f>SUM(CB889:CB895)</f>
        <v>0</v>
      </c>
      <c r="CC18" s="645">
        <f>SUM(CC889:CC895)</f>
        <v>0</v>
      </c>
      <c r="CD18" s="637">
        <f t="shared" si="64"/>
        <v>6.5059025231428022E-2</v>
      </c>
      <c r="CE18" s="637">
        <f t="shared" si="65"/>
        <v>6.5515999571241254E-2</v>
      </c>
      <c r="CF18" s="637">
        <f t="shared" si="66"/>
        <v>3.2950680272108845E-2</v>
      </c>
      <c r="CG18" s="637">
        <f t="shared" si="67"/>
        <v>1.488095238095238E-2</v>
      </c>
      <c r="CH18" s="1376">
        <f t="shared" si="8"/>
        <v>0</v>
      </c>
      <c r="CI18" s="1377">
        <f t="shared" si="9"/>
        <v>0</v>
      </c>
      <c r="CJ18" s="1378">
        <f t="shared" si="10"/>
        <v>0</v>
      </c>
      <c r="CK18" s="1378">
        <f t="shared" si="11"/>
        <v>0</v>
      </c>
      <c r="CL18" s="1378">
        <f t="shared" si="12"/>
        <v>0</v>
      </c>
      <c r="CM18" s="1378">
        <f t="shared" si="13"/>
        <v>0</v>
      </c>
      <c r="CN18" s="1378">
        <f t="shared" si="14"/>
        <v>0</v>
      </c>
      <c r="CO18" s="1379">
        <f t="shared" si="15"/>
        <v>0</v>
      </c>
      <c r="CP18" s="1379">
        <f t="shared" si="16"/>
        <v>8.9285714285714288E-2</v>
      </c>
      <c r="CQ18" s="1379">
        <f t="shared" si="17"/>
        <v>0.1020408163265306</v>
      </c>
      <c r="CR18" s="1379">
        <f t="shared" si="18"/>
        <v>0.1020408163265306</v>
      </c>
      <c r="CS18" s="1378">
        <f t="shared" si="19"/>
        <v>0.1020408163265306</v>
      </c>
      <c r="CT18" s="1378">
        <f t="shared" si="20"/>
        <v>0.10582010582010581</v>
      </c>
      <c r="CU18" s="1378">
        <f t="shared" si="21"/>
        <v>0.11904761904761904</v>
      </c>
      <c r="CV18" s="1378">
        <f t="shared" si="22"/>
        <v>0.1358045699915861</v>
      </c>
      <c r="CW18" s="1378">
        <f t="shared" si="23"/>
        <v>0.13605442176870747</v>
      </c>
      <c r="CX18" s="1377">
        <f t="shared" si="24"/>
        <v>0.14880952380952381</v>
      </c>
      <c r="CY18" s="1380">
        <f t="shared" si="25"/>
        <v>0.14880952380952381</v>
      </c>
      <c r="CZ18" s="638">
        <f t="shared" si="26"/>
        <v>0</v>
      </c>
      <c r="DA18" s="639">
        <f t="shared" si="27"/>
        <v>0</v>
      </c>
      <c r="DB18" s="640">
        <f t="shared" si="28"/>
        <v>0</v>
      </c>
      <c r="DC18" s="640">
        <f t="shared" si="29"/>
        <v>0</v>
      </c>
      <c r="DD18" s="640">
        <f t="shared" si="30"/>
        <v>0</v>
      </c>
      <c r="DE18" s="640">
        <f t="shared" si="31"/>
        <v>0</v>
      </c>
      <c r="DF18" s="640">
        <f t="shared" si="32"/>
        <v>0</v>
      </c>
      <c r="DG18" s="641">
        <f t="shared" si="33"/>
        <v>2.2345490126312043E-2</v>
      </c>
      <c r="DH18" s="641">
        <f t="shared" si="34"/>
        <v>6.6947088418430875E-2</v>
      </c>
      <c r="DI18" s="641">
        <f t="shared" si="35"/>
        <v>8.5034013605442174E-2</v>
      </c>
      <c r="DJ18" s="641">
        <f t="shared" si="36"/>
        <v>9.5238095238095233E-2</v>
      </c>
      <c r="DK18" s="640">
        <f t="shared" si="37"/>
        <v>9.5238095238095233E-2</v>
      </c>
      <c r="DL18" s="640">
        <f t="shared" si="38"/>
        <v>0.11904761904761904</v>
      </c>
      <c r="DM18" s="640">
        <f t="shared" si="39"/>
        <v>0.12263421099448496</v>
      </c>
      <c r="DN18" s="640">
        <f t="shared" si="40"/>
        <v>0.1322751322751323</v>
      </c>
      <c r="DO18" s="640">
        <f t="shared" si="41"/>
        <v>0.14880952380952381</v>
      </c>
      <c r="DP18" s="639">
        <f t="shared" si="42"/>
        <v>0.16068672438672441</v>
      </c>
      <c r="DQ18" s="638">
        <f t="shared" si="43"/>
        <v>0.18518518518518517</v>
      </c>
      <c r="DR18" s="642">
        <f t="shared" si="68"/>
        <v>18</v>
      </c>
      <c r="DS18" s="618">
        <f t="shared" si="69"/>
        <v>18</v>
      </c>
      <c r="DT18" s="618">
        <f t="shared" si="70"/>
        <v>18</v>
      </c>
      <c r="DU18" s="618">
        <f t="shared" si="71"/>
        <v>18</v>
      </c>
      <c r="DV18" s="619"/>
      <c r="DW18" s="643"/>
      <c r="DX18" s="643"/>
      <c r="DY18" s="643"/>
      <c r="DZ18" s="643"/>
      <c r="EA18" s="643"/>
      <c r="EB18" s="643"/>
      <c r="EC18" s="643"/>
      <c r="ED18" s="643"/>
      <c r="EE18" s="618"/>
    </row>
    <row r="19" spans="1:135" s="621" customFormat="1" ht="15.75" customHeight="1">
      <c r="A19" s="644" t="s">
        <v>232</v>
      </c>
      <c r="B19" s="645">
        <f>+SUM(B851:B852)</f>
        <v>0</v>
      </c>
      <c r="C19" s="645">
        <f t="shared" ref="C19:S19" si="88">SUM(C896:C899)+SUM(C851:C852)</f>
        <v>-9.2873443337484444E-4</v>
      </c>
      <c r="D19" s="645">
        <f t="shared" si="88"/>
        <v>0</v>
      </c>
      <c r="E19" s="645">
        <f t="shared" si="88"/>
        <v>0</v>
      </c>
      <c r="F19" s="645">
        <f t="shared" si="88"/>
        <v>0</v>
      </c>
      <c r="G19" s="645">
        <f t="shared" si="88"/>
        <v>0</v>
      </c>
      <c r="H19" s="645">
        <f t="shared" si="88"/>
        <v>0</v>
      </c>
      <c r="I19" s="645">
        <f t="shared" si="88"/>
        <v>0</v>
      </c>
      <c r="J19" s="645">
        <f t="shared" si="88"/>
        <v>0</v>
      </c>
      <c r="K19" s="645">
        <f t="shared" si="88"/>
        <v>0</v>
      </c>
      <c r="L19" s="645">
        <f t="shared" si="88"/>
        <v>0</v>
      </c>
      <c r="M19" s="645">
        <f t="shared" si="88"/>
        <v>0</v>
      </c>
      <c r="N19" s="645">
        <f t="shared" si="88"/>
        <v>0</v>
      </c>
      <c r="O19" s="645">
        <f t="shared" si="88"/>
        <v>7.5987368795587976E-4</v>
      </c>
      <c r="P19" s="645">
        <f t="shared" si="88"/>
        <v>5.6608574986657173E-3</v>
      </c>
      <c r="Q19" s="645">
        <f t="shared" si="88"/>
        <v>0</v>
      </c>
      <c r="R19" s="645">
        <f t="shared" si="88"/>
        <v>0</v>
      </c>
      <c r="S19" s="645">
        <f t="shared" si="88"/>
        <v>0</v>
      </c>
      <c r="T19" s="646"/>
      <c r="U19" s="645">
        <f t="shared" ref="U19:AL19" si="89">SUM(U896:U899)+SUM(U851:U852)</f>
        <v>8.0889521437466638E-2</v>
      </c>
      <c r="V19" s="645">
        <f t="shared" si="89"/>
        <v>4.6436721668742222E-4</v>
      </c>
      <c r="W19" s="645">
        <f t="shared" si="89"/>
        <v>0</v>
      </c>
      <c r="X19" s="645">
        <f t="shared" si="89"/>
        <v>0</v>
      </c>
      <c r="Y19" s="645">
        <f t="shared" si="89"/>
        <v>0</v>
      </c>
      <c r="Z19" s="645">
        <f t="shared" si="89"/>
        <v>0</v>
      </c>
      <c r="AA19" s="645">
        <f t="shared" si="89"/>
        <v>0</v>
      </c>
      <c r="AB19" s="645">
        <f t="shared" si="89"/>
        <v>0</v>
      </c>
      <c r="AC19" s="645">
        <f t="shared" si="89"/>
        <v>0</v>
      </c>
      <c r="AD19" s="645">
        <f t="shared" si="89"/>
        <v>0</v>
      </c>
      <c r="AE19" s="645">
        <f t="shared" si="89"/>
        <v>0</v>
      </c>
      <c r="AF19" s="645">
        <f t="shared" si="89"/>
        <v>0</v>
      </c>
      <c r="AG19" s="645">
        <f t="shared" si="89"/>
        <v>0</v>
      </c>
      <c r="AH19" s="645">
        <f t="shared" si="89"/>
        <v>0</v>
      </c>
      <c r="AI19" s="645">
        <f t="shared" si="89"/>
        <v>0</v>
      </c>
      <c r="AJ19" s="645">
        <f t="shared" si="89"/>
        <v>0</v>
      </c>
      <c r="AK19" s="645">
        <f t="shared" si="89"/>
        <v>0</v>
      </c>
      <c r="AL19" s="645">
        <f t="shared" si="89"/>
        <v>0</v>
      </c>
      <c r="AM19" s="646"/>
      <c r="AN19" s="645">
        <f t="shared" ref="AN19:BE19" si="90">SUM(AN896:AN899)+SUM(AN851:AN852)</f>
        <v>0</v>
      </c>
      <c r="AO19" s="645">
        <f t="shared" si="90"/>
        <v>8.2554171855541716E-4</v>
      </c>
      <c r="AP19" s="645">
        <f t="shared" si="90"/>
        <v>0</v>
      </c>
      <c r="AQ19" s="645">
        <f t="shared" si="90"/>
        <v>0</v>
      </c>
      <c r="AR19" s="645">
        <f t="shared" si="90"/>
        <v>0</v>
      </c>
      <c r="AS19" s="645">
        <f t="shared" si="90"/>
        <v>0</v>
      </c>
      <c r="AT19" s="645">
        <f t="shared" si="90"/>
        <v>0</v>
      </c>
      <c r="AU19" s="645">
        <f t="shared" si="90"/>
        <v>0</v>
      </c>
      <c r="AV19" s="645">
        <f t="shared" si="90"/>
        <v>0</v>
      </c>
      <c r="AW19" s="645">
        <f t="shared" si="90"/>
        <v>0</v>
      </c>
      <c r="AX19" s="645">
        <f t="shared" si="90"/>
        <v>0</v>
      </c>
      <c r="AY19" s="645">
        <f t="shared" si="90"/>
        <v>0</v>
      </c>
      <c r="AZ19" s="645">
        <f t="shared" si="90"/>
        <v>0</v>
      </c>
      <c r="BA19" s="645">
        <f t="shared" si="90"/>
        <v>0</v>
      </c>
      <c r="BB19" s="645">
        <f t="shared" si="90"/>
        <v>0</v>
      </c>
      <c r="BC19" s="645">
        <f t="shared" si="90"/>
        <v>0</v>
      </c>
      <c r="BD19" s="645">
        <f t="shared" si="90"/>
        <v>0</v>
      </c>
      <c r="BE19" s="645">
        <f t="shared" si="90"/>
        <v>0</v>
      </c>
      <c r="BF19" s="646"/>
      <c r="BG19" s="645">
        <f t="shared" ref="BG19:BX19" si="91">SUM(BG896:BG899)+SUM(BG851:BG852)</f>
        <v>0</v>
      </c>
      <c r="BH19" s="645">
        <f t="shared" si="91"/>
        <v>0</v>
      </c>
      <c r="BI19" s="645">
        <f t="shared" si="91"/>
        <v>0</v>
      </c>
      <c r="BJ19" s="645">
        <f t="shared" si="91"/>
        <v>0</v>
      </c>
      <c r="BK19" s="645">
        <f t="shared" si="91"/>
        <v>0</v>
      </c>
      <c r="BL19" s="645">
        <f t="shared" si="91"/>
        <v>0</v>
      </c>
      <c r="BM19" s="645">
        <f t="shared" si="91"/>
        <v>0</v>
      </c>
      <c r="BN19" s="645">
        <f t="shared" si="91"/>
        <v>0</v>
      </c>
      <c r="BO19" s="645">
        <f t="shared" si="91"/>
        <v>0</v>
      </c>
      <c r="BP19" s="645">
        <f t="shared" si="91"/>
        <v>0</v>
      </c>
      <c r="BQ19" s="645">
        <f t="shared" si="91"/>
        <v>0</v>
      </c>
      <c r="BR19" s="645">
        <f t="shared" si="91"/>
        <v>0</v>
      </c>
      <c r="BS19" s="645">
        <f t="shared" si="91"/>
        <v>0</v>
      </c>
      <c r="BT19" s="645">
        <f t="shared" si="91"/>
        <v>0</v>
      </c>
      <c r="BU19" s="645">
        <f t="shared" si="91"/>
        <v>0</v>
      </c>
      <c r="BV19" s="645">
        <f t="shared" si="91"/>
        <v>0</v>
      </c>
      <c r="BW19" s="645">
        <f t="shared" si="91"/>
        <v>0</v>
      </c>
      <c r="BX19" s="645">
        <f t="shared" si="91"/>
        <v>0</v>
      </c>
      <c r="BY19" s="646"/>
      <c r="BZ19" s="645">
        <f>SUM(BZ896:BZ899)</f>
        <v>0</v>
      </c>
      <c r="CA19" s="645">
        <f>SUM(CA896:CA899)</f>
        <v>0</v>
      </c>
      <c r="CB19" s="645">
        <f>SUM(CB896:CB899)</f>
        <v>0</v>
      </c>
      <c r="CC19" s="645">
        <f>SUM(CC896:CC899)</f>
        <v>0</v>
      </c>
      <c r="CD19" s="637">
        <f t="shared" si="64"/>
        <v>4.7492105497242451E-5</v>
      </c>
      <c r="CE19" s="637">
        <f t="shared" si="65"/>
        <v>2.9022951042964075E-5</v>
      </c>
      <c r="CF19" s="637">
        <f t="shared" si="66"/>
        <v>0</v>
      </c>
      <c r="CG19" s="637">
        <f t="shared" si="67"/>
        <v>0</v>
      </c>
      <c r="CH19" s="1376">
        <f t="shared" si="8"/>
        <v>-9.2873443337484444E-4</v>
      </c>
      <c r="CI19" s="1377">
        <f t="shared" si="9"/>
        <v>0</v>
      </c>
      <c r="CJ19" s="1378">
        <f t="shared" si="10"/>
        <v>0</v>
      </c>
      <c r="CK19" s="1378">
        <f t="shared" si="11"/>
        <v>0</v>
      </c>
      <c r="CL19" s="1378">
        <f t="shared" si="12"/>
        <v>0</v>
      </c>
      <c r="CM19" s="1378">
        <f t="shared" si="13"/>
        <v>0</v>
      </c>
      <c r="CN19" s="1378">
        <f t="shared" si="14"/>
        <v>0</v>
      </c>
      <c r="CO19" s="1379">
        <f t="shared" si="15"/>
        <v>0</v>
      </c>
      <c r="CP19" s="1379">
        <f t="shared" si="16"/>
        <v>0</v>
      </c>
      <c r="CQ19" s="1379">
        <f t="shared" si="17"/>
        <v>0</v>
      </c>
      <c r="CR19" s="1379">
        <f t="shared" si="18"/>
        <v>0</v>
      </c>
      <c r="CS19" s="1378">
        <f t="shared" si="19"/>
        <v>0</v>
      </c>
      <c r="CT19" s="1378">
        <f t="shared" si="20"/>
        <v>0</v>
      </c>
      <c r="CU19" s="1378">
        <f t="shared" si="21"/>
        <v>0</v>
      </c>
      <c r="CV19" s="1378">
        <f t="shared" si="22"/>
        <v>0</v>
      </c>
      <c r="CW19" s="1378">
        <f t="shared" si="23"/>
        <v>0</v>
      </c>
      <c r="CX19" s="1377">
        <f t="shared" si="24"/>
        <v>7.5987368795587976E-4</v>
      </c>
      <c r="CY19" s="1380">
        <f t="shared" si="25"/>
        <v>5.6608574986657173E-3</v>
      </c>
      <c r="CZ19" s="638">
        <f t="shared" si="26"/>
        <v>0</v>
      </c>
      <c r="DA19" s="639">
        <f t="shared" si="27"/>
        <v>0</v>
      </c>
      <c r="DB19" s="640">
        <f t="shared" si="28"/>
        <v>0</v>
      </c>
      <c r="DC19" s="640">
        <f t="shared" si="29"/>
        <v>0</v>
      </c>
      <c r="DD19" s="640">
        <f t="shared" si="30"/>
        <v>0</v>
      </c>
      <c r="DE19" s="640">
        <f t="shared" si="31"/>
        <v>0</v>
      </c>
      <c r="DF19" s="640">
        <f t="shared" si="32"/>
        <v>0</v>
      </c>
      <c r="DG19" s="641">
        <f t="shared" si="33"/>
        <v>0</v>
      </c>
      <c r="DH19" s="641">
        <f t="shared" si="34"/>
        <v>0</v>
      </c>
      <c r="DI19" s="641">
        <f t="shared" si="35"/>
        <v>0</v>
      </c>
      <c r="DJ19" s="641">
        <f t="shared" si="36"/>
        <v>0</v>
      </c>
      <c r="DK19" s="640">
        <f t="shared" si="37"/>
        <v>0</v>
      </c>
      <c r="DL19" s="640">
        <f t="shared" si="38"/>
        <v>0</v>
      </c>
      <c r="DM19" s="640">
        <f t="shared" si="39"/>
        <v>0</v>
      </c>
      <c r="DN19" s="640">
        <f t="shared" si="40"/>
        <v>0</v>
      </c>
      <c r="DO19" s="640">
        <f t="shared" si="41"/>
        <v>0</v>
      </c>
      <c r="DP19" s="639">
        <f t="shared" si="42"/>
        <v>4.6436721668742222E-4</v>
      </c>
      <c r="DQ19" s="638">
        <f t="shared" si="43"/>
        <v>8.0889521437466638E-2</v>
      </c>
      <c r="DR19" s="642">
        <f t="shared" si="68"/>
        <v>18</v>
      </c>
      <c r="DS19" s="618">
        <f t="shared" si="69"/>
        <v>18</v>
      </c>
      <c r="DT19" s="618">
        <f t="shared" si="70"/>
        <v>18</v>
      </c>
      <c r="DU19" s="618">
        <f t="shared" si="71"/>
        <v>18</v>
      </c>
      <c r="DV19" s="619"/>
      <c r="DW19" s="643"/>
      <c r="DX19" s="643"/>
      <c r="DY19" s="643"/>
      <c r="DZ19" s="643"/>
      <c r="EA19" s="643"/>
      <c r="EB19" s="643"/>
      <c r="EC19" s="643"/>
      <c r="ED19" s="643"/>
      <c r="EE19" s="618"/>
    </row>
    <row r="20" spans="1:135" s="621" customFormat="1" ht="15.75" customHeight="1">
      <c r="A20" s="634" t="s">
        <v>233</v>
      </c>
      <c r="B20" s="647">
        <f t="shared" ref="B20:S20" si="92">SUM(B21:B30)</f>
        <v>91320</v>
      </c>
      <c r="C20" s="647">
        <f t="shared" si="92"/>
        <v>5970</v>
      </c>
      <c r="D20" s="647">
        <f t="shared" si="92"/>
        <v>76890</v>
      </c>
      <c r="E20" s="647">
        <f t="shared" si="92"/>
        <v>57790</v>
      </c>
      <c r="F20" s="647">
        <f t="shared" si="92"/>
        <v>33690</v>
      </c>
      <c r="G20" s="647">
        <f t="shared" si="92"/>
        <v>7980</v>
      </c>
      <c r="H20" s="647">
        <f t="shared" si="92"/>
        <v>7200</v>
      </c>
      <c r="I20" s="647">
        <f t="shared" si="92"/>
        <v>1680</v>
      </c>
      <c r="J20" s="647">
        <f t="shared" si="92"/>
        <v>52080</v>
      </c>
      <c r="K20" s="647">
        <f t="shared" si="92"/>
        <v>32460</v>
      </c>
      <c r="L20" s="647">
        <f t="shared" si="92"/>
        <v>409532</v>
      </c>
      <c r="M20" s="647">
        <f t="shared" si="92"/>
        <v>36000</v>
      </c>
      <c r="N20" s="647">
        <f t="shared" si="92"/>
        <v>63450</v>
      </c>
      <c r="O20" s="647">
        <f t="shared" si="92"/>
        <v>10080</v>
      </c>
      <c r="P20" s="647">
        <f t="shared" si="92"/>
        <v>36960</v>
      </c>
      <c r="Q20" s="647">
        <f t="shared" si="92"/>
        <v>42880</v>
      </c>
      <c r="R20" s="647">
        <f t="shared" si="92"/>
        <v>95520</v>
      </c>
      <c r="S20" s="647">
        <f t="shared" si="92"/>
        <v>95880</v>
      </c>
      <c r="T20" s="648"/>
      <c r="U20" s="647">
        <f t="shared" ref="U20:AL20" si="93">SUM(U21:U30)</f>
        <v>33474</v>
      </c>
      <c r="V20" s="647">
        <f t="shared" si="93"/>
        <v>26061</v>
      </c>
      <c r="W20" s="647">
        <f t="shared" si="93"/>
        <v>15153</v>
      </c>
      <c r="X20" s="647">
        <f t="shared" si="93"/>
        <v>59420</v>
      </c>
      <c r="Y20" s="647">
        <f t="shared" si="93"/>
        <v>89050</v>
      </c>
      <c r="Z20" s="647">
        <f t="shared" si="93"/>
        <v>4100</v>
      </c>
      <c r="AA20" s="647">
        <f t="shared" si="93"/>
        <v>409920</v>
      </c>
      <c r="AB20" s="647">
        <f t="shared" si="93"/>
        <v>63000</v>
      </c>
      <c r="AC20" s="647">
        <f t="shared" si="93"/>
        <v>21320</v>
      </c>
      <c r="AD20" s="647">
        <f t="shared" si="93"/>
        <v>42770</v>
      </c>
      <c r="AE20" s="647">
        <f t="shared" si="93"/>
        <v>378000</v>
      </c>
      <c r="AF20" s="647">
        <f t="shared" si="93"/>
        <v>124400</v>
      </c>
      <c r="AG20" s="647">
        <f t="shared" si="93"/>
        <v>66020</v>
      </c>
      <c r="AH20" s="647">
        <f t="shared" si="93"/>
        <v>67560</v>
      </c>
      <c r="AI20" s="647">
        <f t="shared" si="93"/>
        <v>55200</v>
      </c>
      <c r="AJ20" s="647">
        <f t="shared" si="93"/>
        <v>0</v>
      </c>
      <c r="AK20" s="647">
        <f t="shared" si="93"/>
        <v>55880</v>
      </c>
      <c r="AL20" s="647">
        <f t="shared" si="93"/>
        <v>61105</v>
      </c>
      <c r="AM20" s="648"/>
      <c r="AN20" s="647">
        <f t="shared" ref="AN20:BE20" si="94">SUM(AN21:AN30)</f>
        <v>168000</v>
      </c>
      <c r="AO20" s="647">
        <f t="shared" si="94"/>
        <v>1040280</v>
      </c>
      <c r="AP20" s="647">
        <f t="shared" si="94"/>
        <v>253939</v>
      </c>
      <c r="AQ20" s="647">
        <f t="shared" si="94"/>
        <v>126680</v>
      </c>
      <c r="AR20" s="647">
        <f t="shared" si="94"/>
        <v>104940</v>
      </c>
      <c r="AS20" s="647">
        <f t="shared" si="94"/>
        <v>195950</v>
      </c>
      <c r="AT20" s="647">
        <f t="shared" si="94"/>
        <v>978500</v>
      </c>
      <c r="AU20" s="647">
        <f t="shared" si="94"/>
        <v>22650</v>
      </c>
      <c r="AV20" s="647">
        <f t="shared" si="94"/>
        <v>339600</v>
      </c>
      <c r="AW20" s="647">
        <f t="shared" si="94"/>
        <v>193140</v>
      </c>
      <c r="AX20" s="647">
        <f t="shared" si="94"/>
        <v>770756</v>
      </c>
      <c r="AY20" s="647">
        <f t="shared" si="94"/>
        <v>72135</v>
      </c>
      <c r="AZ20" s="647">
        <f t="shared" si="94"/>
        <v>70200</v>
      </c>
      <c r="BA20" s="647">
        <f t="shared" si="94"/>
        <v>160560</v>
      </c>
      <c r="BB20" s="647">
        <f t="shared" si="94"/>
        <v>0</v>
      </c>
      <c r="BC20" s="647">
        <f t="shared" si="94"/>
        <v>69900</v>
      </c>
      <c r="BD20" s="647">
        <f t="shared" si="94"/>
        <v>315128.8</v>
      </c>
      <c r="BE20" s="647">
        <f t="shared" si="94"/>
        <v>122390</v>
      </c>
      <c r="BF20" s="648"/>
      <c r="BG20" s="647">
        <f t="shared" ref="BG20:BX20" si="95">SUM(BG21:BG30)</f>
        <v>856475</v>
      </c>
      <c r="BH20" s="647">
        <f t="shared" si="95"/>
        <v>450</v>
      </c>
      <c r="BI20" s="647">
        <f t="shared" si="95"/>
        <v>970800</v>
      </c>
      <c r="BJ20" s="647">
        <f t="shared" si="95"/>
        <v>192630</v>
      </c>
      <c r="BK20" s="647">
        <f t="shared" si="95"/>
        <v>118400</v>
      </c>
      <c r="BL20" s="647">
        <f t="shared" si="95"/>
        <v>57388</v>
      </c>
      <c r="BM20" s="647">
        <f t="shared" si="95"/>
        <v>33040</v>
      </c>
      <c r="BN20" s="647">
        <f t="shared" si="95"/>
        <v>27750</v>
      </c>
      <c r="BO20" s="647">
        <f t="shared" si="95"/>
        <v>750600</v>
      </c>
      <c r="BP20" s="647">
        <f t="shared" si="95"/>
        <v>421020</v>
      </c>
      <c r="BQ20" s="647">
        <f t="shared" si="95"/>
        <v>366720</v>
      </c>
      <c r="BR20" s="647">
        <f t="shared" si="95"/>
        <v>113960</v>
      </c>
      <c r="BS20" s="647">
        <f t="shared" si="95"/>
        <v>0</v>
      </c>
      <c r="BT20" s="647">
        <f t="shared" si="95"/>
        <v>403000</v>
      </c>
      <c r="BU20" s="647">
        <f t="shared" si="95"/>
        <v>0</v>
      </c>
      <c r="BV20" s="647">
        <f t="shared" si="95"/>
        <v>0</v>
      </c>
      <c r="BW20" s="647">
        <f t="shared" si="95"/>
        <v>33773.275862068964</v>
      </c>
      <c r="BX20" s="647">
        <f t="shared" si="95"/>
        <v>0</v>
      </c>
      <c r="BY20" s="648"/>
      <c r="BZ20" s="647">
        <f>SUM(BZ21:BZ30)</f>
        <v>33715.908313376669</v>
      </c>
      <c r="CA20" s="647">
        <f>SUM(CA21:CA30)</f>
        <v>44569.908313376669</v>
      </c>
      <c r="CB20" s="647">
        <f>SUM(CB21:CB30)</f>
        <v>88508.924050632922</v>
      </c>
      <c r="CC20" s="647">
        <f>SUM(CC21:CC30)</f>
        <v>300233.92405063292</v>
      </c>
      <c r="CD20" s="649">
        <f t="shared" si="64"/>
        <v>46634.375</v>
      </c>
      <c r="CE20" s="649">
        <f t="shared" si="65"/>
        <v>72657.0625</v>
      </c>
      <c r="CF20" s="649">
        <f t="shared" si="66"/>
        <v>247779.3</v>
      </c>
      <c r="CG20" s="649">
        <f t="shared" si="67"/>
        <v>210950.3922413793</v>
      </c>
      <c r="CH20" s="1371">
        <f t="shared" si="8"/>
        <v>1680</v>
      </c>
      <c r="CI20" s="1372">
        <f t="shared" si="9"/>
        <v>5970</v>
      </c>
      <c r="CJ20" s="1373">
        <f t="shared" si="10"/>
        <v>7200</v>
      </c>
      <c r="CK20" s="1373">
        <f t="shared" si="11"/>
        <v>7980</v>
      </c>
      <c r="CL20" s="1373">
        <f t="shared" si="12"/>
        <v>10080</v>
      </c>
      <c r="CM20" s="1373">
        <f t="shared" si="13"/>
        <v>32460</v>
      </c>
      <c r="CN20" s="1373">
        <f t="shared" si="14"/>
        <v>33690</v>
      </c>
      <c r="CO20" s="1374">
        <f t="shared" si="15"/>
        <v>36000</v>
      </c>
      <c r="CP20" s="1374">
        <f t="shared" si="16"/>
        <v>36960</v>
      </c>
      <c r="CQ20" s="1374">
        <f t="shared" si="17"/>
        <v>42880</v>
      </c>
      <c r="CR20" s="1374">
        <f t="shared" si="18"/>
        <v>52080</v>
      </c>
      <c r="CS20" s="1373">
        <f t="shared" si="19"/>
        <v>57790</v>
      </c>
      <c r="CT20" s="1373">
        <f t="shared" si="20"/>
        <v>63450</v>
      </c>
      <c r="CU20" s="1373">
        <f t="shared" si="21"/>
        <v>76890</v>
      </c>
      <c r="CV20" s="1373">
        <f t="shared" si="22"/>
        <v>91320</v>
      </c>
      <c r="CW20" s="1373">
        <f t="shared" si="23"/>
        <v>95520</v>
      </c>
      <c r="CX20" s="1372">
        <f t="shared" si="24"/>
        <v>95880</v>
      </c>
      <c r="CY20" s="1375">
        <f t="shared" si="25"/>
        <v>409532</v>
      </c>
      <c r="CZ20" s="532">
        <f t="shared" si="26"/>
        <v>0</v>
      </c>
      <c r="DA20" s="533">
        <f t="shared" si="27"/>
        <v>4100</v>
      </c>
      <c r="DB20" s="534">
        <f t="shared" si="28"/>
        <v>15153</v>
      </c>
      <c r="DC20" s="534">
        <f t="shared" si="29"/>
        <v>21320</v>
      </c>
      <c r="DD20" s="534">
        <f t="shared" si="30"/>
        <v>26061</v>
      </c>
      <c r="DE20" s="534">
        <f t="shared" si="31"/>
        <v>33474</v>
      </c>
      <c r="DF20" s="534">
        <f t="shared" si="32"/>
        <v>42770</v>
      </c>
      <c r="DG20" s="535">
        <f t="shared" si="33"/>
        <v>55200</v>
      </c>
      <c r="DH20" s="535">
        <f t="shared" si="34"/>
        <v>55880</v>
      </c>
      <c r="DI20" s="535">
        <f t="shared" si="35"/>
        <v>59420</v>
      </c>
      <c r="DJ20" s="535">
        <f t="shared" si="36"/>
        <v>61105</v>
      </c>
      <c r="DK20" s="534">
        <f t="shared" si="37"/>
        <v>63000</v>
      </c>
      <c r="DL20" s="534">
        <f t="shared" si="38"/>
        <v>66020</v>
      </c>
      <c r="DM20" s="534">
        <f t="shared" si="39"/>
        <v>67560</v>
      </c>
      <c r="DN20" s="534">
        <f t="shared" si="40"/>
        <v>89050</v>
      </c>
      <c r="DO20" s="534">
        <f t="shared" si="41"/>
        <v>124400</v>
      </c>
      <c r="DP20" s="533">
        <f t="shared" si="42"/>
        <v>378000</v>
      </c>
      <c r="DQ20" s="532">
        <f t="shared" si="43"/>
        <v>409920</v>
      </c>
      <c r="DR20" s="642">
        <f t="shared" si="68"/>
        <v>18</v>
      </c>
      <c r="DS20" s="618">
        <f t="shared" si="69"/>
        <v>18</v>
      </c>
      <c r="DT20" s="618">
        <f t="shared" si="70"/>
        <v>18</v>
      </c>
      <c r="DU20" s="618">
        <f t="shared" si="71"/>
        <v>18</v>
      </c>
      <c r="DV20" s="619"/>
      <c r="DW20" s="643"/>
      <c r="DX20" s="643"/>
      <c r="DY20" s="643"/>
      <c r="DZ20" s="643"/>
      <c r="EA20" s="643"/>
      <c r="EB20" s="643"/>
      <c r="EC20" s="643"/>
      <c r="ED20" s="643"/>
      <c r="EE20" s="618"/>
    </row>
    <row r="21" spans="1:135" s="655" customFormat="1" ht="15.75" customHeight="1">
      <c r="A21" s="650" t="s">
        <v>234</v>
      </c>
      <c r="B21" s="651">
        <f t="shared" ref="B21:S21" si="96">SUM(B931:B961)</f>
        <v>0</v>
      </c>
      <c r="C21" s="651">
        <f t="shared" si="96"/>
        <v>0</v>
      </c>
      <c r="D21" s="651">
        <f t="shared" si="96"/>
        <v>2690</v>
      </c>
      <c r="E21" s="651">
        <f t="shared" si="96"/>
        <v>0</v>
      </c>
      <c r="F21" s="651">
        <f t="shared" si="96"/>
        <v>8000</v>
      </c>
      <c r="G21" s="651">
        <f t="shared" si="96"/>
        <v>0</v>
      </c>
      <c r="H21" s="651">
        <f t="shared" si="96"/>
        <v>0</v>
      </c>
      <c r="I21" s="651">
        <f t="shared" si="96"/>
        <v>0</v>
      </c>
      <c r="J21" s="651">
        <f t="shared" si="96"/>
        <v>0</v>
      </c>
      <c r="K21" s="651">
        <f t="shared" si="96"/>
        <v>0</v>
      </c>
      <c r="L21" s="651">
        <f t="shared" si="96"/>
        <v>200</v>
      </c>
      <c r="M21" s="651">
        <f t="shared" si="96"/>
        <v>0</v>
      </c>
      <c r="N21" s="651">
        <f t="shared" si="96"/>
        <v>0</v>
      </c>
      <c r="O21" s="651">
        <f t="shared" si="96"/>
        <v>0</v>
      </c>
      <c r="P21" s="651">
        <f t="shared" si="96"/>
        <v>0</v>
      </c>
      <c r="Q21" s="651">
        <f t="shared" si="96"/>
        <v>0</v>
      </c>
      <c r="R21" s="651">
        <f t="shared" si="96"/>
        <v>0</v>
      </c>
      <c r="S21" s="651">
        <f t="shared" si="96"/>
        <v>0</v>
      </c>
      <c r="T21" s="648"/>
      <c r="U21" s="651">
        <f t="shared" ref="U21:AL21" si="97">SUM(U931:U961)</f>
        <v>0</v>
      </c>
      <c r="V21" s="651">
        <f t="shared" si="97"/>
        <v>0</v>
      </c>
      <c r="W21" s="651">
        <f t="shared" si="97"/>
        <v>0</v>
      </c>
      <c r="X21" s="651">
        <f t="shared" si="97"/>
        <v>0</v>
      </c>
      <c r="Y21" s="651">
        <f t="shared" si="97"/>
        <v>400</v>
      </c>
      <c r="Z21" s="651">
        <f t="shared" si="97"/>
        <v>0</v>
      </c>
      <c r="AA21" s="651">
        <f t="shared" si="97"/>
        <v>0</v>
      </c>
      <c r="AB21" s="651">
        <f t="shared" si="97"/>
        <v>0</v>
      </c>
      <c r="AC21" s="651">
        <f t="shared" si="97"/>
        <v>0</v>
      </c>
      <c r="AD21" s="651">
        <f t="shared" si="97"/>
        <v>2450</v>
      </c>
      <c r="AE21" s="651">
        <f t="shared" si="97"/>
        <v>0</v>
      </c>
      <c r="AF21" s="651">
        <f t="shared" si="97"/>
        <v>0</v>
      </c>
      <c r="AG21" s="651">
        <f t="shared" si="97"/>
        <v>0</v>
      </c>
      <c r="AH21" s="651">
        <f t="shared" si="97"/>
        <v>0</v>
      </c>
      <c r="AI21" s="651">
        <f t="shared" si="97"/>
        <v>0</v>
      </c>
      <c r="AJ21" s="651">
        <f t="shared" si="97"/>
        <v>0</v>
      </c>
      <c r="AK21" s="651">
        <f t="shared" si="97"/>
        <v>0</v>
      </c>
      <c r="AL21" s="651">
        <f t="shared" si="97"/>
        <v>225</v>
      </c>
      <c r="AM21" s="648"/>
      <c r="AN21" s="651">
        <f t="shared" ref="AN21:BE21" si="98">SUM(AN931:AN961)</f>
        <v>0</v>
      </c>
      <c r="AO21" s="651">
        <f t="shared" si="98"/>
        <v>0</v>
      </c>
      <c r="AP21" s="651">
        <f t="shared" si="98"/>
        <v>409</v>
      </c>
      <c r="AQ21" s="651">
        <f t="shared" si="98"/>
        <v>0</v>
      </c>
      <c r="AR21" s="651">
        <f t="shared" si="98"/>
        <v>3600</v>
      </c>
      <c r="AS21" s="651">
        <f t="shared" si="98"/>
        <v>0</v>
      </c>
      <c r="AT21" s="651">
        <f t="shared" si="98"/>
        <v>0</v>
      </c>
      <c r="AU21" s="651">
        <f t="shared" si="98"/>
        <v>250</v>
      </c>
      <c r="AV21" s="651">
        <f t="shared" si="98"/>
        <v>0</v>
      </c>
      <c r="AW21" s="651">
        <f t="shared" si="98"/>
        <v>6180</v>
      </c>
      <c r="AX21" s="651">
        <f t="shared" si="98"/>
        <v>356</v>
      </c>
      <c r="AY21" s="651">
        <f t="shared" si="98"/>
        <v>0</v>
      </c>
      <c r="AZ21" s="651">
        <f t="shared" si="98"/>
        <v>0</v>
      </c>
      <c r="BA21" s="651">
        <f t="shared" si="98"/>
        <v>0</v>
      </c>
      <c r="BB21" s="651">
        <f t="shared" si="98"/>
        <v>0</v>
      </c>
      <c r="BC21" s="651">
        <f t="shared" si="98"/>
        <v>0</v>
      </c>
      <c r="BD21" s="651">
        <f t="shared" si="98"/>
        <v>0</v>
      </c>
      <c r="BE21" s="651">
        <f t="shared" si="98"/>
        <v>0</v>
      </c>
      <c r="BF21" s="648"/>
      <c r="BG21" s="651">
        <f t="shared" ref="BG21:BX21" si="99">SUM(BG931:BG961)</f>
        <v>2475</v>
      </c>
      <c r="BH21" s="651">
        <f t="shared" si="99"/>
        <v>450</v>
      </c>
      <c r="BI21" s="651">
        <f t="shared" si="99"/>
        <v>0</v>
      </c>
      <c r="BJ21" s="651">
        <f t="shared" si="99"/>
        <v>0</v>
      </c>
      <c r="BK21" s="651">
        <f t="shared" si="99"/>
        <v>0</v>
      </c>
      <c r="BL21" s="651">
        <f t="shared" si="99"/>
        <v>8288</v>
      </c>
      <c r="BM21" s="651">
        <f t="shared" si="99"/>
        <v>3740</v>
      </c>
      <c r="BN21" s="651">
        <f t="shared" si="99"/>
        <v>1250</v>
      </c>
      <c r="BO21" s="651">
        <f t="shared" si="99"/>
        <v>0</v>
      </c>
      <c r="BP21" s="651">
        <f t="shared" si="99"/>
        <v>32140</v>
      </c>
      <c r="BQ21" s="651">
        <f t="shared" si="99"/>
        <v>4020</v>
      </c>
      <c r="BR21" s="651">
        <f t="shared" si="99"/>
        <v>0</v>
      </c>
      <c r="BS21" s="651">
        <f t="shared" si="99"/>
        <v>0</v>
      </c>
      <c r="BT21" s="651">
        <f t="shared" si="99"/>
        <v>0</v>
      </c>
      <c r="BU21" s="651">
        <f t="shared" si="99"/>
        <v>0</v>
      </c>
      <c r="BV21" s="651">
        <f t="shared" si="99"/>
        <v>0</v>
      </c>
      <c r="BW21" s="651">
        <f t="shared" si="99"/>
        <v>7493.2758620689656</v>
      </c>
      <c r="BX21" s="651">
        <f t="shared" si="99"/>
        <v>0</v>
      </c>
      <c r="BY21" s="648"/>
      <c r="BZ21" s="651">
        <f>SUM(BZ931:BZ961)</f>
        <v>0</v>
      </c>
      <c r="CA21" s="651">
        <f>SUM(CA931:CA961)</f>
        <v>0</v>
      </c>
      <c r="CB21" s="651">
        <f>SUM(CB931:CB961)</f>
        <v>150</v>
      </c>
      <c r="CC21" s="651">
        <f>SUM(CC931:CC961)</f>
        <v>13650</v>
      </c>
      <c r="CD21" s="649">
        <f t="shared" si="64"/>
        <v>180.625</v>
      </c>
      <c r="CE21" s="649">
        <f t="shared" si="65"/>
        <v>39.0625</v>
      </c>
      <c r="CF21" s="649">
        <f t="shared" si="66"/>
        <v>288.4375</v>
      </c>
      <c r="CG21" s="649">
        <f t="shared" si="67"/>
        <v>1732.2672413793102</v>
      </c>
      <c r="CH21" s="1371">
        <f t="shared" si="8"/>
        <v>0</v>
      </c>
      <c r="CI21" s="1372">
        <f t="shared" si="9"/>
        <v>0</v>
      </c>
      <c r="CJ21" s="1373">
        <f t="shared" si="10"/>
        <v>0</v>
      </c>
      <c r="CK21" s="1373">
        <f t="shared" si="11"/>
        <v>0</v>
      </c>
      <c r="CL21" s="1373">
        <f t="shared" si="12"/>
        <v>0</v>
      </c>
      <c r="CM21" s="1373">
        <f t="shared" si="13"/>
        <v>0</v>
      </c>
      <c r="CN21" s="1373">
        <f t="shared" si="14"/>
        <v>0</v>
      </c>
      <c r="CO21" s="1374">
        <f t="shared" si="15"/>
        <v>0</v>
      </c>
      <c r="CP21" s="1374">
        <f t="shared" si="16"/>
        <v>0</v>
      </c>
      <c r="CQ21" s="1374">
        <f t="shared" si="17"/>
        <v>0</v>
      </c>
      <c r="CR21" s="1374">
        <f t="shared" si="18"/>
        <v>0</v>
      </c>
      <c r="CS21" s="1373">
        <f t="shared" si="19"/>
        <v>0</v>
      </c>
      <c r="CT21" s="1373">
        <f t="shared" si="20"/>
        <v>0</v>
      </c>
      <c r="CU21" s="1373">
        <f t="shared" si="21"/>
        <v>0</v>
      </c>
      <c r="CV21" s="1373">
        <f t="shared" si="22"/>
        <v>0</v>
      </c>
      <c r="CW21" s="1373">
        <f t="shared" si="23"/>
        <v>200</v>
      </c>
      <c r="CX21" s="1372">
        <f t="shared" si="24"/>
        <v>2690</v>
      </c>
      <c r="CY21" s="1375">
        <f t="shared" si="25"/>
        <v>8000</v>
      </c>
      <c r="CZ21" s="532">
        <f t="shared" si="26"/>
        <v>0</v>
      </c>
      <c r="DA21" s="533">
        <f t="shared" si="27"/>
        <v>0</v>
      </c>
      <c r="DB21" s="534">
        <f t="shared" si="28"/>
        <v>0</v>
      </c>
      <c r="DC21" s="534">
        <f t="shared" si="29"/>
        <v>0</v>
      </c>
      <c r="DD21" s="534">
        <f t="shared" si="30"/>
        <v>0</v>
      </c>
      <c r="DE21" s="534">
        <f t="shared" si="31"/>
        <v>0</v>
      </c>
      <c r="DF21" s="534">
        <f t="shared" si="32"/>
        <v>0</v>
      </c>
      <c r="DG21" s="535">
        <f t="shared" si="33"/>
        <v>0</v>
      </c>
      <c r="DH21" s="535">
        <f t="shared" si="34"/>
        <v>0</v>
      </c>
      <c r="DI21" s="535">
        <f t="shared" si="35"/>
        <v>0</v>
      </c>
      <c r="DJ21" s="535">
        <f t="shared" si="36"/>
        <v>0</v>
      </c>
      <c r="DK21" s="534">
        <f t="shared" si="37"/>
        <v>0</v>
      </c>
      <c r="DL21" s="534">
        <f t="shared" si="38"/>
        <v>0</v>
      </c>
      <c r="DM21" s="534">
        <f t="shared" si="39"/>
        <v>0</v>
      </c>
      <c r="DN21" s="534">
        <f t="shared" si="40"/>
        <v>0</v>
      </c>
      <c r="DO21" s="534">
        <f t="shared" si="41"/>
        <v>225</v>
      </c>
      <c r="DP21" s="533">
        <f t="shared" si="42"/>
        <v>400</v>
      </c>
      <c r="DQ21" s="532">
        <f t="shared" si="43"/>
        <v>2450</v>
      </c>
      <c r="DR21" s="642">
        <f t="shared" si="68"/>
        <v>18</v>
      </c>
      <c r="DS21" s="618">
        <f t="shared" si="69"/>
        <v>18</v>
      </c>
      <c r="DT21" s="618">
        <f t="shared" si="70"/>
        <v>18</v>
      </c>
      <c r="DU21" s="618">
        <f t="shared" si="71"/>
        <v>18</v>
      </c>
      <c r="DV21" s="652"/>
      <c r="DW21" s="653"/>
      <c r="DX21" s="653"/>
      <c r="DY21" s="653"/>
      <c r="DZ21" s="653"/>
      <c r="EA21" s="653"/>
      <c r="EB21" s="653"/>
      <c r="EC21" s="653"/>
      <c r="ED21" s="653"/>
      <c r="EE21" s="654"/>
    </row>
    <row r="22" spans="1:135" s="655" customFormat="1" ht="15.75" customHeight="1">
      <c r="A22" s="650" t="s">
        <v>235</v>
      </c>
      <c r="B22" s="651">
        <f t="shared" ref="B22:S22" si="100">SUM(B904:B919)</f>
        <v>0</v>
      </c>
      <c r="C22" s="651">
        <f t="shared" si="100"/>
        <v>0</v>
      </c>
      <c r="D22" s="651">
        <f t="shared" si="100"/>
        <v>0</v>
      </c>
      <c r="E22" s="651">
        <f t="shared" si="100"/>
        <v>0</v>
      </c>
      <c r="F22" s="651">
        <f t="shared" si="100"/>
        <v>0</v>
      </c>
      <c r="G22" s="651">
        <f t="shared" si="100"/>
        <v>0</v>
      </c>
      <c r="H22" s="651">
        <f t="shared" si="100"/>
        <v>0</v>
      </c>
      <c r="I22" s="651">
        <f t="shared" si="100"/>
        <v>0</v>
      </c>
      <c r="J22" s="651">
        <f t="shared" si="100"/>
        <v>0</v>
      </c>
      <c r="K22" s="651">
        <f t="shared" si="100"/>
        <v>0</v>
      </c>
      <c r="L22" s="651">
        <f t="shared" si="100"/>
        <v>0</v>
      </c>
      <c r="M22" s="651">
        <f t="shared" si="100"/>
        <v>0</v>
      </c>
      <c r="N22" s="651">
        <f t="shared" si="100"/>
        <v>0</v>
      </c>
      <c r="O22" s="651">
        <f t="shared" si="100"/>
        <v>0</v>
      </c>
      <c r="P22" s="651">
        <f t="shared" si="100"/>
        <v>0</v>
      </c>
      <c r="Q22" s="651">
        <f t="shared" si="100"/>
        <v>0</v>
      </c>
      <c r="R22" s="651">
        <f t="shared" si="100"/>
        <v>0</v>
      </c>
      <c r="S22" s="651">
        <f t="shared" si="100"/>
        <v>1500</v>
      </c>
      <c r="T22" s="648"/>
      <c r="U22" s="651">
        <f t="shared" ref="U22:AL22" si="101">SUM(U904:U919)</f>
        <v>0</v>
      </c>
      <c r="V22" s="651">
        <f t="shared" si="101"/>
        <v>0</v>
      </c>
      <c r="W22" s="651">
        <f t="shared" si="101"/>
        <v>0</v>
      </c>
      <c r="X22" s="651">
        <f t="shared" si="101"/>
        <v>0</v>
      </c>
      <c r="Y22" s="651">
        <f t="shared" si="101"/>
        <v>0</v>
      </c>
      <c r="Z22" s="651">
        <f t="shared" si="101"/>
        <v>0</v>
      </c>
      <c r="AA22" s="651">
        <f t="shared" si="101"/>
        <v>0</v>
      </c>
      <c r="AB22" s="651">
        <f t="shared" si="101"/>
        <v>0</v>
      </c>
      <c r="AC22" s="651">
        <f t="shared" si="101"/>
        <v>0</v>
      </c>
      <c r="AD22" s="651">
        <f t="shared" si="101"/>
        <v>0</v>
      </c>
      <c r="AE22" s="651">
        <f t="shared" si="101"/>
        <v>0</v>
      </c>
      <c r="AF22" s="651">
        <f t="shared" si="101"/>
        <v>0</v>
      </c>
      <c r="AG22" s="651">
        <f t="shared" si="101"/>
        <v>0</v>
      </c>
      <c r="AH22" s="651">
        <f t="shared" si="101"/>
        <v>0</v>
      </c>
      <c r="AI22" s="651">
        <f t="shared" si="101"/>
        <v>4320</v>
      </c>
      <c r="AJ22" s="651">
        <f t="shared" si="101"/>
        <v>0</v>
      </c>
      <c r="AK22" s="651">
        <f t="shared" si="101"/>
        <v>0</v>
      </c>
      <c r="AL22" s="651">
        <f t="shared" si="101"/>
        <v>500</v>
      </c>
      <c r="AM22" s="648"/>
      <c r="AN22" s="651">
        <f t="shared" ref="AN22:BE22" si="102">SUM(AN904:AN919)</f>
        <v>0</v>
      </c>
      <c r="AO22" s="651">
        <f t="shared" si="102"/>
        <v>0</v>
      </c>
      <c r="AP22" s="651">
        <f t="shared" si="102"/>
        <v>0</v>
      </c>
      <c r="AQ22" s="651">
        <f t="shared" si="102"/>
        <v>0</v>
      </c>
      <c r="AR22" s="651">
        <f t="shared" si="102"/>
        <v>0</v>
      </c>
      <c r="AS22" s="651">
        <f t="shared" si="102"/>
        <v>0</v>
      </c>
      <c r="AT22" s="651">
        <f t="shared" si="102"/>
        <v>0</v>
      </c>
      <c r="AU22" s="651">
        <f t="shared" si="102"/>
        <v>0</v>
      </c>
      <c r="AV22" s="651">
        <f t="shared" si="102"/>
        <v>0</v>
      </c>
      <c r="AW22" s="651">
        <f t="shared" si="102"/>
        <v>0</v>
      </c>
      <c r="AX22" s="651">
        <f t="shared" si="102"/>
        <v>0</v>
      </c>
      <c r="AY22" s="651">
        <f t="shared" si="102"/>
        <v>0</v>
      </c>
      <c r="AZ22" s="651">
        <f t="shared" si="102"/>
        <v>0</v>
      </c>
      <c r="BA22" s="651">
        <f t="shared" si="102"/>
        <v>0</v>
      </c>
      <c r="BB22" s="651">
        <f t="shared" si="102"/>
        <v>0</v>
      </c>
      <c r="BC22" s="651">
        <f t="shared" si="102"/>
        <v>0</v>
      </c>
      <c r="BD22" s="651">
        <f t="shared" si="102"/>
        <v>0</v>
      </c>
      <c r="BE22" s="651">
        <f t="shared" si="102"/>
        <v>1760</v>
      </c>
      <c r="BF22" s="648"/>
      <c r="BG22" s="651">
        <f t="shared" ref="BG22:BX22" si="103">SUM(BG904:BG919)</f>
        <v>0</v>
      </c>
      <c r="BH22" s="651">
        <f t="shared" si="103"/>
        <v>0</v>
      </c>
      <c r="BI22" s="651">
        <f t="shared" si="103"/>
        <v>0</v>
      </c>
      <c r="BJ22" s="651">
        <f t="shared" si="103"/>
        <v>0</v>
      </c>
      <c r="BK22" s="651">
        <f t="shared" si="103"/>
        <v>0</v>
      </c>
      <c r="BL22" s="651">
        <f t="shared" si="103"/>
        <v>2000</v>
      </c>
      <c r="BM22" s="651">
        <f t="shared" si="103"/>
        <v>0</v>
      </c>
      <c r="BN22" s="651">
        <f t="shared" si="103"/>
        <v>0</v>
      </c>
      <c r="BO22" s="651">
        <f t="shared" si="103"/>
        <v>0</v>
      </c>
      <c r="BP22" s="651">
        <f t="shared" si="103"/>
        <v>0</v>
      </c>
      <c r="BQ22" s="651">
        <f t="shared" si="103"/>
        <v>0</v>
      </c>
      <c r="BR22" s="651">
        <f t="shared" si="103"/>
        <v>0</v>
      </c>
      <c r="BS22" s="651">
        <f t="shared" si="103"/>
        <v>0</v>
      </c>
      <c r="BT22" s="651">
        <f t="shared" si="103"/>
        <v>0</v>
      </c>
      <c r="BU22" s="651">
        <f t="shared" si="103"/>
        <v>0</v>
      </c>
      <c r="BV22" s="651">
        <f t="shared" si="103"/>
        <v>0</v>
      </c>
      <c r="BW22" s="651">
        <f t="shared" si="103"/>
        <v>0</v>
      </c>
      <c r="BX22" s="651">
        <f t="shared" si="103"/>
        <v>0</v>
      </c>
      <c r="BY22" s="648"/>
      <c r="BZ22" s="651">
        <f>SUM(BZ904:BZ919)</f>
        <v>500</v>
      </c>
      <c r="CA22" s="651">
        <f>SUM(CA904:CA919)</f>
        <v>2600</v>
      </c>
      <c r="CB22" s="651">
        <f>SUM(CB904:CB919)</f>
        <v>1600</v>
      </c>
      <c r="CC22" s="651">
        <f>SUM(CC904:CC919)</f>
        <v>600</v>
      </c>
      <c r="CD22" s="649">
        <f t="shared" si="64"/>
        <v>0</v>
      </c>
      <c r="CE22" s="649">
        <f t="shared" si="65"/>
        <v>31.25</v>
      </c>
      <c r="CF22" s="649">
        <f t="shared" si="66"/>
        <v>0</v>
      </c>
      <c r="CG22" s="649">
        <f t="shared" si="67"/>
        <v>0</v>
      </c>
      <c r="CH22" s="1371">
        <f t="shared" si="8"/>
        <v>0</v>
      </c>
      <c r="CI22" s="1372">
        <f t="shared" si="9"/>
        <v>0</v>
      </c>
      <c r="CJ22" s="1373">
        <f t="shared" si="10"/>
        <v>0</v>
      </c>
      <c r="CK22" s="1373">
        <f t="shared" si="11"/>
        <v>0</v>
      </c>
      <c r="CL22" s="1373">
        <f t="shared" si="12"/>
        <v>0</v>
      </c>
      <c r="CM22" s="1373">
        <f t="shared" si="13"/>
        <v>0</v>
      </c>
      <c r="CN22" s="1373">
        <f t="shared" si="14"/>
        <v>0</v>
      </c>
      <c r="CO22" s="1374">
        <f t="shared" si="15"/>
        <v>0</v>
      </c>
      <c r="CP22" s="1374">
        <f t="shared" si="16"/>
        <v>0</v>
      </c>
      <c r="CQ22" s="1374">
        <f t="shared" si="17"/>
        <v>0</v>
      </c>
      <c r="CR22" s="1374">
        <f t="shared" si="18"/>
        <v>0</v>
      </c>
      <c r="CS22" s="1373">
        <f t="shared" si="19"/>
        <v>0</v>
      </c>
      <c r="CT22" s="1373">
        <f t="shared" si="20"/>
        <v>0</v>
      </c>
      <c r="CU22" s="1373">
        <f t="shared" si="21"/>
        <v>0</v>
      </c>
      <c r="CV22" s="1373">
        <f t="shared" si="22"/>
        <v>0</v>
      </c>
      <c r="CW22" s="1373">
        <f t="shared" si="23"/>
        <v>0</v>
      </c>
      <c r="CX22" s="1372">
        <f t="shared" si="24"/>
        <v>0</v>
      </c>
      <c r="CY22" s="1375">
        <f t="shared" si="25"/>
        <v>1500</v>
      </c>
      <c r="CZ22" s="532">
        <f t="shared" si="26"/>
        <v>0</v>
      </c>
      <c r="DA22" s="533">
        <f t="shared" si="27"/>
        <v>0</v>
      </c>
      <c r="DB22" s="534">
        <f t="shared" si="28"/>
        <v>0</v>
      </c>
      <c r="DC22" s="534">
        <f t="shared" si="29"/>
        <v>0</v>
      </c>
      <c r="DD22" s="534">
        <f t="shared" si="30"/>
        <v>0</v>
      </c>
      <c r="DE22" s="534">
        <f t="shared" si="31"/>
        <v>0</v>
      </c>
      <c r="DF22" s="534">
        <f t="shared" si="32"/>
        <v>0</v>
      </c>
      <c r="DG22" s="535">
        <f t="shared" si="33"/>
        <v>0</v>
      </c>
      <c r="DH22" s="535">
        <f t="shared" si="34"/>
        <v>0</v>
      </c>
      <c r="DI22" s="535">
        <f t="shared" si="35"/>
        <v>0</v>
      </c>
      <c r="DJ22" s="535">
        <f t="shared" si="36"/>
        <v>0</v>
      </c>
      <c r="DK22" s="534">
        <f t="shared" si="37"/>
        <v>0</v>
      </c>
      <c r="DL22" s="534">
        <f t="shared" si="38"/>
        <v>0</v>
      </c>
      <c r="DM22" s="534">
        <f t="shared" si="39"/>
        <v>0</v>
      </c>
      <c r="DN22" s="534">
        <f t="shared" si="40"/>
        <v>0</v>
      </c>
      <c r="DO22" s="534">
        <f t="shared" si="41"/>
        <v>0</v>
      </c>
      <c r="DP22" s="533">
        <f t="shared" si="42"/>
        <v>500</v>
      </c>
      <c r="DQ22" s="532">
        <f t="shared" si="43"/>
        <v>4320</v>
      </c>
      <c r="DR22" s="642">
        <f t="shared" si="68"/>
        <v>18</v>
      </c>
      <c r="DS22" s="618">
        <f t="shared" si="69"/>
        <v>18</v>
      </c>
      <c r="DT22" s="618">
        <f t="shared" si="70"/>
        <v>18</v>
      </c>
      <c r="DU22" s="618">
        <f t="shared" si="71"/>
        <v>18</v>
      </c>
      <c r="DV22" s="652"/>
      <c r="DW22" s="653"/>
      <c r="DX22" s="653"/>
      <c r="DY22" s="653"/>
      <c r="DZ22" s="653"/>
      <c r="EA22" s="653"/>
      <c r="EB22" s="653"/>
      <c r="EC22" s="653"/>
      <c r="ED22" s="653"/>
      <c r="EE22" s="654"/>
    </row>
    <row r="23" spans="1:135" s="655" customFormat="1" ht="15.75" customHeight="1">
      <c r="A23" s="650" t="s">
        <v>236</v>
      </c>
      <c r="B23" s="651">
        <f t="shared" ref="B23:S23" si="104">SUM(B920:B930)</f>
        <v>0</v>
      </c>
      <c r="C23" s="651">
        <f t="shared" si="104"/>
        <v>100</v>
      </c>
      <c r="D23" s="651">
        <f t="shared" si="104"/>
        <v>0</v>
      </c>
      <c r="E23" s="651">
        <f t="shared" si="104"/>
        <v>0</v>
      </c>
      <c r="F23" s="651">
        <f t="shared" si="104"/>
        <v>0</v>
      </c>
      <c r="G23" s="651">
        <f t="shared" si="104"/>
        <v>0</v>
      </c>
      <c r="H23" s="651">
        <f t="shared" si="104"/>
        <v>0</v>
      </c>
      <c r="I23" s="651">
        <f t="shared" si="104"/>
        <v>0</v>
      </c>
      <c r="J23" s="651">
        <f t="shared" si="104"/>
        <v>0</v>
      </c>
      <c r="K23" s="651">
        <f t="shared" si="104"/>
        <v>900</v>
      </c>
      <c r="L23" s="651">
        <f t="shared" si="104"/>
        <v>0</v>
      </c>
      <c r="M23" s="651">
        <f t="shared" si="104"/>
        <v>0</v>
      </c>
      <c r="N23" s="651">
        <f t="shared" si="104"/>
        <v>6120</v>
      </c>
      <c r="O23" s="651">
        <f t="shared" si="104"/>
        <v>0</v>
      </c>
      <c r="P23" s="651">
        <f t="shared" si="104"/>
        <v>0</v>
      </c>
      <c r="Q23" s="651">
        <f t="shared" si="104"/>
        <v>10000</v>
      </c>
      <c r="R23" s="651">
        <f t="shared" si="104"/>
        <v>0</v>
      </c>
      <c r="S23" s="651">
        <f t="shared" si="104"/>
        <v>0</v>
      </c>
      <c r="T23" s="648"/>
      <c r="U23" s="651">
        <f t="shared" ref="U23:AL23" si="105">SUM(U920:U930)</f>
        <v>7500</v>
      </c>
      <c r="V23" s="651">
        <f t="shared" si="105"/>
        <v>5000</v>
      </c>
      <c r="W23" s="651">
        <f t="shared" si="105"/>
        <v>75</v>
      </c>
      <c r="X23" s="651">
        <f t="shared" si="105"/>
        <v>7000</v>
      </c>
      <c r="Y23" s="651">
        <f t="shared" si="105"/>
        <v>0</v>
      </c>
      <c r="Z23" s="651">
        <f t="shared" si="105"/>
        <v>0</v>
      </c>
      <c r="AA23" s="651">
        <f t="shared" si="105"/>
        <v>0</v>
      </c>
      <c r="AB23" s="651">
        <f t="shared" si="105"/>
        <v>0</v>
      </c>
      <c r="AC23" s="651">
        <f t="shared" si="105"/>
        <v>0</v>
      </c>
      <c r="AD23" s="651">
        <f t="shared" si="105"/>
        <v>0</v>
      </c>
      <c r="AE23" s="651">
        <f t="shared" si="105"/>
        <v>0</v>
      </c>
      <c r="AF23" s="651">
        <f t="shared" si="105"/>
        <v>6800</v>
      </c>
      <c r="AG23" s="651">
        <f t="shared" si="105"/>
        <v>25700</v>
      </c>
      <c r="AH23" s="651">
        <f t="shared" si="105"/>
        <v>0</v>
      </c>
      <c r="AI23" s="651">
        <f t="shared" si="105"/>
        <v>6960</v>
      </c>
      <c r="AJ23" s="651">
        <f t="shared" si="105"/>
        <v>0</v>
      </c>
      <c r="AK23" s="651">
        <f t="shared" si="105"/>
        <v>0</v>
      </c>
      <c r="AL23" s="651">
        <f t="shared" si="105"/>
        <v>500</v>
      </c>
      <c r="AM23" s="648"/>
      <c r="AN23" s="651">
        <f t="shared" ref="AN23:BE23" si="106">SUM(AN920:AN930)</f>
        <v>0</v>
      </c>
      <c r="AO23" s="651">
        <f t="shared" si="106"/>
        <v>100</v>
      </c>
      <c r="AP23" s="651">
        <f t="shared" si="106"/>
        <v>0</v>
      </c>
      <c r="AQ23" s="651">
        <f t="shared" si="106"/>
        <v>9800</v>
      </c>
      <c r="AR23" s="651">
        <f t="shared" si="106"/>
        <v>33900</v>
      </c>
      <c r="AS23" s="651">
        <f t="shared" si="106"/>
        <v>6950</v>
      </c>
      <c r="AT23" s="651">
        <f t="shared" si="106"/>
        <v>11300</v>
      </c>
      <c r="AU23" s="651">
        <f t="shared" si="106"/>
        <v>22400</v>
      </c>
      <c r="AV23" s="651">
        <f t="shared" si="106"/>
        <v>0</v>
      </c>
      <c r="AW23" s="651">
        <f t="shared" si="106"/>
        <v>0</v>
      </c>
      <c r="AX23" s="651">
        <f t="shared" si="106"/>
        <v>0</v>
      </c>
      <c r="AY23" s="651">
        <f t="shared" si="106"/>
        <v>2835</v>
      </c>
      <c r="AZ23" s="651">
        <f t="shared" si="106"/>
        <v>0</v>
      </c>
      <c r="BA23" s="651">
        <f t="shared" si="106"/>
        <v>9000</v>
      </c>
      <c r="BB23" s="651">
        <f t="shared" si="106"/>
        <v>0</v>
      </c>
      <c r="BC23" s="651">
        <f t="shared" si="106"/>
        <v>0</v>
      </c>
      <c r="BD23" s="651">
        <f t="shared" si="106"/>
        <v>8500</v>
      </c>
      <c r="BE23" s="651">
        <f t="shared" si="106"/>
        <v>0</v>
      </c>
      <c r="BF23" s="648"/>
      <c r="BG23" s="651">
        <f t="shared" ref="BG23:BX23" si="107">SUM(BG920:BG930)</f>
        <v>14000</v>
      </c>
      <c r="BH23" s="651">
        <f t="shared" si="107"/>
        <v>0</v>
      </c>
      <c r="BI23" s="651">
        <f t="shared" si="107"/>
        <v>0</v>
      </c>
      <c r="BJ23" s="651">
        <f t="shared" si="107"/>
        <v>106950</v>
      </c>
      <c r="BK23" s="651">
        <f t="shared" si="107"/>
        <v>38000</v>
      </c>
      <c r="BL23" s="651">
        <f t="shared" si="107"/>
        <v>28500</v>
      </c>
      <c r="BM23" s="651">
        <f t="shared" si="107"/>
        <v>8300</v>
      </c>
      <c r="BN23" s="651">
        <f t="shared" si="107"/>
        <v>26500</v>
      </c>
      <c r="BO23" s="651">
        <f t="shared" si="107"/>
        <v>0</v>
      </c>
      <c r="BP23" s="651">
        <f t="shared" si="107"/>
        <v>33200</v>
      </c>
      <c r="BQ23" s="651">
        <f t="shared" si="107"/>
        <v>2700</v>
      </c>
      <c r="BR23" s="651">
        <f t="shared" si="107"/>
        <v>5000</v>
      </c>
      <c r="BS23" s="651">
        <f t="shared" si="107"/>
        <v>0</v>
      </c>
      <c r="BT23" s="651">
        <f t="shared" si="107"/>
        <v>55000</v>
      </c>
      <c r="BU23" s="651">
        <f t="shared" si="107"/>
        <v>0</v>
      </c>
      <c r="BV23" s="651">
        <f t="shared" si="107"/>
        <v>0</v>
      </c>
      <c r="BW23" s="651">
        <f t="shared" si="107"/>
        <v>26280</v>
      </c>
      <c r="BX23" s="651">
        <f t="shared" si="107"/>
        <v>0</v>
      </c>
      <c r="BY23" s="648"/>
      <c r="BZ23" s="651">
        <f>SUM(BZ920:BZ930)</f>
        <v>135</v>
      </c>
      <c r="CA23" s="651">
        <f>SUM(CA920:CA930)</f>
        <v>198</v>
      </c>
      <c r="CB23" s="651">
        <f>SUM(CB920:CB930)</f>
        <v>6900</v>
      </c>
      <c r="CC23" s="651">
        <f>SUM(CC920:CC930)</f>
        <v>17505</v>
      </c>
      <c r="CD23" s="649">
        <f t="shared" si="64"/>
        <v>445</v>
      </c>
      <c r="CE23" s="649">
        <f t="shared" si="65"/>
        <v>2114.6875</v>
      </c>
      <c r="CF23" s="649">
        <f t="shared" si="66"/>
        <v>4430.3125</v>
      </c>
      <c r="CG23" s="649">
        <f t="shared" si="67"/>
        <v>14842.5</v>
      </c>
      <c r="CH23" s="1371">
        <f t="shared" si="8"/>
        <v>0</v>
      </c>
      <c r="CI23" s="1372">
        <f t="shared" si="9"/>
        <v>0</v>
      </c>
      <c r="CJ23" s="1373">
        <f t="shared" si="10"/>
        <v>0</v>
      </c>
      <c r="CK23" s="1373">
        <f t="shared" si="11"/>
        <v>0</v>
      </c>
      <c r="CL23" s="1373">
        <f t="shared" si="12"/>
        <v>0</v>
      </c>
      <c r="CM23" s="1373">
        <f t="shared" si="13"/>
        <v>0</v>
      </c>
      <c r="CN23" s="1373">
        <f t="shared" si="14"/>
        <v>0</v>
      </c>
      <c r="CO23" s="1374">
        <f t="shared" si="15"/>
        <v>0</v>
      </c>
      <c r="CP23" s="1374">
        <f t="shared" si="16"/>
        <v>0</v>
      </c>
      <c r="CQ23" s="1374">
        <f t="shared" si="17"/>
        <v>0</v>
      </c>
      <c r="CR23" s="1374">
        <f t="shared" si="18"/>
        <v>0</v>
      </c>
      <c r="CS23" s="1373">
        <f t="shared" si="19"/>
        <v>0</v>
      </c>
      <c r="CT23" s="1373">
        <f t="shared" si="20"/>
        <v>0</v>
      </c>
      <c r="CU23" s="1373">
        <f t="shared" si="21"/>
        <v>0</v>
      </c>
      <c r="CV23" s="1373">
        <f t="shared" si="22"/>
        <v>100</v>
      </c>
      <c r="CW23" s="1373">
        <f t="shared" si="23"/>
        <v>900</v>
      </c>
      <c r="CX23" s="1372">
        <f t="shared" si="24"/>
        <v>6120</v>
      </c>
      <c r="CY23" s="1375">
        <f t="shared" si="25"/>
        <v>10000</v>
      </c>
      <c r="CZ23" s="532">
        <f t="shared" si="26"/>
        <v>0</v>
      </c>
      <c r="DA23" s="533">
        <f t="shared" si="27"/>
        <v>0</v>
      </c>
      <c r="DB23" s="534">
        <f t="shared" si="28"/>
        <v>0</v>
      </c>
      <c r="DC23" s="534">
        <f t="shared" si="29"/>
        <v>0</v>
      </c>
      <c r="DD23" s="534">
        <f t="shared" si="30"/>
        <v>0</v>
      </c>
      <c r="DE23" s="534">
        <f t="shared" si="31"/>
        <v>0</v>
      </c>
      <c r="DF23" s="534">
        <f t="shared" si="32"/>
        <v>0</v>
      </c>
      <c r="DG23" s="535">
        <f t="shared" si="33"/>
        <v>0</v>
      </c>
      <c r="DH23" s="535">
        <f t="shared" si="34"/>
        <v>0</v>
      </c>
      <c r="DI23" s="535">
        <f t="shared" si="35"/>
        <v>0</v>
      </c>
      <c r="DJ23" s="535">
        <f t="shared" si="36"/>
        <v>75</v>
      </c>
      <c r="DK23" s="534">
        <f t="shared" si="37"/>
        <v>500</v>
      </c>
      <c r="DL23" s="534">
        <f t="shared" si="38"/>
        <v>5000</v>
      </c>
      <c r="DM23" s="534">
        <f t="shared" si="39"/>
        <v>6800</v>
      </c>
      <c r="DN23" s="534">
        <f t="shared" si="40"/>
        <v>6960</v>
      </c>
      <c r="DO23" s="534">
        <f t="shared" si="41"/>
        <v>7000</v>
      </c>
      <c r="DP23" s="533">
        <f t="shared" si="42"/>
        <v>7500</v>
      </c>
      <c r="DQ23" s="532">
        <f t="shared" si="43"/>
        <v>25700</v>
      </c>
      <c r="DR23" s="642">
        <f t="shared" si="68"/>
        <v>18</v>
      </c>
      <c r="DS23" s="618">
        <f t="shared" si="69"/>
        <v>18</v>
      </c>
      <c r="DT23" s="618">
        <f t="shared" si="70"/>
        <v>18</v>
      </c>
      <c r="DU23" s="618">
        <f t="shared" si="71"/>
        <v>18</v>
      </c>
      <c r="DV23" s="652"/>
      <c r="DW23" s="653"/>
      <c r="DX23" s="653"/>
      <c r="DY23" s="653"/>
      <c r="DZ23" s="653"/>
      <c r="EA23" s="653"/>
      <c r="EB23" s="653"/>
      <c r="EC23" s="653"/>
      <c r="ED23" s="653"/>
      <c r="EE23" s="654"/>
    </row>
    <row r="24" spans="1:135" s="655" customFormat="1" ht="15.75" customHeight="1">
      <c r="A24" s="650" t="s">
        <v>783</v>
      </c>
      <c r="B24" s="651">
        <f>SUM(B965:B968)</f>
        <v>14400</v>
      </c>
      <c r="C24" s="651">
        <f t="shared" ref="C24:S24" si="108">SUM(C965:C968)</f>
        <v>0</v>
      </c>
      <c r="D24" s="651">
        <f t="shared" si="108"/>
        <v>51700</v>
      </c>
      <c r="E24" s="651">
        <f t="shared" si="108"/>
        <v>11350</v>
      </c>
      <c r="F24" s="651">
        <f t="shared" si="108"/>
        <v>20650</v>
      </c>
      <c r="G24" s="651">
        <f t="shared" si="108"/>
        <v>1260</v>
      </c>
      <c r="H24" s="651">
        <f t="shared" si="108"/>
        <v>4800</v>
      </c>
      <c r="I24" s="651">
        <f t="shared" si="108"/>
        <v>0</v>
      </c>
      <c r="J24" s="651">
        <f t="shared" si="108"/>
        <v>2400</v>
      </c>
      <c r="K24" s="651">
        <f t="shared" si="108"/>
        <v>0</v>
      </c>
      <c r="L24" s="651">
        <f t="shared" si="108"/>
        <v>17892</v>
      </c>
      <c r="M24" s="651">
        <f t="shared" si="108"/>
        <v>36000</v>
      </c>
      <c r="N24" s="651">
        <f t="shared" si="108"/>
        <v>18000</v>
      </c>
      <c r="O24" s="651">
        <f t="shared" si="108"/>
        <v>10080</v>
      </c>
      <c r="P24" s="651">
        <f t="shared" si="108"/>
        <v>0</v>
      </c>
      <c r="Q24" s="651">
        <f t="shared" si="108"/>
        <v>0</v>
      </c>
      <c r="R24" s="651">
        <f t="shared" si="108"/>
        <v>600</v>
      </c>
      <c r="S24" s="651">
        <f t="shared" si="108"/>
        <v>600</v>
      </c>
      <c r="T24" s="648"/>
      <c r="U24" s="651">
        <f>SUM(U965:U968)</f>
        <v>3400</v>
      </c>
      <c r="V24" s="651">
        <f t="shared" ref="V24:AL24" si="109">SUM(V965:V968)</f>
        <v>9300</v>
      </c>
      <c r="W24" s="651">
        <f t="shared" si="109"/>
        <v>5608</v>
      </c>
      <c r="X24" s="651">
        <f t="shared" si="109"/>
        <v>10300</v>
      </c>
      <c r="Y24" s="651">
        <f t="shared" si="109"/>
        <v>76650</v>
      </c>
      <c r="Z24" s="651">
        <f t="shared" si="109"/>
        <v>2100</v>
      </c>
      <c r="AA24" s="651">
        <f t="shared" si="109"/>
        <v>409920</v>
      </c>
      <c r="AB24" s="651">
        <f t="shared" si="109"/>
        <v>63000</v>
      </c>
      <c r="AC24" s="651">
        <f t="shared" si="109"/>
        <v>0</v>
      </c>
      <c r="AD24" s="651">
        <f t="shared" si="109"/>
        <v>0</v>
      </c>
      <c r="AE24" s="651">
        <f t="shared" si="109"/>
        <v>378000</v>
      </c>
      <c r="AF24" s="651">
        <f t="shared" si="109"/>
        <v>12000</v>
      </c>
      <c r="AG24" s="651">
        <f t="shared" si="109"/>
        <v>0</v>
      </c>
      <c r="AH24" s="651">
        <f t="shared" si="109"/>
        <v>36000</v>
      </c>
      <c r="AI24" s="651">
        <f t="shared" si="109"/>
        <v>14400</v>
      </c>
      <c r="AJ24" s="651">
        <f t="shared" si="109"/>
        <v>0</v>
      </c>
      <c r="AK24" s="651">
        <f t="shared" si="109"/>
        <v>32000</v>
      </c>
      <c r="AL24" s="651">
        <f t="shared" si="109"/>
        <v>32000</v>
      </c>
      <c r="AM24" s="648"/>
      <c r="AN24" s="651">
        <f>SUM(AN965:AN968)</f>
        <v>0</v>
      </c>
      <c r="AO24" s="651">
        <f t="shared" ref="AO24:BE24" si="110">SUM(AO965:AO968)</f>
        <v>1040180</v>
      </c>
      <c r="AP24" s="651">
        <f t="shared" si="110"/>
        <v>8400</v>
      </c>
      <c r="AQ24" s="651">
        <f t="shared" si="110"/>
        <v>0</v>
      </c>
      <c r="AR24" s="651">
        <f t="shared" si="110"/>
        <v>0</v>
      </c>
      <c r="AS24" s="651">
        <f t="shared" si="110"/>
        <v>0</v>
      </c>
      <c r="AT24" s="651">
        <f t="shared" si="110"/>
        <v>0</v>
      </c>
      <c r="AU24" s="651">
        <f t="shared" si="110"/>
        <v>0</v>
      </c>
      <c r="AV24" s="651">
        <f t="shared" si="110"/>
        <v>10080</v>
      </c>
      <c r="AW24" s="651">
        <f t="shared" si="110"/>
        <v>0</v>
      </c>
      <c r="AX24" s="651">
        <f t="shared" si="110"/>
        <v>0</v>
      </c>
      <c r="AY24" s="651">
        <f t="shared" si="110"/>
        <v>0</v>
      </c>
      <c r="AZ24" s="651">
        <f t="shared" si="110"/>
        <v>54000</v>
      </c>
      <c r="BA24" s="651">
        <f t="shared" si="110"/>
        <v>120000</v>
      </c>
      <c r="BB24" s="651">
        <f t="shared" si="110"/>
        <v>0</v>
      </c>
      <c r="BC24" s="651">
        <f t="shared" si="110"/>
        <v>18300</v>
      </c>
      <c r="BD24" s="651">
        <f t="shared" si="110"/>
        <v>11430</v>
      </c>
      <c r="BE24" s="651">
        <f t="shared" si="110"/>
        <v>11430</v>
      </c>
      <c r="BF24" s="648"/>
      <c r="BG24" s="651">
        <f>SUM(BG965:BG968)</f>
        <v>0</v>
      </c>
      <c r="BH24" s="651">
        <f t="shared" ref="BH24:BX24" si="111">SUM(BH965:BH968)</f>
        <v>0</v>
      </c>
      <c r="BI24" s="651">
        <f t="shared" si="111"/>
        <v>0</v>
      </c>
      <c r="BJ24" s="651">
        <f t="shared" si="111"/>
        <v>0</v>
      </c>
      <c r="BK24" s="651">
        <f t="shared" si="111"/>
        <v>0</v>
      </c>
      <c r="BL24" s="651">
        <f t="shared" si="111"/>
        <v>0</v>
      </c>
      <c r="BM24" s="651">
        <f t="shared" si="111"/>
        <v>0</v>
      </c>
      <c r="BN24" s="651">
        <f t="shared" si="111"/>
        <v>0</v>
      </c>
      <c r="BO24" s="651">
        <f t="shared" si="111"/>
        <v>0</v>
      </c>
      <c r="BP24" s="651">
        <f t="shared" si="111"/>
        <v>0</v>
      </c>
      <c r="BQ24" s="651">
        <f t="shared" si="111"/>
        <v>0</v>
      </c>
      <c r="BR24" s="651">
        <f t="shared" si="111"/>
        <v>36000</v>
      </c>
      <c r="BS24" s="651">
        <f t="shared" si="111"/>
        <v>0</v>
      </c>
      <c r="BT24" s="651">
        <f t="shared" si="111"/>
        <v>0</v>
      </c>
      <c r="BU24" s="651">
        <f t="shared" si="111"/>
        <v>0</v>
      </c>
      <c r="BV24" s="651">
        <f t="shared" si="111"/>
        <v>0</v>
      </c>
      <c r="BW24" s="651">
        <f t="shared" si="111"/>
        <v>0</v>
      </c>
      <c r="BX24" s="651">
        <f t="shared" si="111"/>
        <v>0</v>
      </c>
      <c r="BY24" s="648"/>
      <c r="BZ24" s="651">
        <f>SUM(BZ965:BZ968)</f>
        <v>6010</v>
      </c>
      <c r="CA24" s="651">
        <f>SUM(CA965:CA968)</f>
        <v>12050</v>
      </c>
      <c r="CB24" s="651">
        <f>SUM(CB965:CB968)</f>
        <v>980</v>
      </c>
      <c r="CC24" s="651">
        <f>SUM(CC965:CC968)</f>
        <v>0</v>
      </c>
      <c r="CD24" s="649">
        <f t="shared" si="64"/>
        <v>8627</v>
      </c>
      <c r="CE24" s="649">
        <f t="shared" si="65"/>
        <v>42172.375</v>
      </c>
      <c r="CF24" s="649">
        <f t="shared" si="66"/>
        <v>14602.5</v>
      </c>
      <c r="CG24" s="649">
        <f t="shared" si="67"/>
        <v>0</v>
      </c>
      <c r="CH24" s="1371">
        <f t="shared" si="8"/>
        <v>0</v>
      </c>
      <c r="CI24" s="1372">
        <f t="shared" si="9"/>
        <v>0</v>
      </c>
      <c r="CJ24" s="1373">
        <f t="shared" si="10"/>
        <v>0</v>
      </c>
      <c r="CK24" s="1373">
        <f t="shared" si="11"/>
        <v>0</v>
      </c>
      <c r="CL24" s="1373">
        <f t="shared" si="12"/>
        <v>0</v>
      </c>
      <c r="CM24" s="1373">
        <f t="shared" si="13"/>
        <v>600</v>
      </c>
      <c r="CN24" s="1373">
        <f t="shared" si="14"/>
        <v>600</v>
      </c>
      <c r="CO24" s="1374">
        <f t="shared" si="15"/>
        <v>1260</v>
      </c>
      <c r="CP24" s="1374">
        <f t="shared" si="16"/>
        <v>2400</v>
      </c>
      <c r="CQ24" s="1374">
        <f t="shared" si="17"/>
        <v>4800</v>
      </c>
      <c r="CR24" s="1374">
        <f t="shared" si="18"/>
        <v>10080</v>
      </c>
      <c r="CS24" s="1373">
        <f t="shared" si="19"/>
        <v>11350</v>
      </c>
      <c r="CT24" s="1373">
        <f t="shared" si="20"/>
        <v>14400</v>
      </c>
      <c r="CU24" s="1373">
        <f t="shared" si="21"/>
        <v>17892</v>
      </c>
      <c r="CV24" s="1373">
        <f t="shared" si="22"/>
        <v>18000</v>
      </c>
      <c r="CW24" s="1373">
        <f t="shared" si="23"/>
        <v>20650</v>
      </c>
      <c r="CX24" s="1372">
        <f t="shared" si="24"/>
        <v>36000</v>
      </c>
      <c r="CY24" s="1375">
        <f t="shared" si="25"/>
        <v>51700</v>
      </c>
      <c r="CZ24" s="532">
        <f t="shared" si="26"/>
        <v>0</v>
      </c>
      <c r="DA24" s="533">
        <f t="shared" si="27"/>
        <v>0</v>
      </c>
      <c r="DB24" s="534">
        <f t="shared" si="28"/>
        <v>0</v>
      </c>
      <c r="DC24" s="534">
        <f t="shared" si="29"/>
        <v>0</v>
      </c>
      <c r="DD24" s="534">
        <f t="shared" si="30"/>
        <v>2100</v>
      </c>
      <c r="DE24" s="534">
        <f t="shared" si="31"/>
        <v>3400</v>
      </c>
      <c r="DF24" s="534">
        <f t="shared" si="32"/>
        <v>5608</v>
      </c>
      <c r="DG24" s="535">
        <f t="shared" si="33"/>
        <v>9300</v>
      </c>
      <c r="DH24" s="535">
        <f t="shared" si="34"/>
        <v>10300</v>
      </c>
      <c r="DI24" s="535">
        <f t="shared" si="35"/>
        <v>12000</v>
      </c>
      <c r="DJ24" s="535">
        <f t="shared" si="36"/>
        <v>14400</v>
      </c>
      <c r="DK24" s="534">
        <f t="shared" si="37"/>
        <v>32000</v>
      </c>
      <c r="DL24" s="534">
        <f t="shared" si="38"/>
        <v>32000</v>
      </c>
      <c r="DM24" s="534">
        <f t="shared" si="39"/>
        <v>36000</v>
      </c>
      <c r="DN24" s="534">
        <f t="shared" si="40"/>
        <v>63000</v>
      </c>
      <c r="DO24" s="534">
        <f t="shared" si="41"/>
        <v>76650</v>
      </c>
      <c r="DP24" s="533">
        <f t="shared" si="42"/>
        <v>378000</v>
      </c>
      <c r="DQ24" s="532">
        <f t="shared" si="43"/>
        <v>409920</v>
      </c>
      <c r="DR24" s="642">
        <f t="shared" si="68"/>
        <v>18</v>
      </c>
      <c r="DS24" s="618">
        <f t="shared" si="69"/>
        <v>18</v>
      </c>
      <c r="DT24" s="618">
        <f t="shared" si="70"/>
        <v>18</v>
      </c>
      <c r="DU24" s="618">
        <f t="shared" si="71"/>
        <v>18</v>
      </c>
      <c r="DV24" s="652"/>
      <c r="DW24" s="653"/>
      <c r="DX24" s="653"/>
      <c r="DY24" s="653"/>
      <c r="DZ24" s="653"/>
      <c r="EA24" s="653"/>
      <c r="EB24" s="653"/>
      <c r="EC24" s="653"/>
      <c r="ED24" s="653"/>
      <c r="EE24" s="654"/>
    </row>
    <row r="25" spans="1:135" s="655" customFormat="1" ht="15.75" customHeight="1">
      <c r="A25" s="650" t="s">
        <v>784</v>
      </c>
      <c r="B25" s="651">
        <f>SUM(B969:B971)</f>
        <v>0</v>
      </c>
      <c r="C25" s="651">
        <f t="shared" ref="C25:S25" si="112">SUM(C969:C971)</f>
        <v>0</v>
      </c>
      <c r="D25" s="651">
        <f t="shared" si="112"/>
        <v>0</v>
      </c>
      <c r="E25" s="651">
        <f t="shared" si="112"/>
        <v>0</v>
      </c>
      <c r="F25" s="651">
        <f t="shared" si="112"/>
        <v>0</v>
      </c>
      <c r="G25" s="651">
        <f t="shared" si="112"/>
        <v>0</v>
      </c>
      <c r="H25" s="651">
        <f t="shared" si="112"/>
        <v>0</v>
      </c>
      <c r="I25" s="651">
        <f t="shared" si="112"/>
        <v>0</v>
      </c>
      <c r="J25" s="651">
        <f t="shared" si="112"/>
        <v>0</v>
      </c>
      <c r="K25" s="651">
        <f t="shared" si="112"/>
        <v>0</v>
      </c>
      <c r="L25" s="651">
        <f t="shared" si="112"/>
        <v>0</v>
      </c>
      <c r="M25" s="651">
        <f t="shared" si="112"/>
        <v>0</v>
      </c>
      <c r="N25" s="651">
        <f t="shared" si="112"/>
        <v>0</v>
      </c>
      <c r="O25" s="651">
        <f t="shared" si="112"/>
        <v>0</v>
      </c>
      <c r="P25" s="651">
        <f t="shared" si="112"/>
        <v>0</v>
      </c>
      <c r="Q25" s="651">
        <f t="shared" si="112"/>
        <v>0</v>
      </c>
      <c r="R25" s="651">
        <f t="shared" si="112"/>
        <v>0</v>
      </c>
      <c r="S25" s="651">
        <f t="shared" si="112"/>
        <v>0</v>
      </c>
      <c r="T25" s="648"/>
      <c r="U25" s="651">
        <f>SUM(U969:U971)</f>
        <v>0</v>
      </c>
      <c r="V25" s="651">
        <f t="shared" ref="V25:AL25" si="113">SUM(V969:V971)</f>
        <v>0</v>
      </c>
      <c r="W25" s="651">
        <f t="shared" si="113"/>
        <v>0</v>
      </c>
      <c r="X25" s="651">
        <f t="shared" si="113"/>
        <v>0</v>
      </c>
      <c r="Y25" s="651">
        <f t="shared" si="113"/>
        <v>0</v>
      </c>
      <c r="Z25" s="651">
        <f t="shared" si="113"/>
        <v>0</v>
      </c>
      <c r="AA25" s="651">
        <f t="shared" si="113"/>
        <v>0</v>
      </c>
      <c r="AB25" s="651">
        <f t="shared" si="113"/>
        <v>0</v>
      </c>
      <c r="AC25" s="651">
        <f t="shared" si="113"/>
        <v>0</v>
      </c>
      <c r="AD25" s="651">
        <f t="shared" si="113"/>
        <v>0</v>
      </c>
      <c r="AE25" s="651">
        <f t="shared" si="113"/>
        <v>0</v>
      </c>
      <c r="AF25" s="651">
        <f t="shared" si="113"/>
        <v>0</v>
      </c>
      <c r="AG25" s="651">
        <f t="shared" si="113"/>
        <v>0</v>
      </c>
      <c r="AH25" s="651">
        <f t="shared" si="113"/>
        <v>0</v>
      </c>
      <c r="AI25" s="651">
        <f t="shared" si="113"/>
        <v>0</v>
      </c>
      <c r="AJ25" s="651">
        <f t="shared" si="113"/>
        <v>0</v>
      </c>
      <c r="AK25" s="651">
        <f t="shared" si="113"/>
        <v>0</v>
      </c>
      <c r="AL25" s="651">
        <f t="shared" si="113"/>
        <v>0</v>
      </c>
      <c r="AM25" s="648"/>
      <c r="AN25" s="651">
        <f>SUM(AN969:AN971)</f>
        <v>168000</v>
      </c>
      <c r="AO25" s="651">
        <f t="shared" ref="AO25:BE25" si="114">SUM(AO969:AO971)</f>
        <v>0</v>
      </c>
      <c r="AP25" s="651">
        <f t="shared" si="114"/>
        <v>204000</v>
      </c>
      <c r="AQ25" s="651">
        <f t="shared" si="114"/>
        <v>36000</v>
      </c>
      <c r="AR25" s="651">
        <f t="shared" si="114"/>
        <v>0</v>
      </c>
      <c r="AS25" s="651">
        <f t="shared" si="114"/>
        <v>0</v>
      </c>
      <c r="AT25" s="651">
        <f t="shared" si="114"/>
        <v>0</v>
      </c>
      <c r="AU25" s="651">
        <f t="shared" si="114"/>
        <v>0</v>
      </c>
      <c r="AV25" s="651">
        <f t="shared" si="114"/>
        <v>264000</v>
      </c>
      <c r="AW25" s="651">
        <f t="shared" si="114"/>
        <v>144000</v>
      </c>
      <c r="AX25" s="651">
        <f t="shared" si="114"/>
        <v>0</v>
      </c>
      <c r="AY25" s="651">
        <f t="shared" si="114"/>
        <v>60000</v>
      </c>
      <c r="AZ25" s="651">
        <f t="shared" si="114"/>
        <v>0</v>
      </c>
      <c r="BA25" s="651">
        <f t="shared" si="114"/>
        <v>0</v>
      </c>
      <c r="BB25" s="651">
        <f t="shared" si="114"/>
        <v>0</v>
      </c>
      <c r="BC25" s="651">
        <f t="shared" si="114"/>
        <v>0</v>
      </c>
      <c r="BD25" s="651">
        <f t="shared" si="114"/>
        <v>119998.79999999999</v>
      </c>
      <c r="BE25" s="651">
        <f t="shared" si="114"/>
        <v>0</v>
      </c>
      <c r="BF25" s="648"/>
      <c r="BG25" s="651">
        <f>SUM(BG969:BG971)</f>
        <v>840000</v>
      </c>
      <c r="BH25" s="651">
        <f t="shared" ref="BH25:BX25" si="115">SUM(BH969:BH971)</f>
        <v>0</v>
      </c>
      <c r="BI25" s="651">
        <f t="shared" si="115"/>
        <v>960000</v>
      </c>
      <c r="BJ25" s="651">
        <f t="shared" si="115"/>
        <v>0</v>
      </c>
      <c r="BK25" s="651">
        <f t="shared" si="115"/>
        <v>0</v>
      </c>
      <c r="BL25" s="651">
        <f t="shared" si="115"/>
        <v>0</v>
      </c>
      <c r="BM25" s="651">
        <f t="shared" si="115"/>
        <v>0</v>
      </c>
      <c r="BN25" s="651">
        <f t="shared" si="115"/>
        <v>0</v>
      </c>
      <c r="BO25" s="651">
        <f t="shared" si="115"/>
        <v>720000</v>
      </c>
      <c r="BP25" s="651">
        <f t="shared" si="115"/>
        <v>168000</v>
      </c>
      <c r="BQ25" s="651">
        <f t="shared" si="115"/>
        <v>0</v>
      </c>
      <c r="BR25" s="651">
        <f t="shared" si="115"/>
        <v>0</v>
      </c>
      <c r="BS25" s="651">
        <f t="shared" si="115"/>
        <v>0</v>
      </c>
      <c r="BT25" s="651">
        <f t="shared" si="115"/>
        <v>240000</v>
      </c>
      <c r="BU25" s="651">
        <f t="shared" si="115"/>
        <v>0</v>
      </c>
      <c r="BV25" s="651">
        <f t="shared" si="115"/>
        <v>0</v>
      </c>
      <c r="BW25" s="651">
        <f t="shared" si="115"/>
        <v>0</v>
      </c>
      <c r="BX25" s="651">
        <f t="shared" si="115"/>
        <v>0</v>
      </c>
      <c r="BY25" s="648"/>
      <c r="BZ25" s="651">
        <f>SUM(BZ969:BZ971)</f>
        <v>0</v>
      </c>
      <c r="CA25" s="651">
        <f>SUM(CA969:CA971)</f>
        <v>0</v>
      </c>
      <c r="CB25" s="651">
        <f>SUM(CB969:CB971)</f>
        <v>36000</v>
      </c>
      <c r="CC25" s="651">
        <f>SUM(CC969:CC971)</f>
        <v>204000</v>
      </c>
      <c r="CD25" s="649">
        <f>IF(DR25&lt;3,"",(SUM(B25:S25)-MIN(B25:S25)-MAX(B25:S25))/(DR25-2))</f>
        <v>0</v>
      </c>
      <c r="CE25" s="649">
        <f>IF(DS25&lt;3,"",(SUM(U25:AL25)-MIN(U25:AL25)-MAX(U25:AL25))/(DS25-2))</f>
        <v>0</v>
      </c>
      <c r="CF25" s="649">
        <f>IF(DT25&lt;3,"",(SUM(AN25:BE25)-MIN(AN25:BE25)-MAX(AN25:BE25))/(DT25-2))</f>
        <v>45749.925000000003</v>
      </c>
      <c r="CG25" s="649">
        <f>IF(DU25&lt;3,"",(SUM(BG25:BX25)-MIN(BG25:BX25)-MAX(BG25:BX25))/(DU25-2))</f>
        <v>123000</v>
      </c>
      <c r="CH25" s="1371">
        <f t="shared" si="8"/>
        <v>0</v>
      </c>
      <c r="CI25" s="1372">
        <f t="shared" si="9"/>
        <v>0</v>
      </c>
      <c r="CJ25" s="1373">
        <f t="shared" si="10"/>
        <v>0</v>
      </c>
      <c r="CK25" s="1373">
        <f t="shared" si="11"/>
        <v>0</v>
      </c>
      <c r="CL25" s="1373">
        <f t="shared" si="12"/>
        <v>0</v>
      </c>
      <c r="CM25" s="1373">
        <f t="shared" si="13"/>
        <v>0</v>
      </c>
      <c r="CN25" s="1373">
        <f t="shared" si="14"/>
        <v>0</v>
      </c>
      <c r="CO25" s="1374">
        <f t="shared" si="15"/>
        <v>0</v>
      </c>
      <c r="CP25" s="1374">
        <f t="shared" si="16"/>
        <v>0</v>
      </c>
      <c r="CQ25" s="1374">
        <f t="shared" si="17"/>
        <v>0</v>
      </c>
      <c r="CR25" s="1374">
        <f t="shared" si="18"/>
        <v>0</v>
      </c>
      <c r="CS25" s="1373">
        <f t="shared" si="19"/>
        <v>0</v>
      </c>
      <c r="CT25" s="1373">
        <f t="shared" si="20"/>
        <v>0</v>
      </c>
      <c r="CU25" s="1373">
        <f t="shared" si="21"/>
        <v>0</v>
      </c>
      <c r="CV25" s="1373">
        <f t="shared" si="22"/>
        <v>0</v>
      </c>
      <c r="CW25" s="1373">
        <f t="shared" si="23"/>
        <v>0</v>
      </c>
      <c r="CX25" s="1372">
        <f t="shared" si="24"/>
        <v>0</v>
      </c>
      <c r="CY25" s="1375">
        <f t="shared" si="25"/>
        <v>0</v>
      </c>
      <c r="CZ25" s="532">
        <f t="shared" si="26"/>
        <v>0</v>
      </c>
      <c r="DA25" s="533">
        <f t="shared" si="27"/>
        <v>0</v>
      </c>
      <c r="DB25" s="534">
        <f t="shared" si="28"/>
        <v>0</v>
      </c>
      <c r="DC25" s="534">
        <f t="shared" si="29"/>
        <v>0</v>
      </c>
      <c r="DD25" s="534">
        <f t="shared" si="30"/>
        <v>0</v>
      </c>
      <c r="DE25" s="534">
        <f t="shared" si="31"/>
        <v>0</v>
      </c>
      <c r="DF25" s="534">
        <f t="shared" si="32"/>
        <v>0</v>
      </c>
      <c r="DG25" s="535">
        <f t="shared" si="33"/>
        <v>0</v>
      </c>
      <c r="DH25" s="535">
        <f t="shared" si="34"/>
        <v>0</v>
      </c>
      <c r="DI25" s="535">
        <f t="shared" si="35"/>
        <v>0</v>
      </c>
      <c r="DJ25" s="535">
        <f t="shared" si="36"/>
        <v>0</v>
      </c>
      <c r="DK25" s="534">
        <f t="shared" si="37"/>
        <v>0</v>
      </c>
      <c r="DL25" s="534">
        <f t="shared" si="38"/>
        <v>0</v>
      </c>
      <c r="DM25" s="534">
        <f t="shared" si="39"/>
        <v>0</v>
      </c>
      <c r="DN25" s="534">
        <f t="shared" si="40"/>
        <v>0</v>
      </c>
      <c r="DO25" s="534">
        <f t="shared" si="41"/>
        <v>0</v>
      </c>
      <c r="DP25" s="533">
        <f t="shared" si="42"/>
        <v>0</v>
      </c>
      <c r="DQ25" s="532">
        <f t="shared" si="43"/>
        <v>0</v>
      </c>
      <c r="DR25" s="642">
        <f>COUNT(B25:S25)</f>
        <v>18</v>
      </c>
      <c r="DS25" s="618">
        <f>COUNT(U25:AL25)</f>
        <v>18</v>
      </c>
      <c r="DT25" s="618">
        <f>COUNT(AN25:BE25)</f>
        <v>18</v>
      </c>
      <c r="DU25" s="618">
        <f>COUNT(BG25:BX25)</f>
        <v>18</v>
      </c>
      <c r="DV25" s="652"/>
      <c r="DW25" s="653"/>
      <c r="DX25" s="653"/>
      <c r="DY25" s="653"/>
      <c r="DZ25" s="653"/>
      <c r="EA25" s="653"/>
      <c r="EB25" s="653"/>
      <c r="EC25" s="653"/>
      <c r="ED25" s="653"/>
      <c r="EE25" s="654"/>
    </row>
    <row r="26" spans="1:135" s="655" customFormat="1" ht="15.75" customHeight="1">
      <c r="A26" s="650" t="s">
        <v>237</v>
      </c>
      <c r="B26" s="651">
        <f t="shared" ref="B26:S26" si="116">SUM(B972:B974)</f>
        <v>39600</v>
      </c>
      <c r="C26" s="651">
        <f t="shared" si="116"/>
        <v>0</v>
      </c>
      <c r="D26" s="651">
        <f t="shared" si="116"/>
        <v>0</v>
      </c>
      <c r="E26" s="651">
        <f t="shared" si="116"/>
        <v>0</v>
      </c>
      <c r="F26" s="651">
        <f t="shared" si="116"/>
        <v>0</v>
      </c>
      <c r="G26" s="651">
        <f t="shared" si="116"/>
        <v>0</v>
      </c>
      <c r="H26" s="651">
        <f t="shared" si="116"/>
        <v>0</v>
      </c>
      <c r="I26" s="651">
        <f t="shared" si="116"/>
        <v>0</v>
      </c>
      <c r="J26" s="651">
        <f t="shared" si="116"/>
        <v>0</v>
      </c>
      <c r="K26" s="651">
        <f t="shared" si="116"/>
        <v>0</v>
      </c>
      <c r="L26" s="651">
        <f t="shared" si="116"/>
        <v>0</v>
      </c>
      <c r="M26" s="651">
        <f t="shared" si="116"/>
        <v>0</v>
      </c>
      <c r="N26" s="651">
        <f t="shared" si="116"/>
        <v>6000</v>
      </c>
      <c r="O26" s="651">
        <f t="shared" si="116"/>
        <v>0</v>
      </c>
      <c r="P26" s="651">
        <f t="shared" si="116"/>
        <v>9120</v>
      </c>
      <c r="Q26" s="651">
        <f t="shared" si="116"/>
        <v>0</v>
      </c>
      <c r="R26" s="651">
        <f t="shared" si="116"/>
        <v>0</v>
      </c>
      <c r="S26" s="651">
        <f t="shared" si="116"/>
        <v>0</v>
      </c>
      <c r="T26" s="648"/>
      <c r="U26" s="651">
        <f t="shared" ref="U26:AL26" si="117">SUM(U972:U974)</f>
        <v>4640</v>
      </c>
      <c r="V26" s="651">
        <f t="shared" si="117"/>
        <v>9700</v>
      </c>
      <c r="W26" s="651">
        <f t="shared" si="117"/>
        <v>6022</v>
      </c>
      <c r="X26" s="651">
        <f t="shared" si="117"/>
        <v>0</v>
      </c>
      <c r="Y26" s="651">
        <f t="shared" si="117"/>
        <v>0</v>
      </c>
      <c r="Z26" s="651">
        <f t="shared" si="117"/>
        <v>0</v>
      </c>
      <c r="AA26" s="651">
        <f t="shared" si="117"/>
        <v>0</v>
      </c>
      <c r="AB26" s="651">
        <f t="shared" si="117"/>
        <v>0</v>
      </c>
      <c r="AC26" s="651">
        <f t="shared" si="117"/>
        <v>0</v>
      </c>
      <c r="AD26" s="651">
        <f t="shared" si="117"/>
        <v>0</v>
      </c>
      <c r="AE26" s="651">
        <f t="shared" si="117"/>
        <v>0</v>
      </c>
      <c r="AF26" s="651">
        <f t="shared" si="117"/>
        <v>0</v>
      </c>
      <c r="AG26" s="651">
        <f t="shared" si="117"/>
        <v>0</v>
      </c>
      <c r="AH26" s="651">
        <f t="shared" si="117"/>
        <v>0</v>
      </c>
      <c r="AI26" s="651">
        <f t="shared" si="117"/>
        <v>0</v>
      </c>
      <c r="AJ26" s="651">
        <f t="shared" si="117"/>
        <v>0</v>
      </c>
      <c r="AK26" s="651">
        <f t="shared" si="117"/>
        <v>0</v>
      </c>
      <c r="AL26" s="651">
        <f t="shared" si="117"/>
        <v>0</v>
      </c>
      <c r="AM26" s="648"/>
      <c r="AN26" s="651">
        <f t="shared" ref="AN26:BE26" si="118">SUM(AN972:AN974)</f>
        <v>0</v>
      </c>
      <c r="AO26" s="651">
        <f t="shared" si="118"/>
        <v>0</v>
      </c>
      <c r="AP26" s="651">
        <f t="shared" si="118"/>
        <v>0</v>
      </c>
      <c r="AQ26" s="651">
        <f t="shared" si="118"/>
        <v>0</v>
      </c>
      <c r="AR26" s="651">
        <f t="shared" si="118"/>
        <v>6000</v>
      </c>
      <c r="AS26" s="651">
        <f t="shared" si="118"/>
        <v>189000</v>
      </c>
      <c r="AT26" s="651">
        <f t="shared" si="118"/>
        <v>0</v>
      </c>
      <c r="AU26" s="651">
        <f t="shared" si="118"/>
        <v>0</v>
      </c>
      <c r="AV26" s="651">
        <f t="shared" si="118"/>
        <v>25200</v>
      </c>
      <c r="AW26" s="651">
        <f t="shared" si="118"/>
        <v>0</v>
      </c>
      <c r="AX26" s="651">
        <f t="shared" si="118"/>
        <v>0</v>
      </c>
      <c r="AY26" s="651">
        <f t="shared" si="118"/>
        <v>0</v>
      </c>
      <c r="AZ26" s="651">
        <f t="shared" si="118"/>
        <v>0</v>
      </c>
      <c r="BA26" s="651">
        <f t="shared" si="118"/>
        <v>0</v>
      </c>
      <c r="BB26" s="651">
        <f t="shared" si="118"/>
        <v>0</v>
      </c>
      <c r="BC26" s="651">
        <f t="shared" si="118"/>
        <v>0</v>
      </c>
      <c r="BD26" s="651">
        <f t="shared" si="118"/>
        <v>13200</v>
      </c>
      <c r="BE26" s="651">
        <f t="shared" si="118"/>
        <v>13200</v>
      </c>
      <c r="BF26" s="648"/>
      <c r="BG26" s="651">
        <f t="shared" ref="BG26:BX26" si="119">SUM(BG972:BG974)</f>
        <v>0</v>
      </c>
      <c r="BH26" s="651">
        <f t="shared" si="119"/>
        <v>0</v>
      </c>
      <c r="BI26" s="651">
        <f t="shared" si="119"/>
        <v>10800</v>
      </c>
      <c r="BJ26" s="651">
        <f t="shared" si="119"/>
        <v>0</v>
      </c>
      <c r="BK26" s="651">
        <f t="shared" si="119"/>
        <v>0</v>
      </c>
      <c r="BL26" s="651">
        <f t="shared" si="119"/>
        <v>0</v>
      </c>
      <c r="BM26" s="651">
        <f t="shared" si="119"/>
        <v>21000</v>
      </c>
      <c r="BN26" s="651">
        <f t="shared" si="119"/>
        <v>0</v>
      </c>
      <c r="BO26" s="651">
        <f t="shared" si="119"/>
        <v>0</v>
      </c>
      <c r="BP26" s="651">
        <f t="shared" si="119"/>
        <v>86400</v>
      </c>
      <c r="BQ26" s="651">
        <f t="shared" si="119"/>
        <v>324000</v>
      </c>
      <c r="BR26" s="651">
        <f t="shared" si="119"/>
        <v>0</v>
      </c>
      <c r="BS26" s="651">
        <f t="shared" si="119"/>
        <v>0</v>
      </c>
      <c r="BT26" s="651">
        <f t="shared" si="119"/>
        <v>0</v>
      </c>
      <c r="BU26" s="651">
        <f t="shared" si="119"/>
        <v>0</v>
      </c>
      <c r="BV26" s="651">
        <f t="shared" si="119"/>
        <v>0</v>
      </c>
      <c r="BW26" s="651">
        <f t="shared" si="119"/>
        <v>0</v>
      </c>
      <c r="BX26" s="651">
        <f t="shared" si="119"/>
        <v>0</v>
      </c>
      <c r="BY26" s="648"/>
      <c r="BZ26" s="651">
        <f>SUM(BZ972:BZ974)</f>
        <v>3600</v>
      </c>
      <c r="CA26" s="651">
        <f>SUM(CA972:CA974)</f>
        <v>4100</v>
      </c>
      <c r="CB26" s="651">
        <f>SUM(CB972:CB974)</f>
        <v>3600</v>
      </c>
      <c r="CC26" s="651">
        <f>SUM(CC972:CC974)</f>
        <v>6000</v>
      </c>
      <c r="CD26" s="649">
        <f t="shared" si="64"/>
        <v>945</v>
      </c>
      <c r="CE26" s="649">
        <f t="shared" si="65"/>
        <v>666.375</v>
      </c>
      <c r="CF26" s="649">
        <f t="shared" si="66"/>
        <v>3600</v>
      </c>
      <c r="CG26" s="649">
        <f t="shared" si="67"/>
        <v>7387.5</v>
      </c>
      <c r="CH26" s="1371">
        <f t="shared" si="8"/>
        <v>0</v>
      </c>
      <c r="CI26" s="1372">
        <f t="shared" si="9"/>
        <v>0</v>
      </c>
      <c r="CJ26" s="1373">
        <f t="shared" si="10"/>
        <v>0</v>
      </c>
      <c r="CK26" s="1373">
        <f t="shared" si="11"/>
        <v>0</v>
      </c>
      <c r="CL26" s="1373">
        <f t="shared" si="12"/>
        <v>0</v>
      </c>
      <c r="CM26" s="1373">
        <f t="shared" si="13"/>
        <v>0</v>
      </c>
      <c r="CN26" s="1373">
        <f t="shared" si="14"/>
        <v>0</v>
      </c>
      <c r="CO26" s="1374">
        <f t="shared" si="15"/>
        <v>0</v>
      </c>
      <c r="CP26" s="1374">
        <f t="shared" si="16"/>
        <v>0</v>
      </c>
      <c r="CQ26" s="1374">
        <f t="shared" si="17"/>
        <v>0</v>
      </c>
      <c r="CR26" s="1374">
        <f t="shared" si="18"/>
        <v>0</v>
      </c>
      <c r="CS26" s="1373">
        <f t="shared" si="19"/>
        <v>0</v>
      </c>
      <c r="CT26" s="1373">
        <f t="shared" si="20"/>
        <v>0</v>
      </c>
      <c r="CU26" s="1373">
        <f t="shared" si="21"/>
        <v>0</v>
      </c>
      <c r="CV26" s="1373">
        <f t="shared" si="22"/>
        <v>0</v>
      </c>
      <c r="CW26" s="1373">
        <f t="shared" si="23"/>
        <v>6000</v>
      </c>
      <c r="CX26" s="1372">
        <f t="shared" si="24"/>
        <v>9120</v>
      </c>
      <c r="CY26" s="1375">
        <f t="shared" si="25"/>
        <v>39600</v>
      </c>
      <c r="CZ26" s="532">
        <f t="shared" si="26"/>
        <v>0</v>
      </c>
      <c r="DA26" s="533">
        <f t="shared" si="27"/>
        <v>0</v>
      </c>
      <c r="DB26" s="534">
        <f t="shared" si="28"/>
        <v>0</v>
      </c>
      <c r="DC26" s="534">
        <f t="shared" si="29"/>
        <v>0</v>
      </c>
      <c r="DD26" s="534">
        <f t="shared" si="30"/>
        <v>0</v>
      </c>
      <c r="DE26" s="534">
        <f t="shared" si="31"/>
        <v>0</v>
      </c>
      <c r="DF26" s="534">
        <f t="shared" si="32"/>
        <v>0</v>
      </c>
      <c r="DG26" s="535">
        <f t="shared" si="33"/>
        <v>0</v>
      </c>
      <c r="DH26" s="535">
        <f t="shared" si="34"/>
        <v>0</v>
      </c>
      <c r="DI26" s="535">
        <f t="shared" si="35"/>
        <v>0</v>
      </c>
      <c r="DJ26" s="535">
        <f t="shared" si="36"/>
        <v>0</v>
      </c>
      <c r="DK26" s="534">
        <f t="shared" si="37"/>
        <v>0</v>
      </c>
      <c r="DL26" s="534">
        <f t="shared" si="38"/>
        <v>0</v>
      </c>
      <c r="DM26" s="534">
        <f t="shared" si="39"/>
        <v>0</v>
      </c>
      <c r="DN26" s="534">
        <f t="shared" si="40"/>
        <v>0</v>
      </c>
      <c r="DO26" s="534">
        <f t="shared" si="41"/>
        <v>4640</v>
      </c>
      <c r="DP26" s="533">
        <f t="shared" si="42"/>
        <v>6022</v>
      </c>
      <c r="DQ26" s="532">
        <f t="shared" si="43"/>
        <v>9700</v>
      </c>
      <c r="DR26" s="642">
        <f t="shared" si="68"/>
        <v>18</v>
      </c>
      <c r="DS26" s="618">
        <f t="shared" si="69"/>
        <v>18</v>
      </c>
      <c r="DT26" s="618">
        <f t="shared" si="70"/>
        <v>18</v>
      </c>
      <c r="DU26" s="618">
        <f t="shared" si="71"/>
        <v>18</v>
      </c>
      <c r="DV26" s="652"/>
      <c r="DW26" s="653"/>
      <c r="DX26" s="653"/>
      <c r="DY26" s="653"/>
      <c r="DZ26" s="653"/>
      <c r="EA26" s="653"/>
      <c r="EB26" s="653"/>
      <c r="EC26" s="653"/>
      <c r="ED26" s="653"/>
      <c r="EE26" s="654"/>
    </row>
    <row r="27" spans="1:135" s="655" customFormat="1" ht="15.75" customHeight="1">
      <c r="A27" s="650" t="s">
        <v>238</v>
      </c>
      <c r="B27" s="651">
        <f t="shared" ref="B27:S27" si="120">SUM(B975:B976)</f>
        <v>0</v>
      </c>
      <c r="C27" s="651">
        <f t="shared" si="120"/>
        <v>0</v>
      </c>
      <c r="D27" s="651">
        <f t="shared" si="120"/>
        <v>0</v>
      </c>
      <c r="E27" s="651">
        <f t="shared" si="120"/>
        <v>0</v>
      </c>
      <c r="F27" s="651">
        <f t="shared" si="120"/>
        <v>0</v>
      </c>
      <c r="G27" s="651">
        <f t="shared" si="120"/>
        <v>0</v>
      </c>
      <c r="H27" s="651">
        <f t="shared" si="120"/>
        <v>0</v>
      </c>
      <c r="I27" s="651">
        <f t="shared" si="120"/>
        <v>0</v>
      </c>
      <c r="J27" s="651">
        <f t="shared" si="120"/>
        <v>9600</v>
      </c>
      <c r="K27" s="651">
        <f t="shared" si="120"/>
        <v>0</v>
      </c>
      <c r="L27" s="651">
        <f t="shared" si="120"/>
        <v>0</v>
      </c>
      <c r="M27" s="651">
        <f t="shared" si="120"/>
        <v>0</v>
      </c>
      <c r="N27" s="651">
        <f t="shared" si="120"/>
        <v>0</v>
      </c>
      <c r="O27" s="651">
        <f t="shared" si="120"/>
        <v>0</v>
      </c>
      <c r="P27" s="651">
        <f t="shared" si="120"/>
        <v>0</v>
      </c>
      <c r="Q27" s="651">
        <f t="shared" si="120"/>
        <v>0</v>
      </c>
      <c r="R27" s="651">
        <f t="shared" si="120"/>
        <v>43200</v>
      </c>
      <c r="S27" s="651">
        <f t="shared" si="120"/>
        <v>43200</v>
      </c>
      <c r="T27" s="648"/>
      <c r="U27" s="651">
        <f t="shared" ref="U27:AL27" si="121">SUM(U975:U976)</f>
        <v>1932</v>
      </c>
      <c r="V27" s="651">
        <f t="shared" si="121"/>
        <v>600</v>
      </c>
      <c r="W27" s="651">
        <f t="shared" si="121"/>
        <v>840</v>
      </c>
      <c r="X27" s="651">
        <f t="shared" si="121"/>
        <v>0</v>
      </c>
      <c r="Y27" s="651">
        <f t="shared" si="121"/>
        <v>0</v>
      </c>
      <c r="Z27" s="651">
        <f t="shared" si="121"/>
        <v>0</v>
      </c>
      <c r="AA27" s="651">
        <f t="shared" si="121"/>
        <v>0</v>
      </c>
      <c r="AB27" s="651">
        <f t="shared" si="121"/>
        <v>0</v>
      </c>
      <c r="AC27" s="651">
        <f t="shared" si="121"/>
        <v>0</v>
      </c>
      <c r="AD27" s="651">
        <f t="shared" si="121"/>
        <v>0</v>
      </c>
      <c r="AE27" s="651">
        <f t="shared" si="121"/>
        <v>0</v>
      </c>
      <c r="AF27" s="651">
        <f t="shared" si="121"/>
        <v>36000</v>
      </c>
      <c r="AG27" s="651">
        <f t="shared" si="121"/>
        <v>0</v>
      </c>
      <c r="AH27" s="651">
        <f t="shared" si="121"/>
        <v>0</v>
      </c>
      <c r="AI27" s="651">
        <f t="shared" si="121"/>
        <v>0</v>
      </c>
      <c r="AJ27" s="651">
        <f t="shared" si="121"/>
        <v>0</v>
      </c>
      <c r="AK27" s="651">
        <f t="shared" si="121"/>
        <v>0</v>
      </c>
      <c r="AL27" s="651">
        <f t="shared" si="121"/>
        <v>0</v>
      </c>
      <c r="AM27" s="648"/>
      <c r="AN27" s="651">
        <f t="shared" ref="AN27:BE27" si="122">SUM(AN975:AN976)</f>
        <v>0</v>
      </c>
      <c r="AO27" s="651">
        <f t="shared" si="122"/>
        <v>0</v>
      </c>
      <c r="AP27" s="651">
        <f t="shared" si="122"/>
        <v>0</v>
      </c>
      <c r="AQ27" s="651">
        <f t="shared" si="122"/>
        <v>7200</v>
      </c>
      <c r="AR27" s="651">
        <f t="shared" si="122"/>
        <v>7200</v>
      </c>
      <c r="AS27" s="651">
        <f t="shared" si="122"/>
        <v>0</v>
      </c>
      <c r="AT27" s="651">
        <f t="shared" si="122"/>
        <v>967200</v>
      </c>
      <c r="AU27" s="651">
        <f t="shared" si="122"/>
        <v>0</v>
      </c>
      <c r="AV27" s="651">
        <f t="shared" si="122"/>
        <v>0</v>
      </c>
      <c r="AW27" s="651">
        <f t="shared" si="122"/>
        <v>2880</v>
      </c>
      <c r="AX27" s="651">
        <f t="shared" si="122"/>
        <v>770400</v>
      </c>
      <c r="AY27" s="651">
        <f t="shared" si="122"/>
        <v>0</v>
      </c>
      <c r="AZ27" s="651">
        <f t="shared" si="122"/>
        <v>0</v>
      </c>
      <c r="BA27" s="651">
        <f t="shared" si="122"/>
        <v>0</v>
      </c>
      <c r="BB27" s="651">
        <f t="shared" si="122"/>
        <v>0</v>
      </c>
      <c r="BC27" s="651">
        <f t="shared" si="122"/>
        <v>0</v>
      </c>
      <c r="BD27" s="651">
        <f t="shared" si="122"/>
        <v>55920</v>
      </c>
      <c r="BE27" s="651">
        <f t="shared" si="122"/>
        <v>55920</v>
      </c>
      <c r="BF27" s="648"/>
      <c r="BG27" s="651">
        <f t="shared" ref="BG27:BX27" si="123">SUM(BG975:BG976)</f>
        <v>0</v>
      </c>
      <c r="BH27" s="651">
        <f t="shared" si="123"/>
        <v>0</v>
      </c>
      <c r="BI27" s="651">
        <f t="shared" si="123"/>
        <v>0</v>
      </c>
      <c r="BJ27" s="651">
        <f t="shared" si="123"/>
        <v>0</v>
      </c>
      <c r="BK27" s="651">
        <f t="shared" si="123"/>
        <v>48000</v>
      </c>
      <c r="BL27" s="651">
        <f t="shared" si="123"/>
        <v>9600</v>
      </c>
      <c r="BM27" s="651">
        <f t="shared" si="123"/>
        <v>0</v>
      </c>
      <c r="BN27" s="651">
        <f t="shared" si="123"/>
        <v>0</v>
      </c>
      <c r="BO27" s="651">
        <f t="shared" si="123"/>
        <v>14400</v>
      </c>
      <c r="BP27" s="651">
        <f t="shared" si="123"/>
        <v>0</v>
      </c>
      <c r="BQ27" s="651">
        <f t="shared" si="123"/>
        <v>36000</v>
      </c>
      <c r="BR27" s="651">
        <f t="shared" si="123"/>
        <v>0</v>
      </c>
      <c r="BS27" s="651">
        <f t="shared" si="123"/>
        <v>0</v>
      </c>
      <c r="BT27" s="651">
        <f t="shared" si="123"/>
        <v>108000</v>
      </c>
      <c r="BU27" s="651">
        <f t="shared" si="123"/>
        <v>0</v>
      </c>
      <c r="BV27" s="651">
        <f t="shared" si="123"/>
        <v>0</v>
      </c>
      <c r="BW27" s="651">
        <f t="shared" si="123"/>
        <v>0</v>
      </c>
      <c r="BX27" s="651">
        <f t="shared" si="123"/>
        <v>0</v>
      </c>
      <c r="BY27" s="648"/>
      <c r="BZ27" s="651">
        <f>SUM(BZ975:BZ976)</f>
        <v>0</v>
      </c>
      <c r="CA27" s="651">
        <f>SUM(CA975:CA976)</f>
        <v>840</v>
      </c>
      <c r="CB27" s="651">
        <f>SUM(CB975:CB976)</f>
        <v>7200</v>
      </c>
      <c r="CC27" s="651">
        <f>SUM(CC975:CC976)</f>
        <v>14400</v>
      </c>
      <c r="CD27" s="649">
        <f t="shared" si="64"/>
        <v>3300</v>
      </c>
      <c r="CE27" s="649">
        <f t="shared" si="65"/>
        <v>210.75</v>
      </c>
      <c r="CF27" s="649">
        <f t="shared" si="66"/>
        <v>56220</v>
      </c>
      <c r="CG27" s="649">
        <f t="shared" si="67"/>
        <v>6750</v>
      </c>
      <c r="CH27" s="1371">
        <f t="shared" si="8"/>
        <v>0</v>
      </c>
      <c r="CI27" s="1372">
        <f t="shared" si="9"/>
        <v>0</v>
      </c>
      <c r="CJ27" s="1373">
        <f t="shared" si="10"/>
        <v>0</v>
      </c>
      <c r="CK27" s="1373">
        <f t="shared" si="11"/>
        <v>0</v>
      </c>
      <c r="CL27" s="1373">
        <f t="shared" si="12"/>
        <v>0</v>
      </c>
      <c r="CM27" s="1373">
        <f t="shared" si="13"/>
        <v>0</v>
      </c>
      <c r="CN27" s="1373">
        <f t="shared" si="14"/>
        <v>0</v>
      </c>
      <c r="CO27" s="1374">
        <f t="shared" si="15"/>
        <v>0</v>
      </c>
      <c r="CP27" s="1374">
        <f t="shared" si="16"/>
        <v>0</v>
      </c>
      <c r="CQ27" s="1374">
        <f t="shared" si="17"/>
        <v>0</v>
      </c>
      <c r="CR27" s="1374">
        <f t="shared" si="18"/>
        <v>0</v>
      </c>
      <c r="CS27" s="1373">
        <f t="shared" si="19"/>
        <v>0</v>
      </c>
      <c r="CT27" s="1373">
        <f t="shared" si="20"/>
        <v>0</v>
      </c>
      <c r="CU27" s="1373">
        <f t="shared" si="21"/>
        <v>0</v>
      </c>
      <c r="CV27" s="1373">
        <f t="shared" si="22"/>
        <v>0</v>
      </c>
      <c r="CW27" s="1373">
        <f t="shared" si="23"/>
        <v>9600</v>
      </c>
      <c r="CX27" s="1372">
        <f t="shared" si="24"/>
        <v>43200</v>
      </c>
      <c r="CY27" s="1375">
        <f t="shared" si="25"/>
        <v>43200</v>
      </c>
      <c r="CZ27" s="532">
        <f t="shared" si="26"/>
        <v>0</v>
      </c>
      <c r="DA27" s="533">
        <f t="shared" si="27"/>
        <v>0</v>
      </c>
      <c r="DB27" s="534">
        <f t="shared" si="28"/>
        <v>0</v>
      </c>
      <c r="DC27" s="534">
        <f t="shared" si="29"/>
        <v>0</v>
      </c>
      <c r="DD27" s="534">
        <f t="shared" si="30"/>
        <v>0</v>
      </c>
      <c r="DE27" s="534">
        <f t="shared" si="31"/>
        <v>0</v>
      </c>
      <c r="DF27" s="534">
        <f t="shared" si="32"/>
        <v>0</v>
      </c>
      <c r="DG27" s="535">
        <f t="shared" si="33"/>
        <v>0</v>
      </c>
      <c r="DH27" s="535">
        <f t="shared" si="34"/>
        <v>0</v>
      </c>
      <c r="DI27" s="535">
        <f t="shared" si="35"/>
        <v>0</v>
      </c>
      <c r="DJ27" s="535">
        <f t="shared" si="36"/>
        <v>0</v>
      </c>
      <c r="DK27" s="534">
        <f t="shared" si="37"/>
        <v>0</v>
      </c>
      <c r="DL27" s="534">
        <f t="shared" si="38"/>
        <v>0</v>
      </c>
      <c r="DM27" s="534">
        <f t="shared" si="39"/>
        <v>0</v>
      </c>
      <c r="DN27" s="534">
        <f t="shared" si="40"/>
        <v>600</v>
      </c>
      <c r="DO27" s="534">
        <f t="shared" si="41"/>
        <v>840</v>
      </c>
      <c r="DP27" s="533">
        <f t="shared" si="42"/>
        <v>1932</v>
      </c>
      <c r="DQ27" s="532">
        <f t="shared" si="43"/>
        <v>36000</v>
      </c>
      <c r="DR27" s="642">
        <f t="shared" si="68"/>
        <v>18</v>
      </c>
      <c r="DS27" s="618">
        <f t="shared" si="69"/>
        <v>18</v>
      </c>
      <c r="DT27" s="618">
        <f t="shared" si="70"/>
        <v>18</v>
      </c>
      <c r="DU27" s="618">
        <f t="shared" si="71"/>
        <v>18</v>
      </c>
      <c r="DV27" s="652"/>
      <c r="DW27" s="653"/>
      <c r="DX27" s="653"/>
      <c r="DY27" s="653"/>
      <c r="DZ27" s="653"/>
      <c r="EA27" s="653"/>
      <c r="EB27" s="653"/>
      <c r="EC27" s="653"/>
      <c r="ED27" s="653"/>
      <c r="EE27" s="654"/>
    </row>
    <row r="28" spans="1:135" s="655" customFormat="1" ht="15.75" customHeight="1">
      <c r="A28" s="650" t="s">
        <v>239</v>
      </c>
      <c r="B28" s="651">
        <f t="shared" ref="B28:S28" si="124">SUM(B977:B980)</f>
        <v>37320</v>
      </c>
      <c r="C28" s="651">
        <f t="shared" si="124"/>
        <v>5670</v>
      </c>
      <c r="D28" s="651">
        <f t="shared" si="124"/>
        <v>22500</v>
      </c>
      <c r="E28" s="651">
        <f t="shared" si="124"/>
        <v>44040</v>
      </c>
      <c r="F28" s="651">
        <f t="shared" si="124"/>
        <v>5040</v>
      </c>
      <c r="G28" s="651">
        <f t="shared" si="124"/>
        <v>6720</v>
      </c>
      <c r="H28" s="651">
        <f t="shared" si="124"/>
        <v>0</v>
      </c>
      <c r="I28" s="651">
        <f t="shared" si="124"/>
        <v>0</v>
      </c>
      <c r="J28" s="651">
        <f t="shared" si="124"/>
        <v>40080</v>
      </c>
      <c r="K28" s="651">
        <f t="shared" si="124"/>
        <v>31560</v>
      </c>
      <c r="L28" s="651">
        <f t="shared" si="124"/>
        <v>391440</v>
      </c>
      <c r="M28" s="651">
        <f t="shared" si="124"/>
        <v>0</v>
      </c>
      <c r="N28" s="651">
        <f t="shared" si="124"/>
        <v>32880</v>
      </c>
      <c r="O28" s="651">
        <f t="shared" si="124"/>
        <v>0</v>
      </c>
      <c r="P28" s="651">
        <f t="shared" si="124"/>
        <v>27840</v>
      </c>
      <c r="Q28" s="651">
        <f t="shared" si="124"/>
        <v>32880</v>
      </c>
      <c r="R28" s="651">
        <f t="shared" si="124"/>
        <v>49080</v>
      </c>
      <c r="S28" s="651">
        <f t="shared" si="124"/>
        <v>49080</v>
      </c>
      <c r="T28" s="648"/>
      <c r="U28" s="651">
        <f t="shared" ref="U28:AL28" si="125">SUM(U977:U980)</f>
        <v>14502</v>
      </c>
      <c r="V28" s="651">
        <f t="shared" si="125"/>
        <v>1461</v>
      </c>
      <c r="W28" s="651">
        <f t="shared" si="125"/>
        <v>2608</v>
      </c>
      <c r="X28" s="651">
        <f t="shared" si="125"/>
        <v>42120</v>
      </c>
      <c r="Y28" s="651">
        <f t="shared" si="125"/>
        <v>12000</v>
      </c>
      <c r="Z28" s="651">
        <f t="shared" si="125"/>
        <v>0</v>
      </c>
      <c r="AA28" s="651">
        <f t="shared" si="125"/>
        <v>0</v>
      </c>
      <c r="AB28" s="651">
        <f t="shared" si="125"/>
        <v>0</v>
      </c>
      <c r="AC28" s="651">
        <f t="shared" si="125"/>
        <v>20040</v>
      </c>
      <c r="AD28" s="651">
        <f t="shared" si="125"/>
        <v>36120</v>
      </c>
      <c r="AE28" s="651">
        <f t="shared" si="125"/>
        <v>0</v>
      </c>
      <c r="AF28" s="651">
        <f t="shared" si="125"/>
        <v>69600</v>
      </c>
      <c r="AG28" s="651">
        <f t="shared" si="125"/>
        <v>40320</v>
      </c>
      <c r="AH28" s="651">
        <f t="shared" si="125"/>
        <v>31560</v>
      </c>
      <c r="AI28" s="651">
        <f t="shared" si="125"/>
        <v>29520</v>
      </c>
      <c r="AJ28" s="651">
        <f t="shared" si="125"/>
        <v>0</v>
      </c>
      <c r="AK28" s="651">
        <f t="shared" si="125"/>
        <v>23880</v>
      </c>
      <c r="AL28" s="651">
        <f t="shared" si="125"/>
        <v>23880</v>
      </c>
      <c r="AM28" s="648"/>
      <c r="AN28" s="651">
        <f t="shared" ref="AN28:BE28" si="126">SUM(AN977:AN980)</f>
        <v>0</v>
      </c>
      <c r="AO28" s="651">
        <f t="shared" si="126"/>
        <v>0</v>
      </c>
      <c r="AP28" s="651">
        <f t="shared" si="126"/>
        <v>40320</v>
      </c>
      <c r="AQ28" s="651">
        <f t="shared" si="126"/>
        <v>49680</v>
      </c>
      <c r="AR28" s="651">
        <f t="shared" si="126"/>
        <v>30240</v>
      </c>
      <c r="AS28" s="651">
        <f t="shared" si="126"/>
        <v>0</v>
      </c>
      <c r="AT28" s="651">
        <f t="shared" si="126"/>
        <v>0</v>
      </c>
      <c r="AU28" s="651">
        <f t="shared" si="126"/>
        <v>0</v>
      </c>
      <c r="AV28" s="651">
        <f t="shared" si="126"/>
        <v>40320</v>
      </c>
      <c r="AW28" s="651">
        <f t="shared" si="126"/>
        <v>40080</v>
      </c>
      <c r="AX28" s="651">
        <f t="shared" si="126"/>
        <v>0</v>
      </c>
      <c r="AY28" s="651">
        <f t="shared" si="126"/>
        <v>9300</v>
      </c>
      <c r="AZ28" s="651">
        <f t="shared" si="126"/>
        <v>16200</v>
      </c>
      <c r="BA28" s="651">
        <f t="shared" si="126"/>
        <v>31560</v>
      </c>
      <c r="BB28" s="651">
        <f t="shared" si="126"/>
        <v>0</v>
      </c>
      <c r="BC28" s="651">
        <f t="shared" si="126"/>
        <v>51600</v>
      </c>
      <c r="BD28" s="651">
        <f t="shared" si="126"/>
        <v>40080</v>
      </c>
      <c r="BE28" s="651">
        <f t="shared" si="126"/>
        <v>40080</v>
      </c>
      <c r="BF28" s="648"/>
      <c r="BG28" s="651">
        <f t="shared" ref="BG28:BX28" si="127">SUM(BG977:BG980)</f>
        <v>0</v>
      </c>
      <c r="BH28" s="651">
        <f t="shared" si="127"/>
        <v>0</v>
      </c>
      <c r="BI28" s="651">
        <f t="shared" si="127"/>
        <v>0</v>
      </c>
      <c r="BJ28" s="651">
        <f t="shared" si="127"/>
        <v>49680</v>
      </c>
      <c r="BK28" s="651">
        <f t="shared" si="127"/>
        <v>32400</v>
      </c>
      <c r="BL28" s="651">
        <f t="shared" si="127"/>
        <v>0</v>
      </c>
      <c r="BM28" s="651">
        <f t="shared" si="127"/>
        <v>0</v>
      </c>
      <c r="BN28" s="651">
        <f t="shared" si="127"/>
        <v>0</v>
      </c>
      <c r="BO28" s="651">
        <f t="shared" si="127"/>
        <v>16200</v>
      </c>
      <c r="BP28" s="651">
        <f t="shared" si="127"/>
        <v>65280</v>
      </c>
      <c r="BQ28" s="651">
        <f t="shared" si="127"/>
        <v>0</v>
      </c>
      <c r="BR28" s="651">
        <f t="shared" si="127"/>
        <v>72960</v>
      </c>
      <c r="BS28" s="651">
        <f t="shared" si="127"/>
        <v>0</v>
      </c>
      <c r="BT28" s="651">
        <f t="shared" si="127"/>
        <v>0</v>
      </c>
      <c r="BU28" s="651">
        <f t="shared" si="127"/>
        <v>0</v>
      </c>
      <c r="BV28" s="651">
        <f t="shared" si="127"/>
        <v>0</v>
      </c>
      <c r="BW28" s="651">
        <f t="shared" si="127"/>
        <v>0</v>
      </c>
      <c r="BX28" s="651">
        <f t="shared" si="127"/>
        <v>0</v>
      </c>
      <c r="BY28" s="648"/>
      <c r="BZ28" s="651">
        <f>SUM(BZ977:BZ980)</f>
        <v>19980.908313376669</v>
      </c>
      <c r="CA28" s="651">
        <f>SUM(CA977:CA980)</f>
        <v>20541.908313376669</v>
      </c>
      <c r="CB28" s="651">
        <f>SUM(CB977:CB980)</f>
        <v>8078.9240506329124</v>
      </c>
      <c r="CC28" s="651">
        <f>SUM(CC977:CC980)</f>
        <v>8078.9240506329124</v>
      </c>
      <c r="CD28" s="649"/>
      <c r="CE28" s="649"/>
      <c r="CF28" s="649"/>
      <c r="CG28" s="649"/>
      <c r="CH28" s="1371">
        <f t="shared" si="8"/>
        <v>0</v>
      </c>
      <c r="CI28" s="1372">
        <f t="shared" si="9"/>
        <v>0</v>
      </c>
      <c r="CJ28" s="1373">
        <f t="shared" si="10"/>
        <v>0</v>
      </c>
      <c r="CK28" s="1373">
        <f t="shared" si="11"/>
        <v>0</v>
      </c>
      <c r="CL28" s="1373">
        <f t="shared" si="12"/>
        <v>5040</v>
      </c>
      <c r="CM28" s="1373">
        <f t="shared" si="13"/>
        <v>5670</v>
      </c>
      <c r="CN28" s="1373">
        <f t="shared" si="14"/>
        <v>6720</v>
      </c>
      <c r="CO28" s="1374">
        <f t="shared" si="15"/>
        <v>22500</v>
      </c>
      <c r="CP28" s="1374">
        <f t="shared" si="16"/>
        <v>27840</v>
      </c>
      <c r="CQ28" s="1374">
        <f t="shared" si="17"/>
        <v>31560</v>
      </c>
      <c r="CR28" s="1374">
        <f t="shared" si="18"/>
        <v>32880</v>
      </c>
      <c r="CS28" s="1373">
        <f t="shared" si="19"/>
        <v>32880</v>
      </c>
      <c r="CT28" s="1373">
        <f t="shared" si="20"/>
        <v>37320</v>
      </c>
      <c r="CU28" s="1373">
        <f t="shared" si="21"/>
        <v>40080</v>
      </c>
      <c r="CV28" s="1373">
        <f t="shared" si="22"/>
        <v>44040</v>
      </c>
      <c r="CW28" s="1373">
        <f t="shared" si="23"/>
        <v>49080</v>
      </c>
      <c r="CX28" s="1372">
        <f t="shared" si="24"/>
        <v>49080</v>
      </c>
      <c r="CY28" s="1375">
        <f t="shared" si="25"/>
        <v>391440</v>
      </c>
      <c r="CZ28" s="532">
        <f t="shared" si="26"/>
        <v>0</v>
      </c>
      <c r="DA28" s="533">
        <f t="shared" si="27"/>
        <v>0</v>
      </c>
      <c r="DB28" s="534">
        <f t="shared" si="28"/>
        <v>0</v>
      </c>
      <c r="DC28" s="534">
        <f t="shared" si="29"/>
        <v>0</v>
      </c>
      <c r="DD28" s="534">
        <f t="shared" si="30"/>
        <v>0</v>
      </c>
      <c r="DE28" s="534">
        <f t="shared" si="31"/>
        <v>1461</v>
      </c>
      <c r="DF28" s="534">
        <f t="shared" si="32"/>
        <v>2608</v>
      </c>
      <c r="DG28" s="535">
        <f t="shared" si="33"/>
        <v>12000</v>
      </c>
      <c r="DH28" s="535">
        <f t="shared" si="34"/>
        <v>14502</v>
      </c>
      <c r="DI28" s="535">
        <f t="shared" si="35"/>
        <v>20040</v>
      </c>
      <c r="DJ28" s="535">
        <f t="shared" si="36"/>
        <v>23880</v>
      </c>
      <c r="DK28" s="534">
        <f t="shared" si="37"/>
        <v>23880</v>
      </c>
      <c r="DL28" s="534">
        <f t="shared" si="38"/>
        <v>29520</v>
      </c>
      <c r="DM28" s="534">
        <f t="shared" si="39"/>
        <v>31560</v>
      </c>
      <c r="DN28" s="534">
        <f t="shared" si="40"/>
        <v>36120</v>
      </c>
      <c r="DO28" s="534">
        <f t="shared" si="41"/>
        <v>40320</v>
      </c>
      <c r="DP28" s="533">
        <f t="shared" si="42"/>
        <v>42120</v>
      </c>
      <c r="DQ28" s="532">
        <f t="shared" si="43"/>
        <v>69600</v>
      </c>
      <c r="DR28" s="642"/>
      <c r="DS28" s="618"/>
      <c r="DT28" s="618"/>
      <c r="DU28" s="618"/>
      <c r="DV28" s="652"/>
      <c r="DW28" s="653"/>
      <c r="DX28" s="653"/>
      <c r="DY28" s="653"/>
      <c r="DZ28" s="653"/>
      <c r="EA28" s="653"/>
      <c r="EB28" s="653"/>
      <c r="EC28" s="653"/>
      <c r="ED28" s="653"/>
      <c r="EE28" s="654"/>
    </row>
    <row r="29" spans="1:135" s="655" customFormat="1" ht="15.75" customHeight="1">
      <c r="A29" s="650" t="s">
        <v>240</v>
      </c>
      <c r="B29" s="651">
        <f t="shared" ref="B29:S29" si="128">SUM(B981:B984)</f>
        <v>0</v>
      </c>
      <c r="C29" s="651">
        <f t="shared" si="128"/>
        <v>0</v>
      </c>
      <c r="D29" s="651">
        <f t="shared" si="128"/>
        <v>0</v>
      </c>
      <c r="E29" s="651">
        <f t="shared" si="128"/>
        <v>2400</v>
      </c>
      <c r="F29" s="651">
        <f t="shared" si="128"/>
        <v>0</v>
      </c>
      <c r="G29" s="651">
        <f t="shared" si="128"/>
        <v>0</v>
      </c>
      <c r="H29" s="651">
        <f t="shared" si="128"/>
        <v>2400</v>
      </c>
      <c r="I29" s="651">
        <f t="shared" si="128"/>
        <v>1680</v>
      </c>
      <c r="J29" s="651">
        <f t="shared" si="128"/>
        <v>0</v>
      </c>
      <c r="K29" s="651">
        <f t="shared" si="128"/>
        <v>0</v>
      </c>
      <c r="L29" s="651">
        <f t="shared" si="128"/>
        <v>0</v>
      </c>
      <c r="M29" s="651">
        <f t="shared" si="128"/>
        <v>0</v>
      </c>
      <c r="N29" s="651">
        <f t="shared" si="128"/>
        <v>450</v>
      </c>
      <c r="O29" s="651">
        <f t="shared" si="128"/>
        <v>0</v>
      </c>
      <c r="P29" s="651">
        <f t="shared" si="128"/>
        <v>0</v>
      </c>
      <c r="Q29" s="651">
        <f t="shared" si="128"/>
        <v>0</v>
      </c>
      <c r="R29" s="651">
        <f t="shared" si="128"/>
        <v>2640</v>
      </c>
      <c r="S29" s="651">
        <f t="shared" si="128"/>
        <v>1500</v>
      </c>
      <c r="T29" s="648"/>
      <c r="U29" s="651">
        <f t="shared" ref="U29:AL29" si="129">SUM(U981:U984)</f>
        <v>1500</v>
      </c>
      <c r="V29" s="651">
        <f t="shared" si="129"/>
        <v>0</v>
      </c>
      <c r="W29" s="651">
        <f t="shared" si="129"/>
        <v>0</v>
      </c>
      <c r="X29" s="651">
        <f t="shared" si="129"/>
        <v>0</v>
      </c>
      <c r="Y29" s="651">
        <f t="shared" si="129"/>
        <v>0</v>
      </c>
      <c r="Z29" s="651">
        <f t="shared" si="129"/>
        <v>0</v>
      </c>
      <c r="AA29" s="651">
        <f t="shared" si="129"/>
        <v>0</v>
      </c>
      <c r="AB29" s="651">
        <f t="shared" si="129"/>
        <v>0</v>
      </c>
      <c r="AC29" s="651">
        <f t="shared" si="129"/>
        <v>0</v>
      </c>
      <c r="AD29" s="651">
        <f t="shared" si="129"/>
        <v>4200</v>
      </c>
      <c r="AE29" s="651">
        <f t="shared" si="129"/>
        <v>0</v>
      </c>
      <c r="AF29" s="651">
        <f t="shared" si="129"/>
        <v>0</v>
      </c>
      <c r="AG29" s="651">
        <f t="shared" si="129"/>
        <v>0</v>
      </c>
      <c r="AH29" s="651">
        <f t="shared" si="129"/>
        <v>0</v>
      </c>
      <c r="AI29" s="651">
        <f t="shared" si="129"/>
        <v>0</v>
      </c>
      <c r="AJ29" s="651">
        <f t="shared" si="129"/>
        <v>0</v>
      </c>
      <c r="AK29" s="651">
        <f t="shared" si="129"/>
        <v>0</v>
      </c>
      <c r="AL29" s="651">
        <f t="shared" si="129"/>
        <v>4000</v>
      </c>
      <c r="AM29" s="648"/>
      <c r="AN29" s="651">
        <f t="shared" ref="AN29:BE29" si="130">SUM(AN981:AN984)</f>
        <v>0</v>
      </c>
      <c r="AO29" s="651">
        <f t="shared" si="130"/>
        <v>0</v>
      </c>
      <c r="AP29" s="651">
        <f t="shared" si="130"/>
        <v>0</v>
      </c>
      <c r="AQ29" s="651">
        <f t="shared" si="130"/>
        <v>24000</v>
      </c>
      <c r="AR29" s="651">
        <f t="shared" si="130"/>
        <v>24000</v>
      </c>
      <c r="AS29" s="651">
        <f t="shared" si="130"/>
        <v>0</v>
      </c>
      <c r="AT29" s="651">
        <f t="shared" si="130"/>
        <v>0</v>
      </c>
      <c r="AU29" s="651">
        <f t="shared" si="130"/>
        <v>0</v>
      </c>
      <c r="AV29" s="651">
        <f t="shared" si="130"/>
        <v>0</v>
      </c>
      <c r="AW29" s="651">
        <f t="shared" si="130"/>
        <v>0</v>
      </c>
      <c r="AX29" s="651">
        <f t="shared" si="130"/>
        <v>0</v>
      </c>
      <c r="AY29" s="651">
        <f t="shared" si="130"/>
        <v>0</v>
      </c>
      <c r="AZ29" s="651">
        <f t="shared" si="130"/>
        <v>0</v>
      </c>
      <c r="BA29" s="651">
        <f t="shared" si="130"/>
        <v>0</v>
      </c>
      <c r="BB29" s="651">
        <f t="shared" si="130"/>
        <v>0</v>
      </c>
      <c r="BC29" s="651">
        <f t="shared" si="130"/>
        <v>0</v>
      </c>
      <c r="BD29" s="651">
        <f t="shared" si="130"/>
        <v>66000</v>
      </c>
      <c r="BE29" s="651">
        <f t="shared" si="130"/>
        <v>0</v>
      </c>
      <c r="BF29" s="648"/>
      <c r="BG29" s="651">
        <f t="shared" ref="BG29:BX29" si="131">SUM(BG981:BG984)</f>
        <v>0</v>
      </c>
      <c r="BH29" s="651">
        <f t="shared" si="131"/>
        <v>0</v>
      </c>
      <c r="BI29" s="651">
        <f t="shared" si="131"/>
        <v>0</v>
      </c>
      <c r="BJ29" s="651">
        <f t="shared" si="131"/>
        <v>36000</v>
      </c>
      <c r="BK29" s="651">
        <f t="shared" si="131"/>
        <v>0</v>
      </c>
      <c r="BL29" s="651">
        <f t="shared" si="131"/>
        <v>0</v>
      </c>
      <c r="BM29" s="651">
        <f t="shared" si="131"/>
        <v>0</v>
      </c>
      <c r="BN29" s="651">
        <f t="shared" si="131"/>
        <v>0</v>
      </c>
      <c r="BO29" s="651">
        <f t="shared" si="131"/>
        <v>0</v>
      </c>
      <c r="BP29" s="651">
        <f t="shared" si="131"/>
        <v>36000</v>
      </c>
      <c r="BQ29" s="651">
        <f t="shared" si="131"/>
        <v>0</v>
      </c>
      <c r="BR29" s="651">
        <f t="shared" si="131"/>
        <v>0</v>
      </c>
      <c r="BS29" s="651">
        <f t="shared" si="131"/>
        <v>0</v>
      </c>
      <c r="BT29" s="651">
        <f t="shared" si="131"/>
        <v>0</v>
      </c>
      <c r="BU29" s="651">
        <f t="shared" si="131"/>
        <v>0</v>
      </c>
      <c r="BV29" s="651">
        <f t="shared" si="131"/>
        <v>0</v>
      </c>
      <c r="BW29" s="651">
        <f t="shared" si="131"/>
        <v>0</v>
      </c>
      <c r="BX29" s="651">
        <f t="shared" si="131"/>
        <v>0</v>
      </c>
      <c r="BY29" s="648"/>
      <c r="BZ29" s="651">
        <f>SUM(BZ981:BZ984)</f>
        <v>2850</v>
      </c>
      <c r="CA29" s="651">
        <f>SUM(CA981:CA984)</f>
        <v>3600</v>
      </c>
      <c r="CB29" s="651">
        <f>SUM(CB981:CB984)</f>
        <v>24000</v>
      </c>
      <c r="CC29" s="651">
        <f>SUM(CC981:CC984)</f>
        <v>36000</v>
      </c>
      <c r="CD29" s="649"/>
      <c r="CE29" s="649"/>
      <c r="CF29" s="649"/>
      <c r="CG29" s="649"/>
      <c r="CH29" s="1371">
        <f t="shared" si="8"/>
        <v>0</v>
      </c>
      <c r="CI29" s="1372">
        <f t="shared" si="9"/>
        <v>0</v>
      </c>
      <c r="CJ29" s="1373">
        <f t="shared" si="10"/>
        <v>0</v>
      </c>
      <c r="CK29" s="1373">
        <f t="shared" si="11"/>
        <v>0</v>
      </c>
      <c r="CL29" s="1373">
        <f t="shared" si="12"/>
        <v>0</v>
      </c>
      <c r="CM29" s="1373">
        <f t="shared" si="13"/>
        <v>0</v>
      </c>
      <c r="CN29" s="1373">
        <f t="shared" si="14"/>
        <v>0</v>
      </c>
      <c r="CO29" s="1374">
        <f t="shared" si="15"/>
        <v>0</v>
      </c>
      <c r="CP29" s="1374">
        <f t="shared" si="16"/>
        <v>0</v>
      </c>
      <c r="CQ29" s="1374">
        <f t="shared" si="17"/>
        <v>0</v>
      </c>
      <c r="CR29" s="1374">
        <f t="shared" si="18"/>
        <v>0</v>
      </c>
      <c r="CS29" s="1373">
        <f t="shared" si="19"/>
        <v>0</v>
      </c>
      <c r="CT29" s="1373">
        <f t="shared" si="20"/>
        <v>450</v>
      </c>
      <c r="CU29" s="1373">
        <f t="shared" si="21"/>
        <v>1500</v>
      </c>
      <c r="CV29" s="1373">
        <f t="shared" si="22"/>
        <v>1680</v>
      </c>
      <c r="CW29" s="1373">
        <f t="shared" si="23"/>
        <v>2400</v>
      </c>
      <c r="CX29" s="1372">
        <f t="shared" si="24"/>
        <v>2400</v>
      </c>
      <c r="CY29" s="1375">
        <f t="shared" si="25"/>
        <v>2640</v>
      </c>
      <c r="CZ29" s="532">
        <f t="shared" si="26"/>
        <v>0</v>
      </c>
      <c r="DA29" s="533">
        <f t="shared" si="27"/>
        <v>0</v>
      </c>
      <c r="DB29" s="534">
        <f t="shared" si="28"/>
        <v>0</v>
      </c>
      <c r="DC29" s="534">
        <f t="shared" si="29"/>
        <v>0</v>
      </c>
      <c r="DD29" s="534">
        <f t="shared" si="30"/>
        <v>0</v>
      </c>
      <c r="DE29" s="534">
        <f t="shared" si="31"/>
        <v>0</v>
      </c>
      <c r="DF29" s="534">
        <f t="shared" si="32"/>
        <v>0</v>
      </c>
      <c r="DG29" s="535">
        <f t="shared" si="33"/>
        <v>0</v>
      </c>
      <c r="DH29" s="535">
        <f t="shared" si="34"/>
        <v>0</v>
      </c>
      <c r="DI29" s="535">
        <f t="shared" si="35"/>
        <v>0</v>
      </c>
      <c r="DJ29" s="535">
        <f t="shared" si="36"/>
        <v>0</v>
      </c>
      <c r="DK29" s="534">
        <f t="shared" si="37"/>
        <v>0</v>
      </c>
      <c r="DL29" s="534">
        <f t="shared" si="38"/>
        <v>0</v>
      </c>
      <c r="DM29" s="534">
        <f t="shared" si="39"/>
        <v>0</v>
      </c>
      <c r="DN29" s="534">
        <f t="shared" si="40"/>
        <v>0</v>
      </c>
      <c r="DO29" s="534">
        <f t="shared" si="41"/>
        <v>1500</v>
      </c>
      <c r="DP29" s="533">
        <f t="shared" si="42"/>
        <v>4000</v>
      </c>
      <c r="DQ29" s="532">
        <f t="shared" si="43"/>
        <v>4200</v>
      </c>
      <c r="DR29" s="642"/>
      <c r="DS29" s="618"/>
      <c r="DT29" s="618"/>
      <c r="DU29" s="618"/>
      <c r="DV29" s="652"/>
      <c r="DW29" s="653"/>
      <c r="DX29" s="653"/>
      <c r="DY29" s="653"/>
      <c r="DZ29" s="653"/>
      <c r="EA29" s="653"/>
      <c r="EB29" s="653"/>
      <c r="EC29" s="653"/>
      <c r="ED29" s="653"/>
      <c r="EE29" s="654"/>
    </row>
    <row r="30" spans="1:135" s="621" customFormat="1" ht="15.75" customHeight="1">
      <c r="A30" s="650" t="s">
        <v>241</v>
      </c>
      <c r="B30" s="651">
        <f t="shared" ref="B30:S30" si="132">SUM(B962:B964)</f>
        <v>0</v>
      </c>
      <c r="C30" s="651">
        <f t="shared" si="132"/>
        <v>200</v>
      </c>
      <c r="D30" s="651">
        <f t="shared" si="132"/>
        <v>0</v>
      </c>
      <c r="E30" s="651">
        <f t="shared" si="132"/>
        <v>0</v>
      </c>
      <c r="F30" s="651">
        <f t="shared" si="132"/>
        <v>0</v>
      </c>
      <c r="G30" s="651">
        <f t="shared" si="132"/>
        <v>0</v>
      </c>
      <c r="H30" s="651">
        <f t="shared" si="132"/>
        <v>0</v>
      </c>
      <c r="I30" s="651">
        <f t="shared" si="132"/>
        <v>0</v>
      </c>
      <c r="J30" s="651">
        <f t="shared" si="132"/>
        <v>0</v>
      </c>
      <c r="K30" s="651">
        <f t="shared" si="132"/>
        <v>0</v>
      </c>
      <c r="L30" s="651">
        <f t="shared" si="132"/>
        <v>0</v>
      </c>
      <c r="M30" s="651">
        <f t="shared" si="132"/>
        <v>0</v>
      </c>
      <c r="N30" s="651">
        <f t="shared" si="132"/>
        <v>0</v>
      </c>
      <c r="O30" s="651">
        <f t="shared" si="132"/>
        <v>0</v>
      </c>
      <c r="P30" s="651">
        <f t="shared" si="132"/>
        <v>0</v>
      </c>
      <c r="Q30" s="651">
        <f t="shared" si="132"/>
        <v>0</v>
      </c>
      <c r="R30" s="651">
        <f t="shared" si="132"/>
        <v>0</v>
      </c>
      <c r="S30" s="651">
        <f t="shared" si="132"/>
        <v>0</v>
      </c>
      <c r="T30" s="648"/>
      <c r="U30" s="651">
        <f t="shared" ref="U30:AL30" si="133">SUM(U962:U964)</f>
        <v>0</v>
      </c>
      <c r="V30" s="651">
        <f t="shared" si="133"/>
        <v>0</v>
      </c>
      <c r="W30" s="651">
        <f t="shared" si="133"/>
        <v>0</v>
      </c>
      <c r="X30" s="651">
        <f t="shared" si="133"/>
        <v>0</v>
      </c>
      <c r="Y30" s="651">
        <f t="shared" si="133"/>
        <v>0</v>
      </c>
      <c r="Z30" s="651">
        <f t="shared" si="133"/>
        <v>2000</v>
      </c>
      <c r="AA30" s="651">
        <f t="shared" si="133"/>
        <v>0</v>
      </c>
      <c r="AB30" s="651">
        <f t="shared" si="133"/>
        <v>0</v>
      </c>
      <c r="AC30" s="651">
        <f t="shared" si="133"/>
        <v>1280</v>
      </c>
      <c r="AD30" s="651">
        <f t="shared" si="133"/>
        <v>0</v>
      </c>
      <c r="AE30" s="651">
        <f t="shared" si="133"/>
        <v>0</v>
      </c>
      <c r="AF30" s="651">
        <f t="shared" si="133"/>
        <v>0</v>
      </c>
      <c r="AG30" s="651">
        <f t="shared" si="133"/>
        <v>0</v>
      </c>
      <c r="AH30" s="651">
        <f t="shared" si="133"/>
        <v>0</v>
      </c>
      <c r="AI30" s="651">
        <f t="shared" si="133"/>
        <v>0</v>
      </c>
      <c r="AJ30" s="651">
        <f t="shared" si="133"/>
        <v>0</v>
      </c>
      <c r="AK30" s="651">
        <f t="shared" si="133"/>
        <v>0</v>
      </c>
      <c r="AL30" s="651">
        <f t="shared" si="133"/>
        <v>0</v>
      </c>
      <c r="AM30" s="648"/>
      <c r="AN30" s="651">
        <f t="shared" ref="AN30:BE30" si="134">SUM(AN962:AN964)</f>
        <v>0</v>
      </c>
      <c r="AO30" s="651">
        <f t="shared" si="134"/>
        <v>0</v>
      </c>
      <c r="AP30" s="651">
        <f t="shared" si="134"/>
        <v>810</v>
      </c>
      <c r="AQ30" s="651">
        <f t="shared" si="134"/>
        <v>0</v>
      </c>
      <c r="AR30" s="651">
        <f t="shared" si="134"/>
        <v>0</v>
      </c>
      <c r="AS30" s="651">
        <f t="shared" si="134"/>
        <v>0</v>
      </c>
      <c r="AT30" s="651">
        <f t="shared" si="134"/>
        <v>0</v>
      </c>
      <c r="AU30" s="651">
        <f t="shared" si="134"/>
        <v>0</v>
      </c>
      <c r="AV30" s="651">
        <f t="shared" si="134"/>
        <v>0</v>
      </c>
      <c r="AW30" s="651">
        <f t="shared" si="134"/>
        <v>0</v>
      </c>
      <c r="AX30" s="651">
        <f t="shared" si="134"/>
        <v>0</v>
      </c>
      <c r="AY30" s="651">
        <f t="shared" si="134"/>
        <v>0</v>
      </c>
      <c r="AZ30" s="651">
        <f t="shared" si="134"/>
        <v>0</v>
      </c>
      <c r="BA30" s="651">
        <f t="shared" si="134"/>
        <v>0</v>
      </c>
      <c r="BB30" s="651">
        <f t="shared" si="134"/>
        <v>0</v>
      </c>
      <c r="BC30" s="651">
        <f t="shared" si="134"/>
        <v>0</v>
      </c>
      <c r="BD30" s="651">
        <f t="shared" si="134"/>
        <v>0</v>
      </c>
      <c r="BE30" s="651">
        <f t="shared" si="134"/>
        <v>0</v>
      </c>
      <c r="BF30" s="648"/>
      <c r="BG30" s="651">
        <f t="shared" ref="BG30:BX30" si="135">SUM(BG962:BG964)</f>
        <v>0</v>
      </c>
      <c r="BH30" s="651">
        <f t="shared" si="135"/>
        <v>0</v>
      </c>
      <c r="BI30" s="651">
        <f t="shared" si="135"/>
        <v>0</v>
      </c>
      <c r="BJ30" s="651">
        <f t="shared" si="135"/>
        <v>0</v>
      </c>
      <c r="BK30" s="651">
        <f t="shared" si="135"/>
        <v>0</v>
      </c>
      <c r="BL30" s="651">
        <f t="shared" si="135"/>
        <v>9000</v>
      </c>
      <c r="BM30" s="651">
        <f t="shared" si="135"/>
        <v>0</v>
      </c>
      <c r="BN30" s="651">
        <f t="shared" si="135"/>
        <v>0</v>
      </c>
      <c r="BO30" s="651">
        <f t="shared" si="135"/>
        <v>0</v>
      </c>
      <c r="BP30" s="651">
        <f t="shared" si="135"/>
        <v>0</v>
      </c>
      <c r="BQ30" s="651">
        <f t="shared" si="135"/>
        <v>0</v>
      </c>
      <c r="BR30" s="651">
        <f t="shared" si="135"/>
        <v>0</v>
      </c>
      <c r="BS30" s="651">
        <f t="shared" si="135"/>
        <v>0</v>
      </c>
      <c r="BT30" s="651">
        <f t="shared" si="135"/>
        <v>0</v>
      </c>
      <c r="BU30" s="651">
        <f t="shared" si="135"/>
        <v>0</v>
      </c>
      <c r="BV30" s="651">
        <f t="shared" si="135"/>
        <v>0</v>
      </c>
      <c r="BW30" s="651">
        <f t="shared" si="135"/>
        <v>0</v>
      </c>
      <c r="BX30" s="651">
        <f t="shared" si="135"/>
        <v>0</v>
      </c>
      <c r="BY30" s="648"/>
      <c r="BZ30" s="651">
        <f>SUM(BZ962:BZ964)</f>
        <v>640</v>
      </c>
      <c r="CA30" s="651">
        <f>SUM(CA962:CA964)</f>
        <v>640</v>
      </c>
      <c r="CB30" s="651">
        <f>SUM(CB962:CB964)</f>
        <v>0</v>
      </c>
      <c r="CC30" s="651">
        <f>SUM(CC962:CC964)</f>
        <v>0</v>
      </c>
      <c r="CD30" s="649">
        <f t="shared" ref="CD30:CD93" si="136">IF(DR30&lt;3,"",(SUM(B30:S30)-MIN(B30:S30)-MAX(B30:S30))/(DR30-2))</f>
        <v>0</v>
      </c>
      <c r="CE30" s="649">
        <f t="shared" ref="CE30:CE93" si="137">IF(DS30&lt;3,"",(SUM(U30:AL30)-MIN(U30:AL30)-MAX(U30:AL30))/(DS30-2))</f>
        <v>80</v>
      </c>
      <c r="CF30" s="649">
        <f t="shared" ref="CF30:CF93" si="138">IF(DT30&lt;3,"",(SUM(AN30:BE30)-MIN(AN30:BE30)-MAX(AN30:BE30))/(DT30-2))</f>
        <v>0</v>
      </c>
      <c r="CG30" s="649">
        <f t="shared" ref="CG30:CG93" si="139">IF(DU30&lt;3,"",(SUM(BG30:BX30)-MIN(BG30:BX30)-MAX(BG30:BX30))/(DU30-2))</f>
        <v>0</v>
      </c>
      <c r="CH30" s="1371">
        <f t="shared" si="8"/>
        <v>0</v>
      </c>
      <c r="CI30" s="1372">
        <f t="shared" si="9"/>
        <v>0</v>
      </c>
      <c r="CJ30" s="1373">
        <f t="shared" si="10"/>
        <v>0</v>
      </c>
      <c r="CK30" s="1373">
        <f t="shared" si="11"/>
        <v>0</v>
      </c>
      <c r="CL30" s="1373">
        <f t="shared" si="12"/>
        <v>0</v>
      </c>
      <c r="CM30" s="1373">
        <f t="shared" si="13"/>
        <v>0</v>
      </c>
      <c r="CN30" s="1373">
        <f t="shared" si="14"/>
        <v>0</v>
      </c>
      <c r="CO30" s="1374">
        <f t="shared" si="15"/>
        <v>0</v>
      </c>
      <c r="CP30" s="1374">
        <f t="shared" si="16"/>
        <v>0</v>
      </c>
      <c r="CQ30" s="1374">
        <f t="shared" si="17"/>
        <v>0</v>
      </c>
      <c r="CR30" s="1374">
        <f t="shared" si="18"/>
        <v>0</v>
      </c>
      <c r="CS30" s="1373">
        <f t="shared" si="19"/>
        <v>0</v>
      </c>
      <c r="CT30" s="1373">
        <f t="shared" si="20"/>
        <v>0</v>
      </c>
      <c r="CU30" s="1373">
        <f t="shared" si="21"/>
        <v>0</v>
      </c>
      <c r="CV30" s="1373">
        <f t="shared" si="22"/>
        <v>0</v>
      </c>
      <c r="CW30" s="1373">
        <f t="shared" si="23"/>
        <v>0</v>
      </c>
      <c r="CX30" s="1372">
        <f t="shared" si="24"/>
        <v>0</v>
      </c>
      <c r="CY30" s="1375">
        <f t="shared" si="25"/>
        <v>200</v>
      </c>
      <c r="CZ30" s="532">
        <f t="shared" si="26"/>
        <v>0</v>
      </c>
      <c r="DA30" s="533">
        <f t="shared" si="27"/>
        <v>0</v>
      </c>
      <c r="DB30" s="534">
        <f t="shared" si="28"/>
        <v>0</v>
      </c>
      <c r="DC30" s="534">
        <f t="shared" si="29"/>
        <v>0</v>
      </c>
      <c r="DD30" s="534">
        <f t="shared" si="30"/>
        <v>0</v>
      </c>
      <c r="DE30" s="534">
        <f t="shared" si="31"/>
        <v>0</v>
      </c>
      <c r="DF30" s="534">
        <f t="shared" si="32"/>
        <v>0</v>
      </c>
      <c r="DG30" s="535">
        <f t="shared" si="33"/>
        <v>0</v>
      </c>
      <c r="DH30" s="535">
        <f t="shared" si="34"/>
        <v>0</v>
      </c>
      <c r="DI30" s="535">
        <f t="shared" si="35"/>
        <v>0</v>
      </c>
      <c r="DJ30" s="535">
        <f t="shared" si="36"/>
        <v>0</v>
      </c>
      <c r="DK30" s="534">
        <f t="shared" si="37"/>
        <v>0</v>
      </c>
      <c r="DL30" s="534">
        <f t="shared" si="38"/>
        <v>0</v>
      </c>
      <c r="DM30" s="534">
        <f t="shared" si="39"/>
        <v>0</v>
      </c>
      <c r="DN30" s="534">
        <f t="shared" si="40"/>
        <v>0</v>
      </c>
      <c r="DO30" s="534">
        <f t="shared" si="41"/>
        <v>0</v>
      </c>
      <c r="DP30" s="533">
        <f t="shared" si="42"/>
        <v>1280</v>
      </c>
      <c r="DQ30" s="532">
        <f t="shared" si="43"/>
        <v>2000</v>
      </c>
      <c r="DR30" s="642">
        <f t="shared" ref="DR30:DR43" si="140">COUNT(B30:S30)</f>
        <v>18</v>
      </c>
      <c r="DS30" s="618">
        <f t="shared" ref="DS30:DS43" si="141">COUNT(U30:AL30)</f>
        <v>18</v>
      </c>
      <c r="DT30" s="618">
        <f t="shared" ref="DT30:DT43" si="142">COUNT(AN30:BE30)</f>
        <v>18</v>
      </c>
      <c r="DU30" s="618">
        <f t="shared" ref="DU30:DU43" si="143">COUNT(BG30:BX30)</f>
        <v>18</v>
      </c>
      <c r="DV30" s="619"/>
      <c r="DW30" s="643"/>
      <c r="DX30" s="643"/>
      <c r="DY30" s="643"/>
      <c r="DZ30" s="643"/>
      <c r="EA30" s="643"/>
      <c r="EB30" s="643"/>
      <c r="EC30" s="643"/>
      <c r="ED30" s="643"/>
      <c r="EE30" s="618"/>
    </row>
    <row r="31" spans="1:135" s="621" customFormat="1" ht="15.75" customHeight="1">
      <c r="A31" s="634" t="s">
        <v>242</v>
      </c>
      <c r="B31" s="647">
        <f t="shared" ref="B31:S31" si="144">SUM(B32:B41)</f>
        <v>30250</v>
      </c>
      <c r="C31" s="647">
        <f t="shared" si="144"/>
        <v>16365</v>
      </c>
      <c r="D31" s="647">
        <f t="shared" si="144"/>
        <v>4715</v>
      </c>
      <c r="E31" s="647">
        <f t="shared" si="144"/>
        <v>12084</v>
      </c>
      <c r="F31" s="647">
        <f t="shared" si="144"/>
        <v>5040</v>
      </c>
      <c r="G31" s="647">
        <f t="shared" si="144"/>
        <v>2998</v>
      </c>
      <c r="H31" s="647">
        <f t="shared" si="144"/>
        <v>11137</v>
      </c>
      <c r="I31" s="647">
        <f t="shared" si="144"/>
        <v>16448.64</v>
      </c>
      <c r="J31" s="647">
        <f t="shared" si="144"/>
        <v>13324</v>
      </c>
      <c r="K31" s="647">
        <f t="shared" si="144"/>
        <v>8460</v>
      </c>
      <c r="L31" s="647">
        <f t="shared" si="144"/>
        <v>15013</v>
      </c>
      <c r="M31" s="647">
        <f t="shared" si="144"/>
        <v>0</v>
      </c>
      <c r="N31" s="647">
        <f t="shared" si="144"/>
        <v>15984</v>
      </c>
      <c r="O31" s="647">
        <f t="shared" si="144"/>
        <v>12960</v>
      </c>
      <c r="P31" s="647">
        <f t="shared" si="144"/>
        <v>15974.6</v>
      </c>
      <c r="Q31" s="647">
        <f t="shared" si="144"/>
        <v>7384</v>
      </c>
      <c r="R31" s="647">
        <f t="shared" si="144"/>
        <v>16761</v>
      </c>
      <c r="S31" s="647">
        <f t="shared" si="144"/>
        <v>48073</v>
      </c>
      <c r="T31" s="648"/>
      <c r="U31" s="647">
        <f t="shared" ref="U31:AL31" si="145">SUM(U32:U41)</f>
        <v>14337</v>
      </c>
      <c r="V31" s="647">
        <f t="shared" si="145"/>
        <v>23911</v>
      </c>
      <c r="W31" s="647">
        <f t="shared" si="145"/>
        <v>15327</v>
      </c>
      <c r="X31" s="647">
        <f t="shared" si="145"/>
        <v>12278</v>
      </c>
      <c r="Y31" s="647">
        <f t="shared" si="145"/>
        <v>8244</v>
      </c>
      <c r="Z31" s="647">
        <f t="shared" si="145"/>
        <v>17198</v>
      </c>
      <c r="AA31" s="647">
        <f t="shared" si="145"/>
        <v>9392</v>
      </c>
      <c r="AB31" s="647">
        <f t="shared" si="145"/>
        <v>3600</v>
      </c>
      <c r="AC31" s="647">
        <f t="shared" si="145"/>
        <v>12644</v>
      </c>
      <c r="AD31" s="647">
        <f t="shared" si="145"/>
        <v>22485</v>
      </c>
      <c r="AE31" s="647">
        <f t="shared" si="145"/>
        <v>9930.4</v>
      </c>
      <c r="AF31" s="647">
        <f t="shared" si="145"/>
        <v>42115</v>
      </c>
      <c r="AG31" s="647">
        <f t="shared" si="145"/>
        <v>28787</v>
      </c>
      <c r="AH31" s="647">
        <f t="shared" si="145"/>
        <v>13880</v>
      </c>
      <c r="AI31" s="647">
        <f t="shared" si="145"/>
        <v>36262</v>
      </c>
      <c r="AJ31" s="647">
        <f t="shared" si="145"/>
        <v>6222</v>
      </c>
      <c r="AK31" s="647">
        <f t="shared" si="145"/>
        <v>20116</v>
      </c>
      <c r="AL31" s="647">
        <f t="shared" si="145"/>
        <v>40718</v>
      </c>
      <c r="AM31" s="648"/>
      <c r="AN31" s="647">
        <f t="shared" ref="AN31:BE31" si="146">SUM(AN32:AN41)</f>
        <v>47880</v>
      </c>
      <c r="AO31" s="647">
        <f t="shared" si="146"/>
        <v>40649.800000000003</v>
      </c>
      <c r="AP31" s="647">
        <f t="shared" si="146"/>
        <v>54680</v>
      </c>
      <c r="AQ31" s="647">
        <f t="shared" si="146"/>
        <v>23917.96</v>
      </c>
      <c r="AR31" s="647">
        <f t="shared" si="146"/>
        <v>6979.8</v>
      </c>
      <c r="AS31" s="647">
        <f t="shared" si="146"/>
        <v>44060.800000000003</v>
      </c>
      <c r="AT31" s="647">
        <f t="shared" si="146"/>
        <v>45219</v>
      </c>
      <c r="AU31" s="647">
        <f t="shared" si="146"/>
        <v>52901</v>
      </c>
      <c r="AV31" s="647">
        <f t="shared" si="146"/>
        <v>62635</v>
      </c>
      <c r="AW31" s="647">
        <f t="shared" si="146"/>
        <v>21141.8</v>
      </c>
      <c r="AX31" s="647">
        <f t="shared" si="146"/>
        <v>42694.6</v>
      </c>
      <c r="AY31" s="647">
        <f t="shared" si="146"/>
        <v>28552</v>
      </c>
      <c r="AZ31" s="647">
        <f t="shared" si="146"/>
        <v>11322</v>
      </c>
      <c r="BA31" s="647">
        <f t="shared" si="146"/>
        <v>14974</v>
      </c>
      <c r="BB31" s="647">
        <f t="shared" si="146"/>
        <v>0</v>
      </c>
      <c r="BC31" s="647">
        <f t="shared" si="146"/>
        <v>17187.2</v>
      </c>
      <c r="BD31" s="647">
        <f t="shared" si="146"/>
        <v>18206</v>
      </c>
      <c r="BE31" s="647">
        <f t="shared" si="146"/>
        <v>19931.5</v>
      </c>
      <c r="BF31" s="648"/>
      <c r="BG31" s="647">
        <f t="shared" ref="BG31:BX31" si="147">SUM(BG32:BG41)</f>
        <v>55142</v>
      </c>
      <c r="BH31" s="647">
        <f t="shared" si="147"/>
        <v>16335</v>
      </c>
      <c r="BI31" s="647">
        <f t="shared" si="147"/>
        <v>57161.599999999999</v>
      </c>
      <c r="BJ31" s="647">
        <f t="shared" si="147"/>
        <v>18168.400000000001</v>
      </c>
      <c r="BK31" s="647">
        <f t="shared" si="147"/>
        <v>3942</v>
      </c>
      <c r="BL31" s="647">
        <f t="shared" si="147"/>
        <v>56491.199999999997</v>
      </c>
      <c r="BM31" s="647">
        <f t="shared" si="147"/>
        <v>49417</v>
      </c>
      <c r="BN31" s="647">
        <f t="shared" si="147"/>
        <v>122510</v>
      </c>
      <c r="BO31" s="647">
        <f t="shared" si="147"/>
        <v>123210</v>
      </c>
      <c r="BP31" s="647">
        <f t="shared" si="147"/>
        <v>17384</v>
      </c>
      <c r="BQ31" s="647">
        <f t="shared" si="147"/>
        <v>40669</v>
      </c>
      <c r="BR31" s="647">
        <f t="shared" si="147"/>
        <v>17655</v>
      </c>
      <c r="BS31" s="647">
        <f t="shared" si="147"/>
        <v>0</v>
      </c>
      <c r="BT31" s="647">
        <f t="shared" si="147"/>
        <v>38003</v>
      </c>
      <c r="BU31" s="647">
        <f t="shared" si="147"/>
        <v>0</v>
      </c>
      <c r="BV31" s="647">
        <f t="shared" si="147"/>
        <v>0</v>
      </c>
      <c r="BW31" s="647">
        <f t="shared" si="147"/>
        <v>30516</v>
      </c>
      <c r="BX31" s="647">
        <f t="shared" si="147"/>
        <v>0</v>
      </c>
      <c r="BY31" s="648"/>
      <c r="BZ31" s="647">
        <f>SUM(BZ32:BZ41)</f>
        <v>26193</v>
      </c>
      <c r="CA31" s="647">
        <f>SUM(CA32:CA41)</f>
        <v>28437</v>
      </c>
      <c r="CB31" s="647">
        <f>SUM(CB32:CB41)</f>
        <v>61422</v>
      </c>
      <c r="CC31" s="647">
        <f>SUM(CC32:CC41)</f>
        <v>97807</v>
      </c>
      <c r="CD31" s="649">
        <f t="shared" si="136"/>
        <v>12806.140000000001</v>
      </c>
      <c r="CE31" s="649">
        <f t="shared" si="137"/>
        <v>18233.212500000001</v>
      </c>
      <c r="CF31" s="649">
        <f t="shared" si="138"/>
        <v>30643.591249999998</v>
      </c>
      <c r="CG31" s="649">
        <f t="shared" si="139"/>
        <v>32712.137499999997</v>
      </c>
      <c r="CH31" s="1371">
        <f t="shared" si="8"/>
        <v>0</v>
      </c>
      <c r="CI31" s="1372">
        <f t="shared" si="9"/>
        <v>2998</v>
      </c>
      <c r="CJ31" s="1373">
        <f t="shared" si="10"/>
        <v>4715</v>
      </c>
      <c r="CK31" s="1373">
        <f t="shared" si="11"/>
        <v>5040</v>
      </c>
      <c r="CL31" s="1373">
        <f t="shared" si="12"/>
        <v>7384</v>
      </c>
      <c r="CM31" s="1373">
        <f t="shared" si="13"/>
        <v>8460</v>
      </c>
      <c r="CN31" s="1373">
        <f t="shared" si="14"/>
        <v>11137</v>
      </c>
      <c r="CO31" s="1374">
        <f t="shared" si="15"/>
        <v>12084</v>
      </c>
      <c r="CP31" s="1374">
        <f t="shared" si="16"/>
        <v>12960</v>
      </c>
      <c r="CQ31" s="1374">
        <f t="shared" si="17"/>
        <v>13324</v>
      </c>
      <c r="CR31" s="1374">
        <f t="shared" si="18"/>
        <v>15013</v>
      </c>
      <c r="CS31" s="1373">
        <f t="shared" si="19"/>
        <v>15974.6</v>
      </c>
      <c r="CT31" s="1373">
        <f t="shared" si="20"/>
        <v>15984</v>
      </c>
      <c r="CU31" s="1373">
        <f t="shared" si="21"/>
        <v>16365</v>
      </c>
      <c r="CV31" s="1373">
        <f t="shared" si="22"/>
        <v>16448.64</v>
      </c>
      <c r="CW31" s="1373">
        <f t="shared" si="23"/>
        <v>16761</v>
      </c>
      <c r="CX31" s="1372">
        <f t="shared" si="24"/>
        <v>30250</v>
      </c>
      <c r="CY31" s="1375">
        <f t="shared" si="25"/>
        <v>48073</v>
      </c>
      <c r="CZ31" s="532">
        <f t="shared" si="26"/>
        <v>3600</v>
      </c>
      <c r="DA31" s="533">
        <f t="shared" si="27"/>
        <v>6222</v>
      </c>
      <c r="DB31" s="534">
        <f t="shared" si="28"/>
        <v>8244</v>
      </c>
      <c r="DC31" s="534">
        <f t="shared" si="29"/>
        <v>9392</v>
      </c>
      <c r="DD31" s="534">
        <f t="shared" si="30"/>
        <v>9930.4</v>
      </c>
      <c r="DE31" s="534">
        <f t="shared" si="31"/>
        <v>12278</v>
      </c>
      <c r="DF31" s="534">
        <f t="shared" si="32"/>
        <v>12644</v>
      </c>
      <c r="DG31" s="535">
        <f t="shared" si="33"/>
        <v>13880</v>
      </c>
      <c r="DH31" s="535">
        <f t="shared" si="34"/>
        <v>14337</v>
      </c>
      <c r="DI31" s="535">
        <f t="shared" si="35"/>
        <v>15327</v>
      </c>
      <c r="DJ31" s="535">
        <f t="shared" si="36"/>
        <v>17198</v>
      </c>
      <c r="DK31" s="534">
        <f t="shared" si="37"/>
        <v>20116</v>
      </c>
      <c r="DL31" s="534">
        <f t="shared" si="38"/>
        <v>22485</v>
      </c>
      <c r="DM31" s="534">
        <f t="shared" si="39"/>
        <v>23911</v>
      </c>
      <c r="DN31" s="534">
        <f t="shared" si="40"/>
        <v>28787</v>
      </c>
      <c r="DO31" s="534">
        <f t="shared" si="41"/>
        <v>36262</v>
      </c>
      <c r="DP31" s="533">
        <f t="shared" si="42"/>
        <v>40718</v>
      </c>
      <c r="DQ31" s="532">
        <f t="shared" si="43"/>
        <v>42115</v>
      </c>
      <c r="DR31" s="642">
        <f t="shared" si="140"/>
        <v>18</v>
      </c>
      <c r="DS31" s="618">
        <f t="shared" si="141"/>
        <v>18</v>
      </c>
      <c r="DT31" s="618">
        <f t="shared" si="142"/>
        <v>18</v>
      </c>
      <c r="DU31" s="618">
        <f t="shared" si="143"/>
        <v>18</v>
      </c>
      <c r="DV31" s="619"/>
      <c r="DW31" s="643"/>
      <c r="DX31" s="643"/>
      <c r="DY31" s="643"/>
      <c r="DZ31" s="643"/>
      <c r="EA31" s="643"/>
      <c r="EB31" s="643"/>
      <c r="EC31" s="643"/>
      <c r="ED31" s="643"/>
      <c r="EE31" s="618"/>
    </row>
    <row r="32" spans="1:135" s="621" customFormat="1" ht="15.75" customHeight="1">
      <c r="A32" s="612" t="s">
        <v>243</v>
      </c>
      <c r="B32" s="656">
        <f t="shared" ref="B32:S32" si="148">B988</f>
        <v>5400</v>
      </c>
      <c r="C32" s="656">
        <f t="shared" si="148"/>
        <v>5400</v>
      </c>
      <c r="D32" s="656">
        <f t="shared" si="148"/>
        <v>0</v>
      </c>
      <c r="E32" s="656">
        <f t="shared" si="148"/>
        <v>5160</v>
      </c>
      <c r="F32" s="656">
        <f t="shared" si="148"/>
        <v>5040</v>
      </c>
      <c r="G32" s="656">
        <f t="shared" si="148"/>
        <v>0</v>
      </c>
      <c r="H32" s="656">
        <f t="shared" si="148"/>
        <v>4800</v>
      </c>
      <c r="I32" s="656">
        <f t="shared" si="148"/>
        <v>5040</v>
      </c>
      <c r="J32" s="656">
        <f t="shared" si="148"/>
        <v>4800</v>
      </c>
      <c r="K32" s="656">
        <f t="shared" si="148"/>
        <v>5400</v>
      </c>
      <c r="L32" s="656">
        <f t="shared" si="148"/>
        <v>4920</v>
      </c>
      <c r="M32" s="656">
        <f t="shared" si="148"/>
        <v>0</v>
      </c>
      <c r="N32" s="656">
        <f t="shared" si="148"/>
        <v>4500</v>
      </c>
      <c r="O32" s="656">
        <f t="shared" si="148"/>
        <v>5040</v>
      </c>
      <c r="P32" s="656">
        <f t="shared" si="148"/>
        <v>3600</v>
      </c>
      <c r="Q32" s="656">
        <f t="shared" si="148"/>
        <v>3240</v>
      </c>
      <c r="R32" s="656">
        <f t="shared" si="148"/>
        <v>3000</v>
      </c>
      <c r="S32" s="656">
        <f t="shared" si="148"/>
        <v>1980</v>
      </c>
      <c r="T32" s="657"/>
      <c r="U32" s="656">
        <f t="shared" ref="U32:AL32" si="149">U988</f>
        <v>4980</v>
      </c>
      <c r="V32" s="656">
        <f t="shared" si="149"/>
        <v>5400</v>
      </c>
      <c r="W32" s="656">
        <f t="shared" si="149"/>
        <v>4980</v>
      </c>
      <c r="X32" s="656">
        <f t="shared" si="149"/>
        <v>5400</v>
      </c>
      <c r="Y32" s="656">
        <f t="shared" si="149"/>
        <v>0</v>
      </c>
      <c r="Z32" s="656">
        <f t="shared" si="149"/>
        <v>0</v>
      </c>
      <c r="AA32" s="656">
        <f t="shared" si="149"/>
        <v>0</v>
      </c>
      <c r="AB32" s="656">
        <f t="shared" si="149"/>
        <v>0</v>
      </c>
      <c r="AC32" s="656">
        <f t="shared" si="149"/>
        <v>4800</v>
      </c>
      <c r="AD32" s="656">
        <f t="shared" si="149"/>
        <v>5400</v>
      </c>
      <c r="AE32" s="656">
        <f t="shared" si="149"/>
        <v>0</v>
      </c>
      <c r="AF32" s="656">
        <f t="shared" si="149"/>
        <v>5400</v>
      </c>
      <c r="AG32" s="656">
        <f t="shared" si="149"/>
        <v>3200</v>
      </c>
      <c r="AH32" s="656">
        <f t="shared" si="149"/>
        <v>5160</v>
      </c>
      <c r="AI32" s="656">
        <f t="shared" si="149"/>
        <v>3360</v>
      </c>
      <c r="AJ32" s="656">
        <f t="shared" si="149"/>
        <v>0</v>
      </c>
      <c r="AK32" s="656">
        <f t="shared" si="149"/>
        <v>5400</v>
      </c>
      <c r="AL32" s="656">
        <f t="shared" si="149"/>
        <v>2800</v>
      </c>
      <c r="AM32" s="657"/>
      <c r="AN32" s="656">
        <f t="shared" ref="AN32:BE32" si="150">AN988</f>
        <v>4800</v>
      </c>
      <c r="AO32" s="656">
        <f t="shared" si="150"/>
        <v>5820</v>
      </c>
      <c r="AP32" s="656">
        <f t="shared" si="150"/>
        <v>4800</v>
      </c>
      <c r="AQ32" s="656">
        <f t="shared" si="150"/>
        <v>1680</v>
      </c>
      <c r="AR32" s="656">
        <f t="shared" si="150"/>
        <v>2880</v>
      </c>
      <c r="AS32" s="656">
        <f t="shared" si="150"/>
        <v>2496</v>
      </c>
      <c r="AT32" s="656">
        <f t="shared" si="150"/>
        <v>5760</v>
      </c>
      <c r="AU32" s="656">
        <f t="shared" si="150"/>
        <v>4320</v>
      </c>
      <c r="AV32" s="656">
        <f t="shared" si="150"/>
        <v>4800</v>
      </c>
      <c r="AW32" s="656">
        <f t="shared" si="150"/>
        <v>2040</v>
      </c>
      <c r="AX32" s="656">
        <f t="shared" si="150"/>
        <v>81.599999999999994</v>
      </c>
      <c r="AY32" s="656">
        <f t="shared" si="150"/>
        <v>60</v>
      </c>
      <c r="AZ32" s="656">
        <f t="shared" si="150"/>
        <v>66</v>
      </c>
      <c r="BA32" s="656">
        <f>BA988</f>
        <v>0</v>
      </c>
      <c r="BB32" s="656">
        <f t="shared" si="150"/>
        <v>0</v>
      </c>
      <c r="BC32" s="656">
        <f t="shared" si="150"/>
        <v>67.199999999999989</v>
      </c>
      <c r="BD32" s="656">
        <f t="shared" si="150"/>
        <v>0</v>
      </c>
      <c r="BE32" s="656">
        <f t="shared" si="150"/>
        <v>21.5</v>
      </c>
      <c r="BF32" s="657"/>
      <c r="BG32" s="656">
        <f t="shared" ref="BG32:BX32" si="151">BG988</f>
        <v>204</v>
      </c>
      <c r="BH32" s="656">
        <f t="shared" si="151"/>
        <v>66</v>
      </c>
      <c r="BI32" s="656">
        <f t="shared" si="151"/>
        <v>63.599999999999994</v>
      </c>
      <c r="BJ32" s="656">
        <f t="shared" si="151"/>
        <v>62.400000000000006</v>
      </c>
      <c r="BK32" s="656">
        <f t="shared" si="151"/>
        <v>72</v>
      </c>
      <c r="BL32" s="656">
        <f t="shared" si="151"/>
        <v>67.199999999999989</v>
      </c>
      <c r="BM32" s="656">
        <f t="shared" si="151"/>
        <v>0</v>
      </c>
      <c r="BN32" s="656">
        <f t="shared" si="151"/>
        <v>5400</v>
      </c>
      <c r="BO32" s="656">
        <f t="shared" si="151"/>
        <v>6120</v>
      </c>
      <c r="BP32" s="656">
        <f t="shared" si="151"/>
        <v>1800</v>
      </c>
      <c r="BQ32" s="656">
        <f t="shared" si="151"/>
        <v>2268</v>
      </c>
      <c r="BR32" s="656">
        <f t="shared" si="151"/>
        <v>5400</v>
      </c>
      <c r="BS32" s="656">
        <f t="shared" si="151"/>
        <v>0</v>
      </c>
      <c r="BT32" s="656">
        <f t="shared" si="151"/>
        <v>5040</v>
      </c>
      <c r="BU32" s="656">
        <f t="shared" si="151"/>
        <v>0</v>
      </c>
      <c r="BV32" s="656">
        <f t="shared" si="151"/>
        <v>0</v>
      </c>
      <c r="BW32" s="656">
        <f t="shared" si="151"/>
        <v>0</v>
      </c>
      <c r="BX32" s="656">
        <f t="shared" si="151"/>
        <v>0</v>
      </c>
      <c r="BY32" s="657"/>
      <c r="BZ32" s="656">
        <f>BZ988</f>
        <v>4950</v>
      </c>
      <c r="CA32" s="656">
        <f>CA988</f>
        <v>4500</v>
      </c>
      <c r="CB32" s="656">
        <f>CB988</f>
        <v>4044</v>
      </c>
      <c r="CC32" s="656">
        <f>CC988</f>
        <v>3144</v>
      </c>
      <c r="CD32" s="649">
        <f t="shared" si="136"/>
        <v>3870</v>
      </c>
      <c r="CE32" s="649">
        <f t="shared" si="137"/>
        <v>3180</v>
      </c>
      <c r="CF32" s="649">
        <f t="shared" si="138"/>
        <v>2117.0187499999997</v>
      </c>
      <c r="CG32" s="649">
        <f t="shared" si="139"/>
        <v>1277.7</v>
      </c>
      <c r="CH32" s="1371">
        <f t="shared" si="8"/>
        <v>0</v>
      </c>
      <c r="CI32" s="1372">
        <f t="shared" si="9"/>
        <v>0</v>
      </c>
      <c r="CJ32" s="1373">
        <f t="shared" si="10"/>
        <v>0</v>
      </c>
      <c r="CK32" s="1373">
        <f t="shared" si="11"/>
        <v>1980</v>
      </c>
      <c r="CL32" s="1373">
        <f t="shared" si="12"/>
        <v>3000</v>
      </c>
      <c r="CM32" s="1373">
        <f t="shared" si="13"/>
        <v>3240</v>
      </c>
      <c r="CN32" s="1373">
        <f t="shared" si="14"/>
        <v>3600</v>
      </c>
      <c r="CO32" s="1374">
        <f t="shared" si="15"/>
        <v>4500</v>
      </c>
      <c r="CP32" s="1374">
        <f t="shared" si="16"/>
        <v>4800</v>
      </c>
      <c r="CQ32" s="1374">
        <f t="shared" si="17"/>
        <v>4800</v>
      </c>
      <c r="CR32" s="1374">
        <f t="shared" si="18"/>
        <v>4920</v>
      </c>
      <c r="CS32" s="1373">
        <f t="shared" si="19"/>
        <v>5040</v>
      </c>
      <c r="CT32" s="1373">
        <f t="shared" si="20"/>
        <v>5040</v>
      </c>
      <c r="CU32" s="1373">
        <f t="shared" si="21"/>
        <v>5040</v>
      </c>
      <c r="CV32" s="1373">
        <f t="shared" si="22"/>
        <v>5160</v>
      </c>
      <c r="CW32" s="1373">
        <f t="shared" si="23"/>
        <v>5400</v>
      </c>
      <c r="CX32" s="1372">
        <f t="shared" si="24"/>
        <v>5400</v>
      </c>
      <c r="CY32" s="1375">
        <f t="shared" si="25"/>
        <v>5400</v>
      </c>
      <c r="CZ32" s="532">
        <f t="shared" si="26"/>
        <v>0</v>
      </c>
      <c r="DA32" s="533">
        <f t="shared" si="27"/>
        <v>0</v>
      </c>
      <c r="DB32" s="534">
        <f t="shared" si="28"/>
        <v>0</v>
      </c>
      <c r="DC32" s="534">
        <f t="shared" si="29"/>
        <v>0</v>
      </c>
      <c r="DD32" s="534">
        <f t="shared" si="30"/>
        <v>0</v>
      </c>
      <c r="DE32" s="534">
        <f t="shared" si="31"/>
        <v>0</v>
      </c>
      <c r="DF32" s="534">
        <f t="shared" si="32"/>
        <v>2800</v>
      </c>
      <c r="DG32" s="535">
        <f t="shared" si="33"/>
        <v>3200</v>
      </c>
      <c r="DH32" s="535">
        <f t="shared" si="34"/>
        <v>3360</v>
      </c>
      <c r="DI32" s="535">
        <f t="shared" si="35"/>
        <v>4800</v>
      </c>
      <c r="DJ32" s="535">
        <f t="shared" si="36"/>
        <v>4980</v>
      </c>
      <c r="DK32" s="534">
        <f t="shared" si="37"/>
        <v>4980</v>
      </c>
      <c r="DL32" s="534">
        <f t="shared" si="38"/>
        <v>5160</v>
      </c>
      <c r="DM32" s="534">
        <f t="shared" si="39"/>
        <v>5400</v>
      </c>
      <c r="DN32" s="534">
        <f t="shared" si="40"/>
        <v>5400</v>
      </c>
      <c r="DO32" s="534">
        <f t="shared" si="41"/>
        <v>5400</v>
      </c>
      <c r="DP32" s="533">
        <f t="shared" si="42"/>
        <v>5400</v>
      </c>
      <c r="DQ32" s="532">
        <f t="shared" si="43"/>
        <v>5400</v>
      </c>
      <c r="DR32" s="642">
        <f t="shared" si="140"/>
        <v>18</v>
      </c>
      <c r="DS32" s="618">
        <f t="shared" si="141"/>
        <v>18</v>
      </c>
      <c r="DT32" s="618">
        <f t="shared" si="142"/>
        <v>18</v>
      </c>
      <c r="DU32" s="618">
        <f t="shared" si="143"/>
        <v>18</v>
      </c>
      <c r="DV32" s="619"/>
      <c r="DW32" s="643"/>
      <c r="DX32" s="643"/>
      <c r="DY32" s="643"/>
      <c r="DZ32" s="643"/>
      <c r="EA32" s="643"/>
      <c r="EB32" s="643"/>
      <c r="EC32" s="643"/>
      <c r="ED32" s="643"/>
      <c r="EE32" s="618"/>
    </row>
    <row r="33" spans="1:141" s="621" customFormat="1" ht="15.75" customHeight="1">
      <c r="A33" s="612" t="s">
        <v>244</v>
      </c>
      <c r="B33" s="656">
        <f>SUM(B989:B991)</f>
        <v>17160</v>
      </c>
      <c r="C33" s="656">
        <f t="shared" ref="C33:S33" si="152">SUM(C989:C991)</f>
        <v>4255</v>
      </c>
      <c r="D33" s="656">
        <f t="shared" si="152"/>
        <v>0</v>
      </c>
      <c r="E33" s="656">
        <f t="shared" si="152"/>
        <v>1728</v>
      </c>
      <c r="F33" s="656">
        <f t="shared" si="152"/>
        <v>0</v>
      </c>
      <c r="G33" s="656">
        <f t="shared" si="152"/>
        <v>600</v>
      </c>
      <c r="H33" s="656">
        <f t="shared" si="152"/>
        <v>1522</v>
      </c>
      <c r="I33" s="656">
        <f t="shared" si="152"/>
        <v>6104.64</v>
      </c>
      <c r="J33" s="656">
        <f t="shared" si="152"/>
        <v>3240</v>
      </c>
      <c r="K33" s="656">
        <f t="shared" si="152"/>
        <v>1560</v>
      </c>
      <c r="L33" s="656">
        <f t="shared" si="152"/>
        <v>3123</v>
      </c>
      <c r="M33" s="656">
        <f t="shared" si="152"/>
        <v>0</v>
      </c>
      <c r="N33" s="656">
        <f t="shared" si="152"/>
        <v>3060</v>
      </c>
      <c r="O33" s="656">
        <f t="shared" si="152"/>
        <v>4476</v>
      </c>
      <c r="P33" s="656">
        <f t="shared" si="152"/>
        <v>2784.6</v>
      </c>
      <c r="Q33" s="656">
        <f t="shared" si="152"/>
        <v>684</v>
      </c>
      <c r="R33" s="656">
        <f t="shared" si="152"/>
        <v>2616</v>
      </c>
      <c r="S33" s="656">
        <f t="shared" si="152"/>
        <v>5916</v>
      </c>
      <c r="T33" s="657"/>
      <c r="U33" s="656">
        <f>SUM(U989:U991)</f>
        <v>1828</v>
      </c>
      <c r="V33" s="656">
        <f t="shared" ref="V33:AL33" si="153">SUM(V989:V991)</f>
        <v>4173</v>
      </c>
      <c r="W33" s="656">
        <f t="shared" si="153"/>
        <v>4017</v>
      </c>
      <c r="X33" s="656">
        <f t="shared" si="153"/>
        <v>1980</v>
      </c>
      <c r="Y33" s="656">
        <f t="shared" si="153"/>
        <v>1440</v>
      </c>
      <c r="Z33" s="656">
        <f t="shared" si="153"/>
        <v>3300</v>
      </c>
      <c r="AA33" s="656">
        <f t="shared" si="153"/>
        <v>744</v>
      </c>
      <c r="AB33" s="656">
        <f t="shared" si="153"/>
        <v>696</v>
      </c>
      <c r="AC33" s="656">
        <f t="shared" si="153"/>
        <v>500</v>
      </c>
      <c r="AD33" s="656">
        <f t="shared" si="153"/>
        <v>2470</v>
      </c>
      <c r="AE33" s="656">
        <f t="shared" si="153"/>
        <v>3242.4</v>
      </c>
      <c r="AF33" s="656">
        <f t="shared" si="153"/>
        <v>720</v>
      </c>
      <c r="AG33" s="656">
        <f t="shared" si="153"/>
        <v>3225</v>
      </c>
      <c r="AH33" s="656">
        <f t="shared" si="153"/>
        <v>876</v>
      </c>
      <c r="AI33" s="656">
        <f t="shared" si="153"/>
        <v>3696</v>
      </c>
      <c r="AJ33" s="656">
        <f t="shared" si="153"/>
        <v>756</v>
      </c>
      <c r="AK33" s="656">
        <f t="shared" si="153"/>
        <v>3528</v>
      </c>
      <c r="AL33" s="656">
        <f t="shared" si="153"/>
        <v>2934</v>
      </c>
      <c r="AM33" s="657"/>
      <c r="AN33" s="656">
        <f>SUM(AN989:AN991)</f>
        <v>6130</v>
      </c>
      <c r="AO33" s="656">
        <f t="shared" ref="AO33:BE33" si="154">SUM(AO989:AO991)</f>
        <v>16102.8</v>
      </c>
      <c r="AP33" s="656">
        <f t="shared" si="154"/>
        <v>6130</v>
      </c>
      <c r="AQ33" s="656">
        <f t="shared" si="154"/>
        <v>3609.96</v>
      </c>
      <c r="AR33" s="656">
        <f t="shared" si="154"/>
        <v>4099.8</v>
      </c>
      <c r="AS33" s="656">
        <f t="shared" si="154"/>
        <v>23944.799999999999</v>
      </c>
      <c r="AT33" s="656">
        <f t="shared" si="154"/>
        <v>16104</v>
      </c>
      <c r="AU33" s="656">
        <f t="shared" si="154"/>
        <v>25926</v>
      </c>
      <c r="AV33" s="656">
        <f t="shared" si="154"/>
        <v>16415</v>
      </c>
      <c r="AW33" s="656">
        <f t="shared" si="154"/>
        <v>2431.8000000000002</v>
      </c>
      <c r="AX33" s="656">
        <f t="shared" si="154"/>
        <v>21468</v>
      </c>
      <c r="AY33" s="656">
        <f t="shared" si="154"/>
        <v>6312</v>
      </c>
      <c r="AZ33" s="656">
        <f t="shared" si="154"/>
        <v>3660</v>
      </c>
      <c r="BA33" s="656">
        <f>SUM(BA989:BA991)</f>
        <v>3588</v>
      </c>
      <c r="BB33" s="656">
        <f t="shared" si="154"/>
        <v>0</v>
      </c>
      <c r="BC33" s="656">
        <f t="shared" si="154"/>
        <v>1392</v>
      </c>
      <c r="BD33" s="656">
        <f t="shared" si="154"/>
        <v>2664</v>
      </c>
      <c r="BE33" s="656">
        <f t="shared" si="154"/>
        <v>4020</v>
      </c>
      <c r="BF33" s="657"/>
      <c r="BG33" s="656">
        <f>SUM(BG989:BG991)</f>
        <v>5968</v>
      </c>
      <c r="BH33" s="656">
        <f t="shared" ref="BH33:CC33" si="155">SUM(BH989:BH991)</f>
        <v>3408</v>
      </c>
      <c r="BI33" s="656">
        <f t="shared" si="155"/>
        <v>5848</v>
      </c>
      <c r="BJ33" s="656">
        <f t="shared" si="155"/>
        <v>4116</v>
      </c>
      <c r="BK33" s="656">
        <f t="shared" si="155"/>
        <v>2790</v>
      </c>
      <c r="BL33" s="656">
        <f t="shared" si="155"/>
        <v>36864</v>
      </c>
      <c r="BM33" s="656">
        <f t="shared" si="155"/>
        <v>30192</v>
      </c>
      <c r="BN33" s="656">
        <f t="shared" si="155"/>
        <v>100410</v>
      </c>
      <c r="BO33" s="656">
        <f t="shared" si="155"/>
        <v>71550</v>
      </c>
      <c r="BP33" s="656">
        <f t="shared" si="155"/>
        <v>2184</v>
      </c>
      <c r="BQ33" s="656">
        <f t="shared" si="155"/>
        <v>20676</v>
      </c>
      <c r="BR33" s="656">
        <f t="shared" si="155"/>
        <v>2865</v>
      </c>
      <c r="BS33" s="656">
        <f t="shared" si="155"/>
        <v>0</v>
      </c>
      <c r="BT33" s="656">
        <f t="shared" si="155"/>
        <v>2148</v>
      </c>
      <c r="BU33" s="656">
        <f t="shared" si="155"/>
        <v>0</v>
      </c>
      <c r="BV33" s="656">
        <f t="shared" si="155"/>
        <v>0</v>
      </c>
      <c r="BW33" s="656">
        <f t="shared" si="155"/>
        <v>9766</v>
      </c>
      <c r="BX33" s="656">
        <f t="shared" si="155"/>
        <v>0</v>
      </c>
      <c r="BY33" s="657"/>
      <c r="BZ33" s="656">
        <f t="shared" si="155"/>
        <v>11461</v>
      </c>
      <c r="CA33" s="656">
        <f t="shared" si="155"/>
        <v>10813</v>
      </c>
      <c r="CB33" s="656">
        <f t="shared" si="155"/>
        <v>11568</v>
      </c>
      <c r="CC33" s="656">
        <f t="shared" si="155"/>
        <v>16908</v>
      </c>
      <c r="CD33" s="649">
        <f t="shared" si="136"/>
        <v>2604.3274999999999</v>
      </c>
      <c r="CE33" s="649">
        <f t="shared" si="137"/>
        <v>2215.7750000000001</v>
      </c>
      <c r="CF33" s="649">
        <f t="shared" si="138"/>
        <v>8629.51</v>
      </c>
      <c r="CG33" s="649">
        <f t="shared" si="139"/>
        <v>12398.4375</v>
      </c>
      <c r="CH33" s="1371">
        <f t="shared" si="8"/>
        <v>0</v>
      </c>
      <c r="CI33" s="1372">
        <f t="shared" si="9"/>
        <v>0</v>
      </c>
      <c r="CJ33" s="1373">
        <f t="shared" si="10"/>
        <v>0</v>
      </c>
      <c r="CK33" s="1373">
        <f t="shared" si="11"/>
        <v>600</v>
      </c>
      <c r="CL33" s="1373">
        <f t="shared" si="12"/>
        <v>684</v>
      </c>
      <c r="CM33" s="1373">
        <f t="shared" si="13"/>
        <v>1522</v>
      </c>
      <c r="CN33" s="1373">
        <f t="shared" si="14"/>
        <v>1560</v>
      </c>
      <c r="CO33" s="1374">
        <f t="shared" si="15"/>
        <v>1728</v>
      </c>
      <c r="CP33" s="1374">
        <f t="shared" si="16"/>
        <v>2616</v>
      </c>
      <c r="CQ33" s="1374">
        <f t="shared" si="17"/>
        <v>2784.6</v>
      </c>
      <c r="CR33" s="1374">
        <f t="shared" si="18"/>
        <v>3060</v>
      </c>
      <c r="CS33" s="1373">
        <f t="shared" si="19"/>
        <v>3123</v>
      </c>
      <c r="CT33" s="1373">
        <f t="shared" si="20"/>
        <v>3240</v>
      </c>
      <c r="CU33" s="1373">
        <f t="shared" si="21"/>
        <v>4255</v>
      </c>
      <c r="CV33" s="1373">
        <f t="shared" si="22"/>
        <v>4476</v>
      </c>
      <c r="CW33" s="1373">
        <f t="shared" si="23"/>
        <v>5916</v>
      </c>
      <c r="CX33" s="1372">
        <f t="shared" si="24"/>
        <v>6104.64</v>
      </c>
      <c r="CY33" s="1375">
        <f t="shared" si="25"/>
        <v>17160</v>
      </c>
      <c r="CZ33" s="532">
        <f t="shared" si="26"/>
        <v>500</v>
      </c>
      <c r="DA33" s="533">
        <f t="shared" si="27"/>
        <v>696</v>
      </c>
      <c r="DB33" s="534">
        <f t="shared" si="28"/>
        <v>720</v>
      </c>
      <c r="DC33" s="534">
        <f t="shared" si="29"/>
        <v>744</v>
      </c>
      <c r="DD33" s="534">
        <f t="shared" si="30"/>
        <v>756</v>
      </c>
      <c r="DE33" s="534">
        <f t="shared" si="31"/>
        <v>876</v>
      </c>
      <c r="DF33" s="534">
        <f t="shared" si="32"/>
        <v>1440</v>
      </c>
      <c r="DG33" s="535">
        <f t="shared" si="33"/>
        <v>1828</v>
      </c>
      <c r="DH33" s="535">
        <f t="shared" si="34"/>
        <v>1980</v>
      </c>
      <c r="DI33" s="535">
        <f t="shared" si="35"/>
        <v>2470</v>
      </c>
      <c r="DJ33" s="535">
        <f t="shared" si="36"/>
        <v>2934</v>
      </c>
      <c r="DK33" s="534">
        <f t="shared" si="37"/>
        <v>3225</v>
      </c>
      <c r="DL33" s="534">
        <f t="shared" si="38"/>
        <v>3242.4</v>
      </c>
      <c r="DM33" s="534">
        <f t="shared" si="39"/>
        <v>3300</v>
      </c>
      <c r="DN33" s="534">
        <f t="shared" si="40"/>
        <v>3528</v>
      </c>
      <c r="DO33" s="534">
        <f t="shared" si="41"/>
        <v>3696</v>
      </c>
      <c r="DP33" s="533">
        <f t="shared" si="42"/>
        <v>4017</v>
      </c>
      <c r="DQ33" s="532">
        <f t="shared" si="43"/>
        <v>4173</v>
      </c>
      <c r="DR33" s="642">
        <f t="shared" si="140"/>
        <v>18</v>
      </c>
      <c r="DS33" s="618">
        <f t="shared" si="141"/>
        <v>18</v>
      </c>
      <c r="DT33" s="618">
        <f t="shared" si="142"/>
        <v>18</v>
      </c>
      <c r="DU33" s="618">
        <f t="shared" si="143"/>
        <v>18</v>
      </c>
      <c r="DV33" s="619"/>
      <c r="DW33" s="643"/>
      <c r="DX33" s="643"/>
      <c r="DY33" s="643"/>
      <c r="DZ33" s="643"/>
      <c r="EA33" s="643"/>
      <c r="EB33" s="643"/>
      <c r="EC33" s="643"/>
      <c r="ED33" s="643"/>
      <c r="EE33" s="618"/>
    </row>
    <row r="34" spans="1:141" s="621" customFormat="1" ht="15.75" customHeight="1">
      <c r="A34" s="612" t="s">
        <v>245</v>
      </c>
      <c r="B34" s="656">
        <f t="shared" ref="B34:S34" si="156">B992</f>
        <v>4530</v>
      </c>
      <c r="C34" s="656">
        <f t="shared" si="156"/>
        <v>2140</v>
      </c>
      <c r="D34" s="656">
        <f t="shared" si="156"/>
        <v>2030</v>
      </c>
      <c r="E34" s="656">
        <f t="shared" si="156"/>
        <v>2658</v>
      </c>
      <c r="F34" s="656">
        <f t="shared" si="156"/>
        <v>0</v>
      </c>
      <c r="G34" s="656">
        <f t="shared" si="156"/>
        <v>948</v>
      </c>
      <c r="H34" s="656">
        <f t="shared" si="156"/>
        <v>2030</v>
      </c>
      <c r="I34" s="656">
        <f t="shared" si="156"/>
        <v>1870</v>
      </c>
      <c r="J34" s="656">
        <f t="shared" si="156"/>
        <v>2604</v>
      </c>
      <c r="K34" s="656">
        <f t="shared" si="156"/>
        <v>1500</v>
      </c>
      <c r="L34" s="656">
        <f t="shared" si="156"/>
        <v>2570</v>
      </c>
      <c r="M34" s="656">
        <f t="shared" si="156"/>
        <v>0</v>
      </c>
      <c r="N34" s="656">
        <f t="shared" si="156"/>
        <v>5100</v>
      </c>
      <c r="O34" s="656">
        <f t="shared" si="156"/>
        <v>744</v>
      </c>
      <c r="P34" s="656">
        <f t="shared" si="156"/>
        <v>2280</v>
      </c>
      <c r="Q34" s="656">
        <f t="shared" si="156"/>
        <v>1680</v>
      </c>
      <c r="R34" s="656">
        <f t="shared" si="156"/>
        <v>3760</v>
      </c>
      <c r="S34" s="656">
        <f t="shared" si="156"/>
        <v>16476</v>
      </c>
      <c r="T34" s="657"/>
      <c r="U34" s="656">
        <f t="shared" ref="U34:AL34" si="157">U992</f>
        <v>3510</v>
      </c>
      <c r="V34" s="656">
        <f t="shared" si="157"/>
        <v>4052</v>
      </c>
      <c r="W34" s="656">
        <f t="shared" si="157"/>
        <v>1086</v>
      </c>
      <c r="X34" s="656">
        <f t="shared" si="157"/>
        <v>2864</v>
      </c>
      <c r="Y34" s="656">
        <f t="shared" si="157"/>
        <v>1104</v>
      </c>
      <c r="Z34" s="656">
        <f t="shared" si="157"/>
        <v>5590</v>
      </c>
      <c r="AA34" s="656">
        <f t="shared" si="157"/>
        <v>3372</v>
      </c>
      <c r="AB34" s="656">
        <f t="shared" si="157"/>
        <v>1320</v>
      </c>
      <c r="AC34" s="656">
        <f t="shared" si="157"/>
        <v>3700</v>
      </c>
      <c r="AD34" s="656">
        <f t="shared" si="157"/>
        <v>2880</v>
      </c>
      <c r="AE34" s="656">
        <f t="shared" si="157"/>
        <v>3344</v>
      </c>
      <c r="AF34" s="656">
        <f t="shared" si="157"/>
        <v>5025</v>
      </c>
      <c r="AG34" s="656">
        <f t="shared" si="157"/>
        <v>4992</v>
      </c>
      <c r="AH34" s="656">
        <f t="shared" si="157"/>
        <v>2604</v>
      </c>
      <c r="AI34" s="656">
        <f t="shared" si="157"/>
        <v>2640</v>
      </c>
      <c r="AJ34" s="656">
        <f t="shared" si="157"/>
        <v>1596</v>
      </c>
      <c r="AK34" s="656">
        <f t="shared" si="157"/>
        <v>2160</v>
      </c>
      <c r="AL34" s="656">
        <f t="shared" si="157"/>
        <v>4768</v>
      </c>
      <c r="AM34" s="657"/>
      <c r="AN34" s="656">
        <f t="shared" ref="AN34:BE34" si="158">AN992</f>
        <v>9740</v>
      </c>
      <c r="AO34" s="656">
        <f t="shared" si="158"/>
        <v>4807</v>
      </c>
      <c r="AP34" s="656">
        <f t="shared" si="158"/>
        <v>11890</v>
      </c>
      <c r="AQ34" s="656">
        <f t="shared" si="158"/>
        <v>3228</v>
      </c>
      <c r="AR34" s="656">
        <f t="shared" si="158"/>
        <v>0</v>
      </c>
      <c r="AS34" s="656">
        <f t="shared" si="158"/>
        <v>4680</v>
      </c>
      <c r="AT34" s="656">
        <f t="shared" si="158"/>
        <v>4620</v>
      </c>
      <c r="AU34" s="656">
        <f t="shared" si="158"/>
        <v>4450</v>
      </c>
      <c r="AV34" s="656">
        <f t="shared" si="158"/>
        <v>10440</v>
      </c>
      <c r="AW34" s="656">
        <f t="shared" si="158"/>
        <v>7860</v>
      </c>
      <c r="AX34" s="656">
        <f t="shared" si="158"/>
        <v>3090</v>
      </c>
      <c r="AY34" s="656">
        <f t="shared" si="158"/>
        <v>6720</v>
      </c>
      <c r="AZ34" s="656">
        <f t="shared" si="158"/>
        <v>2690</v>
      </c>
      <c r="BA34" s="656">
        <f t="shared" si="158"/>
        <v>4190</v>
      </c>
      <c r="BB34" s="656">
        <f t="shared" si="158"/>
        <v>0</v>
      </c>
      <c r="BC34" s="656">
        <f t="shared" si="158"/>
        <v>4842</v>
      </c>
      <c r="BD34" s="656">
        <f t="shared" si="158"/>
        <v>5142</v>
      </c>
      <c r="BE34" s="656">
        <f t="shared" si="158"/>
        <v>4500</v>
      </c>
      <c r="BF34" s="657"/>
      <c r="BG34" s="656">
        <f t="shared" ref="BG34:BX34" si="159">BG992</f>
        <v>5900</v>
      </c>
      <c r="BH34" s="656">
        <f t="shared" si="159"/>
        <v>4478</v>
      </c>
      <c r="BI34" s="656">
        <f t="shared" si="159"/>
        <v>6100</v>
      </c>
      <c r="BJ34" s="656">
        <f t="shared" si="159"/>
        <v>5640</v>
      </c>
      <c r="BK34" s="656">
        <f t="shared" si="159"/>
        <v>1080</v>
      </c>
      <c r="BL34" s="656">
        <f t="shared" si="159"/>
        <v>5670</v>
      </c>
      <c r="BM34" s="656">
        <f t="shared" si="159"/>
        <v>2270</v>
      </c>
      <c r="BN34" s="656">
        <f t="shared" si="159"/>
        <v>1340</v>
      </c>
      <c r="BO34" s="656">
        <f t="shared" si="159"/>
        <v>6460</v>
      </c>
      <c r="BP34" s="656">
        <f t="shared" si="159"/>
        <v>8180</v>
      </c>
      <c r="BQ34" s="656">
        <f t="shared" si="159"/>
        <v>5355</v>
      </c>
      <c r="BR34" s="656">
        <f t="shared" si="159"/>
        <v>3330</v>
      </c>
      <c r="BS34" s="656">
        <f t="shared" si="159"/>
        <v>0</v>
      </c>
      <c r="BT34" s="656">
        <f t="shared" si="159"/>
        <v>8095</v>
      </c>
      <c r="BU34" s="656">
        <f t="shared" si="159"/>
        <v>0</v>
      </c>
      <c r="BV34" s="656">
        <f t="shared" si="159"/>
        <v>0</v>
      </c>
      <c r="BW34" s="656">
        <f t="shared" si="159"/>
        <v>5340</v>
      </c>
      <c r="BX34" s="656">
        <f t="shared" si="159"/>
        <v>0</v>
      </c>
      <c r="BY34" s="657"/>
      <c r="BZ34" s="656">
        <f t="shared" ref="BZ34:CC41" si="160">BZ992</f>
        <v>2965</v>
      </c>
      <c r="CA34" s="656">
        <f t="shared" si="160"/>
        <v>3925</v>
      </c>
      <c r="CB34" s="656">
        <f t="shared" si="160"/>
        <v>5910</v>
      </c>
      <c r="CC34" s="656">
        <f t="shared" si="160"/>
        <v>7810</v>
      </c>
      <c r="CD34" s="649">
        <f t="shared" si="136"/>
        <v>2277.75</v>
      </c>
      <c r="CE34" s="649">
        <f t="shared" si="137"/>
        <v>3120.6875</v>
      </c>
      <c r="CF34" s="649">
        <f t="shared" si="138"/>
        <v>5062.4375</v>
      </c>
      <c r="CG34" s="649">
        <f t="shared" si="139"/>
        <v>3816.125</v>
      </c>
      <c r="CH34" s="1371">
        <f t="shared" si="8"/>
        <v>0</v>
      </c>
      <c r="CI34" s="1372">
        <f t="shared" si="9"/>
        <v>0</v>
      </c>
      <c r="CJ34" s="1373">
        <f t="shared" si="10"/>
        <v>744</v>
      </c>
      <c r="CK34" s="1373">
        <f t="shared" si="11"/>
        <v>948</v>
      </c>
      <c r="CL34" s="1373">
        <f t="shared" si="12"/>
        <v>1500</v>
      </c>
      <c r="CM34" s="1373">
        <f t="shared" si="13"/>
        <v>1680</v>
      </c>
      <c r="CN34" s="1373">
        <f t="shared" si="14"/>
        <v>1870</v>
      </c>
      <c r="CO34" s="1374">
        <f t="shared" si="15"/>
        <v>2030</v>
      </c>
      <c r="CP34" s="1374">
        <f t="shared" si="16"/>
        <v>2030</v>
      </c>
      <c r="CQ34" s="1374">
        <f t="shared" si="17"/>
        <v>2140</v>
      </c>
      <c r="CR34" s="1374">
        <f t="shared" si="18"/>
        <v>2280</v>
      </c>
      <c r="CS34" s="1373">
        <f t="shared" si="19"/>
        <v>2570</v>
      </c>
      <c r="CT34" s="1373">
        <f t="shared" si="20"/>
        <v>2604</v>
      </c>
      <c r="CU34" s="1373">
        <f t="shared" si="21"/>
        <v>2658</v>
      </c>
      <c r="CV34" s="1373">
        <f t="shared" si="22"/>
        <v>3760</v>
      </c>
      <c r="CW34" s="1373">
        <f t="shared" si="23"/>
        <v>4530</v>
      </c>
      <c r="CX34" s="1372">
        <f t="shared" si="24"/>
        <v>5100</v>
      </c>
      <c r="CY34" s="1375">
        <f t="shared" si="25"/>
        <v>16476</v>
      </c>
      <c r="CZ34" s="532">
        <f t="shared" si="26"/>
        <v>1086</v>
      </c>
      <c r="DA34" s="533">
        <f t="shared" si="27"/>
        <v>1104</v>
      </c>
      <c r="DB34" s="534">
        <f t="shared" si="28"/>
        <v>1320</v>
      </c>
      <c r="DC34" s="534">
        <f t="shared" si="29"/>
        <v>1596</v>
      </c>
      <c r="DD34" s="534">
        <f t="shared" si="30"/>
        <v>2160</v>
      </c>
      <c r="DE34" s="534">
        <f t="shared" si="31"/>
        <v>2604</v>
      </c>
      <c r="DF34" s="534">
        <f t="shared" si="32"/>
        <v>2640</v>
      </c>
      <c r="DG34" s="535">
        <f t="shared" si="33"/>
        <v>2864</v>
      </c>
      <c r="DH34" s="535">
        <f t="shared" si="34"/>
        <v>2880</v>
      </c>
      <c r="DI34" s="535">
        <f t="shared" si="35"/>
        <v>3344</v>
      </c>
      <c r="DJ34" s="535">
        <f t="shared" si="36"/>
        <v>3372</v>
      </c>
      <c r="DK34" s="534">
        <f t="shared" si="37"/>
        <v>3510</v>
      </c>
      <c r="DL34" s="534">
        <f t="shared" si="38"/>
        <v>3700</v>
      </c>
      <c r="DM34" s="534">
        <f t="shared" si="39"/>
        <v>4052</v>
      </c>
      <c r="DN34" s="534">
        <f t="shared" si="40"/>
        <v>4768</v>
      </c>
      <c r="DO34" s="534">
        <f t="shared" si="41"/>
        <v>4992</v>
      </c>
      <c r="DP34" s="533">
        <f t="shared" si="42"/>
        <v>5025</v>
      </c>
      <c r="DQ34" s="532">
        <f t="shared" si="43"/>
        <v>5590</v>
      </c>
      <c r="DR34" s="642">
        <f t="shared" si="140"/>
        <v>18</v>
      </c>
      <c r="DS34" s="618">
        <f t="shared" si="141"/>
        <v>18</v>
      </c>
      <c r="DT34" s="618">
        <f t="shared" si="142"/>
        <v>18</v>
      </c>
      <c r="DU34" s="618">
        <f t="shared" si="143"/>
        <v>18</v>
      </c>
      <c r="DV34" s="619"/>
      <c r="DW34" s="643"/>
      <c r="DX34" s="643"/>
      <c r="DY34" s="643"/>
      <c r="DZ34" s="643"/>
      <c r="EA34" s="643"/>
      <c r="EB34" s="643"/>
      <c r="EC34" s="643"/>
      <c r="ED34" s="643"/>
      <c r="EE34" s="618"/>
    </row>
    <row r="35" spans="1:141" s="621" customFormat="1" ht="15.75" customHeight="1">
      <c r="A35" s="612" t="s">
        <v>246</v>
      </c>
      <c r="B35" s="656">
        <f t="shared" ref="B35:S35" si="161">B993</f>
        <v>0</v>
      </c>
      <c r="C35" s="656">
        <f t="shared" si="161"/>
        <v>0</v>
      </c>
      <c r="D35" s="656">
        <f t="shared" si="161"/>
        <v>0</v>
      </c>
      <c r="E35" s="656">
        <f t="shared" si="161"/>
        <v>0</v>
      </c>
      <c r="F35" s="656">
        <f t="shared" si="161"/>
        <v>0</v>
      </c>
      <c r="G35" s="656">
        <f t="shared" si="161"/>
        <v>0</v>
      </c>
      <c r="H35" s="656">
        <f t="shared" si="161"/>
        <v>0</v>
      </c>
      <c r="I35" s="656">
        <f t="shared" si="161"/>
        <v>0</v>
      </c>
      <c r="J35" s="656">
        <f t="shared" si="161"/>
        <v>0</v>
      </c>
      <c r="K35" s="656">
        <f t="shared" si="161"/>
        <v>0</v>
      </c>
      <c r="L35" s="656">
        <f t="shared" si="161"/>
        <v>0</v>
      </c>
      <c r="M35" s="656">
        <f t="shared" si="161"/>
        <v>0</v>
      </c>
      <c r="N35" s="656">
        <f t="shared" si="161"/>
        <v>384</v>
      </c>
      <c r="O35" s="656">
        <f t="shared" si="161"/>
        <v>0</v>
      </c>
      <c r="P35" s="656">
        <f t="shared" si="161"/>
        <v>480</v>
      </c>
      <c r="Q35" s="656">
        <f t="shared" si="161"/>
        <v>0</v>
      </c>
      <c r="R35" s="656">
        <f t="shared" si="161"/>
        <v>4320</v>
      </c>
      <c r="S35" s="656">
        <f t="shared" si="161"/>
        <v>2016</v>
      </c>
      <c r="T35" s="657"/>
      <c r="U35" s="656">
        <f t="shared" ref="U35:AL35" si="162">U993</f>
        <v>564</v>
      </c>
      <c r="V35" s="656">
        <f t="shared" si="162"/>
        <v>0</v>
      </c>
      <c r="W35" s="656">
        <f t="shared" si="162"/>
        <v>1824</v>
      </c>
      <c r="X35" s="656">
        <f t="shared" si="162"/>
        <v>0</v>
      </c>
      <c r="Y35" s="656">
        <f t="shared" si="162"/>
        <v>0</v>
      </c>
      <c r="Z35" s="656">
        <f t="shared" si="162"/>
        <v>0</v>
      </c>
      <c r="AA35" s="656">
        <f t="shared" si="162"/>
        <v>0</v>
      </c>
      <c r="AB35" s="656">
        <f t="shared" si="162"/>
        <v>0</v>
      </c>
      <c r="AC35" s="656">
        <f t="shared" si="162"/>
        <v>0</v>
      </c>
      <c r="AD35" s="656">
        <f t="shared" si="162"/>
        <v>2400</v>
      </c>
      <c r="AE35" s="656">
        <f t="shared" si="162"/>
        <v>0</v>
      </c>
      <c r="AF35" s="656">
        <f t="shared" si="162"/>
        <v>0</v>
      </c>
      <c r="AG35" s="656">
        <f t="shared" si="162"/>
        <v>0</v>
      </c>
      <c r="AH35" s="656">
        <f t="shared" si="162"/>
        <v>336</v>
      </c>
      <c r="AI35" s="656">
        <f t="shared" si="162"/>
        <v>3840</v>
      </c>
      <c r="AJ35" s="656">
        <f t="shared" si="162"/>
        <v>1200</v>
      </c>
      <c r="AK35" s="656">
        <f t="shared" si="162"/>
        <v>864</v>
      </c>
      <c r="AL35" s="656">
        <f t="shared" si="162"/>
        <v>2016</v>
      </c>
      <c r="AM35" s="657"/>
      <c r="AN35" s="656">
        <f t="shared" ref="AN35:BE35" si="163">AN993</f>
        <v>0</v>
      </c>
      <c r="AO35" s="656">
        <f t="shared" si="163"/>
        <v>0</v>
      </c>
      <c r="AP35" s="656">
        <f t="shared" si="163"/>
        <v>0</v>
      </c>
      <c r="AQ35" s="656">
        <f t="shared" si="163"/>
        <v>0</v>
      </c>
      <c r="AR35" s="656">
        <f t="shared" si="163"/>
        <v>0</v>
      </c>
      <c r="AS35" s="656">
        <f t="shared" si="163"/>
        <v>0</v>
      </c>
      <c r="AT35" s="656">
        <f t="shared" si="163"/>
        <v>0</v>
      </c>
      <c r="AU35" s="656">
        <f t="shared" si="163"/>
        <v>0</v>
      </c>
      <c r="AV35" s="656">
        <f t="shared" si="163"/>
        <v>0</v>
      </c>
      <c r="AW35" s="656">
        <f t="shared" si="163"/>
        <v>0</v>
      </c>
      <c r="AX35" s="656">
        <f t="shared" si="163"/>
        <v>0</v>
      </c>
      <c r="AY35" s="656">
        <f t="shared" si="163"/>
        <v>0</v>
      </c>
      <c r="AZ35" s="656">
        <f t="shared" si="163"/>
        <v>0</v>
      </c>
      <c r="BA35" s="656">
        <f t="shared" si="163"/>
        <v>336</v>
      </c>
      <c r="BB35" s="656">
        <f t="shared" si="163"/>
        <v>0</v>
      </c>
      <c r="BC35" s="656">
        <f t="shared" si="163"/>
        <v>1512</v>
      </c>
      <c r="BD35" s="656">
        <f t="shared" si="163"/>
        <v>1200</v>
      </c>
      <c r="BE35" s="656">
        <f t="shared" si="163"/>
        <v>0</v>
      </c>
      <c r="BF35" s="657"/>
      <c r="BG35" s="656">
        <f t="shared" ref="BG35:BX35" si="164">BG993</f>
        <v>0</v>
      </c>
      <c r="BH35" s="656">
        <f t="shared" si="164"/>
        <v>0</v>
      </c>
      <c r="BI35" s="656">
        <f t="shared" si="164"/>
        <v>0</v>
      </c>
      <c r="BJ35" s="656">
        <f t="shared" si="164"/>
        <v>0</v>
      </c>
      <c r="BK35" s="656">
        <f t="shared" si="164"/>
        <v>0</v>
      </c>
      <c r="BL35" s="656">
        <f t="shared" si="164"/>
        <v>0</v>
      </c>
      <c r="BM35" s="656">
        <f t="shared" si="164"/>
        <v>0</v>
      </c>
      <c r="BN35" s="656">
        <f t="shared" si="164"/>
        <v>0</v>
      </c>
      <c r="BO35" s="656">
        <f t="shared" si="164"/>
        <v>0</v>
      </c>
      <c r="BP35" s="656">
        <f t="shared" si="164"/>
        <v>0</v>
      </c>
      <c r="BQ35" s="656">
        <f t="shared" si="164"/>
        <v>0</v>
      </c>
      <c r="BR35" s="656">
        <f t="shared" si="164"/>
        <v>0</v>
      </c>
      <c r="BS35" s="656">
        <f t="shared" si="164"/>
        <v>0</v>
      </c>
      <c r="BT35" s="656">
        <f t="shared" si="164"/>
        <v>0</v>
      </c>
      <c r="BU35" s="656">
        <f t="shared" si="164"/>
        <v>0</v>
      </c>
      <c r="BV35" s="656">
        <f t="shared" si="164"/>
        <v>0</v>
      </c>
      <c r="BW35" s="656">
        <f t="shared" si="164"/>
        <v>0</v>
      </c>
      <c r="BX35" s="656">
        <f t="shared" si="164"/>
        <v>0</v>
      </c>
      <c r="BY35" s="657"/>
      <c r="BZ35" s="656">
        <f t="shared" si="160"/>
        <v>2160</v>
      </c>
      <c r="CA35" s="656">
        <f t="shared" si="160"/>
        <v>1200</v>
      </c>
      <c r="CB35" s="656">
        <f t="shared" si="160"/>
        <v>600</v>
      </c>
      <c r="CC35" s="656">
        <f t="shared" si="160"/>
        <v>0</v>
      </c>
      <c r="CD35" s="649">
        <f t="shared" si="136"/>
        <v>180</v>
      </c>
      <c r="CE35" s="649">
        <f t="shared" si="137"/>
        <v>575.25</v>
      </c>
      <c r="CF35" s="649">
        <f t="shared" si="138"/>
        <v>96</v>
      </c>
      <c r="CG35" s="649">
        <f t="shared" si="139"/>
        <v>0</v>
      </c>
      <c r="CH35" s="1371">
        <f t="shared" si="8"/>
        <v>0</v>
      </c>
      <c r="CI35" s="1372">
        <f t="shared" si="9"/>
        <v>0</v>
      </c>
      <c r="CJ35" s="1373">
        <f t="shared" si="10"/>
        <v>0</v>
      </c>
      <c r="CK35" s="1373">
        <f t="shared" si="11"/>
        <v>0</v>
      </c>
      <c r="CL35" s="1373">
        <f t="shared" si="12"/>
        <v>0</v>
      </c>
      <c r="CM35" s="1373">
        <f t="shared" si="13"/>
        <v>0</v>
      </c>
      <c r="CN35" s="1373">
        <f t="shared" si="14"/>
        <v>0</v>
      </c>
      <c r="CO35" s="1374">
        <f t="shared" si="15"/>
        <v>0</v>
      </c>
      <c r="CP35" s="1374">
        <f t="shared" si="16"/>
        <v>0</v>
      </c>
      <c r="CQ35" s="1374">
        <f t="shared" si="17"/>
        <v>0</v>
      </c>
      <c r="CR35" s="1374">
        <f t="shared" si="18"/>
        <v>0</v>
      </c>
      <c r="CS35" s="1373">
        <f t="shared" si="19"/>
        <v>0</v>
      </c>
      <c r="CT35" s="1373">
        <f t="shared" si="20"/>
        <v>0</v>
      </c>
      <c r="CU35" s="1373">
        <f t="shared" si="21"/>
        <v>0</v>
      </c>
      <c r="CV35" s="1373">
        <f t="shared" si="22"/>
        <v>384</v>
      </c>
      <c r="CW35" s="1373">
        <f t="shared" si="23"/>
        <v>480</v>
      </c>
      <c r="CX35" s="1372">
        <f t="shared" si="24"/>
        <v>2016</v>
      </c>
      <c r="CY35" s="1375">
        <f t="shared" si="25"/>
        <v>4320</v>
      </c>
      <c r="CZ35" s="532">
        <f t="shared" si="26"/>
        <v>0</v>
      </c>
      <c r="DA35" s="533">
        <f t="shared" si="27"/>
        <v>0</v>
      </c>
      <c r="DB35" s="534">
        <f t="shared" si="28"/>
        <v>0</v>
      </c>
      <c r="DC35" s="534">
        <f t="shared" si="29"/>
        <v>0</v>
      </c>
      <c r="DD35" s="534">
        <f t="shared" si="30"/>
        <v>0</v>
      </c>
      <c r="DE35" s="534">
        <f t="shared" si="31"/>
        <v>0</v>
      </c>
      <c r="DF35" s="534">
        <f t="shared" si="32"/>
        <v>0</v>
      </c>
      <c r="DG35" s="535">
        <f t="shared" si="33"/>
        <v>0</v>
      </c>
      <c r="DH35" s="535">
        <f t="shared" si="34"/>
        <v>0</v>
      </c>
      <c r="DI35" s="535">
        <f t="shared" si="35"/>
        <v>0</v>
      </c>
      <c r="DJ35" s="535">
        <f t="shared" si="36"/>
        <v>336</v>
      </c>
      <c r="DK35" s="534">
        <f t="shared" si="37"/>
        <v>564</v>
      </c>
      <c r="DL35" s="534">
        <f t="shared" si="38"/>
        <v>864</v>
      </c>
      <c r="DM35" s="534">
        <f t="shared" si="39"/>
        <v>1200</v>
      </c>
      <c r="DN35" s="534">
        <f t="shared" si="40"/>
        <v>1824</v>
      </c>
      <c r="DO35" s="534">
        <f t="shared" si="41"/>
        <v>2016</v>
      </c>
      <c r="DP35" s="533">
        <f t="shared" si="42"/>
        <v>2400</v>
      </c>
      <c r="DQ35" s="532">
        <f t="shared" si="43"/>
        <v>3840</v>
      </c>
      <c r="DR35" s="642">
        <f t="shared" si="140"/>
        <v>18</v>
      </c>
      <c r="DS35" s="618">
        <f t="shared" si="141"/>
        <v>18</v>
      </c>
      <c r="DT35" s="618">
        <f t="shared" si="142"/>
        <v>18</v>
      </c>
      <c r="DU35" s="618">
        <f t="shared" si="143"/>
        <v>18</v>
      </c>
      <c r="DV35" s="619"/>
      <c r="DW35" s="643"/>
      <c r="DX35" s="643"/>
      <c r="DY35" s="643"/>
      <c r="DZ35" s="643"/>
      <c r="EA35" s="643"/>
      <c r="EB35" s="643"/>
      <c r="EC35" s="643"/>
      <c r="ED35" s="643"/>
      <c r="EE35" s="618"/>
    </row>
    <row r="36" spans="1:141" s="621" customFormat="1" ht="15.75" customHeight="1">
      <c r="A36" s="612" t="s">
        <v>247</v>
      </c>
      <c r="B36" s="656">
        <f t="shared" ref="B36:S36" si="165">B994</f>
        <v>0</v>
      </c>
      <c r="C36" s="656">
        <f t="shared" si="165"/>
        <v>0</v>
      </c>
      <c r="D36" s="656">
        <f t="shared" si="165"/>
        <v>295</v>
      </c>
      <c r="E36" s="656">
        <f t="shared" si="165"/>
        <v>0</v>
      </c>
      <c r="F36" s="656">
        <f t="shared" si="165"/>
        <v>0</v>
      </c>
      <c r="G36" s="656">
        <f t="shared" si="165"/>
        <v>0</v>
      </c>
      <c r="H36" s="656">
        <f t="shared" si="165"/>
        <v>320</v>
      </c>
      <c r="I36" s="656">
        <f t="shared" si="165"/>
        <v>0</v>
      </c>
      <c r="J36" s="656">
        <f t="shared" si="165"/>
        <v>0</v>
      </c>
      <c r="K36" s="656">
        <f t="shared" si="165"/>
        <v>0</v>
      </c>
      <c r="L36" s="656">
        <f t="shared" si="165"/>
        <v>0</v>
      </c>
      <c r="M36" s="656">
        <f t="shared" si="165"/>
        <v>0</v>
      </c>
      <c r="N36" s="656">
        <f t="shared" si="165"/>
        <v>0</v>
      </c>
      <c r="O36" s="656">
        <f t="shared" si="165"/>
        <v>0</v>
      </c>
      <c r="P36" s="656">
        <f t="shared" si="165"/>
        <v>0</v>
      </c>
      <c r="Q36" s="656">
        <f t="shared" si="165"/>
        <v>370</v>
      </c>
      <c r="R36" s="656">
        <f t="shared" si="165"/>
        <v>0</v>
      </c>
      <c r="S36" s="656">
        <f t="shared" si="165"/>
        <v>100</v>
      </c>
      <c r="T36" s="657"/>
      <c r="U36" s="656">
        <f t="shared" ref="U36:AL36" si="166">U994</f>
        <v>420</v>
      </c>
      <c r="V36" s="656">
        <f t="shared" si="166"/>
        <v>250</v>
      </c>
      <c r="W36" s="656">
        <f t="shared" si="166"/>
        <v>350</v>
      </c>
      <c r="X36" s="656">
        <f t="shared" si="166"/>
        <v>0</v>
      </c>
      <c r="Y36" s="656">
        <f t="shared" si="166"/>
        <v>0</v>
      </c>
      <c r="Z36" s="656">
        <f t="shared" si="166"/>
        <v>0</v>
      </c>
      <c r="AA36" s="656">
        <f t="shared" si="166"/>
        <v>0</v>
      </c>
      <c r="AB36" s="656">
        <f t="shared" si="166"/>
        <v>0</v>
      </c>
      <c r="AC36" s="656">
        <f t="shared" si="166"/>
        <v>0</v>
      </c>
      <c r="AD36" s="656">
        <f t="shared" si="166"/>
        <v>45</v>
      </c>
      <c r="AE36" s="656">
        <f t="shared" si="166"/>
        <v>0</v>
      </c>
      <c r="AF36" s="656">
        <f t="shared" si="166"/>
        <v>0</v>
      </c>
      <c r="AG36" s="656">
        <f t="shared" si="166"/>
        <v>500</v>
      </c>
      <c r="AH36" s="656">
        <f t="shared" si="166"/>
        <v>0</v>
      </c>
      <c r="AI36" s="656">
        <f t="shared" si="166"/>
        <v>1200</v>
      </c>
      <c r="AJ36" s="656">
        <f t="shared" si="166"/>
        <v>800</v>
      </c>
      <c r="AK36" s="656">
        <f t="shared" si="166"/>
        <v>160</v>
      </c>
      <c r="AL36" s="656">
        <f t="shared" si="166"/>
        <v>1000</v>
      </c>
      <c r="AM36" s="657"/>
      <c r="AN36" s="656">
        <f t="shared" ref="AN36:BE36" si="167">AN994</f>
        <v>0</v>
      </c>
      <c r="AO36" s="656">
        <f t="shared" si="167"/>
        <v>0</v>
      </c>
      <c r="AP36" s="656">
        <f t="shared" si="167"/>
        <v>0</v>
      </c>
      <c r="AQ36" s="656">
        <f t="shared" si="167"/>
        <v>500</v>
      </c>
      <c r="AR36" s="656">
        <f t="shared" si="167"/>
        <v>0</v>
      </c>
      <c r="AS36" s="656">
        <f t="shared" si="167"/>
        <v>0</v>
      </c>
      <c r="AT36" s="656">
        <f t="shared" si="167"/>
        <v>0</v>
      </c>
      <c r="AU36" s="656">
        <f t="shared" si="167"/>
        <v>4160</v>
      </c>
      <c r="AV36" s="656">
        <f t="shared" si="167"/>
        <v>0</v>
      </c>
      <c r="AW36" s="656">
        <f t="shared" si="167"/>
        <v>1770</v>
      </c>
      <c r="AX36" s="656">
        <f t="shared" si="167"/>
        <v>0</v>
      </c>
      <c r="AY36" s="656">
        <f t="shared" si="167"/>
        <v>2400</v>
      </c>
      <c r="AZ36" s="656">
        <f t="shared" si="167"/>
        <v>0</v>
      </c>
      <c r="BA36" s="656">
        <f t="shared" si="167"/>
        <v>0</v>
      </c>
      <c r="BB36" s="656">
        <f t="shared" si="167"/>
        <v>0</v>
      </c>
      <c r="BC36" s="656">
        <f t="shared" si="167"/>
        <v>170</v>
      </c>
      <c r="BD36" s="656">
        <f t="shared" si="167"/>
        <v>2250</v>
      </c>
      <c r="BE36" s="656">
        <f t="shared" si="167"/>
        <v>600</v>
      </c>
      <c r="BF36" s="657"/>
      <c r="BG36" s="656">
        <f t="shared" ref="BG36:BX36" si="168">BG994</f>
        <v>1310</v>
      </c>
      <c r="BH36" s="656">
        <f t="shared" si="168"/>
        <v>895</v>
      </c>
      <c r="BI36" s="656">
        <f t="shared" si="168"/>
        <v>1400</v>
      </c>
      <c r="BJ36" s="656">
        <f t="shared" si="168"/>
        <v>1700</v>
      </c>
      <c r="BK36" s="656">
        <f t="shared" si="168"/>
        <v>0</v>
      </c>
      <c r="BL36" s="656">
        <f t="shared" si="168"/>
        <v>230</v>
      </c>
      <c r="BM36" s="656">
        <f t="shared" si="168"/>
        <v>1805</v>
      </c>
      <c r="BN36" s="656">
        <f t="shared" si="168"/>
        <v>250</v>
      </c>
      <c r="BO36" s="656">
        <f t="shared" si="168"/>
        <v>1300</v>
      </c>
      <c r="BP36" s="656">
        <f t="shared" si="168"/>
        <v>1590</v>
      </c>
      <c r="BQ36" s="656">
        <f t="shared" si="168"/>
        <v>2060</v>
      </c>
      <c r="BR36" s="656">
        <f t="shared" si="168"/>
        <v>0</v>
      </c>
      <c r="BS36" s="656">
        <f t="shared" si="168"/>
        <v>0</v>
      </c>
      <c r="BT36" s="656">
        <f t="shared" si="168"/>
        <v>0</v>
      </c>
      <c r="BU36" s="656">
        <f t="shared" si="168"/>
        <v>0</v>
      </c>
      <c r="BV36" s="656">
        <f t="shared" si="168"/>
        <v>0</v>
      </c>
      <c r="BW36" s="656">
        <f t="shared" si="168"/>
        <v>5270</v>
      </c>
      <c r="BX36" s="656">
        <f t="shared" si="168"/>
        <v>0</v>
      </c>
      <c r="BY36" s="657"/>
      <c r="BZ36" s="656">
        <f t="shared" si="160"/>
        <v>342</v>
      </c>
      <c r="CA36" s="656">
        <f t="shared" si="160"/>
        <v>1305</v>
      </c>
      <c r="CB36" s="656">
        <f t="shared" si="160"/>
        <v>20610</v>
      </c>
      <c r="CC36" s="656">
        <f t="shared" si="160"/>
        <v>40070</v>
      </c>
      <c r="CD36" s="649">
        <f t="shared" si="136"/>
        <v>44.6875</v>
      </c>
      <c r="CE36" s="649">
        <f t="shared" si="137"/>
        <v>220.3125</v>
      </c>
      <c r="CF36" s="649">
        <f t="shared" si="138"/>
        <v>480.625</v>
      </c>
      <c r="CG36" s="649">
        <f t="shared" si="139"/>
        <v>783.75</v>
      </c>
      <c r="CH36" s="1371">
        <f t="shared" si="8"/>
        <v>0</v>
      </c>
      <c r="CI36" s="1372">
        <f t="shared" si="9"/>
        <v>0</v>
      </c>
      <c r="CJ36" s="1373">
        <f t="shared" si="10"/>
        <v>0</v>
      </c>
      <c r="CK36" s="1373">
        <f t="shared" si="11"/>
        <v>0</v>
      </c>
      <c r="CL36" s="1373">
        <f t="shared" si="12"/>
        <v>0</v>
      </c>
      <c r="CM36" s="1373">
        <f t="shared" si="13"/>
        <v>0</v>
      </c>
      <c r="CN36" s="1373">
        <f t="shared" si="14"/>
        <v>0</v>
      </c>
      <c r="CO36" s="1374">
        <f t="shared" si="15"/>
        <v>0</v>
      </c>
      <c r="CP36" s="1374">
        <f t="shared" si="16"/>
        <v>0</v>
      </c>
      <c r="CQ36" s="1374">
        <f t="shared" si="17"/>
        <v>0</v>
      </c>
      <c r="CR36" s="1374">
        <f t="shared" si="18"/>
        <v>0</v>
      </c>
      <c r="CS36" s="1373">
        <f t="shared" si="19"/>
        <v>0</v>
      </c>
      <c r="CT36" s="1373">
        <f t="shared" si="20"/>
        <v>0</v>
      </c>
      <c r="CU36" s="1373">
        <f t="shared" si="21"/>
        <v>0</v>
      </c>
      <c r="CV36" s="1373">
        <f t="shared" si="22"/>
        <v>100</v>
      </c>
      <c r="CW36" s="1373">
        <f t="shared" si="23"/>
        <v>295</v>
      </c>
      <c r="CX36" s="1372">
        <f t="shared" si="24"/>
        <v>320</v>
      </c>
      <c r="CY36" s="1375">
        <f t="shared" si="25"/>
        <v>370</v>
      </c>
      <c r="CZ36" s="532">
        <f t="shared" si="26"/>
        <v>0</v>
      </c>
      <c r="DA36" s="533">
        <f t="shared" si="27"/>
        <v>0</v>
      </c>
      <c r="DB36" s="534">
        <f t="shared" si="28"/>
        <v>0</v>
      </c>
      <c r="DC36" s="534">
        <f t="shared" si="29"/>
        <v>0</v>
      </c>
      <c r="DD36" s="534">
        <f t="shared" si="30"/>
        <v>0</v>
      </c>
      <c r="DE36" s="534">
        <f t="shared" si="31"/>
        <v>0</v>
      </c>
      <c r="DF36" s="534">
        <f t="shared" si="32"/>
        <v>0</v>
      </c>
      <c r="DG36" s="535">
        <f t="shared" si="33"/>
        <v>0</v>
      </c>
      <c r="DH36" s="535">
        <f t="shared" si="34"/>
        <v>0</v>
      </c>
      <c r="DI36" s="535">
        <f t="shared" si="35"/>
        <v>45</v>
      </c>
      <c r="DJ36" s="535">
        <f t="shared" si="36"/>
        <v>160</v>
      </c>
      <c r="DK36" s="534">
        <f t="shared" si="37"/>
        <v>250</v>
      </c>
      <c r="DL36" s="534">
        <f t="shared" si="38"/>
        <v>350</v>
      </c>
      <c r="DM36" s="534">
        <f t="shared" si="39"/>
        <v>420</v>
      </c>
      <c r="DN36" s="534">
        <f t="shared" si="40"/>
        <v>500</v>
      </c>
      <c r="DO36" s="534">
        <f t="shared" si="41"/>
        <v>800</v>
      </c>
      <c r="DP36" s="533">
        <f t="shared" si="42"/>
        <v>1000</v>
      </c>
      <c r="DQ36" s="532">
        <f t="shared" si="43"/>
        <v>1200</v>
      </c>
      <c r="DR36" s="642">
        <f t="shared" si="140"/>
        <v>18</v>
      </c>
      <c r="DS36" s="618">
        <f t="shared" si="141"/>
        <v>18</v>
      </c>
      <c r="DT36" s="618">
        <f t="shared" si="142"/>
        <v>18</v>
      </c>
      <c r="DU36" s="618">
        <f t="shared" si="143"/>
        <v>18</v>
      </c>
      <c r="DV36" s="619"/>
      <c r="DW36" s="643"/>
      <c r="DX36" s="643"/>
      <c r="DY36" s="643"/>
      <c r="DZ36" s="643"/>
      <c r="EA36" s="643"/>
      <c r="EB36" s="643"/>
      <c r="EC36" s="643"/>
      <c r="ED36" s="643"/>
      <c r="EE36" s="618"/>
    </row>
    <row r="37" spans="1:141" s="621" customFormat="1" ht="15.75" customHeight="1">
      <c r="A37" s="612" t="s">
        <v>248</v>
      </c>
      <c r="B37" s="656">
        <f t="shared" ref="B37:S37" si="169">B995</f>
        <v>1400</v>
      </c>
      <c r="C37" s="656">
        <f t="shared" si="169"/>
        <v>900</v>
      </c>
      <c r="D37" s="656">
        <f t="shared" si="169"/>
        <v>450</v>
      </c>
      <c r="E37" s="656">
        <f t="shared" si="169"/>
        <v>390</v>
      </c>
      <c r="F37" s="656">
        <f t="shared" si="169"/>
        <v>0</v>
      </c>
      <c r="G37" s="656">
        <f t="shared" si="169"/>
        <v>850</v>
      </c>
      <c r="H37" s="656">
        <f t="shared" si="169"/>
        <v>650</v>
      </c>
      <c r="I37" s="656">
        <f t="shared" si="169"/>
        <v>520</v>
      </c>
      <c r="J37" s="656">
        <f t="shared" si="169"/>
        <v>780</v>
      </c>
      <c r="K37" s="656">
        <f t="shared" si="169"/>
        <v>0</v>
      </c>
      <c r="L37" s="656">
        <f t="shared" si="169"/>
        <v>1100</v>
      </c>
      <c r="M37" s="656">
        <f t="shared" si="169"/>
        <v>0</v>
      </c>
      <c r="N37" s="656">
        <f t="shared" si="169"/>
        <v>1800</v>
      </c>
      <c r="O37" s="656">
        <f t="shared" si="169"/>
        <v>1000</v>
      </c>
      <c r="P37" s="656">
        <f t="shared" si="169"/>
        <v>750</v>
      </c>
      <c r="Q37" s="656">
        <f t="shared" si="169"/>
        <v>370</v>
      </c>
      <c r="R37" s="656">
        <f t="shared" si="169"/>
        <v>1521</v>
      </c>
      <c r="S37" s="656">
        <f t="shared" si="169"/>
        <v>2500</v>
      </c>
      <c r="T37" s="657"/>
      <c r="U37" s="656">
        <f t="shared" ref="U37:AL37" si="170">U995</f>
        <v>1290</v>
      </c>
      <c r="V37" s="656">
        <f t="shared" si="170"/>
        <v>960</v>
      </c>
      <c r="W37" s="656">
        <f t="shared" si="170"/>
        <v>650</v>
      </c>
      <c r="X37" s="656">
        <f t="shared" si="170"/>
        <v>480</v>
      </c>
      <c r="Y37" s="656">
        <f t="shared" si="170"/>
        <v>800</v>
      </c>
      <c r="Z37" s="656">
        <f t="shared" si="170"/>
        <v>1400</v>
      </c>
      <c r="AA37" s="656">
        <f t="shared" si="170"/>
        <v>800</v>
      </c>
      <c r="AB37" s="656">
        <f t="shared" si="170"/>
        <v>500</v>
      </c>
      <c r="AC37" s="656">
        <f t="shared" si="170"/>
        <v>2000</v>
      </c>
      <c r="AD37" s="656">
        <f t="shared" si="170"/>
        <v>600</v>
      </c>
      <c r="AE37" s="656">
        <f t="shared" si="170"/>
        <v>600</v>
      </c>
      <c r="AF37" s="656">
        <f t="shared" si="170"/>
        <v>2250</v>
      </c>
      <c r="AG37" s="656">
        <f t="shared" si="170"/>
        <v>3000</v>
      </c>
      <c r="AH37" s="656">
        <f t="shared" si="170"/>
        <v>1800</v>
      </c>
      <c r="AI37" s="656">
        <f t="shared" si="170"/>
        <v>2250</v>
      </c>
      <c r="AJ37" s="656">
        <f t="shared" si="170"/>
        <v>1750</v>
      </c>
      <c r="AK37" s="656">
        <f t="shared" si="170"/>
        <v>3200</v>
      </c>
      <c r="AL37" s="656">
        <f t="shared" si="170"/>
        <v>5200</v>
      </c>
      <c r="AM37" s="657"/>
      <c r="AN37" s="656">
        <f t="shared" ref="AN37:BE37" si="171">AN995</f>
        <v>7200</v>
      </c>
      <c r="AO37" s="656">
        <f t="shared" si="171"/>
        <v>5210</v>
      </c>
      <c r="AP37" s="656">
        <f t="shared" si="171"/>
        <v>10000</v>
      </c>
      <c r="AQ37" s="656">
        <f t="shared" si="171"/>
        <v>3000</v>
      </c>
      <c r="AR37" s="656">
        <f t="shared" si="171"/>
        <v>0</v>
      </c>
      <c r="AS37" s="656">
        <f t="shared" si="171"/>
        <v>3000</v>
      </c>
      <c r="AT37" s="656">
        <f t="shared" si="171"/>
        <v>4000</v>
      </c>
      <c r="AU37" s="656">
        <f t="shared" si="171"/>
        <v>3800</v>
      </c>
      <c r="AV37" s="656">
        <f t="shared" si="171"/>
        <v>10200</v>
      </c>
      <c r="AW37" s="656">
        <f t="shared" si="171"/>
        <v>2400</v>
      </c>
      <c r="AX37" s="656">
        <f t="shared" si="171"/>
        <v>4500</v>
      </c>
      <c r="AY37" s="656">
        <f t="shared" si="171"/>
        <v>700</v>
      </c>
      <c r="AZ37" s="656">
        <f t="shared" si="171"/>
        <v>1870</v>
      </c>
      <c r="BA37" s="656">
        <f t="shared" si="171"/>
        <v>1000</v>
      </c>
      <c r="BB37" s="656">
        <f t="shared" si="171"/>
        <v>0</v>
      </c>
      <c r="BC37" s="656">
        <f t="shared" si="171"/>
        <v>3750</v>
      </c>
      <c r="BD37" s="656">
        <f t="shared" si="171"/>
        <v>550</v>
      </c>
      <c r="BE37" s="656">
        <f t="shared" si="171"/>
        <v>3320</v>
      </c>
      <c r="BF37" s="657"/>
      <c r="BG37" s="656">
        <f t="shared" ref="BG37:BX37" si="172">BG995</f>
        <v>11700</v>
      </c>
      <c r="BH37" s="656">
        <f t="shared" si="172"/>
        <v>800</v>
      </c>
      <c r="BI37" s="656">
        <f t="shared" si="172"/>
        <v>12800</v>
      </c>
      <c r="BJ37" s="656">
        <f t="shared" si="172"/>
        <v>400</v>
      </c>
      <c r="BK37" s="656">
        <f t="shared" si="172"/>
        <v>0</v>
      </c>
      <c r="BL37" s="656">
        <f t="shared" si="172"/>
        <v>3100</v>
      </c>
      <c r="BM37" s="656">
        <f t="shared" si="172"/>
        <v>4100</v>
      </c>
      <c r="BN37" s="656">
        <f t="shared" si="172"/>
        <v>750</v>
      </c>
      <c r="BO37" s="656">
        <f t="shared" si="172"/>
        <v>11400</v>
      </c>
      <c r="BP37" s="656">
        <f t="shared" si="172"/>
        <v>1000</v>
      </c>
      <c r="BQ37" s="656">
        <f t="shared" si="172"/>
        <v>1670</v>
      </c>
      <c r="BR37" s="656">
        <f t="shared" si="172"/>
        <v>3000</v>
      </c>
      <c r="BS37" s="656">
        <f t="shared" si="172"/>
        <v>0</v>
      </c>
      <c r="BT37" s="656">
        <f t="shared" si="172"/>
        <v>3600</v>
      </c>
      <c r="BU37" s="656">
        <f t="shared" si="172"/>
        <v>0</v>
      </c>
      <c r="BV37" s="656">
        <f t="shared" si="172"/>
        <v>0</v>
      </c>
      <c r="BW37" s="656">
        <f t="shared" si="172"/>
        <v>3000</v>
      </c>
      <c r="BX37" s="656">
        <f t="shared" si="172"/>
        <v>0</v>
      </c>
      <c r="BY37" s="657"/>
      <c r="BZ37" s="656">
        <f t="shared" si="160"/>
        <v>1250</v>
      </c>
      <c r="CA37" s="656">
        <f t="shared" si="160"/>
        <v>1800</v>
      </c>
      <c r="CB37" s="656">
        <f t="shared" si="160"/>
        <v>4700</v>
      </c>
      <c r="CC37" s="656">
        <f t="shared" si="160"/>
        <v>11500</v>
      </c>
      <c r="CD37" s="649">
        <f t="shared" si="136"/>
        <v>780.0625</v>
      </c>
      <c r="CE37" s="649">
        <f t="shared" si="137"/>
        <v>1490.625</v>
      </c>
      <c r="CF37" s="649">
        <f t="shared" si="138"/>
        <v>3393.75</v>
      </c>
      <c r="CG37" s="649">
        <f t="shared" si="139"/>
        <v>2782.5</v>
      </c>
      <c r="CH37" s="1371">
        <f t="shared" si="8"/>
        <v>0</v>
      </c>
      <c r="CI37" s="1372">
        <f t="shared" si="9"/>
        <v>0</v>
      </c>
      <c r="CJ37" s="1373">
        <f t="shared" si="10"/>
        <v>0</v>
      </c>
      <c r="CK37" s="1373">
        <f t="shared" si="11"/>
        <v>370</v>
      </c>
      <c r="CL37" s="1373">
        <f t="shared" si="12"/>
        <v>390</v>
      </c>
      <c r="CM37" s="1373">
        <f t="shared" si="13"/>
        <v>450</v>
      </c>
      <c r="CN37" s="1373">
        <f t="shared" si="14"/>
        <v>520</v>
      </c>
      <c r="CO37" s="1374">
        <f t="shared" si="15"/>
        <v>650</v>
      </c>
      <c r="CP37" s="1374">
        <f t="shared" si="16"/>
        <v>750</v>
      </c>
      <c r="CQ37" s="1374">
        <f t="shared" si="17"/>
        <v>780</v>
      </c>
      <c r="CR37" s="1374">
        <f t="shared" si="18"/>
        <v>850</v>
      </c>
      <c r="CS37" s="1373">
        <f t="shared" si="19"/>
        <v>900</v>
      </c>
      <c r="CT37" s="1373">
        <f t="shared" si="20"/>
        <v>1000</v>
      </c>
      <c r="CU37" s="1373">
        <f t="shared" si="21"/>
        <v>1100</v>
      </c>
      <c r="CV37" s="1373">
        <f t="shared" si="22"/>
        <v>1400</v>
      </c>
      <c r="CW37" s="1373">
        <f t="shared" si="23"/>
        <v>1521</v>
      </c>
      <c r="CX37" s="1372">
        <f t="shared" si="24"/>
        <v>1800</v>
      </c>
      <c r="CY37" s="1375">
        <f t="shared" si="25"/>
        <v>2500</v>
      </c>
      <c r="CZ37" s="532">
        <f t="shared" si="26"/>
        <v>480</v>
      </c>
      <c r="DA37" s="533">
        <f t="shared" si="27"/>
        <v>500</v>
      </c>
      <c r="DB37" s="534">
        <f t="shared" si="28"/>
        <v>600</v>
      </c>
      <c r="DC37" s="534">
        <f t="shared" si="29"/>
        <v>600</v>
      </c>
      <c r="DD37" s="534">
        <f t="shared" si="30"/>
        <v>650</v>
      </c>
      <c r="DE37" s="534">
        <f t="shared" si="31"/>
        <v>800</v>
      </c>
      <c r="DF37" s="534">
        <f t="shared" si="32"/>
        <v>800</v>
      </c>
      <c r="DG37" s="535">
        <f t="shared" si="33"/>
        <v>960</v>
      </c>
      <c r="DH37" s="535">
        <f t="shared" si="34"/>
        <v>1290</v>
      </c>
      <c r="DI37" s="535">
        <f t="shared" si="35"/>
        <v>1400</v>
      </c>
      <c r="DJ37" s="535">
        <f t="shared" si="36"/>
        <v>1750</v>
      </c>
      <c r="DK37" s="534">
        <f t="shared" si="37"/>
        <v>1800</v>
      </c>
      <c r="DL37" s="534">
        <f t="shared" si="38"/>
        <v>2000</v>
      </c>
      <c r="DM37" s="534">
        <f t="shared" si="39"/>
        <v>2250</v>
      </c>
      <c r="DN37" s="534">
        <f t="shared" si="40"/>
        <v>2250</v>
      </c>
      <c r="DO37" s="534">
        <f t="shared" si="41"/>
        <v>3000</v>
      </c>
      <c r="DP37" s="533">
        <f t="shared" si="42"/>
        <v>3200</v>
      </c>
      <c r="DQ37" s="532">
        <f t="shared" si="43"/>
        <v>5200</v>
      </c>
      <c r="DR37" s="642">
        <f t="shared" si="140"/>
        <v>18</v>
      </c>
      <c r="DS37" s="618">
        <f t="shared" si="141"/>
        <v>18</v>
      </c>
      <c r="DT37" s="618">
        <f t="shared" si="142"/>
        <v>18</v>
      </c>
      <c r="DU37" s="618">
        <f t="shared" si="143"/>
        <v>18</v>
      </c>
      <c r="DV37" s="619"/>
      <c r="DW37" s="643"/>
      <c r="DX37" s="643"/>
      <c r="DY37" s="643"/>
      <c r="DZ37" s="643"/>
      <c r="EA37" s="643"/>
      <c r="EB37" s="643"/>
      <c r="EC37" s="643"/>
      <c r="ED37" s="643"/>
      <c r="EE37" s="618"/>
    </row>
    <row r="38" spans="1:141" s="621" customFormat="1" ht="15.75" customHeight="1">
      <c r="A38" s="612" t="s">
        <v>249</v>
      </c>
      <c r="B38" s="656">
        <f t="shared" ref="B38:S38" si="173">B996</f>
        <v>700</v>
      </c>
      <c r="C38" s="656">
        <f t="shared" si="173"/>
        <v>620</v>
      </c>
      <c r="D38" s="656">
        <f t="shared" si="173"/>
        <v>560</v>
      </c>
      <c r="E38" s="656">
        <f t="shared" si="173"/>
        <v>0</v>
      </c>
      <c r="F38" s="656">
        <f t="shared" si="173"/>
        <v>0</v>
      </c>
      <c r="G38" s="656">
        <f t="shared" si="173"/>
        <v>0</v>
      </c>
      <c r="H38" s="656">
        <f t="shared" si="173"/>
        <v>500</v>
      </c>
      <c r="I38" s="656">
        <f t="shared" si="173"/>
        <v>700</v>
      </c>
      <c r="J38" s="656">
        <f t="shared" si="173"/>
        <v>900</v>
      </c>
      <c r="K38" s="656">
        <f t="shared" si="173"/>
        <v>0</v>
      </c>
      <c r="L38" s="656">
        <f t="shared" si="173"/>
        <v>1250</v>
      </c>
      <c r="M38" s="656">
        <f t="shared" si="173"/>
        <v>0</v>
      </c>
      <c r="N38" s="656">
        <f t="shared" si="173"/>
        <v>0</v>
      </c>
      <c r="O38" s="656">
        <f t="shared" si="173"/>
        <v>1400</v>
      </c>
      <c r="P38" s="656">
        <f t="shared" si="173"/>
        <v>3500</v>
      </c>
      <c r="Q38" s="656">
        <f t="shared" si="173"/>
        <v>500</v>
      </c>
      <c r="R38" s="656">
        <f t="shared" si="173"/>
        <v>1280</v>
      </c>
      <c r="S38" s="656">
        <f t="shared" si="173"/>
        <v>6000</v>
      </c>
      <c r="T38" s="657"/>
      <c r="U38" s="656">
        <f t="shared" ref="U38:AL38" si="174">U996</f>
        <v>500</v>
      </c>
      <c r="V38" s="656">
        <f t="shared" si="174"/>
        <v>2000</v>
      </c>
      <c r="W38" s="656">
        <f t="shared" si="174"/>
        <v>450</v>
      </c>
      <c r="X38" s="656">
        <f t="shared" si="174"/>
        <v>0</v>
      </c>
      <c r="Y38" s="656">
        <f t="shared" si="174"/>
        <v>1500</v>
      </c>
      <c r="Z38" s="656">
        <f t="shared" si="174"/>
        <v>2000</v>
      </c>
      <c r="AA38" s="656">
        <f t="shared" si="174"/>
        <v>1500</v>
      </c>
      <c r="AB38" s="656">
        <f t="shared" si="174"/>
        <v>500</v>
      </c>
      <c r="AC38" s="656">
        <f t="shared" si="174"/>
        <v>1000</v>
      </c>
      <c r="AD38" s="656">
        <f t="shared" si="174"/>
        <v>8000</v>
      </c>
      <c r="AE38" s="656">
        <f t="shared" si="174"/>
        <v>2000</v>
      </c>
      <c r="AF38" s="656">
        <f t="shared" si="174"/>
        <v>7000</v>
      </c>
      <c r="AG38" s="656">
        <f t="shared" si="174"/>
        <v>4800</v>
      </c>
      <c r="AH38" s="656">
        <f t="shared" si="174"/>
        <v>2000</v>
      </c>
      <c r="AI38" s="656">
        <f t="shared" si="174"/>
        <v>3750</v>
      </c>
      <c r="AJ38" s="656">
        <f t="shared" si="174"/>
        <v>0</v>
      </c>
      <c r="AK38" s="656">
        <f t="shared" si="174"/>
        <v>2500</v>
      </c>
      <c r="AL38" s="656">
        <f t="shared" si="174"/>
        <v>6300</v>
      </c>
      <c r="AM38" s="657"/>
      <c r="AN38" s="656">
        <f t="shared" ref="AN38:BE38" si="175">AN996</f>
        <v>7200</v>
      </c>
      <c r="AO38" s="656">
        <f t="shared" si="175"/>
        <v>5000</v>
      </c>
      <c r="AP38" s="656">
        <f t="shared" si="175"/>
        <v>7500</v>
      </c>
      <c r="AQ38" s="656">
        <f t="shared" si="175"/>
        <v>10000</v>
      </c>
      <c r="AR38" s="656">
        <f t="shared" si="175"/>
        <v>0</v>
      </c>
      <c r="AS38" s="656">
        <f t="shared" si="175"/>
        <v>4000</v>
      </c>
      <c r="AT38" s="656">
        <f t="shared" si="175"/>
        <v>6000</v>
      </c>
      <c r="AU38" s="656">
        <f t="shared" si="175"/>
        <v>4000</v>
      </c>
      <c r="AV38" s="656">
        <f t="shared" si="175"/>
        <v>8000</v>
      </c>
      <c r="AW38" s="656">
        <f t="shared" si="175"/>
        <v>3200</v>
      </c>
      <c r="AX38" s="656">
        <f t="shared" si="175"/>
        <v>3500</v>
      </c>
      <c r="AY38" s="656">
        <f t="shared" si="175"/>
        <v>6000</v>
      </c>
      <c r="AZ38" s="656">
        <f t="shared" si="175"/>
        <v>0</v>
      </c>
      <c r="BA38" s="656">
        <f t="shared" si="175"/>
        <v>2500</v>
      </c>
      <c r="BB38" s="656">
        <f t="shared" si="175"/>
        <v>0</v>
      </c>
      <c r="BC38" s="656">
        <f t="shared" si="175"/>
        <v>3150</v>
      </c>
      <c r="BD38" s="656">
        <f t="shared" si="175"/>
        <v>2000</v>
      </c>
      <c r="BE38" s="656">
        <f t="shared" si="175"/>
        <v>2000</v>
      </c>
      <c r="BF38" s="657"/>
      <c r="BG38" s="656">
        <f t="shared" ref="BG38:BX38" si="176">BG996</f>
        <v>14000</v>
      </c>
      <c r="BH38" s="656">
        <f t="shared" si="176"/>
        <v>2800</v>
      </c>
      <c r="BI38" s="656">
        <f t="shared" si="176"/>
        <v>13200</v>
      </c>
      <c r="BJ38" s="656">
        <f t="shared" si="176"/>
        <v>6000</v>
      </c>
      <c r="BK38" s="656">
        <f t="shared" si="176"/>
        <v>0</v>
      </c>
      <c r="BL38" s="656">
        <f t="shared" si="176"/>
        <v>2000</v>
      </c>
      <c r="BM38" s="656">
        <f t="shared" si="176"/>
        <v>2800</v>
      </c>
      <c r="BN38" s="656">
        <f t="shared" si="176"/>
        <v>1300</v>
      </c>
      <c r="BO38" s="656">
        <f t="shared" si="176"/>
        <v>11200</v>
      </c>
      <c r="BP38" s="656">
        <f t="shared" si="176"/>
        <v>2000</v>
      </c>
      <c r="BQ38" s="656">
        <f t="shared" si="176"/>
        <v>3000</v>
      </c>
      <c r="BR38" s="656">
        <f t="shared" si="176"/>
        <v>0</v>
      </c>
      <c r="BS38" s="656">
        <f t="shared" si="176"/>
        <v>0</v>
      </c>
      <c r="BT38" s="656">
        <f t="shared" si="176"/>
        <v>4000</v>
      </c>
      <c r="BU38" s="656">
        <f t="shared" si="176"/>
        <v>0</v>
      </c>
      <c r="BV38" s="656">
        <f t="shared" si="176"/>
        <v>0</v>
      </c>
      <c r="BW38" s="656">
        <f t="shared" si="176"/>
        <v>6000</v>
      </c>
      <c r="BX38" s="656">
        <f t="shared" si="176"/>
        <v>0</v>
      </c>
      <c r="BY38" s="657"/>
      <c r="BZ38" s="656">
        <f t="shared" si="160"/>
        <v>900</v>
      </c>
      <c r="CA38" s="656">
        <f t="shared" si="160"/>
        <v>2000</v>
      </c>
      <c r="CB38" s="656">
        <f t="shared" si="160"/>
        <v>4500</v>
      </c>
      <c r="CC38" s="656">
        <f t="shared" si="160"/>
        <v>5000</v>
      </c>
      <c r="CD38" s="649">
        <f t="shared" si="136"/>
        <v>744.375</v>
      </c>
      <c r="CE38" s="649">
        <f t="shared" si="137"/>
        <v>2362.5</v>
      </c>
      <c r="CF38" s="649">
        <f t="shared" si="138"/>
        <v>4003.125</v>
      </c>
      <c r="CG38" s="649">
        <f t="shared" si="139"/>
        <v>3393.75</v>
      </c>
      <c r="CH38" s="1371">
        <f t="shared" si="8"/>
        <v>0</v>
      </c>
      <c r="CI38" s="1372">
        <f t="shared" si="9"/>
        <v>0</v>
      </c>
      <c r="CJ38" s="1373">
        <f t="shared" si="10"/>
        <v>0</v>
      </c>
      <c r="CK38" s="1373">
        <f t="shared" si="11"/>
        <v>0</v>
      </c>
      <c r="CL38" s="1373">
        <f t="shared" si="12"/>
        <v>0</v>
      </c>
      <c r="CM38" s="1373">
        <f t="shared" si="13"/>
        <v>0</v>
      </c>
      <c r="CN38" s="1373">
        <f t="shared" si="14"/>
        <v>500</v>
      </c>
      <c r="CO38" s="1374">
        <f t="shared" si="15"/>
        <v>500</v>
      </c>
      <c r="CP38" s="1374">
        <f t="shared" si="16"/>
        <v>560</v>
      </c>
      <c r="CQ38" s="1374">
        <f t="shared" si="17"/>
        <v>620</v>
      </c>
      <c r="CR38" s="1374">
        <f t="shared" si="18"/>
        <v>700</v>
      </c>
      <c r="CS38" s="1373">
        <f t="shared" si="19"/>
        <v>700</v>
      </c>
      <c r="CT38" s="1373">
        <f t="shared" si="20"/>
        <v>900</v>
      </c>
      <c r="CU38" s="1373">
        <f t="shared" si="21"/>
        <v>1250</v>
      </c>
      <c r="CV38" s="1373">
        <f t="shared" si="22"/>
        <v>1280</v>
      </c>
      <c r="CW38" s="1373">
        <f t="shared" si="23"/>
        <v>1400</v>
      </c>
      <c r="CX38" s="1372">
        <f t="shared" si="24"/>
        <v>3500</v>
      </c>
      <c r="CY38" s="1375">
        <f t="shared" si="25"/>
        <v>6000</v>
      </c>
      <c r="CZ38" s="532">
        <f t="shared" si="26"/>
        <v>0</v>
      </c>
      <c r="DA38" s="533">
        <f t="shared" si="27"/>
        <v>0</v>
      </c>
      <c r="DB38" s="534">
        <f t="shared" si="28"/>
        <v>450</v>
      </c>
      <c r="DC38" s="534">
        <f t="shared" si="29"/>
        <v>500</v>
      </c>
      <c r="DD38" s="534">
        <f t="shared" si="30"/>
        <v>500</v>
      </c>
      <c r="DE38" s="534">
        <f t="shared" si="31"/>
        <v>1000</v>
      </c>
      <c r="DF38" s="534">
        <f t="shared" si="32"/>
        <v>1500</v>
      </c>
      <c r="DG38" s="535">
        <f t="shared" si="33"/>
        <v>1500</v>
      </c>
      <c r="DH38" s="535">
        <f t="shared" si="34"/>
        <v>2000</v>
      </c>
      <c r="DI38" s="535">
        <f t="shared" si="35"/>
        <v>2000</v>
      </c>
      <c r="DJ38" s="535">
        <f t="shared" si="36"/>
        <v>2000</v>
      </c>
      <c r="DK38" s="534">
        <f t="shared" si="37"/>
        <v>2000</v>
      </c>
      <c r="DL38" s="534">
        <f t="shared" si="38"/>
        <v>2500</v>
      </c>
      <c r="DM38" s="534">
        <f t="shared" si="39"/>
        <v>3750</v>
      </c>
      <c r="DN38" s="534">
        <f t="shared" si="40"/>
        <v>4800</v>
      </c>
      <c r="DO38" s="534">
        <f t="shared" si="41"/>
        <v>6300</v>
      </c>
      <c r="DP38" s="533">
        <f t="shared" si="42"/>
        <v>7000</v>
      </c>
      <c r="DQ38" s="532">
        <f t="shared" si="43"/>
        <v>8000</v>
      </c>
      <c r="DR38" s="642">
        <f t="shared" si="140"/>
        <v>18</v>
      </c>
      <c r="DS38" s="618">
        <f t="shared" si="141"/>
        <v>18</v>
      </c>
      <c r="DT38" s="618">
        <f t="shared" si="142"/>
        <v>18</v>
      </c>
      <c r="DU38" s="618">
        <f t="shared" si="143"/>
        <v>18</v>
      </c>
      <c r="DV38" s="619"/>
      <c r="DW38" s="643"/>
      <c r="DX38" s="643"/>
      <c r="DY38" s="643"/>
      <c r="DZ38" s="643"/>
      <c r="EA38" s="643"/>
      <c r="EB38" s="643"/>
      <c r="EC38" s="643"/>
      <c r="ED38" s="643"/>
      <c r="EE38" s="618"/>
    </row>
    <row r="39" spans="1:141" s="621" customFormat="1" ht="15.75" customHeight="1">
      <c r="A39" s="612" t="s">
        <v>250</v>
      </c>
      <c r="B39" s="656">
        <f t="shared" ref="B39:S39" si="177">SUM(B802,B804)</f>
        <v>520</v>
      </c>
      <c r="C39" s="656">
        <f t="shared" si="177"/>
        <v>1200</v>
      </c>
      <c r="D39" s="656">
        <f t="shared" si="177"/>
        <v>900</v>
      </c>
      <c r="E39" s="656">
        <f t="shared" si="177"/>
        <v>948</v>
      </c>
      <c r="F39" s="656">
        <f t="shared" si="177"/>
        <v>0</v>
      </c>
      <c r="G39" s="656">
        <f t="shared" si="177"/>
        <v>600</v>
      </c>
      <c r="H39" s="656">
        <f t="shared" si="177"/>
        <v>710</v>
      </c>
      <c r="I39" s="656">
        <f t="shared" si="177"/>
        <v>384</v>
      </c>
      <c r="J39" s="656">
        <f t="shared" si="177"/>
        <v>500</v>
      </c>
      <c r="K39" s="656">
        <f t="shared" si="177"/>
        <v>0</v>
      </c>
      <c r="L39" s="656">
        <f t="shared" si="177"/>
        <v>1100</v>
      </c>
      <c r="M39" s="656">
        <f t="shared" si="177"/>
        <v>0</v>
      </c>
      <c r="N39" s="656">
        <f t="shared" si="177"/>
        <v>180</v>
      </c>
      <c r="O39" s="656">
        <f t="shared" si="177"/>
        <v>60</v>
      </c>
      <c r="P39" s="656">
        <f t="shared" si="177"/>
        <v>1980</v>
      </c>
      <c r="Q39" s="656">
        <f t="shared" si="177"/>
        <v>60</v>
      </c>
      <c r="R39" s="656">
        <f t="shared" si="177"/>
        <v>0</v>
      </c>
      <c r="S39" s="656">
        <f t="shared" si="177"/>
        <v>360</v>
      </c>
      <c r="T39" s="657"/>
      <c r="U39" s="656">
        <f t="shared" ref="U39:AL39" si="178">SUM(U802,U804)</f>
        <v>740</v>
      </c>
      <c r="V39" s="656">
        <f t="shared" si="178"/>
        <v>1920</v>
      </c>
      <c r="W39" s="656">
        <f t="shared" si="178"/>
        <v>0</v>
      </c>
      <c r="X39" s="656">
        <f t="shared" si="178"/>
        <v>144</v>
      </c>
      <c r="Y39" s="656">
        <f t="shared" si="178"/>
        <v>650</v>
      </c>
      <c r="Z39" s="656">
        <f t="shared" si="178"/>
        <v>3348</v>
      </c>
      <c r="AA39" s="656">
        <f t="shared" si="178"/>
        <v>744</v>
      </c>
      <c r="AB39" s="656">
        <f t="shared" si="178"/>
        <v>584</v>
      </c>
      <c r="AC39" s="656">
        <f t="shared" si="178"/>
        <v>244</v>
      </c>
      <c r="AD39" s="656">
        <f t="shared" si="178"/>
        <v>240</v>
      </c>
      <c r="AE39" s="656">
        <f t="shared" si="178"/>
        <v>744</v>
      </c>
      <c r="AF39" s="656">
        <f t="shared" si="178"/>
        <v>2400</v>
      </c>
      <c r="AG39" s="656">
        <f t="shared" si="178"/>
        <v>0</v>
      </c>
      <c r="AH39" s="656">
        <f t="shared" si="178"/>
        <v>384</v>
      </c>
      <c r="AI39" s="656">
        <f t="shared" si="178"/>
        <v>808</v>
      </c>
      <c r="AJ39" s="656">
        <f t="shared" si="178"/>
        <v>120</v>
      </c>
      <c r="AK39" s="656">
        <f t="shared" si="178"/>
        <v>1944</v>
      </c>
      <c r="AL39" s="656">
        <f t="shared" si="178"/>
        <v>840</v>
      </c>
      <c r="AM39" s="657"/>
      <c r="AN39" s="656">
        <f t="shared" ref="AN39:BE39" si="179">SUM(AN802,AN804)</f>
        <v>3700</v>
      </c>
      <c r="AO39" s="656">
        <f t="shared" si="179"/>
        <v>2320</v>
      </c>
      <c r="AP39" s="656">
        <f t="shared" si="179"/>
        <v>3300</v>
      </c>
      <c r="AQ39" s="656">
        <f t="shared" si="179"/>
        <v>660</v>
      </c>
      <c r="AR39" s="656">
        <f t="shared" si="179"/>
        <v>0</v>
      </c>
      <c r="AS39" s="656">
        <f t="shared" si="179"/>
        <v>3400</v>
      </c>
      <c r="AT39" s="656">
        <f t="shared" si="179"/>
        <v>3600</v>
      </c>
      <c r="AU39" s="656">
        <f t="shared" si="179"/>
        <v>3200</v>
      </c>
      <c r="AV39" s="656">
        <f t="shared" si="179"/>
        <v>3720</v>
      </c>
      <c r="AW39" s="656">
        <f t="shared" si="179"/>
        <v>600</v>
      </c>
      <c r="AX39" s="656">
        <f t="shared" si="179"/>
        <v>3700</v>
      </c>
      <c r="AY39" s="656">
        <f t="shared" si="179"/>
        <v>5160</v>
      </c>
      <c r="AZ39" s="656">
        <f t="shared" si="179"/>
        <v>2460</v>
      </c>
      <c r="BA39" s="656">
        <f t="shared" si="179"/>
        <v>2640</v>
      </c>
      <c r="BB39" s="656">
        <f t="shared" si="179"/>
        <v>0</v>
      </c>
      <c r="BC39" s="656">
        <f t="shared" si="179"/>
        <v>1824</v>
      </c>
      <c r="BD39" s="656">
        <f t="shared" si="179"/>
        <v>900</v>
      </c>
      <c r="BE39" s="656">
        <f t="shared" si="179"/>
        <v>2520</v>
      </c>
      <c r="BF39" s="657"/>
      <c r="BG39" s="656">
        <f t="shared" ref="BG39:BX39" si="180">SUM(BG802,BG804)</f>
        <v>2000</v>
      </c>
      <c r="BH39" s="656">
        <f t="shared" si="180"/>
        <v>548</v>
      </c>
      <c r="BI39" s="656">
        <f t="shared" si="180"/>
        <v>2380</v>
      </c>
      <c r="BJ39" s="656">
        <f t="shared" si="180"/>
        <v>100</v>
      </c>
      <c r="BK39" s="656">
        <f t="shared" si="180"/>
        <v>0</v>
      </c>
      <c r="BL39" s="656">
        <f t="shared" si="180"/>
        <v>4300</v>
      </c>
      <c r="BM39" s="656">
        <f t="shared" si="180"/>
        <v>3200</v>
      </c>
      <c r="BN39" s="656">
        <f t="shared" si="180"/>
        <v>6700</v>
      </c>
      <c r="BO39" s="656">
        <f t="shared" si="180"/>
        <v>2120</v>
      </c>
      <c r="BP39" s="656">
        <f t="shared" si="180"/>
        <v>30</v>
      </c>
      <c r="BQ39" s="656">
        <f t="shared" si="180"/>
        <v>3500</v>
      </c>
      <c r="BR39" s="656">
        <f t="shared" si="180"/>
        <v>1860</v>
      </c>
      <c r="BS39" s="656">
        <f t="shared" si="180"/>
        <v>0</v>
      </c>
      <c r="BT39" s="656">
        <f t="shared" si="180"/>
        <v>5520</v>
      </c>
      <c r="BU39" s="656">
        <f t="shared" si="180"/>
        <v>0</v>
      </c>
      <c r="BV39" s="656">
        <f t="shared" si="180"/>
        <v>0</v>
      </c>
      <c r="BW39" s="656">
        <f t="shared" si="180"/>
        <v>780</v>
      </c>
      <c r="BX39" s="656">
        <f t="shared" si="180"/>
        <v>0</v>
      </c>
      <c r="BY39" s="657"/>
      <c r="BZ39" s="656">
        <f t="shared" si="160"/>
        <v>800</v>
      </c>
      <c r="CA39" s="656">
        <f t="shared" si="160"/>
        <v>930</v>
      </c>
      <c r="CB39" s="656">
        <f t="shared" si="160"/>
        <v>3150</v>
      </c>
      <c r="CC39" s="656">
        <f t="shared" si="160"/>
        <v>3335</v>
      </c>
      <c r="CD39" s="649">
        <f t="shared" si="136"/>
        <v>470.125</v>
      </c>
      <c r="CE39" s="649">
        <f t="shared" si="137"/>
        <v>781.625</v>
      </c>
      <c r="CF39" s="649">
        <f t="shared" si="138"/>
        <v>2409</v>
      </c>
      <c r="CG39" s="649">
        <f t="shared" si="139"/>
        <v>1646.125</v>
      </c>
      <c r="CH39" s="1371">
        <f t="shared" si="8"/>
        <v>0</v>
      </c>
      <c r="CI39" s="1372">
        <f t="shared" si="9"/>
        <v>0</v>
      </c>
      <c r="CJ39" s="1373">
        <f t="shared" si="10"/>
        <v>0</v>
      </c>
      <c r="CK39" s="1373">
        <f t="shared" si="11"/>
        <v>0</v>
      </c>
      <c r="CL39" s="1373">
        <f t="shared" si="12"/>
        <v>60</v>
      </c>
      <c r="CM39" s="1373">
        <f t="shared" si="13"/>
        <v>60</v>
      </c>
      <c r="CN39" s="1373">
        <f t="shared" si="14"/>
        <v>180</v>
      </c>
      <c r="CO39" s="1374">
        <f t="shared" si="15"/>
        <v>360</v>
      </c>
      <c r="CP39" s="1374">
        <f t="shared" si="16"/>
        <v>384</v>
      </c>
      <c r="CQ39" s="1374">
        <f t="shared" si="17"/>
        <v>500</v>
      </c>
      <c r="CR39" s="1374">
        <f t="shared" si="18"/>
        <v>520</v>
      </c>
      <c r="CS39" s="1373">
        <f t="shared" si="19"/>
        <v>600</v>
      </c>
      <c r="CT39" s="1373">
        <f t="shared" si="20"/>
        <v>710</v>
      </c>
      <c r="CU39" s="1373">
        <f t="shared" si="21"/>
        <v>900</v>
      </c>
      <c r="CV39" s="1373">
        <f t="shared" si="22"/>
        <v>948</v>
      </c>
      <c r="CW39" s="1373">
        <f t="shared" si="23"/>
        <v>1100</v>
      </c>
      <c r="CX39" s="1372">
        <f t="shared" si="24"/>
        <v>1200</v>
      </c>
      <c r="CY39" s="1375">
        <f t="shared" si="25"/>
        <v>1980</v>
      </c>
      <c r="CZ39" s="532">
        <f t="shared" si="26"/>
        <v>0</v>
      </c>
      <c r="DA39" s="533">
        <f t="shared" si="27"/>
        <v>0</v>
      </c>
      <c r="DB39" s="534">
        <f t="shared" si="28"/>
        <v>120</v>
      </c>
      <c r="DC39" s="534">
        <f t="shared" si="29"/>
        <v>144</v>
      </c>
      <c r="DD39" s="534">
        <f t="shared" si="30"/>
        <v>240</v>
      </c>
      <c r="DE39" s="534">
        <f t="shared" si="31"/>
        <v>244</v>
      </c>
      <c r="DF39" s="534">
        <f t="shared" si="32"/>
        <v>384</v>
      </c>
      <c r="DG39" s="535">
        <f t="shared" si="33"/>
        <v>584</v>
      </c>
      <c r="DH39" s="535">
        <f t="shared" si="34"/>
        <v>650</v>
      </c>
      <c r="DI39" s="535">
        <f t="shared" si="35"/>
        <v>740</v>
      </c>
      <c r="DJ39" s="535">
        <f t="shared" si="36"/>
        <v>744</v>
      </c>
      <c r="DK39" s="534">
        <f t="shared" si="37"/>
        <v>744</v>
      </c>
      <c r="DL39" s="534">
        <f t="shared" si="38"/>
        <v>808</v>
      </c>
      <c r="DM39" s="534">
        <f t="shared" si="39"/>
        <v>840</v>
      </c>
      <c r="DN39" s="534">
        <f t="shared" si="40"/>
        <v>1920</v>
      </c>
      <c r="DO39" s="534">
        <f t="shared" si="41"/>
        <v>1944</v>
      </c>
      <c r="DP39" s="533">
        <f t="shared" si="42"/>
        <v>2400</v>
      </c>
      <c r="DQ39" s="532">
        <f t="shared" si="43"/>
        <v>3348</v>
      </c>
      <c r="DR39" s="642">
        <f t="shared" si="140"/>
        <v>18</v>
      </c>
      <c r="DS39" s="618">
        <f t="shared" si="141"/>
        <v>18</v>
      </c>
      <c r="DT39" s="618">
        <f t="shared" si="142"/>
        <v>18</v>
      </c>
      <c r="DU39" s="618">
        <f t="shared" si="143"/>
        <v>18</v>
      </c>
      <c r="DV39" s="619"/>
      <c r="DW39" s="643"/>
      <c r="DX39" s="643"/>
      <c r="DY39" s="643"/>
      <c r="DZ39" s="643"/>
      <c r="EA39" s="643"/>
      <c r="EB39" s="643"/>
      <c r="EC39" s="643"/>
      <c r="ED39" s="643"/>
      <c r="EE39" s="618"/>
    </row>
    <row r="40" spans="1:141" s="621" customFormat="1" ht="15.75" customHeight="1">
      <c r="A40" s="612" t="s">
        <v>251</v>
      </c>
      <c r="B40" s="656">
        <f t="shared" ref="B40:S40" si="181">SUM(B803)</f>
        <v>480</v>
      </c>
      <c r="C40" s="656">
        <f t="shared" si="181"/>
        <v>1800</v>
      </c>
      <c r="D40" s="656">
        <f t="shared" si="181"/>
        <v>450</v>
      </c>
      <c r="E40" s="656">
        <f t="shared" si="181"/>
        <v>600</v>
      </c>
      <c r="F40" s="656">
        <f t="shared" si="181"/>
        <v>0</v>
      </c>
      <c r="G40" s="656">
        <f t="shared" si="181"/>
        <v>0</v>
      </c>
      <c r="H40" s="656">
        <f t="shared" si="181"/>
        <v>540</v>
      </c>
      <c r="I40" s="656">
        <f t="shared" si="181"/>
        <v>1800</v>
      </c>
      <c r="J40" s="656">
        <f t="shared" si="181"/>
        <v>450</v>
      </c>
      <c r="K40" s="656">
        <f t="shared" si="181"/>
        <v>0</v>
      </c>
      <c r="L40" s="656">
        <f t="shared" si="181"/>
        <v>900</v>
      </c>
      <c r="M40" s="656">
        <f t="shared" si="181"/>
        <v>0</v>
      </c>
      <c r="N40" s="656">
        <f t="shared" si="181"/>
        <v>960</v>
      </c>
      <c r="O40" s="656">
        <f t="shared" si="181"/>
        <v>0</v>
      </c>
      <c r="P40" s="656">
        <f t="shared" si="181"/>
        <v>600</v>
      </c>
      <c r="Q40" s="656">
        <f t="shared" si="181"/>
        <v>480</v>
      </c>
      <c r="R40" s="656">
        <f t="shared" si="181"/>
        <v>264</v>
      </c>
      <c r="S40" s="656">
        <f t="shared" si="181"/>
        <v>480</v>
      </c>
      <c r="T40" s="657"/>
      <c r="U40" s="656">
        <f t="shared" ref="U40:AL40" si="182">SUM(U803)</f>
        <v>80</v>
      </c>
      <c r="V40" s="656">
        <f t="shared" si="182"/>
        <v>1560</v>
      </c>
      <c r="W40" s="656">
        <f t="shared" si="182"/>
        <v>648</v>
      </c>
      <c r="X40" s="656">
        <f t="shared" si="182"/>
        <v>450</v>
      </c>
      <c r="Y40" s="656">
        <f t="shared" si="182"/>
        <v>1920</v>
      </c>
      <c r="Z40" s="656">
        <f t="shared" si="182"/>
        <v>1560</v>
      </c>
      <c r="AA40" s="656">
        <f t="shared" si="182"/>
        <v>2040</v>
      </c>
      <c r="AB40" s="656">
        <f t="shared" si="182"/>
        <v>0</v>
      </c>
      <c r="AC40" s="656">
        <f t="shared" si="182"/>
        <v>400</v>
      </c>
      <c r="AD40" s="656">
        <f t="shared" si="182"/>
        <v>450</v>
      </c>
      <c r="AE40" s="656">
        <f t="shared" si="182"/>
        <v>0</v>
      </c>
      <c r="AF40" s="656">
        <f t="shared" si="182"/>
        <v>1320</v>
      </c>
      <c r="AG40" s="656">
        <f t="shared" si="182"/>
        <v>0</v>
      </c>
      <c r="AH40" s="656">
        <f t="shared" si="182"/>
        <v>480</v>
      </c>
      <c r="AI40" s="656">
        <f t="shared" si="182"/>
        <v>648</v>
      </c>
      <c r="AJ40" s="656">
        <f t="shared" si="182"/>
        <v>0</v>
      </c>
      <c r="AK40" s="656">
        <f t="shared" si="182"/>
        <v>360</v>
      </c>
      <c r="AL40" s="656">
        <f t="shared" si="182"/>
        <v>480</v>
      </c>
      <c r="AM40" s="657"/>
      <c r="AN40" s="656">
        <f t="shared" ref="AN40:BE40" si="183">SUM(AN803)</f>
        <v>4250</v>
      </c>
      <c r="AO40" s="656">
        <f t="shared" si="183"/>
        <v>1360</v>
      </c>
      <c r="AP40" s="656">
        <f t="shared" si="183"/>
        <v>4500</v>
      </c>
      <c r="AQ40" s="656">
        <f t="shared" si="183"/>
        <v>400</v>
      </c>
      <c r="AR40" s="656">
        <f t="shared" si="183"/>
        <v>0</v>
      </c>
      <c r="AS40" s="656">
        <f t="shared" si="183"/>
        <v>2500</v>
      </c>
      <c r="AT40" s="656">
        <f t="shared" si="183"/>
        <v>2800</v>
      </c>
      <c r="AU40" s="656">
        <f t="shared" si="183"/>
        <v>3000</v>
      </c>
      <c r="AV40" s="656">
        <f t="shared" si="183"/>
        <v>4000</v>
      </c>
      <c r="AW40" s="656">
        <f t="shared" si="183"/>
        <v>840</v>
      </c>
      <c r="AX40" s="656">
        <f t="shared" si="183"/>
        <v>2700</v>
      </c>
      <c r="AY40" s="656">
        <f t="shared" si="183"/>
        <v>1200</v>
      </c>
      <c r="AZ40" s="656">
        <f t="shared" si="183"/>
        <v>576</v>
      </c>
      <c r="BA40" s="656">
        <f t="shared" si="183"/>
        <v>720</v>
      </c>
      <c r="BB40" s="656">
        <f t="shared" si="183"/>
        <v>0</v>
      </c>
      <c r="BC40" s="656">
        <f t="shared" si="183"/>
        <v>480</v>
      </c>
      <c r="BD40" s="656">
        <f t="shared" si="183"/>
        <v>500</v>
      </c>
      <c r="BE40" s="656">
        <f t="shared" si="183"/>
        <v>480</v>
      </c>
      <c r="BF40" s="657"/>
      <c r="BG40" s="656">
        <f t="shared" ref="BG40:BX40" si="184">SUM(BG803)</f>
        <v>7500</v>
      </c>
      <c r="BH40" s="656">
        <f t="shared" si="184"/>
        <v>3300</v>
      </c>
      <c r="BI40" s="656">
        <f t="shared" si="184"/>
        <v>8500</v>
      </c>
      <c r="BJ40" s="656">
        <f t="shared" si="184"/>
        <v>0</v>
      </c>
      <c r="BK40" s="656">
        <f t="shared" si="184"/>
        <v>0</v>
      </c>
      <c r="BL40" s="656">
        <f t="shared" si="184"/>
        <v>4200</v>
      </c>
      <c r="BM40" s="656">
        <f t="shared" si="184"/>
        <v>4500</v>
      </c>
      <c r="BN40" s="656">
        <f t="shared" si="184"/>
        <v>2900</v>
      </c>
      <c r="BO40" s="656">
        <f t="shared" si="184"/>
        <v>8000</v>
      </c>
      <c r="BP40" s="656">
        <f t="shared" si="184"/>
        <v>600</v>
      </c>
      <c r="BQ40" s="656">
        <f t="shared" si="184"/>
        <v>2100</v>
      </c>
      <c r="BR40" s="656">
        <f t="shared" si="184"/>
        <v>1200</v>
      </c>
      <c r="BS40" s="656">
        <f t="shared" si="184"/>
        <v>0</v>
      </c>
      <c r="BT40" s="656">
        <f t="shared" si="184"/>
        <v>9600</v>
      </c>
      <c r="BU40" s="656">
        <f t="shared" si="184"/>
        <v>0</v>
      </c>
      <c r="BV40" s="656">
        <f t="shared" si="184"/>
        <v>0</v>
      </c>
      <c r="BW40" s="656">
        <f t="shared" si="184"/>
        <v>360</v>
      </c>
      <c r="BX40" s="656">
        <f t="shared" si="184"/>
        <v>0</v>
      </c>
      <c r="BY40" s="657"/>
      <c r="BZ40" s="656">
        <f t="shared" si="160"/>
        <v>525</v>
      </c>
      <c r="CA40" s="656">
        <f t="shared" si="160"/>
        <v>564</v>
      </c>
      <c r="CB40" s="656">
        <f t="shared" si="160"/>
        <v>2500</v>
      </c>
      <c r="CC40" s="656">
        <f t="shared" si="160"/>
        <v>4200</v>
      </c>
      <c r="CD40" s="649">
        <f t="shared" si="136"/>
        <v>500.25</v>
      </c>
      <c r="CE40" s="649">
        <f t="shared" si="137"/>
        <v>647.25</v>
      </c>
      <c r="CF40" s="649">
        <f t="shared" si="138"/>
        <v>1612.875</v>
      </c>
      <c r="CG40" s="649">
        <f t="shared" si="139"/>
        <v>2697.5</v>
      </c>
      <c r="CH40" s="1371">
        <f t="shared" si="8"/>
        <v>0</v>
      </c>
      <c r="CI40" s="1372">
        <f t="shared" si="9"/>
        <v>0</v>
      </c>
      <c r="CJ40" s="1373">
        <f t="shared" si="10"/>
        <v>0</v>
      </c>
      <c r="CK40" s="1373">
        <f t="shared" si="11"/>
        <v>0</v>
      </c>
      <c r="CL40" s="1373">
        <f t="shared" si="12"/>
        <v>0</v>
      </c>
      <c r="CM40" s="1373">
        <f t="shared" si="13"/>
        <v>264</v>
      </c>
      <c r="CN40" s="1373">
        <f t="shared" si="14"/>
        <v>450</v>
      </c>
      <c r="CO40" s="1374">
        <f t="shared" si="15"/>
        <v>450</v>
      </c>
      <c r="CP40" s="1374">
        <f t="shared" si="16"/>
        <v>480</v>
      </c>
      <c r="CQ40" s="1374">
        <f t="shared" si="17"/>
        <v>480</v>
      </c>
      <c r="CR40" s="1374">
        <f t="shared" si="18"/>
        <v>480</v>
      </c>
      <c r="CS40" s="1373">
        <f t="shared" si="19"/>
        <v>540</v>
      </c>
      <c r="CT40" s="1373">
        <f t="shared" si="20"/>
        <v>600</v>
      </c>
      <c r="CU40" s="1373">
        <f t="shared" si="21"/>
        <v>600</v>
      </c>
      <c r="CV40" s="1373">
        <f t="shared" si="22"/>
        <v>900</v>
      </c>
      <c r="CW40" s="1373">
        <f t="shared" si="23"/>
        <v>960</v>
      </c>
      <c r="CX40" s="1372">
        <f t="shared" si="24"/>
        <v>1800</v>
      </c>
      <c r="CY40" s="1375">
        <f t="shared" si="25"/>
        <v>1800</v>
      </c>
      <c r="CZ40" s="532">
        <f t="shared" si="26"/>
        <v>0</v>
      </c>
      <c r="DA40" s="533">
        <f t="shared" si="27"/>
        <v>0</v>
      </c>
      <c r="DB40" s="534">
        <f t="shared" si="28"/>
        <v>0</v>
      </c>
      <c r="DC40" s="534">
        <f t="shared" si="29"/>
        <v>0</v>
      </c>
      <c r="DD40" s="534">
        <f t="shared" si="30"/>
        <v>80</v>
      </c>
      <c r="DE40" s="534">
        <f t="shared" si="31"/>
        <v>360</v>
      </c>
      <c r="DF40" s="534">
        <f t="shared" si="32"/>
        <v>400</v>
      </c>
      <c r="DG40" s="535">
        <f t="shared" si="33"/>
        <v>450</v>
      </c>
      <c r="DH40" s="535">
        <f t="shared" si="34"/>
        <v>450</v>
      </c>
      <c r="DI40" s="535">
        <f t="shared" si="35"/>
        <v>480</v>
      </c>
      <c r="DJ40" s="535">
        <f t="shared" si="36"/>
        <v>480</v>
      </c>
      <c r="DK40" s="534">
        <f t="shared" si="37"/>
        <v>648</v>
      </c>
      <c r="DL40" s="534">
        <f t="shared" si="38"/>
        <v>648</v>
      </c>
      <c r="DM40" s="534">
        <f t="shared" si="39"/>
        <v>1320</v>
      </c>
      <c r="DN40" s="534">
        <f t="shared" si="40"/>
        <v>1560</v>
      </c>
      <c r="DO40" s="534">
        <f t="shared" si="41"/>
        <v>1560</v>
      </c>
      <c r="DP40" s="533">
        <f t="shared" si="42"/>
        <v>1920</v>
      </c>
      <c r="DQ40" s="532">
        <f t="shared" si="43"/>
        <v>2040</v>
      </c>
      <c r="DR40" s="642">
        <f t="shared" si="140"/>
        <v>18</v>
      </c>
      <c r="DS40" s="618">
        <f t="shared" si="141"/>
        <v>18</v>
      </c>
      <c r="DT40" s="618">
        <f t="shared" si="142"/>
        <v>18</v>
      </c>
      <c r="DU40" s="618">
        <f t="shared" si="143"/>
        <v>18</v>
      </c>
      <c r="DV40" s="619"/>
      <c r="DW40" s="643"/>
      <c r="DX40" s="643"/>
      <c r="DY40" s="643"/>
      <c r="DZ40" s="643"/>
      <c r="EA40" s="643"/>
      <c r="EB40" s="643"/>
      <c r="EC40" s="643"/>
      <c r="ED40" s="643"/>
      <c r="EE40" s="618"/>
    </row>
    <row r="41" spans="1:141" s="621" customFormat="1" ht="15.75" customHeight="1">
      <c r="A41" s="612" t="s">
        <v>252</v>
      </c>
      <c r="B41" s="658">
        <f t="shared" ref="B41:S41" si="185">SUM(B805:B810)</f>
        <v>60</v>
      </c>
      <c r="C41" s="658">
        <f t="shared" si="185"/>
        <v>50</v>
      </c>
      <c r="D41" s="658">
        <f t="shared" si="185"/>
        <v>30</v>
      </c>
      <c r="E41" s="658">
        <f t="shared" si="185"/>
        <v>600</v>
      </c>
      <c r="F41" s="658">
        <f t="shared" si="185"/>
        <v>0</v>
      </c>
      <c r="G41" s="658">
        <f t="shared" si="185"/>
        <v>0</v>
      </c>
      <c r="H41" s="658">
        <f t="shared" si="185"/>
        <v>65</v>
      </c>
      <c r="I41" s="658">
        <f t="shared" si="185"/>
        <v>30</v>
      </c>
      <c r="J41" s="658">
        <f t="shared" si="185"/>
        <v>50</v>
      </c>
      <c r="K41" s="658">
        <f t="shared" si="185"/>
        <v>0</v>
      </c>
      <c r="L41" s="658">
        <f t="shared" si="185"/>
        <v>50</v>
      </c>
      <c r="M41" s="658">
        <f t="shared" si="185"/>
        <v>0</v>
      </c>
      <c r="N41" s="658">
        <f t="shared" si="185"/>
        <v>0</v>
      </c>
      <c r="O41" s="658">
        <f t="shared" si="185"/>
        <v>240</v>
      </c>
      <c r="P41" s="658">
        <f t="shared" si="185"/>
        <v>0</v>
      </c>
      <c r="Q41" s="658">
        <f t="shared" si="185"/>
        <v>0</v>
      </c>
      <c r="R41" s="658">
        <f t="shared" si="185"/>
        <v>0</v>
      </c>
      <c r="S41" s="658">
        <f t="shared" si="185"/>
        <v>12245</v>
      </c>
      <c r="T41" s="659"/>
      <c r="U41" s="658">
        <f t="shared" ref="U41:AL41" si="186">SUM(U805:U810)</f>
        <v>425</v>
      </c>
      <c r="V41" s="658">
        <f t="shared" si="186"/>
        <v>3596</v>
      </c>
      <c r="W41" s="658">
        <f t="shared" si="186"/>
        <v>1322</v>
      </c>
      <c r="X41" s="658">
        <f t="shared" si="186"/>
        <v>960</v>
      </c>
      <c r="Y41" s="658">
        <f t="shared" si="186"/>
        <v>830</v>
      </c>
      <c r="Z41" s="658">
        <f t="shared" si="186"/>
        <v>0</v>
      </c>
      <c r="AA41" s="658">
        <f t="shared" si="186"/>
        <v>192</v>
      </c>
      <c r="AB41" s="658">
        <f t="shared" si="186"/>
        <v>0</v>
      </c>
      <c r="AC41" s="658">
        <f t="shared" si="186"/>
        <v>0</v>
      </c>
      <c r="AD41" s="658">
        <f t="shared" si="186"/>
        <v>0</v>
      </c>
      <c r="AE41" s="658">
        <f t="shared" si="186"/>
        <v>0</v>
      </c>
      <c r="AF41" s="658">
        <f t="shared" si="186"/>
        <v>18000</v>
      </c>
      <c r="AG41" s="658">
        <f t="shared" si="186"/>
        <v>9070</v>
      </c>
      <c r="AH41" s="658">
        <f t="shared" si="186"/>
        <v>240</v>
      </c>
      <c r="AI41" s="658">
        <f t="shared" si="186"/>
        <v>14070</v>
      </c>
      <c r="AJ41" s="658">
        <f t="shared" si="186"/>
        <v>0</v>
      </c>
      <c r="AK41" s="658">
        <f t="shared" si="186"/>
        <v>0</v>
      </c>
      <c r="AL41" s="658">
        <f t="shared" si="186"/>
        <v>14380</v>
      </c>
      <c r="AM41" s="659"/>
      <c r="AN41" s="658">
        <f t="shared" ref="AN41:BE41" si="187">SUM(AN805:AN810)</f>
        <v>4860</v>
      </c>
      <c r="AO41" s="658">
        <f t="shared" si="187"/>
        <v>30</v>
      </c>
      <c r="AP41" s="658">
        <f t="shared" si="187"/>
        <v>6560</v>
      </c>
      <c r="AQ41" s="658">
        <f t="shared" si="187"/>
        <v>840</v>
      </c>
      <c r="AR41" s="658">
        <f t="shared" si="187"/>
        <v>0</v>
      </c>
      <c r="AS41" s="658">
        <f t="shared" si="187"/>
        <v>40</v>
      </c>
      <c r="AT41" s="658">
        <f t="shared" si="187"/>
        <v>2335</v>
      </c>
      <c r="AU41" s="658">
        <f t="shared" si="187"/>
        <v>45</v>
      </c>
      <c r="AV41" s="658">
        <f t="shared" si="187"/>
        <v>5060</v>
      </c>
      <c r="AW41" s="658">
        <f t="shared" si="187"/>
        <v>0</v>
      </c>
      <c r="AX41" s="658">
        <f t="shared" si="187"/>
        <v>3655</v>
      </c>
      <c r="AY41" s="658">
        <f t="shared" si="187"/>
        <v>0</v>
      </c>
      <c r="AZ41" s="658">
        <f t="shared" si="187"/>
        <v>0</v>
      </c>
      <c r="BA41" s="658">
        <f t="shared" si="187"/>
        <v>0</v>
      </c>
      <c r="BB41" s="658">
        <f t="shared" si="187"/>
        <v>0</v>
      </c>
      <c r="BC41" s="658">
        <f t="shared" si="187"/>
        <v>0</v>
      </c>
      <c r="BD41" s="658">
        <f t="shared" si="187"/>
        <v>3000</v>
      </c>
      <c r="BE41" s="658">
        <f t="shared" si="187"/>
        <v>2470</v>
      </c>
      <c r="BF41" s="659"/>
      <c r="BG41" s="658">
        <f t="shared" ref="BG41:BX41" si="188">SUM(BG805:BG810)</f>
        <v>6560</v>
      </c>
      <c r="BH41" s="658">
        <f t="shared" si="188"/>
        <v>40</v>
      </c>
      <c r="BI41" s="658">
        <f t="shared" si="188"/>
        <v>6870</v>
      </c>
      <c r="BJ41" s="658">
        <f t="shared" si="188"/>
        <v>150</v>
      </c>
      <c r="BK41" s="658">
        <f t="shared" si="188"/>
        <v>0</v>
      </c>
      <c r="BL41" s="658">
        <f t="shared" si="188"/>
        <v>60</v>
      </c>
      <c r="BM41" s="658">
        <f t="shared" si="188"/>
        <v>550</v>
      </c>
      <c r="BN41" s="658">
        <f t="shared" si="188"/>
        <v>3460</v>
      </c>
      <c r="BO41" s="658">
        <f t="shared" si="188"/>
        <v>5060</v>
      </c>
      <c r="BP41" s="658">
        <f t="shared" si="188"/>
        <v>0</v>
      </c>
      <c r="BQ41" s="658">
        <f t="shared" si="188"/>
        <v>40</v>
      </c>
      <c r="BR41" s="658">
        <f t="shared" si="188"/>
        <v>0</v>
      </c>
      <c r="BS41" s="658">
        <f t="shared" si="188"/>
        <v>0</v>
      </c>
      <c r="BT41" s="658">
        <f t="shared" si="188"/>
        <v>0</v>
      </c>
      <c r="BU41" s="658">
        <f t="shared" si="188"/>
        <v>0</v>
      </c>
      <c r="BV41" s="658">
        <f t="shared" si="188"/>
        <v>0</v>
      </c>
      <c r="BW41" s="658">
        <f t="shared" si="188"/>
        <v>0</v>
      </c>
      <c r="BX41" s="658">
        <f t="shared" si="188"/>
        <v>0</v>
      </c>
      <c r="BY41" s="659"/>
      <c r="BZ41" s="656">
        <f t="shared" si="160"/>
        <v>840</v>
      </c>
      <c r="CA41" s="656">
        <f t="shared" si="160"/>
        <v>1400</v>
      </c>
      <c r="CB41" s="656">
        <f t="shared" si="160"/>
        <v>3840</v>
      </c>
      <c r="CC41" s="656">
        <f t="shared" si="160"/>
        <v>5840</v>
      </c>
      <c r="CD41" s="649">
        <f t="shared" si="136"/>
        <v>73.4375</v>
      </c>
      <c r="CE41" s="649">
        <f t="shared" si="137"/>
        <v>2817.8125</v>
      </c>
      <c r="CF41" s="649">
        <f t="shared" si="138"/>
        <v>1395.9375</v>
      </c>
      <c r="CG41" s="649">
        <f t="shared" si="139"/>
        <v>995</v>
      </c>
      <c r="CH41" s="1371">
        <f t="shared" si="8"/>
        <v>0</v>
      </c>
      <c r="CI41" s="1372">
        <f t="shared" si="9"/>
        <v>0</v>
      </c>
      <c r="CJ41" s="1373">
        <f t="shared" si="10"/>
        <v>0</v>
      </c>
      <c r="CK41" s="1373">
        <f t="shared" si="11"/>
        <v>0</v>
      </c>
      <c r="CL41" s="1373">
        <f t="shared" si="12"/>
        <v>0</v>
      </c>
      <c r="CM41" s="1373">
        <f t="shared" si="13"/>
        <v>0</v>
      </c>
      <c r="CN41" s="1373">
        <f t="shared" si="14"/>
        <v>0</v>
      </c>
      <c r="CO41" s="1374">
        <f t="shared" si="15"/>
        <v>0</v>
      </c>
      <c r="CP41" s="1374">
        <f t="shared" si="16"/>
        <v>30</v>
      </c>
      <c r="CQ41" s="1374">
        <f t="shared" si="17"/>
        <v>30</v>
      </c>
      <c r="CR41" s="1374">
        <f t="shared" si="18"/>
        <v>50</v>
      </c>
      <c r="CS41" s="1373">
        <f t="shared" si="19"/>
        <v>50</v>
      </c>
      <c r="CT41" s="1373">
        <f t="shared" si="20"/>
        <v>50</v>
      </c>
      <c r="CU41" s="1373">
        <f t="shared" si="21"/>
        <v>60</v>
      </c>
      <c r="CV41" s="1373">
        <f t="shared" si="22"/>
        <v>65</v>
      </c>
      <c r="CW41" s="1373">
        <f t="shared" si="23"/>
        <v>240</v>
      </c>
      <c r="CX41" s="1372">
        <f t="shared" si="24"/>
        <v>600</v>
      </c>
      <c r="CY41" s="1375">
        <f t="shared" si="25"/>
        <v>12245</v>
      </c>
      <c r="CZ41" s="532">
        <f t="shared" si="26"/>
        <v>0</v>
      </c>
      <c r="DA41" s="533">
        <f t="shared" si="27"/>
        <v>0</v>
      </c>
      <c r="DB41" s="534">
        <f t="shared" si="28"/>
        <v>0</v>
      </c>
      <c r="DC41" s="534">
        <f t="shared" si="29"/>
        <v>0</v>
      </c>
      <c r="DD41" s="534">
        <f t="shared" si="30"/>
        <v>0</v>
      </c>
      <c r="DE41" s="534">
        <f t="shared" si="31"/>
        <v>0</v>
      </c>
      <c r="DF41" s="534">
        <f t="shared" si="32"/>
        <v>0</v>
      </c>
      <c r="DG41" s="535">
        <f t="shared" si="33"/>
        <v>192</v>
      </c>
      <c r="DH41" s="535">
        <f t="shared" si="34"/>
        <v>240</v>
      </c>
      <c r="DI41" s="535">
        <f t="shared" si="35"/>
        <v>425</v>
      </c>
      <c r="DJ41" s="535">
        <f t="shared" si="36"/>
        <v>830</v>
      </c>
      <c r="DK41" s="534">
        <f t="shared" si="37"/>
        <v>960</v>
      </c>
      <c r="DL41" s="534">
        <f t="shared" si="38"/>
        <v>1322</v>
      </c>
      <c r="DM41" s="534">
        <f t="shared" si="39"/>
        <v>3596</v>
      </c>
      <c r="DN41" s="534">
        <f t="shared" si="40"/>
        <v>9070</v>
      </c>
      <c r="DO41" s="534">
        <f t="shared" si="41"/>
        <v>14070</v>
      </c>
      <c r="DP41" s="533">
        <f t="shared" si="42"/>
        <v>14380</v>
      </c>
      <c r="DQ41" s="532">
        <f t="shared" si="43"/>
        <v>18000</v>
      </c>
      <c r="DR41" s="642">
        <f t="shared" si="140"/>
        <v>18</v>
      </c>
      <c r="DS41" s="618">
        <f t="shared" si="141"/>
        <v>18</v>
      </c>
      <c r="DT41" s="618">
        <f t="shared" si="142"/>
        <v>18</v>
      </c>
      <c r="DU41" s="618">
        <f t="shared" si="143"/>
        <v>18</v>
      </c>
      <c r="DV41" s="619"/>
      <c r="DW41" s="643"/>
      <c r="DX41" s="643"/>
      <c r="DY41" s="643"/>
      <c r="DZ41" s="643"/>
      <c r="EA41" s="643"/>
      <c r="EB41" s="643"/>
      <c r="EC41" s="643"/>
      <c r="ED41" s="643"/>
      <c r="EE41" s="618"/>
    </row>
    <row r="42" spans="1:141" s="621" customFormat="1" ht="15.75" customHeight="1">
      <c r="A42" s="612" t="s">
        <v>253</v>
      </c>
      <c r="B42" s="645">
        <f t="shared" ref="B42:S42" si="189">IF(B20=0,"",B32/B20)</f>
        <v>5.9132720105124839E-2</v>
      </c>
      <c r="C42" s="645">
        <f t="shared" si="189"/>
        <v>0.90452261306532666</v>
      </c>
      <c r="D42" s="645">
        <f t="shared" si="189"/>
        <v>0</v>
      </c>
      <c r="E42" s="645">
        <f t="shared" si="189"/>
        <v>8.928880429139989E-2</v>
      </c>
      <c r="F42" s="645">
        <f t="shared" si="189"/>
        <v>0.1495992876224399</v>
      </c>
      <c r="G42" s="645">
        <f t="shared" si="189"/>
        <v>0</v>
      </c>
      <c r="H42" s="645">
        <f t="shared" si="189"/>
        <v>0.66666666666666663</v>
      </c>
      <c r="I42" s="645">
        <f t="shared" si="189"/>
        <v>3</v>
      </c>
      <c r="J42" s="645">
        <f t="shared" si="189"/>
        <v>9.2165898617511524E-2</v>
      </c>
      <c r="K42" s="645">
        <f t="shared" si="189"/>
        <v>0.16635859519408502</v>
      </c>
      <c r="L42" s="645">
        <f t="shared" si="189"/>
        <v>1.201371321410781E-2</v>
      </c>
      <c r="M42" s="645">
        <f t="shared" si="189"/>
        <v>0</v>
      </c>
      <c r="N42" s="645">
        <f t="shared" si="189"/>
        <v>7.0921985815602842E-2</v>
      </c>
      <c r="O42" s="645">
        <f t="shared" si="189"/>
        <v>0.5</v>
      </c>
      <c r="P42" s="645">
        <f t="shared" si="189"/>
        <v>9.7402597402597407E-2</v>
      </c>
      <c r="Q42" s="645">
        <f t="shared" si="189"/>
        <v>7.5559701492537309E-2</v>
      </c>
      <c r="R42" s="645">
        <f t="shared" si="189"/>
        <v>3.1407035175879394E-2</v>
      </c>
      <c r="S42" s="645">
        <f t="shared" si="189"/>
        <v>2.065081351689612E-2</v>
      </c>
      <c r="T42" s="646"/>
      <c r="U42" s="645">
        <f t="shared" ref="U42:AL42" si="190">IF(U20=0,"",U32/U20)</f>
        <v>0.14877218139451515</v>
      </c>
      <c r="V42" s="645">
        <f t="shared" si="190"/>
        <v>0.2072061701392886</v>
      </c>
      <c r="W42" s="645">
        <f t="shared" si="190"/>
        <v>0.32864779251633341</v>
      </c>
      <c r="X42" s="645">
        <f t="shared" si="190"/>
        <v>9.0878492090205321E-2</v>
      </c>
      <c r="Y42" s="645">
        <f t="shared" si="190"/>
        <v>0</v>
      </c>
      <c r="Z42" s="645">
        <f t="shared" si="190"/>
        <v>0</v>
      </c>
      <c r="AA42" s="645">
        <f t="shared" si="190"/>
        <v>0</v>
      </c>
      <c r="AB42" s="645">
        <f t="shared" si="190"/>
        <v>0</v>
      </c>
      <c r="AC42" s="645">
        <f t="shared" si="190"/>
        <v>0.22514071294559099</v>
      </c>
      <c r="AD42" s="645">
        <f t="shared" si="190"/>
        <v>0.12625672200140287</v>
      </c>
      <c r="AE42" s="645">
        <f t="shared" si="190"/>
        <v>0</v>
      </c>
      <c r="AF42" s="645">
        <f t="shared" si="190"/>
        <v>4.3408360128617367E-2</v>
      </c>
      <c r="AG42" s="645">
        <f t="shared" si="190"/>
        <v>4.8470160557406848E-2</v>
      </c>
      <c r="AH42" s="645">
        <f t="shared" si="190"/>
        <v>7.6376554174067496E-2</v>
      </c>
      <c r="AI42" s="645">
        <f t="shared" si="190"/>
        <v>6.0869565217391307E-2</v>
      </c>
      <c r="AJ42" s="645" t="str">
        <f t="shared" si="190"/>
        <v/>
      </c>
      <c r="AK42" s="645">
        <f t="shared" si="190"/>
        <v>9.6635647816750173E-2</v>
      </c>
      <c r="AL42" s="645">
        <f t="shared" si="190"/>
        <v>4.5822764094591274E-2</v>
      </c>
      <c r="AM42" s="646"/>
      <c r="AN42" s="645">
        <f t="shared" ref="AN42:BE42" si="191">IF(AN20=0,"",AN32/AN20)</f>
        <v>2.8571428571428571E-2</v>
      </c>
      <c r="AO42" s="645">
        <f t="shared" si="191"/>
        <v>5.5946475948783023E-3</v>
      </c>
      <c r="AP42" s="645">
        <f t="shared" si="191"/>
        <v>1.8902177294547115E-2</v>
      </c>
      <c r="AQ42" s="645">
        <f t="shared" si="191"/>
        <v>1.3261761919797915E-2</v>
      </c>
      <c r="AR42" s="645">
        <f t="shared" si="191"/>
        <v>2.7444253859348199E-2</v>
      </c>
      <c r="AS42" s="645">
        <f t="shared" si="191"/>
        <v>1.2737943352896146E-2</v>
      </c>
      <c r="AT42" s="645">
        <f t="shared" si="191"/>
        <v>5.8865610628513034E-3</v>
      </c>
      <c r="AU42" s="645">
        <f t="shared" si="191"/>
        <v>0.19072847682119207</v>
      </c>
      <c r="AV42" s="645">
        <f t="shared" si="191"/>
        <v>1.4134275618374558E-2</v>
      </c>
      <c r="AW42" s="645">
        <f t="shared" si="191"/>
        <v>1.056228642435539E-2</v>
      </c>
      <c r="AX42" s="645">
        <f t="shared" si="191"/>
        <v>1.0587008080378226E-4</v>
      </c>
      <c r="AY42" s="645">
        <f t="shared" si="191"/>
        <v>8.3177375753794964E-4</v>
      </c>
      <c r="AZ42" s="645">
        <f t="shared" si="191"/>
        <v>9.4017094017094017E-4</v>
      </c>
      <c r="BA42" s="645">
        <f t="shared" si="191"/>
        <v>0</v>
      </c>
      <c r="BB42" s="645" t="str">
        <f t="shared" si="191"/>
        <v/>
      </c>
      <c r="BC42" s="645">
        <f t="shared" si="191"/>
        <v>9.6137339055793979E-4</v>
      </c>
      <c r="BD42" s="645">
        <f t="shared" si="191"/>
        <v>0</v>
      </c>
      <c r="BE42" s="645">
        <f t="shared" si="191"/>
        <v>1.7566794672767383E-4</v>
      </c>
      <c r="BF42" s="646"/>
      <c r="BG42" s="645">
        <f t="shared" ref="BG42:BX42" si="192">IF(BG20=0,"",BG32/BG20)</f>
        <v>2.3818558626930149E-4</v>
      </c>
      <c r="BH42" s="645">
        <f t="shared" si="192"/>
        <v>0.14666666666666667</v>
      </c>
      <c r="BI42" s="645">
        <f t="shared" si="192"/>
        <v>6.5512978986402963E-5</v>
      </c>
      <c r="BJ42" s="645">
        <f t="shared" si="192"/>
        <v>3.2393708145148732E-4</v>
      </c>
      <c r="BK42" s="645">
        <f t="shared" si="192"/>
        <v>6.0810810810810808E-4</v>
      </c>
      <c r="BL42" s="645">
        <f t="shared" si="192"/>
        <v>1.1709765107688016E-3</v>
      </c>
      <c r="BM42" s="645">
        <f t="shared" si="192"/>
        <v>0</v>
      </c>
      <c r="BN42" s="645">
        <f t="shared" si="192"/>
        <v>0.19459459459459461</v>
      </c>
      <c r="BO42" s="645">
        <f t="shared" si="192"/>
        <v>8.1534772182254196E-3</v>
      </c>
      <c r="BP42" s="645">
        <f t="shared" si="192"/>
        <v>4.2753313381787093E-3</v>
      </c>
      <c r="BQ42" s="645">
        <f t="shared" si="192"/>
        <v>6.1845549738219893E-3</v>
      </c>
      <c r="BR42" s="645">
        <f t="shared" si="192"/>
        <v>4.7385047385047382E-2</v>
      </c>
      <c r="BS42" s="645" t="str">
        <f t="shared" si="192"/>
        <v/>
      </c>
      <c r="BT42" s="645">
        <f t="shared" si="192"/>
        <v>1.2506203473945409E-2</v>
      </c>
      <c r="BU42" s="645" t="str">
        <f t="shared" si="192"/>
        <v/>
      </c>
      <c r="BV42" s="645" t="str">
        <f t="shared" si="192"/>
        <v/>
      </c>
      <c r="BW42" s="645">
        <f t="shared" si="192"/>
        <v>0</v>
      </c>
      <c r="BX42" s="645" t="str">
        <f t="shared" si="192"/>
        <v/>
      </c>
      <c r="BY42" s="646"/>
      <c r="BZ42" s="645">
        <f>IF(BZ20=0,"",BZ32/BZ20)</f>
        <v>0.14681496799646074</v>
      </c>
      <c r="CA42" s="645">
        <f>IF(CA20=0,"",CA32/CA20)</f>
        <v>0.1009649822108659</v>
      </c>
      <c r="CB42" s="645">
        <f>IF(CB20=0,"",CB32/CB20)</f>
        <v>4.5690307992972169E-2</v>
      </c>
      <c r="CC42" s="645">
        <f>IF(CC20=0,"",CC32/CC20)</f>
        <v>1.0471834620093698E-2</v>
      </c>
      <c r="CD42" s="649">
        <f t="shared" si="136"/>
        <v>0.18348065201126096</v>
      </c>
      <c r="CE42" s="637">
        <f t="shared" si="137"/>
        <v>7.798915537065515E-2</v>
      </c>
      <c r="CF42" s="637">
        <f t="shared" si="138"/>
        <v>9.3406794542850551E-3</v>
      </c>
      <c r="CG42" s="637">
        <f t="shared" si="139"/>
        <v>1.8964833443455811E-2</v>
      </c>
      <c r="CH42" s="1376">
        <f t="shared" si="8"/>
        <v>0</v>
      </c>
      <c r="CI42" s="1377">
        <f t="shared" si="9"/>
        <v>0</v>
      </c>
      <c r="CJ42" s="1378">
        <f t="shared" si="10"/>
        <v>0</v>
      </c>
      <c r="CK42" s="1378">
        <f t="shared" si="11"/>
        <v>1.201371321410781E-2</v>
      </c>
      <c r="CL42" s="1378">
        <f t="shared" si="12"/>
        <v>2.065081351689612E-2</v>
      </c>
      <c r="CM42" s="1378">
        <f t="shared" si="13"/>
        <v>3.1407035175879394E-2</v>
      </c>
      <c r="CN42" s="1378">
        <f t="shared" si="14"/>
        <v>5.9132720105124839E-2</v>
      </c>
      <c r="CO42" s="1379">
        <f t="shared" si="15"/>
        <v>7.0921985815602842E-2</v>
      </c>
      <c r="CP42" s="1379">
        <f t="shared" si="16"/>
        <v>7.5559701492537309E-2</v>
      </c>
      <c r="CQ42" s="1379">
        <f t="shared" si="17"/>
        <v>8.928880429139989E-2</v>
      </c>
      <c r="CR42" s="1379">
        <f t="shared" si="18"/>
        <v>9.2165898617511524E-2</v>
      </c>
      <c r="CS42" s="1378">
        <f t="shared" si="19"/>
        <v>9.7402597402597407E-2</v>
      </c>
      <c r="CT42" s="1378">
        <f t="shared" si="20"/>
        <v>0.1495992876224399</v>
      </c>
      <c r="CU42" s="1378">
        <f t="shared" si="21"/>
        <v>0.16635859519408502</v>
      </c>
      <c r="CV42" s="1378">
        <f t="shared" si="22"/>
        <v>0.5</v>
      </c>
      <c r="CW42" s="1378">
        <f t="shared" si="23"/>
        <v>0.66666666666666663</v>
      </c>
      <c r="CX42" s="1377">
        <f t="shared" si="24"/>
        <v>0.90452261306532666</v>
      </c>
      <c r="CY42" s="1380">
        <f t="shared" si="25"/>
        <v>3</v>
      </c>
      <c r="CZ42" s="638" t="str">
        <f t="shared" si="26"/>
        <v/>
      </c>
      <c r="DA42" s="639">
        <f t="shared" si="27"/>
        <v>0</v>
      </c>
      <c r="DB42" s="640">
        <f t="shared" si="28"/>
        <v>0</v>
      </c>
      <c r="DC42" s="640">
        <f t="shared" si="29"/>
        <v>0</v>
      </c>
      <c r="DD42" s="640">
        <f t="shared" si="30"/>
        <v>0</v>
      </c>
      <c r="DE42" s="640">
        <f t="shared" si="31"/>
        <v>0</v>
      </c>
      <c r="DF42" s="640">
        <f t="shared" si="32"/>
        <v>4.3408360128617367E-2</v>
      </c>
      <c r="DG42" s="641">
        <f t="shared" si="33"/>
        <v>4.5822764094591274E-2</v>
      </c>
      <c r="DH42" s="641">
        <f t="shared" si="34"/>
        <v>4.8470160557406848E-2</v>
      </c>
      <c r="DI42" s="641">
        <f t="shared" si="35"/>
        <v>6.0869565217391307E-2</v>
      </c>
      <c r="DJ42" s="641">
        <f t="shared" si="36"/>
        <v>7.6376554174067496E-2</v>
      </c>
      <c r="DK42" s="640">
        <f t="shared" si="37"/>
        <v>9.0878492090205321E-2</v>
      </c>
      <c r="DL42" s="640">
        <f t="shared" si="38"/>
        <v>9.6635647816750173E-2</v>
      </c>
      <c r="DM42" s="640">
        <f t="shared" si="39"/>
        <v>0.12625672200140287</v>
      </c>
      <c r="DN42" s="640">
        <f t="shared" si="40"/>
        <v>0.14877218139451515</v>
      </c>
      <c r="DO42" s="640">
        <f t="shared" si="41"/>
        <v>0.2072061701392886</v>
      </c>
      <c r="DP42" s="639">
        <f t="shared" si="42"/>
        <v>0.22514071294559099</v>
      </c>
      <c r="DQ42" s="638">
        <f t="shared" si="43"/>
        <v>0.32864779251633341</v>
      </c>
      <c r="DR42" s="642">
        <f t="shared" si="140"/>
        <v>18</v>
      </c>
      <c r="DS42" s="618">
        <f t="shared" si="141"/>
        <v>17</v>
      </c>
      <c r="DT42" s="618">
        <f t="shared" si="142"/>
        <v>17</v>
      </c>
      <c r="DU42" s="618">
        <f t="shared" si="143"/>
        <v>14</v>
      </c>
      <c r="DV42" s="619"/>
      <c r="DW42" s="643"/>
      <c r="DX42" s="643"/>
      <c r="DY42" s="643"/>
      <c r="DZ42" s="643"/>
      <c r="EA42" s="643"/>
      <c r="EB42" s="643"/>
      <c r="EC42" s="643"/>
      <c r="ED42" s="643"/>
      <c r="EE42" s="618"/>
    </row>
    <row r="43" spans="1:141" s="621" customFormat="1" ht="15.75" customHeight="1">
      <c r="A43" s="660" t="s">
        <v>254</v>
      </c>
      <c r="B43" s="661">
        <f t="shared" ref="B43:S43" si="193">B20-B31</f>
        <v>61070</v>
      </c>
      <c r="C43" s="661">
        <f t="shared" si="193"/>
        <v>-10395</v>
      </c>
      <c r="D43" s="661">
        <f t="shared" si="193"/>
        <v>72175</v>
      </c>
      <c r="E43" s="661">
        <f t="shared" si="193"/>
        <v>45706</v>
      </c>
      <c r="F43" s="661">
        <f t="shared" si="193"/>
        <v>28650</v>
      </c>
      <c r="G43" s="661">
        <f t="shared" si="193"/>
        <v>4982</v>
      </c>
      <c r="H43" s="661">
        <f t="shared" si="193"/>
        <v>-3937</v>
      </c>
      <c r="I43" s="661">
        <f t="shared" si="193"/>
        <v>-14768.64</v>
      </c>
      <c r="J43" s="661">
        <f t="shared" si="193"/>
        <v>38756</v>
      </c>
      <c r="K43" s="661">
        <f t="shared" si="193"/>
        <v>24000</v>
      </c>
      <c r="L43" s="661">
        <f t="shared" si="193"/>
        <v>394519</v>
      </c>
      <c r="M43" s="661">
        <f t="shared" si="193"/>
        <v>36000</v>
      </c>
      <c r="N43" s="661">
        <f t="shared" si="193"/>
        <v>47466</v>
      </c>
      <c r="O43" s="661">
        <f t="shared" si="193"/>
        <v>-2880</v>
      </c>
      <c r="P43" s="661">
        <f t="shared" si="193"/>
        <v>20985.4</v>
      </c>
      <c r="Q43" s="661">
        <f t="shared" si="193"/>
        <v>35496</v>
      </c>
      <c r="R43" s="661">
        <f t="shared" si="193"/>
        <v>78759</v>
      </c>
      <c r="S43" s="661">
        <f t="shared" si="193"/>
        <v>47807</v>
      </c>
      <c r="T43" s="662"/>
      <c r="U43" s="661">
        <f t="shared" ref="U43:AL43" si="194">U20-U31</f>
        <v>19137</v>
      </c>
      <c r="V43" s="661">
        <f t="shared" si="194"/>
        <v>2150</v>
      </c>
      <c r="W43" s="661">
        <f t="shared" si="194"/>
        <v>-174</v>
      </c>
      <c r="X43" s="661">
        <f t="shared" si="194"/>
        <v>47142</v>
      </c>
      <c r="Y43" s="661">
        <f t="shared" si="194"/>
        <v>80806</v>
      </c>
      <c r="Z43" s="661">
        <f t="shared" si="194"/>
        <v>-13098</v>
      </c>
      <c r="AA43" s="661">
        <f t="shared" si="194"/>
        <v>400528</v>
      </c>
      <c r="AB43" s="661">
        <f t="shared" si="194"/>
        <v>59400</v>
      </c>
      <c r="AC43" s="661">
        <f t="shared" si="194"/>
        <v>8676</v>
      </c>
      <c r="AD43" s="661">
        <f t="shared" si="194"/>
        <v>20285</v>
      </c>
      <c r="AE43" s="661">
        <f t="shared" si="194"/>
        <v>368069.6</v>
      </c>
      <c r="AF43" s="661">
        <f t="shared" si="194"/>
        <v>82285</v>
      </c>
      <c r="AG43" s="661">
        <f t="shared" si="194"/>
        <v>37233</v>
      </c>
      <c r="AH43" s="661">
        <f t="shared" si="194"/>
        <v>53680</v>
      </c>
      <c r="AI43" s="661">
        <f t="shared" si="194"/>
        <v>18938</v>
      </c>
      <c r="AJ43" s="661">
        <f t="shared" si="194"/>
        <v>-6222</v>
      </c>
      <c r="AK43" s="661">
        <f t="shared" si="194"/>
        <v>35764</v>
      </c>
      <c r="AL43" s="661">
        <f t="shared" si="194"/>
        <v>20387</v>
      </c>
      <c r="AM43" s="662"/>
      <c r="AN43" s="661">
        <f t="shared" ref="AN43:BE43" si="195">AN20-AN31</f>
        <v>120120</v>
      </c>
      <c r="AO43" s="661">
        <f t="shared" si="195"/>
        <v>999630.2</v>
      </c>
      <c r="AP43" s="661">
        <f t="shared" si="195"/>
        <v>199259</v>
      </c>
      <c r="AQ43" s="661">
        <f t="shared" si="195"/>
        <v>102762.04000000001</v>
      </c>
      <c r="AR43" s="661">
        <f t="shared" si="195"/>
        <v>97960.2</v>
      </c>
      <c r="AS43" s="661">
        <f t="shared" si="195"/>
        <v>151889.20000000001</v>
      </c>
      <c r="AT43" s="661">
        <f t="shared" si="195"/>
        <v>933281</v>
      </c>
      <c r="AU43" s="661">
        <f t="shared" si="195"/>
        <v>-30251</v>
      </c>
      <c r="AV43" s="661">
        <f t="shared" si="195"/>
        <v>276965</v>
      </c>
      <c r="AW43" s="661">
        <f t="shared" si="195"/>
        <v>171998.2</v>
      </c>
      <c r="AX43" s="661">
        <f t="shared" si="195"/>
        <v>728061.4</v>
      </c>
      <c r="AY43" s="661">
        <f t="shared" si="195"/>
        <v>43583</v>
      </c>
      <c r="AZ43" s="661">
        <f t="shared" si="195"/>
        <v>58878</v>
      </c>
      <c r="BA43" s="661">
        <f t="shared" si="195"/>
        <v>145586</v>
      </c>
      <c r="BB43" s="661">
        <f t="shared" si="195"/>
        <v>0</v>
      </c>
      <c r="BC43" s="661">
        <f t="shared" si="195"/>
        <v>52712.800000000003</v>
      </c>
      <c r="BD43" s="661">
        <f t="shared" si="195"/>
        <v>296922.8</v>
      </c>
      <c r="BE43" s="661">
        <f t="shared" si="195"/>
        <v>102458.5</v>
      </c>
      <c r="BF43" s="662"/>
      <c r="BG43" s="661">
        <f t="shared" ref="BG43:BX43" si="196">BG20-BG31</f>
        <v>801333</v>
      </c>
      <c r="BH43" s="661">
        <f t="shared" si="196"/>
        <v>-15885</v>
      </c>
      <c r="BI43" s="661">
        <f t="shared" si="196"/>
        <v>913638.40000000002</v>
      </c>
      <c r="BJ43" s="661">
        <f t="shared" si="196"/>
        <v>174461.6</v>
      </c>
      <c r="BK43" s="661">
        <f t="shared" si="196"/>
        <v>114458</v>
      </c>
      <c r="BL43" s="661">
        <f t="shared" si="196"/>
        <v>896.80000000000291</v>
      </c>
      <c r="BM43" s="661">
        <f t="shared" si="196"/>
        <v>-16377</v>
      </c>
      <c r="BN43" s="661">
        <f t="shared" si="196"/>
        <v>-94760</v>
      </c>
      <c r="BO43" s="661">
        <f t="shared" si="196"/>
        <v>627390</v>
      </c>
      <c r="BP43" s="661">
        <f t="shared" si="196"/>
        <v>403636</v>
      </c>
      <c r="BQ43" s="661">
        <f t="shared" si="196"/>
        <v>326051</v>
      </c>
      <c r="BR43" s="661">
        <f t="shared" si="196"/>
        <v>96305</v>
      </c>
      <c r="BS43" s="661">
        <f t="shared" si="196"/>
        <v>0</v>
      </c>
      <c r="BT43" s="661">
        <f t="shared" si="196"/>
        <v>364997</v>
      </c>
      <c r="BU43" s="661">
        <f t="shared" si="196"/>
        <v>0</v>
      </c>
      <c r="BV43" s="661">
        <f t="shared" si="196"/>
        <v>0</v>
      </c>
      <c r="BW43" s="661">
        <f t="shared" si="196"/>
        <v>3257.2758620689638</v>
      </c>
      <c r="BX43" s="661">
        <f t="shared" si="196"/>
        <v>0</v>
      </c>
      <c r="BY43" s="662"/>
      <c r="BZ43" s="661">
        <f>BZ811</f>
        <v>7522.908313376669</v>
      </c>
      <c r="CA43" s="661">
        <f>CA20-CA31</f>
        <v>16132.908313376669</v>
      </c>
      <c r="CB43" s="661">
        <f>CB20-CB31</f>
        <v>27086.924050632922</v>
      </c>
      <c r="CC43" s="661">
        <f>CC20-CC31</f>
        <v>202426.92405063292</v>
      </c>
      <c r="CD43" s="649">
        <f t="shared" si="136"/>
        <v>32790.025000000001</v>
      </c>
      <c r="CE43" s="649">
        <f t="shared" si="137"/>
        <v>52972.287500000006</v>
      </c>
      <c r="CF43" s="649">
        <f t="shared" si="138"/>
        <v>217652.32124999998</v>
      </c>
      <c r="CG43" s="649">
        <f t="shared" si="139"/>
        <v>180032.7297413793</v>
      </c>
      <c r="CH43" s="1371">
        <f t="shared" si="8"/>
        <v>-14768.64</v>
      </c>
      <c r="CI43" s="1372">
        <f t="shared" si="9"/>
        <v>-10395</v>
      </c>
      <c r="CJ43" s="1373">
        <f t="shared" si="10"/>
        <v>-3937</v>
      </c>
      <c r="CK43" s="1373">
        <f t="shared" si="11"/>
        <v>-2880</v>
      </c>
      <c r="CL43" s="1373">
        <f t="shared" si="12"/>
        <v>4982</v>
      </c>
      <c r="CM43" s="1373">
        <f t="shared" si="13"/>
        <v>20985.4</v>
      </c>
      <c r="CN43" s="1373">
        <f t="shared" si="14"/>
        <v>24000</v>
      </c>
      <c r="CO43" s="1374">
        <f t="shared" si="15"/>
        <v>28650</v>
      </c>
      <c r="CP43" s="1374">
        <f t="shared" si="16"/>
        <v>35496</v>
      </c>
      <c r="CQ43" s="1374">
        <f t="shared" si="17"/>
        <v>36000</v>
      </c>
      <c r="CR43" s="1374">
        <f t="shared" si="18"/>
        <v>38756</v>
      </c>
      <c r="CS43" s="1373">
        <f t="shared" si="19"/>
        <v>45706</v>
      </c>
      <c r="CT43" s="1373">
        <f t="shared" si="20"/>
        <v>47466</v>
      </c>
      <c r="CU43" s="1373">
        <f t="shared" si="21"/>
        <v>47807</v>
      </c>
      <c r="CV43" s="1373">
        <f t="shared" si="22"/>
        <v>61070</v>
      </c>
      <c r="CW43" s="1373">
        <f t="shared" si="23"/>
        <v>72175</v>
      </c>
      <c r="CX43" s="1372">
        <f t="shared" si="24"/>
        <v>78759</v>
      </c>
      <c r="CY43" s="1375">
        <f t="shared" si="25"/>
        <v>394519</v>
      </c>
      <c r="CZ43" s="532">
        <f t="shared" si="26"/>
        <v>-13098</v>
      </c>
      <c r="DA43" s="533">
        <f t="shared" si="27"/>
        <v>-6222</v>
      </c>
      <c r="DB43" s="534">
        <f t="shared" si="28"/>
        <v>-174</v>
      </c>
      <c r="DC43" s="534">
        <f t="shared" si="29"/>
        <v>2150</v>
      </c>
      <c r="DD43" s="534">
        <f t="shared" si="30"/>
        <v>8676</v>
      </c>
      <c r="DE43" s="534">
        <f t="shared" si="31"/>
        <v>18938</v>
      </c>
      <c r="DF43" s="534">
        <f t="shared" si="32"/>
        <v>19137</v>
      </c>
      <c r="DG43" s="535">
        <f t="shared" si="33"/>
        <v>20285</v>
      </c>
      <c r="DH43" s="535">
        <f t="shared" si="34"/>
        <v>20387</v>
      </c>
      <c r="DI43" s="535">
        <f t="shared" si="35"/>
        <v>35764</v>
      </c>
      <c r="DJ43" s="535">
        <f t="shared" si="36"/>
        <v>37233</v>
      </c>
      <c r="DK43" s="534">
        <f t="shared" si="37"/>
        <v>47142</v>
      </c>
      <c r="DL43" s="534">
        <f t="shared" si="38"/>
        <v>53680</v>
      </c>
      <c r="DM43" s="534">
        <f t="shared" si="39"/>
        <v>59400</v>
      </c>
      <c r="DN43" s="534">
        <f t="shared" si="40"/>
        <v>80806</v>
      </c>
      <c r="DO43" s="534">
        <f t="shared" si="41"/>
        <v>82285</v>
      </c>
      <c r="DP43" s="533">
        <f t="shared" si="42"/>
        <v>368069.6</v>
      </c>
      <c r="DQ43" s="532">
        <f t="shared" si="43"/>
        <v>400528</v>
      </c>
      <c r="DR43" s="642">
        <f t="shared" si="140"/>
        <v>18</v>
      </c>
      <c r="DS43" s="618">
        <f t="shared" si="141"/>
        <v>18</v>
      </c>
      <c r="DT43" s="618">
        <f t="shared" si="142"/>
        <v>18</v>
      </c>
      <c r="DU43" s="618">
        <f t="shared" si="143"/>
        <v>18</v>
      </c>
      <c r="DV43" s="619"/>
      <c r="DW43" s="643"/>
      <c r="DX43" s="643"/>
      <c r="DY43" s="643"/>
      <c r="DZ43" s="643"/>
      <c r="EA43" s="643"/>
      <c r="EB43" s="643"/>
      <c r="EC43" s="643"/>
      <c r="ED43" s="643"/>
      <c r="EE43" s="618"/>
    </row>
    <row r="44" spans="1:141" s="668" customFormat="1" ht="15.75" customHeight="1">
      <c r="A44" s="663" t="s">
        <v>91</v>
      </c>
      <c r="B44" s="635"/>
      <c r="C44" s="635"/>
      <c r="D44" s="635"/>
      <c r="E44" s="635"/>
      <c r="F44" s="635"/>
      <c r="G44" s="635"/>
      <c r="H44" s="635"/>
      <c r="I44" s="635"/>
      <c r="J44" s="635"/>
      <c r="K44" s="635"/>
      <c r="L44" s="635"/>
      <c r="M44" s="635"/>
      <c r="N44" s="635"/>
      <c r="O44" s="635"/>
      <c r="P44" s="635"/>
      <c r="Q44" s="635"/>
      <c r="R44" s="635"/>
      <c r="S44" s="635"/>
      <c r="T44" s="664"/>
      <c r="U44" s="635"/>
      <c r="V44" s="635"/>
      <c r="W44" s="635"/>
      <c r="X44" s="635"/>
      <c r="Y44" s="635"/>
      <c r="Z44" s="635"/>
      <c r="AA44" s="635"/>
      <c r="AB44" s="635"/>
      <c r="AC44" s="635"/>
      <c r="AD44" s="635"/>
      <c r="AE44" s="635"/>
      <c r="AF44" s="635"/>
      <c r="AG44" s="635"/>
      <c r="AH44" s="635"/>
      <c r="AI44" s="635"/>
      <c r="AJ44" s="635"/>
      <c r="AK44" s="635"/>
      <c r="AL44" s="635"/>
      <c r="AM44" s="664"/>
      <c r="AN44" s="635"/>
      <c r="AO44" s="635"/>
      <c r="AP44" s="635"/>
      <c r="AQ44" s="635"/>
      <c r="AR44" s="635"/>
      <c r="AS44" s="635"/>
      <c r="AT44" s="635"/>
      <c r="AU44" s="635"/>
      <c r="AV44" s="635"/>
      <c r="AW44" s="635"/>
      <c r="AX44" s="635"/>
      <c r="AY44" s="635"/>
      <c r="AZ44" s="635"/>
      <c r="BA44" s="635"/>
      <c r="BB44" s="635"/>
      <c r="BC44" s="635"/>
      <c r="BD44" s="635"/>
      <c r="BE44" s="635"/>
      <c r="BF44" s="664"/>
      <c r="BG44" s="635"/>
      <c r="BH44" s="635"/>
      <c r="BI44" s="635"/>
      <c r="BJ44" s="635"/>
      <c r="BK44" s="635"/>
      <c r="BL44" s="635"/>
      <c r="BM44" s="635"/>
      <c r="BN44" s="635"/>
      <c r="BO44" s="635"/>
      <c r="BP44" s="635"/>
      <c r="BQ44" s="635"/>
      <c r="BR44" s="635"/>
      <c r="BS44" s="635"/>
      <c r="BT44" s="635"/>
      <c r="BU44" s="635"/>
      <c r="BV44" s="635"/>
      <c r="BW44" s="635"/>
      <c r="BX44" s="635"/>
      <c r="BY44" s="664"/>
      <c r="BZ44" s="635"/>
      <c r="CA44" s="635"/>
      <c r="CB44" s="635"/>
      <c r="CC44" s="635"/>
      <c r="CD44" s="649" t="str">
        <f t="shared" si="136"/>
        <v/>
      </c>
      <c r="CE44" s="649" t="str">
        <f t="shared" si="137"/>
        <v/>
      </c>
      <c r="CF44" s="649" t="str">
        <f t="shared" si="138"/>
        <v/>
      </c>
      <c r="CG44" s="649" t="str">
        <f t="shared" si="139"/>
        <v/>
      </c>
      <c r="CH44" s="665"/>
      <c r="CI44" s="666"/>
      <c r="CJ44" s="666"/>
      <c r="CK44" s="666"/>
      <c r="CL44" s="666"/>
      <c r="CM44" s="666"/>
      <c r="CN44" s="666"/>
      <c r="CO44" s="666"/>
      <c r="CP44" s="666"/>
      <c r="CQ44" s="666"/>
      <c r="CR44" s="666"/>
      <c r="CS44" s="666"/>
      <c r="CT44" s="666"/>
      <c r="CU44" s="666"/>
      <c r="CV44" s="666"/>
      <c r="CW44" s="666"/>
      <c r="CX44" s="666"/>
      <c r="CY44" s="667"/>
      <c r="CZ44" s="666"/>
      <c r="DA44" s="666"/>
      <c r="DB44" s="666"/>
      <c r="DC44" s="666"/>
      <c r="DD44" s="666"/>
      <c r="DE44" s="666"/>
      <c r="DF44" s="666"/>
      <c r="DG44" s="666"/>
      <c r="DH44" s="666"/>
      <c r="DI44" s="666"/>
      <c r="DJ44" s="666"/>
      <c r="DK44" s="666"/>
      <c r="DL44" s="666"/>
      <c r="DM44" s="666"/>
      <c r="DN44" s="666"/>
      <c r="DO44" s="666"/>
      <c r="DP44" s="666"/>
      <c r="DQ44" s="666"/>
      <c r="DR44" s="665"/>
      <c r="DS44" s="666"/>
      <c r="DT44" s="666"/>
      <c r="DU44" s="666"/>
      <c r="DV44" s="667"/>
      <c r="DW44" s="666"/>
      <c r="DX44" s="666"/>
      <c r="DY44" s="666"/>
      <c r="DZ44" s="666"/>
      <c r="EA44" s="666"/>
      <c r="EB44" s="512"/>
      <c r="EC44" s="512"/>
      <c r="ED44" s="666"/>
      <c r="EE44" s="512"/>
      <c r="EF44" s="621"/>
      <c r="EG44" s="621"/>
      <c r="EH44" s="621"/>
      <c r="EI44" s="621"/>
      <c r="EJ44" s="621"/>
      <c r="EK44" s="621"/>
    </row>
    <row r="45" spans="1:141" s="668" customFormat="1" ht="15.75" customHeight="1">
      <c r="A45" s="669" t="s">
        <v>255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670"/>
      <c r="T45" s="664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670"/>
      <c r="AL45" s="670"/>
      <c r="AM45" s="664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670"/>
      <c r="BD45" s="670"/>
      <c r="BE45" s="670"/>
      <c r="BF45" s="664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670"/>
      <c r="BV45" s="670"/>
      <c r="BW45" s="670"/>
      <c r="BX45" s="670"/>
      <c r="BY45" s="664"/>
      <c r="BZ45" s="671">
        <f>IF(WB!CP9="","",WB!CP9)</f>
        <v>0.49</v>
      </c>
      <c r="CA45" s="671">
        <f>IF(WB!CP10="","",WB!CP10)</f>
        <v>0.25</v>
      </c>
      <c r="CB45" s="671">
        <f>IF(WB!CP11="","",WB!CP11)</f>
        <v>0.18</v>
      </c>
      <c r="CC45" s="671">
        <f>IF(WB!CP12="","",WB!CP12)</f>
        <v>0.08</v>
      </c>
      <c r="CD45" s="649" t="str">
        <f t="shared" si="136"/>
        <v/>
      </c>
      <c r="CE45" s="637" t="str">
        <f t="shared" si="137"/>
        <v/>
      </c>
      <c r="CF45" s="637" t="str">
        <f t="shared" si="138"/>
        <v/>
      </c>
      <c r="CG45" s="637" t="str">
        <f t="shared" si="139"/>
        <v/>
      </c>
      <c r="CH45" s="672"/>
      <c r="CI45" s="673"/>
      <c r="CJ45" s="673"/>
      <c r="CK45" s="673"/>
      <c r="CL45" s="673"/>
      <c r="CM45" s="673"/>
      <c r="CN45" s="673"/>
      <c r="CO45" s="673"/>
      <c r="CP45" s="673"/>
      <c r="CQ45" s="673"/>
      <c r="CR45" s="673"/>
      <c r="CS45" s="673"/>
      <c r="CT45" s="673"/>
      <c r="CU45" s="673"/>
      <c r="CV45" s="673"/>
      <c r="CW45" s="673"/>
      <c r="CX45" s="673"/>
      <c r="CY45" s="674"/>
      <c r="CZ45" s="673"/>
      <c r="DA45" s="673"/>
      <c r="DB45" s="673"/>
      <c r="DC45" s="673"/>
      <c r="DD45" s="673"/>
      <c r="DE45" s="673"/>
      <c r="DF45" s="673"/>
      <c r="DG45" s="673"/>
      <c r="DH45" s="673"/>
      <c r="DI45" s="673"/>
      <c r="DJ45" s="673"/>
      <c r="DK45" s="673"/>
      <c r="DL45" s="673"/>
      <c r="DM45" s="673"/>
      <c r="DN45" s="673"/>
      <c r="DO45" s="673"/>
      <c r="DP45" s="673"/>
      <c r="DQ45" s="673"/>
      <c r="DR45" s="675"/>
      <c r="DS45" s="512"/>
      <c r="DT45" s="512"/>
      <c r="DU45" s="512"/>
      <c r="DV45" s="667"/>
      <c r="DW45" s="666"/>
      <c r="DX45" s="666"/>
      <c r="DY45" s="666"/>
      <c r="DZ45" s="666"/>
      <c r="EA45" s="666"/>
      <c r="EB45" s="512"/>
      <c r="EC45" s="512"/>
      <c r="ED45" s="666"/>
      <c r="EE45" s="512"/>
      <c r="EF45" s="621"/>
      <c r="EG45" s="621"/>
      <c r="EH45" s="621"/>
      <c r="EI45" s="621"/>
      <c r="EJ45" s="621"/>
      <c r="EK45" s="621"/>
    </row>
    <row r="46" spans="1:141" s="668" customFormat="1" ht="15.75" customHeight="1">
      <c r="A46" s="669" t="s">
        <v>97</v>
      </c>
      <c r="B46" s="615">
        <f>IF(WB!U14="","",WB!U14)</f>
        <v>13</v>
      </c>
      <c r="C46" s="615">
        <f>IF(WB!V14="","",WB!V14)</f>
        <v>8</v>
      </c>
      <c r="D46" s="615">
        <f>IF(WB!W14="","",WB!W14)</f>
        <v>10</v>
      </c>
      <c r="E46" s="615">
        <f>IF(WB!X14="","",WB!X14)</f>
        <v>9</v>
      </c>
      <c r="F46" s="615">
        <f>IF(WB!Y14="","",WB!Y14)</f>
        <v>11</v>
      </c>
      <c r="G46" s="615">
        <f>IF(WB!Z14="","",WB!Z14)</f>
        <v>8</v>
      </c>
      <c r="H46" s="615">
        <f>IF(WB!AA14="","",WB!AA14)</f>
        <v>8</v>
      </c>
      <c r="I46" s="615">
        <f>IF(WB!AB14="","",WB!AB14)</f>
        <v>4</v>
      </c>
      <c r="J46" s="615">
        <f>IF(WB!AC14="","",WB!AC14)</f>
        <v>7</v>
      </c>
      <c r="K46" s="615">
        <f>IF(WB!AD14="","",WB!AD14)</f>
        <v>8</v>
      </c>
      <c r="L46" s="615">
        <f>IF(WB!AE14="","",WB!AE14)</f>
        <v>16</v>
      </c>
      <c r="M46" s="615" t="str">
        <f>IF(WB!AF14="","",WB!AF14)</f>
        <v/>
      </c>
      <c r="N46" s="615">
        <f>IF(WB!AG14="","",WB!AG14)</f>
        <v>7</v>
      </c>
      <c r="O46" s="615">
        <f>IF(WB!AH14="","",WB!AH14)</f>
        <v>7</v>
      </c>
      <c r="P46" s="615">
        <f>IF(WB!AI14="","",WB!AI14)</f>
        <v>7</v>
      </c>
      <c r="Q46" s="615">
        <f>IF(WB!AJ14="","",WB!AJ14)</f>
        <v>8</v>
      </c>
      <c r="R46" s="615">
        <f>IF(WB!AK14="","",WB!AK14)</f>
        <v>7</v>
      </c>
      <c r="S46" s="615">
        <f>IF(WB!AL14="","",WB!AL14)</f>
        <v>9</v>
      </c>
      <c r="T46" s="664"/>
      <c r="U46" s="615">
        <f>IF(WB!AM15="","",WB!AM15)</f>
        <v>7</v>
      </c>
      <c r="V46" s="615">
        <f>IF(WB!AN15="","",WB!AN15)</f>
        <v>8</v>
      </c>
      <c r="W46" s="615">
        <f>IF(WB!AO15="","",WB!AO15)</f>
        <v>8</v>
      </c>
      <c r="X46" s="615">
        <f>IF(WB!AP15="","",WB!AP15)</f>
        <v>6</v>
      </c>
      <c r="Y46" s="615">
        <f>IF(WB!AQ15="","",WB!AQ15)</f>
        <v>8</v>
      </c>
      <c r="Z46" s="615">
        <f>IF(WB!AR15="","",WB!AR15)</f>
        <v>10</v>
      </c>
      <c r="AA46" s="615">
        <f>IF(WB!AS15="","",WB!AS15)</f>
        <v>8</v>
      </c>
      <c r="AB46" s="615">
        <f>IF(WB!AT15="","",WB!AT15)</f>
        <v>8</v>
      </c>
      <c r="AC46" s="615">
        <f>IF(WB!AU15="","",WB!AU15)</f>
        <v>7</v>
      </c>
      <c r="AD46" s="615">
        <f>IF(WB!AV15="","",WB!AV15)</f>
        <v>8</v>
      </c>
      <c r="AE46" s="615">
        <f>IF(WB!AW15="","",WB!AW15)</f>
        <v>8</v>
      </c>
      <c r="AF46" s="615">
        <f>IF(WB!AX15="","",WB!AX15)</f>
        <v>14</v>
      </c>
      <c r="AG46" s="615">
        <f>IF(WB!AY15="","",WB!AY15)</f>
        <v>10</v>
      </c>
      <c r="AH46" s="615">
        <f>IF(WB!AZ15="","",WB!AZ15)</f>
        <v>8</v>
      </c>
      <c r="AI46" s="615">
        <f>IF(WB!BA15="","",WB!BA15)</f>
        <v>8</v>
      </c>
      <c r="AJ46" s="615">
        <f>IF(WB!BB15="","",WB!BB15)</f>
        <v>9</v>
      </c>
      <c r="AK46" s="615">
        <f>IF(WB!BC15="","",WB!BC15)</f>
        <v>10</v>
      </c>
      <c r="AL46" s="615">
        <f>IF(WB!BD15="","",WB!BD15)</f>
        <v>9</v>
      </c>
      <c r="AM46" s="664"/>
      <c r="AN46" s="615">
        <f>IF(WB!BE16="","",WB!BE16)</f>
        <v>10</v>
      </c>
      <c r="AO46" s="615">
        <f>IF(WB!BF16="","",WB!BF16)</f>
        <v>6</v>
      </c>
      <c r="AP46" s="615">
        <f>IF(WB!BG16="","",WB!BG16)</f>
        <v>6</v>
      </c>
      <c r="AQ46" s="615">
        <f>IF(WB!BH16="","",WB!BH16)</f>
        <v>6</v>
      </c>
      <c r="AR46" s="615">
        <f>IF(WB!BI16="","",WB!BI16)</f>
        <v>7</v>
      </c>
      <c r="AS46" s="615">
        <f>IF(WB!BJ16="","",WB!BJ16)</f>
        <v>5</v>
      </c>
      <c r="AT46" s="615">
        <f>IF(WB!BK16="","",WB!BK16)</f>
        <v>7</v>
      </c>
      <c r="AU46" s="615">
        <f>IF(WB!BL16="","",WB!BL16)</f>
        <v>6</v>
      </c>
      <c r="AV46" s="615">
        <f>IF(WB!BM16="","",WB!BM16)</f>
        <v>7</v>
      </c>
      <c r="AW46" s="615">
        <f>IF(WB!BN16="","",WB!BN16)</f>
        <v>7</v>
      </c>
      <c r="AX46" s="615">
        <f>IF(WB!BO16="","",WB!BO16)</f>
        <v>8</v>
      </c>
      <c r="AY46" s="615">
        <f>IF(WB!BP16="","",WB!BP16)</f>
        <v>6</v>
      </c>
      <c r="AZ46" s="615">
        <f>IF(WB!BQ16="","",WB!BQ16)</f>
        <v>5</v>
      </c>
      <c r="BA46" s="615">
        <f>IF(WB!BR16="","",WB!BR16)</f>
        <v>7</v>
      </c>
      <c r="BB46" s="615" t="str">
        <f>IF(WB!BS16="","",WB!BS16)</f>
        <v/>
      </c>
      <c r="BC46" s="615">
        <f>IF(WB!BT16="","",WB!BT16)</f>
        <v>7</v>
      </c>
      <c r="BD46" s="615">
        <f>IF(WB!BU16="","",WB!BU16)</f>
        <v>4</v>
      </c>
      <c r="BE46" s="615">
        <f>IF(WB!BV16="","",WB!BV16)</f>
        <v>7</v>
      </c>
      <c r="BF46" s="664"/>
      <c r="BG46" s="615">
        <f>IF(WB!BW17="","",WB!BW17)</f>
        <v>7</v>
      </c>
      <c r="BH46" s="615">
        <f>IF(WB!BX17="","",WB!BX17)</f>
        <v>6</v>
      </c>
      <c r="BI46" s="615">
        <f>IF(WB!BY17="","",WB!BY17)</f>
        <v>4</v>
      </c>
      <c r="BJ46" s="615">
        <f>IF(WB!BZ17="","",WB!BZ17)</f>
        <v>5</v>
      </c>
      <c r="BK46" s="615">
        <f>IF(WB!CA17="","",WB!CA17)</f>
        <v>5</v>
      </c>
      <c r="BL46" s="615">
        <f>IF(WB!CB17="","",WB!CB17)</f>
        <v>6</v>
      </c>
      <c r="BM46" s="615">
        <f>IF(WB!CC17="","",WB!CC17)</f>
        <v>7</v>
      </c>
      <c r="BN46" s="615">
        <f>IF(WB!CD17="","",WB!CD17)</f>
        <v>5</v>
      </c>
      <c r="BO46" s="615">
        <f>IF(WB!CE17="","",WB!CE17)</f>
        <v>7</v>
      </c>
      <c r="BP46" s="615">
        <f>IF(WB!CF17="","",WB!CF17)</f>
        <v>7</v>
      </c>
      <c r="BQ46" s="615">
        <f>IF(WB!CG17="","",WB!CG17)</f>
        <v>7</v>
      </c>
      <c r="BR46" s="615">
        <f>IF(WB!CH17="","",WB!CH17)</f>
        <v>8</v>
      </c>
      <c r="BS46" s="615" t="str">
        <f>IF(WB!CI17="","",WB!CI17)</f>
        <v/>
      </c>
      <c r="BT46" s="615">
        <f>IF(WB!CJ17="","",WB!CJ17)</f>
        <v>6</v>
      </c>
      <c r="BU46" s="615" t="str">
        <f>IF(WB!CK17="","",WB!CK17)</f>
        <v/>
      </c>
      <c r="BV46" s="615" t="str">
        <f>IF(WB!CL17="","",WB!CL17)</f>
        <v/>
      </c>
      <c r="BW46" s="615">
        <f>IF(WB!CM17="","",WB!CM17)</f>
        <v>7</v>
      </c>
      <c r="BX46" s="615" t="str">
        <f>IF(WB!CN17="","",WB!CN17)</f>
        <v/>
      </c>
      <c r="BY46" s="664"/>
      <c r="BZ46" s="615">
        <f>IF(WB!CP14="","",WB!CP14)</f>
        <v>6</v>
      </c>
      <c r="CA46" s="615">
        <f>IF(WB!CP15="","",WB!CP15)</f>
        <v>6</v>
      </c>
      <c r="CB46" s="615">
        <f>IF(WB!CP16="","",WB!CP16)</f>
        <v>6</v>
      </c>
      <c r="CC46" s="615">
        <f>IF(WB!CP17="","",WB!CP17)</f>
        <v>5</v>
      </c>
      <c r="CD46" s="649" t="str">
        <f t="shared" si="136"/>
        <v/>
      </c>
      <c r="CE46" s="649" t="str">
        <f t="shared" si="137"/>
        <v/>
      </c>
      <c r="CF46" s="649" t="str">
        <f t="shared" si="138"/>
        <v/>
      </c>
      <c r="CG46" s="649" t="str">
        <f t="shared" si="139"/>
        <v/>
      </c>
      <c r="CH46" s="675"/>
      <c r="CI46" s="676"/>
      <c r="CJ46" s="676"/>
      <c r="CK46" s="676"/>
      <c r="CL46" s="676"/>
      <c r="CM46" s="676"/>
      <c r="CN46" s="676"/>
      <c r="CO46" s="676"/>
      <c r="CP46" s="676"/>
      <c r="CQ46" s="676"/>
      <c r="CR46" s="676"/>
      <c r="CS46" s="676"/>
      <c r="CT46" s="676"/>
      <c r="CU46" s="676"/>
      <c r="CV46" s="676"/>
      <c r="CW46" s="676"/>
      <c r="CX46" s="676"/>
      <c r="CY46" s="677"/>
      <c r="CZ46" s="676"/>
      <c r="DA46" s="676"/>
      <c r="DB46" s="676"/>
      <c r="DC46" s="676"/>
      <c r="DD46" s="676"/>
      <c r="DE46" s="676"/>
      <c r="DF46" s="676"/>
      <c r="DG46" s="676"/>
      <c r="DH46" s="676"/>
      <c r="DI46" s="676"/>
      <c r="DJ46" s="676"/>
      <c r="DK46" s="676"/>
      <c r="DL46" s="676"/>
      <c r="DM46" s="676"/>
      <c r="DN46" s="676"/>
      <c r="DO46" s="676"/>
      <c r="DP46" s="676"/>
      <c r="DQ46" s="676"/>
      <c r="DR46" s="675"/>
      <c r="DS46" s="512"/>
      <c r="DT46" s="512"/>
      <c r="DU46" s="512"/>
      <c r="DV46" s="667"/>
      <c r="DW46" s="666"/>
      <c r="DX46" s="666"/>
      <c r="DY46" s="666"/>
      <c r="DZ46" s="666"/>
      <c r="EA46" s="666"/>
      <c r="EB46" s="512"/>
      <c r="EC46" s="512"/>
      <c r="ED46" s="666"/>
      <c r="EE46" s="512"/>
      <c r="EF46" s="621"/>
      <c r="EG46" s="621"/>
      <c r="EH46" s="621"/>
      <c r="EI46" s="621"/>
      <c r="EJ46" s="621"/>
      <c r="EK46" s="621"/>
    </row>
    <row r="47" spans="1:141" s="668" customFormat="1" ht="15.75" customHeight="1">
      <c r="A47" s="669" t="s">
        <v>256</v>
      </c>
      <c r="B47" s="615">
        <f>IF(WB!U18="","",WB!U18)</f>
        <v>1.2</v>
      </c>
      <c r="C47" s="615">
        <f>IF(WB!V18="","",WB!V18)</f>
        <v>0</v>
      </c>
      <c r="D47" s="615">
        <f>IF(WB!W18="","",WB!W18)</f>
        <v>2</v>
      </c>
      <c r="E47" s="615">
        <f>IF(WB!X18="","",WB!X18)</f>
        <v>2</v>
      </c>
      <c r="F47" s="615">
        <f>IF(WB!Y18="","",WB!Y18)</f>
        <v>3</v>
      </c>
      <c r="G47" s="615">
        <f>IF(WB!Z18="","",WB!Z18)</f>
        <v>1</v>
      </c>
      <c r="H47" s="615">
        <f>IF(WB!AA18="","",WB!AA18)</f>
        <v>1</v>
      </c>
      <c r="I47" s="615">
        <f>IF(WB!AB18="","",WB!AB18)</f>
        <v>0</v>
      </c>
      <c r="J47" s="615">
        <f>IF(WB!AC18="","",WB!AC18)</f>
        <v>0</v>
      </c>
      <c r="K47" s="615">
        <f>IF(WB!AD18="","",WB!AD18)</f>
        <v>0</v>
      </c>
      <c r="L47" s="615">
        <f>IF(WB!AE18="","",WB!AE18)</f>
        <v>0</v>
      </c>
      <c r="M47" s="615" t="str">
        <f>IF(WB!AF18="","",WB!AF18)</f>
        <v/>
      </c>
      <c r="N47" s="615">
        <f>IF(WB!AG18="","",WB!AG18)</f>
        <v>2</v>
      </c>
      <c r="O47" s="615">
        <f>IF(WB!AH18="","",WB!AH18)</f>
        <v>1</v>
      </c>
      <c r="P47" s="615">
        <f>IF(WB!AI18="","",WB!AI18)</f>
        <v>0.25</v>
      </c>
      <c r="Q47" s="615">
        <f>IF(WB!AJ18="","",WB!AJ18)</f>
        <v>0.04</v>
      </c>
      <c r="R47" s="615">
        <f>IF(WB!AK18="","",WB!AK18)</f>
        <v>2</v>
      </c>
      <c r="S47" s="615">
        <f>IF(WB!AL18="","",WB!AL18)</f>
        <v>1</v>
      </c>
      <c r="T47" s="664"/>
      <c r="U47" s="615">
        <f>IF(WB!AM19="","",WB!AM19)</f>
        <v>4</v>
      </c>
      <c r="V47" s="615">
        <f>IF(WB!AN19="","",WB!AN19)</f>
        <v>0</v>
      </c>
      <c r="W47" s="615">
        <f>IF(WB!AO19="","",WB!AO19)</f>
        <v>2</v>
      </c>
      <c r="X47" s="615">
        <f>IF(WB!AP19="","",WB!AP19)</f>
        <v>2</v>
      </c>
      <c r="Y47" s="615">
        <f>IF(WB!AQ19="","",WB!AQ19)</f>
        <v>3</v>
      </c>
      <c r="Z47" s="615">
        <f>IF(WB!AR19="","",WB!AR19)</f>
        <v>1</v>
      </c>
      <c r="AA47" s="615">
        <f>IF(WB!AS19="","",WB!AS19)</f>
        <v>5</v>
      </c>
      <c r="AB47" s="615">
        <f>IF(WB!AT19="","",WB!AT19)</f>
        <v>0</v>
      </c>
      <c r="AC47" s="615">
        <f>IF(WB!AU19="","",WB!AU19)</f>
        <v>1</v>
      </c>
      <c r="AD47" s="615">
        <f>IF(WB!AV19="","",WB!AV19)</f>
        <v>1</v>
      </c>
      <c r="AE47" s="615">
        <f>IF(WB!AW19="","",WB!AW19)</f>
        <v>1</v>
      </c>
      <c r="AF47" s="615">
        <f>IF(WB!AX19="","",WB!AX19)</f>
        <v>0</v>
      </c>
      <c r="AG47" s="615">
        <f>IF(WB!AY19="","",WB!AY19)</f>
        <v>2</v>
      </c>
      <c r="AH47" s="615">
        <f>IF(WB!AZ19="","",WB!AZ19)</f>
        <v>1</v>
      </c>
      <c r="AI47" s="615">
        <f>IF(WB!BA19="","",WB!BA19)</f>
        <v>0.25</v>
      </c>
      <c r="AJ47" s="615">
        <f>IF(WB!BB19="","",WB!BB19)</f>
        <v>1</v>
      </c>
      <c r="AK47" s="615">
        <f>IF(WB!BC19="","",WB!BC19)</f>
        <v>0.25</v>
      </c>
      <c r="AL47" s="615">
        <f>IF(WB!BD19="","",WB!BD19)</f>
        <v>1</v>
      </c>
      <c r="AM47" s="664"/>
      <c r="AN47" s="615">
        <f>IF(WB!BE20="","",WB!BE20)</f>
        <v>2</v>
      </c>
      <c r="AO47" s="615">
        <f>IF(WB!BF20="","",WB!BF20)</f>
        <v>0.7</v>
      </c>
      <c r="AP47" s="615">
        <f>IF(WB!BG20="","",WB!BG20)</f>
        <v>2</v>
      </c>
      <c r="AQ47" s="615">
        <f>IF(WB!BH20="","",WB!BH20)</f>
        <v>2</v>
      </c>
      <c r="AR47" s="615">
        <f>IF(WB!BI20="","",WB!BI20)</f>
        <v>3</v>
      </c>
      <c r="AS47" s="615">
        <f>IF(WB!BJ20="","",WB!BJ20)</f>
        <v>2</v>
      </c>
      <c r="AT47" s="615">
        <f>IF(WB!BK20="","",WB!BK20)</f>
        <v>3</v>
      </c>
      <c r="AU47" s="615">
        <f>IF(WB!BL20="","",WB!BL20)</f>
        <v>1</v>
      </c>
      <c r="AV47" s="615">
        <f>IF(WB!BM20="","",WB!BM20)</f>
        <v>0.5</v>
      </c>
      <c r="AW47" s="615">
        <f>IF(WB!BN20="","",WB!BN20)</f>
        <v>4</v>
      </c>
      <c r="AX47" s="615">
        <f>IF(WB!BO20="","",WB!BO20)</f>
        <v>1</v>
      </c>
      <c r="AY47" s="615">
        <f>IF(WB!BP20="","",WB!BP20)</f>
        <v>1</v>
      </c>
      <c r="AZ47" s="615">
        <f>IF(WB!BQ20="","",WB!BQ20)</f>
        <v>2</v>
      </c>
      <c r="BA47" s="615">
        <f>IF(WB!BR20="","",WB!BR20)</f>
        <v>1</v>
      </c>
      <c r="BB47" s="615" t="str">
        <f>IF(WB!BS20="","",WB!BS20)</f>
        <v/>
      </c>
      <c r="BC47" s="615">
        <f>IF(WB!BT20="","",WB!BT20)</f>
        <v>1</v>
      </c>
      <c r="BD47" s="615">
        <f>IF(WB!BU20="","",WB!BU20)</f>
        <v>1</v>
      </c>
      <c r="BE47" s="615">
        <f>IF(WB!BV20="","",WB!BV20)</f>
        <v>1</v>
      </c>
      <c r="BF47" s="664"/>
      <c r="BG47" s="615">
        <f>IF(WB!BW21="","",WB!BW21)</f>
        <v>3</v>
      </c>
      <c r="BH47" s="615">
        <f>IF(WB!BX21="","",WB!BX21)</f>
        <v>2.5</v>
      </c>
      <c r="BI47" s="615">
        <f>IF(WB!BY21="","",WB!BY21)</f>
        <v>2</v>
      </c>
      <c r="BJ47" s="615">
        <f>IF(WB!BZ21="","",WB!BZ21)</f>
        <v>2</v>
      </c>
      <c r="BK47" s="615">
        <f>IF(WB!CA21="","",WB!CA21)</f>
        <v>0</v>
      </c>
      <c r="BL47" s="615">
        <f>IF(WB!CB21="","",WB!CB21)</f>
        <v>1</v>
      </c>
      <c r="BM47" s="615">
        <f>IF(WB!CC21="","",WB!CC21)</f>
        <v>3</v>
      </c>
      <c r="BN47" s="615">
        <f>IF(WB!CD21="","",WB!CD21)</f>
        <v>0.5</v>
      </c>
      <c r="BO47" s="615">
        <f>IF(WB!CE21="","",WB!CE21)</f>
        <v>1</v>
      </c>
      <c r="BP47" s="615">
        <f>IF(WB!CF21="","",WB!CF21)</f>
        <v>3</v>
      </c>
      <c r="BQ47" s="615">
        <f>IF(WB!CG21="","",WB!CG21)</f>
        <v>5</v>
      </c>
      <c r="BR47" s="615">
        <f>IF(WB!CH21="","",WB!CH21)</f>
        <v>2</v>
      </c>
      <c r="BS47" s="615" t="str">
        <f>IF(WB!CI21="","",WB!CI21)</f>
        <v/>
      </c>
      <c r="BT47" s="615">
        <f>IF(WB!CJ21="","",WB!CJ21)</f>
        <v>1</v>
      </c>
      <c r="BU47" s="615" t="str">
        <f>IF(WB!CK21="","",WB!CK21)</f>
        <v/>
      </c>
      <c r="BV47" s="615" t="str">
        <f>IF(WB!CL21="","",WB!CL21)</f>
        <v/>
      </c>
      <c r="BW47" s="615">
        <f>IF(WB!CM21="","",WB!CM21)</f>
        <v>5</v>
      </c>
      <c r="BX47" s="615" t="str">
        <f>IF(WB!CN21="","",WB!CN21)</f>
        <v/>
      </c>
      <c r="BY47" s="664"/>
      <c r="BZ47" s="615">
        <f>IF(WB!CP18="","",WB!CP18)</f>
        <v>1</v>
      </c>
      <c r="CA47" s="615">
        <f>IF(WB!CP19="","",WB!CP19)</f>
        <v>1</v>
      </c>
      <c r="CB47" s="615">
        <f>IF(WB!CP20="","",WB!CP20)</f>
        <v>1</v>
      </c>
      <c r="CC47" s="615">
        <f>IF(WB!CP21="","",WB!CP21)</f>
        <v>1</v>
      </c>
      <c r="CD47" s="649" t="str">
        <f t="shared" si="136"/>
        <v/>
      </c>
      <c r="CE47" s="649" t="str">
        <f t="shared" si="137"/>
        <v/>
      </c>
      <c r="CF47" s="649" t="str">
        <f t="shared" si="138"/>
        <v/>
      </c>
      <c r="CG47" s="649" t="str">
        <f t="shared" si="139"/>
        <v/>
      </c>
      <c r="CH47" s="675"/>
      <c r="CI47" s="676"/>
      <c r="CJ47" s="676"/>
      <c r="CK47" s="676"/>
      <c r="CL47" s="676"/>
      <c r="CM47" s="676"/>
      <c r="CN47" s="676"/>
      <c r="CO47" s="676"/>
      <c r="CP47" s="676"/>
      <c r="CQ47" s="676"/>
      <c r="CR47" s="676"/>
      <c r="CS47" s="676"/>
      <c r="CT47" s="676"/>
      <c r="CU47" s="676"/>
      <c r="CV47" s="676"/>
      <c r="CW47" s="676"/>
      <c r="CX47" s="676"/>
      <c r="CY47" s="677"/>
      <c r="CZ47" s="676"/>
      <c r="DA47" s="676"/>
      <c r="DB47" s="676"/>
      <c r="DC47" s="676"/>
      <c r="DD47" s="676"/>
      <c r="DE47" s="676"/>
      <c r="DF47" s="676"/>
      <c r="DG47" s="676"/>
      <c r="DH47" s="676"/>
      <c r="DI47" s="676"/>
      <c r="DJ47" s="676"/>
      <c r="DK47" s="676"/>
      <c r="DL47" s="676"/>
      <c r="DM47" s="676"/>
      <c r="DN47" s="676"/>
      <c r="DO47" s="676"/>
      <c r="DP47" s="676"/>
      <c r="DQ47" s="676"/>
      <c r="DR47" s="675"/>
      <c r="DS47" s="512"/>
      <c r="DT47" s="512"/>
      <c r="DU47" s="512"/>
      <c r="DV47" s="667"/>
      <c r="DW47" s="666"/>
      <c r="DX47" s="666"/>
      <c r="DY47" s="666"/>
      <c r="DZ47" s="666"/>
      <c r="EA47" s="666"/>
      <c r="EB47" s="512"/>
      <c r="EC47" s="512"/>
      <c r="ED47" s="666"/>
      <c r="EE47" s="512"/>
      <c r="EF47" s="621"/>
      <c r="EG47" s="621"/>
      <c r="EH47" s="621"/>
      <c r="EI47" s="621"/>
      <c r="EJ47" s="621"/>
      <c r="EK47" s="621"/>
    </row>
    <row r="48" spans="1:141" s="668" customFormat="1" ht="15.75" customHeight="1">
      <c r="A48" s="669" t="s">
        <v>257</v>
      </c>
      <c r="B48" s="615">
        <f>IF(WB!U22="","",WB!U22)</f>
        <v>0</v>
      </c>
      <c r="C48" s="615">
        <f>IF(WB!V22="","",WB!V22)</f>
        <v>0</v>
      </c>
      <c r="D48" s="615">
        <f>IF(WB!W22="","",WB!W22)</f>
        <v>1</v>
      </c>
      <c r="E48" s="615">
        <f>IF(WB!X22="","",WB!X22)</f>
        <v>0</v>
      </c>
      <c r="F48" s="615">
        <f>IF(WB!Y22="","",WB!Y22)</f>
        <v>1</v>
      </c>
      <c r="G48" s="615">
        <f>IF(WB!Z22="","",WB!Z22)</f>
        <v>0.5</v>
      </c>
      <c r="H48" s="615">
        <f>IF(WB!AA22="","",WB!AA22)</f>
        <v>1</v>
      </c>
      <c r="I48" s="615">
        <f>IF(WB!AB22="","",WB!AB22)</f>
        <v>0</v>
      </c>
      <c r="J48" s="615">
        <f>IF(WB!AC22="","",WB!AC22)</f>
        <v>0</v>
      </c>
      <c r="K48" s="615">
        <f>IF(WB!AD22="","",WB!AD22)</f>
        <v>0</v>
      </c>
      <c r="L48" s="615">
        <f>IF(WB!AE22="","",WB!AE22)</f>
        <v>0</v>
      </c>
      <c r="M48" s="615" t="str">
        <f>IF(WB!AF22="","",WB!AF22)</f>
        <v/>
      </c>
      <c r="N48" s="615">
        <f>IF(WB!AG22="","",WB!AG22)</f>
        <v>0</v>
      </c>
      <c r="O48" s="615">
        <f>IF(WB!AH22="","",WB!AH22)</f>
        <v>0</v>
      </c>
      <c r="P48" s="615">
        <f>IF(WB!AI22="","",WB!AI22)</f>
        <v>0.25</v>
      </c>
      <c r="Q48" s="615">
        <f>IF(WB!AJ22="","",WB!AJ22)</f>
        <v>0.04</v>
      </c>
      <c r="R48" s="615">
        <f>IF(WB!AK22="","",WB!AK22)</f>
        <v>2</v>
      </c>
      <c r="S48" s="615">
        <f>IF(WB!AL22="","",WB!AL22)</f>
        <v>1</v>
      </c>
      <c r="T48" s="664"/>
      <c r="U48" s="615">
        <f>IF(WB!AM23="","",WB!AM23)</f>
        <v>0</v>
      </c>
      <c r="V48" s="615">
        <f>IF(WB!AN23="","",WB!AN23)</f>
        <v>0</v>
      </c>
      <c r="W48" s="615">
        <f>IF(WB!AO23="","",WB!AO23)</f>
        <v>1.5</v>
      </c>
      <c r="X48" s="615">
        <f>IF(WB!AP23="","",WB!AP23)</f>
        <v>0</v>
      </c>
      <c r="Y48" s="615">
        <f>IF(WB!AQ23="","",WB!AQ23)</f>
        <v>3</v>
      </c>
      <c r="Z48" s="615">
        <f>IF(WB!AR23="","",WB!AR23)</f>
        <v>1</v>
      </c>
      <c r="AA48" s="615">
        <f>IF(WB!AS23="","",WB!AS23)</f>
        <v>0</v>
      </c>
      <c r="AB48" s="615">
        <f>IF(WB!AT23="","",WB!AT23)</f>
        <v>0</v>
      </c>
      <c r="AC48" s="615">
        <f>IF(WB!AU23="","",WB!AU23)</f>
        <v>1</v>
      </c>
      <c r="AD48" s="615">
        <f>IF(WB!AV23="","",WB!AV23)</f>
        <v>1</v>
      </c>
      <c r="AE48" s="615">
        <f>IF(WB!AW23="","",WB!AW23)</f>
        <v>1</v>
      </c>
      <c r="AF48" s="615">
        <f>IF(WB!AX23="","",WB!AX23)</f>
        <v>0</v>
      </c>
      <c r="AG48" s="615">
        <f>IF(WB!AY23="","",WB!AY23)</f>
        <v>1</v>
      </c>
      <c r="AH48" s="615">
        <f>IF(WB!AZ23="","",WB!AZ23)</f>
        <v>0</v>
      </c>
      <c r="AI48" s="615">
        <f>IF(WB!BA23="","",WB!BA23)</f>
        <v>0.25</v>
      </c>
      <c r="AJ48" s="615">
        <f>IF(WB!BB23="","",WB!BB23)</f>
        <v>1</v>
      </c>
      <c r="AK48" s="615">
        <f>IF(WB!BC23="","",WB!BC23)</f>
        <v>0.25</v>
      </c>
      <c r="AL48" s="615">
        <f>IF(WB!BD23="","",WB!BD23)</f>
        <v>1</v>
      </c>
      <c r="AM48" s="664"/>
      <c r="AN48" s="615">
        <f>IF(WB!BE24="","",WB!BE24)</f>
        <v>0</v>
      </c>
      <c r="AO48" s="615">
        <f>IF(WB!BF24="","",WB!BF24)</f>
        <v>0</v>
      </c>
      <c r="AP48" s="615">
        <f>IF(WB!BG24="","",WB!BG24)</f>
        <v>2</v>
      </c>
      <c r="AQ48" s="615">
        <f>IF(WB!BH24="","",WB!BH24)</f>
        <v>0</v>
      </c>
      <c r="AR48" s="615">
        <f>IF(WB!BI24="","",WB!BI24)</f>
        <v>3</v>
      </c>
      <c r="AS48" s="615">
        <f>IF(WB!BJ24="","",WB!BJ24)</f>
        <v>0</v>
      </c>
      <c r="AT48" s="615">
        <f>IF(WB!BK24="","",WB!BK24)</f>
        <v>2</v>
      </c>
      <c r="AU48" s="615">
        <f>IF(WB!BL24="","",WB!BL24)</f>
        <v>1</v>
      </c>
      <c r="AV48" s="615">
        <f>IF(WB!BM24="","",WB!BM24)</f>
        <v>0.5</v>
      </c>
      <c r="AW48" s="615">
        <f>IF(WB!BN24="","",WB!BN24)</f>
        <v>2</v>
      </c>
      <c r="AX48" s="615">
        <f>IF(WB!BO24="","",WB!BO24)</f>
        <v>0.5</v>
      </c>
      <c r="AY48" s="615">
        <f>IF(WB!BP24="","",WB!BP24)</f>
        <v>1</v>
      </c>
      <c r="AZ48" s="615">
        <f>IF(WB!BQ24="","",WB!BQ24)</f>
        <v>2</v>
      </c>
      <c r="BA48" s="615">
        <f>IF(WB!BR24="","",WB!BR24)</f>
        <v>1</v>
      </c>
      <c r="BB48" s="615" t="str">
        <f>IF(WB!BS24="","",WB!BS24)</f>
        <v/>
      </c>
      <c r="BC48" s="615">
        <f>IF(WB!BT24="","",WB!BT24)</f>
        <v>1</v>
      </c>
      <c r="BD48" s="615">
        <f>IF(WB!BU24="","",WB!BU24)</f>
        <v>1</v>
      </c>
      <c r="BE48" s="615">
        <f>IF(WB!BV24="","",WB!BV24)</f>
        <v>1</v>
      </c>
      <c r="BF48" s="664"/>
      <c r="BG48" s="615">
        <f>IF(WB!BW25="","",WB!BW25)</f>
        <v>2</v>
      </c>
      <c r="BH48" s="615">
        <f>IF(WB!BX25="","",WB!BX25)</f>
        <v>0</v>
      </c>
      <c r="BI48" s="615">
        <f>IF(WB!BY25="","",WB!BY25)</f>
        <v>2</v>
      </c>
      <c r="BJ48" s="615">
        <f>IF(WB!BZ25="","",WB!BZ25)</f>
        <v>1</v>
      </c>
      <c r="BK48" s="615">
        <f>IF(WB!CA25="","",WB!CA25)</f>
        <v>0</v>
      </c>
      <c r="BL48" s="615">
        <f>IF(WB!CB25="","",WB!CB25)</f>
        <v>1</v>
      </c>
      <c r="BM48" s="615">
        <f>IF(WB!CC25="","",WB!CC25)</f>
        <v>2.5</v>
      </c>
      <c r="BN48" s="615">
        <f>IF(WB!CD25="","",WB!CD25)</f>
        <v>0.25</v>
      </c>
      <c r="BO48" s="615">
        <f>IF(WB!CE25="","",WB!CE25)</f>
        <v>1</v>
      </c>
      <c r="BP48" s="615">
        <f>IF(WB!CF25="","",WB!CF25)</f>
        <v>3</v>
      </c>
      <c r="BQ48" s="615">
        <f>IF(WB!CG25="","",WB!CG25)</f>
        <v>2</v>
      </c>
      <c r="BR48" s="615">
        <f>IF(WB!CH25="","",WB!CH25)</f>
        <v>2</v>
      </c>
      <c r="BS48" s="615" t="str">
        <f>IF(WB!CI25="","",WB!CI25)</f>
        <v/>
      </c>
      <c r="BT48" s="615">
        <f>IF(WB!CJ25="","",WB!CJ25)</f>
        <v>1</v>
      </c>
      <c r="BU48" s="615" t="str">
        <f>IF(WB!CK25="","",WB!CK25)</f>
        <v/>
      </c>
      <c r="BV48" s="615" t="str">
        <f>IF(WB!CL25="","",WB!CL25)</f>
        <v/>
      </c>
      <c r="BW48" s="615">
        <f>IF(WB!CM25="","",WB!CM25)</f>
        <v>2</v>
      </c>
      <c r="BX48" s="615" t="str">
        <f>IF(WB!CN25="","",WB!CN25)</f>
        <v/>
      </c>
      <c r="BY48" s="664"/>
      <c r="BZ48" s="615">
        <f>IF(WB!CP22="","",WB!CP22)</f>
        <v>0.5</v>
      </c>
      <c r="CA48" s="615">
        <f>IF(WB!CP23="","",WB!CP23)</f>
        <v>1</v>
      </c>
      <c r="CB48" s="615">
        <f>IF(WB!CP24="","",WB!CP24)</f>
        <v>1</v>
      </c>
      <c r="CC48" s="615">
        <f>IF(WB!CP25="","",WB!CP25)</f>
        <v>1</v>
      </c>
      <c r="CD48" s="649" t="str">
        <f t="shared" si="136"/>
        <v/>
      </c>
      <c r="CE48" s="649" t="str">
        <f t="shared" si="137"/>
        <v/>
      </c>
      <c r="CF48" s="649" t="str">
        <f t="shared" si="138"/>
        <v/>
      </c>
      <c r="CG48" s="649" t="str">
        <f t="shared" si="139"/>
        <v/>
      </c>
      <c r="CH48" s="675"/>
      <c r="CI48" s="676"/>
      <c r="CJ48" s="676"/>
      <c r="CK48" s="676"/>
      <c r="CL48" s="676"/>
      <c r="CM48" s="676"/>
      <c r="CN48" s="676"/>
      <c r="CO48" s="676"/>
      <c r="CP48" s="676"/>
      <c r="CQ48" s="676"/>
      <c r="CR48" s="676"/>
      <c r="CS48" s="676"/>
      <c r="CT48" s="676"/>
      <c r="CU48" s="676"/>
      <c r="CV48" s="676"/>
      <c r="CW48" s="676"/>
      <c r="CX48" s="676"/>
      <c r="CY48" s="677"/>
      <c r="CZ48" s="676"/>
      <c r="DA48" s="676"/>
      <c r="DB48" s="676"/>
      <c r="DC48" s="676"/>
      <c r="DD48" s="676"/>
      <c r="DE48" s="676"/>
      <c r="DF48" s="676"/>
      <c r="DG48" s="676"/>
      <c r="DH48" s="676"/>
      <c r="DI48" s="676"/>
      <c r="DJ48" s="676"/>
      <c r="DK48" s="676"/>
      <c r="DL48" s="676"/>
      <c r="DM48" s="676"/>
      <c r="DN48" s="676"/>
      <c r="DO48" s="676"/>
      <c r="DP48" s="676"/>
      <c r="DQ48" s="676"/>
      <c r="DR48" s="675"/>
      <c r="DS48" s="512"/>
      <c r="DT48" s="512"/>
      <c r="DU48" s="512"/>
      <c r="DV48" s="667"/>
      <c r="DW48" s="666"/>
      <c r="DX48" s="666"/>
      <c r="DY48" s="666"/>
      <c r="DZ48" s="666"/>
      <c r="EA48" s="666"/>
      <c r="EB48" s="512"/>
      <c r="EC48" s="512"/>
      <c r="ED48" s="666"/>
      <c r="EE48" s="512"/>
      <c r="EF48" s="621"/>
      <c r="EG48" s="621"/>
      <c r="EH48" s="621"/>
      <c r="EI48" s="621"/>
      <c r="EJ48" s="621"/>
      <c r="EK48" s="621"/>
    </row>
    <row r="49" spans="1:141" s="668" customFormat="1" ht="15.75" customHeight="1">
      <c r="A49" s="669" t="s">
        <v>258</v>
      </c>
      <c r="B49" s="615">
        <f>IF(WB!U26="","",WB!U26)</f>
        <v>0</v>
      </c>
      <c r="C49" s="615">
        <f>IF(WB!V26="","",WB!V26)</f>
        <v>0</v>
      </c>
      <c r="D49" s="615">
        <f>IF(WB!W26="","",WB!W26)</f>
        <v>1</v>
      </c>
      <c r="E49" s="615">
        <f>IF(WB!X26="","",WB!X26)</f>
        <v>0</v>
      </c>
      <c r="F49" s="615">
        <f>IF(WB!Y26="","",WB!Y26)</f>
        <v>1</v>
      </c>
      <c r="G49" s="615" t="str">
        <f>IF(WB!Z26="","",WB!Z26)</f>
        <v>0,5</v>
      </c>
      <c r="H49" s="615">
        <f>IF(WB!AA26="","",WB!AA26)</f>
        <v>1</v>
      </c>
      <c r="I49" s="615">
        <f>IF(WB!AB26="","",WB!AB26)</f>
        <v>0</v>
      </c>
      <c r="J49" s="615">
        <f>IF(WB!AC26="","",WB!AC26)</f>
        <v>0</v>
      </c>
      <c r="K49" s="615">
        <f>IF(WB!AD26="","",WB!AD26)</f>
        <v>0</v>
      </c>
      <c r="L49" s="615">
        <f>IF(WB!AE26="","",WB!AE26)</f>
        <v>0</v>
      </c>
      <c r="M49" s="615" t="str">
        <f>IF(WB!AF26="","",WB!AF26)</f>
        <v/>
      </c>
      <c r="N49" s="615">
        <f>IF(WB!AG26="","",WB!AG26)</f>
        <v>0</v>
      </c>
      <c r="O49" s="615">
        <f>IF(WB!AH26="","",WB!AH26)</f>
        <v>0</v>
      </c>
      <c r="P49" s="615">
        <f>IF(WB!AI26="","",WB!AI26)</f>
        <v>0.25</v>
      </c>
      <c r="Q49" s="615">
        <f>IF(WB!AJ26="","",WB!AJ26)</f>
        <v>0.04</v>
      </c>
      <c r="R49" s="615">
        <f>IF(WB!AK26="","",WB!AK26)</f>
        <v>2</v>
      </c>
      <c r="S49" s="615">
        <f>IF(WB!AL26="","",WB!AL26)</f>
        <v>1</v>
      </c>
      <c r="T49" s="664"/>
      <c r="U49" s="615">
        <f>IF(WB!AM27="","",WB!AM27)</f>
        <v>0</v>
      </c>
      <c r="V49" s="615">
        <f>IF(WB!AN27="","",WB!AN27)</f>
        <v>0</v>
      </c>
      <c r="W49" s="615">
        <f>IF(WB!AO27="","",WB!AO27)</f>
        <v>1.5</v>
      </c>
      <c r="X49" s="615">
        <f>IF(WB!AP27="","",WB!AP27)</f>
        <v>0</v>
      </c>
      <c r="Y49" s="615">
        <f>IF(WB!AQ27="","",WB!AQ27)</f>
        <v>3</v>
      </c>
      <c r="Z49" s="615">
        <f>IF(WB!AR27="","",WB!AR27)</f>
        <v>1</v>
      </c>
      <c r="AA49" s="615">
        <f>IF(WB!AS27="","",WB!AS27)</f>
        <v>0</v>
      </c>
      <c r="AB49" s="615">
        <f>IF(WB!AT27="","",WB!AT27)</f>
        <v>0</v>
      </c>
      <c r="AC49" s="615">
        <f>IF(WB!AU27="","",WB!AU27)</f>
        <v>1</v>
      </c>
      <c r="AD49" s="615">
        <f>IF(WB!AV27="","",WB!AV27)</f>
        <v>0.5</v>
      </c>
      <c r="AE49" s="615">
        <f>IF(WB!AW27="","",WB!AW27)</f>
        <v>1</v>
      </c>
      <c r="AF49" s="615">
        <f>IF(WB!AX27="","",WB!AX27)</f>
        <v>0</v>
      </c>
      <c r="AG49" s="615">
        <f>IF(WB!AY27="","",WB!AY27)</f>
        <v>1</v>
      </c>
      <c r="AH49" s="615">
        <f>IF(WB!AZ27="","",WB!AZ27)</f>
        <v>0</v>
      </c>
      <c r="AI49" s="615">
        <f>IF(WB!BA27="","",WB!BA27)</f>
        <v>0.25</v>
      </c>
      <c r="AJ49" s="615">
        <f>IF(WB!BB27="","",WB!BB27)</f>
        <v>1</v>
      </c>
      <c r="AK49" s="615">
        <f>IF(WB!BC27="","",WB!BC27)</f>
        <v>0.25</v>
      </c>
      <c r="AL49" s="615">
        <f>IF(WB!BD27="","",WB!BD27)</f>
        <v>1</v>
      </c>
      <c r="AM49" s="664"/>
      <c r="AN49" s="615">
        <f>IF(WB!BE28="","",WB!BE28)</f>
        <v>0</v>
      </c>
      <c r="AO49" s="615">
        <f>IF(WB!BF28="","",WB!BF28)</f>
        <v>0</v>
      </c>
      <c r="AP49" s="615">
        <f>IF(WB!BG28="","",WB!BG28)</f>
        <v>2</v>
      </c>
      <c r="AQ49" s="615">
        <f>IF(WB!BH28="","",WB!BH28)</f>
        <v>0</v>
      </c>
      <c r="AR49" s="615">
        <f>IF(WB!BI28="","",WB!BI28)</f>
        <v>2</v>
      </c>
      <c r="AS49" s="615">
        <f>IF(WB!BJ28="","",WB!BJ28)</f>
        <v>0</v>
      </c>
      <c r="AT49" s="615">
        <f>IF(WB!BK28="","",WB!BK28)</f>
        <v>2</v>
      </c>
      <c r="AU49" s="615">
        <f>IF(WB!BL28="","",WB!BL28)</f>
        <v>0.5</v>
      </c>
      <c r="AV49" s="615">
        <f>IF(WB!BM28="","",WB!BM28)</f>
        <v>0.5</v>
      </c>
      <c r="AW49" s="615">
        <f>IF(WB!BN28="","",WB!BN28)</f>
        <v>1.5</v>
      </c>
      <c r="AX49" s="615">
        <f>IF(WB!BO28="","",WB!BO28)</f>
        <v>0.5</v>
      </c>
      <c r="AY49" s="615">
        <f>IF(WB!BP28="","",WB!BP28)</f>
        <v>1</v>
      </c>
      <c r="AZ49" s="615">
        <f>IF(WB!BQ28="","",WB!BQ28)</f>
        <v>2</v>
      </c>
      <c r="BA49" s="615">
        <f>IF(WB!BR28="","",WB!BR28)</f>
        <v>1</v>
      </c>
      <c r="BB49" s="615" t="str">
        <f>IF(WB!BS28="","",WB!BS28)</f>
        <v/>
      </c>
      <c r="BC49" s="615">
        <f>IF(WB!BT28="","",WB!BT28)</f>
        <v>1</v>
      </c>
      <c r="BD49" s="615">
        <f>IF(WB!BU28="","",WB!BU28)</f>
        <v>1</v>
      </c>
      <c r="BE49" s="615">
        <f>IF(WB!BV28="","",WB!BV28)</f>
        <v>1</v>
      </c>
      <c r="BF49" s="664"/>
      <c r="BG49" s="615">
        <f>IF(WB!BW29="","",WB!BW29)</f>
        <v>0</v>
      </c>
      <c r="BH49" s="615">
        <f>IF(WB!BX29="","",WB!BX29)</f>
        <v>0</v>
      </c>
      <c r="BI49" s="615">
        <f>IF(WB!BY29="","",WB!BY29)</f>
        <v>2</v>
      </c>
      <c r="BJ49" s="615">
        <f>IF(WB!BZ29="","",WB!BZ29)</f>
        <v>1</v>
      </c>
      <c r="BK49" s="615">
        <f>IF(WB!CA29="","",WB!CA29)</f>
        <v>0</v>
      </c>
      <c r="BL49" s="615">
        <f>IF(WB!CB29="","",WB!CB29)</f>
        <v>1</v>
      </c>
      <c r="BM49" s="615">
        <f>IF(WB!CC29="","",WB!CC29)</f>
        <v>2.5</v>
      </c>
      <c r="BN49" s="615">
        <f>IF(WB!CD29="","",WB!CD29)</f>
        <v>0.25</v>
      </c>
      <c r="BO49" s="615">
        <f>IF(WB!CE29="","",WB!CE29)</f>
        <v>1</v>
      </c>
      <c r="BP49" s="615">
        <f>IF(WB!CF29="","",WB!CF29)</f>
        <v>2</v>
      </c>
      <c r="BQ49" s="615">
        <f>IF(WB!CG29="","",WB!CG29)</f>
        <v>0</v>
      </c>
      <c r="BR49" s="615">
        <f>IF(WB!CH29="","",WB!CH29)</f>
        <v>2</v>
      </c>
      <c r="BS49" s="615" t="str">
        <f>IF(WB!CI29="","",WB!CI29)</f>
        <v/>
      </c>
      <c r="BT49" s="615">
        <f>IF(WB!CJ29="","",WB!CJ29)</f>
        <v>1</v>
      </c>
      <c r="BU49" s="615" t="str">
        <f>IF(WB!CK29="","",WB!CK29)</f>
        <v/>
      </c>
      <c r="BV49" s="615" t="str">
        <f>IF(WB!CL29="","",WB!CL29)</f>
        <v/>
      </c>
      <c r="BW49" s="615">
        <f>IF(WB!CM29="","",WB!CM29)</f>
        <v>2</v>
      </c>
      <c r="BX49" s="615" t="str">
        <f>IF(WB!CN29="","",WB!CN29)</f>
        <v/>
      </c>
      <c r="BY49" s="664"/>
      <c r="BZ49" s="615">
        <f>IF(WB!CP26="","",WB!CP26)</f>
        <v>0.5</v>
      </c>
      <c r="CA49" s="615">
        <f>IF(WB!CP27="","",WB!CP27)</f>
        <v>1</v>
      </c>
      <c r="CB49" s="615">
        <f>IF(WB!CP28="","",WB!CP28)</f>
        <v>1.5</v>
      </c>
      <c r="CC49" s="615">
        <f>IF(WB!CP29="","",WB!CP29)</f>
        <v>1.6</v>
      </c>
      <c r="CD49" s="649" t="str">
        <f t="shared" si="136"/>
        <v/>
      </c>
      <c r="CE49" s="649" t="str">
        <f t="shared" si="137"/>
        <v/>
      </c>
      <c r="CF49" s="649" t="str">
        <f t="shared" si="138"/>
        <v/>
      </c>
      <c r="CG49" s="649" t="str">
        <f t="shared" si="139"/>
        <v/>
      </c>
      <c r="CH49" s="675"/>
      <c r="CI49" s="676"/>
      <c r="CJ49" s="676"/>
      <c r="CK49" s="676"/>
      <c r="CL49" s="676"/>
      <c r="CM49" s="676"/>
      <c r="CN49" s="676"/>
      <c r="CO49" s="676"/>
      <c r="CP49" s="676"/>
      <c r="CQ49" s="676"/>
      <c r="CR49" s="676"/>
      <c r="CS49" s="676"/>
      <c r="CT49" s="676"/>
      <c r="CU49" s="676"/>
      <c r="CV49" s="676"/>
      <c r="CW49" s="676"/>
      <c r="CX49" s="676"/>
      <c r="CY49" s="677"/>
      <c r="CZ49" s="676"/>
      <c r="DA49" s="676"/>
      <c r="DB49" s="676"/>
      <c r="DC49" s="676"/>
      <c r="DD49" s="676"/>
      <c r="DE49" s="676"/>
      <c r="DF49" s="676"/>
      <c r="DG49" s="676"/>
      <c r="DH49" s="676"/>
      <c r="DI49" s="676"/>
      <c r="DJ49" s="676"/>
      <c r="DK49" s="676"/>
      <c r="DL49" s="676"/>
      <c r="DM49" s="676"/>
      <c r="DN49" s="676"/>
      <c r="DO49" s="676"/>
      <c r="DP49" s="676"/>
      <c r="DQ49" s="676"/>
      <c r="DR49" s="675"/>
      <c r="DS49" s="512"/>
      <c r="DT49" s="512"/>
      <c r="DU49" s="512"/>
      <c r="DV49" s="667"/>
      <c r="DW49" s="666"/>
      <c r="DX49" s="666"/>
      <c r="DY49" s="666"/>
      <c r="DZ49" s="666"/>
      <c r="EA49" s="666"/>
      <c r="EB49" s="512"/>
      <c r="EC49" s="512"/>
      <c r="ED49" s="666"/>
      <c r="EE49" s="512"/>
      <c r="EF49" s="621"/>
      <c r="EG49" s="621"/>
      <c r="EH49" s="621"/>
      <c r="EI49" s="621"/>
      <c r="EJ49" s="621"/>
      <c r="EK49" s="621"/>
    </row>
    <row r="50" spans="1:141" s="668" customFormat="1" ht="15.75" customHeight="1">
      <c r="A50" s="669" t="s">
        <v>259</v>
      </c>
      <c r="B50" s="615">
        <f>IF(WB!U30="","",WB!U30)</f>
        <v>0</v>
      </c>
      <c r="C50" s="615">
        <f>IF(WB!V30="","",WB!V30)</f>
        <v>0</v>
      </c>
      <c r="D50" s="615">
        <f>IF(WB!W30="","",WB!W30)</f>
        <v>0</v>
      </c>
      <c r="E50" s="615">
        <f>IF(WB!X30="","",WB!X30)</f>
        <v>0</v>
      </c>
      <c r="F50" s="615">
        <f>IF(WB!Y30="","",WB!Y30)</f>
        <v>0</v>
      </c>
      <c r="G50" s="615">
        <f>IF(WB!Z30="","",WB!Z30)</f>
        <v>0.5</v>
      </c>
      <c r="H50" s="615">
        <f>IF(WB!AA30="","",WB!AA30)</f>
        <v>0</v>
      </c>
      <c r="I50" s="615">
        <f>IF(WB!AB30="","",WB!AB30)</f>
        <v>0</v>
      </c>
      <c r="J50" s="615">
        <f>IF(WB!AC30="","",WB!AC30)</f>
        <v>0</v>
      </c>
      <c r="K50" s="615">
        <f>IF(WB!AD30="","",WB!AD30)</f>
        <v>0</v>
      </c>
      <c r="L50" s="615">
        <f>IF(WB!AE30="","",WB!AE30)</f>
        <v>0</v>
      </c>
      <c r="M50" s="615" t="str">
        <f>IF(WB!AF30="","",WB!AF30)</f>
        <v/>
      </c>
      <c r="N50" s="615">
        <f>IF(WB!AG30="","",WB!AG30)</f>
        <v>0</v>
      </c>
      <c r="O50" s="615">
        <f>IF(WB!AH30="","",WB!AH30)</f>
        <v>0</v>
      </c>
      <c r="P50" s="615">
        <f>IF(WB!AI30="","",WB!AI30)</f>
        <v>0</v>
      </c>
      <c r="Q50" s="615">
        <f>IF(WB!AJ30="","",WB!AJ30)</f>
        <v>0</v>
      </c>
      <c r="R50" s="615">
        <f>IF(WB!AK30="","",WB!AK30)</f>
        <v>0</v>
      </c>
      <c r="S50" s="615">
        <f>IF(WB!AL30="","",WB!AL30)</f>
        <v>0</v>
      </c>
      <c r="T50" s="664"/>
      <c r="U50" s="615">
        <f>IF(WB!AM31="","",WB!AM31)</f>
        <v>0</v>
      </c>
      <c r="V50" s="615">
        <f>IF(WB!AN31="","",WB!AN31)</f>
        <v>0</v>
      </c>
      <c r="W50" s="615">
        <f>IF(WB!AO31="","",WB!AO31)</f>
        <v>0</v>
      </c>
      <c r="X50" s="615">
        <f>IF(WB!AP31="","",WB!AP31)</f>
        <v>0</v>
      </c>
      <c r="Y50" s="615">
        <f>IF(WB!AQ31="","",WB!AQ31)</f>
        <v>0</v>
      </c>
      <c r="Z50" s="615">
        <f>IF(WB!AR31="","",WB!AR31)</f>
        <v>0</v>
      </c>
      <c r="AA50" s="615">
        <f>IF(WB!AS31="","",WB!AS31)</f>
        <v>0</v>
      </c>
      <c r="AB50" s="615">
        <f>IF(WB!AT31="","",WB!AT31)</f>
        <v>0</v>
      </c>
      <c r="AC50" s="615">
        <f>IF(WB!AU31="","",WB!AU31)</f>
        <v>0</v>
      </c>
      <c r="AD50" s="615">
        <f>IF(WB!AV31="","",WB!AV31)</f>
        <v>0.5</v>
      </c>
      <c r="AE50" s="615">
        <f>IF(WB!AW31="","",WB!AW31)</f>
        <v>1</v>
      </c>
      <c r="AF50" s="615">
        <f>IF(WB!AX31="","",WB!AX31)</f>
        <v>0</v>
      </c>
      <c r="AG50" s="615">
        <f>IF(WB!AY31="","",WB!AY31)</f>
        <v>0</v>
      </c>
      <c r="AH50" s="615">
        <f>IF(WB!AZ31="","",WB!AZ31)</f>
        <v>0</v>
      </c>
      <c r="AI50" s="615">
        <f>IF(WB!BA31="","",WB!BA31)</f>
        <v>0</v>
      </c>
      <c r="AJ50" s="615">
        <f>IF(WB!BB31="","",WB!BB31)</f>
        <v>0</v>
      </c>
      <c r="AK50" s="615">
        <f>IF(WB!BC31="","",WB!BC31)</f>
        <v>0</v>
      </c>
      <c r="AL50" s="615">
        <f>IF(WB!BD31="","",WB!BD31)</f>
        <v>0</v>
      </c>
      <c r="AM50" s="664"/>
      <c r="AN50" s="615">
        <f>IF(WB!BE32="","",WB!BE32)</f>
        <v>0</v>
      </c>
      <c r="AO50" s="615">
        <f>IF(WB!BF32="","",WB!BF32)</f>
        <v>0</v>
      </c>
      <c r="AP50" s="615">
        <f>IF(WB!BG32="","",WB!BG32)</f>
        <v>0</v>
      </c>
      <c r="AQ50" s="615">
        <f>IF(WB!BH32="","",WB!BH32)</f>
        <v>0</v>
      </c>
      <c r="AR50" s="615">
        <f>IF(WB!BI32="","",WB!BI32)</f>
        <v>1</v>
      </c>
      <c r="AS50" s="615">
        <f>IF(WB!BJ32="","",WB!BJ32)</f>
        <v>0</v>
      </c>
      <c r="AT50" s="615">
        <f>IF(WB!BK32="","",WB!BK32)</f>
        <v>0</v>
      </c>
      <c r="AU50" s="615">
        <f>IF(WB!BL32="","",WB!BL32)</f>
        <v>0</v>
      </c>
      <c r="AV50" s="615">
        <f>IF(WB!BM32="","",WB!BM32)</f>
        <v>0</v>
      </c>
      <c r="AW50" s="615">
        <f>IF(WB!BN32="","",WB!BN32)</f>
        <v>0</v>
      </c>
      <c r="AX50" s="615">
        <f>IF(WB!BO32="","",WB!BO32)</f>
        <v>0</v>
      </c>
      <c r="AY50" s="615">
        <f>IF(WB!BP32="","",WB!BP32)</f>
        <v>0</v>
      </c>
      <c r="AZ50" s="615">
        <f>IF(WB!BQ32="","",WB!BQ32)</f>
        <v>0</v>
      </c>
      <c r="BA50" s="615">
        <f>IF(WB!BR32="","",WB!BR32)</f>
        <v>0</v>
      </c>
      <c r="BB50" s="615" t="str">
        <f>IF(WB!BS32="","",WB!BS32)</f>
        <v/>
      </c>
      <c r="BC50" s="615">
        <f>IF(WB!BT32="","",WB!BT32)</f>
        <v>0</v>
      </c>
      <c r="BD50" s="615">
        <f>IF(WB!BU32="","",WB!BU32)</f>
        <v>0</v>
      </c>
      <c r="BE50" s="615">
        <f>IF(WB!BV32="","",WB!BV32)</f>
        <v>0</v>
      </c>
      <c r="BF50" s="664"/>
      <c r="BG50" s="615">
        <f>IF(WB!BW33="","",WB!BW33)</f>
        <v>0</v>
      </c>
      <c r="BH50" s="615">
        <f>IF(WB!BX33="","",WB!BX33)</f>
        <v>0</v>
      </c>
      <c r="BI50" s="615">
        <f>IF(WB!BY33="","",WB!BY33)</f>
        <v>0</v>
      </c>
      <c r="BJ50" s="615">
        <f>IF(WB!BZ33="","",WB!BZ33)</f>
        <v>0</v>
      </c>
      <c r="BK50" s="615" t="str">
        <f>IF(WB!CA33="","",WB!CA33)</f>
        <v/>
      </c>
      <c r="BL50" s="615">
        <f>IF(WB!CB33="","",WB!CB33)</f>
        <v>0</v>
      </c>
      <c r="BM50" s="615">
        <f>IF(WB!CC33="","",WB!CC33)</f>
        <v>2.5</v>
      </c>
      <c r="BN50" s="615">
        <f>IF(WB!CD33="","",WB!CD33)</f>
        <v>0</v>
      </c>
      <c r="BO50" s="615">
        <f>IF(WB!CE33="","",WB!CE33)</f>
        <v>0</v>
      </c>
      <c r="BP50" s="615">
        <f>IF(WB!CF33="","",WB!CF33)</f>
        <v>1</v>
      </c>
      <c r="BQ50" s="615">
        <f>IF(WB!CG33="","",WB!CG33)</f>
        <v>0</v>
      </c>
      <c r="BR50" s="615">
        <f>IF(WB!CH33="","",WB!CH33)</f>
        <v>0</v>
      </c>
      <c r="BS50" s="615" t="str">
        <f>IF(WB!CI33="","",WB!CI33)</f>
        <v/>
      </c>
      <c r="BT50" s="615">
        <f>IF(WB!CJ33="","",WB!CJ33)</f>
        <v>0</v>
      </c>
      <c r="BU50" s="615" t="str">
        <f>IF(WB!CK33="","",WB!CK33)</f>
        <v/>
      </c>
      <c r="BV50" s="615" t="str">
        <f>IF(WB!CL33="","",WB!CL33)</f>
        <v/>
      </c>
      <c r="BW50" s="615">
        <f>IF(WB!CM33="","",WB!CM33)</f>
        <v>1</v>
      </c>
      <c r="BX50" s="615" t="str">
        <f>IF(WB!CN33="","",WB!CN33)</f>
        <v/>
      </c>
      <c r="BY50" s="664"/>
      <c r="BZ50" s="615">
        <f>IF(WB!CP30="","",WB!CP30)</f>
        <v>0</v>
      </c>
      <c r="CA50" s="615">
        <f>IF(WB!CP31="","",WB!CP31)</f>
        <v>0</v>
      </c>
      <c r="CB50" s="615">
        <f>IF(WB!CP32="","",WB!CP32)</f>
        <v>0</v>
      </c>
      <c r="CC50" s="615">
        <f>IF(WB!CP33="","",WB!CP33)</f>
        <v>0</v>
      </c>
      <c r="CD50" s="649" t="str">
        <f t="shared" si="136"/>
        <v/>
      </c>
      <c r="CE50" s="649" t="str">
        <f t="shared" si="137"/>
        <v/>
      </c>
      <c r="CF50" s="649" t="str">
        <f t="shared" si="138"/>
        <v/>
      </c>
      <c r="CG50" s="649" t="str">
        <f t="shared" si="139"/>
        <v/>
      </c>
      <c r="CH50" s="675"/>
      <c r="CI50" s="676"/>
      <c r="CJ50" s="676"/>
      <c r="CK50" s="676"/>
      <c r="CL50" s="676"/>
      <c r="CM50" s="676"/>
      <c r="CN50" s="676"/>
      <c r="CO50" s="676"/>
      <c r="CP50" s="676"/>
      <c r="CQ50" s="676"/>
      <c r="CR50" s="676"/>
      <c r="CS50" s="676"/>
      <c r="CT50" s="676"/>
      <c r="CU50" s="676"/>
      <c r="CV50" s="676"/>
      <c r="CW50" s="676"/>
      <c r="CX50" s="676"/>
      <c r="CY50" s="677"/>
      <c r="CZ50" s="676"/>
      <c r="DA50" s="676"/>
      <c r="DB50" s="676"/>
      <c r="DC50" s="676"/>
      <c r="DD50" s="676"/>
      <c r="DE50" s="676"/>
      <c r="DF50" s="676"/>
      <c r="DG50" s="676"/>
      <c r="DH50" s="676"/>
      <c r="DI50" s="676"/>
      <c r="DJ50" s="676"/>
      <c r="DK50" s="676"/>
      <c r="DL50" s="676"/>
      <c r="DM50" s="676"/>
      <c r="DN50" s="676"/>
      <c r="DO50" s="676"/>
      <c r="DP50" s="676"/>
      <c r="DQ50" s="676"/>
      <c r="DR50" s="675"/>
      <c r="DS50" s="512"/>
      <c r="DT50" s="512"/>
      <c r="DU50" s="512"/>
      <c r="DV50" s="667"/>
      <c r="DW50" s="666"/>
      <c r="DX50" s="666"/>
      <c r="DY50" s="666"/>
      <c r="DZ50" s="666"/>
      <c r="EA50" s="666"/>
      <c r="EB50" s="512"/>
      <c r="EC50" s="512"/>
      <c r="ED50" s="666"/>
      <c r="EE50" s="512"/>
      <c r="EF50" s="621"/>
      <c r="EG50" s="621"/>
      <c r="EH50" s="621"/>
      <c r="EI50" s="621"/>
      <c r="EJ50" s="621"/>
      <c r="EK50" s="621"/>
    </row>
    <row r="51" spans="1:141" s="668" customFormat="1" ht="15.75" customHeight="1">
      <c r="A51" s="669" t="s">
        <v>260</v>
      </c>
      <c r="B51" s="615" t="str">
        <f>IF(WB!U34="","",WB!U34)</f>
        <v/>
      </c>
      <c r="C51" s="615" t="str">
        <f>IF(WB!V34="","",WB!V34)</f>
        <v/>
      </c>
      <c r="D51" s="615" t="str">
        <f>IF(WB!W34="","",WB!W34)</f>
        <v/>
      </c>
      <c r="E51" s="615" t="str">
        <f>IF(WB!X34="","",WB!X34)</f>
        <v/>
      </c>
      <c r="F51" s="615" t="str">
        <f>IF(WB!Y34="","",WB!Y34)</f>
        <v/>
      </c>
      <c r="G51" s="615" t="str">
        <f>IF(WB!Z34="","",WB!Z34)</f>
        <v/>
      </c>
      <c r="H51" s="615" t="str">
        <f>IF(WB!AA34="","",WB!AA34)</f>
        <v/>
      </c>
      <c r="I51" s="615" t="str">
        <f>IF(WB!AB34="","",WB!AB34)</f>
        <v/>
      </c>
      <c r="J51" s="615" t="str">
        <f>IF(WB!AC34="","",WB!AC34)</f>
        <v/>
      </c>
      <c r="K51" s="615" t="str">
        <f>IF(WB!AD34="","",WB!AD34)</f>
        <v/>
      </c>
      <c r="L51" s="615" t="str">
        <f>IF(WB!AE34="","",WB!AE34)</f>
        <v/>
      </c>
      <c r="M51" s="615" t="str">
        <f>IF(WB!AF34="","",WB!AF34)</f>
        <v/>
      </c>
      <c r="N51" s="615" t="str">
        <f>IF(WB!AG34="","",WB!AG34)</f>
        <v/>
      </c>
      <c r="O51" s="615" t="str">
        <f>IF(WB!AH34="","",WB!AH34)</f>
        <v/>
      </c>
      <c r="P51" s="615" t="str">
        <f>IF(WB!AI34="","",WB!AI34)</f>
        <v/>
      </c>
      <c r="Q51" s="615" t="str">
        <f>IF(WB!AJ34="","",WB!AJ34)</f>
        <v/>
      </c>
      <c r="R51" s="615" t="str">
        <f>IF(WB!AK34="","",WB!AK34)</f>
        <v/>
      </c>
      <c r="S51" s="615" t="str">
        <f>IF(WB!AL34="","",WB!AL34)</f>
        <v/>
      </c>
      <c r="T51" s="664"/>
      <c r="U51" s="615" t="str">
        <f>IF(WB!AM42="","",WB!AM42)</f>
        <v/>
      </c>
      <c r="V51" s="615" t="str">
        <f>IF(WB!AN42="","",WB!AN42)</f>
        <v/>
      </c>
      <c r="W51" s="615" t="str">
        <f>IF(WB!AO42="","",WB!AO42)</f>
        <v/>
      </c>
      <c r="X51" s="615" t="str">
        <f>IF(WB!AP42="","",WB!AP42)</f>
        <v/>
      </c>
      <c r="Y51" s="615" t="str">
        <f>IF(WB!AQ42="","",WB!AQ42)</f>
        <v/>
      </c>
      <c r="Z51" s="615" t="str">
        <f>IF(WB!AR42="","",WB!AR42)</f>
        <v/>
      </c>
      <c r="AA51" s="615" t="str">
        <f>IF(WB!AS42="","",WB!AS42)</f>
        <v/>
      </c>
      <c r="AB51" s="615" t="str">
        <f>IF(WB!AT42="","",WB!AT42)</f>
        <v/>
      </c>
      <c r="AC51" s="615" t="str">
        <f>IF(WB!AU42="","",WB!AU42)</f>
        <v/>
      </c>
      <c r="AD51" s="615" t="str">
        <f>IF(WB!AV42="","",WB!AV42)</f>
        <v/>
      </c>
      <c r="AE51" s="615" t="str">
        <f>IF(WB!AW42="","",WB!AW42)</f>
        <v/>
      </c>
      <c r="AF51" s="615" t="str">
        <f>IF(WB!AX42="","",WB!AX42)</f>
        <v/>
      </c>
      <c r="AG51" s="615" t="str">
        <f>IF(WB!AY42="","",WB!AY42)</f>
        <v/>
      </c>
      <c r="AH51" s="615" t="str">
        <f>IF(WB!AZ42="","",WB!AZ42)</f>
        <v/>
      </c>
      <c r="AI51" s="615" t="str">
        <f>IF(WB!BA42="","",WB!BA42)</f>
        <v/>
      </c>
      <c r="AJ51" s="615" t="str">
        <f>IF(WB!BB42="","",WB!BB42)</f>
        <v/>
      </c>
      <c r="AK51" s="615" t="str">
        <f>IF(WB!BC42="","",WB!BC42)</f>
        <v/>
      </c>
      <c r="AL51" s="615" t="str">
        <f>IF(WB!BD42="","",WB!BD42)</f>
        <v/>
      </c>
      <c r="AM51" s="664"/>
      <c r="AN51" s="615" t="str">
        <f>IF(WB!BE50="","",WB!BE50)</f>
        <v/>
      </c>
      <c r="AO51" s="615" t="str">
        <f>IF(WB!BF50="","",WB!BF50)</f>
        <v/>
      </c>
      <c r="AP51" s="615" t="str">
        <f>IF(WB!BG50="","",WB!BG50)</f>
        <v/>
      </c>
      <c r="AQ51" s="615" t="str">
        <f>IF(WB!BH50="","",WB!BH50)</f>
        <v/>
      </c>
      <c r="AR51" s="615" t="str">
        <f>IF(WB!BI50="","",WB!BI50)</f>
        <v/>
      </c>
      <c r="AS51" s="615" t="str">
        <f>IF(WB!BJ50="","",WB!BJ50)</f>
        <v/>
      </c>
      <c r="AT51" s="615" t="str">
        <f>IF(WB!BK50="","",WB!BK50)</f>
        <v/>
      </c>
      <c r="AU51" s="615" t="str">
        <f>IF(WB!BL50="","",WB!BL50)</f>
        <v/>
      </c>
      <c r="AV51" s="615" t="str">
        <f>IF(WB!BM50="","",WB!BM50)</f>
        <v/>
      </c>
      <c r="AW51" s="615" t="str">
        <f>IF(WB!BN50="","",WB!BN50)</f>
        <v/>
      </c>
      <c r="AX51" s="615" t="str">
        <f>IF(WB!BO50="","",WB!BO50)</f>
        <v/>
      </c>
      <c r="AY51" s="615" t="str">
        <f>IF(WB!BP50="","",WB!BP50)</f>
        <v/>
      </c>
      <c r="AZ51" s="615" t="str">
        <f>IF(WB!BQ50="","",WB!BQ50)</f>
        <v/>
      </c>
      <c r="BA51" s="615" t="str">
        <f>IF(WB!BR50="","",WB!BR50)</f>
        <v/>
      </c>
      <c r="BB51" s="615" t="str">
        <f>IF(WB!BS50="","",WB!BS50)</f>
        <v/>
      </c>
      <c r="BC51" s="615" t="str">
        <f>IF(WB!BT50="","",WB!BT50)</f>
        <v/>
      </c>
      <c r="BD51" s="615" t="str">
        <f>IF(WB!BU50="","",WB!BU50)</f>
        <v/>
      </c>
      <c r="BE51" s="615" t="str">
        <f>IF(WB!BV50="","",WB!BV50)</f>
        <v/>
      </c>
      <c r="BF51" s="664"/>
      <c r="BG51" s="615" t="str">
        <f>IF(WB!BW58="","",WB!BW58)</f>
        <v/>
      </c>
      <c r="BH51" s="615" t="str">
        <f>IF(WB!BX58="","",WB!BX58)</f>
        <v/>
      </c>
      <c r="BI51" s="615" t="str">
        <f>IF(WB!BY58="","",WB!BY58)</f>
        <v/>
      </c>
      <c r="BJ51" s="615" t="str">
        <f>IF(WB!BZ58="","",WB!BZ58)</f>
        <v/>
      </c>
      <c r="BK51" s="615" t="str">
        <f>IF(WB!CA58="","",WB!CA58)</f>
        <v/>
      </c>
      <c r="BL51" s="615" t="str">
        <f>IF(WB!CB58="","",WB!CB58)</f>
        <v/>
      </c>
      <c r="BM51" s="615" t="str">
        <f>IF(WB!CC58="","",WB!CC58)</f>
        <v/>
      </c>
      <c r="BN51" s="615" t="str">
        <f>IF(WB!CD58="","",WB!CD58)</f>
        <v/>
      </c>
      <c r="BO51" s="615" t="str">
        <f>IF(WB!CE58="","",WB!CE58)</f>
        <v/>
      </c>
      <c r="BP51" s="615" t="str">
        <f>IF(WB!CF58="","",WB!CF58)</f>
        <v/>
      </c>
      <c r="BQ51" s="615" t="str">
        <f>IF(WB!CG58="","",WB!CG58)</f>
        <v/>
      </c>
      <c r="BR51" s="615" t="str">
        <f>IF(WB!CH58="","",WB!CH58)</f>
        <v/>
      </c>
      <c r="BS51" s="615" t="str">
        <f>IF(WB!CI58="","",WB!CI58)</f>
        <v/>
      </c>
      <c r="BT51" s="615" t="str">
        <f>IF(WB!CJ58="","",WB!CJ58)</f>
        <v/>
      </c>
      <c r="BU51" s="615" t="str">
        <f>IF(WB!CK58="","",WB!CK58)</f>
        <v/>
      </c>
      <c r="BV51" s="615" t="str">
        <f>IF(WB!CL58="","",WB!CL58)</f>
        <v/>
      </c>
      <c r="BW51" s="615" t="str">
        <f>IF(WB!CM58="","",WB!CM58)</f>
        <v/>
      </c>
      <c r="BX51" s="615" t="str">
        <f>IF(WB!CN58="","",WB!CN58)</f>
        <v/>
      </c>
      <c r="BY51" s="664"/>
      <c r="BZ51" s="615" t="str">
        <f>IF(WB!CP34="","",WB!CP34)</f>
        <v/>
      </c>
      <c r="CA51" s="615" t="str">
        <f>IF(WB!CP42="","",WB!CP42)</f>
        <v/>
      </c>
      <c r="CB51" s="615" t="str">
        <f>IF(WB!CP50="","",WB!CP50)</f>
        <v/>
      </c>
      <c r="CC51" s="615" t="str">
        <f>IF(WB!CP58="","",WB!CP58)</f>
        <v/>
      </c>
      <c r="CD51" s="649" t="str">
        <f t="shared" si="136"/>
        <v/>
      </c>
      <c r="CE51" s="649" t="str">
        <f t="shared" si="137"/>
        <v/>
      </c>
      <c r="CF51" s="649" t="str">
        <f t="shared" si="138"/>
        <v/>
      </c>
      <c r="CG51" s="649" t="str">
        <f t="shared" si="139"/>
        <v/>
      </c>
      <c r="CH51" s="675"/>
      <c r="CI51" s="676"/>
      <c r="CJ51" s="676"/>
      <c r="CK51" s="676"/>
      <c r="CL51" s="676"/>
      <c r="CM51" s="676"/>
      <c r="CN51" s="676"/>
      <c r="CO51" s="676"/>
      <c r="CP51" s="676"/>
      <c r="CQ51" s="676"/>
      <c r="CR51" s="676"/>
      <c r="CS51" s="676"/>
      <c r="CT51" s="676"/>
      <c r="CU51" s="676"/>
      <c r="CV51" s="676"/>
      <c r="CW51" s="676"/>
      <c r="CX51" s="676"/>
      <c r="CY51" s="677"/>
      <c r="CZ51" s="676"/>
      <c r="DA51" s="676"/>
      <c r="DB51" s="676"/>
      <c r="DC51" s="676"/>
      <c r="DD51" s="676"/>
      <c r="DE51" s="676"/>
      <c r="DF51" s="676"/>
      <c r="DG51" s="676"/>
      <c r="DH51" s="676"/>
      <c r="DI51" s="676"/>
      <c r="DJ51" s="676"/>
      <c r="DK51" s="676"/>
      <c r="DL51" s="676"/>
      <c r="DM51" s="676"/>
      <c r="DN51" s="676"/>
      <c r="DO51" s="676"/>
      <c r="DP51" s="676"/>
      <c r="DQ51" s="676"/>
      <c r="DR51" s="675"/>
      <c r="DS51" s="512"/>
      <c r="DT51" s="512"/>
      <c r="DU51" s="512"/>
      <c r="DV51" s="667"/>
      <c r="DW51" s="666"/>
      <c r="DX51" s="666"/>
      <c r="DY51" s="666"/>
      <c r="DZ51" s="666"/>
      <c r="EA51" s="666"/>
      <c r="EB51" s="512"/>
      <c r="EC51" s="512"/>
      <c r="ED51" s="666"/>
      <c r="EE51" s="512"/>
      <c r="EF51" s="621"/>
      <c r="EG51" s="621"/>
      <c r="EH51" s="621"/>
      <c r="EI51" s="621"/>
      <c r="EJ51" s="621"/>
      <c r="EK51" s="621"/>
    </row>
    <row r="52" spans="1:141" s="668" customFormat="1" ht="15.75" customHeight="1">
      <c r="A52" s="678" t="s">
        <v>261</v>
      </c>
      <c r="B52" s="615">
        <f>IF(WB!U70="","",WB!U70)</f>
        <v>0</v>
      </c>
      <c r="C52" s="615">
        <f>IF(WB!V70="","",WB!V70)</f>
        <v>0</v>
      </c>
      <c r="D52" s="615">
        <f>IF(WB!W70="","",WB!W70)</f>
        <v>0</v>
      </c>
      <c r="E52" s="615">
        <f>IF(WB!X70="","",WB!X70)</f>
        <v>0</v>
      </c>
      <c r="F52" s="615">
        <f>IF(WB!Y70="","",WB!Y70)</f>
        <v>0</v>
      </c>
      <c r="G52" s="615">
        <f>IF(WB!Z70="","",WB!Z70)</f>
        <v>0</v>
      </c>
      <c r="H52" s="615">
        <f>IF(WB!AA70="","",WB!AA70)</f>
        <v>0</v>
      </c>
      <c r="I52" s="615">
        <f>IF(WB!AB70="","",WB!AB70)</f>
        <v>0</v>
      </c>
      <c r="J52" s="615">
        <f>IF(WB!AC70="","",WB!AC70)</f>
        <v>0</v>
      </c>
      <c r="K52" s="615">
        <f>IF(WB!AD70="","",WB!AD70)</f>
        <v>0</v>
      </c>
      <c r="L52" s="615">
        <f>IF(WB!AE70="","",WB!AE70)</f>
        <v>0</v>
      </c>
      <c r="M52" s="615" t="str">
        <f>IF(WB!AF70="","",WB!AF70)</f>
        <v/>
      </c>
      <c r="N52" s="615">
        <f>IF(WB!AG70="","",WB!AG70)</f>
        <v>0</v>
      </c>
      <c r="O52" s="615">
        <f>IF(WB!AH70="","",WB!AH70)</f>
        <v>0</v>
      </c>
      <c r="P52" s="615">
        <f>IF(WB!AI70="","",WB!AI70)</f>
        <v>0</v>
      </c>
      <c r="Q52" s="615">
        <f>IF(WB!AJ70="","",WB!AJ70)</f>
        <v>2</v>
      </c>
      <c r="R52" s="615">
        <f>IF(WB!AK70="","",WB!AK70)</f>
        <v>0</v>
      </c>
      <c r="S52" s="615">
        <f>IF(WB!AL70="","",WB!AL70)</f>
        <v>0</v>
      </c>
      <c r="T52" s="664"/>
      <c r="U52" s="615">
        <f>IF(WB!AM78="","",WB!AM78)</f>
        <v>5</v>
      </c>
      <c r="V52" s="615">
        <f>IF(WB!AN78="","",WB!AN78)</f>
        <v>5</v>
      </c>
      <c r="W52" s="615">
        <f>IF(WB!AO78="","",WB!AO78)</f>
        <v>0</v>
      </c>
      <c r="X52" s="615">
        <f>IF(WB!AP78="","",WB!AP78)</f>
        <v>5</v>
      </c>
      <c r="Y52" s="615">
        <f>IF(WB!AQ78="","",WB!AQ78)</f>
        <v>0</v>
      </c>
      <c r="Z52" s="615">
        <f>IF(WB!AR78="","",WB!AR78)</f>
        <v>0</v>
      </c>
      <c r="AA52" s="615">
        <f>IF(WB!AS78="","",WB!AS78)</f>
        <v>0</v>
      </c>
      <c r="AB52" s="615">
        <f>IF(WB!AT78="","",WB!AT78)</f>
        <v>0</v>
      </c>
      <c r="AC52" s="615">
        <f>IF(WB!AU78="","",WB!AU78)</f>
        <v>0</v>
      </c>
      <c r="AD52" s="615">
        <f>IF(WB!AV78="","",WB!AV78)</f>
        <v>0</v>
      </c>
      <c r="AE52" s="615">
        <f>IF(WB!AW78="","",WB!AW78)</f>
        <v>0</v>
      </c>
      <c r="AF52" s="615">
        <f>IF(WB!AX78="","",WB!AX78)</f>
        <v>3</v>
      </c>
      <c r="AG52" s="615">
        <f>IF(WB!AY78="","",WB!AY78)</f>
        <v>12</v>
      </c>
      <c r="AH52" s="615">
        <f>IF(WB!AZ78="","",WB!AZ78)</f>
        <v>0</v>
      </c>
      <c r="AI52" s="615">
        <f>IF(WB!BA78="","",WB!BA78)</f>
        <v>6</v>
      </c>
      <c r="AJ52" s="615">
        <f>IF(WB!BB78="","",WB!BB78)</f>
        <v>0</v>
      </c>
      <c r="AK52" s="615">
        <f>IF(WB!BC78="","",WB!BC78)</f>
        <v>0</v>
      </c>
      <c r="AL52" s="615">
        <f>IF(WB!BD78="","",WB!BD78)</f>
        <v>6</v>
      </c>
      <c r="AM52" s="664"/>
      <c r="AN52" s="615">
        <f>IF(WB!BE86="","",WB!BE86)</f>
        <v>3</v>
      </c>
      <c r="AO52" s="615">
        <f>IF(WB!BF86="","",WB!BF86)</f>
        <v>5</v>
      </c>
      <c r="AP52" s="615">
        <f>IF(WB!BG86="","",WB!BG86)</f>
        <v>10</v>
      </c>
      <c r="AQ52" s="615">
        <f>IF(WB!BH86="","",WB!BH86)</f>
        <v>10</v>
      </c>
      <c r="AR52" s="615">
        <f>IF(WB!BI86="","",WB!BI86)</f>
        <v>15</v>
      </c>
      <c r="AS52" s="615">
        <f>IF(WB!BJ86="","",WB!BJ86)</f>
        <v>5</v>
      </c>
      <c r="AT52" s="615">
        <f>IF(WB!BK86="","",WB!BK86)</f>
        <v>5</v>
      </c>
      <c r="AU52" s="615">
        <f>IF(WB!BL86="","",WB!BL86)</f>
        <v>30</v>
      </c>
      <c r="AV52" s="615">
        <f>IF(WB!BM86="","",WB!BM86)</f>
        <v>30</v>
      </c>
      <c r="AW52" s="615">
        <f>IF(WB!BN86="","",WB!BN86)</f>
        <v>10</v>
      </c>
      <c r="AX52" s="615">
        <f>IF(WB!BO86="","",WB!BO86)</f>
        <v>8</v>
      </c>
      <c r="AY52" s="615">
        <f>IF(WB!BP86="","",WB!BP86)</f>
        <v>10</v>
      </c>
      <c r="AZ52" s="615">
        <f>IF(WB!BQ86="","",WB!BQ86)</f>
        <v>10</v>
      </c>
      <c r="BA52" s="615">
        <f>IF(WB!BR86="","",WB!BR86)</f>
        <v>10</v>
      </c>
      <c r="BB52" s="615" t="str">
        <f>IF(WB!BS86="","",WB!BS86)</f>
        <v/>
      </c>
      <c r="BC52" s="615">
        <f>IF(WB!BT86="","",WB!BT86)</f>
        <v>0</v>
      </c>
      <c r="BD52" s="615">
        <f>IF(WB!BU86="","",WB!BU86)</f>
        <v>15</v>
      </c>
      <c r="BE52" s="615">
        <f>IF(WB!BV86="","",WB!BV86)</f>
        <v>0</v>
      </c>
      <c r="BF52" s="664"/>
      <c r="BG52" s="615">
        <f>IF(WB!BW94="","",WB!BW94)</f>
        <v>13</v>
      </c>
      <c r="BH52" s="615">
        <f>IF(WB!BX94="","",WB!BX94)</f>
        <v>15</v>
      </c>
      <c r="BI52" s="615">
        <f>IF(WB!BY94="","",WB!BY94)</f>
        <v>15</v>
      </c>
      <c r="BJ52" s="615">
        <f>IF(WB!BZ94="","",WB!BZ94)</f>
        <v>30</v>
      </c>
      <c r="BK52" s="615">
        <f>IF(WB!CA94="","",WB!CA94)</f>
        <v>30</v>
      </c>
      <c r="BL52" s="615">
        <f>IF(WB!CB94="","",WB!CB94)</f>
        <v>13</v>
      </c>
      <c r="BM52" s="615">
        <f>IF(WB!CC94="","",WB!CC94)</f>
        <v>15</v>
      </c>
      <c r="BN52" s="615">
        <f>IF(WB!CD94="","",WB!CD94)</f>
        <v>20</v>
      </c>
      <c r="BO52" s="615">
        <f>IF(WB!CE94="","",WB!CE94)</f>
        <v>25</v>
      </c>
      <c r="BP52" s="615">
        <f>IF(WB!CF94="","",WB!CF94)</f>
        <v>18</v>
      </c>
      <c r="BQ52" s="615">
        <f>IF(WB!CG94="","",WB!CG94)</f>
        <v>25</v>
      </c>
      <c r="BR52" s="615">
        <f>IF(WB!CH94="","",WB!CH94)</f>
        <v>17</v>
      </c>
      <c r="BS52" s="615" t="str">
        <f>IF(WB!CI94="","",WB!CI94)</f>
        <v/>
      </c>
      <c r="BT52" s="615">
        <f>IF(WB!CJ94="","",WB!CJ94)</f>
        <v>80</v>
      </c>
      <c r="BU52" s="615" t="str">
        <f>IF(WB!CK94="","",WB!CK94)</f>
        <v/>
      </c>
      <c r="BV52" s="615" t="str">
        <f>IF(WB!CL94="","",WB!CL94)</f>
        <v/>
      </c>
      <c r="BW52" s="615">
        <f>IF(WB!CM94="","",WB!CM94)</f>
        <v>22</v>
      </c>
      <c r="BX52" s="615" t="str">
        <f>IF(WB!CN94="","",WB!CN94)</f>
        <v/>
      </c>
      <c r="BY52" s="664"/>
      <c r="BZ52" s="615">
        <f>IF(WB!CP70="","",WB!CP70)</f>
        <v>0</v>
      </c>
      <c r="CA52" s="615">
        <f>IF(WB!CP78="","",WB!CP78)</f>
        <v>3</v>
      </c>
      <c r="CB52" s="615">
        <f>IF(WB!CP86="","",WB!CP86)</f>
        <v>10</v>
      </c>
      <c r="CC52" s="615">
        <f>IF(WB!CP94="","",WB!CP94)</f>
        <v>18</v>
      </c>
      <c r="CD52" s="649" t="str">
        <f t="shared" si="136"/>
        <v/>
      </c>
      <c r="CE52" s="649" t="str">
        <f t="shared" si="137"/>
        <v/>
      </c>
      <c r="CF52" s="649" t="str">
        <f t="shared" si="138"/>
        <v/>
      </c>
      <c r="CG52" s="649" t="str">
        <f t="shared" si="139"/>
        <v/>
      </c>
      <c r="CH52" s="675"/>
      <c r="CI52" s="676"/>
      <c r="CJ52" s="676"/>
      <c r="CK52" s="676"/>
      <c r="CL52" s="676"/>
      <c r="CM52" s="676"/>
      <c r="CN52" s="676"/>
      <c r="CO52" s="676"/>
      <c r="CP52" s="676"/>
      <c r="CQ52" s="676"/>
      <c r="CR52" s="676"/>
      <c r="CS52" s="676"/>
      <c r="CT52" s="676"/>
      <c r="CU52" s="676"/>
      <c r="CV52" s="676"/>
      <c r="CW52" s="676"/>
      <c r="CX52" s="676"/>
      <c r="CY52" s="677"/>
      <c r="CZ52" s="676"/>
      <c r="DA52" s="676"/>
      <c r="DB52" s="676"/>
      <c r="DC52" s="676"/>
      <c r="DD52" s="676"/>
      <c r="DE52" s="676"/>
      <c r="DF52" s="676"/>
      <c r="DG52" s="676"/>
      <c r="DH52" s="676"/>
      <c r="DI52" s="676"/>
      <c r="DJ52" s="676"/>
      <c r="DK52" s="676"/>
      <c r="DL52" s="676"/>
      <c r="DM52" s="676"/>
      <c r="DN52" s="676"/>
      <c r="DO52" s="676"/>
      <c r="DP52" s="676"/>
      <c r="DQ52" s="676"/>
      <c r="DR52" s="675"/>
      <c r="DS52" s="512"/>
      <c r="DT52" s="512"/>
      <c r="DU52" s="512"/>
      <c r="DV52" s="667"/>
      <c r="DW52" s="666"/>
      <c r="DX52" s="666"/>
      <c r="DY52" s="666"/>
      <c r="DZ52" s="666"/>
      <c r="EA52" s="666"/>
      <c r="EB52" s="512"/>
      <c r="EC52" s="512"/>
      <c r="ED52" s="666"/>
      <c r="EE52" s="512"/>
      <c r="EF52" s="621"/>
      <c r="EG52" s="621"/>
      <c r="EH52" s="621"/>
      <c r="EI52" s="621"/>
      <c r="EJ52" s="621"/>
      <c r="EK52" s="621"/>
    </row>
    <row r="53" spans="1:141" s="668" customFormat="1" ht="15.75" customHeight="1">
      <c r="A53" s="669" t="s">
        <v>262</v>
      </c>
      <c r="B53" s="615">
        <f>IF(WB!U66="","",WB!U66)</f>
        <v>0</v>
      </c>
      <c r="C53" s="615">
        <f>IF(WB!V66="","",WB!V66)</f>
        <v>0</v>
      </c>
      <c r="D53" s="615">
        <f>IF(WB!W66="","",WB!W66)</f>
        <v>0</v>
      </c>
      <c r="E53" s="615">
        <f>IF(WB!X66="","",WB!X66)</f>
        <v>0</v>
      </c>
      <c r="F53" s="615">
        <f>IF(WB!Y66="","",WB!Y66)</f>
        <v>0</v>
      </c>
      <c r="G53" s="615">
        <f>IF(WB!Z66="","",WB!Z66)</f>
        <v>0</v>
      </c>
      <c r="H53" s="615">
        <f>IF(WB!AA66="","",WB!AA66)</f>
        <v>0</v>
      </c>
      <c r="I53" s="615">
        <f>IF(WB!AB66="","",WB!AB66)</f>
        <v>0</v>
      </c>
      <c r="J53" s="615">
        <f>IF(WB!AC66="","",WB!AC66)</f>
        <v>0</v>
      </c>
      <c r="K53" s="615">
        <f>IF(WB!AD66="","",WB!AD66)</f>
        <v>0</v>
      </c>
      <c r="L53" s="615">
        <f>IF(WB!AE66="","",WB!AE66)</f>
        <v>0</v>
      </c>
      <c r="M53" s="615" t="str">
        <f>IF(WB!AF66="","",WB!AF66)</f>
        <v/>
      </c>
      <c r="N53" s="615">
        <f>IF(WB!AG66="","",WB!AG66)</f>
        <v>0</v>
      </c>
      <c r="O53" s="615">
        <f>IF(WB!AH66="","",WB!AH66)</f>
        <v>0</v>
      </c>
      <c r="P53" s="615">
        <f>IF(WB!AI66="","",WB!AI66)</f>
        <v>0</v>
      </c>
      <c r="Q53" s="615">
        <f>IF(WB!AJ66="","",WB!AJ66)</f>
        <v>0</v>
      </c>
      <c r="R53" s="615">
        <f>IF(WB!AK66="","",WB!AK66)</f>
        <v>0</v>
      </c>
      <c r="S53" s="615">
        <f>IF(WB!AL66="","",WB!AL66)</f>
        <v>0</v>
      </c>
      <c r="T53" s="664"/>
      <c r="U53" s="615">
        <f>IF(WB!AM67="","",WB!AM67)</f>
        <v>0</v>
      </c>
      <c r="V53" s="615">
        <f>IF(WB!AN67="","",WB!AN67)</f>
        <v>1</v>
      </c>
      <c r="W53" s="615">
        <f>IF(WB!AO67="","",WB!AO67)</f>
        <v>0</v>
      </c>
      <c r="X53" s="615">
        <f>IF(WB!AP67="","",WB!AP67)</f>
        <v>0</v>
      </c>
      <c r="Y53" s="615">
        <f>IF(WB!AQ67="","",WB!AQ67)</f>
        <v>0</v>
      </c>
      <c r="Z53" s="615">
        <f>IF(WB!AR67="","",WB!AR67)</f>
        <v>0</v>
      </c>
      <c r="AA53" s="615">
        <f>IF(WB!AS67="","",WB!AS67)</f>
        <v>0</v>
      </c>
      <c r="AB53" s="615">
        <f>IF(WB!AT67="","",WB!AT67)</f>
        <v>0</v>
      </c>
      <c r="AC53" s="615">
        <f>IF(WB!AU67="","",WB!AU67)</f>
        <v>0</v>
      </c>
      <c r="AD53" s="615">
        <f>IF(WB!AV67="","",WB!AV67)</f>
        <v>0</v>
      </c>
      <c r="AE53" s="615">
        <f>IF(WB!AW67="","",WB!AW67)</f>
        <v>0</v>
      </c>
      <c r="AF53" s="615">
        <f>IF(WB!AX67="","",WB!AX67)</f>
        <v>0</v>
      </c>
      <c r="AG53" s="615">
        <f>IF(WB!AY67="","",WB!AY67)</f>
        <v>0</v>
      </c>
      <c r="AH53" s="615">
        <f>IF(WB!AZ67="","",WB!AZ67)</f>
        <v>0</v>
      </c>
      <c r="AI53" s="615">
        <f>IF(WB!BA67="","",WB!BA67)</f>
        <v>0</v>
      </c>
      <c r="AJ53" s="615">
        <f>IF(WB!BB67="","",WB!BB67)</f>
        <v>0</v>
      </c>
      <c r="AK53" s="615">
        <f>IF(WB!BC67="","",WB!BC67)</f>
        <v>0</v>
      </c>
      <c r="AL53" s="615">
        <f>IF(WB!BD67="","",WB!BD67)</f>
        <v>0</v>
      </c>
      <c r="AM53" s="664"/>
      <c r="AN53" s="615">
        <f>IF(WB!BE68="","",WB!BE68)</f>
        <v>0</v>
      </c>
      <c r="AO53" s="615">
        <f>IF(WB!BF68="","",WB!BF68)</f>
        <v>0</v>
      </c>
      <c r="AP53" s="615">
        <f>IF(WB!BG68="","",WB!BG68)</f>
        <v>0</v>
      </c>
      <c r="AQ53" s="615">
        <f>IF(WB!BH68="","",WB!BH68)</f>
        <v>0</v>
      </c>
      <c r="AR53" s="615">
        <f>IF(WB!BI68="","",WB!BI68)</f>
        <v>0</v>
      </c>
      <c r="AS53" s="615">
        <f>IF(WB!BJ68="","",WB!BJ68)</f>
        <v>0</v>
      </c>
      <c r="AT53" s="615">
        <f>IF(WB!BK68="","",WB!BK68)</f>
        <v>0</v>
      </c>
      <c r="AU53" s="615">
        <f>IF(WB!BL68="","",WB!BL68)</f>
        <v>0</v>
      </c>
      <c r="AV53" s="615">
        <f>IF(WB!BM68="","",WB!BM68)</f>
        <v>0</v>
      </c>
      <c r="AW53" s="615" t="str">
        <f>IF(WB!BN68="","",WB!BN68)</f>
        <v/>
      </c>
      <c r="AX53" s="615">
        <f>IF(WB!BO68="","",WB!BO68)</f>
        <v>0</v>
      </c>
      <c r="AY53" s="615">
        <f>IF(WB!BP68="","",WB!BP68)</f>
        <v>0</v>
      </c>
      <c r="AZ53" s="615">
        <f>IF(WB!BQ68="","",WB!BQ68)</f>
        <v>0</v>
      </c>
      <c r="BA53" s="615">
        <f>IF(WB!BR68="","",WB!BR68)</f>
        <v>0</v>
      </c>
      <c r="BB53" s="615" t="str">
        <f>IF(WB!BS68="","",WB!BS68)</f>
        <v/>
      </c>
      <c r="BC53" s="615">
        <f>IF(WB!BT68="","",WB!BT68)</f>
        <v>0</v>
      </c>
      <c r="BD53" s="615">
        <f>IF(WB!BU68="","",WB!BU68)</f>
        <v>0</v>
      </c>
      <c r="BE53" s="615">
        <f>IF(WB!BV68="","",WB!BV68)</f>
        <v>0</v>
      </c>
      <c r="BF53" s="664"/>
      <c r="BG53" s="615">
        <f>IF(WB!BW69="","",WB!BW69)</f>
        <v>0</v>
      </c>
      <c r="BH53" s="615">
        <f>IF(WB!BX69="","",WB!BX69)</f>
        <v>0</v>
      </c>
      <c r="BI53" s="615">
        <f>IF(WB!BY69="","",WB!BY69)</f>
        <v>0</v>
      </c>
      <c r="BJ53" s="615">
        <f>IF(WB!BZ69="","",WB!BZ69)</f>
        <v>0</v>
      </c>
      <c r="BK53" s="615">
        <f>IF(WB!CA69="","",WB!CA69)</f>
        <v>0</v>
      </c>
      <c r="BL53" s="615" t="str">
        <f>IF(WB!CB69="","",WB!CB69)</f>
        <v/>
      </c>
      <c r="BM53" s="615">
        <f>IF(WB!CC69="","",WB!CC69)</f>
        <v>0</v>
      </c>
      <c r="BN53" s="615">
        <f>IF(WB!CD69="","",WB!CD69)</f>
        <v>0</v>
      </c>
      <c r="BO53" s="615">
        <f>IF(WB!CE69="","",WB!CE69)</f>
        <v>0</v>
      </c>
      <c r="BP53" s="615">
        <f>IF(WB!CF69="","",WB!CF69)</f>
        <v>0</v>
      </c>
      <c r="BQ53" s="615">
        <f>IF(WB!CG69="","",WB!CG69)</f>
        <v>0</v>
      </c>
      <c r="BR53" s="615">
        <f>IF(WB!CH69="","",WB!CH69)</f>
        <v>0</v>
      </c>
      <c r="BS53" s="615" t="str">
        <f>IF(WB!CI69="","",WB!CI69)</f>
        <v/>
      </c>
      <c r="BT53" s="615">
        <f>IF(WB!CJ69="","",WB!CJ69)</f>
        <v>0</v>
      </c>
      <c r="BU53" s="615" t="str">
        <f>IF(WB!CK69="","",WB!CK69)</f>
        <v/>
      </c>
      <c r="BV53" s="615" t="str">
        <f>IF(WB!CL69="","",WB!CL69)</f>
        <v/>
      </c>
      <c r="BW53" s="615" t="str">
        <f>IF(WB!CM69="","",WB!CM69)</f>
        <v/>
      </c>
      <c r="BX53" s="615" t="str">
        <f>IF(WB!CN69="","",WB!CN69)</f>
        <v/>
      </c>
      <c r="BY53" s="664"/>
      <c r="BZ53" s="615">
        <f>IF(WB!CP66="","",WB!CP66)</f>
        <v>0</v>
      </c>
      <c r="CA53" s="615">
        <f>IF(WB!CP67="","",WB!CP67)</f>
        <v>0</v>
      </c>
      <c r="CB53" s="615">
        <f>IF(WB!CP68="","",WB!CP68)</f>
        <v>0</v>
      </c>
      <c r="CC53" s="615">
        <f>IF(WB!CP69="","",WB!CP69)</f>
        <v>0</v>
      </c>
      <c r="CD53" s="649" t="str">
        <f t="shared" si="136"/>
        <v/>
      </c>
      <c r="CE53" s="649" t="str">
        <f t="shared" si="137"/>
        <v/>
      </c>
      <c r="CF53" s="649" t="str">
        <f t="shared" si="138"/>
        <v/>
      </c>
      <c r="CG53" s="649" t="str">
        <f t="shared" si="139"/>
        <v/>
      </c>
      <c r="CH53" s="675"/>
      <c r="CI53" s="676"/>
      <c r="CJ53" s="676"/>
      <c r="CK53" s="676"/>
      <c r="CL53" s="676"/>
      <c r="CM53" s="676"/>
      <c r="CN53" s="676"/>
      <c r="CO53" s="676"/>
      <c r="CP53" s="676"/>
      <c r="CQ53" s="676"/>
      <c r="CR53" s="676"/>
      <c r="CS53" s="676"/>
      <c r="CT53" s="676"/>
      <c r="CU53" s="676"/>
      <c r="CV53" s="676"/>
      <c r="CW53" s="676"/>
      <c r="CX53" s="676"/>
      <c r="CY53" s="677"/>
      <c r="CZ53" s="676"/>
      <c r="DA53" s="676"/>
      <c r="DB53" s="676"/>
      <c r="DC53" s="676"/>
      <c r="DD53" s="676"/>
      <c r="DE53" s="676"/>
      <c r="DF53" s="676"/>
      <c r="DG53" s="676"/>
      <c r="DH53" s="676"/>
      <c r="DI53" s="676"/>
      <c r="DJ53" s="676"/>
      <c r="DK53" s="676"/>
      <c r="DL53" s="676"/>
      <c r="DM53" s="676"/>
      <c r="DN53" s="676"/>
      <c r="DO53" s="676"/>
      <c r="DP53" s="676"/>
      <c r="DQ53" s="676"/>
      <c r="DR53" s="675"/>
      <c r="DS53" s="512"/>
      <c r="DT53" s="512"/>
      <c r="DU53" s="512"/>
      <c r="DV53" s="667"/>
      <c r="DW53" s="666"/>
      <c r="DX53" s="666"/>
      <c r="DY53" s="666"/>
      <c r="DZ53" s="666"/>
      <c r="EA53" s="666"/>
      <c r="EB53" s="512"/>
      <c r="EC53" s="512"/>
      <c r="ED53" s="666"/>
      <c r="EE53" s="512"/>
      <c r="EF53" s="621"/>
      <c r="EG53" s="621"/>
      <c r="EH53" s="621"/>
      <c r="EI53" s="621"/>
      <c r="EJ53" s="621"/>
      <c r="EK53" s="621"/>
    </row>
    <row r="54" spans="1:141" s="668" customFormat="1" ht="15.75" customHeight="1">
      <c r="A54" s="678" t="s">
        <v>263</v>
      </c>
      <c r="B54" s="615">
        <f>IF(WB!U102="","",WB!U102)</f>
        <v>3</v>
      </c>
      <c r="C54" s="615">
        <f>IF(WB!V102="","",WB!V102)</f>
        <v>0</v>
      </c>
      <c r="D54" s="615">
        <f>IF(WB!W102="","",WB!W102)</f>
        <v>0</v>
      </c>
      <c r="E54" s="615">
        <f>IF(WB!X102="","",WB!X102)</f>
        <v>0</v>
      </c>
      <c r="F54" s="615">
        <f>IF(WB!Y102="","",WB!Y102)</f>
        <v>0</v>
      </c>
      <c r="G54" s="615">
        <f>IF(WB!Z102="","",WB!Z102)</f>
        <v>0</v>
      </c>
      <c r="H54" s="615">
        <f>IF(WB!AA102="","",WB!AA102)</f>
        <v>5</v>
      </c>
      <c r="I54" s="615">
        <f>IF(WB!AB102="","",WB!AB102)</f>
        <v>0</v>
      </c>
      <c r="J54" s="615">
        <f>IF(WB!AC102="","",WB!AC102)</f>
        <v>0</v>
      </c>
      <c r="K54" s="615">
        <f>IF(WB!AD102="","",WB!AD102)</f>
        <v>2</v>
      </c>
      <c r="L54" s="615">
        <f>IF(WB!AE102="","",WB!AE102)</f>
        <v>0</v>
      </c>
      <c r="M54" s="615" t="str">
        <f>IF(WB!AF102="","",WB!AF102)</f>
        <v/>
      </c>
      <c r="N54" s="615">
        <f>IF(WB!AG102="","",WB!AG102)</f>
        <v>12</v>
      </c>
      <c r="O54" s="615">
        <f>IF(WB!AH102="","",WB!AH102)</f>
        <v>0</v>
      </c>
      <c r="P54" s="615">
        <f>IF(WB!AI102="","",WB!AI102)</f>
        <v>0</v>
      </c>
      <c r="Q54" s="615">
        <f>IF(WB!AJ102="","",WB!AJ102)</f>
        <v>2</v>
      </c>
      <c r="R54" s="615">
        <f>IF(WB!AK102="","",WB!AK102)</f>
        <v>0</v>
      </c>
      <c r="S54" s="615">
        <f>IF(WB!AL102="","",WB!AL102)</f>
        <v>10</v>
      </c>
      <c r="T54" s="664"/>
      <c r="U54" s="615">
        <f>IF(WB!AM110="","",WB!AM110)</f>
        <v>10</v>
      </c>
      <c r="V54" s="615">
        <f>IF(WB!AN110="","",WB!AN110)</f>
        <v>5</v>
      </c>
      <c r="W54" s="615">
        <f>IF(WB!AO110="","",WB!AO110)</f>
        <v>0</v>
      </c>
      <c r="X54" s="615">
        <f>IF(WB!AP110="","",WB!AP110)</f>
        <v>4</v>
      </c>
      <c r="Y54" s="615">
        <f>IF(WB!AQ110="","",WB!AQ110)</f>
        <v>0</v>
      </c>
      <c r="Z54" s="615">
        <f>IF(WB!AR110="","",WB!AR110)</f>
        <v>5</v>
      </c>
      <c r="AA54" s="615">
        <f>IF(WB!AS110="","",WB!AS110)</f>
        <v>0</v>
      </c>
      <c r="AB54" s="615">
        <f>IF(WB!AT110="","",WB!AT110)</f>
        <v>0</v>
      </c>
      <c r="AC54" s="615">
        <f>IF(WB!AU110="","",WB!AU110)</f>
        <v>0</v>
      </c>
      <c r="AD54" s="615">
        <f>IF(WB!AV110="","",WB!AV110)</f>
        <v>0</v>
      </c>
      <c r="AE54" s="615">
        <f>IF(WB!AW110="","",WB!AW110)</f>
        <v>0</v>
      </c>
      <c r="AF54" s="615">
        <f>IF(WB!AX110="","",WB!AX110)</f>
        <v>5</v>
      </c>
      <c r="AG54" s="615">
        <f>IF(WB!AY110="","",WB!AY110)</f>
        <v>10</v>
      </c>
      <c r="AH54" s="615">
        <f>IF(WB!AZ110="","",WB!AZ110)</f>
        <v>0</v>
      </c>
      <c r="AI54" s="615">
        <f>IF(WB!BA110="","",WB!BA110)</f>
        <v>10</v>
      </c>
      <c r="AJ54" s="615">
        <f>IF(WB!BB110="","",WB!BB110)</f>
        <v>0</v>
      </c>
      <c r="AK54" s="615">
        <f>IF(WB!BC110="","",WB!BC110)</f>
        <v>0</v>
      </c>
      <c r="AL54" s="615">
        <f>IF(WB!BD110="","",WB!BD110)</f>
        <v>15</v>
      </c>
      <c r="AM54" s="664"/>
      <c r="AN54" s="615">
        <f>IF(WB!BE118="","",WB!BE118)</f>
        <v>3</v>
      </c>
      <c r="AO54" s="615">
        <f>IF(WB!BF118="","",WB!BF118)</f>
        <v>4</v>
      </c>
      <c r="AP54" s="615">
        <f>IF(WB!BG118="","",WB!BG118)</f>
        <v>12</v>
      </c>
      <c r="AQ54" s="615">
        <f>IF(WB!BH118="","",WB!BH118)</f>
        <v>10</v>
      </c>
      <c r="AR54" s="615">
        <f>IF(WB!BI118="","",WB!BI118)</f>
        <v>30</v>
      </c>
      <c r="AS54" s="615">
        <f>IF(WB!BJ118="","",WB!BJ118)</f>
        <v>5</v>
      </c>
      <c r="AT54" s="615">
        <f>IF(WB!BK118="","",WB!BK118)</f>
        <v>10</v>
      </c>
      <c r="AU54" s="615">
        <f>IF(WB!BL118="","",WB!BL118)</f>
        <v>20</v>
      </c>
      <c r="AV54" s="615">
        <f>IF(WB!BM118="","",WB!BM118)</f>
        <v>40</v>
      </c>
      <c r="AW54" s="615">
        <f>IF(WB!BN118="","",WB!BN118)</f>
        <v>7</v>
      </c>
      <c r="AX54" s="615">
        <f>IF(WB!BO118="","",WB!BO118)</f>
        <v>20</v>
      </c>
      <c r="AY54" s="615">
        <f>IF(WB!BP118="","",WB!BP118)</f>
        <v>12</v>
      </c>
      <c r="AZ54" s="615">
        <f>IF(WB!BQ118="","",WB!BQ118)</f>
        <v>10</v>
      </c>
      <c r="BA54" s="615">
        <f>IF(WB!BR118="","",WB!BR118)</f>
        <v>0</v>
      </c>
      <c r="BB54" s="615" t="str">
        <f>IF(WB!BS118="","",WB!BS118)</f>
        <v/>
      </c>
      <c r="BC54" s="615">
        <f>IF(WB!BT118="","",WB!BT118)</f>
        <v>0</v>
      </c>
      <c r="BD54" s="615">
        <f>IF(WB!BU118="","",WB!BU118)</f>
        <v>4</v>
      </c>
      <c r="BE54" s="615">
        <f>IF(WB!BV118="","",WB!BV118)</f>
        <v>4</v>
      </c>
      <c r="BF54" s="664"/>
      <c r="BG54" s="615">
        <f>IF(WB!BW126="","",WB!BW126)</f>
        <v>20</v>
      </c>
      <c r="BH54" s="615">
        <f>IF(WB!BX126="","",WB!BX126)</f>
        <v>25</v>
      </c>
      <c r="BI54" s="615">
        <f>IF(WB!BY126="","",WB!BY126)</f>
        <v>30</v>
      </c>
      <c r="BJ54" s="615">
        <f>IF(WB!BZ126="","",WB!BZ126)</f>
        <v>25</v>
      </c>
      <c r="BK54" s="615">
        <f>IF(WB!CA126="","",WB!CA126)</f>
        <v>0</v>
      </c>
      <c r="BL54" s="615">
        <f>IF(WB!CB126="","",WB!CB126)</f>
        <v>20</v>
      </c>
      <c r="BM54" s="615">
        <f>IF(WB!CC126="","",WB!CC126)</f>
        <v>6</v>
      </c>
      <c r="BN54" s="615">
        <f>IF(WB!CD126="","",WB!CD126)</f>
        <v>35</v>
      </c>
      <c r="BO54" s="615">
        <f>IF(WB!CE126="","",WB!CE126)</f>
        <v>20</v>
      </c>
      <c r="BP54" s="615">
        <f>IF(WB!CF126="","",WB!CF126)</f>
        <v>12</v>
      </c>
      <c r="BQ54" s="615">
        <f>IF(WB!CG126="","",WB!CG126)</f>
        <v>28</v>
      </c>
      <c r="BR54" s="615">
        <f>IF(WB!CH126="","",WB!CH126)</f>
        <v>15</v>
      </c>
      <c r="BS54" s="615" t="str">
        <f>IF(WB!CI126="","",WB!CI126)</f>
        <v/>
      </c>
      <c r="BT54" s="615">
        <f>IF(WB!CJ126="","",WB!CJ126)</f>
        <v>0</v>
      </c>
      <c r="BU54" s="615" t="str">
        <f>IF(WB!CK126="","",WB!CK126)</f>
        <v/>
      </c>
      <c r="BV54" s="615" t="str">
        <f>IF(WB!CL126="","",WB!CL126)</f>
        <v/>
      </c>
      <c r="BW54" s="615">
        <f>IF(WB!CM126="","",WB!CM126)</f>
        <v>10</v>
      </c>
      <c r="BX54" s="615" t="str">
        <f>IF(WB!CN126="","",WB!CN126)</f>
        <v/>
      </c>
      <c r="BY54" s="664"/>
      <c r="BZ54" s="615">
        <f>IF(WB!CP102="","",WB!CP102)</f>
        <v>1</v>
      </c>
      <c r="CA54" s="615">
        <f>IF(WB!CP110="","",WB!CP110)</f>
        <v>3</v>
      </c>
      <c r="CB54" s="615">
        <f>IF(WB!CP118="","",WB!CP118)</f>
        <v>8</v>
      </c>
      <c r="CC54" s="615">
        <f>IF(WB!CP126="","",WB!CP126)</f>
        <v>15</v>
      </c>
      <c r="CD54" s="649" t="str">
        <f t="shared" si="136"/>
        <v/>
      </c>
      <c r="CE54" s="649" t="str">
        <f t="shared" si="137"/>
        <v/>
      </c>
      <c r="CF54" s="649" t="str">
        <f t="shared" si="138"/>
        <v/>
      </c>
      <c r="CG54" s="649" t="str">
        <f t="shared" si="139"/>
        <v/>
      </c>
      <c r="CH54" s="675"/>
      <c r="CI54" s="676"/>
      <c r="CJ54" s="676"/>
      <c r="CK54" s="676"/>
      <c r="CL54" s="676"/>
      <c r="CM54" s="676"/>
      <c r="CN54" s="676"/>
      <c r="CO54" s="676"/>
      <c r="CP54" s="676"/>
      <c r="CQ54" s="676"/>
      <c r="CR54" s="676"/>
      <c r="CS54" s="676"/>
      <c r="CT54" s="676"/>
      <c r="CU54" s="676"/>
      <c r="CV54" s="676"/>
      <c r="CW54" s="676"/>
      <c r="CX54" s="676"/>
      <c r="CY54" s="677"/>
      <c r="CZ54" s="676"/>
      <c r="DA54" s="676"/>
      <c r="DB54" s="676"/>
      <c r="DC54" s="676"/>
      <c r="DD54" s="676"/>
      <c r="DE54" s="676"/>
      <c r="DF54" s="676"/>
      <c r="DG54" s="676"/>
      <c r="DH54" s="676"/>
      <c r="DI54" s="676"/>
      <c r="DJ54" s="676"/>
      <c r="DK54" s="676"/>
      <c r="DL54" s="676"/>
      <c r="DM54" s="676"/>
      <c r="DN54" s="676"/>
      <c r="DO54" s="676"/>
      <c r="DP54" s="676"/>
      <c r="DQ54" s="676"/>
      <c r="DR54" s="675"/>
      <c r="DS54" s="512"/>
      <c r="DT54" s="512"/>
      <c r="DU54" s="512"/>
      <c r="DV54" s="667"/>
      <c r="DW54" s="666"/>
      <c r="DX54" s="666"/>
      <c r="DY54" s="666"/>
      <c r="DZ54" s="666"/>
      <c r="EA54" s="666"/>
      <c r="EB54" s="512"/>
      <c r="EC54" s="512"/>
      <c r="ED54" s="666"/>
      <c r="EE54" s="512"/>
      <c r="EF54" s="621"/>
      <c r="EG54" s="621"/>
      <c r="EH54" s="621"/>
      <c r="EI54" s="621"/>
      <c r="EJ54" s="621"/>
      <c r="EK54" s="621"/>
    </row>
    <row r="55" spans="1:141" s="668" customFormat="1" ht="15.75" customHeight="1">
      <c r="A55" s="678" t="s">
        <v>264</v>
      </c>
      <c r="B55" s="615">
        <f>IF(WB!U134="","",WB!U134)</f>
        <v>0</v>
      </c>
      <c r="C55" s="615">
        <f>IF(WB!V134="","",WB!V134)</f>
        <v>0</v>
      </c>
      <c r="D55" s="615">
        <f>IF(WB!W134="","",WB!W134)</f>
        <v>0</v>
      </c>
      <c r="E55" s="615">
        <f>IF(WB!X134="","",WB!X134)</f>
        <v>0</v>
      </c>
      <c r="F55" s="615">
        <f>IF(WB!Y134="","",WB!Y134)</f>
        <v>0</v>
      </c>
      <c r="G55" s="615">
        <f>IF(WB!Z134="","",WB!Z134)</f>
        <v>0</v>
      </c>
      <c r="H55" s="615">
        <f>IF(WB!AA134="","",WB!AA134)</f>
        <v>0</v>
      </c>
      <c r="I55" s="615">
        <f>IF(WB!AB134="","",WB!AB134)</f>
        <v>0</v>
      </c>
      <c r="J55" s="615">
        <f>IF(WB!AC134="","",WB!AC134)</f>
        <v>0</v>
      </c>
      <c r="K55" s="615">
        <f>IF(WB!AD134="","",WB!AD134)</f>
        <v>0</v>
      </c>
      <c r="L55" s="615">
        <f>IF(WB!AE134="","",WB!AE134)</f>
        <v>0</v>
      </c>
      <c r="M55" s="615" t="str">
        <f>IF(WB!AF134="","",WB!AF134)</f>
        <v/>
      </c>
      <c r="N55" s="615">
        <f>IF(WB!AG134="","",WB!AG134)</f>
        <v>0</v>
      </c>
      <c r="O55" s="615">
        <f>IF(WB!AH134="","",WB!AH134)</f>
        <v>0</v>
      </c>
      <c r="P55" s="615">
        <f>IF(WB!AI134="","",WB!AI134)</f>
        <v>0</v>
      </c>
      <c r="Q55" s="615">
        <f>IF(WB!AJ134="","",WB!AJ134)</f>
        <v>0</v>
      </c>
      <c r="R55" s="615">
        <f>IF(WB!AK134="","",WB!AK134)</f>
        <v>0</v>
      </c>
      <c r="S55" s="615">
        <f>IF(WB!AL134="","",WB!AL134)</f>
        <v>0</v>
      </c>
      <c r="T55" s="664"/>
      <c r="U55" s="615">
        <f>IF(WB!AM142="","",WB!AM142)</f>
        <v>5</v>
      </c>
      <c r="V55" s="615">
        <f>IF(WB!AN142="","",WB!AN142)</f>
        <v>5</v>
      </c>
      <c r="W55" s="615">
        <f>IF(WB!AO142="","",WB!AO142)</f>
        <v>0</v>
      </c>
      <c r="X55" s="615">
        <f>IF(WB!AP142="","",WB!AP142)</f>
        <v>4</v>
      </c>
      <c r="Y55" s="615">
        <f>IF(WB!AQ142="","",WB!AQ142)</f>
        <v>0</v>
      </c>
      <c r="Z55" s="615">
        <f>IF(WB!AR142="","",WB!AR142)</f>
        <v>0</v>
      </c>
      <c r="AA55" s="615">
        <f>IF(WB!AS142="","",WB!AS142)</f>
        <v>0</v>
      </c>
      <c r="AB55" s="615">
        <f>IF(WB!AT142="","",WB!AT142)</f>
        <v>0</v>
      </c>
      <c r="AC55" s="615">
        <f>IF(WB!AU142="","",WB!AU142)</f>
        <v>0</v>
      </c>
      <c r="AD55" s="615">
        <f>IF(WB!AV142="","",WB!AV142)</f>
        <v>0</v>
      </c>
      <c r="AE55" s="615">
        <f>IF(WB!AW142="","",WB!AW142)</f>
        <v>0</v>
      </c>
      <c r="AF55" s="615">
        <f>IF(WB!AX142="","",WB!AX142)</f>
        <v>0</v>
      </c>
      <c r="AG55" s="615">
        <f>IF(WB!AY142="","",WB!AY142)</f>
        <v>1</v>
      </c>
      <c r="AH55" s="615">
        <f>IF(WB!AZ142="","",WB!AZ142)</f>
        <v>0</v>
      </c>
      <c r="AI55" s="615">
        <f>IF(WB!BA142="","",WB!BA142)</f>
        <v>0</v>
      </c>
      <c r="AJ55" s="615">
        <f>IF(WB!BB142="","",WB!BB142)</f>
        <v>0</v>
      </c>
      <c r="AK55" s="615">
        <f>IF(WB!BC142="","",WB!BC142)</f>
        <v>0</v>
      </c>
      <c r="AL55" s="615">
        <f>IF(WB!BD142="","",WB!BD142)</f>
        <v>0</v>
      </c>
      <c r="AM55" s="664"/>
      <c r="AN55" s="615">
        <f>IF(WB!BE150="","",WB!BE150)</f>
        <v>3</v>
      </c>
      <c r="AO55" s="615">
        <f>IF(WB!BF150="","",WB!BF150)</f>
        <v>2</v>
      </c>
      <c r="AP55" s="615">
        <f>IF(WB!BG150="","",WB!BG150)</f>
        <v>0</v>
      </c>
      <c r="AQ55" s="615">
        <f>IF(WB!BH150="","",WB!BH150)</f>
        <v>5</v>
      </c>
      <c r="AR55" s="615">
        <f>IF(WB!BI150="","",WB!BI150)</f>
        <v>20</v>
      </c>
      <c r="AS55" s="615">
        <f>IF(WB!BJ150="","",WB!BJ150)</f>
        <v>4</v>
      </c>
      <c r="AT55" s="615">
        <f>IF(WB!BK150="","",WB!BK150)</f>
        <v>10</v>
      </c>
      <c r="AU55" s="615">
        <f>IF(WB!BL150="","",WB!BL150)</f>
        <v>15</v>
      </c>
      <c r="AV55" s="615">
        <f>IF(WB!BM150="","",WB!BM150)</f>
        <v>12</v>
      </c>
      <c r="AW55" s="615">
        <f>IF(WB!BN150="","",WB!BN150)</f>
        <v>0</v>
      </c>
      <c r="AX55" s="615">
        <f>IF(WB!BO150="","",WB!BO150)</f>
        <v>0</v>
      </c>
      <c r="AY55" s="615">
        <f>IF(WB!BP150="","",WB!BP150)</f>
        <v>0</v>
      </c>
      <c r="AZ55" s="615">
        <f>IF(WB!BQ150="","",WB!BQ150)</f>
        <v>0</v>
      </c>
      <c r="BA55" s="615">
        <f>IF(WB!BR150="","",WB!BR150)</f>
        <v>0</v>
      </c>
      <c r="BB55" s="615" t="str">
        <f>IF(WB!BS150="","",WB!BS150)</f>
        <v/>
      </c>
      <c r="BC55" s="615">
        <f>IF(WB!BT150="","",WB!BT150)</f>
        <v>0</v>
      </c>
      <c r="BD55" s="615">
        <f>IF(WB!BU150="","",WB!BU150)</f>
        <v>0</v>
      </c>
      <c r="BE55" s="615">
        <f>IF(WB!BV150="","",WB!BV150)</f>
        <v>0</v>
      </c>
      <c r="BF55" s="664"/>
      <c r="BG55" s="615">
        <f>IF(WB!BW158="","",WB!BW158)</f>
        <v>12</v>
      </c>
      <c r="BH55" s="615">
        <f>IF(WB!BX158="","",WB!BX158)</f>
        <v>13</v>
      </c>
      <c r="BI55" s="615">
        <f>IF(WB!BY158="","",WB!BY158)</f>
        <v>15</v>
      </c>
      <c r="BJ55" s="615">
        <f>IF(WB!BZ158="","",WB!BZ158)</f>
        <v>10</v>
      </c>
      <c r="BK55" s="615">
        <f>IF(WB!CA158="","",WB!CA158)</f>
        <v>8</v>
      </c>
      <c r="BL55" s="615">
        <f>IF(WB!CB158="","",WB!CB158)</f>
        <v>0</v>
      </c>
      <c r="BM55" s="615">
        <f>IF(WB!CC158="","",WB!CC158)</f>
        <v>4</v>
      </c>
      <c r="BN55" s="615">
        <f>IF(WB!CD158="","",WB!CD158)</f>
        <v>17</v>
      </c>
      <c r="BO55" s="615">
        <f>IF(WB!CE158="","",WB!CE158)</f>
        <v>0</v>
      </c>
      <c r="BP55" s="615">
        <f>IF(WB!CF158="","",WB!CF158)</f>
        <v>7</v>
      </c>
      <c r="BQ55" s="615">
        <f>IF(WB!CG158="","",WB!CG158)</f>
        <v>9</v>
      </c>
      <c r="BR55" s="615">
        <f>IF(WB!CH158="","",WB!CH158)</f>
        <v>0</v>
      </c>
      <c r="BS55" s="615" t="str">
        <f>IF(WB!CI158="","",WB!CI158)</f>
        <v/>
      </c>
      <c r="BT55" s="615">
        <f>IF(WB!CJ158="","",WB!CJ158)</f>
        <v>0</v>
      </c>
      <c r="BU55" s="615" t="str">
        <f>IF(WB!CK158="","",WB!CK158)</f>
        <v/>
      </c>
      <c r="BV55" s="615" t="str">
        <f>IF(WB!CL158="","",WB!CL158)</f>
        <v/>
      </c>
      <c r="BW55" s="615">
        <f>IF(WB!CM158="","",WB!CM158)</f>
        <v>0</v>
      </c>
      <c r="BX55" s="615" t="str">
        <f>IF(WB!CN158="","",WB!CN158)</f>
        <v/>
      </c>
      <c r="BY55" s="664"/>
      <c r="BZ55" s="615">
        <f>IF(WB!CP134="","",WB!CP134)</f>
        <v>0</v>
      </c>
      <c r="CA55" s="615">
        <f>IF(WB!CP142="","",WB!CP142)</f>
        <v>1</v>
      </c>
      <c r="CB55" s="615">
        <f>IF(WB!CP150="","",WB!CP150)</f>
        <v>5</v>
      </c>
      <c r="CC55" s="615">
        <f>IF(WB!CP158="","",WB!CP158)</f>
        <v>10</v>
      </c>
      <c r="CD55" s="649" t="str">
        <f t="shared" si="136"/>
        <v/>
      </c>
      <c r="CE55" s="649" t="str">
        <f t="shared" si="137"/>
        <v/>
      </c>
      <c r="CF55" s="649" t="str">
        <f t="shared" si="138"/>
        <v/>
      </c>
      <c r="CG55" s="649" t="str">
        <f t="shared" si="139"/>
        <v/>
      </c>
      <c r="CH55" s="675"/>
      <c r="CI55" s="676"/>
      <c r="CJ55" s="676"/>
      <c r="CK55" s="676"/>
      <c r="CL55" s="676"/>
      <c r="CM55" s="676"/>
      <c r="CN55" s="676"/>
      <c r="CO55" s="676"/>
      <c r="CP55" s="676"/>
      <c r="CQ55" s="676"/>
      <c r="CR55" s="676"/>
      <c r="CS55" s="676"/>
      <c r="CT55" s="676"/>
      <c r="CU55" s="676"/>
      <c r="CV55" s="676"/>
      <c r="CW55" s="676"/>
      <c r="CX55" s="676"/>
      <c r="CY55" s="677"/>
      <c r="CZ55" s="676"/>
      <c r="DA55" s="676"/>
      <c r="DB55" s="676"/>
      <c r="DC55" s="676"/>
      <c r="DD55" s="676"/>
      <c r="DE55" s="676"/>
      <c r="DF55" s="676"/>
      <c r="DG55" s="676"/>
      <c r="DH55" s="676"/>
      <c r="DI55" s="676"/>
      <c r="DJ55" s="676"/>
      <c r="DK55" s="676"/>
      <c r="DL55" s="676"/>
      <c r="DM55" s="676"/>
      <c r="DN55" s="676"/>
      <c r="DO55" s="676"/>
      <c r="DP55" s="676"/>
      <c r="DQ55" s="676"/>
      <c r="DR55" s="675"/>
      <c r="DS55" s="512"/>
      <c r="DT55" s="512"/>
      <c r="DU55" s="512"/>
      <c r="DV55" s="667"/>
      <c r="DW55" s="666"/>
      <c r="DX55" s="666"/>
      <c r="DY55" s="666"/>
      <c r="DZ55" s="666"/>
      <c r="EA55" s="666"/>
      <c r="EB55" s="512"/>
      <c r="EC55" s="512"/>
      <c r="ED55" s="666"/>
      <c r="EE55" s="512"/>
      <c r="EF55" s="621"/>
      <c r="EG55" s="621"/>
      <c r="EH55" s="621"/>
      <c r="EI55" s="621"/>
      <c r="EJ55" s="621"/>
      <c r="EK55" s="621"/>
    </row>
    <row r="56" spans="1:141" s="668" customFormat="1" ht="15.75" customHeight="1">
      <c r="A56" s="678" t="s">
        <v>265</v>
      </c>
      <c r="B56" s="615">
        <f>IF(WB!U166="","",WB!U166)</f>
        <v>0</v>
      </c>
      <c r="C56" s="615">
        <f>IF(WB!V166="","",WB!V166)</f>
        <v>0</v>
      </c>
      <c r="D56" s="615">
        <f>IF(WB!W166="","",WB!W166)</f>
        <v>0</v>
      </c>
      <c r="E56" s="615">
        <f>IF(WB!X166="","",WB!X166)</f>
        <v>0</v>
      </c>
      <c r="F56" s="615">
        <f>IF(WB!Y166="","",WB!Y166)</f>
        <v>0</v>
      </c>
      <c r="G56" s="615">
        <f>IF(WB!Z166="","",WB!Z166)</f>
        <v>0</v>
      </c>
      <c r="H56" s="615">
        <f>IF(WB!AA166="","",WB!AA166)</f>
        <v>0</v>
      </c>
      <c r="I56" s="615">
        <f>IF(WB!AB166="","",WB!AB166)</f>
        <v>0</v>
      </c>
      <c r="J56" s="615">
        <f>IF(WB!AC166="","",WB!AC166)</f>
        <v>0</v>
      </c>
      <c r="K56" s="615">
        <f>IF(WB!AD166="","",WB!AD166)</f>
        <v>0</v>
      </c>
      <c r="L56" s="615">
        <f>IF(WB!AE166="","",WB!AE166)</f>
        <v>0</v>
      </c>
      <c r="M56" s="615" t="str">
        <f>IF(WB!AF166="","",WB!AF166)</f>
        <v/>
      </c>
      <c r="N56" s="615">
        <f>IF(WB!AG166="","",WB!AG166)</f>
        <v>0</v>
      </c>
      <c r="O56" s="615">
        <f>IF(WB!AH166="","",WB!AH166)</f>
        <v>0</v>
      </c>
      <c r="P56" s="615">
        <f>IF(WB!AI166="","",WB!AI166)</f>
        <v>0</v>
      </c>
      <c r="Q56" s="615">
        <f>IF(WB!AJ166="","",WB!AJ166)</f>
        <v>0</v>
      </c>
      <c r="R56" s="615">
        <f>IF(WB!AK166="","",WB!AK166)</f>
        <v>0</v>
      </c>
      <c r="S56" s="615">
        <f>IF(WB!AL166="","",WB!AL166)</f>
        <v>18</v>
      </c>
      <c r="T56" s="664"/>
      <c r="U56" s="615">
        <f>IF(WB!AM167="","",WB!AM167)</f>
        <v>0</v>
      </c>
      <c r="V56" s="615">
        <f>IF(WB!AN167="","",WB!AN167)</f>
        <v>2</v>
      </c>
      <c r="W56" s="615">
        <f>IF(WB!AO167="","",WB!AO167)</f>
        <v>0</v>
      </c>
      <c r="X56" s="615">
        <f>IF(WB!AP167="","",WB!AP167)</f>
        <v>0</v>
      </c>
      <c r="Y56" s="615">
        <f>IF(WB!AQ167="","",WB!AQ167)</f>
        <v>0</v>
      </c>
      <c r="Z56" s="615">
        <f>IF(WB!AR167="","",WB!AR167)</f>
        <v>0</v>
      </c>
      <c r="AA56" s="615">
        <f>IF(WB!AS167="","",WB!AS167)</f>
        <v>0</v>
      </c>
      <c r="AB56" s="615">
        <f>IF(WB!AT167="","",WB!AT167)</f>
        <v>0</v>
      </c>
      <c r="AC56" s="615">
        <f>IF(WB!AU167="","",WB!AU167)</f>
        <v>0</v>
      </c>
      <c r="AD56" s="615">
        <f>IF(WB!AV167="","",WB!AV167)</f>
        <v>0</v>
      </c>
      <c r="AE56" s="615">
        <f>IF(WB!AW167="","",WB!AW167)</f>
        <v>0</v>
      </c>
      <c r="AF56" s="615">
        <f>IF(WB!AX167="","",WB!AX167)</f>
        <v>0</v>
      </c>
      <c r="AG56" s="615">
        <f>IF(WB!AY167="","",WB!AY167)</f>
        <v>0</v>
      </c>
      <c r="AH56" s="615">
        <f>IF(WB!AZ167="","",WB!AZ167)</f>
        <v>0</v>
      </c>
      <c r="AI56" s="615">
        <f>IF(WB!BA167="","",WB!BA167)</f>
        <v>10</v>
      </c>
      <c r="AJ56" s="615">
        <f>IF(WB!BB167="","",WB!BB167)</f>
        <v>0</v>
      </c>
      <c r="AK56" s="615">
        <f>IF(WB!BC167="","",WB!BC167)</f>
        <v>0</v>
      </c>
      <c r="AL56" s="615">
        <f>IF(WB!BD167="","",WB!BD167)</f>
        <v>10</v>
      </c>
      <c r="AM56" s="664"/>
      <c r="AN56" s="615">
        <f>IF(WB!BE168="","",WB!BE168)</f>
        <v>0</v>
      </c>
      <c r="AO56" s="615">
        <f>IF(WB!BF168="","",WB!BF168)</f>
        <v>0</v>
      </c>
      <c r="AP56" s="615">
        <f>IF(WB!BG168="","",WB!BG168)</f>
        <v>0</v>
      </c>
      <c r="AQ56" s="615">
        <f>IF(WB!BH168="","",WB!BH168)</f>
        <v>0</v>
      </c>
      <c r="AR56" s="615">
        <f>IF(WB!BI168="","",WB!BI168)</f>
        <v>0</v>
      </c>
      <c r="AS56" s="615">
        <f>IF(WB!BJ168="","",WB!BJ168)</f>
        <v>0</v>
      </c>
      <c r="AT56" s="615">
        <f>IF(WB!BK168="","",WB!BK168)</f>
        <v>0</v>
      </c>
      <c r="AU56" s="615">
        <f>IF(WB!BL168="","",WB!BL168)</f>
        <v>0</v>
      </c>
      <c r="AV56" s="615">
        <f>IF(WB!BM168="","",WB!BM168)</f>
        <v>0</v>
      </c>
      <c r="AW56" s="615">
        <f>IF(WB!BN168="","",WB!BN168)</f>
        <v>0</v>
      </c>
      <c r="AX56" s="615">
        <f>IF(WB!BO168="","",WB!BO168)</f>
        <v>0</v>
      </c>
      <c r="AY56" s="615">
        <f>IF(WB!BP168="","",WB!BP168)</f>
        <v>0</v>
      </c>
      <c r="AZ56" s="615">
        <f>IF(WB!BQ168="","",WB!BQ168)</f>
        <v>0</v>
      </c>
      <c r="BA56" s="615">
        <f>IF(WB!BR168="","",WB!BR168)</f>
        <v>0</v>
      </c>
      <c r="BB56" s="615" t="str">
        <f>IF(WB!BS168="","",WB!BS168)</f>
        <v/>
      </c>
      <c r="BC56" s="615">
        <f>IF(WB!BT168="","",WB!BT168)</f>
        <v>0</v>
      </c>
      <c r="BD56" s="615">
        <f>IF(WB!BU168="","",WB!BU168)</f>
        <v>0</v>
      </c>
      <c r="BE56" s="615">
        <f>IF(WB!BV168="","",WB!BV168)</f>
        <v>15</v>
      </c>
      <c r="BF56" s="664"/>
      <c r="BG56" s="615">
        <f>IF(WB!BW169="","",WB!BW169)</f>
        <v>0</v>
      </c>
      <c r="BH56" s="615">
        <f>IF(WB!BX169="","",WB!BX169)</f>
        <v>0</v>
      </c>
      <c r="BI56" s="615">
        <f>IF(WB!BY169="","",WB!BY169)</f>
        <v>0</v>
      </c>
      <c r="BJ56" s="615">
        <f>IF(WB!BZ169="","",WB!BZ169)</f>
        <v>0</v>
      </c>
      <c r="BK56" s="615">
        <f>IF(WB!CA169="","",WB!CA169)</f>
        <v>0</v>
      </c>
      <c r="BL56" s="615">
        <f>IF(WB!CB169="","",WB!CB169)</f>
        <v>2</v>
      </c>
      <c r="BM56" s="615">
        <f>IF(WB!CC169="","",WB!CC169)</f>
        <v>8</v>
      </c>
      <c r="BN56" s="615">
        <f>IF(WB!CD169="","",WB!CD169)</f>
        <v>0</v>
      </c>
      <c r="BO56" s="615">
        <f>IF(WB!CE169="","",WB!CE169)</f>
        <v>0</v>
      </c>
      <c r="BP56" s="615">
        <f>IF(WB!CF169="","",WB!CF169)</f>
        <v>0</v>
      </c>
      <c r="BQ56" s="615">
        <f>IF(WB!CG169="","",WB!CG169)</f>
        <v>0</v>
      </c>
      <c r="BR56" s="615">
        <f>IF(WB!CH169="","",WB!CH169)</f>
        <v>0</v>
      </c>
      <c r="BS56" s="615" t="str">
        <f>IF(WB!CI169="","",WB!CI169)</f>
        <v/>
      </c>
      <c r="BT56" s="615">
        <f>IF(WB!CJ169="","",WB!CJ169)</f>
        <v>0</v>
      </c>
      <c r="BU56" s="615" t="str">
        <f>IF(WB!CK169="","",WB!CK169)</f>
        <v/>
      </c>
      <c r="BV56" s="615" t="str">
        <f>IF(WB!CL169="","",WB!CL169)</f>
        <v/>
      </c>
      <c r="BW56" s="615">
        <f>IF(WB!CM169="","",WB!CM169)</f>
        <v>0</v>
      </c>
      <c r="BX56" s="615" t="str">
        <f>IF(WB!CN169="","",WB!CN169)</f>
        <v/>
      </c>
      <c r="BY56" s="664"/>
      <c r="BZ56" s="615">
        <f>IF(WB!CP166="","",WB!CP166)</f>
        <v>0</v>
      </c>
      <c r="CA56" s="615">
        <f>IF(WB!CP167="","",WB!CP167)</f>
        <v>1</v>
      </c>
      <c r="CB56" s="615">
        <f>IF(WB!CP168="","",WB!CP168)</f>
        <v>3</v>
      </c>
      <c r="CC56" s="615">
        <f>IF(WB!CP169="","",WB!CP169)</f>
        <v>3</v>
      </c>
      <c r="CD56" s="649" t="str">
        <f t="shared" si="136"/>
        <v/>
      </c>
      <c r="CE56" s="649" t="str">
        <f t="shared" si="137"/>
        <v/>
      </c>
      <c r="CF56" s="649" t="str">
        <f t="shared" si="138"/>
        <v/>
      </c>
      <c r="CG56" s="649" t="str">
        <f t="shared" si="139"/>
        <v/>
      </c>
      <c r="CH56" s="675"/>
      <c r="CI56" s="676"/>
      <c r="CJ56" s="676"/>
      <c r="CK56" s="676"/>
      <c r="CL56" s="676"/>
      <c r="CM56" s="676"/>
      <c r="CN56" s="676"/>
      <c r="CO56" s="676"/>
      <c r="CP56" s="676"/>
      <c r="CQ56" s="676"/>
      <c r="CR56" s="676"/>
      <c r="CS56" s="676"/>
      <c r="CT56" s="676"/>
      <c r="CU56" s="676"/>
      <c r="CV56" s="676"/>
      <c r="CW56" s="676"/>
      <c r="CX56" s="676"/>
      <c r="CY56" s="677"/>
      <c r="CZ56" s="676"/>
      <c r="DA56" s="676"/>
      <c r="DB56" s="676"/>
      <c r="DC56" s="676"/>
      <c r="DD56" s="676"/>
      <c r="DE56" s="676"/>
      <c r="DF56" s="676"/>
      <c r="DG56" s="676"/>
      <c r="DH56" s="676"/>
      <c r="DI56" s="676"/>
      <c r="DJ56" s="676"/>
      <c r="DK56" s="676"/>
      <c r="DL56" s="676"/>
      <c r="DM56" s="676"/>
      <c r="DN56" s="676"/>
      <c r="DO56" s="676"/>
      <c r="DP56" s="676"/>
      <c r="DQ56" s="676"/>
      <c r="DR56" s="675"/>
      <c r="DS56" s="512"/>
      <c r="DT56" s="512"/>
      <c r="DU56" s="512"/>
      <c r="DV56" s="667"/>
      <c r="DW56" s="666"/>
      <c r="DX56" s="666"/>
      <c r="DY56" s="666"/>
      <c r="DZ56" s="666"/>
      <c r="EA56" s="666"/>
      <c r="EB56" s="512"/>
      <c r="EC56" s="512"/>
      <c r="ED56" s="666"/>
      <c r="EE56" s="512"/>
      <c r="EF56" s="621"/>
      <c r="EG56" s="621"/>
      <c r="EH56" s="621"/>
      <c r="EI56" s="621"/>
      <c r="EJ56" s="621"/>
      <c r="EK56" s="621"/>
    </row>
    <row r="57" spans="1:141" s="668" customFormat="1" ht="15.75" customHeight="1">
      <c r="A57" s="679" t="s">
        <v>266</v>
      </c>
      <c r="B57" s="615">
        <f>IF(WB!U170="","",WB!U170)</f>
        <v>5</v>
      </c>
      <c r="C57" s="615">
        <f>IF(WB!V170="","",WB!V170)</f>
        <v>3</v>
      </c>
      <c r="D57" s="615">
        <f>IF(WB!W170="","",WB!W170)</f>
        <v>5</v>
      </c>
      <c r="E57" s="615">
        <f>IF(WB!X170="","",WB!X170)</f>
        <v>10</v>
      </c>
      <c r="F57" s="615">
        <f>IF(WB!Y170="","",WB!Y170)</f>
        <v>2</v>
      </c>
      <c r="G57" s="615">
        <f>IF(WB!Z170="","",WB!Z170)</f>
        <v>12</v>
      </c>
      <c r="H57" s="615">
        <f>IF(WB!AA170="","",WB!AA170)</f>
        <v>10</v>
      </c>
      <c r="I57" s="615">
        <f>IF(WB!AB170="","",WB!AB170)</f>
        <v>6</v>
      </c>
      <c r="J57" s="615">
        <f>IF(WB!AC170="","",WB!AC170)</f>
        <v>5</v>
      </c>
      <c r="K57" s="615">
        <f>IF(WB!AD170="","",WB!AD170)</f>
        <v>7</v>
      </c>
      <c r="L57" s="615">
        <f>IF(WB!AE170="","",WB!AE170)</f>
        <v>0</v>
      </c>
      <c r="M57" s="615" t="str">
        <f>IF(WB!AF170="","",WB!AF170)</f>
        <v/>
      </c>
      <c r="N57" s="615">
        <f>IF(WB!AG170="","",WB!AG170)</f>
        <v>5</v>
      </c>
      <c r="O57" s="615">
        <f>IF(WB!AH170="","",WB!AH170)</f>
        <v>0</v>
      </c>
      <c r="P57" s="615">
        <f>IF(WB!AI170="","",WB!AI170)</f>
        <v>5</v>
      </c>
      <c r="Q57" s="615">
        <f>IF(WB!AJ170="","",WB!AJ170)</f>
        <v>0</v>
      </c>
      <c r="R57" s="615">
        <f>IF(WB!AK170="","",WB!AK170)</f>
        <v>0</v>
      </c>
      <c r="S57" s="615">
        <f>IF(WB!AL170="","",WB!AL170)</f>
        <v>7</v>
      </c>
      <c r="T57" s="664"/>
      <c r="U57" s="615">
        <f>IF(WB!AM171="","",WB!AM171)</f>
        <v>6</v>
      </c>
      <c r="V57" s="615">
        <f>IF(WB!AN171="","",WB!AN171)</f>
        <v>12</v>
      </c>
      <c r="W57" s="615">
        <f>IF(WB!AO171="","",WB!AO171)</f>
        <v>5</v>
      </c>
      <c r="X57" s="615">
        <f>IF(WB!AP171="","",WB!AP171)</f>
        <v>15</v>
      </c>
      <c r="Y57" s="615">
        <f>IF(WB!AQ171="","",WB!AQ171)</f>
        <v>15</v>
      </c>
      <c r="Z57" s="615">
        <f>IF(WB!AR171="","",WB!AR171)</f>
        <v>15</v>
      </c>
      <c r="AA57" s="615">
        <f>IF(WB!AS171="","",WB!AS171)</f>
        <v>15</v>
      </c>
      <c r="AB57" s="615">
        <f>IF(WB!AT171="","",WB!AT171)</f>
        <v>11</v>
      </c>
      <c r="AC57" s="615">
        <f>IF(WB!AU171="","",WB!AU171)</f>
        <v>16</v>
      </c>
      <c r="AD57" s="615">
        <f>IF(WB!AV171="","",WB!AV171)</f>
        <v>2</v>
      </c>
      <c r="AE57" s="615">
        <f>IF(WB!AW171="","",WB!AW171)</f>
        <v>6</v>
      </c>
      <c r="AF57" s="615">
        <f>IF(WB!AX171="","",WB!AX171)</f>
        <v>2</v>
      </c>
      <c r="AG57" s="615">
        <f>IF(WB!AY171="","",WB!AY171)</f>
        <v>9</v>
      </c>
      <c r="AH57" s="615">
        <f>IF(WB!AZ171="","",WB!AZ171)</f>
        <v>0</v>
      </c>
      <c r="AI57" s="615">
        <f>IF(WB!BA171="","",WB!BA171)</f>
        <v>8</v>
      </c>
      <c r="AJ57" s="615">
        <f>IF(WB!BB171="","",WB!BB171)</f>
        <v>0</v>
      </c>
      <c r="AK57" s="615">
        <f>IF(WB!BC171="","",WB!BC171)</f>
        <v>10</v>
      </c>
      <c r="AL57" s="615">
        <f>IF(WB!BD171="","",WB!BD171)</f>
        <v>10</v>
      </c>
      <c r="AM57" s="664"/>
      <c r="AN57" s="615">
        <f>IF(WB!BE172="","",WB!BE172)</f>
        <v>13</v>
      </c>
      <c r="AO57" s="615">
        <f>IF(WB!BF172="","",WB!BF172)</f>
        <v>10</v>
      </c>
      <c r="AP57" s="615">
        <f>IF(WB!BG172="","",WB!BG172)</f>
        <v>12</v>
      </c>
      <c r="AQ57" s="615">
        <f>IF(WB!BH172="","",WB!BH172)</f>
        <v>0</v>
      </c>
      <c r="AR57" s="615">
        <f>IF(WB!BI172="","",WB!BI172)</f>
        <v>8</v>
      </c>
      <c r="AS57" s="615">
        <f>IF(WB!BJ172="","",WB!BJ172)</f>
        <v>10</v>
      </c>
      <c r="AT57" s="615">
        <f>IF(WB!BK172="","",WB!BK172)</f>
        <v>15</v>
      </c>
      <c r="AU57" s="615">
        <f>IF(WB!BL172="","",WB!BL172)</f>
        <v>17</v>
      </c>
      <c r="AV57" s="615">
        <f>IF(WB!BM172="","",WB!BM172)</f>
        <v>21</v>
      </c>
      <c r="AW57" s="615">
        <f>IF(WB!BN172="","",WB!BN172)</f>
        <v>12</v>
      </c>
      <c r="AX57" s="615">
        <f>IF(WB!BO172="","",WB!BO172)</f>
        <v>28</v>
      </c>
      <c r="AY57" s="615">
        <f>IF(WB!BP172="","",WB!BP172)</f>
        <v>0</v>
      </c>
      <c r="AZ57" s="615">
        <f>IF(WB!BQ172="","",WB!BQ172)</f>
        <v>10</v>
      </c>
      <c r="BA57" s="615">
        <f>IF(WB!BR172="","",WB!BR172)</f>
        <v>0</v>
      </c>
      <c r="BB57" s="615" t="str">
        <f>IF(WB!BS172="","",WB!BS172)</f>
        <v/>
      </c>
      <c r="BC57" s="615">
        <f>IF(WB!BT172="","",WB!BT172)</f>
        <v>0</v>
      </c>
      <c r="BD57" s="615">
        <f>IF(WB!BU172="","",WB!BU172)</f>
        <v>0</v>
      </c>
      <c r="BE57" s="615">
        <f>IF(WB!BV172="","",WB!BV172)</f>
        <v>10</v>
      </c>
      <c r="BF57" s="664"/>
      <c r="BG57" s="615">
        <f>IF(WB!BW173="","",WB!BW173)</f>
        <v>13</v>
      </c>
      <c r="BH57" s="615">
        <f>IF(WB!BX173="","",WB!BX173)</f>
        <v>12</v>
      </c>
      <c r="BI57" s="615">
        <f>IF(WB!BY173="","",WB!BY173)</f>
        <v>20</v>
      </c>
      <c r="BJ57" s="615">
        <f>IF(WB!BZ173="","",WB!BZ173)</f>
        <v>0</v>
      </c>
      <c r="BK57" s="615">
        <f>IF(WB!CA173="","",WB!CA173)</f>
        <v>22</v>
      </c>
      <c r="BL57" s="615">
        <f>IF(WB!CB173="","",WB!CB173)</f>
        <v>9</v>
      </c>
      <c r="BM57" s="615">
        <f>IF(WB!CC173="","",WB!CC173)</f>
        <v>0</v>
      </c>
      <c r="BN57" s="615">
        <f>IF(WB!CD173="","",WB!CD173)</f>
        <v>10</v>
      </c>
      <c r="BO57" s="615">
        <f>IF(WB!CE173="","",WB!CE173)</f>
        <v>30</v>
      </c>
      <c r="BP57" s="615">
        <f>IF(WB!CF173="","",WB!CF173)</f>
        <v>25</v>
      </c>
      <c r="BQ57" s="615">
        <f>IF(WB!CG173="","",WB!CG173)</f>
        <v>0</v>
      </c>
      <c r="BR57" s="615">
        <f>IF(WB!CH173="","",WB!CH173)</f>
        <v>0</v>
      </c>
      <c r="BS57" s="615" t="str">
        <f>IF(WB!CI173="","",WB!CI173)</f>
        <v/>
      </c>
      <c r="BT57" s="615">
        <f>IF(WB!CJ173="","",WB!CJ173)</f>
        <v>0</v>
      </c>
      <c r="BU57" s="615" t="str">
        <f>IF(WB!CK173="","",WB!CK173)</f>
        <v/>
      </c>
      <c r="BV57" s="615" t="str">
        <f>IF(WB!CL173="","",WB!CL173)</f>
        <v/>
      </c>
      <c r="BW57" s="615">
        <f>IF(WB!CM173="","",WB!CM173)</f>
        <v>30</v>
      </c>
      <c r="BX57" s="615" t="str">
        <f>IF(WB!CN173="","",WB!CN173)</f>
        <v/>
      </c>
      <c r="BY57" s="664"/>
      <c r="BZ57" s="615">
        <f>IF(WB!CP170="","",WB!CP170)</f>
        <v>5</v>
      </c>
      <c r="CA57" s="615">
        <f>IF(WB!CP171="","",WB!CP171)</f>
        <v>7</v>
      </c>
      <c r="CB57" s="615">
        <f>IF(WB!CP172="","",WB!CP172)</f>
        <v>10</v>
      </c>
      <c r="CC57" s="615">
        <f>IF(WB!CP173="","",WB!CP173)</f>
        <v>10</v>
      </c>
      <c r="CD57" s="649" t="str">
        <f t="shared" si="136"/>
        <v/>
      </c>
      <c r="CE57" s="649" t="str">
        <f t="shared" si="137"/>
        <v/>
      </c>
      <c r="CF57" s="649" t="str">
        <f t="shared" si="138"/>
        <v/>
      </c>
      <c r="CG57" s="649" t="str">
        <f t="shared" si="139"/>
        <v/>
      </c>
      <c r="CH57" s="675"/>
      <c r="CI57" s="676"/>
      <c r="CJ57" s="676"/>
      <c r="CK57" s="676"/>
      <c r="CL57" s="676"/>
      <c r="CM57" s="676"/>
      <c r="CN57" s="676"/>
      <c r="CO57" s="676"/>
      <c r="CP57" s="676"/>
      <c r="CQ57" s="676"/>
      <c r="CR57" s="676"/>
      <c r="CS57" s="676"/>
      <c r="CT57" s="676"/>
      <c r="CU57" s="676"/>
      <c r="CV57" s="676"/>
      <c r="CW57" s="676"/>
      <c r="CX57" s="676"/>
      <c r="CY57" s="677"/>
      <c r="CZ57" s="676"/>
      <c r="DA57" s="676"/>
      <c r="DB57" s="676"/>
      <c r="DC57" s="676"/>
      <c r="DD57" s="676"/>
      <c r="DE57" s="676"/>
      <c r="DF57" s="676"/>
      <c r="DG57" s="676"/>
      <c r="DH57" s="676"/>
      <c r="DI57" s="676"/>
      <c r="DJ57" s="676"/>
      <c r="DK57" s="676"/>
      <c r="DL57" s="676"/>
      <c r="DM57" s="676"/>
      <c r="DN57" s="676"/>
      <c r="DO57" s="676"/>
      <c r="DP57" s="676"/>
      <c r="DQ57" s="676"/>
      <c r="DR57" s="675"/>
      <c r="DS57" s="512"/>
      <c r="DT57" s="512"/>
      <c r="DU57" s="512"/>
      <c r="DV57" s="667"/>
      <c r="DW57" s="666"/>
      <c r="DX57" s="666"/>
      <c r="DY57" s="666"/>
      <c r="DZ57" s="666"/>
      <c r="EA57" s="666"/>
      <c r="EB57" s="512"/>
      <c r="EC57" s="512"/>
      <c r="ED57" s="666"/>
      <c r="EE57" s="512"/>
      <c r="EF57" s="621"/>
      <c r="EG57" s="621"/>
      <c r="EH57" s="621"/>
      <c r="EI57" s="621"/>
      <c r="EJ57" s="621"/>
      <c r="EK57" s="621"/>
    </row>
    <row r="58" spans="1:141" s="668" customFormat="1" ht="15.75" customHeight="1">
      <c r="A58" s="680" t="str">
        <f>WB!A174</f>
        <v>Other: Donkeys</v>
      </c>
      <c r="B58" s="615">
        <f>IF(WB!U174="","",WB!U174)</f>
        <v>0</v>
      </c>
      <c r="C58" s="615">
        <f>IF(WB!V174="","",WB!V174)</f>
        <v>4</v>
      </c>
      <c r="D58" s="615">
        <f>IF(WB!W174="","",WB!W174)</f>
        <v>2</v>
      </c>
      <c r="E58" s="615">
        <f>IF(WB!X174="","",WB!X174)</f>
        <v>0</v>
      </c>
      <c r="F58" s="615">
        <f>IF(WB!Y174="","",WB!Y174)</f>
        <v>0</v>
      </c>
      <c r="G58" s="615">
        <f>IF(WB!Z174="","",WB!Z174)</f>
        <v>3</v>
      </c>
      <c r="H58" s="615">
        <f>IF(WB!AA174="","",WB!AA174)</f>
        <v>0</v>
      </c>
      <c r="I58" s="615">
        <f>IF(WB!AB174="","",WB!AB174)</f>
        <v>0</v>
      </c>
      <c r="J58" s="615">
        <f>IF(WB!AC174="","",WB!AC174)</f>
        <v>0</v>
      </c>
      <c r="K58" s="615">
        <f>IF(WB!AD174="","",WB!AD174)</f>
        <v>0</v>
      </c>
      <c r="L58" s="615">
        <f>IF(WB!AE174="","",WB!AE174)</f>
        <v>0</v>
      </c>
      <c r="M58" s="615" t="str">
        <f>IF(WB!AF174="","",WB!AF174)</f>
        <v/>
      </c>
      <c r="N58" s="615">
        <f>IF(WB!AG174="","",WB!AG174)</f>
        <v>0</v>
      </c>
      <c r="O58" s="615">
        <f>IF(WB!AH174="","",WB!AH174)</f>
        <v>0</v>
      </c>
      <c r="P58" s="615">
        <f>IF(WB!AI174="","",WB!AI174)</f>
        <v>0</v>
      </c>
      <c r="Q58" s="615">
        <f>IF(WB!AJ174="","",WB!AJ174)</f>
        <v>0</v>
      </c>
      <c r="R58" s="615">
        <f>IF(WB!AK174="","",WB!AK174)</f>
        <v>0</v>
      </c>
      <c r="S58" s="615">
        <f>IF(WB!AL174="","",WB!AL174)</f>
        <v>0</v>
      </c>
      <c r="T58" s="664"/>
      <c r="U58" s="615">
        <f>IF(WB!AM175="","",WB!AM175)</f>
        <v>0</v>
      </c>
      <c r="V58" s="615">
        <f>IF(WB!AN175="","",WB!AN175)</f>
        <v>5</v>
      </c>
      <c r="W58" s="615">
        <f>IF(WB!AO175="","",WB!AO175)</f>
        <v>4</v>
      </c>
      <c r="X58" s="615">
        <f>IF(WB!AP175="","",WB!AP175)</f>
        <v>0</v>
      </c>
      <c r="Y58" s="615">
        <f>IF(WB!AQ175="","",WB!AQ175)</f>
        <v>0</v>
      </c>
      <c r="Z58" s="615">
        <f>IF(WB!AR175="","",WB!AR175)</f>
        <v>0</v>
      </c>
      <c r="AA58" s="615">
        <f>IF(WB!AS175="","",WB!AS175)</f>
        <v>0</v>
      </c>
      <c r="AB58" s="615">
        <f>IF(WB!AT175="","",WB!AT175)</f>
        <v>0</v>
      </c>
      <c r="AC58" s="615">
        <f>IF(WB!AU175="","",WB!AU175)</f>
        <v>0</v>
      </c>
      <c r="AD58" s="615">
        <f>IF(WB!AV175="","",WB!AV175)</f>
        <v>2</v>
      </c>
      <c r="AE58" s="615">
        <f>IF(WB!AW175="","",WB!AW175)</f>
        <v>0</v>
      </c>
      <c r="AF58" s="615">
        <f>IF(WB!AX175="","",WB!AX175)</f>
        <v>2</v>
      </c>
      <c r="AG58" s="615">
        <f>IF(WB!AY175="","",WB!AY175)</f>
        <v>10</v>
      </c>
      <c r="AH58" s="615">
        <f>IF(WB!AZ175="","",WB!AZ175)</f>
        <v>0</v>
      </c>
      <c r="AI58" s="615">
        <f>IF(WB!BA175="","",WB!BA175)</f>
        <v>5</v>
      </c>
      <c r="AJ58" s="615">
        <f>IF(WB!BB175="","",WB!BB175)</f>
        <v>0</v>
      </c>
      <c r="AK58" s="615">
        <f>IF(WB!BC175="","",WB!BC175)</f>
        <v>0</v>
      </c>
      <c r="AL58" s="615">
        <f>IF(WB!BD175="","",WB!BD175)</f>
        <v>4</v>
      </c>
      <c r="AM58" s="664"/>
      <c r="AN58" s="615">
        <f>IF(WB!BE176="","",WB!BE176)</f>
        <v>0</v>
      </c>
      <c r="AO58" s="615">
        <f>IF(WB!BF176="","",WB!BF176)</f>
        <v>0</v>
      </c>
      <c r="AP58" s="615">
        <f>IF(WB!BG176="","",WB!BG176)</f>
        <v>9</v>
      </c>
      <c r="AQ58" s="615">
        <f>IF(WB!BH176="","",WB!BH176)</f>
        <v>0</v>
      </c>
      <c r="AR58" s="615">
        <f>IF(WB!BI176="","",WB!BI176)</f>
        <v>0</v>
      </c>
      <c r="AS58" s="615">
        <f>IF(WB!BJ176="","",WB!BJ176)</f>
        <v>0</v>
      </c>
      <c r="AT58" s="615">
        <f>IF(WB!BK176="","",WB!BK176)</f>
        <v>0</v>
      </c>
      <c r="AU58" s="615">
        <f>IF(WB!BL176="","",WB!BL176)</f>
        <v>0</v>
      </c>
      <c r="AV58" s="615">
        <f>IF(WB!BM176="","",WB!BM176)</f>
        <v>6</v>
      </c>
      <c r="AW58" s="615">
        <f>IF(WB!BN176="","",WB!BN176)</f>
        <v>0</v>
      </c>
      <c r="AX58" s="615">
        <f>IF(WB!BO176="","",WB!BO176)</f>
        <v>2</v>
      </c>
      <c r="AY58" s="615">
        <f>IF(WB!BP176="","",WB!BP176)</f>
        <v>0</v>
      </c>
      <c r="AZ58" s="615">
        <f>IF(WB!BQ176="","",WB!BQ176)</f>
        <v>0</v>
      </c>
      <c r="BA58" s="615">
        <f>IF(WB!BR176="","",WB!BR176)</f>
        <v>0</v>
      </c>
      <c r="BB58" s="615" t="str">
        <f>IF(WB!BS176="","",WB!BS176)</f>
        <v/>
      </c>
      <c r="BC58" s="615">
        <f>IF(WB!BT176="","",WB!BT176)</f>
        <v>0</v>
      </c>
      <c r="BD58" s="615">
        <f>IF(WB!BU176="","",WB!BU176)</f>
        <v>0</v>
      </c>
      <c r="BE58" s="615">
        <f>IF(WB!BV176="","",WB!BV176)</f>
        <v>0</v>
      </c>
      <c r="BF58" s="664"/>
      <c r="BG58" s="615">
        <f>IF(WB!BW177="","",WB!BW177)</f>
        <v>3</v>
      </c>
      <c r="BH58" s="615">
        <f>IF(WB!BX177="","",WB!BX177)</f>
        <v>0</v>
      </c>
      <c r="BI58" s="615">
        <f>IF(WB!BY177="","",WB!BY177)</f>
        <v>6</v>
      </c>
      <c r="BJ58" s="615">
        <f>IF(WB!BZ177="","",WB!BZ177)</f>
        <v>0</v>
      </c>
      <c r="BK58" s="615">
        <f>IF(WB!CA177="","",WB!CA177)</f>
        <v>0</v>
      </c>
      <c r="BL58" s="615">
        <f>IF(WB!CB177="","",WB!CB177)</f>
        <v>0</v>
      </c>
      <c r="BM58" s="615">
        <f>IF(WB!CC177="","",WB!CC177)</f>
        <v>0</v>
      </c>
      <c r="BN58" s="615">
        <f>IF(WB!CD177="","",WB!CD177)</f>
        <v>4</v>
      </c>
      <c r="BO58" s="615">
        <f>IF(WB!CE177="","",WB!CE177)</f>
        <v>0</v>
      </c>
      <c r="BP58" s="615">
        <f>IF(WB!CF177="","",WB!CF177)</f>
        <v>0</v>
      </c>
      <c r="BQ58" s="615">
        <f>IF(WB!CG177="","",WB!CG177)</f>
        <v>0</v>
      </c>
      <c r="BR58" s="615">
        <f>IF(WB!CH177="","",WB!CH177)</f>
        <v>0</v>
      </c>
      <c r="BS58" s="615" t="str">
        <f>IF(WB!CI177="","",WB!CI177)</f>
        <v/>
      </c>
      <c r="BT58" s="615">
        <f>IF(WB!CJ177="","",WB!CJ177)</f>
        <v>0</v>
      </c>
      <c r="BU58" s="615" t="str">
        <f>IF(WB!CK177="","",WB!CK177)</f>
        <v/>
      </c>
      <c r="BV58" s="615" t="str">
        <f>IF(WB!CL177="","",WB!CL177)</f>
        <v/>
      </c>
      <c r="BW58" s="615">
        <f>IF(WB!CM177="","",WB!CM177)</f>
        <v>0</v>
      </c>
      <c r="BX58" s="615" t="str">
        <f>IF(WB!CN177="","",WB!CN177)</f>
        <v/>
      </c>
      <c r="BY58" s="664"/>
      <c r="BZ58" s="615">
        <f>IF(WB!CP174="","",WB!CP174)</f>
        <v>2</v>
      </c>
      <c r="CA58" s="615">
        <f>IF(WB!CP175="","",WB!CP175)</f>
        <v>3</v>
      </c>
      <c r="CB58" s="615">
        <f>IF(WB!CP176="","",WB!CP176)</f>
        <v>3</v>
      </c>
      <c r="CC58" s="615">
        <f>IF(WB!CP177="","",WB!CP177)</f>
        <v>3</v>
      </c>
      <c r="CD58" s="649" t="str">
        <f t="shared" si="136"/>
        <v/>
      </c>
      <c r="CE58" s="649" t="str">
        <f t="shared" si="137"/>
        <v/>
      </c>
      <c r="CF58" s="649" t="str">
        <f t="shared" si="138"/>
        <v/>
      </c>
      <c r="CG58" s="649" t="str">
        <f t="shared" si="139"/>
        <v/>
      </c>
      <c r="CH58" s="675"/>
      <c r="CI58" s="676"/>
      <c r="CJ58" s="676"/>
      <c r="CK58" s="676"/>
      <c r="CL58" s="676"/>
      <c r="CM58" s="676"/>
      <c r="CN58" s="676"/>
      <c r="CO58" s="676"/>
      <c r="CP58" s="676"/>
      <c r="CQ58" s="676"/>
      <c r="CR58" s="676"/>
      <c r="CS58" s="676"/>
      <c r="CT58" s="676"/>
      <c r="CU58" s="676"/>
      <c r="CV58" s="676"/>
      <c r="CW58" s="676"/>
      <c r="CX58" s="676"/>
      <c r="CY58" s="677"/>
      <c r="CZ58" s="676"/>
      <c r="DA58" s="676"/>
      <c r="DB58" s="676"/>
      <c r="DC58" s="676"/>
      <c r="DD58" s="676"/>
      <c r="DE58" s="676"/>
      <c r="DF58" s="676"/>
      <c r="DG58" s="676"/>
      <c r="DH58" s="676"/>
      <c r="DI58" s="676"/>
      <c r="DJ58" s="676"/>
      <c r="DK58" s="676"/>
      <c r="DL58" s="676"/>
      <c r="DM58" s="676"/>
      <c r="DN58" s="676"/>
      <c r="DO58" s="676"/>
      <c r="DP58" s="676"/>
      <c r="DQ58" s="676"/>
      <c r="DR58" s="675"/>
      <c r="DS58" s="512"/>
      <c r="DT58" s="512"/>
      <c r="DU58" s="512"/>
      <c r="DV58" s="667"/>
      <c r="DW58" s="666"/>
      <c r="DX58" s="666"/>
      <c r="DY58" s="666"/>
      <c r="DZ58" s="666"/>
      <c r="EA58" s="666"/>
      <c r="EB58" s="512"/>
      <c r="EC58" s="512"/>
      <c r="ED58" s="666"/>
      <c r="EE58" s="512"/>
      <c r="EF58" s="621"/>
      <c r="EG58" s="621"/>
      <c r="EH58" s="621"/>
      <c r="EI58" s="621"/>
      <c r="EJ58" s="621"/>
      <c r="EK58" s="621"/>
    </row>
    <row r="59" spans="1:141" s="668" customFormat="1" ht="15.75" customHeight="1">
      <c r="A59" s="678" t="str">
        <f>WB!A178</f>
        <v>Other: Donkey or Ox Carts</v>
      </c>
      <c r="B59" s="615">
        <f>IF(WB!U178="","",WB!U178)</f>
        <v>0</v>
      </c>
      <c r="C59" s="615">
        <f>IF(WB!V178="","",WB!V178)</f>
        <v>0</v>
      </c>
      <c r="D59" s="615">
        <f>IF(WB!W178="","",WB!W178)</f>
        <v>1</v>
      </c>
      <c r="E59" s="615">
        <f>IF(WB!X178="","",WB!X178)</f>
        <v>0</v>
      </c>
      <c r="F59" s="615">
        <f>IF(WB!Y178="","",WB!Y178)</f>
        <v>0</v>
      </c>
      <c r="G59" s="615">
        <f>IF(WB!Z178="","",WB!Z178)</f>
        <v>0</v>
      </c>
      <c r="H59" s="615">
        <f>IF(WB!AA178="","",WB!AA178)</f>
        <v>0</v>
      </c>
      <c r="I59" s="615">
        <f>IF(WB!AB178="","",WB!AB178)</f>
        <v>0</v>
      </c>
      <c r="J59" s="615">
        <f>IF(WB!AC178="","",WB!AC178)</f>
        <v>0</v>
      </c>
      <c r="K59" s="615">
        <f>IF(WB!AD178="","",WB!AD178)</f>
        <v>0</v>
      </c>
      <c r="L59" s="615">
        <f>IF(WB!AE178="","",WB!AE178)</f>
        <v>0</v>
      </c>
      <c r="M59" s="615" t="str">
        <f>IF(WB!AF178="","",WB!AF178)</f>
        <v/>
      </c>
      <c r="N59" s="615">
        <f>IF(WB!AG178="","",WB!AG178)</f>
        <v>0</v>
      </c>
      <c r="O59" s="615">
        <f>IF(WB!AH178="","",WB!AH178)</f>
        <v>0</v>
      </c>
      <c r="P59" s="615">
        <f>IF(WB!AI178="","",WB!AI178)</f>
        <v>0</v>
      </c>
      <c r="Q59" s="615">
        <f>IF(WB!AJ178="","",WB!AJ178)</f>
        <v>0</v>
      </c>
      <c r="R59" s="615">
        <f>IF(WB!AK178="","",WB!AK178)</f>
        <v>0</v>
      </c>
      <c r="S59" s="615">
        <f>IF(WB!AL178="","",WB!AL178)</f>
        <v>0</v>
      </c>
      <c r="T59" s="681"/>
      <c r="U59" s="615">
        <f>IF(WB!AM179="","",WB!AM179)</f>
        <v>0</v>
      </c>
      <c r="V59" s="615">
        <f>IF(WB!AN179="","",WB!AN179)</f>
        <v>0</v>
      </c>
      <c r="W59" s="615">
        <f>IF(WB!AO179="","",WB!AO179)</f>
        <v>0</v>
      </c>
      <c r="X59" s="615">
        <f>IF(WB!AP179="","",WB!AP179)</f>
        <v>0</v>
      </c>
      <c r="Y59" s="615">
        <f>IF(WB!AQ179="","",WB!AQ179)</f>
        <v>0</v>
      </c>
      <c r="Z59" s="615">
        <f>IF(WB!AR179="","",WB!AR179)</f>
        <v>0</v>
      </c>
      <c r="AA59" s="615">
        <f>IF(WB!AS179="","",WB!AS179)</f>
        <v>0</v>
      </c>
      <c r="AB59" s="615">
        <f>IF(WB!AT179="","",WB!AT179)</f>
        <v>0</v>
      </c>
      <c r="AC59" s="615">
        <f>IF(WB!AU179="","",WB!AU179)</f>
        <v>0</v>
      </c>
      <c r="AD59" s="615">
        <f>IF(WB!AV179="","",WB!AV179)</f>
        <v>0</v>
      </c>
      <c r="AE59" s="615">
        <f>IF(WB!AW179="","",WB!AW179)</f>
        <v>0</v>
      </c>
      <c r="AF59" s="615">
        <f>IF(WB!AX179="","",WB!AX179)</f>
        <v>1</v>
      </c>
      <c r="AG59" s="615">
        <f>IF(WB!AY179="","",WB!AY179)</f>
        <v>1</v>
      </c>
      <c r="AH59" s="615">
        <f>IF(WB!AZ179="","",WB!AZ179)</f>
        <v>0</v>
      </c>
      <c r="AI59" s="615">
        <f>IF(WB!BA179="","",WB!BA179)</f>
        <v>0</v>
      </c>
      <c r="AJ59" s="615">
        <f>IF(WB!BB179="","",WB!BB179)</f>
        <v>0</v>
      </c>
      <c r="AK59" s="615">
        <f>IF(WB!BC179="","",WB!BC179)</f>
        <v>0</v>
      </c>
      <c r="AL59" s="615">
        <f>IF(WB!BD179="","",WB!BD179)</f>
        <v>1</v>
      </c>
      <c r="AM59" s="681"/>
      <c r="AN59" s="615">
        <f>IF(WB!BE180="","",WB!BE180)</f>
        <v>0</v>
      </c>
      <c r="AO59" s="615">
        <f>IF(WB!BF180="","",WB!BF180)</f>
        <v>0</v>
      </c>
      <c r="AP59" s="615">
        <f>IF(WB!BG180="","",WB!BG180)</f>
        <v>2</v>
      </c>
      <c r="AQ59" s="615">
        <f>IF(WB!BH180="","",WB!BH180)</f>
        <v>0</v>
      </c>
      <c r="AR59" s="615">
        <f>IF(WB!BI180="","",WB!BI180)</f>
        <v>0</v>
      </c>
      <c r="AS59" s="615">
        <f>IF(WB!BJ180="","",WB!BJ180)</f>
        <v>0</v>
      </c>
      <c r="AT59" s="615">
        <f>IF(WB!BK180="","",WB!BK180)</f>
        <v>0</v>
      </c>
      <c r="AU59" s="615">
        <f>IF(WB!BL180="","",WB!BL180)</f>
        <v>0</v>
      </c>
      <c r="AV59" s="615">
        <f>IF(WB!BM180="","",WB!BM180)</f>
        <v>0</v>
      </c>
      <c r="AW59" s="615">
        <f>IF(WB!BN180="","",WB!BN180)</f>
        <v>0</v>
      </c>
      <c r="AX59" s="615">
        <f>IF(WB!BO180="","",WB!BO180)</f>
        <v>0</v>
      </c>
      <c r="AY59" s="615">
        <f>IF(WB!BP180="","",WB!BP180)</f>
        <v>0</v>
      </c>
      <c r="AZ59" s="615">
        <f>IF(WB!BQ180="","",WB!BQ180)</f>
        <v>0</v>
      </c>
      <c r="BA59" s="615">
        <f>IF(WB!BR180="","",WB!BR180)</f>
        <v>0</v>
      </c>
      <c r="BB59" s="615" t="str">
        <f>IF(WB!BS180="","",WB!BS180)</f>
        <v/>
      </c>
      <c r="BC59" s="615">
        <f>IF(WB!BT180="","",WB!BT180)</f>
        <v>0</v>
      </c>
      <c r="BD59" s="615">
        <f>IF(WB!BU180="","",WB!BU180)</f>
        <v>0</v>
      </c>
      <c r="BE59" s="615">
        <f>IF(WB!BV180="","",WB!BV180)</f>
        <v>0</v>
      </c>
      <c r="BF59" s="681"/>
      <c r="BG59" s="615">
        <f>IF(WB!BW181="","",WB!BW181)</f>
        <v>0</v>
      </c>
      <c r="BH59" s="615">
        <f>IF(WB!BX181="","",WB!BX181)</f>
        <v>0</v>
      </c>
      <c r="BI59" s="615">
        <f>IF(WB!BY181="","",WB!BY181)</f>
        <v>0</v>
      </c>
      <c r="BJ59" s="615">
        <f>IF(WB!BZ181="","",WB!BZ181)</f>
        <v>0</v>
      </c>
      <c r="BK59" s="615">
        <f>IF(WB!CA181="","",WB!CA181)</f>
        <v>0</v>
      </c>
      <c r="BL59" s="615">
        <f>IF(WB!CB181="","",WB!CB181)</f>
        <v>0</v>
      </c>
      <c r="BM59" s="615">
        <f>IF(WB!CC181="","",WB!CC181)</f>
        <v>0</v>
      </c>
      <c r="BN59" s="615">
        <f>IF(WB!CD181="","",WB!CD181)</f>
        <v>0</v>
      </c>
      <c r="BO59" s="615">
        <f>IF(WB!CE181="","",WB!CE181)</f>
        <v>0</v>
      </c>
      <c r="BP59" s="615">
        <f>IF(WB!CF181="","",WB!CF181)</f>
        <v>0</v>
      </c>
      <c r="BQ59" s="615">
        <f>IF(WB!CG181="","",WB!CG181)</f>
        <v>0</v>
      </c>
      <c r="BR59" s="615">
        <f>IF(WB!CH181="","",WB!CH181)</f>
        <v>0</v>
      </c>
      <c r="BS59" s="615" t="str">
        <f>IF(WB!CI181="","",WB!CI181)</f>
        <v/>
      </c>
      <c r="BT59" s="615">
        <f>IF(WB!CJ181="","",WB!CJ181)</f>
        <v>0</v>
      </c>
      <c r="BU59" s="615" t="str">
        <f>IF(WB!CK181="","",WB!CK181)</f>
        <v/>
      </c>
      <c r="BV59" s="615" t="str">
        <f>IF(WB!CL181="","",WB!CL181)</f>
        <v/>
      </c>
      <c r="BW59" s="615">
        <f>IF(WB!CM181="","",WB!CM181)</f>
        <v>0</v>
      </c>
      <c r="BX59" s="615" t="str">
        <f>IF(WB!CN181="","",WB!CN181)</f>
        <v/>
      </c>
      <c r="BY59" s="681"/>
      <c r="BZ59" s="615">
        <f>IF(WB!CP178="","",WB!CP178)</f>
        <v>0</v>
      </c>
      <c r="CA59" s="615">
        <f>IF(WB!CP179="","",WB!CP179)</f>
        <v>1</v>
      </c>
      <c r="CB59" s="615">
        <f>IF(WB!CP180="","",WB!CP180)</f>
        <v>0</v>
      </c>
      <c r="CC59" s="615">
        <f>IF(WB!CP181="","",WB!CP181)</f>
        <v>0</v>
      </c>
      <c r="CD59" s="649" t="str">
        <f t="shared" si="136"/>
        <v/>
      </c>
      <c r="CE59" s="649" t="str">
        <f t="shared" si="137"/>
        <v/>
      </c>
      <c r="CF59" s="649" t="str">
        <f t="shared" si="138"/>
        <v/>
      </c>
      <c r="CG59" s="649" t="str">
        <f t="shared" si="139"/>
        <v/>
      </c>
      <c r="CH59" s="675"/>
      <c r="CI59" s="676"/>
      <c r="CJ59" s="676"/>
      <c r="CK59" s="676"/>
      <c r="CL59" s="676"/>
      <c r="CM59" s="676"/>
      <c r="CN59" s="676"/>
      <c r="CO59" s="676"/>
      <c r="CP59" s="676"/>
      <c r="CQ59" s="676"/>
      <c r="CR59" s="676"/>
      <c r="CS59" s="676"/>
      <c r="CT59" s="676"/>
      <c r="CU59" s="676"/>
      <c r="CV59" s="676"/>
      <c r="CW59" s="676"/>
      <c r="CX59" s="676"/>
      <c r="CY59" s="677"/>
      <c r="CZ59" s="676"/>
      <c r="DA59" s="676"/>
      <c r="DB59" s="676"/>
      <c r="DC59" s="676"/>
      <c r="DD59" s="676"/>
      <c r="DE59" s="676"/>
      <c r="DF59" s="676"/>
      <c r="DG59" s="676"/>
      <c r="DH59" s="676"/>
      <c r="DI59" s="676"/>
      <c r="DJ59" s="676"/>
      <c r="DK59" s="676"/>
      <c r="DL59" s="676"/>
      <c r="DM59" s="676"/>
      <c r="DN59" s="676"/>
      <c r="DO59" s="676"/>
      <c r="DP59" s="676"/>
      <c r="DQ59" s="676"/>
      <c r="DR59" s="675"/>
      <c r="DS59" s="512"/>
      <c r="DT59" s="512"/>
      <c r="DU59" s="512"/>
      <c r="DV59" s="667"/>
      <c r="DW59" s="666"/>
      <c r="DX59" s="666"/>
      <c r="DY59" s="666"/>
      <c r="DZ59" s="666"/>
      <c r="EA59" s="666"/>
      <c r="EB59" s="512"/>
      <c r="EC59" s="512"/>
      <c r="ED59" s="666"/>
      <c r="EE59" s="512"/>
      <c r="EF59" s="621"/>
      <c r="EG59" s="621"/>
      <c r="EH59" s="621"/>
      <c r="EI59" s="621"/>
      <c r="EJ59" s="621"/>
      <c r="EK59" s="621"/>
    </row>
    <row r="60" spans="1:141" s="668" customFormat="1" ht="15.75" customHeight="1">
      <c r="A60" s="678" t="str">
        <f>WB!A182</f>
        <v>Other: Ploughs</v>
      </c>
      <c r="B60" s="615">
        <f>IF(WB!U182="","",WB!U182)</f>
        <v>0</v>
      </c>
      <c r="C60" s="615">
        <f>IF(WB!V182="","",WB!V182)</f>
        <v>0</v>
      </c>
      <c r="D60" s="615">
        <f>IF(WB!W182="","",WB!W182)</f>
        <v>1</v>
      </c>
      <c r="E60" s="615">
        <f>IF(WB!X182="","",WB!X182)</f>
        <v>0</v>
      </c>
      <c r="F60" s="615">
        <f>IF(WB!Y182="","",WB!Y182)</f>
        <v>0</v>
      </c>
      <c r="G60" s="615">
        <f>IF(WB!Z182="","",WB!Z182)</f>
        <v>0</v>
      </c>
      <c r="H60" s="615">
        <f>IF(WB!AA182="","",WB!AA182)</f>
        <v>0</v>
      </c>
      <c r="I60" s="615">
        <f>IF(WB!AB182="","",WB!AB182)</f>
        <v>0</v>
      </c>
      <c r="J60" s="615">
        <f>IF(WB!AC182="","",WB!AC182)</f>
        <v>0</v>
      </c>
      <c r="K60" s="615">
        <f>IF(WB!AD182="","",WB!AD182)</f>
        <v>0</v>
      </c>
      <c r="L60" s="615">
        <f>IF(WB!AE182="","",WB!AE182)</f>
        <v>0</v>
      </c>
      <c r="M60" s="615" t="str">
        <f>IF(WB!AF182="","",WB!AF182)</f>
        <v/>
      </c>
      <c r="N60" s="615">
        <f>IF(WB!AG182="","",WB!AG182)</f>
        <v>0</v>
      </c>
      <c r="O60" s="615">
        <f>IF(WB!AH182="","",WB!AH182)</f>
        <v>0</v>
      </c>
      <c r="P60" s="615">
        <f>IF(WB!AI182="","",WB!AI182)</f>
        <v>0</v>
      </c>
      <c r="Q60" s="615">
        <f>IF(WB!AJ182="","",WB!AJ182)</f>
        <v>0</v>
      </c>
      <c r="R60" s="615">
        <f>IF(WB!AK182="","",WB!AK182)</f>
        <v>0</v>
      </c>
      <c r="S60" s="615">
        <f>IF(WB!AL182="","",WB!AL182)</f>
        <v>0</v>
      </c>
      <c r="T60" s="682"/>
      <c r="U60" s="615">
        <f>IF(WB!AM183="","",WB!AM183)</f>
        <v>0</v>
      </c>
      <c r="V60" s="615">
        <f>IF(WB!AN183="","",WB!AN183)</f>
        <v>0</v>
      </c>
      <c r="W60" s="615">
        <f>IF(WB!AO183="","",WB!AO183)</f>
        <v>0</v>
      </c>
      <c r="X60" s="615">
        <f>IF(WB!AP183="","",WB!AP183)</f>
        <v>0</v>
      </c>
      <c r="Y60" s="615">
        <f>IF(WB!AQ183="","",WB!AQ183)</f>
        <v>0</v>
      </c>
      <c r="Z60" s="615">
        <f>IF(WB!AR183="","",WB!AR183)</f>
        <v>0</v>
      </c>
      <c r="AA60" s="615">
        <f>IF(WB!AS183="","",WB!AS183)</f>
        <v>0</v>
      </c>
      <c r="AB60" s="615">
        <f>IF(WB!AT183="","",WB!AT183)</f>
        <v>0</v>
      </c>
      <c r="AC60" s="615">
        <f>IF(WB!AU183="","",WB!AU183)</f>
        <v>0</v>
      </c>
      <c r="AD60" s="615">
        <f>IF(WB!AV183="","",WB!AV183)</f>
        <v>0</v>
      </c>
      <c r="AE60" s="615">
        <f>IF(WB!AW183="","",WB!AW183)</f>
        <v>0</v>
      </c>
      <c r="AF60" s="615">
        <f>IF(WB!AX183="","",WB!AX183)</f>
        <v>0</v>
      </c>
      <c r="AG60" s="615">
        <f>IF(WB!AY183="","",WB!AY183)</f>
        <v>0</v>
      </c>
      <c r="AH60" s="615">
        <f>IF(WB!AZ183="","",WB!AZ183)</f>
        <v>0</v>
      </c>
      <c r="AI60" s="615">
        <f>IF(WB!BA183="","",WB!BA183)</f>
        <v>0</v>
      </c>
      <c r="AJ60" s="615">
        <f>IF(WB!BB183="","",WB!BB183)</f>
        <v>0</v>
      </c>
      <c r="AK60" s="615">
        <f>IF(WB!BC183="","",WB!BC183)</f>
        <v>0</v>
      </c>
      <c r="AL60" s="615">
        <f>IF(WB!BD183="","",WB!BD183)</f>
        <v>1</v>
      </c>
      <c r="AM60" s="682"/>
      <c r="AN60" s="615">
        <f>IF(WB!BE184="","",WB!BE184)</f>
        <v>0</v>
      </c>
      <c r="AO60" s="615">
        <f>IF(WB!BF184="","",WB!BF184)</f>
        <v>0</v>
      </c>
      <c r="AP60" s="615">
        <f>IF(WB!BG184="","",WB!BG184)</f>
        <v>1</v>
      </c>
      <c r="AQ60" s="615">
        <f>IF(WB!BH184="","",WB!BH184)</f>
        <v>0</v>
      </c>
      <c r="AR60" s="615">
        <f>IF(WB!BI184="","",WB!BI184)</f>
        <v>1</v>
      </c>
      <c r="AS60" s="615">
        <f>IF(WB!BJ184="","",WB!BJ184)</f>
        <v>1</v>
      </c>
      <c r="AT60" s="615">
        <f>IF(WB!BK184="","",WB!BK184)</f>
        <v>0</v>
      </c>
      <c r="AU60" s="615">
        <f>IF(WB!BL184="","",WB!BL184)</f>
        <v>2</v>
      </c>
      <c r="AV60" s="615">
        <f>IF(WB!BM184="","",WB!BM184)</f>
        <v>0</v>
      </c>
      <c r="AW60" s="615">
        <f>IF(WB!BN184="","",WB!BN184)</f>
        <v>0</v>
      </c>
      <c r="AX60" s="615">
        <f>IF(WB!BO184="","",WB!BO184)</f>
        <v>0</v>
      </c>
      <c r="AY60" s="615">
        <f>IF(WB!BP184="","",WB!BP184)</f>
        <v>0</v>
      </c>
      <c r="AZ60" s="615">
        <f>IF(WB!BQ184="","",WB!BQ184)</f>
        <v>0</v>
      </c>
      <c r="BA60" s="615">
        <f>IF(WB!BR184="","",WB!BR184)</f>
        <v>0</v>
      </c>
      <c r="BB60" s="615" t="str">
        <f>IF(WB!BS184="","",WB!BS184)</f>
        <v/>
      </c>
      <c r="BC60" s="615">
        <f>IF(WB!BT184="","",WB!BT184)</f>
        <v>0</v>
      </c>
      <c r="BD60" s="615">
        <f>IF(WB!BU184="","",WB!BU184)</f>
        <v>0</v>
      </c>
      <c r="BE60" s="615">
        <f>IF(WB!BV184="","",WB!BV184)</f>
        <v>0</v>
      </c>
      <c r="BF60" s="682"/>
      <c r="BG60" s="615">
        <f>IF(WB!BW185="","",WB!BW185)</f>
        <v>1</v>
      </c>
      <c r="BH60" s="615">
        <f>IF(WB!BX185="","",WB!BX185)</f>
        <v>0</v>
      </c>
      <c r="BI60" s="615">
        <f>IF(WB!BY185="","",WB!BY185)</f>
        <v>2</v>
      </c>
      <c r="BJ60" s="615">
        <f>IF(WB!BZ185="","",WB!BZ185)</f>
        <v>2</v>
      </c>
      <c r="BK60" s="615">
        <f>IF(WB!CA185="","",WB!CA185)</f>
        <v>1</v>
      </c>
      <c r="BL60" s="615">
        <f>IF(WB!CB185="","",WB!CB185)</f>
        <v>1</v>
      </c>
      <c r="BM60" s="615">
        <f>IF(WB!CC185="","",WB!CC185)</f>
        <v>1</v>
      </c>
      <c r="BN60" s="615">
        <f>IF(WB!CD185="","",WB!CD185)</f>
        <v>2</v>
      </c>
      <c r="BO60" s="615">
        <f>IF(WB!CE185="","",WB!CE185)</f>
        <v>1</v>
      </c>
      <c r="BP60" s="615">
        <f>IF(WB!CF185="","",WB!CF185)</f>
        <v>3</v>
      </c>
      <c r="BQ60" s="615">
        <f>IF(WB!CG185="","",WB!CG185)</f>
        <v>3</v>
      </c>
      <c r="BR60" s="615">
        <f>IF(WB!CH185="","",WB!CH185)</f>
        <v>0</v>
      </c>
      <c r="BS60" s="615" t="str">
        <f>IF(WB!CI185="","",WB!CI185)</f>
        <v/>
      </c>
      <c r="BT60" s="615">
        <f>IF(WB!CJ185="","",WB!CJ185)</f>
        <v>0</v>
      </c>
      <c r="BU60" s="615" t="str">
        <f>IF(WB!CK185="","",WB!CK185)</f>
        <v/>
      </c>
      <c r="BV60" s="615" t="str">
        <f>IF(WB!CL185="","",WB!CL185)</f>
        <v/>
      </c>
      <c r="BW60" s="615">
        <f>IF(WB!CM185="","",WB!CM185)</f>
        <v>1</v>
      </c>
      <c r="BX60" s="615" t="str">
        <f>IF(WB!CN185="","",WB!CN185)</f>
        <v/>
      </c>
      <c r="BY60" s="682"/>
      <c r="BZ60" s="615">
        <f>IF(WB!CP182="","",WB!CP182)</f>
        <v>0</v>
      </c>
      <c r="CA60" s="615">
        <f>IF(WB!CP183="","",WB!CP183)</f>
        <v>0</v>
      </c>
      <c r="CB60" s="615">
        <f>IF(WB!CP184="","",WB!CP184)</f>
        <v>1</v>
      </c>
      <c r="CC60" s="615">
        <f>IF(WB!CP185="","",WB!CP185)</f>
        <v>1</v>
      </c>
      <c r="CD60" s="649" t="str">
        <f t="shared" si="136"/>
        <v/>
      </c>
      <c r="CE60" s="649" t="str">
        <f t="shared" si="137"/>
        <v/>
      </c>
      <c r="CF60" s="649" t="str">
        <f t="shared" si="138"/>
        <v/>
      </c>
      <c r="CG60" s="649" t="str">
        <f t="shared" si="139"/>
        <v/>
      </c>
      <c r="CH60" s="675"/>
      <c r="CI60" s="676"/>
      <c r="CJ60" s="676"/>
      <c r="CK60" s="676"/>
      <c r="CL60" s="676"/>
      <c r="CM60" s="676"/>
      <c r="CN60" s="676"/>
      <c r="CO60" s="676"/>
      <c r="CP60" s="676"/>
      <c r="CQ60" s="676"/>
      <c r="CR60" s="676"/>
      <c r="CS60" s="676"/>
      <c r="CT60" s="676"/>
      <c r="CU60" s="676"/>
      <c r="CV60" s="676"/>
      <c r="CW60" s="676"/>
      <c r="CX60" s="676"/>
      <c r="CY60" s="677"/>
      <c r="CZ60" s="676"/>
      <c r="DA60" s="676"/>
      <c r="DB60" s="676"/>
      <c r="DC60" s="676"/>
      <c r="DD60" s="676"/>
      <c r="DE60" s="676"/>
      <c r="DF60" s="676"/>
      <c r="DG60" s="676"/>
      <c r="DH60" s="676"/>
      <c r="DI60" s="676"/>
      <c r="DJ60" s="676"/>
      <c r="DK60" s="676"/>
      <c r="DL60" s="676"/>
      <c r="DM60" s="676"/>
      <c r="DN60" s="676"/>
      <c r="DO60" s="676"/>
      <c r="DP60" s="676"/>
      <c r="DQ60" s="676"/>
      <c r="DR60" s="675"/>
      <c r="DS60" s="512"/>
      <c r="DT60" s="512"/>
      <c r="DU60" s="512"/>
      <c r="DV60" s="667"/>
      <c r="DW60" s="666"/>
      <c r="DX60" s="666"/>
      <c r="DY60" s="666"/>
      <c r="DZ60" s="666"/>
      <c r="EA60" s="666"/>
      <c r="EB60" s="512"/>
      <c r="EC60" s="512"/>
      <c r="ED60" s="666"/>
      <c r="EE60" s="512"/>
      <c r="EF60" s="621"/>
      <c r="EG60" s="621"/>
      <c r="EH60" s="621"/>
      <c r="EI60" s="621"/>
      <c r="EJ60" s="621"/>
      <c r="EK60" s="621"/>
    </row>
    <row r="61" spans="1:141" s="668" customFormat="1" ht="15.75" customHeight="1">
      <c r="A61" s="678" t="str">
        <f>WB!A186</f>
        <v>Other: Vehicles</v>
      </c>
      <c r="B61" s="615">
        <f>IF(WB!U186="","",WB!U186)</f>
        <v>0</v>
      </c>
      <c r="C61" s="615">
        <f>IF(WB!V186="","",WB!V186)</f>
        <v>0</v>
      </c>
      <c r="D61" s="615">
        <f>IF(WB!W186="","",WB!W186)</f>
        <v>0</v>
      </c>
      <c r="E61" s="615">
        <f>IF(WB!X186="","",WB!X186)</f>
        <v>0</v>
      </c>
      <c r="F61" s="615">
        <f>IF(WB!Y186="","",WB!Y186)</f>
        <v>0</v>
      </c>
      <c r="G61" s="615">
        <f>IF(WB!Z186="","",WB!Z186)</f>
        <v>0</v>
      </c>
      <c r="H61" s="615">
        <f>IF(WB!AA186="","",WB!AA186)</f>
        <v>0</v>
      </c>
      <c r="I61" s="615">
        <f>IF(WB!AB186="","",WB!AB186)</f>
        <v>0</v>
      </c>
      <c r="J61" s="615">
        <f>IF(WB!AC186="","",WB!AC186)</f>
        <v>0</v>
      </c>
      <c r="K61" s="615">
        <f>IF(WB!AD186="","",WB!AD186)</f>
        <v>0</v>
      </c>
      <c r="L61" s="615">
        <f>IF(WB!AE186="","",WB!AE186)</f>
        <v>0</v>
      </c>
      <c r="M61" s="615" t="str">
        <f>IF(WB!AF186="","",WB!AF186)</f>
        <v/>
      </c>
      <c r="N61" s="615">
        <f>IF(WB!AG186="","",WB!AG186)</f>
        <v>0</v>
      </c>
      <c r="O61" s="615">
        <f>IF(WB!AH186="","",WB!AH186)</f>
        <v>0</v>
      </c>
      <c r="P61" s="615">
        <f>IF(WB!AI186="","",WB!AI186)</f>
        <v>0</v>
      </c>
      <c r="Q61" s="615">
        <f>IF(WB!AJ186="","",WB!AJ186)</f>
        <v>0</v>
      </c>
      <c r="R61" s="615">
        <f>IF(WB!AK186="","",WB!AK186)</f>
        <v>0</v>
      </c>
      <c r="S61" s="615">
        <f>IF(WB!AL186="","",WB!AL186)</f>
        <v>0</v>
      </c>
      <c r="T61" s="683"/>
      <c r="U61" s="615">
        <f>IF(WB!AM187="","",WB!AM187)</f>
        <v>0</v>
      </c>
      <c r="V61" s="615">
        <f>IF(WB!AN187="","",WB!AN187)</f>
        <v>0</v>
      </c>
      <c r="W61" s="615">
        <f>IF(WB!AO187="","",WB!AO187)</f>
        <v>1</v>
      </c>
      <c r="X61" s="615">
        <f>IF(WB!AP187="","",WB!AP187)</f>
        <v>0</v>
      </c>
      <c r="Y61" s="615">
        <f>IF(WB!AQ187="","",WB!AQ187)</f>
        <v>0</v>
      </c>
      <c r="Z61" s="615">
        <f>IF(WB!AR187="","",WB!AR187)</f>
        <v>0</v>
      </c>
      <c r="AA61" s="615">
        <f>IF(WB!AS187="","",WB!AS187)</f>
        <v>0</v>
      </c>
      <c r="AB61" s="615">
        <f>IF(WB!AT187="","",WB!AT187)</f>
        <v>0</v>
      </c>
      <c r="AC61" s="615">
        <f>IF(WB!AU187="","",WB!AU187)</f>
        <v>0</v>
      </c>
      <c r="AD61" s="615">
        <f>IF(WB!AV187="","",WB!AV187)</f>
        <v>0</v>
      </c>
      <c r="AE61" s="615">
        <f>IF(WB!AW187="","",WB!AW187)</f>
        <v>0</v>
      </c>
      <c r="AF61" s="615">
        <f>IF(WB!AX187="","",WB!AX187)</f>
        <v>0</v>
      </c>
      <c r="AG61" s="615">
        <f>IF(WB!AY187="","",WB!AY187)</f>
        <v>0</v>
      </c>
      <c r="AH61" s="615">
        <f>IF(WB!AZ187="","",WB!AZ187)</f>
        <v>0</v>
      </c>
      <c r="AI61" s="615">
        <f>IF(WB!BA187="","",WB!BA187)</f>
        <v>0</v>
      </c>
      <c r="AJ61" s="615">
        <f>IF(WB!BB187="","",WB!BB187)</f>
        <v>0</v>
      </c>
      <c r="AK61" s="615">
        <f>IF(WB!BC187="","",WB!BC187)</f>
        <v>0</v>
      </c>
      <c r="AL61" s="615">
        <f>IF(WB!BD187="","",WB!BD187)</f>
        <v>0</v>
      </c>
      <c r="AM61" s="683"/>
      <c r="AN61" s="615">
        <f>IF(WB!BE188="","",WB!BE188)</f>
        <v>0</v>
      </c>
      <c r="AO61" s="615">
        <f>IF(WB!BF188="","",WB!BF188)</f>
        <v>2</v>
      </c>
      <c r="AP61" s="615">
        <f>IF(WB!BG188="","",WB!BG188)</f>
        <v>0</v>
      </c>
      <c r="AQ61" s="615">
        <f>IF(WB!BH188="","",WB!BH188)</f>
        <v>1</v>
      </c>
      <c r="AR61" s="615">
        <f>IF(WB!BI188="","",WB!BI188)</f>
        <v>2</v>
      </c>
      <c r="AS61" s="615">
        <f>IF(WB!BJ188="","",WB!BJ188)</f>
        <v>1</v>
      </c>
      <c r="AT61" s="615">
        <f>IF(WB!BK188="","",WB!BK188)</f>
        <v>2</v>
      </c>
      <c r="AU61" s="615">
        <f>IF(WB!BL188="","",WB!BL188)</f>
        <v>1</v>
      </c>
      <c r="AV61" s="615">
        <f>IF(WB!BM188="","",WB!BM188)</f>
        <v>2</v>
      </c>
      <c r="AW61" s="615">
        <f>IF(WB!BN188="","",WB!BN188)</f>
        <v>2</v>
      </c>
      <c r="AX61" s="615">
        <f>IF(WB!BO188="","",WB!BO188)</f>
        <v>2</v>
      </c>
      <c r="AY61" s="615">
        <f>IF(WB!BP188="","",WB!BP188)</f>
        <v>0</v>
      </c>
      <c r="AZ61" s="615">
        <f>IF(WB!BQ188="","",WB!BQ188)</f>
        <v>1</v>
      </c>
      <c r="BA61" s="615">
        <f>IF(WB!BR188="","",WB!BR188)</f>
        <v>1</v>
      </c>
      <c r="BB61" s="615" t="str">
        <f>IF(WB!BS188="","",WB!BS188)</f>
        <v/>
      </c>
      <c r="BC61" s="615">
        <f>IF(WB!BT188="","",WB!BT188)</f>
        <v>0</v>
      </c>
      <c r="BD61" s="615">
        <f>IF(WB!BU188="","",WB!BU188)</f>
        <v>1</v>
      </c>
      <c r="BE61" s="615">
        <f>IF(WB!BV188="","",WB!BV188)</f>
        <v>1</v>
      </c>
      <c r="BF61" s="683"/>
      <c r="BG61" s="615">
        <f>IF(WB!BW189="","",WB!BW189)</f>
        <v>2</v>
      </c>
      <c r="BH61" s="615">
        <f>IF(WB!BX189="","",WB!BX189)</f>
        <v>5</v>
      </c>
      <c r="BI61" s="615">
        <f>IF(WB!BY189="","",WB!BY189)</f>
        <v>3</v>
      </c>
      <c r="BJ61" s="615">
        <f>IF(WB!BZ189="","",WB!BZ189)</f>
        <v>1</v>
      </c>
      <c r="BK61" s="615">
        <f>IF(WB!CA189="","",WB!CA189)</f>
        <v>2</v>
      </c>
      <c r="BL61" s="615">
        <f>IF(WB!CB189="","",WB!CB189)</f>
        <v>3</v>
      </c>
      <c r="BM61" s="615">
        <f>IF(WB!CC189="","",WB!CC189)</f>
        <v>1</v>
      </c>
      <c r="BN61" s="615" t="str">
        <f>IF(WB!CD189="","",WB!CD189)</f>
        <v/>
      </c>
      <c r="BO61" s="615">
        <f>IF(WB!CE189="","",WB!CE189)</f>
        <v>3</v>
      </c>
      <c r="BP61" s="615">
        <f>IF(WB!CF189="","",WB!CF189)</f>
        <v>3</v>
      </c>
      <c r="BQ61" s="615">
        <f>IF(WB!CG189="","",WB!CG189)</f>
        <v>2</v>
      </c>
      <c r="BR61" s="615">
        <f>IF(WB!CH189="","",WB!CH189)</f>
        <v>1</v>
      </c>
      <c r="BS61" s="615" t="str">
        <f>IF(WB!CI189="","",WB!CI189)</f>
        <v/>
      </c>
      <c r="BT61" s="615">
        <f>IF(WB!CJ189="","",WB!CJ189)</f>
        <v>2</v>
      </c>
      <c r="BU61" s="615" t="str">
        <f>IF(WB!CK189="","",WB!CK189)</f>
        <v/>
      </c>
      <c r="BV61" s="615" t="str">
        <f>IF(WB!CL189="","",WB!CL189)</f>
        <v/>
      </c>
      <c r="BW61" s="615">
        <f>IF(WB!CM189="","",WB!CM189)</f>
        <v>1</v>
      </c>
      <c r="BX61" s="615" t="str">
        <f>IF(WB!CN189="","",WB!CN189)</f>
        <v/>
      </c>
      <c r="BY61" s="683"/>
      <c r="BZ61" s="615">
        <f>IF(WB!CP186="","",WB!CP186)</f>
        <v>0</v>
      </c>
      <c r="CA61" s="615">
        <f>IF(WB!CP187="","",WB!CP187)</f>
        <v>0</v>
      </c>
      <c r="CB61" s="615">
        <f>IF(WB!CP188="","",WB!CP188)</f>
        <v>1</v>
      </c>
      <c r="CC61" s="615">
        <f>IF(WB!CP189="","",WB!CP189)</f>
        <v>2</v>
      </c>
      <c r="CD61" s="649" t="str">
        <f t="shared" si="136"/>
        <v/>
      </c>
      <c r="CE61" s="649" t="str">
        <f t="shared" si="137"/>
        <v/>
      </c>
      <c r="CF61" s="649" t="str">
        <f t="shared" si="138"/>
        <v/>
      </c>
      <c r="CG61" s="649" t="str">
        <f t="shared" si="139"/>
        <v/>
      </c>
      <c r="CH61" s="675"/>
      <c r="CI61" s="676"/>
      <c r="CJ61" s="676"/>
      <c r="CK61" s="676"/>
      <c r="CL61" s="676"/>
      <c r="CM61" s="676"/>
      <c r="CN61" s="676"/>
      <c r="CO61" s="676"/>
      <c r="CP61" s="676"/>
      <c r="CQ61" s="676"/>
      <c r="CR61" s="676"/>
      <c r="CS61" s="676"/>
      <c r="CT61" s="676"/>
      <c r="CU61" s="676"/>
      <c r="CV61" s="676"/>
      <c r="CW61" s="676"/>
      <c r="CX61" s="676"/>
      <c r="CY61" s="677"/>
      <c r="CZ61" s="676"/>
      <c r="DA61" s="676"/>
      <c r="DB61" s="676"/>
      <c r="DC61" s="676"/>
      <c r="DD61" s="676"/>
      <c r="DE61" s="676"/>
      <c r="DF61" s="676"/>
      <c r="DG61" s="676"/>
      <c r="DH61" s="676"/>
      <c r="DI61" s="676"/>
      <c r="DJ61" s="676"/>
      <c r="DK61" s="676"/>
      <c r="DL61" s="676"/>
      <c r="DM61" s="676"/>
      <c r="DN61" s="676"/>
      <c r="DO61" s="676"/>
      <c r="DP61" s="676"/>
      <c r="DQ61" s="676"/>
      <c r="DR61" s="675"/>
      <c r="DS61" s="512"/>
      <c r="DT61" s="512"/>
      <c r="DU61" s="512"/>
      <c r="DV61" s="667"/>
      <c r="DW61" s="666"/>
      <c r="DX61" s="666"/>
      <c r="DY61" s="666"/>
      <c r="DZ61" s="666"/>
      <c r="EA61" s="666"/>
      <c r="EB61" s="512"/>
      <c r="EC61" s="512"/>
      <c r="ED61" s="666"/>
      <c r="EE61" s="512"/>
      <c r="EF61" s="621"/>
      <c r="EG61" s="621"/>
      <c r="EH61" s="621"/>
      <c r="EI61" s="621"/>
      <c r="EJ61" s="621"/>
      <c r="EK61" s="621"/>
    </row>
    <row r="62" spans="1:141" s="668" customFormat="1" ht="15.75" customHeight="1">
      <c r="A62" s="678" t="str">
        <f>WB!A190</f>
        <v>Other: Spaza shop</v>
      </c>
      <c r="B62" s="615">
        <f>IF(WB!U190="","",WB!U190)</f>
        <v>0</v>
      </c>
      <c r="C62" s="615">
        <f>IF(WB!V190="","",WB!V190)</f>
        <v>0</v>
      </c>
      <c r="D62" s="615">
        <f>IF(WB!W190="","",WB!W190)</f>
        <v>0</v>
      </c>
      <c r="E62" s="615">
        <f>IF(WB!X190="","",WB!X190)</f>
        <v>0</v>
      </c>
      <c r="F62" s="615">
        <f>IF(WB!Y190="","",WB!Y190)</f>
        <v>0</v>
      </c>
      <c r="G62" s="615">
        <f>IF(WB!Z190="","",WB!Z190)</f>
        <v>0</v>
      </c>
      <c r="H62" s="615">
        <f>IF(WB!AA190="","",WB!AA190)</f>
        <v>0</v>
      </c>
      <c r="I62" s="615">
        <f>IF(WB!AB190="","",WB!AB190)</f>
        <v>0</v>
      </c>
      <c r="J62" s="615">
        <f>IF(WB!AC190="","",WB!AC190)</f>
        <v>0</v>
      </c>
      <c r="K62" s="615">
        <f>IF(WB!AD190="","",WB!AD190)</f>
        <v>0</v>
      </c>
      <c r="L62" s="615">
        <f>IF(WB!AE190="","",WB!AE190)</f>
        <v>0</v>
      </c>
      <c r="M62" s="615" t="str">
        <f>IF(WB!AF190="","",WB!AF190)</f>
        <v/>
      </c>
      <c r="N62" s="615">
        <f>IF(WB!AG190="","",WB!AG190)</f>
        <v>0</v>
      </c>
      <c r="O62" s="615">
        <f>IF(WB!AH190="","",WB!AH190)</f>
        <v>0</v>
      </c>
      <c r="P62" s="615">
        <f>IF(WB!AI190="","",WB!AI190)</f>
        <v>0</v>
      </c>
      <c r="Q62" s="615">
        <f>IF(WB!AJ190="","",WB!AJ190)</f>
        <v>0</v>
      </c>
      <c r="R62" s="615">
        <f>IF(WB!AK190="","",WB!AK190)</f>
        <v>0</v>
      </c>
      <c r="S62" s="615">
        <f>IF(WB!AL190="","",WB!AL190)</f>
        <v>0</v>
      </c>
      <c r="T62" s="684"/>
      <c r="U62" s="615">
        <f>IF(WB!AM191="","",WB!AM191)</f>
        <v>0</v>
      </c>
      <c r="V62" s="615">
        <f>IF(WB!AN191="","",WB!AN191)</f>
        <v>0</v>
      </c>
      <c r="W62" s="615">
        <f>IF(WB!AO191="","",WB!AO191)</f>
        <v>0</v>
      </c>
      <c r="X62" s="615">
        <f>IF(WB!AP191="","",WB!AP191)</f>
        <v>0</v>
      </c>
      <c r="Y62" s="615">
        <f>IF(WB!AQ191="","",WB!AQ191)</f>
        <v>0</v>
      </c>
      <c r="Z62" s="615">
        <f>IF(WB!AR191="","",WB!AR191)</f>
        <v>0</v>
      </c>
      <c r="AA62" s="615">
        <f>IF(WB!AS191="","",WB!AS191)</f>
        <v>0</v>
      </c>
      <c r="AB62" s="615">
        <f>IF(WB!AT191="","",WB!AT191)</f>
        <v>0</v>
      </c>
      <c r="AC62" s="615">
        <f>IF(WB!AU191="","",WB!AU191)</f>
        <v>0</v>
      </c>
      <c r="AD62" s="615">
        <f>IF(WB!AV191="","",WB!AV191)</f>
        <v>0</v>
      </c>
      <c r="AE62" s="615">
        <f>IF(WB!AW191="","",WB!AW191)</f>
        <v>0</v>
      </c>
      <c r="AF62" s="615">
        <f>IF(WB!AX191="","",WB!AX191)</f>
        <v>0</v>
      </c>
      <c r="AG62" s="615">
        <f>IF(WB!AY191="","",WB!AY191)</f>
        <v>0</v>
      </c>
      <c r="AH62" s="615">
        <f>IF(WB!AZ191="","",WB!AZ191)</f>
        <v>0</v>
      </c>
      <c r="AI62" s="615">
        <f>IF(WB!BA191="","",WB!BA191)</f>
        <v>0</v>
      </c>
      <c r="AJ62" s="615">
        <f>IF(WB!BB191="","",WB!BB191)</f>
        <v>0</v>
      </c>
      <c r="AK62" s="615">
        <f>IF(WB!BC191="","",WB!BC191)</f>
        <v>0</v>
      </c>
      <c r="AL62" s="615">
        <f>IF(WB!BD191="","",WB!BD191)</f>
        <v>0</v>
      </c>
      <c r="AM62" s="684"/>
      <c r="AN62" s="615">
        <f>IF(WB!BE192="","",WB!BE192)</f>
        <v>0</v>
      </c>
      <c r="AO62" s="615">
        <f>IF(WB!BF192="","",WB!BF192)</f>
        <v>0</v>
      </c>
      <c r="AP62" s="615">
        <f>IF(WB!BG192="","",WB!BG192)</f>
        <v>0</v>
      </c>
      <c r="AQ62" s="615">
        <f>IF(WB!BH192="","",WB!BH192)</f>
        <v>0</v>
      </c>
      <c r="AR62" s="615">
        <f>IF(WB!BI192="","",WB!BI192)</f>
        <v>0</v>
      </c>
      <c r="AS62" s="615">
        <f>IF(WB!BJ192="","",WB!BJ192)</f>
        <v>0</v>
      </c>
      <c r="AT62" s="615">
        <f>IF(WB!BK192="","",WB!BK192)</f>
        <v>0</v>
      </c>
      <c r="AU62" s="615">
        <f>IF(WB!BL192="","",WB!BL192)</f>
        <v>0</v>
      </c>
      <c r="AV62" s="615">
        <f>IF(WB!BM192="","",WB!BM192)</f>
        <v>2</v>
      </c>
      <c r="AW62" s="615">
        <f>IF(WB!BN192="","",WB!BN192)</f>
        <v>1</v>
      </c>
      <c r="AX62" s="615">
        <f>IF(WB!BO192="","",WB!BO192)</f>
        <v>0</v>
      </c>
      <c r="AY62" s="615">
        <f>IF(WB!BP192="","",WB!BP192)</f>
        <v>0</v>
      </c>
      <c r="AZ62" s="615">
        <f>IF(WB!BQ192="","",WB!BQ192)</f>
        <v>0</v>
      </c>
      <c r="BA62" s="615">
        <f>IF(WB!BR192="","",WB!BR192)</f>
        <v>0</v>
      </c>
      <c r="BB62" s="615" t="str">
        <f>IF(WB!BS192="","",WB!BS192)</f>
        <v/>
      </c>
      <c r="BC62" s="615">
        <f>IF(WB!BT192="","",WB!BT192)</f>
        <v>0</v>
      </c>
      <c r="BD62" s="615">
        <f>IF(WB!BU192="","",WB!BU192)</f>
        <v>1</v>
      </c>
      <c r="BE62" s="615">
        <f>IF(WB!BV192="","",WB!BV192)</f>
        <v>0</v>
      </c>
      <c r="BF62" s="684"/>
      <c r="BG62" s="615">
        <f>IF(WB!BW193="","",WB!BW193)</f>
        <v>0</v>
      </c>
      <c r="BH62" s="615">
        <f>IF(WB!BX193="","",WB!BX193)</f>
        <v>0</v>
      </c>
      <c r="BI62" s="615">
        <f>IF(WB!BY193="","",WB!BY193)</f>
        <v>1</v>
      </c>
      <c r="BJ62" s="615">
        <f>IF(WB!BZ193="","",WB!BZ193)</f>
        <v>1</v>
      </c>
      <c r="BK62" s="615">
        <f>IF(WB!CA193="","",WB!CA193)</f>
        <v>0</v>
      </c>
      <c r="BL62" s="615">
        <f>IF(WB!CB193="","",WB!CB193)</f>
        <v>0</v>
      </c>
      <c r="BM62" s="615">
        <f>IF(WB!CC193="","",WB!CC193)</f>
        <v>0</v>
      </c>
      <c r="BN62" s="615">
        <f>IF(WB!CD193="","",WB!CD193)</f>
        <v>0</v>
      </c>
      <c r="BO62" s="615">
        <f>IF(WB!CE193="","",WB!CE193)</f>
        <v>0</v>
      </c>
      <c r="BP62" s="615">
        <f>IF(WB!CF193="","",WB!CF193)</f>
        <v>1</v>
      </c>
      <c r="BQ62" s="615">
        <f>IF(WB!CG193="","",WB!CG193)</f>
        <v>2</v>
      </c>
      <c r="BR62" s="615">
        <f>IF(WB!CH193="","",WB!CH193)</f>
        <v>1</v>
      </c>
      <c r="BS62" s="615" t="str">
        <f>IF(WB!CI193="","",WB!CI193)</f>
        <v/>
      </c>
      <c r="BT62" s="615">
        <f>IF(WB!CJ193="","",WB!CJ193)</f>
        <v>1</v>
      </c>
      <c r="BU62" s="615" t="str">
        <f>IF(WB!CK193="","",WB!CK193)</f>
        <v/>
      </c>
      <c r="BV62" s="615" t="str">
        <f>IF(WB!CL193="","",WB!CL193)</f>
        <v/>
      </c>
      <c r="BW62" s="615">
        <f>IF(WB!CM193="","",WB!CM193)</f>
        <v>1</v>
      </c>
      <c r="BX62" s="615" t="str">
        <f>IF(WB!CN193="","",WB!CN193)</f>
        <v/>
      </c>
      <c r="BY62" s="684"/>
      <c r="BZ62" s="615">
        <f>IF(WB!CP190="","",WB!CP190)</f>
        <v>0</v>
      </c>
      <c r="CA62" s="615">
        <f>IF(WB!CP191="","",WB!CP191)</f>
        <v>0</v>
      </c>
      <c r="CB62" s="615">
        <f>IF(WB!CP192="","",WB!CP192)</f>
        <v>1</v>
      </c>
      <c r="CC62" s="615">
        <f>IF(WB!CP193="","",WB!CP193)</f>
        <v>1</v>
      </c>
      <c r="CD62" s="649" t="str">
        <f t="shared" si="136"/>
        <v/>
      </c>
      <c r="CE62" s="649" t="str">
        <f t="shared" si="137"/>
        <v/>
      </c>
      <c r="CF62" s="649" t="str">
        <f t="shared" si="138"/>
        <v/>
      </c>
      <c r="CG62" s="649" t="str">
        <f t="shared" si="139"/>
        <v/>
      </c>
      <c r="CH62" s="675"/>
      <c r="CI62" s="676"/>
      <c r="CJ62" s="676"/>
      <c r="CK62" s="676"/>
      <c r="CL62" s="676"/>
      <c r="CM62" s="676"/>
      <c r="CN62" s="676"/>
      <c r="CO62" s="676"/>
      <c r="CP62" s="676"/>
      <c r="CQ62" s="676"/>
      <c r="CR62" s="676"/>
      <c r="CS62" s="676"/>
      <c r="CT62" s="676"/>
      <c r="CU62" s="676"/>
      <c r="CV62" s="676"/>
      <c r="CW62" s="676"/>
      <c r="CX62" s="676"/>
      <c r="CY62" s="677"/>
      <c r="CZ62" s="676"/>
      <c r="DA62" s="676"/>
      <c r="DB62" s="676"/>
      <c r="DC62" s="676"/>
      <c r="DD62" s="676"/>
      <c r="DE62" s="676"/>
      <c r="DF62" s="676"/>
      <c r="DG62" s="676"/>
      <c r="DH62" s="676"/>
      <c r="DI62" s="676"/>
      <c r="DJ62" s="676"/>
      <c r="DK62" s="676"/>
      <c r="DL62" s="676"/>
      <c r="DM62" s="676"/>
      <c r="DN62" s="676"/>
      <c r="DO62" s="676"/>
      <c r="DP62" s="676"/>
      <c r="DQ62" s="676"/>
      <c r="DR62" s="675"/>
      <c r="DS62" s="512"/>
      <c r="DT62" s="512"/>
      <c r="DU62" s="512"/>
      <c r="DV62" s="667"/>
      <c r="DW62" s="666"/>
      <c r="DX62" s="666"/>
      <c r="DY62" s="666"/>
      <c r="DZ62" s="666"/>
      <c r="EA62" s="666"/>
      <c r="EB62" s="512"/>
      <c r="EC62" s="512"/>
      <c r="ED62" s="666"/>
      <c r="EE62" s="512"/>
      <c r="EF62" s="621"/>
      <c r="EG62" s="621"/>
      <c r="EH62" s="621"/>
      <c r="EI62" s="621"/>
      <c r="EJ62" s="621"/>
      <c r="EK62" s="621"/>
    </row>
    <row r="63" spans="1:141" s="668" customFormat="1" ht="15.75" customHeight="1">
      <c r="A63" s="685" t="str">
        <f>WB!A194</f>
        <v>Other: Fruit trees</v>
      </c>
      <c r="B63" s="615">
        <f>IF(WB!U194="","",WB!U194)</f>
        <v>2</v>
      </c>
      <c r="C63" s="615">
        <f>IF(WB!V194="","",WB!V194)</f>
        <v>2</v>
      </c>
      <c r="D63" s="615">
        <f>IF(WB!W194="","",WB!W194)</f>
        <v>11</v>
      </c>
      <c r="E63" s="615">
        <f>IF(WB!X194="","",WB!X194)</f>
        <v>4</v>
      </c>
      <c r="F63" s="615">
        <f>IF(WB!Y194="","",WB!Y194)</f>
        <v>1</v>
      </c>
      <c r="G63" s="615">
        <f>IF(WB!Z194="","",WB!Z194)</f>
        <v>3</v>
      </c>
      <c r="H63" s="615">
        <f>IF(WB!AA194="","",WB!AA194)</f>
        <v>5</v>
      </c>
      <c r="I63" s="615">
        <f>IF(WB!AB194="","",WB!AB194)</f>
        <v>5</v>
      </c>
      <c r="J63" s="615">
        <f>IF(WB!AC194="","",WB!AC194)</f>
        <v>7</v>
      </c>
      <c r="K63" s="615">
        <f>IF(WB!AD194="","",WB!AD194)</f>
        <v>4</v>
      </c>
      <c r="L63" s="615">
        <f>IF(WB!AE194="","",WB!AE194)</f>
        <v>12</v>
      </c>
      <c r="M63" s="615" t="str">
        <f>IF(WB!AF194="","",WB!AF194)</f>
        <v/>
      </c>
      <c r="N63" s="615">
        <f>IF(WB!AG194="","",WB!AG194)</f>
        <v>0</v>
      </c>
      <c r="O63" s="615">
        <f>IF(WB!AH194="","",WB!AH194)</f>
        <v>0</v>
      </c>
      <c r="P63" s="615">
        <f>IF(WB!AI194="","",WB!AI194)</f>
        <v>0</v>
      </c>
      <c r="Q63" s="615">
        <f>IF(WB!AJ194="","",WB!AJ194)</f>
        <v>0</v>
      </c>
      <c r="R63" s="615">
        <f>IF(WB!AK194="","",WB!AK194)</f>
        <v>10</v>
      </c>
      <c r="S63" s="615">
        <f>IF(WB!AL194="","",WB!AL194)</f>
        <v>5</v>
      </c>
      <c r="T63" s="686"/>
      <c r="U63" s="615">
        <f>IF(WB!AM195="","",WB!AM195)</f>
        <v>7</v>
      </c>
      <c r="V63" s="615">
        <f>IF(WB!AN195="","",WB!AN195)</f>
        <v>7</v>
      </c>
      <c r="W63" s="615">
        <f>IF(WB!AO195="","",WB!AO195)</f>
        <v>2</v>
      </c>
      <c r="X63" s="615">
        <f>IF(WB!AP195="","",WB!AP195)</f>
        <v>5</v>
      </c>
      <c r="Y63" s="615">
        <f>IF(WB!AQ195="","",WB!AQ195)</f>
        <v>7</v>
      </c>
      <c r="Z63" s="615">
        <f>IF(WB!AR195="","",WB!AR195)</f>
        <v>9</v>
      </c>
      <c r="AA63" s="615">
        <f>IF(WB!AS195="","",WB!AS195)</f>
        <v>3</v>
      </c>
      <c r="AB63" s="615">
        <f>IF(WB!AT195="","",WB!AT195)</f>
        <v>0</v>
      </c>
      <c r="AC63" s="615">
        <f>IF(WB!AU195="","",WB!AU195)</f>
        <v>4</v>
      </c>
      <c r="AD63" s="615">
        <f>IF(WB!AV195="","",WB!AV195)</f>
        <v>5</v>
      </c>
      <c r="AE63" s="615">
        <f>IF(WB!AW195="","",WB!AW195)</f>
        <v>0</v>
      </c>
      <c r="AF63" s="615">
        <f>IF(WB!AX195="","",WB!AX195)</f>
        <v>0</v>
      </c>
      <c r="AG63" s="615">
        <f>IF(WB!AY195="","",WB!AY195)</f>
        <v>0</v>
      </c>
      <c r="AH63" s="615">
        <f>IF(WB!AZ195="","",WB!AZ195)</f>
        <v>1</v>
      </c>
      <c r="AI63" s="615">
        <f>IF(WB!BA195="","",WB!BA195)</f>
        <v>2</v>
      </c>
      <c r="AJ63" s="615">
        <f>IF(WB!BB195="","",WB!BB195)</f>
        <v>0</v>
      </c>
      <c r="AK63" s="615">
        <f>IF(WB!BC195="","",WB!BC195)</f>
        <v>0</v>
      </c>
      <c r="AL63" s="615">
        <f>IF(WB!BD195="","",WB!BD195)</f>
        <v>6</v>
      </c>
      <c r="AM63" s="686"/>
      <c r="AN63" s="615">
        <f>IF(WB!BE196="","",WB!BE196)</f>
        <v>7</v>
      </c>
      <c r="AO63" s="615">
        <f>IF(WB!BF196="","",WB!BF196)</f>
        <v>6</v>
      </c>
      <c r="AP63" s="615">
        <f>IF(WB!BG196="","",WB!BG196)</f>
        <v>3</v>
      </c>
      <c r="AQ63" s="615">
        <f>IF(WB!BH196="","",WB!BH196)</f>
        <v>4</v>
      </c>
      <c r="AR63" s="615">
        <f>IF(WB!BI196="","",WB!BI196)</f>
        <v>6</v>
      </c>
      <c r="AS63" s="615">
        <f>IF(WB!BJ196="","",WB!BJ196)</f>
        <v>5</v>
      </c>
      <c r="AT63" s="615">
        <f>IF(WB!BK196="","",WB!BK196)</f>
        <v>4</v>
      </c>
      <c r="AU63" s="615">
        <f>IF(WB!BL196="","",WB!BL196)</f>
        <v>6</v>
      </c>
      <c r="AV63" s="615">
        <f>IF(WB!BM196="","",WB!BM196)</f>
        <v>7</v>
      </c>
      <c r="AW63" s="615">
        <f>IF(WB!BN196="","",WB!BN196)</f>
        <v>4</v>
      </c>
      <c r="AX63" s="615">
        <f>IF(WB!BO196="","",WB!BO196)</f>
        <v>5</v>
      </c>
      <c r="AY63" s="615">
        <f>IF(WB!BP196="","",WB!BP196)</f>
        <v>0</v>
      </c>
      <c r="AZ63" s="615">
        <f>IF(WB!BQ196="","",WB!BQ196)</f>
        <v>0</v>
      </c>
      <c r="BA63" s="615">
        <f>IF(WB!BR196="","",WB!BR196)</f>
        <v>4</v>
      </c>
      <c r="BB63" s="615" t="str">
        <f>IF(WB!BS196="","",WB!BS196)</f>
        <v/>
      </c>
      <c r="BC63" s="615">
        <f>IF(WB!BT196="","",WB!BT196)</f>
        <v>7</v>
      </c>
      <c r="BD63" s="615">
        <f>IF(WB!BU196="","",WB!BU196)</f>
        <v>25</v>
      </c>
      <c r="BE63" s="615">
        <f>IF(WB!BV196="","",WB!BV196)</f>
        <v>16</v>
      </c>
      <c r="BF63" s="686"/>
      <c r="BG63" s="615">
        <f>IF(WB!BW197="","",WB!BW197)</f>
        <v>3</v>
      </c>
      <c r="BH63" s="615">
        <f>IF(WB!BX197="","",WB!BX197)</f>
        <v>3</v>
      </c>
      <c r="BI63" s="615">
        <f>IF(WB!BY197="","",WB!BY197)</f>
        <v>5</v>
      </c>
      <c r="BJ63" s="615">
        <f>IF(WB!BZ197="","",WB!BZ197)</f>
        <v>4</v>
      </c>
      <c r="BK63" s="615">
        <f>IF(WB!CA197="","",WB!CA197)</f>
        <v>5</v>
      </c>
      <c r="BL63" s="615">
        <f>IF(WB!CB197="","",WB!CB197)</f>
        <v>7</v>
      </c>
      <c r="BM63" s="615">
        <f>IF(WB!CC197="","",WB!CC197)</f>
        <v>5</v>
      </c>
      <c r="BN63" s="615">
        <f>IF(WB!CD197="","",WB!CD197)</f>
        <v>4</v>
      </c>
      <c r="BO63" s="615">
        <f>IF(WB!CE197="","",WB!CE197)</f>
        <v>6</v>
      </c>
      <c r="BP63" s="615">
        <f>IF(WB!CF197="","",WB!CF197)</f>
        <v>7</v>
      </c>
      <c r="BQ63" s="615">
        <f>IF(WB!CG197="","",WB!CG197)</f>
        <v>3</v>
      </c>
      <c r="BR63" s="615">
        <f>IF(WB!CH197="","",WB!CH197)</f>
        <v>2</v>
      </c>
      <c r="BS63" s="615" t="str">
        <f>IF(WB!CI197="","",WB!CI197)</f>
        <v/>
      </c>
      <c r="BT63" s="615">
        <f>IF(WB!CJ197="","",WB!CJ197)</f>
        <v>3</v>
      </c>
      <c r="BU63" s="615" t="str">
        <f>IF(WB!CK197="","",WB!CK197)</f>
        <v/>
      </c>
      <c r="BV63" s="615" t="str">
        <f>IF(WB!CL197="","",WB!CL197)</f>
        <v/>
      </c>
      <c r="BW63" s="615">
        <f>IF(WB!CM197="","",WB!CM197)</f>
        <v>26</v>
      </c>
      <c r="BX63" s="615" t="str">
        <f>IF(WB!CN197="","",WB!CN197)</f>
        <v/>
      </c>
      <c r="BY63" s="686"/>
      <c r="BZ63" s="615">
        <f>IF(WB!CP194="","",WB!CP194)</f>
        <v>3</v>
      </c>
      <c r="CA63" s="615">
        <f>IF(WB!CP195="","",WB!CP195)</f>
        <v>4</v>
      </c>
      <c r="CB63" s="615">
        <f>IF(WB!CP196="","",WB!CP196)</f>
        <v>5</v>
      </c>
      <c r="CC63" s="615">
        <f>IF(WB!CP197="","",WB!CP197)</f>
        <v>6</v>
      </c>
      <c r="CD63" s="649" t="str">
        <f t="shared" si="136"/>
        <v/>
      </c>
      <c r="CE63" s="649" t="str">
        <f t="shared" si="137"/>
        <v/>
      </c>
      <c r="CF63" s="649" t="str">
        <f t="shared" si="138"/>
        <v/>
      </c>
      <c r="CG63" s="649" t="str">
        <f t="shared" si="139"/>
        <v/>
      </c>
      <c r="CH63" s="675"/>
      <c r="CI63" s="676"/>
      <c r="CJ63" s="676"/>
      <c r="CK63" s="676"/>
      <c r="CL63" s="676"/>
      <c r="CM63" s="676"/>
      <c r="CN63" s="676"/>
      <c r="CO63" s="676"/>
      <c r="CP63" s="676"/>
      <c r="CQ63" s="676"/>
      <c r="CR63" s="676"/>
      <c r="CS63" s="676"/>
      <c r="CT63" s="676"/>
      <c r="CU63" s="676"/>
      <c r="CV63" s="676"/>
      <c r="CW63" s="676"/>
      <c r="CX63" s="676"/>
      <c r="CY63" s="677"/>
      <c r="CZ63" s="676"/>
      <c r="DA63" s="676"/>
      <c r="DB63" s="676"/>
      <c r="DC63" s="676"/>
      <c r="DD63" s="676"/>
      <c r="DE63" s="676"/>
      <c r="DF63" s="676"/>
      <c r="DG63" s="676"/>
      <c r="DH63" s="676"/>
      <c r="DI63" s="676"/>
      <c r="DJ63" s="676"/>
      <c r="DK63" s="676"/>
      <c r="DL63" s="676"/>
      <c r="DM63" s="676"/>
      <c r="DN63" s="676"/>
      <c r="DO63" s="676"/>
      <c r="DP63" s="676"/>
      <c r="DQ63" s="676"/>
      <c r="DR63" s="675"/>
      <c r="DS63" s="512"/>
      <c r="DT63" s="512"/>
      <c r="DU63" s="512"/>
      <c r="DV63" s="667"/>
      <c r="DW63" s="666"/>
      <c r="DX63" s="666"/>
      <c r="DY63" s="666"/>
      <c r="DZ63" s="666"/>
      <c r="EA63" s="666"/>
      <c r="EB63" s="512"/>
      <c r="EC63" s="512"/>
      <c r="ED63" s="666"/>
      <c r="EE63" s="512"/>
      <c r="EF63" s="621"/>
      <c r="EG63" s="621"/>
      <c r="EH63" s="621"/>
      <c r="EI63" s="621"/>
      <c r="EJ63" s="621"/>
      <c r="EK63" s="621"/>
    </row>
    <row r="64" spans="1:141" s="211" customFormat="1" ht="15.75" customHeight="1">
      <c r="A64" s="687" t="s">
        <v>267</v>
      </c>
      <c r="B64" s="688"/>
      <c r="C64" s="688"/>
      <c r="D64" s="688"/>
      <c r="E64" s="688"/>
      <c r="F64" s="688"/>
      <c r="G64" s="688"/>
      <c r="H64" s="688"/>
      <c r="I64" s="688"/>
      <c r="J64" s="688"/>
      <c r="K64" s="688"/>
      <c r="L64" s="688"/>
      <c r="M64" s="688"/>
      <c r="N64" s="688"/>
      <c r="O64" s="688"/>
      <c r="P64" s="688"/>
      <c r="Q64" s="688"/>
      <c r="R64" s="688"/>
      <c r="S64" s="688"/>
      <c r="T64" s="689"/>
      <c r="U64" s="688"/>
      <c r="V64" s="688"/>
      <c r="W64" s="688"/>
      <c r="X64" s="688"/>
      <c r="Y64" s="688"/>
      <c r="Z64" s="688"/>
      <c r="AA64" s="688"/>
      <c r="AB64" s="688"/>
      <c r="AC64" s="688"/>
      <c r="AD64" s="688"/>
      <c r="AE64" s="688"/>
      <c r="AF64" s="688"/>
      <c r="AG64" s="688"/>
      <c r="AH64" s="688"/>
      <c r="AI64" s="688"/>
      <c r="AJ64" s="688"/>
      <c r="AK64" s="688"/>
      <c r="AL64" s="688"/>
      <c r="AM64" s="689"/>
      <c r="AN64" s="688"/>
      <c r="AO64" s="688"/>
      <c r="AP64" s="688"/>
      <c r="AQ64" s="688"/>
      <c r="AR64" s="688"/>
      <c r="AS64" s="688"/>
      <c r="AT64" s="688"/>
      <c r="AU64" s="688"/>
      <c r="AV64" s="688"/>
      <c r="AW64" s="688"/>
      <c r="AX64" s="688"/>
      <c r="AY64" s="688"/>
      <c r="AZ64" s="688"/>
      <c r="BA64" s="688"/>
      <c r="BB64" s="688"/>
      <c r="BC64" s="688"/>
      <c r="BD64" s="688"/>
      <c r="BE64" s="688"/>
      <c r="BF64" s="689"/>
      <c r="BG64" s="688"/>
      <c r="BH64" s="688"/>
      <c r="BI64" s="688"/>
      <c r="BJ64" s="688"/>
      <c r="BK64" s="688"/>
      <c r="BL64" s="688"/>
      <c r="BM64" s="688"/>
      <c r="BN64" s="688"/>
      <c r="BO64" s="688"/>
      <c r="BP64" s="688"/>
      <c r="BQ64" s="688"/>
      <c r="BR64" s="688"/>
      <c r="BS64" s="688"/>
      <c r="BT64" s="688"/>
      <c r="BU64" s="688"/>
      <c r="BV64" s="688"/>
      <c r="BW64" s="688"/>
      <c r="BX64" s="688"/>
      <c r="BY64" s="689"/>
      <c r="BZ64" s="688"/>
      <c r="CA64" s="688"/>
      <c r="CB64" s="688"/>
      <c r="CC64" s="688"/>
      <c r="CD64" s="690" t="str">
        <f t="shared" si="136"/>
        <v/>
      </c>
      <c r="CE64" s="690" t="str">
        <f t="shared" si="137"/>
        <v/>
      </c>
      <c r="CF64" s="690" t="str">
        <f t="shared" si="138"/>
        <v/>
      </c>
      <c r="CG64" s="690" t="str">
        <f t="shared" si="139"/>
        <v/>
      </c>
      <c r="CH64" s="665"/>
      <c r="CI64" s="666"/>
      <c r="CJ64" s="666"/>
      <c r="CK64" s="666"/>
      <c r="CL64" s="666"/>
      <c r="CM64" s="666"/>
      <c r="CN64" s="666"/>
      <c r="CO64" s="666"/>
      <c r="CP64" s="666"/>
      <c r="CQ64" s="666"/>
      <c r="CR64" s="666"/>
      <c r="CS64" s="666"/>
      <c r="CT64" s="666"/>
      <c r="CU64" s="666"/>
      <c r="CV64" s="666"/>
      <c r="CW64" s="666"/>
      <c r="CX64" s="666"/>
      <c r="CY64" s="667"/>
      <c r="CZ64" s="208"/>
      <c r="DA64" s="208"/>
      <c r="DB64" s="208"/>
      <c r="DC64" s="208"/>
      <c r="DD64" s="208"/>
      <c r="DE64" s="208"/>
      <c r="DF64" s="208"/>
      <c r="DG64" s="208"/>
      <c r="DH64" s="208"/>
      <c r="DI64" s="208"/>
      <c r="DJ64" s="208"/>
      <c r="DK64" s="208"/>
      <c r="DL64" s="208"/>
      <c r="DM64" s="208"/>
      <c r="DN64" s="208"/>
      <c r="DO64" s="208"/>
      <c r="DP64" s="208"/>
      <c r="DQ64" s="208"/>
      <c r="DR64" s="691"/>
      <c r="DS64" s="208"/>
      <c r="DT64" s="208"/>
      <c r="DU64" s="208"/>
      <c r="DV64" s="692"/>
      <c r="DW64" s="208"/>
      <c r="DX64" s="208"/>
      <c r="DY64" s="208"/>
      <c r="DZ64" s="208"/>
      <c r="EA64" s="208"/>
      <c r="EB64" s="112"/>
      <c r="EC64" s="112"/>
      <c r="ED64" s="208"/>
      <c r="EE64" s="112"/>
      <c r="EF64" s="113"/>
      <c r="EG64" s="113"/>
      <c r="EH64" s="113"/>
      <c r="EI64" s="113"/>
      <c r="EJ64" s="113"/>
      <c r="EK64" s="113"/>
    </row>
    <row r="65" spans="1:141" s="211" customFormat="1" ht="15.75" hidden="1" customHeight="1">
      <c r="A65" s="693" t="s">
        <v>268</v>
      </c>
      <c r="B65" s="694"/>
      <c r="C65" s="694"/>
      <c r="D65" s="694"/>
      <c r="E65" s="694"/>
      <c r="F65" s="694"/>
      <c r="G65" s="694"/>
      <c r="H65" s="694"/>
      <c r="I65" s="694"/>
      <c r="J65" s="694"/>
      <c r="K65" s="694"/>
      <c r="L65" s="694"/>
      <c r="M65" s="694"/>
      <c r="N65" s="694"/>
      <c r="O65" s="694"/>
      <c r="P65" s="694"/>
      <c r="Q65" s="694"/>
      <c r="R65" s="694"/>
      <c r="S65" s="694"/>
      <c r="T65" s="689"/>
      <c r="U65" s="694"/>
      <c r="V65" s="694"/>
      <c r="W65" s="694"/>
      <c r="X65" s="694"/>
      <c r="Y65" s="694"/>
      <c r="Z65" s="694"/>
      <c r="AA65" s="694"/>
      <c r="AB65" s="694"/>
      <c r="AC65" s="694"/>
      <c r="AD65" s="694"/>
      <c r="AE65" s="694"/>
      <c r="AF65" s="694"/>
      <c r="AG65" s="694"/>
      <c r="AH65" s="694"/>
      <c r="AI65" s="694"/>
      <c r="AJ65" s="694"/>
      <c r="AK65" s="694"/>
      <c r="AL65" s="694"/>
      <c r="AM65" s="689"/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/>
      <c r="BA65" s="694"/>
      <c r="BB65" s="694"/>
      <c r="BC65" s="694"/>
      <c r="BD65" s="694"/>
      <c r="BE65" s="694"/>
      <c r="BF65" s="689"/>
      <c r="BG65" s="694"/>
      <c r="BH65" s="694"/>
      <c r="BI65" s="694"/>
      <c r="BJ65" s="694"/>
      <c r="BK65" s="694"/>
      <c r="BL65" s="694"/>
      <c r="BM65" s="694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  <c r="BX65" s="694"/>
      <c r="BY65" s="689"/>
      <c r="BZ65" s="694"/>
      <c r="CA65" s="694"/>
      <c r="CB65" s="694"/>
      <c r="CC65" s="694"/>
      <c r="CD65" s="690" t="str">
        <f t="shared" si="136"/>
        <v/>
      </c>
      <c r="CE65" s="690" t="str">
        <f t="shared" si="137"/>
        <v/>
      </c>
      <c r="CF65" s="690" t="str">
        <f t="shared" si="138"/>
        <v/>
      </c>
      <c r="CG65" s="690" t="str">
        <f t="shared" si="139"/>
        <v/>
      </c>
      <c r="CH65" s="665"/>
      <c r="CI65" s="666"/>
      <c r="CJ65" s="666"/>
      <c r="CK65" s="666"/>
      <c r="CL65" s="666"/>
      <c r="CM65" s="666"/>
      <c r="CN65" s="666"/>
      <c r="CO65" s="666"/>
      <c r="CP65" s="666"/>
      <c r="CQ65" s="666"/>
      <c r="CR65" s="666"/>
      <c r="CS65" s="666"/>
      <c r="CT65" s="666"/>
      <c r="CU65" s="666"/>
      <c r="CV65" s="666"/>
      <c r="CW65" s="666"/>
      <c r="CX65" s="666"/>
      <c r="CY65" s="667"/>
      <c r="CZ65" s="208"/>
      <c r="DA65" s="208"/>
      <c r="DB65" s="208"/>
      <c r="DC65" s="208"/>
      <c r="DD65" s="208"/>
      <c r="DE65" s="208"/>
      <c r="DF65" s="208"/>
      <c r="DG65" s="208"/>
      <c r="DH65" s="208"/>
      <c r="DI65" s="208"/>
      <c r="DJ65" s="208"/>
      <c r="DK65" s="208"/>
      <c r="DL65" s="208"/>
      <c r="DM65" s="208"/>
      <c r="DN65" s="208"/>
      <c r="DO65" s="208"/>
      <c r="DP65" s="208"/>
      <c r="DQ65" s="208"/>
      <c r="DR65" s="691"/>
      <c r="DS65" s="208"/>
      <c r="DT65" s="208"/>
      <c r="DU65" s="208"/>
      <c r="DV65" s="692"/>
      <c r="DW65" s="208"/>
      <c r="DX65" s="490" t="s">
        <v>269</v>
      </c>
      <c r="DY65" s="208"/>
      <c r="DZ65" s="208"/>
      <c r="EA65" s="208"/>
      <c r="EB65" s="208"/>
      <c r="EC65" s="208"/>
      <c r="ED65" s="208"/>
      <c r="EE65" s="208"/>
      <c r="EF65" s="113"/>
      <c r="EG65" s="113"/>
      <c r="EH65" s="113"/>
      <c r="EI65" s="113"/>
      <c r="EJ65" s="113"/>
      <c r="EK65" s="113"/>
    </row>
    <row r="66" spans="1:141" s="211" customFormat="1" ht="15.75" hidden="1" customHeight="1">
      <c r="A66" s="695" t="s">
        <v>270</v>
      </c>
      <c r="B66" s="696">
        <f>WB!U36</f>
        <v>0</v>
      </c>
      <c r="C66" s="696">
        <f>WB!V36</f>
        <v>0</v>
      </c>
      <c r="D66" s="696">
        <f>WB!W36</f>
        <v>0</v>
      </c>
      <c r="E66" s="696">
        <f>WB!X36</f>
        <v>0</v>
      </c>
      <c r="F66" s="696">
        <f>WB!Y36</f>
        <v>0</v>
      </c>
      <c r="G66" s="696">
        <f>WB!Z36</f>
        <v>0</v>
      </c>
      <c r="H66" s="696">
        <f>WB!AA36</f>
        <v>0</v>
      </c>
      <c r="I66" s="696">
        <f>WB!AB36</f>
        <v>0</v>
      </c>
      <c r="J66" s="696">
        <f>WB!AC36</f>
        <v>0</v>
      </c>
      <c r="K66" s="696">
        <f>WB!AD36</f>
        <v>0</v>
      </c>
      <c r="L66" s="696">
        <f>WB!AE36</f>
        <v>0</v>
      </c>
      <c r="M66" s="696">
        <f>WB!AF36</f>
        <v>0</v>
      </c>
      <c r="N66" s="696">
        <f>WB!AG36</f>
        <v>0</v>
      </c>
      <c r="O66" s="696">
        <f>WB!AH36</f>
        <v>0</v>
      </c>
      <c r="P66" s="696">
        <f>WB!AI36</f>
        <v>0</v>
      </c>
      <c r="Q66" s="696">
        <f>WB!AJ36</f>
        <v>0</v>
      </c>
      <c r="R66" s="696">
        <f>WB!AK36</f>
        <v>0</v>
      </c>
      <c r="S66" s="696">
        <f>WB!AL36</f>
        <v>0</v>
      </c>
      <c r="T66" s="697"/>
      <c r="U66" s="696">
        <f>WB!AM44</f>
        <v>0</v>
      </c>
      <c r="V66" s="696">
        <f>WB!AN44</f>
        <v>0</v>
      </c>
      <c r="W66" s="696">
        <f>WB!AO44</f>
        <v>0</v>
      </c>
      <c r="X66" s="696">
        <f>WB!AP44</f>
        <v>0</v>
      </c>
      <c r="Y66" s="696">
        <f>WB!AQ44</f>
        <v>0</v>
      </c>
      <c r="Z66" s="696">
        <f>WB!AR44</f>
        <v>0</v>
      </c>
      <c r="AA66" s="696">
        <f>WB!AS44</f>
        <v>0</v>
      </c>
      <c r="AB66" s="696">
        <f>WB!AT44</f>
        <v>0</v>
      </c>
      <c r="AC66" s="696">
        <f>WB!AU44</f>
        <v>0</v>
      </c>
      <c r="AD66" s="696">
        <f>WB!AV44</f>
        <v>0</v>
      </c>
      <c r="AE66" s="696">
        <f>WB!AW44</f>
        <v>0</v>
      </c>
      <c r="AF66" s="696">
        <f>WB!AX44</f>
        <v>0</v>
      </c>
      <c r="AG66" s="696">
        <f>WB!AY44</f>
        <v>0</v>
      </c>
      <c r="AH66" s="696">
        <f>WB!AZ44</f>
        <v>0</v>
      </c>
      <c r="AI66" s="696">
        <f>WB!BA44</f>
        <v>0</v>
      </c>
      <c r="AJ66" s="696">
        <f>WB!BB44</f>
        <v>0</v>
      </c>
      <c r="AK66" s="696">
        <f>WB!BC44</f>
        <v>0</v>
      </c>
      <c r="AL66" s="696">
        <f>WB!BD44</f>
        <v>0</v>
      </c>
      <c r="AM66" s="697"/>
      <c r="AN66" s="696">
        <f>WB!BE52</f>
        <v>0</v>
      </c>
      <c r="AO66" s="696">
        <f>WB!BF52</f>
        <v>0</v>
      </c>
      <c r="AP66" s="696">
        <f>WB!BG50</f>
        <v>0</v>
      </c>
      <c r="AQ66" s="696">
        <f>WB!BH50</f>
        <v>0</v>
      </c>
      <c r="AR66" s="696">
        <f>WB!BI50</f>
        <v>0</v>
      </c>
      <c r="AS66" s="696">
        <f>WB!BJ50</f>
        <v>0</v>
      </c>
      <c r="AT66" s="696">
        <f>WB!BK50</f>
        <v>0</v>
      </c>
      <c r="AU66" s="696">
        <f>WB!BL50</f>
        <v>0</v>
      </c>
      <c r="AV66" s="696">
        <f>WB!BM50</f>
        <v>0</v>
      </c>
      <c r="AW66" s="696">
        <f>WB!BN50</f>
        <v>0</v>
      </c>
      <c r="AX66" s="696">
        <f>WB!BO50</f>
        <v>0</v>
      </c>
      <c r="AY66" s="696">
        <f>WB!BP50</f>
        <v>0</v>
      </c>
      <c r="AZ66" s="696">
        <f>WB!BQ50</f>
        <v>0</v>
      </c>
      <c r="BA66" s="696">
        <f>WB!BR50</f>
        <v>0</v>
      </c>
      <c r="BB66" s="696">
        <f>WB!BS50</f>
        <v>0</v>
      </c>
      <c r="BC66" s="696">
        <f>WB!BT50</f>
        <v>0</v>
      </c>
      <c r="BD66" s="696">
        <f>WB!BU50</f>
        <v>0</v>
      </c>
      <c r="BE66" s="696">
        <f>WB!BV50</f>
        <v>0</v>
      </c>
      <c r="BF66" s="697"/>
      <c r="BG66" s="696">
        <f>WB!BW60</f>
        <v>0</v>
      </c>
      <c r="BH66" s="696">
        <f>WB!BX60</f>
        <v>0</v>
      </c>
      <c r="BI66" s="696">
        <f>WB!BY60</f>
        <v>0</v>
      </c>
      <c r="BJ66" s="696">
        <f>WB!BZ60</f>
        <v>0</v>
      </c>
      <c r="BK66" s="696">
        <f>WB!CA60</f>
        <v>0</v>
      </c>
      <c r="BL66" s="696">
        <f>WB!CB60</f>
        <v>0</v>
      </c>
      <c r="BM66" s="696">
        <f>WB!CC60</f>
        <v>0</v>
      </c>
      <c r="BN66" s="696">
        <f>WB!CD60</f>
        <v>0</v>
      </c>
      <c r="BO66" s="696">
        <f>WB!CE60</f>
        <v>0</v>
      </c>
      <c r="BP66" s="696">
        <f>WB!CF60</f>
        <v>0</v>
      </c>
      <c r="BQ66" s="696">
        <f>WB!CG60</f>
        <v>0</v>
      </c>
      <c r="BR66" s="696">
        <f>WB!CH60</f>
        <v>0</v>
      </c>
      <c r="BS66" s="696">
        <f>WB!CI60</f>
        <v>0</v>
      </c>
      <c r="BT66" s="696">
        <f>WB!CJ60</f>
        <v>0</v>
      </c>
      <c r="BU66" s="696">
        <f>WB!CK60</f>
        <v>0</v>
      </c>
      <c r="BV66" s="696">
        <f>WB!CL60</f>
        <v>0</v>
      </c>
      <c r="BW66" s="696">
        <f>WB!CM60</f>
        <v>0</v>
      </c>
      <c r="BX66" s="696">
        <f>WB!CN60</f>
        <v>0</v>
      </c>
      <c r="BY66" s="697"/>
      <c r="BZ66" s="696">
        <f>WB!CP36</f>
        <v>0</v>
      </c>
      <c r="CA66" s="696">
        <f>WB!CP44</f>
        <v>0</v>
      </c>
      <c r="CB66" s="696">
        <f>WB!CP52</f>
        <v>0</v>
      </c>
      <c r="CC66" s="696">
        <f>WB!CP60</f>
        <v>0</v>
      </c>
      <c r="CD66" s="698">
        <f t="shared" si="136"/>
        <v>0</v>
      </c>
      <c r="CE66" s="698">
        <f t="shared" si="137"/>
        <v>0</v>
      </c>
      <c r="CF66" s="698">
        <f t="shared" si="138"/>
        <v>0</v>
      </c>
      <c r="CG66" s="698">
        <f t="shared" si="139"/>
        <v>0</v>
      </c>
      <c r="CH66" s="1371">
        <f t="shared" ref="CH66:CH91" si="197">IF($CH$4=$CD$4,IF(OR(-FLOOR(((18-COUNT($B66:$S66))/2),1)+CH$7&lt;1,-FLOOR(((18-COUNT($B66:$S66))/2),1)+CH$7&gt;COUNT($B66:$S66)),"",LARGE($B66:$S66,-FLOOR(((18-COUNT($B66:$S66))/2),1)+CH$7)),IF(OR(-FLOOR(((18-COUNT($AN66:$BE66))/2),1)+CH$7&lt;1,-FLOOR(((18-COUNT($AN66:$BE66))/2),1)+CH$7&gt;COUNT($AN66:$BE66)),"",LARGE($AN66:$BE66,-FLOOR(((18-COUNT($AN66:$BE66))/2),1)+CH$7)))</f>
        <v>0</v>
      </c>
      <c r="CI66" s="1372">
        <f t="shared" ref="CI66:CI91" si="198">IF($CH$4=$CD$4,IF(OR(-FLOOR(((18-COUNT($B66:$S66))/2),1)+CI$7&lt;1,-FLOOR(((18-COUNT($B66:$S66))/2),1)+CI$7&gt;COUNT($B66:$S66)),"",LARGE($B66:$S66,-FLOOR(((18-COUNT($B66:$S66))/2),1)+CI$7)),IF(OR(-FLOOR(((18-COUNT($AN66:$BE66))/2),1)+CI$7&lt;1,-FLOOR(((18-COUNT($AN66:$BE66))/2),1)+CI$7&gt;COUNT($AN66:$BE66)),"",LARGE($AN66:$BE66,-FLOOR(((18-COUNT($AN66:$BE66))/2),1)+CI$7)))</f>
        <v>0</v>
      </c>
      <c r="CJ66" s="1373">
        <f t="shared" ref="CJ66:CJ91" si="199">IF($CH$4=$CD$4,IF(OR(-FLOOR(((18-COUNT($B66:$S66))/2),1)+CJ$7&lt;1,-FLOOR(((18-COUNT($B66:$S66))/2),1)+CJ$7&gt;COUNT($B66:$S66)),"",LARGE($B66:$S66,-FLOOR(((18-COUNT($B66:$S66))/2),1)+CJ$7)),IF(OR(-FLOOR(((18-COUNT($AN66:$BE66))/2),1)+CJ$7&lt;1,-FLOOR(((18-COUNT($AN66:$BE66))/2),1)+CJ$7&gt;COUNT($AN66:$BE66)),"",LARGE($AN66:$BE66,-FLOOR(((18-COUNT($AN66:$BE66))/2),1)+CJ$7)))</f>
        <v>0</v>
      </c>
      <c r="CK66" s="1373">
        <f t="shared" ref="CK66:CK91" si="200">IF($CH$4=$CD$4,IF(OR(-FLOOR(((18-COUNT($B66:$S66))/2),1)+CK$7&lt;1,-FLOOR(((18-COUNT($B66:$S66))/2),1)+CK$7&gt;COUNT($B66:$S66)),"",LARGE($B66:$S66,-FLOOR(((18-COUNT($B66:$S66))/2),1)+CK$7)),IF(OR(-FLOOR(((18-COUNT($AN66:$BE66))/2),1)+CK$7&lt;1,-FLOOR(((18-COUNT($AN66:$BE66))/2),1)+CK$7&gt;COUNT($AN66:$BE66)),"",LARGE($AN66:$BE66,-FLOOR(((18-COUNT($AN66:$BE66))/2),1)+CK$7)))</f>
        <v>0</v>
      </c>
      <c r="CL66" s="1373">
        <f t="shared" ref="CL66:CL91" si="201">IF($CH$4=$CD$4,IF(OR(-FLOOR(((18-COUNT($B66:$S66))/2),1)+CL$7&lt;1,-FLOOR(((18-COUNT($B66:$S66))/2),1)+CL$7&gt;COUNT($B66:$S66)),"",LARGE($B66:$S66,-FLOOR(((18-COUNT($B66:$S66))/2),1)+CL$7)),IF(OR(-FLOOR(((18-COUNT($AN66:$BE66))/2),1)+CL$7&lt;1,-FLOOR(((18-COUNT($AN66:$BE66))/2),1)+CL$7&gt;COUNT($AN66:$BE66)),"",LARGE($AN66:$BE66,-FLOOR(((18-COUNT($AN66:$BE66))/2),1)+CL$7)))</f>
        <v>0</v>
      </c>
      <c r="CM66" s="1373">
        <f t="shared" ref="CM66:CM91" si="202">IF($CH$4=$CD$4,IF(OR(-FLOOR(((18-COUNT($B66:$S66))/2),1)+CM$7&lt;1,-FLOOR(((18-COUNT($B66:$S66))/2),1)+CM$7&gt;COUNT($B66:$S66)),"",LARGE($B66:$S66,-FLOOR(((18-COUNT($B66:$S66))/2),1)+CM$7)),IF(OR(-FLOOR(((18-COUNT($AN66:$BE66))/2),1)+CM$7&lt;1,-FLOOR(((18-COUNT($AN66:$BE66))/2),1)+CM$7&gt;COUNT($AN66:$BE66)),"",LARGE($AN66:$BE66,-FLOOR(((18-COUNT($AN66:$BE66))/2),1)+CM$7)))</f>
        <v>0</v>
      </c>
      <c r="CN66" s="1373">
        <f t="shared" ref="CN66:CN91" si="203">IF($CH$4=$CD$4,IF(OR(-FLOOR(((18-COUNT($B66:$S66))/2),1)+CN$7&lt;1,-FLOOR(((18-COUNT($B66:$S66))/2),1)+CN$7&gt;COUNT($B66:$S66)),"",LARGE($B66:$S66,-FLOOR(((18-COUNT($B66:$S66))/2),1)+CN$7)),IF(OR(-FLOOR(((18-COUNT($AN66:$BE66))/2),1)+CN$7&lt;1,-FLOOR(((18-COUNT($AN66:$BE66))/2),1)+CN$7&gt;COUNT($AN66:$BE66)),"",LARGE($AN66:$BE66,-FLOOR(((18-COUNT($AN66:$BE66))/2),1)+CN$7)))</f>
        <v>0</v>
      </c>
      <c r="CO66" s="1374">
        <f t="shared" ref="CO66:CO91" si="204">IF($CH$4=$CD$4,IF(OR(-FLOOR(((18-COUNT($B66:$S66))/2),1)+CO$7&lt;1,-FLOOR(((18-COUNT($B66:$S66))/2),1)+CO$7&gt;COUNT($B66:$S66)),"",LARGE($B66:$S66,-FLOOR(((18-COUNT($B66:$S66))/2),1)+CO$7)),IF(OR(-FLOOR(((18-COUNT($AN66:$BE66))/2),1)+CO$7&lt;1,-FLOOR(((18-COUNT($AN66:$BE66))/2),1)+CO$7&gt;COUNT($AN66:$BE66)),"",LARGE($AN66:$BE66,-FLOOR(((18-COUNT($AN66:$BE66))/2),1)+CO$7)))</f>
        <v>0</v>
      </c>
      <c r="CP66" s="1374">
        <f t="shared" ref="CP66:CP91" si="205">IF($CH$4=$CD$4,IF(OR(-FLOOR(((18-COUNT($B66:$S66))/2),1)+CP$7&lt;1,-FLOOR(((18-COUNT($B66:$S66))/2),1)+CP$7&gt;COUNT($B66:$S66)),"",LARGE($B66:$S66,-FLOOR(((18-COUNT($B66:$S66))/2),1)+CP$7)),IF(OR(-FLOOR(((18-COUNT($AN66:$BE66))/2),1)+CP$7&lt;1,-FLOOR(((18-COUNT($AN66:$BE66))/2),1)+CP$7&gt;COUNT($AN66:$BE66)),"",LARGE($AN66:$BE66,-FLOOR(((18-COUNT($AN66:$BE66))/2),1)+CP$7)))</f>
        <v>0</v>
      </c>
      <c r="CQ66" s="1374">
        <f t="shared" ref="CQ66:CQ91" si="206">IF($CH$4=$CD$4,IF(OR(-FLOOR(((18-COUNT($B66:$S66))/2),1)+CQ$7&lt;1,-FLOOR(((18-COUNT($B66:$S66))/2),1)+CQ$7&gt;COUNT($B66:$S66)),"",LARGE($B66:$S66,-FLOOR(((18-COUNT($B66:$S66))/2),1)+CQ$7)),IF(OR(-FLOOR(((18-COUNT($AN66:$BE66))/2),1)+CQ$7&lt;1,-FLOOR(((18-COUNT($AN66:$BE66))/2),1)+CQ$7&gt;COUNT($AN66:$BE66)),"",LARGE($AN66:$BE66,-FLOOR(((18-COUNT($AN66:$BE66))/2),1)+CQ$7)))</f>
        <v>0</v>
      </c>
      <c r="CR66" s="1374">
        <f t="shared" ref="CR66:CR91" si="207">IF($CH$4=$CD$4,IF(OR(-FLOOR(((18-COUNT($B66:$S66))/2),1)+CR$7&lt;1,-FLOOR(((18-COUNT($B66:$S66))/2),1)+CR$7&gt;COUNT($B66:$S66)),"",LARGE($B66:$S66,-FLOOR(((18-COUNT($B66:$S66))/2),1)+CR$7)),IF(OR(-FLOOR(((18-COUNT($AN66:$BE66))/2),1)+CR$7&lt;1,-FLOOR(((18-COUNT($AN66:$BE66))/2),1)+CR$7&gt;COUNT($AN66:$BE66)),"",LARGE($AN66:$BE66,-FLOOR(((18-COUNT($AN66:$BE66))/2),1)+CR$7)))</f>
        <v>0</v>
      </c>
      <c r="CS66" s="1373">
        <f t="shared" ref="CS66:CS91" si="208">IF($CH$4=$CD$4,IF(OR(-FLOOR(((18-COUNT($B66:$S66))/2),1)+CS$7&lt;1,-FLOOR(((18-COUNT($B66:$S66))/2),1)+CS$7&gt;COUNT($B66:$S66)),"",LARGE($B66:$S66,-FLOOR(((18-COUNT($B66:$S66))/2),1)+CS$7)),IF(OR(-FLOOR(((18-COUNT($AN66:$BE66))/2),1)+CS$7&lt;1,-FLOOR(((18-COUNT($AN66:$BE66))/2),1)+CS$7&gt;COUNT($AN66:$BE66)),"",LARGE($AN66:$BE66,-FLOOR(((18-COUNT($AN66:$BE66))/2),1)+CS$7)))</f>
        <v>0</v>
      </c>
      <c r="CT66" s="1373">
        <f t="shared" ref="CT66:CT91" si="209">IF($CH$4=$CD$4,IF(OR(-FLOOR(((18-COUNT($B66:$S66))/2),1)+CT$7&lt;1,-FLOOR(((18-COUNT($B66:$S66))/2),1)+CT$7&gt;COUNT($B66:$S66)),"",LARGE($B66:$S66,-FLOOR(((18-COUNT($B66:$S66))/2),1)+CT$7)),IF(OR(-FLOOR(((18-COUNT($AN66:$BE66))/2),1)+CT$7&lt;1,-FLOOR(((18-COUNT($AN66:$BE66))/2),1)+CT$7&gt;COUNT($AN66:$BE66)),"",LARGE($AN66:$BE66,-FLOOR(((18-COUNT($AN66:$BE66))/2),1)+CT$7)))</f>
        <v>0</v>
      </c>
      <c r="CU66" s="1373">
        <f t="shared" ref="CU66:CU91" si="210">IF($CH$4=$CD$4,IF(OR(-FLOOR(((18-COUNT($B66:$S66))/2),1)+CU$7&lt;1,-FLOOR(((18-COUNT($B66:$S66))/2),1)+CU$7&gt;COUNT($B66:$S66)),"",LARGE($B66:$S66,-FLOOR(((18-COUNT($B66:$S66))/2),1)+CU$7)),IF(OR(-FLOOR(((18-COUNT($AN66:$BE66))/2),1)+CU$7&lt;1,-FLOOR(((18-COUNT($AN66:$BE66))/2),1)+CU$7&gt;COUNT($AN66:$BE66)),"",LARGE($AN66:$BE66,-FLOOR(((18-COUNT($AN66:$BE66))/2),1)+CU$7)))</f>
        <v>0</v>
      </c>
      <c r="CV66" s="1373">
        <f t="shared" ref="CV66:CV91" si="211">IF($CH$4=$CD$4,IF(OR(-FLOOR(((18-COUNT($B66:$S66))/2),1)+CV$7&lt;1,-FLOOR(((18-COUNT($B66:$S66))/2),1)+CV$7&gt;COUNT($B66:$S66)),"",LARGE($B66:$S66,-FLOOR(((18-COUNT($B66:$S66))/2),1)+CV$7)),IF(OR(-FLOOR(((18-COUNT($AN66:$BE66))/2),1)+CV$7&lt;1,-FLOOR(((18-COUNT($AN66:$BE66))/2),1)+CV$7&gt;COUNT($AN66:$BE66)),"",LARGE($AN66:$BE66,-FLOOR(((18-COUNT($AN66:$BE66))/2),1)+CV$7)))</f>
        <v>0</v>
      </c>
      <c r="CW66" s="1373">
        <f t="shared" ref="CW66:CW91" si="212">IF($CH$4=$CD$4,IF(OR(-FLOOR(((18-COUNT($B66:$S66))/2),1)+CW$7&lt;1,-FLOOR(((18-COUNT($B66:$S66))/2),1)+CW$7&gt;COUNT($B66:$S66)),"",LARGE($B66:$S66,-FLOOR(((18-COUNT($B66:$S66))/2),1)+CW$7)),IF(OR(-FLOOR(((18-COUNT($AN66:$BE66))/2),1)+CW$7&lt;1,-FLOOR(((18-COUNT($AN66:$BE66))/2),1)+CW$7&gt;COUNT($AN66:$BE66)),"",LARGE($AN66:$BE66,-FLOOR(((18-COUNT($AN66:$BE66))/2),1)+CW$7)))</f>
        <v>0</v>
      </c>
      <c r="CX66" s="1372">
        <f t="shared" ref="CX66:CX91" si="213">IF($CH$4=$CD$4,IF(OR(-FLOOR(((18-COUNT($B66:$S66))/2),1)+CX$7&lt;1,-FLOOR(((18-COUNT($B66:$S66))/2),1)+CX$7&gt;COUNT($B66:$S66)),"",LARGE($B66:$S66,-FLOOR(((18-COUNT($B66:$S66))/2),1)+CX$7)),IF(OR(-FLOOR(((18-COUNT($AN66:$BE66))/2),1)+CX$7&lt;1,-FLOOR(((18-COUNT($AN66:$BE66))/2),1)+CX$7&gt;COUNT($AN66:$BE66)),"",LARGE($AN66:$BE66,-FLOOR(((18-COUNT($AN66:$BE66))/2),1)+CX$7)))</f>
        <v>0</v>
      </c>
      <c r="CY66" s="1375">
        <f t="shared" ref="CY66:CY91" si="214">IF($CH$4=$CD$4,IF(OR(-FLOOR(((18-COUNT($B66:$S66))/2),1)+CY$7&lt;1,-FLOOR(((18-COUNT($B66:$S66))/2),1)+CY$7&gt;COUNT($B66:$S66)),"",LARGE($B66:$S66,-FLOOR(((18-COUNT($B66:$S66))/2),1)+CY$7)),IF(OR(-FLOOR(((18-COUNT($AN66:$BE66))/2),1)+CY$7&lt;1,-FLOOR(((18-COUNT($AN66:$BE66))/2),1)+CY$7&gt;COUNT($AN66:$BE66)),"",LARGE($AN66:$BE66,-FLOOR(((18-COUNT($AN66:$BE66))/2),1)+CY$7)))</f>
        <v>0</v>
      </c>
      <c r="CZ66" s="532">
        <f t="shared" ref="CZ66:CZ91" si="215">IF($CH$4=$CD$4,IF(OR(-FLOOR(((18-COUNT($U66:$AL66))/2),1)+CZ$7&lt;1,-FLOOR(((18-COUNT($U66:$AL66))/2),1)+CZ$7&gt;COUNT($U66:$AL66)),"",LARGE($U66:$AL66,-FLOOR(((18-COUNT($U66:$AL66))/2),1)+CZ$7)),IF(OR(-FLOOR(((18-COUNT($BG66:$BX66))/2),1)+CZ$7&lt;1,-FLOOR(((18-COUNT($BG66:$BX66))/2),1)+CZ$7&gt;COUNT($BG66:$BX66)),"",LARGE($BG66:$BX66,-FLOOR(((18-COUNT($BG66:$BX66))/2),1)+CZ$7)))</f>
        <v>0</v>
      </c>
      <c r="DA66" s="533">
        <f t="shared" ref="DA66:DA91" si="216">IF($CH$4=$CD$4,IF(OR(-FLOOR(((18-COUNT($U66:$AL66))/2),1)+DA$7&lt;1,-FLOOR(((18-COUNT($U66:$AL66))/2),1)+DA$7&gt;COUNT($U66:$AL66)),"",LARGE($U66:$AL66,-FLOOR(((18-COUNT($U66:$AL66))/2),1)+DA$7)),IF(OR(-FLOOR(((18-COUNT($BG66:$BX66))/2),1)+DA$7&lt;1,-FLOOR(((18-COUNT($BG66:$BX66))/2),1)+DA$7&gt;COUNT($BG66:$BX66)),"",LARGE($BG66:$BX66,-FLOOR(((18-COUNT($BG66:$BX66))/2),1)+DA$7)))</f>
        <v>0</v>
      </c>
      <c r="DB66" s="534">
        <f t="shared" ref="DB66:DB91" si="217">IF($CH$4=$CD$4,IF(OR(-FLOOR(((18-COUNT($U66:$AL66))/2),1)+DB$7&lt;1,-FLOOR(((18-COUNT($U66:$AL66))/2),1)+DB$7&gt;COUNT($U66:$AL66)),"",LARGE($U66:$AL66,-FLOOR(((18-COUNT($U66:$AL66))/2),1)+DB$7)),IF(OR(-FLOOR(((18-COUNT($BG66:$BX66))/2),1)+DB$7&lt;1,-FLOOR(((18-COUNT($BG66:$BX66))/2),1)+DB$7&gt;COUNT($BG66:$BX66)),"",LARGE($BG66:$BX66,-FLOOR(((18-COUNT($BG66:$BX66))/2),1)+DB$7)))</f>
        <v>0</v>
      </c>
      <c r="DC66" s="534">
        <f t="shared" ref="DC66:DC91" si="218">IF($CH$4=$CD$4,IF(OR(-FLOOR(((18-COUNT($U66:$AL66))/2),1)+DC$7&lt;1,-FLOOR(((18-COUNT($U66:$AL66))/2),1)+DC$7&gt;COUNT($U66:$AL66)),"",LARGE($U66:$AL66,-FLOOR(((18-COUNT($U66:$AL66))/2),1)+DC$7)),IF(OR(-FLOOR(((18-COUNT($BG66:$BX66))/2),1)+DC$7&lt;1,-FLOOR(((18-COUNT($BG66:$BX66))/2),1)+DC$7&gt;COUNT($BG66:$BX66)),"",LARGE($BG66:$BX66,-FLOOR(((18-COUNT($BG66:$BX66))/2),1)+DC$7)))</f>
        <v>0</v>
      </c>
      <c r="DD66" s="534">
        <f t="shared" ref="DD66:DD91" si="219">IF($CH$4=$CD$4,IF(OR(-FLOOR(((18-COUNT($U66:$AL66))/2),1)+DD$7&lt;1,-FLOOR(((18-COUNT($U66:$AL66))/2),1)+DD$7&gt;COUNT($U66:$AL66)),"",LARGE($U66:$AL66,-FLOOR(((18-COUNT($U66:$AL66))/2),1)+DD$7)),IF(OR(-FLOOR(((18-COUNT($BG66:$BX66))/2),1)+DD$7&lt;1,-FLOOR(((18-COUNT($BG66:$BX66))/2),1)+DD$7&gt;COUNT($BG66:$BX66)),"",LARGE($BG66:$BX66,-FLOOR(((18-COUNT($BG66:$BX66))/2),1)+DD$7)))</f>
        <v>0</v>
      </c>
      <c r="DE66" s="534">
        <f t="shared" ref="DE66:DE91" si="220">IF($CH$4=$CD$4,IF(OR(-FLOOR(((18-COUNT($U66:$AL66))/2),1)+DE$7&lt;1,-FLOOR(((18-COUNT($U66:$AL66))/2),1)+DE$7&gt;COUNT($U66:$AL66)),"",LARGE($U66:$AL66,-FLOOR(((18-COUNT($U66:$AL66))/2),1)+DE$7)),IF(OR(-FLOOR(((18-COUNT($BG66:$BX66))/2),1)+DE$7&lt;1,-FLOOR(((18-COUNT($BG66:$BX66))/2),1)+DE$7&gt;COUNT($BG66:$BX66)),"",LARGE($BG66:$BX66,-FLOOR(((18-COUNT($BG66:$BX66))/2),1)+DE$7)))</f>
        <v>0</v>
      </c>
      <c r="DF66" s="534">
        <f t="shared" ref="DF66:DF91" si="221">IF($CH$4=$CD$4,IF(OR(-FLOOR(((18-COUNT($U66:$AL66))/2),1)+DF$7&lt;1,-FLOOR(((18-COUNT($U66:$AL66))/2),1)+DF$7&gt;COUNT($U66:$AL66)),"",LARGE($U66:$AL66,-FLOOR(((18-COUNT($U66:$AL66))/2),1)+DF$7)),IF(OR(-FLOOR(((18-COUNT($BG66:$BX66))/2),1)+DF$7&lt;1,-FLOOR(((18-COUNT($BG66:$BX66))/2),1)+DF$7&gt;COUNT($BG66:$BX66)),"",LARGE($BG66:$BX66,-FLOOR(((18-COUNT($BG66:$BX66))/2),1)+DF$7)))</f>
        <v>0</v>
      </c>
      <c r="DG66" s="535">
        <f t="shared" ref="DG66:DG91" si="222">IF($CH$4=$CD$4,IF(OR(-FLOOR(((18-COUNT($U66:$AL66))/2),1)+DG$7&lt;1,-FLOOR(((18-COUNT($U66:$AL66))/2),1)+DG$7&gt;COUNT($U66:$AL66)),"",LARGE($U66:$AL66,-FLOOR(((18-COUNT($U66:$AL66))/2),1)+DG$7)),IF(OR(-FLOOR(((18-COUNT($BG66:$BX66))/2),1)+DG$7&lt;1,-FLOOR(((18-COUNT($BG66:$BX66))/2),1)+DG$7&gt;COUNT($BG66:$BX66)),"",LARGE($BG66:$BX66,-FLOOR(((18-COUNT($BG66:$BX66))/2),1)+DG$7)))</f>
        <v>0</v>
      </c>
      <c r="DH66" s="535">
        <f t="shared" ref="DH66:DH91" si="223">IF($CH$4=$CD$4,IF(OR(-FLOOR(((18-COUNT($U66:$AL66))/2),1)+DH$7&lt;1,-FLOOR(((18-COUNT($U66:$AL66))/2),1)+DH$7&gt;COUNT($U66:$AL66)),"",LARGE($U66:$AL66,-FLOOR(((18-COUNT($U66:$AL66))/2),1)+DH$7)),IF(OR(-FLOOR(((18-COUNT($BG66:$BX66))/2),1)+DH$7&lt;1,-FLOOR(((18-COUNT($BG66:$BX66))/2),1)+DH$7&gt;COUNT($BG66:$BX66)),"",LARGE($BG66:$BX66,-FLOOR(((18-COUNT($BG66:$BX66))/2),1)+DH$7)))</f>
        <v>0</v>
      </c>
      <c r="DI66" s="535">
        <f t="shared" ref="DI66:DI91" si="224">IF($CH$4=$CD$4,IF(OR(-FLOOR(((18-COUNT($U66:$AL66))/2),1)+DI$7&lt;1,-FLOOR(((18-COUNT($U66:$AL66))/2),1)+DI$7&gt;COUNT($U66:$AL66)),"",LARGE($U66:$AL66,-FLOOR(((18-COUNT($U66:$AL66))/2),1)+DI$7)),IF(OR(-FLOOR(((18-COUNT($BG66:$BX66))/2),1)+DI$7&lt;1,-FLOOR(((18-COUNT($BG66:$BX66))/2),1)+DI$7&gt;COUNT($BG66:$BX66)),"",LARGE($BG66:$BX66,-FLOOR(((18-COUNT($BG66:$BX66))/2),1)+DI$7)))</f>
        <v>0</v>
      </c>
      <c r="DJ66" s="535">
        <f t="shared" ref="DJ66:DJ91" si="225">IF($CH$4=$CD$4,IF(OR(-FLOOR(((18-COUNT($U66:$AL66))/2),1)+DJ$7&lt;1,-FLOOR(((18-COUNT($U66:$AL66))/2),1)+DJ$7&gt;COUNT($U66:$AL66)),"",LARGE($U66:$AL66,-FLOOR(((18-COUNT($U66:$AL66))/2),1)+DJ$7)),IF(OR(-FLOOR(((18-COUNT($BG66:$BX66))/2),1)+DJ$7&lt;1,-FLOOR(((18-COUNT($BG66:$BX66))/2),1)+DJ$7&gt;COUNT($BG66:$BX66)),"",LARGE($BG66:$BX66,-FLOOR(((18-COUNT($BG66:$BX66))/2),1)+DJ$7)))</f>
        <v>0</v>
      </c>
      <c r="DK66" s="534">
        <f t="shared" ref="DK66:DK91" si="226">IF($CH$4=$CD$4,IF(OR(-FLOOR(((18-COUNT($U66:$AL66))/2),1)+DK$7&lt;1,-FLOOR(((18-COUNT($U66:$AL66))/2),1)+DK$7&gt;COUNT($U66:$AL66)),"",LARGE($U66:$AL66,-FLOOR(((18-COUNT($U66:$AL66))/2),1)+DK$7)),IF(OR(-FLOOR(((18-COUNT($BG66:$BX66))/2),1)+DK$7&lt;1,-FLOOR(((18-COUNT($BG66:$BX66))/2),1)+DK$7&gt;COUNT($BG66:$BX66)),"",LARGE($BG66:$BX66,-FLOOR(((18-COUNT($BG66:$BX66))/2),1)+DK$7)))</f>
        <v>0</v>
      </c>
      <c r="DL66" s="534">
        <f t="shared" ref="DL66:DL91" si="227">IF($CH$4=$CD$4,IF(OR(-FLOOR(((18-COUNT($U66:$AL66))/2),1)+DL$7&lt;1,-FLOOR(((18-COUNT($U66:$AL66))/2),1)+DL$7&gt;COUNT($U66:$AL66)),"",LARGE($U66:$AL66,-FLOOR(((18-COUNT($U66:$AL66))/2),1)+DL$7)),IF(OR(-FLOOR(((18-COUNT($BG66:$BX66))/2),1)+DL$7&lt;1,-FLOOR(((18-COUNT($BG66:$BX66))/2),1)+DL$7&gt;COUNT($BG66:$BX66)),"",LARGE($BG66:$BX66,-FLOOR(((18-COUNT($BG66:$BX66))/2),1)+DL$7)))</f>
        <v>0</v>
      </c>
      <c r="DM66" s="534">
        <f t="shared" ref="DM66:DM91" si="228">IF($CH$4=$CD$4,IF(OR(-FLOOR(((18-COUNT($U66:$AL66))/2),1)+DM$7&lt;1,-FLOOR(((18-COUNT($U66:$AL66))/2),1)+DM$7&gt;COUNT($U66:$AL66)),"",LARGE($U66:$AL66,-FLOOR(((18-COUNT($U66:$AL66))/2),1)+DM$7)),IF(OR(-FLOOR(((18-COUNT($BG66:$BX66))/2),1)+DM$7&lt;1,-FLOOR(((18-COUNT($BG66:$BX66))/2),1)+DM$7&gt;COUNT($BG66:$BX66)),"",LARGE($BG66:$BX66,-FLOOR(((18-COUNT($BG66:$BX66))/2),1)+DM$7)))</f>
        <v>0</v>
      </c>
      <c r="DN66" s="534">
        <f t="shared" ref="DN66:DN91" si="229">IF($CH$4=$CD$4,IF(OR(-FLOOR(((18-COUNT($U66:$AL66))/2),1)+DN$7&lt;1,-FLOOR(((18-COUNT($U66:$AL66))/2),1)+DN$7&gt;COUNT($U66:$AL66)),"",LARGE($U66:$AL66,-FLOOR(((18-COUNT($U66:$AL66))/2),1)+DN$7)),IF(OR(-FLOOR(((18-COUNT($BG66:$BX66))/2),1)+DN$7&lt;1,-FLOOR(((18-COUNT($BG66:$BX66))/2),1)+DN$7&gt;COUNT($BG66:$BX66)),"",LARGE($BG66:$BX66,-FLOOR(((18-COUNT($BG66:$BX66))/2),1)+DN$7)))</f>
        <v>0</v>
      </c>
      <c r="DO66" s="534">
        <f t="shared" ref="DO66:DO91" si="230">IF($CH$4=$CD$4,IF(OR(-FLOOR(((18-COUNT($U66:$AL66))/2),1)+DO$7&lt;1,-FLOOR(((18-COUNT($U66:$AL66))/2),1)+DO$7&gt;COUNT($U66:$AL66)),"",LARGE($U66:$AL66,-FLOOR(((18-COUNT($U66:$AL66))/2),1)+DO$7)),IF(OR(-FLOOR(((18-COUNT($BG66:$BX66))/2),1)+DO$7&lt;1,-FLOOR(((18-COUNT($BG66:$BX66))/2),1)+DO$7&gt;COUNT($BG66:$BX66)),"",LARGE($BG66:$BX66,-FLOOR(((18-COUNT($BG66:$BX66))/2),1)+DO$7)))</f>
        <v>0</v>
      </c>
      <c r="DP66" s="533">
        <f t="shared" ref="DP66:DP91" si="231">IF($CH$4=$CD$4,IF(OR(-FLOOR(((18-COUNT($U66:$AL66))/2),1)+DP$7&lt;1,-FLOOR(((18-COUNT($U66:$AL66))/2),1)+DP$7&gt;COUNT($U66:$AL66)),"",LARGE($U66:$AL66,-FLOOR(((18-COUNT($U66:$AL66))/2),1)+DP$7)),IF(OR(-FLOOR(((18-COUNT($BG66:$BX66))/2),1)+DP$7&lt;1,-FLOOR(((18-COUNT($BG66:$BX66))/2),1)+DP$7&gt;COUNT($BG66:$BX66)),"",LARGE($BG66:$BX66,-FLOOR(((18-COUNT($BG66:$BX66))/2),1)+DP$7)))</f>
        <v>0</v>
      </c>
      <c r="DQ66" s="532">
        <f t="shared" ref="DQ66:DQ91" si="232">IF($CH$4=$CD$4,IF(OR(-FLOOR(((18-COUNT($U66:$AL66))/2),1)+DQ$7&lt;1,-FLOOR(((18-COUNT($U66:$AL66))/2),1)+DQ$7&gt;COUNT($U66:$AL66)),"",LARGE($U66:$AL66,-FLOOR(((18-COUNT($U66:$AL66))/2),1)+DQ$7)),IF(OR(-FLOOR(((18-COUNT($BG66:$BX66))/2),1)+DQ$7&lt;1,-FLOOR(((18-COUNT($BG66:$BX66))/2),1)+DQ$7&gt;COUNT($BG66:$BX66)),"",LARGE($BG66:$BX66,-FLOOR(((18-COUNT($BG66:$BX66))/2),1)+DQ$7)))</f>
        <v>0</v>
      </c>
      <c r="DR66" s="699">
        <f t="shared" ref="DR66:DR91" si="233">COUNT(B66:S66)</f>
        <v>18</v>
      </c>
      <c r="DS66" s="112">
        <f t="shared" ref="DS66:DS91" si="234">COUNT(U66:AL66)</f>
        <v>18</v>
      </c>
      <c r="DT66" s="112">
        <f t="shared" ref="DT66:DT91" si="235">COUNT(AN66:BE66)</f>
        <v>18</v>
      </c>
      <c r="DU66" s="112">
        <f t="shared" ref="DU66:DU91" si="236">COUNT(BG66:BX66)</f>
        <v>18</v>
      </c>
      <c r="DV66" s="692"/>
      <c r="DW66" s="208"/>
      <c r="DX66" s="700"/>
      <c r="DY66" s="701"/>
      <c r="DZ66" s="701" t="s">
        <v>93</v>
      </c>
      <c r="EA66" s="276" t="s">
        <v>94</v>
      </c>
      <c r="EB66" s="276" t="s">
        <v>95</v>
      </c>
      <c r="EC66" s="276" t="s">
        <v>271</v>
      </c>
      <c r="ED66" s="209"/>
      <c r="EE66" s="208"/>
      <c r="EF66" s="113"/>
      <c r="EG66" s="113"/>
      <c r="EH66" s="113"/>
      <c r="EI66" s="113"/>
      <c r="EJ66" s="113"/>
      <c r="EK66" s="113"/>
    </row>
    <row r="67" spans="1:141" s="211" customFormat="1" ht="15.75" hidden="1" customHeight="1">
      <c r="A67" s="702" t="s">
        <v>272</v>
      </c>
      <c r="B67" s="233"/>
      <c r="C67" s="233"/>
      <c r="D67" s="233"/>
      <c r="E67" s="233"/>
      <c r="F67" s="233"/>
      <c r="G67" s="233"/>
      <c r="H67" s="233"/>
      <c r="I67" s="233"/>
      <c r="J67" s="233"/>
      <c r="K67" s="233"/>
      <c r="L67" s="233"/>
      <c r="M67" s="233"/>
      <c r="N67" s="233"/>
      <c r="O67" s="233"/>
      <c r="P67" s="233"/>
      <c r="Q67" s="233"/>
      <c r="R67" s="233"/>
      <c r="S67" s="233"/>
      <c r="T67" s="703"/>
      <c r="U67" s="233"/>
      <c r="V67" s="233"/>
      <c r="W67" s="233"/>
      <c r="X67" s="233"/>
      <c r="Y67" s="233"/>
      <c r="Z67" s="233"/>
      <c r="AA67" s="233"/>
      <c r="AB67" s="233"/>
      <c r="AC67" s="233"/>
      <c r="AD67" s="233"/>
      <c r="AE67" s="233"/>
      <c r="AF67" s="233"/>
      <c r="AG67" s="233"/>
      <c r="AH67" s="233"/>
      <c r="AI67" s="233"/>
      <c r="AJ67" s="233"/>
      <c r="AK67" s="233"/>
      <c r="AL67" s="233"/>
      <c r="AM67" s="703"/>
      <c r="AN67" s="233"/>
      <c r="AO67" s="233"/>
      <c r="AP67" s="233"/>
      <c r="AQ67" s="233"/>
      <c r="AR67" s="233"/>
      <c r="AS67" s="233"/>
      <c r="AT67" s="233"/>
      <c r="AU67" s="233"/>
      <c r="AV67" s="233"/>
      <c r="AW67" s="233"/>
      <c r="AX67" s="233"/>
      <c r="AY67" s="233"/>
      <c r="AZ67" s="233"/>
      <c r="BA67" s="233"/>
      <c r="BB67" s="233"/>
      <c r="BC67" s="233"/>
      <c r="BD67" s="233"/>
      <c r="BE67" s="233"/>
      <c r="BF67" s="703"/>
      <c r="BG67" s="233"/>
      <c r="BH67" s="233"/>
      <c r="BI67" s="233"/>
      <c r="BJ67" s="233"/>
      <c r="BK67" s="233"/>
      <c r="BL67" s="233"/>
      <c r="BM67" s="233"/>
      <c r="BN67" s="233"/>
      <c r="BO67" s="233"/>
      <c r="BP67" s="233"/>
      <c r="BQ67" s="233"/>
      <c r="BR67" s="233"/>
      <c r="BS67" s="233"/>
      <c r="BT67" s="233"/>
      <c r="BU67" s="233"/>
      <c r="BV67" s="233"/>
      <c r="BW67" s="233"/>
      <c r="BX67" s="233"/>
      <c r="BY67" s="703"/>
      <c r="BZ67" s="233"/>
      <c r="CA67" s="233"/>
      <c r="CB67" s="233"/>
      <c r="CC67" s="233"/>
      <c r="CD67" s="698" t="str">
        <f t="shared" si="136"/>
        <v/>
      </c>
      <c r="CE67" s="698" t="str">
        <f t="shared" si="137"/>
        <v/>
      </c>
      <c r="CF67" s="698" t="str">
        <f t="shared" si="138"/>
        <v/>
      </c>
      <c r="CG67" s="698" t="str">
        <f t="shared" si="139"/>
        <v/>
      </c>
      <c r="CH67" s="1371" t="str">
        <f t="shared" si="197"/>
        <v/>
      </c>
      <c r="CI67" s="1372" t="str">
        <f t="shared" si="198"/>
        <v/>
      </c>
      <c r="CJ67" s="1373" t="str">
        <f t="shared" si="199"/>
        <v/>
      </c>
      <c r="CK67" s="1373" t="str">
        <f t="shared" si="200"/>
        <v/>
      </c>
      <c r="CL67" s="1373" t="str">
        <f t="shared" si="201"/>
        <v/>
      </c>
      <c r="CM67" s="1373" t="str">
        <f t="shared" si="202"/>
        <v/>
      </c>
      <c r="CN67" s="1373" t="str">
        <f t="shared" si="203"/>
        <v/>
      </c>
      <c r="CO67" s="1374" t="str">
        <f t="shared" si="204"/>
        <v/>
      </c>
      <c r="CP67" s="1374" t="str">
        <f t="shared" si="205"/>
        <v/>
      </c>
      <c r="CQ67" s="1374" t="str">
        <f t="shared" si="206"/>
        <v/>
      </c>
      <c r="CR67" s="1374" t="str">
        <f t="shared" si="207"/>
        <v/>
      </c>
      <c r="CS67" s="1373" t="str">
        <f t="shared" si="208"/>
        <v/>
      </c>
      <c r="CT67" s="1373" t="str">
        <f t="shared" si="209"/>
        <v/>
      </c>
      <c r="CU67" s="1373" t="str">
        <f t="shared" si="210"/>
        <v/>
      </c>
      <c r="CV67" s="1373" t="str">
        <f t="shared" si="211"/>
        <v/>
      </c>
      <c r="CW67" s="1373" t="str">
        <f t="shared" si="212"/>
        <v/>
      </c>
      <c r="CX67" s="1372" t="str">
        <f t="shared" si="213"/>
        <v/>
      </c>
      <c r="CY67" s="1375" t="str">
        <f t="shared" si="214"/>
        <v/>
      </c>
      <c r="CZ67" s="532" t="str">
        <f t="shared" si="215"/>
        <v/>
      </c>
      <c r="DA67" s="533" t="str">
        <f t="shared" si="216"/>
        <v/>
      </c>
      <c r="DB67" s="534" t="str">
        <f t="shared" si="217"/>
        <v/>
      </c>
      <c r="DC67" s="534" t="str">
        <f t="shared" si="218"/>
        <v/>
      </c>
      <c r="DD67" s="534" t="str">
        <f t="shared" si="219"/>
        <v/>
      </c>
      <c r="DE67" s="534" t="str">
        <f t="shared" si="220"/>
        <v/>
      </c>
      <c r="DF67" s="534" t="str">
        <f t="shared" si="221"/>
        <v/>
      </c>
      <c r="DG67" s="535" t="str">
        <f t="shared" si="222"/>
        <v/>
      </c>
      <c r="DH67" s="535" t="str">
        <f t="shared" si="223"/>
        <v/>
      </c>
      <c r="DI67" s="535" t="str">
        <f t="shared" si="224"/>
        <v/>
      </c>
      <c r="DJ67" s="535" t="str">
        <f t="shared" si="225"/>
        <v/>
      </c>
      <c r="DK67" s="534" t="str">
        <f t="shared" si="226"/>
        <v/>
      </c>
      <c r="DL67" s="534" t="str">
        <f t="shared" si="227"/>
        <v/>
      </c>
      <c r="DM67" s="534" t="str">
        <f t="shared" si="228"/>
        <v/>
      </c>
      <c r="DN67" s="534" t="str">
        <f t="shared" si="229"/>
        <v/>
      </c>
      <c r="DO67" s="534" t="str">
        <f t="shared" si="230"/>
        <v/>
      </c>
      <c r="DP67" s="533" t="str">
        <f t="shared" si="231"/>
        <v/>
      </c>
      <c r="DQ67" s="532" t="str">
        <f t="shared" si="232"/>
        <v/>
      </c>
      <c r="DR67" s="699">
        <f t="shared" si="233"/>
        <v>0</v>
      </c>
      <c r="DS67" s="112">
        <f t="shared" si="234"/>
        <v>0</v>
      </c>
      <c r="DT67" s="112">
        <f t="shared" si="235"/>
        <v>0</v>
      </c>
      <c r="DU67" s="112">
        <f t="shared" si="236"/>
        <v>0</v>
      </c>
      <c r="DV67" s="692"/>
      <c r="DW67" s="208"/>
      <c r="DX67" s="700" t="s">
        <v>273</v>
      </c>
      <c r="DY67" s="701"/>
      <c r="DZ67" s="704">
        <f>BZ$45</f>
        <v>0.49</v>
      </c>
      <c r="EA67" s="704">
        <f>CA$45</f>
        <v>0.25</v>
      </c>
      <c r="EB67" s="704">
        <f>CB$45</f>
        <v>0.18</v>
      </c>
      <c r="EC67" s="704">
        <f>CC$45</f>
        <v>0.08</v>
      </c>
      <c r="ED67" s="209"/>
      <c r="EE67" s="208"/>
      <c r="EF67" s="113"/>
      <c r="EG67" s="113"/>
      <c r="EH67" s="113"/>
      <c r="EI67" s="113"/>
      <c r="EJ67" s="113"/>
      <c r="EK67" s="113"/>
    </row>
    <row r="68" spans="1:141" s="211" customFormat="1" ht="15.75" hidden="1" customHeight="1">
      <c r="A68" s="705" t="s">
        <v>274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284"/>
      <c r="T68" s="689"/>
      <c r="U68" s="284"/>
      <c r="V68" s="284"/>
      <c r="W68" s="284"/>
      <c r="X68" s="284"/>
      <c r="Y68" s="284"/>
      <c r="Z68" s="284"/>
      <c r="AA68" s="284"/>
      <c r="AB68" s="284"/>
      <c r="AC68" s="284"/>
      <c r="AD68" s="284"/>
      <c r="AE68" s="284"/>
      <c r="AF68" s="284"/>
      <c r="AG68" s="284"/>
      <c r="AH68" s="284"/>
      <c r="AI68" s="284"/>
      <c r="AJ68" s="284"/>
      <c r="AK68" s="284"/>
      <c r="AL68" s="284"/>
      <c r="AM68" s="689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284"/>
      <c r="BA68" s="284"/>
      <c r="BB68" s="284"/>
      <c r="BC68" s="284"/>
      <c r="BD68" s="284"/>
      <c r="BE68" s="284"/>
      <c r="BF68" s="689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284"/>
      <c r="BV68" s="284"/>
      <c r="BW68" s="284"/>
      <c r="BX68" s="284"/>
      <c r="BY68" s="689"/>
      <c r="BZ68" s="284"/>
      <c r="CA68" s="284"/>
      <c r="CB68" s="284"/>
      <c r="CC68" s="284"/>
      <c r="CD68" s="698" t="str">
        <f t="shared" si="136"/>
        <v/>
      </c>
      <c r="CE68" s="698" t="str">
        <f t="shared" si="137"/>
        <v/>
      </c>
      <c r="CF68" s="698" t="str">
        <f t="shared" si="138"/>
        <v/>
      </c>
      <c r="CG68" s="698" t="str">
        <f t="shared" si="139"/>
        <v/>
      </c>
      <c r="CH68" s="1371" t="str">
        <f t="shared" si="197"/>
        <v/>
      </c>
      <c r="CI68" s="1372" t="str">
        <f t="shared" si="198"/>
        <v/>
      </c>
      <c r="CJ68" s="1373" t="str">
        <f t="shared" si="199"/>
        <v/>
      </c>
      <c r="CK68" s="1373" t="str">
        <f t="shared" si="200"/>
        <v/>
      </c>
      <c r="CL68" s="1373" t="str">
        <f t="shared" si="201"/>
        <v/>
      </c>
      <c r="CM68" s="1373" t="str">
        <f t="shared" si="202"/>
        <v/>
      </c>
      <c r="CN68" s="1373" t="str">
        <f t="shared" si="203"/>
        <v/>
      </c>
      <c r="CO68" s="1374" t="str">
        <f t="shared" si="204"/>
        <v/>
      </c>
      <c r="CP68" s="1374" t="str">
        <f t="shared" si="205"/>
        <v/>
      </c>
      <c r="CQ68" s="1374" t="str">
        <f t="shared" si="206"/>
        <v/>
      </c>
      <c r="CR68" s="1374" t="str">
        <f t="shared" si="207"/>
        <v/>
      </c>
      <c r="CS68" s="1373" t="str">
        <f t="shared" si="208"/>
        <v/>
      </c>
      <c r="CT68" s="1373" t="str">
        <f t="shared" si="209"/>
        <v/>
      </c>
      <c r="CU68" s="1373" t="str">
        <f t="shared" si="210"/>
        <v/>
      </c>
      <c r="CV68" s="1373" t="str">
        <f t="shared" si="211"/>
        <v/>
      </c>
      <c r="CW68" s="1373" t="str">
        <f t="shared" si="212"/>
        <v/>
      </c>
      <c r="CX68" s="1372" t="str">
        <f t="shared" si="213"/>
        <v/>
      </c>
      <c r="CY68" s="1375" t="str">
        <f t="shared" si="214"/>
        <v/>
      </c>
      <c r="CZ68" s="532" t="str">
        <f t="shared" si="215"/>
        <v/>
      </c>
      <c r="DA68" s="533" t="str">
        <f t="shared" si="216"/>
        <v/>
      </c>
      <c r="DB68" s="534" t="str">
        <f t="shared" si="217"/>
        <v/>
      </c>
      <c r="DC68" s="534" t="str">
        <f t="shared" si="218"/>
        <v/>
      </c>
      <c r="DD68" s="534" t="str">
        <f t="shared" si="219"/>
        <v/>
      </c>
      <c r="DE68" s="534" t="str">
        <f t="shared" si="220"/>
        <v/>
      </c>
      <c r="DF68" s="534" t="str">
        <f t="shared" si="221"/>
        <v/>
      </c>
      <c r="DG68" s="535" t="str">
        <f t="shared" si="222"/>
        <v/>
      </c>
      <c r="DH68" s="535" t="str">
        <f t="shared" si="223"/>
        <v/>
      </c>
      <c r="DI68" s="535" t="str">
        <f t="shared" si="224"/>
        <v/>
      </c>
      <c r="DJ68" s="535" t="str">
        <f t="shared" si="225"/>
        <v/>
      </c>
      <c r="DK68" s="534" t="str">
        <f t="shared" si="226"/>
        <v/>
      </c>
      <c r="DL68" s="534" t="str">
        <f t="shared" si="227"/>
        <v/>
      </c>
      <c r="DM68" s="534" t="str">
        <f t="shared" si="228"/>
        <v/>
      </c>
      <c r="DN68" s="534" t="str">
        <f t="shared" si="229"/>
        <v/>
      </c>
      <c r="DO68" s="534" t="str">
        <f t="shared" si="230"/>
        <v/>
      </c>
      <c r="DP68" s="533" t="str">
        <f t="shared" si="231"/>
        <v/>
      </c>
      <c r="DQ68" s="532" t="str">
        <f t="shared" si="232"/>
        <v/>
      </c>
      <c r="DR68" s="699">
        <f t="shared" si="233"/>
        <v>0</v>
      </c>
      <c r="DS68" s="112">
        <f t="shared" si="234"/>
        <v>0</v>
      </c>
      <c r="DT68" s="112">
        <f t="shared" si="235"/>
        <v>0</v>
      </c>
      <c r="DU68" s="112">
        <f t="shared" si="236"/>
        <v>0</v>
      </c>
      <c r="DV68" s="692"/>
      <c r="DW68" s="208"/>
      <c r="DX68" s="700" t="s">
        <v>275</v>
      </c>
      <c r="DY68" s="701" t="s">
        <v>276</v>
      </c>
      <c r="DZ68" s="706"/>
      <c r="EA68" s="706"/>
      <c r="EB68" s="706">
        <f>CB74</f>
        <v>0</v>
      </c>
      <c r="EC68" s="706">
        <f>CC74</f>
        <v>0</v>
      </c>
      <c r="ED68" s="209" t="s">
        <v>277</v>
      </c>
      <c r="EE68" s="208"/>
      <c r="EF68" s="113"/>
      <c r="EG68" s="113"/>
      <c r="EH68" s="113"/>
      <c r="EI68" s="113"/>
      <c r="EJ68" s="113"/>
      <c r="EK68" s="113"/>
    </row>
    <row r="69" spans="1:141" s="211" customFormat="1" ht="15.75" hidden="1" customHeight="1">
      <c r="A69" s="705" t="s">
        <v>278</v>
      </c>
      <c r="B69" s="707" t="str">
        <f t="shared" ref="B69:S69" si="237">IF(B68="","",B66*B67*B68)</f>
        <v/>
      </c>
      <c r="C69" s="707" t="str">
        <f t="shared" si="237"/>
        <v/>
      </c>
      <c r="D69" s="707" t="str">
        <f t="shared" si="237"/>
        <v/>
      </c>
      <c r="E69" s="707" t="str">
        <f t="shared" si="237"/>
        <v/>
      </c>
      <c r="F69" s="707" t="str">
        <f t="shared" si="237"/>
        <v/>
      </c>
      <c r="G69" s="707" t="str">
        <f t="shared" si="237"/>
        <v/>
      </c>
      <c r="H69" s="707" t="str">
        <f t="shared" si="237"/>
        <v/>
      </c>
      <c r="I69" s="707" t="str">
        <f t="shared" si="237"/>
        <v/>
      </c>
      <c r="J69" s="707" t="str">
        <f t="shared" si="237"/>
        <v/>
      </c>
      <c r="K69" s="707" t="str">
        <f t="shared" si="237"/>
        <v/>
      </c>
      <c r="L69" s="707" t="str">
        <f t="shared" si="237"/>
        <v/>
      </c>
      <c r="M69" s="707" t="str">
        <f t="shared" si="237"/>
        <v/>
      </c>
      <c r="N69" s="707" t="str">
        <f t="shared" si="237"/>
        <v/>
      </c>
      <c r="O69" s="707" t="str">
        <f t="shared" si="237"/>
        <v/>
      </c>
      <c r="P69" s="707" t="str">
        <f t="shared" si="237"/>
        <v/>
      </c>
      <c r="Q69" s="707" t="str">
        <f t="shared" si="237"/>
        <v/>
      </c>
      <c r="R69" s="707" t="str">
        <f t="shared" si="237"/>
        <v/>
      </c>
      <c r="S69" s="707" t="str">
        <f t="shared" si="237"/>
        <v/>
      </c>
      <c r="T69" s="689"/>
      <c r="U69" s="707" t="str">
        <f t="shared" ref="U69:AL69" si="238">IF(U68="","",U66*U67*U68)</f>
        <v/>
      </c>
      <c r="V69" s="707" t="str">
        <f t="shared" si="238"/>
        <v/>
      </c>
      <c r="W69" s="707" t="str">
        <f t="shared" si="238"/>
        <v/>
      </c>
      <c r="X69" s="707" t="str">
        <f t="shared" si="238"/>
        <v/>
      </c>
      <c r="Y69" s="707" t="str">
        <f t="shared" si="238"/>
        <v/>
      </c>
      <c r="Z69" s="707" t="str">
        <f t="shared" si="238"/>
        <v/>
      </c>
      <c r="AA69" s="707" t="str">
        <f t="shared" si="238"/>
        <v/>
      </c>
      <c r="AB69" s="707" t="str">
        <f t="shared" si="238"/>
        <v/>
      </c>
      <c r="AC69" s="707" t="str">
        <f t="shared" si="238"/>
        <v/>
      </c>
      <c r="AD69" s="707" t="str">
        <f t="shared" si="238"/>
        <v/>
      </c>
      <c r="AE69" s="707" t="str">
        <f t="shared" si="238"/>
        <v/>
      </c>
      <c r="AF69" s="707" t="str">
        <f t="shared" si="238"/>
        <v/>
      </c>
      <c r="AG69" s="707" t="str">
        <f t="shared" si="238"/>
        <v/>
      </c>
      <c r="AH69" s="707" t="str">
        <f t="shared" si="238"/>
        <v/>
      </c>
      <c r="AI69" s="707" t="str">
        <f t="shared" si="238"/>
        <v/>
      </c>
      <c r="AJ69" s="707" t="str">
        <f t="shared" si="238"/>
        <v/>
      </c>
      <c r="AK69" s="707" t="str">
        <f t="shared" si="238"/>
        <v/>
      </c>
      <c r="AL69" s="707" t="str">
        <f t="shared" si="238"/>
        <v/>
      </c>
      <c r="AM69" s="689"/>
      <c r="AN69" s="707" t="str">
        <f t="shared" ref="AN69:BE69" si="239">IF(AN68="","",AN66*AN67*AN68)</f>
        <v/>
      </c>
      <c r="AO69" s="707" t="str">
        <f t="shared" si="239"/>
        <v/>
      </c>
      <c r="AP69" s="707" t="str">
        <f t="shared" si="239"/>
        <v/>
      </c>
      <c r="AQ69" s="707" t="str">
        <f t="shared" si="239"/>
        <v/>
      </c>
      <c r="AR69" s="707" t="str">
        <f t="shared" si="239"/>
        <v/>
      </c>
      <c r="AS69" s="707" t="str">
        <f t="shared" si="239"/>
        <v/>
      </c>
      <c r="AT69" s="707" t="str">
        <f t="shared" si="239"/>
        <v/>
      </c>
      <c r="AU69" s="707" t="str">
        <f t="shared" si="239"/>
        <v/>
      </c>
      <c r="AV69" s="707" t="str">
        <f t="shared" si="239"/>
        <v/>
      </c>
      <c r="AW69" s="707" t="str">
        <f t="shared" si="239"/>
        <v/>
      </c>
      <c r="AX69" s="707" t="str">
        <f t="shared" si="239"/>
        <v/>
      </c>
      <c r="AY69" s="707" t="str">
        <f t="shared" si="239"/>
        <v/>
      </c>
      <c r="AZ69" s="707" t="str">
        <f t="shared" si="239"/>
        <v/>
      </c>
      <c r="BA69" s="707" t="str">
        <f t="shared" si="239"/>
        <v/>
      </c>
      <c r="BB69" s="707" t="str">
        <f t="shared" si="239"/>
        <v/>
      </c>
      <c r="BC69" s="707" t="str">
        <f t="shared" si="239"/>
        <v/>
      </c>
      <c r="BD69" s="707" t="str">
        <f t="shared" si="239"/>
        <v/>
      </c>
      <c r="BE69" s="707" t="str">
        <f t="shared" si="239"/>
        <v/>
      </c>
      <c r="BF69" s="689"/>
      <c r="BG69" s="707" t="str">
        <f t="shared" ref="BG69:BX69" si="240">IF(BG68="","",BG66*BG67*BG68)</f>
        <v/>
      </c>
      <c r="BH69" s="707" t="str">
        <f t="shared" si="240"/>
        <v/>
      </c>
      <c r="BI69" s="707" t="str">
        <f t="shared" si="240"/>
        <v/>
      </c>
      <c r="BJ69" s="707" t="str">
        <f t="shared" si="240"/>
        <v/>
      </c>
      <c r="BK69" s="707" t="str">
        <f t="shared" si="240"/>
        <v/>
      </c>
      <c r="BL69" s="707" t="str">
        <f t="shared" si="240"/>
        <v/>
      </c>
      <c r="BM69" s="707" t="str">
        <f t="shared" si="240"/>
        <v/>
      </c>
      <c r="BN69" s="707" t="str">
        <f t="shared" si="240"/>
        <v/>
      </c>
      <c r="BO69" s="707" t="str">
        <f t="shared" si="240"/>
        <v/>
      </c>
      <c r="BP69" s="707" t="str">
        <f t="shared" si="240"/>
        <v/>
      </c>
      <c r="BQ69" s="707" t="str">
        <f t="shared" si="240"/>
        <v/>
      </c>
      <c r="BR69" s="707" t="str">
        <f t="shared" si="240"/>
        <v/>
      </c>
      <c r="BS69" s="707" t="str">
        <f t="shared" si="240"/>
        <v/>
      </c>
      <c r="BT69" s="707" t="str">
        <f t="shared" si="240"/>
        <v/>
      </c>
      <c r="BU69" s="707" t="str">
        <f t="shared" si="240"/>
        <v/>
      </c>
      <c r="BV69" s="707" t="str">
        <f t="shared" si="240"/>
        <v/>
      </c>
      <c r="BW69" s="707" t="str">
        <f t="shared" si="240"/>
        <v/>
      </c>
      <c r="BX69" s="707" t="str">
        <f t="shared" si="240"/>
        <v/>
      </c>
      <c r="BY69" s="689"/>
      <c r="BZ69" s="707" t="str">
        <f>IF(BZ68="","",BZ66*BZ67*BZ68)</f>
        <v/>
      </c>
      <c r="CA69" s="707" t="str">
        <f>IF(CA68="","",CA66*CA67*CA68)</f>
        <v/>
      </c>
      <c r="CB69" s="707" t="str">
        <f>IF(CB68="","",CB66*CB67*CB68)</f>
        <v/>
      </c>
      <c r="CC69" s="707" t="str">
        <f>IF(CC68="","",CC66*CC67*CC68)</f>
        <v/>
      </c>
      <c r="CD69" s="698" t="str">
        <f t="shared" si="136"/>
        <v/>
      </c>
      <c r="CE69" s="698" t="str">
        <f t="shared" si="137"/>
        <v/>
      </c>
      <c r="CF69" s="698" t="str">
        <f t="shared" si="138"/>
        <v/>
      </c>
      <c r="CG69" s="698" t="str">
        <f t="shared" si="139"/>
        <v/>
      </c>
      <c r="CH69" s="1371" t="str">
        <f t="shared" si="197"/>
        <v/>
      </c>
      <c r="CI69" s="1372" t="str">
        <f t="shared" si="198"/>
        <v/>
      </c>
      <c r="CJ69" s="1373" t="str">
        <f t="shared" si="199"/>
        <v/>
      </c>
      <c r="CK69" s="1373" t="str">
        <f t="shared" si="200"/>
        <v/>
      </c>
      <c r="CL69" s="1373" t="str">
        <f t="shared" si="201"/>
        <v/>
      </c>
      <c r="CM69" s="1373" t="str">
        <f t="shared" si="202"/>
        <v/>
      </c>
      <c r="CN69" s="1373" t="str">
        <f t="shared" si="203"/>
        <v/>
      </c>
      <c r="CO69" s="1374" t="str">
        <f t="shared" si="204"/>
        <v/>
      </c>
      <c r="CP69" s="1374" t="str">
        <f t="shared" si="205"/>
        <v/>
      </c>
      <c r="CQ69" s="1374" t="str">
        <f t="shared" si="206"/>
        <v/>
      </c>
      <c r="CR69" s="1374" t="str">
        <f t="shared" si="207"/>
        <v/>
      </c>
      <c r="CS69" s="1373" t="str">
        <f t="shared" si="208"/>
        <v/>
      </c>
      <c r="CT69" s="1373" t="str">
        <f t="shared" si="209"/>
        <v/>
      </c>
      <c r="CU69" s="1373" t="str">
        <f t="shared" si="210"/>
        <v/>
      </c>
      <c r="CV69" s="1373" t="str">
        <f t="shared" si="211"/>
        <v/>
      </c>
      <c r="CW69" s="1373" t="str">
        <f t="shared" si="212"/>
        <v/>
      </c>
      <c r="CX69" s="1372" t="str">
        <f t="shared" si="213"/>
        <v/>
      </c>
      <c r="CY69" s="1375" t="str">
        <f t="shared" si="214"/>
        <v/>
      </c>
      <c r="CZ69" s="532" t="str">
        <f t="shared" si="215"/>
        <v/>
      </c>
      <c r="DA69" s="533" t="str">
        <f t="shared" si="216"/>
        <v/>
      </c>
      <c r="DB69" s="534" t="str">
        <f t="shared" si="217"/>
        <v/>
      </c>
      <c r="DC69" s="534" t="str">
        <f t="shared" si="218"/>
        <v/>
      </c>
      <c r="DD69" s="534" t="str">
        <f t="shared" si="219"/>
        <v/>
      </c>
      <c r="DE69" s="534" t="str">
        <f t="shared" si="220"/>
        <v/>
      </c>
      <c r="DF69" s="534" t="str">
        <f t="shared" si="221"/>
        <v/>
      </c>
      <c r="DG69" s="535" t="str">
        <f t="shared" si="222"/>
        <v/>
      </c>
      <c r="DH69" s="535" t="str">
        <f t="shared" si="223"/>
        <v/>
      </c>
      <c r="DI69" s="535" t="str">
        <f t="shared" si="224"/>
        <v/>
      </c>
      <c r="DJ69" s="535" t="str">
        <f t="shared" si="225"/>
        <v/>
      </c>
      <c r="DK69" s="534" t="str">
        <f t="shared" si="226"/>
        <v/>
      </c>
      <c r="DL69" s="534" t="str">
        <f t="shared" si="227"/>
        <v/>
      </c>
      <c r="DM69" s="534" t="str">
        <f t="shared" si="228"/>
        <v/>
      </c>
      <c r="DN69" s="534" t="str">
        <f t="shared" si="229"/>
        <v/>
      </c>
      <c r="DO69" s="534" t="str">
        <f t="shared" si="230"/>
        <v/>
      </c>
      <c r="DP69" s="533" t="str">
        <f t="shared" si="231"/>
        <v/>
      </c>
      <c r="DQ69" s="532" t="str">
        <f t="shared" si="232"/>
        <v/>
      </c>
      <c r="DR69" s="699">
        <f t="shared" si="233"/>
        <v>0</v>
      </c>
      <c r="DS69" s="112">
        <f t="shared" si="234"/>
        <v>0</v>
      </c>
      <c r="DT69" s="112">
        <f t="shared" si="235"/>
        <v>0</v>
      </c>
      <c r="DU69" s="112">
        <f t="shared" si="236"/>
        <v>0</v>
      </c>
      <c r="DV69" s="692"/>
      <c r="DW69" s="208"/>
      <c r="DX69" s="700"/>
      <c r="DY69" s="701" t="s">
        <v>279</v>
      </c>
      <c r="DZ69" s="706"/>
      <c r="EA69" s="706"/>
      <c r="EB69" s="706">
        <f>CB82</f>
        <v>0</v>
      </c>
      <c r="EC69" s="706">
        <f>CC82</f>
        <v>0</v>
      </c>
      <c r="ED69" s="209"/>
      <c r="EE69" s="208"/>
      <c r="EF69" s="113"/>
      <c r="EG69" s="113"/>
      <c r="EH69" s="113"/>
      <c r="EI69" s="113"/>
      <c r="EJ69" s="113"/>
      <c r="EK69" s="113"/>
    </row>
    <row r="70" spans="1:141" s="211" customFormat="1" ht="15.75" hidden="1" customHeight="1">
      <c r="A70" s="705" t="s">
        <v>280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284"/>
      <c r="T70" s="689"/>
      <c r="U70" s="284"/>
      <c r="V70" s="284"/>
      <c r="W70" s="284"/>
      <c r="X70" s="284"/>
      <c r="Y70" s="284"/>
      <c r="Z70" s="284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284"/>
      <c r="AL70" s="284"/>
      <c r="AM70" s="689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284"/>
      <c r="BD70" s="284"/>
      <c r="BE70" s="284"/>
      <c r="BF70" s="689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284"/>
      <c r="BV70" s="284"/>
      <c r="BW70" s="284"/>
      <c r="BX70" s="284"/>
      <c r="BY70" s="689"/>
      <c r="BZ70" s="284"/>
      <c r="CA70" s="284"/>
      <c r="CB70" s="284"/>
      <c r="CC70" s="284"/>
      <c r="CD70" s="698" t="str">
        <f t="shared" si="136"/>
        <v/>
      </c>
      <c r="CE70" s="698" t="str">
        <f t="shared" si="137"/>
        <v/>
      </c>
      <c r="CF70" s="698" t="str">
        <f t="shared" si="138"/>
        <v/>
      </c>
      <c r="CG70" s="698" t="str">
        <f t="shared" si="139"/>
        <v/>
      </c>
      <c r="CH70" s="1371" t="str">
        <f t="shared" si="197"/>
        <v/>
      </c>
      <c r="CI70" s="1372" t="str">
        <f t="shared" si="198"/>
        <v/>
      </c>
      <c r="CJ70" s="1373" t="str">
        <f t="shared" si="199"/>
        <v/>
      </c>
      <c r="CK70" s="1373" t="str">
        <f t="shared" si="200"/>
        <v/>
      </c>
      <c r="CL70" s="1373" t="str">
        <f t="shared" si="201"/>
        <v/>
      </c>
      <c r="CM70" s="1373" t="str">
        <f t="shared" si="202"/>
        <v/>
      </c>
      <c r="CN70" s="1373" t="str">
        <f t="shared" si="203"/>
        <v/>
      </c>
      <c r="CO70" s="1374" t="str">
        <f t="shared" si="204"/>
        <v/>
      </c>
      <c r="CP70" s="1374" t="str">
        <f t="shared" si="205"/>
        <v/>
      </c>
      <c r="CQ70" s="1374" t="str">
        <f t="shared" si="206"/>
        <v/>
      </c>
      <c r="CR70" s="1374" t="str">
        <f t="shared" si="207"/>
        <v/>
      </c>
      <c r="CS70" s="1373" t="str">
        <f t="shared" si="208"/>
        <v/>
      </c>
      <c r="CT70" s="1373" t="str">
        <f t="shared" si="209"/>
        <v/>
      </c>
      <c r="CU70" s="1373" t="str">
        <f t="shared" si="210"/>
        <v/>
      </c>
      <c r="CV70" s="1373" t="str">
        <f t="shared" si="211"/>
        <v/>
      </c>
      <c r="CW70" s="1373" t="str">
        <f t="shared" si="212"/>
        <v/>
      </c>
      <c r="CX70" s="1372" t="str">
        <f t="shared" si="213"/>
        <v/>
      </c>
      <c r="CY70" s="1375" t="str">
        <f t="shared" si="214"/>
        <v/>
      </c>
      <c r="CZ70" s="532" t="str">
        <f t="shared" si="215"/>
        <v/>
      </c>
      <c r="DA70" s="533" t="str">
        <f t="shared" si="216"/>
        <v/>
      </c>
      <c r="DB70" s="534" t="str">
        <f t="shared" si="217"/>
        <v/>
      </c>
      <c r="DC70" s="534" t="str">
        <f t="shared" si="218"/>
        <v/>
      </c>
      <c r="DD70" s="534" t="str">
        <f t="shared" si="219"/>
        <v/>
      </c>
      <c r="DE70" s="534" t="str">
        <f t="shared" si="220"/>
        <v/>
      </c>
      <c r="DF70" s="534" t="str">
        <f t="shared" si="221"/>
        <v/>
      </c>
      <c r="DG70" s="535" t="str">
        <f t="shared" si="222"/>
        <v/>
      </c>
      <c r="DH70" s="535" t="str">
        <f t="shared" si="223"/>
        <v/>
      </c>
      <c r="DI70" s="535" t="str">
        <f t="shared" si="224"/>
        <v/>
      </c>
      <c r="DJ70" s="535" t="str">
        <f t="shared" si="225"/>
        <v/>
      </c>
      <c r="DK70" s="534" t="str">
        <f t="shared" si="226"/>
        <v/>
      </c>
      <c r="DL70" s="534" t="str">
        <f t="shared" si="227"/>
        <v/>
      </c>
      <c r="DM70" s="534" t="str">
        <f t="shared" si="228"/>
        <v/>
      </c>
      <c r="DN70" s="534" t="str">
        <f t="shared" si="229"/>
        <v/>
      </c>
      <c r="DO70" s="534" t="str">
        <f t="shared" si="230"/>
        <v/>
      </c>
      <c r="DP70" s="533" t="str">
        <f t="shared" si="231"/>
        <v/>
      </c>
      <c r="DQ70" s="532" t="str">
        <f t="shared" si="232"/>
        <v/>
      </c>
      <c r="DR70" s="699">
        <f t="shared" si="233"/>
        <v>0</v>
      </c>
      <c r="DS70" s="112">
        <f t="shared" si="234"/>
        <v>0</v>
      </c>
      <c r="DT70" s="112">
        <f t="shared" si="235"/>
        <v>0</v>
      </c>
      <c r="DU70" s="112">
        <f t="shared" si="236"/>
        <v>0</v>
      </c>
      <c r="DV70" s="692"/>
      <c r="DW70" s="208"/>
      <c r="DX70" s="700"/>
      <c r="DY70" s="701" t="s">
        <v>281</v>
      </c>
      <c r="DZ70" s="276"/>
      <c r="EA70" s="276"/>
      <c r="EB70" s="276">
        <f>CB101</f>
        <v>1080</v>
      </c>
      <c r="EC70" s="276">
        <f>CC101</f>
        <v>2160</v>
      </c>
      <c r="ED70" s="209"/>
      <c r="EE70" s="208"/>
    </row>
    <row r="71" spans="1:141" s="211" customFormat="1" ht="15.75" hidden="1" customHeight="1">
      <c r="A71" s="705" t="s">
        <v>282</v>
      </c>
      <c r="B71" s="284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284"/>
      <c r="P71" s="284"/>
      <c r="Q71" s="284"/>
      <c r="R71" s="284"/>
      <c r="S71" s="284"/>
      <c r="T71" s="689"/>
      <c r="U71" s="284"/>
      <c r="V71" s="284"/>
      <c r="W71" s="284"/>
      <c r="X71" s="284"/>
      <c r="Y71" s="284"/>
      <c r="Z71" s="284"/>
      <c r="AA71" s="284"/>
      <c r="AB71" s="284"/>
      <c r="AC71" s="284"/>
      <c r="AD71" s="284"/>
      <c r="AE71" s="284"/>
      <c r="AF71" s="284"/>
      <c r="AG71" s="284"/>
      <c r="AH71" s="284"/>
      <c r="AI71" s="284"/>
      <c r="AJ71" s="284"/>
      <c r="AK71" s="284"/>
      <c r="AL71" s="284"/>
      <c r="AM71" s="689"/>
      <c r="AN71" s="284"/>
      <c r="AO71" s="284"/>
      <c r="AP71" s="284"/>
      <c r="AQ71" s="284"/>
      <c r="AR71" s="284"/>
      <c r="AS71" s="284"/>
      <c r="AT71" s="284"/>
      <c r="AU71" s="284"/>
      <c r="AV71" s="284"/>
      <c r="AW71" s="284"/>
      <c r="AX71" s="284"/>
      <c r="AY71" s="284"/>
      <c r="AZ71" s="284"/>
      <c r="BA71" s="284"/>
      <c r="BB71" s="284"/>
      <c r="BC71" s="284"/>
      <c r="BD71" s="284"/>
      <c r="BE71" s="284"/>
      <c r="BF71" s="689"/>
      <c r="BG71" s="284"/>
      <c r="BH71" s="284"/>
      <c r="BI71" s="284"/>
      <c r="BJ71" s="284"/>
      <c r="BK71" s="284"/>
      <c r="BL71" s="284"/>
      <c r="BM71" s="284"/>
      <c r="BN71" s="284"/>
      <c r="BO71" s="284"/>
      <c r="BP71" s="284"/>
      <c r="BQ71" s="284"/>
      <c r="BR71" s="284"/>
      <c r="BS71" s="284"/>
      <c r="BT71" s="284"/>
      <c r="BU71" s="284"/>
      <c r="BV71" s="284"/>
      <c r="BW71" s="284"/>
      <c r="BX71" s="284"/>
      <c r="BY71" s="689"/>
      <c r="BZ71" s="284"/>
      <c r="CA71" s="284"/>
      <c r="CB71" s="284"/>
      <c r="CC71" s="284"/>
      <c r="CD71" s="698" t="str">
        <f t="shared" si="136"/>
        <v/>
      </c>
      <c r="CE71" s="698" t="str">
        <f t="shared" si="137"/>
        <v/>
      </c>
      <c r="CF71" s="698" t="str">
        <f t="shared" si="138"/>
        <v/>
      </c>
      <c r="CG71" s="698" t="str">
        <f t="shared" si="139"/>
        <v/>
      </c>
      <c r="CH71" s="1371" t="str">
        <f t="shared" si="197"/>
        <v/>
      </c>
      <c r="CI71" s="1372" t="str">
        <f t="shared" si="198"/>
        <v/>
      </c>
      <c r="CJ71" s="1373" t="str">
        <f t="shared" si="199"/>
        <v/>
      </c>
      <c r="CK71" s="1373" t="str">
        <f t="shared" si="200"/>
        <v/>
      </c>
      <c r="CL71" s="1373" t="str">
        <f t="shared" si="201"/>
        <v/>
      </c>
      <c r="CM71" s="1373" t="str">
        <f t="shared" si="202"/>
        <v/>
      </c>
      <c r="CN71" s="1373" t="str">
        <f t="shared" si="203"/>
        <v/>
      </c>
      <c r="CO71" s="1374" t="str">
        <f t="shared" si="204"/>
        <v/>
      </c>
      <c r="CP71" s="1374" t="str">
        <f t="shared" si="205"/>
        <v/>
      </c>
      <c r="CQ71" s="1374" t="str">
        <f t="shared" si="206"/>
        <v/>
      </c>
      <c r="CR71" s="1374" t="str">
        <f t="shared" si="207"/>
        <v/>
      </c>
      <c r="CS71" s="1373" t="str">
        <f t="shared" si="208"/>
        <v/>
      </c>
      <c r="CT71" s="1373" t="str">
        <f t="shared" si="209"/>
        <v/>
      </c>
      <c r="CU71" s="1373" t="str">
        <f t="shared" si="210"/>
        <v/>
      </c>
      <c r="CV71" s="1373" t="str">
        <f t="shared" si="211"/>
        <v/>
      </c>
      <c r="CW71" s="1373" t="str">
        <f t="shared" si="212"/>
        <v/>
      </c>
      <c r="CX71" s="1372" t="str">
        <f t="shared" si="213"/>
        <v/>
      </c>
      <c r="CY71" s="1375" t="str">
        <f t="shared" si="214"/>
        <v/>
      </c>
      <c r="CZ71" s="532" t="str">
        <f t="shared" si="215"/>
        <v/>
      </c>
      <c r="DA71" s="533" t="str">
        <f t="shared" si="216"/>
        <v/>
      </c>
      <c r="DB71" s="534" t="str">
        <f t="shared" si="217"/>
        <v/>
      </c>
      <c r="DC71" s="534" t="str">
        <f t="shared" si="218"/>
        <v/>
      </c>
      <c r="DD71" s="534" t="str">
        <f t="shared" si="219"/>
        <v/>
      </c>
      <c r="DE71" s="534" t="str">
        <f t="shared" si="220"/>
        <v/>
      </c>
      <c r="DF71" s="534" t="str">
        <f t="shared" si="221"/>
        <v/>
      </c>
      <c r="DG71" s="535" t="str">
        <f t="shared" si="222"/>
        <v/>
      </c>
      <c r="DH71" s="535" t="str">
        <f t="shared" si="223"/>
        <v/>
      </c>
      <c r="DI71" s="535" t="str">
        <f t="shared" si="224"/>
        <v/>
      </c>
      <c r="DJ71" s="535" t="str">
        <f t="shared" si="225"/>
        <v/>
      </c>
      <c r="DK71" s="534" t="str">
        <f t="shared" si="226"/>
        <v/>
      </c>
      <c r="DL71" s="534" t="str">
        <f t="shared" si="227"/>
        <v/>
      </c>
      <c r="DM71" s="534" t="str">
        <f t="shared" si="228"/>
        <v/>
      </c>
      <c r="DN71" s="534" t="str">
        <f t="shared" si="229"/>
        <v/>
      </c>
      <c r="DO71" s="534" t="str">
        <f t="shared" si="230"/>
        <v/>
      </c>
      <c r="DP71" s="533" t="str">
        <f t="shared" si="231"/>
        <v/>
      </c>
      <c r="DQ71" s="532" t="str">
        <f t="shared" si="232"/>
        <v/>
      </c>
      <c r="DR71" s="699">
        <f t="shared" si="233"/>
        <v>0</v>
      </c>
      <c r="DS71" s="112">
        <f t="shared" si="234"/>
        <v>0</v>
      </c>
      <c r="DT71" s="112">
        <f t="shared" si="235"/>
        <v>0</v>
      </c>
      <c r="DU71" s="112">
        <f t="shared" si="236"/>
        <v>0</v>
      </c>
      <c r="DV71" s="692"/>
      <c r="DW71" s="208"/>
      <c r="DX71" s="700"/>
      <c r="DY71" s="701" t="s">
        <v>283</v>
      </c>
      <c r="DZ71" s="276"/>
      <c r="EA71" s="276"/>
      <c r="EB71" s="706">
        <f>CB109</f>
        <v>0</v>
      </c>
      <c r="EC71" s="706">
        <f>CC109</f>
        <v>0</v>
      </c>
      <c r="ED71" s="209"/>
      <c r="EE71" s="208"/>
    </row>
    <row r="72" spans="1:141" s="211" customFormat="1" ht="15.75" hidden="1" customHeight="1">
      <c r="A72" s="705" t="s">
        <v>284</v>
      </c>
      <c r="B72" s="708" t="str">
        <f t="shared" ref="B72:S72" si="241">IF(B70="","",B70*B71)</f>
        <v/>
      </c>
      <c r="C72" s="708" t="str">
        <f t="shared" si="241"/>
        <v/>
      </c>
      <c r="D72" s="708" t="str">
        <f t="shared" si="241"/>
        <v/>
      </c>
      <c r="E72" s="708" t="str">
        <f t="shared" si="241"/>
        <v/>
      </c>
      <c r="F72" s="708" t="str">
        <f t="shared" si="241"/>
        <v/>
      </c>
      <c r="G72" s="708" t="str">
        <f t="shared" si="241"/>
        <v/>
      </c>
      <c r="H72" s="708" t="str">
        <f t="shared" si="241"/>
        <v/>
      </c>
      <c r="I72" s="708" t="str">
        <f t="shared" si="241"/>
        <v/>
      </c>
      <c r="J72" s="708" t="str">
        <f t="shared" si="241"/>
        <v/>
      </c>
      <c r="K72" s="708" t="str">
        <f t="shared" si="241"/>
        <v/>
      </c>
      <c r="L72" s="708" t="str">
        <f t="shared" si="241"/>
        <v/>
      </c>
      <c r="M72" s="708" t="str">
        <f t="shared" si="241"/>
        <v/>
      </c>
      <c r="N72" s="708" t="str">
        <f t="shared" si="241"/>
        <v/>
      </c>
      <c r="O72" s="708" t="str">
        <f t="shared" si="241"/>
        <v/>
      </c>
      <c r="P72" s="708" t="str">
        <f t="shared" si="241"/>
        <v/>
      </c>
      <c r="Q72" s="708" t="str">
        <f t="shared" si="241"/>
        <v/>
      </c>
      <c r="R72" s="708" t="str">
        <f t="shared" si="241"/>
        <v/>
      </c>
      <c r="S72" s="708" t="str">
        <f t="shared" si="241"/>
        <v/>
      </c>
      <c r="T72" s="709"/>
      <c r="U72" s="708" t="str">
        <f t="shared" ref="U72:AL72" si="242">IF(U70="","",U70*U71)</f>
        <v/>
      </c>
      <c r="V72" s="708" t="str">
        <f t="shared" si="242"/>
        <v/>
      </c>
      <c r="W72" s="708" t="str">
        <f t="shared" si="242"/>
        <v/>
      </c>
      <c r="X72" s="708" t="str">
        <f t="shared" si="242"/>
        <v/>
      </c>
      <c r="Y72" s="708" t="str">
        <f t="shared" si="242"/>
        <v/>
      </c>
      <c r="Z72" s="708" t="str">
        <f t="shared" si="242"/>
        <v/>
      </c>
      <c r="AA72" s="708" t="str">
        <f t="shared" si="242"/>
        <v/>
      </c>
      <c r="AB72" s="708" t="str">
        <f t="shared" si="242"/>
        <v/>
      </c>
      <c r="AC72" s="708" t="str">
        <f t="shared" si="242"/>
        <v/>
      </c>
      <c r="AD72" s="708" t="str">
        <f t="shared" si="242"/>
        <v/>
      </c>
      <c r="AE72" s="708" t="str">
        <f t="shared" si="242"/>
        <v/>
      </c>
      <c r="AF72" s="708" t="str">
        <f t="shared" si="242"/>
        <v/>
      </c>
      <c r="AG72" s="708" t="str">
        <f t="shared" si="242"/>
        <v/>
      </c>
      <c r="AH72" s="708" t="str">
        <f t="shared" si="242"/>
        <v/>
      </c>
      <c r="AI72" s="708" t="str">
        <f t="shared" si="242"/>
        <v/>
      </c>
      <c r="AJ72" s="708" t="str">
        <f t="shared" si="242"/>
        <v/>
      </c>
      <c r="AK72" s="708" t="str">
        <f t="shared" si="242"/>
        <v/>
      </c>
      <c r="AL72" s="708" t="str">
        <f t="shared" si="242"/>
        <v/>
      </c>
      <c r="AM72" s="709"/>
      <c r="AN72" s="708" t="str">
        <f t="shared" ref="AN72:BE72" si="243">IF(AN70="","",AN70*AN71)</f>
        <v/>
      </c>
      <c r="AO72" s="708" t="str">
        <f t="shared" si="243"/>
        <v/>
      </c>
      <c r="AP72" s="708" t="str">
        <f t="shared" si="243"/>
        <v/>
      </c>
      <c r="AQ72" s="708" t="str">
        <f t="shared" si="243"/>
        <v/>
      </c>
      <c r="AR72" s="708" t="str">
        <f t="shared" si="243"/>
        <v/>
      </c>
      <c r="AS72" s="708" t="str">
        <f t="shared" si="243"/>
        <v/>
      </c>
      <c r="AT72" s="708" t="str">
        <f t="shared" si="243"/>
        <v/>
      </c>
      <c r="AU72" s="708" t="str">
        <f t="shared" si="243"/>
        <v/>
      </c>
      <c r="AV72" s="708" t="str">
        <f t="shared" si="243"/>
        <v/>
      </c>
      <c r="AW72" s="708" t="str">
        <f t="shared" si="243"/>
        <v/>
      </c>
      <c r="AX72" s="708" t="str">
        <f t="shared" si="243"/>
        <v/>
      </c>
      <c r="AY72" s="708" t="str">
        <f t="shared" si="243"/>
        <v/>
      </c>
      <c r="AZ72" s="708" t="str">
        <f t="shared" si="243"/>
        <v/>
      </c>
      <c r="BA72" s="708" t="str">
        <f t="shared" si="243"/>
        <v/>
      </c>
      <c r="BB72" s="708" t="str">
        <f t="shared" si="243"/>
        <v/>
      </c>
      <c r="BC72" s="708" t="str">
        <f t="shared" si="243"/>
        <v/>
      </c>
      <c r="BD72" s="708" t="str">
        <f t="shared" si="243"/>
        <v/>
      </c>
      <c r="BE72" s="708" t="str">
        <f t="shared" si="243"/>
        <v/>
      </c>
      <c r="BF72" s="709"/>
      <c r="BG72" s="708" t="str">
        <f t="shared" ref="BG72:BX72" si="244">IF(BG70="","",BG70*BG71)</f>
        <v/>
      </c>
      <c r="BH72" s="708" t="str">
        <f t="shared" si="244"/>
        <v/>
      </c>
      <c r="BI72" s="708" t="str">
        <f t="shared" si="244"/>
        <v/>
      </c>
      <c r="BJ72" s="708" t="str">
        <f t="shared" si="244"/>
        <v/>
      </c>
      <c r="BK72" s="708" t="str">
        <f t="shared" si="244"/>
        <v/>
      </c>
      <c r="BL72" s="708" t="str">
        <f t="shared" si="244"/>
        <v/>
      </c>
      <c r="BM72" s="708" t="str">
        <f t="shared" si="244"/>
        <v/>
      </c>
      <c r="BN72" s="708" t="str">
        <f t="shared" si="244"/>
        <v/>
      </c>
      <c r="BO72" s="708" t="str">
        <f t="shared" si="244"/>
        <v/>
      </c>
      <c r="BP72" s="708" t="str">
        <f t="shared" si="244"/>
        <v/>
      </c>
      <c r="BQ72" s="708" t="str">
        <f t="shared" si="244"/>
        <v/>
      </c>
      <c r="BR72" s="708" t="str">
        <f t="shared" si="244"/>
        <v/>
      </c>
      <c r="BS72" s="708" t="str">
        <f t="shared" si="244"/>
        <v/>
      </c>
      <c r="BT72" s="708" t="str">
        <f t="shared" si="244"/>
        <v/>
      </c>
      <c r="BU72" s="708" t="str">
        <f t="shared" si="244"/>
        <v/>
      </c>
      <c r="BV72" s="708" t="str">
        <f t="shared" si="244"/>
        <v/>
      </c>
      <c r="BW72" s="708" t="str">
        <f t="shared" si="244"/>
        <v/>
      </c>
      <c r="BX72" s="708" t="str">
        <f t="shared" si="244"/>
        <v/>
      </c>
      <c r="BY72" s="709"/>
      <c r="BZ72" s="708" t="str">
        <f>IF(BZ70="","",BZ70*BZ71)</f>
        <v/>
      </c>
      <c r="CA72" s="708" t="str">
        <f>IF(CA70="","",CA70*CA71)</f>
        <v/>
      </c>
      <c r="CB72" s="708" t="str">
        <f>IF(CB70="","",CB70*CB71)</f>
        <v/>
      </c>
      <c r="CC72" s="708" t="str">
        <f>IF(CC70="","",CC70*CC71)</f>
        <v/>
      </c>
      <c r="CD72" s="698" t="str">
        <f t="shared" si="136"/>
        <v/>
      </c>
      <c r="CE72" s="698" t="str">
        <f t="shared" si="137"/>
        <v/>
      </c>
      <c r="CF72" s="698" t="str">
        <f t="shared" si="138"/>
        <v/>
      </c>
      <c r="CG72" s="698" t="str">
        <f t="shared" si="139"/>
        <v/>
      </c>
      <c r="CH72" s="1371" t="str">
        <f t="shared" si="197"/>
        <v/>
      </c>
      <c r="CI72" s="1372" t="str">
        <f t="shared" si="198"/>
        <v/>
      </c>
      <c r="CJ72" s="1373" t="str">
        <f t="shared" si="199"/>
        <v/>
      </c>
      <c r="CK72" s="1373" t="str">
        <f t="shared" si="200"/>
        <v/>
      </c>
      <c r="CL72" s="1373" t="str">
        <f t="shared" si="201"/>
        <v/>
      </c>
      <c r="CM72" s="1373" t="str">
        <f t="shared" si="202"/>
        <v/>
      </c>
      <c r="CN72" s="1373" t="str">
        <f t="shared" si="203"/>
        <v/>
      </c>
      <c r="CO72" s="1374" t="str">
        <f t="shared" si="204"/>
        <v/>
      </c>
      <c r="CP72" s="1374" t="str">
        <f t="shared" si="205"/>
        <v/>
      </c>
      <c r="CQ72" s="1374" t="str">
        <f t="shared" si="206"/>
        <v/>
      </c>
      <c r="CR72" s="1374" t="str">
        <f t="shared" si="207"/>
        <v/>
      </c>
      <c r="CS72" s="1373" t="str">
        <f t="shared" si="208"/>
        <v/>
      </c>
      <c r="CT72" s="1373" t="str">
        <f t="shared" si="209"/>
        <v/>
      </c>
      <c r="CU72" s="1373" t="str">
        <f t="shared" si="210"/>
        <v/>
      </c>
      <c r="CV72" s="1373" t="str">
        <f t="shared" si="211"/>
        <v/>
      </c>
      <c r="CW72" s="1373" t="str">
        <f t="shared" si="212"/>
        <v/>
      </c>
      <c r="CX72" s="1372" t="str">
        <f t="shared" si="213"/>
        <v/>
      </c>
      <c r="CY72" s="1375" t="str">
        <f t="shared" si="214"/>
        <v/>
      </c>
      <c r="CZ72" s="532" t="str">
        <f t="shared" si="215"/>
        <v/>
      </c>
      <c r="DA72" s="533" t="str">
        <f t="shared" si="216"/>
        <v/>
      </c>
      <c r="DB72" s="534" t="str">
        <f t="shared" si="217"/>
        <v/>
      </c>
      <c r="DC72" s="534" t="str">
        <f t="shared" si="218"/>
        <v/>
      </c>
      <c r="DD72" s="534" t="str">
        <f t="shared" si="219"/>
        <v/>
      </c>
      <c r="DE72" s="534" t="str">
        <f t="shared" si="220"/>
        <v/>
      </c>
      <c r="DF72" s="534" t="str">
        <f t="shared" si="221"/>
        <v/>
      </c>
      <c r="DG72" s="535" t="str">
        <f t="shared" si="222"/>
        <v/>
      </c>
      <c r="DH72" s="535" t="str">
        <f t="shared" si="223"/>
        <v/>
      </c>
      <c r="DI72" s="535" t="str">
        <f t="shared" si="224"/>
        <v/>
      </c>
      <c r="DJ72" s="535" t="str">
        <f t="shared" si="225"/>
        <v/>
      </c>
      <c r="DK72" s="534" t="str">
        <f t="shared" si="226"/>
        <v/>
      </c>
      <c r="DL72" s="534" t="str">
        <f t="shared" si="227"/>
        <v/>
      </c>
      <c r="DM72" s="534" t="str">
        <f t="shared" si="228"/>
        <v/>
      </c>
      <c r="DN72" s="534" t="str">
        <f t="shared" si="229"/>
        <v/>
      </c>
      <c r="DO72" s="534" t="str">
        <f t="shared" si="230"/>
        <v/>
      </c>
      <c r="DP72" s="533" t="str">
        <f t="shared" si="231"/>
        <v/>
      </c>
      <c r="DQ72" s="532" t="str">
        <f t="shared" si="232"/>
        <v/>
      </c>
      <c r="DR72" s="699">
        <f t="shared" si="233"/>
        <v>0</v>
      </c>
      <c r="DS72" s="112">
        <f t="shared" si="234"/>
        <v>0</v>
      </c>
      <c r="DT72" s="112">
        <f t="shared" si="235"/>
        <v>0</v>
      </c>
      <c r="DU72" s="112">
        <f t="shared" si="236"/>
        <v>0</v>
      </c>
      <c r="DV72" s="692"/>
      <c r="DW72" s="208"/>
      <c r="DX72" s="700"/>
      <c r="DY72" s="701" t="s">
        <v>285</v>
      </c>
      <c r="DZ72" s="706"/>
      <c r="EA72" s="706"/>
      <c r="EB72" s="706">
        <f>CB128</f>
        <v>0</v>
      </c>
      <c r="EC72" s="706">
        <f>CC128</f>
        <v>0</v>
      </c>
      <c r="ED72" s="209"/>
      <c r="EE72" s="208"/>
    </row>
    <row r="73" spans="1:141" s="211" customFormat="1" ht="15.75" hidden="1" customHeight="1">
      <c r="A73" s="710" t="s">
        <v>286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711"/>
      <c r="T73" s="712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711"/>
      <c r="AL73" s="711"/>
      <c r="AM73" s="712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711"/>
      <c r="BD73" s="711"/>
      <c r="BE73" s="711"/>
      <c r="BF73" s="712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711"/>
      <c r="BV73" s="711"/>
      <c r="BW73" s="711"/>
      <c r="BX73" s="711"/>
      <c r="BY73" s="712"/>
      <c r="BZ73" s="711"/>
      <c r="CA73" s="711"/>
      <c r="CB73" s="711"/>
      <c r="CC73" s="711"/>
      <c r="CD73" s="698" t="str">
        <f t="shared" si="136"/>
        <v/>
      </c>
      <c r="CE73" s="698" t="str">
        <f t="shared" si="137"/>
        <v/>
      </c>
      <c r="CF73" s="698" t="str">
        <f t="shared" si="138"/>
        <v/>
      </c>
      <c r="CG73" s="698" t="str">
        <f t="shared" si="139"/>
        <v/>
      </c>
      <c r="CH73" s="1371" t="str">
        <f t="shared" si="197"/>
        <v/>
      </c>
      <c r="CI73" s="1372" t="str">
        <f t="shared" si="198"/>
        <v/>
      </c>
      <c r="CJ73" s="1373" t="str">
        <f t="shared" si="199"/>
        <v/>
      </c>
      <c r="CK73" s="1373" t="str">
        <f t="shared" si="200"/>
        <v/>
      </c>
      <c r="CL73" s="1373" t="str">
        <f t="shared" si="201"/>
        <v/>
      </c>
      <c r="CM73" s="1373" t="str">
        <f t="shared" si="202"/>
        <v/>
      </c>
      <c r="CN73" s="1373" t="str">
        <f t="shared" si="203"/>
        <v/>
      </c>
      <c r="CO73" s="1374" t="str">
        <f t="shared" si="204"/>
        <v/>
      </c>
      <c r="CP73" s="1374" t="str">
        <f t="shared" si="205"/>
        <v/>
      </c>
      <c r="CQ73" s="1374" t="str">
        <f t="shared" si="206"/>
        <v/>
      </c>
      <c r="CR73" s="1374" t="str">
        <f t="shared" si="207"/>
        <v/>
      </c>
      <c r="CS73" s="1373" t="str">
        <f t="shared" si="208"/>
        <v/>
      </c>
      <c r="CT73" s="1373" t="str">
        <f t="shared" si="209"/>
        <v/>
      </c>
      <c r="CU73" s="1373" t="str">
        <f t="shared" si="210"/>
        <v/>
      </c>
      <c r="CV73" s="1373" t="str">
        <f t="shared" si="211"/>
        <v/>
      </c>
      <c r="CW73" s="1373" t="str">
        <f t="shared" si="212"/>
        <v/>
      </c>
      <c r="CX73" s="1372" t="str">
        <f t="shared" si="213"/>
        <v/>
      </c>
      <c r="CY73" s="1375" t="str">
        <f t="shared" si="214"/>
        <v/>
      </c>
      <c r="CZ73" s="532" t="str">
        <f t="shared" si="215"/>
        <v/>
      </c>
      <c r="DA73" s="533" t="str">
        <f t="shared" si="216"/>
        <v/>
      </c>
      <c r="DB73" s="534" t="str">
        <f t="shared" si="217"/>
        <v/>
      </c>
      <c r="DC73" s="534" t="str">
        <f t="shared" si="218"/>
        <v/>
      </c>
      <c r="DD73" s="534" t="str">
        <f t="shared" si="219"/>
        <v/>
      </c>
      <c r="DE73" s="534" t="str">
        <f t="shared" si="220"/>
        <v/>
      </c>
      <c r="DF73" s="534" t="str">
        <f t="shared" si="221"/>
        <v/>
      </c>
      <c r="DG73" s="535" t="str">
        <f t="shared" si="222"/>
        <v/>
      </c>
      <c r="DH73" s="535" t="str">
        <f t="shared" si="223"/>
        <v/>
      </c>
      <c r="DI73" s="535" t="str">
        <f t="shared" si="224"/>
        <v/>
      </c>
      <c r="DJ73" s="535" t="str">
        <f t="shared" si="225"/>
        <v/>
      </c>
      <c r="DK73" s="534" t="str">
        <f t="shared" si="226"/>
        <v/>
      </c>
      <c r="DL73" s="534" t="str">
        <f t="shared" si="227"/>
        <v/>
      </c>
      <c r="DM73" s="534" t="str">
        <f t="shared" si="228"/>
        <v/>
      </c>
      <c r="DN73" s="534" t="str">
        <f t="shared" si="229"/>
        <v/>
      </c>
      <c r="DO73" s="534" t="str">
        <f t="shared" si="230"/>
        <v/>
      </c>
      <c r="DP73" s="533" t="str">
        <f t="shared" si="231"/>
        <v/>
      </c>
      <c r="DQ73" s="532" t="str">
        <f t="shared" si="232"/>
        <v/>
      </c>
      <c r="DR73" s="699">
        <f t="shared" si="233"/>
        <v>0</v>
      </c>
      <c r="DS73" s="112">
        <f t="shared" si="234"/>
        <v>0</v>
      </c>
      <c r="DT73" s="112">
        <f t="shared" si="235"/>
        <v>0</v>
      </c>
      <c r="DU73" s="112">
        <f t="shared" si="236"/>
        <v>0</v>
      </c>
      <c r="DV73" s="692"/>
      <c r="DW73" s="208"/>
      <c r="DX73" s="700"/>
      <c r="DY73" s="701" t="s">
        <v>287</v>
      </c>
      <c r="DZ73" s="706"/>
      <c r="EA73" s="706"/>
      <c r="EB73" s="706">
        <f>CB137</f>
        <v>0</v>
      </c>
      <c r="EC73" s="706">
        <f>CC137</f>
        <v>0</v>
      </c>
      <c r="ED73" s="209"/>
      <c r="EE73" s="208"/>
    </row>
    <row r="74" spans="1:141" s="211" customFormat="1" ht="15.75" hidden="1" customHeight="1">
      <c r="A74" s="710" t="s">
        <v>288</v>
      </c>
      <c r="B74" s="711"/>
      <c r="C74" s="711"/>
      <c r="D74" s="711"/>
      <c r="E74" s="711"/>
      <c r="F74" s="711"/>
      <c r="G74" s="711"/>
      <c r="H74" s="711"/>
      <c r="I74" s="711"/>
      <c r="J74" s="711"/>
      <c r="K74" s="711"/>
      <c r="L74" s="711"/>
      <c r="M74" s="711"/>
      <c r="N74" s="711"/>
      <c r="O74" s="711"/>
      <c r="P74" s="711"/>
      <c r="Q74" s="711"/>
      <c r="R74" s="711"/>
      <c r="S74" s="711"/>
      <c r="T74" s="712"/>
      <c r="U74" s="711"/>
      <c r="V74" s="711"/>
      <c r="W74" s="711"/>
      <c r="X74" s="711"/>
      <c r="Y74" s="711"/>
      <c r="Z74" s="711"/>
      <c r="AA74" s="711"/>
      <c r="AB74" s="711"/>
      <c r="AC74" s="711"/>
      <c r="AD74" s="711"/>
      <c r="AE74" s="711"/>
      <c r="AF74" s="711"/>
      <c r="AG74" s="711"/>
      <c r="AH74" s="711"/>
      <c r="AI74" s="711"/>
      <c r="AJ74" s="711"/>
      <c r="AK74" s="711"/>
      <c r="AL74" s="711"/>
      <c r="AM74" s="712"/>
      <c r="AN74" s="711"/>
      <c r="AO74" s="711"/>
      <c r="AP74" s="711"/>
      <c r="AQ74" s="711"/>
      <c r="AR74" s="711"/>
      <c r="AS74" s="711"/>
      <c r="AT74" s="711"/>
      <c r="AU74" s="711"/>
      <c r="AV74" s="711"/>
      <c r="AW74" s="711"/>
      <c r="AX74" s="711"/>
      <c r="AY74" s="711"/>
      <c r="AZ74" s="711"/>
      <c r="BA74" s="711"/>
      <c r="BB74" s="711"/>
      <c r="BC74" s="711"/>
      <c r="BD74" s="711"/>
      <c r="BE74" s="711"/>
      <c r="BF74" s="712"/>
      <c r="BG74" s="711"/>
      <c r="BH74" s="711"/>
      <c r="BI74" s="711"/>
      <c r="BJ74" s="711"/>
      <c r="BK74" s="711"/>
      <c r="BL74" s="711"/>
      <c r="BM74" s="711"/>
      <c r="BN74" s="711"/>
      <c r="BO74" s="711"/>
      <c r="BP74" s="711"/>
      <c r="BQ74" s="711"/>
      <c r="BR74" s="711"/>
      <c r="BS74" s="711"/>
      <c r="BT74" s="711"/>
      <c r="BU74" s="711"/>
      <c r="BV74" s="711"/>
      <c r="BW74" s="711"/>
      <c r="BX74" s="711"/>
      <c r="BY74" s="712"/>
      <c r="BZ74" s="711"/>
      <c r="CA74" s="711"/>
      <c r="CB74" s="711"/>
      <c r="CC74" s="711"/>
      <c r="CD74" s="698" t="str">
        <f t="shared" si="136"/>
        <v/>
      </c>
      <c r="CE74" s="698" t="str">
        <f t="shared" si="137"/>
        <v/>
      </c>
      <c r="CF74" s="698" t="str">
        <f t="shared" si="138"/>
        <v/>
      </c>
      <c r="CG74" s="698" t="str">
        <f t="shared" si="139"/>
        <v/>
      </c>
      <c r="CH74" s="1371" t="str">
        <f t="shared" si="197"/>
        <v/>
      </c>
      <c r="CI74" s="1372" t="str">
        <f t="shared" si="198"/>
        <v/>
      </c>
      <c r="CJ74" s="1373" t="str">
        <f t="shared" si="199"/>
        <v/>
      </c>
      <c r="CK74" s="1373" t="str">
        <f t="shared" si="200"/>
        <v/>
      </c>
      <c r="CL74" s="1373" t="str">
        <f t="shared" si="201"/>
        <v/>
      </c>
      <c r="CM74" s="1373" t="str">
        <f t="shared" si="202"/>
        <v/>
      </c>
      <c r="CN74" s="1373" t="str">
        <f t="shared" si="203"/>
        <v/>
      </c>
      <c r="CO74" s="1374" t="str">
        <f t="shared" si="204"/>
        <v/>
      </c>
      <c r="CP74" s="1374" t="str">
        <f t="shared" si="205"/>
        <v/>
      </c>
      <c r="CQ74" s="1374" t="str">
        <f t="shared" si="206"/>
        <v/>
      </c>
      <c r="CR74" s="1374" t="str">
        <f t="shared" si="207"/>
        <v/>
      </c>
      <c r="CS74" s="1373" t="str">
        <f t="shared" si="208"/>
        <v/>
      </c>
      <c r="CT74" s="1373" t="str">
        <f t="shared" si="209"/>
        <v/>
      </c>
      <c r="CU74" s="1373" t="str">
        <f t="shared" si="210"/>
        <v/>
      </c>
      <c r="CV74" s="1373" t="str">
        <f t="shared" si="211"/>
        <v/>
      </c>
      <c r="CW74" s="1373" t="str">
        <f t="shared" si="212"/>
        <v/>
      </c>
      <c r="CX74" s="1372" t="str">
        <f t="shared" si="213"/>
        <v/>
      </c>
      <c r="CY74" s="1375" t="str">
        <f t="shared" si="214"/>
        <v/>
      </c>
      <c r="CZ74" s="532" t="str">
        <f t="shared" si="215"/>
        <v/>
      </c>
      <c r="DA74" s="533" t="str">
        <f t="shared" si="216"/>
        <v/>
      </c>
      <c r="DB74" s="534" t="str">
        <f t="shared" si="217"/>
        <v/>
      </c>
      <c r="DC74" s="534" t="str">
        <f t="shared" si="218"/>
        <v/>
      </c>
      <c r="DD74" s="534" t="str">
        <f t="shared" si="219"/>
        <v/>
      </c>
      <c r="DE74" s="534" t="str">
        <f t="shared" si="220"/>
        <v/>
      </c>
      <c r="DF74" s="534" t="str">
        <f t="shared" si="221"/>
        <v/>
      </c>
      <c r="DG74" s="535" t="str">
        <f t="shared" si="222"/>
        <v/>
      </c>
      <c r="DH74" s="535" t="str">
        <f t="shared" si="223"/>
        <v/>
      </c>
      <c r="DI74" s="535" t="str">
        <f t="shared" si="224"/>
        <v/>
      </c>
      <c r="DJ74" s="535" t="str">
        <f t="shared" si="225"/>
        <v/>
      </c>
      <c r="DK74" s="534" t="str">
        <f t="shared" si="226"/>
        <v/>
      </c>
      <c r="DL74" s="534" t="str">
        <f t="shared" si="227"/>
        <v/>
      </c>
      <c r="DM74" s="534" t="str">
        <f t="shared" si="228"/>
        <v/>
      </c>
      <c r="DN74" s="534" t="str">
        <f t="shared" si="229"/>
        <v/>
      </c>
      <c r="DO74" s="534" t="str">
        <f t="shared" si="230"/>
        <v/>
      </c>
      <c r="DP74" s="533" t="str">
        <f t="shared" si="231"/>
        <v/>
      </c>
      <c r="DQ74" s="532" t="str">
        <f t="shared" si="232"/>
        <v/>
      </c>
      <c r="DR74" s="699">
        <f t="shared" si="233"/>
        <v>0</v>
      </c>
      <c r="DS74" s="112">
        <f t="shared" si="234"/>
        <v>0</v>
      </c>
      <c r="DT74" s="112">
        <f t="shared" si="235"/>
        <v>0</v>
      </c>
      <c r="DU74" s="112">
        <f t="shared" si="236"/>
        <v>0</v>
      </c>
      <c r="DV74" s="692"/>
      <c r="DW74" s="208"/>
      <c r="DX74" s="700"/>
      <c r="DY74" s="701" t="s">
        <v>289</v>
      </c>
      <c r="DZ74" s="706"/>
      <c r="EA74" s="706"/>
      <c r="EB74" s="706">
        <f>CB156</f>
        <v>0</v>
      </c>
      <c r="EC74" s="706">
        <f>CC156</f>
        <v>0</v>
      </c>
      <c r="ED74" s="209"/>
      <c r="EE74" s="208"/>
    </row>
    <row r="75" spans="1:141" s="211" customFormat="1" ht="15.75" hidden="1" customHeight="1">
      <c r="A75" s="702" t="s">
        <v>290</v>
      </c>
      <c r="B75" s="233"/>
      <c r="C75" s="233"/>
      <c r="D75" s="233"/>
      <c r="E75" s="233"/>
      <c r="F75" s="233"/>
      <c r="G75" s="233"/>
      <c r="H75" s="233"/>
      <c r="I75" s="233"/>
      <c r="J75" s="233"/>
      <c r="K75" s="233"/>
      <c r="L75" s="233"/>
      <c r="M75" s="233"/>
      <c r="N75" s="233"/>
      <c r="O75" s="233"/>
      <c r="P75" s="233"/>
      <c r="Q75" s="233"/>
      <c r="R75" s="233"/>
      <c r="S75" s="233"/>
      <c r="T75" s="713"/>
      <c r="U75" s="233"/>
      <c r="V75" s="233"/>
      <c r="W75" s="233"/>
      <c r="X75" s="233"/>
      <c r="Y75" s="233"/>
      <c r="Z75" s="233"/>
      <c r="AA75" s="233"/>
      <c r="AB75" s="233"/>
      <c r="AC75" s="233"/>
      <c r="AD75" s="233"/>
      <c r="AE75" s="233"/>
      <c r="AF75" s="233"/>
      <c r="AG75" s="233"/>
      <c r="AH75" s="233"/>
      <c r="AI75" s="233"/>
      <c r="AJ75" s="233"/>
      <c r="AK75" s="233"/>
      <c r="AL75" s="233"/>
      <c r="AM75" s="713"/>
      <c r="AN75" s="233"/>
      <c r="AO75" s="233"/>
      <c r="AP75" s="233"/>
      <c r="AQ75" s="233"/>
      <c r="AR75" s="233"/>
      <c r="AS75" s="233"/>
      <c r="AT75" s="233"/>
      <c r="AU75" s="233"/>
      <c r="AV75" s="233"/>
      <c r="AW75" s="233"/>
      <c r="AX75" s="233"/>
      <c r="AY75" s="233"/>
      <c r="AZ75" s="233"/>
      <c r="BA75" s="233"/>
      <c r="BB75" s="233"/>
      <c r="BC75" s="233"/>
      <c r="BD75" s="233"/>
      <c r="BE75" s="233"/>
      <c r="BF75" s="713"/>
      <c r="BG75" s="233"/>
      <c r="BH75" s="233"/>
      <c r="BI75" s="233"/>
      <c r="BJ75" s="233"/>
      <c r="BK75" s="233"/>
      <c r="BL75" s="233"/>
      <c r="BM75" s="233"/>
      <c r="BN75" s="233"/>
      <c r="BO75" s="233"/>
      <c r="BP75" s="233"/>
      <c r="BQ75" s="233"/>
      <c r="BR75" s="233"/>
      <c r="BS75" s="233"/>
      <c r="BT75" s="233"/>
      <c r="BU75" s="233"/>
      <c r="BV75" s="233"/>
      <c r="BW75" s="233"/>
      <c r="BX75" s="233"/>
      <c r="BY75" s="713"/>
      <c r="BZ75" s="233"/>
      <c r="CA75" s="233"/>
      <c r="CB75" s="233"/>
      <c r="CC75" s="233"/>
      <c r="CD75" s="698" t="str">
        <f t="shared" si="136"/>
        <v/>
      </c>
      <c r="CE75" s="698" t="str">
        <f t="shared" si="137"/>
        <v/>
      </c>
      <c r="CF75" s="698" t="str">
        <f t="shared" si="138"/>
        <v/>
      </c>
      <c r="CG75" s="698" t="str">
        <f t="shared" si="139"/>
        <v/>
      </c>
      <c r="CH75" s="1371" t="str">
        <f t="shared" si="197"/>
        <v/>
      </c>
      <c r="CI75" s="1372" t="str">
        <f t="shared" si="198"/>
        <v/>
      </c>
      <c r="CJ75" s="1373" t="str">
        <f t="shared" si="199"/>
        <v/>
      </c>
      <c r="CK75" s="1373" t="str">
        <f t="shared" si="200"/>
        <v/>
      </c>
      <c r="CL75" s="1373" t="str">
        <f t="shared" si="201"/>
        <v/>
      </c>
      <c r="CM75" s="1373" t="str">
        <f t="shared" si="202"/>
        <v/>
      </c>
      <c r="CN75" s="1373" t="str">
        <f t="shared" si="203"/>
        <v/>
      </c>
      <c r="CO75" s="1374" t="str">
        <f t="shared" si="204"/>
        <v/>
      </c>
      <c r="CP75" s="1374" t="str">
        <f t="shared" si="205"/>
        <v/>
      </c>
      <c r="CQ75" s="1374" t="str">
        <f t="shared" si="206"/>
        <v/>
      </c>
      <c r="CR75" s="1374" t="str">
        <f t="shared" si="207"/>
        <v/>
      </c>
      <c r="CS75" s="1373" t="str">
        <f t="shared" si="208"/>
        <v/>
      </c>
      <c r="CT75" s="1373" t="str">
        <f t="shared" si="209"/>
        <v/>
      </c>
      <c r="CU75" s="1373" t="str">
        <f t="shared" si="210"/>
        <v/>
      </c>
      <c r="CV75" s="1373" t="str">
        <f t="shared" si="211"/>
        <v/>
      </c>
      <c r="CW75" s="1373" t="str">
        <f t="shared" si="212"/>
        <v/>
      </c>
      <c r="CX75" s="1372" t="str">
        <f t="shared" si="213"/>
        <v/>
      </c>
      <c r="CY75" s="1375" t="str">
        <f t="shared" si="214"/>
        <v/>
      </c>
      <c r="CZ75" s="532" t="str">
        <f t="shared" si="215"/>
        <v/>
      </c>
      <c r="DA75" s="533" t="str">
        <f t="shared" si="216"/>
        <v/>
      </c>
      <c r="DB75" s="534" t="str">
        <f t="shared" si="217"/>
        <v/>
      </c>
      <c r="DC75" s="534" t="str">
        <f t="shared" si="218"/>
        <v/>
      </c>
      <c r="DD75" s="534" t="str">
        <f t="shared" si="219"/>
        <v/>
      </c>
      <c r="DE75" s="534" t="str">
        <f t="shared" si="220"/>
        <v/>
      </c>
      <c r="DF75" s="534" t="str">
        <f t="shared" si="221"/>
        <v/>
      </c>
      <c r="DG75" s="535" t="str">
        <f t="shared" si="222"/>
        <v/>
      </c>
      <c r="DH75" s="535" t="str">
        <f t="shared" si="223"/>
        <v/>
      </c>
      <c r="DI75" s="535" t="str">
        <f t="shared" si="224"/>
        <v/>
      </c>
      <c r="DJ75" s="535" t="str">
        <f t="shared" si="225"/>
        <v/>
      </c>
      <c r="DK75" s="534" t="str">
        <f t="shared" si="226"/>
        <v/>
      </c>
      <c r="DL75" s="534" t="str">
        <f t="shared" si="227"/>
        <v/>
      </c>
      <c r="DM75" s="534" t="str">
        <f t="shared" si="228"/>
        <v/>
      </c>
      <c r="DN75" s="534" t="str">
        <f t="shared" si="229"/>
        <v/>
      </c>
      <c r="DO75" s="534" t="str">
        <f t="shared" si="230"/>
        <v/>
      </c>
      <c r="DP75" s="533" t="str">
        <f t="shared" si="231"/>
        <v/>
      </c>
      <c r="DQ75" s="532" t="str">
        <f t="shared" si="232"/>
        <v/>
      </c>
      <c r="DR75" s="699">
        <f t="shared" si="233"/>
        <v>0</v>
      </c>
      <c r="DS75" s="112">
        <f t="shared" si="234"/>
        <v>0</v>
      </c>
      <c r="DT75" s="112">
        <f t="shared" si="235"/>
        <v>0</v>
      </c>
      <c r="DU75" s="112">
        <f t="shared" si="236"/>
        <v>0</v>
      </c>
      <c r="DV75" s="692"/>
      <c r="DW75" s="208"/>
      <c r="DX75" s="700"/>
      <c r="DY75" s="701" t="s">
        <v>291</v>
      </c>
      <c r="DZ75" s="706"/>
      <c r="EA75" s="706"/>
      <c r="EB75" s="706">
        <f>CB165</f>
        <v>0</v>
      </c>
      <c r="EC75" s="706">
        <f>CC165</f>
        <v>0</v>
      </c>
      <c r="ED75" s="209"/>
      <c r="EE75" s="208"/>
    </row>
    <row r="76" spans="1:141" s="211" customFormat="1" ht="15.75" hidden="1" customHeight="1">
      <c r="A76" s="705" t="s">
        <v>274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284"/>
      <c r="T76" s="713"/>
      <c r="U76" s="284"/>
      <c r="V76" s="284"/>
      <c r="W76" s="284"/>
      <c r="X76" s="284"/>
      <c r="Y76" s="284"/>
      <c r="Z76" s="284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284"/>
      <c r="AL76" s="284"/>
      <c r="AM76" s="713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284"/>
      <c r="BD76" s="284"/>
      <c r="BE76" s="284"/>
      <c r="BF76" s="713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284"/>
      <c r="BV76" s="284"/>
      <c r="BW76" s="284"/>
      <c r="BX76" s="284"/>
      <c r="BY76" s="713"/>
      <c r="BZ76" s="284"/>
      <c r="CA76" s="284"/>
      <c r="CB76" s="284"/>
      <c r="CC76" s="284"/>
      <c r="CD76" s="698" t="str">
        <f t="shared" si="136"/>
        <v/>
      </c>
      <c r="CE76" s="698" t="str">
        <f t="shared" si="137"/>
        <v/>
      </c>
      <c r="CF76" s="698" t="str">
        <f t="shared" si="138"/>
        <v/>
      </c>
      <c r="CG76" s="698" t="str">
        <f t="shared" si="139"/>
        <v/>
      </c>
      <c r="CH76" s="1371" t="str">
        <f t="shared" si="197"/>
        <v/>
      </c>
      <c r="CI76" s="1372" t="str">
        <f t="shared" si="198"/>
        <v/>
      </c>
      <c r="CJ76" s="1373" t="str">
        <f t="shared" si="199"/>
        <v/>
      </c>
      <c r="CK76" s="1373" t="str">
        <f t="shared" si="200"/>
        <v/>
      </c>
      <c r="CL76" s="1373" t="str">
        <f t="shared" si="201"/>
        <v/>
      </c>
      <c r="CM76" s="1373" t="str">
        <f t="shared" si="202"/>
        <v/>
      </c>
      <c r="CN76" s="1373" t="str">
        <f t="shared" si="203"/>
        <v/>
      </c>
      <c r="CO76" s="1374" t="str">
        <f t="shared" si="204"/>
        <v/>
      </c>
      <c r="CP76" s="1374" t="str">
        <f t="shared" si="205"/>
        <v/>
      </c>
      <c r="CQ76" s="1374" t="str">
        <f t="shared" si="206"/>
        <v/>
      </c>
      <c r="CR76" s="1374" t="str">
        <f t="shared" si="207"/>
        <v/>
      </c>
      <c r="CS76" s="1373" t="str">
        <f t="shared" si="208"/>
        <v/>
      </c>
      <c r="CT76" s="1373" t="str">
        <f t="shared" si="209"/>
        <v/>
      </c>
      <c r="CU76" s="1373" t="str">
        <f t="shared" si="210"/>
        <v/>
      </c>
      <c r="CV76" s="1373" t="str">
        <f t="shared" si="211"/>
        <v/>
      </c>
      <c r="CW76" s="1373" t="str">
        <f t="shared" si="212"/>
        <v/>
      </c>
      <c r="CX76" s="1372" t="str">
        <f t="shared" si="213"/>
        <v/>
      </c>
      <c r="CY76" s="1375" t="str">
        <f t="shared" si="214"/>
        <v/>
      </c>
      <c r="CZ76" s="532" t="str">
        <f t="shared" si="215"/>
        <v/>
      </c>
      <c r="DA76" s="533" t="str">
        <f t="shared" si="216"/>
        <v/>
      </c>
      <c r="DB76" s="534" t="str">
        <f t="shared" si="217"/>
        <v/>
      </c>
      <c r="DC76" s="534" t="str">
        <f t="shared" si="218"/>
        <v/>
      </c>
      <c r="DD76" s="534" t="str">
        <f t="shared" si="219"/>
        <v/>
      </c>
      <c r="DE76" s="534" t="str">
        <f t="shared" si="220"/>
        <v/>
      </c>
      <c r="DF76" s="534" t="str">
        <f t="shared" si="221"/>
        <v/>
      </c>
      <c r="DG76" s="535" t="str">
        <f t="shared" si="222"/>
        <v/>
      </c>
      <c r="DH76" s="535" t="str">
        <f t="shared" si="223"/>
        <v/>
      </c>
      <c r="DI76" s="535" t="str">
        <f t="shared" si="224"/>
        <v/>
      </c>
      <c r="DJ76" s="535" t="str">
        <f t="shared" si="225"/>
        <v/>
      </c>
      <c r="DK76" s="534" t="str">
        <f t="shared" si="226"/>
        <v/>
      </c>
      <c r="DL76" s="534" t="str">
        <f t="shared" si="227"/>
        <v/>
      </c>
      <c r="DM76" s="534" t="str">
        <f t="shared" si="228"/>
        <v/>
      </c>
      <c r="DN76" s="534" t="str">
        <f t="shared" si="229"/>
        <v/>
      </c>
      <c r="DO76" s="534" t="str">
        <f t="shared" si="230"/>
        <v/>
      </c>
      <c r="DP76" s="533" t="str">
        <f t="shared" si="231"/>
        <v/>
      </c>
      <c r="DQ76" s="532" t="str">
        <f t="shared" si="232"/>
        <v/>
      </c>
      <c r="DR76" s="699">
        <f t="shared" si="233"/>
        <v>0</v>
      </c>
      <c r="DS76" s="112">
        <f t="shared" si="234"/>
        <v>0</v>
      </c>
      <c r="DT76" s="112">
        <f t="shared" si="235"/>
        <v>0</v>
      </c>
      <c r="DU76" s="112">
        <f t="shared" si="236"/>
        <v>0</v>
      </c>
      <c r="DV76" s="692"/>
      <c r="DW76" s="208"/>
      <c r="DX76" s="700" t="s">
        <v>107</v>
      </c>
      <c r="DY76" s="701"/>
      <c r="DZ76" s="706"/>
      <c r="EA76" s="706"/>
      <c r="EB76" s="706">
        <f>SUM(EB68:EB75)</f>
        <v>1080</v>
      </c>
      <c r="EC76" s="706">
        <f>SUM(EC68:EC75)</f>
        <v>2160</v>
      </c>
      <c r="ED76" s="209"/>
      <c r="EE76" s="208"/>
    </row>
    <row r="77" spans="1:141" s="211" customFormat="1" ht="15.75" hidden="1" customHeight="1">
      <c r="A77" s="705" t="s">
        <v>278</v>
      </c>
      <c r="B77" s="708" t="str">
        <f t="shared" ref="B77:S77" si="245">IF(B76="","",B66*B75*B76)</f>
        <v/>
      </c>
      <c r="C77" s="708" t="str">
        <f t="shared" si="245"/>
        <v/>
      </c>
      <c r="D77" s="708" t="str">
        <f t="shared" si="245"/>
        <v/>
      </c>
      <c r="E77" s="708" t="str">
        <f t="shared" si="245"/>
        <v/>
      </c>
      <c r="F77" s="708" t="str">
        <f t="shared" si="245"/>
        <v/>
      </c>
      <c r="G77" s="708" t="str">
        <f t="shared" si="245"/>
        <v/>
      </c>
      <c r="H77" s="708" t="str">
        <f t="shared" si="245"/>
        <v/>
      </c>
      <c r="I77" s="708" t="str">
        <f t="shared" si="245"/>
        <v/>
      </c>
      <c r="J77" s="708" t="str">
        <f t="shared" si="245"/>
        <v/>
      </c>
      <c r="K77" s="708" t="str">
        <f t="shared" si="245"/>
        <v/>
      </c>
      <c r="L77" s="708" t="str">
        <f t="shared" si="245"/>
        <v/>
      </c>
      <c r="M77" s="708" t="str">
        <f t="shared" si="245"/>
        <v/>
      </c>
      <c r="N77" s="708" t="str">
        <f t="shared" si="245"/>
        <v/>
      </c>
      <c r="O77" s="708" t="str">
        <f t="shared" si="245"/>
        <v/>
      </c>
      <c r="P77" s="708" t="str">
        <f t="shared" si="245"/>
        <v/>
      </c>
      <c r="Q77" s="708" t="str">
        <f t="shared" si="245"/>
        <v/>
      </c>
      <c r="R77" s="708" t="str">
        <f t="shared" si="245"/>
        <v/>
      </c>
      <c r="S77" s="708" t="str">
        <f t="shared" si="245"/>
        <v/>
      </c>
      <c r="T77" s="714"/>
      <c r="U77" s="708" t="str">
        <f t="shared" ref="U77:AL77" si="246">IF(U76="","",U66*U75*U76)</f>
        <v/>
      </c>
      <c r="V77" s="708" t="str">
        <f t="shared" si="246"/>
        <v/>
      </c>
      <c r="W77" s="708" t="str">
        <f t="shared" si="246"/>
        <v/>
      </c>
      <c r="X77" s="708" t="str">
        <f t="shared" si="246"/>
        <v/>
      </c>
      <c r="Y77" s="708" t="str">
        <f t="shared" si="246"/>
        <v/>
      </c>
      <c r="Z77" s="708" t="str">
        <f t="shared" si="246"/>
        <v/>
      </c>
      <c r="AA77" s="708" t="str">
        <f t="shared" si="246"/>
        <v/>
      </c>
      <c r="AB77" s="708" t="str">
        <f t="shared" si="246"/>
        <v/>
      </c>
      <c r="AC77" s="708" t="str">
        <f t="shared" si="246"/>
        <v/>
      </c>
      <c r="AD77" s="708" t="str">
        <f t="shared" si="246"/>
        <v/>
      </c>
      <c r="AE77" s="708" t="str">
        <f t="shared" si="246"/>
        <v/>
      </c>
      <c r="AF77" s="708" t="str">
        <f t="shared" si="246"/>
        <v/>
      </c>
      <c r="AG77" s="708" t="str">
        <f t="shared" si="246"/>
        <v/>
      </c>
      <c r="AH77" s="708" t="str">
        <f t="shared" si="246"/>
        <v/>
      </c>
      <c r="AI77" s="708" t="str">
        <f t="shared" si="246"/>
        <v/>
      </c>
      <c r="AJ77" s="708" t="str">
        <f t="shared" si="246"/>
        <v/>
      </c>
      <c r="AK77" s="708" t="str">
        <f t="shared" si="246"/>
        <v/>
      </c>
      <c r="AL77" s="708" t="str">
        <f t="shared" si="246"/>
        <v/>
      </c>
      <c r="AM77" s="714"/>
      <c r="AN77" s="708" t="str">
        <f t="shared" ref="AN77:BE77" si="247">IF(AN76="","",AN66*AN75*AN76)</f>
        <v/>
      </c>
      <c r="AO77" s="708" t="str">
        <f t="shared" si="247"/>
        <v/>
      </c>
      <c r="AP77" s="708" t="str">
        <f t="shared" si="247"/>
        <v/>
      </c>
      <c r="AQ77" s="708" t="str">
        <f t="shared" si="247"/>
        <v/>
      </c>
      <c r="AR77" s="708" t="str">
        <f t="shared" si="247"/>
        <v/>
      </c>
      <c r="AS77" s="708" t="str">
        <f t="shared" si="247"/>
        <v/>
      </c>
      <c r="AT77" s="708" t="str">
        <f t="shared" si="247"/>
        <v/>
      </c>
      <c r="AU77" s="708" t="str">
        <f t="shared" si="247"/>
        <v/>
      </c>
      <c r="AV77" s="708" t="str">
        <f t="shared" si="247"/>
        <v/>
      </c>
      <c r="AW77" s="708" t="str">
        <f t="shared" si="247"/>
        <v/>
      </c>
      <c r="AX77" s="708" t="str">
        <f t="shared" si="247"/>
        <v/>
      </c>
      <c r="AY77" s="708" t="str">
        <f t="shared" si="247"/>
        <v/>
      </c>
      <c r="AZ77" s="708" t="str">
        <f t="shared" si="247"/>
        <v/>
      </c>
      <c r="BA77" s="708" t="str">
        <f t="shared" si="247"/>
        <v/>
      </c>
      <c r="BB77" s="708" t="str">
        <f t="shared" si="247"/>
        <v/>
      </c>
      <c r="BC77" s="708" t="str">
        <f t="shared" si="247"/>
        <v/>
      </c>
      <c r="BD77" s="708" t="str">
        <f t="shared" si="247"/>
        <v/>
      </c>
      <c r="BE77" s="708" t="str">
        <f t="shared" si="247"/>
        <v/>
      </c>
      <c r="BF77" s="714"/>
      <c r="BG77" s="708" t="str">
        <f t="shared" ref="BG77:BX77" si="248">IF(BG76="","",BG66*BG75*BG76)</f>
        <v/>
      </c>
      <c r="BH77" s="708" t="str">
        <f t="shared" si="248"/>
        <v/>
      </c>
      <c r="BI77" s="708" t="str">
        <f t="shared" si="248"/>
        <v/>
      </c>
      <c r="BJ77" s="708" t="str">
        <f t="shared" si="248"/>
        <v/>
      </c>
      <c r="BK77" s="708" t="str">
        <f t="shared" si="248"/>
        <v/>
      </c>
      <c r="BL77" s="708" t="str">
        <f t="shared" si="248"/>
        <v/>
      </c>
      <c r="BM77" s="708" t="str">
        <f t="shared" si="248"/>
        <v/>
      </c>
      <c r="BN77" s="708" t="str">
        <f t="shared" si="248"/>
        <v/>
      </c>
      <c r="BO77" s="708" t="str">
        <f t="shared" si="248"/>
        <v/>
      </c>
      <c r="BP77" s="708" t="str">
        <f t="shared" si="248"/>
        <v/>
      </c>
      <c r="BQ77" s="708" t="str">
        <f t="shared" si="248"/>
        <v/>
      </c>
      <c r="BR77" s="708" t="str">
        <f t="shared" si="248"/>
        <v/>
      </c>
      <c r="BS77" s="708" t="str">
        <f t="shared" si="248"/>
        <v/>
      </c>
      <c r="BT77" s="708" t="str">
        <f t="shared" si="248"/>
        <v/>
      </c>
      <c r="BU77" s="708" t="str">
        <f t="shared" si="248"/>
        <v/>
      </c>
      <c r="BV77" s="708" t="str">
        <f t="shared" si="248"/>
        <v/>
      </c>
      <c r="BW77" s="708" t="str">
        <f t="shared" si="248"/>
        <v/>
      </c>
      <c r="BX77" s="708" t="str">
        <f t="shared" si="248"/>
        <v/>
      </c>
      <c r="BY77" s="714"/>
      <c r="BZ77" s="708" t="str">
        <f>IF(BZ76="","",BZ66*BZ75*BZ76)</f>
        <v/>
      </c>
      <c r="CA77" s="708" t="str">
        <f>IF(CA76="","",CA66*CA75*CA76)</f>
        <v/>
      </c>
      <c r="CB77" s="708" t="str">
        <f>IF(CB76="","",CB66*CB75*CB76)</f>
        <v/>
      </c>
      <c r="CC77" s="708" t="str">
        <f>IF(CC76="","",CC66*CC75*CC76)</f>
        <v/>
      </c>
      <c r="CD77" s="698" t="str">
        <f t="shared" si="136"/>
        <v/>
      </c>
      <c r="CE77" s="698" t="str">
        <f t="shared" si="137"/>
        <v/>
      </c>
      <c r="CF77" s="698" t="str">
        <f t="shared" si="138"/>
        <v/>
      </c>
      <c r="CG77" s="698" t="str">
        <f t="shared" si="139"/>
        <v/>
      </c>
      <c r="CH77" s="1371" t="str">
        <f t="shared" si="197"/>
        <v/>
      </c>
      <c r="CI77" s="1372" t="str">
        <f t="shared" si="198"/>
        <v/>
      </c>
      <c r="CJ77" s="1373" t="str">
        <f t="shared" si="199"/>
        <v/>
      </c>
      <c r="CK77" s="1373" t="str">
        <f t="shared" si="200"/>
        <v/>
      </c>
      <c r="CL77" s="1373" t="str">
        <f t="shared" si="201"/>
        <v/>
      </c>
      <c r="CM77" s="1373" t="str">
        <f t="shared" si="202"/>
        <v/>
      </c>
      <c r="CN77" s="1373" t="str">
        <f t="shared" si="203"/>
        <v/>
      </c>
      <c r="CO77" s="1374" t="str">
        <f t="shared" si="204"/>
        <v/>
      </c>
      <c r="CP77" s="1374" t="str">
        <f t="shared" si="205"/>
        <v/>
      </c>
      <c r="CQ77" s="1374" t="str">
        <f t="shared" si="206"/>
        <v/>
      </c>
      <c r="CR77" s="1374" t="str">
        <f t="shared" si="207"/>
        <v/>
      </c>
      <c r="CS77" s="1373" t="str">
        <f t="shared" si="208"/>
        <v/>
      </c>
      <c r="CT77" s="1373" t="str">
        <f t="shared" si="209"/>
        <v/>
      </c>
      <c r="CU77" s="1373" t="str">
        <f t="shared" si="210"/>
        <v/>
      </c>
      <c r="CV77" s="1373" t="str">
        <f t="shared" si="211"/>
        <v/>
      </c>
      <c r="CW77" s="1373" t="str">
        <f t="shared" si="212"/>
        <v/>
      </c>
      <c r="CX77" s="1372" t="str">
        <f t="shared" si="213"/>
        <v/>
      </c>
      <c r="CY77" s="1375" t="str">
        <f t="shared" si="214"/>
        <v/>
      </c>
      <c r="CZ77" s="532" t="str">
        <f t="shared" si="215"/>
        <v/>
      </c>
      <c r="DA77" s="533" t="str">
        <f t="shared" si="216"/>
        <v/>
      </c>
      <c r="DB77" s="534" t="str">
        <f t="shared" si="217"/>
        <v/>
      </c>
      <c r="DC77" s="534" t="str">
        <f t="shared" si="218"/>
        <v/>
      </c>
      <c r="DD77" s="534" t="str">
        <f t="shared" si="219"/>
        <v/>
      </c>
      <c r="DE77" s="534" t="str">
        <f t="shared" si="220"/>
        <v/>
      </c>
      <c r="DF77" s="534" t="str">
        <f t="shared" si="221"/>
        <v/>
      </c>
      <c r="DG77" s="535" t="str">
        <f t="shared" si="222"/>
        <v/>
      </c>
      <c r="DH77" s="535" t="str">
        <f t="shared" si="223"/>
        <v/>
      </c>
      <c r="DI77" s="535" t="str">
        <f t="shared" si="224"/>
        <v/>
      </c>
      <c r="DJ77" s="535" t="str">
        <f t="shared" si="225"/>
        <v/>
      </c>
      <c r="DK77" s="534" t="str">
        <f t="shared" si="226"/>
        <v/>
      </c>
      <c r="DL77" s="534" t="str">
        <f t="shared" si="227"/>
        <v/>
      </c>
      <c r="DM77" s="534" t="str">
        <f t="shared" si="228"/>
        <v/>
      </c>
      <c r="DN77" s="534" t="str">
        <f t="shared" si="229"/>
        <v/>
      </c>
      <c r="DO77" s="534" t="str">
        <f t="shared" si="230"/>
        <v/>
      </c>
      <c r="DP77" s="533" t="str">
        <f t="shared" si="231"/>
        <v/>
      </c>
      <c r="DQ77" s="532" t="str">
        <f t="shared" si="232"/>
        <v/>
      </c>
      <c r="DR77" s="699">
        <f t="shared" si="233"/>
        <v>0</v>
      </c>
      <c r="DS77" s="112">
        <f t="shared" si="234"/>
        <v>0</v>
      </c>
      <c r="DT77" s="112">
        <f t="shared" si="235"/>
        <v>0</v>
      </c>
      <c r="DU77" s="112">
        <f t="shared" si="236"/>
        <v>0</v>
      </c>
      <c r="DV77" s="692"/>
      <c r="DW77" s="208"/>
      <c r="DX77" s="700" t="s">
        <v>292</v>
      </c>
      <c r="DY77" s="701"/>
      <c r="DZ77" s="706"/>
      <c r="EA77" s="706"/>
      <c r="EB77" s="706">
        <f>EB76*SUM(EB67)</f>
        <v>194.4</v>
      </c>
      <c r="EC77" s="706">
        <f>EC76*SUM(EC67)</f>
        <v>172.8</v>
      </c>
      <c r="ED77" s="209"/>
      <c r="EE77" s="208"/>
    </row>
    <row r="78" spans="1:141" s="211" customFormat="1" ht="15.75" hidden="1" customHeight="1">
      <c r="A78" s="705" t="s">
        <v>280</v>
      </c>
      <c r="B78" s="284"/>
      <c r="C78" s="284"/>
      <c r="D78" s="284"/>
      <c r="E78" s="284"/>
      <c r="F78" s="284"/>
      <c r="G78" s="284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284"/>
      <c r="T78" s="715"/>
      <c r="U78" s="284"/>
      <c r="V78" s="284"/>
      <c r="W78" s="284"/>
      <c r="X78" s="284"/>
      <c r="Y78" s="284"/>
      <c r="Z78" s="284"/>
      <c r="AA78" s="284"/>
      <c r="AB78" s="284"/>
      <c r="AC78" s="284"/>
      <c r="AD78" s="284"/>
      <c r="AE78" s="284"/>
      <c r="AF78" s="284"/>
      <c r="AG78" s="284"/>
      <c r="AH78" s="284"/>
      <c r="AI78" s="284"/>
      <c r="AJ78" s="284"/>
      <c r="AK78" s="284"/>
      <c r="AL78" s="284"/>
      <c r="AM78" s="715"/>
      <c r="AN78" s="284"/>
      <c r="AO78" s="284"/>
      <c r="AP78" s="284"/>
      <c r="AQ78" s="284"/>
      <c r="AR78" s="284"/>
      <c r="AS78" s="284"/>
      <c r="AT78" s="284"/>
      <c r="AU78" s="284"/>
      <c r="AV78" s="284"/>
      <c r="AW78" s="284"/>
      <c r="AX78" s="284"/>
      <c r="AY78" s="284"/>
      <c r="AZ78" s="284"/>
      <c r="BA78" s="284"/>
      <c r="BB78" s="284"/>
      <c r="BC78" s="284"/>
      <c r="BD78" s="284"/>
      <c r="BE78" s="284"/>
      <c r="BF78" s="715"/>
      <c r="BG78" s="284"/>
      <c r="BH78" s="284"/>
      <c r="BI78" s="284"/>
      <c r="BJ78" s="284"/>
      <c r="BK78" s="284"/>
      <c r="BL78" s="284"/>
      <c r="BM78" s="284"/>
      <c r="BN78" s="284"/>
      <c r="BO78" s="284"/>
      <c r="BP78" s="284"/>
      <c r="BQ78" s="284"/>
      <c r="BR78" s="284"/>
      <c r="BS78" s="284"/>
      <c r="BT78" s="284"/>
      <c r="BU78" s="284"/>
      <c r="BV78" s="284"/>
      <c r="BW78" s="284"/>
      <c r="BX78" s="284"/>
      <c r="BY78" s="715"/>
      <c r="BZ78" s="284"/>
      <c r="CA78" s="284"/>
      <c r="CB78" s="284"/>
      <c r="CC78" s="284"/>
      <c r="CD78" s="698" t="str">
        <f t="shared" si="136"/>
        <v/>
      </c>
      <c r="CE78" s="698" t="str">
        <f t="shared" si="137"/>
        <v/>
      </c>
      <c r="CF78" s="698" t="str">
        <f t="shared" si="138"/>
        <v/>
      </c>
      <c r="CG78" s="698" t="str">
        <f t="shared" si="139"/>
        <v/>
      </c>
      <c r="CH78" s="1371" t="str">
        <f t="shared" si="197"/>
        <v/>
      </c>
      <c r="CI78" s="1372" t="str">
        <f t="shared" si="198"/>
        <v/>
      </c>
      <c r="CJ78" s="1373" t="str">
        <f t="shared" si="199"/>
        <v/>
      </c>
      <c r="CK78" s="1373" t="str">
        <f t="shared" si="200"/>
        <v/>
      </c>
      <c r="CL78" s="1373" t="str">
        <f t="shared" si="201"/>
        <v/>
      </c>
      <c r="CM78" s="1373" t="str">
        <f t="shared" si="202"/>
        <v/>
      </c>
      <c r="CN78" s="1373" t="str">
        <f t="shared" si="203"/>
        <v/>
      </c>
      <c r="CO78" s="1374" t="str">
        <f t="shared" si="204"/>
        <v/>
      </c>
      <c r="CP78" s="1374" t="str">
        <f t="shared" si="205"/>
        <v/>
      </c>
      <c r="CQ78" s="1374" t="str">
        <f t="shared" si="206"/>
        <v/>
      </c>
      <c r="CR78" s="1374" t="str">
        <f t="shared" si="207"/>
        <v/>
      </c>
      <c r="CS78" s="1373" t="str">
        <f t="shared" si="208"/>
        <v/>
      </c>
      <c r="CT78" s="1373" t="str">
        <f t="shared" si="209"/>
        <v/>
      </c>
      <c r="CU78" s="1373" t="str">
        <f t="shared" si="210"/>
        <v/>
      </c>
      <c r="CV78" s="1373" t="str">
        <f t="shared" si="211"/>
        <v/>
      </c>
      <c r="CW78" s="1373" t="str">
        <f t="shared" si="212"/>
        <v/>
      </c>
      <c r="CX78" s="1372" t="str">
        <f t="shared" si="213"/>
        <v/>
      </c>
      <c r="CY78" s="1375" t="str">
        <f t="shared" si="214"/>
        <v/>
      </c>
      <c r="CZ78" s="532" t="str">
        <f t="shared" si="215"/>
        <v/>
      </c>
      <c r="DA78" s="533" t="str">
        <f t="shared" si="216"/>
        <v/>
      </c>
      <c r="DB78" s="534" t="str">
        <f t="shared" si="217"/>
        <v/>
      </c>
      <c r="DC78" s="534" t="str">
        <f t="shared" si="218"/>
        <v/>
      </c>
      <c r="DD78" s="534" t="str">
        <f t="shared" si="219"/>
        <v/>
      </c>
      <c r="DE78" s="534" t="str">
        <f t="shared" si="220"/>
        <v/>
      </c>
      <c r="DF78" s="534" t="str">
        <f t="shared" si="221"/>
        <v/>
      </c>
      <c r="DG78" s="535" t="str">
        <f t="shared" si="222"/>
        <v/>
      </c>
      <c r="DH78" s="535" t="str">
        <f t="shared" si="223"/>
        <v/>
      </c>
      <c r="DI78" s="535" t="str">
        <f t="shared" si="224"/>
        <v/>
      </c>
      <c r="DJ78" s="535" t="str">
        <f t="shared" si="225"/>
        <v/>
      </c>
      <c r="DK78" s="534" t="str">
        <f t="shared" si="226"/>
        <v/>
      </c>
      <c r="DL78" s="534" t="str">
        <f t="shared" si="227"/>
        <v/>
      </c>
      <c r="DM78" s="534" t="str">
        <f t="shared" si="228"/>
        <v/>
      </c>
      <c r="DN78" s="534" t="str">
        <f t="shared" si="229"/>
        <v/>
      </c>
      <c r="DO78" s="534" t="str">
        <f t="shared" si="230"/>
        <v/>
      </c>
      <c r="DP78" s="533" t="str">
        <f t="shared" si="231"/>
        <v/>
      </c>
      <c r="DQ78" s="532" t="str">
        <f t="shared" si="232"/>
        <v/>
      </c>
      <c r="DR78" s="699">
        <f t="shared" si="233"/>
        <v>0</v>
      </c>
      <c r="DS78" s="112">
        <f t="shared" si="234"/>
        <v>0</v>
      </c>
      <c r="DT78" s="112">
        <f t="shared" si="235"/>
        <v>0</v>
      </c>
      <c r="DU78" s="112">
        <f t="shared" si="236"/>
        <v>0</v>
      </c>
      <c r="DV78" s="692"/>
      <c r="DW78" s="208"/>
      <c r="DX78" s="700" t="s">
        <v>292</v>
      </c>
      <c r="DY78" s="701"/>
      <c r="DZ78" s="706">
        <f>SUM(EB77:EC77)</f>
        <v>367.20000000000005</v>
      </c>
      <c r="EA78" s="208"/>
      <c r="EB78" s="208"/>
      <c r="EC78" s="208"/>
      <c r="ED78" s="209"/>
      <c r="EE78" s="208"/>
    </row>
    <row r="79" spans="1:141" s="211" customFormat="1" ht="15.75" hidden="1" customHeight="1">
      <c r="A79" s="705" t="s">
        <v>282</v>
      </c>
      <c r="B79" s="284"/>
      <c r="C79" s="284"/>
      <c r="D79" s="284"/>
      <c r="E79" s="284"/>
      <c r="F79" s="284"/>
      <c r="G79" s="284"/>
      <c r="H79" s="284"/>
      <c r="I79" s="284"/>
      <c r="J79" s="284"/>
      <c r="K79" s="284"/>
      <c r="L79" s="284"/>
      <c r="M79" s="284"/>
      <c r="N79" s="284"/>
      <c r="O79" s="284"/>
      <c r="P79" s="284"/>
      <c r="Q79" s="284"/>
      <c r="R79" s="284"/>
      <c r="S79" s="284"/>
      <c r="T79" s="716"/>
      <c r="U79" s="284"/>
      <c r="V79" s="284"/>
      <c r="W79" s="284"/>
      <c r="X79" s="284"/>
      <c r="Y79" s="284"/>
      <c r="Z79" s="284"/>
      <c r="AA79" s="284"/>
      <c r="AB79" s="284"/>
      <c r="AC79" s="284"/>
      <c r="AD79" s="284"/>
      <c r="AE79" s="284"/>
      <c r="AF79" s="284"/>
      <c r="AG79" s="284"/>
      <c r="AH79" s="284"/>
      <c r="AI79" s="284"/>
      <c r="AJ79" s="284"/>
      <c r="AK79" s="284"/>
      <c r="AL79" s="284"/>
      <c r="AM79" s="716"/>
      <c r="AN79" s="284"/>
      <c r="AO79" s="284"/>
      <c r="AP79" s="284"/>
      <c r="AQ79" s="284"/>
      <c r="AR79" s="284"/>
      <c r="AS79" s="284"/>
      <c r="AT79" s="284"/>
      <c r="AU79" s="284"/>
      <c r="AV79" s="284"/>
      <c r="AW79" s="284"/>
      <c r="AX79" s="284"/>
      <c r="AY79" s="284"/>
      <c r="AZ79" s="284"/>
      <c r="BA79" s="284"/>
      <c r="BB79" s="284"/>
      <c r="BC79" s="284"/>
      <c r="BD79" s="284"/>
      <c r="BE79" s="284"/>
      <c r="BF79" s="716"/>
      <c r="BG79" s="284"/>
      <c r="BH79" s="284"/>
      <c r="BI79" s="284"/>
      <c r="BJ79" s="284"/>
      <c r="BK79" s="284"/>
      <c r="BL79" s="284"/>
      <c r="BM79" s="284"/>
      <c r="BN79" s="284"/>
      <c r="BO79" s="284"/>
      <c r="BP79" s="284"/>
      <c r="BQ79" s="284"/>
      <c r="BR79" s="284"/>
      <c r="BS79" s="284"/>
      <c r="BT79" s="284"/>
      <c r="BU79" s="284"/>
      <c r="BV79" s="284"/>
      <c r="BW79" s="284"/>
      <c r="BX79" s="284"/>
      <c r="BY79" s="716"/>
      <c r="BZ79" s="284"/>
      <c r="CA79" s="284"/>
      <c r="CB79" s="284"/>
      <c r="CC79" s="284"/>
      <c r="CD79" s="698" t="str">
        <f t="shared" si="136"/>
        <v/>
      </c>
      <c r="CE79" s="698" t="str">
        <f t="shared" si="137"/>
        <v/>
      </c>
      <c r="CF79" s="698" t="str">
        <f t="shared" si="138"/>
        <v/>
      </c>
      <c r="CG79" s="698" t="str">
        <f t="shared" si="139"/>
        <v/>
      </c>
      <c r="CH79" s="1371" t="str">
        <f t="shared" si="197"/>
        <v/>
      </c>
      <c r="CI79" s="1372" t="str">
        <f t="shared" si="198"/>
        <v/>
      </c>
      <c r="CJ79" s="1373" t="str">
        <f t="shared" si="199"/>
        <v/>
      </c>
      <c r="CK79" s="1373" t="str">
        <f t="shared" si="200"/>
        <v/>
      </c>
      <c r="CL79" s="1373" t="str">
        <f t="shared" si="201"/>
        <v/>
      </c>
      <c r="CM79" s="1373" t="str">
        <f t="shared" si="202"/>
        <v/>
      </c>
      <c r="CN79" s="1373" t="str">
        <f t="shared" si="203"/>
        <v/>
      </c>
      <c r="CO79" s="1374" t="str">
        <f t="shared" si="204"/>
        <v/>
      </c>
      <c r="CP79" s="1374" t="str">
        <f t="shared" si="205"/>
        <v/>
      </c>
      <c r="CQ79" s="1374" t="str">
        <f t="shared" si="206"/>
        <v/>
      </c>
      <c r="CR79" s="1374" t="str">
        <f t="shared" si="207"/>
        <v/>
      </c>
      <c r="CS79" s="1373" t="str">
        <f t="shared" si="208"/>
        <v/>
      </c>
      <c r="CT79" s="1373" t="str">
        <f t="shared" si="209"/>
        <v/>
      </c>
      <c r="CU79" s="1373" t="str">
        <f t="shared" si="210"/>
        <v/>
      </c>
      <c r="CV79" s="1373" t="str">
        <f t="shared" si="211"/>
        <v/>
      </c>
      <c r="CW79" s="1373" t="str">
        <f t="shared" si="212"/>
        <v/>
      </c>
      <c r="CX79" s="1372" t="str">
        <f t="shared" si="213"/>
        <v/>
      </c>
      <c r="CY79" s="1375" t="str">
        <f t="shared" si="214"/>
        <v/>
      </c>
      <c r="CZ79" s="532" t="str">
        <f t="shared" si="215"/>
        <v/>
      </c>
      <c r="DA79" s="533" t="str">
        <f t="shared" si="216"/>
        <v/>
      </c>
      <c r="DB79" s="534" t="str">
        <f t="shared" si="217"/>
        <v/>
      </c>
      <c r="DC79" s="534" t="str">
        <f t="shared" si="218"/>
        <v/>
      </c>
      <c r="DD79" s="534" t="str">
        <f t="shared" si="219"/>
        <v/>
      </c>
      <c r="DE79" s="534" t="str">
        <f t="shared" si="220"/>
        <v/>
      </c>
      <c r="DF79" s="534" t="str">
        <f t="shared" si="221"/>
        <v/>
      </c>
      <c r="DG79" s="535" t="str">
        <f t="shared" si="222"/>
        <v/>
      </c>
      <c r="DH79" s="535" t="str">
        <f t="shared" si="223"/>
        <v/>
      </c>
      <c r="DI79" s="535" t="str">
        <f t="shared" si="224"/>
        <v/>
      </c>
      <c r="DJ79" s="535" t="str">
        <f t="shared" si="225"/>
        <v/>
      </c>
      <c r="DK79" s="534" t="str">
        <f t="shared" si="226"/>
        <v/>
      </c>
      <c r="DL79" s="534" t="str">
        <f t="shared" si="227"/>
        <v/>
      </c>
      <c r="DM79" s="534" t="str">
        <f t="shared" si="228"/>
        <v/>
      </c>
      <c r="DN79" s="534" t="str">
        <f t="shared" si="229"/>
        <v/>
      </c>
      <c r="DO79" s="534" t="str">
        <f t="shared" si="230"/>
        <v/>
      </c>
      <c r="DP79" s="533" t="str">
        <f t="shared" si="231"/>
        <v/>
      </c>
      <c r="DQ79" s="532" t="str">
        <f t="shared" si="232"/>
        <v/>
      </c>
      <c r="DR79" s="699">
        <f t="shared" si="233"/>
        <v>0</v>
      </c>
      <c r="DS79" s="112">
        <f t="shared" si="234"/>
        <v>0</v>
      </c>
      <c r="DT79" s="112">
        <f t="shared" si="235"/>
        <v>0</v>
      </c>
      <c r="DU79" s="112">
        <f t="shared" si="236"/>
        <v>0</v>
      </c>
      <c r="DV79" s="692"/>
      <c r="DW79" s="208"/>
      <c r="DX79" s="700" t="s">
        <v>293</v>
      </c>
      <c r="DY79" s="701"/>
      <c r="DZ79" s="276">
        <f>BZ688*BZ689</f>
        <v>0</v>
      </c>
      <c r="EA79" s="276">
        <f>CA688*CA689</f>
        <v>0</v>
      </c>
      <c r="EB79" s="276"/>
      <c r="EC79" s="276"/>
      <c r="ED79" s="209" t="s">
        <v>294</v>
      </c>
      <c r="EE79" s="208"/>
    </row>
    <row r="80" spans="1:141" s="211" customFormat="1" ht="15.75" hidden="1" customHeight="1">
      <c r="A80" s="717" t="s">
        <v>284</v>
      </c>
      <c r="B80" s="708" t="str">
        <f t="shared" ref="B80:S80" si="249">IF(B78="","",B78*B79)</f>
        <v/>
      </c>
      <c r="C80" s="708" t="str">
        <f t="shared" si="249"/>
        <v/>
      </c>
      <c r="D80" s="708" t="str">
        <f t="shared" si="249"/>
        <v/>
      </c>
      <c r="E80" s="708" t="str">
        <f t="shared" si="249"/>
        <v/>
      </c>
      <c r="F80" s="708" t="str">
        <f t="shared" si="249"/>
        <v/>
      </c>
      <c r="G80" s="708" t="str">
        <f t="shared" si="249"/>
        <v/>
      </c>
      <c r="H80" s="708" t="str">
        <f t="shared" si="249"/>
        <v/>
      </c>
      <c r="I80" s="708" t="str">
        <f t="shared" si="249"/>
        <v/>
      </c>
      <c r="J80" s="708" t="str">
        <f t="shared" si="249"/>
        <v/>
      </c>
      <c r="K80" s="708" t="str">
        <f t="shared" si="249"/>
        <v/>
      </c>
      <c r="L80" s="708" t="str">
        <f t="shared" si="249"/>
        <v/>
      </c>
      <c r="M80" s="708" t="str">
        <f t="shared" si="249"/>
        <v/>
      </c>
      <c r="N80" s="708" t="str">
        <f t="shared" si="249"/>
        <v/>
      </c>
      <c r="O80" s="708" t="str">
        <f t="shared" si="249"/>
        <v/>
      </c>
      <c r="P80" s="708" t="str">
        <f t="shared" si="249"/>
        <v/>
      </c>
      <c r="Q80" s="708" t="str">
        <f t="shared" si="249"/>
        <v/>
      </c>
      <c r="R80" s="708" t="str">
        <f t="shared" si="249"/>
        <v/>
      </c>
      <c r="S80" s="708" t="str">
        <f t="shared" si="249"/>
        <v/>
      </c>
      <c r="T80" s="697"/>
      <c r="U80" s="708" t="str">
        <f t="shared" ref="U80:AL80" si="250">IF(U78="","",U78*U79)</f>
        <v/>
      </c>
      <c r="V80" s="708" t="str">
        <f t="shared" si="250"/>
        <v/>
      </c>
      <c r="W80" s="708" t="str">
        <f t="shared" si="250"/>
        <v/>
      </c>
      <c r="X80" s="708" t="str">
        <f t="shared" si="250"/>
        <v/>
      </c>
      <c r="Y80" s="708" t="str">
        <f t="shared" si="250"/>
        <v/>
      </c>
      <c r="Z80" s="708" t="str">
        <f t="shared" si="250"/>
        <v/>
      </c>
      <c r="AA80" s="708" t="str">
        <f t="shared" si="250"/>
        <v/>
      </c>
      <c r="AB80" s="708" t="str">
        <f t="shared" si="250"/>
        <v/>
      </c>
      <c r="AC80" s="708" t="str">
        <f t="shared" si="250"/>
        <v/>
      </c>
      <c r="AD80" s="708" t="str">
        <f t="shared" si="250"/>
        <v/>
      </c>
      <c r="AE80" s="708" t="str">
        <f t="shared" si="250"/>
        <v/>
      </c>
      <c r="AF80" s="708" t="str">
        <f t="shared" si="250"/>
        <v/>
      </c>
      <c r="AG80" s="708" t="str">
        <f t="shared" si="250"/>
        <v/>
      </c>
      <c r="AH80" s="708" t="str">
        <f t="shared" si="250"/>
        <v/>
      </c>
      <c r="AI80" s="708" t="str">
        <f t="shared" si="250"/>
        <v/>
      </c>
      <c r="AJ80" s="708" t="str">
        <f t="shared" si="250"/>
        <v/>
      </c>
      <c r="AK80" s="708" t="str">
        <f t="shared" si="250"/>
        <v/>
      </c>
      <c r="AL80" s="708" t="str">
        <f t="shared" si="250"/>
        <v/>
      </c>
      <c r="AM80" s="697"/>
      <c r="AN80" s="708" t="str">
        <f t="shared" ref="AN80:BE80" si="251">IF(AN78="","",AN78*AN79)</f>
        <v/>
      </c>
      <c r="AO80" s="708" t="str">
        <f t="shared" si="251"/>
        <v/>
      </c>
      <c r="AP80" s="708" t="str">
        <f t="shared" si="251"/>
        <v/>
      </c>
      <c r="AQ80" s="708" t="str">
        <f t="shared" si="251"/>
        <v/>
      </c>
      <c r="AR80" s="708" t="str">
        <f t="shared" si="251"/>
        <v/>
      </c>
      <c r="AS80" s="708" t="str">
        <f t="shared" si="251"/>
        <v/>
      </c>
      <c r="AT80" s="708" t="str">
        <f t="shared" si="251"/>
        <v/>
      </c>
      <c r="AU80" s="708" t="str">
        <f t="shared" si="251"/>
        <v/>
      </c>
      <c r="AV80" s="708" t="str">
        <f t="shared" si="251"/>
        <v/>
      </c>
      <c r="AW80" s="708" t="str">
        <f t="shared" si="251"/>
        <v/>
      </c>
      <c r="AX80" s="708" t="str">
        <f t="shared" si="251"/>
        <v/>
      </c>
      <c r="AY80" s="708" t="str">
        <f t="shared" si="251"/>
        <v/>
      </c>
      <c r="AZ80" s="708" t="str">
        <f t="shared" si="251"/>
        <v/>
      </c>
      <c r="BA80" s="708" t="str">
        <f t="shared" si="251"/>
        <v/>
      </c>
      <c r="BB80" s="708" t="str">
        <f t="shared" si="251"/>
        <v/>
      </c>
      <c r="BC80" s="708" t="str">
        <f t="shared" si="251"/>
        <v/>
      </c>
      <c r="BD80" s="708" t="str">
        <f t="shared" si="251"/>
        <v/>
      </c>
      <c r="BE80" s="708" t="str">
        <f t="shared" si="251"/>
        <v/>
      </c>
      <c r="BF80" s="697"/>
      <c r="BG80" s="708" t="str">
        <f t="shared" ref="BG80:BX80" si="252">IF(BG78="","",BG78*BG79)</f>
        <v/>
      </c>
      <c r="BH80" s="708" t="str">
        <f t="shared" si="252"/>
        <v/>
      </c>
      <c r="BI80" s="708" t="str">
        <f t="shared" si="252"/>
        <v/>
      </c>
      <c r="BJ80" s="708" t="str">
        <f t="shared" si="252"/>
        <v/>
      </c>
      <c r="BK80" s="708" t="str">
        <f t="shared" si="252"/>
        <v/>
      </c>
      <c r="BL80" s="708" t="str">
        <f t="shared" si="252"/>
        <v/>
      </c>
      <c r="BM80" s="708" t="str">
        <f t="shared" si="252"/>
        <v/>
      </c>
      <c r="BN80" s="708" t="str">
        <f t="shared" si="252"/>
        <v/>
      </c>
      <c r="BO80" s="708" t="str">
        <f t="shared" si="252"/>
        <v/>
      </c>
      <c r="BP80" s="708" t="str">
        <f t="shared" si="252"/>
        <v/>
      </c>
      <c r="BQ80" s="708" t="str">
        <f t="shared" si="252"/>
        <v/>
      </c>
      <c r="BR80" s="708" t="str">
        <f t="shared" si="252"/>
        <v/>
      </c>
      <c r="BS80" s="708" t="str">
        <f t="shared" si="252"/>
        <v/>
      </c>
      <c r="BT80" s="708" t="str">
        <f t="shared" si="252"/>
        <v/>
      </c>
      <c r="BU80" s="708" t="str">
        <f t="shared" si="252"/>
        <v/>
      </c>
      <c r="BV80" s="708" t="str">
        <f t="shared" si="252"/>
        <v/>
      </c>
      <c r="BW80" s="708" t="str">
        <f t="shared" si="252"/>
        <v/>
      </c>
      <c r="BX80" s="708" t="str">
        <f t="shared" si="252"/>
        <v/>
      </c>
      <c r="BY80" s="697"/>
      <c r="BZ80" s="708" t="str">
        <f>IF(BZ78="","",BZ78*BZ79)</f>
        <v/>
      </c>
      <c r="CA80" s="708" t="str">
        <f>IF(CA78="","",CA78*CA79)</f>
        <v/>
      </c>
      <c r="CB80" s="708" t="str">
        <f>IF(CB78="","",CB78*CB79)</f>
        <v/>
      </c>
      <c r="CC80" s="708" t="str">
        <f>IF(CC78="","",CC78*CC79)</f>
        <v/>
      </c>
      <c r="CD80" s="698" t="str">
        <f t="shared" si="136"/>
        <v/>
      </c>
      <c r="CE80" s="698" t="str">
        <f t="shared" si="137"/>
        <v/>
      </c>
      <c r="CF80" s="698" t="str">
        <f t="shared" si="138"/>
        <v/>
      </c>
      <c r="CG80" s="698" t="str">
        <f t="shared" si="139"/>
        <v/>
      </c>
      <c r="CH80" s="1371" t="str">
        <f t="shared" si="197"/>
        <v/>
      </c>
      <c r="CI80" s="1372" t="str">
        <f t="shared" si="198"/>
        <v/>
      </c>
      <c r="CJ80" s="1373" t="str">
        <f t="shared" si="199"/>
        <v/>
      </c>
      <c r="CK80" s="1373" t="str">
        <f t="shared" si="200"/>
        <v/>
      </c>
      <c r="CL80" s="1373" t="str">
        <f t="shared" si="201"/>
        <v/>
      </c>
      <c r="CM80" s="1373" t="str">
        <f t="shared" si="202"/>
        <v/>
      </c>
      <c r="CN80" s="1373" t="str">
        <f t="shared" si="203"/>
        <v/>
      </c>
      <c r="CO80" s="1374" t="str">
        <f t="shared" si="204"/>
        <v/>
      </c>
      <c r="CP80" s="1374" t="str">
        <f t="shared" si="205"/>
        <v/>
      </c>
      <c r="CQ80" s="1374" t="str">
        <f t="shared" si="206"/>
        <v/>
      </c>
      <c r="CR80" s="1374" t="str">
        <f t="shared" si="207"/>
        <v/>
      </c>
      <c r="CS80" s="1373" t="str">
        <f t="shared" si="208"/>
        <v/>
      </c>
      <c r="CT80" s="1373" t="str">
        <f t="shared" si="209"/>
        <v/>
      </c>
      <c r="CU80" s="1373" t="str">
        <f t="shared" si="210"/>
        <v/>
      </c>
      <c r="CV80" s="1373" t="str">
        <f t="shared" si="211"/>
        <v/>
      </c>
      <c r="CW80" s="1373" t="str">
        <f t="shared" si="212"/>
        <v/>
      </c>
      <c r="CX80" s="1372" t="str">
        <f t="shared" si="213"/>
        <v/>
      </c>
      <c r="CY80" s="1375" t="str">
        <f t="shared" si="214"/>
        <v/>
      </c>
      <c r="CZ80" s="532" t="str">
        <f t="shared" si="215"/>
        <v/>
      </c>
      <c r="DA80" s="533" t="str">
        <f t="shared" si="216"/>
        <v/>
      </c>
      <c r="DB80" s="534" t="str">
        <f t="shared" si="217"/>
        <v/>
      </c>
      <c r="DC80" s="534" t="str">
        <f t="shared" si="218"/>
        <v/>
      </c>
      <c r="DD80" s="534" t="str">
        <f t="shared" si="219"/>
        <v/>
      </c>
      <c r="DE80" s="534" t="str">
        <f t="shared" si="220"/>
        <v/>
      </c>
      <c r="DF80" s="534" t="str">
        <f t="shared" si="221"/>
        <v/>
      </c>
      <c r="DG80" s="535" t="str">
        <f t="shared" si="222"/>
        <v/>
      </c>
      <c r="DH80" s="535" t="str">
        <f t="shared" si="223"/>
        <v/>
      </c>
      <c r="DI80" s="535" t="str">
        <f t="shared" si="224"/>
        <v/>
      </c>
      <c r="DJ80" s="535" t="str">
        <f t="shared" si="225"/>
        <v/>
      </c>
      <c r="DK80" s="534" t="str">
        <f t="shared" si="226"/>
        <v/>
      </c>
      <c r="DL80" s="534" t="str">
        <f t="shared" si="227"/>
        <v/>
      </c>
      <c r="DM80" s="534" t="str">
        <f t="shared" si="228"/>
        <v/>
      </c>
      <c r="DN80" s="534" t="str">
        <f t="shared" si="229"/>
        <v/>
      </c>
      <c r="DO80" s="534" t="str">
        <f t="shared" si="230"/>
        <v/>
      </c>
      <c r="DP80" s="533" t="str">
        <f t="shared" si="231"/>
        <v/>
      </c>
      <c r="DQ80" s="532" t="str">
        <f t="shared" si="232"/>
        <v/>
      </c>
      <c r="DR80" s="699">
        <f t="shared" si="233"/>
        <v>0</v>
      </c>
      <c r="DS80" s="112">
        <f t="shared" si="234"/>
        <v>0</v>
      </c>
      <c r="DT80" s="112">
        <f t="shared" si="235"/>
        <v>0</v>
      </c>
      <c r="DU80" s="112">
        <f t="shared" si="236"/>
        <v>0</v>
      </c>
      <c r="DV80" s="692"/>
      <c r="DW80" s="208"/>
      <c r="DX80" s="700" t="s">
        <v>292</v>
      </c>
      <c r="DY80" s="701"/>
      <c r="DZ80" s="706">
        <f>DZ79*SUM(DZ67)</f>
        <v>0</v>
      </c>
      <c r="EA80" s="706">
        <f>EA79*SUM(EA67)</f>
        <v>0</v>
      </c>
      <c r="EB80" s="208"/>
      <c r="EC80" s="208"/>
      <c r="ED80" s="209"/>
      <c r="EE80" s="208"/>
    </row>
    <row r="81" spans="1:135" s="604" customFormat="1" ht="15.75" hidden="1" customHeight="1">
      <c r="A81" s="710" t="s">
        <v>286</v>
      </c>
      <c r="B81" s="711">
        <v>1</v>
      </c>
      <c r="C81" s="711">
        <v>1</v>
      </c>
      <c r="D81" s="711">
        <v>1</v>
      </c>
      <c r="E81" s="711">
        <v>1</v>
      </c>
      <c r="F81" s="711">
        <v>1</v>
      </c>
      <c r="G81" s="711">
        <v>1</v>
      </c>
      <c r="H81" s="711">
        <v>1</v>
      </c>
      <c r="I81" s="711">
        <v>1</v>
      </c>
      <c r="J81" s="711">
        <v>1</v>
      </c>
      <c r="K81" s="711">
        <v>1</v>
      </c>
      <c r="L81" s="711">
        <v>1</v>
      </c>
      <c r="M81" s="711">
        <v>1</v>
      </c>
      <c r="N81" s="711">
        <v>1</v>
      </c>
      <c r="O81" s="711">
        <v>1</v>
      </c>
      <c r="P81" s="711">
        <v>1</v>
      </c>
      <c r="Q81" s="711">
        <v>1</v>
      </c>
      <c r="R81" s="711">
        <v>1</v>
      </c>
      <c r="S81" s="711">
        <v>1</v>
      </c>
      <c r="T81" s="697"/>
      <c r="U81" s="711">
        <v>1</v>
      </c>
      <c r="V81" s="711">
        <v>1</v>
      </c>
      <c r="W81" s="711">
        <v>1</v>
      </c>
      <c r="X81" s="711">
        <v>1</v>
      </c>
      <c r="Y81" s="711">
        <v>1</v>
      </c>
      <c r="Z81" s="711">
        <v>1</v>
      </c>
      <c r="AA81" s="711">
        <v>1</v>
      </c>
      <c r="AB81" s="711">
        <v>1</v>
      </c>
      <c r="AC81" s="711">
        <v>1</v>
      </c>
      <c r="AD81" s="711">
        <v>1</v>
      </c>
      <c r="AE81" s="711">
        <v>1</v>
      </c>
      <c r="AF81" s="711">
        <v>1</v>
      </c>
      <c r="AG81" s="711">
        <v>1</v>
      </c>
      <c r="AH81" s="711">
        <v>1</v>
      </c>
      <c r="AI81" s="711">
        <v>1</v>
      </c>
      <c r="AJ81" s="711">
        <v>1</v>
      </c>
      <c r="AK81" s="711">
        <v>1</v>
      </c>
      <c r="AL81" s="711">
        <v>1</v>
      </c>
      <c r="AM81" s="697"/>
      <c r="AN81" s="711">
        <v>1</v>
      </c>
      <c r="AO81" s="711">
        <v>1</v>
      </c>
      <c r="AP81" s="711">
        <v>1</v>
      </c>
      <c r="AQ81" s="711">
        <v>1</v>
      </c>
      <c r="AR81" s="711">
        <v>1</v>
      </c>
      <c r="AS81" s="711">
        <v>1</v>
      </c>
      <c r="AT81" s="711">
        <v>1</v>
      </c>
      <c r="AU81" s="711">
        <v>1</v>
      </c>
      <c r="AV81" s="711">
        <v>1</v>
      </c>
      <c r="AW81" s="711">
        <v>1</v>
      </c>
      <c r="AX81" s="711">
        <v>1</v>
      </c>
      <c r="AY81" s="711">
        <v>1</v>
      </c>
      <c r="AZ81" s="711">
        <v>1</v>
      </c>
      <c r="BA81" s="711">
        <v>1</v>
      </c>
      <c r="BB81" s="711">
        <v>1</v>
      </c>
      <c r="BC81" s="711">
        <v>1</v>
      </c>
      <c r="BD81" s="711">
        <v>1</v>
      </c>
      <c r="BE81" s="711">
        <v>1</v>
      </c>
      <c r="BF81" s="697"/>
      <c r="BG81" s="711">
        <v>1</v>
      </c>
      <c r="BH81" s="711">
        <v>1</v>
      </c>
      <c r="BI81" s="711">
        <v>1</v>
      </c>
      <c r="BJ81" s="711">
        <v>1</v>
      </c>
      <c r="BK81" s="711">
        <v>1</v>
      </c>
      <c r="BL81" s="711">
        <v>1</v>
      </c>
      <c r="BM81" s="711">
        <v>1</v>
      </c>
      <c r="BN81" s="711">
        <v>1</v>
      </c>
      <c r="BO81" s="711">
        <v>1</v>
      </c>
      <c r="BP81" s="711">
        <v>1</v>
      </c>
      <c r="BQ81" s="711">
        <v>1</v>
      </c>
      <c r="BR81" s="711">
        <v>1</v>
      </c>
      <c r="BS81" s="711">
        <v>1</v>
      </c>
      <c r="BT81" s="711">
        <v>1</v>
      </c>
      <c r="BU81" s="711">
        <v>1</v>
      </c>
      <c r="BV81" s="711">
        <v>1</v>
      </c>
      <c r="BW81" s="711">
        <v>1</v>
      </c>
      <c r="BX81" s="711">
        <v>1</v>
      </c>
      <c r="BY81" s="697"/>
      <c r="BZ81" s="711">
        <v>1</v>
      </c>
      <c r="CA81" s="711">
        <v>1</v>
      </c>
      <c r="CB81" s="711">
        <v>1</v>
      </c>
      <c r="CC81" s="711">
        <v>1</v>
      </c>
      <c r="CD81" s="698">
        <f t="shared" si="136"/>
        <v>1</v>
      </c>
      <c r="CE81" s="698">
        <f t="shared" si="137"/>
        <v>1</v>
      </c>
      <c r="CF81" s="698">
        <f t="shared" si="138"/>
        <v>1</v>
      </c>
      <c r="CG81" s="698">
        <f t="shared" si="139"/>
        <v>1</v>
      </c>
      <c r="CH81" s="1371">
        <f t="shared" si="197"/>
        <v>1</v>
      </c>
      <c r="CI81" s="1372">
        <f t="shared" si="198"/>
        <v>1</v>
      </c>
      <c r="CJ81" s="1373">
        <f t="shared" si="199"/>
        <v>1</v>
      </c>
      <c r="CK81" s="1373">
        <f t="shared" si="200"/>
        <v>1</v>
      </c>
      <c r="CL81" s="1373">
        <f t="shared" si="201"/>
        <v>1</v>
      </c>
      <c r="CM81" s="1373">
        <f t="shared" si="202"/>
        <v>1</v>
      </c>
      <c r="CN81" s="1373">
        <f t="shared" si="203"/>
        <v>1</v>
      </c>
      <c r="CO81" s="1374">
        <f t="shared" si="204"/>
        <v>1</v>
      </c>
      <c r="CP81" s="1374">
        <f t="shared" si="205"/>
        <v>1</v>
      </c>
      <c r="CQ81" s="1374">
        <f t="shared" si="206"/>
        <v>1</v>
      </c>
      <c r="CR81" s="1374">
        <f t="shared" si="207"/>
        <v>1</v>
      </c>
      <c r="CS81" s="1373">
        <f t="shared" si="208"/>
        <v>1</v>
      </c>
      <c r="CT81" s="1373">
        <f t="shared" si="209"/>
        <v>1</v>
      </c>
      <c r="CU81" s="1373">
        <f t="shared" si="210"/>
        <v>1</v>
      </c>
      <c r="CV81" s="1373">
        <f t="shared" si="211"/>
        <v>1</v>
      </c>
      <c r="CW81" s="1373">
        <f t="shared" si="212"/>
        <v>1</v>
      </c>
      <c r="CX81" s="1372">
        <f t="shared" si="213"/>
        <v>1</v>
      </c>
      <c r="CY81" s="1375">
        <f t="shared" si="214"/>
        <v>1</v>
      </c>
      <c r="CZ81" s="532">
        <f t="shared" si="215"/>
        <v>1</v>
      </c>
      <c r="DA81" s="533">
        <f t="shared" si="216"/>
        <v>1</v>
      </c>
      <c r="DB81" s="534">
        <f t="shared" si="217"/>
        <v>1</v>
      </c>
      <c r="DC81" s="534">
        <f t="shared" si="218"/>
        <v>1</v>
      </c>
      <c r="DD81" s="534">
        <f t="shared" si="219"/>
        <v>1</v>
      </c>
      <c r="DE81" s="534">
        <f t="shared" si="220"/>
        <v>1</v>
      </c>
      <c r="DF81" s="534">
        <f t="shared" si="221"/>
        <v>1</v>
      </c>
      <c r="DG81" s="535">
        <f t="shared" si="222"/>
        <v>1</v>
      </c>
      <c r="DH81" s="535">
        <f t="shared" si="223"/>
        <v>1</v>
      </c>
      <c r="DI81" s="535">
        <f t="shared" si="224"/>
        <v>1</v>
      </c>
      <c r="DJ81" s="535">
        <f t="shared" si="225"/>
        <v>1</v>
      </c>
      <c r="DK81" s="534">
        <f t="shared" si="226"/>
        <v>1</v>
      </c>
      <c r="DL81" s="534">
        <f t="shared" si="227"/>
        <v>1</v>
      </c>
      <c r="DM81" s="534">
        <f t="shared" si="228"/>
        <v>1</v>
      </c>
      <c r="DN81" s="534">
        <f t="shared" si="229"/>
        <v>1</v>
      </c>
      <c r="DO81" s="534">
        <f t="shared" si="230"/>
        <v>1</v>
      </c>
      <c r="DP81" s="533">
        <f t="shared" si="231"/>
        <v>1</v>
      </c>
      <c r="DQ81" s="532">
        <f t="shared" si="232"/>
        <v>1</v>
      </c>
      <c r="DR81" s="699">
        <f t="shared" si="233"/>
        <v>18</v>
      </c>
      <c r="DS81" s="112">
        <f t="shared" si="234"/>
        <v>18</v>
      </c>
      <c r="DT81" s="112">
        <f t="shared" si="235"/>
        <v>18</v>
      </c>
      <c r="DU81" s="112">
        <f t="shared" si="236"/>
        <v>18</v>
      </c>
      <c r="DV81" s="692"/>
      <c r="DW81" s="718"/>
      <c r="DX81" s="700" t="s">
        <v>292</v>
      </c>
      <c r="DY81" s="701"/>
      <c r="DZ81" s="706">
        <f>SUM(DZ80:EA80)</f>
        <v>0</v>
      </c>
      <c r="EA81" s="208"/>
      <c r="EB81" s="208"/>
      <c r="EC81" s="208"/>
      <c r="ED81" s="719"/>
      <c r="EE81" s="718"/>
    </row>
    <row r="82" spans="1:135" s="604" customFormat="1" ht="15.75" hidden="1" customHeight="1">
      <c r="A82" s="710" t="s">
        <v>288</v>
      </c>
      <c r="B82" s="711"/>
      <c r="C82" s="711"/>
      <c r="D82" s="711"/>
      <c r="E82" s="711"/>
      <c r="F82" s="711"/>
      <c r="G82" s="711"/>
      <c r="H82" s="711"/>
      <c r="I82" s="711"/>
      <c r="J82" s="711"/>
      <c r="K82" s="711"/>
      <c r="L82" s="711"/>
      <c r="M82" s="711"/>
      <c r="N82" s="711"/>
      <c r="O82" s="711"/>
      <c r="P82" s="711"/>
      <c r="Q82" s="711"/>
      <c r="R82" s="711"/>
      <c r="S82" s="711"/>
      <c r="T82" s="720"/>
      <c r="U82" s="711"/>
      <c r="V82" s="711"/>
      <c r="W82" s="711"/>
      <c r="X82" s="711"/>
      <c r="Y82" s="711"/>
      <c r="Z82" s="711"/>
      <c r="AA82" s="711"/>
      <c r="AB82" s="711"/>
      <c r="AC82" s="711"/>
      <c r="AD82" s="711"/>
      <c r="AE82" s="711"/>
      <c r="AF82" s="711"/>
      <c r="AG82" s="711"/>
      <c r="AH82" s="711"/>
      <c r="AI82" s="711"/>
      <c r="AJ82" s="711"/>
      <c r="AK82" s="711"/>
      <c r="AL82" s="711"/>
      <c r="AM82" s="720"/>
      <c r="AN82" s="711"/>
      <c r="AO82" s="711"/>
      <c r="AP82" s="711"/>
      <c r="AQ82" s="711"/>
      <c r="AR82" s="711"/>
      <c r="AS82" s="711"/>
      <c r="AT82" s="711"/>
      <c r="AU82" s="711"/>
      <c r="AV82" s="711"/>
      <c r="AW82" s="711"/>
      <c r="AX82" s="711"/>
      <c r="AY82" s="711"/>
      <c r="AZ82" s="711"/>
      <c r="BA82" s="711"/>
      <c r="BB82" s="711"/>
      <c r="BC82" s="711"/>
      <c r="BD82" s="711"/>
      <c r="BE82" s="711"/>
      <c r="BF82" s="720"/>
      <c r="BG82" s="711"/>
      <c r="BH82" s="711"/>
      <c r="BI82" s="711"/>
      <c r="BJ82" s="711"/>
      <c r="BK82" s="711"/>
      <c r="BL82" s="711"/>
      <c r="BM82" s="711"/>
      <c r="BN82" s="711"/>
      <c r="BO82" s="711"/>
      <c r="BP82" s="711"/>
      <c r="BQ82" s="711"/>
      <c r="BR82" s="711"/>
      <c r="BS82" s="711"/>
      <c r="BT82" s="711"/>
      <c r="BU82" s="711"/>
      <c r="BV82" s="711"/>
      <c r="BW82" s="711"/>
      <c r="BX82" s="711"/>
      <c r="BY82" s="720"/>
      <c r="BZ82" s="711"/>
      <c r="CA82" s="711"/>
      <c r="CB82" s="711"/>
      <c r="CC82" s="711"/>
      <c r="CD82" s="698" t="str">
        <f t="shared" si="136"/>
        <v/>
      </c>
      <c r="CE82" s="698" t="str">
        <f t="shared" si="137"/>
        <v/>
      </c>
      <c r="CF82" s="698" t="str">
        <f t="shared" si="138"/>
        <v/>
      </c>
      <c r="CG82" s="698" t="str">
        <f t="shared" si="139"/>
        <v/>
      </c>
      <c r="CH82" s="1371" t="str">
        <f t="shared" si="197"/>
        <v/>
      </c>
      <c r="CI82" s="1372" t="str">
        <f t="shared" si="198"/>
        <v/>
      </c>
      <c r="CJ82" s="1373" t="str">
        <f t="shared" si="199"/>
        <v/>
      </c>
      <c r="CK82" s="1373" t="str">
        <f t="shared" si="200"/>
        <v/>
      </c>
      <c r="CL82" s="1373" t="str">
        <f t="shared" si="201"/>
        <v/>
      </c>
      <c r="CM82" s="1373" t="str">
        <f t="shared" si="202"/>
        <v/>
      </c>
      <c r="CN82" s="1373" t="str">
        <f t="shared" si="203"/>
        <v/>
      </c>
      <c r="CO82" s="1374" t="str">
        <f t="shared" si="204"/>
        <v/>
      </c>
      <c r="CP82" s="1374" t="str">
        <f t="shared" si="205"/>
        <v/>
      </c>
      <c r="CQ82" s="1374" t="str">
        <f t="shared" si="206"/>
        <v/>
      </c>
      <c r="CR82" s="1374" t="str">
        <f t="shared" si="207"/>
        <v/>
      </c>
      <c r="CS82" s="1373" t="str">
        <f t="shared" si="208"/>
        <v/>
      </c>
      <c r="CT82" s="1373" t="str">
        <f t="shared" si="209"/>
        <v/>
      </c>
      <c r="CU82" s="1373" t="str">
        <f t="shared" si="210"/>
        <v/>
      </c>
      <c r="CV82" s="1373" t="str">
        <f t="shared" si="211"/>
        <v/>
      </c>
      <c r="CW82" s="1373" t="str">
        <f t="shared" si="212"/>
        <v/>
      </c>
      <c r="CX82" s="1372" t="str">
        <f t="shared" si="213"/>
        <v/>
      </c>
      <c r="CY82" s="1375" t="str">
        <f t="shared" si="214"/>
        <v/>
      </c>
      <c r="CZ82" s="532" t="str">
        <f t="shared" si="215"/>
        <v/>
      </c>
      <c r="DA82" s="533" t="str">
        <f t="shared" si="216"/>
        <v/>
      </c>
      <c r="DB82" s="534" t="str">
        <f t="shared" si="217"/>
        <v/>
      </c>
      <c r="DC82" s="534" t="str">
        <f t="shared" si="218"/>
        <v/>
      </c>
      <c r="DD82" s="534" t="str">
        <f t="shared" si="219"/>
        <v/>
      </c>
      <c r="DE82" s="534" t="str">
        <f t="shared" si="220"/>
        <v/>
      </c>
      <c r="DF82" s="534" t="str">
        <f t="shared" si="221"/>
        <v/>
      </c>
      <c r="DG82" s="535" t="str">
        <f t="shared" si="222"/>
        <v/>
      </c>
      <c r="DH82" s="535" t="str">
        <f t="shared" si="223"/>
        <v/>
      </c>
      <c r="DI82" s="535" t="str">
        <f t="shared" si="224"/>
        <v/>
      </c>
      <c r="DJ82" s="535" t="str">
        <f t="shared" si="225"/>
        <v/>
      </c>
      <c r="DK82" s="534" t="str">
        <f t="shared" si="226"/>
        <v/>
      </c>
      <c r="DL82" s="534" t="str">
        <f t="shared" si="227"/>
        <v/>
      </c>
      <c r="DM82" s="534" t="str">
        <f t="shared" si="228"/>
        <v/>
      </c>
      <c r="DN82" s="534" t="str">
        <f t="shared" si="229"/>
        <v/>
      </c>
      <c r="DO82" s="534" t="str">
        <f t="shared" si="230"/>
        <v/>
      </c>
      <c r="DP82" s="533" t="str">
        <f t="shared" si="231"/>
        <v/>
      </c>
      <c r="DQ82" s="532" t="str">
        <f t="shared" si="232"/>
        <v/>
      </c>
      <c r="DR82" s="699">
        <f t="shared" si="233"/>
        <v>0</v>
      </c>
      <c r="DS82" s="112">
        <f t="shared" si="234"/>
        <v>0</v>
      </c>
      <c r="DT82" s="112">
        <f t="shared" si="235"/>
        <v>0</v>
      </c>
      <c r="DU82" s="112">
        <f t="shared" si="236"/>
        <v>0</v>
      </c>
      <c r="DV82" s="692"/>
      <c r="DW82" s="718"/>
      <c r="DX82" s="208"/>
      <c r="DY82" s="208"/>
      <c r="DZ82" s="208"/>
      <c r="EA82" s="208"/>
      <c r="EB82" s="208"/>
      <c r="EC82" s="208"/>
      <c r="ED82" s="719"/>
      <c r="EE82" s="718"/>
    </row>
    <row r="83" spans="1:135" s="604" customFormat="1" ht="15.75" hidden="1" customHeight="1">
      <c r="A83" s="710" t="s">
        <v>295</v>
      </c>
      <c r="B83" s="721" t="str">
        <f t="shared" ref="B83:S83" si="253">IF(SUM(B69,B77)&gt;0,SUM(B70,B78)/SUM(B69,B77),"")</f>
        <v/>
      </c>
      <c r="C83" s="721" t="str">
        <f t="shared" si="253"/>
        <v/>
      </c>
      <c r="D83" s="721" t="str">
        <f t="shared" si="253"/>
        <v/>
      </c>
      <c r="E83" s="721" t="str">
        <f t="shared" si="253"/>
        <v/>
      </c>
      <c r="F83" s="721" t="str">
        <f t="shared" si="253"/>
        <v/>
      </c>
      <c r="G83" s="721" t="str">
        <f t="shared" si="253"/>
        <v/>
      </c>
      <c r="H83" s="721" t="str">
        <f t="shared" si="253"/>
        <v/>
      </c>
      <c r="I83" s="721" t="str">
        <f t="shared" si="253"/>
        <v/>
      </c>
      <c r="J83" s="721" t="str">
        <f t="shared" si="253"/>
        <v/>
      </c>
      <c r="K83" s="721" t="str">
        <f t="shared" si="253"/>
        <v/>
      </c>
      <c r="L83" s="721" t="str">
        <f t="shared" si="253"/>
        <v/>
      </c>
      <c r="M83" s="721" t="str">
        <f t="shared" si="253"/>
        <v/>
      </c>
      <c r="N83" s="721" t="str">
        <f t="shared" si="253"/>
        <v/>
      </c>
      <c r="O83" s="721" t="str">
        <f t="shared" si="253"/>
        <v/>
      </c>
      <c r="P83" s="721" t="str">
        <f t="shared" si="253"/>
        <v/>
      </c>
      <c r="Q83" s="721" t="str">
        <f t="shared" si="253"/>
        <v/>
      </c>
      <c r="R83" s="721" t="str">
        <f t="shared" si="253"/>
        <v/>
      </c>
      <c r="S83" s="721" t="str">
        <f t="shared" si="253"/>
        <v/>
      </c>
      <c r="T83" s="722"/>
      <c r="U83" s="721" t="str">
        <f t="shared" ref="U83:AL83" si="254">IF(SUM(U69,U77)&gt;0,SUM(U70,U78)/SUM(U69,U77),"")</f>
        <v/>
      </c>
      <c r="V83" s="721" t="str">
        <f t="shared" si="254"/>
        <v/>
      </c>
      <c r="W83" s="721" t="str">
        <f t="shared" si="254"/>
        <v/>
      </c>
      <c r="X83" s="721" t="str">
        <f t="shared" si="254"/>
        <v/>
      </c>
      <c r="Y83" s="721" t="str">
        <f t="shared" si="254"/>
        <v/>
      </c>
      <c r="Z83" s="721" t="str">
        <f t="shared" si="254"/>
        <v/>
      </c>
      <c r="AA83" s="721" t="str">
        <f t="shared" si="254"/>
        <v/>
      </c>
      <c r="AB83" s="721" t="str">
        <f t="shared" si="254"/>
        <v/>
      </c>
      <c r="AC83" s="721" t="str">
        <f t="shared" si="254"/>
        <v/>
      </c>
      <c r="AD83" s="721" t="str">
        <f t="shared" si="254"/>
        <v/>
      </c>
      <c r="AE83" s="721" t="str">
        <f t="shared" si="254"/>
        <v/>
      </c>
      <c r="AF83" s="721" t="str">
        <f t="shared" si="254"/>
        <v/>
      </c>
      <c r="AG83" s="721" t="str">
        <f t="shared" si="254"/>
        <v/>
      </c>
      <c r="AH83" s="721" t="str">
        <f t="shared" si="254"/>
        <v/>
      </c>
      <c r="AI83" s="721" t="str">
        <f t="shared" si="254"/>
        <v/>
      </c>
      <c r="AJ83" s="721" t="str">
        <f t="shared" si="254"/>
        <v/>
      </c>
      <c r="AK83" s="721" t="str">
        <f t="shared" si="254"/>
        <v/>
      </c>
      <c r="AL83" s="721" t="str">
        <f t="shared" si="254"/>
        <v/>
      </c>
      <c r="AM83" s="722"/>
      <c r="AN83" s="721" t="str">
        <f t="shared" ref="AN83:BE83" si="255">IF(SUM(AN69,AN77)&gt;0,SUM(AN70,AN78)/SUM(AN69,AN77),"")</f>
        <v/>
      </c>
      <c r="AO83" s="721" t="str">
        <f t="shared" si="255"/>
        <v/>
      </c>
      <c r="AP83" s="721" t="str">
        <f t="shared" si="255"/>
        <v/>
      </c>
      <c r="AQ83" s="721" t="str">
        <f t="shared" si="255"/>
        <v/>
      </c>
      <c r="AR83" s="721" t="str">
        <f t="shared" si="255"/>
        <v/>
      </c>
      <c r="AS83" s="721" t="str">
        <f t="shared" si="255"/>
        <v/>
      </c>
      <c r="AT83" s="721" t="str">
        <f t="shared" si="255"/>
        <v/>
      </c>
      <c r="AU83" s="721" t="str">
        <f t="shared" si="255"/>
        <v/>
      </c>
      <c r="AV83" s="721" t="str">
        <f t="shared" si="255"/>
        <v/>
      </c>
      <c r="AW83" s="721" t="str">
        <f t="shared" si="255"/>
        <v/>
      </c>
      <c r="AX83" s="721" t="str">
        <f t="shared" si="255"/>
        <v/>
      </c>
      <c r="AY83" s="721" t="str">
        <f t="shared" si="255"/>
        <v/>
      </c>
      <c r="AZ83" s="721" t="str">
        <f t="shared" si="255"/>
        <v/>
      </c>
      <c r="BA83" s="721" t="str">
        <f t="shared" si="255"/>
        <v/>
      </c>
      <c r="BB83" s="721" t="str">
        <f t="shared" si="255"/>
        <v/>
      </c>
      <c r="BC83" s="721" t="str">
        <f t="shared" si="255"/>
        <v/>
      </c>
      <c r="BD83" s="721" t="str">
        <f t="shared" si="255"/>
        <v/>
      </c>
      <c r="BE83" s="721" t="str">
        <f t="shared" si="255"/>
        <v/>
      </c>
      <c r="BF83" s="722"/>
      <c r="BG83" s="721" t="str">
        <f t="shared" ref="BG83:BX83" si="256">IF(SUM(BG69,BG77)&gt;0,SUM(BG70,BG78)/SUM(BG69,BG77),"")</f>
        <v/>
      </c>
      <c r="BH83" s="721" t="str">
        <f t="shared" si="256"/>
        <v/>
      </c>
      <c r="BI83" s="721" t="str">
        <f t="shared" si="256"/>
        <v/>
      </c>
      <c r="BJ83" s="721" t="str">
        <f t="shared" si="256"/>
        <v/>
      </c>
      <c r="BK83" s="721" t="str">
        <f t="shared" si="256"/>
        <v/>
      </c>
      <c r="BL83" s="721" t="str">
        <f t="shared" si="256"/>
        <v/>
      </c>
      <c r="BM83" s="721" t="str">
        <f t="shared" si="256"/>
        <v/>
      </c>
      <c r="BN83" s="721" t="str">
        <f t="shared" si="256"/>
        <v/>
      </c>
      <c r="BO83" s="721" t="str">
        <f t="shared" si="256"/>
        <v/>
      </c>
      <c r="BP83" s="721" t="str">
        <f t="shared" si="256"/>
        <v/>
      </c>
      <c r="BQ83" s="721" t="str">
        <f t="shared" si="256"/>
        <v/>
      </c>
      <c r="BR83" s="721" t="str">
        <f t="shared" si="256"/>
        <v/>
      </c>
      <c r="BS83" s="721" t="str">
        <f t="shared" si="256"/>
        <v/>
      </c>
      <c r="BT83" s="721" t="str">
        <f t="shared" si="256"/>
        <v/>
      </c>
      <c r="BU83" s="721" t="str">
        <f t="shared" si="256"/>
        <v/>
      </c>
      <c r="BV83" s="721" t="str">
        <f t="shared" si="256"/>
        <v/>
      </c>
      <c r="BW83" s="721" t="str">
        <f t="shared" si="256"/>
        <v/>
      </c>
      <c r="BX83" s="721" t="str">
        <f t="shared" si="256"/>
        <v/>
      </c>
      <c r="BY83" s="722"/>
      <c r="BZ83" s="721" t="str">
        <f>IF(SUM(BZ69,BZ77)&gt;0,SUM(BZ70,BZ78)/SUM(BZ69,BZ77),"")</f>
        <v/>
      </c>
      <c r="CA83" s="721" t="str">
        <f>IF(SUM(CA69,CA77)&gt;0,SUM(CA70,CA78)/SUM(CA69,CA77),"")</f>
        <v/>
      </c>
      <c r="CB83" s="721" t="str">
        <f>IF(SUM(CB69,CB77)&gt;0,SUM(CB70,CB78)/SUM(CB69,CB77),"")</f>
        <v/>
      </c>
      <c r="CC83" s="721" t="str">
        <f>IF(SUM(CC69,CC77)&gt;0,SUM(CC70,CC78)/SUM(CC69,CC77),"")</f>
        <v/>
      </c>
      <c r="CD83" s="698" t="str">
        <f t="shared" si="136"/>
        <v/>
      </c>
      <c r="CE83" s="723" t="str">
        <f t="shared" si="137"/>
        <v/>
      </c>
      <c r="CF83" s="723" t="str">
        <f t="shared" si="138"/>
        <v/>
      </c>
      <c r="CG83" s="723" t="str">
        <f t="shared" si="139"/>
        <v/>
      </c>
      <c r="CH83" s="1381" t="str">
        <f t="shared" si="197"/>
        <v/>
      </c>
      <c r="CI83" s="1382" t="str">
        <f t="shared" si="198"/>
        <v/>
      </c>
      <c r="CJ83" s="1383" t="str">
        <f t="shared" si="199"/>
        <v/>
      </c>
      <c r="CK83" s="1383" t="str">
        <f t="shared" si="200"/>
        <v/>
      </c>
      <c r="CL83" s="1383" t="str">
        <f t="shared" si="201"/>
        <v/>
      </c>
      <c r="CM83" s="1383" t="str">
        <f t="shared" si="202"/>
        <v/>
      </c>
      <c r="CN83" s="1383" t="str">
        <f t="shared" si="203"/>
        <v/>
      </c>
      <c r="CO83" s="1384" t="str">
        <f t="shared" si="204"/>
        <v/>
      </c>
      <c r="CP83" s="1384" t="str">
        <f t="shared" si="205"/>
        <v/>
      </c>
      <c r="CQ83" s="1384" t="str">
        <f t="shared" si="206"/>
        <v/>
      </c>
      <c r="CR83" s="1384" t="str">
        <f t="shared" si="207"/>
        <v/>
      </c>
      <c r="CS83" s="1383" t="str">
        <f t="shared" si="208"/>
        <v/>
      </c>
      <c r="CT83" s="1383" t="str">
        <f t="shared" si="209"/>
        <v/>
      </c>
      <c r="CU83" s="1383" t="str">
        <f t="shared" si="210"/>
        <v/>
      </c>
      <c r="CV83" s="1383" t="str">
        <f t="shared" si="211"/>
        <v/>
      </c>
      <c r="CW83" s="1383" t="str">
        <f t="shared" si="212"/>
        <v/>
      </c>
      <c r="CX83" s="1382" t="str">
        <f t="shared" si="213"/>
        <v/>
      </c>
      <c r="CY83" s="1385" t="str">
        <f t="shared" si="214"/>
        <v/>
      </c>
      <c r="CZ83" s="638" t="str">
        <f t="shared" si="215"/>
        <v/>
      </c>
      <c r="DA83" s="639" t="str">
        <f t="shared" si="216"/>
        <v/>
      </c>
      <c r="DB83" s="640" t="str">
        <f t="shared" si="217"/>
        <v/>
      </c>
      <c r="DC83" s="640" t="str">
        <f t="shared" si="218"/>
        <v/>
      </c>
      <c r="DD83" s="640" t="str">
        <f t="shared" si="219"/>
        <v/>
      </c>
      <c r="DE83" s="640" t="str">
        <f t="shared" si="220"/>
        <v/>
      </c>
      <c r="DF83" s="640" t="str">
        <f t="shared" si="221"/>
        <v/>
      </c>
      <c r="DG83" s="641" t="str">
        <f t="shared" si="222"/>
        <v/>
      </c>
      <c r="DH83" s="641" t="str">
        <f t="shared" si="223"/>
        <v/>
      </c>
      <c r="DI83" s="641" t="str">
        <f t="shared" si="224"/>
        <v/>
      </c>
      <c r="DJ83" s="641" t="str">
        <f t="shared" si="225"/>
        <v/>
      </c>
      <c r="DK83" s="640" t="str">
        <f t="shared" si="226"/>
        <v/>
      </c>
      <c r="DL83" s="640" t="str">
        <f t="shared" si="227"/>
        <v/>
      </c>
      <c r="DM83" s="640" t="str">
        <f t="shared" si="228"/>
        <v/>
      </c>
      <c r="DN83" s="640" t="str">
        <f t="shared" si="229"/>
        <v/>
      </c>
      <c r="DO83" s="640" t="str">
        <f t="shared" si="230"/>
        <v/>
      </c>
      <c r="DP83" s="639" t="str">
        <f t="shared" si="231"/>
        <v/>
      </c>
      <c r="DQ83" s="638" t="str">
        <f t="shared" si="232"/>
        <v/>
      </c>
      <c r="DR83" s="699">
        <f t="shared" si="233"/>
        <v>0</v>
      </c>
      <c r="DS83" s="112">
        <f t="shared" si="234"/>
        <v>0</v>
      </c>
      <c r="DT83" s="112">
        <f t="shared" si="235"/>
        <v>0</v>
      </c>
      <c r="DU83" s="112">
        <f t="shared" si="236"/>
        <v>0</v>
      </c>
      <c r="DV83" s="692"/>
      <c r="DW83" s="718"/>
      <c r="DX83" s="490" t="s">
        <v>296</v>
      </c>
      <c r="DY83" s="208"/>
      <c r="DZ83" s="208"/>
      <c r="EA83" s="208"/>
      <c r="EB83" s="208"/>
      <c r="EC83" s="208"/>
      <c r="ED83" s="209"/>
      <c r="EE83" s="718"/>
    </row>
    <row r="84" spans="1:135" s="604" customFormat="1" ht="15.75" hidden="1" customHeight="1">
      <c r="A84" s="710" t="s">
        <v>297</v>
      </c>
      <c r="B84" s="726" t="str">
        <f t="shared" ref="B84:S84" si="257">IF(SUM(B69,B77)=0,"",SUM(B69,-B70*B73,-B74*B73,B77,-B78*B81,-B82*B81)*0.049)</f>
        <v/>
      </c>
      <c r="C84" s="726" t="str">
        <f t="shared" si="257"/>
        <v/>
      </c>
      <c r="D84" s="726" t="str">
        <f t="shared" si="257"/>
        <v/>
      </c>
      <c r="E84" s="726" t="str">
        <f t="shared" si="257"/>
        <v/>
      </c>
      <c r="F84" s="726" t="str">
        <f t="shared" si="257"/>
        <v/>
      </c>
      <c r="G84" s="726" t="str">
        <f t="shared" si="257"/>
        <v/>
      </c>
      <c r="H84" s="726" t="str">
        <f t="shared" si="257"/>
        <v/>
      </c>
      <c r="I84" s="726" t="str">
        <f t="shared" si="257"/>
        <v/>
      </c>
      <c r="J84" s="726" t="str">
        <f t="shared" si="257"/>
        <v/>
      </c>
      <c r="K84" s="726" t="str">
        <f t="shared" si="257"/>
        <v/>
      </c>
      <c r="L84" s="726" t="str">
        <f t="shared" si="257"/>
        <v/>
      </c>
      <c r="M84" s="726" t="str">
        <f t="shared" si="257"/>
        <v/>
      </c>
      <c r="N84" s="726" t="str">
        <f t="shared" si="257"/>
        <v/>
      </c>
      <c r="O84" s="726" t="str">
        <f t="shared" si="257"/>
        <v/>
      </c>
      <c r="P84" s="726" t="str">
        <f t="shared" si="257"/>
        <v/>
      </c>
      <c r="Q84" s="726" t="str">
        <f t="shared" si="257"/>
        <v/>
      </c>
      <c r="R84" s="726" t="str">
        <f t="shared" si="257"/>
        <v/>
      </c>
      <c r="S84" s="726" t="str">
        <f t="shared" si="257"/>
        <v/>
      </c>
      <c r="T84" s="703"/>
      <c r="U84" s="726" t="str">
        <f t="shared" ref="U84:AL84" si="258">IF(SUM(U69,U77)=0,"",SUM(U69,-U70*U73,-U74*U73,U77,-U78*U81,-U82*U81)*0.049)</f>
        <v/>
      </c>
      <c r="V84" s="726" t="str">
        <f t="shared" si="258"/>
        <v/>
      </c>
      <c r="W84" s="726" t="str">
        <f t="shared" si="258"/>
        <v/>
      </c>
      <c r="X84" s="726" t="str">
        <f t="shared" si="258"/>
        <v/>
      </c>
      <c r="Y84" s="726" t="str">
        <f t="shared" si="258"/>
        <v/>
      </c>
      <c r="Z84" s="726" t="str">
        <f t="shared" si="258"/>
        <v/>
      </c>
      <c r="AA84" s="726" t="str">
        <f t="shared" si="258"/>
        <v/>
      </c>
      <c r="AB84" s="726" t="str">
        <f t="shared" si="258"/>
        <v/>
      </c>
      <c r="AC84" s="726" t="str">
        <f t="shared" si="258"/>
        <v/>
      </c>
      <c r="AD84" s="726" t="str">
        <f t="shared" si="258"/>
        <v/>
      </c>
      <c r="AE84" s="726" t="str">
        <f t="shared" si="258"/>
        <v/>
      </c>
      <c r="AF84" s="726" t="str">
        <f t="shared" si="258"/>
        <v/>
      </c>
      <c r="AG84" s="726" t="str">
        <f t="shared" si="258"/>
        <v/>
      </c>
      <c r="AH84" s="726" t="str">
        <f t="shared" si="258"/>
        <v/>
      </c>
      <c r="AI84" s="726" t="str">
        <f t="shared" si="258"/>
        <v/>
      </c>
      <c r="AJ84" s="726" t="str">
        <f t="shared" si="258"/>
        <v/>
      </c>
      <c r="AK84" s="726" t="str">
        <f t="shared" si="258"/>
        <v/>
      </c>
      <c r="AL84" s="726" t="str">
        <f t="shared" si="258"/>
        <v/>
      </c>
      <c r="AM84" s="703"/>
      <c r="AN84" s="726" t="str">
        <f t="shared" ref="AN84:BE84" si="259">IF(SUM(AN69,AN77)=0,"",SUM(AN69,-AN70*AN73,-AN74*AN73,AN77,-AN78*AN81,-AN82*AN81)*0.049)</f>
        <v/>
      </c>
      <c r="AO84" s="726" t="str">
        <f t="shared" si="259"/>
        <v/>
      </c>
      <c r="AP84" s="726" t="str">
        <f t="shared" si="259"/>
        <v/>
      </c>
      <c r="AQ84" s="726" t="str">
        <f t="shared" si="259"/>
        <v/>
      </c>
      <c r="AR84" s="726" t="str">
        <f t="shared" si="259"/>
        <v/>
      </c>
      <c r="AS84" s="726" t="str">
        <f t="shared" si="259"/>
        <v/>
      </c>
      <c r="AT84" s="726" t="str">
        <f t="shared" si="259"/>
        <v/>
      </c>
      <c r="AU84" s="726" t="str">
        <f t="shared" si="259"/>
        <v/>
      </c>
      <c r="AV84" s="726" t="str">
        <f t="shared" si="259"/>
        <v/>
      </c>
      <c r="AW84" s="726" t="str">
        <f t="shared" si="259"/>
        <v/>
      </c>
      <c r="AX84" s="726" t="str">
        <f t="shared" si="259"/>
        <v/>
      </c>
      <c r="AY84" s="726" t="str">
        <f t="shared" si="259"/>
        <v/>
      </c>
      <c r="AZ84" s="726" t="str">
        <f t="shared" si="259"/>
        <v/>
      </c>
      <c r="BA84" s="726" t="str">
        <f t="shared" si="259"/>
        <v/>
      </c>
      <c r="BB84" s="726" t="str">
        <f t="shared" si="259"/>
        <v/>
      </c>
      <c r="BC84" s="726" t="str">
        <f t="shared" si="259"/>
        <v/>
      </c>
      <c r="BD84" s="726" t="str">
        <f t="shared" si="259"/>
        <v/>
      </c>
      <c r="BE84" s="726" t="str">
        <f t="shared" si="259"/>
        <v/>
      </c>
      <c r="BF84" s="703"/>
      <c r="BG84" s="726" t="str">
        <f t="shared" ref="BG84:BX84" si="260">IF(SUM(BG69,BG77)=0,"",SUM(BG69,-BG70*BG73,-BG74*BG73,BG77,-BG78*BG81,-BG82*BG81)*0.049)</f>
        <v/>
      </c>
      <c r="BH84" s="726" t="str">
        <f t="shared" si="260"/>
        <v/>
      </c>
      <c r="BI84" s="726" t="str">
        <f t="shared" si="260"/>
        <v/>
      </c>
      <c r="BJ84" s="726" t="str">
        <f t="shared" si="260"/>
        <v/>
      </c>
      <c r="BK84" s="726" t="str">
        <f t="shared" si="260"/>
        <v/>
      </c>
      <c r="BL84" s="726" t="str">
        <f t="shared" si="260"/>
        <v/>
      </c>
      <c r="BM84" s="726" t="str">
        <f t="shared" si="260"/>
        <v/>
      </c>
      <c r="BN84" s="726" t="str">
        <f t="shared" si="260"/>
        <v/>
      </c>
      <c r="BO84" s="726" t="str">
        <f t="shared" si="260"/>
        <v/>
      </c>
      <c r="BP84" s="726" t="str">
        <f t="shared" si="260"/>
        <v/>
      </c>
      <c r="BQ84" s="726" t="str">
        <f t="shared" si="260"/>
        <v/>
      </c>
      <c r="BR84" s="726" t="str">
        <f t="shared" si="260"/>
        <v/>
      </c>
      <c r="BS84" s="726" t="str">
        <f t="shared" si="260"/>
        <v/>
      </c>
      <c r="BT84" s="726" t="str">
        <f t="shared" si="260"/>
        <v/>
      </c>
      <c r="BU84" s="726" t="str">
        <f t="shared" si="260"/>
        <v/>
      </c>
      <c r="BV84" s="726" t="str">
        <f t="shared" si="260"/>
        <v/>
      </c>
      <c r="BW84" s="726" t="str">
        <f t="shared" si="260"/>
        <v/>
      </c>
      <c r="BX84" s="726" t="str">
        <f t="shared" si="260"/>
        <v/>
      </c>
      <c r="BY84" s="703"/>
      <c r="BZ84" s="726" t="str">
        <f>IF(SUM(BZ69,BZ77)=0,"",SUM(BZ69,-BZ70*BZ73,-BZ74*BZ73,BZ77,-BZ78*BZ81,-BZ82*BZ81)*0.049)</f>
        <v/>
      </c>
      <c r="CA84" s="726" t="str">
        <f>IF(SUM(CA69,CA77)=0,"",SUM(CA69,-CA70*CA73,-CA74*CA73,CA77,-CA78*CA81,-CA82*CA81)*0.049)</f>
        <v/>
      </c>
      <c r="CB84" s="726" t="str">
        <f>IF(SUM(CB69,CB77)=0,"",SUM(CB69,-CB70*CB73,-CB74*CB73,CB77,-CB78*CB81,-CB82*CB81)*0.049)</f>
        <v/>
      </c>
      <c r="CC84" s="726" t="str">
        <f>IF(SUM(CC69,CC77)=0,"",SUM(CC69,-CC70*CC73,-CC74*CC73,CC77,-CC78*CC81,-CC82*CC81)*0.049)</f>
        <v/>
      </c>
      <c r="CD84" s="698" t="str">
        <f t="shared" si="136"/>
        <v/>
      </c>
      <c r="CE84" s="698" t="str">
        <f t="shared" si="137"/>
        <v/>
      </c>
      <c r="CF84" s="698" t="str">
        <f t="shared" si="138"/>
        <v/>
      </c>
      <c r="CG84" s="698" t="str">
        <f t="shared" si="139"/>
        <v/>
      </c>
      <c r="CH84" s="1371" t="str">
        <f t="shared" si="197"/>
        <v/>
      </c>
      <c r="CI84" s="1372" t="str">
        <f t="shared" si="198"/>
        <v/>
      </c>
      <c r="CJ84" s="1373" t="str">
        <f t="shared" si="199"/>
        <v/>
      </c>
      <c r="CK84" s="1373" t="str">
        <f t="shared" si="200"/>
        <v/>
      </c>
      <c r="CL84" s="1373" t="str">
        <f t="shared" si="201"/>
        <v/>
      </c>
      <c r="CM84" s="1373" t="str">
        <f t="shared" si="202"/>
        <v/>
      </c>
      <c r="CN84" s="1373" t="str">
        <f t="shared" si="203"/>
        <v/>
      </c>
      <c r="CO84" s="1374" t="str">
        <f t="shared" si="204"/>
        <v/>
      </c>
      <c r="CP84" s="1374" t="str">
        <f t="shared" si="205"/>
        <v/>
      </c>
      <c r="CQ84" s="1374" t="str">
        <f t="shared" si="206"/>
        <v/>
      </c>
      <c r="CR84" s="1374" t="str">
        <f t="shared" si="207"/>
        <v/>
      </c>
      <c r="CS84" s="1373" t="str">
        <f t="shared" si="208"/>
        <v/>
      </c>
      <c r="CT84" s="1373" t="str">
        <f t="shared" si="209"/>
        <v/>
      </c>
      <c r="CU84" s="1373" t="str">
        <f t="shared" si="210"/>
        <v/>
      </c>
      <c r="CV84" s="1373" t="str">
        <f t="shared" si="211"/>
        <v/>
      </c>
      <c r="CW84" s="1373" t="str">
        <f t="shared" si="212"/>
        <v/>
      </c>
      <c r="CX84" s="1372" t="str">
        <f t="shared" si="213"/>
        <v/>
      </c>
      <c r="CY84" s="1375" t="str">
        <f t="shared" si="214"/>
        <v/>
      </c>
      <c r="CZ84" s="532" t="str">
        <f t="shared" si="215"/>
        <v/>
      </c>
      <c r="DA84" s="533" t="str">
        <f t="shared" si="216"/>
        <v/>
      </c>
      <c r="DB84" s="534" t="str">
        <f t="shared" si="217"/>
        <v/>
      </c>
      <c r="DC84" s="534" t="str">
        <f t="shared" si="218"/>
        <v/>
      </c>
      <c r="DD84" s="534" t="str">
        <f t="shared" si="219"/>
        <v/>
      </c>
      <c r="DE84" s="534" t="str">
        <f t="shared" si="220"/>
        <v/>
      </c>
      <c r="DF84" s="534" t="str">
        <f t="shared" si="221"/>
        <v/>
      </c>
      <c r="DG84" s="535" t="str">
        <f t="shared" si="222"/>
        <v/>
      </c>
      <c r="DH84" s="535" t="str">
        <f t="shared" si="223"/>
        <v/>
      </c>
      <c r="DI84" s="535" t="str">
        <f t="shared" si="224"/>
        <v/>
      </c>
      <c r="DJ84" s="535" t="str">
        <f t="shared" si="225"/>
        <v/>
      </c>
      <c r="DK84" s="534" t="str">
        <f t="shared" si="226"/>
        <v/>
      </c>
      <c r="DL84" s="534" t="str">
        <f t="shared" si="227"/>
        <v/>
      </c>
      <c r="DM84" s="534" t="str">
        <f t="shared" si="228"/>
        <v/>
      </c>
      <c r="DN84" s="534" t="str">
        <f t="shared" si="229"/>
        <v/>
      </c>
      <c r="DO84" s="534" t="str">
        <f t="shared" si="230"/>
        <v/>
      </c>
      <c r="DP84" s="533" t="str">
        <f t="shared" si="231"/>
        <v/>
      </c>
      <c r="DQ84" s="532" t="str">
        <f t="shared" si="232"/>
        <v/>
      </c>
      <c r="DR84" s="699">
        <f t="shared" si="233"/>
        <v>0</v>
      </c>
      <c r="DS84" s="112">
        <f t="shared" si="234"/>
        <v>0</v>
      </c>
      <c r="DT84" s="112">
        <f t="shared" si="235"/>
        <v>0</v>
      </c>
      <c r="DU84" s="112">
        <f t="shared" si="236"/>
        <v>0</v>
      </c>
      <c r="DV84" s="692"/>
      <c r="DW84" s="718"/>
      <c r="DX84" s="700"/>
      <c r="DY84" s="701"/>
      <c r="DZ84" s="701" t="s">
        <v>93</v>
      </c>
      <c r="EA84" s="276" t="s">
        <v>94</v>
      </c>
      <c r="EB84" s="276" t="s">
        <v>95</v>
      </c>
      <c r="EC84" s="276" t="s">
        <v>271</v>
      </c>
      <c r="ED84" s="209"/>
      <c r="EE84" s="718"/>
    </row>
    <row r="85" spans="1:135" s="604" customFormat="1" ht="15.75" hidden="1" customHeight="1">
      <c r="A85" s="695" t="s">
        <v>298</v>
      </c>
      <c r="B85" s="727"/>
      <c r="C85" s="727"/>
      <c r="D85" s="727"/>
      <c r="E85" s="727"/>
      <c r="F85" s="727"/>
      <c r="G85" s="727"/>
      <c r="H85" s="727"/>
      <c r="I85" s="727"/>
      <c r="J85" s="727"/>
      <c r="K85" s="727"/>
      <c r="L85" s="727"/>
      <c r="M85" s="727"/>
      <c r="N85" s="727"/>
      <c r="O85" s="727"/>
      <c r="P85" s="727"/>
      <c r="Q85" s="727"/>
      <c r="R85" s="727"/>
      <c r="S85" s="727"/>
      <c r="T85" s="703"/>
      <c r="U85" s="727"/>
      <c r="V85" s="727"/>
      <c r="W85" s="727"/>
      <c r="X85" s="727"/>
      <c r="Y85" s="727"/>
      <c r="Z85" s="727"/>
      <c r="AA85" s="727"/>
      <c r="AB85" s="727"/>
      <c r="AC85" s="727"/>
      <c r="AD85" s="727"/>
      <c r="AE85" s="727"/>
      <c r="AF85" s="727"/>
      <c r="AG85" s="727"/>
      <c r="AH85" s="727"/>
      <c r="AI85" s="727"/>
      <c r="AJ85" s="727"/>
      <c r="AK85" s="727"/>
      <c r="AL85" s="727"/>
      <c r="AM85" s="703"/>
      <c r="AN85" s="727"/>
      <c r="AO85" s="727"/>
      <c r="AP85" s="727"/>
      <c r="AQ85" s="727"/>
      <c r="AR85" s="727"/>
      <c r="AS85" s="727"/>
      <c r="AT85" s="727"/>
      <c r="AU85" s="727"/>
      <c r="AV85" s="727"/>
      <c r="AW85" s="727"/>
      <c r="AX85" s="727"/>
      <c r="AY85" s="727"/>
      <c r="AZ85" s="727"/>
      <c r="BA85" s="727"/>
      <c r="BB85" s="727"/>
      <c r="BC85" s="727"/>
      <c r="BD85" s="727"/>
      <c r="BE85" s="727"/>
      <c r="BF85" s="703"/>
      <c r="BG85" s="727"/>
      <c r="BH85" s="727"/>
      <c r="BI85" s="727"/>
      <c r="BJ85" s="727"/>
      <c r="BK85" s="727"/>
      <c r="BL85" s="727"/>
      <c r="BM85" s="727"/>
      <c r="BN85" s="727"/>
      <c r="BO85" s="727"/>
      <c r="BP85" s="727"/>
      <c r="BQ85" s="727"/>
      <c r="BR85" s="727"/>
      <c r="BS85" s="727"/>
      <c r="BT85" s="727"/>
      <c r="BU85" s="727"/>
      <c r="BV85" s="727"/>
      <c r="BW85" s="727"/>
      <c r="BX85" s="727"/>
      <c r="BY85" s="703"/>
      <c r="BZ85" s="727"/>
      <c r="CA85" s="727"/>
      <c r="CB85" s="727"/>
      <c r="CC85" s="727"/>
      <c r="CD85" s="698" t="str">
        <f t="shared" si="136"/>
        <v/>
      </c>
      <c r="CE85" s="698" t="str">
        <f t="shared" si="137"/>
        <v/>
      </c>
      <c r="CF85" s="698" t="str">
        <f t="shared" si="138"/>
        <v/>
      </c>
      <c r="CG85" s="698" t="str">
        <f t="shared" si="139"/>
        <v/>
      </c>
      <c r="CH85" s="1371" t="str">
        <f t="shared" si="197"/>
        <v/>
      </c>
      <c r="CI85" s="1372" t="str">
        <f t="shared" si="198"/>
        <v/>
      </c>
      <c r="CJ85" s="1373" t="str">
        <f t="shared" si="199"/>
        <v/>
      </c>
      <c r="CK85" s="1373" t="str">
        <f t="shared" si="200"/>
        <v/>
      </c>
      <c r="CL85" s="1373" t="str">
        <f t="shared" si="201"/>
        <v/>
      </c>
      <c r="CM85" s="1373" t="str">
        <f t="shared" si="202"/>
        <v/>
      </c>
      <c r="CN85" s="1373" t="str">
        <f t="shared" si="203"/>
        <v/>
      </c>
      <c r="CO85" s="1374" t="str">
        <f t="shared" si="204"/>
        <v/>
      </c>
      <c r="CP85" s="1374" t="str">
        <f t="shared" si="205"/>
        <v/>
      </c>
      <c r="CQ85" s="1374" t="str">
        <f t="shared" si="206"/>
        <v/>
      </c>
      <c r="CR85" s="1374" t="str">
        <f t="shared" si="207"/>
        <v/>
      </c>
      <c r="CS85" s="1373" t="str">
        <f t="shared" si="208"/>
        <v/>
      </c>
      <c r="CT85" s="1373" t="str">
        <f t="shared" si="209"/>
        <v/>
      </c>
      <c r="CU85" s="1373" t="str">
        <f t="shared" si="210"/>
        <v/>
      </c>
      <c r="CV85" s="1373" t="str">
        <f t="shared" si="211"/>
        <v/>
      </c>
      <c r="CW85" s="1373" t="str">
        <f t="shared" si="212"/>
        <v/>
      </c>
      <c r="CX85" s="1372" t="str">
        <f t="shared" si="213"/>
        <v/>
      </c>
      <c r="CY85" s="1375" t="str">
        <f t="shared" si="214"/>
        <v/>
      </c>
      <c r="CZ85" s="532" t="str">
        <f t="shared" si="215"/>
        <v/>
      </c>
      <c r="DA85" s="533" t="str">
        <f t="shared" si="216"/>
        <v/>
      </c>
      <c r="DB85" s="534" t="str">
        <f t="shared" si="217"/>
        <v/>
      </c>
      <c r="DC85" s="534" t="str">
        <f t="shared" si="218"/>
        <v/>
      </c>
      <c r="DD85" s="534" t="str">
        <f t="shared" si="219"/>
        <v/>
      </c>
      <c r="DE85" s="534" t="str">
        <f t="shared" si="220"/>
        <v/>
      </c>
      <c r="DF85" s="534" t="str">
        <f t="shared" si="221"/>
        <v/>
      </c>
      <c r="DG85" s="535" t="str">
        <f t="shared" si="222"/>
        <v/>
      </c>
      <c r="DH85" s="535" t="str">
        <f t="shared" si="223"/>
        <v/>
      </c>
      <c r="DI85" s="535" t="str">
        <f t="shared" si="224"/>
        <v/>
      </c>
      <c r="DJ85" s="535" t="str">
        <f t="shared" si="225"/>
        <v/>
      </c>
      <c r="DK85" s="534" t="str">
        <f t="shared" si="226"/>
        <v/>
      </c>
      <c r="DL85" s="534" t="str">
        <f t="shared" si="227"/>
        <v/>
      </c>
      <c r="DM85" s="534" t="str">
        <f t="shared" si="228"/>
        <v/>
      </c>
      <c r="DN85" s="534" t="str">
        <f t="shared" si="229"/>
        <v/>
      </c>
      <c r="DO85" s="534" t="str">
        <f t="shared" si="230"/>
        <v/>
      </c>
      <c r="DP85" s="533" t="str">
        <f t="shared" si="231"/>
        <v/>
      </c>
      <c r="DQ85" s="532" t="str">
        <f t="shared" si="232"/>
        <v/>
      </c>
      <c r="DR85" s="699">
        <f t="shared" si="233"/>
        <v>0</v>
      </c>
      <c r="DS85" s="112">
        <f t="shared" si="234"/>
        <v>0</v>
      </c>
      <c r="DT85" s="112">
        <f t="shared" si="235"/>
        <v>0</v>
      </c>
      <c r="DU85" s="112">
        <f t="shared" si="236"/>
        <v>0</v>
      </c>
      <c r="DV85" s="692"/>
      <c r="DW85" s="718"/>
      <c r="DX85" s="700" t="s">
        <v>273</v>
      </c>
      <c r="DY85" s="701"/>
      <c r="DZ85" s="704">
        <f>BZ$45</f>
        <v>0.49</v>
      </c>
      <c r="EA85" s="704">
        <f>CA$45</f>
        <v>0.25</v>
      </c>
      <c r="EB85" s="704">
        <f>CB$45</f>
        <v>0.18</v>
      </c>
      <c r="EC85" s="704">
        <f>CC$45</f>
        <v>0.08</v>
      </c>
      <c r="ED85" s="209"/>
      <c r="EE85" s="718"/>
    </row>
    <row r="86" spans="1:135" s="604" customFormat="1" ht="15.75" hidden="1" customHeight="1">
      <c r="A86" s="710" t="s">
        <v>299</v>
      </c>
      <c r="B86" s="727"/>
      <c r="C86" s="727"/>
      <c r="D86" s="727"/>
      <c r="E86" s="727"/>
      <c r="F86" s="727"/>
      <c r="G86" s="727"/>
      <c r="H86" s="727"/>
      <c r="I86" s="727"/>
      <c r="J86" s="727"/>
      <c r="K86" s="727"/>
      <c r="L86" s="727"/>
      <c r="M86" s="727"/>
      <c r="N86" s="727"/>
      <c r="O86" s="727"/>
      <c r="P86" s="727"/>
      <c r="Q86" s="727"/>
      <c r="R86" s="727"/>
      <c r="S86" s="727"/>
      <c r="T86" s="689"/>
      <c r="U86" s="727"/>
      <c r="V86" s="727"/>
      <c r="W86" s="727"/>
      <c r="X86" s="727"/>
      <c r="Y86" s="727"/>
      <c r="Z86" s="727"/>
      <c r="AA86" s="727"/>
      <c r="AB86" s="727"/>
      <c r="AC86" s="727"/>
      <c r="AD86" s="727"/>
      <c r="AE86" s="727"/>
      <c r="AF86" s="727"/>
      <c r="AG86" s="727"/>
      <c r="AH86" s="727"/>
      <c r="AI86" s="727"/>
      <c r="AJ86" s="727"/>
      <c r="AK86" s="727"/>
      <c r="AL86" s="727"/>
      <c r="AM86" s="689"/>
      <c r="AN86" s="727"/>
      <c r="AO86" s="727"/>
      <c r="AP86" s="727"/>
      <c r="AQ86" s="727"/>
      <c r="AR86" s="727"/>
      <c r="AS86" s="727"/>
      <c r="AT86" s="727"/>
      <c r="AU86" s="727"/>
      <c r="AV86" s="727"/>
      <c r="AW86" s="727"/>
      <c r="AX86" s="727"/>
      <c r="AY86" s="727"/>
      <c r="AZ86" s="727"/>
      <c r="BA86" s="727"/>
      <c r="BB86" s="727"/>
      <c r="BC86" s="727"/>
      <c r="BD86" s="727"/>
      <c r="BE86" s="727"/>
      <c r="BF86" s="689"/>
      <c r="BG86" s="727"/>
      <c r="BH86" s="727"/>
      <c r="BI86" s="727"/>
      <c r="BJ86" s="727"/>
      <c r="BK86" s="727"/>
      <c r="BL86" s="727"/>
      <c r="BM86" s="727"/>
      <c r="BN86" s="727"/>
      <c r="BO86" s="727"/>
      <c r="BP86" s="727"/>
      <c r="BQ86" s="727"/>
      <c r="BR86" s="727"/>
      <c r="BS86" s="727"/>
      <c r="BT86" s="727"/>
      <c r="BU86" s="727"/>
      <c r="BV86" s="727"/>
      <c r="BW86" s="727"/>
      <c r="BX86" s="727"/>
      <c r="BY86" s="689"/>
      <c r="BZ86" s="727"/>
      <c r="CA86" s="727"/>
      <c r="CB86" s="727"/>
      <c r="CC86" s="727"/>
      <c r="CD86" s="698" t="str">
        <f t="shared" si="136"/>
        <v/>
      </c>
      <c r="CE86" s="698" t="str">
        <f t="shared" si="137"/>
        <v/>
      </c>
      <c r="CF86" s="698" t="str">
        <f t="shared" si="138"/>
        <v/>
      </c>
      <c r="CG86" s="698" t="str">
        <f t="shared" si="139"/>
        <v/>
      </c>
      <c r="CH86" s="1371" t="str">
        <f t="shared" si="197"/>
        <v/>
      </c>
      <c r="CI86" s="1372" t="str">
        <f t="shared" si="198"/>
        <v/>
      </c>
      <c r="CJ86" s="1373" t="str">
        <f t="shared" si="199"/>
        <v/>
      </c>
      <c r="CK86" s="1373" t="str">
        <f t="shared" si="200"/>
        <v/>
      </c>
      <c r="CL86" s="1373" t="str">
        <f t="shared" si="201"/>
        <v/>
      </c>
      <c r="CM86" s="1373" t="str">
        <f t="shared" si="202"/>
        <v/>
      </c>
      <c r="CN86" s="1373" t="str">
        <f t="shared" si="203"/>
        <v/>
      </c>
      <c r="CO86" s="1374" t="str">
        <f t="shared" si="204"/>
        <v/>
      </c>
      <c r="CP86" s="1374" t="str">
        <f t="shared" si="205"/>
        <v/>
      </c>
      <c r="CQ86" s="1374" t="str">
        <f t="shared" si="206"/>
        <v/>
      </c>
      <c r="CR86" s="1374" t="str">
        <f t="shared" si="207"/>
        <v/>
      </c>
      <c r="CS86" s="1373" t="str">
        <f t="shared" si="208"/>
        <v/>
      </c>
      <c r="CT86" s="1373" t="str">
        <f t="shared" si="209"/>
        <v/>
      </c>
      <c r="CU86" s="1373" t="str">
        <f t="shared" si="210"/>
        <v/>
      </c>
      <c r="CV86" s="1373" t="str">
        <f t="shared" si="211"/>
        <v/>
      </c>
      <c r="CW86" s="1373" t="str">
        <f t="shared" si="212"/>
        <v/>
      </c>
      <c r="CX86" s="1372" t="str">
        <f t="shared" si="213"/>
        <v/>
      </c>
      <c r="CY86" s="1375" t="str">
        <f t="shared" si="214"/>
        <v/>
      </c>
      <c r="CZ86" s="532" t="str">
        <f t="shared" si="215"/>
        <v/>
      </c>
      <c r="DA86" s="533" t="str">
        <f t="shared" si="216"/>
        <v/>
      </c>
      <c r="DB86" s="534" t="str">
        <f t="shared" si="217"/>
        <v/>
      </c>
      <c r="DC86" s="534" t="str">
        <f t="shared" si="218"/>
        <v/>
      </c>
      <c r="DD86" s="534" t="str">
        <f t="shared" si="219"/>
        <v/>
      </c>
      <c r="DE86" s="534" t="str">
        <f t="shared" si="220"/>
        <v/>
      </c>
      <c r="DF86" s="534" t="str">
        <f t="shared" si="221"/>
        <v/>
      </c>
      <c r="DG86" s="535" t="str">
        <f t="shared" si="222"/>
        <v/>
      </c>
      <c r="DH86" s="535" t="str">
        <f t="shared" si="223"/>
        <v/>
      </c>
      <c r="DI86" s="535" t="str">
        <f t="shared" si="224"/>
        <v/>
      </c>
      <c r="DJ86" s="535" t="str">
        <f t="shared" si="225"/>
        <v/>
      </c>
      <c r="DK86" s="534" t="str">
        <f t="shared" si="226"/>
        <v/>
      </c>
      <c r="DL86" s="534" t="str">
        <f t="shared" si="227"/>
        <v/>
      </c>
      <c r="DM86" s="534" t="str">
        <f t="shared" si="228"/>
        <v/>
      </c>
      <c r="DN86" s="534" t="str">
        <f t="shared" si="229"/>
        <v/>
      </c>
      <c r="DO86" s="534" t="str">
        <f t="shared" si="230"/>
        <v/>
      </c>
      <c r="DP86" s="533" t="str">
        <f t="shared" si="231"/>
        <v/>
      </c>
      <c r="DQ86" s="532" t="str">
        <f t="shared" si="232"/>
        <v/>
      </c>
      <c r="DR86" s="699">
        <f t="shared" si="233"/>
        <v>0</v>
      </c>
      <c r="DS86" s="112">
        <f t="shared" si="234"/>
        <v>0</v>
      </c>
      <c r="DT86" s="112">
        <f t="shared" si="235"/>
        <v>0</v>
      </c>
      <c r="DU86" s="112">
        <f t="shared" si="236"/>
        <v>0</v>
      </c>
      <c r="DV86" s="692"/>
      <c r="DW86" s="718"/>
      <c r="DX86" s="700" t="s">
        <v>275</v>
      </c>
      <c r="DY86" s="701"/>
      <c r="DZ86" s="701"/>
      <c r="EA86" s="276"/>
      <c r="EB86" s="706">
        <f>SUM(CB242,CB249,CB256,CB263,CB284,CB291,CB298)</f>
        <v>10</v>
      </c>
      <c r="EC86" s="706">
        <f>SUM(CC242,CC249,CC256,CC263,CC284,CC291,CC298)</f>
        <v>25</v>
      </c>
      <c r="ED86" s="719" t="s">
        <v>300</v>
      </c>
      <c r="EE86" s="718"/>
    </row>
    <row r="87" spans="1:135" s="604" customFormat="1" ht="15.75" hidden="1" customHeight="1">
      <c r="A87" s="705" t="s">
        <v>301</v>
      </c>
      <c r="B87" s="728"/>
      <c r="C87" s="728"/>
      <c r="D87" s="728"/>
      <c r="E87" s="728"/>
      <c r="F87" s="728"/>
      <c r="G87" s="728"/>
      <c r="H87" s="728"/>
      <c r="I87" s="728"/>
      <c r="J87" s="728"/>
      <c r="K87" s="728"/>
      <c r="L87" s="728"/>
      <c r="M87" s="728"/>
      <c r="N87" s="728"/>
      <c r="O87" s="728"/>
      <c r="P87" s="728"/>
      <c r="Q87" s="728"/>
      <c r="R87" s="728"/>
      <c r="S87" s="728"/>
      <c r="T87" s="729"/>
      <c r="U87" s="728"/>
      <c r="V87" s="728"/>
      <c r="W87" s="728"/>
      <c r="X87" s="728"/>
      <c r="Y87" s="728"/>
      <c r="Z87" s="728"/>
      <c r="AA87" s="728"/>
      <c r="AB87" s="728"/>
      <c r="AC87" s="728"/>
      <c r="AD87" s="728"/>
      <c r="AE87" s="728"/>
      <c r="AF87" s="728"/>
      <c r="AG87" s="728"/>
      <c r="AH87" s="728"/>
      <c r="AI87" s="728"/>
      <c r="AJ87" s="728"/>
      <c r="AK87" s="728"/>
      <c r="AL87" s="728"/>
      <c r="AM87" s="729"/>
      <c r="AN87" s="728"/>
      <c r="AO87" s="728"/>
      <c r="AP87" s="728"/>
      <c r="AQ87" s="728"/>
      <c r="AR87" s="728"/>
      <c r="AS87" s="728"/>
      <c r="AT87" s="728"/>
      <c r="AU87" s="728"/>
      <c r="AV87" s="728"/>
      <c r="AW87" s="728"/>
      <c r="AX87" s="728"/>
      <c r="AY87" s="728"/>
      <c r="AZ87" s="728"/>
      <c r="BA87" s="728"/>
      <c r="BB87" s="728"/>
      <c r="BC87" s="728"/>
      <c r="BD87" s="728"/>
      <c r="BE87" s="728"/>
      <c r="BF87" s="729"/>
      <c r="BG87" s="728"/>
      <c r="BH87" s="728"/>
      <c r="BI87" s="728"/>
      <c r="BJ87" s="728"/>
      <c r="BK87" s="728"/>
      <c r="BL87" s="728"/>
      <c r="BM87" s="728"/>
      <c r="BN87" s="728"/>
      <c r="BO87" s="728"/>
      <c r="BP87" s="728"/>
      <c r="BQ87" s="728"/>
      <c r="BR87" s="728"/>
      <c r="BS87" s="728"/>
      <c r="BT87" s="728"/>
      <c r="BU87" s="728"/>
      <c r="BV87" s="728"/>
      <c r="BW87" s="728"/>
      <c r="BX87" s="728"/>
      <c r="BY87" s="729"/>
      <c r="BZ87" s="728"/>
      <c r="CA87" s="728"/>
      <c r="CB87" s="728"/>
      <c r="CC87" s="728"/>
      <c r="CD87" s="698" t="str">
        <f t="shared" si="136"/>
        <v/>
      </c>
      <c r="CE87" s="698" t="str">
        <f t="shared" si="137"/>
        <v/>
      </c>
      <c r="CF87" s="698" t="str">
        <f t="shared" si="138"/>
        <v/>
      </c>
      <c r="CG87" s="698" t="str">
        <f t="shared" si="139"/>
        <v/>
      </c>
      <c r="CH87" s="1371" t="str">
        <f t="shared" si="197"/>
        <v/>
      </c>
      <c r="CI87" s="1372" t="str">
        <f t="shared" si="198"/>
        <v/>
      </c>
      <c r="CJ87" s="1373" t="str">
        <f t="shared" si="199"/>
        <v/>
      </c>
      <c r="CK87" s="1373" t="str">
        <f t="shared" si="200"/>
        <v/>
      </c>
      <c r="CL87" s="1373" t="str">
        <f t="shared" si="201"/>
        <v/>
      </c>
      <c r="CM87" s="1373" t="str">
        <f t="shared" si="202"/>
        <v/>
      </c>
      <c r="CN87" s="1373" t="str">
        <f t="shared" si="203"/>
        <v/>
      </c>
      <c r="CO87" s="1374" t="str">
        <f t="shared" si="204"/>
        <v/>
      </c>
      <c r="CP87" s="1374" t="str">
        <f t="shared" si="205"/>
        <v/>
      </c>
      <c r="CQ87" s="1374" t="str">
        <f t="shared" si="206"/>
        <v/>
      </c>
      <c r="CR87" s="1374" t="str">
        <f t="shared" si="207"/>
        <v/>
      </c>
      <c r="CS87" s="1373" t="str">
        <f t="shared" si="208"/>
        <v/>
      </c>
      <c r="CT87" s="1373" t="str">
        <f t="shared" si="209"/>
        <v/>
      </c>
      <c r="CU87" s="1373" t="str">
        <f t="shared" si="210"/>
        <v/>
      </c>
      <c r="CV87" s="1373" t="str">
        <f t="shared" si="211"/>
        <v/>
      </c>
      <c r="CW87" s="1373" t="str">
        <f t="shared" si="212"/>
        <v/>
      </c>
      <c r="CX87" s="1372" t="str">
        <f t="shared" si="213"/>
        <v/>
      </c>
      <c r="CY87" s="1375" t="str">
        <f t="shared" si="214"/>
        <v/>
      </c>
      <c r="CZ87" s="532" t="str">
        <f t="shared" si="215"/>
        <v/>
      </c>
      <c r="DA87" s="533" t="str">
        <f t="shared" si="216"/>
        <v/>
      </c>
      <c r="DB87" s="534" t="str">
        <f t="shared" si="217"/>
        <v/>
      </c>
      <c r="DC87" s="534" t="str">
        <f t="shared" si="218"/>
        <v/>
      </c>
      <c r="DD87" s="534" t="str">
        <f t="shared" si="219"/>
        <v/>
      </c>
      <c r="DE87" s="534" t="str">
        <f t="shared" si="220"/>
        <v/>
      </c>
      <c r="DF87" s="534" t="str">
        <f t="shared" si="221"/>
        <v/>
      </c>
      <c r="DG87" s="535" t="str">
        <f t="shared" si="222"/>
        <v/>
      </c>
      <c r="DH87" s="535" t="str">
        <f t="shared" si="223"/>
        <v/>
      </c>
      <c r="DI87" s="535" t="str">
        <f t="shared" si="224"/>
        <v/>
      </c>
      <c r="DJ87" s="535" t="str">
        <f t="shared" si="225"/>
        <v/>
      </c>
      <c r="DK87" s="534" t="str">
        <f t="shared" si="226"/>
        <v/>
      </c>
      <c r="DL87" s="534" t="str">
        <f t="shared" si="227"/>
        <v/>
      </c>
      <c r="DM87" s="534" t="str">
        <f t="shared" si="228"/>
        <v/>
      </c>
      <c r="DN87" s="534" t="str">
        <f t="shared" si="229"/>
        <v/>
      </c>
      <c r="DO87" s="534" t="str">
        <f t="shared" si="230"/>
        <v/>
      </c>
      <c r="DP87" s="533" t="str">
        <f t="shared" si="231"/>
        <v/>
      </c>
      <c r="DQ87" s="532" t="str">
        <f t="shared" si="232"/>
        <v/>
      </c>
      <c r="DR87" s="699">
        <f t="shared" si="233"/>
        <v>0</v>
      </c>
      <c r="DS87" s="112">
        <f t="shared" si="234"/>
        <v>0</v>
      </c>
      <c r="DT87" s="112">
        <f t="shared" si="235"/>
        <v>0</v>
      </c>
      <c r="DU87" s="112">
        <f t="shared" si="236"/>
        <v>0</v>
      </c>
      <c r="DV87" s="692"/>
      <c r="DW87" s="718"/>
      <c r="DX87" s="700" t="s">
        <v>107</v>
      </c>
      <c r="DY87" s="701"/>
      <c r="DZ87" s="701"/>
      <c r="EA87" s="276"/>
      <c r="EB87" s="706">
        <f>EB86*SUM(EB85)</f>
        <v>1.7999999999999998</v>
      </c>
      <c r="EC87" s="706">
        <f>EC86*SUM(EC85)</f>
        <v>2</v>
      </c>
      <c r="ED87" s="209" t="s">
        <v>302</v>
      </c>
      <c r="EE87" s="718"/>
    </row>
    <row r="88" spans="1:135" s="732" customFormat="1" ht="15.75" hidden="1" customHeight="1">
      <c r="A88" s="695" t="s">
        <v>303</v>
      </c>
      <c r="B88" s="730" t="str">
        <f t="shared" ref="B88:S88" si="261">IF(B86="","",B86*B87)</f>
        <v/>
      </c>
      <c r="C88" s="730" t="str">
        <f t="shared" si="261"/>
        <v/>
      </c>
      <c r="D88" s="730" t="str">
        <f t="shared" si="261"/>
        <v/>
      </c>
      <c r="E88" s="730" t="str">
        <f t="shared" si="261"/>
        <v/>
      </c>
      <c r="F88" s="730" t="str">
        <f t="shared" si="261"/>
        <v/>
      </c>
      <c r="G88" s="730" t="str">
        <f t="shared" si="261"/>
        <v/>
      </c>
      <c r="H88" s="730" t="str">
        <f t="shared" si="261"/>
        <v/>
      </c>
      <c r="I88" s="730" t="str">
        <f t="shared" si="261"/>
        <v/>
      </c>
      <c r="J88" s="730" t="str">
        <f t="shared" si="261"/>
        <v/>
      </c>
      <c r="K88" s="730" t="str">
        <f t="shared" si="261"/>
        <v/>
      </c>
      <c r="L88" s="730" t="str">
        <f t="shared" si="261"/>
        <v/>
      </c>
      <c r="M88" s="730" t="str">
        <f t="shared" si="261"/>
        <v/>
      </c>
      <c r="N88" s="730" t="str">
        <f t="shared" si="261"/>
        <v/>
      </c>
      <c r="O88" s="730" t="str">
        <f t="shared" si="261"/>
        <v/>
      </c>
      <c r="P88" s="730" t="str">
        <f t="shared" si="261"/>
        <v/>
      </c>
      <c r="Q88" s="730" t="str">
        <f t="shared" si="261"/>
        <v/>
      </c>
      <c r="R88" s="730" t="str">
        <f t="shared" si="261"/>
        <v/>
      </c>
      <c r="S88" s="730" t="str">
        <f t="shared" si="261"/>
        <v/>
      </c>
      <c r="T88" s="697"/>
      <c r="U88" s="730" t="str">
        <f t="shared" ref="U88:AL88" si="262">IF(U86="","",U86*U87)</f>
        <v/>
      </c>
      <c r="V88" s="730" t="str">
        <f t="shared" si="262"/>
        <v/>
      </c>
      <c r="W88" s="730" t="str">
        <f t="shared" si="262"/>
        <v/>
      </c>
      <c r="X88" s="730" t="str">
        <f t="shared" si="262"/>
        <v/>
      </c>
      <c r="Y88" s="730" t="str">
        <f t="shared" si="262"/>
        <v/>
      </c>
      <c r="Z88" s="730" t="str">
        <f t="shared" si="262"/>
        <v/>
      </c>
      <c r="AA88" s="730" t="str">
        <f t="shared" si="262"/>
        <v/>
      </c>
      <c r="AB88" s="730" t="str">
        <f t="shared" si="262"/>
        <v/>
      </c>
      <c r="AC88" s="730" t="str">
        <f t="shared" si="262"/>
        <v/>
      </c>
      <c r="AD88" s="730" t="str">
        <f t="shared" si="262"/>
        <v/>
      </c>
      <c r="AE88" s="730" t="str">
        <f t="shared" si="262"/>
        <v/>
      </c>
      <c r="AF88" s="730" t="str">
        <f t="shared" si="262"/>
        <v/>
      </c>
      <c r="AG88" s="730" t="str">
        <f t="shared" si="262"/>
        <v/>
      </c>
      <c r="AH88" s="730" t="str">
        <f t="shared" si="262"/>
        <v/>
      </c>
      <c r="AI88" s="730" t="str">
        <f t="shared" si="262"/>
        <v/>
      </c>
      <c r="AJ88" s="730" t="str">
        <f t="shared" si="262"/>
        <v/>
      </c>
      <c r="AK88" s="730" t="str">
        <f t="shared" si="262"/>
        <v/>
      </c>
      <c r="AL88" s="730" t="str">
        <f t="shared" si="262"/>
        <v/>
      </c>
      <c r="AM88" s="697"/>
      <c r="AN88" s="730" t="str">
        <f t="shared" ref="AN88:BE88" si="263">IF(AN86="","",AN86*AN87)</f>
        <v/>
      </c>
      <c r="AO88" s="730" t="str">
        <f t="shared" si="263"/>
        <v/>
      </c>
      <c r="AP88" s="730" t="str">
        <f t="shared" si="263"/>
        <v/>
      </c>
      <c r="AQ88" s="730" t="str">
        <f t="shared" si="263"/>
        <v/>
      </c>
      <c r="AR88" s="730" t="str">
        <f t="shared" si="263"/>
        <v/>
      </c>
      <c r="AS88" s="730" t="str">
        <f t="shared" si="263"/>
        <v/>
      </c>
      <c r="AT88" s="730" t="str">
        <f t="shared" si="263"/>
        <v/>
      </c>
      <c r="AU88" s="730" t="str">
        <f t="shared" si="263"/>
        <v/>
      </c>
      <c r="AV88" s="730" t="str">
        <f t="shared" si="263"/>
        <v/>
      </c>
      <c r="AW88" s="730" t="str">
        <f t="shared" si="263"/>
        <v/>
      </c>
      <c r="AX88" s="730" t="str">
        <f t="shared" si="263"/>
        <v/>
      </c>
      <c r="AY88" s="730" t="str">
        <f t="shared" si="263"/>
        <v/>
      </c>
      <c r="AZ88" s="730" t="str">
        <f t="shared" si="263"/>
        <v/>
      </c>
      <c r="BA88" s="730" t="str">
        <f t="shared" si="263"/>
        <v/>
      </c>
      <c r="BB88" s="730" t="str">
        <f t="shared" si="263"/>
        <v/>
      </c>
      <c r="BC88" s="730" t="str">
        <f t="shared" si="263"/>
        <v/>
      </c>
      <c r="BD88" s="730" t="str">
        <f t="shared" si="263"/>
        <v/>
      </c>
      <c r="BE88" s="730" t="str">
        <f t="shared" si="263"/>
        <v/>
      </c>
      <c r="BF88" s="697"/>
      <c r="BG88" s="730" t="str">
        <f t="shared" ref="BG88:BX88" si="264">IF(BG86="","",BG86*BG87)</f>
        <v/>
      </c>
      <c r="BH88" s="730" t="str">
        <f t="shared" si="264"/>
        <v/>
      </c>
      <c r="BI88" s="730" t="str">
        <f t="shared" si="264"/>
        <v/>
      </c>
      <c r="BJ88" s="730" t="str">
        <f t="shared" si="264"/>
        <v/>
      </c>
      <c r="BK88" s="730" t="str">
        <f t="shared" si="264"/>
        <v/>
      </c>
      <c r="BL88" s="730" t="str">
        <f t="shared" si="264"/>
        <v/>
      </c>
      <c r="BM88" s="730" t="str">
        <f t="shared" si="264"/>
        <v/>
      </c>
      <c r="BN88" s="730" t="str">
        <f t="shared" si="264"/>
        <v/>
      </c>
      <c r="BO88" s="730" t="str">
        <f t="shared" si="264"/>
        <v/>
      </c>
      <c r="BP88" s="730" t="str">
        <f t="shared" si="264"/>
        <v/>
      </c>
      <c r="BQ88" s="730" t="str">
        <f t="shared" si="264"/>
        <v/>
      </c>
      <c r="BR88" s="730" t="str">
        <f t="shared" si="264"/>
        <v/>
      </c>
      <c r="BS88" s="730" t="str">
        <f t="shared" si="264"/>
        <v/>
      </c>
      <c r="BT88" s="730" t="str">
        <f t="shared" si="264"/>
        <v/>
      </c>
      <c r="BU88" s="730" t="str">
        <f t="shared" si="264"/>
        <v/>
      </c>
      <c r="BV88" s="730" t="str">
        <f t="shared" si="264"/>
        <v/>
      </c>
      <c r="BW88" s="730" t="str">
        <f t="shared" si="264"/>
        <v/>
      </c>
      <c r="BX88" s="730" t="str">
        <f t="shared" si="264"/>
        <v/>
      </c>
      <c r="BY88" s="697"/>
      <c r="BZ88" s="730" t="str">
        <f>IF(BZ86="","",BZ86*BZ87)</f>
        <v/>
      </c>
      <c r="CA88" s="730" t="str">
        <f>IF(CA86="","",CA86*CA87)</f>
        <v/>
      </c>
      <c r="CB88" s="730" t="str">
        <f>IF(CB86="","",CB86*CB87)</f>
        <v/>
      </c>
      <c r="CC88" s="730" t="str">
        <f>IF(CC86="","",CC86*CC87)</f>
        <v/>
      </c>
      <c r="CD88" s="698" t="str">
        <f t="shared" si="136"/>
        <v/>
      </c>
      <c r="CE88" s="698" t="str">
        <f t="shared" si="137"/>
        <v/>
      </c>
      <c r="CF88" s="698" t="str">
        <f t="shared" si="138"/>
        <v/>
      </c>
      <c r="CG88" s="698" t="str">
        <f t="shared" si="139"/>
        <v/>
      </c>
      <c r="CH88" s="1371" t="str">
        <f t="shared" si="197"/>
        <v/>
      </c>
      <c r="CI88" s="1372" t="str">
        <f t="shared" si="198"/>
        <v/>
      </c>
      <c r="CJ88" s="1373" t="str">
        <f t="shared" si="199"/>
        <v/>
      </c>
      <c r="CK88" s="1373" t="str">
        <f t="shared" si="200"/>
        <v/>
      </c>
      <c r="CL88" s="1373" t="str">
        <f t="shared" si="201"/>
        <v/>
      </c>
      <c r="CM88" s="1373" t="str">
        <f t="shared" si="202"/>
        <v/>
      </c>
      <c r="CN88" s="1373" t="str">
        <f t="shared" si="203"/>
        <v/>
      </c>
      <c r="CO88" s="1374" t="str">
        <f t="shared" si="204"/>
        <v/>
      </c>
      <c r="CP88" s="1374" t="str">
        <f t="shared" si="205"/>
        <v/>
      </c>
      <c r="CQ88" s="1374" t="str">
        <f t="shared" si="206"/>
        <v/>
      </c>
      <c r="CR88" s="1374" t="str">
        <f t="shared" si="207"/>
        <v/>
      </c>
      <c r="CS88" s="1373" t="str">
        <f t="shared" si="208"/>
        <v/>
      </c>
      <c r="CT88" s="1373" t="str">
        <f t="shared" si="209"/>
        <v/>
      </c>
      <c r="CU88" s="1373" t="str">
        <f t="shared" si="210"/>
        <v/>
      </c>
      <c r="CV88" s="1373" t="str">
        <f t="shared" si="211"/>
        <v/>
      </c>
      <c r="CW88" s="1373" t="str">
        <f t="shared" si="212"/>
        <v/>
      </c>
      <c r="CX88" s="1372" t="str">
        <f t="shared" si="213"/>
        <v/>
      </c>
      <c r="CY88" s="1375" t="str">
        <f t="shared" si="214"/>
        <v/>
      </c>
      <c r="CZ88" s="532" t="str">
        <f t="shared" si="215"/>
        <v/>
      </c>
      <c r="DA88" s="533" t="str">
        <f t="shared" si="216"/>
        <v/>
      </c>
      <c r="DB88" s="534" t="str">
        <f t="shared" si="217"/>
        <v/>
      </c>
      <c r="DC88" s="534" t="str">
        <f t="shared" si="218"/>
        <v/>
      </c>
      <c r="DD88" s="534" t="str">
        <f t="shared" si="219"/>
        <v/>
      </c>
      <c r="DE88" s="534" t="str">
        <f t="shared" si="220"/>
        <v/>
      </c>
      <c r="DF88" s="534" t="str">
        <f t="shared" si="221"/>
        <v/>
      </c>
      <c r="DG88" s="535" t="str">
        <f t="shared" si="222"/>
        <v/>
      </c>
      <c r="DH88" s="535" t="str">
        <f t="shared" si="223"/>
        <v/>
      </c>
      <c r="DI88" s="535" t="str">
        <f t="shared" si="224"/>
        <v/>
      </c>
      <c r="DJ88" s="535" t="str">
        <f t="shared" si="225"/>
        <v/>
      </c>
      <c r="DK88" s="534" t="str">
        <f t="shared" si="226"/>
        <v/>
      </c>
      <c r="DL88" s="534" t="str">
        <f t="shared" si="227"/>
        <v/>
      </c>
      <c r="DM88" s="534" t="str">
        <f t="shared" si="228"/>
        <v/>
      </c>
      <c r="DN88" s="534" t="str">
        <f t="shared" si="229"/>
        <v/>
      </c>
      <c r="DO88" s="534" t="str">
        <f t="shared" si="230"/>
        <v/>
      </c>
      <c r="DP88" s="533" t="str">
        <f t="shared" si="231"/>
        <v/>
      </c>
      <c r="DQ88" s="532" t="str">
        <f t="shared" si="232"/>
        <v/>
      </c>
      <c r="DR88" s="699">
        <f t="shared" si="233"/>
        <v>0</v>
      </c>
      <c r="DS88" s="112">
        <f t="shared" si="234"/>
        <v>0</v>
      </c>
      <c r="DT88" s="112">
        <f t="shared" si="235"/>
        <v>0</v>
      </c>
      <c r="DU88" s="112">
        <f t="shared" si="236"/>
        <v>0</v>
      </c>
      <c r="DV88" s="692"/>
      <c r="DW88" s="731"/>
      <c r="DX88" s="700" t="s">
        <v>292</v>
      </c>
      <c r="DY88" s="701"/>
      <c r="DZ88" s="706">
        <f>SUM(EB87:EC87)</f>
        <v>3.8</v>
      </c>
      <c r="EA88" s="208"/>
      <c r="EB88" s="208"/>
      <c r="EC88" s="208"/>
      <c r="ED88" s="209"/>
      <c r="EE88" s="731"/>
    </row>
    <row r="89" spans="1:135" s="604" customFormat="1" ht="15.75" hidden="1" customHeight="1">
      <c r="A89" s="695" t="s">
        <v>304</v>
      </c>
      <c r="B89" s="733" t="str">
        <f t="shared" ref="B89:S89" si="265">IF(B84="","",(SUM(B69)*2973-SUM(B70,B74)*(2973-1549*(B73=0))-SUM(B85,B86)*32930)/$G$1/365/B$46)</f>
        <v/>
      </c>
      <c r="C89" s="733" t="str">
        <f t="shared" si="265"/>
        <v/>
      </c>
      <c r="D89" s="733" t="str">
        <f t="shared" si="265"/>
        <v/>
      </c>
      <c r="E89" s="733" t="str">
        <f t="shared" si="265"/>
        <v/>
      </c>
      <c r="F89" s="733" t="str">
        <f t="shared" si="265"/>
        <v/>
      </c>
      <c r="G89" s="733" t="str">
        <f t="shared" si="265"/>
        <v/>
      </c>
      <c r="H89" s="733" t="str">
        <f t="shared" si="265"/>
        <v/>
      </c>
      <c r="I89" s="733" t="str">
        <f t="shared" si="265"/>
        <v/>
      </c>
      <c r="J89" s="733" t="str">
        <f t="shared" si="265"/>
        <v/>
      </c>
      <c r="K89" s="733" t="str">
        <f t="shared" si="265"/>
        <v/>
      </c>
      <c r="L89" s="733" t="str">
        <f t="shared" si="265"/>
        <v/>
      </c>
      <c r="M89" s="733" t="str">
        <f t="shared" si="265"/>
        <v/>
      </c>
      <c r="N89" s="733" t="str">
        <f t="shared" si="265"/>
        <v/>
      </c>
      <c r="O89" s="733" t="str">
        <f t="shared" si="265"/>
        <v/>
      </c>
      <c r="P89" s="733" t="str">
        <f t="shared" si="265"/>
        <v/>
      </c>
      <c r="Q89" s="733" t="str">
        <f t="shared" si="265"/>
        <v/>
      </c>
      <c r="R89" s="733" t="str">
        <f t="shared" si="265"/>
        <v/>
      </c>
      <c r="S89" s="733" t="str">
        <f t="shared" si="265"/>
        <v/>
      </c>
      <c r="T89" s="703"/>
      <c r="U89" s="733" t="str">
        <f t="shared" ref="U89:AL89" si="266">IF(U84="","",(SUM(U69)*2973-SUM(U70,U74)*(2973-1549*(U73=0))-SUM(U85,U86)*32930)/$G$1/365/U$46)</f>
        <v/>
      </c>
      <c r="V89" s="733" t="str">
        <f t="shared" si="266"/>
        <v/>
      </c>
      <c r="W89" s="733" t="str">
        <f t="shared" si="266"/>
        <v/>
      </c>
      <c r="X89" s="733" t="str">
        <f t="shared" si="266"/>
        <v/>
      </c>
      <c r="Y89" s="733" t="str">
        <f t="shared" si="266"/>
        <v/>
      </c>
      <c r="Z89" s="733" t="str">
        <f t="shared" si="266"/>
        <v/>
      </c>
      <c r="AA89" s="733" t="str">
        <f t="shared" si="266"/>
        <v/>
      </c>
      <c r="AB89" s="733" t="str">
        <f t="shared" si="266"/>
        <v/>
      </c>
      <c r="AC89" s="733" t="str">
        <f t="shared" si="266"/>
        <v/>
      </c>
      <c r="AD89" s="733" t="str">
        <f t="shared" si="266"/>
        <v/>
      </c>
      <c r="AE89" s="733" t="str">
        <f t="shared" si="266"/>
        <v/>
      </c>
      <c r="AF89" s="733" t="str">
        <f t="shared" si="266"/>
        <v/>
      </c>
      <c r="AG89" s="733" t="str">
        <f t="shared" si="266"/>
        <v/>
      </c>
      <c r="AH89" s="733" t="str">
        <f t="shared" si="266"/>
        <v/>
      </c>
      <c r="AI89" s="733" t="str">
        <f t="shared" si="266"/>
        <v/>
      </c>
      <c r="AJ89" s="733" t="str">
        <f t="shared" si="266"/>
        <v/>
      </c>
      <c r="AK89" s="733" t="str">
        <f t="shared" si="266"/>
        <v/>
      </c>
      <c r="AL89" s="733" t="str">
        <f t="shared" si="266"/>
        <v/>
      </c>
      <c r="AM89" s="703"/>
      <c r="AN89" s="733" t="str">
        <f t="shared" ref="AN89:BE89" si="267">IF(AN84="","",(SUM(AN69)*2973-SUM(AN70,AN74)*(2973-1549*(AN73=0))-SUM(AN85,AN86)*32930)/$G$1/365/AN$46)</f>
        <v/>
      </c>
      <c r="AO89" s="733" t="str">
        <f t="shared" si="267"/>
        <v/>
      </c>
      <c r="AP89" s="733" t="str">
        <f t="shared" si="267"/>
        <v/>
      </c>
      <c r="AQ89" s="733" t="str">
        <f t="shared" si="267"/>
        <v/>
      </c>
      <c r="AR89" s="733" t="str">
        <f t="shared" si="267"/>
        <v/>
      </c>
      <c r="AS89" s="733" t="str">
        <f t="shared" si="267"/>
        <v/>
      </c>
      <c r="AT89" s="733" t="str">
        <f t="shared" si="267"/>
        <v/>
      </c>
      <c r="AU89" s="733" t="str">
        <f t="shared" si="267"/>
        <v/>
      </c>
      <c r="AV89" s="733" t="str">
        <f t="shared" si="267"/>
        <v/>
      </c>
      <c r="AW89" s="733" t="str">
        <f t="shared" si="267"/>
        <v/>
      </c>
      <c r="AX89" s="733" t="str">
        <f t="shared" si="267"/>
        <v/>
      </c>
      <c r="AY89" s="733" t="str">
        <f t="shared" si="267"/>
        <v/>
      </c>
      <c r="AZ89" s="733" t="str">
        <f t="shared" si="267"/>
        <v/>
      </c>
      <c r="BA89" s="733" t="str">
        <f t="shared" si="267"/>
        <v/>
      </c>
      <c r="BB89" s="733" t="str">
        <f t="shared" si="267"/>
        <v/>
      </c>
      <c r="BC89" s="733" t="str">
        <f t="shared" si="267"/>
        <v/>
      </c>
      <c r="BD89" s="733" t="str">
        <f t="shared" si="267"/>
        <v/>
      </c>
      <c r="BE89" s="733" t="str">
        <f t="shared" si="267"/>
        <v/>
      </c>
      <c r="BF89" s="703"/>
      <c r="BG89" s="733" t="str">
        <f t="shared" ref="BG89:BX89" si="268">IF(BG84="","",(SUM(BG69)*2973-SUM(BG70,BG74)*(2973-1549*(BG73=0))-SUM(BG85,BG86)*32930)/$G$1/365/BG$46)</f>
        <v/>
      </c>
      <c r="BH89" s="733" t="str">
        <f t="shared" si="268"/>
        <v/>
      </c>
      <c r="BI89" s="733" t="str">
        <f t="shared" si="268"/>
        <v/>
      </c>
      <c r="BJ89" s="733" t="str">
        <f t="shared" si="268"/>
        <v/>
      </c>
      <c r="BK89" s="733" t="str">
        <f t="shared" si="268"/>
        <v/>
      </c>
      <c r="BL89" s="733" t="str">
        <f t="shared" si="268"/>
        <v/>
      </c>
      <c r="BM89" s="733" t="str">
        <f t="shared" si="268"/>
        <v/>
      </c>
      <c r="BN89" s="733" t="str">
        <f t="shared" si="268"/>
        <v/>
      </c>
      <c r="BO89" s="733" t="str">
        <f t="shared" si="268"/>
        <v/>
      </c>
      <c r="BP89" s="733" t="str">
        <f t="shared" si="268"/>
        <v/>
      </c>
      <c r="BQ89" s="733" t="str">
        <f t="shared" si="268"/>
        <v/>
      </c>
      <c r="BR89" s="733" t="str">
        <f t="shared" si="268"/>
        <v/>
      </c>
      <c r="BS89" s="733" t="str">
        <f t="shared" si="268"/>
        <v/>
      </c>
      <c r="BT89" s="733" t="str">
        <f t="shared" si="268"/>
        <v/>
      </c>
      <c r="BU89" s="733" t="str">
        <f t="shared" si="268"/>
        <v/>
      </c>
      <c r="BV89" s="733" t="str">
        <f t="shared" si="268"/>
        <v/>
      </c>
      <c r="BW89" s="733" t="str">
        <f t="shared" si="268"/>
        <v/>
      </c>
      <c r="BX89" s="733" t="str">
        <f t="shared" si="268"/>
        <v/>
      </c>
      <c r="BY89" s="703"/>
      <c r="BZ89" s="733" t="str">
        <f>IF(BZ84="","",(SUM(BZ69)*2973-SUM(BZ70,BZ74)*(2973-1549*(BZ73=0))-SUM(BZ85,BZ86)*32930)/$G$1/365/BZ$46)</f>
        <v/>
      </c>
      <c r="CA89" s="733" t="str">
        <f>IF(CA84="","",(SUM(CA69)*2973-SUM(CA70,CA74)*(2973-1549*(CA73=0))-SUM(CA85,CA86)*32930)/$G$1/365/CA$46)</f>
        <v/>
      </c>
      <c r="CB89" s="733" t="str">
        <f>IF(CB84="","",(SUM(CB69)*2973-SUM(CB70,CB74)*(2973-1549*(CB73=0))-SUM(CB85,CB86)*32930)/$G$1/365/CB$46)</f>
        <v/>
      </c>
      <c r="CC89" s="733" t="str">
        <f>IF(CC84="","",(SUM(CC69)*2973-SUM(CC70,CC74)*(2973-1549*(CC73=0))-SUM(CC85,CC86)*32930)/$G$1/365/CC$46)</f>
        <v/>
      </c>
      <c r="CD89" s="698" t="str">
        <f t="shared" si="136"/>
        <v/>
      </c>
      <c r="CE89" s="723" t="str">
        <f t="shared" si="137"/>
        <v/>
      </c>
      <c r="CF89" s="723" t="str">
        <f t="shared" si="138"/>
        <v/>
      </c>
      <c r="CG89" s="723" t="str">
        <f t="shared" si="139"/>
        <v/>
      </c>
      <c r="CH89" s="1381" t="str">
        <f t="shared" si="197"/>
        <v/>
      </c>
      <c r="CI89" s="1382" t="str">
        <f t="shared" si="198"/>
        <v/>
      </c>
      <c r="CJ89" s="1383" t="str">
        <f t="shared" si="199"/>
        <v/>
      </c>
      <c r="CK89" s="1383" t="str">
        <f t="shared" si="200"/>
        <v/>
      </c>
      <c r="CL89" s="1383" t="str">
        <f t="shared" si="201"/>
        <v/>
      </c>
      <c r="CM89" s="1383" t="str">
        <f t="shared" si="202"/>
        <v/>
      </c>
      <c r="CN89" s="1383" t="str">
        <f t="shared" si="203"/>
        <v/>
      </c>
      <c r="CO89" s="1384" t="str">
        <f t="shared" si="204"/>
        <v/>
      </c>
      <c r="CP89" s="1384" t="str">
        <f t="shared" si="205"/>
        <v/>
      </c>
      <c r="CQ89" s="1384" t="str">
        <f t="shared" si="206"/>
        <v/>
      </c>
      <c r="CR89" s="1384" t="str">
        <f t="shared" si="207"/>
        <v/>
      </c>
      <c r="CS89" s="1383" t="str">
        <f t="shared" si="208"/>
        <v/>
      </c>
      <c r="CT89" s="1383" t="str">
        <f t="shared" si="209"/>
        <v/>
      </c>
      <c r="CU89" s="1383" t="str">
        <f t="shared" si="210"/>
        <v/>
      </c>
      <c r="CV89" s="1383" t="str">
        <f t="shared" si="211"/>
        <v/>
      </c>
      <c r="CW89" s="1383" t="str">
        <f t="shared" si="212"/>
        <v/>
      </c>
      <c r="CX89" s="1382" t="str">
        <f t="shared" si="213"/>
        <v/>
      </c>
      <c r="CY89" s="1385" t="str">
        <f t="shared" si="214"/>
        <v/>
      </c>
      <c r="CZ89" s="638" t="str">
        <f t="shared" si="215"/>
        <v/>
      </c>
      <c r="DA89" s="639" t="str">
        <f t="shared" si="216"/>
        <v/>
      </c>
      <c r="DB89" s="640" t="str">
        <f t="shared" si="217"/>
        <v/>
      </c>
      <c r="DC89" s="640" t="str">
        <f t="shared" si="218"/>
        <v/>
      </c>
      <c r="DD89" s="640" t="str">
        <f t="shared" si="219"/>
        <v/>
      </c>
      <c r="DE89" s="640" t="str">
        <f t="shared" si="220"/>
        <v/>
      </c>
      <c r="DF89" s="640" t="str">
        <f t="shared" si="221"/>
        <v/>
      </c>
      <c r="DG89" s="641" t="str">
        <f t="shared" si="222"/>
        <v/>
      </c>
      <c r="DH89" s="641" t="str">
        <f t="shared" si="223"/>
        <v/>
      </c>
      <c r="DI89" s="641" t="str">
        <f t="shared" si="224"/>
        <v/>
      </c>
      <c r="DJ89" s="641" t="str">
        <f t="shared" si="225"/>
        <v/>
      </c>
      <c r="DK89" s="640" t="str">
        <f t="shared" si="226"/>
        <v/>
      </c>
      <c r="DL89" s="640" t="str">
        <f t="shared" si="227"/>
        <v/>
      </c>
      <c r="DM89" s="640" t="str">
        <f t="shared" si="228"/>
        <v/>
      </c>
      <c r="DN89" s="640" t="str">
        <f t="shared" si="229"/>
        <v/>
      </c>
      <c r="DO89" s="640" t="str">
        <f t="shared" si="230"/>
        <v/>
      </c>
      <c r="DP89" s="639" t="str">
        <f t="shared" si="231"/>
        <v/>
      </c>
      <c r="DQ89" s="638" t="str">
        <f t="shared" si="232"/>
        <v/>
      </c>
      <c r="DR89" s="699">
        <f t="shared" si="233"/>
        <v>0</v>
      </c>
      <c r="DS89" s="112">
        <f t="shared" si="234"/>
        <v>0</v>
      </c>
      <c r="DT89" s="112">
        <f t="shared" si="235"/>
        <v>0</v>
      </c>
      <c r="DU89" s="112">
        <f t="shared" si="236"/>
        <v>0</v>
      </c>
      <c r="DV89" s="692"/>
      <c r="DW89" s="718"/>
      <c r="DX89" s="700" t="s">
        <v>293</v>
      </c>
      <c r="DY89" s="701"/>
      <c r="DZ89" s="276">
        <f>BZ693*BZ694</f>
        <v>0</v>
      </c>
      <c r="EA89" s="276">
        <f>CA693*CA694</f>
        <v>0</v>
      </c>
      <c r="EB89" s="276"/>
      <c r="EC89" s="276"/>
      <c r="ED89" s="209" t="s">
        <v>305</v>
      </c>
      <c r="EE89" s="718"/>
    </row>
    <row r="90" spans="1:135" s="604" customFormat="1" ht="15.75" hidden="1" customHeight="1">
      <c r="A90" s="695" t="s">
        <v>306</v>
      </c>
      <c r="B90" s="733" t="str">
        <f t="shared" ref="B90:S90" si="269">IF(B84="","",(SUM(B77)*2973-SUM(B78,B82)*(2973-1549*(B81=0)))/$G$1/365/B$46)</f>
        <v/>
      </c>
      <c r="C90" s="733" t="str">
        <f t="shared" si="269"/>
        <v/>
      </c>
      <c r="D90" s="733" t="str">
        <f t="shared" si="269"/>
        <v/>
      </c>
      <c r="E90" s="733" t="str">
        <f t="shared" si="269"/>
        <v/>
      </c>
      <c r="F90" s="733" t="str">
        <f t="shared" si="269"/>
        <v/>
      </c>
      <c r="G90" s="733" t="str">
        <f t="shared" si="269"/>
        <v/>
      </c>
      <c r="H90" s="733" t="str">
        <f t="shared" si="269"/>
        <v/>
      </c>
      <c r="I90" s="733" t="str">
        <f t="shared" si="269"/>
        <v/>
      </c>
      <c r="J90" s="733" t="str">
        <f t="shared" si="269"/>
        <v/>
      </c>
      <c r="K90" s="733" t="str">
        <f t="shared" si="269"/>
        <v/>
      </c>
      <c r="L90" s="733" t="str">
        <f t="shared" si="269"/>
        <v/>
      </c>
      <c r="M90" s="733" t="str">
        <f t="shared" si="269"/>
        <v/>
      </c>
      <c r="N90" s="733" t="str">
        <f t="shared" si="269"/>
        <v/>
      </c>
      <c r="O90" s="733" t="str">
        <f t="shared" si="269"/>
        <v/>
      </c>
      <c r="P90" s="733" t="str">
        <f t="shared" si="269"/>
        <v/>
      </c>
      <c r="Q90" s="733" t="str">
        <f t="shared" si="269"/>
        <v/>
      </c>
      <c r="R90" s="733" t="str">
        <f t="shared" si="269"/>
        <v/>
      </c>
      <c r="S90" s="733" t="str">
        <f t="shared" si="269"/>
        <v/>
      </c>
      <c r="T90" s="703"/>
      <c r="U90" s="733" t="str">
        <f t="shared" ref="U90:AL90" si="270">IF(U84="","",(SUM(U77)*2973-SUM(U78,U82)*(2973-1549*(U81=0)))/$G$1/365/U$46)</f>
        <v/>
      </c>
      <c r="V90" s="733" t="str">
        <f t="shared" si="270"/>
        <v/>
      </c>
      <c r="W90" s="733" t="str">
        <f t="shared" si="270"/>
        <v/>
      </c>
      <c r="X90" s="733" t="str">
        <f t="shared" si="270"/>
        <v/>
      </c>
      <c r="Y90" s="733" t="str">
        <f t="shared" si="270"/>
        <v/>
      </c>
      <c r="Z90" s="733" t="str">
        <f t="shared" si="270"/>
        <v/>
      </c>
      <c r="AA90" s="733" t="str">
        <f t="shared" si="270"/>
        <v/>
      </c>
      <c r="AB90" s="733" t="str">
        <f t="shared" si="270"/>
        <v/>
      </c>
      <c r="AC90" s="733" t="str">
        <f t="shared" si="270"/>
        <v/>
      </c>
      <c r="AD90" s="733" t="str">
        <f t="shared" si="270"/>
        <v/>
      </c>
      <c r="AE90" s="733" t="str">
        <f t="shared" si="270"/>
        <v/>
      </c>
      <c r="AF90" s="733" t="str">
        <f t="shared" si="270"/>
        <v/>
      </c>
      <c r="AG90" s="733" t="str">
        <f t="shared" si="270"/>
        <v/>
      </c>
      <c r="AH90" s="733" t="str">
        <f t="shared" si="270"/>
        <v/>
      </c>
      <c r="AI90" s="733" t="str">
        <f t="shared" si="270"/>
        <v/>
      </c>
      <c r="AJ90" s="733" t="str">
        <f t="shared" si="270"/>
        <v/>
      </c>
      <c r="AK90" s="733" t="str">
        <f t="shared" si="270"/>
        <v/>
      </c>
      <c r="AL90" s="733" t="str">
        <f t="shared" si="270"/>
        <v/>
      </c>
      <c r="AM90" s="703"/>
      <c r="AN90" s="733" t="str">
        <f t="shared" ref="AN90:BE90" si="271">IF(AN84="","",(SUM(AN77)*2973-SUM(AN78,AN82)*(2973-1549*(AN81=0)))/$G$1/365/AN$46)</f>
        <v/>
      </c>
      <c r="AO90" s="733" t="str">
        <f t="shared" si="271"/>
        <v/>
      </c>
      <c r="AP90" s="733" t="str">
        <f t="shared" si="271"/>
        <v/>
      </c>
      <c r="AQ90" s="733" t="str">
        <f t="shared" si="271"/>
        <v/>
      </c>
      <c r="AR90" s="733" t="str">
        <f t="shared" si="271"/>
        <v/>
      </c>
      <c r="AS90" s="733" t="str">
        <f t="shared" si="271"/>
        <v/>
      </c>
      <c r="AT90" s="733" t="str">
        <f t="shared" si="271"/>
        <v/>
      </c>
      <c r="AU90" s="733" t="str">
        <f t="shared" si="271"/>
        <v/>
      </c>
      <c r="AV90" s="733" t="str">
        <f t="shared" si="271"/>
        <v/>
      </c>
      <c r="AW90" s="733" t="str">
        <f t="shared" si="271"/>
        <v/>
      </c>
      <c r="AX90" s="733" t="str">
        <f t="shared" si="271"/>
        <v/>
      </c>
      <c r="AY90" s="733" t="str">
        <f t="shared" si="271"/>
        <v/>
      </c>
      <c r="AZ90" s="733" t="str">
        <f t="shared" si="271"/>
        <v/>
      </c>
      <c r="BA90" s="733" t="str">
        <f t="shared" si="271"/>
        <v/>
      </c>
      <c r="BB90" s="733" t="str">
        <f t="shared" si="271"/>
        <v/>
      </c>
      <c r="BC90" s="733" t="str">
        <f t="shared" si="271"/>
        <v/>
      </c>
      <c r="BD90" s="733" t="str">
        <f t="shared" si="271"/>
        <v/>
      </c>
      <c r="BE90" s="733" t="str">
        <f t="shared" si="271"/>
        <v/>
      </c>
      <c r="BF90" s="703"/>
      <c r="BG90" s="733" t="str">
        <f t="shared" ref="BG90:BX90" si="272">IF(BG84="","",(SUM(BG77)*2973-SUM(BG78,BG82)*(2973-1549*(BG81=0)))/$G$1/365/BG$46)</f>
        <v/>
      </c>
      <c r="BH90" s="733" t="str">
        <f t="shared" si="272"/>
        <v/>
      </c>
      <c r="BI90" s="733" t="str">
        <f t="shared" si="272"/>
        <v/>
      </c>
      <c r="BJ90" s="733" t="str">
        <f t="shared" si="272"/>
        <v/>
      </c>
      <c r="BK90" s="733" t="str">
        <f t="shared" si="272"/>
        <v/>
      </c>
      <c r="BL90" s="733" t="str">
        <f t="shared" si="272"/>
        <v/>
      </c>
      <c r="BM90" s="733" t="str">
        <f t="shared" si="272"/>
        <v/>
      </c>
      <c r="BN90" s="733" t="str">
        <f t="shared" si="272"/>
        <v/>
      </c>
      <c r="BO90" s="733" t="str">
        <f t="shared" si="272"/>
        <v/>
      </c>
      <c r="BP90" s="733" t="str">
        <f t="shared" si="272"/>
        <v/>
      </c>
      <c r="BQ90" s="733" t="str">
        <f t="shared" si="272"/>
        <v/>
      </c>
      <c r="BR90" s="733" t="str">
        <f t="shared" si="272"/>
        <v/>
      </c>
      <c r="BS90" s="733" t="str">
        <f t="shared" si="272"/>
        <v/>
      </c>
      <c r="BT90" s="733" t="str">
        <f t="shared" si="272"/>
        <v/>
      </c>
      <c r="BU90" s="733" t="str">
        <f t="shared" si="272"/>
        <v/>
      </c>
      <c r="BV90" s="733" t="str">
        <f t="shared" si="272"/>
        <v/>
      </c>
      <c r="BW90" s="733" t="str">
        <f t="shared" si="272"/>
        <v/>
      </c>
      <c r="BX90" s="733" t="str">
        <f t="shared" si="272"/>
        <v/>
      </c>
      <c r="BY90" s="703"/>
      <c r="BZ90" s="733" t="str">
        <f>IF(BZ84="","",(SUM(BZ77)*2973-SUM(BZ78,BZ82)*(2973-1549*(BZ81=0)))/$G$1/365/BZ$46)</f>
        <v/>
      </c>
      <c r="CA90" s="733" t="str">
        <f>IF(CA84="","",(SUM(CA77)*2973-SUM(CA78,CA82)*(2973-1549*(CA81=0)))/$G$1/365/CA$46)</f>
        <v/>
      </c>
      <c r="CB90" s="733" t="str">
        <f>IF(CB84="","",(SUM(CB77)*2973-SUM(CB78,CB82)*(2973-1549*(CB81=0)))/$G$1/365/CB$46)</f>
        <v/>
      </c>
      <c r="CC90" s="733" t="str">
        <f>IF(CC84="","",(SUM(CC77)*2973-SUM(CC78,CC82)*(2973-1549*(CC81=0)))/$G$1/365/CC$46)</f>
        <v/>
      </c>
      <c r="CD90" s="698" t="str">
        <f t="shared" si="136"/>
        <v/>
      </c>
      <c r="CE90" s="723" t="str">
        <f t="shared" si="137"/>
        <v/>
      </c>
      <c r="CF90" s="723" t="str">
        <f t="shared" si="138"/>
        <v/>
      </c>
      <c r="CG90" s="723" t="str">
        <f t="shared" si="139"/>
        <v/>
      </c>
      <c r="CH90" s="1381" t="str">
        <f t="shared" si="197"/>
        <v/>
      </c>
      <c r="CI90" s="1382" t="str">
        <f t="shared" si="198"/>
        <v/>
      </c>
      <c r="CJ90" s="1383" t="str">
        <f t="shared" si="199"/>
        <v/>
      </c>
      <c r="CK90" s="1383" t="str">
        <f t="shared" si="200"/>
        <v/>
      </c>
      <c r="CL90" s="1383" t="str">
        <f t="shared" si="201"/>
        <v/>
      </c>
      <c r="CM90" s="1383" t="str">
        <f t="shared" si="202"/>
        <v/>
      </c>
      <c r="CN90" s="1383" t="str">
        <f t="shared" si="203"/>
        <v/>
      </c>
      <c r="CO90" s="1384" t="str">
        <f t="shared" si="204"/>
        <v/>
      </c>
      <c r="CP90" s="1384" t="str">
        <f t="shared" si="205"/>
        <v/>
      </c>
      <c r="CQ90" s="1384" t="str">
        <f t="shared" si="206"/>
        <v/>
      </c>
      <c r="CR90" s="1384" t="str">
        <f t="shared" si="207"/>
        <v/>
      </c>
      <c r="CS90" s="1383" t="str">
        <f t="shared" si="208"/>
        <v/>
      </c>
      <c r="CT90" s="1383" t="str">
        <f t="shared" si="209"/>
        <v/>
      </c>
      <c r="CU90" s="1383" t="str">
        <f t="shared" si="210"/>
        <v/>
      </c>
      <c r="CV90" s="1383" t="str">
        <f t="shared" si="211"/>
        <v/>
      </c>
      <c r="CW90" s="1383" t="str">
        <f t="shared" si="212"/>
        <v/>
      </c>
      <c r="CX90" s="1382" t="str">
        <f t="shared" si="213"/>
        <v/>
      </c>
      <c r="CY90" s="1385" t="str">
        <f t="shared" si="214"/>
        <v/>
      </c>
      <c r="CZ90" s="638" t="str">
        <f t="shared" si="215"/>
        <v/>
      </c>
      <c r="DA90" s="639" t="str">
        <f t="shared" si="216"/>
        <v/>
      </c>
      <c r="DB90" s="640" t="str">
        <f t="shared" si="217"/>
        <v/>
      </c>
      <c r="DC90" s="640" t="str">
        <f t="shared" si="218"/>
        <v/>
      </c>
      <c r="DD90" s="640" t="str">
        <f t="shared" si="219"/>
        <v/>
      </c>
      <c r="DE90" s="640" t="str">
        <f t="shared" si="220"/>
        <v/>
      </c>
      <c r="DF90" s="640" t="str">
        <f t="shared" si="221"/>
        <v/>
      </c>
      <c r="DG90" s="641" t="str">
        <f t="shared" si="222"/>
        <v/>
      </c>
      <c r="DH90" s="641" t="str">
        <f t="shared" si="223"/>
        <v/>
      </c>
      <c r="DI90" s="641" t="str">
        <f t="shared" si="224"/>
        <v/>
      </c>
      <c r="DJ90" s="641" t="str">
        <f t="shared" si="225"/>
        <v/>
      </c>
      <c r="DK90" s="640" t="str">
        <f t="shared" si="226"/>
        <v/>
      </c>
      <c r="DL90" s="640" t="str">
        <f t="shared" si="227"/>
        <v/>
      </c>
      <c r="DM90" s="640" t="str">
        <f t="shared" si="228"/>
        <v/>
      </c>
      <c r="DN90" s="640" t="str">
        <f t="shared" si="229"/>
        <v/>
      </c>
      <c r="DO90" s="640" t="str">
        <f t="shared" si="230"/>
        <v/>
      </c>
      <c r="DP90" s="639" t="str">
        <f t="shared" si="231"/>
        <v/>
      </c>
      <c r="DQ90" s="638" t="str">
        <f t="shared" si="232"/>
        <v/>
      </c>
      <c r="DR90" s="699">
        <f t="shared" si="233"/>
        <v>0</v>
      </c>
      <c r="DS90" s="112">
        <f t="shared" si="234"/>
        <v>0</v>
      </c>
      <c r="DT90" s="112">
        <f t="shared" si="235"/>
        <v>0</v>
      </c>
      <c r="DU90" s="112">
        <f t="shared" si="236"/>
        <v>0</v>
      </c>
      <c r="DV90" s="692"/>
      <c r="DW90" s="718"/>
      <c r="DX90" s="700" t="s">
        <v>292</v>
      </c>
      <c r="DY90" s="701"/>
      <c r="DZ90" s="706">
        <f>DZ89*SUM(DZ97)</f>
        <v>0</v>
      </c>
      <c r="EA90" s="706">
        <f>EA89*SUM(EA97)</f>
        <v>0</v>
      </c>
      <c r="EB90" s="208"/>
      <c r="EC90" s="208"/>
      <c r="ED90" s="209"/>
      <c r="EE90" s="718"/>
    </row>
    <row r="91" spans="1:135" s="604" customFormat="1" ht="15.75" hidden="1" customHeight="1">
      <c r="A91" s="734" t="s">
        <v>307</v>
      </c>
      <c r="B91" s="721" t="str">
        <f t="shared" ref="B91:S91" si="273">IF(SUM(B84)&gt;0,B86/B84,"")</f>
        <v/>
      </c>
      <c r="C91" s="721" t="str">
        <f t="shared" si="273"/>
        <v/>
      </c>
      <c r="D91" s="721" t="str">
        <f t="shared" si="273"/>
        <v/>
      </c>
      <c r="E91" s="721" t="str">
        <f t="shared" si="273"/>
        <v/>
      </c>
      <c r="F91" s="721" t="str">
        <f t="shared" si="273"/>
        <v/>
      </c>
      <c r="G91" s="721" t="str">
        <f t="shared" si="273"/>
        <v/>
      </c>
      <c r="H91" s="721" t="str">
        <f t="shared" si="273"/>
        <v/>
      </c>
      <c r="I91" s="721" t="str">
        <f t="shared" si="273"/>
        <v/>
      </c>
      <c r="J91" s="721" t="str">
        <f t="shared" si="273"/>
        <v/>
      </c>
      <c r="K91" s="721" t="str">
        <f t="shared" si="273"/>
        <v/>
      </c>
      <c r="L91" s="721" t="str">
        <f t="shared" si="273"/>
        <v/>
      </c>
      <c r="M91" s="721" t="str">
        <f t="shared" si="273"/>
        <v/>
      </c>
      <c r="N91" s="721" t="str">
        <f t="shared" si="273"/>
        <v/>
      </c>
      <c r="O91" s="721" t="str">
        <f t="shared" si="273"/>
        <v/>
      </c>
      <c r="P91" s="721" t="str">
        <f t="shared" si="273"/>
        <v/>
      </c>
      <c r="Q91" s="721" t="str">
        <f t="shared" si="273"/>
        <v/>
      </c>
      <c r="R91" s="721" t="str">
        <f t="shared" si="273"/>
        <v/>
      </c>
      <c r="S91" s="721" t="str">
        <f t="shared" si="273"/>
        <v/>
      </c>
      <c r="T91" s="703"/>
      <c r="U91" s="721" t="str">
        <f t="shared" ref="U91:AL91" si="274">IF(SUM(U84)&gt;0,U86/U84,"")</f>
        <v/>
      </c>
      <c r="V91" s="721" t="str">
        <f t="shared" si="274"/>
        <v/>
      </c>
      <c r="W91" s="721" t="str">
        <f t="shared" si="274"/>
        <v/>
      </c>
      <c r="X91" s="721" t="str">
        <f t="shared" si="274"/>
        <v/>
      </c>
      <c r="Y91" s="721" t="str">
        <f t="shared" si="274"/>
        <v/>
      </c>
      <c r="Z91" s="721" t="str">
        <f t="shared" si="274"/>
        <v/>
      </c>
      <c r="AA91" s="721" t="str">
        <f t="shared" si="274"/>
        <v/>
      </c>
      <c r="AB91" s="721" t="str">
        <f t="shared" si="274"/>
        <v/>
      </c>
      <c r="AC91" s="721" t="str">
        <f t="shared" si="274"/>
        <v/>
      </c>
      <c r="AD91" s="721" t="str">
        <f t="shared" si="274"/>
        <v/>
      </c>
      <c r="AE91" s="721" t="str">
        <f t="shared" si="274"/>
        <v/>
      </c>
      <c r="AF91" s="721" t="str">
        <f t="shared" si="274"/>
        <v/>
      </c>
      <c r="AG91" s="721" t="str">
        <f t="shared" si="274"/>
        <v/>
      </c>
      <c r="AH91" s="721" t="str">
        <f t="shared" si="274"/>
        <v/>
      </c>
      <c r="AI91" s="721" t="str">
        <f t="shared" si="274"/>
        <v/>
      </c>
      <c r="AJ91" s="721" t="str">
        <f t="shared" si="274"/>
        <v/>
      </c>
      <c r="AK91" s="721" t="str">
        <f t="shared" si="274"/>
        <v/>
      </c>
      <c r="AL91" s="721" t="str">
        <f t="shared" si="274"/>
        <v/>
      </c>
      <c r="AM91" s="703"/>
      <c r="AN91" s="721" t="str">
        <f t="shared" ref="AN91:BE91" si="275">IF(SUM(AN84)&gt;0,AN86/AN84,"")</f>
        <v/>
      </c>
      <c r="AO91" s="721" t="str">
        <f t="shared" si="275"/>
        <v/>
      </c>
      <c r="AP91" s="721" t="str">
        <f t="shared" si="275"/>
        <v/>
      </c>
      <c r="AQ91" s="721" t="str">
        <f t="shared" si="275"/>
        <v/>
      </c>
      <c r="AR91" s="721" t="str">
        <f t="shared" si="275"/>
        <v/>
      </c>
      <c r="AS91" s="721" t="str">
        <f t="shared" si="275"/>
        <v/>
      </c>
      <c r="AT91" s="721" t="str">
        <f t="shared" si="275"/>
        <v/>
      </c>
      <c r="AU91" s="721" t="str">
        <f t="shared" si="275"/>
        <v/>
      </c>
      <c r="AV91" s="721" t="str">
        <f t="shared" si="275"/>
        <v/>
      </c>
      <c r="AW91" s="721" t="str">
        <f t="shared" si="275"/>
        <v/>
      </c>
      <c r="AX91" s="721" t="str">
        <f t="shared" si="275"/>
        <v/>
      </c>
      <c r="AY91" s="721" t="str">
        <f t="shared" si="275"/>
        <v/>
      </c>
      <c r="AZ91" s="721" t="str">
        <f t="shared" si="275"/>
        <v/>
      </c>
      <c r="BA91" s="721" t="str">
        <f t="shared" si="275"/>
        <v/>
      </c>
      <c r="BB91" s="721" t="str">
        <f t="shared" si="275"/>
        <v/>
      </c>
      <c r="BC91" s="721" t="str">
        <f t="shared" si="275"/>
        <v/>
      </c>
      <c r="BD91" s="721" t="str">
        <f t="shared" si="275"/>
        <v/>
      </c>
      <c r="BE91" s="721" t="str">
        <f t="shared" si="275"/>
        <v/>
      </c>
      <c r="BF91" s="703"/>
      <c r="BG91" s="721" t="str">
        <f t="shared" ref="BG91:BX91" si="276">IF(SUM(BG84)&gt;0,BG86/BG84,"")</f>
        <v/>
      </c>
      <c r="BH91" s="721" t="str">
        <f t="shared" si="276"/>
        <v/>
      </c>
      <c r="BI91" s="721" t="str">
        <f t="shared" si="276"/>
        <v/>
      </c>
      <c r="BJ91" s="721" t="str">
        <f t="shared" si="276"/>
        <v/>
      </c>
      <c r="BK91" s="721" t="str">
        <f t="shared" si="276"/>
        <v/>
      </c>
      <c r="BL91" s="721" t="str">
        <f t="shared" si="276"/>
        <v/>
      </c>
      <c r="BM91" s="721" t="str">
        <f t="shared" si="276"/>
        <v/>
      </c>
      <c r="BN91" s="721" t="str">
        <f t="shared" si="276"/>
        <v/>
      </c>
      <c r="BO91" s="721" t="str">
        <f t="shared" si="276"/>
        <v/>
      </c>
      <c r="BP91" s="721" t="str">
        <f t="shared" si="276"/>
        <v/>
      </c>
      <c r="BQ91" s="721" t="str">
        <f t="shared" si="276"/>
        <v/>
      </c>
      <c r="BR91" s="721" t="str">
        <f t="shared" si="276"/>
        <v/>
      </c>
      <c r="BS91" s="721" t="str">
        <f t="shared" si="276"/>
        <v/>
      </c>
      <c r="BT91" s="721" t="str">
        <f t="shared" si="276"/>
        <v/>
      </c>
      <c r="BU91" s="721" t="str">
        <f t="shared" si="276"/>
        <v/>
      </c>
      <c r="BV91" s="721" t="str">
        <f t="shared" si="276"/>
        <v/>
      </c>
      <c r="BW91" s="721" t="str">
        <f t="shared" si="276"/>
        <v/>
      </c>
      <c r="BX91" s="721" t="str">
        <f t="shared" si="276"/>
        <v/>
      </c>
      <c r="BY91" s="703"/>
      <c r="BZ91" s="721" t="str">
        <f>IF(SUM(BZ84)&gt;0,BZ86/BZ84,"")</f>
        <v/>
      </c>
      <c r="CA91" s="721" t="str">
        <f>IF(SUM(CA84)&gt;0,CA86/CA84,"")</f>
        <v/>
      </c>
      <c r="CB91" s="721" t="str">
        <f>IF(SUM(CB84)&gt;0,CB86/CB84,"")</f>
        <v/>
      </c>
      <c r="CC91" s="721" t="str">
        <f>IF(SUM(CC84)&gt;0,CC86/CC84,"")</f>
        <v/>
      </c>
      <c r="CD91" s="698" t="str">
        <f t="shared" si="136"/>
        <v/>
      </c>
      <c r="CE91" s="723" t="str">
        <f t="shared" si="137"/>
        <v/>
      </c>
      <c r="CF91" s="723" t="str">
        <f t="shared" si="138"/>
        <v/>
      </c>
      <c r="CG91" s="723" t="str">
        <f t="shared" si="139"/>
        <v/>
      </c>
      <c r="CH91" s="1381" t="str">
        <f t="shared" si="197"/>
        <v/>
      </c>
      <c r="CI91" s="1382" t="str">
        <f t="shared" si="198"/>
        <v/>
      </c>
      <c r="CJ91" s="1383" t="str">
        <f t="shared" si="199"/>
        <v/>
      </c>
      <c r="CK91" s="1383" t="str">
        <f t="shared" si="200"/>
        <v/>
      </c>
      <c r="CL91" s="1383" t="str">
        <f t="shared" si="201"/>
        <v/>
      </c>
      <c r="CM91" s="1383" t="str">
        <f t="shared" si="202"/>
        <v/>
      </c>
      <c r="CN91" s="1383" t="str">
        <f t="shared" si="203"/>
        <v/>
      </c>
      <c r="CO91" s="1384" t="str">
        <f t="shared" si="204"/>
        <v/>
      </c>
      <c r="CP91" s="1384" t="str">
        <f t="shared" si="205"/>
        <v/>
      </c>
      <c r="CQ91" s="1384" t="str">
        <f t="shared" si="206"/>
        <v/>
      </c>
      <c r="CR91" s="1384" t="str">
        <f t="shared" si="207"/>
        <v/>
      </c>
      <c r="CS91" s="1383" t="str">
        <f t="shared" si="208"/>
        <v/>
      </c>
      <c r="CT91" s="1383" t="str">
        <f t="shared" si="209"/>
        <v/>
      </c>
      <c r="CU91" s="1383" t="str">
        <f t="shared" si="210"/>
        <v/>
      </c>
      <c r="CV91" s="1383" t="str">
        <f t="shared" si="211"/>
        <v/>
      </c>
      <c r="CW91" s="1383" t="str">
        <f t="shared" si="212"/>
        <v/>
      </c>
      <c r="CX91" s="1382" t="str">
        <f t="shared" si="213"/>
        <v/>
      </c>
      <c r="CY91" s="1385" t="str">
        <f t="shared" si="214"/>
        <v/>
      </c>
      <c r="CZ91" s="638" t="str">
        <f t="shared" si="215"/>
        <v/>
      </c>
      <c r="DA91" s="639" t="str">
        <f t="shared" si="216"/>
        <v/>
      </c>
      <c r="DB91" s="640" t="str">
        <f t="shared" si="217"/>
        <v/>
      </c>
      <c r="DC91" s="640" t="str">
        <f t="shared" si="218"/>
        <v/>
      </c>
      <c r="DD91" s="640" t="str">
        <f t="shared" si="219"/>
        <v/>
      </c>
      <c r="DE91" s="640" t="str">
        <f t="shared" si="220"/>
        <v/>
      </c>
      <c r="DF91" s="640" t="str">
        <f t="shared" si="221"/>
        <v/>
      </c>
      <c r="DG91" s="641" t="str">
        <f t="shared" si="222"/>
        <v/>
      </c>
      <c r="DH91" s="641" t="str">
        <f t="shared" si="223"/>
        <v/>
      </c>
      <c r="DI91" s="641" t="str">
        <f t="shared" si="224"/>
        <v/>
      </c>
      <c r="DJ91" s="641" t="str">
        <f t="shared" si="225"/>
        <v/>
      </c>
      <c r="DK91" s="640" t="str">
        <f t="shared" si="226"/>
        <v/>
      </c>
      <c r="DL91" s="640" t="str">
        <f t="shared" si="227"/>
        <v/>
      </c>
      <c r="DM91" s="640" t="str">
        <f t="shared" si="228"/>
        <v/>
      </c>
      <c r="DN91" s="640" t="str">
        <f t="shared" si="229"/>
        <v/>
      </c>
      <c r="DO91" s="640" t="str">
        <f t="shared" si="230"/>
        <v/>
      </c>
      <c r="DP91" s="639" t="str">
        <f t="shared" si="231"/>
        <v/>
      </c>
      <c r="DQ91" s="638" t="str">
        <f t="shared" si="232"/>
        <v/>
      </c>
      <c r="DR91" s="699">
        <f t="shared" si="233"/>
        <v>0</v>
      </c>
      <c r="DS91" s="112">
        <f t="shared" si="234"/>
        <v>0</v>
      </c>
      <c r="DT91" s="112">
        <f t="shared" si="235"/>
        <v>0</v>
      </c>
      <c r="DU91" s="112">
        <f t="shared" si="236"/>
        <v>0</v>
      </c>
      <c r="DV91" s="692"/>
      <c r="DW91" s="718"/>
      <c r="DX91" s="700" t="s">
        <v>292</v>
      </c>
      <c r="DY91" s="701"/>
      <c r="DZ91" s="276">
        <f>SUM(DZ90:EA90)</f>
        <v>0</v>
      </c>
      <c r="EA91" s="208"/>
      <c r="EB91" s="208"/>
      <c r="EC91" s="208"/>
      <c r="ED91" s="209"/>
      <c r="EE91" s="718"/>
    </row>
    <row r="92" spans="1:135" s="211" customFormat="1" ht="15.75" customHeight="1">
      <c r="A92" s="693" t="s">
        <v>308</v>
      </c>
      <c r="B92" s="694"/>
      <c r="C92" s="694"/>
      <c r="D92" s="694"/>
      <c r="E92" s="694"/>
      <c r="F92" s="694"/>
      <c r="G92" s="694"/>
      <c r="H92" s="694"/>
      <c r="I92" s="694"/>
      <c r="J92" s="694"/>
      <c r="K92" s="694"/>
      <c r="L92" s="694"/>
      <c r="M92" s="694"/>
      <c r="N92" s="694"/>
      <c r="O92" s="694"/>
      <c r="P92" s="694"/>
      <c r="Q92" s="694"/>
      <c r="R92" s="694"/>
      <c r="S92" s="694"/>
      <c r="T92" s="729"/>
      <c r="U92" s="694"/>
      <c r="V92" s="694"/>
      <c r="W92" s="694"/>
      <c r="X92" s="694"/>
      <c r="Y92" s="694"/>
      <c r="Z92" s="694"/>
      <c r="AA92" s="694"/>
      <c r="AB92" s="694"/>
      <c r="AC92" s="694"/>
      <c r="AD92" s="694"/>
      <c r="AE92" s="694"/>
      <c r="AF92" s="694"/>
      <c r="AG92" s="694"/>
      <c r="AH92" s="694"/>
      <c r="AI92" s="694"/>
      <c r="AJ92" s="694"/>
      <c r="AK92" s="694"/>
      <c r="AL92" s="694"/>
      <c r="AM92" s="729"/>
      <c r="AN92" s="694"/>
      <c r="AO92" s="694"/>
      <c r="AP92" s="694"/>
      <c r="AQ92" s="694"/>
      <c r="AR92" s="694"/>
      <c r="AS92" s="694"/>
      <c r="AT92" s="694"/>
      <c r="AU92" s="694"/>
      <c r="AV92" s="694"/>
      <c r="AW92" s="694"/>
      <c r="AX92" s="694"/>
      <c r="AY92" s="694"/>
      <c r="AZ92" s="694"/>
      <c r="BA92" s="694"/>
      <c r="BB92" s="694"/>
      <c r="BC92" s="694"/>
      <c r="BD92" s="694"/>
      <c r="BE92" s="694"/>
      <c r="BF92" s="729"/>
      <c r="BG92" s="694"/>
      <c r="BH92" s="694"/>
      <c r="BI92" s="694"/>
      <c r="BJ92" s="694"/>
      <c r="BK92" s="694"/>
      <c r="BL92" s="694"/>
      <c r="BM92" s="694"/>
      <c r="BN92" s="694"/>
      <c r="BO92" s="694"/>
      <c r="BP92" s="694"/>
      <c r="BQ92" s="694"/>
      <c r="BR92" s="694"/>
      <c r="BS92" s="694"/>
      <c r="BT92" s="694"/>
      <c r="BU92" s="694"/>
      <c r="BV92" s="694"/>
      <c r="BW92" s="694"/>
      <c r="BX92" s="694"/>
      <c r="BY92" s="729"/>
      <c r="BZ92" s="694"/>
      <c r="CA92" s="694"/>
      <c r="CB92" s="694"/>
      <c r="CC92" s="694"/>
      <c r="CD92" s="690" t="str">
        <f t="shared" si="136"/>
        <v/>
      </c>
      <c r="CE92" s="690" t="str">
        <f t="shared" si="137"/>
        <v/>
      </c>
      <c r="CF92" s="690" t="str">
        <f t="shared" si="138"/>
        <v/>
      </c>
      <c r="CG92" s="690" t="str">
        <f t="shared" si="139"/>
        <v/>
      </c>
      <c r="CH92" s="1386"/>
      <c r="CI92" s="1387"/>
      <c r="CJ92" s="1387"/>
      <c r="CK92" s="1387"/>
      <c r="CL92" s="1387"/>
      <c r="CM92" s="1387"/>
      <c r="CN92" s="1387"/>
      <c r="CO92" s="1387"/>
      <c r="CP92" s="1387"/>
      <c r="CQ92" s="1387"/>
      <c r="CR92" s="1387"/>
      <c r="CS92" s="1387"/>
      <c r="CT92" s="1387"/>
      <c r="CU92" s="1387"/>
      <c r="CV92" s="1387"/>
      <c r="CW92" s="1387"/>
      <c r="CX92" s="1387"/>
      <c r="CY92" s="1388"/>
      <c r="CZ92" s="736"/>
      <c r="DA92" s="736"/>
      <c r="DB92" s="736"/>
      <c r="DC92" s="736"/>
      <c r="DD92" s="736"/>
      <c r="DE92" s="736"/>
      <c r="DF92" s="736"/>
      <c r="DG92" s="736"/>
      <c r="DH92" s="736"/>
      <c r="DI92" s="736"/>
      <c r="DJ92" s="736"/>
      <c r="DK92" s="736"/>
      <c r="DL92" s="736"/>
      <c r="DM92" s="736"/>
      <c r="DN92" s="736"/>
      <c r="DO92" s="736"/>
      <c r="DP92" s="736"/>
      <c r="DQ92" s="736"/>
      <c r="DR92" s="691"/>
      <c r="DS92" s="208"/>
      <c r="DT92" s="208"/>
      <c r="DU92" s="208"/>
      <c r="DV92" s="692"/>
      <c r="DW92" s="208"/>
      <c r="DX92" s="208"/>
      <c r="DY92" s="208"/>
      <c r="DZ92" s="208"/>
      <c r="EA92" s="208"/>
      <c r="EB92" s="208"/>
      <c r="EC92" s="208"/>
      <c r="ED92" s="208"/>
      <c r="EE92" s="208"/>
    </row>
    <row r="93" spans="1:135" s="211" customFormat="1" ht="15.75" customHeight="1">
      <c r="A93" s="695" t="s">
        <v>270</v>
      </c>
      <c r="B93" s="696">
        <f>WB!U72</f>
        <v>0</v>
      </c>
      <c r="C93" s="696">
        <f>WB!V72</f>
        <v>0</v>
      </c>
      <c r="D93" s="696">
        <f>WB!W72</f>
        <v>0</v>
      </c>
      <c r="E93" s="696">
        <f>WB!X72</f>
        <v>0</v>
      </c>
      <c r="F93" s="696">
        <f>WB!Y72</f>
        <v>0</v>
      </c>
      <c r="G93" s="696">
        <f>WB!Z72</f>
        <v>0</v>
      </c>
      <c r="H93" s="696">
        <f>WB!AA72</f>
        <v>0</v>
      </c>
      <c r="I93" s="696">
        <f>WB!AB72</f>
        <v>0</v>
      </c>
      <c r="J93" s="696">
        <f>WB!AC72</f>
        <v>0</v>
      </c>
      <c r="K93" s="696">
        <f>WB!AD72</f>
        <v>0</v>
      </c>
      <c r="L93" s="696">
        <f>WB!AE72</f>
        <v>0</v>
      </c>
      <c r="M93" s="696">
        <f>WB!AF72</f>
        <v>0</v>
      </c>
      <c r="N93" s="696">
        <f>WB!AG72</f>
        <v>0</v>
      </c>
      <c r="O93" s="696">
        <f>WB!AH72</f>
        <v>0</v>
      </c>
      <c r="P93" s="696">
        <f>WB!AI72</f>
        <v>0</v>
      </c>
      <c r="Q93" s="696">
        <f>WB!AJ72</f>
        <v>1</v>
      </c>
      <c r="R93" s="696">
        <f>WB!AK72</f>
        <v>0</v>
      </c>
      <c r="S93" s="696">
        <f>WB!AL72</f>
        <v>0</v>
      </c>
      <c r="T93" s="703"/>
      <c r="U93" s="696">
        <f>WB!AM80</f>
        <v>2</v>
      </c>
      <c r="V93" s="696">
        <f>WB!AN80</f>
        <v>2</v>
      </c>
      <c r="W93" s="696">
        <f>WB!AO80</f>
        <v>0</v>
      </c>
      <c r="X93" s="696">
        <f>WB!AP80</f>
        <v>1</v>
      </c>
      <c r="Y93" s="696">
        <f>WB!AQ80</f>
        <v>0</v>
      </c>
      <c r="Z93" s="696">
        <f>WB!AR80</f>
        <v>0</v>
      </c>
      <c r="AA93" s="696">
        <f>WB!AS80</f>
        <v>0</v>
      </c>
      <c r="AB93" s="696">
        <f>WB!AT80</f>
        <v>0</v>
      </c>
      <c r="AC93" s="696">
        <f>WB!AU80</f>
        <v>0</v>
      </c>
      <c r="AD93" s="696">
        <f>WB!AV80</f>
        <v>0</v>
      </c>
      <c r="AE93" s="696">
        <f>WB!AW80</f>
        <v>0</v>
      </c>
      <c r="AF93" s="696">
        <f>WB!AX80</f>
        <v>2</v>
      </c>
      <c r="AG93" s="696">
        <f>WB!AY80</f>
        <v>7</v>
      </c>
      <c r="AH93" s="696">
        <f>WB!AZ80</f>
        <v>0</v>
      </c>
      <c r="AI93" s="696">
        <f>WB!BA80</f>
        <v>2</v>
      </c>
      <c r="AJ93" s="696">
        <f>WB!BB80</f>
        <v>0</v>
      </c>
      <c r="AK93" s="696">
        <f>WB!BC80</f>
        <v>0</v>
      </c>
      <c r="AL93" s="696">
        <f>WB!BD80</f>
        <v>4</v>
      </c>
      <c r="AM93" s="703"/>
      <c r="AN93" s="696">
        <f>WB!BE88</f>
        <v>2</v>
      </c>
      <c r="AO93" s="696">
        <f>WB!BF88</f>
        <v>2</v>
      </c>
      <c r="AP93" s="696">
        <f>WB!BG88</f>
        <v>4</v>
      </c>
      <c r="AQ93" s="696">
        <f>WB!BH88</f>
        <v>8</v>
      </c>
      <c r="AR93" s="696">
        <f>WB!BI88</f>
        <v>10</v>
      </c>
      <c r="AS93" s="696">
        <v>3</v>
      </c>
      <c r="AT93" s="696">
        <f>WB!BK88</f>
        <v>1</v>
      </c>
      <c r="AU93" s="696">
        <f>WB!BL88</f>
        <v>6</v>
      </c>
      <c r="AV93" s="696">
        <f>WB!BM88</f>
        <v>15</v>
      </c>
      <c r="AW93" s="696">
        <f>WB!BN88</f>
        <v>4</v>
      </c>
      <c r="AX93" s="696">
        <f>WB!BO88</f>
        <v>2</v>
      </c>
      <c r="AY93" s="696">
        <f>WB!BP88</f>
        <v>5</v>
      </c>
      <c r="AZ93" s="696">
        <f>WB!BQ88</f>
        <v>4</v>
      </c>
      <c r="BA93" s="696">
        <f>WB!BR88</f>
        <v>3</v>
      </c>
      <c r="BB93" s="696">
        <f>WB!BS88</f>
        <v>0</v>
      </c>
      <c r="BC93" s="696">
        <f>WB!BT88</f>
        <v>0</v>
      </c>
      <c r="BD93" s="696">
        <f>WB!BU88</f>
        <v>5</v>
      </c>
      <c r="BE93" s="696">
        <f>WB!BV88</f>
        <v>0</v>
      </c>
      <c r="BF93" s="703"/>
      <c r="BG93" s="696">
        <f>WB!BW96</f>
        <v>6</v>
      </c>
      <c r="BH93" s="696">
        <f>WB!BX96</f>
        <v>7</v>
      </c>
      <c r="BI93" s="696">
        <f>WB!BY96</f>
        <v>7</v>
      </c>
      <c r="BJ93" s="696">
        <f>WB!BZ96</f>
        <v>12</v>
      </c>
      <c r="BK93" s="696">
        <f>WB!CA96</f>
        <v>12</v>
      </c>
      <c r="BL93" s="696">
        <f>WB!CB96</f>
        <v>10</v>
      </c>
      <c r="BM93" s="696">
        <f>WB!CC96</f>
        <v>2</v>
      </c>
      <c r="BN93" s="696">
        <f>WB!CD96</f>
        <v>9</v>
      </c>
      <c r="BO93" s="696">
        <f>WB!CE96</f>
        <v>12</v>
      </c>
      <c r="BP93" s="696">
        <f>WB!CF96</f>
        <v>9</v>
      </c>
      <c r="BQ93" s="696">
        <v>5</v>
      </c>
      <c r="BR93" s="696">
        <f>WB!CH96</f>
        <v>8</v>
      </c>
      <c r="BS93" s="696">
        <f>WB!CI96</f>
        <v>0</v>
      </c>
      <c r="BT93" s="696">
        <f>WB!CJ96</f>
        <v>40</v>
      </c>
      <c r="BU93" s="696">
        <f>WB!CK96</f>
        <v>0</v>
      </c>
      <c r="BV93" s="696">
        <f>WB!CL96</f>
        <v>0</v>
      </c>
      <c r="BW93" s="696">
        <f>WB!CM96</f>
        <v>6</v>
      </c>
      <c r="BX93" s="696">
        <f>WB!CN96</f>
        <v>0</v>
      </c>
      <c r="BY93" s="703"/>
      <c r="BZ93" s="737">
        <f>WB!CP72</f>
        <v>0</v>
      </c>
      <c r="CA93" s="737">
        <f>WB!CP80</f>
        <v>1</v>
      </c>
      <c r="CB93" s="737">
        <f>WB!CP88</f>
        <v>3</v>
      </c>
      <c r="CC93" s="737">
        <f>WB!CP96</f>
        <v>5</v>
      </c>
      <c r="CD93" s="698">
        <f t="shared" si="136"/>
        <v>0</v>
      </c>
      <c r="CE93" s="698">
        <f t="shared" si="137"/>
        <v>0.8125</v>
      </c>
      <c r="CF93" s="698">
        <f t="shared" si="138"/>
        <v>3.6875</v>
      </c>
      <c r="CG93" s="698">
        <f t="shared" si="139"/>
        <v>6.5625</v>
      </c>
      <c r="CH93" s="1371">
        <f t="shared" ref="CH93:CH118" si="277">IF($CH$4=$CD$4,IF(OR(-FLOOR(((18-COUNT($B93:$S93))/2),1)+CH$7&lt;1,-FLOOR(((18-COUNT($B93:$S93))/2),1)+CH$7&gt;COUNT($B93:$S93)),"",LARGE($B93:$S93,-FLOOR(((18-COUNT($B93:$S93))/2),1)+CH$7)),IF(OR(-FLOOR(((18-COUNT($AN93:$BE93))/2),1)+CH$7&lt;1,-FLOOR(((18-COUNT($AN93:$BE93))/2),1)+CH$7&gt;COUNT($AN93:$BE93)),"",LARGE($AN93:$BE93,-FLOOR(((18-COUNT($AN93:$BE93))/2),1)+CH$7)))</f>
        <v>0</v>
      </c>
      <c r="CI93" s="1372">
        <f t="shared" ref="CI93:CI118" si="278">IF($CH$4=$CD$4,IF(OR(-FLOOR(((18-COUNT($B93:$S93))/2),1)+CI$7&lt;1,-FLOOR(((18-COUNT($B93:$S93))/2),1)+CI$7&gt;COUNT($B93:$S93)),"",LARGE($B93:$S93,-FLOOR(((18-COUNT($B93:$S93))/2),1)+CI$7)),IF(OR(-FLOOR(((18-COUNT($AN93:$BE93))/2),1)+CI$7&lt;1,-FLOOR(((18-COUNT($AN93:$BE93))/2),1)+CI$7&gt;COUNT($AN93:$BE93)),"",LARGE($AN93:$BE93,-FLOOR(((18-COUNT($AN93:$BE93))/2),1)+CI$7)))</f>
        <v>0</v>
      </c>
      <c r="CJ93" s="1373">
        <f t="shared" ref="CJ93:CJ118" si="279">IF($CH$4=$CD$4,IF(OR(-FLOOR(((18-COUNT($B93:$S93))/2),1)+CJ$7&lt;1,-FLOOR(((18-COUNT($B93:$S93))/2),1)+CJ$7&gt;COUNT($B93:$S93)),"",LARGE($B93:$S93,-FLOOR(((18-COUNT($B93:$S93))/2),1)+CJ$7)),IF(OR(-FLOOR(((18-COUNT($AN93:$BE93))/2),1)+CJ$7&lt;1,-FLOOR(((18-COUNT($AN93:$BE93))/2),1)+CJ$7&gt;COUNT($AN93:$BE93)),"",LARGE($AN93:$BE93,-FLOOR(((18-COUNT($AN93:$BE93))/2),1)+CJ$7)))</f>
        <v>0</v>
      </c>
      <c r="CK93" s="1373">
        <f t="shared" ref="CK93:CK118" si="280">IF($CH$4=$CD$4,IF(OR(-FLOOR(((18-COUNT($B93:$S93))/2),1)+CK$7&lt;1,-FLOOR(((18-COUNT($B93:$S93))/2),1)+CK$7&gt;COUNT($B93:$S93)),"",LARGE($B93:$S93,-FLOOR(((18-COUNT($B93:$S93))/2),1)+CK$7)),IF(OR(-FLOOR(((18-COUNT($AN93:$BE93))/2),1)+CK$7&lt;1,-FLOOR(((18-COUNT($AN93:$BE93))/2),1)+CK$7&gt;COUNT($AN93:$BE93)),"",LARGE($AN93:$BE93,-FLOOR(((18-COUNT($AN93:$BE93))/2),1)+CK$7)))</f>
        <v>0</v>
      </c>
      <c r="CL93" s="1373">
        <f t="shared" ref="CL93:CL118" si="281">IF($CH$4=$CD$4,IF(OR(-FLOOR(((18-COUNT($B93:$S93))/2),1)+CL$7&lt;1,-FLOOR(((18-COUNT($B93:$S93))/2),1)+CL$7&gt;COUNT($B93:$S93)),"",LARGE($B93:$S93,-FLOOR(((18-COUNT($B93:$S93))/2),1)+CL$7)),IF(OR(-FLOOR(((18-COUNT($AN93:$BE93))/2),1)+CL$7&lt;1,-FLOOR(((18-COUNT($AN93:$BE93))/2),1)+CL$7&gt;COUNT($AN93:$BE93)),"",LARGE($AN93:$BE93,-FLOOR(((18-COUNT($AN93:$BE93))/2),1)+CL$7)))</f>
        <v>0</v>
      </c>
      <c r="CM93" s="1373">
        <f t="shared" ref="CM93:CM118" si="282">IF($CH$4=$CD$4,IF(OR(-FLOOR(((18-COUNT($B93:$S93))/2),1)+CM$7&lt;1,-FLOOR(((18-COUNT($B93:$S93))/2),1)+CM$7&gt;COUNT($B93:$S93)),"",LARGE($B93:$S93,-FLOOR(((18-COUNT($B93:$S93))/2),1)+CM$7)),IF(OR(-FLOOR(((18-COUNT($AN93:$BE93))/2),1)+CM$7&lt;1,-FLOOR(((18-COUNT($AN93:$BE93))/2),1)+CM$7&gt;COUNT($AN93:$BE93)),"",LARGE($AN93:$BE93,-FLOOR(((18-COUNT($AN93:$BE93))/2),1)+CM$7)))</f>
        <v>0</v>
      </c>
      <c r="CN93" s="1373">
        <f t="shared" ref="CN93:CN118" si="283">IF($CH$4=$CD$4,IF(OR(-FLOOR(((18-COUNT($B93:$S93))/2),1)+CN$7&lt;1,-FLOOR(((18-COUNT($B93:$S93))/2),1)+CN$7&gt;COUNT($B93:$S93)),"",LARGE($B93:$S93,-FLOOR(((18-COUNT($B93:$S93))/2),1)+CN$7)),IF(OR(-FLOOR(((18-COUNT($AN93:$BE93))/2),1)+CN$7&lt;1,-FLOOR(((18-COUNT($AN93:$BE93))/2),1)+CN$7&gt;COUNT($AN93:$BE93)),"",LARGE($AN93:$BE93,-FLOOR(((18-COUNT($AN93:$BE93))/2),1)+CN$7)))</f>
        <v>0</v>
      </c>
      <c r="CO93" s="1374">
        <f t="shared" ref="CO93:CO118" si="284">IF($CH$4=$CD$4,IF(OR(-FLOOR(((18-COUNT($B93:$S93))/2),1)+CO$7&lt;1,-FLOOR(((18-COUNT($B93:$S93))/2),1)+CO$7&gt;COUNT($B93:$S93)),"",LARGE($B93:$S93,-FLOOR(((18-COUNT($B93:$S93))/2),1)+CO$7)),IF(OR(-FLOOR(((18-COUNT($AN93:$BE93))/2),1)+CO$7&lt;1,-FLOOR(((18-COUNT($AN93:$BE93))/2),1)+CO$7&gt;COUNT($AN93:$BE93)),"",LARGE($AN93:$BE93,-FLOOR(((18-COUNT($AN93:$BE93))/2),1)+CO$7)))</f>
        <v>0</v>
      </c>
      <c r="CP93" s="1374">
        <f t="shared" ref="CP93:CP118" si="285">IF($CH$4=$CD$4,IF(OR(-FLOOR(((18-COUNT($B93:$S93))/2),1)+CP$7&lt;1,-FLOOR(((18-COUNT($B93:$S93))/2),1)+CP$7&gt;COUNT($B93:$S93)),"",LARGE($B93:$S93,-FLOOR(((18-COUNT($B93:$S93))/2),1)+CP$7)),IF(OR(-FLOOR(((18-COUNT($AN93:$BE93))/2),1)+CP$7&lt;1,-FLOOR(((18-COUNT($AN93:$BE93))/2),1)+CP$7&gt;COUNT($AN93:$BE93)),"",LARGE($AN93:$BE93,-FLOOR(((18-COUNT($AN93:$BE93))/2),1)+CP$7)))</f>
        <v>0</v>
      </c>
      <c r="CQ93" s="1374">
        <f t="shared" ref="CQ93:CQ118" si="286">IF($CH$4=$CD$4,IF(OR(-FLOOR(((18-COUNT($B93:$S93))/2),1)+CQ$7&lt;1,-FLOOR(((18-COUNT($B93:$S93))/2),1)+CQ$7&gt;COUNT($B93:$S93)),"",LARGE($B93:$S93,-FLOOR(((18-COUNT($B93:$S93))/2),1)+CQ$7)),IF(OR(-FLOOR(((18-COUNT($AN93:$BE93))/2),1)+CQ$7&lt;1,-FLOOR(((18-COUNT($AN93:$BE93))/2),1)+CQ$7&gt;COUNT($AN93:$BE93)),"",LARGE($AN93:$BE93,-FLOOR(((18-COUNT($AN93:$BE93))/2),1)+CQ$7)))</f>
        <v>0</v>
      </c>
      <c r="CR93" s="1374">
        <f t="shared" ref="CR93:CR118" si="287">IF($CH$4=$CD$4,IF(OR(-FLOOR(((18-COUNT($B93:$S93))/2),1)+CR$7&lt;1,-FLOOR(((18-COUNT($B93:$S93))/2),1)+CR$7&gt;COUNT($B93:$S93)),"",LARGE($B93:$S93,-FLOOR(((18-COUNT($B93:$S93))/2),1)+CR$7)),IF(OR(-FLOOR(((18-COUNT($AN93:$BE93))/2),1)+CR$7&lt;1,-FLOOR(((18-COUNT($AN93:$BE93))/2),1)+CR$7&gt;COUNT($AN93:$BE93)),"",LARGE($AN93:$BE93,-FLOOR(((18-COUNT($AN93:$BE93))/2),1)+CR$7)))</f>
        <v>0</v>
      </c>
      <c r="CS93" s="1373">
        <f t="shared" ref="CS93:CS118" si="288">IF($CH$4=$CD$4,IF(OR(-FLOOR(((18-COUNT($B93:$S93))/2),1)+CS$7&lt;1,-FLOOR(((18-COUNT($B93:$S93))/2),1)+CS$7&gt;COUNT($B93:$S93)),"",LARGE($B93:$S93,-FLOOR(((18-COUNT($B93:$S93))/2),1)+CS$7)),IF(OR(-FLOOR(((18-COUNT($AN93:$BE93))/2),1)+CS$7&lt;1,-FLOOR(((18-COUNT($AN93:$BE93))/2),1)+CS$7&gt;COUNT($AN93:$BE93)),"",LARGE($AN93:$BE93,-FLOOR(((18-COUNT($AN93:$BE93))/2),1)+CS$7)))</f>
        <v>0</v>
      </c>
      <c r="CT93" s="1373">
        <f t="shared" ref="CT93:CT118" si="289">IF($CH$4=$CD$4,IF(OR(-FLOOR(((18-COUNT($B93:$S93))/2),1)+CT$7&lt;1,-FLOOR(((18-COUNT($B93:$S93))/2),1)+CT$7&gt;COUNT($B93:$S93)),"",LARGE($B93:$S93,-FLOOR(((18-COUNT($B93:$S93))/2),1)+CT$7)),IF(OR(-FLOOR(((18-COUNT($AN93:$BE93))/2),1)+CT$7&lt;1,-FLOOR(((18-COUNT($AN93:$BE93))/2),1)+CT$7&gt;COUNT($AN93:$BE93)),"",LARGE($AN93:$BE93,-FLOOR(((18-COUNT($AN93:$BE93))/2),1)+CT$7)))</f>
        <v>0</v>
      </c>
      <c r="CU93" s="1373">
        <f t="shared" ref="CU93:CU118" si="290">IF($CH$4=$CD$4,IF(OR(-FLOOR(((18-COUNT($B93:$S93))/2),1)+CU$7&lt;1,-FLOOR(((18-COUNT($B93:$S93))/2),1)+CU$7&gt;COUNT($B93:$S93)),"",LARGE($B93:$S93,-FLOOR(((18-COUNT($B93:$S93))/2),1)+CU$7)),IF(OR(-FLOOR(((18-COUNT($AN93:$BE93))/2),1)+CU$7&lt;1,-FLOOR(((18-COUNT($AN93:$BE93))/2),1)+CU$7&gt;COUNT($AN93:$BE93)),"",LARGE($AN93:$BE93,-FLOOR(((18-COUNT($AN93:$BE93))/2),1)+CU$7)))</f>
        <v>0</v>
      </c>
      <c r="CV93" s="1373">
        <f t="shared" ref="CV93:CV118" si="291">IF($CH$4=$CD$4,IF(OR(-FLOOR(((18-COUNT($B93:$S93))/2),1)+CV$7&lt;1,-FLOOR(((18-COUNT($B93:$S93))/2),1)+CV$7&gt;COUNT($B93:$S93)),"",LARGE($B93:$S93,-FLOOR(((18-COUNT($B93:$S93))/2),1)+CV$7)),IF(OR(-FLOOR(((18-COUNT($AN93:$BE93))/2),1)+CV$7&lt;1,-FLOOR(((18-COUNT($AN93:$BE93))/2),1)+CV$7&gt;COUNT($AN93:$BE93)),"",LARGE($AN93:$BE93,-FLOOR(((18-COUNT($AN93:$BE93))/2),1)+CV$7)))</f>
        <v>0</v>
      </c>
      <c r="CW93" s="1373">
        <f t="shared" ref="CW93:CW118" si="292">IF($CH$4=$CD$4,IF(OR(-FLOOR(((18-COUNT($B93:$S93))/2),1)+CW$7&lt;1,-FLOOR(((18-COUNT($B93:$S93))/2),1)+CW$7&gt;COUNT($B93:$S93)),"",LARGE($B93:$S93,-FLOOR(((18-COUNT($B93:$S93))/2),1)+CW$7)),IF(OR(-FLOOR(((18-COUNT($AN93:$BE93))/2),1)+CW$7&lt;1,-FLOOR(((18-COUNT($AN93:$BE93))/2),1)+CW$7&gt;COUNT($AN93:$BE93)),"",LARGE($AN93:$BE93,-FLOOR(((18-COUNT($AN93:$BE93))/2),1)+CW$7)))</f>
        <v>0</v>
      </c>
      <c r="CX93" s="1372">
        <f t="shared" ref="CX93:CX118" si="293">IF($CH$4=$CD$4,IF(OR(-FLOOR(((18-COUNT($B93:$S93))/2),1)+CX$7&lt;1,-FLOOR(((18-COUNT($B93:$S93))/2),1)+CX$7&gt;COUNT($B93:$S93)),"",LARGE($B93:$S93,-FLOOR(((18-COUNT($B93:$S93))/2),1)+CX$7)),IF(OR(-FLOOR(((18-COUNT($AN93:$BE93))/2),1)+CX$7&lt;1,-FLOOR(((18-COUNT($AN93:$BE93))/2),1)+CX$7&gt;COUNT($AN93:$BE93)),"",LARGE($AN93:$BE93,-FLOOR(((18-COUNT($AN93:$BE93))/2),1)+CX$7)))</f>
        <v>0</v>
      </c>
      <c r="CY93" s="1375">
        <f t="shared" ref="CY93:CY118" si="294">IF($CH$4=$CD$4,IF(OR(-FLOOR(((18-COUNT($B93:$S93))/2),1)+CY$7&lt;1,-FLOOR(((18-COUNT($B93:$S93))/2),1)+CY$7&gt;COUNT($B93:$S93)),"",LARGE($B93:$S93,-FLOOR(((18-COUNT($B93:$S93))/2),1)+CY$7)),IF(OR(-FLOOR(((18-COUNT($AN93:$BE93))/2),1)+CY$7&lt;1,-FLOOR(((18-COUNT($AN93:$BE93))/2),1)+CY$7&gt;COUNT($AN93:$BE93)),"",LARGE($AN93:$BE93,-FLOOR(((18-COUNT($AN93:$BE93))/2),1)+CY$7)))</f>
        <v>1</v>
      </c>
      <c r="CZ93" s="532">
        <f t="shared" ref="CZ93:CZ118" si="295">IF($CH$4=$CD$4,IF(OR(-FLOOR(((18-COUNT($U93:$AL93))/2),1)+CZ$7&lt;1,-FLOOR(((18-COUNT($U93:$AL93))/2),1)+CZ$7&gt;COUNT($U93:$AL93)),"",LARGE($U93:$AL93,-FLOOR(((18-COUNT($U93:$AL93))/2),1)+CZ$7)),IF(OR(-FLOOR(((18-COUNT($BG93:$BX93))/2),1)+CZ$7&lt;1,-FLOOR(((18-COUNT($BG93:$BX93))/2),1)+CZ$7&gt;COUNT($BG93:$BX93)),"",LARGE($BG93:$BX93,-FLOOR(((18-COUNT($BG93:$BX93))/2),1)+CZ$7)))</f>
        <v>0</v>
      </c>
      <c r="DA93" s="533">
        <f t="shared" ref="DA93:DA118" si="296">IF($CH$4=$CD$4,IF(OR(-FLOOR(((18-COUNT($U93:$AL93))/2),1)+DA$7&lt;1,-FLOOR(((18-COUNT($U93:$AL93))/2),1)+DA$7&gt;COUNT($U93:$AL93)),"",LARGE($U93:$AL93,-FLOOR(((18-COUNT($U93:$AL93))/2),1)+DA$7)),IF(OR(-FLOOR(((18-COUNT($BG93:$BX93))/2),1)+DA$7&lt;1,-FLOOR(((18-COUNT($BG93:$BX93))/2),1)+DA$7&gt;COUNT($BG93:$BX93)),"",LARGE($BG93:$BX93,-FLOOR(((18-COUNT($BG93:$BX93))/2),1)+DA$7)))</f>
        <v>0</v>
      </c>
      <c r="DB93" s="534">
        <f t="shared" ref="DB93:DB118" si="297">IF($CH$4=$CD$4,IF(OR(-FLOOR(((18-COUNT($U93:$AL93))/2),1)+DB$7&lt;1,-FLOOR(((18-COUNT($U93:$AL93))/2),1)+DB$7&gt;COUNT($U93:$AL93)),"",LARGE($U93:$AL93,-FLOOR(((18-COUNT($U93:$AL93))/2),1)+DB$7)),IF(OR(-FLOOR(((18-COUNT($BG93:$BX93))/2),1)+DB$7&lt;1,-FLOOR(((18-COUNT($BG93:$BX93))/2),1)+DB$7&gt;COUNT($BG93:$BX93)),"",LARGE($BG93:$BX93,-FLOOR(((18-COUNT($BG93:$BX93))/2),1)+DB$7)))</f>
        <v>0</v>
      </c>
      <c r="DC93" s="534">
        <f t="shared" ref="DC93:DC118" si="298">IF($CH$4=$CD$4,IF(OR(-FLOOR(((18-COUNT($U93:$AL93))/2),1)+DC$7&lt;1,-FLOOR(((18-COUNT($U93:$AL93))/2),1)+DC$7&gt;COUNT($U93:$AL93)),"",LARGE($U93:$AL93,-FLOOR(((18-COUNT($U93:$AL93))/2),1)+DC$7)),IF(OR(-FLOOR(((18-COUNT($BG93:$BX93))/2),1)+DC$7&lt;1,-FLOOR(((18-COUNT($BG93:$BX93))/2),1)+DC$7&gt;COUNT($BG93:$BX93)),"",LARGE($BG93:$BX93,-FLOOR(((18-COUNT($BG93:$BX93))/2),1)+DC$7)))</f>
        <v>0</v>
      </c>
      <c r="DD93" s="534">
        <f t="shared" ref="DD93:DD118" si="299">IF($CH$4=$CD$4,IF(OR(-FLOOR(((18-COUNT($U93:$AL93))/2),1)+DD$7&lt;1,-FLOOR(((18-COUNT($U93:$AL93))/2),1)+DD$7&gt;COUNT($U93:$AL93)),"",LARGE($U93:$AL93,-FLOOR(((18-COUNT($U93:$AL93))/2),1)+DD$7)),IF(OR(-FLOOR(((18-COUNT($BG93:$BX93))/2),1)+DD$7&lt;1,-FLOOR(((18-COUNT($BG93:$BX93))/2),1)+DD$7&gt;COUNT($BG93:$BX93)),"",LARGE($BG93:$BX93,-FLOOR(((18-COUNT($BG93:$BX93))/2),1)+DD$7)))</f>
        <v>0</v>
      </c>
      <c r="DE93" s="534">
        <f t="shared" ref="DE93:DE118" si="300">IF($CH$4=$CD$4,IF(OR(-FLOOR(((18-COUNT($U93:$AL93))/2),1)+DE$7&lt;1,-FLOOR(((18-COUNT($U93:$AL93))/2),1)+DE$7&gt;COUNT($U93:$AL93)),"",LARGE($U93:$AL93,-FLOOR(((18-COUNT($U93:$AL93))/2),1)+DE$7)),IF(OR(-FLOOR(((18-COUNT($BG93:$BX93))/2),1)+DE$7&lt;1,-FLOOR(((18-COUNT($BG93:$BX93))/2),1)+DE$7&gt;COUNT($BG93:$BX93)),"",LARGE($BG93:$BX93,-FLOOR(((18-COUNT($BG93:$BX93))/2),1)+DE$7)))</f>
        <v>0</v>
      </c>
      <c r="DF93" s="534">
        <f t="shared" ref="DF93:DF118" si="301">IF($CH$4=$CD$4,IF(OR(-FLOOR(((18-COUNT($U93:$AL93))/2),1)+DF$7&lt;1,-FLOOR(((18-COUNT($U93:$AL93))/2),1)+DF$7&gt;COUNT($U93:$AL93)),"",LARGE($U93:$AL93,-FLOOR(((18-COUNT($U93:$AL93))/2),1)+DF$7)),IF(OR(-FLOOR(((18-COUNT($BG93:$BX93))/2),1)+DF$7&lt;1,-FLOOR(((18-COUNT($BG93:$BX93))/2),1)+DF$7&gt;COUNT($BG93:$BX93)),"",LARGE($BG93:$BX93,-FLOOR(((18-COUNT($BG93:$BX93))/2),1)+DF$7)))</f>
        <v>0</v>
      </c>
      <c r="DG93" s="535">
        <f t="shared" ref="DG93:DG118" si="302">IF($CH$4=$CD$4,IF(OR(-FLOOR(((18-COUNT($U93:$AL93))/2),1)+DG$7&lt;1,-FLOOR(((18-COUNT($U93:$AL93))/2),1)+DG$7&gt;COUNT($U93:$AL93)),"",LARGE($U93:$AL93,-FLOOR(((18-COUNT($U93:$AL93))/2),1)+DG$7)),IF(OR(-FLOOR(((18-COUNT($BG93:$BX93))/2),1)+DG$7&lt;1,-FLOOR(((18-COUNT($BG93:$BX93))/2),1)+DG$7&gt;COUNT($BG93:$BX93)),"",LARGE($BG93:$BX93,-FLOOR(((18-COUNT($BG93:$BX93))/2),1)+DG$7)))</f>
        <v>0</v>
      </c>
      <c r="DH93" s="535">
        <f t="shared" ref="DH93:DH118" si="303">IF($CH$4=$CD$4,IF(OR(-FLOOR(((18-COUNT($U93:$AL93))/2),1)+DH$7&lt;1,-FLOOR(((18-COUNT($U93:$AL93))/2),1)+DH$7&gt;COUNT($U93:$AL93)),"",LARGE($U93:$AL93,-FLOOR(((18-COUNT($U93:$AL93))/2),1)+DH$7)),IF(OR(-FLOOR(((18-COUNT($BG93:$BX93))/2),1)+DH$7&lt;1,-FLOOR(((18-COUNT($BG93:$BX93))/2),1)+DH$7&gt;COUNT($BG93:$BX93)),"",LARGE($BG93:$BX93,-FLOOR(((18-COUNT($BG93:$BX93))/2),1)+DH$7)))</f>
        <v>0</v>
      </c>
      <c r="DI93" s="535">
        <f t="shared" ref="DI93:DI118" si="304">IF($CH$4=$CD$4,IF(OR(-FLOOR(((18-COUNT($U93:$AL93))/2),1)+DI$7&lt;1,-FLOOR(((18-COUNT($U93:$AL93))/2),1)+DI$7&gt;COUNT($U93:$AL93)),"",LARGE($U93:$AL93,-FLOOR(((18-COUNT($U93:$AL93))/2),1)+DI$7)),IF(OR(-FLOOR(((18-COUNT($BG93:$BX93))/2),1)+DI$7&lt;1,-FLOOR(((18-COUNT($BG93:$BX93))/2),1)+DI$7&gt;COUNT($BG93:$BX93)),"",LARGE($BG93:$BX93,-FLOOR(((18-COUNT($BG93:$BX93))/2),1)+DI$7)))</f>
        <v>0</v>
      </c>
      <c r="DJ93" s="535">
        <f t="shared" ref="DJ93:DJ118" si="305">IF($CH$4=$CD$4,IF(OR(-FLOOR(((18-COUNT($U93:$AL93))/2),1)+DJ$7&lt;1,-FLOOR(((18-COUNT($U93:$AL93))/2),1)+DJ$7&gt;COUNT($U93:$AL93)),"",LARGE($U93:$AL93,-FLOOR(((18-COUNT($U93:$AL93))/2),1)+DJ$7)),IF(OR(-FLOOR(((18-COUNT($BG93:$BX93))/2),1)+DJ$7&lt;1,-FLOOR(((18-COUNT($BG93:$BX93))/2),1)+DJ$7&gt;COUNT($BG93:$BX93)),"",LARGE($BG93:$BX93,-FLOOR(((18-COUNT($BG93:$BX93))/2),1)+DJ$7)))</f>
        <v>0</v>
      </c>
      <c r="DK93" s="534">
        <f t="shared" ref="DK93:DK118" si="306">IF($CH$4=$CD$4,IF(OR(-FLOOR(((18-COUNT($U93:$AL93))/2),1)+DK$7&lt;1,-FLOOR(((18-COUNT($U93:$AL93))/2),1)+DK$7&gt;COUNT($U93:$AL93)),"",LARGE($U93:$AL93,-FLOOR(((18-COUNT($U93:$AL93))/2),1)+DK$7)),IF(OR(-FLOOR(((18-COUNT($BG93:$BX93))/2),1)+DK$7&lt;1,-FLOOR(((18-COUNT($BG93:$BX93))/2),1)+DK$7&gt;COUNT($BG93:$BX93)),"",LARGE($BG93:$BX93,-FLOOR(((18-COUNT($BG93:$BX93))/2),1)+DK$7)))</f>
        <v>1</v>
      </c>
      <c r="DL93" s="534">
        <f t="shared" ref="DL93:DL118" si="307">IF($CH$4=$CD$4,IF(OR(-FLOOR(((18-COUNT($U93:$AL93))/2),1)+DL$7&lt;1,-FLOOR(((18-COUNT($U93:$AL93))/2),1)+DL$7&gt;COUNT($U93:$AL93)),"",LARGE($U93:$AL93,-FLOOR(((18-COUNT($U93:$AL93))/2),1)+DL$7)),IF(OR(-FLOOR(((18-COUNT($BG93:$BX93))/2),1)+DL$7&lt;1,-FLOOR(((18-COUNT($BG93:$BX93))/2),1)+DL$7&gt;COUNT($BG93:$BX93)),"",LARGE($BG93:$BX93,-FLOOR(((18-COUNT($BG93:$BX93))/2),1)+DL$7)))</f>
        <v>2</v>
      </c>
      <c r="DM93" s="534">
        <f t="shared" ref="DM93:DM118" si="308">IF($CH$4=$CD$4,IF(OR(-FLOOR(((18-COUNT($U93:$AL93))/2),1)+DM$7&lt;1,-FLOOR(((18-COUNT($U93:$AL93))/2),1)+DM$7&gt;COUNT($U93:$AL93)),"",LARGE($U93:$AL93,-FLOOR(((18-COUNT($U93:$AL93))/2),1)+DM$7)),IF(OR(-FLOOR(((18-COUNT($BG93:$BX93))/2),1)+DM$7&lt;1,-FLOOR(((18-COUNT($BG93:$BX93))/2),1)+DM$7&gt;COUNT($BG93:$BX93)),"",LARGE($BG93:$BX93,-FLOOR(((18-COUNT($BG93:$BX93))/2),1)+DM$7)))</f>
        <v>2</v>
      </c>
      <c r="DN93" s="534">
        <f t="shared" ref="DN93:DN118" si="309">IF($CH$4=$CD$4,IF(OR(-FLOOR(((18-COUNT($U93:$AL93))/2),1)+DN$7&lt;1,-FLOOR(((18-COUNT($U93:$AL93))/2),1)+DN$7&gt;COUNT($U93:$AL93)),"",LARGE($U93:$AL93,-FLOOR(((18-COUNT($U93:$AL93))/2),1)+DN$7)),IF(OR(-FLOOR(((18-COUNT($BG93:$BX93))/2),1)+DN$7&lt;1,-FLOOR(((18-COUNT($BG93:$BX93))/2),1)+DN$7&gt;COUNT($BG93:$BX93)),"",LARGE($BG93:$BX93,-FLOOR(((18-COUNT($BG93:$BX93))/2),1)+DN$7)))</f>
        <v>2</v>
      </c>
      <c r="DO93" s="534">
        <f t="shared" ref="DO93:DO118" si="310">IF($CH$4=$CD$4,IF(OR(-FLOOR(((18-COUNT($U93:$AL93))/2),1)+DO$7&lt;1,-FLOOR(((18-COUNT($U93:$AL93))/2),1)+DO$7&gt;COUNT($U93:$AL93)),"",LARGE($U93:$AL93,-FLOOR(((18-COUNT($U93:$AL93))/2),1)+DO$7)),IF(OR(-FLOOR(((18-COUNT($BG93:$BX93))/2),1)+DO$7&lt;1,-FLOOR(((18-COUNT($BG93:$BX93))/2),1)+DO$7&gt;COUNT($BG93:$BX93)),"",LARGE($BG93:$BX93,-FLOOR(((18-COUNT($BG93:$BX93))/2),1)+DO$7)))</f>
        <v>2</v>
      </c>
      <c r="DP93" s="533">
        <f t="shared" ref="DP93:DP118" si="311">IF($CH$4=$CD$4,IF(OR(-FLOOR(((18-COUNT($U93:$AL93))/2),1)+DP$7&lt;1,-FLOOR(((18-COUNT($U93:$AL93))/2),1)+DP$7&gt;COUNT($U93:$AL93)),"",LARGE($U93:$AL93,-FLOOR(((18-COUNT($U93:$AL93))/2),1)+DP$7)),IF(OR(-FLOOR(((18-COUNT($BG93:$BX93))/2),1)+DP$7&lt;1,-FLOOR(((18-COUNT($BG93:$BX93))/2),1)+DP$7&gt;COUNT($BG93:$BX93)),"",LARGE($BG93:$BX93,-FLOOR(((18-COUNT($BG93:$BX93))/2),1)+DP$7)))</f>
        <v>4</v>
      </c>
      <c r="DQ93" s="532">
        <f t="shared" ref="DQ93:DQ118" si="312">IF($CH$4=$CD$4,IF(OR(-FLOOR(((18-COUNT($U93:$AL93))/2),1)+DQ$7&lt;1,-FLOOR(((18-COUNT($U93:$AL93))/2),1)+DQ$7&gt;COUNT($U93:$AL93)),"",LARGE($U93:$AL93,-FLOOR(((18-COUNT($U93:$AL93))/2),1)+DQ$7)),IF(OR(-FLOOR(((18-COUNT($BG93:$BX93))/2),1)+DQ$7&lt;1,-FLOOR(((18-COUNT($BG93:$BX93))/2),1)+DQ$7&gt;COUNT($BG93:$BX93)),"",LARGE($BG93:$BX93,-FLOOR(((18-COUNT($BG93:$BX93))/2),1)+DQ$7)))</f>
        <v>7</v>
      </c>
      <c r="DR93" s="699">
        <f t="shared" ref="DR93:DR118" si="313">COUNT(B93:S93)</f>
        <v>18</v>
      </c>
      <c r="DS93" s="112">
        <f t="shared" ref="DS93:DS118" si="314">COUNT(U93:AL93)</f>
        <v>18</v>
      </c>
      <c r="DT93" s="112">
        <f t="shared" ref="DT93:DT118" si="315">COUNT(AN93:BE93)</f>
        <v>18</v>
      </c>
      <c r="DU93" s="112">
        <f t="shared" ref="DU93:DU118" si="316">COUNT(BG93:BX93)</f>
        <v>18</v>
      </c>
      <c r="DV93" s="692"/>
      <c r="DW93" s="208"/>
      <c r="DX93" s="490" t="s">
        <v>309</v>
      </c>
      <c r="DY93" s="208"/>
      <c r="DZ93" s="208"/>
      <c r="EA93" s="208"/>
      <c r="EB93" s="208"/>
      <c r="EC93" s="208"/>
      <c r="ED93" s="719"/>
      <c r="EE93" s="210"/>
    </row>
    <row r="94" spans="1:135" s="211" customFormat="1" ht="15.75" customHeight="1">
      <c r="A94" s="738" t="s">
        <v>272</v>
      </c>
      <c r="B94" s="330">
        <v>135</v>
      </c>
      <c r="C94" s="330">
        <v>135</v>
      </c>
      <c r="D94" s="330">
        <v>135</v>
      </c>
      <c r="E94" s="330">
        <v>135</v>
      </c>
      <c r="F94" s="330">
        <v>135</v>
      </c>
      <c r="G94" s="330">
        <v>135</v>
      </c>
      <c r="H94" s="330">
        <v>135</v>
      </c>
      <c r="I94" s="330">
        <v>135</v>
      </c>
      <c r="J94" s="330">
        <v>135</v>
      </c>
      <c r="K94" s="330">
        <v>135</v>
      </c>
      <c r="L94" s="330">
        <v>135</v>
      </c>
      <c r="M94" s="330">
        <v>135</v>
      </c>
      <c r="N94" s="330">
        <v>135</v>
      </c>
      <c r="O94" s="330">
        <v>135</v>
      </c>
      <c r="P94" s="330">
        <v>135</v>
      </c>
      <c r="Q94" s="330">
        <v>135</v>
      </c>
      <c r="R94" s="330">
        <v>135</v>
      </c>
      <c r="S94" s="330">
        <v>135</v>
      </c>
      <c r="T94" s="739"/>
      <c r="U94" s="330">
        <v>90</v>
      </c>
      <c r="V94" s="330">
        <v>90</v>
      </c>
      <c r="W94" s="330">
        <v>90</v>
      </c>
      <c r="X94" s="330">
        <v>135</v>
      </c>
      <c r="Y94" s="330">
        <v>135</v>
      </c>
      <c r="Z94" s="330">
        <v>135</v>
      </c>
      <c r="AA94" s="330">
        <v>135</v>
      </c>
      <c r="AB94" s="330">
        <v>135</v>
      </c>
      <c r="AC94" s="330">
        <v>135</v>
      </c>
      <c r="AD94" s="330">
        <v>135</v>
      </c>
      <c r="AE94" s="330">
        <v>135</v>
      </c>
      <c r="AF94" s="330">
        <v>135</v>
      </c>
      <c r="AG94" s="330">
        <v>135</v>
      </c>
      <c r="AH94" s="330">
        <v>135</v>
      </c>
      <c r="AI94" s="330">
        <v>135</v>
      </c>
      <c r="AJ94" s="330">
        <v>135</v>
      </c>
      <c r="AK94" s="330">
        <v>135</v>
      </c>
      <c r="AL94" s="330">
        <v>135</v>
      </c>
      <c r="AM94" s="739"/>
      <c r="AN94" s="330">
        <v>135</v>
      </c>
      <c r="AO94" s="330">
        <v>135</v>
      </c>
      <c r="AP94" s="330">
        <v>135</v>
      </c>
      <c r="AQ94" s="330">
        <v>135</v>
      </c>
      <c r="AR94" s="330">
        <v>90</v>
      </c>
      <c r="AS94" s="330">
        <v>180</v>
      </c>
      <c r="AT94" s="330">
        <v>135</v>
      </c>
      <c r="AU94" s="330">
        <v>135</v>
      </c>
      <c r="AV94" s="330">
        <v>135</v>
      </c>
      <c r="AW94" s="330">
        <v>90</v>
      </c>
      <c r="AX94" s="330">
        <v>135</v>
      </c>
      <c r="AY94" s="330">
        <v>135</v>
      </c>
      <c r="AZ94" s="330">
        <v>135</v>
      </c>
      <c r="BA94" s="330">
        <v>135</v>
      </c>
      <c r="BB94" s="330">
        <v>135</v>
      </c>
      <c r="BC94" s="330">
        <v>135</v>
      </c>
      <c r="BD94" s="330">
        <v>135</v>
      </c>
      <c r="BE94" s="330">
        <v>135</v>
      </c>
      <c r="BF94" s="739"/>
      <c r="BG94" s="330">
        <v>135</v>
      </c>
      <c r="BH94" s="330">
        <v>135</v>
      </c>
      <c r="BI94" s="330">
        <v>135</v>
      </c>
      <c r="BJ94" s="330">
        <v>135</v>
      </c>
      <c r="BK94" s="330">
        <v>90</v>
      </c>
      <c r="BL94" s="330">
        <v>135</v>
      </c>
      <c r="BM94" s="330">
        <v>135</v>
      </c>
      <c r="BN94" s="330">
        <v>135</v>
      </c>
      <c r="BO94" s="330">
        <v>180</v>
      </c>
      <c r="BP94" s="330">
        <v>135</v>
      </c>
      <c r="BQ94" s="330">
        <v>180</v>
      </c>
      <c r="BR94" s="330">
        <v>135</v>
      </c>
      <c r="BS94" s="330">
        <v>135</v>
      </c>
      <c r="BT94" s="330">
        <v>135</v>
      </c>
      <c r="BU94" s="330">
        <v>135</v>
      </c>
      <c r="BV94" s="330">
        <v>135</v>
      </c>
      <c r="BW94" s="330">
        <v>135</v>
      </c>
      <c r="BX94" s="330">
        <v>135</v>
      </c>
      <c r="BY94" s="739"/>
      <c r="BZ94" s="330">
        <v>270</v>
      </c>
      <c r="CA94" s="330">
        <v>270</v>
      </c>
      <c r="CB94" s="330">
        <v>180</v>
      </c>
      <c r="CC94" s="330">
        <v>180</v>
      </c>
      <c r="CD94" s="698">
        <f t="shared" ref="CD94:CD157" si="317">IF(DR94&lt;3,"",(SUM(B94:S94)-MIN(B94:S94)-MAX(B94:S94))/(DR94-2))</f>
        <v>135</v>
      </c>
      <c r="CE94" s="698">
        <f t="shared" ref="CE94:CE157" si="318">IF(DS94&lt;3,"",(SUM(U94:AL94)-MIN(U94:AL94)-MAX(U94:AL94))/(DS94-2))</f>
        <v>129.375</v>
      </c>
      <c r="CF94" s="698">
        <f t="shared" ref="CF94:CF157" si="319">IF(DT94&lt;3,"",(SUM(AN94:BE94)-MIN(AN94:BE94)-MAX(AN94:BE94))/(DT94-2))</f>
        <v>132.1875</v>
      </c>
      <c r="CG94" s="698">
        <f t="shared" ref="CG94:CG157" si="320">IF(DU94&lt;3,"",(SUM(BG94:BX94)-MIN(BG94:BX94)-MAX(BG94:BX94))/(DU94-2))</f>
        <v>137.8125</v>
      </c>
      <c r="CH94" s="1371">
        <f t="shared" si="277"/>
        <v>135</v>
      </c>
      <c r="CI94" s="1372">
        <f t="shared" si="278"/>
        <v>135</v>
      </c>
      <c r="CJ94" s="1373">
        <f t="shared" si="279"/>
        <v>135</v>
      </c>
      <c r="CK94" s="1373">
        <f t="shared" si="280"/>
        <v>135</v>
      </c>
      <c r="CL94" s="1373">
        <f t="shared" si="281"/>
        <v>135</v>
      </c>
      <c r="CM94" s="1373">
        <f t="shared" si="282"/>
        <v>135</v>
      </c>
      <c r="CN94" s="1373">
        <f t="shared" si="283"/>
        <v>135</v>
      </c>
      <c r="CO94" s="1374">
        <f t="shared" si="284"/>
        <v>135</v>
      </c>
      <c r="CP94" s="1374">
        <f t="shared" si="285"/>
        <v>135</v>
      </c>
      <c r="CQ94" s="1374">
        <f t="shared" si="286"/>
        <v>135</v>
      </c>
      <c r="CR94" s="1374">
        <f t="shared" si="287"/>
        <v>135</v>
      </c>
      <c r="CS94" s="1373">
        <f t="shared" si="288"/>
        <v>135</v>
      </c>
      <c r="CT94" s="1373">
        <f t="shared" si="289"/>
        <v>135</v>
      </c>
      <c r="CU94" s="1373">
        <f t="shared" si="290"/>
        <v>135</v>
      </c>
      <c r="CV94" s="1373">
        <f t="shared" si="291"/>
        <v>135</v>
      </c>
      <c r="CW94" s="1373">
        <f t="shared" si="292"/>
        <v>135</v>
      </c>
      <c r="CX94" s="1372">
        <f t="shared" si="293"/>
        <v>135</v>
      </c>
      <c r="CY94" s="1375">
        <f t="shared" si="294"/>
        <v>135</v>
      </c>
      <c r="CZ94" s="532">
        <f t="shared" si="295"/>
        <v>90</v>
      </c>
      <c r="DA94" s="533">
        <f t="shared" si="296"/>
        <v>90</v>
      </c>
      <c r="DB94" s="534">
        <f t="shared" si="297"/>
        <v>90</v>
      </c>
      <c r="DC94" s="534">
        <f t="shared" si="298"/>
        <v>135</v>
      </c>
      <c r="DD94" s="534">
        <f t="shared" si="299"/>
        <v>135</v>
      </c>
      <c r="DE94" s="534">
        <f t="shared" si="300"/>
        <v>135</v>
      </c>
      <c r="DF94" s="534">
        <f t="shared" si="301"/>
        <v>135</v>
      </c>
      <c r="DG94" s="535">
        <f t="shared" si="302"/>
        <v>135</v>
      </c>
      <c r="DH94" s="535">
        <f t="shared" si="303"/>
        <v>135</v>
      </c>
      <c r="DI94" s="535">
        <f t="shared" si="304"/>
        <v>135</v>
      </c>
      <c r="DJ94" s="535">
        <f t="shared" si="305"/>
        <v>135</v>
      </c>
      <c r="DK94" s="534">
        <f t="shared" si="306"/>
        <v>135</v>
      </c>
      <c r="DL94" s="534">
        <f t="shared" si="307"/>
        <v>135</v>
      </c>
      <c r="DM94" s="534">
        <f t="shared" si="308"/>
        <v>135</v>
      </c>
      <c r="DN94" s="534">
        <f t="shared" si="309"/>
        <v>135</v>
      </c>
      <c r="DO94" s="534">
        <f t="shared" si="310"/>
        <v>135</v>
      </c>
      <c r="DP94" s="533">
        <f t="shared" si="311"/>
        <v>135</v>
      </c>
      <c r="DQ94" s="532">
        <f t="shared" si="312"/>
        <v>135</v>
      </c>
      <c r="DR94" s="699">
        <f t="shared" si="313"/>
        <v>18</v>
      </c>
      <c r="DS94" s="112">
        <f t="shared" si="314"/>
        <v>18</v>
      </c>
      <c r="DT94" s="112">
        <f t="shared" si="315"/>
        <v>18</v>
      </c>
      <c r="DU94" s="112">
        <f t="shared" si="316"/>
        <v>18</v>
      </c>
      <c r="DV94" s="692"/>
      <c r="DW94" s="208"/>
      <c r="DX94" s="700"/>
      <c r="DY94" s="701"/>
      <c r="DZ94" s="701" t="str">
        <f>DR4</f>
        <v>VP</v>
      </c>
      <c r="EA94" s="701" t="str">
        <f>DS4</f>
        <v>P</v>
      </c>
      <c r="EB94" s="701" t="str">
        <f>DT4</f>
        <v>M</v>
      </c>
      <c r="EC94" s="701" t="str">
        <f>DU4</f>
        <v>BO</v>
      </c>
      <c r="ED94" s="719"/>
      <c r="EE94" s="210"/>
    </row>
    <row r="95" spans="1:135" s="211" customFormat="1" ht="15.75" customHeight="1">
      <c r="A95" s="740" t="s">
        <v>274</v>
      </c>
      <c r="B95" s="741"/>
      <c r="C95" s="741"/>
      <c r="D95" s="741"/>
      <c r="E95" s="741"/>
      <c r="F95" s="741"/>
      <c r="G95" s="741"/>
      <c r="H95" s="741"/>
      <c r="I95" s="741"/>
      <c r="J95" s="741"/>
      <c r="K95" s="741"/>
      <c r="L95" s="741"/>
      <c r="M95" s="741"/>
      <c r="N95" s="741"/>
      <c r="O95" s="741"/>
      <c r="P95" s="741"/>
      <c r="Q95" s="741"/>
      <c r="R95" s="741"/>
      <c r="S95" s="741"/>
      <c r="T95" s="742"/>
      <c r="U95" s="741"/>
      <c r="V95" s="741"/>
      <c r="W95" s="741"/>
      <c r="X95" s="741"/>
      <c r="Y95" s="741"/>
      <c r="Z95" s="741"/>
      <c r="AA95" s="741"/>
      <c r="AB95" s="741"/>
      <c r="AC95" s="741"/>
      <c r="AD95" s="741"/>
      <c r="AE95" s="741"/>
      <c r="AF95" s="741"/>
      <c r="AG95" s="743"/>
      <c r="AH95" s="743"/>
      <c r="AI95" s="741"/>
      <c r="AJ95" s="743"/>
      <c r="AK95" s="743"/>
      <c r="AL95" s="741"/>
      <c r="AM95" s="742"/>
      <c r="AN95" s="741"/>
      <c r="AO95" s="741"/>
      <c r="AP95" s="741"/>
      <c r="AQ95" s="741"/>
      <c r="AR95" s="741">
        <v>3</v>
      </c>
      <c r="AS95" s="741">
        <v>6</v>
      </c>
      <c r="AT95" s="741"/>
      <c r="AU95" s="741"/>
      <c r="AV95" s="741"/>
      <c r="AW95" s="741">
        <v>3</v>
      </c>
      <c r="AX95" s="741"/>
      <c r="AY95" s="743"/>
      <c r="AZ95" s="743"/>
      <c r="BA95" s="743"/>
      <c r="BB95" s="743"/>
      <c r="BC95" s="743"/>
      <c r="BD95" s="743"/>
      <c r="BE95" s="743"/>
      <c r="BF95" s="742"/>
      <c r="BG95" s="741"/>
      <c r="BH95" s="741"/>
      <c r="BI95" s="741"/>
      <c r="BJ95" s="741"/>
      <c r="BK95" s="741">
        <v>3</v>
      </c>
      <c r="BL95" s="741"/>
      <c r="BM95" s="741"/>
      <c r="BN95" s="741"/>
      <c r="BO95" s="741">
        <v>4</v>
      </c>
      <c r="BP95" s="741"/>
      <c r="BQ95" s="741">
        <v>8</v>
      </c>
      <c r="BR95" s="743"/>
      <c r="BS95" s="743"/>
      <c r="BT95" s="743"/>
      <c r="BU95" s="741"/>
      <c r="BV95" s="743"/>
      <c r="BW95" s="743"/>
      <c r="BX95" s="743"/>
      <c r="BY95" s="742"/>
      <c r="BZ95" s="741">
        <v>0</v>
      </c>
      <c r="CA95" s="741">
        <v>0</v>
      </c>
      <c r="CB95" s="741">
        <v>3</v>
      </c>
      <c r="CC95" s="741">
        <v>3</v>
      </c>
      <c r="CD95" s="698" t="str">
        <f t="shared" si="317"/>
        <v/>
      </c>
      <c r="CE95" s="698" t="str">
        <f t="shared" si="318"/>
        <v/>
      </c>
      <c r="CF95" s="698">
        <f t="shared" si="319"/>
        <v>3</v>
      </c>
      <c r="CG95" s="698">
        <f t="shared" si="320"/>
        <v>4</v>
      </c>
      <c r="CH95" s="1371" t="str">
        <f t="shared" si="277"/>
        <v/>
      </c>
      <c r="CI95" s="1372" t="str">
        <f t="shared" si="278"/>
        <v/>
      </c>
      <c r="CJ95" s="1373" t="str">
        <f t="shared" si="279"/>
        <v/>
      </c>
      <c r="CK95" s="1373" t="str">
        <f t="shared" si="280"/>
        <v/>
      </c>
      <c r="CL95" s="1373" t="str">
        <f t="shared" si="281"/>
        <v/>
      </c>
      <c r="CM95" s="1373" t="str">
        <f t="shared" si="282"/>
        <v/>
      </c>
      <c r="CN95" s="1373" t="str">
        <f t="shared" si="283"/>
        <v/>
      </c>
      <c r="CO95" s="1374" t="str">
        <f t="shared" si="284"/>
        <v/>
      </c>
      <c r="CP95" s="1374" t="str">
        <f t="shared" si="285"/>
        <v/>
      </c>
      <c r="CQ95" s="1374" t="str">
        <f t="shared" si="286"/>
        <v/>
      </c>
      <c r="CR95" s="1374" t="str">
        <f t="shared" si="287"/>
        <v/>
      </c>
      <c r="CS95" s="1373" t="str">
        <f t="shared" si="288"/>
        <v/>
      </c>
      <c r="CT95" s="1373" t="str">
        <f t="shared" si="289"/>
        <v/>
      </c>
      <c r="CU95" s="1373" t="str">
        <f t="shared" si="290"/>
        <v/>
      </c>
      <c r="CV95" s="1373" t="str">
        <f t="shared" si="291"/>
        <v/>
      </c>
      <c r="CW95" s="1373" t="str">
        <f t="shared" si="292"/>
        <v/>
      </c>
      <c r="CX95" s="1372" t="str">
        <f t="shared" si="293"/>
        <v/>
      </c>
      <c r="CY95" s="1375" t="str">
        <f t="shared" si="294"/>
        <v/>
      </c>
      <c r="CZ95" s="532" t="str">
        <f t="shared" si="295"/>
        <v/>
      </c>
      <c r="DA95" s="533" t="str">
        <f t="shared" si="296"/>
        <v/>
      </c>
      <c r="DB95" s="534" t="str">
        <f t="shared" si="297"/>
        <v/>
      </c>
      <c r="DC95" s="534" t="str">
        <f t="shared" si="298"/>
        <v/>
      </c>
      <c r="DD95" s="534" t="str">
        <f t="shared" si="299"/>
        <v/>
      </c>
      <c r="DE95" s="534" t="str">
        <f t="shared" si="300"/>
        <v/>
      </c>
      <c r="DF95" s="534" t="str">
        <f t="shared" si="301"/>
        <v/>
      </c>
      <c r="DG95" s="535" t="str">
        <f t="shared" si="302"/>
        <v/>
      </c>
      <c r="DH95" s="535" t="str">
        <f t="shared" si="303"/>
        <v/>
      </c>
      <c r="DI95" s="535" t="str">
        <f t="shared" si="304"/>
        <v/>
      </c>
      <c r="DJ95" s="535" t="str">
        <f t="shared" si="305"/>
        <v/>
      </c>
      <c r="DK95" s="534" t="str">
        <f t="shared" si="306"/>
        <v/>
      </c>
      <c r="DL95" s="534" t="str">
        <f t="shared" si="307"/>
        <v/>
      </c>
      <c r="DM95" s="534" t="str">
        <f t="shared" si="308"/>
        <v/>
      </c>
      <c r="DN95" s="534" t="str">
        <f t="shared" si="309"/>
        <v/>
      </c>
      <c r="DO95" s="534" t="str">
        <f t="shared" si="310"/>
        <v/>
      </c>
      <c r="DP95" s="533" t="str">
        <f t="shared" si="311"/>
        <v/>
      </c>
      <c r="DQ95" s="532" t="str">
        <f t="shared" si="312"/>
        <v/>
      </c>
      <c r="DR95" s="699">
        <f t="shared" si="313"/>
        <v>0</v>
      </c>
      <c r="DS95" s="112">
        <f t="shared" si="314"/>
        <v>0</v>
      </c>
      <c r="DT95" s="112">
        <f t="shared" si="315"/>
        <v>3</v>
      </c>
      <c r="DU95" s="112">
        <f t="shared" si="316"/>
        <v>3</v>
      </c>
      <c r="DV95" s="692"/>
      <c r="DW95" s="208"/>
      <c r="DX95" s="700" t="s">
        <v>273</v>
      </c>
      <c r="DY95" s="701"/>
      <c r="DZ95" s="704">
        <f>BZ$45</f>
        <v>0.49</v>
      </c>
      <c r="EA95" s="704">
        <f>CA$45</f>
        <v>0.25</v>
      </c>
      <c r="EB95" s="704">
        <f>CB$45</f>
        <v>0.18</v>
      </c>
      <c r="EC95" s="704">
        <f>CC$45</f>
        <v>0.08</v>
      </c>
      <c r="ED95" s="719"/>
      <c r="EE95" s="210"/>
    </row>
    <row r="96" spans="1:135" s="211" customFormat="1" ht="15.75" customHeight="1">
      <c r="A96" s="740" t="s">
        <v>278</v>
      </c>
      <c r="B96" s="707" t="str">
        <f t="shared" ref="B96:S96" si="321">IF(B95="","",B93*B94*B95)</f>
        <v/>
      </c>
      <c r="C96" s="707" t="str">
        <f t="shared" si="321"/>
        <v/>
      </c>
      <c r="D96" s="707" t="str">
        <f t="shared" si="321"/>
        <v/>
      </c>
      <c r="E96" s="707" t="str">
        <f t="shared" si="321"/>
        <v/>
      </c>
      <c r="F96" s="707" t="str">
        <f t="shared" si="321"/>
        <v/>
      </c>
      <c r="G96" s="707" t="str">
        <f t="shared" si="321"/>
        <v/>
      </c>
      <c r="H96" s="707" t="str">
        <f t="shared" si="321"/>
        <v/>
      </c>
      <c r="I96" s="707" t="str">
        <f t="shared" si="321"/>
        <v/>
      </c>
      <c r="J96" s="707" t="str">
        <f t="shared" si="321"/>
        <v/>
      </c>
      <c r="K96" s="707" t="str">
        <f t="shared" si="321"/>
        <v/>
      </c>
      <c r="L96" s="707" t="str">
        <f t="shared" si="321"/>
        <v/>
      </c>
      <c r="M96" s="707" t="str">
        <f t="shared" si="321"/>
        <v/>
      </c>
      <c r="N96" s="707" t="str">
        <f t="shared" si="321"/>
        <v/>
      </c>
      <c r="O96" s="707" t="str">
        <f t="shared" si="321"/>
        <v/>
      </c>
      <c r="P96" s="707" t="str">
        <f t="shared" si="321"/>
        <v/>
      </c>
      <c r="Q96" s="707" t="str">
        <f t="shared" si="321"/>
        <v/>
      </c>
      <c r="R96" s="707" t="str">
        <f t="shared" si="321"/>
        <v/>
      </c>
      <c r="S96" s="707" t="str">
        <f t="shared" si="321"/>
        <v/>
      </c>
      <c r="T96" s="744"/>
      <c r="U96" s="707" t="str">
        <f t="shared" ref="U96:AL96" si="322">IF(U95="","",U93*U94*U95)</f>
        <v/>
      </c>
      <c r="V96" s="707" t="str">
        <f t="shared" si="322"/>
        <v/>
      </c>
      <c r="W96" s="707" t="str">
        <f t="shared" si="322"/>
        <v/>
      </c>
      <c r="X96" s="707" t="str">
        <f t="shared" si="322"/>
        <v/>
      </c>
      <c r="Y96" s="707" t="str">
        <f t="shared" si="322"/>
        <v/>
      </c>
      <c r="Z96" s="707" t="str">
        <f t="shared" si="322"/>
        <v/>
      </c>
      <c r="AA96" s="707" t="str">
        <f t="shared" si="322"/>
        <v/>
      </c>
      <c r="AB96" s="707" t="str">
        <f t="shared" si="322"/>
        <v/>
      </c>
      <c r="AC96" s="707" t="str">
        <f t="shared" si="322"/>
        <v/>
      </c>
      <c r="AD96" s="707" t="str">
        <f t="shared" si="322"/>
        <v/>
      </c>
      <c r="AE96" s="707" t="str">
        <f t="shared" si="322"/>
        <v/>
      </c>
      <c r="AF96" s="707" t="str">
        <f t="shared" si="322"/>
        <v/>
      </c>
      <c r="AG96" s="707" t="str">
        <f t="shared" si="322"/>
        <v/>
      </c>
      <c r="AH96" s="707" t="str">
        <f t="shared" si="322"/>
        <v/>
      </c>
      <c r="AI96" s="707" t="str">
        <f t="shared" si="322"/>
        <v/>
      </c>
      <c r="AJ96" s="707" t="str">
        <f t="shared" si="322"/>
        <v/>
      </c>
      <c r="AK96" s="707" t="str">
        <f t="shared" si="322"/>
        <v/>
      </c>
      <c r="AL96" s="707" t="str">
        <f t="shared" si="322"/>
        <v/>
      </c>
      <c r="AM96" s="744"/>
      <c r="AN96" s="707" t="str">
        <f t="shared" ref="AN96:BE96" si="323">IF(AN95="","",AN93*AN94*AN95)</f>
        <v/>
      </c>
      <c r="AO96" s="707" t="str">
        <f t="shared" si="323"/>
        <v/>
      </c>
      <c r="AP96" s="707" t="str">
        <f t="shared" si="323"/>
        <v/>
      </c>
      <c r="AQ96" s="707" t="str">
        <f t="shared" si="323"/>
        <v/>
      </c>
      <c r="AR96" s="707">
        <f t="shared" si="323"/>
        <v>2700</v>
      </c>
      <c r="AS96" s="707">
        <f t="shared" si="323"/>
        <v>3240</v>
      </c>
      <c r="AT96" s="707" t="str">
        <f t="shared" si="323"/>
        <v/>
      </c>
      <c r="AU96" s="707" t="str">
        <f t="shared" si="323"/>
        <v/>
      </c>
      <c r="AV96" s="707" t="str">
        <f t="shared" si="323"/>
        <v/>
      </c>
      <c r="AW96" s="707">
        <f t="shared" si="323"/>
        <v>1080</v>
      </c>
      <c r="AX96" s="707" t="str">
        <f t="shared" si="323"/>
        <v/>
      </c>
      <c r="AY96" s="707" t="str">
        <f t="shared" si="323"/>
        <v/>
      </c>
      <c r="AZ96" s="707" t="str">
        <f t="shared" si="323"/>
        <v/>
      </c>
      <c r="BA96" s="707" t="str">
        <f t="shared" si="323"/>
        <v/>
      </c>
      <c r="BB96" s="707" t="str">
        <f t="shared" si="323"/>
        <v/>
      </c>
      <c r="BC96" s="707" t="str">
        <f t="shared" si="323"/>
        <v/>
      </c>
      <c r="BD96" s="707" t="str">
        <f t="shared" si="323"/>
        <v/>
      </c>
      <c r="BE96" s="707" t="str">
        <f t="shared" si="323"/>
        <v/>
      </c>
      <c r="BF96" s="744"/>
      <c r="BG96" s="707" t="str">
        <f t="shared" ref="BG96:BX96" si="324">IF(BG95="","",BG93*BG94*BG95)</f>
        <v/>
      </c>
      <c r="BH96" s="707" t="str">
        <f t="shared" si="324"/>
        <v/>
      </c>
      <c r="BI96" s="707" t="str">
        <f t="shared" si="324"/>
        <v/>
      </c>
      <c r="BJ96" s="707" t="str">
        <f t="shared" si="324"/>
        <v/>
      </c>
      <c r="BK96" s="707">
        <f t="shared" si="324"/>
        <v>3240</v>
      </c>
      <c r="BL96" s="707" t="str">
        <f t="shared" si="324"/>
        <v/>
      </c>
      <c r="BM96" s="707" t="str">
        <f t="shared" si="324"/>
        <v/>
      </c>
      <c r="BN96" s="707" t="str">
        <f t="shared" si="324"/>
        <v/>
      </c>
      <c r="BO96" s="707">
        <f t="shared" si="324"/>
        <v>8640</v>
      </c>
      <c r="BP96" s="707" t="str">
        <f t="shared" si="324"/>
        <v/>
      </c>
      <c r="BQ96" s="707">
        <f t="shared" si="324"/>
        <v>7200</v>
      </c>
      <c r="BR96" s="707" t="str">
        <f t="shared" si="324"/>
        <v/>
      </c>
      <c r="BS96" s="707" t="str">
        <f t="shared" si="324"/>
        <v/>
      </c>
      <c r="BT96" s="707" t="str">
        <f t="shared" si="324"/>
        <v/>
      </c>
      <c r="BU96" s="707" t="str">
        <f t="shared" si="324"/>
        <v/>
      </c>
      <c r="BV96" s="707" t="str">
        <f t="shared" si="324"/>
        <v/>
      </c>
      <c r="BW96" s="707" t="str">
        <f t="shared" si="324"/>
        <v/>
      </c>
      <c r="BX96" s="707" t="str">
        <f t="shared" si="324"/>
        <v/>
      </c>
      <c r="BY96" s="744"/>
      <c r="BZ96" s="707">
        <f>IF(BZ95="","",BZ93*BZ94*BZ95)</f>
        <v>0</v>
      </c>
      <c r="CA96" s="707">
        <f>IF(CA95="","",CA93*CA94*CA95)</f>
        <v>0</v>
      </c>
      <c r="CB96" s="707">
        <f>IF(CB95="","",CB93*CB94*CB95)</f>
        <v>1620</v>
      </c>
      <c r="CC96" s="707">
        <f>IF(CC95="","",CC93*CC94*CC95)</f>
        <v>2700</v>
      </c>
      <c r="CD96" s="698" t="str">
        <f t="shared" si="317"/>
        <v/>
      </c>
      <c r="CE96" s="698" t="str">
        <f t="shared" si="318"/>
        <v/>
      </c>
      <c r="CF96" s="698">
        <f t="shared" si="319"/>
        <v>2700</v>
      </c>
      <c r="CG96" s="698">
        <f t="shared" si="320"/>
        <v>7200</v>
      </c>
      <c r="CH96" s="1371" t="str">
        <f t="shared" si="277"/>
        <v/>
      </c>
      <c r="CI96" s="1372" t="str">
        <f t="shared" si="278"/>
        <v/>
      </c>
      <c r="CJ96" s="1373" t="str">
        <f t="shared" si="279"/>
        <v/>
      </c>
      <c r="CK96" s="1373" t="str">
        <f t="shared" si="280"/>
        <v/>
      </c>
      <c r="CL96" s="1373" t="str">
        <f t="shared" si="281"/>
        <v/>
      </c>
      <c r="CM96" s="1373" t="str">
        <f t="shared" si="282"/>
        <v/>
      </c>
      <c r="CN96" s="1373" t="str">
        <f t="shared" si="283"/>
        <v/>
      </c>
      <c r="CO96" s="1374" t="str">
        <f t="shared" si="284"/>
        <v/>
      </c>
      <c r="CP96" s="1374" t="str">
        <f t="shared" si="285"/>
        <v/>
      </c>
      <c r="CQ96" s="1374" t="str">
        <f t="shared" si="286"/>
        <v/>
      </c>
      <c r="CR96" s="1374" t="str">
        <f t="shared" si="287"/>
        <v/>
      </c>
      <c r="CS96" s="1373" t="str">
        <f t="shared" si="288"/>
        <v/>
      </c>
      <c r="CT96" s="1373" t="str">
        <f t="shared" si="289"/>
        <v/>
      </c>
      <c r="CU96" s="1373" t="str">
        <f t="shared" si="290"/>
        <v/>
      </c>
      <c r="CV96" s="1373" t="str">
        <f t="shared" si="291"/>
        <v/>
      </c>
      <c r="CW96" s="1373" t="str">
        <f t="shared" si="292"/>
        <v/>
      </c>
      <c r="CX96" s="1372" t="str">
        <f t="shared" si="293"/>
        <v/>
      </c>
      <c r="CY96" s="1375" t="str">
        <f t="shared" si="294"/>
        <v/>
      </c>
      <c r="CZ96" s="532" t="str">
        <f t="shared" si="295"/>
        <v/>
      </c>
      <c r="DA96" s="533" t="str">
        <f t="shared" si="296"/>
        <v/>
      </c>
      <c r="DB96" s="534" t="str">
        <f t="shared" si="297"/>
        <v/>
      </c>
      <c r="DC96" s="534" t="str">
        <f t="shared" si="298"/>
        <v/>
      </c>
      <c r="DD96" s="534" t="str">
        <f t="shared" si="299"/>
        <v/>
      </c>
      <c r="DE96" s="534" t="str">
        <f t="shared" si="300"/>
        <v/>
      </c>
      <c r="DF96" s="534" t="str">
        <f t="shared" si="301"/>
        <v/>
      </c>
      <c r="DG96" s="535" t="str">
        <f t="shared" si="302"/>
        <v/>
      </c>
      <c r="DH96" s="535" t="str">
        <f t="shared" si="303"/>
        <v/>
      </c>
      <c r="DI96" s="535" t="str">
        <f t="shared" si="304"/>
        <v/>
      </c>
      <c r="DJ96" s="535" t="str">
        <f t="shared" si="305"/>
        <v/>
      </c>
      <c r="DK96" s="534" t="str">
        <f t="shared" si="306"/>
        <v/>
      </c>
      <c r="DL96" s="534" t="str">
        <f t="shared" si="307"/>
        <v/>
      </c>
      <c r="DM96" s="534" t="str">
        <f t="shared" si="308"/>
        <v/>
      </c>
      <c r="DN96" s="534" t="str">
        <f t="shared" si="309"/>
        <v/>
      </c>
      <c r="DO96" s="534" t="str">
        <f t="shared" si="310"/>
        <v/>
      </c>
      <c r="DP96" s="533" t="str">
        <f t="shared" si="311"/>
        <v/>
      </c>
      <c r="DQ96" s="532" t="str">
        <f t="shared" si="312"/>
        <v/>
      </c>
      <c r="DR96" s="699">
        <f t="shared" si="313"/>
        <v>0</v>
      </c>
      <c r="DS96" s="112">
        <f t="shared" si="314"/>
        <v>0</v>
      </c>
      <c r="DT96" s="112">
        <f t="shared" si="315"/>
        <v>3</v>
      </c>
      <c r="DU96" s="112">
        <f t="shared" si="316"/>
        <v>3</v>
      </c>
      <c r="DV96" s="692"/>
      <c r="DW96" s="208"/>
      <c r="DX96" s="700" t="s">
        <v>310</v>
      </c>
      <c r="DY96" s="701"/>
      <c r="DZ96" s="701"/>
      <c r="EA96" s="276"/>
      <c r="EB96" s="706">
        <f>CB804</f>
        <v>950</v>
      </c>
      <c r="EC96" s="706">
        <f>CC804</f>
        <v>1135</v>
      </c>
      <c r="ED96" s="719" t="s">
        <v>311</v>
      </c>
      <c r="EE96" s="210"/>
    </row>
    <row r="97" spans="1:135" s="211" customFormat="1" ht="15.75" customHeight="1">
      <c r="A97" s="740" t="s">
        <v>280</v>
      </c>
      <c r="B97" s="741"/>
      <c r="C97" s="741"/>
      <c r="D97" s="741"/>
      <c r="E97" s="741"/>
      <c r="F97" s="741"/>
      <c r="G97" s="741"/>
      <c r="H97" s="741"/>
      <c r="I97" s="741"/>
      <c r="J97" s="741"/>
      <c r="K97" s="741"/>
      <c r="L97" s="741"/>
      <c r="M97" s="741"/>
      <c r="N97" s="741"/>
      <c r="O97" s="741"/>
      <c r="P97" s="741"/>
      <c r="Q97" s="741"/>
      <c r="R97" s="741"/>
      <c r="S97" s="741"/>
      <c r="T97" s="739"/>
      <c r="U97" s="741"/>
      <c r="V97" s="741"/>
      <c r="W97" s="741"/>
      <c r="X97" s="741"/>
      <c r="Y97" s="741"/>
      <c r="Z97" s="741"/>
      <c r="AA97" s="741"/>
      <c r="AB97" s="741"/>
      <c r="AC97" s="741"/>
      <c r="AD97" s="741"/>
      <c r="AE97" s="741"/>
      <c r="AF97" s="741"/>
      <c r="AG97" s="741"/>
      <c r="AH97" s="741"/>
      <c r="AI97" s="741"/>
      <c r="AJ97" s="743"/>
      <c r="AK97" s="743"/>
      <c r="AL97" s="741"/>
      <c r="AM97" s="739"/>
      <c r="AN97" s="741"/>
      <c r="AO97" s="741"/>
      <c r="AP97" s="741"/>
      <c r="AQ97" s="741"/>
      <c r="AR97" s="741"/>
      <c r="AS97" s="741">
        <v>0</v>
      </c>
      <c r="AT97" s="741"/>
      <c r="AU97" s="741"/>
      <c r="AV97" s="741"/>
      <c r="AW97" s="741"/>
      <c r="AX97" s="741"/>
      <c r="AY97" s="743"/>
      <c r="AZ97" s="741"/>
      <c r="BA97" s="743"/>
      <c r="BB97" s="743"/>
      <c r="BC97" s="741"/>
      <c r="BD97" s="741"/>
      <c r="BE97" s="741"/>
      <c r="BF97" s="739"/>
      <c r="BG97" s="741"/>
      <c r="BH97" s="741"/>
      <c r="BI97" s="741"/>
      <c r="BJ97" s="741"/>
      <c r="BK97" s="741"/>
      <c r="BL97" s="741"/>
      <c r="BM97" s="741"/>
      <c r="BN97" s="741"/>
      <c r="BO97" s="741">
        <v>0</v>
      </c>
      <c r="BP97" s="741"/>
      <c r="BQ97" s="741">
        <v>0</v>
      </c>
      <c r="BR97" s="743"/>
      <c r="BS97" s="743"/>
      <c r="BT97" s="741"/>
      <c r="BU97" s="741"/>
      <c r="BV97" s="743"/>
      <c r="BW97" s="743"/>
      <c r="BX97" s="741"/>
      <c r="BY97" s="739"/>
      <c r="BZ97" s="741">
        <v>0</v>
      </c>
      <c r="CA97" s="741">
        <v>0</v>
      </c>
      <c r="CB97" s="741">
        <v>0</v>
      </c>
      <c r="CC97" s="741">
        <v>0</v>
      </c>
      <c r="CD97" s="698" t="str">
        <f t="shared" si="317"/>
        <v/>
      </c>
      <c r="CE97" s="698" t="str">
        <f t="shared" si="318"/>
        <v/>
      </c>
      <c r="CF97" s="698" t="str">
        <f t="shared" si="319"/>
        <v/>
      </c>
      <c r="CG97" s="698" t="str">
        <f t="shared" si="320"/>
        <v/>
      </c>
      <c r="CH97" s="1371" t="str">
        <f t="shared" si="277"/>
        <v/>
      </c>
      <c r="CI97" s="1372" t="str">
        <f t="shared" si="278"/>
        <v/>
      </c>
      <c r="CJ97" s="1373" t="str">
        <f t="shared" si="279"/>
        <v/>
      </c>
      <c r="CK97" s="1373" t="str">
        <f t="shared" si="280"/>
        <v/>
      </c>
      <c r="CL97" s="1373" t="str">
        <f t="shared" si="281"/>
        <v/>
      </c>
      <c r="CM97" s="1373" t="str">
        <f t="shared" si="282"/>
        <v/>
      </c>
      <c r="CN97" s="1373" t="str">
        <f t="shared" si="283"/>
        <v/>
      </c>
      <c r="CO97" s="1374" t="str">
        <f t="shared" si="284"/>
        <v/>
      </c>
      <c r="CP97" s="1374" t="str">
        <f t="shared" si="285"/>
        <v/>
      </c>
      <c r="CQ97" s="1374" t="str">
        <f t="shared" si="286"/>
        <v/>
      </c>
      <c r="CR97" s="1374" t="str">
        <f t="shared" si="287"/>
        <v/>
      </c>
      <c r="CS97" s="1373" t="str">
        <f t="shared" si="288"/>
        <v/>
      </c>
      <c r="CT97" s="1373" t="str">
        <f t="shared" si="289"/>
        <v/>
      </c>
      <c r="CU97" s="1373" t="str">
        <f t="shared" si="290"/>
        <v/>
      </c>
      <c r="CV97" s="1373" t="str">
        <f t="shared" si="291"/>
        <v/>
      </c>
      <c r="CW97" s="1373" t="str">
        <f t="shared" si="292"/>
        <v/>
      </c>
      <c r="CX97" s="1372" t="str">
        <f t="shared" si="293"/>
        <v/>
      </c>
      <c r="CY97" s="1375" t="str">
        <f t="shared" si="294"/>
        <v/>
      </c>
      <c r="CZ97" s="532" t="str">
        <f t="shared" si="295"/>
        <v/>
      </c>
      <c r="DA97" s="533" t="str">
        <f t="shared" si="296"/>
        <v/>
      </c>
      <c r="DB97" s="534" t="str">
        <f t="shared" si="297"/>
        <v/>
      </c>
      <c r="DC97" s="534" t="str">
        <f t="shared" si="298"/>
        <v/>
      </c>
      <c r="DD97" s="534" t="str">
        <f t="shared" si="299"/>
        <v/>
      </c>
      <c r="DE97" s="534" t="str">
        <f t="shared" si="300"/>
        <v/>
      </c>
      <c r="DF97" s="534" t="str">
        <f t="shared" si="301"/>
        <v/>
      </c>
      <c r="DG97" s="535" t="str">
        <f t="shared" si="302"/>
        <v/>
      </c>
      <c r="DH97" s="535" t="str">
        <f t="shared" si="303"/>
        <v/>
      </c>
      <c r="DI97" s="535" t="str">
        <f t="shared" si="304"/>
        <v/>
      </c>
      <c r="DJ97" s="535" t="str">
        <f t="shared" si="305"/>
        <v/>
      </c>
      <c r="DK97" s="534" t="str">
        <f t="shared" si="306"/>
        <v/>
      </c>
      <c r="DL97" s="534" t="str">
        <f t="shared" si="307"/>
        <v/>
      </c>
      <c r="DM97" s="534" t="str">
        <f t="shared" si="308"/>
        <v/>
      </c>
      <c r="DN97" s="534" t="str">
        <f t="shared" si="309"/>
        <v/>
      </c>
      <c r="DO97" s="534" t="str">
        <f t="shared" si="310"/>
        <v/>
      </c>
      <c r="DP97" s="533" t="str">
        <f t="shared" si="311"/>
        <v/>
      </c>
      <c r="DQ97" s="532" t="str">
        <f t="shared" si="312"/>
        <v/>
      </c>
      <c r="DR97" s="699">
        <f t="shared" si="313"/>
        <v>0</v>
      </c>
      <c r="DS97" s="112">
        <f t="shared" si="314"/>
        <v>0</v>
      </c>
      <c r="DT97" s="112">
        <f t="shared" si="315"/>
        <v>1</v>
      </c>
      <c r="DU97" s="112">
        <f t="shared" si="316"/>
        <v>2</v>
      </c>
      <c r="DV97" s="692"/>
      <c r="DW97" s="208"/>
      <c r="DX97" s="700" t="s">
        <v>107</v>
      </c>
      <c r="DY97" s="701"/>
      <c r="DZ97" s="701"/>
      <c r="EA97" s="276"/>
      <c r="EB97" s="706">
        <f>EB96*SUM(EB95)</f>
        <v>171</v>
      </c>
      <c r="EC97" s="706">
        <f>EC96*SUM(EC95)</f>
        <v>90.8</v>
      </c>
      <c r="ED97" s="745"/>
      <c r="EE97" s="210"/>
    </row>
    <row r="98" spans="1:135" s="211" customFormat="1" ht="15.75" customHeight="1">
      <c r="A98" s="740" t="s">
        <v>282</v>
      </c>
      <c r="B98" s="741"/>
      <c r="C98" s="741"/>
      <c r="D98" s="741"/>
      <c r="E98" s="741"/>
      <c r="F98" s="741"/>
      <c r="G98" s="741"/>
      <c r="H98" s="741"/>
      <c r="I98" s="741"/>
      <c r="J98" s="741"/>
      <c r="K98" s="741"/>
      <c r="L98" s="741"/>
      <c r="M98" s="741"/>
      <c r="N98" s="741"/>
      <c r="O98" s="741"/>
      <c r="P98" s="741"/>
      <c r="Q98" s="741"/>
      <c r="R98" s="741"/>
      <c r="S98" s="741"/>
      <c r="T98" s="742"/>
      <c r="U98" s="741"/>
      <c r="V98" s="741"/>
      <c r="W98" s="741"/>
      <c r="X98" s="741"/>
      <c r="Y98" s="741"/>
      <c r="Z98" s="741"/>
      <c r="AA98" s="741"/>
      <c r="AB98" s="741"/>
      <c r="AC98" s="741"/>
      <c r="AD98" s="741"/>
      <c r="AE98" s="741"/>
      <c r="AF98" s="741"/>
      <c r="AG98" s="741"/>
      <c r="AH98" s="741"/>
      <c r="AI98" s="741"/>
      <c r="AJ98" s="743"/>
      <c r="AK98" s="743"/>
      <c r="AL98" s="741"/>
      <c r="AM98" s="742"/>
      <c r="AN98" s="741"/>
      <c r="AO98" s="741"/>
      <c r="AP98" s="741"/>
      <c r="AQ98" s="741"/>
      <c r="AR98" s="741"/>
      <c r="AS98" s="741">
        <v>0</v>
      </c>
      <c r="AT98" s="741"/>
      <c r="AU98" s="741"/>
      <c r="AV98" s="741"/>
      <c r="AW98" s="741"/>
      <c r="AX98" s="741"/>
      <c r="AY98" s="743"/>
      <c r="AZ98" s="741"/>
      <c r="BA98" s="743"/>
      <c r="BB98" s="743"/>
      <c r="BC98" s="741"/>
      <c r="BD98" s="741"/>
      <c r="BE98" s="741"/>
      <c r="BF98" s="742"/>
      <c r="BG98" s="741"/>
      <c r="BH98" s="741"/>
      <c r="BI98" s="741"/>
      <c r="BJ98" s="741"/>
      <c r="BK98" s="741"/>
      <c r="BL98" s="741"/>
      <c r="BM98" s="741"/>
      <c r="BN98" s="741"/>
      <c r="BO98" s="741">
        <v>0</v>
      </c>
      <c r="BP98" s="741"/>
      <c r="BQ98" s="741">
        <v>12</v>
      </c>
      <c r="BR98" s="743"/>
      <c r="BS98" s="743"/>
      <c r="BT98" s="741"/>
      <c r="BU98" s="741"/>
      <c r="BV98" s="743"/>
      <c r="BW98" s="743"/>
      <c r="BX98" s="741"/>
      <c r="BY98" s="742"/>
      <c r="BZ98" s="741">
        <v>0</v>
      </c>
      <c r="CA98" s="741">
        <v>0</v>
      </c>
      <c r="CB98" s="741">
        <v>0</v>
      </c>
      <c r="CC98" s="741">
        <v>0</v>
      </c>
      <c r="CD98" s="698" t="str">
        <f t="shared" si="317"/>
        <v/>
      </c>
      <c r="CE98" s="698" t="str">
        <f t="shared" si="318"/>
        <v/>
      </c>
      <c r="CF98" s="698" t="str">
        <f t="shared" si="319"/>
        <v/>
      </c>
      <c r="CG98" s="698" t="str">
        <f t="shared" si="320"/>
        <v/>
      </c>
      <c r="CH98" s="1371" t="str">
        <f t="shared" si="277"/>
        <v/>
      </c>
      <c r="CI98" s="1372" t="str">
        <f t="shared" si="278"/>
        <v/>
      </c>
      <c r="CJ98" s="1373" t="str">
        <f t="shared" si="279"/>
        <v/>
      </c>
      <c r="CK98" s="1373" t="str">
        <f t="shared" si="280"/>
        <v/>
      </c>
      <c r="CL98" s="1373" t="str">
        <f t="shared" si="281"/>
        <v/>
      </c>
      <c r="CM98" s="1373" t="str">
        <f t="shared" si="282"/>
        <v/>
      </c>
      <c r="CN98" s="1373" t="str">
        <f t="shared" si="283"/>
        <v/>
      </c>
      <c r="CO98" s="1374" t="str">
        <f t="shared" si="284"/>
        <v/>
      </c>
      <c r="CP98" s="1374" t="str">
        <f t="shared" si="285"/>
        <v/>
      </c>
      <c r="CQ98" s="1374" t="str">
        <f t="shared" si="286"/>
        <v/>
      </c>
      <c r="CR98" s="1374" t="str">
        <f t="shared" si="287"/>
        <v/>
      </c>
      <c r="CS98" s="1373" t="str">
        <f t="shared" si="288"/>
        <v/>
      </c>
      <c r="CT98" s="1373" t="str">
        <f t="shared" si="289"/>
        <v/>
      </c>
      <c r="CU98" s="1373" t="str">
        <f t="shared" si="290"/>
        <v/>
      </c>
      <c r="CV98" s="1373" t="str">
        <f t="shared" si="291"/>
        <v/>
      </c>
      <c r="CW98" s="1373" t="str">
        <f t="shared" si="292"/>
        <v/>
      </c>
      <c r="CX98" s="1372" t="str">
        <f t="shared" si="293"/>
        <v/>
      </c>
      <c r="CY98" s="1375" t="str">
        <f t="shared" si="294"/>
        <v/>
      </c>
      <c r="CZ98" s="532" t="str">
        <f t="shared" si="295"/>
        <v/>
      </c>
      <c r="DA98" s="533" t="str">
        <f t="shared" si="296"/>
        <v/>
      </c>
      <c r="DB98" s="534" t="str">
        <f t="shared" si="297"/>
        <v/>
      </c>
      <c r="DC98" s="534" t="str">
        <f t="shared" si="298"/>
        <v/>
      </c>
      <c r="DD98" s="534" t="str">
        <f t="shared" si="299"/>
        <v/>
      </c>
      <c r="DE98" s="534" t="str">
        <f t="shared" si="300"/>
        <v/>
      </c>
      <c r="DF98" s="534" t="str">
        <f t="shared" si="301"/>
        <v/>
      </c>
      <c r="DG98" s="535" t="str">
        <f t="shared" si="302"/>
        <v/>
      </c>
      <c r="DH98" s="535" t="str">
        <f t="shared" si="303"/>
        <v/>
      </c>
      <c r="DI98" s="535" t="str">
        <f t="shared" si="304"/>
        <v/>
      </c>
      <c r="DJ98" s="535" t="str">
        <f t="shared" si="305"/>
        <v/>
      </c>
      <c r="DK98" s="534" t="str">
        <f t="shared" si="306"/>
        <v/>
      </c>
      <c r="DL98" s="534" t="str">
        <f t="shared" si="307"/>
        <v/>
      </c>
      <c r="DM98" s="534" t="str">
        <f t="shared" si="308"/>
        <v/>
      </c>
      <c r="DN98" s="534" t="str">
        <f t="shared" si="309"/>
        <v/>
      </c>
      <c r="DO98" s="534" t="str">
        <f t="shared" si="310"/>
        <v/>
      </c>
      <c r="DP98" s="533" t="str">
        <f t="shared" si="311"/>
        <v/>
      </c>
      <c r="DQ98" s="532" t="str">
        <f t="shared" si="312"/>
        <v/>
      </c>
      <c r="DR98" s="699">
        <f t="shared" si="313"/>
        <v>0</v>
      </c>
      <c r="DS98" s="112">
        <f t="shared" si="314"/>
        <v>0</v>
      </c>
      <c r="DT98" s="112">
        <f t="shared" si="315"/>
        <v>1</v>
      </c>
      <c r="DU98" s="112">
        <f t="shared" si="316"/>
        <v>2</v>
      </c>
      <c r="DV98" s="692"/>
      <c r="DW98" s="208"/>
      <c r="DX98" s="700" t="s">
        <v>292</v>
      </c>
      <c r="DY98" s="701"/>
      <c r="DZ98" s="706">
        <f>SUM(EB97:EC97)</f>
        <v>261.8</v>
      </c>
      <c r="EA98" s="208"/>
      <c r="EB98" s="208"/>
      <c r="EC98" s="208"/>
      <c r="ED98" s="746"/>
      <c r="EE98" s="210"/>
    </row>
    <row r="99" spans="1:135" s="211" customFormat="1" ht="15.75" customHeight="1">
      <c r="A99" s="740" t="s">
        <v>284</v>
      </c>
      <c r="B99" s="708" t="str">
        <f t="shared" ref="B99:S99" si="325">IF(B97="","",B97*B98)</f>
        <v/>
      </c>
      <c r="C99" s="708" t="str">
        <f t="shared" si="325"/>
        <v/>
      </c>
      <c r="D99" s="708" t="str">
        <f t="shared" si="325"/>
        <v/>
      </c>
      <c r="E99" s="708" t="str">
        <f t="shared" si="325"/>
        <v/>
      </c>
      <c r="F99" s="708" t="str">
        <f t="shared" si="325"/>
        <v/>
      </c>
      <c r="G99" s="708" t="str">
        <f t="shared" si="325"/>
        <v/>
      </c>
      <c r="H99" s="708" t="str">
        <f t="shared" si="325"/>
        <v/>
      </c>
      <c r="I99" s="708" t="str">
        <f t="shared" si="325"/>
        <v/>
      </c>
      <c r="J99" s="708" t="str">
        <f t="shared" si="325"/>
        <v/>
      </c>
      <c r="K99" s="708" t="str">
        <f t="shared" si="325"/>
        <v/>
      </c>
      <c r="L99" s="708" t="str">
        <f t="shared" si="325"/>
        <v/>
      </c>
      <c r="M99" s="708" t="str">
        <f t="shared" si="325"/>
        <v/>
      </c>
      <c r="N99" s="708" t="str">
        <f t="shared" si="325"/>
        <v/>
      </c>
      <c r="O99" s="708" t="str">
        <f t="shared" si="325"/>
        <v/>
      </c>
      <c r="P99" s="708" t="str">
        <f t="shared" si="325"/>
        <v/>
      </c>
      <c r="Q99" s="708" t="str">
        <f t="shared" si="325"/>
        <v/>
      </c>
      <c r="R99" s="708" t="str">
        <f t="shared" si="325"/>
        <v/>
      </c>
      <c r="S99" s="708" t="str">
        <f t="shared" si="325"/>
        <v/>
      </c>
      <c r="T99" s="747"/>
      <c r="U99" s="708" t="str">
        <f t="shared" ref="U99:AL99" si="326">IF(U97="","",U97*U98)</f>
        <v/>
      </c>
      <c r="V99" s="708" t="str">
        <f t="shared" si="326"/>
        <v/>
      </c>
      <c r="W99" s="708" t="str">
        <f t="shared" si="326"/>
        <v/>
      </c>
      <c r="X99" s="708" t="str">
        <f t="shared" si="326"/>
        <v/>
      </c>
      <c r="Y99" s="708" t="str">
        <f t="shared" si="326"/>
        <v/>
      </c>
      <c r="Z99" s="708" t="str">
        <f t="shared" si="326"/>
        <v/>
      </c>
      <c r="AA99" s="708" t="str">
        <f t="shared" si="326"/>
        <v/>
      </c>
      <c r="AB99" s="708" t="str">
        <f t="shared" si="326"/>
        <v/>
      </c>
      <c r="AC99" s="708" t="str">
        <f t="shared" si="326"/>
        <v/>
      </c>
      <c r="AD99" s="708" t="str">
        <f t="shared" si="326"/>
        <v/>
      </c>
      <c r="AE99" s="708" t="str">
        <f t="shared" si="326"/>
        <v/>
      </c>
      <c r="AF99" s="708" t="str">
        <f t="shared" si="326"/>
        <v/>
      </c>
      <c r="AG99" s="708" t="str">
        <f t="shared" si="326"/>
        <v/>
      </c>
      <c r="AH99" s="708" t="str">
        <f t="shared" si="326"/>
        <v/>
      </c>
      <c r="AI99" s="708" t="str">
        <f t="shared" si="326"/>
        <v/>
      </c>
      <c r="AJ99" s="708" t="str">
        <f t="shared" si="326"/>
        <v/>
      </c>
      <c r="AK99" s="708" t="str">
        <f t="shared" si="326"/>
        <v/>
      </c>
      <c r="AL99" s="708" t="str">
        <f t="shared" si="326"/>
        <v/>
      </c>
      <c r="AM99" s="747"/>
      <c r="AN99" s="708" t="str">
        <f t="shared" ref="AN99:BE99" si="327">IF(AN97="","",AN97*AN98)</f>
        <v/>
      </c>
      <c r="AO99" s="708" t="str">
        <f t="shared" si="327"/>
        <v/>
      </c>
      <c r="AP99" s="708" t="str">
        <f t="shared" si="327"/>
        <v/>
      </c>
      <c r="AQ99" s="708" t="str">
        <f t="shared" si="327"/>
        <v/>
      </c>
      <c r="AR99" s="708" t="str">
        <f t="shared" si="327"/>
        <v/>
      </c>
      <c r="AS99" s="708">
        <f t="shared" si="327"/>
        <v>0</v>
      </c>
      <c r="AT99" s="708" t="str">
        <f t="shared" si="327"/>
        <v/>
      </c>
      <c r="AU99" s="708" t="str">
        <f t="shared" si="327"/>
        <v/>
      </c>
      <c r="AV99" s="708" t="str">
        <f t="shared" si="327"/>
        <v/>
      </c>
      <c r="AW99" s="708" t="str">
        <f t="shared" si="327"/>
        <v/>
      </c>
      <c r="AX99" s="708" t="str">
        <f t="shared" si="327"/>
        <v/>
      </c>
      <c r="AY99" s="708" t="str">
        <f t="shared" si="327"/>
        <v/>
      </c>
      <c r="AZ99" s="708" t="str">
        <f t="shared" si="327"/>
        <v/>
      </c>
      <c r="BA99" s="708" t="str">
        <f t="shared" si="327"/>
        <v/>
      </c>
      <c r="BB99" s="708" t="str">
        <f t="shared" si="327"/>
        <v/>
      </c>
      <c r="BC99" s="708" t="str">
        <f t="shared" si="327"/>
        <v/>
      </c>
      <c r="BD99" s="708" t="str">
        <f t="shared" si="327"/>
        <v/>
      </c>
      <c r="BE99" s="708" t="str">
        <f t="shared" si="327"/>
        <v/>
      </c>
      <c r="BF99" s="747"/>
      <c r="BG99" s="708" t="str">
        <f t="shared" ref="BG99:BX99" si="328">IF(BG97="","",BG97*BG98)</f>
        <v/>
      </c>
      <c r="BH99" s="708" t="str">
        <f t="shared" si="328"/>
        <v/>
      </c>
      <c r="BI99" s="708" t="str">
        <f t="shared" si="328"/>
        <v/>
      </c>
      <c r="BJ99" s="708" t="str">
        <f t="shared" si="328"/>
        <v/>
      </c>
      <c r="BK99" s="708" t="str">
        <f t="shared" si="328"/>
        <v/>
      </c>
      <c r="BL99" s="708" t="str">
        <f t="shared" si="328"/>
        <v/>
      </c>
      <c r="BM99" s="708" t="str">
        <f t="shared" si="328"/>
        <v/>
      </c>
      <c r="BN99" s="708" t="str">
        <f t="shared" si="328"/>
        <v/>
      </c>
      <c r="BO99" s="708">
        <f t="shared" si="328"/>
        <v>0</v>
      </c>
      <c r="BP99" s="708" t="str">
        <f t="shared" si="328"/>
        <v/>
      </c>
      <c r="BQ99" s="708">
        <f t="shared" si="328"/>
        <v>0</v>
      </c>
      <c r="BR99" s="708" t="str">
        <f t="shared" si="328"/>
        <v/>
      </c>
      <c r="BS99" s="708" t="str">
        <f t="shared" si="328"/>
        <v/>
      </c>
      <c r="BT99" s="708" t="str">
        <f t="shared" si="328"/>
        <v/>
      </c>
      <c r="BU99" s="708" t="str">
        <f t="shared" si="328"/>
        <v/>
      </c>
      <c r="BV99" s="708" t="str">
        <f t="shared" si="328"/>
        <v/>
      </c>
      <c r="BW99" s="708" t="str">
        <f t="shared" si="328"/>
        <v/>
      </c>
      <c r="BX99" s="708" t="str">
        <f t="shared" si="328"/>
        <v/>
      </c>
      <c r="BY99" s="747"/>
      <c r="BZ99" s="708">
        <f>IF(BZ97="","",BZ97*BZ98)</f>
        <v>0</v>
      </c>
      <c r="CA99" s="708">
        <f>IF(CA97="","",CA97*CA98)</f>
        <v>0</v>
      </c>
      <c r="CB99" s="708">
        <f>IF(CB97="","",CB97*CB98)</f>
        <v>0</v>
      </c>
      <c r="CC99" s="708">
        <f>IF(CC97="","",CC97*CC98)</f>
        <v>0</v>
      </c>
      <c r="CD99" s="698" t="str">
        <f t="shared" si="317"/>
        <v/>
      </c>
      <c r="CE99" s="698" t="str">
        <f t="shared" si="318"/>
        <v/>
      </c>
      <c r="CF99" s="698" t="str">
        <f t="shared" si="319"/>
        <v/>
      </c>
      <c r="CG99" s="698" t="str">
        <f t="shared" si="320"/>
        <v/>
      </c>
      <c r="CH99" s="1371" t="str">
        <f t="shared" si="277"/>
        <v/>
      </c>
      <c r="CI99" s="1372" t="str">
        <f t="shared" si="278"/>
        <v/>
      </c>
      <c r="CJ99" s="1373" t="str">
        <f t="shared" si="279"/>
        <v/>
      </c>
      <c r="CK99" s="1373" t="str">
        <f t="shared" si="280"/>
        <v/>
      </c>
      <c r="CL99" s="1373" t="str">
        <f t="shared" si="281"/>
        <v/>
      </c>
      <c r="CM99" s="1373" t="str">
        <f t="shared" si="282"/>
        <v/>
      </c>
      <c r="CN99" s="1373" t="str">
        <f t="shared" si="283"/>
        <v/>
      </c>
      <c r="CO99" s="1374" t="str">
        <f t="shared" si="284"/>
        <v/>
      </c>
      <c r="CP99" s="1374" t="str">
        <f t="shared" si="285"/>
        <v/>
      </c>
      <c r="CQ99" s="1374" t="str">
        <f t="shared" si="286"/>
        <v/>
      </c>
      <c r="CR99" s="1374" t="str">
        <f t="shared" si="287"/>
        <v/>
      </c>
      <c r="CS99" s="1373" t="str">
        <f t="shared" si="288"/>
        <v/>
      </c>
      <c r="CT99" s="1373" t="str">
        <f t="shared" si="289"/>
        <v/>
      </c>
      <c r="CU99" s="1373" t="str">
        <f t="shared" si="290"/>
        <v/>
      </c>
      <c r="CV99" s="1373" t="str">
        <f t="shared" si="291"/>
        <v/>
      </c>
      <c r="CW99" s="1373" t="str">
        <f t="shared" si="292"/>
        <v/>
      </c>
      <c r="CX99" s="1372" t="str">
        <f t="shared" si="293"/>
        <v/>
      </c>
      <c r="CY99" s="1375" t="str">
        <f t="shared" si="294"/>
        <v/>
      </c>
      <c r="CZ99" s="532" t="str">
        <f t="shared" si="295"/>
        <v/>
      </c>
      <c r="DA99" s="533" t="str">
        <f t="shared" si="296"/>
        <v/>
      </c>
      <c r="DB99" s="534" t="str">
        <f t="shared" si="297"/>
        <v/>
      </c>
      <c r="DC99" s="534" t="str">
        <f t="shared" si="298"/>
        <v/>
      </c>
      <c r="DD99" s="534" t="str">
        <f t="shared" si="299"/>
        <v/>
      </c>
      <c r="DE99" s="534" t="str">
        <f t="shared" si="300"/>
        <v/>
      </c>
      <c r="DF99" s="534" t="str">
        <f t="shared" si="301"/>
        <v/>
      </c>
      <c r="DG99" s="535" t="str">
        <f t="shared" si="302"/>
        <v/>
      </c>
      <c r="DH99" s="535" t="str">
        <f t="shared" si="303"/>
        <v/>
      </c>
      <c r="DI99" s="535" t="str">
        <f t="shared" si="304"/>
        <v/>
      </c>
      <c r="DJ99" s="535" t="str">
        <f t="shared" si="305"/>
        <v/>
      </c>
      <c r="DK99" s="534" t="str">
        <f t="shared" si="306"/>
        <v/>
      </c>
      <c r="DL99" s="534" t="str">
        <f t="shared" si="307"/>
        <v/>
      </c>
      <c r="DM99" s="534" t="str">
        <f t="shared" si="308"/>
        <v/>
      </c>
      <c r="DN99" s="534" t="str">
        <f t="shared" si="309"/>
        <v/>
      </c>
      <c r="DO99" s="534" t="str">
        <f t="shared" si="310"/>
        <v/>
      </c>
      <c r="DP99" s="533" t="str">
        <f t="shared" si="311"/>
        <v/>
      </c>
      <c r="DQ99" s="532" t="str">
        <f t="shared" si="312"/>
        <v/>
      </c>
      <c r="DR99" s="699">
        <f t="shared" si="313"/>
        <v>0</v>
      </c>
      <c r="DS99" s="112">
        <f t="shared" si="314"/>
        <v>0</v>
      </c>
      <c r="DT99" s="112">
        <f t="shared" si="315"/>
        <v>1</v>
      </c>
      <c r="DU99" s="112">
        <f t="shared" si="316"/>
        <v>2</v>
      </c>
      <c r="DV99" s="692"/>
      <c r="DW99" s="208"/>
      <c r="DX99" s="700" t="s">
        <v>293</v>
      </c>
      <c r="DY99" s="701"/>
      <c r="DZ99" s="276">
        <f>SUM(BZ765)</f>
        <v>0</v>
      </c>
      <c r="EA99" s="276">
        <f>SUM(CA765)</f>
        <v>0</v>
      </c>
      <c r="EB99" s="276"/>
      <c r="EC99" s="276"/>
      <c r="ED99" s="209" t="s">
        <v>312</v>
      </c>
      <c r="EE99" s="210"/>
    </row>
    <row r="100" spans="1:135" s="211" customFormat="1" ht="15.75" customHeight="1">
      <c r="A100" s="748" t="s">
        <v>286</v>
      </c>
      <c r="B100" s="749">
        <v>1</v>
      </c>
      <c r="C100" s="749">
        <v>1</v>
      </c>
      <c r="D100" s="749">
        <v>1</v>
      </c>
      <c r="E100" s="749">
        <v>1</v>
      </c>
      <c r="F100" s="749">
        <v>1</v>
      </c>
      <c r="G100" s="749">
        <v>1</v>
      </c>
      <c r="H100" s="749">
        <v>1</v>
      </c>
      <c r="I100" s="749">
        <v>1</v>
      </c>
      <c r="J100" s="749">
        <v>1</v>
      </c>
      <c r="K100" s="749">
        <v>1</v>
      </c>
      <c r="L100" s="749">
        <v>1</v>
      </c>
      <c r="M100" s="749">
        <v>1</v>
      </c>
      <c r="N100" s="749">
        <v>1</v>
      </c>
      <c r="O100" s="749">
        <v>1</v>
      </c>
      <c r="P100" s="749">
        <v>1</v>
      </c>
      <c r="Q100" s="749">
        <v>1</v>
      </c>
      <c r="R100" s="749">
        <v>1</v>
      </c>
      <c r="S100" s="749">
        <v>1</v>
      </c>
      <c r="T100" s="742"/>
      <c r="U100" s="749">
        <v>1</v>
      </c>
      <c r="V100" s="749">
        <v>1</v>
      </c>
      <c r="W100" s="749">
        <v>1</v>
      </c>
      <c r="X100" s="749">
        <v>1</v>
      </c>
      <c r="Y100" s="749">
        <v>1</v>
      </c>
      <c r="Z100" s="749">
        <v>1</v>
      </c>
      <c r="AA100" s="749">
        <v>1</v>
      </c>
      <c r="AB100" s="749">
        <v>1</v>
      </c>
      <c r="AC100" s="749">
        <v>1</v>
      </c>
      <c r="AD100" s="749">
        <v>1</v>
      </c>
      <c r="AE100" s="749">
        <v>1</v>
      </c>
      <c r="AF100" s="749">
        <v>1</v>
      </c>
      <c r="AG100" s="749">
        <v>1</v>
      </c>
      <c r="AH100" s="749">
        <v>1</v>
      </c>
      <c r="AI100" s="749">
        <v>1</v>
      </c>
      <c r="AJ100" s="749">
        <v>1</v>
      </c>
      <c r="AK100" s="749">
        <v>1</v>
      </c>
      <c r="AL100" s="749">
        <v>1</v>
      </c>
      <c r="AM100" s="742"/>
      <c r="AN100" s="749">
        <v>1</v>
      </c>
      <c r="AO100" s="749">
        <v>1</v>
      </c>
      <c r="AP100" s="749">
        <v>1</v>
      </c>
      <c r="AQ100" s="749">
        <v>1</v>
      </c>
      <c r="AR100" s="749">
        <v>1</v>
      </c>
      <c r="AS100" s="749">
        <v>1</v>
      </c>
      <c r="AT100" s="749">
        <v>1</v>
      </c>
      <c r="AU100" s="749">
        <v>1</v>
      </c>
      <c r="AV100" s="749">
        <v>1</v>
      </c>
      <c r="AW100" s="749">
        <v>1</v>
      </c>
      <c r="AX100" s="749">
        <v>1</v>
      </c>
      <c r="AY100" s="749">
        <v>1</v>
      </c>
      <c r="AZ100" s="749">
        <v>1</v>
      </c>
      <c r="BA100" s="749">
        <v>1</v>
      </c>
      <c r="BB100" s="749">
        <v>1</v>
      </c>
      <c r="BC100" s="749">
        <v>1</v>
      </c>
      <c r="BD100" s="749">
        <v>1</v>
      </c>
      <c r="BE100" s="749">
        <v>1</v>
      </c>
      <c r="BF100" s="742"/>
      <c r="BG100" s="749">
        <v>1</v>
      </c>
      <c r="BH100" s="749">
        <v>1</v>
      </c>
      <c r="BI100" s="749">
        <v>1</v>
      </c>
      <c r="BJ100" s="749">
        <v>1</v>
      </c>
      <c r="BK100" s="749">
        <v>1</v>
      </c>
      <c r="BL100" s="749">
        <v>1</v>
      </c>
      <c r="BM100" s="749">
        <v>1</v>
      </c>
      <c r="BN100" s="749">
        <v>1</v>
      </c>
      <c r="BO100" s="749">
        <v>1</v>
      </c>
      <c r="BP100" s="749">
        <v>1</v>
      </c>
      <c r="BQ100" s="749">
        <v>1</v>
      </c>
      <c r="BR100" s="750">
        <v>1</v>
      </c>
      <c r="BS100" s="750">
        <v>1</v>
      </c>
      <c r="BT100" s="749">
        <v>1</v>
      </c>
      <c r="BU100" s="749">
        <v>1</v>
      </c>
      <c r="BV100" s="749">
        <v>1</v>
      </c>
      <c r="BW100" s="749">
        <v>1</v>
      </c>
      <c r="BX100" s="749">
        <v>1</v>
      </c>
      <c r="BY100" s="742"/>
      <c r="BZ100" s="749">
        <v>1</v>
      </c>
      <c r="CA100" s="749">
        <v>1</v>
      </c>
      <c r="CB100" s="749">
        <v>1</v>
      </c>
      <c r="CC100" s="749">
        <v>1</v>
      </c>
      <c r="CD100" s="698">
        <f t="shared" si="317"/>
        <v>1</v>
      </c>
      <c r="CE100" s="698">
        <f t="shared" si="318"/>
        <v>1</v>
      </c>
      <c r="CF100" s="698">
        <f t="shared" si="319"/>
        <v>1</v>
      </c>
      <c r="CG100" s="698">
        <f t="shared" si="320"/>
        <v>1</v>
      </c>
      <c r="CH100" s="1371">
        <f t="shared" si="277"/>
        <v>1</v>
      </c>
      <c r="CI100" s="1372">
        <f t="shared" si="278"/>
        <v>1</v>
      </c>
      <c r="CJ100" s="1373">
        <f t="shared" si="279"/>
        <v>1</v>
      </c>
      <c r="CK100" s="1373">
        <f t="shared" si="280"/>
        <v>1</v>
      </c>
      <c r="CL100" s="1373">
        <f t="shared" si="281"/>
        <v>1</v>
      </c>
      <c r="CM100" s="1373">
        <f t="shared" si="282"/>
        <v>1</v>
      </c>
      <c r="CN100" s="1373">
        <f t="shared" si="283"/>
        <v>1</v>
      </c>
      <c r="CO100" s="1374">
        <f t="shared" si="284"/>
        <v>1</v>
      </c>
      <c r="CP100" s="1374">
        <f t="shared" si="285"/>
        <v>1</v>
      </c>
      <c r="CQ100" s="1374">
        <f t="shared" si="286"/>
        <v>1</v>
      </c>
      <c r="CR100" s="1374">
        <f t="shared" si="287"/>
        <v>1</v>
      </c>
      <c r="CS100" s="1373">
        <f t="shared" si="288"/>
        <v>1</v>
      </c>
      <c r="CT100" s="1373">
        <f t="shared" si="289"/>
        <v>1</v>
      </c>
      <c r="CU100" s="1373">
        <f t="shared" si="290"/>
        <v>1</v>
      </c>
      <c r="CV100" s="1373">
        <f t="shared" si="291"/>
        <v>1</v>
      </c>
      <c r="CW100" s="1373">
        <f t="shared" si="292"/>
        <v>1</v>
      </c>
      <c r="CX100" s="1372">
        <f t="shared" si="293"/>
        <v>1</v>
      </c>
      <c r="CY100" s="1375">
        <f t="shared" si="294"/>
        <v>1</v>
      </c>
      <c r="CZ100" s="532">
        <f t="shared" si="295"/>
        <v>1</v>
      </c>
      <c r="DA100" s="533">
        <f t="shared" si="296"/>
        <v>1</v>
      </c>
      <c r="DB100" s="534">
        <f t="shared" si="297"/>
        <v>1</v>
      </c>
      <c r="DC100" s="534">
        <f t="shared" si="298"/>
        <v>1</v>
      </c>
      <c r="DD100" s="534">
        <f t="shared" si="299"/>
        <v>1</v>
      </c>
      <c r="DE100" s="534">
        <f t="shared" si="300"/>
        <v>1</v>
      </c>
      <c r="DF100" s="534">
        <f t="shared" si="301"/>
        <v>1</v>
      </c>
      <c r="DG100" s="535">
        <f t="shared" si="302"/>
        <v>1</v>
      </c>
      <c r="DH100" s="535">
        <f t="shared" si="303"/>
        <v>1</v>
      </c>
      <c r="DI100" s="535">
        <f t="shared" si="304"/>
        <v>1</v>
      </c>
      <c r="DJ100" s="535">
        <f t="shared" si="305"/>
        <v>1</v>
      </c>
      <c r="DK100" s="534">
        <f t="shared" si="306"/>
        <v>1</v>
      </c>
      <c r="DL100" s="534">
        <f t="shared" si="307"/>
        <v>1</v>
      </c>
      <c r="DM100" s="534">
        <f t="shared" si="308"/>
        <v>1</v>
      </c>
      <c r="DN100" s="534">
        <f t="shared" si="309"/>
        <v>1</v>
      </c>
      <c r="DO100" s="534">
        <f t="shared" si="310"/>
        <v>1</v>
      </c>
      <c r="DP100" s="533">
        <f t="shared" si="311"/>
        <v>1</v>
      </c>
      <c r="DQ100" s="532">
        <f t="shared" si="312"/>
        <v>1</v>
      </c>
      <c r="DR100" s="699">
        <f t="shared" si="313"/>
        <v>18</v>
      </c>
      <c r="DS100" s="112">
        <f t="shared" si="314"/>
        <v>18</v>
      </c>
      <c r="DT100" s="112">
        <f t="shared" si="315"/>
        <v>18</v>
      </c>
      <c r="DU100" s="112">
        <f t="shared" si="316"/>
        <v>18</v>
      </c>
      <c r="DV100" s="692"/>
      <c r="DW100" s="208"/>
      <c r="DX100" s="700" t="s">
        <v>292</v>
      </c>
      <c r="DY100" s="701"/>
      <c r="DZ100" s="706">
        <f>DZ99*SUM(DZ77)</f>
        <v>0</v>
      </c>
      <c r="EA100" s="706">
        <f>EA99*SUM(EA77)</f>
        <v>0</v>
      </c>
      <c r="EB100" s="208"/>
      <c r="EC100" s="208"/>
      <c r="ED100" s="719"/>
      <c r="EE100" s="210"/>
    </row>
    <row r="101" spans="1:135" s="211" customFormat="1" ht="15.75" customHeight="1">
      <c r="A101" s="748" t="s">
        <v>288</v>
      </c>
      <c r="B101" s="711"/>
      <c r="C101" s="711"/>
      <c r="D101" s="711"/>
      <c r="E101" s="711"/>
      <c r="F101" s="711"/>
      <c r="G101" s="711"/>
      <c r="H101" s="711"/>
      <c r="I101" s="711"/>
      <c r="J101" s="711"/>
      <c r="K101" s="711"/>
      <c r="L101" s="711"/>
      <c r="M101" s="711"/>
      <c r="N101" s="711"/>
      <c r="O101" s="751"/>
      <c r="P101" s="751"/>
      <c r="Q101" s="711"/>
      <c r="R101" s="711"/>
      <c r="S101" s="711"/>
      <c r="T101" s="752"/>
      <c r="U101" s="711"/>
      <c r="V101" s="711"/>
      <c r="W101" s="711"/>
      <c r="X101" s="711"/>
      <c r="Y101" s="711"/>
      <c r="Z101" s="711"/>
      <c r="AA101" s="711"/>
      <c r="AB101" s="711"/>
      <c r="AC101" s="711"/>
      <c r="AD101" s="711"/>
      <c r="AE101" s="711"/>
      <c r="AF101" s="711"/>
      <c r="AG101" s="711"/>
      <c r="AH101" s="751"/>
      <c r="AI101" s="711"/>
      <c r="AJ101" s="711"/>
      <c r="AK101" s="711"/>
      <c r="AL101" s="711"/>
      <c r="AM101" s="752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51"/>
      <c r="BA101" s="751"/>
      <c r="BB101" s="751"/>
      <c r="BC101" s="711"/>
      <c r="BD101" s="711"/>
      <c r="BE101" s="711"/>
      <c r="BF101" s="752"/>
      <c r="BG101" s="711"/>
      <c r="BH101" s="711"/>
      <c r="BI101" s="711"/>
      <c r="BJ101" s="711"/>
      <c r="BK101" s="711"/>
      <c r="BL101" s="711"/>
      <c r="BM101" s="711"/>
      <c r="BN101" s="711"/>
      <c r="BO101" s="711"/>
      <c r="BP101" s="711"/>
      <c r="BQ101" s="711">
        <v>8</v>
      </c>
      <c r="BR101" s="751"/>
      <c r="BS101" s="751"/>
      <c r="BT101" s="711"/>
      <c r="BU101" s="711"/>
      <c r="BV101" s="711"/>
      <c r="BW101" s="711"/>
      <c r="BX101" s="711"/>
      <c r="BY101" s="752"/>
      <c r="BZ101" s="711"/>
      <c r="CA101" s="711"/>
      <c r="CB101" s="711">
        <v>1080</v>
      </c>
      <c r="CC101" s="711">
        <v>2160</v>
      </c>
      <c r="CD101" s="698" t="str">
        <f t="shared" si="317"/>
        <v/>
      </c>
      <c r="CE101" s="698" t="str">
        <f t="shared" si="318"/>
        <v/>
      </c>
      <c r="CF101" s="698" t="str">
        <f t="shared" si="319"/>
        <v/>
      </c>
      <c r="CG101" s="698" t="str">
        <f t="shared" si="320"/>
        <v/>
      </c>
      <c r="CH101" s="1371" t="str">
        <f t="shared" si="277"/>
        <v/>
      </c>
      <c r="CI101" s="1372" t="str">
        <f t="shared" si="278"/>
        <v/>
      </c>
      <c r="CJ101" s="1373" t="str">
        <f t="shared" si="279"/>
        <v/>
      </c>
      <c r="CK101" s="1373" t="str">
        <f t="shared" si="280"/>
        <v/>
      </c>
      <c r="CL101" s="1373" t="str">
        <f t="shared" si="281"/>
        <v/>
      </c>
      <c r="CM101" s="1373" t="str">
        <f t="shared" si="282"/>
        <v/>
      </c>
      <c r="CN101" s="1373" t="str">
        <f t="shared" si="283"/>
        <v/>
      </c>
      <c r="CO101" s="1374" t="str">
        <f t="shared" si="284"/>
        <v/>
      </c>
      <c r="CP101" s="1374" t="str">
        <f t="shared" si="285"/>
        <v/>
      </c>
      <c r="CQ101" s="1374" t="str">
        <f t="shared" si="286"/>
        <v/>
      </c>
      <c r="CR101" s="1374" t="str">
        <f t="shared" si="287"/>
        <v/>
      </c>
      <c r="CS101" s="1373" t="str">
        <f t="shared" si="288"/>
        <v/>
      </c>
      <c r="CT101" s="1373" t="str">
        <f t="shared" si="289"/>
        <v/>
      </c>
      <c r="CU101" s="1373" t="str">
        <f t="shared" si="290"/>
        <v/>
      </c>
      <c r="CV101" s="1373" t="str">
        <f t="shared" si="291"/>
        <v/>
      </c>
      <c r="CW101" s="1373" t="str">
        <f t="shared" si="292"/>
        <v/>
      </c>
      <c r="CX101" s="1372" t="str">
        <f t="shared" si="293"/>
        <v/>
      </c>
      <c r="CY101" s="1375" t="str">
        <f t="shared" si="294"/>
        <v/>
      </c>
      <c r="CZ101" s="532" t="str">
        <f t="shared" si="295"/>
        <v/>
      </c>
      <c r="DA101" s="533" t="str">
        <f t="shared" si="296"/>
        <v/>
      </c>
      <c r="DB101" s="534" t="str">
        <f t="shared" si="297"/>
        <v/>
      </c>
      <c r="DC101" s="534" t="str">
        <f t="shared" si="298"/>
        <v/>
      </c>
      <c r="DD101" s="534" t="str">
        <f t="shared" si="299"/>
        <v/>
      </c>
      <c r="DE101" s="534" t="str">
        <f t="shared" si="300"/>
        <v/>
      </c>
      <c r="DF101" s="534" t="str">
        <f t="shared" si="301"/>
        <v/>
      </c>
      <c r="DG101" s="535" t="str">
        <f t="shared" si="302"/>
        <v/>
      </c>
      <c r="DH101" s="535" t="str">
        <f t="shared" si="303"/>
        <v/>
      </c>
      <c r="DI101" s="535" t="str">
        <f t="shared" si="304"/>
        <v/>
      </c>
      <c r="DJ101" s="535" t="str">
        <f t="shared" si="305"/>
        <v/>
      </c>
      <c r="DK101" s="534" t="str">
        <f t="shared" si="306"/>
        <v/>
      </c>
      <c r="DL101" s="534" t="str">
        <f t="shared" si="307"/>
        <v/>
      </c>
      <c r="DM101" s="534" t="str">
        <f t="shared" si="308"/>
        <v/>
      </c>
      <c r="DN101" s="534" t="str">
        <f t="shared" si="309"/>
        <v/>
      </c>
      <c r="DO101" s="534" t="str">
        <f t="shared" si="310"/>
        <v/>
      </c>
      <c r="DP101" s="533" t="str">
        <f t="shared" si="311"/>
        <v/>
      </c>
      <c r="DQ101" s="532" t="str">
        <f t="shared" si="312"/>
        <v/>
      </c>
      <c r="DR101" s="699">
        <f t="shared" si="313"/>
        <v>0</v>
      </c>
      <c r="DS101" s="112">
        <f t="shared" si="314"/>
        <v>0</v>
      </c>
      <c r="DT101" s="112">
        <f t="shared" si="315"/>
        <v>0</v>
      </c>
      <c r="DU101" s="112">
        <f t="shared" si="316"/>
        <v>1</v>
      </c>
      <c r="DV101" s="692"/>
      <c r="DW101" s="208"/>
      <c r="DX101" s="700" t="s">
        <v>292</v>
      </c>
      <c r="DY101" s="701"/>
      <c r="DZ101" s="276">
        <f>SUM(DZ100:EA100)</f>
        <v>0</v>
      </c>
      <c r="EA101" s="208"/>
      <c r="EB101" s="208"/>
      <c r="EC101" s="208"/>
      <c r="ED101" s="719"/>
      <c r="EE101" s="210"/>
    </row>
    <row r="102" spans="1:135" s="211" customFormat="1" ht="15.75" customHeight="1">
      <c r="A102" s="738" t="s">
        <v>290</v>
      </c>
      <c r="B102" s="330">
        <v>135</v>
      </c>
      <c r="C102" s="330">
        <v>135</v>
      </c>
      <c r="D102" s="330">
        <v>135</v>
      </c>
      <c r="E102" s="330">
        <v>135</v>
      </c>
      <c r="F102" s="330">
        <v>135</v>
      </c>
      <c r="G102" s="330">
        <v>135</v>
      </c>
      <c r="H102" s="330">
        <v>135</v>
      </c>
      <c r="I102" s="330">
        <v>135</v>
      </c>
      <c r="J102" s="330">
        <v>135</v>
      </c>
      <c r="K102" s="330">
        <v>135</v>
      </c>
      <c r="L102" s="330">
        <v>135</v>
      </c>
      <c r="M102" s="330">
        <v>135</v>
      </c>
      <c r="N102" s="330">
        <v>135</v>
      </c>
      <c r="O102" s="330">
        <v>135</v>
      </c>
      <c r="P102" s="330">
        <v>135</v>
      </c>
      <c r="Q102" s="330">
        <v>135</v>
      </c>
      <c r="R102" s="330">
        <v>135</v>
      </c>
      <c r="S102" s="330">
        <v>135</v>
      </c>
      <c r="T102" s="742"/>
      <c r="U102" s="330"/>
      <c r="V102" s="330"/>
      <c r="W102" s="330"/>
      <c r="X102" s="330">
        <v>135</v>
      </c>
      <c r="Y102" s="330">
        <v>135</v>
      </c>
      <c r="Z102" s="330">
        <v>135</v>
      </c>
      <c r="AA102" s="330">
        <v>135</v>
      </c>
      <c r="AB102" s="330">
        <v>135</v>
      </c>
      <c r="AC102" s="330">
        <v>135</v>
      </c>
      <c r="AD102" s="330">
        <v>135</v>
      </c>
      <c r="AE102" s="330">
        <v>135</v>
      </c>
      <c r="AF102" s="330">
        <v>135</v>
      </c>
      <c r="AG102" s="330">
        <v>135</v>
      </c>
      <c r="AH102" s="330">
        <v>135</v>
      </c>
      <c r="AI102" s="330">
        <v>135</v>
      </c>
      <c r="AJ102" s="330">
        <v>135</v>
      </c>
      <c r="AK102" s="330">
        <v>135</v>
      </c>
      <c r="AL102" s="330">
        <v>135</v>
      </c>
      <c r="AM102" s="742"/>
      <c r="AN102" s="330">
        <v>135</v>
      </c>
      <c r="AO102" s="330">
        <v>135</v>
      </c>
      <c r="AP102" s="330">
        <v>135</v>
      </c>
      <c r="AQ102" s="330">
        <v>135</v>
      </c>
      <c r="AR102" s="330">
        <v>90</v>
      </c>
      <c r="AS102" s="330">
        <v>90</v>
      </c>
      <c r="AT102" s="330">
        <v>135</v>
      </c>
      <c r="AU102" s="330">
        <v>135</v>
      </c>
      <c r="AV102" s="330">
        <v>135</v>
      </c>
      <c r="AW102" s="330">
        <v>90</v>
      </c>
      <c r="AX102" s="330">
        <v>135</v>
      </c>
      <c r="AY102" s="330">
        <v>135</v>
      </c>
      <c r="AZ102" s="330">
        <v>135</v>
      </c>
      <c r="BA102" s="330">
        <v>135</v>
      </c>
      <c r="BB102" s="330">
        <v>135</v>
      </c>
      <c r="BC102" s="330">
        <v>135</v>
      </c>
      <c r="BD102" s="330">
        <v>135</v>
      </c>
      <c r="BE102" s="330">
        <v>135</v>
      </c>
      <c r="BF102" s="742"/>
      <c r="BG102" s="330">
        <v>135</v>
      </c>
      <c r="BH102" s="330">
        <v>135</v>
      </c>
      <c r="BI102" s="330">
        <v>135</v>
      </c>
      <c r="BJ102" s="330">
        <v>135</v>
      </c>
      <c r="BK102" s="330">
        <v>90</v>
      </c>
      <c r="BL102" s="330">
        <v>135</v>
      </c>
      <c r="BM102" s="330">
        <v>135</v>
      </c>
      <c r="BN102" s="330">
        <v>135</v>
      </c>
      <c r="BO102" s="330">
        <v>135</v>
      </c>
      <c r="BP102" s="330">
        <v>135</v>
      </c>
      <c r="BQ102" s="330">
        <v>0</v>
      </c>
      <c r="BR102" s="330">
        <v>135</v>
      </c>
      <c r="BS102" s="330">
        <v>135</v>
      </c>
      <c r="BT102" s="330">
        <v>135</v>
      </c>
      <c r="BU102" s="330">
        <v>135</v>
      </c>
      <c r="BV102" s="330">
        <v>135</v>
      </c>
      <c r="BW102" s="330">
        <v>135</v>
      </c>
      <c r="BX102" s="330">
        <v>135</v>
      </c>
      <c r="BY102" s="742"/>
      <c r="BZ102" s="330">
        <v>0</v>
      </c>
      <c r="CA102" s="330">
        <v>0</v>
      </c>
      <c r="CB102" s="330">
        <v>0</v>
      </c>
      <c r="CC102" s="330">
        <v>0</v>
      </c>
      <c r="CD102" s="698">
        <f t="shared" si="317"/>
        <v>135</v>
      </c>
      <c r="CE102" s="698">
        <f t="shared" si="318"/>
        <v>135</v>
      </c>
      <c r="CF102" s="698">
        <f t="shared" si="319"/>
        <v>129.375</v>
      </c>
      <c r="CG102" s="698">
        <f t="shared" si="320"/>
        <v>132.1875</v>
      </c>
      <c r="CH102" s="1371">
        <f t="shared" si="277"/>
        <v>135</v>
      </c>
      <c r="CI102" s="1372">
        <f t="shared" si="278"/>
        <v>135</v>
      </c>
      <c r="CJ102" s="1373">
        <f t="shared" si="279"/>
        <v>135</v>
      </c>
      <c r="CK102" s="1373">
        <f t="shared" si="280"/>
        <v>135</v>
      </c>
      <c r="CL102" s="1373">
        <f t="shared" si="281"/>
        <v>135</v>
      </c>
      <c r="CM102" s="1373">
        <f t="shared" si="282"/>
        <v>135</v>
      </c>
      <c r="CN102" s="1373">
        <f t="shared" si="283"/>
        <v>135</v>
      </c>
      <c r="CO102" s="1374">
        <f t="shared" si="284"/>
        <v>135</v>
      </c>
      <c r="CP102" s="1374">
        <f t="shared" si="285"/>
        <v>135</v>
      </c>
      <c r="CQ102" s="1374">
        <f t="shared" si="286"/>
        <v>135</v>
      </c>
      <c r="CR102" s="1374">
        <f t="shared" si="287"/>
        <v>135</v>
      </c>
      <c r="CS102" s="1373">
        <f t="shared" si="288"/>
        <v>135</v>
      </c>
      <c r="CT102" s="1373">
        <f t="shared" si="289"/>
        <v>135</v>
      </c>
      <c r="CU102" s="1373">
        <f t="shared" si="290"/>
        <v>135</v>
      </c>
      <c r="CV102" s="1373">
        <f t="shared" si="291"/>
        <v>135</v>
      </c>
      <c r="CW102" s="1373">
        <f t="shared" si="292"/>
        <v>135</v>
      </c>
      <c r="CX102" s="1372">
        <f t="shared" si="293"/>
        <v>135</v>
      </c>
      <c r="CY102" s="1375">
        <f t="shared" si="294"/>
        <v>135</v>
      </c>
      <c r="CZ102" s="532" t="str">
        <f t="shared" si="295"/>
        <v/>
      </c>
      <c r="DA102" s="533" t="str">
        <f t="shared" si="296"/>
        <v/>
      </c>
      <c r="DB102" s="534">
        <f t="shared" si="297"/>
        <v>135</v>
      </c>
      <c r="DC102" s="534">
        <f t="shared" si="298"/>
        <v>135</v>
      </c>
      <c r="DD102" s="534">
        <f t="shared" si="299"/>
        <v>135</v>
      </c>
      <c r="DE102" s="534">
        <f t="shared" si="300"/>
        <v>135</v>
      </c>
      <c r="DF102" s="534">
        <f t="shared" si="301"/>
        <v>135</v>
      </c>
      <c r="DG102" s="535">
        <f t="shared" si="302"/>
        <v>135</v>
      </c>
      <c r="DH102" s="535">
        <f t="shared" si="303"/>
        <v>135</v>
      </c>
      <c r="DI102" s="535">
        <f t="shared" si="304"/>
        <v>135</v>
      </c>
      <c r="DJ102" s="535">
        <f t="shared" si="305"/>
        <v>135</v>
      </c>
      <c r="DK102" s="534">
        <f t="shared" si="306"/>
        <v>135</v>
      </c>
      <c r="DL102" s="534">
        <f t="shared" si="307"/>
        <v>135</v>
      </c>
      <c r="DM102" s="534">
        <f t="shared" si="308"/>
        <v>135</v>
      </c>
      <c r="DN102" s="534">
        <f t="shared" si="309"/>
        <v>135</v>
      </c>
      <c r="DO102" s="534">
        <f t="shared" si="310"/>
        <v>135</v>
      </c>
      <c r="DP102" s="533">
        <f t="shared" si="311"/>
        <v>135</v>
      </c>
      <c r="DQ102" s="532" t="str">
        <f t="shared" si="312"/>
        <v/>
      </c>
      <c r="DR102" s="699">
        <f t="shared" si="313"/>
        <v>18</v>
      </c>
      <c r="DS102" s="112">
        <f t="shared" si="314"/>
        <v>15</v>
      </c>
      <c r="DT102" s="112">
        <f t="shared" si="315"/>
        <v>18</v>
      </c>
      <c r="DU102" s="112">
        <f t="shared" si="316"/>
        <v>18</v>
      </c>
      <c r="DV102" s="692"/>
      <c r="DW102" s="208"/>
      <c r="DX102" s="208"/>
      <c r="DY102" s="208"/>
      <c r="DZ102" s="208"/>
      <c r="EA102" s="208"/>
      <c r="EB102" s="208"/>
      <c r="EC102" s="208"/>
      <c r="ED102" s="209"/>
      <c r="EE102" s="210"/>
    </row>
    <row r="103" spans="1:135" s="211" customFormat="1" ht="15.75" customHeight="1">
      <c r="A103" s="740" t="s">
        <v>274</v>
      </c>
      <c r="B103" s="741"/>
      <c r="C103" s="741"/>
      <c r="D103" s="741"/>
      <c r="E103" s="741"/>
      <c r="F103" s="741"/>
      <c r="G103" s="741"/>
      <c r="H103" s="741"/>
      <c r="I103" s="741"/>
      <c r="J103" s="741"/>
      <c r="K103" s="741"/>
      <c r="L103" s="741"/>
      <c r="M103" s="741"/>
      <c r="N103" s="741"/>
      <c r="O103" s="743"/>
      <c r="P103" s="743"/>
      <c r="Q103" s="741"/>
      <c r="R103" s="741"/>
      <c r="S103" s="741"/>
      <c r="T103" s="742"/>
      <c r="U103" s="741"/>
      <c r="V103" s="741"/>
      <c r="W103" s="741"/>
      <c r="X103" s="741"/>
      <c r="Y103" s="741"/>
      <c r="Z103" s="741"/>
      <c r="AA103" s="741"/>
      <c r="AB103" s="741"/>
      <c r="AC103" s="741"/>
      <c r="AD103" s="741"/>
      <c r="AE103" s="741"/>
      <c r="AF103" s="741"/>
      <c r="AG103" s="741"/>
      <c r="AH103" s="741"/>
      <c r="AI103" s="741"/>
      <c r="AJ103" s="741"/>
      <c r="AK103" s="741"/>
      <c r="AL103" s="741"/>
      <c r="AM103" s="742"/>
      <c r="AN103" s="741"/>
      <c r="AO103" s="741"/>
      <c r="AP103" s="741"/>
      <c r="AQ103" s="741"/>
      <c r="AR103" s="741">
        <v>2</v>
      </c>
      <c r="AS103" s="741"/>
      <c r="AT103" s="741"/>
      <c r="AU103" s="741"/>
      <c r="AV103" s="741"/>
      <c r="AW103" s="741">
        <v>2</v>
      </c>
      <c r="AX103" s="741"/>
      <c r="AY103" s="743"/>
      <c r="AZ103" s="743"/>
      <c r="BA103" s="741"/>
      <c r="BB103" s="741"/>
      <c r="BC103" s="741"/>
      <c r="BD103" s="741"/>
      <c r="BE103" s="741"/>
      <c r="BF103" s="742"/>
      <c r="BG103" s="741"/>
      <c r="BH103" s="741"/>
      <c r="BI103" s="741"/>
      <c r="BJ103" s="741"/>
      <c r="BK103" s="741">
        <v>2</v>
      </c>
      <c r="BL103" s="741"/>
      <c r="BM103" s="741"/>
      <c r="BN103" s="741"/>
      <c r="BO103" s="741"/>
      <c r="BP103" s="741"/>
      <c r="BQ103" s="741">
        <v>0</v>
      </c>
      <c r="BR103" s="743"/>
      <c r="BS103" s="743"/>
      <c r="BT103" s="741"/>
      <c r="BU103" s="741"/>
      <c r="BV103" s="741"/>
      <c r="BW103" s="741"/>
      <c r="BX103" s="741"/>
      <c r="BY103" s="742"/>
      <c r="BZ103" s="741">
        <v>0</v>
      </c>
      <c r="CA103" s="741">
        <v>0</v>
      </c>
      <c r="CB103" s="741">
        <v>2</v>
      </c>
      <c r="CC103" s="741">
        <v>1</v>
      </c>
      <c r="CD103" s="698" t="str">
        <f t="shared" si="317"/>
        <v/>
      </c>
      <c r="CE103" s="698" t="str">
        <f t="shared" si="318"/>
        <v/>
      </c>
      <c r="CF103" s="698" t="str">
        <f t="shared" si="319"/>
        <v/>
      </c>
      <c r="CG103" s="698" t="str">
        <f t="shared" si="320"/>
        <v/>
      </c>
      <c r="CH103" s="1371" t="str">
        <f t="shared" si="277"/>
        <v/>
      </c>
      <c r="CI103" s="1372" t="str">
        <f t="shared" si="278"/>
        <v/>
      </c>
      <c r="CJ103" s="1373" t="str">
        <f t="shared" si="279"/>
        <v/>
      </c>
      <c r="CK103" s="1373" t="str">
        <f t="shared" si="280"/>
        <v/>
      </c>
      <c r="CL103" s="1373" t="str">
        <f t="shared" si="281"/>
        <v/>
      </c>
      <c r="CM103" s="1373" t="str">
        <f t="shared" si="282"/>
        <v/>
      </c>
      <c r="CN103" s="1373" t="str">
        <f t="shared" si="283"/>
        <v/>
      </c>
      <c r="CO103" s="1374" t="str">
        <f t="shared" si="284"/>
        <v/>
      </c>
      <c r="CP103" s="1374" t="str">
        <f t="shared" si="285"/>
        <v/>
      </c>
      <c r="CQ103" s="1374" t="str">
        <f t="shared" si="286"/>
        <v/>
      </c>
      <c r="CR103" s="1374" t="str">
        <f t="shared" si="287"/>
        <v/>
      </c>
      <c r="CS103" s="1373" t="str">
        <f t="shared" si="288"/>
        <v/>
      </c>
      <c r="CT103" s="1373" t="str">
        <f t="shared" si="289"/>
        <v/>
      </c>
      <c r="CU103" s="1373" t="str">
        <f t="shared" si="290"/>
        <v/>
      </c>
      <c r="CV103" s="1373" t="str">
        <f t="shared" si="291"/>
        <v/>
      </c>
      <c r="CW103" s="1373" t="str">
        <f t="shared" si="292"/>
        <v/>
      </c>
      <c r="CX103" s="1372" t="str">
        <f t="shared" si="293"/>
        <v/>
      </c>
      <c r="CY103" s="1375" t="str">
        <f t="shared" si="294"/>
        <v/>
      </c>
      <c r="CZ103" s="532" t="str">
        <f t="shared" si="295"/>
        <v/>
      </c>
      <c r="DA103" s="533" t="str">
        <f t="shared" si="296"/>
        <v/>
      </c>
      <c r="DB103" s="534" t="str">
        <f t="shared" si="297"/>
        <v/>
      </c>
      <c r="DC103" s="534" t="str">
        <f t="shared" si="298"/>
        <v/>
      </c>
      <c r="DD103" s="534" t="str">
        <f t="shared" si="299"/>
        <v/>
      </c>
      <c r="DE103" s="534" t="str">
        <f t="shared" si="300"/>
        <v/>
      </c>
      <c r="DF103" s="534" t="str">
        <f t="shared" si="301"/>
        <v/>
      </c>
      <c r="DG103" s="535" t="str">
        <f t="shared" si="302"/>
        <v/>
      </c>
      <c r="DH103" s="535" t="str">
        <f t="shared" si="303"/>
        <v/>
      </c>
      <c r="DI103" s="535" t="str">
        <f t="shared" si="304"/>
        <v/>
      </c>
      <c r="DJ103" s="535" t="str">
        <f t="shared" si="305"/>
        <v/>
      </c>
      <c r="DK103" s="534" t="str">
        <f t="shared" si="306"/>
        <v/>
      </c>
      <c r="DL103" s="534" t="str">
        <f t="shared" si="307"/>
        <v/>
      </c>
      <c r="DM103" s="534" t="str">
        <f t="shared" si="308"/>
        <v/>
      </c>
      <c r="DN103" s="534" t="str">
        <f t="shared" si="309"/>
        <v/>
      </c>
      <c r="DO103" s="534" t="str">
        <f t="shared" si="310"/>
        <v/>
      </c>
      <c r="DP103" s="533" t="str">
        <f t="shared" si="311"/>
        <v/>
      </c>
      <c r="DQ103" s="532" t="str">
        <f t="shared" si="312"/>
        <v/>
      </c>
      <c r="DR103" s="753">
        <f t="shared" si="313"/>
        <v>0</v>
      </c>
      <c r="DS103" s="111">
        <f t="shared" si="314"/>
        <v>0</v>
      </c>
      <c r="DT103" s="111">
        <f t="shared" si="315"/>
        <v>2</v>
      </c>
      <c r="DU103" s="111">
        <f t="shared" si="316"/>
        <v>2</v>
      </c>
      <c r="DV103" s="602"/>
      <c r="DW103" s="209"/>
      <c r="DX103" s="209"/>
      <c r="DY103" s="209"/>
      <c r="DZ103" s="209"/>
      <c r="EA103" s="209"/>
      <c r="EB103" s="209"/>
      <c r="EC103" s="209"/>
      <c r="ED103" s="209"/>
      <c r="EE103" s="210"/>
    </row>
    <row r="104" spans="1:135" s="211" customFormat="1" ht="15.75" customHeight="1">
      <c r="A104" s="740" t="s">
        <v>278</v>
      </c>
      <c r="B104" s="708" t="str">
        <f t="shared" ref="B104:S104" si="329">IF(B103="","",B$93*B102*B103)</f>
        <v/>
      </c>
      <c r="C104" s="708" t="str">
        <f t="shared" si="329"/>
        <v/>
      </c>
      <c r="D104" s="708" t="str">
        <f t="shared" si="329"/>
        <v/>
      </c>
      <c r="E104" s="708" t="str">
        <f t="shared" si="329"/>
        <v/>
      </c>
      <c r="F104" s="708" t="str">
        <f t="shared" si="329"/>
        <v/>
      </c>
      <c r="G104" s="708" t="str">
        <f t="shared" si="329"/>
        <v/>
      </c>
      <c r="H104" s="708" t="str">
        <f t="shared" si="329"/>
        <v/>
      </c>
      <c r="I104" s="708" t="str">
        <f t="shared" si="329"/>
        <v/>
      </c>
      <c r="J104" s="708" t="str">
        <f t="shared" si="329"/>
        <v/>
      </c>
      <c r="K104" s="708" t="str">
        <f t="shared" si="329"/>
        <v/>
      </c>
      <c r="L104" s="708" t="str">
        <f t="shared" si="329"/>
        <v/>
      </c>
      <c r="M104" s="708" t="str">
        <f t="shared" si="329"/>
        <v/>
      </c>
      <c r="N104" s="708" t="str">
        <f t="shared" si="329"/>
        <v/>
      </c>
      <c r="O104" s="708" t="str">
        <f t="shared" si="329"/>
        <v/>
      </c>
      <c r="P104" s="708" t="str">
        <f t="shared" si="329"/>
        <v/>
      </c>
      <c r="Q104" s="708" t="str">
        <f t="shared" si="329"/>
        <v/>
      </c>
      <c r="R104" s="708" t="str">
        <f t="shared" si="329"/>
        <v/>
      </c>
      <c r="S104" s="708" t="str">
        <f t="shared" si="329"/>
        <v/>
      </c>
      <c r="T104" s="747"/>
      <c r="U104" s="708">
        <v>90</v>
      </c>
      <c r="V104" s="708" t="str">
        <f t="shared" ref="V104:AL104" si="330">IF(V103="","",V$93*V102*V103)</f>
        <v/>
      </c>
      <c r="W104" s="708" t="str">
        <f t="shared" si="330"/>
        <v/>
      </c>
      <c r="X104" s="708" t="str">
        <f t="shared" si="330"/>
        <v/>
      </c>
      <c r="Y104" s="708" t="str">
        <f t="shared" si="330"/>
        <v/>
      </c>
      <c r="Z104" s="708" t="str">
        <f t="shared" si="330"/>
        <v/>
      </c>
      <c r="AA104" s="708" t="str">
        <f t="shared" si="330"/>
        <v/>
      </c>
      <c r="AB104" s="708" t="str">
        <f t="shared" si="330"/>
        <v/>
      </c>
      <c r="AC104" s="708" t="str">
        <f t="shared" si="330"/>
        <v/>
      </c>
      <c r="AD104" s="708" t="str">
        <f t="shared" si="330"/>
        <v/>
      </c>
      <c r="AE104" s="708" t="str">
        <f t="shared" si="330"/>
        <v/>
      </c>
      <c r="AF104" s="708" t="str">
        <f t="shared" si="330"/>
        <v/>
      </c>
      <c r="AG104" s="708" t="str">
        <f t="shared" si="330"/>
        <v/>
      </c>
      <c r="AH104" s="708" t="str">
        <f t="shared" si="330"/>
        <v/>
      </c>
      <c r="AI104" s="708" t="str">
        <f t="shared" si="330"/>
        <v/>
      </c>
      <c r="AJ104" s="708" t="str">
        <f t="shared" si="330"/>
        <v/>
      </c>
      <c r="AK104" s="708" t="str">
        <f t="shared" si="330"/>
        <v/>
      </c>
      <c r="AL104" s="708" t="str">
        <f t="shared" si="330"/>
        <v/>
      </c>
      <c r="AM104" s="747"/>
      <c r="AN104" s="708" t="str">
        <f t="shared" ref="AN104:BE104" si="331">IF(AN103="","",AN$93*AN102*AN103)</f>
        <v/>
      </c>
      <c r="AO104" s="708" t="str">
        <f t="shared" si="331"/>
        <v/>
      </c>
      <c r="AP104" s="708" t="str">
        <f t="shared" si="331"/>
        <v/>
      </c>
      <c r="AQ104" s="708" t="str">
        <f t="shared" si="331"/>
        <v/>
      </c>
      <c r="AR104" s="708">
        <f t="shared" si="331"/>
        <v>1800</v>
      </c>
      <c r="AS104" s="708" t="str">
        <f t="shared" si="331"/>
        <v/>
      </c>
      <c r="AT104" s="708" t="str">
        <f t="shared" si="331"/>
        <v/>
      </c>
      <c r="AU104" s="708" t="str">
        <f t="shared" si="331"/>
        <v/>
      </c>
      <c r="AV104" s="708" t="str">
        <f t="shared" si="331"/>
        <v/>
      </c>
      <c r="AW104" s="708">
        <f t="shared" si="331"/>
        <v>720</v>
      </c>
      <c r="AX104" s="708" t="str">
        <f t="shared" si="331"/>
        <v/>
      </c>
      <c r="AY104" s="708" t="str">
        <f t="shared" si="331"/>
        <v/>
      </c>
      <c r="AZ104" s="708" t="str">
        <f t="shared" si="331"/>
        <v/>
      </c>
      <c r="BA104" s="708" t="str">
        <f t="shared" si="331"/>
        <v/>
      </c>
      <c r="BB104" s="708" t="str">
        <f t="shared" si="331"/>
        <v/>
      </c>
      <c r="BC104" s="708" t="str">
        <f t="shared" si="331"/>
        <v/>
      </c>
      <c r="BD104" s="708" t="str">
        <f t="shared" si="331"/>
        <v/>
      </c>
      <c r="BE104" s="708" t="str">
        <f t="shared" si="331"/>
        <v/>
      </c>
      <c r="BF104" s="747"/>
      <c r="BG104" s="708" t="str">
        <f t="shared" ref="BG104:BX104" si="332">IF(BG103="","",BG$93*BG102*BG103)</f>
        <v/>
      </c>
      <c r="BH104" s="708" t="str">
        <f t="shared" si="332"/>
        <v/>
      </c>
      <c r="BI104" s="708" t="str">
        <f t="shared" si="332"/>
        <v/>
      </c>
      <c r="BJ104" s="708" t="str">
        <f t="shared" si="332"/>
        <v/>
      </c>
      <c r="BK104" s="708">
        <f t="shared" si="332"/>
        <v>2160</v>
      </c>
      <c r="BL104" s="708" t="str">
        <f t="shared" si="332"/>
        <v/>
      </c>
      <c r="BM104" s="708" t="str">
        <f t="shared" si="332"/>
        <v/>
      </c>
      <c r="BN104" s="708" t="str">
        <f t="shared" si="332"/>
        <v/>
      </c>
      <c r="BO104" s="708" t="str">
        <f t="shared" si="332"/>
        <v/>
      </c>
      <c r="BP104" s="708" t="str">
        <f t="shared" si="332"/>
        <v/>
      </c>
      <c r="BQ104" s="708">
        <f t="shared" si="332"/>
        <v>0</v>
      </c>
      <c r="BR104" s="708" t="str">
        <f t="shared" si="332"/>
        <v/>
      </c>
      <c r="BS104" s="708" t="str">
        <f t="shared" si="332"/>
        <v/>
      </c>
      <c r="BT104" s="708" t="str">
        <f t="shared" si="332"/>
        <v/>
      </c>
      <c r="BU104" s="708" t="str">
        <f t="shared" si="332"/>
        <v/>
      </c>
      <c r="BV104" s="708" t="str">
        <f t="shared" si="332"/>
        <v/>
      </c>
      <c r="BW104" s="708" t="str">
        <f t="shared" si="332"/>
        <v/>
      </c>
      <c r="BX104" s="708" t="str">
        <f t="shared" si="332"/>
        <v/>
      </c>
      <c r="BY104" s="747"/>
      <c r="BZ104" s="708">
        <f>IF(BZ103="","",BZ$93*BZ102*BZ103)</f>
        <v>0</v>
      </c>
      <c r="CA104" s="708">
        <f>IF(CA103="","",CA$93*CA102*CA103)</f>
        <v>0</v>
      </c>
      <c r="CB104" s="708">
        <f>IF(CB103="","",CB$93*CB102*CB103)</f>
        <v>0</v>
      </c>
      <c r="CC104" s="708">
        <f>IF(CC103="","",CC$93*CC102*CC103)</f>
        <v>0</v>
      </c>
      <c r="CD104" s="698" t="str">
        <f t="shared" si="317"/>
        <v/>
      </c>
      <c r="CE104" s="698" t="str">
        <f t="shared" si="318"/>
        <v/>
      </c>
      <c r="CF104" s="698" t="str">
        <f t="shared" si="319"/>
        <v/>
      </c>
      <c r="CG104" s="698" t="str">
        <f t="shared" si="320"/>
        <v/>
      </c>
      <c r="CH104" s="1371" t="str">
        <f t="shared" si="277"/>
        <v/>
      </c>
      <c r="CI104" s="1372" t="str">
        <f t="shared" si="278"/>
        <v/>
      </c>
      <c r="CJ104" s="1373" t="str">
        <f t="shared" si="279"/>
        <v/>
      </c>
      <c r="CK104" s="1373" t="str">
        <f t="shared" si="280"/>
        <v/>
      </c>
      <c r="CL104" s="1373" t="str">
        <f t="shared" si="281"/>
        <v/>
      </c>
      <c r="CM104" s="1373" t="str">
        <f t="shared" si="282"/>
        <v/>
      </c>
      <c r="CN104" s="1373" t="str">
        <f t="shared" si="283"/>
        <v/>
      </c>
      <c r="CO104" s="1374" t="str">
        <f t="shared" si="284"/>
        <v/>
      </c>
      <c r="CP104" s="1374" t="str">
        <f t="shared" si="285"/>
        <v/>
      </c>
      <c r="CQ104" s="1374" t="str">
        <f t="shared" si="286"/>
        <v/>
      </c>
      <c r="CR104" s="1374" t="str">
        <f t="shared" si="287"/>
        <v/>
      </c>
      <c r="CS104" s="1373" t="str">
        <f t="shared" si="288"/>
        <v/>
      </c>
      <c r="CT104" s="1373" t="str">
        <f t="shared" si="289"/>
        <v/>
      </c>
      <c r="CU104" s="1373" t="str">
        <f t="shared" si="290"/>
        <v/>
      </c>
      <c r="CV104" s="1373" t="str">
        <f t="shared" si="291"/>
        <v/>
      </c>
      <c r="CW104" s="1373" t="str">
        <f t="shared" si="292"/>
        <v/>
      </c>
      <c r="CX104" s="1372" t="str">
        <f t="shared" si="293"/>
        <v/>
      </c>
      <c r="CY104" s="1375" t="str">
        <f t="shared" si="294"/>
        <v/>
      </c>
      <c r="CZ104" s="532" t="str">
        <f t="shared" si="295"/>
        <v/>
      </c>
      <c r="DA104" s="533" t="str">
        <f t="shared" si="296"/>
        <v/>
      </c>
      <c r="DB104" s="534" t="str">
        <f t="shared" si="297"/>
        <v/>
      </c>
      <c r="DC104" s="534" t="str">
        <f t="shared" si="298"/>
        <v/>
      </c>
      <c r="DD104" s="534" t="str">
        <f t="shared" si="299"/>
        <v/>
      </c>
      <c r="DE104" s="534" t="str">
        <f t="shared" si="300"/>
        <v/>
      </c>
      <c r="DF104" s="534" t="str">
        <f t="shared" si="301"/>
        <v/>
      </c>
      <c r="DG104" s="535" t="str">
        <f t="shared" si="302"/>
        <v/>
      </c>
      <c r="DH104" s="535" t="str">
        <f t="shared" si="303"/>
        <v/>
      </c>
      <c r="DI104" s="535">
        <f t="shared" si="304"/>
        <v>90</v>
      </c>
      <c r="DJ104" s="535" t="str">
        <f t="shared" si="305"/>
        <v/>
      </c>
      <c r="DK104" s="534" t="str">
        <f t="shared" si="306"/>
        <v/>
      </c>
      <c r="DL104" s="534" t="str">
        <f t="shared" si="307"/>
        <v/>
      </c>
      <c r="DM104" s="534" t="str">
        <f t="shared" si="308"/>
        <v/>
      </c>
      <c r="DN104" s="534" t="str">
        <f t="shared" si="309"/>
        <v/>
      </c>
      <c r="DO104" s="534" t="str">
        <f t="shared" si="310"/>
        <v/>
      </c>
      <c r="DP104" s="533" t="str">
        <f t="shared" si="311"/>
        <v/>
      </c>
      <c r="DQ104" s="532" t="str">
        <f t="shared" si="312"/>
        <v/>
      </c>
      <c r="DR104" s="753">
        <f t="shared" si="313"/>
        <v>0</v>
      </c>
      <c r="DS104" s="111">
        <f t="shared" si="314"/>
        <v>1</v>
      </c>
      <c r="DT104" s="111">
        <f t="shared" si="315"/>
        <v>2</v>
      </c>
      <c r="DU104" s="111">
        <f t="shared" si="316"/>
        <v>2</v>
      </c>
      <c r="DV104" s="602"/>
      <c r="DW104" s="209"/>
      <c r="DX104" s="209"/>
      <c r="DY104" s="209"/>
      <c r="DZ104" s="209"/>
      <c r="EA104" s="209"/>
      <c r="EB104" s="209"/>
      <c r="EC104" s="209"/>
      <c r="ED104" s="209"/>
      <c r="EE104" s="210"/>
    </row>
    <row r="105" spans="1:135" s="211" customFormat="1" ht="15.75" customHeight="1">
      <c r="A105" s="740" t="s">
        <v>280</v>
      </c>
      <c r="B105" s="741"/>
      <c r="C105" s="741"/>
      <c r="D105" s="741"/>
      <c r="E105" s="741"/>
      <c r="F105" s="741"/>
      <c r="G105" s="741"/>
      <c r="H105" s="741"/>
      <c r="I105" s="741"/>
      <c r="J105" s="741"/>
      <c r="K105" s="741"/>
      <c r="L105" s="741"/>
      <c r="M105" s="741"/>
      <c r="N105" s="741"/>
      <c r="O105" s="743"/>
      <c r="P105" s="743"/>
      <c r="Q105" s="741"/>
      <c r="R105" s="741"/>
      <c r="S105" s="741"/>
      <c r="T105" s="754"/>
      <c r="U105" s="741"/>
      <c r="V105" s="741"/>
      <c r="W105" s="741"/>
      <c r="X105" s="741"/>
      <c r="Y105" s="741"/>
      <c r="Z105" s="741"/>
      <c r="AA105" s="741"/>
      <c r="AB105" s="741"/>
      <c r="AC105" s="741"/>
      <c r="AD105" s="741"/>
      <c r="AE105" s="741"/>
      <c r="AF105" s="741"/>
      <c r="AG105" s="741"/>
      <c r="AH105" s="741"/>
      <c r="AI105" s="741"/>
      <c r="AJ105" s="741"/>
      <c r="AK105" s="741"/>
      <c r="AL105" s="741"/>
      <c r="AM105" s="754"/>
      <c r="AN105" s="741"/>
      <c r="AO105" s="741"/>
      <c r="AP105" s="741"/>
      <c r="AQ105" s="741"/>
      <c r="AR105" s="741"/>
      <c r="AS105" s="741"/>
      <c r="AT105" s="741"/>
      <c r="AU105" s="741"/>
      <c r="AV105" s="741"/>
      <c r="AW105" s="741"/>
      <c r="AX105" s="741"/>
      <c r="AY105" s="741"/>
      <c r="AZ105" s="741"/>
      <c r="BA105" s="741"/>
      <c r="BB105" s="741"/>
      <c r="BC105" s="741"/>
      <c r="BD105" s="741"/>
      <c r="BE105" s="741"/>
      <c r="BF105" s="754"/>
      <c r="BG105" s="741"/>
      <c r="BH105" s="741"/>
      <c r="BI105" s="741"/>
      <c r="BJ105" s="741"/>
      <c r="BK105" s="741"/>
      <c r="BL105" s="741"/>
      <c r="BM105" s="741"/>
      <c r="BN105" s="741"/>
      <c r="BO105" s="741"/>
      <c r="BP105" s="741"/>
      <c r="BQ105" s="741">
        <v>0</v>
      </c>
      <c r="BR105" s="741"/>
      <c r="BS105" s="741"/>
      <c r="BT105" s="741"/>
      <c r="BU105" s="741"/>
      <c r="BV105" s="741"/>
      <c r="BW105" s="741"/>
      <c r="BX105" s="741"/>
      <c r="BY105" s="754"/>
      <c r="BZ105" s="741"/>
      <c r="CA105" s="741"/>
      <c r="CB105" s="741"/>
      <c r="CC105" s="741"/>
      <c r="CD105" s="698" t="str">
        <f t="shared" si="317"/>
        <v/>
      </c>
      <c r="CE105" s="698" t="str">
        <f t="shared" si="318"/>
        <v/>
      </c>
      <c r="CF105" s="698" t="str">
        <f t="shared" si="319"/>
        <v/>
      </c>
      <c r="CG105" s="698" t="str">
        <f t="shared" si="320"/>
        <v/>
      </c>
      <c r="CH105" s="1371" t="str">
        <f t="shared" si="277"/>
        <v/>
      </c>
      <c r="CI105" s="1372" t="str">
        <f t="shared" si="278"/>
        <v/>
      </c>
      <c r="CJ105" s="1373" t="str">
        <f t="shared" si="279"/>
        <v/>
      </c>
      <c r="CK105" s="1373" t="str">
        <f t="shared" si="280"/>
        <v/>
      </c>
      <c r="CL105" s="1373" t="str">
        <f t="shared" si="281"/>
        <v/>
      </c>
      <c r="CM105" s="1373" t="str">
        <f t="shared" si="282"/>
        <v/>
      </c>
      <c r="CN105" s="1373" t="str">
        <f t="shared" si="283"/>
        <v/>
      </c>
      <c r="CO105" s="1374" t="str">
        <f t="shared" si="284"/>
        <v/>
      </c>
      <c r="CP105" s="1374" t="str">
        <f t="shared" si="285"/>
        <v/>
      </c>
      <c r="CQ105" s="1374" t="str">
        <f t="shared" si="286"/>
        <v/>
      </c>
      <c r="CR105" s="1374" t="str">
        <f t="shared" si="287"/>
        <v/>
      </c>
      <c r="CS105" s="1373" t="str">
        <f t="shared" si="288"/>
        <v/>
      </c>
      <c r="CT105" s="1373" t="str">
        <f t="shared" si="289"/>
        <v/>
      </c>
      <c r="CU105" s="1373" t="str">
        <f t="shared" si="290"/>
        <v/>
      </c>
      <c r="CV105" s="1373" t="str">
        <f t="shared" si="291"/>
        <v/>
      </c>
      <c r="CW105" s="1373" t="str">
        <f t="shared" si="292"/>
        <v/>
      </c>
      <c r="CX105" s="1372" t="str">
        <f t="shared" si="293"/>
        <v/>
      </c>
      <c r="CY105" s="1375" t="str">
        <f t="shared" si="294"/>
        <v/>
      </c>
      <c r="CZ105" s="532" t="str">
        <f t="shared" si="295"/>
        <v/>
      </c>
      <c r="DA105" s="533" t="str">
        <f t="shared" si="296"/>
        <v/>
      </c>
      <c r="DB105" s="534" t="str">
        <f t="shared" si="297"/>
        <v/>
      </c>
      <c r="DC105" s="534" t="str">
        <f t="shared" si="298"/>
        <v/>
      </c>
      <c r="DD105" s="534" t="str">
        <f t="shared" si="299"/>
        <v/>
      </c>
      <c r="DE105" s="534" t="str">
        <f t="shared" si="300"/>
        <v/>
      </c>
      <c r="DF105" s="534" t="str">
        <f t="shared" si="301"/>
        <v/>
      </c>
      <c r="DG105" s="535" t="str">
        <f t="shared" si="302"/>
        <v/>
      </c>
      <c r="DH105" s="535" t="str">
        <f t="shared" si="303"/>
        <v/>
      </c>
      <c r="DI105" s="535" t="str">
        <f t="shared" si="304"/>
        <v/>
      </c>
      <c r="DJ105" s="535" t="str">
        <f t="shared" si="305"/>
        <v/>
      </c>
      <c r="DK105" s="534" t="str">
        <f t="shared" si="306"/>
        <v/>
      </c>
      <c r="DL105" s="534" t="str">
        <f t="shared" si="307"/>
        <v/>
      </c>
      <c r="DM105" s="534" t="str">
        <f t="shared" si="308"/>
        <v/>
      </c>
      <c r="DN105" s="534" t="str">
        <f t="shared" si="309"/>
        <v/>
      </c>
      <c r="DO105" s="534" t="str">
        <f t="shared" si="310"/>
        <v/>
      </c>
      <c r="DP105" s="533" t="str">
        <f t="shared" si="311"/>
        <v/>
      </c>
      <c r="DQ105" s="532" t="str">
        <f t="shared" si="312"/>
        <v/>
      </c>
      <c r="DR105" s="753">
        <f t="shared" si="313"/>
        <v>0</v>
      </c>
      <c r="DS105" s="111">
        <f t="shared" si="314"/>
        <v>0</v>
      </c>
      <c r="DT105" s="111">
        <f t="shared" si="315"/>
        <v>0</v>
      </c>
      <c r="DU105" s="111">
        <f t="shared" si="316"/>
        <v>1</v>
      </c>
      <c r="DV105" s="602"/>
      <c r="DW105" s="209"/>
      <c r="DX105" s="209"/>
      <c r="DY105" s="209"/>
      <c r="DZ105" s="209"/>
      <c r="EA105" s="209"/>
      <c r="EB105" s="209"/>
      <c r="EC105" s="209"/>
      <c r="ED105" s="209"/>
      <c r="EE105" s="210"/>
    </row>
    <row r="106" spans="1:135" s="211" customFormat="1" ht="15.75" customHeight="1">
      <c r="A106" s="740" t="s">
        <v>282</v>
      </c>
      <c r="B106" s="741"/>
      <c r="C106" s="741"/>
      <c r="D106" s="741"/>
      <c r="E106" s="741"/>
      <c r="F106" s="741"/>
      <c r="G106" s="741"/>
      <c r="H106" s="741"/>
      <c r="I106" s="741"/>
      <c r="J106" s="741"/>
      <c r="K106" s="741"/>
      <c r="L106" s="741"/>
      <c r="M106" s="741"/>
      <c r="N106" s="741"/>
      <c r="O106" s="743"/>
      <c r="P106" s="743"/>
      <c r="Q106" s="741"/>
      <c r="R106" s="741"/>
      <c r="S106" s="741"/>
      <c r="T106" s="742"/>
      <c r="U106" s="741"/>
      <c r="V106" s="741"/>
      <c r="W106" s="741"/>
      <c r="X106" s="741"/>
      <c r="Y106" s="741"/>
      <c r="Z106" s="741"/>
      <c r="AA106" s="741"/>
      <c r="AB106" s="741"/>
      <c r="AC106" s="741"/>
      <c r="AD106" s="741"/>
      <c r="AE106" s="741"/>
      <c r="AF106" s="741"/>
      <c r="AG106" s="741"/>
      <c r="AH106" s="741"/>
      <c r="AI106" s="741"/>
      <c r="AJ106" s="741"/>
      <c r="AK106" s="741"/>
      <c r="AL106" s="741"/>
      <c r="AM106" s="742"/>
      <c r="AN106" s="741"/>
      <c r="AO106" s="741"/>
      <c r="AP106" s="741"/>
      <c r="AQ106" s="741"/>
      <c r="AR106" s="741"/>
      <c r="AS106" s="741"/>
      <c r="AT106" s="741"/>
      <c r="AU106" s="741"/>
      <c r="AV106" s="741"/>
      <c r="AW106" s="741"/>
      <c r="AX106" s="741"/>
      <c r="AY106" s="741"/>
      <c r="AZ106" s="741"/>
      <c r="BA106" s="741"/>
      <c r="BB106" s="741"/>
      <c r="BC106" s="741"/>
      <c r="BD106" s="741"/>
      <c r="BE106" s="741"/>
      <c r="BF106" s="742"/>
      <c r="BG106" s="741"/>
      <c r="BH106" s="741"/>
      <c r="BI106" s="741"/>
      <c r="BJ106" s="741"/>
      <c r="BK106" s="741"/>
      <c r="BL106" s="741"/>
      <c r="BM106" s="741"/>
      <c r="BN106" s="741"/>
      <c r="BO106" s="741"/>
      <c r="BP106" s="741"/>
      <c r="BQ106" s="741">
        <v>0</v>
      </c>
      <c r="BR106" s="741"/>
      <c r="BS106" s="741"/>
      <c r="BT106" s="741"/>
      <c r="BU106" s="741"/>
      <c r="BV106" s="741"/>
      <c r="BW106" s="741"/>
      <c r="BX106" s="741"/>
      <c r="BY106" s="742"/>
      <c r="BZ106" s="741"/>
      <c r="CA106" s="741"/>
      <c r="CB106" s="741"/>
      <c r="CC106" s="741"/>
      <c r="CD106" s="698" t="str">
        <f t="shared" si="317"/>
        <v/>
      </c>
      <c r="CE106" s="698" t="str">
        <f t="shared" si="318"/>
        <v/>
      </c>
      <c r="CF106" s="698" t="str">
        <f t="shared" si="319"/>
        <v/>
      </c>
      <c r="CG106" s="698" t="str">
        <f t="shared" si="320"/>
        <v/>
      </c>
      <c r="CH106" s="1371" t="str">
        <f t="shared" si="277"/>
        <v/>
      </c>
      <c r="CI106" s="1372" t="str">
        <f t="shared" si="278"/>
        <v/>
      </c>
      <c r="CJ106" s="1373" t="str">
        <f t="shared" si="279"/>
        <v/>
      </c>
      <c r="CK106" s="1373" t="str">
        <f t="shared" si="280"/>
        <v/>
      </c>
      <c r="CL106" s="1373" t="str">
        <f t="shared" si="281"/>
        <v/>
      </c>
      <c r="CM106" s="1373" t="str">
        <f t="shared" si="282"/>
        <v/>
      </c>
      <c r="CN106" s="1373" t="str">
        <f t="shared" si="283"/>
        <v/>
      </c>
      <c r="CO106" s="1374" t="str">
        <f t="shared" si="284"/>
        <v/>
      </c>
      <c r="CP106" s="1374" t="str">
        <f t="shared" si="285"/>
        <v/>
      </c>
      <c r="CQ106" s="1374" t="str">
        <f t="shared" si="286"/>
        <v/>
      </c>
      <c r="CR106" s="1374" t="str">
        <f t="shared" si="287"/>
        <v/>
      </c>
      <c r="CS106" s="1373" t="str">
        <f t="shared" si="288"/>
        <v/>
      </c>
      <c r="CT106" s="1373" t="str">
        <f t="shared" si="289"/>
        <v/>
      </c>
      <c r="CU106" s="1373" t="str">
        <f t="shared" si="290"/>
        <v/>
      </c>
      <c r="CV106" s="1373" t="str">
        <f t="shared" si="291"/>
        <v/>
      </c>
      <c r="CW106" s="1373" t="str">
        <f t="shared" si="292"/>
        <v/>
      </c>
      <c r="CX106" s="1372" t="str">
        <f t="shared" si="293"/>
        <v/>
      </c>
      <c r="CY106" s="1375" t="str">
        <f t="shared" si="294"/>
        <v/>
      </c>
      <c r="CZ106" s="532" t="str">
        <f t="shared" si="295"/>
        <v/>
      </c>
      <c r="DA106" s="533" t="str">
        <f t="shared" si="296"/>
        <v/>
      </c>
      <c r="DB106" s="534" t="str">
        <f t="shared" si="297"/>
        <v/>
      </c>
      <c r="DC106" s="534" t="str">
        <f t="shared" si="298"/>
        <v/>
      </c>
      <c r="DD106" s="534" t="str">
        <f t="shared" si="299"/>
        <v/>
      </c>
      <c r="DE106" s="534" t="str">
        <f t="shared" si="300"/>
        <v/>
      </c>
      <c r="DF106" s="534" t="str">
        <f t="shared" si="301"/>
        <v/>
      </c>
      <c r="DG106" s="535" t="str">
        <f t="shared" si="302"/>
        <v/>
      </c>
      <c r="DH106" s="535" t="str">
        <f t="shared" si="303"/>
        <v/>
      </c>
      <c r="DI106" s="535" t="str">
        <f t="shared" si="304"/>
        <v/>
      </c>
      <c r="DJ106" s="535" t="str">
        <f t="shared" si="305"/>
        <v/>
      </c>
      <c r="DK106" s="534" t="str">
        <f t="shared" si="306"/>
        <v/>
      </c>
      <c r="DL106" s="534" t="str">
        <f t="shared" si="307"/>
        <v/>
      </c>
      <c r="DM106" s="534" t="str">
        <f t="shared" si="308"/>
        <v/>
      </c>
      <c r="DN106" s="534" t="str">
        <f t="shared" si="309"/>
        <v/>
      </c>
      <c r="DO106" s="534" t="str">
        <f t="shared" si="310"/>
        <v/>
      </c>
      <c r="DP106" s="533" t="str">
        <f t="shared" si="311"/>
        <v/>
      </c>
      <c r="DQ106" s="532" t="str">
        <f t="shared" si="312"/>
        <v/>
      </c>
      <c r="DR106" s="753">
        <f t="shared" si="313"/>
        <v>0</v>
      </c>
      <c r="DS106" s="111">
        <f t="shared" si="314"/>
        <v>0</v>
      </c>
      <c r="DT106" s="111">
        <f t="shared" si="315"/>
        <v>0</v>
      </c>
      <c r="DU106" s="111">
        <f t="shared" si="316"/>
        <v>1</v>
      </c>
      <c r="DV106" s="602"/>
      <c r="DW106" s="209"/>
      <c r="DX106" s="209"/>
      <c r="DY106" s="209"/>
      <c r="DZ106" s="209"/>
      <c r="EA106" s="209"/>
      <c r="EB106" s="209"/>
      <c r="EC106" s="209"/>
      <c r="ED106" s="209"/>
      <c r="EE106" s="210"/>
    </row>
    <row r="107" spans="1:135" s="211" customFormat="1" ht="15.75" customHeight="1">
      <c r="A107" s="755" t="s">
        <v>284</v>
      </c>
      <c r="B107" s="707" t="str">
        <f t="shared" ref="B107:S107" si="333">IF(B105="","",B105*B106)</f>
        <v/>
      </c>
      <c r="C107" s="707" t="str">
        <f t="shared" si="333"/>
        <v/>
      </c>
      <c r="D107" s="707" t="str">
        <f t="shared" si="333"/>
        <v/>
      </c>
      <c r="E107" s="707" t="str">
        <f t="shared" si="333"/>
        <v/>
      </c>
      <c r="F107" s="707" t="str">
        <f t="shared" si="333"/>
        <v/>
      </c>
      <c r="G107" s="707" t="str">
        <f t="shared" si="333"/>
        <v/>
      </c>
      <c r="H107" s="707" t="str">
        <f t="shared" si="333"/>
        <v/>
      </c>
      <c r="I107" s="707" t="str">
        <f t="shared" si="333"/>
        <v/>
      </c>
      <c r="J107" s="707" t="str">
        <f t="shared" si="333"/>
        <v/>
      </c>
      <c r="K107" s="707" t="str">
        <f t="shared" si="333"/>
        <v/>
      </c>
      <c r="L107" s="707" t="str">
        <f t="shared" si="333"/>
        <v/>
      </c>
      <c r="M107" s="707" t="str">
        <f t="shared" si="333"/>
        <v/>
      </c>
      <c r="N107" s="707" t="str">
        <f t="shared" si="333"/>
        <v/>
      </c>
      <c r="O107" s="707" t="str">
        <f t="shared" si="333"/>
        <v/>
      </c>
      <c r="P107" s="707" t="str">
        <f t="shared" si="333"/>
        <v/>
      </c>
      <c r="Q107" s="707" t="str">
        <f t="shared" si="333"/>
        <v/>
      </c>
      <c r="R107" s="707" t="str">
        <f t="shared" si="333"/>
        <v/>
      </c>
      <c r="S107" s="707" t="str">
        <f t="shared" si="333"/>
        <v/>
      </c>
      <c r="T107" s="744"/>
      <c r="U107" s="707" t="str">
        <f t="shared" ref="U107:AL107" si="334">IF(U105="","",U105*U106)</f>
        <v/>
      </c>
      <c r="V107" s="707" t="str">
        <f t="shared" si="334"/>
        <v/>
      </c>
      <c r="W107" s="707" t="str">
        <f t="shared" si="334"/>
        <v/>
      </c>
      <c r="X107" s="707" t="str">
        <f t="shared" si="334"/>
        <v/>
      </c>
      <c r="Y107" s="707" t="str">
        <f t="shared" si="334"/>
        <v/>
      </c>
      <c r="Z107" s="707" t="str">
        <f t="shared" si="334"/>
        <v/>
      </c>
      <c r="AA107" s="707" t="str">
        <f t="shared" si="334"/>
        <v/>
      </c>
      <c r="AB107" s="707" t="str">
        <f t="shared" si="334"/>
        <v/>
      </c>
      <c r="AC107" s="707" t="str">
        <f t="shared" si="334"/>
        <v/>
      </c>
      <c r="AD107" s="707" t="str">
        <f t="shared" si="334"/>
        <v/>
      </c>
      <c r="AE107" s="707" t="str">
        <f t="shared" si="334"/>
        <v/>
      </c>
      <c r="AF107" s="707" t="str">
        <f t="shared" si="334"/>
        <v/>
      </c>
      <c r="AG107" s="707" t="str">
        <f t="shared" si="334"/>
        <v/>
      </c>
      <c r="AH107" s="707" t="str">
        <f t="shared" si="334"/>
        <v/>
      </c>
      <c r="AI107" s="707" t="str">
        <f t="shared" si="334"/>
        <v/>
      </c>
      <c r="AJ107" s="707" t="str">
        <f t="shared" si="334"/>
        <v/>
      </c>
      <c r="AK107" s="707" t="str">
        <f t="shared" si="334"/>
        <v/>
      </c>
      <c r="AL107" s="707" t="str">
        <f t="shared" si="334"/>
        <v/>
      </c>
      <c r="AM107" s="744"/>
      <c r="AN107" s="707" t="str">
        <f t="shared" ref="AN107:BE107" si="335">IF(AN105="","",AN105*AN106)</f>
        <v/>
      </c>
      <c r="AO107" s="707" t="str">
        <f t="shared" si="335"/>
        <v/>
      </c>
      <c r="AP107" s="707" t="str">
        <f t="shared" si="335"/>
        <v/>
      </c>
      <c r="AQ107" s="707" t="str">
        <f t="shared" si="335"/>
        <v/>
      </c>
      <c r="AR107" s="707" t="str">
        <f t="shared" si="335"/>
        <v/>
      </c>
      <c r="AS107" s="707" t="str">
        <f t="shared" si="335"/>
        <v/>
      </c>
      <c r="AT107" s="707" t="str">
        <f t="shared" si="335"/>
        <v/>
      </c>
      <c r="AU107" s="707" t="str">
        <f t="shared" si="335"/>
        <v/>
      </c>
      <c r="AV107" s="707" t="str">
        <f t="shared" si="335"/>
        <v/>
      </c>
      <c r="AW107" s="707" t="str">
        <f t="shared" si="335"/>
        <v/>
      </c>
      <c r="AX107" s="707" t="str">
        <f t="shared" si="335"/>
        <v/>
      </c>
      <c r="AY107" s="707" t="str">
        <f t="shared" si="335"/>
        <v/>
      </c>
      <c r="AZ107" s="707" t="str">
        <f t="shared" si="335"/>
        <v/>
      </c>
      <c r="BA107" s="707" t="str">
        <f t="shared" si="335"/>
        <v/>
      </c>
      <c r="BB107" s="707" t="str">
        <f t="shared" si="335"/>
        <v/>
      </c>
      <c r="BC107" s="707" t="str">
        <f t="shared" si="335"/>
        <v/>
      </c>
      <c r="BD107" s="707" t="str">
        <f t="shared" si="335"/>
        <v/>
      </c>
      <c r="BE107" s="707" t="str">
        <f t="shared" si="335"/>
        <v/>
      </c>
      <c r="BF107" s="744"/>
      <c r="BG107" s="707" t="str">
        <f t="shared" ref="BG107:BX107" si="336">IF(BG105="","",BG105*BG106)</f>
        <v/>
      </c>
      <c r="BH107" s="707" t="str">
        <f t="shared" si="336"/>
        <v/>
      </c>
      <c r="BI107" s="707" t="str">
        <f t="shared" si="336"/>
        <v/>
      </c>
      <c r="BJ107" s="707" t="str">
        <f t="shared" si="336"/>
        <v/>
      </c>
      <c r="BK107" s="707" t="str">
        <f t="shared" si="336"/>
        <v/>
      </c>
      <c r="BL107" s="707" t="str">
        <f t="shared" si="336"/>
        <v/>
      </c>
      <c r="BM107" s="707" t="str">
        <f t="shared" si="336"/>
        <v/>
      </c>
      <c r="BN107" s="707" t="str">
        <f t="shared" si="336"/>
        <v/>
      </c>
      <c r="BO107" s="707" t="str">
        <f t="shared" si="336"/>
        <v/>
      </c>
      <c r="BP107" s="707" t="str">
        <f t="shared" si="336"/>
        <v/>
      </c>
      <c r="BQ107" s="707">
        <f t="shared" si="336"/>
        <v>0</v>
      </c>
      <c r="BR107" s="707" t="str">
        <f t="shared" si="336"/>
        <v/>
      </c>
      <c r="BS107" s="707" t="str">
        <f t="shared" si="336"/>
        <v/>
      </c>
      <c r="BT107" s="707" t="str">
        <f t="shared" si="336"/>
        <v/>
      </c>
      <c r="BU107" s="707" t="str">
        <f t="shared" si="336"/>
        <v/>
      </c>
      <c r="BV107" s="707" t="str">
        <f t="shared" si="336"/>
        <v/>
      </c>
      <c r="BW107" s="707" t="str">
        <f t="shared" si="336"/>
        <v/>
      </c>
      <c r="BX107" s="707" t="str">
        <f t="shared" si="336"/>
        <v/>
      </c>
      <c r="BY107" s="744"/>
      <c r="BZ107" s="707" t="str">
        <f>IF(BZ105="","",BZ105*BZ106)</f>
        <v/>
      </c>
      <c r="CA107" s="707" t="str">
        <f>IF(CA105="","",CA105*CA106)</f>
        <v/>
      </c>
      <c r="CB107" s="707" t="str">
        <f>IF(CB105="","",CB105*CB106)</f>
        <v/>
      </c>
      <c r="CC107" s="707" t="str">
        <f>IF(CC105="","",CC105*CC106)</f>
        <v/>
      </c>
      <c r="CD107" s="698" t="str">
        <f t="shared" si="317"/>
        <v/>
      </c>
      <c r="CE107" s="698" t="str">
        <f t="shared" si="318"/>
        <v/>
      </c>
      <c r="CF107" s="698" t="str">
        <f t="shared" si="319"/>
        <v/>
      </c>
      <c r="CG107" s="698" t="str">
        <f t="shared" si="320"/>
        <v/>
      </c>
      <c r="CH107" s="1371" t="str">
        <f t="shared" si="277"/>
        <v/>
      </c>
      <c r="CI107" s="1372" t="str">
        <f t="shared" si="278"/>
        <v/>
      </c>
      <c r="CJ107" s="1373" t="str">
        <f t="shared" si="279"/>
        <v/>
      </c>
      <c r="CK107" s="1373" t="str">
        <f t="shared" si="280"/>
        <v/>
      </c>
      <c r="CL107" s="1373" t="str">
        <f t="shared" si="281"/>
        <v/>
      </c>
      <c r="CM107" s="1373" t="str">
        <f t="shared" si="282"/>
        <v/>
      </c>
      <c r="CN107" s="1373" t="str">
        <f t="shared" si="283"/>
        <v/>
      </c>
      <c r="CO107" s="1374" t="str">
        <f t="shared" si="284"/>
        <v/>
      </c>
      <c r="CP107" s="1374" t="str">
        <f t="shared" si="285"/>
        <v/>
      </c>
      <c r="CQ107" s="1374" t="str">
        <f t="shared" si="286"/>
        <v/>
      </c>
      <c r="CR107" s="1374" t="str">
        <f t="shared" si="287"/>
        <v/>
      </c>
      <c r="CS107" s="1373" t="str">
        <f t="shared" si="288"/>
        <v/>
      </c>
      <c r="CT107" s="1373" t="str">
        <f t="shared" si="289"/>
        <v/>
      </c>
      <c r="CU107" s="1373" t="str">
        <f t="shared" si="290"/>
        <v/>
      </c>
      <c r="CV107" s="1373" t="str">
        <f t="shared" si="291"/>
        <v/>
      </c>
      <c r="CW107" s="1373" t="str">
        <f t="shared" si="292"/>
        <v/>
      </c>
      <c r="CX107" s="1372" t="str">
        <f t="shared" si="293"/>
        <v/>
      </c>
      <c r="CY107" s="1375" t="str">
        <f t="shared" si="294"/>
        <v/>
      </c>
      <c r="CZ107" s="532" t="str">
        <f t="shared" si="295"/>
        <v/>
      </c>
      <c r="DA107" s="533" t="str">
        <f t="shared" si="296"/>
        <v/>
      </c>
      <c r="DB107" s="534" t="str">
        <f t="shared" si="297"/>
        <v/>
      </c>
      <c r="DC107" s="534" t="str">
        <f t="shared" si="298"/>
        <v/>
      </c>
      <c r="DD107" s="534" t="str">
        <f t="shared" si="299"/>
        <v/>
      </c>
      <c r="DE107" s="534" t="str">
        <f t="shared" si="300"/>
        <v/>
      </c>
      <c r="DF107" s="534" t="str">
        <f t="shared" si="301"/>
        <v/>
      </c>
      <c r="DG107" s="535" t="str">
        <f t="shared" si="302"/>
        <v/>
      </c>
      <c r="DH107" s="535" t="str">
        <f t="shared" si="303"/>
        <v/>
      </c>
      <c r="DI107" s="535" t="str">
        <f t="shared" si="304"/>
        <v/>
      </c>
      <c r="DJ107" s="535" t="str">
        <f t="shared" si="305"/>
        <v/>
      </c>
      <c r="DK107" s="534" t="str">
        <f t="shared" si="306"/>
        <v/>
      </c>
      <c r="DL107" s="534" t="str">
        <f t="shared" si="307"/>
        <v/>
      </c>
      <c r="DM107" s="534" t="str">
        <f t="shared" si="308"/>
        <v/>
      </c>
      <c r="DN107" s="534" t="str">
        <f t="shared" si="309"/>
        <v/>
      </c>
      <c r="DO107" s="534" t="str">
        <f t="shared" si="310"/>
        <v/>
      </c>
      <c r="DP107" s="533" t="str">
        <f t="shared" si="311"/>
        <v/>
      </c>
      <c r="DQ107" s="532" t="str">
        <f t="shared" si="312"/>
        <v/>
      </c>
      <c r="DR107" s="753">
        <f t="shared" si="313"/>
        <v>0</v>
      </c>
      <c r="DS107" s="111">
        <f t="shared" si="314"/>
        <v>0</v>
      </c>
      <c r="DT107" s="111">
        <f t="shared" si="315"/>
        <v>0</v>
      </c>
      <c r="DU107" s="111">
        <f t="shared" si="316"/>
        <v>1</v>
      </c>
      <c r="DV107" s="602"/>
      <c r="DW107" s="209"/>
      <c r="DX107" s="209"/>
      <c r="DY107" s="209"/>
      <c r="DZ107" s="209"/>
      <c r="EA107" s="209"/>
      <c r="EB107" s="209"/>
      <c r="EC107" s="209"/>
      <c r="ED107" s="209"/>
      <c r="EE107" s="210"/>
    </row>
    <row r="108" spans="1:135" s="604" customFormat="1" ht="15.75" customHeight="1">
      <c r="A108" s="748" t="s">
        <v>286</v>
      </c>
      <c r="B108" s="749">
        <v>1</v>
      </c>
      <c r="C108" s="749">
        <v>1</v>
      </c>
      <c r="D108" s="749">
        <v>1</v>
      </c>
      <c r="E108" s="749">
        <v>1</v>
      </c>
      <c r="F108" s="749">
        <v>1</v>
      </c>
      <c r="G108" s="749">
        <v>1</v>
      </c>
      <c r="H108" s="749">
        <v>1</v>
      </c>
      <c r="I108" s="749">
        <v>1</v>
      </c>
      <c r="J108" s="749">
        <v>1</v>
      </c>
      <c r="K108" s="749">
        <v>1</v>
      </c>
      <c r="L108" s="749">
        <v>1</v>
      </c>
      <c r="M108" s="749">
        <v>1</v>
      </c>
      <c r="N108" s="749">
        <v>1</v>
      </c>
      <c r="O108" s="749">
        <v>1</v>
      </c>
      <c r="P108" s="749">
        <v>1</v>
      </c>
      <c r="Q108" s="749">
        <v>1</v>
      </c>
      <c r="R108" s="749">
        <v>1</v>
      </c>
      <c r="S108" s="749">
        <v>1</v>
      </c>
      <c r="T108" s="742"/>
      <c r="U108" s="749">
        <v>1</v>
      </c>
      <c r="V108" s="749">
        <v>1</v>
      </c>
      <c r="W108" s="749">
        <v>1</v>
      </c>
      <c r="X108" s="749">
        <v>1</v>
      </c>
      <c r="Y108" s="749">
        <v>1</v>
      </c>
      <c r="Z108" s="749">
        <v>1</v>
      </c>
      <c r="AA108" s="749">
        <v>1</v>
      </c>
      <c r="AB108" s="749">
        <v>1</v>
      </c>
      <c r="AC108" s="749">
        <v>1</v>
      </c>
      <c r="AD108" s="749">
        <v>1</v>
      </c>
      <c r="AE108" s="749">
        <v>1</v>
      </c>
      <c r="AF108" s="749">
        <v>1</v>
      </c>
      <c r="AG108" s="749">
        <v>1</v>
      </c>
      <c r="AH108" s="749">
        <v>1</v>
      </c>
      <c r="AI108" s="749">
        <v>1</v>
      </c>
      <c r="AJ108" s="749">
        <v>1</v>
      </c>
      <c r="AK108" s="749">
        <v>1</v>
      </c>
      <c r="AL108" s="749">
        <v>1</v>
      </c>
      <c r="AM108" s="742"/>
      <c r="AN108" s="749">
        <v>1</v>
      </c>
      <c r="AO108" s="749">
        <v>1</v>
      </c>
      <c r="AP108" s="749">
        <v>1</v>
      </c>
      <c r="AQ108" s="749">
        <v>1</v>
      </c>
      <c r="AR108" s="749">
        <v>1</v>
      </c>
      <c r="AS108" s="749">
        <v>1</v>
      </c>
      <c r="AT108" s="749">
        <v>1</v>
      </c>
      <c r="AU108" s="749">
        <v>1</v>
      </c>
      <c r="AV108" s="749">
        <v>1</v>
      </c>
      <c r="AW108" s="749">
        <v>1</v>
      </c>
      <c r="AX108" s="749">
        <v>1</v>
      </c>
      <c r="AY108" s="749">
        <v>1</v>
      </c>
      <c r="AZ108" s="749">
        <v>1</v>
      </c>
      <c r="BA108" s="749">
        <v>1</v>
      </c>
      <c r="BB108" s="749">
        <v>1</v>
      </c>
      <c r="BC108" s="749">
        <v>1</v>
      </c>
      <c r="BD108" s="749">
        <v>1</v>
      </c>
      <c r="BE108" s="749">
        <v>1</v>
      </c>
      <c r="BF108" s="742"/>
      <c r="BG108" s="749">
        <v>1</v>
      </c>
      <c r="BH108" s="749">
        <v>1</v>
      </c>
      <c r="BI108" s="749">
        <v>1</v>
      </c>
      <c r="BJ108" s="749">
        <v>1</v>
      </c>
      <c r="BK108" s="749">
        <v>1</v>
      </c>
      <c r="BL108" s="749">
        <v>1</v>
      </c>
      <c r="BM108" s="749">
        <v>1</v>
      </c>
      <c r="BN108" s="749">
        <v>1</v>
      </c>
      <c r="BO108" s="749">
        <v>1</v>
      </c>
      <c r="BP108" s="749">
        <v>1</v>
      </c>
      <c r="BQ108" s="749">
        <v>1</v>
      </c>
      <c r="BR108" s="749">
        <v>1</v>
      </c>
      <c r="BS108" s="749">
        <v>1</v>
      </c>
      <c r="BT108" s="749">
        <v>1</v>
      </c>
      <c r="BU108" s="749">
        <v>1</v>
      </c>
      <c r="BV108" s="749">
        <v>1</v>
      </c>
      <c r="BW108" s="749">
        <v>1</v>
      </c>
      <c r="BX108" s="749">
        <v>1</v>
      </c>
      <c r="BY108" s="742"/>
      <c r="BZ108" s="749">
        <v>1</v>
      </c>
      <c r="CA108" s="749">
        <v>1</v>
      </c>
      <c r="CB108" s="749">
        <v>1</v>
      </c>
      <c r="CC108" s="749">
        <v>1</v>
      </c>
      <c r="CD108" s="698">
        <f t="shared" si="317"/>
        <v>1</v>
      </c>
      <c r="CE108" s="698">
        <f t="shared" si="318"/>
        <v>1</v>
      </c>
      <c r="CF108" s="698">
        <f t="shared" si="319"/>
        <v>1</v>
      </c>
      <c r="CG108" s="698">
        <f t="shared" si="320"/>
        <v>1</v>
      </c>
      <c r="CH108" s="1371">
        <f t="shared" si="277"/>
        <v>1</v>
      </c>
      <c r="CI108" s="1372">
        <f t="shared" si="278"/>
        <v>1</v>
      </c>
      <c r="CJ108" s="1373">
        <f t="shared" si="279"/>
        <v>1</v>
      </c>
      <c r="CK108" s="1373">
        <f t="shared" si="280"/>
        <v>1</v>
      </c>
      <c r="CL108" s="1373">
        <f t="shared" si="281"/>
        <v>1</v>
      </c>
      <c r="CM108" s="1373">
        <f t="shared" si="282"/>
        <v>1</v>
      </c>
      <c r="CN108" s="1373">
        <f t="shared" si="283"/>
        <v>1</v>
      </c>
      <c r="CO108" s="1374">
        <f t="shared" si="284"/>
        <v>1</v>
      </c>
      <c r="CP108" s="1374">
        <f t="shared" si="285"/>
        <v>1</v>
      </c>
      <c r="CQ108" s="1374">
        <f t="shared" si="286"/>
        <v>1</v>
      </c>
      <c r="CR108" s="1374">
        <f t="shared" si="287"/>
        <v>1</v>
      </c>
      <c r="CS108" s="1373">
        <f t="shared" si="288"/>
        <v>1</v>
      </c>
      <c r="CT108" s="1373">
        <f t="shared" si="289"/>
        <v>1</v>
      </c>
      <c r="CU108" s="1373">
        <f t="shared" si="290"/>
        <v>1</v>
      </c>
      <c r="CV108" s="1373">
        <f t="shared" si="291"/>
        <v>1</v>
      </c>
      <c r="CW108" s="1373">
        <f t="shared" si="292"/>
        <v>1</v>
      </c>
      <c r="CX108" s="1372">
        <f t="shared" si="293"/>
        <v>1</v>
      </c>
      <c r="CY108" s="1375">
        <f t="shared" si="294"/>
        <v>1</v>
      </c>
      <c r="CZ108" s="532">
        <f t="shared" si="295"/>
        <v>1</v>
      </c>
      <c r="DA108" s="533">
        <f t="shared" si="296"/>
        <v>1</v>
      </c>
      <c r="DB108" s="534">
        <f t="shared" si="297"/>
        <v>1</v>
      </c>
      <c r="DC108" s="534">
        <f t="shared" si="298"/>
        <v>1</v>
      </c>
      <c r="DD108" s="534">
        <f t="shared" si="299"/>
        <v>1</v>
      </c>
      <c r="DE108" s="534">
        <f t="shared" si="300"/>
        <v>1</v>
      </c>
      <c r="DF108" s="534">
        <f t="shared" si="301"/>
        <v>1</v>
      </c>
      <c r="DG108" s="535">
        <f t="shared" si="302"/>
        <v>1</v>
      </c>
      <c r="DH108" s="535">
        <f t="shared" si="303"/>
        <v>1</v>
      </c>
      <c r="DI108" s="535">
        <f t="shared" si="304"/>
        <v>1</v>
      </c>
      <c r="DJ108" s="535">
        <f t="shared" si="305"/>
        <v>1</v>
      </c>
      <c r="DK108" s="534">
        <f t="shared" si="306"/>
        <v>1</v>
      </c>
      <c r="DL108" s="534">
        <f t="shared" si="307"/>
        <v>1</v>
      </c>
      <c r="DM108" s="534">
        <f t="shared" si="308"/>
        <v>1</v>
      </c>
      <c r="DN108" s="534">
        <f t="shared" si="309"/>
        <v>1</v>
      </c>
      <c r="DO108" s="534">
        <f t="shared" si="310"/>
        <v>1</v>
      </c>
      <c r="DP108" s="533">
        <f t="shared" si="311"/>
        <v>1</v>
      </c>
      <c r="DQ108" s="532">
        <f t="shared" si="312"/>
        <v>1</v>
      </c>
      <c r="DR108" s="753">
        <f t="shared" si="313"/>
        <v>18</v>
      </c>
      <c r="DS108" s="111">
        <f t="shared" si="314"/>
        <v>18</v>
      </c>
      <c r="DT108" s="111">
        <f t="shared" si="315"/>
        <v>18</v>
      </c>
      <c r="DU108" s="111">
        <f t="shared" si="316"/>
        <v>18</v>
      </c>
      <c r="DV108" s="602"/>
      <c r="DW108" s="719"/>
      <c r="DX108" s="719"/>
      <c r="DY108" s="719"/>
      <c r="DZ108" s="719"/>
      <c r="EA108" s="719"/>
      <c r="EB108" s="719"/>
      <c r="EC108" s="719"/>
      <c r="ED108" s="719"/>
      <c r="EE108" s="603"/>
    </row>
    <row r="109" spans="1:135" s="211" customFormat="1" ht="15.75" customHeight="1">
      <c r="A109" s="748" t="s">
        <v>288</v>
      </c>
      <c r="B109" s="711"/>
      <c r="C109" s="711"/>
      <c r="D109" s="711"/>
      <c r="E109" s="711"/>
      <c r="F109" s="711"/>
      <c r="G109" s="711"/>
      <c r="H109" s="711"/>
      <c r="I109" s="711"/>
      <c r="J109" s="711"/>
      <c r="K109" s="711"/>
      <c r="L109" s="711"/>
      <c r="M109" s="711"/>
      <c r="N109" s="711"/>
      <c r="O109" s="751"/>
      <c r="P109" s="751"/>
      <c r="Q109" s="711"/>
      <c r="R109" s="711"/>
      <c r="S109" s="711"/>
      <c r="T109" s="752"/>
      <c r="U109" s="711">
        <v>0</v>
      </c>
      <c r="V109" s="711">
        <v>0</v>
      </c>
      <c r="W109" s="711">
        <v>0</v>
      </c>
      <c r="X109" s="711"/>
      <c r="Y109" s="711"/>
      <c r="Z109" s="711"/>
      <c r="AA109" s="711"/>
      <c r="AB109" s="711"/>
      <c r="AC109" s="711"/>
      <c r="AD109" s="711"/>
      <c r="AE109" s="711"/>
      <c r="AF109" s="711"/>
      <c r="AG109" s="711"/>
      <c r="AH109" s="711"/>
      <c r="AI109" s="711"/>
      <c r="AJ109" s="711"/>
      <c r="AK109" s="711"/>
      <c r="AL109" s="711"/>
      <c r="AM109" s="752"/>
      <c r="AN109" s="711"/>
      <c r="AO109" s="711"/>
      <c r="AP109" s="711"/>
      <c r="AQ109" s="711"/>
      <c r="AR109" s="711"/>
      <c r="AS109" s="711"/>
      <c r="AT109" s="711"/>
      <c r="AU109" s="711"/>
      <c r="AV109" s="711"/>
      <c r="AW109" s="711"/>
      <c r="AX109" s="711"/>
      <c r="AY109" s="711"/>
      <c r="AZ109" s="711"/>
      <c r="BA109" s="711"/>
      <c r="BB109" s="711"/>
      <c r="BC109" s="711"/>
      <c r="BD109" s="711"/>
      <c r="BE109" s="711"/>
      <c r="BF109" s="752"/>
      <c r="BG109" s="711"/>
      <c r="BH109" s="711"/>
      <c r="BI109" s="711"/>
      <c r="BJ109" s="711"/>
      <c r="BK109" s="711"/>
      <c r="BL109" s="711"/>
      <c r="BM109" s="711"/>
      <c r="BN109" s="711"/>
      <c r="BO109" s="711"/>
      <c r="BP109" s="711"/>
      <c r="BQ109" s="711">
        <v>0</v>
      </c>
      <c r="BR109" s="711"/>
      <c r="BS109" s="711"/>
      <c r="BT109" s="711"/>
      <c r="BU109" s="711"/>
      <c r="BV109" s="711"/>
      <c r="BW109" s="711"/>
      <c r="BX109" s="711"/>
      <c r="BY109" s="752"/>
      <c r="BZ109" s="711"/>
      <c r="CA109" s="711"/>
      <c r="CB109" s="711"/>
      <c r="CC109" s="711"/>
      <c r="CD109" s="698" t="str">
        <f t="shared" si="317"/>
        <v/>
      </c>
      <c r="CE109" s="698">
        <f t="shared" si="318"/>
        <v>0</v>
      </c>
      <c r="CF109" s="698" t="str">
        <f t="shared" si="319"/>
        <v/>
      </c>
      <c r="CG109" s="698" t="str">
        <f t="shared" si="320"/>
        <v/>
      </c>
      <c r="CH109" s="1381" t="str">
        <f t="shared" si="277"/>
        <v/>
      </c>
      <c r="CI109" s="1382" t="str">
        <f t="shared" si="278"/>
        <v/>
      </c>
      <c r="CJ109" s="1383" t="str">
        <f t="shared" si="279"/>
        <v/>
      </c>
      <c r="CK109" s="1383" t="str">
        <f t="shared" si="280"/>
        <v/>
      </c>
      <c r="CL109" s="1383" t="str">
        <f t="shared" si="281"/>
        <v/>
      </c>
      <c r="CM109" s="1383" t="str">
        <f t="shared" si="282"/>
        <v/>
      </c>
      <c r="CN109" s="1383" t="str">
        <f t="shared" si="283"/>
        <v/>
      </c>
      <c r="CO109" s="1384" t="str">
        <f t="shared" si="284"/>
        <v/>
      </c>
      <c r="CP109" s="1384" t="str">
        <f t="shared" si="285"/>
        <v/>
      </c>
      <c r="CQ109" s="1384" t="str">
        <f t="shared" si="286"/>
        <v/>
      </c>
      <c r="CR109" s="1384" t="str">
        <f t="shared" si="287"/>
        <v/>
      </c>
      <c r="CS109" s="1383" t="str">
        <f t="shared" si="288"/>
        <v/>
      </c>
      <c r="CT109" s="1383" t="str">
        <f t="shared" si="289"/>
        <v/>
      </c>
      <c r="CU109" s="1383" t="str">
        <f t="shared" si="290"/>
        <v/>
      </c>
      <c r="CV109" s="1383" t="str">
        <f t="shared" si="291"/>
        <v/>
      </c>
      <c r="CW109" s="1383" t="str">
        <f t="shared" si="292"/>
        <v/>
      </c>
      <c r="CX109" s="1382" t="str">
        <f t="shared" si="293"/>
        <v/>
      </c>
      <c r="CY109" s="1385" t="str">
        <f t="shared" si="294"/>
        <v/>
      </c>
      <c r="CZ109" s="532" t="str">
        <f t="shared" si="295"/>
        <v/>
      </c>
      <c r="DA109" s="533" t="str">
        <f t="shared" si="296"/>
        <v/>
      </c>
      <c r="DB109" s="534" t="str">
        <f t="shared" si="297"/>
        <v/>
      </c>
      <c r="DC109" s="534" t="str">
        <f t="shared" si="298"/>
        <v/>
      </c>
      <c r="DD109" s="534" t="str">
        <f t="shared" si="299"/>
        <v/>
      </c>
      <c r="DE109" s="534" t="str">
        <f t="shared" si="300"/>
        <v/>
      </c>
      <c r="DF109" s="534" t="str">
        <f t="shared" si="301"/>
        <v/>
      </c>
      <c r="DG109" s="535" t="str">
        <f t="shared" si="302"/>
        <v/>
      </c>
      <c r="DH109" s="535">
        <f t="shared" si="303"/>
        <v>0</v>
      </c>
      <c r="DI109" s="535">
        <f t="shared" si="304"/>
        <v>0</v>
      </c>
      <c r="DJ109" s="535">
        <f t="shared" si="305"/>
        <v>0</v>
      </c>
      <c r="DK109" s="534" t="str">
        <f t="shared" si="306"/>
        <v/>
      </c>
      <c r="DL109" s="534" t="str">
        <f t="shared" si="307"/>
        <v/>
      </c>
      <c r="DM109" s="534" t="str">
        <f t="shared" si="308"/>
        <v/>
      </c>
      <c r="DN109" s="534" t="str">
        <f t="shared" si="309"/>
        <v/>
      </c>
      <c r="DO109" s="534" t="str">
        <f t="shared" si="310"/>
        <v/>
      </c>
      <c r="DP109" s="533" t="str">
        <f t="shared" si="311"/>
        <v/>
      </c>
      <c r="DQ109" s="532" t="str">
        <f t="shared" si="312"/>
        <v/>
      </c>
      <c r="DR109" s="753">
        <f t="shared" si="313"/>
        <v>0</v>
      </c>
      <c r="DS109" s="111">
        <f t="shared" si="314"/>
        <v>3</v>
      </c>
      <c r="DT109" s="111">
        <f t="shared" si="315"/>
        <v>0</v>
      </c>
      <c r="DU109" s="111">
        <f t="shared" si="316"/>
        <v>1</v>
      </c>
      <c r="DV109" s="602"/>
      <c r="DW109" s="209"/>
      <c r="DX109" s="209"/>
      <c r="DY109" s="209"/>
      <c r="DZ109" s="209"/>
      <c r="EA109" s="209"/>
      <c r="EB109" s="209"/>
      <c r="EC109" s="209"/>
      <c r="ED109" s="209"/>
      <c r="EE109" s="210"/>
    </row>
    <row r="110" spans="1:135" s="604" customFormat="1" ht="15.75" customHeight="1">
      <c r="A110" s="748" t="s">
        <v>313</v>
      </c>
      <c r="B110" s="721" t="str">
        <f t="shared" ref="B110:S110" si="337">IF(SUM(B96,B104)&gt;0,SUM(B97,B105)/SUM(B96,B104),"")</f>
        <v/>
      </c>
      <c r="C110" s="721" t="str">
        <f t="shared" si="337"/>
        <v/>
      </c>
      <c r="D110" s="721" t="str">
        <f t="shared" si="337"/>
        <v/>
      </c>
      <c r="E110" s="721" t="str">
        <f t="shared" si="337"/>
        <v/>
      </c>
      <c r="F110" s="721" t="str">
        <f t="shared" si="337"/>
        <v/>
      </c>
      <c r="G110" s="721" t="str">
        <f t="shared" si="337"/>
        <v/>
      </c>
      <c r="H110" s="721" t="str">
        <f t="shared" si="337"/>
        <v/>
      </c>
      <c r="I110" s="721" t="str">
        <f t="shared" si="337"/>
        <v/>
      </c>
      <c r="J110" s="721" t="str">
        <f t="shared" si="337"/>
        <v/>
      </c>
      <c r="K110" s="721" t="str">
        <f t="shared" si="337"/>
        <v/>
      </c>
      <c r="L110" s="721" t="str">
        <f t="shared" si="337"/>
        <v/>
      </c>
      <c r="M110" s="721" t="str">
        <f t="shared" si="337"/>
        <v/>
      </c>
      <c r="N110" s="721" t="str">
        <f t="shared" si="337"/>
        <v/>
      </c>
      <c r="O110" s="721" t="str">
        <f t="shared" si="337"/>
        <v/>
      </c>
      <c r="P110" s="721" t="str">
        <f t="shared" si="337"/>
        <v/>
      </c>
      <c r="Q110" s="721" t="str">
        <f t="shared" si="337"/>
        <v/>
      </c>
      <c r="R110" s="721" t="str">
        <f t="shared" si="337"/>
        <v/>
      </c>
      <c r="S110" s="721" t="str">
        <f t="shared" si="337"/>
        <v/>
      </c>
      <c r="T110" s="752"/>
      <c r="U110" s="721">
        <f t="shared" ref="U110:AL110" si="338">IF(SUM(U96,U104)&gt;0,SUM(U97,U105)/SUM(U96,U104),"")</f>
        <v>0</v>
      </c>
      <c r="V110" s="721" t="str">
        <f t="shared" si="338"/>
        <v/>
      </c>
      <c r="W110" s="721" t="str">
        <f t="shared" si="338"/>
        <v/>
      </c>
      <c r="X110" s="721" t="str">
        <f t="shared" si="338"/>
        <v/>
      </c>
      <c r="Y110" s="721" t="str">
        <f t="shared" si="338"/>
        <v/>
      </c>
      <c r="Z110" s="721" t="str">
        <f t="shared" si="338"/>
        <v/>
      </c>
      <c r="AA110" s="721" t="str">
        <f t="shared" si="338"/>
        <v/>
      </c>
      <c r="AB110" s="721" t="str">
        <f t="shared" si="338"/>
        <v/>
      </c>
      <c r="AC110" s="721" t="str">
        <f t="shared" si="338"/>
        <v/>
      </c>
      <c r="AD110" s="721" t="str">
        <f t="shared" si="338"/>
        <v/>
      </c>
      <c r="AE110" s="721" t="str">
        <f t="shared" si="338"/>
        <v/>
      </c>
      <c r="AF110" s="721" t="str">
        <f t="shared" si="338"/>
        <v/>
      </c>
      <c r="AG110" s="721" t="str">
        <f t="shared" si="338"/>
        <v/>
      </c>
      <c r="AH110" s="721" t="str">
        <f t="shared" si="338"/>
        <v/>
      </c>
      <c r="AI110" s="721" t="str">
        <f t="shared" si="338"/>
        <v/>
      </c>
      <c r="AJ110" s="721" t="str">
        <f t="shared" si="338"/>
        <v/>
      </c>
      <c r="AK110" s="721" t="str">
        <f t="shared" si="338"/>
        <v/>
      </c>
      <c r="AL110" s="721" t="str">
        <f t="shared" si="338"/>
        <v/>
      </c>
      <c r="AM110" s="752"/>
      <c r="AN110" s="721" t="str">
        <f t="shared" ref="AN110:BE110" si="339">IF(SUM(AN96,AN104)&gt;0,SUM(AN97,AN105)/SUM(AN96,AN104),"")</f>
        <v/>
      </c>
      <c r="AO110" s="721" t="str">
        <f t="shared" si="339"/>
        <v/>
      </c>
      <c r="AP110" s="721" t="str">
        <f t="shared" si="339"/>
        <v/>
      </c>
      <c r="AQ110" s="721" t="str">
        <f t="shared" si="339"/>
        <v/>
      </c>
      <c r="AR110" s="721">
        <f t="shared" si="339"/>
        <v>0</v>
      </c>
      <c r="AS110" s="721">
        <f t="shared" si="339"/>
        <v>0</v>
      </c>
      <c r="AT110" s="721" t="str">
        <f t="shared" si="339"/>
        <v/>
      </c>
      <c r="AU110" s="721" t="str">
        <f t="shared" si="339"/>
        <v/>
      </c>
      <c r="AV110" s="721" t="str">
        <f t="shared" si="339"/>
        <v/>
      </c>
      <c r="AW110" s="721">
        <f t="shared" si="339"/>
        <v>0</v>
      </c>
      <c r="AX110" s="721" t="str">
        <f t="shared" si="339"/>
        <v/>
      </c>
      <c r="AY110" s="721" t="str">
        <f t="shared" si="339"/>
        <v/>
      </c>
      <c r="AZ110" s="721" t="str">
        <f t="shared" si="339"/>
        <v/>
      </c>
      <c r="BA110" s="721" t="str">
        <f t="shared" si="339"/>
        <v/>
      </c>
      <c r="BB110" s="721" t="str">
        <f t="shared" si="339"/>
        <v/>
      </c>
      <c r="BC110" s="721" t="str">
        <f t="shared" si="339"/>
        <v/>
      </c>
      <c r="BD110" s="721" t="str">
        <f t="shared" si="339"/>
        <v/>
      </c>
      <c r="BE110" s="721" t="str">
        <f t="shared" si="339"/>
        <v/>
      </c>
      <c r="BF110" s="752"/>
      <c r="BG110" s="721" t="str">
        <f t="shared" ref="BG110:BX110" si="340">IF(SUM(BG96,BG104)&gt;0,SUM(BG97,BG105)/SUM(BG96,BG104),"")</f>
        <v/>
      </c>
      <c r="BH110" s="721" t="str">
        <f t="shared" si="340"/>
        <v/>
      </c>
      <c r="BI110" s="721" t="str">
        <f t="shared" si="340"/>
        <v/>
      </c>
      <c r="BJ110" s="721" t="str">
        <f t="shared" si="340"/>
        <v/>
      </c>
      <c r="BK110" s="721">
        <f t="shared" si="340"/>
        <v>0</v>
      </c>
      <c r="BL110" s="721" t="str">
        <f t="shared" si="340"/>
        <v/>
      </c>
      <c r="BM110" s="721" t="str">
        <f t="shared" si="340"/>
        <v/>
      </c>
      <c r="BN110" s="721" t="str">
        <f t="shared" si="340"/>
        <v/>
      </c>
      <c r="BO110" s="721">
        <f t="shared" si="340"/>
        <v>0</v>
      </c>
      <c r="BP110" s="721" t="str">
        <f t="shared" si="340"/>
        <v/>
      </c>
      <c r="BQ110" s="721">
        <f t="shared" si="340"/>
        <v>0</v>
      </c>
      <c r="BR110" s="721" t="str">
        <f t="shared" si="340"/>
        <v/>
      </c>
      <c r="BS110" s="721" t="str">
        <f t="shared" si="340"/>
        <v/>
      </c>
      <c r="BT110" s="721" t="str">
        <f t="shared" si="340"/>
        <v/>
      </c>
      <c r="BU110" s="721" t="str">
        <f t="shared" si="340"/>
        <v/>
      </c>
      <c r="BV110" s="721" t="str">
        <f t="shared" si="340"/>
        <v/>
      </c>
      <c r="BW110" s="721" t="str">
        <f t="shared" si="340"/>
        <v/>
      </c>
      <c r="BX110" s="721" t="str">
        <f t="shared" si="340"/>
        <v/>
      </c>
      <c r="BY110" s="752"/>
      <c r="BZ110" s="721" t="str">
        <f>IF(SUM(BZ96,BZ104)&gt;0,SUM(BZ97,BZ105)/SUM(BZ96,BZ104),"")</f>
        <v/>
      </c>
      <c r="CA110" s="721" t="str">
        <f>IF(SUM(CA96,CA104)&gt;0,SUM(CA97,CA105)/SUM(CA96,CA104),"")</f>
        <v/>
      </c>
      <c r="CB110" s="721">
        <f>IF(SUM(CB96,CB104)&gt;0,SUM(CB97,CB105)/SUM(CB96,CB104),"")</f>
        <v>0</v>
      </c>
      <c r="CC110" s="721">
        <f>IF(SUM(CC96,CC104)&gt;0,SUM(CC97,CC105)/SUM(CC96,CC104),"")</f>
        <v>0</v>
      </c>
      <c r="CD110" s="698" t="str">
        <f t="shared" si="317"/>
        <v/>
      </c>
      <c r="CE110" s="723" t="str">
        <f t="shared" si="318"/>
        <v/>
      </c>
      <c r="CF110" s="723">
        <f t="shared" si="319"/>
        <v>0</v>
      </c>
      <c r="CG110" s="723">
        <f t="shared" si="320"/>
        <v>0</v>
      </c>
      <c r="CH110" s="1381" t="str">
        <f t="shared" si="277"/>
        <v/>
      </c>
      <c r="CI110" s="1382" t="str">
        <f t="shared" si="278"/>
        <v/>
      </c>
      <c r="CJ110" s="1383" t="str">
        <f t="shared" si="279"/>
        <v/>
      </c>
      <c r="CK110" s="1383" t="str">
        <f t="shared" si="280"/>
        <v/>
      </c>
      <c r="CL110" s="1383" t="str">
        <f t="shared" si="281"/>
        <v/>
      </c>
      <c r="CM110" s="1383" t="str">
        <f t="shared" si="282"/>
        <v/>
      </c>
      <c r="CN110" s="1383" t="str">
        <f t="shared" si="283"/>
        <v/>
      </c>
      <c r="CO110" s="1384" t="str">
        <f t="shared" si="284"/>
        <v/>
      </c>
      <c r="CP110" s="1384" t="str">
        <f t="shared" si="285"/>
        <v/>
      </c>
      <c r="CQ110" s="1384" t="str">
        <f t="shared" si="286"/>
        <v/>
      </c>
      <c r="CR110" s="1384" t="str">
        <f t="shared" si="287"/>
        <v/>
      </c>
      <c r="CS110" s="1383" t="str">
        <f t="shared" si="288"/>
        <v/>
      </c>
      <c r="CT110" s="1383" t="str">
        <f t="shared" si="289"/>
        <v/>
      </c>
      <c r="CU110" s="1383" t="str">
        <f t="shared" si="290"/>
        <v/>
      </c>
      <c r="CV110" s="1383" t="str">
        <f t="shared" si="291"/>
        <v/>
      </c>
      <c r="CW110" s="1383" t="str">
        <f t="shared" si="292"/>
        <v/>
      </c>
      <c r="CX110" s="1382" t="str">
        <f t="shared" si="293"/>
        <v/>
      </c>
      <c r="CY110" s="1385" t="str">
        <f t="shared" si="294"/>
        <v/>
      </c>
      <c r="CZ110" s="638" t="str">
        <f t="shared" si="295"/>
        <v/>
      </c>
      <c r="DA110" s="639" t="str">
        <f t="shared" si="296"/>
        <v/>
      </c>
      <c r="DB110" s="640" t="str">
        <f t="shared" si="297"/>
        <v/>
      </c>
      <c r="DC110" s="640" t="str">
        <f t="shared" si="298"/>
        <v/>
      </c>
      <c r="DD110" s="640" t="str">
        <f t="shared" si="299"/>
        <v/>
      </c>
      <c r="DE110" s="640" t="str">
        <f t="shared" si="300"/>
        <v/>
      </c>
      <c r="DF110" s="640" t="str">
        <f t="shared" si="301"/>
        <v/>
      </c>
      <c r="DG110" s="641" t="str">
        <f t="shared" si="302"/>
        <v/>
      </c>
      <c r="DH110" s="641" t="str">
        <f t="shared" si="303"/>
        <v/>
      </c>
      <c r="DI110" s="641">
        <f t="shared" si="304"/>
        <v>0</v>
      </c>
      <c r="DJ110" s="641" t="str">
        <f t="shared" si="305"/>
        <v/>
      </c>
      <c r="DK110" s="640" t="str">
        <f t="shared" si="306"/>
        <v/>
      </c>
      <c r="DL110" s="640" t="str">
        <f t="shared" si="307"/>
        <v/>
      </c>
      <c r="DM110" s="640" t="str">
        <f t="shared" si="308"/>
        <v/>
      </c>
      <c r="DN110" s="640" t="str">
        <f t="shared" si="309"/>
        <v/>
      </c>
      <c r="DO110" s="640" t="str">
        <f t="shared" si="310"/>
        <v/>
      </c>
      <c r="DP110" s="639" t="str">
        <f t="shared" si="311"/>
        <v/>
      </c>
      <c r="DQ110" s="638" t="str">
        <f t="shared" si="312"/>
        <v/>
      </c>
      <c r="DR110" s="753">
        <f t="shared" si="313"/>
        <v>0</v>
      </c>
      <c r="DS110" s="111">
        <f t="shared" si="314"/>
        <v>1</v>
      </c>
      <c r="DT110" s="111">
        <f t="shared" si="315"/>
        <v>3</v>
      </c>
      <c r="DU110" s="111">
        <f t="shared" si="316"/>
        <v>3</v>
      </c>
      <c r="DV110" s="602"/>
      <c r="DW110" s="719"/>
      <c r="DX110" s="719"/>
      <c r="DY110" s="719"/>
      <c r="DZ110" s="719"/>
      <c r="EA110" s="719"/>
      <c r="EB110" s="719"/>
      <c r="EC110" s="719"/>
      <c r="ED110" s="719"/>
      <c r="EE110" s="603"/>
    </row>
    <row r="111" spans="1:135" s="604" customFormat="1" ht="15.75" hidden="1" customHeight="1">
      <c r="A111" s="748" t="s">
        <v>297</v>
      </c>
      <c r="B111" s="726" t="str">
        <f t="shared" ref="B111:K111" si="341">IF(SUM(B96,B104)=0,"",SUM(B96,-B97*B100,-B101*B100,B104,-B105*B108,-B109*B108)*0.04)</f>
        <v/>
      </c>
      <c r="C111" s="726" t="str">
        <f t="shared" si="341"/>
        <v/>
      </c>
      <c r="D111" s="726" t="str">
        <f t="shared" si="341"/>
        <v/>
      </c>
      <c r="E111" s="726" t="str">
        <f t="shared" si="341"/>
        <v/>
      </c>
      <c r="F111" s="726" t="str">
        <f t="shared" si="341"/>
        <v/>
      </c>
      <c r="G111" s="726" t="str">
        <f t="shared" si="341"/>
        <v/>
      </c>
      <c r="H111" s="726" t="str">
        <f t="shared" si="341"/>
        <v/>
      </c>
      <c r="I111" s="726" t="str">
        <f t="shared" si="341"/>
        <v/>
      </c>
      <c r="J111" s="726" t="str">
        <f t="shared" si="341"/>
        <v/>
      </c>
      <c r="K111" s="726" t="str">
        <f t="shared" si="341"/>
        <v/>
      </c>
      <c r="L111" s="726"/>
      <c r="M111" s="726"/>
      <c r="N111" s="726"/>
      <c r="O111" s="726" t="str">
        <f>IF(SUM(O96,O104)=0,"",SUM(O96,-O97*O100,-O101*O100,O104,-O105*O108,-O109*O108)*0.04)</f>
        <v/>
      </c>
      <c r="P111" s="726" t="str">
        <f>IF(SUM(P96,P104)=0,"",SUM(P96,-P97*P100,-P101*P100,P104,-P105*P108,-P109*P108)*0.04)</f>
        <v/>
      </c>
      <c r="Q111" s="726" t="str">
        <f>IF(SUM(Q96,Q104)=0,"",SUM(Q96,-Q97*Q100,-Q101*Q100,Q104,-Q105*Q108,-Q109*Q108)*0.04)</f>
        <v/>
      </c>
      <c r="R111" s="726" t="str">
        <f>IF(SUM(R96,R104)=0,"",SUM(R96,-R97*R100,-R101*R100,R104,-R105*R108,-R109*R108)*0.04)</f>
        <v/>
      </c>
      <c r="S111" s="726" t="str">
        <f>IF(SUM(S96,S104)=0,"",SUM(S96,-S97*S100,-S101*S100,S104,-S105*S108,-S109*S108)*0.04)</f>
        <v/>
      </c>
      <c r="T111" s="756"/>
      <c r="U111" s="726">
        <f t="shared" ref="U111:AL111" si="342">IF(SUM(U96,U104)=0,"",SUM(U96,-U97*U100,-U101*U100,U104,-U105*U108,-U109*U108)*0.04)</f>
        <v>3.6</v>
      </c>
      <c r="V111" s="726" t="str">
        <f t="shared" si="342"/>
        <v/>
      </c>
      <c r="W111" s="726" t="str">
        <f t="shared" si="342"/>
        <v/>
      </c>
      <c r="X111" s="726" t="str">
        <f t="shared" si="342"/>
        <v/>
      </c>
      <c r="Y111" s="726" t="str">
        <f t="shared" si="342"/>
        <v/>
      </c>
      <c r="Z111" s="726" t="str">
        <f t="shared" si="342"/>
        <v/>
      </c>
      <c r="AA111" s="726" t="str">
        <f t="shared" si="342"/>
        <v/>
      </c>
      <c r="AB111" s="726" t="str">
        <f t="shared" si="342"/>
        <v/>
      </c>
      <c r="AC111" s="726" t="str">
        <f t="shared" si="342"/>
        <v/>
      </c>
      <c r="AD111" s="726" t="str">
        <f t="shared" si="342"/>
        <v/>
      </c>
      <c r="AE111" s="726" t="str">
        <f t="shared" si="342"/>
        <v/>
      </c>
      <c r="AF111" s="726" t="str">
        <f t="shared" si="342"/>
        <v/>
      </c>
      <c r="AG111" s="726" t="str">
        <f t="shared" si="342"/>
        <v/>
      </c>
      <c r="AH111" s="726" t="str">
        <f t="shared" si="342"/>
        <v/>
      </c>
      <c r="AI111" s="726" t="str">
        <f t="shared" si="342"/>
        <v/>
      </c>
      <c r="AJ111" s="726" t="str">
        <f t="shared" si="342"/>
        <v/>
      </c>
      <c r="AK111" s="726" t="str">
        <f t="shared" si="342"/>
        <v/>
      </c>
      <c r="AL111" s="726" t="str">
        <f t="shared" si="342"/>
        <v/>
      </c>
      <c r="AM111" s="756"/>
      <c r="AN111" s="726" t="str">
        <f t="shared" ref="AN111:AV111" si="343">IF(SUM(AN96,AN104)=0,"",SUM(AN96,-AN97*AN100,-AN101*AN100,AN104,-AN105*AN108,-AN109*AN108)*0.04)</f>
        <v/>
      </c>
      <c r="AO111" s="726" t="str">
        <f t="shared" si="343"/>
        <v/>
      </c>
      <c r="AP111" s="726" t="str">
        <f t="shared" si="343"/>
        <v/>
      </c>
      <c r="AQ111" s="726" t="str">
        <f t="shared" si="343"/>
        <v/>
      </c>
      <c r="AR111" s="726">
        <f t="shared" si="343"/>
        <v>180</v>
      </c>
      <c r="AS111" s="726">
        <f t="shared" si="343"/>
        <v>129.6</v>
      </c>
      <c r="AT111" s="726" t="str">
        <f t="shared" si="343"/>
        <v/>
      </c>
      <c r="AU111" s="726" t="str">
        <f t="shared" si="343"/>
        <v/>
      </c>
      <c r="AV111" s="726" t="str">
        <f t="shared" si="343"/>
        <v/>
      </c>
      <c r="AW111" s="726"/>
      <c r="AX111" s="726"/>
      <c r="AY111" s="726" t="str">
        <f t="shared" ref="AY111:BE111" si="344">IF(SUM(AY96,AY104)=0,"",SUM(AY96,-AY97*AY100,-AY101*AY100,AY104,-AY105*AY108,-AY109*AY108)*0.04)</f>
        <v/>
      </c>
      <c r="AZ111" s="726" t="str">
        <f t="shared" si="344"/>
        <v/>
      </c>
      <c r="BA111" s="726" t="str">
        <f t="shared" si="344"/>
        <v/>
      </c>
      <c r="BB111" s="726" t="str">
        <f t="shared" si="344"/>
        <v/>
      </c>
      <c r="BC111" s="726" t="str">
        <f t="shared" si="344"/>
        <v/>
      </c>
      <c r="BD111" s="726" t="str">
        <f t="shared" si="344"/>
        <v/>
      </c>
      <c r="BE111" s="726" t="str">
        <f t="shared" si="344"/>
        <v/>
      </c>
      <c r="BF111" s="756"/>
      <c r="BG111" s="726" t="str">
        <f t="shared" ref="BG111:BX111" si="345">IF(SUM(BG96,BG104)=0,"",SUM(BG96,-BG97*BG100,-BG101*BG100,BG104,-BG105*BG108,-BG109*BG108)*0.04)</f>
        <v/>
      </c>
      <c r="BH111" s="726" t="str">
        <f t="shared" si="345"/>
        <v/>
      </c>
      <c r="BI111" s="726" t="str">
        <f t="shared" si="345"/>
        <v/>
      </c>
      <c r="BJ111" s="726" t="str">
        <f t="shared" si="345"/>
        <v/>
      </c>
      <c r="BK111" s="726">
        <f t="shared" si="345"/>
        <v>216</v>
      </c>
      <c r="BL111" s="726" t="str">
        <f t="shared" si="345"/>
        <v/>
      </c>
      <c r="BM111" s="726" t="str">
        <f t="shared" si="345"/>
        <v/>
      </c>
      <c r="BN111" s="726" t="str">
        <f t="shared" si="345"/>
        <v/>
      </c>
      <c r="BO111" s="726">
        <f t="shared" si="345"/>
        <v>345.6</v>
      </c>
      <c r="BP111" s="726" t="str">
        <f t="shared" si="345"/>
        <v/>
      </c>
      <c r="BQ111" s="726">
        <f t="shared" si="345"/>
        <v>287.68</v>
      </c>
      <c r="BR111" s="726" t="str">
        <f t="shared" si="345"/>
        <v/>
      </c>
      <c r="BS111" s="726" t="str">
        <f t="shared" si="345"/>
        <v/>
      </c>
      <c r="BT111" s="726" t="str">
        <f t="shared" si="345"/>
        <v/>
      </c>
      <c r="BU111" s="726" t="str">
        <f t="shared" si="345"/>
        <v/>
      </c>
      <c r="BV111" s="726" t="str">
        <f t="shared" si="345"/>
        <v/>
      </c>
      <c r="BW111" s="726" t="str">
        <f t="shared" si="345"/>
        <v/>
      </c>
      <c r="BX111" s="726" t="str">
        <f t="shared" si="345"/>
        <v/>
      </c>
      <c r="BY111" s="756"/>
      <c r="BZ111" s="726" t="str">
        <f>IF(SUM(BZ96,BZ104)=0,"",SUM(BZ96,-BZ97*BZ100,-BZ101*BZ100,BZ104,-BZ105*BZ108,-BZ109*BZ108)*0.04)</f>
        <v/>
      </c>
      <c r="CA111" s="726" t="str">
        <f>IF(SUM(CA96,CA104)=0,"",SUM(CA96,-CA97*CA100,-CA101*CA100,CA104,-CA105*CA108,-CA109*CA108)*0.04)</f>
        <v/>
      </c>
      <c r="CB111" s="726">
        <f>IF(SUM(CB96,CB104)=0,"",SUM(CB96,-CB97*CB100,-CB101*CB100,CB104,-CB105*CB108,-CB109*CB108)*0.04)</f>
        <v>21.6</v>
      </c>
      <c r="CC111" s="726">
        <f>IF(SUM(CC96,CC104)=0,"",SUM(CC96,-CC97*CC100,-CC101*CC100,CC104,-CC105*CC108,-CC109*CC108)*0.04)</f>
        <v>21.6</v>
      </c>
      <c r="CD111" s="698" t="str">
        <f t="shared" si="317"/>
        <v/>
      </c>
      <c r="CE111" s="698" t="str">
        <f t="shared" si="318"/>
        <v/>
      </c>
      <c r="CF111" s="698" t="str">
        <f t="shared" si="319"/>
        <v/>
      </c>
      <c r="CG111" s="698">
        <f t="shared" si="320"/>
        <v>287.67999999999995</v>
      </c>
      <c r="CH111" s="1381" t="str">
        <f t="shared" si="277"/>
        <v/>
      </c>
      <c r="CI111" s="1382" t="str">
        <f t="shared" si="278"/>
        <v/>
      </c>
      <c r="CJ111" s="1383" t="str">
        <f t="shared" si="279"/>
        <v/>
      </c>
      <c r="CK111" s="1383" t="str">
        <f t="shared" si="280"/>
        <v/>
      </c>
      <c r="CL111" s="1383" t="str">
        <f t="shared" si="281"/>
        <v/>
      </c>
      <c r="CM111" s="1383" t="str">
        <f t="shared" si="282"/>
        <v/>
      </c>
      <c r="CN111" s="1383" t="str">
        <f t="shared" si="283"/>
        <v/>
      </c>
      <c r="CO111" s="1384" t="str">
        <f t="shared" si="284"/>
        <v/>
      </c>
      <c r="CP111" s="1384" t="str">
        <f t="shared" si="285"/>
        <v/>
      </c>
      <c r="CQ111" s="1384" t="str">
        <f t="shared" si="286"/>
        <v/>
      </c>
      <c r="CR111" s="1384" t="str">
        <f t="shared" si="287"/>
        <v/>
      </c>
      <c r="CS111" s="1383" t="str">
        <f t="shared" si="288"/>
        <v/>
      </c>
      <c r="CT111" s="1383" t="str">
        <f t="shared" si="289"/>
        <v/>
      </c>
      <c r="CU111" s="1383" t="str">
        <f t="shared" si="290"/>
        <v/>
      </c>
      <c r="CV111" s="1383" t="str">
        <f t="shared" si="291"/>
        <v/>
      </c>
      <c r="CW111" s="1383" t="str">
        <f t="shared" si="292"/>
        <v/>
      </c>
      <c r="CX111" s="1382" t="str">
        <f t="shared" si="293"/>
        <v/>
      </c>
      <c r="CY111" s="1385" t="str">
        <f t="shared" si="294"/>
        <v/>
      </c>
      <c r="CZ111" s="532" t="str">
        <f t="shared" si="295"/>
        <v/>
      </c>
      <c r="DA111" s="533" t="str">
        <f t="shared" si="296"/>
        <v/>
      </c>
      <c r="DB111" s="534" t="str">
        <f t="shared" si="297"/>
        <v/>
      </c>
      <c r="DC111" s="534" t="str">
        <f t="shared" si="298"/>
        <v/>
      </c>
      <c r="DD111" s="534" t="str">
        <f t="shared" si="299"/>
        <v/>
      </c>
      <c r="DE111" s="534" t="str">
        <f t="shared" si="300"/>
        <v/>
      </c>
      <c r="DF111" s="534" t="str">
        <f t="shared" si="301"/>
        <v/>
      </c>
      <c r="DG111" s="535" t="str">
        <f t="shared" si="302"/>
        <v/>
      </c>
      <c r="DH111" s="535" t="str">
        <f t="shared" si="303"/>
        <v/>
      </c>
      <c r="DI111" s="535">
        <f t="shared" si="304"/>
        <v>3.6</v>
      </c>
      <c r="DJ111" s="535" t="str">
        <f t="shared" si="305"/>
        <v/>
      </c>
      <c r="DK111" s="534" t="str">
        <f t="shared" si="306"/>
        <v/>
      </c>
      <c r="DL111" s="534" t="str">
        <f t="shared" si="307"/>
        <v/>
      </c>
      <c r="DM111" s="534" t="str">
        <f t="shared" si="308"/>
        <v/>
      </c>
      <c r="DN111" s="534" t="str">
        <f t="shared" si="309"/>
        <v/>
      </c>
      <c r="DO111" s="534" t="str">
        <f t="shared" si="310"/>
        <v/>
      </c>
      <c r="DP111" s="533" t="str">
        <f t="shared" si="311"/>
        <v/>
      </c>
      <c r="DQ111" s="532" t="str">
        <f t="shared" si="312"/>
        <v/>
      </c>
      <c r="DR111" s="753">
        <f t="shared" si="313"/>
        <v>0</v>
      </c>
      <c r="DS111" s="111">
        <f t="shared" si="314"/>
        <v>1</v>
      </c>
      <c r="DT111" s="111">
        <f t="shared" si="315"/>
        <v>2</v>
      </c>
      <c r="DU111" s="111">
        <f t="shared" si="316"/>
        <v>3</v>
      </c>
      <c r="DV111" s="602"/>
      <c r="DW111" s="719"/>
      <c r="DX111" s="719"/>
      <c r="DY111" s="719"/>
      <c r="DZ111" s="719"/>
      <c r="EA111" s="719"/>
      <c r="EB111" s="719"/>
      <c r="EC111" s="719"/>
      <c r="ED111" s="719"/>
      <c r="EE111" s="603"/>
    </row>
    <row r="112" spans="1:135" s="604" customFormat="1" ht="15.75" hidden="1" customHeight="1">
      <c r="A112" s="757" t="s">
        <v>298</v>
      </c>
      <c r="B112" s="758"/>
      <c r="C112" s="758"/>
      <c r="D112" s="758"/>
      <c r="E112" s="758"/>
      <c r="F112" s="758"/>
      <c r="G112" s="758"/>
      <c r="H112" s="758"/>
      <c r="I112" s="758"/>
      <c r="J112" s="758"/>
      <c r="K112" s="758"/>
      <c r="L112" s="758"/>
      <c r="M112" s="758"/>
      <c r="N112" s="758"/>
      <c r="O112" s="758"/>
      <c r="P112" s="758"/>
      <c r="Q112" s="758"/>
      <c r="R112" s="758"/>
      <c r="S112" s="758"/>
      <c r="T112" s="759"/>
      <c r="U112" s="758"/>
      <c r="V112" s="758"/>
      <c r="W112" s="758"/>
      <c r="X112" s="758"/>
      <c r="Y112" s="758"/>
      <c r="Z112" s="758"/>
      <c r="AA112" s="758"/>
      <c r="AB112" s="758"/>
      <c r="AC112" s="758"/>
      <c r="AD112" s="758"/>
      <c r="AE112" s="758"/>
      <c r="AF112" s="758"/>
      <c r="AG112" s="758"/>
      <c r="AH112" s="758"/>
      <c r="AI112" s="758"/>
      <c r="AJ112" s="758"/>
      <c r="AK112" s="758"/>
      <c r="AL112" s="758"/>
      <c r="AM112" s="759"/>
      <c r="AN112" s="758"/>
      <c r="AO112" s="758"/>
      <c r="AP112" s="758"/>
      <c r="AQ112" s="758"/>
      <c r="AR112" s="758"/>
      <c r="AS112" s="758"/>
      <c r="AT112" s="758"/>
      <c r="AU112" s="758"/>
      <c r="AV112" s="758"/>
      <c r="AW112" s="758"/>
      <c r="AX112" s="758"/>
      <c r="AY112" s="758"/>
      <c r="AZ112" s="758"/>
      <c r="BA112" s="758"/>
      <c r="BB112" s="758"/>
      <c r="BC112" s="758"/>
      <c r="BD112" s="758"/>
      <c r="BE112" s="758"/>
      <c r="BF112" s="759"/>
      <c r="BG112" s="758"/>
      <c r="BH112" s="758"/>
      <c r="BI112" s="758"/>
      <c r="BJ112" s="758"/>
      <c r="BK112" s="758"/>
      <c r="BL112" s="758"/>
      <c r="BM112" s="758"/>
      <c r="BN112" s="758"/>
      <c r="BO112" s="758"/>
      <c r="BP112" s="758"/>
      <c r="BQ112" s="758"/>
      <c r="BR112" s="758"/>
      <c r="BS112" s="758"/>
      <c r="BT112" s="758"/>
      <c r="BU112" s="758"/>
      <c r="BV112" s="758"/>
      <c r="BW112" s="758"/>
      <c r="BX112" s="758"/>
      <c r="BY112" s="759"/>
      <c r="BZ112" s="758"/>
      <c r="CA112" s="758"/>
      <c r="CB112" s="758"/>
      <c r="CC112" s="758"/>
      <c r="CD112" s="698" t="str">
        <f t="shared" si="317"/>
        <v/>
      </c>
      <c r="CE112" s="698" t="str">
        <f t="shared" si="318"/>
        <v/>
      </c>
      <c r="CF112" s="698" t="str">
        <f t="shared" si="319"/>
        <v/>
      </c>
      <c r="CG112" s="698" t="str">
        <f t="shared" si="320"/>
        <v/>
      </c>
      <c r="CH112" s="1381" t="str">
        <f t="shared" si="277"/>
        <v/>
      </c>
      <c r="CI112" s="1382" t="str">
        <f t="shared" si="278"/>
        <v/>
      </c>
      <c r="CJ112" s="1383" t="str">
        <f t="shared" si="279"/>
        <v/>
      </c>
      <c r="CK112" s="1383" t="str">
        <f t="shared" si="280"/>
        <v/>
      </c>
      <c r="CL112" s="1383" t="str">
        <f t="shared" si="281"/>
        <v/>
      </c>
      <c r="CM112" s="1383" t="str">
        <f t="shared" si="282"/>
        <v/>
      </c>
      <c r="CN112" s="1383" t="str">
        <f t="shared" si="283"/>
        <v/>
      </c>
      <c r="CO112" s="1384" t="str">
        <f t="shared" si="284"/>
        <v/>
      </c>
      <c r="CP112" s="1384" t="str">
        <f t="shared" si="285"/>
        <v/>
      </c>
      <c r="CQ112" s="1384" t="str">
        <f t="shared" si="286"/>
        <v/>
      </c>
      <c r="CR112" s="1384" t="str">
        <f t="shared" si="287"/>
        <v/>
      </c>
      <c r="CS112" s="1383" t="str">
        <f t="shared" si="288"/>
        <v/>
      </c>
      <c r="CT112" s="1383" t="str">
        <f t="shared" si="289"/>
        <v/>
      </c>
      <c r="CU112" s="1383" t="str">
        <f t="shared" si="290"/>
        <v/>
      </c>
      <c r="CV112" s="1383" t="str">
        <f t="shared" si="291"/>
        <v/>
      </c>
      <c r="CW112" s="1383" t="str">
        <f t="shared" si="292"/>
        <v/>
      </c>
      <c r="CX112" s="1382" t="str">
        <f t="shared" si="293"/>
        <v/>
      </c>
      <c r="CY112" s="1385" t="str">
        <f t="shared" si="294"/>
        <v/>
      </c>
      <c r="CZ112" s="532" t="str">
        <f t="shared" si="295"/>
        <v/>
      </c>
      <c r="DA112" s="533" t="str">
        <f t="shared" si="296"/>
        <v/>
      </c>
      <c r="DB112" s="534" t="str">
        <f t="shared" si="297"/>
        <v/>
      </c>
      <c r="DC112" s="534" t="str">
        <f t="shared" si="298"/>
        <v/>
      </c>
      <c r="DD112" s="534" t="str">
        <f t="shared" si="299"/>
        <v/>
      </c>
      <c r="DE112" s="534" t="str">
        <f t="shared" si="300"/>
        <v/>
      </c>
      <c r="DF112" s="534" t="str">
        <f t="shared" si="301"/>
        <v/>
      </c>
      <c r="DG112" s="535" t="str">
        <f t="shared" si="302"/>
        <v/>
      </c>
      <c r="DH112" s="535" t="str">
        <f t="shared" si="303"/>
        <v/>
      </c>
      <c r="DI112" s="535" t="str">
        <f t="shared" si="304"/>
        <v/>
      </c>
      <c r="DJ112" s="535" t="str">
        <f t="shared" si="305"/>
        <v/>
      </c>
      <c r="DK112" s="534" t="str">
        <f t="shared" si="306"/>
        <v/>
      </c>
      <c r="DL112" s="534" t="str">
        <f t="shared" si="307"/>
        <v/>
      </c>
      <c r="DM112" s="534" t="str">
        <f t="shared" si="308"/>
        <v/>
      </c>
      <c r="DN112" s="534" t="str">
        <f t="shared" si="309"/>
        <v/>
      </c>
      <c r="DO112" s="534" t="str">
        <f t="shared" si="310"/>
        <v/>
      </c>
      <c r="DP112" s="533" t="str">
        <f t="shared" si="311"/>
        <v/>
      </c>
      <c r="DQ112" s="532" t="str">
        <f t="shared" si="312"/>
        <v/>
      </c>
      <c r="DR112" s="753">
        <f t="shared" si="313"/>
        <v>0</v>
      </c>
      <c r="DS112" s="111">
        <f t="shared" si="314"/>
        <v>0</v>
      </c>
      <c r="DT112" s="111">
        <f t="shared" si="315"/>
        <v>0</v>
      </c>
      <c r="DU112" s="111">
        <f t="shared" si="316"/>
        <v>0</v>
      </c>
      <c r="DV112" s="602"/>
      <c r="DW112" s="719"/>
      <c r="DX112" s="719"/>
      <c r="DY112" s="719"/>
      <c r="DZ112" s="719"/>
      <c r="EA112" s="719"/>
      <c r="EB112" s="719"/>
      <c r="EC112" s="719"/>
      <c r="ED112" s="719"/>
      <c r="EE112" s="603"/>
    </row>
    <row r="113" spans="1:135" s="604" customFormat="1" ht="15.75" hidden="1" customHeight="1">
      <c r="A113" s="748" t="s">
        <v>299</v>
      </c>
      <c r="B113" s="758"/>
      <c r="C113" s="758"/>
      <c r="D113" s="758"/>
      <c r="E113" s="758"/>
      <c r="F113" s="758"/>
      <c r="G113" s="758"/>
      <c r="H113" s="758"/>
      <c r="I113" s="758"/>
      <c r="J113" s="758"/>
      <c r="K113" s="758"/>
      <c r="L113" s="758"/>
      <c r="M113" s="758"/>
      <c r="N113" s="758"/>
      <c r="O113" s="758"/>
      <c r="P113" s="758"/>
      <c r="Q113" s="758"/>
      <c r="R113" s="758"/>
      <c r="S113" s="758"/>
      <c r="T113" s="759"/>
      <c r="U113" s="758"/>
      <c r="V113" s="758"/>
      <c r="W113" s="758"/>
      <c r="X113" s="758"/>
      <c r="Y113" s="758"/>
      <c r="Z113" s="758"/>
      <c r="AA113" s="758"/>
      <c r="AB113" s="758"/>
      <c r="AC113" s="758"/>
      <c r="AD113" s="758"/>
      <c r="AE113" s="758"/>
      <c r="AF113" s="758"/>
      <c r="AG113" s="758"/>
      <c r="AH113" s="758"/>
      <c r="AI113" s="758"/>
      <c r="AJ113" s="758"/>
      <c r="AK113" s="758"/>
      <c r="AL113" s="758"/>
      <c r="AM113" s="759"/>
      <c r="AN113" s="758"/>
      <c r="AO113" s="758"/>
      <c r="AP113" s="758"/>
      <c r="AQ113" s="758"/>
      <c r="AR113" s="758"/>
      <c r="AS113" s="758"/>
      <c r="AT113" s="758"/>
      <c r="AU113" s="758"/>
      <c r="AV113" s="758"/>
      <c r="AW113" s="758"/>
      <c r="AX113" s="758"/>
      <c r="AY113" s="758"/>
      <c r="AZ113" s="758"/>
      <c r="BA113" s="758"/>
      <c r="BB113" s="758"/>
      <c r="BC113" s="758"/>
      <c r="BD113" s="758"/>
      <c r="BE113" s="758"/>
      <c r="BF113" s="759"/>
      <c r="BG113" s="758"/>
      <c r="BH113" s="758"/>
      <c r="BI113" s="758"/>
      <c r="BJ113" s="758"/>
      <c r="BK113" s="758"/>
      <c r="BL113" s="758"/>
      <c r="BM113" s="758"/>
      <c r="BN113" s="758"/>
      <c r="BO113" s="758"/>
      <c r="BP113" s="758"/>
      <c r="BQ113" s="758"/>
      <c r="BR113" s="758"/>
      <c r="BS113" s="758"/>
      <c r="BT113" s="758"/>
      <c r="BU113" s="758"/>
      <c r="BV113" s="758"/>
      <c r="BW113" s="758"/>
      <c r="BX113" s="758"/>
      <c r="BY113" s="759"/>
      <c r="BZ113" s="758"/>
      <c r="CA113" s="758"/>
      <c r="CB113" s="758"/>
      <c r="CC113" s="758"/>
      <c r="CD113" s="698" t="str">
        <f t="shared" si="317"/>
        <v/>
      </c>
      <c r="CE113" s="698" t="str">
        <f t="shared" si="318"/>
        <v/>
      </c>
      <c r="CF113" s="698" t="str">
        <f t="shared" si="319"/>
        <v/>
      </c>
      <c r="CG113" s="698" t="str">
        <f t="shared" si="320"/>
        <v/>
      </c>
      <c r="CH113" s="1381" t="str">
        <f t="shared" si="277"/>
        <v/>
      </c>
      <c r="CI113" s="1382" t="str">
        <f t="shared" si="278"/>
        <v/>
      </c>
      <c r="CJ113" s="1383" t="str">
        <f t="shared" si="279"/>
        <v/>
      </c>
      <c r="CK113" s="1383" t="str">
        <f t="shared" si="280"/>
        <v/>
      </c>
      <c r="CL113" s="1383" t="str">
        <f t="shared" si="281"/>
        <v/>
      </c>
      <c r="CM113" s="1383" t="str">
        <f t="shared" si="282"/>
        <v/>
      </c>
      <c r="CN113" s="1383" t="str">
        <f t="shared" si="283"/>
        <v/>
      </c>
      <c r="CO113" s="1384" t="str">
        <f t="shared" si="284"/>
        <v/>
      </c>
      <c r="CP113" s="1384" t="str">
        <f t="shared" si="285"/>
        <v/>
      </c>
      <c r="CQ113" s="1384" t="str">
        <f t="shared" si="286"/>
        <v/>
      </c>
      <c r="CR113" s="1384" t="str">
        <f t="shared" si="287"/>
        <v/>
      </c>
      <c r="CS113" s="1383" t="str">
        <f t="shared" si="288"/>
        <v/>
      </c>
      <c r="CT113" s="1383" t="str">
        <f t="shared" si="289"/>
        <v/>
      </c>
      <c r="CU113" s="1383" t="str">
        <f t="shared" si="290"/>
        <v/>
      </c>
      <c r="CV113" s="1383" t="str">
        <f t="shared" si="291"/>
        <v/>
      </c>
      <c r="CW113" s="1383" t="str">
        <f t="shared" si="292"/>
        <v/>
      </c>
      <c r="CX113" s="1382" t="str">
        <f t="shared" si="293"/>
        <v/>
      </c>
      <c r="CY113" s="1385" t="str">
        <f t="shared" si="294"/>
        <v/>
      </c>
      <c r="CZ113" s="532" t="str">
        <f t="shared" si="295"/>
        <v/>
      </c>
      <c r="DA113" s="533" t="str">
        <f t="shared" si="296"/>
        <v/>
      </c>
      <c r="DB113" s="534" t="str">
        <f t="shared" si="297"/>
        <v/>
      </c>
      <c r="DC113" s="534" t="str">
        <f t="shared" si="298"/>
        <v/>
      </c>
      <c r="DD113" s="534" t="str">
        <f t="shared" si="299"/>
        <v/>
      </c>
      <c r="DE113" s="534" t="str">
        <f t="shared" si="300"/>
        <v/>
      </c>
      <c r="DF113" s="534" t="str">
        <f t="shared" si="301"/>
        <v/>
      </c>
      <c r="DG113" s="535" t="str">
        <f t="shared" si="302"/>
        <v/>
      </c>
      <c r="DH113" s="535" t="str">
        <f t="shared" si="303"/>
        <v/>
      </c>
      <c r="DI113" s="535" t="str">
        <f t="shared" si="304"/>
        <v/>
      </c>
      <c r="DJ113" s="535" t="str">
        <f t="shared" si="305"/>
        <v/>
      </c>
      <c r="DK113" s="534" t="str">
        <f t="shared" si="306"/>
        <v/>
      </c>
      <c r="DL113" s="534" t="str">
        <f t="shared" si="307"/>
        <v/>
      </c>
      <c r="DM113" s="534" t="str">
        <f t="shared" si="308"/>
        <v/>
      </c>
      <c r="DN113" s="534" t="str">
        <f t="shared" si="309"/>
        <v/>
      </c>
      <c r="DO113" s="534" t="str">
        <f t="shared" si="310"/>
        <v/>
      </c>
      <c r="DP113" s="533" t="str">
        <f t="shared" si="311"/>
        <v/>
      </c>
      <c r="DQ113" s="532" t="str">
        <f t="shared" si="312"/>
        <v/>
      </c>
      <c r="DR113" s="753">
        <f t="shared" si="313"/>
        <v>0</v>
      </c>
      <c r="DS113" s="111">
        <f t="shared" si="314"/>
        <v>0</v>
      </c>
      <c r="DT113" s="111">
        <f t="shared" si="315"/>
        <v>0</v>
      </c>
      <c r="DU113" s="111">
        <f t="shared" si="316"/>
        <v>0</v>
      </c>
      <c r="DV113" s="602"/>
      <c r="DW113" s="719"/>
      <c r="DX113" s="719"/>
      <c r="DY113" s="719"/>
      <c r="DZ113" s="719"/>
      <c r="EA113" s="719"/>
      <c r="EB113" s="719"/>
      <c r="EC113" s="719"/>
      <c r="ED113" s="719"/>
      <c r="EE113" s="603"/>
    </row>
    <row r="114" spans="1:135" s="604" customFormat="1" ht="15.75" hidden="1" customHeight="1">
      <c r="A114" s="740" t="s">
        <v>301</v>
      </c>
      <c r="B114" s="760"/>
      <c r="C114" s="760"/>
      <c r="D114" s="760"/>
      <c r="E114" s="760"/>
      <c r="F114" s="760"/>
      <c r="G114" s="760"/>
      <c r="H114" s="760"/>
      <c r="I114" s="760"/>
      <c r="J114" s="760"/>
      <c r="K114" s="760"/>
      <c r="L114" s="760"/>
      <c r="M114" s="760"/>
      <c r="N114" s="760"/>
      <c r="O114" s="760"/>
      <c r="P114" s="760"/>
      <c r="Q114" s="760"/>
      <c r="R114" s="760"/>
      <c r="S114" s="760"/>
      <c r="T114" s="761"/>
      <c r="U114" s="760"/>
      <c r="V114" s="760"/>
      <c r="W114" s="760"/>
      <c r="X114" s="760"/>
      <c r="Y114" s="760"/>
      <c r="Z114" s="760"/>
      <c r="AA114" s="760"/>
      <c r="AB114" s="760"/>
      <c r="AC114" s="760"/>
      <c r="AD114" s="760"/>
      <c r="AE114" s="760"/>
      <c r="AF114" s="760"/>
      <c r="AG114" s="760"/>
      <c r="AH114" s="760"/>
      <c r="AI114" s="760"/>
      <c r="AJ114" s="760"/>
      <c r="AK114" s="760"/>
      <c r="AL114" s="760"/>
      <c r="AM114" s="761"/>
      <c r="AN114" s="760"/>
      <c r="AO114" s="760"/>
      <c r="AP114" s="760"/>
      <c r="AQ114" s="760"/>
      <c r="AR114" s="760"/>
      <c r="AS114" s="760"/>
      <c r="AT114" s="760"/>
      <c r="AU114" s="760"/>
      <c r="AV114" s="760"/>
      <c r="AW114" s="760"/>
      <c r="AX114" s="760"/>
      <c r="AY114" s="760"/>
      <c r="AZ114" s="760"/>
      <c r="BA114" s="760"/>
      <c r="BB114" s="760"/>
      <c r="BC114" s="760"/>
      <c r="BD114" s="760"/>
      <c r="BE114" s="760"/>
      <c r="BF114" s="761"/>
      <c r="BG114" s="760"/>
      <c r="BH114" s="760"/>
      <c r="BI114" s="760"/>
      <c r="BJ114" s="760"/>
      <c r="BK114" s="760"/>
      <c r="BL114" s="760"/>
      <c r="BM114" s="760"/>
      <c r="BN114" s="760"/>
      <c r="BO114" s="760"/>
      <c r="BP114" s="760"/>
      <c r="BQ114" s="760"/>
      <c r="BR114" s="760"/>
      <c r="BS114" s="760"/>
      <c r="BT114" s="760"/>
      <c r="BU114" s="760"/>
      <c r="BV114" s="760"/>
      <c r="BW114" s="760"/>
      <c r="BX114" s="760"/>
      <c r="BY114" s="761"/>
      <c r="BZ114" s="760"/>
      <c r="CA114" s="760"/>
      <c r="CB114" s="760"/>
      <c r="CC114" s="760"/>
      <c r="CD114" s="698" t="str">
        <f t="shared" si="317"/>
        <v/>
      </c>
      <c r="CE114" s="698" t="str">
        <f t="shared" si="318"/>
        <v/>
      </c>
      <c r="CF114" s="698" t="str">
        <f t="shared" si="319"/>
        <v/>
      </c>
      <c r="CG114" s="698" t="str">
        <f t="shared" si="320"/>
        <v/>
      </c>
      <c r="CH114" s="1381" t="str">
        <f t="shared" si="277"/>
        <v/>
      </c>
      <c r="CI114" s="1382" t="str">
        <f t="shared" si="278"/>
        <v/>
      </c>
      <c r="CJ114" s="1383" t="str">
        <f t="shared" si="279"/>
        <v/>
      </c>
      <c r="CK114" s="1383" t="str">
        <f t="shared" si="280"/>
        <v/>
      </c>
      <c r="CL114" s="1383" t="str">
        <f t="shared" si="281"/>
        <v/>
      </c>
      <c r="CM114" s="1383" t="str">
        <f t="shared" si="282"/>
        <v/>
      </c>
      <c r="CN114" s="1383" t="str">
        <f t="shared" si="283"/>
        <v/>
      </c>
      <c r="CO114" s="1384" t="str">
        <f t="shared" si="284"/>
        <v/>
      </c>
      <c r="CP114" s="1384" t="str">
        <f t="shared" si="285"/>
        <v/>
      </c>
      <c r="CQ114" s="1384" t="str">
        <f t="shared" si="286"/>
        <v/>
      </c>
      <c r="CR114" s="1384" t="str">
        <f t="shared" si="287"/>
        <v/>
      </c>
      <c r="CS114" s="1383" t="str">
        <f t="shared" si="288"/>
        <v/>
      </c>
      <c r="CT114" s="1383" t="str">
        <f t="shared" si="289"/>
        <v/>
      </c>
      <c r="CU114" s="1383" t="str">
        <f t="shared" si="290"/>
        <v/>
      </c>
      <c r="CV114" s="1383" t="str">
        <f t="shared" si="291"/>
        <v/>
      </c>
      <c r="CW114" s="1383" t="str">
        <f t="shared" si="292"/>
        <v/>
      </c>
      <c r="CX114" s="1382" t="str">
        <f t="shared" si="293"/>
        <v/>
      </c>
      <c r="CY114" s="1385" t="str">
        <f t="shared" si="294"/>
        <v/>
      </c>
      <c r="CZ114" s="532" t="str">
        <f t="shared" si="295"/>
        <v/>
      </c>
      <c r="DA114" s="533" t="str">
        <f t="shared" si="296"/>
        <v/>
      </c>
      <c r="DB114" s="534" t="str">
        <f t="shared" si="297"/>
        <v/>
      </c>
      <c r="DC114" s="534" t="str">
        <f t="shared" si="298"/>
        <v/>
      </c>
      <c r="DD114" s="534" t="str">
        <f t="shared" si="299"/>
        <v/>
      </c>
      <c r="DE114" s="534" t="str">
        <f t="shared" si="300"/>
        <v/>
      </c>
      <c r="DF114" s="534" t="str">
        <f t="shared" si="301"/>
        <v/>
      </c>
      <c r="DG114" s="535" t="str">
        <f t="shared" si="302"/>
        <v/>
      </c>
      <c r="DH114" s="535" t="str">
        <f t="shared" si="303"/>
        <v/>
      </c>
      <c r="DI114" s="535" t="str">
        <f t="shared" si="304"/>
        <v/>
      </c>
      <c r="DJ114" s="535" t="str">
        <f t="shared" si="305"/>
        <v/>
      </c>
      <c r="DK114" s="534" t="str">
        <f t="shared" si="306"/>
        <v/>
      </c>
      <c r="DL114" s="534" t="str">
        <f t="shared" si="307"/>
        <v/>
      </c>
      <c r="DM114" s="534" t="str">
        <f t="shared" si="308"/>
        <v/>
      </c>
      <c r="DN114" s="534" t="str">
        <f t="shared" si="309"/>
        <v/>
      </c>
      <c r="DO114" s="534" t="str">
        <f t="shared" si="310"/>
        <v/>
      </c>
      <c r="DP114" s="533" t="str">
        <f t="shared" si="311"/>
        <v/>
      </c>
      <c r="DQ114" s="532" t="str">
        <f t="shared" si="312"/>
        <v/>
      </c>
      <c r="DR114" s="753">
        <f t="shared" si="313"/>
        <v>0</v>
      </c>
      <c r="DS114" s="111">
        <f t="shared" si="314"/>
        <v>0</v>
      </c>
      <c r="DT114" s="111">
        <f t="shared" si="315"/>
        <v>0</v>
      </c>
      <c r="DU114" s="111">
        <f t="shared" si="316"/>
        <v>0</v>
      </c>
      <c r="DV114" s="602"/>
      <c r="DW114" s="719"/>
      <c r="DX114" s="719"/>
      <c r="DY114" s="719"/>
      <c r="DZ114" s="719"/>
      <c r="EA114" s="719"/>
      <c r="EB114" s="719"/>
      <c r="EC114" s="719"/>
      <c r="ED114" s="745"/>
      <c r="EE114" s="603"/>
    </row>
    <row r="115" spans="1:135" s="732" customFormat="1" ht="15.75" hidden="1" customHeight="1">
      <c r="A115" s="757" t="s">
        <v>303</v>
      </c>
      <c r="B115" s="730" t="str">
        <f t="shared" ref="B115:K115" si="346">IF(B113="","",B113*B114)</f>
        <v/>
      </c>
      <c r="C115" s="730" t="str">
        <f t="shared" si="346"/>
        <v/>
      </c>
      <c r="D115" s="730" t="str">
        <f t="shared" si="346"/>
        <v/>
      </c>
      <c r="E115" s="730" t="str">
        <f t="shared" si="346"/>
        <v/>
      </c>
      <c r="F115" s="730" t="str">
        <f t="shared" si="346"/>
        <v/>
      </c>
      <c r="G115" s="730" t="str">
        <f t="shared" si="346"/>
        <v/>
      </c>
      <c r="H115" s="730" t="str">
        <f t="shared" si="346"/>
        <v/>
      </c>
      <c r="I115" s="730" t="str">
        <f t="shared" si="346"/>
        <v/>
      </c>
      <c r="J115" s="730" t="str">
        <f t="shared" si="346"/>
        <v/>
      </c>
      <c r="K115" s="730" t="str">
        <f t="shared" si="346"/>
        <v/>
      </c>
      <c r="L115" s="730"/>
      <c r="M115" s="730"/>
      <c r="N115" s="730"/>
      <c r="O115" s="730" t="str">
        <f>IF(O113="","",O113*O114)</f>
        <v/>
      </c>
      <c r="P115" s="730" t="str">
        <f>IF(P113="","",P113*P114)</f>
        <v/>
      </c>
      <c r="Q115" s="730" t="str">
        <f>IF(Q113="","",Q113*Q114)</f>
        <v/>
      </c>
      <c r="R115" s="730" t="str">
        <f>IF(R113="","",R113*R114)</f>
        <v/>
      </c>
      <c r="S115" s="730" t="str">
        <f>IF(S113="","",S113*S114)</f>
        <v/>
      </c>
      <c r="T115" s="762"/>
      <c r="U115" s="730" t="str">
        <f t="shared" ref="U115:AL115" si="347">IF(U113="","",U113*U114)</f>
        <v/>
      </c>
      <c r="V115" s="730" t="str">
        <f t="shared" si="347"/>
        <v/>
      </c>
      <c r="W115" s="730" t="str">
        <f t="shared" si="347"/>
        <v/>
      </c>
      <c r="X115" s="730" t="str">
        <f t="shared" si="347"/>
        <v/>
      </c>
      <c r="Y115" s="730" t="str">
        <f t="shared" si="347"/>
        <v/>
      </c>
      <c r="Z115" s="730" t="str">
        <f t="shared" si="347"/>
        <v/>
      </c>
      <c r="AA115" s="730" t="str">
        <f t="shared" si="347"/>
        <v/>
      </c>
      <c r="AB115" s="730" t="str">
        <f t="shared" si="347"/>
        <v/>
      </c>
      <c r="AC115" s="730" t="str">
        <f t="shared" si="347"/>
        <v/>
      </c>
      <c r="AD115" s="730" t="str">
        <f t="shared" si="347"/>
        <v/>
      </c>
      <c r="AE115" s="730" t="str">
        <f t="shared" si="347"/>
        <v/>
      </c>
      <c r="AF115" s="730" t="str">
        <f t="shared" si="347"/>
        <v/>
      </c>
      <c r="AG115" s="730" t="str">
        <f t="shared" si="347"/>
        <v/>
      </c>
      <c r="AH115" s="730" t="str">
        <f t="shared" si="347"/>
        <v/>
      </c>
      <c r="AI115" s="730" t="str">
        <f t="shared" si="347"/>
        <v/>
      </c>
      <c r="AJ115" s="730" t="str">
        <f t="shared" si="347"/>
        <v/>
      </c>
      <c r="AK115" s="730" t="str">
        <f t="shared" si="347"/>
        <v/>
      </c>
      <c r="AL115" s="730" t="str">
        <f t="shared" si="347"/>
        <v/>
      </c>
      <c r="AM115" s="762"/>
      <c r="AN115" s="730" t="str">
        <f t="shared" ref="AN115:AV115" si="348">IF(AN113="","",AN113*AN114)</f>
        <v/>
      </c>
      <c r="AO115" s="730" t="str">
        <f t="shared" si="348"/>
        <v/>
      </c>
      <c r="AP115" s="730" t="str">
        <f t="shared" si="348"/>
        <v/>
      </c>
      <c r="AQ115" s="730" t="str">
        <f t="shared" si="348"/>
        <v/>
      </c>
      <c r="AR115" s="730" t="str">
        <f t="shared" si="348"/>
        <v/>
      </c>
      <c r="AS115" s="730" t="str">
        <f t="shared" si="348"/>
        <v/>
      </c>
      <c r="AT115" s="730" t="str">
        <f t="shared" si="348"/>
        <v/>
      </c>
      <c r="AU115" s="730" t="str">
        <f t="shared" si="348"/>
        <v/>
      </c>
      <c r="AV115" s="730" t="str">
        <f t="shared" si="348"/>
        <v/>
      </c>
      <c r="AW115" s="730"/>
      <c r="AX115" s="730"/>
      <c r="AY115" s="730" t="str">
        <f t="shared" ref="AY115:BE115" si="349">IF(AY113="","",AY113*AY114)</f>
        <v/>
      </c>
      <c r="AZ115" s="730" t="str">
        <f t="shared" si="349"/>
        <v/>
      </c>
      <c r="BA115" s="730" t="str">
        <f t="shared" si="349"/>
        <v/>
      </c>
      <c r="BB115" s="730" t="str">
        <f t="shared" si="349"/>
        <v/>
      </c>
      <c r="BC115" s="730" t="str">
        <f t="shared" si="349"/>
        <v/>
      </c>
      <c r="BD115" s="730" t="str">
        <f t="shared" si="349"/>
        <v/>
      </c>
      <c r="BE115" s="730" t="str">
        <f t="shared" si="349"/>
        <v/>
      </c>
      <c r="BF115" s="762"/>
      <c r="BG115" s="730" t="str">
        <f t="shared" ref="BG115:BX115" si="350">IF(BG113="","",BG113*BG114)</f>
        <v/>
      </c>
      <c r="BH115" s="730" t="str">
        <f t="shared" si="350"/>
        <v/>
      </c>
      <c r="BI115" s="730" t="str">
        <f t="shared" si="350"/>
        <v/>
      </c>
      <c r="BJ115" s="730" t="str">
        <f t="shared" si="350"/>
        <v/>
      </c>
      <c r="BK115" s="730" t="str">
        <f t="shared" si="350"/>
        <v/>
      </c>
      <c r="BL115" s="730" t="str">
        <f t="shared" si="350"/>
        <v/>
      </c>
      <c r="BM115" s="730" t="str">
        <f t="shared" si="350"/>
        <v/>
      </c>
      <c r="BN115" s="730" t="str">
        <f t="shared" si="350"/>
        <v/>
      </c>
      <c r="BO115" s="730" t="str">
        <f t="shared" si="350"/>
        <v/>
      </c>
      <c r="BP115" s="730" t="str">
        <f t="shared" si="350"/>
        <v/>
      </c>
      <c r="BQ115" s="730" t="str">
        <f t="shared" si="350"/>
        <v/>
      </c>
      <c r="BR115" s="730" t="str">
        <f t="shared" si="350"/>
        <v/>
      </c>
      <c r="BS115" s="730" t="str">
        <f t="shared" si="350"/>
        <v/>
      </c>
      <c r="BT115" s="730" t="str">
        <f t="shared" si="350"/>
        <v/>
      </c>
      <c r="BU115" s="730" t="str">
        <f t="shared" si="350"/>
        <v/>
      </c>
      <c r="BV115" s="730" t="str">
        <f t="shared" si="350"/>
        <v/>
      </c>
      <c r="BW115" s="730" t="str">
        <f t="shared" si="350"/>
        <v/>
      </c>
      <c r="BX115" s="730" t="str">
        <f t="shared" si="350"/>
        <v/>
      </c>
      <c r="BY115" s="762"/>
      <c r="BZ115" s="730" t="str">
        <f>IF(BZ113="","",BZ113*BZ114)</f>
        <v/>
      </c>
      <c r="CA115" s="730" t="str">
        <f>IF(CA113="","",CA113*CA114)</f>
        <v/>
      </c>
      <c r="CB115" s="730" t="str">
        <f>IF(CB113="","",CB113*CB114)</f>
        <v/>
      </c>
      <c r="CC115" s="730" t="str">
        <f>IF(CC113="","",CC113*CC114)</f>
        <v/>
      </c>
      <c r="CD115" s="698" t="str">
        <f t="shared" si="317"/>
        <v/>
      </c>
      <c r="CE115" s="698" t="str">
        <f t="shared" si="318"/>
        <v/>
      </c>
      <c r="CF115" s="698" t="str">
        <f t="shared" si="319"/>
        <v/>
      </c>
      <c r="CG115" s="698" t="str">
        <f t="shared" si="320"/>
        <v/>
      </c>
      <c r="CH115" s="1381" t="str">
        <f t="shared" si="277"/>
        <v/>
      </c>
      <c r="CI115" s="1382" t="str">
        <f t="shared" si="278"/>
        <v/>
      </c>
      <c r="CJ115" s="1383" t="str">
        <f t="shared" si="279"/>
        <v/>
      </c>
      <c r="CK115" s="1383" t="str">
        <f t="shared" si="280"/>
        <v/>
      </c>
      <c r="CL115" s="1383" t="str">
        <f t="shared" si="281"/>
        <v/>
      </c>
      <c r="CM115" s="1383" t="str">
        <f t="shared" si="282"/>
        <v/>
      </c>
      <c r="CN115" s="1383" t="str">
        <f t="shared" si="283"/>
        <v/>
      </c>
      <c r="CO115" s="1384" t="str">
        <f t="shared" si="284"/>
        <v/>
      </c>
      <c r="CP115" s="1384" t="str">
        <f t="shared" si="285"/>
        <v/>
      </c>
      <c r="CQ115" s="1384" t="str">
        <f t="shared" si="286"/>
        <v/>
      </c>
      <c r="CR115" s="1384" t="str">
        <f t="shared" si="287"/>
        <v/>
      </c>
      <c r="CS115" s="1383" t="str">
        <f t="shared" si="288"/>
        <v/>
      </c>
      <c r="CT115" s="1383" t="str">
        <f t="shared" si="289"/>
        <v/>
      </c>
      <c r="CU115" s="1383" t="str">
        <f t="shared" si="290"/>
        <v/>
      </c>
      <c r="CV115" s="1383" t="str">
        <f t="shared" si="291"/>
        <v/>
      </c>
      <c r="CW115" s="1383" t="str">
        <f t="shared" si="292"/>
        <v/>
      </c>
      <c r="CX115" s="1382" t="str">
        <f t="shared" si="293"/>
        <v/>
      </c>
      <c r="CY115" s="1385" t="str">
        <f t="shared" si="294"/>
        <v/>
      </c>
      <c r="CZ115" s="532" t="str">
        <f t="shared" si="295"/>
        <v/>
      </c>
      <c r="DA115" s="533" t="str">
        <f t="shared" si="296"/>
        <v/>
      </c>
      <c r="DB115" s="534" t="str">
        <f t="shared" si="297"/>
        <v/>
      </c>
      <c r="DC115" s="534" t="str">
        <f t="shared" si="298"/>
        <v/>
      </c>
      <c r="DD115" s="534" t="str">
        <f t="shared" si="299"/>
        <v/>
      </c>
      <c r="DE115" s="534" t="str">
        <f t="shared" si="300"/>
        <v/>
      </c>
      <c r="DF115" s="534" t="str">
        <f t="shared" si="301"/>
        <v/>
      </c>
      <c r="DG115" s="535" t="str">
        <f t="shared" si="302"/>
        <v/>
      </c>
      <c r="DH115" s="535" t="str">
        <f t="shared" si="303"/>
        <v/>
      </c>
      <c r="DI115" s="535" t="str">
        <f t="shared" si="304"/>
        <v/>
      </c>
      <c r="DJ115" s="535" t="str">
        <f t="shared" si="305"/>
        <v/>
      </c>
      <c r="DK115" s="534" t="str">
        <f t="shared" si="306"/>
        <v/>
      </c>
      <c r="DL115" s="534" t="str">
        <f t="shared" si="307"/>
        <v/>
      </c>
      <c r="DM115" s="534" t="str">
        <f t="shared" si="308"/>
        <v/>
      </c>
      <c r="DN115" s="534" t="str">
        <f t="shared" si="309"/>
        <v/>
      </c>
      <c r="DO115" s="534" t="str">
        <f t="shared" si="310"/>
        <v/>
      </c>
      <c r="DP115" s="533" t="str">
        <f t="shared" si="311"/>
        <v/>
      </c>
      <c r="DQ115" s="532" t="str">
        <f t="shared" si="312"/>
        <v/>
      </c>
      <c r="DR115" s="753">
        <f t="shared" si="313"/>
        <v>0</v>
      </c>
      <c r="DS115" s="111">
        <f t="shared" si="314"/>
        <v>0</v>
      </c>
      <c r="DT115" s="111">
        <f t="shared" si="315"/>
        <v>0</v>
      </c>
      <c r="DU115" s="111">
        <f t="shared" si="316"/>
        <v>0</v>
      </c>
      <c r="DV115" s="763"/>
      <c r="DW115" s="746"/>
      <c r="DX115" s="746"/>
      <c r="DY115" s="746"/>
      <c r="DZ115" s="746"/>
      <c r="EA115" s="746"/>
      <c r="EB115" s="746"/>
      <c r="EC115" s="746"/>
      <c r="ED115" s="746"/>
      <c r="EE115" s="764"/>
    </row>
    <row r="116" spans="1:135" s="604" customFormat="1" ht="15.75" customHeight="1">
      <c r="A116" s="757" t="s">
        <v>314</v>
      </c>
      <c r="B116" s="733" t="str">
        <f t="shared" ref="B116:S116" si="351">IF(B111="","",(SUM(B96)*2680-SUM(B97,B101)*(2680-1256*(B100=0))-SUM(B112,B113)*32930)/$G$1/365/B$46)</f>
        <v/>
      </c>
      <c r="C116" s="733" t="str">
        <f t="shared" si="351"/>
        <v/>
      </c>
      <c r="D116" s="733" t="str">
        <f t="shared" si="351"/>
        <v/>
      </c>
      <c r="E116" s="733" t="str">
        <f t="shared" si="351"/>
        <v/>
      </c>
      <c r="F116" s="733" t="str">
        <f t="shared" si="351"/>
        <v/>
      </c>
      <c r="G116" s="733" t="str">
        <f t="shared" si="351"/>
        <v/>
      </c>
      <c r="H116" s="733" t="str">
        <f t="shared" si="351"/>
        <v/>
      </c>
      <c r="I116" s="733" t="str">
        <f t="shared" si="351"/>
        <v/>
      </c>
      <c r="J116" s="733" t="str">
        <f t="shared" si="351"/>
        <v/>
      </c>
      <c r="K116" s="733" t="str">
        <f t="shared" si="351"/>
        <v/>
      </c>
      <c r="L116" s="733" t="str">
        <f t="shared" si="351"/>
        <v/>
      </c>
      <c r="M116" s="733" t="str">
        <f t="shared" si="351"/>
        <v/>
      </c>
      <c r="N116" s="733" t="str">
        <f t="shared" si="351"/>
        <v/>
      </c>
      <c r="O116" s="733" t="str">
        <f t="shared" si="351"/>
        <v/>
      </c>
      <c r="P116" s="733" t="str">
        <f t="shared" si="351"/>
        <v/>
      </c>
      <c r="Q116" s="733" t="str">
        <f t="shared" si="351"/>
        <v/>
      </c>
      <c r="R116" s="733" t="str">
        <f t="shared" si="351"/>
        <v/>
      </c>
      <c r="S116" s="733" t="str">
        <f t="shared" si="351"/>
        <v/>
      </c>
      <c r="T116" s="752"/>
      <c r="U116" s="733">
        <f t="shared" ref="U116:AL116" si="352">IF(U111="","",(SUM(U96)*2680-SUM(U97,U101)*(2680-1256*(U100=0))-SUM(U112,U113)*32930)/$G$1/365/U$46)</f>
        <v>0</v>
      </c>
      <c r="V116" s="733" t="str">
        <f t="shared" si="352"/>
        <v/>
      </c>
      <c r="W116" s="733" t="str">
        <f t="shared" si="352"/>
        <v/>
      </c>
      <c r="X116" s="733" t="str">
        <f t="shared" si="352"/>
        <v/>
      </c>
      <c r="Y116" s="733" t="str">
        <f t="shared" si="352"/>
        <v/>
      </c>
      <c r="Z116" s="733" t="str">
        <f t="shared" si="352"/>
        <v/>
      </c>
      <c r="AA116" s="733" t="str">
        <f t="shared" si="352"/>
        <v/>
      </c>
      <c r="AB116" s="733" t="str">
        <f t="shared" si="352"/>
        <v/>
      </c>
      <c r="AC116" s="733" t="str">
        <f t="shared" si="352"/>
        <v/>
      </c>
      <c r="AD116" s="733" t="str">
        <f t="shared" si="352"/>
        <v/>
      </c>
      <c r="AE116" s="733" t="str">
        <f t="shared" si="352"/>
        <v/>
      </c>
      <c r="AF116" s="733" t="str">
        <f t="shared" si="352"/>
        <v/>
      </c>
      <c r="AG116" s="733" t="str">
        <f t="shared" si="352"/>
        <v/>
      </c>
      <c r="AH116" s="733" t="str">
        <f t="shared" si="352"/>
        <v/>
      </c>
      <c r="AI116" s="733" t="str">
        <f t="shared" si="352"/>
        <v/>
      </c>
      <c r="AJ116" s="733" t="str">
        <f t="shared" si="352"/>
        <v/>
      </c>
      <c r="AK116" s="733" t="str">
        <f t="shared" si="352"/>
        <v/>
      </c>
      <c r="AL116" s="733" t="str">
        <f t="shared" si="352"/>
        <v/>
      </c>
      <c r="AM116" s="752"/>
      <c r="AN116" s="733" t="str">
        <f t="shared" ref="AN116:BE116" si="353">IF(AN111="","",(SUM(AN96)*2680-SUM(AN97,AN101)*(2680-1256*(AN100=0))-SUM(AN112,AN113)*32930)/$G$1/365/AN$46)</f>
        <v/>
      </c>
      <c r="AO116" s="733" t="str">
        <f t="shared" si="353"/>
        <v/>
      </c>
      <c r="AP116" s="733" t="str">
        <f t="shared" si="353"/>
        <v/>
      </c>
      <c r="AQ116" s="733" t="str">
        <f t="shared" si="353"/>
        <v/>
      </c>
      <c r="AR116" s="733">
        <f t="shared" si="353"/>
        <v>0.32182885607543144</v>
      </c>
      <c r="AS116" s="733">
        <f t="shared" si="353"/>
        <v>0.54067247820672482</v>
      </c>
      <c r="AT116" s="733" t="str">
        <f t="shared" si="353"/>
        <v/>
      </c>
      <c r="AU116" s="733" t="str">
        <f t="shared" si="353"/>
        <v/>
      </c>
      <c r="AV116" s="733" t="str">
        <f t="shared" si="353"/>
        <v/>
      </c>
      <c r="AW116" s="733" t="str">
        <f t="shared" si="353"/>
        <v/>
      </c>
      <c r="AX116" s="733" t="str">
        <f t="shared" si="353"/>
        <v/>
      </c>
      <c r="AY116" s="733" t="str">
        <f t="shared" si="353"/>
        <v/>
      </c>
      <c r="AZ116" s="733" t="str">
        <f t="shared" si="353"/>
        <v/>
      </c>
      <c r="BA116" s="733" t="str">
        <f t="shared" si="353"/>
        <v/>
      </c>
      <c r="BB116" s="733" t="str">
        <f t="shared" si="353"/>
        <v/>
      </c>
      <c r="BC116" s="733" t="str">
        <f t="shared" si="353"/>
        <v/>
      </c>
      <c r="BD116" s="733" t="str">
        <f t="shared" si="353"/>
        <v/>
      </c>
      <c r="BE116" s="733" t="str">
        <f t="shared" si="353"/>
        <v/>
      </c>
      <c r="BF116" s="752"/>
      <c r="BG116" s="733" t="str">
        <f t="shared" ref="BG116:BX116" si="354">IF(BG111="","",(SUM(BG96)*2680-SUM(BG97,BG101)*(2680-1256*(BG100=0))-SUM(BG112,BG113)*32930)/$G$1/365/BG$46)</f>
        <v/>
      </c>
      <c r="BH116" s="733" t="str">
        <f t="shared" si="354"/>
        <v/>
      </c>
      <c r="BI116" s="733" t="str">
        <f t="shared" si="354"/>
        <v/>
      </c>
      <c r="BJ116" s="733" t="str">
        <f t="shared" si="354"/>
        <v/>
      </c>
      <c r="BK116" s="733">
        <f t="shared" si="354"/>
        <v>0.54067247820672482</v>
      </c>
      <c r="BL116" s="733" t="str">
        <f t="shared" si="354"/>
        <v/>
      </c>
      <c r="BM116" s="733" t="str">
        <f t="shared" si="354"/>
        <v/>
      </c>
      <c r="BN116" s="733" t="str">
        <f t="shared" si="354"/>
        <v/>
      </c>
      <c r="BO116" s="733">
        <f t="shared" si="354"/>
        <v>1.0298523394413805</v>
      </c>
      <c r="BP116" s="733" t="str">
        <f t="shared" si="354"/>
        <v/>
      </c>
      <c r="BQ116" s="733">
        <f t="shared" si="354"/>
        <v>0.85725671588685304</v>
      </c>
      <c r="BR116" s="733" t="str">
        <f t="shared" si="354"/>
        <v/>
      </c>
      <c r="BS116" s="733" t="str">
        <f t="shared" si="354"/>
        <v/>
      </c>
      <c r="BT116" s="733" t="str">
        <f t="shared" si="354"/>
        <v/>
      </c>
      <c r="BU116" s="733" t="str">
        <f t="shared" si="354"/>
        <v/>
      </c>
      <c r="BV116" s="733" t="str">
        <f t="shared" si="354"/>
        <v/>
      </c>
      <c r="BW116" s="733" t="str">
        <f t="shared" si="354"/>
        <v/>
      </c>
      <c r="BX116" s="733" t="str">
        <f t="shared" si="354"/>
        <v/>
      </c>
      <c r="BY116" s="752"/>
      <c r="BZ116" s="733" t="str">
        <f>IF(BZ111="","",(SUM(BZ96)*2680-SUM(BZ97,BZ101)*(2680-1256*(BZ100=0))-SUM(BZ112,BZ113)*32930)/$G$1/365/BZ$46)</f>
        <v/>
      </c>
      <c r="CA116" s="733" t="str">
        <f>IF(CA111="","",(SUM(CA96)*2680-SUM(CA97,CA101)*(2680-1256*(CA100=0))-SUM(CA112,CA113)*32930)/$G$1/365/CA$46)</f>
        <v/>
      </c>
      <c r="CB116" s="733">
        <f>IF(CB111="","",(SUM(CB96)*2680-SUM(CB97,CB101)*(2680-1256*(CB100=0))-SUM(CB112,CB113)*32930)/$G$1/365/CB$46)</f>
        <v>7.5093399750934001E-2</v>
      </c>
      <c r="CC116" s="733">
        <f>IF(CC111="","",(SUM(CC96)*2680-SUM(CC97,CC101)*(2680-1256*(CC100=0))-SUM(CC112,CC113)*32930)/$G$1/365/CC$46)</f>
        <v>9.0112079701120812E-2</v>
      </c>
      <c r="CD116" s="698" t="str">
        <f t="shared" si="317"/>
        <v/>
      </c>
      <c r="CE116" s="723" t="str">
        <f t="shared" si="318"/>
        <v/>
      </c>
      <c r="CF116" s="723" t="str">
        <f t="shared" si="319"/>
        <v/>
      </c>
      <c r="CG116" s="723">
        <f t="shared" si="320"/>
        <v>0.85725671588685315</v>
      </c>
      <c r="CH116" s="1381" t="str">
        <f t="shared" si="277"/>
        <v/>
      </c>
      <c r="CI116" s="1382" t="str">
        <f t="shared" si="278"/>
        <v/>
      </c>
      <c r="CJ116" s="1383" t="str">
        <f t="shared" si="279"/>
        <v/>
      </c>
      <c r="CK116" s="1383" t="str">
        <f t="shared" si="280"/>
        <v/>
      </c>
      <c r="CL116" s="1383" t="str">
        <f t="shared" si="281"/>
        <v/>
      </c>
      <c r="CM116" s="1383" t="str">
        <f t="shared" si="282"/>
        <v/>
      </c>
      <c r="CN116" s="1383" t="str">
        <f t="shared" si="283"/>
        <v/>
      </c>
      <c r="CO116" s="1384" t="str">
        <f t="shared" si="284"/>
        <v/>
      </c>
      <c r="CP116" s="1384" t="str">
        <f t="shared" si="285"/>
        <v/>
      </c>
      <c r="CQ116" s="1384" t="str">
        <f t="shared" si="286"/>
        <v/>
      </c>
      <c r="CR116" s="1384" t="str">
        <f t="shared" si="287"/>
        <v/>
      </c>
      <c r="CS116" s="1383" t="str">
        <f t="shared" si="288"/>
        <v/>
      </c>
      <c r="CT116" s="1383" t="str">
        <f t="shared" si="289"/>
        <v/>
      </c>
      <c r="CU116" s="1383" t="str">
        <f t="shared" si="290"/>
        <v/>
      </c>
      <c r="CV116" s="1383" t="str">
        <f t="shared" si="291"/>
        <v/>
      </c>
      <c r="CW116" s="1383" t="str">
        <f t="shared" si="292"/>
        <v/>
      </c>
      <c r="CX116" s="1382" t="str">
        <f t="shared" si="293"/>
        <v/>
      </c>
      <c r="CY116" s="1385" t="str">
        <f t="shared" si="294"/>
        <v/>
      </c>
      <c r="CZ116" s="638" t="str">
        <f t="shared" si="295"/>
        <v/>
      </c>
      <c r="DA116" s="639" t="str">
        <f t="shared" si="296"/>
        <v/>
      </c>
      <c r="DB116" s="640" t="str">
        <f t="shared" si="297"/>
        <v/>
      </c>
      <c r="DC116" s="640" t="str">
        <f t="shared" si="298"/>
        <v/>
      </c>
      <c r="DD116" s="640" t="str">
        <f t="shared" si="299"/>
        <v/>
      </c>
      <c r="DE116" s="640" t="str">
        <f t="shared" si="300"/>
        <v/>
      </c>
      <c r="DF116" s="640" t="str">
        <f t="shared" si="301"/>
        <v/>
      </c>
      <c r="DG116" s="641" t="str">
        <f t="shared" si="302"/>
        <v/>
      </c>
      <c r="DH116" s="641" t="str">
        <f t="shared" si="303"/>
        <v/>
      </c>
      <c r="DI116" s="641">
        <f t="shared" si="304"/>
        <v>0</v>
      </c>
      <c r="DJ116" s="641" t="str">
        <f t="shared" si="305"/>
        <v/>
      </c>
      <c r="DK116" s="640" t="str">
        <f t="shared" si="306"/>
        <v/>
      </c>
      <c r="DL116" s="640" t="str">
        <f t="shared" si="307"/>
        <v/>
      </c>
      <c r="DM116" s="640" t="str">
        <f t="shared" si="308"/>
        <v/>
      </c>
      <c r="DN116" s="640" t="str">
        <f t="shared" si="309"/>
        <v/>
      </c>
      <c r="DO116" s="640" t="str">
        <f t="shared" si="310"/>
        <v/>
      </c>
      <c r="DP116" s="639" t="str">
        <f t="shared" si="311"/>
        <v/>
      </c>
      <c r="DQ116" s="638" t="str">
        <f t="shared" si="312"/>
        <v/>
      </c>
      <c r="DR116" s="753">
        <f t="shared" si="313"/>
        <v>0</v>
      </c>
      <c r="DS116" s="111">
        <f t="shared" si="314"/>
        <v>1</v>
      </c>
      <c r="DT116" s="111">
        <f t="shared" si="315"/>
        <v>2</v>
      </c>
      <c r="DU116" s="111">
        <f t="shared" si="316"/>
        <v>3</v>
      </c>
      <c r="DV116" s="602"/>
      <c r="DW116" s="719"/>
      <c r="DX116" s="719"/>
      <c r="DY116" s="719"/>
      <c r="DZ116" s="719"/>
      <c r="EA116" s="719"/>
      <c r="EB116" s="719"/>
      <c r="EC116" s="719"/>
      <c r="ED116" s="719"/>
      <c r="EE116" s="603"/>
    </row>
    <row r="117" spans="1:135" s="604" customFormat="1" ht="15.75" customHeight="1">
      <c r="A117" s="757" t="s">
        <v>315</v>
      </c>
      <c r="B117" s="733" t="str">
        <f t="shared" ref="B117:S117" si="355">IF(B111="","",(SUM(B104)*2680-SUM(B105,B109)*(2680-1256*(B108=0)))/$G$1/365/B$46)</f>
        <v/>
      </c>
      <c r="C117" s="733" t="str">
        <f t="shared" si="355"/>
        <v/>
      </c>
      <c r="D117" s="733" t="str">
        <f t="shared" si="355"/>
        <v/>
      </c>
      <c r="E117" s="733" t="str">
        <f t="shared" si="355"/>
        <v/>
      </c>
      <c r="F117" s="733" t="str">
        <f t="shared" si="355"/>
        <v/>
      </c>
      <c r="G117" s="733" t="str">
        <f t="shared" si="355"/>
        <v/>
      </c>
      <c r="H117" s="733" t="str">
        <f t="shared" si="355"/>
        <v/>
      </c>
      <c r="I117" s="733" t="str">
        <f t="shared" si="355"/>
        <v/>
      </c>
      <c r="J117" s="733" t="str">
        <f t="shared" si="355"/>
        <v/>
      </c>
      <c r="K117" s="733" t="str">
        <f t="shared" si="355"/>
        <v/>
      </c>
      <c r="L117" s="733" t="str">
        <f t="shared" si="355"/>
        <v/>
      </c>
      <c r="M117" s="733" t="str">
        <f t="shared" si="355"/>
        <v/>
      </c>
      <c r="N117" s="733" t="str">
        <f t="shared" si="355"/>
        <v/>
      </c>
      <c r="O117" s="733" t="str">
        <f t="shared" si="355"/>
        <v/>
      </c>
      <c r="P117" s="733" t="str">
        <f t="shared" si="355"/>
        <v/>
      </c>
      <c r="Q117" s="733" t="str">
        <f t="shared" si="355"/>
        <v/>
      </c>
      <c r="R117" s="733" t="str">
        <f t="shared" si="355"/>
        <v/>
      </c>
      <c r="S117" s="733" t="str">
        <f t="shared" si="355"/>
        <v/>
      </c>
      <c r="T117" s="752"/>
      <c r="U117" s="733">
        <f t="shared" ref="U117:AL117" si="356">IF(U111="","",(SUM(U104)*2680-SUM(U105,U109)*(2680-1256*(U108=0)))/$G$1/365/U$46)</f>
        <v>1.0727628535847715E-2</v>
      </c>
      <c r="V117" s="733" t="str">
        <f t="shared" si="356"/>
        <v/>
      </c>
      <c r="W117" s="733" t="str">
        <f t="shared" si="356"/>
        <v/>
      </c>
      <c r="X117" s="733" t="str">
        <f t="shared" si="356"/>
        <v/>
      </c>
      <c r="Y117" s="733" t="str">
        <f t="shared" si="356"/>
        <v/>
      </c>
      <c r="Z117" s="733" t="str">
        <f t="shared" si="356"/>
        <v/>
      </c>
      <c r="AA117" s="733" t="str">
        <f t="shared" si="356"/>
        <v/>
      </c>
      <c r="AB117" s="733" t="str">
        <f t="shared" si="356"/>
        <v/>
      </c>
      <c r="AC117" s="733" t="str">
        <f t="shared" si="356"/>
        <v/>
      </c>
      <c r="AD117" s="733" t="str">
        <f t="shared" si="356"/>
        <v/>
      </c>
      <c r="AE117" s="733" t="str">
        <f t="shared" si="356"/>
        <v/>
      </c>
      <c r="AF117" s="733" t="str">
        <f t="shared" si="356"/>
        <v/>
      </c>
      <c r="AG117" s="733" t="str">
        <f t="shared" si="356"/>
        <v/>
      </c>
      <c r="AH117" s="733" t="str">
        <f t="shared" si="356"/>
        <v/>
      </c>
      <c r="AI117" s="733" t="str">
        <f t="shared" si="356"/>
        <v/>
      </c>
      <c r="AJ117" s="733" t="str">
        <f t="shared" si="356"/>
        <v/>
      </c>
      <c r="AK117" s="733" t="str">
        <f t="shared" si="356"/>
        <v/>
      </c>
      <c r="AL117" s="733" t="str">
        <f t="shared" si="356"/>
        <v/>
      </c>
      <c r="AM117" s="752"/>
      <c r="AN117" s="733" t="str">
        <f t="shared" ref="AN117:BE117" si="357">IF(AN111="","",(SUM(AN104)*2680-SUM(AN105,AN109)*(2680-1256*(AN108=0)))/$G$1/365/AN$46)</f>
        <v/>
      </c>
      <c r="AO117" s="733" t="str">
        <f t="shared" si="357"/>
        <v/>
      </c>
      <c r="AP117" s="733" t="str">
        <f t="shared" si="357"/>
        <v/>
      </c>
      <c r="AQ117" s="733" t="str">
        <f t="shared" si="357"/>
        <v/>
      </c>
      <c r="AR117" s="733">
        <f t="shared" si="357"/>
        <v>0.21455257071695424</v>
      </c>
      <c r="AS117" s="733">
        <f t="shared" si="357"/>
        <v>0</v>
      </c>
      <c r="AT117" s="733" t="str">
        <f t="shared" si="357"/>
        <v/>
      </c>
      <c r="AU117" s="733" t="str">
        <f t="shared" si="357"/>
        <v/>
      </c>
      <c r="AV117" s="733" t="str">
        <f t="shared" si="357"/>
        <v/>
      </c>
      <c r="AW117" s="733" t="str">
        <f t="shared" si="357"/>
        <v/>
      </c>
      <c r="AX117" s="733" t="str">
        <f t="shared" si="357"/>
        <v/>
      </c>
      <c r="AY117" s="733" t="str">
        <f t="shared" si="357"/>
        <v/>
      </c>
      <c r="AZ117" s="733" t="str">
        <f t="shared" si="357"/>
        <v/>
      </c>
      <c r="BA117" s="733" t="str">
        <f t="shared" si="357"/>
        <v/>
      </c>
      <c r="BB117" s="733" t="str">
        <f t="shared" si="357"/>
        <v/>
      </c>
      <c r="BC117" s="733" t="str">
        <f t="shared" si="357"/>
        <v/>
      </c>
      <c r="BD117" s="733" t="str">
        <f t="shared" si="357"/>
        <v/>
      </c>
      <c r="BE117" s="733" t="str">
        <f t="shared" si="357"/>
        <v/>
      </c>
      <c r="BF117" s="752"/>
      <c r="BG117" s="733" t="str">
        <f t="shared" ref="BG117:BX117" si="358">IF(BG111="","",(SUM(BG104)*2680-SUM(BG105,BG109)*(2680-1256*(BG108=0)))/$G$1/365/BG$46)</f>
        <v/>
      </c>
      <c r="BH117" s="733" t="str">
        <f t="shared" si="358"/>
        <v/>
      </c>
      <c r="BI117" s="733" t="str">
        <f t="shared" si="358"/>
        <v/>
      </c>
      <c r="BJ117" s="733" t="str">
        <f t="shared" si="358"/>
        <v/>
      </c>
      <c r="BK117" s="733">
        <f t="shared" si="358"/>
        <v>0.36044831880448325</v>
      </c>
      <c r="BL117" s="733" t="str">
        <f t="shared" si="358"/>
        <v/>
      </c>
      <c r="BM117" s="733" t="str">
        <f t="shared" si="358"/>
        <v/>
      </c>
      <c r="BN117" s="733" t="str">
        <f t="shared" si="358"/>
        <v/>
      </c>
      <c r="BO117" s="733">
        <f t="shared" si="358"/>
        <v>0</v>
      </c>
      <c r="BP117" s="733" t="str">
        <f t="shared" si="358"/>
        <v/>
      </c>
      <c r="BQ117" s="733">
        <f t="shared" si="358"/>
        <v>0</v>
      </c>
      <c r="BR117" s="733" t="str">
        <f t="shared" si="358"/>
        <v/>
      </c>
      <c r="BS117" s="733" t="str">
        <f t="shared" si="358"/>
        <v/>
      </c>
      <c r="BT117" s="733" t="str">
        <f t="shared" si="358"/>
        <v/>
      </c>
      <c r="BU117" s="733" t="str">
        <f t="shared" si="358"/>
        <v/>
      </c>
      <c r="BV117" s="733" t="str">
        <f t="shared" si="358"/>
        <v/>
      </c>
      <c r="BW117" s="733" t="str">
        <f t="shared" si="358"/>
        <v/>
      </c>
      <c r="BX117" s="733" t="str">
        <f t="shared" si="358"/>
        <v/>
      </c>
      <c r="BY117" s="752"/>
      <c r="BZ117" s="733" t="str">
        <f>IF(BZ111="","",(SUM(BZ104)*2680-SUM(BZ105,BZ109)*(2680-1256*(BZ108=0)))/$G$1/365/BZ$46)</f>
        <v/>
      </c>
      <c r="CA117" s="733" t="str">
        <f>IF(CA111="","",(SUM(CA104)*2680-SUM(CA105,CA109)*(2680-1256*(CA108=0)))/$G$1/365/CA$46)</f>
        <v/>
      </c>
      <c r="CB117" s="733">
        <f>IF(CB111="","",(SUM(CB104)*2680-SUM(CB105,CB109)*(2680-1256*(CB108=0)))/$G$1/365/CB$46)</f>
        <v>0</v>
      </c>
      <c r="CC117" s="733">
        <f>IF(CC111="","",(SUM(CC104)*2680-SUM(CC105,CC109)*(2680-1256*(CC108=0)))/$G$1/365/CC$46)</f>
        <v>0</v>
      </c>
      <c r="CD117" s="698" t="str">
        <f t="shared" si="317"/>
        <v/>
      </c>
      <c r="CE117" s="723" t="str">
        <f t="shared" si="318"/>
        <v/>
      </c>
      <c r="CF117" s="723" t="str">
        <f t="shared" si="319"/>
        <v/>
      </c>
      <c r="CG117" s="723">
        <f t="shared" si="320"/>
        <v>0</v>
      </c>
      <c r="CH117" s="1381" t="str">
        <f t="shared" si="277"/>
        <v/>
      </c>
      <c r="CI117" s="1382" t="str">
        <f t="shared" si="278"/>
        <v/>
      </c>
      <c r="CJ117" s="1383" t="str">
        <f t="shared" si="279"/>
        <v/>
      </c>
      <c r="CK117" s="1383" t="str">
        <f t="shared" si="280"/>
        <v/>
      </c>
      <c r="CL117" s="1383" t="str">
        <f t="shared" si="281"/>
        <v/>
      </c>
      <c r="CM117" s="1383" t="str">
        <f t="shared" si="282"/>
        <v/>
      </c>
      <c r="CN117" s="1383" t="str">
        <f t="shared" si="283"/>
        <v/>
      </c>
      <c r="CO117" s="1384" t="str">
        <f t="shared" si="284"/>
        <v/>
      </c>
      <c r="CP117" s="1384" t="str">
        <f t="shared" si="285"/>
        <v/>
      </c>
      <c r="CQ117" s="1384" t="str">
        <f t="shared" si="286"/>
        <v/>
      </c>
      <c r="CR117" s="1384" t="str">
        <f t="shared" si="287"/>
        <v/>
      </c>
      <c r="CS117" s="1383" t="str">
        <f t="shared" si="288"/>
        <v/>
      </c>
      <c r="CT117" s="1383" t="str">
        <f t="shared" si="289"/>
        <v/>
      </c>
      <c r="CU117" s="1383" t="str">
        <f t="shared" si="290"/>
        <v/>
      </c>
      <c r="CV117" s="1383" t="str">
        <f t="shared" si="291"/>
        <v/>
      </c>
      <c r="CW117" s="1383" t="str">
        <f t="shared" si="292"/>
        <v/>
      </c>
      <c r="CX117" s="1382" t="str">
        <f t="shared" si="293"/>
        <v/>
      </c>
      <c r="CY117" s="1385" t="str">
        <f t="shared" si="294"/>
        <v/>
      </c>
      <c r="CZ117" s="638" t="str">
        <f t="shared" si="295"/>
        <v/>
      </c>
      <c r="DA117" s="639" t="str">
        <f t="shared" si="296"/>
        <v/>
      </c>
      <c r="DB117" s="640" t="str">
        <f t="shared" si="297"/>
        <v/>
      </c>
      <c r="DC117" s="640" t="str">
        <f t="shared" si="298"/>
        <v/>
      </c>
      <c r="DD117" s="640" t="str">
        <f t="shared" si="299"/>
        <v/>
      </c>
      <c r="DE117" s="640" t="str">
        <f t="shared" si="300"/>
        <v/>
      </c>
      <c r="DF117" s="640" t="str">
        <f t="shared" si="301"/>
        <v/>
      </c>
      <c r="DG117" s="641" t="str">
        <f t="shared" si="302"/>
        <v/>
      </c>
      <c r="DH117" s="641" t="str">
        <f t="shared" si="303"/>
        <v/>
      </c>
      <c r="DI117" s="641">
        <f t="shared" si="304"/>
        <v>1.0727628535847715E-2</v>
      </c>
      <c r="DJ117" s="641" t="str">
        <f t="shared" si="305"/>
        <v/>
      </c>
      <c r="DK117" s="640" t="str">
        <f t="shared" si="306"/>
        <v/>
      </c>
      <c r="DL117" s="640" t="str">
        <f t="shared" si="307"/>
        <v/>
      </c>
      <c r="DM117" s="640" t="str">
        <f t="shared" si="308"/>
        <v/>
      </c>
      <c r="DN117" s="640" t="str">
        <f t="shared" si="309"/>
        <v/>
      </c>
      <c r="DO117" s="640" t="str">
        <f t="shared" si="310"/>
        <v/>
      </c>
      <c r="DP117" s="639" t="str">
        <f t="shared" si="311"/>
        <v/>
      </c>
      <c r="DQ117" s="638" t="str">
        <f t="shared" si="312"/>
        <v/>
      </c>
      <c r="DR117" s="753">
        <f t="shared" si="313"/>
        <v>0</v>
      </c>
      <c r="DS117" s="111">
        <f t="shared" si="314"/>
        <v>1</v>
      </c>
      <c r="DT117" s="111">
        <f t="shared" si="315"/>
        <v>2</v>
      </c>
      <c r="DU117" s="111">
        <f t="shared" si="316"/>
        <v>3</v>
      </c>
      <c r="DV117" s="602"/>
      <c r="DW117" s="719"/>
      <c r="DX117" s="719"/>
      <c r="DY117" s="719"/>
      <c r="DZ117" s="719"/>
      <c r="EA117" s="719"/>
      <c r="EB117" s="719"/>
      <c r="EC117" s="719"/>
      <c r="ED117" s="719"/>
      <c r="EE117" s="603"/>
    </row>
    <row r="118" spans="1:135" s="604" customFormat="1" ht="15.75" customHeight="1">
      <c r="A118" s="765" t="s">
        <v>316</v>
      </c>
      <c r="B118" s="721" t="str">
        <f t="shared" ref="B118:S118" si="359">IF(SUM(B111)&gt;0,B113/B111,"")</f>
        <v/>
      </c>
      <c r="C118" s="721" t="str">
        <f t="shared" si="359"/>
        <v/>
      </c>
      <c r="D118" s="721" t="str">
        <f t="shared" si="359"/>
        <v/>
      </c>
      <c r="E118" s="721" t="str">
        <f t="shared" si="359"/>
        <v/>
      </c>
      <c r="F118" s="721" t="str">
        <f t="shared" si="359"/>
        <v/>
      </c>
      <c r="G118" s="721" t="str">
        <f t="shared" si="359"/>
        <v/>
      </c>
      <c r="H118" s="721" t="str">
        <f t="shared" si="359"/>
        <v/>
      </c>
      <c r="I118" s="721" t="str">
        <f t="shared" si="359"/>
        <v/>
      </c>
      <c r="J118" s="721" t="str">
        <f t="shared" si="359"/>
        <v/>
      </c>
      <c r="K118" s="721" t="str">
        <f t="shared" si="359"/>
        <v/>
      </c>
      <c r="L118" s="721" t="str">
        <f t="shared" si="359"/>
        <v/>
      </c>
      <c r="M118" s="721" t="str">
        <f t="shared" si="359"/>
        <v/>
      </c>
      <c r="N118" s="721" t="str">
        <f t="shared" si="359"/>
        <v/>
      </c>
      <c r="O118" s="721" t="str">
        <f t="shared" si="359"/>
        <v/>
      </c>
      <c r="P118" s="721" t="str">
        <f t="shared" si="359"/>
        <v/>
      </c>
      <c r="Q118" s="721" t="str">
        <f t="shared" si="359"/>
        <v/>
      </c>
      <c r="R118" s="721" t="str">
        <f t="shared" si="359"/>
        <v/>
      </c>
      <c r="S118" s="721" t="str">
        <f t="shared" si="359"/>
        <v/>
      </c>
      <c r="T118" s="752"/>
      <c r="U118" s="721">
        <f t="shared" ref="U118:AL118" si="360">IF(SUM(U111)&gt;0,U113/U111,"")</f>
        <v>0</v>
      </c>
      <c r="V118" s="721" t="str">
        <f t="shared" si="360"/>
        <v/>
      </c>
      <c r="W118" s="721" t="str">
        <f t="shared" si="360"/>
        <v/>
      </c>
      <c r="X118" s="721" t="str">
        <f t="shared" si="360"/>
        <v/>
      </c>
      <c r="Y118" s="721" t="str">
        <f t="shared" si="360"/>
        <v/>
      </c>
      <c r="Z118" s="721" t="str">
        <f t="shared" si="360"/>
        <v/>
      </c>
      <c r="AA118" s="721" t="str">
        <f t="shared" si="360"/>
        <v/>
      </c>
      <c r="AB118" s="721" t="str">
        <f t="shared" si="360"/>
        <v/>
      </c>
      <c r="AC118" s="721" t="str">
        <f t="shared" si="360"/>
        <v/>
      </c>
      <c r="AD118" s="721" t="str">
        <f t="shared" si="360"/>
        <v/>
      </c>
      <c r="AE118" s="721" t="str">
        <f t="shared" si="360"/>
        <v/>
      </c>
      <c r="AF118" s="721" t="str">
        <f t="shared" si="360"/>
        <v/>
      </c>
      <c r="AG118" s="721" t="str">
        <f t="shared" si="360"/>
        <v/>
      </c>
      <c r="AH118" s="721" t="str">
        <f t="shared" si="360"/>
        <v/>
      </c>
      <c r="AI118" s="721" t="str">
        <f t="shared" si="360"/>
        <v/>
      </c>
      <c r="AJ118" s="721" t="str">
        <f t="shared" si="360"/>
        <v/>
      </c>
      <c r="AK118" s="721" t="str">
        <f t="shared" si="360"/>
        <v/>
      </c>
      <c r="AL118" s="721" t="str">
        <f t="shared" si="360"/>
        <v/>
      </c>
      <c r="AM118" s="752"/>
      <c r="AN118" s="721" t="str">
        <f t="shared" ref="AN118:BE118" si="361">IF(SUM(AN111)&gt;0,AN113/AN111,"")</f>
        <v/>
      </c>
      <c r="AO118" s="721" t="str">
        <f t="shared" si="361"/>
        <v/>
      </c>
      <c r="AP118" s="721" t="str">
        <f t="shared" si="361"/>
        <v/>
      </c>
      <c r="AQ118" s="721" t="str">
        <f t="shared" si="361"/>
        <v/>
      </c>
      <c r="AR118" s="721">
        <f t="shared" si="361"/>
        <v>0</v>
      </c>
      <c r="AS118" s="721">
        <f t="shared" si="361"/>
        <v>0</v>
      </c>
      <c r="AT118" s="721" t="str">
        <f t="shared" si="361"/>
        <v/>
      </c>
      <c r="AU118" s="721" t="str">
        <f t="shared" si="361"/>
        <v/>
      </c>
      <c r="AV118" s="721" t="str">
        <f t="shared" si="361"/>
        <v/>
      </c>
      <c r="AW118" s="721" t="str">
        <f t="shared" si="361"/>
        <v/>
      </c>
      <c r="AX118" s="721" t="str">
        <f t="shared" si="361"/>
        <v/>
      </c>
      <c r="AY118" s="721" t="str">
        <f t="shared" si="361"/>
        <v/>
      </c>
      <c r="AZ118" s="721" t="str">
        <f t="shared" si="361"/>
        <v/>
      </c>
      <c r="BA118" s="721" t="str">
        <f t="shared" si="361"/>
        <v/>
      </c>
      <c r="BB118" s="721" t="str">
        <f t="shared" si="361"/>
        <v/>
      </c>
      <c r="BC118" s="721" t="str">
        <f t="shared" si="361"/>
        <v/>
      </c>
      <c r="BD118" s="721" t="str">
        <f t="shared" si="361"/>
        <v/>
      </c>
      <c r="BE118" s="721" t="str">
        <f t="shared" si="361"/>
        <v/>
      </c>
      <c r="BF118" s="752"/>
      <c r="BG118" s="721" t="str">
        <f t="shared" ref="BG118:BX118" si="362">IF(SUM(BG111)&gt;0,BG113/BG111,"")</f>
        <v/>
      </c>
      <c r="BH118" s="721" t="str">
        <f t="shared" si="362"/>
        <v/>
      </c>
      <c r="BI118" s="721" t="str">
        <f t="shared" si="362"/>
        <v/>
      </c>
      <c r="BJ118" s="721" t="str">
        <f t="shared" si="362"/>
        <v/>
      </c>
      <c r="BK118" s="721">
        <f t="shared" si="362"/>
        <v>0</v>
      </c>
      <c r="BL118" s="721" t="str">
        <f t="shared" si="362"/>
        <v/>
      </c>
      <c r="BM118" s="721" t="str">
        <f t="shared" si="362"/>
        <v/>
      </c>
      <c r="BN118" s="721" t="str">
        <f t="shared" si="362"/>
        <v/>
      </c>
      <c r="BO118" s="721">
        <f t="shared" si="362"/>
        <v>0</v>
      </c>
      <c r="BP118" s="721" t="str">
        <f t="shared" si="362"/>
        <v/>
      </c>
      <c r="BQ118" s="721">
        <f t="shared" si="362"/>
        <v>0</v>
      </c>
      <c r="BR118" s="721" t="str">
        <f t="shared" si="362"/>
        <v/>
      </c>
      <c r="BS118" s="721" t="str">
        <f t="shared" si="362"/>
        <v/>
      </c>
      <c r="BT118" s="721" t="str">
        <f t="shared" si="362"/>
        <v/>
      </c>
      <c r="BU118" s="721" t="str">
        <f t="shared" si="362"/>
        <v/>
      </c>
      <c r="BV118" s="721" t="str">
        <f t="shared" si="362"/>
        <v/>
      </c>
      <c r="BW118" s="721" t="str">
        <f t="shared" si="362"/>
        <v/>
      </c>
      <c r="BX118" s="721" t="str">
        <f t="shared" si="362"/>
        <v/>
      </c>
      <c r="BY118" s="752"/>
      <c r="BZ118" s="721" t="str">
        <f>IF(SUM(BZ111)&gt;0,BZ113/BZ111,"")</f>
        <v/>
      </c>
      <c r="CA118" s="721" t="str">
        <f>IF(SUM(CA111)&gt;0,CA113/CA111,"")</f>
        <v/>
      </c>
      <c r="CB118" s="721">
        <f>IF(SUM(CB111)&gt;0,CB113/CB111,"")</f>
        <v>0</v>
      </c>
      <c r="CC118" s="721">
        <f>IF(SUM(CC111)&gt;0,CC113/CC111,"")</f>
        <v>0</v>
      </c>
      <c r="CD118" s="698" t="str">
        <f t="shared" si="317"/>
        <v/>
      </c>
      <c r="CE118" s="723" t="str">
        <f t="shared" si="318"/>
        <v/>
      </c>
      <c r="CF118" s="723" t="str">
        <f t="shared" si="319"/>
        <v/>
      </c>
      <c r="CG118" s="723">
        <f t="shared" si="320"/>
        <v>0</v>
      </c>
      <c r="CH118" s="1381" t="str">
        <f t="shared" si="277"/>
        <v/>
      </c>
      <c r="CI118" s="1382" t="str">
        <f t="shared" si="278"/>
        <v/>
      </c>
      <c r="CJ118" s="1383" t="str">
        <f t="shared" si="279"/>
        <v/>
      </c>
      <c r="CK118" s="1383" t="str">
        <f t="shared" si="280"/>
        <v/>
      </c>
      <c r="CL118" s="1383" t="str">
        <f t="shared" si="281"/>
        <v/>
      </c>
      <c r="CM118" s="1383" t="str">
        <f t="shared" si="282"/>
        <v/>
      </c>
      <c r="CN118" s="1383" t="str">
        <f t="shared" si="283"/>
        <v/>
      </c>
      <c r="CO118" s="1384" t="str">
        <f t="shared" si="284"/>
        <v/>
      </c>
      <c r="CP118" s="1384" t="str">
        <f t="shared" si="285"/>
        <v/>
      </c>
      <c r="CQ118" s="1384" t="str">
        <f t="shared" si="286"/>
        <v/>
      </c>
      <c r="CR118" s="1384" t="str">
        <f t="shared" si="287"/>
        <v/>
      </c>
      <c r="CS118" s="1383" t="str">
        <f t="shared" si="288"/>
        <v/>
      </c>
      <c r="CT118" s="1383" t="str">
        <f t="shared" si="289"/>
        <v/>
      </c>
      <c r="CU118" s="1383" t="str">
        <f t="shared" si="290"/>
        <v/>
      </c>
      <c r="CV118" s="1383" t="str">
        <f t="shared" si="291"/>
        <v/>
      </c>
      <c r="CW118" s="1383" t="str">
        <f t="shared" si="292"/>
        <v/>
      </c>
      <c r="CX118" s="1382" t="str">
        <f t="shared" si="293"/>
        <v/>
      </c>
      <c r="CY118" s="1385" t="str">
        <f t="shared" si="294"/>
        <v/>
      </c>
      <c r="CZ118" s="638" t="str">
        <f t="shared" si="295"/>
        <v/>
      </c>
      <c r="DA118" s="639" t="str">
        <f t="shared" si="296"/>
        <v/>
      </c>
      <c r="DB118" s="640" t="str">
        <f t="shared" si="297"/>
        <v/>
      </c>
      <c r="DC118" s="640" t="str">
        <f t="shared" si="298"/>
        <v/>
      </c>
      <c r="DD118" s="640" t="str">
        <f t="shared" si="299"/>
        <v/>
      </c>
      <c r="DE118" s="640" t="str">
        <f t="shared" si="300"/>
        <v/>
      </c>
      <c r="DF118" s="640" t="str">
        <f t="shared" si="301"/>
        <v/>
      </c>
      <c r="DG118" s="641" t="str">
        <f t="shared" si="302"/>
        <v/>
      </c>
      <c r="DH118" s="641" t="str">
        <f t="shared" si="303"/>
        <v/>
      </c>
      <c r="DI118" s="641">
        <f t="shared" si="304"/>
        <v>0</v>
      </c>
      <c r="DJ118" s="641" t="str">
        <f t="shared" si="305"/>
        <v/>
      </c>
      <c r="DK118" s="640" t="str">
        <f t="shared" si="306"/>
        <v/>
      </c>
      <c r="DL118" s="640" t="str">
        <f t="shared" si="307"/>
        <v/>
      </c>
      <c r="DM118" s="640" t="str">
        <f t="shared" si="308"/>
        <v/>
      </c>
      <c r="DN118" s="640" t="str">
        <f t="shared" si="309"/>
        <v/>
      </c>
      <c r="DO118" s="640" t="str">
        <f t="shared" si="310"/>
        <v/>
      </c>
      <c r="DP118" s="639" t="str">
        <f t="shared" si="311"/>
        <v/>
      </c>
      <c r="DQ118" s="638" t="str">
        <f t="shared" si="312"/>
        <v/>
      </c>
      <c r="DR118" s="753">
        <f t="shared" si="313"/>
        <v>0</v>
      </c>
      <c r="DS118" s="111">
        <f t="shared" si="314"/>
        <v>1</v>
      </c>
      <c r="DT118" s="111">
        <f t="shared" si="315"/>
        <v>2</v>
      </c>
      <c r="DU118" s="111">
        <f t="shared" si="316"/>
        <v>3</v>
      </c>
      <c r="DV118" s="602"/>
      <c r="DW118" s="719"/>
      <c r="DX118" s="719"/>
      <c r="DY118" s="719"/>
      <c r="DZ118" s="719"/>
      <c r="EA118" s="719"/>
      <c r="EB118" s="719"/>
      <c r="EC118" s="719"/>
      <c r="ED118" s="719"/>
      <c r="EE118" s="603"/>
    </row>
    <row r="119" spans="1:135" s="211" customFormat="1" ht="15.75" hidden="1" customHeight="1">
      <c r="A119" s="693" t="s">
        <v>317</v>
      </c>
      <c r="B119" s="766"/>
      <c r="C119" s="766"/>
      <c r="D119" s="766"/>
      <c r="E119" s="766"/>
      <c r="F119" s="766"/>
      <c r="G119" s="766"/>
      <c r="H119" s="766"/>
      <c r="I119" s="766"/>
      <c r="J119" s="766"/>
      <c r="K119" s="766"/>
      <c r="L119" s="766"/>
      <c r="M119" s="766"/>
      <c r="N119" s="766"/>
      <c r="O119" s="766"/>
      <c r="P119" s="766"/>
      <c r="Q119" s="766"/>
      <c r="R119" s="766"/>
      <c r="S119" s="766"/>
      <c r="T119" s="752"/>
      <c r="U119" s="766"/>
      <c r="V119" s="766"/>
      <c r="W119" s="766"/>
      <c r="X119" s="766"/>
      <c r="Y119" s="766"/>
      <c r="Z119" s="766"/>
      <c r="AA119" s="766"/>
      <c r="AB119" s="766"/>
      <c r="AC119" s="766"/>
      <c r="AD119" s="766"/>
      <c r="AE119" s="766"/>
      <c r="AF119" s="766"/>
      <c r="AG119" s="766"/>
      <c r="AH119" s="766"/>
      <c r="AI119" s="766"/>
      <c r="AJ119" s="766"/>
      <c r="AK119" s="766"/>
      <c r="AL119" s="766"/>
      <c r="AM119" s="752"/>
      <c r="AN119" s="766"/>
      <c r="AO119" s="766"/>
      <c r="AP119" s="766"/>
      <c r="AQ119" s="766"/>
      <c r="AR119" s="766"/>
      <c r="AS119" s="766"/>
      <c r="AT119" s="766"/>
      <c r="AU119" s="766"/>
      <c r="AV119" s="766"/>
      <c r="AW119" s="766"/>
      <c r="AX119" s="766"/>
      <c r="AY119" s="766"/>
      <c r="AZ119" s="766"/>
      <c r="BA119" s="766"/>
      <c r="BB119" s="766"/>
      <c r="BC119" s="766"/>
      <c r="BD119" s="766"/>
      <c r="BE119" s="766"/>
      <c r="BF119" s="752"/>
      <c r="BG119" s="766"/>
      <c r="BH119" s="766"/>
      <c r="BI119" s="766"/>
      <c r="BJ119" s="766"/>
      <c r="BK119" s="766"/>
      <c r="BL119" s="766"/>
      <c r="BM119" s="766"/>
      <c r="BN119" s="766"/>
      <c r="BO119" s="766"/>
      <c r="BP119" s="766"/>
      <c r="BQ119" s="766"/>
      <c r="BR119" s="766"/>
      <c r="BS119" s="766"/>
      <c r="BT119" s="766"/>
      <c r="BU119" s="766"/>
      <c r="BV119" s="766"/>
      <c r="BW119" s="766"/>
      <c r="BX119" s="766"/>
      <c r="BY119" s="703"/>
      <c r="BZ119" s="766"/>
      <c r="CA119" s="766"/>
      <c r="CB119" s="766"/>
      <c r="CC119" s="766"/>
      <c r="CD119" s="690" t="str">
        <f t="shared" si="317"/>
        <v/>
      </c>
      <c r="CE119" s="690" t="str">
        <f t="shared" si="318"/>
        <v/>
      </c>
      <c r="CF119" s="690" t="str">
        <f t="shared" si="319"/>
        <v/>
      </c>
      <c r="CG119" s="690" t="str">
        <f t="shared" si="320"/>
        <v/>
      </c>
      <c r="CH119" s="1389"/>
      <c r="CI119" s="1390"/>
      <c r="CJ119" s="1391"/>
      <c r="CK119" s="1391"/>
      <c r="CL119" s="1391"/>
      <c r="CM119" s="1391"/>
      <c r="CN119" s="1391"/>
      <c r="CO119" s="1391"/>
      <c r="CP119" s="1391"/>
      <c r="CQ119" s="1391"/>
      <c r="CR119" s="1391"/>
      <c r="CS119" s="1391"/>
      <c r="CT119" s="1391"/>
      <c r="CU119" s="1391"/>
      <c r="CV119" s="1391"/>
      <c r="CW119" s="1391"/>
      <c r="CX119" s="1391"/>
      <c r="CY119" s="1392"/>
      <c r="CZ119" s="767"/>
      <c r="DA119" s="767"/>
      <c r="DB119" s="767"/>
      <c r="DC119" s="767"/>
      <c r="DD119" s="767"/>
      <c r="DE119" s="767"/>
      <c r="DF119" s="767"/>
      <c r="DG119" s="767"/>
      <c r="DH119" s="767"/>
      <c r="DI119" s="767"/>
      <c r="DJ119" s="767"/>
      <c r="DK119" s="767"/>
      <c r="DL119" s="767"/>
      <c r="DM119" s="767"/>
      <c r="DN119" s="767"/>
      <c r="DO119" s="767"/>
      <c r="DP119" s="767"/>
      <c r="DQ119" s="767"/>
      <c r="DR119" s="691"/>
      <c r="DS119" s="208"/>
      <c r="DT119" s="208"/>
      <c r="DU119" s="208"/>
      <c r="DV119" s="692"/>
      <c r="DW119" s="208"/>
      <c r="DX119" s="208"/>
      <c r="DY119" s="208"/>
      <c r="DZ119" s="208"/>
      <c r="EA119" s="208"/>
      <c r="EB119" s="208"/>
      <c r="EC119" s="208"/>
      <c r="ED119" s="208"/>
      <c r="EE119" s="210"/>
    </row>
    <row r="120" spans="1:135" s="211" customFormat="1" ht="15.75" hidden="1" customHeight="1">
      <c r="A120" s="738" t="s">
        <v>318</v>
      </c>
      <c r="B120" s="707">
        <f>WB!U136</f>
        <v>0</v>
      </c>
      <c r="C120" s="707">
        <f>WB!V136</f>
        <v>0</v>
      </c>
      <c r="D120" s="707">
        <f>WB!W136</f>
        <v>0</v>
      </c>
      <c r="E120" s="707">
        <f>WB!X136</f>
        <v>0</v>
      </c>
      <c r="F120" s="707">
        <f>WB!Y136</f>
        <v>0</v>
      </c>
      <c r="G120" s="707">
        <f>WB!Z136</f>
        <v>0</v>
      </c>
      <c r="H120" s="707">
        <f>WB!AA136</f>
        <v>0</v>
      </c>
      <c r="I120" s="707">
        <f>WB!AB136</f>
        <v>0</v>
      </c>
      <c r="J120" s="707">
        <f>WB!AC136</f>
        <v>0</v>
      </c>
      <c r="K120" s="707">
        <f>WB!AD136</f>
        <v>0</v>
      </c>
      <c r="L120" s="707">
        <f>WB!AE136</f>
        <v>0</v>
      </c>
      <c r="M120" s="707">
        <f>WB!AF136</f>
        <v>0</v>
      </c>
      <c r="N120" s="707">
        <f>WB!AG136</f>
        <v>0</v>
      </c>
      <c r="O120" s="707">
        <f>WB!AH136</f>
        <v>0</v>
      </c>
      <c r="P120" s="707">
        <f>WB!AI136</f>
        <v>0</v>
      </c>
      <c r="Q120" s="707">
        <f>WB!AJ136</f>
        <v>0</v>
      </c>
      <c r="R120" s="707">
        <f>WB!AK136</f>
        <v>0</v>
      </c>
      <c r="S120" s="707">
        <f>WB!AL136</f>
        <v>0</v>
      </c>
      <c r="T120" s="729"/>
      <c r="U120" s="707">
        <f>WB!AM144</f>
        <v>4</v>
      </c>
      <c r="V120" s="707">
        <f>WB!AN144</f>
        <v>2</v>
      </c>
      <c r="W120" s="707">
        <f>WB!AO144</f>
        <v>0</v>
      </c>
      <c r="X120" s="707">
        <f>WB!AP144</f>
        <v>1</v>
      </c>
      <c r="Y120" s="707">
        <f>WB!AQ144</f>
        <v>0</v>
      </c>
      <c r="Z120" s="707">
        <f>WB!AR144</f>
        <v>0</v>
      </c>
      <c r="AA120" s="707">
        <f>WB!AS144</f>
        <v>0</v>
      </c>
      <c r="AB120" s="707">
        <f>WB!AT144</f>
        <v>0</v>
      </c>
      <c r="AC120" s="707">
        <f>WB!AU144</f>
        <v>0</v>
      </c>
      <c r="AD120" s="707">
        <f>WB!AV144</f>
        <v>0</v>
      </c>
      <c r="AE120" s="707">
        <f>WB!AW144</f>
        <v>0</v>
      </c>
      <c r="AF120" s="707">
        <f>WB!AX144</f>
        <v>0</v>
      </c>
      <c r="AG120" s="707">
        <f>WB!AY144</f>
        <v>1</v>
      </c>
      <c r="AH120" s="707">
        <f>WB!AZ144</f>
        <v>0</v>
      </c>
      <c r="AI120" s="707">
        <f>WB!BA144</f>
        <v>0</v>
      </c>
      <c r="AJ120" s="707">
        <f>WB!BB144</f>
        <v>0</v>
      </c>
      <c r="AK120" s="707">
        <f>WB!BC144</f>
        <v>0</v>
      </c>
      <c r="AL120" s="707">
        <f>WB!BD144</f>
        <v>0</v>
      </c>
      <c r="AM120" s="729"/>
      <c r="AN120" s="707">
        <f>WB!BE152</f>
        <v>1</v>
      </c>
      <c r="AO120" s="707">
        <f>WB!BF152</f>
        <v>1</v>
      </c>
      <c r="AP120" s="707">
        <f>WB!BG152</f>
        <v>0</v>
      </c>
      <c r="AQ120" s="707">
        <f>WB!BH152</f>
        <v>4</v>
      </c>
      <c r="AR120" s="707">
        <f>WB!BI152</f>
        <v>8</v>
      </c>
      <c r="AS120" s="707">
        <f>WB!BJ152</f>
        <v>2</v>
      </c>
      <c r="AT120" s="707">
        <f>WB!BK152</f>
        <v>1</v>
      </c>
      <c r="AU120" s="707">
        <f>WB!BL152</f>
        <v>10</v>
      </c>
      <c r="AV120" s="707">
        <f>WB!BM152</f>
        <v>6</v>
      </c>
      <c r="AW120" s="707">
        <f>WB!BN152</f>
        <v>0</v>
      </c>
      <c r="AX120" s="707">
        <f>WB!BO152</f>
        <v>0</v>
      </c>
      <c r="AY120" s="707">
        <f>WB!BP152</f>
        <v>0</v>
      </c>
      <c r="AZ120" s="707">
        <f>WB!BQ152</f>
        <v>0</v>
      </c>
      <c r="BA120" s="707">
        <f>WB!BR152</f>
        <v>0</v>
      </c>
      <c r="BB120" s="707">
        <f>WB!BS152</f>
        <v>0</v>
      </c>
      <c r="BC120" s="707">
        <f>WB!BT152</f>
        <v>0</v>
      </c>
      <c r="BD120" s="707">
        <f>WB!BU152</f>
        <v>0</v>
      </c>
      <c r="BE120" s="707">
        <f>WB!BV152</f>
        <v>0</v>
      </c>
      <c r="BF120" s="729"/>
      <c r="BG120" s="707">
        <f>WB!BW160</f>
        <v>5</v>
      </c>
      <c r="BH120" s="707">
        <f>WB!BX160</f>
        <v>7</v>
      </c>
      <c r="BI120" s="707">
        <f>WB!BY160</f>
        <v>12</v>
      </c>
      <c r="BJ120" s="707">
        <f>WB!BZ160</f>
        <v>7</v>
      </c>
      <c r="BK120" s="707">
        <f>WB!CA160</f>
        <v>5</v>
      </c>
      <c r="BL120" s="707">
        <f>WB!CB160</f>
        <v>0</v>
      </c>
      <c r="BM120" s="707">
        <f>WB!CC160</f>
        <v>3</v>
      </c>
      <c r="BN120" s="707">
        <f>WB!CB160</f>
        <v>0</v>
      </c>
      <c r="BO120" s="707">
        <f>WB!CC160</f>
        <v>3</v>
      </c>
      <c r="BP120" s="707">
        <f>WB!CD160</f>
        <v>11</v>
      </c>
      <c r="BQ120" s="707">
        <f>WB!CE160</f>
        <v>0</v>
      </c>
      <c r="BR120" s="707">
        <f>WB!CF160</f>
        <v>2</v>
      </c>
      <c r="BS120" s="707">
        <f>WB!CG160</f>
        <v>3</v>
      </c>
      <c r="BT120" s="707">
        <f>WB!CH160</f>
        <v>0</v>
      </c>
      <c r="BU120" s="707">
        <f>WB!CI160</f>
        <v>0</v>
      </c>
      <c r="BV120" s="707">
        <f>WB!CJ160</f>
        <v>0</v>
      </c>
      <c r="BW120" s="707">
        <f>WB!CK160</f>
        <v>0</v>
      </c>
      <c r="BX120" s="707">
        <f>WB!CK160</f>
        <v>0</v>
      </c>
      <c r="BY120" s="729"/>
      <c r="BZ120" s="768">
        <f>WB!CP136</f>
        <v>0</v>
      </c>
      <c r="CA120" s="768">
        <f>WB!CP144</f>
        <v>1</v>
      </c>
      <c r="CB120" s="768">
        <f>WB!CP152</f>
        <v>3</v>
      </c>
      <c r="CC120" s="768">
        <f>WB!CP160</f>
        <v>6.5</v>
      </c>
      <c r="CD120" s="698">
        <f t="shared" si="317"/>
        <v>0</v>
      </c>
      <c r="CE120" s="698">
        <f t="shared" si="318"/>
        <v>0.25</v>
      </c>
      <c r="CF120" s="698">
        <f t="shared" si="319"/>
        <v>1.4375</v>
      </c>
      <c r="CG120" s="698">
        <f t="shared" si="320"/>
        <v>2.875</v>
      </c>
      <c r="CH120" s="1393">
        <f t="shared" ref="CH120:CH146" si="363">IF($CH$4=$CD$4,IF(OR(-FLOOR(((18-COUNT($B120:$S120))/2),1)+CH$7&lt;1,-FLOOR(((18-COUNT($B120:$S120))/2),1)+CH$7&gt;COUNT($B120:$S120)),"",LARGE($B120:$S120,-FLOOR(((18-COUNT($B120:$S120))/2),1)+CH$7)),IF(OR(-FLOOR(((18-COUNT($AN120:$BE120))/2),1)+CH$7&lt;1,-FLOOR(((18-COUNT($AN120:$BE120))/2),1)+CH$7&gt;COUNT($AN120:$BE120)),"",LARGE($AN120:$BE120,-FLOOR(((18-COUNT($AN120:$BE120))/2),1)+CH$7)))</f>
        <v>0</v>
      </c>
      <c r="CI120" s="1394">
        <f t="shared" ref="CI120:CI146" si="364">IF($CH$4=$CD$4,IF(OR(-FLOOR(((18-COUNT($B120:$S120))/2),1)+CI$7&lt;1,-FLOOR(((18-COUNT($B120:$S120))/2),1)+CI$7&gt;COUNT($B120:$S120)),"",LARGE($B120:$S120,-FLOOR(((18-COUNT($B120:$S120))/2),1)+CI$7)),IF(OR(-FLOOR(((18-COUNT($AN120:$BE120))/2),1)+CI$7&lt;1,-FLOOR(((18-COUNT($AN120:$BE120))/2),1)+CI$7&gt;COUNT($AN120:$BE120)),"",LARGE($AN120:$BE120,-FLOOR(((18-COUNT($AN120:$BE120))/2),1)+CI$7)))</f>
        <v>0</v>
      </c>
      <c r="CJ120" s="1395">
        <f t="shared" ref="CJ120:CJ146" si="365">IF($CH$4=$CD$4,IF(OR(-FLOOR(((18-COUNT($B120:$S120))/2),1)+CJ$7&lt;1,-FLOOR(((18-COUNT($B120:$S120))/2),1)+CJ$7&gt;COUNT($B120:$S120)),"",LARGE($B120:$S120,-FLOOR(((18-COUNT($B120:$S120))/2),1)+CJ$7)),IF(OR(-FLOOR(((18-COUNT($AN120:$BE120))/2),1)+CJ$7&lt;1,-FLOOR(((18-COUNT($AN120:$BE120))/2),1)+CJ$7&gt;COUNT($AN120:$BE120)),"",LARGE($AN120:$BE120,-FLOOR(((18-COUNT($AN120:$BE120))/2),1)+CJ$7)))</f>
        <v>0</v>
      </c>
      <c r="CK120" s="1395">
        <f t="shared" ref="CK120:CK146" si="366">IF($CH$4=$CD$4,IF(OR(-FLOOR(((18-COUNT($B120:$S120))/2),1)+CK$7&lt;1,-FLOOR(((18-COUNT($B120:$S120))/2),1)+CK$7&gt;COUNT($B120:$S120)),"",LARGE($B120:$S120,-FLOOR(((18-COUNT($B120:$S120))/2),1)+CK$7)),IF(OR(-FLOOR(((18-COUNT($AN120:$BE120))/2),1)+CK$7&lt;1,-FLOOR(((18-COUNT($AN120:$BE120))/2),1)+CK$7&gt;COUNT($AN120:$BE120)),"",LARGE($AN120:$BE120,-FLOOR(((18-COUNT($AN120:$BE120))/2),1)+CK$7)))</f>
        <v>0</v>
      </c>
      <c r="CL120" s="1395">
        <f t="shared" ref="CL120:CL146" si="367">IF($CH$4=$CD$4,IF(OR(-FLOOR(((18-COUNT($B120:$S120))/2),1)+CL$7&lt;1,-FLOOR(((18-COUNT($B120:$S120))/2),1)+CL$7&gt;COUNT($B120:$S120)),"",LARGE($B120:$S120,-FLOOR(((18-COUNT($B120:$S120))/2),1)+CL$7)),IF(OR(-FLOOR(((18-COUNT($AN120:$BE120))/2),1)+CL$7&lt;1,-FLOOR(((18-COUNT($AN120:$BE120))/2),1)+CL$7&gt;COUNT($AN120:$BE120)),"",LARGE($AN120:$BE120,-FLOOR(((18-COUNT($AN120:$BE120))/2),1)+CL$7)))</f>
        <v>0</v>
      </c>
      <c r="CM120" s="1395">
        <f t="shared" ref="CM120:CM146" si="368">IF($CH$4=$CD$4,IF(OR(-FLOOR(((18-COUNT($B120:$S120))/2),1)+CM$7&lt;1,-FLOOR(((18-COUNT($B120:$S120))/2),1)+CM$7&gt;COUNT($B120:$S120)),"",LARGE($B120:$S120,-FLOOR(((18-COUNT($B120:$S120))/2),1)+CM$7)),IF(OR(-FLOOR(((18-COUNT($AN120:$BE120))/2),1)+CM$7&lt;1,-FLOOR(((18-COUNT($AN120:$BE120))/2),1)+CM$7&gt;COUNT($AN120:$BE120)),"",LARGE($AN120:$BE120,-FLOOR(((18-COUNT($AN120:$BE120))/2),1)+CM$7)))</f>
        <v>0</v>
      </c>
      <c r="CN120" s="1395">
        <f t="shared" ref="CN120:CN146" si="369">IF($CH$4=$CD$4,IF(OR(-FLOOR(((18-COUNT($B120:$S120))/2),1)+CN$7&lt;1,-FLOOR(((18-COUNT($B120:$S120))/2),1)+CN$7&gt;COUNT($B120:$S120)),"",LARGE($B120:$S120,-FLOOR(((18-COUNT($B120:$S120))/2),1)+CN$7)),IF(OR(-FLOOR(((18-COUNT($AN120:$BE120))/2),1)+CN$7&lt;1,-FLOOR(((18-COUNT($AN120:$BE120))/2),1)+CN$7&gt;COUNT($AN120:$BE120)),"",LARGE($AN120:$BE120,-FLOOR(((18-COUNT($AN120:$BE120))/2),1)+CN$7)))</f>
        <v>0</v>
      </c>
      <c r="CO120" s="1396">
        <f t="shared" ref="CO120:CO146" si="370">IF($CH$4=$CD$4,IF(OR(-FLOOR(((18-COUNT($B120:$S120))/2),1)+CO$7&lt;1,-FLOOR(((18-COUNT($B120:$S120))/2),1)+CO$7&gt;COUNT($B120:$S120)),"",LARGE($B120:$S120,-FLOOR(((18-COUNT($B120:$S120))/2),1)+CO$7)),IF(OR(-FLOOR(((18-COUNT($AN120:$BE120))/2),1)+CO$7&lt;1,-FLOOR(((18-COUNT($AN120:$BE120))/2),1)+CO$7&gt;COUNT($AN120:$BE120)),"",LARGE($AN120:$BE120,-FLOOR(((18-COUNT($AN120:$BE120))/2),1)+CO$7)))</f>
        <v>0</v>
      </c>
      <c r="CP120" s="1396">
        <f t="shared" ref="CP120:CP146" si="371">IF($CH$4=$CD$4,IF(OR(-FLOOR(((18-COUNT($B120:$S120))/2),1)+CP$7&lt;1,-FLOOR(((18-COUNT($B120:$S120))/2),1)+CP$7&gt;COUNT($B120:$S120)),"",LARGE($B120:$S120,-FLOOR(((18-COUNT($B120:$S120))/2),1)+CP$7)),IF(OR(-FLOOR(((18-COUNT($AN120:$BE120))/2),1)+CP$7&lt;1,-FLOOR(((18-COUNT($AN120:$BE120))/2),1)+CP$7&gt;COUNT($AN120:$BE120)),"",LARGE($AN120:$BE120,-FLOOR(((18-COUNT($AN120:$BE120))/2),1)+CP$7)))</f>
        <v>0</v>
      </c>
      <c r="CQ120" s="1396">
        <f t="shared" ref="CQ120:CQ146" si="372">IF($CH$4=$CD$4,IF(OR(-FLOOR(((18-COUNT($B120:$S120))/2),1)+CQ$7&lt;1,-FLOOR(((18-COUNT($B120:$S120))/2),1)+CQ$7&gt;COUNT($B120:$S120)),"",LARGE($B120:$S120,-FLOOR(((18-COUNT($B120:$S120))/2),1)+CQ$7)),IF(OR(-FLOOR(((18-COUNT($AN120:$BE120))/2),1)+CQ$7&lt;1,-FLOOR(((18-COUNT($AN120:$BE120))/2),1)+CQ$7&gt;COUNT($AN120:$BE120)),"",LARGE($AN120:$BE120,-FLOOR(((18-COUNT($AN120:$BE120))/2),1)+CQ$7)))</f>
        <v>0</v>
      </c>
      <c r="CR120" s="1396">
        <f t="shared" ref="CR120:CR146" si="373">IF($CH$4=$CD$4,IF(OR(-FLOOR(((18-COUNT($B120:$S120))/2),1)+CR$7&lt;1,-FLOOR(((18-COUNT($B120:$S120))/2),1)+CR$7&gt;COUNT($B120:$S120)),"",LARGE($B120:$S120,-FLOOR(((18-COUNT($B120:$S120))/2),1)+CR$7)),IF(OR(-FLOOR(((18-COUNT($AN120:$BE120))/2),1)+CR$7&lt;1,-FLOOR(((18-COUNT($AN120:$BE120))/2),1)+CR$7&gt;COUNT($AN120:$BE120)),"",LARGE($AN120:$BE120,-FLOOR(((18-COUNT($AN120:$BE120))/2),1)+CR$7)))</f>
        <v>0</v>
      </c>
      <c r="CS120" s="1395">
        <f t="shared" ref="CS120:CS146" si="374">IF($CH$4=$CD$4,IF(OR(-FLOOR(((18-COUNT($B120:$S120))/2),1)+CS$7&lt;1,-FLOOR(((18-COUNT($B120:$S120))/2),1)+CS$7&gt;COUNT($B120:$S120)),"",LARGE($B120:$S120,-FLOOR(((18-COUNT($B120:$S120))/2),1)+CS$7)),IF(OR(-FLOOR(((18-COUNT($AN120:$BE120))/2),1)+CS$7&lt;1,-FLOOR(((18-COUNT($AN120:$BE120))/2),1)+CS$7&gt;COUNT($AN120:$BE120)),"",LARGE($AN120:$BE120,-FLOOR(((18-COUNT($AN120:$BE120))/2),1)+CS$7)))</f>
        <v>0</v>
      </c>
      <c r="CT120" s="1395">
        <f t="shared" ref="CT120:CT146" si="375">IF($CH$4=$CD$4,IF(OR(-FLOOR(((18-COUNT($B120:$S120))/2),1)+CT$7&lt;1,-FLOOR(((18-COUNT($B120:$S120))/2),1)+CT$7&gt;COUNT($B120:$S120)),"",LARGE($B120:$S120,-FLOOR(((18-COUNT($B120:$S120))/2),1)+CT$7)),IF(OR(-FLOOR(((18-COUNT($AN120:$BE120))/2),1)+CT$7&lt;1,-FLOOR(((18-COUNT($AN120:$BE120))/2),1)+CT$7&gt;COUNT($AN120:$BE120)),"",LARGE($AN120:$BE120,-FLOOR(((18-COUNT($AN120:$BE120))/2),1)+CT$7)))</f>
        <v>0</v>
      </c>
      <c r="CU120" s="1395">
        <f t="shared" ref="CU120:CU146" si="376">IF($CH$4=$CD$4,IF(OR(-FLOOR(((18-COUNT($B120:$S120))/2),1)+CU$7&lt;1,-FLOOR(((18-COUNT($B120:$S120))/2),1)+CU$7&gt;COUNT($B120:$S120)),"",LARGE($B120:$S120,-FLOOR(((18-COUNT($B120:$S120))/2),1)+CU$7)),IF(OR(-FLOOR(((18-COUNT($AN120:$BE120))/2),1)+CU$7&lt;1,-FLOOR(((18-COUNT($AN120:$BE120))/2),1)+CU$7&gt;COUNT($AN120:$BE120)),"",LARGE($AN120:$BE120,-FLOOR(((18-COUNT($AN120:$BE120))/2),1)+CU$7)))</f>
        <v>0</v>
      </c>
      <c r="CV120" s="1395">
        <f t="shared" ref="CV120:CV146" si="377">IF($CH$4=$CD$4,IF(OR(-FLOOR(((18-COUNT($B120:$S120))/2),1)+CV$7&lt;1,-FLOOR(((18-COUNT($B120:$S120))/2),1)+CV$7&gt;COUNT($B120:$S120)),"",LARGE($B120:$S120,-FLOOR(((18-COUNT($B120:$S120))/2),1)+CV$7)),IF(OR(-FLOOR(((18-COUNT($AN120:$BE120))/2),1)+CV$7&lt;1,-FLOOR(((18-COUNT($AN120:$BE120))/2),1)+CV$7&gt;COUNT($AN120:$BE120)),"",LARGE($AN120:$BE120,-FLOOR(((18-COUNT($AN120:$BE120))/2),1)+CV$7)))</f>
        <v>0</v>
      </c>
      <c r="CW120" s="1395">
        <f t="shared" ref="CW120:CW146" si="378">IF($CH$4=$CD$4,IF(OR(-FLOOR(((18-COUNT($B120:$S120))/2),1)+CW$7&lt;1,-FLOOR(((18-COUNT($B120:$S120))/2),1)+CW$7&gt;COUNT($B120:$S120)),"",LARGE($B120:$S120,-FLOOR(((18-COUNT($B120:$S120))/2),1)+CW$7)),IF(OR(-FLOOR(((18-COUNT($AN120:$BE120))/2),1)+CW$7&lt;1,-FLOOR(((18-COUNT($AN120:$BE120))/2),1)+CW$7&gt;COUNT($AN120:$BE120)),"",LARGE($AN120:$BE120,-FLOOR(((18-COUNT($AN120:$BE120))/2),1)+CW$7)))</f>
        <v>0</v>
      </c>
      <c r="CX120" s="1394">
        <f t="shared" ref="CX120:CX146" si="379">IF($CH$4=$CD$4,IF(OR(-FLOOR(((18-COUNT($B120:$S120))/2),1)+CX$7&lt;1,-FLOOR(((18-COUNT($B120:$S120))/2),1)+CX$7&gt;COUNT($B120:$S120)),"",LARGE($B120:$S120,-FLOOR(((18-COUNT($B120:$S120))/2),1)+CX$7)),IF(OR(-FLOOR(((18-COUNT($AN120:$BE120))/2),1)+CX$7&lt;1,-FLOOR(((18-COUNT($AN120:$BE120))/2),1)+CX$7&gt;COUNT($AN120:$BE120)),"",LARGE($AN120:$BE120,-FLOOR(((18-COUNT($AN120:$BE120))/2),1)+CX$7)))</f>
        <v>0</v>
      </c>
      <c r="CY120" s="1397">
        <f t="shared" ref="CY120:CY146" si="380">IF($CH$4=$CD$4,IF(OR(-FLOOR(((18-COUNT($B120:$S120))/2),1)+CY$7&lt;1,-FLOOR(((18-COUNT($B120:$S120))/2),1)+CY$7&gt;COUNT($B120:$S120)),"",LARGE($B120:$S120,-FLOOR(((18-COUNT($B120:$S120))/2),1)+CY$7)),IF(OR(-FLOOR(((18-COUNT($AN120:$BE120))/2),1)+CY$7&lt;1,-FLOOR(((18-COUNT($AN120:$BE120))/2),1)+CY$7&gt;COUNT($AN120:$BE120)),"",LARGE($AN120:$BE120,-FLOOR(((18-COUNT($AN120:$BE120))/2),1)+CY$7)))</f>
        <v>0</v>
      </c>
      <c r="CZ120" s="532">
        <f t="shared" ref="CZ120:CZ146" si="381">IF($CH$4=$CD$4,IF(OR(-FLOOR(((18-COUNT($U120:$AL120))/2),1)+CZ$7&lt;1,-FLOOR(((18-COUNT($U120:$AL120))/2),1)+CZ$7&gt;COUNT($U120:$AL120)),"",LARGE($U120:$AL120,-FLOOR(((18-COUNT($U120:$AL120))/2),1)+CZ$7)),IF(OR(-FLOOR(((18-COUNT($BG120:$BX120))/2),1)+CZ$7&lt;1,-FLOOR(((18-COUNT($BG120:$BX120))/2),1)+CZ$7&gt;COUNT($BG120:$BX120)),"",LARGE($BG120:$BX120,-FLOOR(((18-COUNT($BG120:$BX120))/2),1)+CZ$7)))</f>
        <v>0</v>
      </c>
      <c r="DA120" s="533">
        <f t="shared" ref="DA120:DA146" si="382">IF($CH$4=$CD$4,IF(OR(-FLOOR(((18-COUNT($U120:$AL120))/2),1)+DA$7&lt;1,-FLOOR(((18-COUNT($U120:$AL120))/2),1)+DA$7&gt;COUNT($U120:$AL120)),"",LARGE($U120:$AL120,-FLOOR(((18-COUNT($U120:$AL120))/2),1)+DA$7)),IF(OR(-FLOOR(((18-COUNT($BG120:$BX120))/2),1)+DA$7&lt;1,-FLOOR(((18-COUNT($BG120:$BX120))/2),1)+DA$7&gt;COUNT($BG120:$BX120)),"",LARGE($BG120:$BX120,-FLOOR(((18-COUNT($BG120:$BX120))/2),1)+DA$7)))</f>
        <v>0</v>
      </c>
      <c r="DB120" s="534">
        <f t="shared" ref="DB120:DB146" si="383">IF($CH$4=$CD$4,IF(OR(-FLOOR(((18-COUNT($U120:$AL120))/2),1)+DB$7&lt;1,-FLOOR(((18-COUNT($U120:$AL120))/2),1)+DB$7&gt;COUNT($U120:$AL120)),"",LARGE($U120:$AL120,-FLOOR(((18-COUNT($U120:$AL120))/2),1)+DB$7)),IF(OR(-FLOOR(((18-COUNT($BG120:$BX120))/2),1)+DB$7&lt;1,-FLOOR(((18-COUNT($BG120:$BX120))/2),1)+DB$7&gt;COUNT($BG120:$BX120)),"",LARGE($BG120:$BX120,-FLOOR(((18-COUNT($BG120:$BX120))/2),1)+DB$7)))</f>
        <v>0</v>
      </c>
      <c r="DC120" s="534">
        <f t="shared" ref="DC120:DC146" si="384">IF($CH$4=$CD$4,IF(OR(-FLOOR(((18-COUNT($U120:$AL120))/2),1)+DC$7&lt;1,-FLOOR(((18-COUNT($U120:$AL120))/2),1)+DC$7&gt;COUNT($U120:$AL120)),"",LARGE($U120:$AL120,-FLOOR(((18-COUNT($U120:$AL120))/2),1)+DC$7)),IF(OR(-FLOOR(((18-COUNT($BG120:$BX120))/2),1)+DC$7&lt;1,-FLOOR(((18-COUNT($BG120:$BX120))/2),1)+DC$7&gt;COUNT($BG120:$BX120)),"",LARGE($BG120:$BX120,-FLOOR(((18-COUNT($BG120:$BX120))/2),1)+DC$7)))</f>
        <v>0</v>
      </c>
      <c r="DD120" s="534">
        <f t="shared" ref="DD120:DD146" si="385">IF($CH$4=$CD$4,IF(OR(-FLOOR(((18-COUNT($U120:$AL120))/2),1)+DD$7&lt;1,-FLOOR(((18-COUNT($U120:$AL120))/2),1)+DD$7&gt;COUNT($U120:$AL120)),"",LARGE($U120:$AL120,-FLOOR(((18-COUNT($U120:$AL120))/2),1)+DD$7)),IF(OR(-FLOOR(((18-COUNT($BG120:$BX120))/2),1)+DD$7&lt;1,-FLOOR(((18-COUNT($BG120:$BX120))/2),1)+DD$7&gt;COUNT($BG120:$BX120)),"",LARGE($BG120:$BX120,-FLOOR(((18-COUNT($BG120:$BX120))/2),1)+DD$7)))</f>
        <v>0</v>
      </c>
      <c r="DE120" s="534">
        <f t="shared" ref="DE120:DE146" si="386">IF($CH$4=$CD$4,IF(OR(-FLOOR(((18-COUNT($U120:$AL120))/2),1)+DE$7&lt;1,-FLOOR(((18-COUNT($U120:$AL120))/2),1)+DE$7&gt;COUNT($U120:$AL120)),"",LARGE($U120:$AL120,-FLOOR(((18-COUNT($U120:$AL120))/2),1)+DE$7)),IF(OR(-FLOOR(((18-COUNT($BG120:$BX120))/2),1)+DE$7&lt;1,-FLOOR(((18-COUNT($BG120:$BX120))/2),1)+DE$7&gt;COUNT($BG120:$BX120)),"",LARGE($BG120:$BX120,-FLOOR(((18-COUNT($BG120:$BX120))/2),1)+DE$7)))</f>
        <v>0</v>
      </c>
      <c r="DF120" s="534">
        <f t="shared" ref="DF120:DF146" si="387">IF($CH$4=$CD$4,IF(OR(-FLOOR(((18-COUNT($U120:$AL120))/2),1)+DF$7&lt;1,-FLOOR(((18-COUNT($U120:$AL120))/2),1)+DF$7&gt;COUNT($U120:$AL120)),"",LARGE($U120:$AL120,-FLOOR(((18-COUNT($U120:$AL120))/2),1)+DF$7)),IF(OR(-FLOOR(((18-COUNT($BG120:$BX120))/2),1)+DF$7&lt;1,-FLOOR(((18-COUNT($BG120:$BX120))/2),1)+DF$7&gt;COUNT($BG120:$BX120)),"",LARGE($BG120:$BX120,-FLOOR(((18-COUNT($BG120:$BX120))/2),1)+DF$7)))</f>
        <v>0</v>
      </c>
      <c r="DG120" s="535">
        <f t="shared" ref="DG120:DG146" si="388">IF($CH$4=$CD$4,IF(OR(-FLOOR(((18-COUNT($U120:$AL120))/2),1)+DG$7&lt;1,-FLOOR(((18-COUNT($U120:$AL120))/2),1)+DG$7&gt;COUNT($U120:$AL120)),"",LARGE($U120:$AL120,-FLOOR(((18-COUNT($U120:$AL120))/2),1)+DG$7)),IF(OR(-FLOOR(((18-COUNT($BG120:$BX120))/2),1)+DG$7&lt;1,-FLOOR(((18-COUNT($BG120:$BX120))/2),1)+DG$7&gt;COUNT($BG120:$BX120)),"",LARGE($BG120:$BX120,-FLOOR(((18-COUNT($BG120:$BX120))/2),1)+DG$7)))</f>
        <v>0</v>
      </c>
      <c r="DH120" s="535">
        <f t="shared" ref="DH120:DH146" si="389">IF($CH$4=$CD$4,IF(OR(-FLOOR(((18-COUNT($U120:$AL120))/2),1)+DH$7&lt;1,-FLOOR(((18-COUNT($U120:$AL120))/2),1)+DH$7&gt;COUNT($U120:$AL120)),"",LARGE($U120:$AL120,-FLOOR(((18-COUNT($U120:$AL120))/2),1)+DH$7)),IF(OR(-FLOOR(((18-COUNT($BG120:$BX120))/2),1)+DH$7&lt;1,-FLOOR(((18-COUNT($BG120:$BX120))/2),1)+DH$7&gt;COUNT($BG120:$BX120)),"",LARGE($BG120:$BX120,-FLOOR(((18-COUNT($BG120:$BX120))/2),1)+DH$7)))</f>
        <v>0</v>
      </c>
      <c r="DI120" s="535">
        <f t="shared" ref="DI120:DI146" si="390">IF($CH$4=$CD$4,IF(OR(-FLOOR(((18-COUNT($U120:$AL120))/2),1)+DI$7&lt;1,-FLOOR(((18-COUNT($U120:$AL120))/2),1)+DI$7&gt;COUNT($U120:$AL120)),"",LARGE($U120:$AL120,-FLOOR(((18-COUNT($U120:$AL120))/2),1)+DI$7)),IF(OR(-FLOOR(((18-COUNT($BG120:$BX120))/2),1)+DI$7&lt;1,-FLOOR(((18-COUNT($BG120:$BX120))/2),1)+DI$7&gt;COUNT($BG120:$BX120)),"",LARGE($BG120:$BX120,-FLOOR(((18-COUNT($BG120:$BX120))/2),1)+DI$7)))</f>
        <v>0</v>
      </c>
      <c r="DJ120" s="535">
        <f t="shared" ref="DJ120:DJ146" si="391">IF($CH$4=$CD$4,IF(OR(-FLOOR(((18-COUNT($U120:$AL120))/2),1)+DJ$7&lt;1,-FLOOR(((18-COUNT($U120:$AL120))/2),1)+DJ$7&gt;COUNT($U120:$AL120)),"",LARGE($U120:$AL120,-FLOOR(((18-COUNT($U120:$AL120))/2),1)+DJ$7)),IF(OR(-FLOOR(((18-COUNT($BG120:$BX120))/2),1)+DJ$7&lt;1,-FLOOR(((18-COUNT($BG120:$BX120))/2),1)+DJ$7&gt;COUNT($BG120:$BX120)),"",LARGE($BG120:$BX120,-FLOOR(((18-COUNT($BG120:$BX120))/2),1)+DJ$7)))</f>
        <v>0</v>
      </c>
      <c r="DK120" s="534">
        <f t="shared" ref="DK120:DK146" si="392">IF($CH$4=$CD$4,IF(OR(-FLOOR(((18-COUNT($U120:$AL120))/2),1)+DK$7&lt;1,-FLOOR(((18-COUNT($U120:$AL120))/2),1)+DK$7&gt;COUNT($U120:$AL120)),"",LARGE($U120:$AL120,-FLOOR(((18-COUNT($U120:$AL120))/2),1)+DK$7)),IF(OR(-FLOOR(((18-COUNT($BG120:$BX120))/2),1)+DK$7&lt;1,-FLOOR(((18-COUNT($BG120:$BX120))/2),1)+DK$7&gt;COUNT($BG120:$BX120)),"",LARGE($BG120:$BX120,-FLOOR(((18-COUNT($BG120:$BX120))/2),1)+DK$7)))</f>
        <v>0</v>
      </c>
      <c r="DL120" s="534">
        <f t="shared" ref="DL120:DL146" si="393">IF($CH$4=$CD$4,IF(OR(-FLOOR(((18-COUNT($U120:$AL120))/2),1)+DL$7&lt;1,-FLOOR(((18-COUNT($U120:$AL120))/2),1)+DL$7&gt;COUNT($U120:$AL120)),"",LARGE($U120:$AL120,-FLOOR(((18-COUNT($U120:$AL120))/2),1)+DL$7)),IF(OR(-FLOOR(((18-COUNT($BG120:$BX120))/2),1)+DL$7&lt;1,-FLOOR(((18-COUNT($BG120:$BX120))/2),1)+DL$7&gt;COUNT($BG120:$BX120)),"",LARGE($BG120:$BX120,-FLOOR(((18-COUNT($BG120:$BX120))/2),1)+DL$7)))</f>
        <v>0</v>
      </c>
      <c r="DM120" s="534">
        <f t="shared" ref="DM120:DM146" si="394">IF($CH$4=$CD$4,IF(OR(-FLOOR(((18-COUNT($U120:$AL120))/2),1)+DM$7&lt;1,-FLOOR(((18-COUNT($U120:$AL120))/2),1)+DM$7&gt;COUNT($U120:$AL120)),"",LARGE($U120:$AL120,-FLOOR(((18-COUNT($U120:$AL120))/2),1)+DM$7)),IF(OR(-FLOOR(((18-COUNT($BG120:$BX120))/2),1)+DM$7&lt;1,-FLOOR(((18-COUNT($BG120:$BX120))/2),1)+DM$7&gt;COUNT($BG120:$BX120)),"",LARGE($BG120:$BX120,-FLOOR(((18-COUNT($BG120:$BX120))/2),1)+DM$7)))</f>
        <v>0</v>
      </c>
      <c r="DN120" s="534">
        <f t="shared" ref="DN120:DN146" si="395">IF($CH$4=$CD$4,IF(OR(-FLOOR(((18-COUNT($U120:$AL120))/2),1)+DN$7&lt;1,-FLOOR(((18-COUNT($U120:$AL120))/2),1)+DN$7&gt;COUNT($U120:$AL120)),"",LARGE($U120:$AL120,-FLOOR(((18-COUNT($U120:$AL120))/2),1)+DN$7)),IF(OR(-FLOOR(((18-COUNT($BG120:$BX120))/2),1)+DN$7&lt;1,-FLOOR(((18-COUNT($BG120:$BX120))/2),1)+DN$7&gt;COUNT($BG120:$BX120)),"",LARGE($BG120:$BX120,-FLOOR(((18-COUNT($BG120:$BX120))/2),1)+DN$7)))</f>
        <v>1</v>
      </c>
      <c r="DO120" s="534">
        <f t="shared" ref="DO120:DO146" si="396">IF($CH$4=$CD$4,IF(OR(-FLOOR(((18-COUNT($U120:$AL120))/2),1)+DO$7&lt;1,-FLOOR(((18-COUNT($U120:$AL120))/2),1)+DO$7&gt;COUNT($U120:$AL120)),"",LARGE($U120:$AL120,-FLOOR(((18-COUNT($U120:$AL120))/2),1)+DO$7)),IF(OR(-FLOOR(((18-COUNT($BG120:$BX120))/2),1)+DO$7&lt;1,-FLOOR(((18-COUNT($BG120:$BX120))/2),1)+DO$7&gt;COUNT($BG120:$BX120)),"",LARGE($BG120:$BX120,-FLOOR(((18-COUNT($BG120:$BX120))/2),1)+DO$7)))</f>
        <v>1</v>
      </c>
      <c r="DP120" s="533">
        <f t="shared" ref="DP120:DP146" si="397">IF($CH$4=$CD$4,IF(OR(-FLOOR(((18-COUNT($U120:$AL120))/2),1)+DP$7&lt;1,-FLOOR(((18-COUNT($U120:$AL120))/2),1)+DP$7&gt;COUNT($U120:$AL120)),"",LARGE($U120:$AL120,-FLOOR(((18-COUNT($U120:$AL120))/2),1)+DP$7)),IF(OR(-FLOOR(((18-COUNT($BG120:$BX120))/2),1)+DP$7&lt;1,-FLOOR(((18-COUNT($BG120:$BX120))/2),1)+DP$7&gt;COUNT($BG120:$BX120)),"",LARGE($BG120:$BX120,-FLOOR(((18-COUNT($BG120:$BX120))/2),1)+DP$7)))</f>
        <v>2</v>
      </c>
      <c r="DQ120" s="532">
        <f t="shared" ref="DQ120:DQ146" si="398">IF($CH$4=$CD$4,IF(OR(-FLOOR(((18-COUNT($U120:$AL120))/2),1)+DQ$7&lt;1,-FLOOR(((18-COUNT($U120:$AL120))/2),1)+DQ$7&gt;COUNT($U120:$AL120)),"",LARGE($U120:$AL120,-FLOOR(((18-COUNT($U120:$AL120))/2),1)+DQ$7)),IF(OR(-FLOOR(((18-COUNT($BG120:$BX120))/2),1)+DQ$7&lt;1,-FLOOR(((18-COUNT($BG120:$BX120))/2),1)+DQ$7&gt;COUNT($BG120:$BX120)),"",LARGE($BG120:$BX120,-FLOOR(((18-COUNT($BG120:$BX120))/2),1)+DQ$7)))</f>
        <v>4</v>
      </c>
      <c r="DR120" s="753">
        <f t="shared" ref="DR120:DR146" si="399">COUNT(B120:S120)</f>
        <v>18</v>
      </c>
      <c r="DS120" s="111">
        <f t="shared" ref="DS120:DS146" si="400">COUNT(U120:AL120)</f>
        <v>18</v>
      </c>
      <c r="DT120" s="111">
        <f t="shared" ref="DT120:DT146" si="401">COUNT(AN120:BE120)</f>
        <v>18</v>
      </c>
      <c r="DU120" s="111">
        <f t="shared" ref="DU120:DU146" si="402">COUNT(BG120:BX120)</f>
        <v>18</v>
      </c>
      <c r="DV120" s="602"/>
      <c r="DW120" s="209"/>
      <c r="DX120" s="209"/>
      <c r="DY120" s="209"/>
      <c r="DZ120" s="209"/>
      <c r="EA120" s="209"/>
      <c r="EB120" s="209"/>
      <c r="EC120" s="209"/>
      <c r="ED120" s="209"/>
      <c r="EE120" s="210"/>
    </row>
    <row r="121" spans="1:135" s="211" customFormat="1" ht="15.75" hidden="1" customHeight="1">
      <c r="A121" s="757" t="s">
        <v>319</v>
      </c>
      <c r="B121" s="233">
        <v>45</v>
      </c>
      <c r="C121" s="233">
        <v>45</v>
      </c>
      <c r="D121" s="233">
        <v>45</v>
      </c>
      <c r="E121" s="233">
        <v>45</v>
      </c>
      <c r="F121" s="233">
        <v>45</v>
      </c>
      <c r="G121" s="233">
        <v>45</v>
      </c>
      <c r="H121" s="233">
        <v>45</v>
      </c>
      <c r="I121" s="233">
        <v>45</v>
      </c>
      <c r="J121" s="233">
        <v>45</v>
      </c>
      <c r="K121" s="233">
        <v>45</v>
      </c>
      <c r="L121" s="233"/>
      <c r="M121" s="233"/>
      <c r="N121" s="233"/>
      <c r="O121" s="233">
        <v>45</v>
      </c>
      <c r="P121" s="233">
        <v>45</v>
      </c>
      <c r="Q121" s="233">
        <v>45</v>
      </c>
      <c r="R121" s="233">
        <v>45</v>
      </c>
      <c r="S121" s="233">
        <v>45</v>
      </c>
      <c r="T121" s="703"/>
      <c r="U121" s="233">
        <v>45</v>
      </c>
      <c r="V121" s="233">
        <v>45</v>
      </c>
      <c r="W121" s="233">
        <v>45</v>
      </c>
      <c r="X121" s="233">
        <v>45</v>
      </c>
      <c r="Y121" s="233">
        <v>45</v>
      </c>
      <c r="Z121" s="233">
        <v>45</v>
      </c>
      <c r="AA121" s="233">
        <v>45</v>
      </c>
      <c r="AB121" s="233">
        <v>45</v>
      </c>
      <c r="AC121" s="233">
        <v>45</v>
      </c>
      <c r="AD121" s="233">
        <v>45</v>
      </c>
      <c r="AE121" s="233">
        <v>45</v>
      </c>
      <c r="AF121" s="233">
        <v>45</v>
      </c>
      <c r="AG121" s="233">
        <v>45</v>
      </c>
      <c r="AH121" s="233">
        <v>45</v>
      </c>
      <c r="AI121" s="233">
        <v>45</v>
      </c>
      <c r="AJ121" s="233">
        <v>45</v>
      </c>
      <c r="AK121" s="233">
        <v>45</v>
      </c>
      <c r="AL121" s="233">
        <v>45</v>
      </c>
      <c r="AM121" s="703"/>
      <c r="AN121" s="233">
        <v>45</v>
      </c>
      <c r="AO121" s="233">
        <v>45</v>
      </c>
      <c r="AP121" s="233">
        <v>45</v>
      </c>
      <c r="AQ121" s="233">
        <v>45</v>
      </c>
      <c r="AR121" s="233">
        <v>45</v>
      </c>
      <c r="AS121" s="233">
        <v>45</v>
      </c>
      <c r="AT121" s="233">
        <v>45</v>
      </c>
      <c r="AU121" s="233">
        <v>45</v>
      </c>
      <c r="AV121" s="233">
        <v>45</v>
      </c>
      <c r="AW121" s="233">
        <v>45</v>
      </c>
      <c r="AX121" s="233">
        <v>45</v>
      </c>
      <c r="AY121" s="233">
        <v>45</v>
      </c>
      <c r="AZ121" s="233">
        <v>45</v>
      </c>
      <c r="BA121" s="233">
        <v>45</v>
      </c>
      <c r="BB121" s="233">
        <v>45</v>
      </c>
      <c r="BC121" s="233">
        <v>45</v>
      </c>
      <c r="BD121" s="233">
        <v>45</v>
      </c>
      <c r="BE121" s="233">
        <v>45</v>
      </c>
      <c r="BF121" s="703"/>
      <c r="BG121" s="233">
        <v>45</v>
      </c>
      <c r="BH121" s="233">
        <v>45</v>
      </c>
      <c r="BI121" s="233">
        <v>45</v>
      </c>
      <c r="BJ121" s="233">
        <v>45</v>
      </c>
      <c r="BK121" s="233">
        <v>46</v>
      </c>
      <c r="BL121" s="233">
        <v>47</v>
      </c>
      <c r="BM121" s="233">
        <v>48</v>
      </c>
      <c r="BN121" s="233">
        <v>45</v>
      </c>
      <c r="BO121" s="233">
        <v>45</v>
      </c>
      <c r="BP121" s="233">
        <v>45</v>
      </c>
      <c r="BQ121" s="233">
        <v>45</v>
      </c>
      <c r="BR121" s="233">
        <v>45</v>
      </c>
      <c r="BS121" s="233">
        <v>45</v>
      </c>
      <c r="BT121" s="233">
        <v>45</v>
      </c>
      <c r="BU121" s="233">
        <v>45</v>
      </c>
      <c r="BV121" s="233">
        <v>45</v>
      </c>
      <c r="BW121" s="233">
        <v>45</v>
      </c>
      <c r="BX121" s="233">
        <v>45</v>
      </c>
      <c r="BY121" s="703"/>
      <c r="BZ121" s="233">
        <v>45</v>
      </c>
      <c r="CA121" s="233">
        <v>45</v>
      </c>
      <c r="CB121" s="233">
        <v>45</v>
      </c>
      <c r="CC121" s="233">
        <v>45</v>
      </c>
      <c r="CD121" s="698">
        <f t="shared" si="317"/>
        <v>45</v>
      </c>
      <c r="CE121" s="698">
        <f t="shared" si="318"/>
        <v>45</v>
      </c>
      <c r="CF121" s="698">
        <f t="shared" si="319"/>
        <v>45</v>
      </c>
      <c r="CG121" s="698">
        <f t="shared" si="320"/>
        <v>45.1875</v>
      </c>
      <c r="CH121" s="1393" t="str">
        <f t="shared" si="363"/>
        <v/>
      </c>
      <c r="CI121" s="1394" t="str">
        <f t="shared" si="364"/>
        <v/>
      </c>
      <c r="CJ121" s="1395">
        <f t="shared" si="365"/>
        <v>45</v>
      </c>
      <c r="CK121" s="1395">
        <f t="shared" si="366"/>
        <v>45</v>
      </c>
      <c r="CL121" s="1395">
        <f t="shared" si="367"/>
        <v>45</v>
      </c>
      <c r="CM121" s="1395">
        <f t="shared" si="368"/>
        <v>45</v>
      </c>
      <c r="CN121" s="1395">
        <f t="shared" si="369"/>
        <v>45</v>
      </c>
      <c r="CO121" s="1396">
        <f t="shared" si="370"/>
        <v>45</v>
      </c>
      <c r="CP121" s="1396">
        <f t="shared" si="371"/>
        <v>45</v>
      </c>
      <c r="CQ121" s="1396">
        <f t="shared" si="372"/>
        <v>45</v>
      </c>
      <c r="CR121" s="1396">
        <f t="shared" si="373"/>
        <v>45</v>
      </c>
      <c r="CS121" s="1395">
        <f t="shared" si="374"/>
        <v>45</v>
      </c>
      <c r="CT121" s="1395">
        <f t="shared" si="375"/>
        <v>45</v>
      </c>
      <c r="CU121" s="1395">
        <f t="shared" si="376"/>
        <v>45</v>
      </c>
      <c r="CV121" s="1395">
        <f t="shared" si="377"/>
        <v>45</v>
      </c>
      <c r="CW121" s="1395">
        <f t="shared" si="378"/>
        <v>45</v>
      </c>
      <c r="CX121" s="1394">
        <f t="shared" si="379"/>
        <v>45</v>
      </c>
      <c r="CY121" s="1397" t="str">
        <f t="shared" si="380"/>
        <v/>
      </c>
      <c r="CZ121" s="532">
        <f t="shared" si="381"/>
        <v>45</v>
      </c>
      <c r="DA121" s="533">
        <f t="shared" si="382"/>
        <v>45</v>
      </c>
      <c r="DB121" s="534">
        <f t="shared" si="383"/>
        <v>45</v>
      </c>
      <c r="DC121" s="534">
        <f t="shared" si="384"/>
        <v>45</v>
      </c>
      <c r="DD121" s="534">
        <f t="shared" si="385"/>
        <v>45</v>
      </c>
      <c r="DE121" s="534">
        <f t="shared" si="386"/>
        <v>45</v>
      </c>
      <c r="DF121" s="534">
        <f t="shared" si="387"/>
        <v>45</v>
      </c>
      <c r="DG121" s="535">
        <f t="shared" si="388"/>
        <v>45</v>
      </c>
      <c r="DH121" s="535">
        <f t="shared" si="389"/>
        <v>45</v>
      </c>
      <c r="DI121" s="535">
        <f t="shared" si="390"/>
        <v>45</v>
      </c>
      <c r="DJ121" s="535">
        <f t="shared" si="391"/>
        <v>45</v>
      </c>
      <c r="DK121" s="534">
        <f t="shared" si="392"/>
        <v>45</v>
      </c>
      <c r="DL121" s="534">
        <f t="shared" si="393"/>
        <v>45</v>
      </c>
      <c r="DM121" s="534">
        <f t="shared" si="394"/>
        <v>45</v>
      </c>
      <c r="DN121" s="534">
        <f t="shared" si="395"/>
        <v>45</v>
      </c>
      <c r="DO121" s="534">
        <f t="shared" si="396"/>
        <v>45</v>
      </c>
      <c r="DP121" s="533">
        <f t="shared" si="397"/>
        <v>45</v>
      </c>
      <c r="DQ121" s="532">
        <f t="shared" si="398"/>
        <v>45</v>
      </c>
      <c r="DR121" s="753">
        <f t="shared" si="399"/>
        <v>15</v>
      </c>
      <c r="DS121" s="111">
        <f t="shared" si="400"/>
        <v>18</v>
      </c>
      <c r="DT121" s="111">
        <f t="shared" si="401"/>
        <v>18</v>
      </c>
      <c r="DU121" s="111">
        <f t="shared" si="402"/>
        <v>18</v>
      </c>
      <c r="DV121" s="602"/>
      <c r="DW121" s="209"/>
      <c r="DX121" s="209"/>
      <c r="DY121" s="209"/>
      <c r="DZ121" s="209"/>
      <c r="EA121" s="209"/>
      <c r="EB121" s="209"/>
      <c r="EC121" s="209"/>
      <c r="ED121" s="209"/>
      <c r="EE121" s="210"/>
    </row>
    <row r="122" spans="1:135" s="211" customFormat="1" ht="15.75" hidden="1" customHeight="1">
      <c r="A122" s="740" t="s">
        <v>274</v>
      </c>
      <c r="B122" s="284">
        <v>0</v>
      </c>
      <c r="C122" s="284">
        <v>0</v>
      </c>
      <c r="D122" s="284"/>
      <c r="E122" s="284"/>
      <c r="F122" s="284"/>
      <c r="G122" s="284"/>
      <c r="H122" s="284"/>
      <c r="I122" s="284"/>
      <c r="J122" s="284"/>
      <c r="K122" s="284"/>
      <c r="L122" s="284"/>
      <c r="M122" s="284"/>
      <c r="N122" s="284"/>
      <c r="O122" s="284"/>
      <c r="P122" s="284"/>
      <c r="Q122" s="284"/>
      <c r="R122" s="284"/>
      <c r="S122" s="284"/>
      <c r="T122" s="697"/>
      <c r="U122" s="284"/>
      <c r="V122" s="284"/>
      <c r="W122" s="284"/>
      <c r="X122" s="284"/>
      <c r="Y122" s="284"/>
      <c r="Z122" s="284"/>
      <c r="AA122" s="284"/>
      <c r="AB122" s="284"/>
      <c r="AC122" s="284"/>
      <c r="AD122" s="284"/>
      <c r="AE122" s="284"/>
      <c r="AF122" s="284"/>
      <c r="AG122" s="284"/>
      <c r="AH122" s="284"/>
      <c r="AI122" s="284"/>
      <c r="AJ122" s="284"/>
      <c r="AK122" s="284"/>
      <c r="AL122" s="284"/>
      <c r="AM122" s="697"/>
      <c r="AN122" s="284"/>
      <c r="AO122" s="284"/>
      <c r="AP122" s="284"/>
      <c r="AQ122" s="284"/>
      <c r="AR122" s="284"/>
      <c r="AS122" s="284"/>
      <c r="AT122" s="284"/>
      <c r="AU122" s="284"/>
      <c r="AV122" s="284"/>
      <c r="AW122" s="284"/>
      <c r="AX122" s="284"/>
      <c r="AY122" s="284"/>
      <c r="AZ122" s="284"/>
      <c r="BA122" s="284"/>
      <c r="BB122" s="284"/>
      <c r="BC122" s="284"/>
      <c r="BD122" s="284"/>
      <c r="BE122" s="284"/>
      <c r="BF122" s="697"/>
      <c r="BG122" s="284"/>
      <c r="BH122" s="284"/>
      <c r="BI122" s="284"/>
      <c r="BJ122" s="284"/>
      <c r="BK122" s="284"/>
      <c r="BL122" s="284"/>
      <c r="BM122" s="284"/>
      <c r="BN122" s="284"/>
      <c r="BO122" s="284"/>
      <c r="BP122" s="284"/>
      <c r="BQ122" s="284"/>
      <c r="BR122" s="284"/>
      <c r="BS122" s="284"/>
      <c r="BT122" s="284"/>
      <c r="BU122" s="284"/>
      <c r="BV122" s="284"/>
      <c r="BW122" s="284"/>
      <c r="BX122" s="284"/>
      <c r="BY122" s="697"/>
      <c r="BZ122" s="284"/>
      <c r="CA122" s="284"/>
      <c r="CB122" s="284"/>
      <c r="CC122" s="284"/>
      <c r="CD122" s="698" t="str">
        <f t="shared" si="317"/>
        <v/>
      </c>
      <c r="CE122" s="698" t="str">
        <f t="shared" si="318"/>
        <v/>
      </c>
      <c r="CF122" s="698" t="str">
        <f t="shared" si="319"/>
        <v/>
      </c>
      <c r="CG122" s="698" t="str">
        <f t="shared" si="320"/>
        <v/>
      </c>
      <c r="CH122" s="1393" t="str">
        <f t="shared" si="363"/>
        <v/>
      </c>
      <c r="CI122" s="1394" t="str">
        <f t="shared" si="364"/>
        <v/>
      </c>
      <c r="CJ122" s="1395" t="str">
        <f t="shared" si="365"/>
        <v/>
      </c>
      <c r="CK122" s="1395" t="str">
        <f t="shared" si="366"/>
        <v/>
      </c>
      <c r="CL122" s="1395" t="str">
        <f t="shared" si="367"/>
        <v/>
      </c>
      <c r="CM122" s="1395" t="str">
        <f t="shared" si="368"/>
        <v/>
      </c>
      <c r="CN122" s="1395" t="str">
        <f t="shared" si="369"/>
        <v/>
      </c>
      <c r="CO122" s="1396" t="str">
        <f t="shared" si="370"/>
        <v/>
      </c>
      <c r="CP122" s="1396">
        <f t="shared" si="371"/>
        <v>0</v>
      </c>
      <c r="CQ122" s="1396">
        <f t="shared" si="372"/>
        <v>0</v>
      </c>
      <c r="CR122" s="1396" t="str">
        <f t="shared" si="373"/>
        <v/>
      </c>
      <c r="CS122" s="1395" t="str">
        <f t="shared" si="374"/>
        <v/>
      </c>
      <c r="CT122" s="1395" t="str">
        <f t="shared" si="375"/>
        <v/>
      </c>
      <c r="CU122" s="1395" t="str">
        <f t="shared" si="376"/>
        <v/>
      </c>
      <c r="CV122" s="1395" t="str">
        <f t="shared" si="377"/>
        <v/>
      </c>
      <c r="CW122" s="1395" t="str">
        <f t="shared" si="378"/>
        <v/>
      </c>
      <c r="CX122" s="1394" t="str">
        <f t="shared" si="379"/>
        <v/>
      </c>
      <c r="CY122" s="1397" t="str">
        <f t="shared" si="380"/>
        <v/>
      </c>
      <c r="CZ122" s="532" t="str">
        <f t="shared" si="381"/>
        <v/>
      </c>
      <c r="DA122" s="533" t="str">
        <f t="shared" si="382"/>
        <v/>
      </c>
      <c r="DB122" s="534" t="str">
        <f t="shared" si="383"/>
        <v/>
      </c>
      <c r="DC122" s="534" t="str">
        <f t="shared" si="384"/>
        <v/>
      </c>
      <c r="DD122" s="534" t="str">
        <f t="shared" si="385"/>
        <v/>
      </c>
      <c r="DE122" s="534" t="str">
        <f t="shared" si="386"/>
        <v/>
      </c>
      <c r="DF122" s="534" t="str">
        <f t="shared" si="387"/>
        <v/>
      </c>
      <c r="DG122" s="535" t="str">
        <f t="shared" si="388"/>
        <v/>
      </c>
      <c r="DH122" s="535" t="str">
        <f t="shared" si="389"/>
        <v/>
      </c>
      <c r="DI122" s="535" t="str">
        <f t="shared" si="390"/>
        <v/>
      </c>
      <c r="DJ122" s="535" t="str">
        <f t="shared" si="391"/>
        <v/>
      </c>
      <c r="DK122" s="534" t="str">
        <f t="shared" si="392"/>
        <v/>
      </c>
      <c r="DL122" s="534" t="str">
        <f t="shared" si="393"/>
        <v/>
      </c>
      <c r="DM122" s="534" t="str">
        <f t="shared" si="394"/>
        <v/>
      </c>
      <c r="DN122" s="534" t="str">
        <f t="shared" si="395"/>
        <v/>
      </c>
      <c r="DO122" s="534" t="str">
        <f t="shared" si="396"/>
        <v/>
      </c>
      <c r="DP122" s="533" t="str">
        <f t="shared" si="397"/>
        <v/>
      </c>
      <c r="DQ122" s="532" t="str">
        <f t="shared" si="398"/>
        <v/>
      </c>
      <c r="DR122" s="753">
        <f t="shared" si="399"/>
        <v>2</v>
      </c>
      <c r="DS122" s="111">
        <f t="shared" si="400"/>
        <v>0</v>
      </c>
      <c r="DT122" s="111">
        <f t="shared" si="401"/>
        <v>0</v>
      </c>
      <c r="DU122" s="111">
        <f t="shared" si="402"/>
        <v>0</v>
      </c>
      <c r="DV122" s="602"/>
      <c r="DW122" s="209"/>
      <c r="DX122" s="209"/>
      <c r="DY122" s="209"/>
      <c r="DZ122" s="209"/>
      <c r="EA122" s="209"/>
      <c r="EB122" s="209"/>
      <c r="EC122" s="209"/>
      <c r="ED122" s="209"/>
      <c r="EE122" s="210"/>
    </row>
    <row r="123" spans="1:135" s="211" customFormat="1" ht="15.75" hidden="1" customHeight="1">
      <c r="A123" s="740" t="s">
        <v>278</v>
      </c>
      <c r="B123" s="707">
        <f t="shared" ref="B123:S123" si="403">IF(B122="","",B120*B121*B122)</f>
        <v>0</v>
      </c>
      <c r="C123" s="707">
        <f t="shared" si="403"/>
        <v>0</v>
      </c>
      <c r="D123" s="707" t="str">
        <f t="shared" si="403"/>
        <v/>
      </c>
      <c r="E123" s="707" t="str">
        <f t="shared" si="403"/>
        <v/>
      </c>
      <c r="F123" s="707" t="str">
        <f t="shared" si="403"/>
        <v/>
      </c>
      <c r="G123" s="707" t="str">
        <f t="shared" si="403"/>
        <v/>
      </c>
      <c r="H123" s="707" t="str">
        <f t="shared" si="403"/>
        <v/>
      </c>
      <c r="I123" s="707" t="str">
        <f t="shared" si="403"/>
        <v/>
      </c>
      <c r="J123" s="707" t="str">
        <f t="shared" si="403"/>
        <v/>
      </c>
      <c r="K123" s="707" t="str">
        <f t="shared" si="403"/>
        <v/>
      </c>
      <c r="L123" s="707" t="str">
        <f t="shared" si="403"/>
        <v/>
      </c>
      <c r="M123" s="707" t="str">
        <f t="shared" si="403"/>
        <v/>
      </c>
      <c r="N123" s="707" t="str">
        <f t="shared" si="403"/>
        <v/>
      </c>
      <c r="O123" s="707" t="str">
        <f t="shared" si="403"/>
        <v/>
      </c>
      <c r="P123" s="707" t="str">
        <f t="shared" si="403"/>
        <v/>
      </c>
      <c r="Q123" s="707" t="str">
        <f t="shared" si="403"/>
        <v/>
      </c>
      <c r="R123" s="707" t="str">
        <f t="shared" si="403"/>
        <v/>
      </c>
      <c r="S123" s="707" t="str">
        <f t="shared" si="403"/>
        <v/>
      </c>
      <c r="T123" s="697"/>
      <c r="U123" s="707" t="str">
        <f t="shared" ref="U123:AL123" si="404">IF(U122="","",U120*U121*U122)</f>
        <v/>
      </c>
      <c r="V123" s="707" t="str">
        <f t="shared" si="404"/>
        <v/>
      </c>
      <c r="W123" s="707" t="str">
        <f t="shared" si="404"/>
        <v/>
      </c>
      <c r="X123" s="707" t="str">
        <f t="shared" si="404"/>
        <v/>
      </c>
      <c r="Y123" s="707" t="str">
        <f t="shared" si="404"/>
        <v/>
      </c>
      <c r="Z123" s="707" t="str">
        <f t="shared" si="404"/>
        <v/>
      </c>
      <c r="AA123" s="707" t="str">
        <f t="shared" si="404"/>
        <v/>
      </c>
      <c r="AB123" s="707" t="str">
        <f t="shared" si="404"/>
        <v/>
      </c>
      <c r="AC123" s="707" t="str">
        <f t="shared" si="404"/>
        <v/>
      </c>
      <c r="AD123" s="707" t="str">
        <f t="shared" si="404"/>
        <v/>
      </c>
      <c r="AE123" s="707" t="str">
        <f t="shared" si="404"/>
        <v/>
      </c>
      <c r="AF123" s="707" t="str">
        <f t="shared" si="404"/>
        <v/>
      </c>
      <c r="AG123" s="707" t="str">
        <f t="shared" si="404"/>
        <v/>
      </c>
      <c r="AH123" s="707" t="str">
        <f t="shared" si="404"/>
        <v/>
      </c>
      <c r="AI123" s="707" t="str">
        <f t="shared" si="404"/>
        <v/>
      </c>
      <c r="AJ123" s="707" t="str">
        <f t="shared" si="404"/>
        <v/>
      </c>
      <c r="AK123" s="707" t="str">
        <f t="shared" si="404"/>
        <v/>
      </c>
      <c r="AL123" s="707" t="str">
        <f t="shared" si="404"/>
        <v/>
      </c>
      <c r="AM123" s="697"/>
      <c r="AN123" s="707" t="str">
        <f t="shared" ref="AN123:BE123" si="405">IF(AN122="","",AN120*AN121*AN122)</f>
        <v/>
      </c>
      <c r="AO123" s="707" t="str">
        <f t="shared" si="405"/>
        <v/>
      </c>
      <c r="AP123" s="707" t="str">
        <f t="shared" si="405"/>
        <v/>
      </c>
      <c r="AQ123" s="707" t="str">
        <f t="shared" si="405"/>
        <v/>
      </c>
      <c r="AR123" s="707" t="str">
        <f t="shared" si="405"/>
        <v/>
      </c>
      <c r="AS123" s="707" t="str">
        <f t="shared" si="405"/>
        <v/>
      </c>
      <c r="AT123" s="707" t="str">
        <f t="shared" si="405"/>
        <v/>
      </c>
      <c r="AU123" s="707" t="str">
        <f t="shared" si="405"/>
        <v/>
      </c>
      <c r="AV123" s="707" t="str">
        <f t="shared" si="405"/>
        <v/>
      </c>
      <c r="AW123" s="707" t="str">
        <f t="shared" si="405"/>
        <v/>
      </c>
      <c r="AX123" s="707" t="str">
        <f t="shared" si="405"/>
        <v/>
      </c>
      <c r="AY123" s="707" t="str">
        <f t="shared" si="405"/>
        <v/>
      </c>
      <c r="AZ123" s="707" t="str">
        <f t="shared" si="405"/>
        <v/>
      </c>
      <c r="BA123" s="707" t="str">
        <f t="shared" si="405"/>
        <v/>
      </c>
      <c r="BB123" s="707" t="str">
        <f t="shared" si="405"/>
        <v/>
      </c>
      <c r="BC123" s="707" t="str">
        <f t="shared" si="405"/>
        <v/>
      </c>
      <c r="BD123" s="707" t="str">
        <f t="shared" si="405"/>
        <v/>
      </c>
      <c r="BE123" s="707" t="str">
        <f t="shared" si="405"/>
        <v/>
      </c>
      <c r="BF123" s="697"/>
      <c r="BG123" s="707" t="str">
        <f t="shared" ref="BG123:BX123" si="406">IF(BG122="","",BG120*BG121*BG122)</f>
        <v/>
      </c>
      <c r="BH123" s="707" t="str">
        <f t="shared" si="406"/>
        <v/>
      </c>
      <c r="BI123" s="707" t="str">
        <f t="shared" si="406"/>
        <v/>
      </c>
      <c r="BJ123" s="707" t="str">
        <f t="shared" si="406"/>
        <v/>
      </c>
      <c r="BK123" s="707" t="str">
        <f t="shared" si="406"/>
        <v/>
      </c>
      <c r="BL123" s="707" t="str">
        <f t="shared" si="406"/>
        <v/>
      </c>
      <c r="BM123" s="707" t="str">
        <f t="shared" si="406"/>
        <v/>
      </c>
      <c r="BN123" s="707" t="str">
        <f t="shared" si="406"/>
        <v/>
      </c>
      <c r="BO123" s="707" t="str">
        <f t="shared" si="406"/>
        <v/>
      </c>
      <c r="BP123" s="707" t="str">
        <f t="shared" si="406"/>
        <v/>
      </c>
      <c r="BQ123" s="707" t="str">
        <f t="shared" si="406"/>
        <v/>
      </c>
      <c r="BR123" s="707" t="str">
        <f t="shared" si="406"/>
        <v/>
      </c>
      <c r="BS123" s="707" t="str">
        <f t="shared" si="406"/>
        <v/>
      </c>
      <c r="BT123" s="707" t="str">
        <f t="shared" si="406"/>
        <v/>
      </c>
      <c r="BU123" s="707" t="str">
        <f t="shared" si="406"/>
        <v/>
      </c>
      <c r="BV123" s="707" t="str">
        <f t="shared" si="406"/>
        <v/>
      </c>
      <c r="BW123" s="707" t="str">
        <f t="shared" si="406"/>
        <v/>
      </c>
      <c r="BX123" s="707" t="str">
        <f t="shared" si="406"/>
        <v/>
      </c>
      <c r="BY123" s="697"/>
      <c r="BZ123" s="707" t="str">
        <f>IF(BZ122="","",BZ120*BZ121*BZ122)</f>
        <v/>
      </c>
      <c r="CA123" s="707" t="str">
        <f>IF(CA122="","",CA120*CA121*CA122)</f>
        <v/>
      </c>
      <c r="CB123" s="707" t="str">
        <f>IF(CB122="","",CB120*CB121*CB122)</f>
        <v/>
      </c>
      <c r="CC123" s="707" t="str">
        <f>IF(CC122="","",CC120*CC121*CC122)</f>
        <v/>
      </c>
      <c r="CD123" s="698" t="str">
        <f t="shared" si="317"/>
        <v/>
      </c>
      <c r="CE123" s="698" t="str">
        <f t="shared" si="318"/>
        <v/>
      </c>
      <c r="CF123" s="698" t="str">
        <f t="shared" si="319"/>
        <v/>
      </c>
      <c r="CG123" s="698" t="str">
        <f t="shared" si="320"/>
        <v/>
      </c>
      <c r="CH123" s="1393" t="str">
        <f t="shared" si="363"/>
        <v/>
      </c>
      <c r="CI123" s="1394" t="str">
        <f t="shared" si="364"/>
        <v/>
      </c>
      <c r="CJ123" s="1395" t="str">
        <f t="shared" si="365"/>
        <v/>
      </c>
      <c r="CK123" s="1395" t="str">
        <f t="shared" si="366"/>
        <v/>
      </c>
      <c r="CL123" s="1395" t="str">
        <f t="shared" si="367"/>
        <v/>
      </c>
      <c r="CM123" s="1395" t="str">
        <f t="shared" si="368"/>
        <v/>
      </c>
      <c r="CN123" s="1395" t="str">
        <f t="shared" si="369"/>
        <v/>
      </c>
      <c r="CO123" s="1396" t="str">
        <f t="shared" si="370"/>
        <v/>
      </c>
      <c r="CP123" s="1396">
        <f t="shared" si="371"/>
        <v>0</v>
      </c>
      <c r="CQ123" s="1396">
        <f t="shared" si="372"/>
        <v>0</v>
      </c>
      <c r="CR123" s="1396" t="str">
        <f t="shared" si="373"/>
        <v/>
      </c>
      <c r="CS123" s="1395" t="str">
        <f t="shared" si="374"/>
        <v/>
      </c>
      <c r="CT123" s="1395" t="str">
        <f t="shared" si="375"/>
        <v/>
      </c>
      <c r="CU123" s="1395" t="str">
        <f t="shared" si="376"/>
        <v/>
      </c>
      <c r="CV123" s="1395" t="str">
        <f t="shared" si="377"/>
        <v/>
      </c>
      <c r="CW123" s="1395" t="str">
        <f t="shared" si="378"/>
        <v/>
      </c>
      <c r="CX123" s="1394" t="str">
        <f t="shared" si="379"/>
        <v/>
      </c>
      <c r="CY123" s="1397" t="str">
        <f t="shared" si="380"/>
        <v/>
      </c>
      <c r="CZ123" s="532" t="str">
        <f t="shared" si="381"/>
        <v/>
      </c>
      <c r="DA123" s="533" t="str">
        <f t="shared" si="382"/>
        <v/>
      </c>
      <c r="DB123" s="534" t="str">
        <f t="shared" si="383"/>
        <v/>
      </c>
      <c r="DC123" s="534" t="str">
        <f t="shared" si="384"/>
        <v/>
      </c>
      <c r="DD123" s="534" t="str">
        <f t="shared" si="385"/>
        <v/>
      </c>
      <c r="DE123" s="534" t="str">
        <f t="shared" si="386"/>
        <v/>
      </c>
      <c r="DF123" s="534" t="str">
        <f t="shared" si="387"/>
        <v/>
      </c>
      <c r="DG123" s="535" t="str">
        <f t="shared" si="388"/>
        <v/>
      </c>
      <c r="DH123" s="535" t="str">
        <f t="shared" si="389"/>
        <v/>
      </c>
      <c r="DI123" s="535" t="str">
        <f t="shared" si="390"/>
        <v/>
      </c>
      <c r="DJ123" s="535" t="str">
        <f t="shared" si="391"/>
        <v/>
      </c>
      <c r="DK123" s="534" t="str">
        <f t="shared" si="392"/>
        <v/>
      </c>
      <c r="DL123" s="534" t="str">
        <f t="shared" si="393"/>
        <v/>
      </c>
      <c r="DM123" s="534" t="str">
        <f t="shared" si="394"/>
        <v/>
      </c>
      <c r="DN123" s="534" t="str">
        <f t="shared" si="395"/>
        <v/>
      </c>
      <c r="DO123" s="534" t="str">
        <f t="shared" si="396"/>
        <v/>
      </c>
      <c r="DP123" s="533" t="str">
        <f t="shared" si="397"/>
        <v/>
      </c>
      <c r="DQ123" s="532" t="str">
        <f t="shared" si="398"/>
        <v/>
      </c>
      <c r="DR123" s="753">
        <f t="shared" si="399"/>
        <v>2</v>
      </c>
      <c r="DS123" s="111">
        <f t="shared" si="400"/>
        <v>0</v>
      </c>
      <c r="DT123" s="111">
        <f t="shared" si="401"/>
        <v>0</v>
      </c>
      <c r="DU123" s="111">
        <f t="shared" si="402"/>
        <v>0</v>
      </c>
      <c r="DV123" s="602"/>
      <c r="DW123" s="209"/>
      <c r="DX123" s="209"/>
      <c r="DY123" s="209"/>
      <c r="DZ123" s="209"/>
      <c r="EA123" s="209"/>
      <c r="EB123" s="209"/>
      <c r="EC123" s="209"/>
      <c r="ED123" s="209"/>
      <c r="EE123" s="210"/>
    </row>
    <row r="124" spans="1:135" s="211" customFormat="1" ht="15.75" hidden="1" customHeight="1">
      <c r="A124" s="740" t="s">
        <v>280</v>
      </c>
      <c r="B124" s="284"/>
      <c r="C124" s="284"/>
      <c r="D124" s="284"/>
      <c r="E124" s="284"/>
      <c r="F124" s="284"/>
      <c r="G124" s="284"/>
      <c r="H124" s="284"/>
      <c r="I124" s="284"/>
      <c r="J124" s="284"/>
      <c r="K124" s="284"/>
      <c r="L124" s="284"/>
      <c r="M124" s="284"/>
      <c r="N124" s="284"/>
      <c r="O124" s="284"/>
      <c r="P124" s="284"/>
      <c r="Q124" s="284"/>
      <c r="R124" s="284"/>
      <c r="S124" s="284"/>
      <c r="T124" s="703"/>
      <c r="U124" s="284"/>
      <c r="V124" s="284"/>
      <c r="W124" s="284"/>
      <c r="X124" s="284"/>
      <c r="Y124" s="284"/>
      <c r="Z124" s="284"/>
      <c r="AA124" s="284"/>
      <c r="AB124" s="284"/>
      <c r="AC124" s="284"/>
      <c r="AD124" s="284"/>
      <c r="AE124" s="284"/>
      <c r="AF124" s="284"/>
      <c r="AG124" s="284"/>
      <c r="AH124" s="284"/>
      <c r="AI124" s="284"/>
      <c r="AJ124" s="284"/>
      <c r="AK124" s="284"/>
      <c r="AL124" s="284"/>
      <c r="AM124" s="703"/>
      <c r="AN124" s="284"/>
      <c r="AO124" s="284"/>
      <c r="AP124" s="284"/>
      <c r="AQ124" s="284"/>
      <c r="AR124" s="284"/>
      <c r="AS124" s="284"/>
      <c r="AT124" s="284"/>
      <c r="AU124" s="284"/>
      <c r="AV124" s="284"/>
      <c r="AW124" s="284"/>
      <c r="AX124" s="284"/>
      <c r="AY124" s="284"/>
      <c r="AZ124" s="284"/>
      <c r="BA124" s="284"/>
      <c r="BB124" s="284"/>
      <c r="BC124" s="284"/>
      <c r="BD124" s="284"/>
      <c r="BE124" s="284"/>
      <c r="BF124" s="703"/>
      <c r="BG124" s="284"/>
      <c r="BH124" s="284"/>
      <c r="BI124" s="284"/>
      <c r="BJ124" s="284"/>
      <c r="BK124" s="284"/>
      <c r="BL124" s="284"/>
      <c r="BM124" s="284"/>
      <c r="BN124" s="284"/>
      <c r="BO124" s="284"/>
      <c r="BP124" s="284"/>
      <c r="BQ124" s="284"/>
      <c r="BR124" s="284"/>
      <c r="BS124" s="284"/>
      <c r="BT124" s="284"/>
      <c r="BU124" s="284"/>
      <c r="BV124" s="284"/>
      <c r="BW124" s="284"/>
      <c r="BX124" s="284"/>
      <c r="BY124" s="703"/>
      <c r="BZ124" s="284"/>
      <c r="CA124" s="284"/>
      <c r="CB124" s="284"/>
      <c r="CC124" s="284"/>
      <c r="CD124" s="698" t="str">
        <f t="shared" si="317"/>
        <v/>
      </c>
      <c r="CE124" s="698" t="str">
        <f t="shared" si="318"/>
        <v/>
      </c>
      <c r="CF124" s="698" t="str">
        <f t="shared" si="319"/>
        <v/>
      </c>
      <c r="CG124" s="698" t="str">
        <f t="shared" si="320"/>
        <v/>
      </c>
      <c r="CH124" s="1393" t="str">
        <f t="shared" si="363"/>
        <v/>
      </c>
      <c r="CI124" s="1394" t="str">
        <f t="shared" si="364"/>
        <v/>
      </c>
      <c r="CJ124" s="1395" t="str">
        <f t="shared" si="365"/>
        <v/>
      </c>
      <c r="CK124" s="1395" t="str">
        <f t="shared" si="366"/>
        <v/>
      </c>
      <c r="CL124" s="1395" t="str">
        <f t="shared" si="367"/>
        <v/>
      </c>
      <c r="CM124" s="1395" t="str">
        <f t="shared" si="368"/>
        <v/>
      </c>
      <c r="CN124" s="1395" t="str">
        <f t="shared" si="369"/>
        <v/>
      </c>
      <c r="CO124" s="1396" t="str">
        <f t="shared" si="370"/>
        <v/>
      </c>
      <c r="CP124" s="1396" t="str">
        <f t="shared" si="371"/>
        <v/>
      </c>
      <c r="CQ124" s="1396" t="str">
        <f t="shared" si="372"/>
        <v/>
      </c>
      <c r="CR124" s="1396" t="str">
        <f t="shared" si="373"/>
        <v/>
      </c>
      <c r="CS124" s="1395" t="str">
        <f t="shared" si="374"/>
        <v/>
      </c>
      <c r="CT124" s="1395" t="str">
        <f t="shared" si="375"/>
        <v/>
      </c>
      <c r="CU124" s="1395" t="str">
        <f t="shared" si="376"/>
        <v/>
      </c>
      <c r="CV124" s="1395" t="str">
        <f t="shared" si="377"/>
        <v/>
      </c>
      <c r="CW124" s="1395" t="str">
        <f t="shared" si="378"/>
        <v/>
      </c>
      <c r="CX124" s="1394" t="str">
        <f t="shared" si="379"/>
        <v/>
      </c>
      <c r="CY124" s="1397" t="str">
        <f t="shared" si="380"/>
        <v/>
      </c>
      <c r="CZ124" s="532" t="str">
        <f t="shared" si="381"/>
        <v/>
      </c>
      <c r="DA124" s="533" t="str">
        <f t="shared" si="382"/>
        <v/>
      </c>
      <c r="DB124" s="534" t="str">
        <f t="shared" si="383"/>
        <v/>
      </c>
      <c r="DC124" s="534" t="str">
        <f t="shared" si="384"/>
        <v/>
      </c>
      <c r="DD124" s="534" t="str">
        <f t="shared" si="385"/>
        <v/>
      </c>
      <c r="DE124" s="534" t="str">
        <f t="shared" si="386"/>
        <v/>
      </c>
      <c r="DF124" s="534" t="str">
        <f t="shared" si="387"/>
        <v/>
      </c>
      <c r="DG124" s="535" t="str">
        <f t="shared" si="388"/>
        <v/>
      </c>
      <c r="DH124" s="535" t="str">
        <f t="shared" si="389"/>
        <v/>
      </c>
      <c r="DI124" s="535" t="str">
        <f t="shared" si="390"/>
        <v/>
      </c>
      <c r="DJ124" s="535" t="str">
        <f t="shared" si="391"/>
        <v/>
      </c>
      <c r="DK124" s="534" t="str">
        <f t="shared" si="392"/>
        <v/>
      </c>
      <c r="DL124" s="534" t="str">
        <f t="shared" si="393"/>
        <v/>
      </c>
      <c r="DM124" s="534" t="str">
        <f t="shared" si="394"/>
        <v/>
      </c>
      <c r="DN124" s="534" t="str">
        <f t="shared" si="395"/>
        <v/>
      </c>
      <c r="DO124" s="534" t="str">
        <f t="shared" si="396"/>
        <v/>
      </c>
      <c r="DP124" s="533" t="str">
        <f t="shared" si="397"/>
        <v/>
      </c>
      <c r="DQ124" s="532" t="str">
        <f t="shared" si="398"/>
        <v/>
      </c>
      <c r="DR124" s="753">
        <f t="shared" si="399"/>
        <v>0</v>
      </c>
      <c r="DS124" s="111">
        <f t="shared" si="400"/>
        <v>0</v>
      </c>
      <c r="DT124" s="111">
        <f t="shared" si="401"/>
        <v>0</v>
      </c>
      <c r="DU124" s="111">
        <f t="shared" si="402"/>
        <v>0</v>
      </c>
      <c r="DV124" s="602"/>
      <c r="DW124" s="209"/>
      <c r="DX124" s="209"/>
      <c r="DY124" s="209"/>
      <c r="DZ124" s="209"/>
      <c r="EA124" s="209"/>
      <c r="EB124" s="209"/>
      <c r="EC124" s="209"/>
      <c r="ED124" s="209"/>
      <c r="EE124" s="210"/>
    </row>
    <row r="125" spans="1:135" s="211" customFormat="1" ht="15.75" hidden="1" customHeight="1">
      <c r="A125" s="740" t="s">
        <v>282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284"/>
      <c r="T125" s="697"/>
      <c r="U125" s="284"/>
      <c r="V125" s="284"/>
      <c r="W125" s="284"/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284"/>
      <c r="AL125" s="284"/>
      <c r="AM125" s="697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284"/>
      <c r="BD125" s="284"/>
      <c r="BE125" s="284"/>
      <c r="BF125" s="697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284"/>
      <c r="BV125" s="284"/>
      <c r="BW125" s="284"/>
      <c r="BX125" s="284"/>
      <c r="BY125" s="697"/>
      <c r="BZ125" s="284"/>
      <c r="CA125" s="284"/>
      <c r="CB125" s="284"/>
      <c r="CC125" s="284"/>
      <c r="CD125" s="698" t="str">
        <f t="shared" si="317"/>
        <v/>
      </c>
      <c r="CE125" s="698" t="str">
        <f t="shared" si="318"/>
        <v/>
      </c>
      <c r="CF125" s="698" t="str">
        <f t="shared" si="319"/>
        <v/>
      </c>
      <c r="CG125" s="698" t="str">
        <f t="shared" si="320"/>
        <v/>
      </c>
      <c r="CH125" s="1393" t="str">
        <f t="shared" si="363"/>
        <v/>
      </c>
      <c r="CI125" s="1394" t="str">
        <f t="shared" si="364"/>
        <v/>
      </c>
      <c r="CJ125" s="1395" t="str">
        <f t="shared" si="365"/>
        <v/>
      </c>
      <c r="CK125" s="1395" t="str">
        <f t="shared" si="366"/>
        <v/>
      </c>
      <c r="CL125" s="1395" t="str">
        <f t="shared" si="367"/>
        <v/>
      </c>
      <c r="CM125" s="1395" t="str">
        <f t="shared" si="368"/>
        <v/>
      </c>
      <c r="CN125" s="1395" t="str">
        <f t="shared" si="369"/>
        <v/>
      </c>
      <c r="CO125" s="1396" t="str">
        <f t="shared" si="370"/>
        <v/>
      </c>
      <c r="CP125" s="1396" t="str">
        <f t="shared" si="371"/>
        <v/>
      </c>
      <c r="CQ125" s="1396" t="str">
        <f t="shared" si="372"/>
        <v/>
      </c>
      <c r="CR125" s="1396" t="str">
        <f t="shared" si="373"/>
        <v/>
      </c>
      <c r="CS125" s="1395" t="str">
        <f t="shared" si="374"/>
        <v/>
      </c>
      <c r="CT125" s="1395" t="str">
        <f t="shared" si="375"/>
        <v/>
      </c>
      <c r="CU125" s="1395" t="str">
        <f t="shared" si="376"/>
        <v/>
      </c>
      <c r="CV125" s="1395" t="str">
        <f t="shared" si="377"/>
        <v/>
      </c>
      <c r="CW125" s="1395" t="str">
        <f t="shared" si="378"/>
        <v/>
      </c>
      <c r="CX125" s="1394" t="str">
        <f t="shared" si="379"/>
        <v/>
      </c>
      <c r="CY125" s="1397" t="str">
        <f t="shared" si="380"/>
        <v/>
      </c>
      <c r="CZ125" s="532" t="str">
        <f t="shared" si="381"/>
        <v/>
      </c>
      <c r="DA125" s="533" t="str">
        <f t="shared" si="382"/>
        <v/>
      </c>
      <c r="DB125" s="534" t="str">
        <f t="shared" si="383"/>
        <v/>
      </c>
      <c r="DC125" s="534" t="str">
        <f t="shared" si="384"/>
        <v/>
      </c>
      <c r="DD125" s="534" t="str">
        <f t="shared" si="385"/>
        <v/>
      </c>
      <c r="DE125" s="534" t="str">
        <f t="shared" si="386"/>
        <v/>
      </c>
      <c r="DF125" s="534" t="str">
        <f t="shared" si="387"/>
        <v/>
      </c>
      <c r="DG125" s="535" t="str">
        <f t="shared" si="388"/>
        <v/>
      </c>
      <c r="DH125" s="535" t="str">
        <f t="shared" si="389"/>
        <v/>
      </c>
      <c r="DI125" s="535" t="str">
        <f t="shared" si="390"/>
        <v/>
      </c>
      <c r="DJ125" s="535" t="str">
        <f t="shared" si="391"/>
        <v/>
      </c>
      <c r="DK125" s="534" t="str">
        <f t="shared" si="392"/>
        <v/>
      </c>
      <c r="DL125" s="534" t="str">
        <f t="shared" si="393"/>
        <v/>
      </c>
      <c r="DM125" s="534" t="str">
        <f t="shared" si="394"/>
        <v/>
      </c>
      <c r="DN125" s="534" t="str">
        <f t="shared" si="395"/>
        <v/>
      </c>
      <c r="DO125" s="534" t="str">
        <f t="shared" si="396"/>
        <v/>
      </c>
      <c r="DP125" s="533" t="str">
        <f t="shared" si="397"/>
        <v/>
      </c>
      <c r="DQ125" s="532" t="str">
        <f t="shared" si="398"/>
        <v/>
      </c>
      <c r="DR125" s="753">
        <f t="shared" si="399"/>
        <v>0</v>
      </c>
      <c r="DS125" s="111">
        <f t="shared" si="400"/>
        <v>0</v>
      </c>
      <c r="DT125" s="111">
        <f t="shared" si="401"/>
        <v>0</v>
      </c>
      <c r="DU125" s="111">
        <f t="shared" si="402"/>
        <v>0</v>
      </c>
      <c r="DV125" s="602"/>
      <c r="DW125" s="209"/>
      <c r="DX125" s="209"/>
      <c r="DY125" s="209"/>
      <c r="DZ125" s="209"/>
      <c r="EA125" s="209"/>
      <c r="EB125" s="209"/>
      <c r="EC125" s="209"/>
      <c r="ED125" s="209"/>
      <c r="EE125" s="210"/>
    </row>
    <row r="126" spans="1:135" s="211" customFormat="1" ht="15.75" hidden="1" customHeight="1">
      <c r="A126" s="740" t="s">
        <v>284</v>
      </c>
      <c r="B126" s="708" t="str">
        <f t="shared" ref="B126:S126" si="407">IF(B124="","",B124*B125)</f>
        <v/>
      </c>
      <c r="C126" s="708" t="str">
        <f t="shared" si="407"/>
        <v/>
      </c>
      <c r="D126" s="708" t="str">
        <f t="shared" si="407"/>
        <v/>
      </c>
      <c r="E126" s="708" t="str">
        <f t="shared" si="407"/>
        <v/>
      </c>
      <c r="F126" s="708" t="str">
        <f t="shared" si="407"/>
        <v/>
      </c>
      <c r="G126" s="708" t="str">
        <f t="shared" si="407"/>
        <v/>
      </c>
      <c r="H126" s="708" t="str">
        <f t="shared" si="407"/>
        <v/>
      </c>
      <c r="I126" s="708" t="str">
        <f t="shared" si="407"/>
        <v/>
      </c>
      <c r="J126" s="708" t="str">
        <f t="shared" si="407"/>
        <v/>
      </c>
      <c r="K126" s="708" t="str">
        <f t="shared" si="407"/>
        <v/>
      </c>
      <c r="L126" s="708" t="str">
        <f t="shared" si="407"/>
        <v/>
      </c>
      <c r="M126" s="708" t="str">
        <f t="shared" si="407"/>
        <v/>
      </c>
      <c r="N126" s="708" t="str">
        <f t="shared" si="407"/>
        <v/>
      </c>
      <c r="O126" s="708" t="str">
        <f t="shared" si="407"/>
        <v/>
      </c>
      <c r="P126" s="708" t="str">
        <f t="shared" si="407"/>
        <v/>
      </c>
      <c r="Q126" s="708" t="str">
        <f t="shared" si="407"/>
        <v/>
      </c>
      <c r="R126" s="708" t="str">
        <f t="shared" si="407"/>
        <v/>
      </c>
      <c r="S126" s="708" t="str">
        <f t="shared" si="407"/>
        <v/>
      </c>
      <c r="T126" s="697"/>
      <c r="U126" s="708" t="str">
        <f t="shared" ref="U126:AL126" si="408">IF(U124="","",U124*U125)</f>
        <v/>
      </c>
      <c r="V126" s="708" t="str">
        <f t="shared" si="408"/>
        <v/>
      </c>
      <c r="W126" s="708" t="str">
        <f t="shared" si="408"/>
        <v/>
      </c>
      <c r="X126" s="708" t="str">
        <f t="shared" si="408"/>
        <v/>
      </c>
      <c r="Y126" s="708" t="str">
        <f t="shared" si="408"/>
        <v/>
      </c>
      <c r="Z126" s="708" t="str">
        <f t="shared" si="408"/>
        <v/>
      </c>
      <c r="AA126" s="708" t="str">
        <f t="shared" si="408"/>
        <v/>
      </c>
      <c r="AB126" s="708" t="str">
        <f t="shared" si="408"/>
        <v/>
      </c>
      <c r="AC126" s="708" t="str">
        <f t="shared" si="408"/>
        <v/>
      </c>
      <c r="AD126" s="708" t="str">
        <f t="shared" si="408"/>
        <v/>
      </c>
      <c r="AE126" s="708" t="str">
        <f t="shared" si="408"/>
        <v/>
      </c>
      <c r="AF126" s="708" t="str">
        <f t="shared" si="408"/>
        <v/>
      </c>
      <c r="AG126" s="708" t="str">
        <f t="shared" si="408"/>
        <v/>
      </c>
      <c r="AH126" s="708" t="str">
        <f t="shared" si="408"/>
        <v/>
      </c>
      <c r="AI126" s="708" t="str">
        <f t="shared" si="408"/>
        <v/>
      </c>
      <c r="AJ126" s="708" t="str">
        <f t="shared" si="408"/>
        <v/>
      </c>
      <c r="AK126" s="708" t="str">
        <f t="shared" si="408"/>
        <v/>
      </c>
      <c r="AL126" s="708" t="str">
        <f t="shared" si="408"/>
        <v/>
      </c>
      <c r="AM126" s="697"/>
      <c r="AN126" s="708" t="str">
        <f t="shared" ref="AN126:BE126" si="409">IF(AN124="","",AN124*AN125)</f>
        <v/>
      </c>
      <c r="AO126" s="708" t="str">
        <f t="shared" si="409"/>
        <v/>
      </c>
      <c r="AP126" s="708" t="str">
        <f t="shared" si="409"/>
        <v/>
      </c>
      <c r="AQ126" s="708" t="str">
        <f t="shared" si="409"/>
        <v/>
      </c>
      <c r="AR126" s="708" t="str">
        <f t="shared" si="409"/>
        <v/>
      </c>
      <c r="AS126" s="708" t="str">
        <f t="shared" si="409"/>
        <v/>
      </c>
      <c r="AT126" s="708" t="str">
        <f t="shared" si="409"/>
        <v/>
      </c>
      <c r="AU126" s="708" t="str">
        <f t="shared" si="409"/>
        <v/>
      </c>
      <c r="AV126" s="708" t="str">
        <f t="shared" si="409"/>
        <v/>
      </c>
      <c r="AW126" s="708" t="str">
        <f t="shared" si="409"/>
        <v/>
      </c>
      <c r="AX126" s="708" t="str">
        <f t="shared" si="409"/>
        <v/>
      </c>
      <c r="AY126" s="708" t="str">
        <f t="shared" si="409"/>
        <v/>
      </c>
      <c r="AZ126" s="708" t="str">
        <f t="shared" si="409"/>
        <v/>
      </c>
      <c r="BA126" s="708" t="str">
        <f t="shared" si="409"/>
        <v/>
      </c>
      <c r="BB126" s="708" t="str">
        <f t="shared" si="409"/>
        <v/>
      </c>
      <c r="BC126" s="708" t="str">
        <f t="shared" si="409"/>
        <v/>
      </c>
      <c r="BD126" s="708" t="str">
        <f t="shared" si="409"/>
        <v/>
      </c>
      <c r="BE126" s="708" t="str">
        <f t="shared" si="409"/>
        <v/>
      </c>
      <c r="BF126" s="697"/>
      <c r="BG126" s="708" t="str">
        <f t="shared" ref="BG126:BX126" si="410">IF(BG124="","",BG124*BG125)</f>
        <v/>
      </c>
      <c r="BH126" s="708" t="str">
        <f t="shared" si="410"/>
        <v/>
      </c>
      <c r="BI126" s="708" t="str">
        <f t="shared" si="410"/>
        <v/>
      </c>
      <c r="BJ126" s="708" t="str">
        <f t="shared" si="410"/>
        <v/>
      </c>
      <c r="BK126" s="708" t="str">
        <f t="shared" si="410"/>
        <v/>
      </c>
      <c r="BL126" s="708" t="str">
        <f t="shared" si="410"/>
        <v/>
      </c>
      <c r="BM126" s="708" t="str">
        <f t="shared" si="410"/>
        <v/>
      </c>
      <c r="BN126" s="708" t="str">
        <f t="shared" si="410"/>
        <v/>
      </c>
      <c r="BO126" s="708" t="str">
        <f t="shared" si="410"/>
        <v/>
      </c>
      <c r="BP126" s="708" t="str">
        <f t="shared" si="410"/>
        <v/>
      </c>
      <c r="BQ126" s="708" t="str">
        <f t="shared" si="410"/>
        <v/>
      </c>
      <c r="BR126" s="708" t="str">
        <f t="shared" si="410"/>
        <v/>
      </c>
      <c r="BS126" s="708" t="str">
        <f t="shared" si="410"/>
        <v/>
      </c>
      <c r="BT126" s="708" t="str">
        <f t="shared" si="410"/>
        <v/>
      </c>
      <c r="BU126" s="708" t="str">
        <f t="shared" si="410"/>
        <v/>
      </c>
      <c r="BV126" s="708" t="str">
        <f t="shared" si="410"/>
        <v/>
      </c>
      <c r="BW126" s="708" t="str">
        <f t="shared" si="410"/>
        <v/>
      </c>
      <c r="BX126" s="708" t="str">
        <f t="shared" si="410"/>
        <v/>
      </c>
      <c r="BY126" s="697"/>
      <c r="BZ126" s="708" t="str">
        <f>IF(BZ124="","",BZ124*BZ125)</f>
        <v/>
      </c>
      <c r="CA126" s="708" t="str">
        <f>IF(CA124="","",CA124*CA125)</f>
        <v/>
      </c>
      <c r="CB126" s="708" t="str">
        <f>IF(CB124="","",CB124*CB125)</f>
        <v/>
      </c>
      <c r="CC126" s="708" t="str">
        <f>IF(CC124="","",CC124*CC125)</f>
        <v/>
      </c>
      <c r="CD126" s="698" t="str">
        <f t="shared" si="317"/>
        <v/>
      </c>
      <c r="CE126" s="698" t="str">
        <f t="shared" si="318"/>
        <v/>
      </c>
      <c r="CF126" s="698" t="str">
        <f t="shared" si="319"/>
        <v/>
      </c>
      <c r="CG126" s="698" t="str">
        <f t="shared" si="320"/>
        <v/>
      </c>
      <c r="CH126" s="1393" t="str">
        <f t="shared" si="363"/>
        <v/>
      </c>
      <c r="CI126" s="1394" t="str">
        <f t="shared" si="364"/>
        <v/>
      </c>
      <c r="CJ126" s="1395" t="str">
        <f t="shared" si="365"/>
        <v/>
      </c>
      <c r="CK126" s="1395" t="str">
        <f t="shared" si="366"/>
        <v/>
      </c>
      <c r="CL126" s="1395" t="str">
        <f t="shared" si="367"/>
        <v/>
      </c>
      <c r="CM126" s="1395" t="str">
        <f t="shared" si="368"/>
        <v/>
      </c>
      <c r="CN126" s="1395" t="str">
        <f t="shared" si="369"/>
        <v/>
      </c>
      <c r="CO126" s="1396" t="str">
        <f t="shared" si="370"/>
        <v/>
      </c>
      <c r="CP126" s="1396" t="str">
        <f t="shared" si="371"/>
        <v/>
      </c>
      <c r="CQ126" s="1396" t="str">
        <f t="shared" si="372"/>
        <v/>
      </c>
      <c r="CR126" s="1396" t="str">
        <f t="shared" si="373"/>
        <v/>
      </c>
      <c r="CS126" s="1395" t="str">
        <f t="shared" si="374"/>
        <v/>
      </c>
      <c r="CT126" s="1395" t="str">
        <f t="shared" si="375"/>
        <v/>
      </c>
      <c r="CU126" s="1395" t="str">
        <f t="shared" si="376"/>
        <v/>
      </c>
      <c r="CV126" s="1395" t="str">
        <f t="shared" si="377"/>
        <v/>
      </c>
      <c r="CW126" s="1395" t="str">
        <f t="shared" si="378"/>
        <v/>
      </c>
      <c r="CX126" s="1394" t="str">
        <f t="shared" si="379"/>
        <v/>
      </c>
      <c r="CY126" s="1397" t="str">
        <f t="shared" si="380"/>
        <v/>
      </c>
      <c r="CZ126" s="532" t="str">
        <f t="shared" si="381"/>
        <v/>
      </c>
      <c r="DA126" s="533" t="str">
        <f t="shared" si="382"/>
        <v/>
      </c>
      <c r="DB126" s="534" t="str">
        <f t="shared" si="383"/>
        <v/>
      </c>
      <c r="DC126" s="534" t="str">
        <f t="shared" si="384"/>
        <v/>
      </c>
      <c r="DD126" s="534" t="str">
        <f t="shared" si="385"/>
        <v/>
      </c>
      <c r="DE126" s="534" t="str">
        <f t="shared" si="386"/>
        <v/>
      </c>
      <c r="DF126" s="534" t="str">
        <f t="shared" si="387"/>
        <v/>
      </c>
      <c r="DG126" s="535" t="str">
        <f t="shared" si="388"/>
        <v/>
      </c>
      <c r="DH126" s="535" t="str">
        <f t="shared" si="389"/>
        <v/>
      </c>
      <c r="DI126" s="535" t="str">
        <f t="shared" si="390"/>
        <v/>
      </c>
      <c r="DJ126" s="535" t="str">
        <f t="shared" si="391"/>
        <v/>
      </c>
      <c r="DK126" s="534" t="str">
        <f t="shared" si="392"/>
        <v/>
      </c>
      <c r="DL126" s="534" t="str">
        <f t="shared" si="393"/>
        <v/>
      </c>
      <c r="DM126" s="534" t="str">
        <f t="shared" si="394"/>
        <v/>
      </c>
      <c r="DN126" s="534" t="str">
        <f t="shared" si="395"/>
        <v/>
      </c>
      <c r="DO126" s="534" t="str">
        <f t="shared" si="396"/>
        <v/>
      </c>
      <c r="DP126" s="533" t="str">
        <f t="shared" si="397"/>
        <v/>
      </c>
      <c r="DQ126" s="532" t="str">
        <f t="shared" si="398"/>
        <v/>
      </c>
      <c r="DR126" s="753">
        <f t="shared" si="399"/>
        <v>0</v>
      </c>
      <c r="DS126" s="111">
        <f t="shared" si="400"/>
        <v>0</v>
      </c>
      <c r="DT126" s="111">
        <f t="shared" si="401"/>
        <v>0</v>
      </c>
      <c r="DU126" s="111">
        <f t="shared" si="402"/>
        <v>0</v>
      </c>
      <c r="DV126" s="602"/>
      <c r="DW126" s="209"/>
      <c r="DX126" s="209"/>
      <c r="DY126" s="209"/>
      <c r="DZ126" s="209"/>
      <c r="EA126" s="209"/>
      <c r="EB126" s="209"/>
      <c r="EC126" s="209"/>
      <c r="ED126" s="209"/>
      <c r="EE126" s="210"/>
    </row>
    <row r="127" spans="1:135" s="211" customFormat="1" ht="15.75" hidden="1" customHeight="1">
      <c r="A127" s="748" t="s">
        <v>286</v>
      </c>
      <c r="B127" s="711">
        <v>1</v>
      </c>
      <c r="C127" s="711">
        <v>1</v>
      </c>
      <c r="D127" s="711">
        <v>1</v>
      </c>
      <c r="E127" s="711">
        <v>1</v>
      </c>
      <c r="F127" s="711">
        <v>1</v>
      </c>
      <c r="G127" s="711">
        <v>1</v>
      </c>
      <c r="H127" s="711">
        <v>1</v>
      </c>
      <c r="I127" s="711">
        <v>1</v>
      </c>
      <c r="J127" s="711">
        <v>1</v>
      </c>
      <c r="K127" s="711">
        <v>1</v>
      </c>
      <c r="L127" s="711">
        <v>1</v>
      </c>
      <c r="M127" s="711">
        <v>1</v>
      </c>
      <c r="N127" s="711">
        <v>1</v>
      </c>
      <c r="O127" s="711">
        <v>1</v>
      </c>
      <c r="P127" s="711">
        <v>1</v>
      </c>
      <c r="Q127" s="711">
        <v>1</v>
      </c>
      <c r="R127" s="711">
        <v>1</v>
      </c>
      <c r="S127" s="711">
        <v>1</v>
      </c>
      <c r="T127" s="715"/>
      <c r="U127" s="711">
        <v>1</v>
      </c>
      <c r="V127" s="711">
        <v>1</v>
      </c>
      <c r="W127" s="711">
        <v>1</v>
      </c>
      <c r="X127" s="711">
        <v>1</v>
      </c>
      <c r="Y127" s="711">
        <v>1</v>
      </c>
      <c r="Z127" s="711">
        <v>1</v>
      </c>
      <c r="AA127" s="711">
        <v>1</v>
      </c>
      <c r="AB127" s="711">
        <v>1</v>
      </c>
      <c r="AC127" s="711">
        <v>1</v>
      </c>
      <c r="AD127" s="711">
        <v>1</v>
      </c>
      <c r="AE127" s="711">
        <v>1</v>
      </c>
      <c r="AF127" s="711">
        <v>1</v>
      </c>
      <c r="AG127" s="711">
        <v>1</v>
      </c>
      <c r="AH127" s="711">
        <v>1</v>
      </c>
      <c r="AI127" s="711">
        <v>1</v>
      </c>
      <c r="AJ127" s="711">
        <v>1</v>
      </c>
      <c r="AK127" s="711">
        <v>1</v>
      </c>
      <c r="AL127" s="711">
        <v>1</v>
      </c>
      <c r="AM127" s="715"/>
      <c r="AN127" s="711">
        <v>1</v>
      </c>
      <c r="AO127" s="711">
        <v>1</v>
      </c>
      <c r="AP127" s="711">
        <v>1</v>
      </c>
      <c r="AQ127" s="711">
        <v>1</v>
      </c>
      <c r="AR127" s="711">
        <v>1</v>
      </c>
      <c r="AS127" s="711">
        <v>1</v>
      </c>
      <c r="AT127" s="711">
        <v>1</v>
      </c>
      <c r="AU127" s="711">
        <v>1</v>
      </c>
      <c r="AV127" s="711">
        <v>1</v>
      </c>
      <c r="AW127" s="711">
        <v>1</v>
      </c>
      <c r="AX127" s="711">
        <v>1</v>
      </c>
      <c r="AY127" s="711">
        <v>1</v>
      </c>
      <c r="AZ127" s="711">
        <v>1</v>
      </c>
      <c r="BA127" s="711">
        <v>1</v>
      </c>
      <c r="BB127" s="711">
        <v>1</v>
      </c>
      <c r="BC127" s="711">
        <v>1</v>
      </c>
      <c r="BD127" s="711">
        <v>1</v>
      </c>
      <c r="BE127" s="711">
        <v>1</v>
      </c>
      <c r="BF127" s="715"/>
      <c r="BG127" s="711">
        <v>1</v>
      </c>
      <c r="BH127" s="711">
        <v>1</v>
      </c>
      <c r="BI127" s="711">
        <v>1</v>
      </c>
      <c r="BJ127" s="711">
        <v>1</v>
      </c>
      <c r="BK127" s="711">
        <v>1</v>
      </c>
      <c r="BL127" s="711">
        <v>1</v>
      </c>
      <c r="BM127" s="711">
        <v>1</v>
      </c>
      <c r="BN127" s="711">
        <v>1</v>
      </c>
      <c r="BO127" s="711">
        <v>1</v>
      </c>
      <c r="BP127" s="711">
        <v>1</v>
      </c>
      <c r="BQ127" s="711">
        <v>1</v>
      </c>
      <c r="BR127" s="711">
        <v>1</v>
      </c>
      <c r="BS127" s="711">
        <v>1</v>
      </c>
      <c r="BT127" s="711">
        <v>1</v>
      </c>
      <c r="BU127" s="711">
        <v>1</v>
      </c>
      <c r="BV127" s="711">
        <v>1</v>
      </c>
      <c r="BW127" s="711">
        <v>1</v>
      </c>
      <c r="BX127" s="711">
        <v>1</v>
      </c>
      <c r="BY127" s="715"/>
      <c r="BZ127" s="711">
        <v>1</v>
      </c>
      <c r="CA127" s="711">
        <v>1</v>
      </c>
      <c r="CB127" s="711">
        <v>1</v>
      </c>
      <c r="CC127" s="711">
        <v>1</v>
      </c>
      <c r="CD127" s="698">
        <f t="shared" si="317"/>
        <v>1</v>
      </c>
      <c r="CE127" s="698">
        <f t="shared" si="318"/>
        <v>1</v>
      </c>
      <c r="CF127" s="698">
        <f t="shared" si="319"/>
        <v>1</v>
      </c>
      <c r="CG127" s="698">
        <f t="shared" si="320"/>
        <v>1</v>
      </c>
      <c r="CH127" s="1393">
        <f t="shared" si="363"/>
        <v>1</v>
      </c>
      <c r="CI127" s="1394">
        <f t="shared" si="364"/>
        <v>1</v>
      </c>
      <c r="CJ127" s="1395">
        <f t="shared" si="365"/>
        <v>1</v>
      </c>
      <c r="CK127" s="1395">
        <f t="shared" si="366"/>
        <v>1</v>
      </c>
      <c r="CL127" s="1395">
        <f t="shared" si="367"/>
        <v>1</v>
      </c>
      <c r="CM127" s="1395">
        <f t="shared" si="368"/>
        <v>1</v>
      </c>
      <c r="CN127" s="1395">
        <f t="shared" si="369"/>
        <v>1</v>
      </c>
      <c r="CO127" s="1396">
        <f t="shared" si="370"/>
        <v>1</v>
      </c>
      <c r="CP127" s="1396">
        <f t="shared" si="371"/>
        <v>1</v>
      </c>
      <c r="CQ127" s="1396">
        <f t="shared" si="372"/>
        <v>1</v>
      </c>
      <c r="CR127" s="1396">
        <f t="shared" si="373"/>
        <v>1</v>
      </c>
      <c r="CS127" s="1395">
        <f t="shared" si="374"/>
        <v>1</v>
      </c>
      <c r="CT127" s="1395">
        <f t="shared" si="375"/>
        <v>1</v>
      </c>
      <c r="CU127" s="1395">
        <f t="shared" si="376"/>
        <v>1</v>
      </c>
      <c r="CV127" s="1395">
        <f t="shared" si="377"/>
        <v>1</v>
      </c>
      <c r="CW127" s="1395">
        <f t="shared" si="378"/>
        <v>1</v>
      </c>
      <c r="CX127" s="1394">
        <f t="shared" si="379"/>
        <v>1</v>
      </c>
      <c r="CY127" s="1397">
        <f t="shared" si="380"/>
        <v>1</v>
      </c>
      <c r="CZ127" s="532">
        <f t="shared" si="381"/>
        <v>1</v>
      </c>
      <c r="DA127" s="533">
        <f t="shared" si="382"/>
        <v>1</v>
      </c>
      <c r="DB127" s="534">
        <f t="shared" si="383"/>
        <v>1</v>
      </c>
      <c r="DC127" s="534">
        <f t="shared" si="384"/>
        <v>1</v>
      </c>
      <c r="DD127" s="534">
        <f t="shared" si="385"/>
        <v>1</v>
      </c>
      <c r="DE127" s="534">
        <f t="shared" si="386"/>
        <v>1</v>
      </c>
      <c r="DF127" s="534">
        <f t="shared" si="387"/>
        <v>1</v>
      </c>
      <c r="DG127" s="535">
        <f t="shared" si="388"/>
        <v>1</v>
      </c>
      <c r="DH127" s="535">
        <f t="shared" si="389"/>
        <v>1</v>
      </c>
      <c r="DI127" s="535">
        <f t="shared" si="390"/>
        <v>1</v>
      </c>
      <c r="DJ127" s="535">
        <f t="shared" si="391"/>
        <v>1</v>
      </c>
      <c r="DK127" s="534">
        <f t="shared" si="392"/>
        <v>1</v>
      </c>
      <c r="DL127" s="534">
        <f t="shared" si="393"/>
        <v>1</v>
      </c>
      <c r="DM127" s="534">
        <f t="shared" si="394"/>
        <v>1</v>
      </c>
      <c r="DN127" s="534">
        <f t="shared" si="395"/>
        <v>1</v>
      </c>
      <c r="DO127" s="534">
        <f t="shared" si="396"/>
        <v>1</v>
      </c>
      <c r="DP127" s="533">
        <f t="shared" si="397"/>
        <v>1</v>
      </c>
      <c r="DQ127" s="532">
        <f t="shared" si="398"/>
        <v>1</v>
      </c>
      <c r="DR127" s="753">
        <f t="shared" si="399"/>
        <v>18</v>
      </c>
      <c r="DS127" s="111">
        <f t="shared" si="400"/>
        <v>18</v>
      </c>
      <c r="DT127" s="111">
        <f t="shared" si="401"/>
        <v>18</v>
      </c>
      <c r="DU127" s="111">
        <f t="shared" si="402"/>
        <v>18</v>
      </c>
      <c r="DV127" s="602"/>
      <c r="DW127" s="209"/>
      <c r="DX127" s="209"/>
      <c r="DY127" s="209"/>
      <c r="DZ127" s="209"/>
      <c r="EA127" s="209"/>
      <c r="EB127" s="209"/>
      <c r="EC127" s="209"/>
      <c r="ED127" s="209"/>
      <c r="EE127" s="210"/>
    </row>
    <row r="128" spans="1:135" s="211" customFormat="1" ht="15.75" hidden="1" customHeight="1">
      <c r="A128" s="748" t="s">
        <v>288</v>
      </c>
      <c r="B128" s="711"/>
      <c r="C128" s="711"/>
      <c r="D128" s="711"/>
      <c r="E128" s="711"/>
      <c r="F128" s="711"/>
      <c r="G128" s="711"/>
      <c r="H128" s="711"/>
      <c r="I128" s="711"/>
      <c r="J128" s="711"/>
      <c r="K128" s="711"/>
      <c r="L128" s="711"/>
      <c r="M128" s="711"/>
      <c r="N128" s="711"/>
      <c r="O128" s="711"/>
      <c r="P128" s="711"/>
      <c r="Q128" s="711"/>
      <c r="R128" s="711"/>
      <c r="S128" s="711"/>
      <c r="T128" s="712"/>
      <c r="U128" s="711"/>
      <c r="V128" s="711"/>
      <c r="W128" s="711"/>
      <c r="X128" s="711"/>
      <c r="Y128" s="711"/>
      <c r="Z128" s="711"/>
      <c r="AA128" s="711"/>
      <c r="AB128" s="711"/>
      <c r="AC128" s="711"/>
      <c r="AD128" s="711"/>
      <c r="AE128" s="711"/>
      <c r="AF128" s="711"/>
      <c r="AG128" s="711"/>
      <c r="AH128" s="711"/>
      <c r="AI128" s="711"/>
      <c r="AJ128" s="711"/>
      <c r="AK128" s="711"/>
      <c r="AL128" s="711"/>
      <c r="AM128" s="712"/>
      <c r="AN128" s="711"/>
      <c r="AO128" s="711"/>
      <c r="AP128" s="711"/>
      <c r="AQ128" s="711"/>
      <c r="AR128" s="711"/>
      <c r="AS128" s="711"/>
      <c r="AT128" s="711"/>
      <c r="AU128" s="711"/>
      <c r="AV128" s="711"/>
      <c r="AW128" s="711"/>
      <c r="AX128" s="711"/>
      <c r="AY128" s="711"/>
      <c r="AZ128" s="711"/>
      <c r="BA128" s="711"/>
      <c r="BB128" s="711"/>
      <c r="BC128" s="711"/>
      <c r="BD128" s="711"/>
      <c r="BE128" s="711"/>
      <c r="BF128" s="712"/>
      <c r="BG128" s="711"/>
      <c r="BH128" s="711"/>
      <c r="BI128" s="711"/>
      <c r="BJ128" s="711"/>
      <c r="BK128" s="711"/>
      <c r="BL128" s="711"/>
      <c r="BM128" s="711"/>
      <c r="BN128" s="711"/>
      <c r="BO128" s="711"/>
      <c r="BP128" s="711"/>
      <c r="BQ128" s="711"/>
      <c r="BR128" s="711"/>
      <c r="BS128" s="711"/>
      <c r="BT128" s="711"/>
      <c r="BU128" s="711"/>
      <c r="BV128" s="711"/>
      <c r="BW128" s="711"/>
      <c r="BX128" s="711"/>
      <c r="BY128" s="712"/>
      <c r="BZ128" s="711"/>
      <c r="CA128" s="711"/>
      <c r="CB128" s="711"/>
      <c r="CC128" s="711"/>
      <c r="CD128" s="698" t="str">
        <f t="shared" si="317"/>
        <v/>
      </c>
      <c r="CE128" s="698" t="str">
        <f t="shared" si="318"/>
        <v/>
      </c>
      <c r="CF128" s="698" t="str">
        <f t="shared" si="319"/>
        <v/>
      </c>
      <c r="CG128" s="698" t="str">
        <f t="shared" si="320"/>
        <v/>
      </c>
      <c r="CH128" s="1393" t="str">
        <f t="shared" si="363"/>
        <v/>
      </c>
      <c r="CI128" s="1394" t="str">
        <f t="shared" si="364"/>
        <v/>
      </c>
      <c r="CJ128" s="1395" t="str">
        <f t="shared" si="365"/>
        <v/>
      </c>
      <c r="CK128" s="1395" t="str">
        <f t="shared" si="366"/>
        <v/>
      </c>
      <c r="CL128" s="1395" t="str">
        <f t="shared" si="367"/>
        <v/>
      </c>
      <c r="CM128" s="1395" t="str">
        <f t="shared" si="368"/>
        <v/>
      </c>
      <c r="CN128" s="1395" t="str">
        <f t="shared" si="369"/>
        <v/>
      </c>
      <c r="CO128" s="1396" t="str">
        <f t="shared" si="370"/>
        <v/>
      </c>
      <c r="CP128" s="1396" t="str">
        <f t="shared" si="371"/>
        <v/>
      </c>
      <c r="CQ128" s="1396" t="str">
        <f t="shared" si="372"/>
        <v/>
      </c>
      <c r="CR128" s="1396" t="str">
        <f t="shared" si="373"/>
        <v/>
      </c>
      <c r="CS128" s="1395" t="str">
        <f t="shared" si="374"/>
        <v/>
      </c>
      <c r="CT128" s="1395" t="str">
        <f t="shared" si="375"/>
        <v/>
      </c>
      <c r="CU128" s="1395" t="str">
        <f t="shared" si="376"/>
        <v/>
      </c>
      <c r="CV128" s="1395" t="str">
        <f t="shared" si="377"/>
        <v/>
      </c>
      <c r="CW128" s="1395" t="str">
        <f t="shared" si="378"/>
        <v/>
      </c>
      <c r="CX128" s="1394" t="str">
        <f t="shared" si="379"/>
        <v/>
      </c>
      <c r="CY128" s="1397" t="str">
        <f t="shared" si="380"/>
        <v/>
      </c>
      <c r="CZ128" s="532" t="str">
        <f t="shared" si="381"/>
        <v/>
      </c>
      <c r="DA128" s="533" t="str">
        <f t="shared" si="382"/>
        <v/>
      </c>
      <c r="DB128" s="534" t="str">
        <f t="shared" si="383"/>
        <v/>
      </c>
      <c r="DC128" s="534" t="str">
        <f t="shared" si="384"/>
        <v/>
      </c>
      <c r="DD128" s="534" t="str">
        <f t="shared" si="385"/>
        <v/>
      </c>
      <c r="DE128" s="534" t="str">
        <f t="shared" si="386"/>
        <v/>
      </c>
      <c r="DF128" s="534" t="str">
        <f t="shared" si="387"/>
        <v/>
      </c>
      <c r="DG128" s="535" t="str">
        <f t="shared" si="388"/>
        <v/>
      </c>
      <c r="DH128" s="535" t="str">
        <f t="shared" si="389"/>
        <v/>
      </c>
      <c r="DI128" s="535" t="str">
        <f t="shared" si="390"/>
        <v/>
      </c>
      <c r="DJ128" s="535" t="str">
        <f t="shared" si="391"/>
        <v/>
      </c>
      <c r="DK128" s="534" t="str">
        <f t="shared" si="392"/>
        <v/>
      </c>
      <c r="DL128" s="534" t="str">
        <f t="shared" si="393"/>
        <v/>
      </c>
      <c r="DM128" s="534" t="str">
        <f t="shared" si="394"/>
        <v/>
      </c>
      <c r="DN128" s="534" t="str">
        <f t="shared" si="395"/>
        <v/>
      </c>
      <c r="DO128" s="534" t="str">
        <f t="shared" si="396"/>
        <v/>
      </c>
      <c r="DP128" s="533" t="str">
        <f t="shared" si="397"/>
        <v/>
      </c>
      <c r="DQ128" s="532" t="str">
        <f t="shared" si="398"/>
        <v/>
      </c>
      <c r="DR128" s="753">
        <f t="shared" si="399"/>
        <v>0</v>
      </c>
      <c r="DS128" s="111">
        <f t="shared" si="400"/>
        <v>0</v>
      </c>
      <c r="DT128" s="111">
        <f t="shared" si="401"/>
        <v>0</v>
      </c>
      <c r="DU128" s="111">
        <f t="shared" si="402"/>
        <v>0</v>
      </c>
      <c r="DV128" s="602"/>
      <c r="DW128" s="209"/>
      <c r="DX128" s="209"/>
      <c r="DY128" s="209"/>
      <c r="DZ128" s="209"/>
      <c r="EA128" s="209"/>
      <c r="EB128" s="209"/>
      <c r="EC128" s="209"/>
      <c r="ED128" s="209"/>
      <c r="EE128" s="210"/>
    </row>
    <row r="129" spans="1:135" s="211" customFormat="1" ht="15.75" hidden="1" customHeight="1">
      <c r="A129" s="738" t="s">
        <v>320</v>
      </c>
      <c r="B129" s="711"/>
      <c r="C129" s="711"/>
      <c r="D129" s="711"/>
      <c r="E129" s="711"/>
      <c r="F129" s="711"/>
      <c r="G129" s="711"/>
      <c r="H129" s="711"/>
      <c r="I129" s="711"/>
      <c r="J129" s="711"/>
      <c r="K129" s="711"/>
      <c r="L129" s="711"/>
      <c r="M129" s="711"/>
      <c r="N129" s="711"/>
      <c r="O129" s="711"/>
      <c r="P129" s="711"/>
      <c r="Q129" s="711"/>
      <c r="R129" s="711"/>
      <c r="S129" s="711"/>
      <c r="T129" s="697"/>
      <c r="U129" s="711"/>
      <c r="V129" s="711"/>
      <c r="W129" s="711"/>
      <c r="X129" s="711"/>
      <c r="Y129" s="711"/>
      <c r="Z129" s="711"/>
      <c r="AA129" s="711"/>
      <c r="AB129" s="711"/>
      <c r="AC129" s="711"/>
      <c r="AD129" s="711"/>
      <c r="AE129" s="711"/>
      <c r="AF129" s="711"/>
      <c r="AG129" s="711"/>
      <c r="AH129" s="711"/>
      <c r="AI129" s="711"/>
      <c r="AJ129" s="711"/>
      <c r="AK129" s="711"/>
      <c r="AL129" s="711"/>
      <c r="AM129" s="697"/>
      <c r="AN129" s="711"/>
      <c r="AO129" s="711"/>
      <c r="AP129" s="711"/>
      <c r="AQ129" s="711"/>
      <c r="AR129" s="711"/>
      <c r="AS129" s="711"/>
      <c r="AT129" s="711"/>
      <c r="AU129" s="711"/>
      <c r="AV129" s="711"/>
      <c r="AW129" s="711"/>
      <c r="AX129" s="711"/>
      <c r="AY129" s="711"/>
      <c r="AZ129" s="711"/>
      <c r="BA129" s="711"/>
      <c r="BB129" s="711"/>
      <c r="BC129" s="711"/>
      <c r="BD129" s="711"/>
      <c r="BE129" s="711"/>
      <c r="BF129" s="697"/>
      <c r="BG129" s="711"/>
      <c r="BH129" s="711"/>
      <c r="BI129" s="711"/>
      <c r="BJ129" s="711"/>
      <c r="BK129" s="711"/>
      <c r="BL129" s="711"/>
      <c r="BM129" s="711"/>
      <c r="BN129" s="711"/>
      <c r="BO129" s="711"/>
      <c r="BP129" s="711"/>
      <c r="BQ129" s="711"/>
      <c r="BR129" s="711"/>
      <c r="BS129" s="711"/>
      <c r="BT129" s="711"/>
      <c r="BU129" s="711"/>
      <c r="BV129" s="711"/>
      <c r="BW129" s="711"/>
      <c r="BX129" s="711"/>
      <c r="BY129" s="697"/>
      <c r="BZ129" s="711"/>
      <c r="CA129" s="711"/>
      <c r="CB129" s="711"/>
      <c r="CC129" s="711"/>
      <c r="CD129" s="698" t="str">
        <f t="shared" si="317"/>
        <v/>
      </c>
      <c r="CE129" s="698" t="str">
        <f t="shared" si="318"/>
        <v/>
      </c>
      <c r="CF129" s="698" t="str">
        <f t="shared" si="319"/>
        <v/>
      </c>
      <c r="CG129" s="698" t="str">
        <f t="shared" si="320"/>
        <v/>
      </c>
      <c r="CH129" s="1393" t="str">
        <f t="shared" si="363"/>
        <v/>
      </c>
      <c r="CI129" s="1394" t="str">
        <f t="shared" si="364"/>
        <v/>
      </c>
      <c r="CJ129" s="1395" t="str">
        <f t="shared" si="365"/>
        <v/>
      </c>
      <c r="CK129" s="1395" t="str">
        <f t="shared" si="366"/>
        <v/>
      </c>
      <c r="CL129" s="1395" t="str">
        <f t="shared" si="367"/>
        <v/>
      </c>
      <c r="CM129" s="1395" t="str">
        <f t="shared" si="368"/>
        <v/>
      </c>
      <c r="CN129" s="1395" t="str">
        <f t="shared" si="369"/>
        <v/>
      </c>
      <c r="CO129" s="1396" t="str">
        <f t="shared" si="370"/>
        <v/>
      </c>
      <c r="CP129" s="1396" t="str">
        <f t="shared" si="371"/>
        <v/>
      </c>
      <c r="CQ129" s="1396" t="str">
        <f t="shared" si="372"/>
        <v/>
      </c>
      <c r="CR129" s="1396" t="str">
        <f t="shared" si="373"/>
        <v/>
      </c>
      <c r="CS129" s="1395" t="str">
        <f t="shared" si="374"/>
        <v/>
      </c>
      <c r="CT129" s="1395" t="str">
        <f t="shared" si="375"/>
        <v/>
      </c>
      <c r="CU129" s="1395" t="str">
        <f t="shared" si="376"/>
        <v/>
      </c>
      <c r="CV129" s="1395" t="str">
        <f t="shared" si="377"/>
        <v/>
      </c>
      <c r="CW129" s="1395" t="str">
        <f t="shared" si="378"/>
        <v/>
      </c>
      <c r="CX129" s="1394" t="str">
        <f t="shared" si="379"/>
        <v/>
      </c>
      <c r="CY129" s="1397" t="str">
        <f t="shared" si="380"/>
        <v/>
      </c>
      <c r="CZ129" s="532" t="str">
        <f t="shared" si="381"/>
        <v/>
      </c>
      <c r="DA129" s="533" t="str">
        <f t="shared" si="382"/>
        <v/>
      </c>
      <c r="DB129" s="534" t="str">
        <f t="shared" si="383"/>
        <v/>
      </c>
      <c r="DC129" s="534" t="str">
        <f t="shared" si="384"/>
        <v/>
      </c>
      <c r="DD129" s="534" t="str">
        <f t="shared" si="385"/>
        <v/>
      </c>
      <c r="DE129" s="534" t="str">
        <f t="shared" si="386"/>
        <v/>
      </c>
      <c r="DF129" s="534" t="str">
        <f t="shared" si="387"/>
        <v/>
      </c>
      <c r="DG129" s="535" t="str">
        <f t="shared" si="388"/>
        <v/>
      </c>
      <c r="DH129" s="535" t="str">
        <f t="shared" si="389"/>
        <v/>
      </c>
      <c r="DI129" s="535" t="str">
        <f t="shared" si="390"/>
        <v/>
      </c>
      <c r="DJ129" s="535" t="str">
        <f t="shared" si="391"/>
        <v/>
      </c>
      <c r="DK129" s="534" t="str">
        <f t="shared" si="392"/>
        <v/>
      </c>
      <c r="DL129" s="534" t="str">
        <f t="shared" si="393"/>
        <v/>
      </c>
      <c r="DM129" s="534" t="str">
        <f t="shared" si="394"/>
        <v/>
      </c>
      <c r="DN129" s="534" t="str">
        <f t="shared" si="395"/>
        <v/>
      </c>
      <c r="DO129" s="534" t="str">
        <f t="shared" si="396"/>
        <v/>
      </c>
      <c r="DP129" s="533" t="str">
        <f t="shared" si="397"/>
        <v/>
      </c>
      <c r="DQ129" s="532" t="str">
        <f t="shared" si="398"/>
        <v/>
      </c>
      <c r="DR129" s="753">
        <f t="shared" si="399"/>
        <v>0</v>
      </c>
      <c r="DS129" s="111">
        <f t="shared" si="400"/>
        <v>0</v>
      </c>
      <c r="DT129" s="111">
        <f t="shared" si="401"/>
        <v>0</v>
      </c>
      <c r="DU129" s="111">
        <f t="shared" si="402"/>
        <v>0</v>
      </c>
      <c r="DV129" s="602"/>
      <c r="DW129" s="209"/>
      <c r="DX129" s="209"/>
      <c r="DY129" s="209"/>
      <c r="DZ129" s="209"/>
      <c r="EA129" s="209"/>
      <c r="EB129" s="209"/>
      <c r="EC129" s="209"/>
      <c r="ED129" s="209"/>
      <c r="EE129" s="210"/>
    </row>
    <row r="130" spans="1:135" s="211" customFormat="1" ht="15.75" hidden="1" customHeight="1">
      <c r="A130" s="757" t="s">
        <v>319</v>
      </c>
      <c r="B130" s="233">
        <v>45</v>
      </c>
      <c r="C130" s="233">
        <v>45</v>
      </c>
      <c r="D130" s="233">
        <v>45</v>
      </c>
      <c r="E130" s="233">
        <v>45</v>
      </c>
      <c r="F130" s="233">
        <v>45</v>
      </c>
      <c r="G130" s="233">
        <v>45</v>
      </c>
      <c r="H130" s="233">
        <v>45</v>
      </c>
      <c r="I130" s="233">
        <v>45</v>
      </c>
      <c r="J130" s="233">
        <v>45</v>
      </c>
      <c r="K130" s="233">
        <v>45</v>
      </c>
      <c r="L130" s="233">
        <v>45</v>
      </c>
      <c r="M130" s="233">
        <v>45</v>
      </c>
      <c r="N130" s="233">
        <v>45</v>
      </c>
      <c r="O130" s="233">
        <v>45</v>
      </c>
      <c r="P130" s="233">
        <v>45</v>
      </c>
      <c r="Q130" s="233">
        <v>45</v>
      </c>
      <c r="R130" s="233">
        <v>45</v>
      </c>
      <c r="S130" s="233">
        <v>45</v>
      </c>
      <c r="T130" s="697"/>
      <c r="U130" s="233">
        <v>45</v>
      </c>
      <c r="V130" s="233">
        <v>45</v>
      </c>
      <c r="W130" s="233">
        <v>45</v>
      </c>
      <c r="X130" s="233">
        <v>45</v>
      </c>
      <c r="Y130" s="233">
        <v>45</v>
      </c>
      <c r="Z130" s="233">
        <v>45</v>
      </c>
      <c r="AA130" s="233">
        <v>45</v>
      </c>
      <c r="AB130" s="233">
        <v>45</v>
      </c>
      <c r="AC130" s="233">
        <v>45</v>
      </c>
      <c r="AD130" s="233">
        <v>45</v>
      </c>
      <c r="AE130" s="233">
        <v>45</v>
      </c>
      <c r="AF130" s="233">
        <v>45</v>
      </c>
      <c r="AG130" s="233">
        <v>45</v>
      </c>
      <c r="AH130" s="233">
        <v>45</v>
      </c>
      <c r="AI130" s="233">
        <v>45</v>
      </c>
      <c r="AJ130" s="233">
        <v>45</v>
      </c>
      <c r="AK130" s="233">
        <v>45</v>
      </c>
      <c r="AL130" s="233">
        <v>45</v>
      </c>
      <c r="AM130" s="697"/>
      <c r="AN130" s="233">
        <v>45</v>
      </c>
      <c r="AO130" s="233">
        <v>45</v>
      </c>
      <c r="AP130" s="233">
        <v>45</v>
      </c>
      <c r="AQ130" s="233">
        <v>45</v>
      </c>
      <c r="AR130" s="233">
        <v>45</v>
      </c>
      <c r="AS130" s="233">
        <v>45</v>
      </c>
      <c r="AT130" s="233">
        <v>45</v>
      </c>
      <c r="AU130" s="233">
        <v>45</v>
      </c>
      <c r="AV130" s="233">
        <v>45</v>
      </c>
      <c r="AW130" s="233">
        <v>45</v>
      </c>
      <c r="AX130" s="233">
        <v>45</v>
      </c>
      <c r="AY130" s="233">
        <v>45</v>
      </c>
      <c r="AZ130" s="233">
        <v>45</v>
      </c>
      <c r="BA130" s="233">
        <v>45</v>
      </c>
      <c r="BB130" s="233">
        <v>45</v>
      </c>
      <c r="BC130" s="233">
        <v>45</v>
      </c>
      <c r="BD130" s="233">
        <v>45</v>
      </c>
      <c r="BE130" s="233">
        <v>45</v>
      </c>
      <c r="BF130" s="697"/>
      <c r="BG130" s="233">
        <v>45</v>
      </c>
      <c r="BH130" s="233">
        <v>45</v>
      </c>
      <c r="BI130" s="233">
        <v>45</v>
      </c>
      <c r="BJ130" s="233">
        <v>45</v>
      </c>
      <c r="BK130" s="233">
        <v>45</v>
      </c>
      <c r="BL130" s="233">
        <v>45</v>
      </c>
      <c r="BM130" s="233">
        <v>45</v>
      </c>
      <c r="BN130" s="233">
        <v>45</v>
      </c>
      <c r="BO130" s="233">
        <v>45</v>
      </c>
      <c r="BP130" s="233">
        <v>45</v>
      </c>
      <c r="BQ130" s="233">
        <v>45</v>
      </c>
      <c r="BR130" s="233">
        <v>45</v>
      </c>
      <c r="BS130" s="233">
        <v>45</v>
      </c>
      <c r="BT130" s="233">
        <v>45</v>
      </c>
      <c r="BU130" s="233">
        <v>45</v>
      </c>
      <c r="BV130" s="233">
        <v>45</v>
      </c>
      <c r="BW130" s="233">
        <v>45</v>
      </c>
      <c r="BX130" s="233">
        <v>45</v>
      </c>
      <c r="BY130" s="697"/>
      <c r="BZ130" s="233">
        <v>45</v>
      </c>
      <c r="CA130" s="233">
        <v>45</v>
      </c>
      <c r="CB130" s="233">
        <v>45</v>
      </c>
      <c r="CC130" s="233">
        <v>45</v>
      </c>
      <c r="CD130" s="698">
        <f t="shared" si="317"/>
        <v>45</v>
      </c>
      <c r="CE130" s="698">
        <f t="shared" si="318"/>
        <v>45</v>
      </c>
      <c r="CF130" s="698">
        <f t="shared" si="319"/>
        <v>45</v>
      </c>
      <c r="CG130" s="698">
        <f t="shared" si="320"/>
        <v>45</v>
      </c>
      <c r="CH130" s="1393">
        <f t="shared" si="363"/>
        <v>45</v>
      </c>
      <c r="CI130" s="1394">
        <f t="shared" si="364"/>
        <v>45</v>
      </c>
      <c r="CJ130" s="1395">
        <f t="shared" si="365"/>
        <v>45</v>
      </c>
      <c r="CK130" s="1395">
        <f t="shared" si="366"/>
        <v>45</v>
      </c>
      <c r="CL130" s="1395">
        <f t="shared" si="367"/>
        <v>45</v>
      </c>
      <c r="CM130" s="1395">
        <f t="shared" si="368"/>
        <v>45</v>
      </c>
      <c r="CN130" s="1395">
        <f t="shared" si="369"/>
        <v>45</v>
      </c>
      <c r="CO130" s="1396">
        <f t="shared" si="370"/>
        <v>45</v>
      </c>
      <c r="CP130" s="1396">
        <f t="shared" si="371"/>
        <v>45</v>
      </c>
      <c r="CQ130" s="1396">
        <f t="shared" si="372"/>
        <v>45</v>
      </c>
      <c r="CR130" s="1396">
        <f t="shared" si="373"/>
        <v>45</v>
      </c>
      <c r="CS130" s="1395">
        <f t="shared" si="374"/>
        <v>45</v>
      </c>
      <c r="CT130" s="1395">
        <f t="shared" si="375"/>
        <v>45</v>
      </c>
      <c r="CU130" s="1395">
        <f t="shared" si="376"/>
        <v>45</v>
      </c>
      <c r="CV130" s="1395">
        <f t="shared" si="377"/>
        <v>45</v>
      </c>
      <c r="CW130" s="1395">
        <f t="shared" si="378"/>
        <v>45</v>
      </c>
      <c r="CX130" s="1394">
        <f t="shared" si="379"/>
        <v>45</v>
      </c>
      <c r="CY130" s="1397">
        <f t="shared" si="380"/>
        <v>45</v>
      </c>
      <c r="CZ130" s="532">
        <f t="shared" si="381"/>
        <v>45</v>
      </c>
      <c r="DA130" s="533">
        <f t="shared" si="382"/>
        <v>45</v>
      </c>
      <c r="DB130" s="534">
        <f t="shared" si="383"/>
        <v>45</v>
      </c>
      <c r="DC130" s="534">
        <f t="shared" si="384"/>
        <v>45</v>
      </c>
      <c r="DD130" s="534">
        <f t="shared" si="385"/>
        <v>45</v>
      </c>
      <c r="DE130" s="534">
        <f t="shared" si="386"/>
        <v>45</v>
      </c>
      <c r="DF130" s="534">
        <f t="shared" si="387"/>
        <v>45</v>
      </c>
      <c r="DG130" s="535">
        <f t="shared" si="388"/>
        <v>45</v>
      </c>
      <c r="DH130" s="535">
        <f t="shared" si="389"/>
        <v>45</v>
      </c>
      <c r="DI130" s="535">
        <f t="shared" si="390"/>
        <v>45</v>
      </c>
      <c r="DJ130" s="535">
        <f t="shared" si="391"/>
        <v>45</v>
      </c>
      <c r="DK130" s="534">
        <f t="shared" si="392"/>
        <v>45</v>
      </c>
      <c r="DL130" s="534">
        <f t="shared" si="393"/>
        <v>45</v>
      </c>
      <c r="DM130" s="534">
        <f t="shared" si="394"/>
        <v>45</v>
      </c>
      <c r="DN130" s="534">
        <f t="shared" si="395"/>
        <v>45</v>
      </c>
      <c r="DO130" s="534">
        <f t="shared" si="396"/>
        <v>45</v>
      </c>
      <c r="DP130" s="533">
        <f t="shared" si="397"/>
        <v>45</v>
      </c>
      <c r="DQ130" s="532">
        <f t="shared" si="398"/>
        <v>45</v>
      </c>
      <c r="DR130" s="753">
        <f t="shared" si="399"/>
        <v>18</v>
      </c>
      <c r="DS130" s="111">
        <f t="shared" si="400"/>
        <v>18</v>
      </c>
      <c r="DT130" s="111">
        <f t="shared" si="401"/>
        <v>18</v>
      </c>
      <c r="DU130" s="111">
        <f t="shared" si="402"/>
        <v>18</v>
      </c>
      <c r="DV130" s="602"/>
      <c r="DW130" s="209"/>
      <c r="DX130" s="209"/>
      <c r="DY130" s="209"/>
      <c r="DZ130" s="209"/>
      <c r="EA130" s="209"/>
      <c r="EB130" s="209"/>
      <c r="EC130" s="209"/>
      <c r="ED130" s="209"/>
      <c r="EE130" s="210"/>
    </row>
    <row r="131" spans="1:135" s="211" customFormat="1" ht="15.75" hidden="1" customHeight="1">
      <c r="A131" s="740" t="s">
        <v>274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284"/>
      <c r="T131" s="703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284"/>
      <c r="AL131" s="284"/>
      <c r="AM131" s="703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284"/>
      <c r="BD131" s="284"/>
      <c r="BE131" s="284"/>
      <c r="BF131" s="703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284"/>
      <c r="BV131" s="284"/>
      <c r="BW131" s="284"/>
      <c r="BX131" s="284"/>
      <c r="BY131" s="703"/>
      <c r="BZ131" s="284"/>
      <c r="CA131" s="284"/>
      <c r="CB131" s="284"/>
      <c r="CC131" s="284"/>
      <c r="CD131" s="698" t="str">
        <f t="shared" si="317"/>
        <v/>
      </c>
      <c r="CE131" s="698" t="str">
        <f t="shared" si="318"/>
        <v/>
      </c>
      <c r="CF131" s="698" t="str">
        <f t="shared" si="319"/>
        <v/>
      </c>
      <c r="CG131" s="698" t="str">
        <f t="shared" si="320"/>
        <v/>
      </c>
      <c r="CH131" s="1393" t="str">
        <f t="shared" si="363"/>
        <v/>
      </c>
      <c r="CI131" s="1394" t="str">
        <f t="shared" si="364"/>
        <v/>
      </c>
      <c r="CJ131" s="1395" t="str">
        <f t="shared" si="365"/>
        <v/>
      </c>
      <c r="CK131" s="1395" t="str">
        <f t="shared" si="366"/>
        <v/>
      </c>
      <c r="CL131" s="1395" t="str">
        <f t="shared" si="367"/>
        <v/>
      </c>
      <c r="CM131" s="1395" t="str">
        <f t="shared" si="368"/>
        <v/>
      </c>
      <c r="CN131" s="1395" t="str">
        <f t="shared" si="369"/>
        <v/>
      </c>
      <c r="CO131" s="1396" t="str">
        <f t="shared" si="370"/>
        <v/>
      </c>
      <c r="CP131" s="1396" t="str">
        <f t="shared" si="371"/>
        <v/>
      </c>
      <c r="CQ131" s="1396" t="str">
        <f t="shared" si="372"/>
        <v/>
      </c>
      <c r="CR131" s="1396" t="str">
        <f t="shared" si="373"/>
        <v/>
      </c>
      <c r="CS131" s="1395" t="str">
        <f t="shared" si="374"/>
        <v/>
      </c>
      <c r="CT131" s="1395" t="str">
        <f t="shared" si="375"/>
        <v/>
      </c>
      <c r="CU131" s="1395" t="str">
        <f t="shared" si="376"/>
        <v/>
      </c>
      <c r="CV131" s="1395" t="str">
        <f t="shared" si="377"/>
        <v/>
      </c>
      <c r="CW131" s="1395" t="str">
        <f t="shared" si="378"/>
        <v/>
      </c>
      <c r="CX131" s="1394" t="str">
        <f t="shared" si="379"/>
        <v/>
      </c>
      <c r="CY131" s="1397" t="str">
        <f t="shared" si="380"/>
        <v/>
      </c>
      <c r="CZ131" s="532" t="str">
        <f t="shared" si="381"/>
        <v/>
      </c>
      <c r="DA131" s="533" t="str">
        <f t="shared" si="382"/>
        <v/>
      </c>
      <c r="DB131" s="534" t="str">
        <f t="shared" si="383"/>
        <v/>
      </c>
      <c r="DC131" s="534" t="str">
        <f t="shared" si="384"/>
        <v/>
      </c>
      <c r="DD131" s="534" t="str">
        <f t="shared" si="385"/>
        <v/>
      </c>
      <c r="DE131" s="534" t="str">
        <f t="shared" si="386"/>
        <v/>
      </c>
      <c r="DF131" s="534" t="str">
        <f t="shared" si="387"/>
        <v/>
      </c>
      <c r="DG131" s="535" t="str">
        <f t="shared" si="388"/>
        <v/>
      </c>
      <c r="DH131" s="535" t="str">
        <f t="shared" si="389"/>
        <v/>
      </c>
      <c r="DI131" s="535" t="str">
        <f t="shared" si="390"/>
        <v/>
      </c>
      <c r="DJ131" s="535" t="str">
        <f t="shared" si="391"/>
        <v/>
      </c>
      <c r="DK131" s="534" t="str">
        <f t="shared" si="392"/>
        <v/>
      </c>
      <c r="DL131" s="534" t="str">
        <f t="shared" si="393"/>
        <v/>
      </c>
      <c r="DM131" s="534" t="str">
        <f t="shared" si="394"/>
        <v/>
      </c>
      <c r="DN131" s="534" t="str">
        <f t="shared" si="395"/>
        <v/>
      </c>
      <c r="DO131" s="534" t="str">
        <f t="shared" si="396"/>
        <v/>
      </c>
      <c r="DP131" s="533" t="str">
        <f t="shared" si="397"/>
        <v/>
      </c>
      <c r="DQ131" s="532" t="str">
        <f t="shared" si="398"/>
        <v/>
      </c>
      <c r="DR131" s="753">
        <f t="shared" si="399"/>
        <v>0</v>
      </c>
      <c r="DS131" s="111">
        <f t="shared" si="400"/>
        <v>0</v>
      </c>
      <c r="DT131" s="111">
        <f t="shared" si="401"/>
        <v>0</v>
      </c>
      <c r="DU131" s="111">
        <f t="shared" si="402"/>
        <v>0</v>
      </c>
      <c r="DV131" s="602"/>
      <c r="DW131" s="209"/>
      <c r="DX131" s="209"/>
      <c r="DY131" s="209"/>
      <c r="DZ131" s="209"/>
      <c r="EA131" s="209"/>
      <c r="EB131" s="209"/>
      <c r="EC131" s="209"/>
      <c r="ED131" s="209"/>
      <c r="EE131" s="210"/>
    </row>
    <row r="132" spans="1:135" s="211" customFormat="1" ht="15.75" hidden="1" customHeight="1">
      <c r="A132" s="740" t="s">
        <v>278</v>
      </c>
      <c r="B132" s="707" t="str">
        <f t="shared" ref="B132:S132" si="411">IF(B131="","",IF(B129="",B120*B130*B131,B129*B130*B131))</f>
        <v/>
      </c>
      <c r="C132" s="707" t="str">
        <f t="shared" si="411"/>
        <v/>
      </c>
      <c r="D132" s="707" t="str">
        <f t="shared" si="411"/>
        <v/>
      </c>
      <c r="E132" s="707" t="str">
        <f t="shared" si="411"/>
        <v/>
      </c>
      <c r="F132" s="707" t="str">
        <f t="shared" si="411"/>
        <v/>
      </c>
      <c r="G132" s="707" t="str">
        <f t="shared" si="411"/>
        <v/>
      </c>
      <c r="H132" s="707" t="str">
        <f t="shared" si="411"/>
        <v/>
      </c>
      <c r="I132" s="707" t="str">
        <f t="shared" si="411"/>
        <v/>
      </c>
      <c r="J132" s="707" t="str">
        <f t="shared" si="411"/>
        <v/>
      </c>
      <c r="K132" s="707" t="str">
        <f t="shared" si="411"/>
        <v/>
      </c>
      <c r="L132" s="707" t="str">
        <f t="shared" si="411"/>
        <v/>
      </c>
      <c r="M132" s="707" t="str">
        <f t="shared" si="411"/>
        <v/>
      </c>
      <c r="N132" s="707" t="str">
        <f t="shared" si="411"/>
        <v/>
      </c>
      <c r="O132" s="707" t="str">
        <f t="shared" si="411"/>
        <v/>
      </c>
      <c r="P132" s="707" t="str">
        <f t="shared" si="411"/>
        <v/>
      </c>
      <c r="Q132" s="707" t="str">
        <f t="shared" si="411"/>
        <v/>
      </c>
      <c r="R132" s="707" t="str">
        <f t="shared" si="411"/>
        <v/>
      </c>
      <c r="S132" s="707" t="str">
        <f t="shared" si="411"/>
        <v/>
      </c>
      <c r="T132" s="722"/>
      <c r="U132" s="707" t="str">
        <f t="shared" ref="U132:AL132" si="412">IF(U131="","",IF(U129="",U120*U130*U131,U129*U130*U131))</f>
        <v/>
      </c>
      <c r="V132" s="707" t="str">
        <f t="shared" si="412"/>
        <v/>
      </c>
      <c r="W132" s="707" t="str">
        <f t="shared" si="412"/>
        <v/>
      </c>
      <c r="X132" s="707" t="str">
        <f t="shared" si="412"/>
        <v/>
      </c>
      <c r="Y132" s="707" t="str">
        <f t="shared" si="412"/>
        <v/>
      </c>
      <c r="Z132" s="707" t="str">
        <f t="shared" si="412"/>
        <v/>
      </c>
      <c r="AA132" s="707" t="str">
        <f t="shared" si="412"/>
        <v/>
      </c>
      <c r="AB132" s="707" t="str">
        <f t="shared" si="412"/>
        <v/>
      </c>
      <c r="AC132" s="707" t="str">
        <f t="shared" si="412"/>
        <v/>
      </c>
      <c r="AD132" s="707" t="str">
        <f t="shared" si="412"/>
        <v/>
      </c>
      <c r="AE132" s="707" t="str">
        <f t="shared" si="412"/>
        <v/>
      </c>
      <c r="AF132" s="707" t="str">
        <f t="shared" si="412"/>
        <v/>
      </c>
      <c r="AG132" s="707" t="str">
        <f t="shared" si="412"/>
        <v/>
      </c>
      <c r="AH132" s="707" t="str">
        <f t="shared" si="412"/>
        <v/>
      </c>
      <c r="AI132" s="707" t="str">
        <f t="shared" si="412"/>
        <v/>
      </c>
      <c r="AJ132" s="707" t="str">
        <f t="shared" si="412"/>
        <v/>
      </c>
      <c r="AK132" s="707" t="str">
        <f t="shared" si="412"/>
        <v/>
      </c>
      <c r="AL132" s="707" t="str">
        <f t="shared" si="412"/>
        <v/>
      </c>
      <c r="AM132" s="722"/>
      <c r="AN132" s="707" t="str">
        <f t="shared" ref="AN132:BE132" si="413">IF(AN131="","",IF(AN129="",AN120*AN130*AN131,AN129*AN130*AN131))</f>
        <v/>
      </c>
      <c r="AO132" s="707" t="str">
        <f t="shared" si="413"/>
        <v/>
      </c>
      <c r="AP132" s="707" t="str">
        <f t="shared" si="413"/>
        <v/>
      </c>
      <c r="AQ132" s="707" t="str">
        <f t="shared" si="413"/>
        <v/>
      </c>
      <c r="AR132" s="707" t="str">
        <f t="shared" si="413"/>
        <v/>
      </c>
      <c r="AS132" s="707" t="str">
        <f t="shared" si="413"/>
        <v/>
      </c>
      <c r="AT132" s="707" t="str">
        <f t="shared" si="413"/>
        <v/>
      </c>
      <c r="AU132" s="707" t="str">
        <f t="shared" si="413"/>
        <v/>
      </c>
      <c r="AV132" s="707" t="str">
        <f t="shared" si="413"/>
        <v/>
      </c>
      <c r="AW132" s="707" t="str">
        <f t="shared" si="413"/>
        <v/>
      </c>
      <c r="AX132" s="707" t="str">
        <f t="shared" si="413"/>
        <v/>
      </c>
      <c r="AY132" s="707" t="str">
        <f t="shared" si="413"/>
        <v/>
      </c>
      <c r="AZ132" s="707" t="str">
        <f t="shared" si="413"/>
        <v/>
      </c>
      <c r="BA132" s="707" t="str">
        <f t="shared" si="413"/>
        <v/>
      </c>
      <c r="BB132" s="707" t="str">
        <f t="shared" si="413"/>
        <v/>
      </c>
      <c r="BC132" s="707" t="str">
        <f t="shared" si="413"/>
        <v/>
      </c>
      <c r="BD132" s="707" t="str">
        <f t="shared" si="413"/>
        <v/>
      </c>
      <c r="BE132" s="707" t="str">
        <f t="shared" si="413"/>
        <v/>
      </c>
      <c r="BF132" s="722"/>
      <c r="BG132" s="707" t="str">
        <f t="shared" ref="BG132:BX132" si="414">IF(BG131="","",IF(BG129="",BG120*BG130*BG131,BG129*BG130*BG131))</f>
        <v/>
      </c>
      <c r="BH132" s="707" t="str">
        <f t="shared" si="414"/>
        <v/>
      </c>
      <c r="BI132" s="707" t="str">
        <f t="shared" si="414"/>
        <v/>
      </c>
      <c r="BJ132" s="707" t="str">
        <f t="shared" si="414"/>
        <v/>
      </c>
      <c r="BK132" s="707" t="str">
        <f t="shared" si="414"/>
        <v/>
      </c>
      <c r="BL132" s="707" t="str">
        <f t="shared" si="414"/>
        <v/>
      </c>
      <c r="BM132" s="707" t="str">
        <f t="shared" si="414"/>
        <v/>
      </c>
      <c r="BN132" s="707" t="str">
        <f t="shared" si="414"/>
        <v/>
      </c>
      <c r="BO132" s="707" t="str">
        <f t="shared" si="414"/>
        <v/>
      </c>
      <c r="BP132" s="707" t="str">
        <f t="shared" si="414"/>
        <v/>
      </c>
      <c r="BQ132" s="707" t="str">
        <f t="shared" si="414"/>
        <v/>
      </c>
      <c r="BR132" s="707" t="str">
        <f t="shared" si="414"/>
        <v/>
      </c>
      <c r="BS132" s="707" t="str">
        <f t="shared" si="414"/>
        <v/>
      </c>
      <c r="BT132" s="707" t="str">
        <f t="shared" si="414"/>
        <v/>
      </c>
      <c r="BU132" s="707" t="str">
        <f t="shared" si="414"/>
        <v/>
      </c>
      <c r="BV132" s="707" t="str">
        <f t="shared" si="414"/>
        <v/>
      </c>
      <c r="BW132" s="707" t="str">
        <f t="shared" si="414"/>
        <v/>
      </c>
      <c r="BX132" s="707" t="str">
        <f t="shared" si="414"/>
        <v/>
      </c>
      <c r="BY132" s="722"/>
      <c r="BZ132" s="707" t="str">
        <f>IF(BZ131="","",IF(BZ129="",BZ120*BZ130*BZ131,BZ129*BZ130*BZ131))</f>
        <v/>
      </c>
      <c r="CA132" s="707" t="str">
        <f>IF(CA131="","",IF(CA129="",CA120*CA130*CA131,CA129*CA130*CA131))</f>
        <v/>
      </c>
      <c r="CB132" s="707" t="str">
        <f>IF(CB131="","",IF(CB129="",CB120*CB130*CB131,CB129*CB130*CB131))</f>
        <v/>
      </c>
      <c r="CC132" s="707" t="str">
        <f>IF(CC131="","",IF(CC129="",CC120*CC130*CC131,CC129*CC130*CC131))</f>
        <v/>
      </c>
      <c r="CD132" s="698" t="str">
        <f t="shared" si="317"/>
        <v/>
      </c>
      <c r="CE132" s="698" t="str">
        <f t="shared" si="318"/>
        <v/>
      </c>
      <c r="CF132" s="698" t="str">
        <f t="shared" si="319"/>
        <v/>
      </c>
      <c r="CG132" s="698" t="str">
        <f t="shared" si="320"/>
        <v/>
      </c>
      <c r="CH132" s="1393" t="str">
        <f t="shared" si="363"/>
        <v/>
      </c>
      <c r="CI132" s="1394" t="str">
        <f t="shared" si="364"/>
        <v/>
      </c>
      <c r="CJ132" s="1395" t="str">
        <f t="shared" si="365"/>
        <v/>
      </c>
      <c r="CK132" s="1395" t="str">
        <f t="shared" si="366"/>
        <v/>
      </c>
      <c r="CL132" s="1395" t="str">
        <f t="shared" si="367"/>
        <v/>
      </c>
      <c r="CM132" s="1395" t="str">
        <f t="shared" si="368"/>
        <v/>
      </c>
      <c r="CN132" s="1395" t="str">
        <f t="shared" si="369"/>
        <v/>
      </c>
      <c r="CO132" s="1396" t="str">
        <f t="shared" si="370"/>
        <v/>
      </c>
      <c r="CP132" s="1396" t="str">
        <f t="shared" si="371"/>
        <v/>
      </c>
      <c r="CQ132" s="1396" t="str">
        <f t="shared" si="372"/>
        <v/>
      </c>
      <c r="CR132" s="1396" t="str">
        <f t="shared" si="373"/>
        <v/>
      </c>
      <c r="CS132" s="1395" t="str">
        <f t="shared" si="374"/>
        <v/>
      </c>
      <c r="CT132" s="1395" t="str">
        <f t="shared" si="375"/>
        <v/>
      </c>
      <c r="CU132" s="1395" t="str">
        <f t="shared" si="376"/>
        <v/>
      </c>
      <c r="CV132" s="1395" t="str">
        <f t="shared" si="377"/>
        <v/>
      </c>
      <c r="CW132" s="1395" t="str">
        <f t="shared" si="378"/>
        <v/>
      </c>
      <c r="CX132" s="1394" t="str">
        <f t="shared" si="379"/>
        <v/>
      </c>
      <c r="CY132" s="1397" t="str">
        <f t="shared" si="380"/>
        <v/>
      </c>
      <c r="CZ132" s="532" t="str">
        <f t="shared" si="381"/>
        <v/>
      </c>
      <c r="DA132" s="533" t="str">
        <f t="shared" si="382"/>
        <v/>
      </c>
      <c r="DB132" s="534" t="str">
        <f t="shared" si="383"/>
        <v/>
      </c>
      <c r="DC132" s="534" t="str">
        <f t="shared" si="384"/>
        <v/>
      </c>
      <c r="DD132" s="534" t="str">
        <f t="shared" si="385"/>
        <v/>
      </c>
      <c r="DE132" s="534" t="str">
        <f t="shared" si="386"/>
        <v/>
      </c>
      <c r="DF132" s="534" t="str">
        <f t="shared" si="387"/>
        <v/>
      </c>
      <c r="DG132" s="535" t="str">
        <f t="shared" si="388"/>
        <v/>
      </c>
      <c r="DH132" s="535" t="str">
        <f t="shared" si="389"/>
        <v/>
      </c>
      <c r="DI132" s="535" t="str">
        <f t="shared" si="390"/>
        <v/>
      </c>
      <c r="DJ132" s="535" t="str">
        <f t="shared" si="391"/>
        <v/>
      </c>
      <c r="DK132" s="534" t="str">
        <f t="shared" si="392"/>
        <v/>
      </c>
      <c r="DL132" s="534" t="str">
        <f t="shared" si="393"/>
        <v/>
      </c>
      <c r="DM132" s="534" t="str">
        <f t="shared" si="394"/>
        <v/>
      </c>
      <c r="DN132" s="534" t="str">
        <f t="shared" si="395"/>
        <v/>
      </c>
      <c r="DO132" s="534" t="str">
        <f t="shared" si="396"/>
        <v/>
      </c>
      <c r="DP132" s="533" t="str">
        <f t="shared" si="397"/>
        <v/>
      </c>
      <c r="DQ132" s="532" t="str">
        <f t="shared" si="398"/>
        <v/>
      </c>
      <c r="DR132" s="753">
        <f t="shared" si="399"/>
        <v>0</v>
      </c>
      <c r="DS132" s="111">
        <f t="shared" si="400"/>
        <v>0</v>
      </c>
      <c r="DT132" s="111">
        <f t="shared" si="401"/>
        <v>0</v>
      </c>
      <c r="DU132" s="111">
        <f t="shared" si="402"/>
        <v>0</v>
      </c>
      <c r="DV132" s="602"/>
      <c r="DW132" s="209"/>
      <c r="DX132" s="209"/>
      <c r="DY132" s="209"/>
      <c r="DZ132" s="209"/>
      <c r="EA132" s="209"/>
      <c r="EB132" s="209"/>
      <c r="EC132" s="209"/>
      <c r="ED132" s="209"/>
      <c r="EE132" s="210"/>
    </row>
    <row r="133" spans="1:135" s="211" customFormat="1" ht="15.75" hidden="1" customHeight="1">
      <c r="A133" s="740" t="s">
        <v>280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284"/>
      <c r="T133" s="703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284"/>
      <c r="AL133" s="284"/>
      <c r="AM133" s="703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284"/>
      <c r="BD133" s="284"/>
      <c r="BE133" s="284"/>
      <c r="BF133" s="703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284"/>
      <c r="BV133" s="284"/>
      <c r="BW133" s="284"/>
      <c r="BX133" s="284"/>
      <c r="BY133" s="703"/>
      <c r="BZ133" s="284"/>
      <c r="CA133" s="284"/>
      <c r="CB133" s="284"/>
      <c r="CC133" s="284"/>
      <c r="CD133" s="698" t="str">
        <f t="shared" si="317"/>
        <v/>
      </c>
      <c r="CE133" s="698" t="str">
        <f t="shared" si="318"/>
        <v/>
      </c>
      <c r="CF133" s="698" t="str">
        <f t="shared" si="319"/>
        <v/>
      </c>
      <c r="CG133" s="698" t="str">
        <f t="shared" si="320"/>
        <v/>
      </c>
      <c r="CH133" s="1393" t="str">
        <f t="shared" si="363"/>
        <v/>
      </c>
      <c r="CI133" s="1394" t="str">
        <f t="shared" si="364"/>
        <v/>
      </c>
      <c r="CJ133" s="1395" t="str">
        <f t="shared" si="365"/>
        <v/>
      </c>
      <c r="CK133" s="1395" t="str">
        <f t="shared" si="366"/>
        <v/>
      </c>
      <c r="CL133" s="1395" t="str">
        <f t="shared" si="367"/>
        <v/>
      </c>
      <c r="CM133" s="1395" t="str">
        <f t="shared" si="368"/>
        <v/>
      </c>
      <c r="CN133" s="1395" t="str">
        <f t="shared" si="369"/>
        <v/>
      </c>
      <c r="CO133" s="1396" t="str">
        <f t="shared" si="370"/>
        <v/>
      </c>
      <c r="CP133" s="1396" t="str">
        <f t="shared" si="371"/>
        <v/>
      </c>
      <c r="CQ133" s="1396" t="str">
        <f t="shared" si="372"/>
        <v/>
      </c>
      <c r="CR133" s="1396" t="str">
        <f t="shared" si="373"/>
        <v/>
      </c>
      <c r="CS133" s="1395" t="str">
        <f t="shared" si="374"/>
        <v/>
      </c>
      <c r="CT133" s="1395" t="str">
        <f t="shared" si="375"/>
        <v/>
      </c>
      <c r="CU133" s="1395" t="str">
        <f t="shared" si="376"/>
        <v/>
      </c>
      <c r="CV133" s="1395" t="str">
        <f t="shared" si="377"/>
        <v/>
      </c>
      <c r="CW133" s="1395" t="str">
        <f t="shared" si="378"/>
        <v/>
      </c>
      <c r="CX133" s="1394" t="str">
        <f t="shared" si="379"/>
        <v/>
      </c>
      <c r="CY133" s="1397" t="str">
        <f t="shared" si="380"/>
        <v/>
      </c>
      <c r="CZ133" s="532" t="str">
        <f t="shared" si="381"/>
        <v/>
      </c>
      <c r="DA133" s="533" t="str">
        <f t="shared" si="382"/>
        <v/>
      </c>
      <c r="DB133" s="534" t="str">
        <f t="shared" si="383"/>
        <v/>
      </c>
      <c r="DC133" s="534" t="str">
        <f t="shared" si="384"/>
        <v/>
      </c>
      <c r="DD133" s="534" t="str">
        <f t="shared" si="385"/>
        <v/>
      </c>
      <c r="DE133" s="534" t="str">
        <f t="shared" si="386"/>
        <v/>
      </c>
      <c r="DF133" s="534" t="str">
        <f t="shared" si="387"/>
        <v/>
      </c>
      <c r="DG133" s="535" t="str">
        <f t="shared" si="388"/>
        <v/>
      </c>
      <c r="DH133" s="535" t="str">
        <f t="shared" si="389"/>
        <v/>
      </c>
      <c r="DI133" s="535" t="str">
        <f t="shared" si="390"/>
        <v/>
      </c>
      <c r="DJ133" s="535" t="str">
        <f t="shared" si="391"/>
        <v/>
      </c>
      <c r="DK133" s="534" t="str">
        <f t="shared" si="392"/>
        <v/>
      </c>
      <c r="DL133" s="534" t="str">
        <f t="shared" si="393"/>
        <v/>
      </c>
      <c r="DM133" s="534" t="str">
        <f t="shared" si="394"/>
        <v/>
      </c>
      <c r="DN133" s="534" t="str">
        <f t="shared" si="395"/>
        <v/>
      </c>
      <c r="DO133" s="534" t="str">
        <f t="shared" si="396"/>
        <v/>
      </c>
      <c r="DP133" s="533" t="str">
        <f t="shared" si="397"/>
        <v/>
      </c>
      <c r="DQ133" s="532" t="str">
        <f t="shared" si="398"/>
        <v/>
      </c>
      <c r="DR133" s="753">
        <f t="shared" si="399"/>
        <v>0</v>
      </c>
      <c r="DS133" s="111">
        <f t="shared" si="400"/>
        <v>0</v>
      </c>
      <c r="DT133" s="111">
        <f t="shared" si="401"/>
        <v>0</v>
      </c>
      <c r="DU133" s="111">
        <f t="shared" si="402"/>
        <v>0</v>
      </c>
      <c r="DV133" s="602"/>
      <c r="DW133" s="209"/>
      <c r="DX133" s="209"/>
      <c r="DY133" s="209"/>
      <c r="DZ133" s="209"/>
      <c r="EA133" s="209"/>
      <c r="EB133" s="209"/>
      <c r="EC133" s="209"/>
      <c r="ED133" s="209"/>
      <c r="EE133" s="210"/>
    </row>
    <row r="134" spans="1:135" s="211" customFormat="1" ht="15.75" hidden="1" customHeight="1">
      <c r="A134" s="740" t="s">
        <v>282</v>
      </c>
      <c r="B134" s="284"/>
      <c r="C134" s="284"/>
      <c r="D134" s="284"/>
      <c r="E134" s="284"/>
      <c r="F134" s="284"/>
      <c r="G134" s="284"/>
      <c r="H134" s="284"/>
      <c r="I134" s="284"/>
      <c r="J134" s="284"/>
      <c r="K134" s="284"/>
      <c r="L134" s="284"/>
      <c r="M134" s="284"/>
      <c r="N134" s="284"/>
      <c r="O134" s="284"/>
      <c r="P134" s="284"/>
      <c r="Q134" s="284"/>
      <c r="R134" s="284"/>
      <c r="S134" s="284"/>
      <c r="T134" s="689"/>
      <c r="U134" s="284"/>
      <c r="V134" s="284"/>
      <c r="W134" s="284"/>
      <c r="X134" s="284"/>
      <c r="Y134" s="284"/>
      <c r="Z134" s="284"/>
      <c r="AA134" s="284"/>
      <c r="AB134" s="284"/>
      <c r="AC134" s="284"/>
      <c r="AD134" s="284"/>
      <c r="AE134" s="284"/>
      <c r="AF134" s="284"/>
      <c r="AG134" s="284"/>
      <c r="AH134" s="284"/>
      <c r="AI134" s="284"/>
      <c r="AJ134" s="284"/>
      <c r="AK134" s="284"/>
      <c r="AL134" s="284"/>
      <c r="AM134" s="689"/>
      <c r="AN134" s="284"/>
      <c r="AO134" s="284"/>
      <c r="AP134" s="284"/>
      <c r="AQ134" s="284"/>
      <c r="AR134" s="284"/>
      <c r="AS134" s="284"/>
      <c r="AT134" s="284"/>
      <c r="AU134" s="284"/>
      <c r="AV134" s="284"/>
      <c r="AW134" s="284"/>
      <c r="AX134" s="284"/>
      <c r="AY134" s="284"/>
      <c r="AZ134" s="284"/>
      <c r="BA134" s="284"/>
      <c r="BB134" s="284"/>
      <c r="BC134" s="284"/>
      <c r="BD134" s="284"/>
      <c r="BE134" s="284"/>
      <c r="BF134" s="689"/>
      <c r="BG134" s="284"/>
      <c r="BH134" s="284"/>
      <c r="BI134" s="284"/>
      <c r="BJ134" s="284"/>
      <c r="BK134" s="284"/>
      <c r="BL134" s="284"/>
      <c r="BM134" s="284"/>
      <c r="BN134" s="284"/>
      <c r="BO134" s="284"/>
      <c r="BP134" s="284"/>
      <c r="BQ134" s="284"/>
      <c r="BR134" s="284"/>
      <c r="BS134" s="284"/>
      <c r="BT134" s="284"/>
      <c r="BU134" s="284"/>
      <c r="BV134" s="284"/>
      <c r="BW134" s="284"/>
      <c r="BX134" s="284"/>
      <c r="BY134" s="689"/>
      <c r="BZ134" s="284"/>
      <c r="CA134" s="284"/>
      <c r="CB134" s="284"/>
      <c r="CC134" s="284"/>
      <c r="CD134" s="698" t="str">
        <f t="shared" si="317"/>
        <v/>
      </c>
      <c r="CE134" s="698" t="str">
        <f t="shared" si="318"/>
        <v/>
      </c>
      <c r="CF134" s="698" t="str">
        <f t="shared" si="319"/>
        <v/>
      </c>
      <c r="CG134" s="698" t="str">
        <f t="shared" si="320"/>
        <v/>
      </c>
      <c r="CH134" s="1393" t="str">
        <f t="shared" si="363"/>
        <v/>
      </c>
      <c r="CI134" s="1394" t="str">
        <f t="shared" si="364"/>
        <v/>
      </c>
      <c r="CJ134" s="1395" t="str">
        <f t="shared" si="365"/>
        <v/>
      </c>
      <c r="CK134" s="1395" t="str">
        <f t="shared" si="366"/>
        <v/>
      </c>
      <c r="CL134" s="1395" t="str">
        <f t="shared" si="367"/>
        <v/>
      </c>
      <c r="CM134" s="1395" t="str">
        <f t="shared" si="368"/>
        <v/>
      </c>
      <c r="CN134" s="1395" t="str">
        <f t="shared" si="369"/>
        <v/>
      </c>
      <c r="CO134" s="1396" t="str">
        <f t="shared" si="370"/>
        <v/>
      </c>
      <c r="CP134" s="1396" t="str">
        <f t="shared" si="371"/>
        <v/>
      </c>
      <c r="CQ134" s="1396" t="str">
        <f t="shared" si="372"/>
        <v/>
      </c>
      <c r="CR134" s="1396" t="str">
        <f t="shared" si="373"/>
        <v/>
      </c>
      <c r="CS134" s="1395" t="str">
        <f t="shared" si="374"/>
        <v/>
      </c>
      <c r="CT134" s="1395" t="str">
        <f t="shared" si="375"/>
        <v/>
      </c>
      <c r="CU134" s="1395" t="str">
        <f t="shared" si="376"/>
        <v/>
      </c>
      <c r="CV134" s="1395" t="str">
        <f t="shared" si="377"/>
        <v/>
      </c>
      <c r="CW134" s="1395" t="str">
        <f t="shared" si="378"/>
        <v/>
      </c>
      <c r="CX134" s="1394" t="str">
        <f t="shared" si="379"/>
        <v/>
      </c>
      <c r="CY134" s="1397" t="str">
        <f t="shared" si="380"/>
        <v/>
      </c>
      <c r="CZ134" s="532" t="str">
        <f t="shared" si="381"/>
        <v/>
      </c>
      <c r="DA134" s="533" t="str">
        <f t="shared" si="382"/>
        <v/>
      </c>
      <c r="DB134" s="534" t="str">
        <f t="shared" si="383"/>
        <v/>
      </c>
      <c r="DC134" s="534" t="str">
        <f t="shared" si="384"/>
        <v/>
      </c>
      <c r="DD134" s="534" t="str">
        <f t="shared" si="385"/>
        <v/>
      </c>
      <c r="DE134" s="534" t="str">
        <f t="shared" si="386"/>
        <v/>
      </c>
      <c r="DF134" s="534" t="str">
        <f t="shared" si="387"/>
        <v/>
      </c>
      <c r="DG134" s="535" t="str">
        <f t="shared" si="388"/>
        <v/>
      </c>
      <c r="DH134" s="535" t="str">
        <f t="shared" si="389"/>
        <v/>
      </c>
      <c r="DI134" s="535" t="str">
        <f t="shared" si="390"/>
        <v/>
      </c>
      <c r="DJ134" s="535" t="str">
        <f t="shared" si="391"/>
        <v/>
      </c>
      <c r="DK134" s="534" t="str">
        <f t="shared" si="392"/>
        <v/>
      </c>
      <c r="DL134" s="534" t="str">
        <f t="shared" si="393"/>
        <v/>
      </c>
      <c r="DM134" s="534" t="str">
        <f t="shared" si="394"/>
        <v/>
      </c>
      <c r="DN134" s="534" t="str">
        <f t="shared" si="395"/>
        <v/>
      </c>
      <c r="DO134" s="534" t="str">
        <f t="shared" si="396"/>
        <v/>
      </c>
      <c r="DP134" s="533" t="str">
        <f t="shared" si="397"/>
        <v/>
      </c>
      <c r="DQ134" s="532" t="str">
        <f t="shared" si="398"/>
        <v/>
      </c>
      <c r="DR134" s="753">
        <f t="shared" si="399"/>
        <v>0</v>
      </c>
      <c r="DS134" s="111">
        <f t="shared" si="400"/>
        <v>0</v>
      </c>
      <c r="DT134" s="111">
        <f t="shared" si="401"/>
        <v>0</v>
      </c>
      <c r="DU134" s="111">
        <f t="shared" si="402"/>
        <v>0</v>
      </c>
      <c r="DV134" s="602"/>
      <c r="DW134" s="209"/>
      <c r="DX134" s="209"/>
      <c r="DY134" s="209"/>
      <c r="DZ134" s="209"/>
      <c r="EA134" s="209"/>
      <c r="EB134" s="209"/>
      <c r="EC134" s="209"/>
      <c r="ED134" s="209"/>
      <c r="EE134" s="210"/>
    </row>
    <row r="135" spans="1:135" s="211" customFormat="1" ht="15.75" hidden="1" customHeight="1">
      <c r="A135" s="755" t="s">
        <v>284</v>
      </c>
      <c r="B135" s="707" t="str">
        <f t="shared" ref="B135:S135" si="415">IF(B133="","",B133*B134)</f>
        <v/>
      </c>
      <c r="C135" s="707" t="str">
        <f t="shared" si="415"/>
        <v/>
      </c>
      <c r="D135" s="707" t="str">
        <f t="shared" si="415"/>
        <v/>
      </c>
      <c r="E135" s="707" t="str">
        <f t="shared" si="415"/>
        <v/>
      </c>
      <c r="F135" s="707" t="str">
        <f t="shared" si="415"/>
        <v/>
      </c>
      <c r="G135" s="707" t="str">
        <f t="shared" si="415"/>
        <v/>
      </c>
      <c r="H135" s="707" t="str">
        <f t="shared" si="415"/>
        <v/>
      </c>
      <c r="I135" s="707" t="str">
        <f t="shared" si="415"/>
        <v/>
      </c>
      <c r="J135" s="707" t="str">
        <f t="shared" si="415"/>
        <v/>
      </c>
      <c r="K135" s="707" t="str">
        <f t="shared" si="415"/>
        <v/>
      </c>
      <c r="L135" s="707" t="str">
        <f t="shared" si="415"/>
        <v/>
      </c>
      <c r="M135" s="707" t="str">
        <f t="shared" si="415"/>
        <v/>
      </c>
      <c r="N135" s="707" t="str">
        <f t="shared" si="415"/>
        <v/>
      </c>
      <c r="O135" s="707" t="str">
        <f t="shared" si="415"/>
        <v/>
      </c>
      <c r="P135" s="707" t="str">
        <f t="shared" si="415"/>
        <v/>
      </c>
      <c r="Q135" s="707" t="str">
        <f t="shared" si="415"/>
        <v/>
      </c>
      <c r="R135" s="707" t="str">
        <f t="shared" si="415"/>
        <v/>
      </c>
      <c r="S135" s="707" t="str">
        <f t="shared" si="415"/>
        <v/>
      </c>
      <c r="T135" s="729"/>
      <c r="U135" s="707" t="str">
        <f t="shared" ref="U135:AL135" si="416">IF(U133="","",U133*U134)</f>
        <v/>
      </c>
      <c r="V135" s="707" t="str">
        <f t="shared" si="416"/>
        <v/>
      </c>
      <c r="W135" s="707" t="str">
        <f t="shared" si="416"/>
        <v/>
      </c>
      <c r="X135" s="707" t="str">
        <f t="shared" si="416"/>
        <v/>
      </c>
      <c r="Y135" s="707" t="str">
        <f t="shared" si="416"/>
        <v/>
      </c>
      <c r="Z135" s="707" t="str">
        <f t="shared" si="416"/>
        <v/>
      </c>
      <c r="AA135" s="707" t="str">
        <f t="shared" si="416"/>
        <v/>
      </c>
      <c r="AB135" s="707" t="str">
        <f t="shared" si="416"/>
        <v/>
      </c>
      <c r="AC135" s="707" t="str">
        <f t="shared" si="416"/>
        <v/>
      </c>
      <c r="AD135" s="707" t="str">
        <f t="shared" si="416"/>
        <v/>
      </c>
      <c r="AE135" s="707" t="str">
        <f t="shared" si="416"/>
        <v/>
      </c>
      <c r="AF135" s="707" t="str">
        <f t="shared" si="416"/>
        <v/>
      </c>
      <c r="AG135" s="707" t="str">
        <f t="shared" si="416"/>
        <v/>
      </c>
      <c r="AH135" s="707" t="str">
        <f t="shared" si="416"/>
        <v/>
      </c>
      <c r="AI135" s="707" t="str">
        <f t="shared" si="416"/>
        <v/>
      </c>
      <c r="AJ135" s="707" t="str">
        <f t="shared" si="416"/>
        <v/>
      </c>
      <c r="AK135" s="707" t="str">
        <f t="shared" si="416"/>
        <v/>
      </c>
      <c r="AL135" s="707" t="str">
        <f t="shared" si="416"/>
        <v/>
      </c>
      <c r="AM135" s="729"/>
      <c r="AN135" s="707" t="str">
        <f t="shared" ref="AN135:BE135" si="417">IF(AN133="","",AN133*AN134)</f>
        <v/>
      </c>
      <c r="AO135" s="707" t="str">
        <f t="shared" si="417"/>
        <v/>
      </c>
      <c r="AP135" s="707" t="str">
        <f t="shared" si="417"/>
        <v/>
      </c>
      <c r="AQ135" s="707" t="str">
        <f t="shared" si="417"/>
        <v/>
      </c>
      <c r="AR135" s="707" t="str">
        <f t="shared" si="417"/>
        <v/>
      </c>
      <c r="AS135" s="707" t="str">
        <f t="shared" si="417"/>
        <v/>
      </c>
      <c r="AT135" s="707" t="str">
        <f t="shared" si="417"/>
        <v/>
      </c>
      <c r="AU135" s="707" t="str">
        <f t="shared" si="417"/>
        <v/>
      </c>
      <c r="AV135" s="707" t="str">
        <f t="shared" si="417"/>
        <v/>
      </c>
      <c r="AW135" s="707" t="str">
        <f t="shared" si="417"/>
        <v/>
      </c>
      <c r="AX135" s="707" t="str">
        <f t="shared" si="417"/>
        <v/>
      </c>
      <c r="AY135" s="707" t="str">
        <f t="shared" si="417"/>
        <v/>
      </c>
      <c r="AZ135" s="707" t="str">
        <f t="shared" si="417"/>
        <v/>
      </c>
      <c r="BA135" s="707" t="str">
        <f t="shared" si="417"/>
        <v/>
      </c>
      <c r="BB135" s="707" t="str">
        <f t="shared" si="417"/>
        <v/>
      </c>
      <c r="BC135" s="707" t="str">
        <f t="shared" si="417"/>
        <v/>
      </c>
      <c r="BD135" s="707" t="str">
        <f t="shared" si="417"/>
        <v/>
      </c>
      <c r="BE135" s="707" t="str">
        <f t="shared" si="417"/>
        <v/>
      </c>
      <c r="BF135" s="729"/>
      <c r="BG135" s="707" t="str">
        <f t="shared" ref="BG135:BX135" si="418">IF(BG133="","",BG133*BG134)</f>
        <v/>
      </c>
      <c r="BH135" s="707" t="str">
        <f t="shared" si="418"/>
        <v/>
      </c>
      <c r="BI135" s="707" t="str">
        <f t="shared" si="418"/>
        <v/>
      </c>
      <c r="BJ135" s="707" t="str">
        <f t="shared" si="418"/>
        <v/>
      </c>
      <c r="BK135" s="707" t="str">
        <f t="shared" si="418"/>
        <v/>
      </c>
      <c r="BL135" s="707" t="str">
        <f t="shared" si="418"/>
        <v/>
      </c>
      <c r="BM135" s="707" t="str">
        <f t="shared" si="418"/>
        <v/>
      </c>
      <c r="BN135" s="707" t="str">
        <f t="shared" si="418"/>
        <v/>
      </c>
      <c r="BO135" s="707" t="str">
        <f t="shared" si="418"/>
        <v/>
      </c>
      <c r="BP135" s="707" t="str">
        <f t="shared" si="418"/>
        <v/>
      </c>
      <c r="BQ135" s="707" t="str">
        <f t="shared" si="418"/>
        <v/>
      </c>
      <c r="BR135" s="707" t="str">
        <f t="shared" si="418"/>
        <v/>
      </c>
      <c r="BS135" s="707" t="str">
        <f t="shared" si="418"/>
        <v/>
      </c>
      <c r="BT135" s="707" t="str">
        <f t="shared" si="418"/>
        <v/>
      </c>
      <c r="BU135" s="707" t="str">
        <f t="shared" si="418"/>
        <v/>
      </c>
      <c r="BV135" s="707" t="str">
        <f t="shared" si="418"/>
        <v/>
      </c>
      <c r="BW135" s="707" t="str">
        <f t="shared" si="418"/>
        <v/>
      </c>
      <c r="BX135" s="707" t="str">
        <f t="shared" si="418"/>
        <v/>
      </c>
      <c r="BY135" s="729"/>
      <c r="BZ135" s="707" t="str">
        <f>IF(BZ133="","",BZ133*BZ134)</f>
        <v/>
      </c>
      <c r="CA135" s="707" t="str">
        <f>IF(CA133="","",CA133*CA134)</f>
        <v/>
      </c>
      <c r="CB135" s="707" t="str">
        <f>IF(CB133="","",CB133*CB134)</f>
        <v/>
      </c>
      <c r="CC135" s="707" t="str">
        <f>IF(CC133="","",CC133*CC134)</f>
        <v/>
      </c>
      <c r="CD135" s="698" t="str">
        <f t="shared" si="317"/>
        <v/>
      </c>
      <c r="CE135" s="698" t="str">
        <f t="shared" si="318"/>
        <v/>
      </c>
      <c r="CF135" s="698" t="str">
        <f t="shared" si="319"/>
        <v/>
      </c>
      <c r="CG135" s="698" t="str">
        <f t="shared" si="320"/>
        <v/>
      </c>
      <c r="CH135" s="1393" t="str">
        <f t="shared" si="363"/>
        <v/>
      </c>
      <c r="CI135" s="1394" t="str">
        <f t="shared" si="364"/>
        <v/>
      </c>
      <c r="CJ135" s="1395" t="str">
        <f t="shared" si="365"/>
        <v/>
      </c>
      <c r="CK135" s="1395" t="str">
        <f t="shared" si="366"/>
        <v/>
      </c>
      <c r="CL135" s="1395" t="str">
        <f t="shared" si="367"/>
        <v/>
      </c>
      <c r="CM135" s="1395" t="str">
        <f t="shared" si="368"/>
        <v/>
      </c>
      <c r="CN135" s="1395" t="str">
        <f t="shared" si="369"/>
        <v/>
      </c>
      <c r="CO135" s="1396" t="str">
        <f t="shared" si="370"/>
        <v/>
      </c>
      <c r="CP135" s="1396" t="str">
        <f t="shared" si="371"/>
        <v/>
      </c>
      <c r="CQ135" s="1396" t="str">
        <f t="shared" si="372"/>
        <v/>
      </c>
      <c r="CR135" s="1396" t="str">
        <f t="shared" si="373"/>
        <v/>
      </c>
      <c r="CS135" s="1395" t="str">
        <f t="shared" si="374"/>
        <v/>
      </c>
      <c r="CT135" s="1395" t="str">
        <f t="shared" si="375"/>
        <v/>
      </c>
      <c r="CU135" s="1395" t="str">
        <f t="shared" si="376"/>
        <v/>
      </c>
      <c r="CV135" s="1395" t="str">
        <f t="shared" si="377"/>
        <v/>
      </c>
      <c r="CW135" s="1395" t="str">
        <f t="shared" si="378"/>
        <v/>
      </c>
      <c r="CX135" s="1394" t="str">
        <f t="shared" si="379"/>
        <v/>
      </c>
      <c r="CY135" s="1397" t="str">
        <f t="shared" si="380"/>
        <v/>
      </c>
      <c r="CZ135" s="532" t="str">
        <f t="shared" si="381"/>
        <v/>
      </c>
      <c r="DA135" s="533" t="str">
        <f t="shared" si="382"/>
        <v/>
      </c>
      <c r="DB135" s="534" t="str">
        <f t="shared" si="383"/>
        <v/>
      </c>
      <c r="DC135" s="534" t="str">
        <f t="shared" si="384"/>
        <v/>
      </c>
      <c r="DD135" s="534" t="str">
        <f t="shared" si="385"/>
        <v/>
      </c>
      <c r="DE135" s="534" t="str">
        <f t="shared" si="386"/>
        <v/>
      </c>
      <c r="DF135" s="534" t="str">
        <f t="shared" si="387"/>
        <v/>
      </c>
      <c r="DG135" s="535" t="str">
        <f t="shared" si="388"/>
        <v/>
      </c>
      <c r="DH135" s="535" t="str">
        <f t="shared" si="389"/>
        <v/>
      </c>
      <c r="DI135" s="535" t="str">
        <f t="shared" si="390"/>
        <v/>
      </c>
      <c r="DJ135" s="535" t="str">
        <f t="shared" si="391"/>
        <v/>
      </c>
      <c r="DK135" s="534" t="str">
        <f t="shared" si="392"/>
        <v/>
      </c>
      <c r="DL135" s="534" t="str">
        <f t="shared" si="393"/>
        <v/>
      </c>
      <c r="DM135" s="534" t="str">
        <f t="shared" si="394"/>
        <v/>
      </c>
      <c r="DN135" s="534" t="str">
        <f t="shared" si="395"/>
        <v/>
      </c>
      <c r="DO135" s="534" t="str">
        <f t="shared" si="396"/>
        <v/>
      </c>
      <c r="DP135" s="533" t="str">
        <f t="shared" si="397"/>
        <v/>
      </c>
      <c r="DQ135" s="532" t="str">
        <f t="shared" si="398"/>
        <v/>
      </c>
      <c r="DR135" s="753">
        <f t="shared" si="399"/>
        <v>0</v>
      </c>
      <c r="DS135" s="111">
        <f t="shared" si="400"/>
        <v>0</v>
      </c>
      <c r="DT135" s="111">
        <f t="shared" si="401"/>
        <v>0</v>
      </c>
      <c r="DU135" s="111">
        <f t="shared" si="402"/>
        <v>0</v>
      </c>
      <c r="DV135" s="602"/>
      <c r="DW135" s="209"/>
      <c r="DX135" s="209"/>
      <c r="DY135" s="209"/>
      <c r="DZ135" s="209"/>
      <c r="EA135" s="209"/>
      <c r="EB135" s="209"/>
      <c r="EC135" s="209"/>
      <c r="ED135" s="209"/>
      <c r="EE135" s="210"/>
    </row>
    <row r="136" spans="1:135" s="604" customFormat="1" ht="15.75" hidden="1" customHeight="1">
      <c r="A136" s="748" t="s">
        <v>286</v>
      </c>
      <c r="B136" s="711">
        <v>1</v>
      </c>
      <c r="C136" s="711">
        <v>1</v>
      </c>
      <c r="D136" s="711">
        <v>1</v>
      </c>
      <c r="E136" s="711">
        <v>1</v>
      </c>
      <c r="F136" s="711">
        <v>1</v>
      </c>
      <c r="G136" s="711">
        <v>1</v>
      </c>
      <c r="H136" s="711">
        <v>1</v>
      </c>
      <c r="I136" s="711">
        <v>1</v>
      </c>
      <c r="J136" s="711">
        <v>1</v>
      </c>
      <c r="K136" s="711">
        <v>1</v>
      </c>
      <c r="L136" s="711">
        <v>1</v>
      </c>
      <c r="M136" s="711">
        <v>1</v>
      </c>
      <c r="N136" s="711">
        <v>1</v>
      </c>
      <c r="O136" s="711">
        <v>1</v>
      </c>
      <c r="P136" s="711">
        <v>1</v>
      </c>
      <c r="Q136" s="711">
        <v>1</v>
      </c>
      <c r="R136" s="711">
        <v>1</v>
      </c>
      <c r="S136" s="711">
        <v>1</v>
      </c>
      <c r="T136" s="689"/>
      <c r="U136" s="711">
        <v>1</v>
      </c>
      <c r="V136" s="711">
        <v>1</v>
      </c>
      <c r="W136" s="711">
        <v>1</v>
      </c>
      <c r="X136" s="711">
        <v>1</v>
      </c>
      <c r="Y136" s="711">
        <v>1</v>
      </c>
      <c r="Z136" s="711">
        <v>1</v>
      </c>
      <c r="AA136" s="711">
        <v>1</v>
      </c>
      <c r="AB136" s="711">
        <v>1</v>
      </c>
      <c r="AC136" s="711">
        <v>1</v>
      </c>
      <c r="AD136" s="711">
        <v>1</v>
      </c>
      <c r="AE136" s="711">
        <v>1</v>
      </c>
      <c r="AF136" s="711">
        <v>1</v>
      </c>
      <c r="AG136" s="711">
        <v>1</v>
      </c>
      <c r="AH136" s="711">
        <v>1</v>
      </c>
      <c r="AI136" s="711">
        <v>1</v>
      </c>
      <c r="AJ136" s="711">
        <v>1</v>
      </c>
      <c r="AK136" s="711">
        <v>1</v>
      </c>
      <c r="AL136" s="711">
        <v>1</v>
      </c>
      <c r="AM136" s="689"/>
      <c r="AN136" s="711">
        <v>1</v>
      </c>
      <c r="AO136" s="711">
        <v>1</v>
      </c>
      <c r="AP136" s="711">
        <v>1</v>
      </c>
      <c r="AQ136" s="711">
        <v>1</v>
      </c>
      <c r="AR136" s="711">
        <v>1</v>
      </c>
      <c r="AS136" s="711">
        <v>1</v>
      </c>
      <c r="AT136" s="711">
        <v>1</v>
      </c>
      <c r="AU136" s="711">
        <v>1</v>
      </c>
      <c r="AV136" s="711">
        <v>1</v>
      </c>
      <c r="AW136" s="711">
        <v>1</v>
      </c>
      <c r="AX136" s="711">
        <v>1</v>
      </c>
      <c r="AY136" s="711">
        <v>1</v>
      </c>
      <c r="AZ136" s="711">
        <v>1</v>
      </c>
      <c r="BA136" s="711">
        <v>1</v>
      </c>
      <c r="BB136" s="711">
        <v>1</v>
      </c>
      <c r="BC136" s="711">
        <v>1</v>
      </c>
      <c r="BD136" s="711">
        <v>1</v>
      </c>
      <c r="BE136" s="711">
        <v>1</v>
      </c>
      <c r="BF136" s="689"/>
      <c r="BG136" s="711">
        <v>1</v>
      </c>
      <c r="BH136" s="711">
        <v>1</v>
      </c>
      <c r="BI136" s="711">
        <v>1</v>
      </c>
      <c r="BJ136" s="711">
        <v>1</v>
      </c>
      <c r="BK136" s="711">
        <v>2</v>
      </c>
      <c r="BL136" s="711">
        <v>3</v>
      </c>
      <c r="BM136" s="711">
        <v>4</v>
      </c>
      <c r="BN136" s="711">
        <v>1</v>
      </c>
      <c r="BO136" s="711">
        <v>1</v>
      </c>
      <c r="BP136" s="711">
        <v>1</v>
      </c>
      <c r="BQ136" s="711">
        <v>1</v>
      </c>
      <c r="BR136" s="711">
        <v>1</v>
      </c>
      <c r="BS136" s="711">
        <v>1</v>
      </c>
      <c r="BT136" s="711">
        <v>1</v>
      </c>
      <c r="BU136" s="711">
        <v>1</v>
      </c>
      <c r="BV136" s="711">
        <v>1</v>
      </c>
      <c r="BW136" s="711">
        <v>1</v>
      </c>
      <c r="BX136" s="711">
        <v>1</v>
      </c>
      <c r="BY136" s="689"/>
      <c r="BZ136" s="711">
        <v>1</v>
      </c>
      <c r="CA136" s="711">
        <v>1</v>
      </c>
      <c r="CB136" s="711">
        <v>1</v>
      </c>
      <c r="CC136" s="711">
        <v>1</v>
      </c>
      <c r="CD136" s="698">
        <f t="shared" si="317"/>
        <v>1</v>
      </c>
      <c r="CE136" s="698">
        <f t="shared" si="318"/>
        <v>1</v>
      </c>
      <c r="CF136" s="698">
        <f t="shared" si="319"/>
        <v>1</v>
      </c>
      <c r="CG136" s="698">
        <f t="shared" si="320"/>
        <v>1.1875</v>
      </c>
      <c r="CH136" s="1393">
        <f t="shared" si="363"/>
        <v>1</v>
      </c>
      <c r="CI136" s="1394">
        <f t="shared" si="364"/>
        <v>1</v>
      </c>
      <c r="CJ136" s="1395">
        <f t="shared" si="365"/>
        <v>1</v>
      </c>
      <c r="CK136" s="1395">
        <f t="shared" si="366"/>
        <v>1</v>
      </c>
      <c r="CL136" s="1395">
        <f t="shared" si="367"/>
        <v>1</v>
      </c>
      <c r="CM136" s="1395">
        <f t="shared" si="368"/>
        <v>1</v>
      </c>
      <c r="CN136" s="1395">
        <f t="shared" si="369"/>
        <v>1</v>
      </c>
      <c r="CO136" s="1396">
        <f t="shared" si="370"/>
        <v>1</v>
      </c>
      <c r="CP136" s="1396">
        <f t="shared" si="371"/>
        <v>1</v>
      </c>
      <c r="CQ136" s="1396">
        <f t="shared" si="372"/>
        <v>1</v>
      </c>
      <c r="CR136" s="1396">
        <f t="shared" si="373"/>
        <v>1</v>
      </c>
      <c r="CS136" s="1395">
        <f t="shared" si="374"/>
        <v>1</v>
      </c>
      <c r="CT136" s="1395">
        <f t="shared" si="375"/>
        <v>1</v>
      </c>
      <c r="CU136" s="1395">
        <f t="shared" si="376"/>
        <v>1</v>
      </c>
      <c r="CV136" s="1395">
        <f t="shared" si="377"/>
        <v>1</v>
      </c>
      <c r="CW136" s="1395">
        <f t="shared" si="378"/>
        <v>1</v>
      </c>
      <c r="CX136" s="1394">
        <f t="shared" si="379"/>
        <v>1</v>
      </c>
      <c r="CY136" s="1397">
        <f t="shared" si="380"/>
        <v>1</v>
      </c>
      <c r="CZ136" s="532">
        <f t="shared" si="381"/>
        <v>1</v>
      </c>
      <c r="DA136" s="533">
        <f t="shared" si="382"/>
        <v>1</v>
      </c>
      <c r="DB136" s="534">
        <f t="shared" si="383"/>
        <v>1</v>
      </c>
      <c r="DC136" s="534">
        <f t="shared" si="384"/>
        <v>1</v>
      </c>
      <c r="DD136" s="534">
        <f t="shared" si="385"/>
        <v>1</v>
      </c>
      <c r="DE136" s="534">
        <f t="shared" si="386"/>
        <v>1</v>
      </c>
      <c r="DF136" s="534">
        <f t="shared" si="387"/>
        <v>1</v>
      </c>
      <c r="DG136" s="535">
        <f t="shared" si="388"/>
        <v>1</v>
      </c>
      <c r="DH136" s="535">
        <f t="shared" si="389"/>
        <v>1</v>
      </c>
      <c r="DI136" s="535">
        <f t="shared" si="390"/>
        <v>1</v>
      </c>
      <c r="DJ136" s="535">
        <f t="shared" si="391"/>
        <v>1</v>
      </c>
      <c r="DK136" s="534">
        <f t="shared" si="392"/>
        <v>1</v>
      </c>
      <c r="DL136" s="534">
        <f t="shared" si="393"/>
        <v>1</v>
      </c>
      <c r="DM136" s="534">
        <f t="shared" si="394"/>
        <v>1</v>
      </c>
      <c r="DN136" s="534">
        <f t="shared" si="395"/>
        <v>1</v>
      </c>
      <c r="DO136" s="534">
        <f t="shared" si="396"/>
        <v>1</v>
      </c>
      <c r="DP136" s="533">
        <f t="shared" si="397"/>
        <v>1</v>
      </c>
      <c r="DQ136" s="532">
        <f t="shared" si="398"/>
        <v>1</v>
      </c>
      <c r="DR136" s="753">
        <f t="shared" si="399"/>
        <v>18</v>
      </c>
      <c r="DS136" s="111">
        <f t="shared" si="400"/>
        <v>18</v>
      </c>
      <c r="DT136" s="111">
        <f t="shared" si="401"/>
        <v>18</v>
      </c>
      <c r="DU136" s="111">
        <f t="shared" si="402"/>
        <v>18</v>
      </c>
      <c r="DV136" s="602"/>
      <c r="DW136" s="719"/>
      <c r="DX136" s="719"/>
      <c r="DY136" s="719"/>
      <c r="DZ136" s="719"/>
      <c r="EA136" s="719"/>
      <c r="EB136" s="719"/>
      <c r="EC136" s="719"/>
      <c r="ED136" s="719"/>
      <c r="EE136" s="603"/>
    </row>
    <row r="137" spans="1:135" s="211" customFormat="1" ht="15.75" hidden="1" customHeight="1">
      <c r="A137" s="748" t="s">
        <v>288</v>
      </c>
      <c r="B137" s="711"/>
      <c r="C137" s="711"/>
      <c r="D137" s="711"/>
      <c r="E137" s="711"/>
      <c r="F137" s="711"/>
      <c r="G137" s="711"/>
      <c r="H137" s="711"/>
      <c r="I137" s="711"/>
      <c r="J137" s="711"/>
      <c r="K137" s="711"/>
      <c r="L137" s="711"/>
      <c r="M137" s="711"/>
      <c r="N137" s="711"/>
      <c r="O137" s="711"/>
      <c r="P137" s="711"/>
      <c r="Q137" s="711"/>
      <c r="R137" s="711"/>
      <c r="S137" s="711"/>
      <c r="T137" s="712"/>
      <c r="U137" s="711"/>
      <c r="V137" s="711"/>
      <c r="W137" s="711"/>
      <c r="X137" s="711"/>
      <c r="Y137" s="711"/>
      <c r="Z137" s="711"/>
      <c r="AA137" s="711"/>
      <c r="AB137" s="711"/>
      <c r="AC137" s="711"/>
      <c r="AD137" s="711"/>
      <c r="AE137" s="711"/>
      <c r="AF137" s="711"/>
      <c r="AG137" s="711"/>
      <c r="AH137" s="711"/>
      <c r="AI137" s="711"/>
      <c r="AJ137" s="711"/>
      <c r="AK137" s="711"/>
      <c r="AL137" s="711"/>
      <c r="AM137" s="712"/>
      <c r="AN137" s="711"/>
      <c r="AO137" s="711"/>
      <c r="AP137" s="711"/>
      <c r="AQ137" s="711"/>
      <c r="AR137" s="711"/>
      <c r="AS137" s="711"/>
      <c r="AT137" s="711"/>
      <c r="AU137" s="711"/>
      <c r="AV137" s="711"/>
      <c r="AW137" s="711"/>
      <c r="AX137" s="711"/>
      <c r="AY137" s="711"/>
      <c r="AZ137" s="711"/>
      <c r="BA137" s="711"/>
      <c r="BB137" s="711"/>
      <c r="BC137" s="711"/>
      <c r="BD137" s="711"/>
      <c r="BE137" s="711"/>
      <c r="BF137" s="712"/>
      <c r="BG137" s="711"/>
      <c r="BH137" s="711"/>
      <c r="BI137" s="711"/>
      <c r="BJ137" s="711"/>
      <c r="BK137" s="711"/>
      <c r="BL137" s="711"/>
      <c r="BM137" s="711"/>
      <c r="BN137" s="711"/>
      <c r="BO137" s="711"/>
      <c r="BP137" s="711"/>
      <c r="BQ137" s="711"/>
      <c r="BR137" s="711"/>
      <c r="BS137" s="711"/>
      <c r="BT137" s="711"/>
      <c r="BU137" s="711"/>
      <c r="BV137" s="711"/>
      <c r="BW137" s="711"/>
      <c r="BX137" s="711"/>
      <c r="BY137" s="712"/>
      <c r="BZ137" s="711"/>
      <c r="CA137" s="711"/>
      <c r="CB137" s="711"/>
      <c r="CC137" s="711"/>
      <c r="CD137" s="698" t="str">
        <f t="shared" si="317"/>
        <v/>
      </c>
      <c r="CE137" s="698" t="str">
        <f t="shared" si="318"/>
        <v/>
      </c>
      <c r="CF137" s="698" t="str">
        <f t="shared" si="319"/>
        <v/>
      </c>
      <c r="CG137" s="698" t="str">
        <f t="shared" si="320"/>
        <v/>
      </c>
      <c r="CH137" s="1393" t="str">
        <f t="shared" si="363"/>
        <v/>
      </c>
      <c r="CI137" s="1394" t="str">
        <f t="shared" si="364"/>
        <v/>
      </c>
      <c r="CJ137" s="1395" t="str">
        <f t="shared" si="365"/>
        <v/>
      </c>
      <c r="CK137" s="1395" t="str">
        <f t="shared" si="366"/>
        <v/>
      </c>
      <c r="CL137" s="1395" t="str">
        <f t="shared" si="367"/>
        <v/>
      </c>
      <c r="CM137" s="1395" t="str">
        <f t="shared" si="368"/>
        <v/>
      </c>
      <c r="CN137" s="1395" t="str">
        <f t="shared" si="369"/>
        <v/>
      </c>
      <c r="CO137" s="1396" t="str">
        <f t="shared" si="370"/>
        <v/>
      </c>
      <c r="CP137" s="1396" t="str">
        <f t="shared" si="371"/>
        <v/>
      </c>
      <c r="CQ137" s="1396" t="str">
        <f t="shared" si="372"/>
        <v/>
      </c>
      <c r="CR137" s="1396" t="str">
        <f t="shared" si="373"/>
        <v/>
      </c>
      <c r="CS137" s="1395" t="str">
        <f t="shared" si="374"/>
        <v/>
      </c>
      <c r="CT137" s="1395" t="str">
        <f t="shared" si="375"/>
        <v/>
      </c>
      <c r="CU137" s="1395" t="str">
        <f t="shared" si="376"/>
        <v/>
      </c>
      <c r="CV137" s="1395" t="str">
        <f t="shared" si="377"/>
        <v/>
      </c>
      <c r="CW137" s="1395" t="str">
        <f t="shared" si="378"/>
        <v/>
      </c>
      <c r="CX137" s="1394" t="str">
        <f t="shared" si="379"/>
        <v/>
      </c>
      <c r="CY137" s="1397" t="str">
        <f t="shared" si="380"/>
        <v/>
      </c>
      <c r="CZ137" s="532" t="str">
        <f t="shared" si="381"/>
        <v/>
      </c>
      <c r="DA137" s="533" t="str">
        <f t="shared" si="382"/>
        <v/>
      </c>
      <c r="DB137" s="534" t="str">
        <f t="shared" si="383"/>
        <v/>
      </c>
      <c r="DC137" s="534" t="str">
        <f t="shared" si="384"/>
        <v/>
      </c>
      <c r="DD137" s="534" t="str">
        <f t="shared" si="385"/>
        <v/>
      </c>
      <c r="DE137" s="534" t="str">
        <f t="shared" si="386"/>
        <v/>
      </c>
      <c r="DF137" s="534" t="str">
        <f t="shared" si="387"/>
        <v/>
      </c>
      <c r="DG137" s="535" t="str">
        <f t="shared" si="388"/>
        <v/>
      </c>
      <c r="DH137" s="535" t="str">
        <f t="shared" si="389"/>
        <v/>
      </c>
      <c r="DI137" s="535" t="str">
        <f t="shared" si="390"/>
        <v/>
      </c>
      <c r="DJ137" s="535" t="str">
        <f t="shared" si="391"/>
        <v/>
      </c>
      <c r="DK137" s="534" t="str">
        <f t="shared" si="392"/>
        <v/>
      </c>
      <c r="DL137" s="534" t="str">
        <f t="shared" si="393"/>
        <v/>
      </c>
      <c r="DM137" s="534" t="str">
        <f t="shared" si="394"/>
        <v/>
      </c>
      <c r="DN137" s="534" t="str">
        <f t="shared" si="395"/>
        <v/>
      </c>
      <c r="DO137" s="534" t="str">
        <f t="shared" si="396"/>
        <v/>
      </c>
      <c r="DP137" s="533" t="str">
        <f t="shared" si="397"/>
        <v/>
      </c>
      <c r="DQ137" s="532" t="str">
        <f t="shared" si="398"/>
        <v/>
      </c>
      <c r="DR137" s="753">
        <f t="shared" si="399"/>
        <v>0</v>
      </c>
      <c r="DS137" s="111">
        <f t="shared" si="400"/>
        <v>0</v>
      </c>
      <c r="DT137" s="111">
        <f t="shared" si="401"/>
        <v>0</v>
      </c>
      <c r="DU137" s="111">
        <f t="shared" si="402"/>
        <v>0</v>
      </c>
      <c r="DV137" s="602"/>
      <c r="DW137" s="209"/>
      <c r="DX137" s="209"/>
      <c r="DY137" s="209"/>
      <c r="DZ137" s="209"/>
      <c r="EA137" s="209"/>
      <c r="EB137" s="209"/>
      <c r="EC137" s="209"/>
      <c r="ED137" s="209"/>
      <c r="EE137" s="210"/>
    </row>
    <row r="138" spans="1:135" s="604" customFormat="1" ht="15.75" hidden="1" customHeight="1">
      <c r="A138" s="748" t="s">
        <v>321</v>
      </c>
      <c r="B138" s="721" t="str">
        <f t="shared" ref="B138:S138" si="419">IF(SUM(B123,B132)&gt;0,SUM(B124,B133)/SUM(B123,B132),"")</f>
        <v/>
      </c>
      <c r="C138" s="721" t="str">
        <f t="shared" si="419"/>
        <v/>
      </c>
      <c r="D138" s="721" t="str">
        <f t="shared" si="419"/>
        <v/>
      </c>
      <c r="E138" s="721" t="str">
        <f t="shared" si="419"/>
        <v/>
      </c>
      <c r="F138" s="721" t="str">
        <f t="shared" si="419"/>
        <v/>
      </c>
      <c r="G138" s="721" t="str">
        <f t="shared" si="419"/>
        <v/>
      </c>
      <c r="H138" s="721" t="str">
        <f t="shared" si="419"/>
        <v/>
      </c>
      <c r="I138" s="721" t="str">
        <f t="shared" si="419"/>
        <v/>
      </c>
      <c r="J138" s="721" t="str">
        <f t="shared" si="419"/>
        <v/>
      </c>
      <c r="K138" s="721" t="str">
        <f t="shared" si="419"/>
        <v/>
      </c>
      <c r="L138" s="721" t="str">
        <f t="shared" si="419"/>
        <v/>
      </c>
      <c r="M138" s="721" t="str">
        <f t="shared" si="419"/>
        <v/>
      </c>
      <c r="N138" s="721" t="str">
        <f t="shared" si="419"/>
        <v/>
      </c>
      <c r="O138" s="721" t="str">
        <f t="shared" si="419"/>
        <v/>
      </c>
      <c r="P138" s="721" t="str">
        <f t="shared" si="419"/>
        <v/>
      </c>
      <c r="Q138" s="721" t="str">
        <f t="shared" si="419"/>
        <v/>
      </c>
      <c r="R138" s="721" t="str">
        <f t="shared" si="419"/>
        <v/>
      </c>
      <c r="S138" s="721" t="str">
        <f t="shared" si="419"/>
        <v/>
      </c>
      <c r="T138" s="697"/>
      <c r="U138" s="721" t="str">
        <f t="shared" ref="U138:AL138" si="420">IF(SUM(U123,U132)&gt;0,SUM(U124,U133)/SUM(U123,U132),"")</f>
        <v/>
      </c>
      <c r="V138" s="721" t="str">
        <f t="shared" si="420"/>
        <v/>
      </c>
      <c r="W138" s="721" t="str">
        <f t="shared" si="420"/>
        <v/>
      </c>
      <c r="X138" s="721" t="str">
        <f t="shared" si="420"/>
        <v/>
      </c>
      <c r="Y138" s="721" t="str">
        <f t="shared" si="420"/>
        <v/>
      </c>
      <c r="Z138" s="721" t="str">
        <f t="shared" si="420"/>
        <v/>
      </c>
      <c r="AA138" s="721" t="str">
        <f t="shared" si="420"/>
        <v/>
      </c>
      <c r="AB138" s="721" t="str">
        <f t="shared" si="420"/>
        <v/>
      </c>
      <c r="AC138" s="721" t="str">
        <f t="shared" si="420"/>
        <v/>
      </c>
      <c r="AD138" s="721" t="str">
        <f t="shared" si="420"/>
        <v/>
      </c>
      <c r="AE138" s="721" t="str">
        <f t="shared" si="420"/>
        <v/>
      </c>
      <c r="AF138" s="721" t="str">
        <f t="shared" si="420"/>
        <v/>
      </c>
      <c r="AG138" s="721" t="str">
        <f t="shared" si="420"/>
        <v/>
      </c>
      <c r="AH138" s="721" t="str">
        <f t="shared" si="420"/>
        <v/>
      </c>
      <c r="AI138" s="721" t="str">
        <f t="shared" si="420"/>
        <v/>
      </c>
      <c r="AJ138" s="721" t="str">
        <f t="shared" si="420"/>
        <v/>
      </c>
      <c r="AK138" s="721" t="str">
        <f t="shared" si="420"/>
        <v/>
      </c>
      <c r="AL138" s="721" t="str">
        <f t="shared" si="420"/>
        <v/>
      </c>
      <c r="AM138" s="697"/>
      <c r="AN138" s="721" t="str">
        <f t="shared" ref="AN138:BE138" si="421">IF(SUM(AN123,AN132)&gt;0,SUM(AN124,AN133)/SUM(AN123,AN132),"")</f>
        <v/>
      </c>
      <c r="AO138" s="721" t="str">
        <f t="shared" si="421"/>
        <v/>
      </c>
      <c r="AP138" s="721" t="str">
        <f t="shared" si="421"/>
        <v/>
      </c>
      <c r="AQ138" s="721" t="str">
        <f t="shared" si="421"/>
        <v/>
      </c>
      <c r="AR138" s="721" t="str">
        <f t="shared" si="421"/>
        <v/>
      </c>
      <c r="AS138" s="721" t="str">
        <f t="shared" si="421"/>
        <v/>
      </c>
      <c r="AT138" s="721" t="str">
        <f t="shared" si="421"/>
        <v/>
      </c>
      <c r="AU138" s="721" t="str">
        <f t="shared" si="421"/>
        <v/>
      </c>
      <c r="AV138" s="721" t="str">
        <f t="shared" si="421"/>
        <v/>
      </c>
      <c r="AW138" s="721" t="str">
        <f t="shared" si="421"/>
        <v/>
      </c>
      <c r="AX138" s="721" t="str">
        <f t="shared" si="421"/>
        <v/>
      </c>
      <c r="AY138" s="721" t="str">
        <f t="shared" si="421"/>
        <v/>
      </c>
      <c r="AZ138" s="721" t="str">
        <f t="shared" si="421"/>
        <v/>
      </c>
      <c r="BA138" s="721" t="str">
        <f t="shared" si="421"/>
        <v/>
      </c>
      <c r="BB138" s="721" t="str">
        <f t="shared" si="421"/>
        <v/>
      </c>
      <c r="BC138" s="721" t="str">
        <f t="shared" si="421"/>
        <v/>
      </c>
      <c r="BD138" s="721" t="str">
        <f t="shared" si="421"/>
        <v/>
      </c>
      <c r="BE138" s="721" t="str">
        <f t="shared" si="421"/>
        <v/>
      </c>
      <c r="BF138" s="697"/>
      <c r="BG138" s="721" t="str">
        <f t="shared" ref="BG138:BX138" si="422">IF(SUM(BG123,BG132)&gt;0,SUM(BG124,BG133)/SUM(BG123,BG132),"")</f>
        <v/>
      </c>
      <c r="BH138" s="721" t="str">
        <f t="shared" si="422"/>
        <v/>
      </c>
      <c r="BI138" s="721" t="str">
        <f t="shared" si="422"/>
        <v/>
      </c>
      <c r="BJ138" s="721" t="str">
        <f t="shared" si="422"/>
        <v/>
      </c>
      <c r="BK138" s="721" t="str">
        <f t="shared" si="422"/>
        <v/>
      </c>
      <c r="BL138" s="721" t="str">
        <f t="shared" si="422"/>
        <v/>
      </c>
      <c r="BM138" s="721" t="str">
        <f t="shared" si="422"/>
        <v/>
      </c>
      <c r="BN138" s="721" t="str">
        <f t="shared" si="422"/>
        <v/>
      </c>
      <c r="BO138" s="721" t="str">
        <f t="shared" si="422"/>
        <v/>
      </c>
      <c r="BP138" s="721" t="str">
        <f t="shared" si="422"/>
        <v/>
      </c>
      <c r="BQ138" s="721" t="str">
        <f t="shared" si="422"/>
        <v/>
      </c>
      <c r="BR138" s="721" t="str">
        <f t="shared" si="422"/>
        <v/>
      </c>
      <c r="BS138" s="721" t="str">
        <f t="shared" si="422"/>
        <v/>
      </c>
      <c r="BT138" s="721" t="str">
        <f t="shared" si="422"/>
        <v/>
      </c>
      <c r="BU138" s="721" t="str">
        <f t="shared" si="422"/>
        <v/>
      </c>
      <c r="BV138" s="721" t="str">
        <f t="shared" si="422"/>
        <v/>
      </c>
      <c r="BW138" s="721" t="str">
        <f t="shared" si="422"/>
        <v/>
      </c>
      <c r="BX138" s="721" t="str">
        <f t="shared" si="422"/>
        <v/>
      </c>
      <c r="BY138" s="697"/>
      <c r="BZ138" s="721" t="str">
        <f>IF(SUM(BZ123,BZ132)&gt;0,SUM(BZ124,BZ133)/SUM(BZ123,BZ132),"")</f>
        <v/>
      </c>
      <c r="CA138" s="721" t="str">
        <f>IF(SUM(CA123,CA132)&gt;0,SUM(CA124,CA133)/SUM(CA123,CA132),"")</f>
        <v/>
      </c>
      <c r="CB138" s="721" t="str">
        <f>IF(SUM(CB123,CB132)&gt;0,SUM(CB124,CB133)/SUM(CB123,CB132),"")</f>
        <v/>
      </c>
      <c r="CC138" s="721" t="str">
        <f>IF(SUM(CC123,CC132)&gt;0,SUM(CC124,CC133)/SUM(CC123,CC132),"")</f>
        <v/>
      </c>
      <c r="CD138" s="698" t="str">
        <f t="shared" si="317"/>
        <v/>
      </c>
      <c r="CE138" s="698" t="str">
        <f t="shared" si="318"/>
        <v/>
      </c>
      <c r="CF138" s="698" t="str">
        <f t="shared" si="319"/>
        <v/>
      </c>
      <c r="CG138" s="698" t="str">
        <f t="shared" si="320"/>
        <v/>
      </c>
      <c r="CH138" s="1381" t="str">
        <f t="shared" si="363"/>
        <v/>
      </c>
      <c r="CI138" s="1382" t="str">
        <f t="shared" si="364"/>
        <v/>
      </c>
      <c r="CJ138" s="1383" t="str">
        <f t="shared" si="365"/>
        <v/>
      </c>
      <c r="CK138" s="1383" t="str">
        <f t="shared" si="366"/>
        <v/>
      </c>
      <c r="CL138" s="1383" t="str">
        <f t="shared" si="367"/>
        <v/>
      </c>
      <c r="CM138" s="1383" t="str">
        <f t="shared" si="368"/>
        <v/>
      </c>
      <c r="CN138" s="1383" t="str">
        <f t="shared" si="369"/>
        <v/>
      </c>
      <c r="CO138" s="1384" t="str">
        <f t="shared" si="370"/>
        <v/>
      </c>
      <c r="CP138" s="1384" t="str">
        <f t="shared" si="371"/>
        <v/>
      </c>
      <c r="CQ138" s="1384" t="str">
        <f t="shared" si="372"/>
        <v/>
      </c>
      <c r="CR138" s="1384" t="str">
        <f t="shared" si="373"/>
        <v/>
      </c>
      <c r="CS138" s="1383" t="str">
        <f t="shared" si="374"/>
        <v/>
      </c>
      <c r="CT138" s="1383" t="str">
        <f t="shared" si="375"/>
        <v/>
      </c>
      <c r="CU138" s="1383" t="str">
        <f t="shared" si="376"/>
        <v/>
      </c>
      <c r="CV138" s="1383" t="str">
        <f t="shared" si="377"/>
        <v/>
      </c>
      <c r="CW138" s="1383" t="str">
        <f t="shared" si="378"/>
        <v/>
      </c>
      <c r="CX138" s="1382" t="str">
        <f t="shared" si="379"/>
        <v/>
      </c>
      <c r="CY138" s="1385" t="str">
        <f t="shared" si="380"/>
        <v/>
      </c>
      <c r="CZ138" s="638" t="str">
        <f t="shared" si="381"/>
        <v/>
      </c>
      <c r="DA138" s="639" t="str">
        <f t="shared" si="382"/>
        <v/>
      </c>
      <c r="DB138" s="640" t="str">
        <f t="shared" si="383"/>
        <v/>
      </c>
      <c r="DC138" s="640" t="str">
        <f t="shared" si="384"/>
        <v/>
      </c>
      <c r="DD138" s="640" t="str">
        <f t="shared" si="385"/>
        <v/>
      </c>
      <c r="DE138" s="640" t="str">
        <f t="shared" si="386"/>
        <v/>
      </c>
      <c r="DF138" s="640" t="str">
        <f t="shared" si="387"/>
        <v/>
      </c>
      <c r="DG138" s="641" t="str">
        <f t="shared" si="388"/>
        <v/>
      </c>
      <c r="DH138" s="641" t="str">
        <f t="shared" si="389"/>
        <v/>
      </c>
      <c r="DI138" s="641" t="str">
        <f t="shared" si="390"/>
        <v/>
      </c>
      <c r="DJ138" s="641" t="str">
        <f t="shared" si="391"/>
        <v/>
      </c>
      <c r="DK138" s="640" t="str">
        <f t="shared" si="392"/>
        <v/>
      </c>
      <c r="DL138" s="640" t="str">
        <f t="shared" si="393"/>
        <v/>
      </c>
      <c r="DM138" s="640" t="str">
        <f t="shared" si="394"/>
        <v/>
      </c>
      <c r="DN138" s="640" t="str">
        <f t="shared" si="395"/>
        <v/>
      </c>
      <c r="DO138" s="640" t="str">
        <f t="shared" si="396"/>
        <v/>
      </c>
      <c r="DP138" s="639" t="str">
        <f t="shared" si="397"/>
        <v/>
      </c>
      <c r="DQ138" s="638" t="str">
        <f t="shared" si="398"/>
        <v/>
      </c>
      <c r="DR138" s="753">
        <f t="shared" si="399"/>
        <v>0</v>
      </c>
      <c r="DS138" s="111">
        <f t="shared" si="400"/>
        <v>0</v>
      </c>
      <c r="DT138" s="111">
        <f t="shared" si="401"/>
        <v>0</v>
      </c>
      <c r="DU138" s="111">
        <f t="shared" si="402"/>
        <v>0</v>
      </c>
      <c r="DV138" s="602"/>
      <c r="DW138" s="719"/>
      <c r="DX138" s="719"/>
      <c r="DY138" s="719"/>
      <c r="DZ138" s="719"/>
      <c r="EA138" s="719"/>
      <c r="EB138" s="719"/>
      <c r="EC138" s="719"/>
      <c r="ED138" s="719"/>
      <c r="EE138" s="603"/>
    </row>
    <row r="139" spans="1:135" s="604" customFormat="1" ht="15.75" hidden="1" customHeight="1">
      <c r="A139" s="748" t="s">
        <v>297</v>
      </c>
      <c r="B139" s="726" t="str">
        <f t="shared" ref="B139:K139" si="423">IF(SUM(B123,B132)=0,"",SUM(B123,-B124*B127,-B128*B127,B132,-B133*B136,-B137*B136)*0.098)</f>
        <v/>
      </c>
      <c r="C139" s="726" t="str">
        <f t="shared" si="423"/>
        <v/>
      </c>
      <c r="D139" s="726" t="str">
        <f t="shared" si="423"/>
        <v/>
      </c>
      <c r="E139" s="726" t="str">
        <f t="shared" si="423"/>
        <v/>
      </c>
      <c r="F139" s="726" t="str">
        <f t="shared" si="423"/>
        <v/>
      </c>
      <c r="G139" s="726" t="str">
        <f t="shared" si="423"/>
        <v/>
      </c>
      <c r="H139" s="726" t="str">
        <f t="shared" si="423"/>
        <v/>
      </c>
      <c r="I139" s="726" t="str">
        <f t="shared" si="423"/>
        <v/>
      </c>
      <c r="J139" s="726" t="str">
        <f t="shared" si="423"/>
        <v/>
      </c>
      <c r="K139" s="726" t="str">
        <f t="shared" si="423"/>
        <v/>
      </c>
      <c r="L139" s="726"/>
      <c r="M139" s="726"/>
      <c r="N139" s="726"/>
      <c r="O139" s="726" t="str">
        <f>IF(SUM(O123,O132)=0,"",SUM(O123,-O124*O127,-O128*O127,O132,-O133*O136,-O137*O136)*0.098)</f>
        <v/>
      </c>
      <c r="P139" s="726" t="str">
        <f>IF(SUM(P123,P132)=0,"",SUM(P123,-P124*P127,-P128*P127,P132,-P133*P136,-P137*P136)*0.098)</f>
        <v/>
      </c>
      <c r="Q139" s="726"/>
      <c r="R139" s="726"/>
      <c r="S139" s="726" t="str">
        <f>IF(SUM(S123,S132)=0,"",SUM(S123,-S124*S127,-S128*S127,S132,-S133*S136,-S137*S136)*0.098)</f>
        <v/>
      </c>
      <c r="T139" s="703"/>
      <c r="U139" s="726" t="str">
        <f t="shared" ref="U139:AE139" si="424">IF(SUM(U123,U132)=0,"",SUM(U123,-U124*U127,-U128*U127,U132,-U133*U136,-U137*U136)*0.098)</f>
        <v/>
      </c>
      <c r="V139" s="726" t="str">
        <f t="shared" si="424"/>
        <v/>
      </c>
      <c r="W139" s="726" t="str">
        <f t="shared" si="424"/>
        <v/>
      </c>
      <c r="X139" s="726" t="str">
        <f t="shared" si="424"/>
        <v/>
      </c>
      <c r="Y139" s="726" t="str">
        <f t="shared" si="424"/>
        <v/>
      </c>
      <c r="Z139" s="726" t="str">
        <f t="shared" si="424"/>
        <v/>
      </c>
      <c r="AA139" s="726" t="str">
        <f t="shared" si="424"/>
        <v/>
      </c>
      <c r="AB139" s="726" t="str">
        <f t="shared" si="424"/>
        <v/>
      </c>
      <c r="AC139" s="726" t="str">
        <f t="shared" si="424"/>
        <v/>
      </c>
      <c r="AD139" s="726" t="str">
        <f t="shared" si="424"/>
        <v/>
      </c>
      <c r="AE139" s="726" t="str">
        <f t="shared" si="424"/>
        <v/>
      </c>
      <c r="AF139" s="726"/>
      <c r="AG139" s="726"/>
      <c r="AH139" s="726"/>
      <c r="AI139" s="726"/>
      <c r="AJ139" s="726"/>
      <c r="AK139" s="726"/>
      <c r="AL139" s="726" t="str">
        <f>IF(SUM(AL123,AL132)=0,"",SUM(AL123,-AL124*AL127,-AL128*AL127,AL132,-AL133*AL136,-AL137*AL136)*0.098)</f>
        <v/>
      </c>
      <c r="AM139" s="703"/>
      <c r="AN139" s="726" t="str">
        <f t="shared" ref="AN139:AV139" si="425">IF(SUM(AN123,AN132)=0,"",SUM(AN123,-AN124*AN127,-AN128*AN127,AN132,-AN133*AN136,-AN137*AN136)*0.098)</f>
        <v/>
      </c>
      <c r="AO139" s="726" t="str">
        <f t="shared" si="425"/>
        <v/>
      </c>
      <c r="AP139" s="726" t="str">
        <f t="shared" si="425"/>
        <v/>
      </c>
      <c r="AQ139" s="726" t="str">
        <f t="shared" si="425"/>
        <v/>
      </c>
      <c r="AR139" s="726" t="str">
        <f t="shared" si="425"/>
        <v/>
      </c>
      <c r="AS139" s="726" t="str">
        <f t="shared" si="425"/>
        <v/>
      </c>
      <c r="AT139" s="726" t="str">
        <f t="shared" si="425"/>
        <v/>
      </c>
      <c r="AU139" s="726" t="str">
        <f t="shared" si="425"/>
        <v/>
      </c>
      <c r="AV139" s="726" t="str">
        <f t="shared" si="425"/>
        <v/>
      </c>
      <c r="AW139" s="726"/>
      <c r="AX139" s="726"/>
      <c r="AY139" s="726" t="str">
        <f>IF(SUM(AY123,AY132)=0,"",SUM(AY123,-AY124*AY127,-AY128*AY127,AY132,-AY133*AY136,-AY137*AY136)*0.098)</f>
        <v/>
      </c>
      <c r="AZ139" s="726"/>
      <c r="BA139" s="726"/>
      <c r="BB139" s="726"/>
      <c r="BC139" s="726" t="str">
        <f>IF(SUM(BC123,BC132)=0,"",SUM(BC123,-BC124*BC127,-BC128*BC127,BC132,-BC133*BC136,-BC137*BC136)*0.098)</f>
        <v/>
      </c>
      <c r="BD139" s="726" t="str">
        <f>IF(SUM(BD123,BD132)=0,"",SUM(BD123,-BD124*BD127,-BD128*BD127,BD132,-BD133*BD136,-BD137*BD136)*0.098)</f>
        <v/>
      </c>
      <c r="BE139" s="726" t="str">
        <f>IF(SUM(BE123,BE132)=0,"",SUM(BE123,-BE124*BE127,-BE128*BE127,BE132,-BE133*BE136,-BE137*BE136)*0.098)</f>
        <v/>
      </c>
      <c r="BF139" s="703"/>
      <c r="BG139" s="726" t="str">
        <f t="shared" ref="BG139:BQ139" si="426">IF(SUM(BG123,BG132)=0,"",SUM(BG123,-BG124*BG127,-BG128*BG127,BG132,-BG133*BG136,-BG137*BG136)*0.098)</f>
        <v/>
      </c>
      <c r="BH139" s="726" t="str">
        <f t="shared" si="426"/>
        <v/>
      </c>
      <c r="BI139" s="726" t="str">
        <f t="shared" si="426"/>
        <v/>
      </c>
      <c r="BJ139" s="726" t="str">
        <f t="shared" si="426"/>
        <v/>
      </c>
      <c r="BK139" s="726" t="str">
        <f t="shared" si="426"/>
        <v/>
      </c>
      <c r="BL139" s="726" t="str">
        <f t="shared" si="426"/>
        <v/>
      </c>
      <c r="BM139" s="726" t="str">
        <f t="shared" si="426"/>
        <v/>
      </c>
      <c r="BN139" s="726" t="str">
        <f t="shared" si="426"/>
        <v/>
      </c>
      <c r="BO139" s="726" t="str">
        <f t="shared" si="426"/>
        <v/>
      </c>
      <c r="BP139" s="726" t="str">
        <f t="shared" si="426"/>
        <v/>
      </c>
      <c r="BQ139" s="726" t="str">
        <f t="shared" si="426"/>
        <v/>
      </c>
      <c r="BR139" s="726"/>
      <c r="BS139" s="726"/>
      <c r="BT139" s="726"/>
      <c r="BU139" s="726"/>
      <c r="BV139" s="726"/>
      <c r="BW139" s="726"/>
      <c r="BX139" s="726" t="str">
        <f>IF(SUM(BX123,BX132)=0,"",SUM(BX123,-BX124*BX127,-BX128*BX127,BX132,-BX133*BX136,-BX137*BX136)*0.098)</f>
        <v/>
      </c>
      <c r="BY139" s="703"/>
      <c r="BZ139" s="726" t="str">
        <f>IF(SUM(BZ123,BZ132)=0,"",SUM(BZ123,-BZ124*BZ127,-BZ128*BZ127,BZ132,-BZ133*BZ136,-BZ137*BZ136)*0.098)</f>
        <v/>
      </c>
      <c r="CA139" s="726" t="str">
        <f>IF(SUM(CA123,CA132)=0,"",SUM(CA123,-CA124*CA127,-CA128*CA127,CA132,-CA133*CA136,-CA137*CA136)*0.098)</f>
        <v/>
      </c>
      <c r="CB139" s="726" t="str">
        <f>IF(SUM(CB123,CB132)=0,"",SUM(CB123,-CB124*CB127,-CB128*CB127,CB132,-CB133*CB136,-CB137*CB136)*0.098)</f>
        <v/>
      </c>
      <c r="CC139" s="726" t="str">
        <f>IF(SUM(CC123,CC132)=0,"",SUM(CC123,-CC124*CC127,-CC128*CC127,CC132,-CC133*CC136,-CC137*CC136)*0.098)</f>
        <v/>
      </c>
      <c r="CD139" s="698" t="str">
        <f t="shared" si="317"/>
        <v/>
      </c>
      <c r="CE139" s="698" t="str">
        <f t="shared" si="318"/>
        <v/>
      </c>
      <c r="CF139" s="698" t="str">
        <f t="shared" si="319"/>
        <v/>
      </c>
      <c r="CG139" s="698" t="str">
        <f t="shared" si="320"/>
        <v/>
      </c>
      <c r="CH139" s="1393" t="str">
        <f t="shared" si="363"/>
        <v/>
      </c>
      <c r="CI139" s="1394" t="str">
        <f t="shared" si="364"/>
        <v/>
      </c>
      <c r="CJ139" s="1395" t="str">
        <f t="shared" si="365"/>
        <v/>
      </c>
      <c r="CK139" s="1395" t="str">
        <f t="shared" si="366"/>
        <v/>
      </c>
      <c r="CL139" s="1395" t="str">
        <f t="shared" si="367"/>
        <v/>
      </c>
      <c r="CM139" s="1395" t="str">
        <f t="shared" si="368"/>
        <v/>
      </c>
      <c r="CN139" s="1395" t="str">
        <f t="shared" si="369"/>
        <v/>
      </c>
      <c r="CO139" s="1396" t="str">
        <f t="shared" si="370"/>
        <v/>
      </c>
      <c r="CP139" s="1396" t="str">
        <f t="shared" si="371"/>
        <v/>
      </c>
      <c r="CQ139" s="1396" t="str">
        <f t="shared" si="372"/>
        <v/>
      </c>
      <c r="CR139" s="1396" t="str">
        <f t="shared" si="373"/>
        <v/>
      </c>
      <c r="CS139" s="1395" t="str">
        <f t="shared" si="374"/>
        <v/>
      </c>
      <c r="CT139" s="1395" t="str">
        <f t="shared" si="375"/>
        <v/>
      </c>
      <c r="CU139" s="1395" t="str">
        <f t="shared" si="376"/>
        <v/>
      </c>
      <c r="CV139" s="1395" t="str">
        <f t="shared" si="377"/>
        <v/>
      </c>
      <c r="CW139" s="1395" t="str">
        <f t="shared" si="378"/>
        <v/>
      </c>
      <c r="CX139" s="1394" t="str">
        <f t="shared" si="379"/>
        <v/>
      </c>
      <c r="CY139" s="1397" t="str">
        <f t="shared" si="380"/>
        <v/>
      </c>
      <c r="CZ139" s="532" t="str">
        <f t="shared" si="381"/>
        <v/>
      </c>
      <c r="DA139" s="533" t="str">
        <f t="shared" si="382"/>
        <v/>
      </c>
      <c r="DB139" s="534" t="str">
        <f t="shared" si="383"/>
        <v/>
      </c>
      <c r="DC139" s="534" t="str">
        <f t="shared" si="384"/>
        <v/>
      </c>
      <c r="DD139" s="534" t="str">
        <f t="shared" si="385"/>
        <v/>
      </c>
      <c r="DE139" s="534" t="str">
        <f t="shared" si="386"/>
        <v/>
      </c>
      <c r="DF139" s="534" t="str">
        <f t="shared" si="387"/>
        <v/>
      </c>
      <c r="DG139" s="535" t="str">
        <f t="shared" si="388"/>
        <v/>
      </c>
      <c r="DH139" s="535" t="str">
        <f t="shared" si="389"/>
        <v/>
      </c>
      <c r="DI139" s="535" t="str">
        <f t="shared" si="390"/>
        <v/>
      </c>
      <c r="DJ139" s="535" t="str">
        <f t="shared" si="391"/>
        <v/>
      </c>
      <c r="DK139" s="534" t="str">
        <f t="shared" si="392"/>
        <v/>
      </c>
      <c r="DL139" s="534" t="str">
        <f t="shared" si="393"/>
        <v/>
      </c>
      <c r="DM139" s="534" t="str">
        <f t="shared" si="394"/>
        <v/>
      </c>
      <c r="DN139" s="534" t="str">
        <f t="shared" si="395"/>
        <v/>
      </c>
      <c r="DO139" s="534" t="str">
        <f t="shared" si="396"/>
        <v/>
      </c>
      <c r="DP139" s="533" t="str">
        <f t="shared" si="397"/>
        <v/>
      </c>
      <c r="DQ139" s="532" t="str">
        <f t="shared" si="398"/>
        <v/>
      </c>
      <c r="DR139" s="753">
        <f t="shared" si="399"/>
        <v>0</v>
      </c>
      <c r="DS139" s="111">
        <f t="shared" si="400"/>
        <v>0</v>
      </c>
      <c r="DT139" s="111">
        <f t="shared" si="401"/>
        <v>0</v>
      </c>
      <c r="DU139" s="111">
        <f t="shared" si="402"/>
        <v>0</v>
      </c>
      <c r="DV139" s="602"/>
      <c r="DW139" s="719"/>
      <c r="DX139" s="719"/>
      <c r="DY139" s="719"/>
      <c r="DZ139" s="719"/>
      <c r="EA139" s="719"/>
      <c r="EB139" s="719"/>
      <c r="EC139" s="719"/>
      <c r="ED139" s="719"/>
      <c r="EE139" s="603"/>
    </row>
    <row r="140" spans="1:135" s="604" customFormat="1" ht="15.75" hidden="1" customHeight="1">
      <c r="A140" s="757" t="s">
        <v>298</v>
      </c>
      <c r="B140" s="727"/>
      <c r="C140" s="727"/>
      <c r="D140" s="727"/>
      <c r="E140" s="727"/>
      <c r="F140" s="727"/>
      <c r="G140" s="727"/>
      <c r="H140" s="727"/>
      <c r="I140" s="727"/>
      <c r="J140" s="727"/>
      <c r="K140" s="727"/>
      <c r="L140" s="727"/>
      <c r="M140" s="727"/>
      <c r="N140" s="727"/>
      <c r="O140" s="727"/>
      <c r="P140" s="727"/>
      <c r="Q140" s="727"/>
      <c r="R140" s="727"/>
      <c r="S140" s="727"/>
      <c r="T140" s="722"/>
      <c r="U140" s="727"/>
      <c r="V140" s="727"/>
      <c r="W140" s="727"/>
      <c r="X140" s="727"/>
      <c r="Y140" s="727"/>
      <c r="Z140" s="727"/>
      <c r="AA140" s="727"/>
      <c r="AB140" s="727"/>
      <c r="AC140" s="727"/>
      <c r="AD140" s="727"/>
      <c r="AE140" s="727"/>
      <c r="AF140" s="727"/>
      <c r="AG140" s="727"/>
      <c r="AH140" s="727"/>
      <c r="AI140" s="727"/>
      <c r="AJ140" s="727"/>
      <c r="AK140" s="727"/>
      <c r="AL140" s="727"/>
      <c r="AM140" s="722"/>
      <c r="AN140" s="727"/>
      <c r="AO140" s="727"/>
      <c r="AP140" s="727"/>
      <c r="AQ140" s="727"/>
      <c r="AR140" s="727"/>
      <c r="AS140" s="727"/>
      <c r="AT140" s="727"/>
      <c r="AU140" s="727"/>
      <c r="AV140" s="727"/>
      <c r="AW140" s="727"/>
      <c r="AX140" s="727"/>
      <c r="AY140" s="727"/>
      <c r="AZ140" s="727"/>
      <c r="BA140" s="727"/>
      <c r="BB140" s="727"/>
      <c r="BC140" s="727"/>
      <c r="BD140" s="727"/>
      <c r="BE140" s="727"/>
      <c r="BF140" s="722"/>
      <c r="BG140" s="727"/>
      <c r="BH140" s="727"/>
      <c r="BI140" s="727"/>
      <c r="BJ140" s="727"/>
      <c r="BK140" s="727"/>
      <c r="BL140" s="727"/>
      <c r="BM140" s="727"/>
      <c r="BN140" s="727"/>
      <c r="BO140" s="727"/>
      <c r="BP140" s="727"/>
      <c r="BQ140" s="727"/>
      <c r="BR140" s="727"/>
      <c r="BS140" s="727"/>
      <c r="BT140" s="727"/>
      <c r="BU140" s="727"/>
      <c r="BV140" s="727"/>
      <c r="BW140" s="727"/>
      <c r="BX140" s="727"/>
      <c r="BY140" s="722"/>
      <c r="BZ140" s="727"/>
      <c r="CA140" s="727"/>
      <c r="CB140" s="727"/>
      <c r="CC140" s="727"/>
      <c r="CD140" s="698" t="str">
        <f t="shared" si="317"/>
        <v/>
      </c>
      <c r="CE140" s="698" t="str">
        <f t="shared" si="318"/>
        <v/>
      </c>
      <c r="CF140" s="698" t="str">
        <f t="shared" si="319"/>
        <v/>
      </c>
      <c r="CG140" s="698" t="str">
        <f t="shared" si="320"/>
        <v/>
      </c>
      <c r="CH140" s="1393" t="str">
        <f t="shared" si="363"/>
        <v/>
      </c>
      <c r="CI140" s="1394" t="str">
        <f t="shared" si="364"/>
        <v/>
      </c>
      <c r="CJ140" s="1395" t="str">
        <f t="shared" si="365"/>
        <v/>
      </c>
      <c r="CK140" s="1395" t="str">
        <f t="shared" si="366"/>
        <v/>
      </c>
      <c r="CL140" s="1395" t="str">
        <f t="shared" si="367"/>
        <v/>
      </c>
      <c r="CM140" s="1395" t="str">
        <f t="shared" si="368"/>
        <v/>
      </c>
      <c r="CN140" s="1395" t="str">
        <f t="shared" si="369"/>
        <v/>
      </c>
      <c r="CO140" s="1396" t="str">
        <f t="shared" si="370"/>
        <v/>
      </c>
      <c r="CP140" s="1396" t="str">
        <f t="shared" si="371"/>
        <v/>
      </c>
      <c r="CQ140" s="1396" t="str">
        <f t="shared" si="372"/>
        <v/>
      </c>
      <c r="CR140" s="1396" t="str">
        <f t="shared" si="373"/>
        <v/>
      </c>
      <c r="CS140" s="1395" t="str">
        <f t="shared" si="374"/>
        <v/>
      </c>
      <c r="CT140" s="1395" t="str">
        <f t="shared" si="375"/>
        <v/>
      </c>
      <c r="CU140" s="1395" t="str">
        <f t="shared" si="376"/>
        <v/>
      </c>
      <c r="CV140" s="1395" t="str">
        <f t="shared" si="377"/>
        <v/>
      </c>
      <c r="CW140" s="1395" t="str">
        <f t="shared" si="378"/>
        <v/>
      </c>
      <c r="CX140" s="1394" t="str">
        <f t="shared" si="379"/>
        <v/>
      </c>
      <c r="CY140" s="1397" t="str">
        <f t="shared" si="380"/>
        <v/>
      </c>
      <c r="CZ140" s="532" t="str">
        <f t="shared" si="381"/>
        <v/>
      </c>
      <c r="DA140" s="533" t="str">
        <f t="shared" si="382"/>
        <v/>
      </c>
      <c r="DB140" s="534" t="str">
        <f t="shared" si="383"/>
        <v/>
      </c>
      <c r="DC140" s="534" t="str">
        <f t="shared" si="384"/>
        <v/>
      </c>
      <c r="DD140" s="534" t="str">
        <f t="shared" si="385"/>
        <v/>
      </c>
      <c r="DE140" s="534" t="str">
        <f t="shared" si="386"/>
        <v/>
      </c>
      <c r="DF140" s="534" t="str">
        <f t="shared" si="387"/>
        <v/>
      </c>
      <c r="DG140" s="535" t="str">
        <f t="shared" si="388"/>
        <v/>
      </c>
      <c r="DH140" s="535" t="str">
        <f t="shared" si="389"/>
        <v/>
      </c>
      <c r="DI140" s="535" t="str">
        <f t="shared" si="390"/>
        <v/>
      </c>
      <c r="DJ140" s="535" t="str">
        <f t="shared" si="391"/>
        <v/>
      </c>
      <c r="DK140" s="534" t="str">
        <f t="shared" si="392"/>
        <v/>
      </c>
      <c r="DL140" s="534" t="str">
        <f t="shared" si="393"/>
        <v/>
      </c>
      <c r="DM140" s="534" t="str">
        <f t="shared" si="394"/>
        <v/>
      </c>
      <c r="DN140" s="534" t="str">
        <f t="shared" si="395"/>
        <v/>
      </c>
      <c r="DO140" s="534" t="str">
        <f t="shared" si="396"/>
        <v/>
      </c>
      <c r="DP140" s="533" t="str">
        <f t="shared" si="397"/>
        <v/>
      </c>
      <c r="DQ140" s="532" t="str">
        <f t="shared" si="398"/>
        <v/>
      </c>
      <c r="DR140" s="753">
        <f t="shared" si="399"/>
        <v>0</v>
      </c>
      <c r="DS140" s="111">
        <f t="shared" si="400"/>
        <v>0</v>
      </c>
      <c r="DT140" s="111">
        <f t="shared" si="401"/>
        <v>0</v>
      </c>
      <c r="DU140" s="111">
        <f t="shared" si="402"/>
        <v>0</v>
      </c>
      <c r="DV140" s="602"/>
      <c r="DW140" s="719"/>
      <c r="DX140" s="719"/>
      <c r="DY140" s="719"/>
      <c r="DZ140" s="719"/>
      <c r="EA140" s="719"/>
      <c r="EB140" s="719"/>
      <c r="EC140" s="719"/>
      <c r="ED140" s="719"/>
      <c r="EE140" s="603"/>
    </row>
    <row r="141" spans="1:135" s="604" customFormat="1" ht="15.75" hidden="1" customHeight="1">
      <c r="A141" s="748" t="s">
        <v>299</v>
      </c>
      <c r="B141" s="727"/>
      <c r="C141" s="727"/>
      <c r="D141" s="727"/>
      <c r="E141" s="727"/>
      <c r="F141" s="727"/>
      <c r="G141" s="727"/>
      <c r="H141" s="727"/>
      <c r="I141" s="727"/>
      <c r="J141" s="727"/>
      <c r="K141" s="727"/>
      <c r="L141" s="727"/>
      <c r="M141" s="727"/>
      <c r="N141" s="727"/>
      <c r="O141" s="727"/>
      <c r="P141" s="727"/>
      <c r="Q141" s="727"/>
      <c r="R141" s="727"/>
      <c r="S141" s="727"/>
      <c r="T141" s="703"/>
      <c r="U141" s="727"/>
      <c r="V141" s="727"/>
      <c r="W141" s="727"/>
      <c r="X141" s="727"/>
      <c r="Y141" s="727"/>
      <c r="Z141" s="727"/>
      <c r="AA141" s="727"/>
      <c r="AB141" s="727"/>
      <c r="AC141" s="727"/>
      <c r="AD141" s="727"/>
      <c r="AE141" s="727"/>
      <c r="AF141" s="727"/>
      <c r="AG141" s="727"/>
      <c r="AH141" s="727"/>
      <c r="AI141" s="727"/>
      <c r="AJ141" s="727"/>
      <c r="AK141" s="727"/>
      <c r="AL141" s="727"/>
      <c r="AM141" s="703"/>
      <c r="AN141" s="727"/>
      <c r="AO141" s="727"/>
      <c r="AP141" s="727"/>
      <c r="AQ141" s="727"/>
      <c r="AR141" s="727"/>
      <c r="AS141" s="727"/>
      <c r="AT141" s="727"/>
      <c r="AU141" s="727"/>
      <c r="AV141" s="727"/>
      <c r="AW141" s="727"/>
      <c r="AX141" s="727"/>
      <c r="AY141" s="727"/>
      <c r="AZ141" s="727"/>
      <c r="BA141" s="727"/>
      <c r="BB141" s="727"/>
      <c r="BC141" s="727"/>
      <c r="BD141" s="727"/>
      <c r="BE141" s="727"/>
      <c r="BF141" s="703"/>
      <c r="BG141" s="727"/>
      <c r="BH141" s="727"/>
      <c r="BI141" s="727"/>
      <c r="BJ141" s="727"/>
      <c r="BK141" s="727"/>
      <c r="BL141" s="727"/>
      <c r="BM141" s="727"/>
      <c r="BN141" s="727"/>
      <c r="BO141" s="727"/>
      <c r="BP141" s="727"/>
      <c r="BQ141" s="727"/>
      <c r="BR141" s="727"/>
      <c r="BS141" s="727"/>
      <c r="BT141" s="727"/>
      <c r="BU141" s="727"/>
      <c r="BV141" s="727"/>
      <c r="BW141" s="727"/>
      <c r="BX141" s="727"/>
      <c r="BY141" s="703"/>
      <c r="BZ141" s="727"/>
      <c r="CA141" s="727"/>
      <c r="CB141" s="727"/>
      <c r="CC141" s="727"/>
      <c r="CD141" s="698" t="str">
        <f t="shared" si="317"/>
        <v/>
      </c>
      <c r="CE141" s="698" t="str">
        <f t="shared" si="318"/>
        <v/>
      </c>
      <c r="CF141" s="698" t="str">
        <f t="shared" si="319"/>
        <v/>
      </c>
      <c r="CG141" s="698" t="str">
        <f t="shared" si="320"/>
        <v/>
      </c>
      <c r="CH141" s="1393" t="str">
        <f t="shared" si="363"/>
        <v/>
      </c>
      <c r="CI141" s="1394" t="str">
        <f t="shared" si="364"/>
        <v/>
      </c>
      <c r="CJ141" s="1395" t="str">
        <f t="shared" si="365"/>
        <v/>
      </c>
      <c r="CK141" s="1395" t="str">
        <f t="shared" si="366"/>
        <v/>
      </c>
      <c r="CL141" s="1395" t="str">
        <f t="shared" si="367"/>
        <v/>
      </c>
      <c r="CM141" s="1395" t="str">
        <f t="shared" si="368"/>
        <v/>
      </c>
      <c r="CN141" s="1395" t="str">
        <f t="shared" si="369"/>
        <v/>
      </c>
      <c r="CO141" s="1396" t="str">
        <f t="shared" si="370"/>
        <v/>
      </c>
      <c r="CP141" s="1396" t="str">
        <f t="shared" si="371"/>
        <v/>
      </c>
      <c r="CQ141" s="1396" t="str">
        <f t="shared" si="372"/>
        <v/>
      </c>
      <c r="CR141" s="1396" t="str">
        <f t="shared" si="373"/>
        <v/>
      </c>
      <c r="CS141" s="1395" t="str">
        <f t="shared" si="374"/>
        <v/>
      </c>
      <c r="CT141" s="1395" t="str">
        <f t="shared" si="375"/>
        <v/>
      </c>
      <c r="CU141" s="1395" t="str">
        <f t="shared" si="376"/>
        <v/>
      </c>
      <c r="CV141" s="1395" t="str">
        <f t="shared" si="377"/>
        <v/>
      </c>
      <c r="CW141" s="1395" t="str">
        <f t="shared" si="378"/>
        <v/>
      </c>
      <c r="CX141" s="1394" t="str">
        <f t="shared" si="379"/>
        <v/>
      </c>
      <c r="CY141" s="1397" t="str">
        <f t="shared" si="380"/>
        <v/>
      </c>
      <c r="CZ141" s="532" t="str">
        <f t="shared" si="381"/>
        <v/>
      </c>
      <c r="DA141" s="533" t="str">
        <f t="shared" si="382"/>
        <v/>
      </c>
      <c r="DB141" s="534" t="str">
        <f t="shared" si="383"/>
        <v/>
      </c>
      <c r="DC141" s="534" t="str">
        <f t="shared" si="384"/>
        <v/>
      </c>
      <c r="DD141" s="534" t="str">
        <f t="shared" si="385"/>
        <v/>
      </c>
      <c r="DE141" s="534" t="str">
        <f t="shared" si="386"/>
        <v/>
      </c>
      <c r="DF141" s="534" t="str">
        <f t="shared" si="387"/>
        <v/>
      </c>
      <c r="DG141" s="535" t="str">
        <f t="shared" si="388"/>
        <v/>
      </c>
      <c r="DH141" s="535" t="str">
        <f t="shared" si="389"/>
        <v/>
      </c>
      <c r="DI141" s="535" t="str">
        <f t="shared" si="390"/>
        <v/>
      </c>
      <c r="DJ141" s="535" t="str">
        <f t="shared" si="391"/>
        <v/>
      </c>
      <c r="DK141" s="534" t="str">
        <f t="shared" si="392"/>
        <v/>
      </c>
      <c r="DL141" s="534" t="str">
        <f t="shared" si="393"/>
        <v/>
      </c>
      <c r="DM141" s="534" t="str">
        <f t="shared" si="394"/>
        <v/>
      </c>
      <c r="DN141" s="534" t="str">
        <f t="shared" si="395"/>
        <v/>
      </c>
      <c r="DO141" s="534" t="str">
        <f t="shared" si="396"/>
        <v/>
      </c>
      <c r="DP141" s="533" t="str">
        <f t="shared" si="397"/>
        <v/>
      </c>
      <c r="DQ141" s="532" t="str">
        <f t="shared" si="398"/>
        <v/>
      </c>
      <c r="DR141" s="753">
        <f t="shared" si="399"/>
        <v>0</v>
      </c>
      <c r="DS141" s="111">
        <f t="shared" si="400"/>
        <v>0</v>
      </c>
      <c r="DT141" s="111">
        <f t="shared" si="401"/>
        <v>0</v>
      </c>
      <c r="DU141" s="111">
        <f t="shared" si="402"/>
        <v>0</v>
      </c>
      <c r="DV141" s="602"/>
      <c r="DW141" s="719"/>
      <c r="DX141" s="719"/>
      <c r="DY141" s="719"/>
      <c r="DZ141" s="719"/>
      <c r="EA141" s="719"/>
      <c r="EB141" s="719"/>
      <c r="EC141" s="719"/>
      <c r="ED141" s="719"/>
      <c r="EE141" s="603"/>
    </row>
    <row r="142" spans="1:135" s="604" customFormat="1" ht="15.75" hidden="1" customHeight="1">
      <c r="A142" s="740" t="s">
        <v>301</v>
      </c>
      <c r="B142" s="728"/>
      <c r="C142" s="728"/>
      <c r="D142" s="728"/>
      <c r="E142" s="728"/>
      <c r="F142" s="728"/>
      <c r="G142" s="728"/>
      <c r="H142" s="728"/>
      <c r="I142" s="728"/>
      <c r="J142" s="728"/>
      <c r="K142" s="728"/>
      <c r="L142" s="728"/>
      <c r="M142" s="728"/>
      <c r="N142" s="728"/>
      <c r="O142" s="728"/>
      <c r="P142" s="728"/>
      <c r="Q142" s="728"/>
      <c r="R142" s="728"/>
      <c r="S142" s="728"/>
      <c r="T142" s="689"/>
      <c r="U142" s="728"/>
      <c r="V142" s="728"/>
      <c r="W142" s="728"/>
      <c r="X142" s="728"/>
      <c r="Y142" s="728"/>
      <c r="Z142" s="728"/>
      <c r="AA142" s="728"/>
      <c r="AB142" s="728"/>
      <c r="AC142" s="728"/>
      <c r="AD142" s="728"/>
      <c r="AE142" s="728"/>
      <c r="AF142" s="728"/>
      <c r="AG142" s="728"/>
      <c r="AH142" s="728"/>
      <c r="AI142" s="728"/>
      <c r="AJ142" s="728"/>
      <c r="AK142" s="728"/>
      <c r="AL142" s="728"/>
      <c r="AM142" s="689"/>
      <c r="AN142" s="728"/>
      <c r="AO142" s="728"/>
      <c r="AP142" s="728"/>
      <c r="AQ142" s="728"/>
      <c r="AR142" s="728"/>
      <c r="AS142" s="728"/>
      <c r="AT142" s="728"/>
      <c r="AU142" s="728"/>
      <c r="AV142" s="728"/>
      <c r="AW142" s="728"/>
      <c r="AX142" s="728"/>
      <c r="AY142" s="728"/>
      <c r="AZ142" s="728"/>
      <c r="BA142" s="728"/>
      <c r="BB142" s="728"/>
      <c r="BC142" s="728"/>
      <c r="BD142" s="728"/>
      <c r="BE142" s="728"/>
      <c r="BF142" s="689"/>
      <c r="BG142" s="728"/>
      <c r="BH142" s="728"/>
      <c r="BI142" s="728"/>
      <c r="BJ142" s="728"/>
      <c r="BK142" s="728"/>
      <c r="BL142" s="728"/>
      <c r="BM142" s="728"/>
      <c r="BN142" s="728"/>
      <c r="BO142" s="728"/>
      <c r="BP142" s="728"/>
      <c r="BQ142" s="728"/>
      <c r="BR142" s="728"/>
      <c r="BS142" s="728"/>
      <c r="BT142" s="728"/>
      <c r="BU142" s="728"/>
      <c r="BV142" s="728"/>
      <c r="BW142" s="728"/>
      <c r="BX142" s="728"/>
      <c r="BY142" s="689"/>
      <c r="BZ142" s="728"/>
      <c r="CA142" s="728"/>
      <c r="CB142" s="728"/>
      <c r="CC142" s="728"/>
      <c r="CD142" s="698" t="str">
        <f t="shared" si="317"/>
        <v/>
      </c>
      <c r="CE142" s="698" t="str">
        <f t="shared" si="318"/>
        <v/>
      </c>
      <c r="CF142" s="698" t="str">
        <f t="shared" si="319"/>
        <v/>
      </c>
      <c r="CG142" s="698" t="str">
        <f t="shared" si="320"/>
        <v/>
      </c>
      <c r="CH142" s="1393" t="str">
        <f t="shared" si="363"/>
        <v/>
      </c>
      <c r="CI142" s="1394" t="str">
        <f t="shared" si="364"/>
        <v/>
      </c>
      <c r="CJ142" s="1395" t="str">
        <f t="shared" si="365"/>
        <v/>
      </c>
      <c r="CK142" s="1395" t="str">
        <f t="shared" si="366"/>
        <v/>
      </c>
      <c r="CL142" s="1395" t="str">
        <f t="shared" si="367"/>
        <v/>
      </c>
      <c r="CM142" s="1395" t="str">
        <f t="shared" si="368"/>
        <v/>
      </c>
      <c r="CN142" s="1395" t="str">
        <f t="shared" si="369"/>
        <v/>
      </c>
      <c r="CO142" s="1396" t="str">
        <f t="shared" si="370"/>
        <v/>
      </c>
      <c r="CP142" s="1396" t="str">
        <f t="shared" si="371"/>
        <v/>
      </c>
      <c r="CQ142" s="1396" t="str">
        <f t="shared" si="372"/>
        <v/>
      </c>
      <c r="CR142" s="1396" t="str">
        <f t="shared" si="373"/>
        <v/>
      </c>
      <c r="CS142" s="1395" t="str">
        <f t="shared" si="374"/>
        <v/>
      </c>
      <c r="CT142" s="1395" t="str">
        <f t="shared" si="375"/>
        <v/>
      </c>
      <c r="CU142" s="1395" t="str">
        <f t="shared" si="376"/>
        <v/>
      </c>
      <c r="CV142" s="1395" t="str">
        <f t="shared" si="377"/>
        <v/>
      </c>
      <c r="CW142" s="1395" t="str">
        <f t="shared" si="378"/>
        <v/>
      </c>
      <c r="CX142" s="1394" t="str">
        <f t="shared" si="379"/>
        <v/>
      </c>
      <c r="CY142" s="1397" t="str">
        <f t="shared" si="380"/>
        <v/>
      </c>
      <c r="CZ142" s="532" t="str">
        <f t="shared" si="381"/>
        <v/>
      </c>
      <c r="DA142" s="533" t="str">
        <f t="shared" si="382"/>
        <v/>
      </c>
      <c r="DB142" s="534" t="str">
        <f t="shared" si="383"/>
        <v/>
      </c>
      <c r="DC142" s="534" t="str">
        <f t="shared" si="384"/>
        <v/>
      </c>
      <c r="DD142" s="534" t="str">
        <f t="shared" si="385"/>
        <v/>
      </c>
      <c r="DE142" s="534" t="str">
        <f t="shared" si="386"/>
        <v/>
      </c>
      <c r="DF142" s="534" t="str">
        <f t="shared" si="387"/>
        <v/>
      </c>
      <c r="DG142" s="535" t="str">
        <f t="shared" si="388"/>
        <v/>
      </c>
      <c r="DH142" s="535" t="str">
        <f t="shared" si="389"/>
        <v/>
      </c>
      <c r="DI142" s="535" t="str">
        <f t="shared" si="390"/>
        <v/>
      </c>
      <c r="DJ142" s="535" t="str">
        <f t="shared" si="391"/>
        <v/>
      </c>
      <c r="DK142" s="534" t="str">
        <f t="shared" si="392"/>
        <v/>
      </c>
      <c r="DL142" s="534" t="str">
        <f t="shared" si="393"/>
        <v/>
      </c>
      <c r="DM142" s="534" t="str">
        <f t="shared" si="394"/>
        <v/>
      </c>
      <c r="DN142" s="534" t="str">
        <f t="shared" si="395"/>
        <v/>
      </c>
      <c r="DO142" s="534" t="str">
        <f t="shared" si="396"/>
        <v/>
      </c>
      <c r="DP142" s="533" t="str">
        <f t="shared" si="397"/>
        <v/>
      </c>
      <c r="DQ142" s="532" t="str">
        <f t="shared" si="398"/>
        <v/>
      </c>
      <c r="DR142" s="753">
        <f t="shared" si="399"/>
        <v>0</v>
      </c>
      <c r="DS142" s="111">
        <f t="shared" si="400"/>
        <v>0</v>
      </c>
      <c r="DT142" s="111">
        <f t="shared" si="401"/>
        <v>0</v>
      </c>
      <c r="DU142" s="111">
        <f t="shared" si="402"/>
        <v>0</v>
      </c>
      <c r="DV142" s="602"/>
      <c r="DW142" s="719"/>
      <c r="DX142" s="719"/>
      <c r="DY142" s="719"/>
      <c r="DZ142" s="719"/>
      <c r="EA142" s="719"/>
      <c r="EB142" s="719"/>
      <c r="EC142" s="719"/>
      <c r="ED142" s="745"/>
      <c r="EE142" s="603"/>
    </row>
    <row r="143" spans="1:135" s="732" customFormat="1" ht="15.75" hidden="1" customHeight="1">
      <c r="A143" s="757" t="s">
        <v>303</v>
      </c>
      <c r="B143" s="730" t="str">
        <f t="shared" ref="B143:K143" si="427">IF(B141="","",B141*B142)</f>
        <v/>
      </c>
      <c r="C143" s="730" t="str">
        <f t="shared" si="427"/>
        <v/>
      </c>
      <c r="D143" s="730" t="str">
        <f t="shared" si="427"/>
        <v/>
      </c>
      <c r="E143" s="730" t="str">
        <f t="shared" si="427"/>
        <v/>
      </c>
      <c r="F143" s="730" t="str">
        <f t="shared" si="427"/>
        <v/>
      </c>
      <c r="G143" s="730" t="str">
        <f t="shared" si="427"/>
        <v/>
      </c>
      <c r="H143" s="730" t="str">
        <f t="shared" si="427"/>
        <v/>
      </c>
      <c r="I143" s="730" t="str">
        <f t="shared" si="427"/>
        <v/>
      </c>
      <c r="J143" s="730" t="str">
        <f t="shared" si="427"/>
        <v/>
      </c>
      <c r="K143" s="730" t="str">
        <f t="shared" si="427"/>
        <v/>
      </c>
      <c r="L143" s="730"/>
      <c r="M143" s="730"/>
      <c r="N143" s="730"/>
      <c r="O143" s="730" t="str">
        <f>IF(O141="","",O141*O142)</f>
        <v/>
      </c>
      <c r="P143" s="730" t="str">
        <f>IF(P141="","",P141*P142)</f>
        <v/>
      </c>
      <c r="Q143" s="730"/>
      <c r="R143" s="730"/>
      <c r="S143" s="730" t="str">
        <f>IF(S141="","",S141*S142)</f>
        <v/>
      </c>
      <c r="T143" s="689"/>
      <c r="U143" s="730" t="str">
        <f t="shared" ref="U143:AE143" si="428">IF(U141="","",U141*U142)</f>
        <v/>
      </c>
      <c r="V143" s="730" t="str">
        <f t="shared" si="428"/>
        <v/>
      </c>
      <c r="W143" s="730" t="str">
        <f t="shared" si="428"/>
        <v/>
      </c>
      <c r="X143" s="730" t="str">
        <f t="shared" si="428"/>
        <v/>
      </c>
      <c r="Y143" s="730" t="str">
        <f t="shared" si="428"/>
        <v/>
      </c>
      <c r="Z143" s="730" t="str">
        <f t="shared" si="428"/>
        <v/>
      </c>
      <c r="AA143" s="730" t="str">
        <f t="shared" si="428"/>
        <v/>
      </c>
      <c r="AB143" s="730" t="str">
        <f t="shared" si="428"/>
        <v/>
      </c>
      <c r="AC143" s="730" t="str">
        <f t="shared" si="428"/>
        <v/>
      </c>
      <c r="AD143" s="730" t="str">
        <f t="shared" si="428"/>
        <v/>
      </c>
      <c r="AE143" s="730" t="str">
        <f t="shared" si="428"/>
        <v/>
      </c>
      <c r="AF143" s="730"/>
      <c r="AG143" s="730"/>
      <c r="AH143" s="730"/>
      <c r="AI143" s="730"/>
      <c r="AJ143" s="730"/>
      <c r="AK143" s="730"/>
      <c r="AL143" s="730" t="str">
        <f>IF(AL141="","",AL141*AL142)</f>
        <v/>
      </c>
      <c r="AM143" s="689"/>
      <c r="AN143" s="730" t="str">
        <f t="shared" ref="AN143:AV143" si="429">IF(AN141="","",AN141*AN142)</f>
        <v/>
      </c>
      <c r="AO143" s="730" t="str">
        <f t="shared" si="429"/>
        <v/>
      </c>
      <c r="AP143" s="730" t="str">
        <f t="shared" si="429"/>
        <v/>
      </c>
      <c r="AQ143" s="730" t="str">
        <f t="shared" si="429"/>
        <v/>
      </c>
      <c r="AR143" s="730" t="str">
        <f t="shared" si="429"/>
        <v/>
      </c>
      <c r="AS143" s="730" t="str">
        <f t="shared" si="429"/>
        <v/>
      </c>
      <c r="AT143" s="730" t="str">
        <f t="shared" si="429"/>
        <v/>
      </c>
      <c r="AU143" s="730" t="str">
        <f t="shared" si="429"/>
        <v/>
      </c>
      <c r="AV143" s="730" t="str">
        <f t="shared" si="429"/>
        <v/>
      </c>
      <c r="AW143" s="730"/>
      <c r="AX143" s="730"/>
      <c r="AY143" s="730" t="str">
        <f>IF(AY141="","",AY141*AY142)</f>
        <v/>
      </c>
      <c r="AZ143" s="730"/>
      <c r="BA143" s="730"/>
      <c r="BB143" s="730"/>
      <c r="BC143" s="730" t="str">
        <f>IF(BC141="","",BC141*BC142)</f>
        <v/>
      </c>
      <c r="BD143" s="730" t="str">
        <f>IF(BD141="","",BD141*BD142)</f>
        <v/>
      </c>
      <c r="BE143" s="730" t="str">
        <f>IF(BE141="","",BE141*BE142)</f>
        <v/>
      </c>
      <c r="BF143" s="689"/>
      <c r="BG143" s="730" t="str">
        <f t="shared" ref="BG143:BQ143" si="430">IF(BG141="","",BG141*BG142)</f>
        <v/>
      </c>
      <c r="BH143" s="730" t="str">
        <f t="shared" si="430"/>
        <v/>
      </c>
      <c r="BI143" s="730" t="str">
        <f t="shared" si="430"/>
        <v/>
      </c>
      <c r="BJ143" s="730" t="str">
        <f t="shared" si="430"/>
        <v/>
      </c>
      <c r="BK143" s="730" t="str">
        <f t="shared" si="430"/>
        <v/>
      </c>
      <c r="BL143" s="730" t="str">
        <f t="shared" si="430"/>
        <v/>
      </c>
      <c r="BM143" s="730" t="str">
        <f t="shared" si="430"/>
        <v/>
      </c>
      <c r="BN143" s="730" t="str">
        <f t="shared" si="430"/>
        <v/>
      </c>
      <c r="BO143" s="730" t="str">
        <f t="shared" si="430"/>
        <v/>
      </c>
      <c r="BP143" s="730" t="str">
        <f t="shared" si="430"/>
        <v/>
      </c>
      <c r="BQ143" s="730" t="str">
        <f t="shared" si="430"/>
        <v/>
      </c>
      <c r="BR143" s="730"/>
      <c r="BS143" s="730"/>
      <c r="BT143" s="730"/>
      <c r="BU143" s="730"/>
      <c r="BV143" s="730"/>
      <c r="BW143" s="730"/>
      <c r="BX143" s="730" t="str">
        <f>IF(BX141="","",BX141*BX142)</f>
        <v/>
      </c>
      <c r="BY143" s="689"/>
      <c r="BZ143" s="730" t="str">
        <f>IF(BZ141="","",BZ141*BZ142)</f>
        <v/>
      </c>
      <c r="CA143" s="730" t="str">
        <f>IF(CA141="","",CA141*CA142)</f>
        <v/>
      </c>
      <c r="CB143" s="730" t="str">
        <f>IF(CB141="","",CB141*CB142)</f>
        <v/>
      </c>
      <c r="CC143" s="730" t="str">
        <f>IF(CC141="","",CC141*CC142)</f>
        <v/>
      </c>
      <c r="CD143" s="698" t="str">
        <f t="shared" si="317"/>
        <v/>
      </c>
      <c r="CE143" s="698" t="str">
        <f t="shared" si="318"/>
        <v/>
      </c>
      <c r="CF143" s="698" t="str">
        <f t="shared" si="319"/>
        <v/>
      </c>
      <c r="CG143" s="698" t="str">
        <f t="shared" si="320"/>
        <v/>
      </c>
      <c r="CH143" s="1393" t="str">
        <f t="shared" si="363"/>
        <v/>
      </c>
      <c r="CI143" s="1394" t="str">
        <f t="shared" si="364"/>
        <v/>
      </c>
      <c r="CJ143" s="1395" t="str">
        <f t="shared" si="365"/>
        <v/>
      </c>
      <c r="CK143" s="1395" t="str">
        <f t="shared" si="366"/>
        <v/>
      </c>
      <c r="CL143" s="1395" t="str">
        <f t="shared" si="367"/>
        <v/>
      </c>
      <c r="CM143" s="1395" t="str">
        <f t="shared" si="368"/>
        <v/>
      </c>
      <c r="CN143" s="1395" t="str">
        <f t="shared" si="369"/>
        <v/>
      </c>
      <c r="CO143" s="1396" t="str">
        <f t="shared" si="370"/>
        <v/>
      </c>
      <c r="CP143" s="1396" t="str">
        <f t="shared" si="371"/>
        <v/>
      </c>
      <c r="CQ143" s="1396" t="str">
        <f t="shared" si="372"/>
        <v/>
      </c>
      <c r="CR143" s="1396" t="str">
        <f t="shared" si="373"/>
        <v/>
      </c>
      <c r="CS143" s="1395" t="str">
        <f t="shared" si="374"/>
        <v/>
      </c>
      <c r="CT143" s="1395" t="str">
        <f t="shared" si="375"/>
        <v/>
      </c>
      <c r="CU143" s="1395" t="str">
        <f t="shared" si="376"/>
        <v/>
      </c>
      <c r="CV143" s="1395" t="str">
        <f t="shared" si="377"/>
        <v/>
      </c>
      <c r="CW143" s="1395" t="str">
        <f t="shared" si="378"/>
        <v/>
      </c>
      <c r="CX143" s="1394" t="str">
        <f t="shared" si="379"/>
        <v/>
      </c>
      <c r="CY143" s="1397" t="str">
        <f t="shared" si="380"/>
        <v/>
      </c>
      <c r="CZ143" s="532" t="str">
        <f t="shared" si="381"/>
        <v/>
      </c>
      <c r="DA143" s="533" t="str">
        <f t="shared" si="382"/>
        <v/>
      </c>
      <c r="DB143" s="534" t="str">
        <f t="shared" si="383"/>
        <v/>
      </c>
      <c r="DC143" s="534" t="str">
        <f t="shared" si="384"/>
        <v/>
      </c>
      <c r="DD143" s="534" t="str">
        <f t="shared" si="385"/>
        <v/>
      </c>
      <c r="DE143" s="534" t="str">
        <f t="shared" si="386"/>
        <v/>
      </c>
      <c r="DF143" s="534" t="str">
        <f t="shared" si="387"/>
        <v/>
      </c>
      <c r="DG143" s="535" t="str">
        <f t="shared" si="388"/>
        <v/>
      </c>
      <c r="DH143" s="535" t="str">
        <f t="shared" si="389"/>
        <v/>
      </c>
      <c r="DI143" s="535" t="str">
        <f t="shared" si="390"/>
        <v/>
      </c>
      <c r="DJ143" s="535" t="str">
        <f t="shared" si="391"/>
        <v/>
      </c>
      <c r="DK143" s="534" t="str">
        <f t="shared" si="392"/>
        <v/>
      </c>
      <c r="DL143" s="534" t="str">
        <f t="shared" si="393"/>
        <v/>
      </c>
      <c r="DM143" s="534" t="str">
        <f t="shared" si="394"/>
        <v/>
      </c>
      <c r="DN143" s="534" t="str">
        <f t="shared" si="395"/>
        <v/>
      </c>
      <c r="DO143" s="534" t="str">
        <f t="shared" si="396"/>
        <v/>
      </c>
      <c r="DP143" s="533" t="str">
        <f t="shared" si="397"/>
        <v/>
      </c>
      <c r="DQ143" s="532" t="str">
        <f t="shared" si="398"/>
        <v/>
      </c>
      <c r="DR143" s="753">
        <f t="shared" si="399"/>
        <v>0</v>
      </c>
      <c r="DS143" s="111">
        <f t="shared" si="400"/>
        <v>0</v>
      </c>
      <c r="DT143" s="111">
        <f t="shared" si="401"/>
        <v>0</v>
      </c>
      <c r="DU143" s="111">
        <f t="shared" si="402"/>
        <v>0</v>
      </c>
      <c r="DV143" s="602"/>
      <c r="DW143" s="746"/>
      <c r="DX143" s="746"/>
      <c r="DY143" s="746"/>
      <c r="DZ143" s="746"/>
      <c r="EA143" s="746"/>
      <c r="EB143" s="746"/>
      <c r="EC143" s="746"/>
      <c r="ED143" s="746"/>
      <c r="EE143" s="764"/>
    </row>
    <row r="144" spans="1:135" s="604" customFormat="1" ht="15.75" hidden="1" customHeight="1">
      <c r="A144" s="757" t="s">
        <v>304</v>
      </c>
      <c r="B144" s="733" t="str">
        <f t="shared" ref="B144:S144" si="431">IF(B139="","",(SUM(B123)*4522-SUM(B124,B128)*(4522-3098*(B127=0))-SUM(B140,B141)*32930)/$G$1/365/B$46)</f>
        <v/>
      </c>
      <c r="C144" s="733" t="str">
        <f t="shared" si="431"/>
        <v/>
      </c>
      <c r="D144" s="733" t="str">
        <f t="shared" si="431"/>
        <v/>
      </c>
      <c r="E144" s="733" t="str">
        <f t="shared" si="431"/>
        <v/>
      </c>
      <c r="F144" s="733" t="str">
        <f t="shared" si="431"/>
        <v/>
      </c>
      <c r="G144" s="733" t="str">
        <f t="shared" si="431"/>
        <v/>
      </c>
      <c r="H144" s="733" t="str">
        <f t="shared" si="431"/>
        <v/>
      </c>
      <c r="I144" s="733" t="str">
        <f t="shared" si="431"/>
        <v/>
      </c>
      <c r="J144" s="733" t="str">
        <f t="shared" si="431"/>
        <v/>
      </c>
      <c r="K144" s="733" t="str">
        <f t="shared" si="431"/>
        <v/>
      </c>
      <c r="L144" s="733" t="str">
        <f t="shared" si="431"/>
        <v/>
      </c>
      <c r="M144" s="733" t="str">
        <f t="shared" si="431"/>
        <v/>
      </c>
      <c r="N144" s="733" t="str">
        <f t="shared" si="431"/>
        <v/>
      </c>
      <c r="O144" s="733" t="str">
        <f t="shared" si="431"/>
        <v/>
      </c>
      <c r="P144" s="733" t="str">
        <f t="shared" si="431"/>
        <v/>
      </c>
      <c r="Q144" s="733" t="str">
        <f t="shared" si="431"/>
        <v/>
      </c>
      <c r="R144" s="733" t="str">
        <f t="shared" si="431"/>
        <v/>
      </c>
      <c r="S144" s="733" t="str">
        <f t="shared" si="431"/>
        <v/>
      </c>
      <c r="T144" s="697"/>
      <c r="U144" s="733" t="str">
        <f t="shared" ref="U144:AL144" si="432">IF(U139="","",(SUM(U123)*4522-SUM(U124,U128)*(4522-3098*(U127=0))-SUM(U140,U141)*32930)/$G$1/365/U$46)</f>
        <v/>
      </c>
      <c r="V144" s="733" t="str">
        <f t="shared" si="432"/>
        <v/>
      </c>
      <c r="W144" s="733" t="str">
        <f t="shared" si="432"/>
        <v/>
      </c>
      <c r="X144" s="733" t="str">
        <f t="shared" si="432"/>
        <v/>
      </c>
      <c r="Y144" s="733" t="str">
        <f t="shared" si="432"/>
        <v/>
      </c>
      <c r="Z144" s="733" t="str">
        <f t="shared" si="432"/>
        <v/>
      </c>
      <c r="AA144" s="733" t="str">
        <f t="shared" si="432"/>
        <v/>
      </c>
      <c r="AB144" s="733" t="str">
        <f t="shared" si="432"/>
        <v/>
      </c>
      <c r="AC144" s="733" t="str">
        <f t="shared" si="432"/>
        <v/>
      </c>
      <c r="AD144" s="733" t="str">
        <f t="shared" si="432"/>
        <v/>
      </c>
      <c r="AE144" s="733" t="str">
        <f t="shared" si="432"/>
        <v/>
      </c>
      <c r="AF144" s="733" t="str">
        <f t="shared" si="432"/>
        <v/>
      </c>
      <c r="AG144" s="733" t="str">
        <f t="shared" si="432"/>
        <v/>
      </c>
      <c r="AH144" s="733" t="str">
        <f t="shared" si="432"/>
        <v/>
      </c>
      <c r="AI144" s="733" t="str">
        <f t="shared" si="432"/>
        <v/>
      </c>
      <c r="AJ144" s="733" t="str">
        <f t="shared" si="432"/>
        <v/>
      </c>
      <c r="AK144" s="733" t="str">
        <f t="shared" si="432"/>
        <v/>
      </c>
      <c r="AL144" s="733" t="str">
        <f t="shared" si="432"/>
        <v/>
      </c>
      <c r="AM144" s="697"/>
      <c r="AN144" s="733" t="str">
        <f t="shared" ref="AN144:BE144" si="433">IF(AN139="","",(SUM(AN123)*4522-SUM(AN124,AN128)*(4522-3098*(AN127=0))-SUM(AN140,AN141)*32930)/$G$1/365/AN$46)</f>
        <v/>
      </c>
      <c r="AO144" s="733" t="str">
        <f t="shared" si="433"/>
        <v/>
      </c>
      <c r="AP144" s="733" t="str">
        <f t="shared" si="433"/>
        <v/>
      </c>
      <c r="AQ144" s="733" t="str">
        <f t="shared" si="433"/>
        <v/>
      </c>
      <c r="AR144" s="733" t="str">
        <f t="shared" si="433"/>
        <v/>
      </c>
      <c r="AS144" s="733" t="str">
        <f t="shared" si="433"/>
        <v/>
      </c>
      <c r="AT144" s="733" t="str">
        <f t="shared" si="433"/>
        <v/>
      </c>
      <c r="AU144" s="733" t="str">
        <f t="shared" si="433"/>
        <v/>
      </c>
      <c r="AV144" s="733" t="str">
        <f t="shared" si="433"/>
        <v/>
      </c>
      <c r="AW144" s="733" t="str">
        <f t="shared" si="433"/>
        <v/>
      </c>
      <c r="AX144" s="733" t="str">
        <f t="shared" si="433"/>
        <v/>
      </c>
      <c r="AY144" s="733" t="str">
        <f t="shared" si="433"/>
        <v/>
      </c>
      <c r="AZ144" s="733" t="str">
        <f t="shared" si="433"/>
        <v/>
      </c>
      <c r="BA144" s="733" t="str">
        <f t="shared" si="433"/>
        <v/>
      </c>
      <c r="BB144" s="733" t="str">
        <f t="shared" si="433"/>
        <v/>
      </c>
      <c r="BC144" s="733" t="str">
        <f t="shared" si="433"/>
        <v/>
      </c>
      <c r="BD144" s="733" t="str">
        <f t="shared" si="433"/>
        <v/>
      </c>
      <c r="BE144" s="733" t="str">
        <f t="shared" si="433"/>
        <v/>
      </c>
      <c r="BF144" s="697"/>
      <c r="BG144" s="733" t="str">
        <f t="shared" ref="BG144:BX144" si="434">IF(BG139="","",(SUM(BG123)*4522-SUM(BG124,BG128)*(4522-3098*(BG127=0))-SUM(BG140,BG141)*32930)/$G$1/365/BG$46)</f>
        <v/>
      </c>
      <c r="BH144" s="733" t="str">
        <f t="shared" si="434"/>
        <v/>
      </c>
      <c r="BI144" s="733" t="str">
        <f t="shared" si="434"/>
        <v/>
      </c>
      <c r="BJ144" s="733" t="str">
        <f t="shared" si="434"/>
        <v/>
      </c>
      <c r="BK144" s="733" t="str">
        <f t="shared" si="434"/>
        <v/>
      </c>
      <c r="BL144" s="733" t="str">
        <f t="shared" si="434"/>
        <v/>
      </c>
      <c r="BM144" s="733" t="str">
        <f t="shared" si="434"/>
        <v/>
      </c>
      <c r="BN144" s="733" t="str">
        <f t="shared" si="434"/>
        <v/>
      </c>
      <c r="BO144" s="733" t="str">
        <f t="shared" si="434"/>
        <v/>
      </c>
      <c r="BP144" s="733" t="str">
        <f t="shared" si="434"/>
        <v/>
      </c>
      <c r="BQ144" s="733" t="str">
        <f t="shared" si="434"/>
        <v/>
      </c>
      <c r="BR144" s="733" t="str">
        <f t="shared" si="434"/>
        <v/>
      </c>
      <c r="BS144" s="733" t="str">
        <f t="shared" si="434"/>
        <v/>
      </c>
      <c r="BT144" s="733" t="str">
        <f t="shared" si="434"/>
        <v/>
      </c>
      <c r="BU144" s="733" t="str">
        <f t="shared" si="434"/>
        <v/>
      </c>
      <c r="BV144" s="733" t="str">
        <f t="shared" si="434"/>
        <v/>
      </c>
      <c r="BW144" s="733" t="str">
        <f t="shared" si="434"/>
        <v/>
      </c>
      <c r="BX144" s="733" t="str">
        <f t="shared" si="434"/>
        <v/>
      </c>
      <c r="BY144" s="697"/>
      <c r="BZ144" s="733" t="str">
        <f>IF(BZ139="","",(SUM(BZ123)*4522-SUM(BZ124,BZ128)*(4522-3098*(BZ127=0))-SUM(BZ140,BZ141)*32930)/$G$1/365/BZ$46)</f>
        <v/>
      </c>
      <c r="CA144" s="733" t="str">
        <f>IF(CA139="","",(SUM(CA123)*4522-SUM(CA124,CA128)*(4522-3098*(CA127=0))-SUM(CA140,CA141)*32930)/$G$1/365/CA$46)</f>
        <v/>
      </c>
      <c r="CB144" s="733" t="str">
        <f>IF(CB139="","",(SUM(CB123)*4522-SUM(CB124,CB128)*(4522-3098*(CB127=0))-SUM(CB140,CB141)*32930)/$G$1/365/CB$46)</f>
        <v/>
      </c>
      <c r="CC144" s="733" t="str">
        <f>IF(CC139="","",(SUM(CC123)*4522-SUM(CC124,CC128)*(4522-3098*(CC127=0))-SUM(CC140,CC141)*32930)/$G$1/365/CC$46)</f>
        <v/>
      </c>
      <c r="CD144" s="698" t="str">
        <f t="shared" si="317"/>
        <v/>
      </c>
      <c r="CE144" s="698" t="str">
        <f t="shared" si="318"/>
        <v/>
      </c>
      <c r="CF144" s="698" t="str">
        <f t="shared" si="319"/>
        <v/>
      </c>
      <c r="CG144" s="698" t="str">
        <f t="shared" si="320"/>
        <v/>
      </c>
      <c r="CH144" s="1381" t="str">
        <f t="shared" si="363"/>
        <v/>
      </c>
      <c r="CI144" s="1382" t="str">
        <f t="shared" si="364"/>
        <v/>
      </c>
      <c r="CJ144" s="1383" t="str">
        <f t="shared" si="365"/>
        <v/>
      </c>
      <c r="CK144" s="1383" t="str">
        <f t="shared" si="366"/>
        <v/>
      </c>
      <c r="CL144" s="1383" t="str">
        <f t="shared" si="367"/>
        <v/>
      </c>
      <c r="CM144" s="1383" t="str">
        <f t="shared" si="368"/>
        <v/>
      </c>
      <c r="CN144" s="1383" t="str">
        <f t="shared" si="369"/>
        <v/>
      </c>
      <c r="CO144" s="1384" t="str">
        <f t="shared" si="370"/>
        <v/>
      </c>
      <c r="CP144" s="1384" t="str">
        <f t="shared" si="371"/>
        <v/>
      </c>
      <c r="CQ144" s="1384" t="str">
        <f t="shared" si="372"/>
        <v/>
      </c>
      <c r="CR144" s="1384" t="str">
        <f t="shared" si="373"/>
        <v/>
      </c>
      <c r="CS144" s="1383" t="str">
        <f t="shared" si="374"/>
        <v/>
      </c>
      <c r="CT144" s="1383" t="str">
        <f t="shared" si="375"/>
        <v/>
      </c>
      <c r="CU144" s="1383" t="str">
        <f t="shared" si="376"/>
        <v/>
      </c>
      <c r="CV144" s="1383" t="str">
        <f t="shared" si="377"/>
        <v/>
      </c>
      <c r="CW144" s="1383" t="str">
        <f t="shared" si="378"/>
        <v/>
      </c>
      <c r="CX144" s="1382" t="str">
        <f t="shared" si="379"/>
        <v/>
      </c>
      <c r="CY144" s="1385" t="str">
        <f t="shared" si="380"/>
        <v/>
      </c>
      <c r="CZ144" s="638" t="str">
        <f t="shared" si="381"/>
        <v/>
      </c>
      <c r="DA144" s="639" t="str">
        <f t="shared" si="382"/>
        <v/>
      </c>
      <c r="DB144" s="640" t="str">
        <f t="shared" si="383"/>
        <v/>
      </c>
      <c r="DC144" s="640" t="str">
        <f t="shared" si="384"/>
        <v/>
      </c>
      <c r="DD144" s="640" t="str">
        <f t="shared" si="385"/>
        <v/>
      </c>
      <c r="DE144" s="640" t="str">
        <f t="shared" si="386"/>
        <v/>
      </c>
      <c r="DF144" s="640" t="str">
        <f t="shared" si="387"/>
        <v/>
      </c>
      <c r="DG144" s="641" t="str">
        <f t="shared" si="388"/>
        <v/>
      </c>
      <c r="DH144" s="641" t="str">
        <f t="shared" si="389"/>
        <v/>
      </c>
      <c r="DI144" s="641" t="str">
        <f t="shared" si="390"/>
        <v/>
      </c>
      <c r="DJ144" s="641" t="str">
        <f t="shared" si="391"/>
        <v/>
      </c>
      <c r="DK144" s="640" t="str">
        <f t="shared" si="392"/>
        <v/>
      </c>
      <c r="DL144" s="640" t="str">
        <f t="shared" si="393"/>
        <v/>
      </c>
      <c r="DM144" s="640" t="str">
        <f t="shared" si="394"/>
        <v/>
      </c>
      <c r="DN144" s="640" t="str">
        <f t="shared" si="395"/>
        <v/>
      </c>
      <c r="DO144" s="640" t="str">
        <f t="shared" si="396"/>
        <v/>
      </c>
      <c r="DP144" s="639" t="str">
        <f t="shared" si="397"/>
        <v/>
      </c>
      <c r="DQ144" s="638" t="str">
        <f t="shared" si="398"/>
        <v/>
      </c>
      <c r="DR144" s="753">
        <f t="shared" si="399"/>
        <v>0</v>
      </c>
      <c r="DS144" s="111">
        <f t="shared" si="400"/>
        <v>0</v>
      </c>
      <c r="DT144" s="111">
        <f t="shared" si="401"/>
        <v>0</v>
      </c>
      <c r="DU144" s="111">
        <f t="shared" si="402"/>
        <v>0</v>
      </c>
      <c r="DV144" s="602"/>
      <c r="DW144" s="719"/>
      <c r="DX144" s="719"/>
      <c r="DY144" s="719"/>
      <c r="DZ144" s="719"/>
      <c r="EA144" s="719"/>
      <c r="EB144" s="719"/>
      <c r="EC144" s="719"/>
      <c r="ED144" s="719"/>
      <c r="EE144" s="603"/>
    </row>
    <row r="145" spans="1:135" s="604" customFormat="1" ht="15.75" hidden="1" customHeight="1">
      <c r="A145" s="757" t="s">
        <v>306</v>
      </c>
      <c r="B145" s="733" t="str">
        <f t="shared" ref="B145:S145" si="435">IF(B139="","",(SUM(B132)*4522-SUM(B133,B137)*(4522-3098*(B136=0)))/$G$1/365/B$46)</f>
        <v/>
      </c>
      <c r="C145" s="733" t="str">
        <f t="shared" si="435"/>
        <v/>
      </c>
      <c r="D145" s="733" t="str">
        <f t="shared" si="435"/>
        <v/>
      </c>
      <c r="E145" s="733" t="str">
        <f t="shared" si="435"/>
        <v/>
      </c>
      <c r="F145" s="733" t="str">
        <f t="shared" si="435"/>
        <v/>
      </c>
      <c r="G145" s="733" t="str">
        <f t="shared" si="435"/>
        <v/>
      </c>
      <c r="H145" s="733" t="str">
        <f t="shared" si="435"/>
        <v/>
      </c>
      <c r="I145" s="733" t="str">
        <f t="shared" si="435"/>
        <v/>
      </c>
      <c r="J145" s="733" t="str">
        <f t="shared" si="435"/>
        <v/>
      </c>
      <c r="K145" s="733" t="str">
        <f t="shared" si="435"/>
        <v/>
      </c>
      <c r="L145" s="733" t="str">
        <f t="shared" si="435"/>
        <v/>
      </c>
      <c r="M145" s="733" t="str">
        <f t="shared" si="435"/>
        <v/>
      </c>
      <c r="N145" s="733" t="str">
        <f t="shared" si="435"/>
        <v/>
      </c>
      <c r="O145" s="733" t="str">
        <f t="shared" si="435"/>
        <v/>
      </c>
      <c r="P145" s="733" t="str">
        <f t="shared" si="435"/>
        <v/>
      </c>
      <c r="Q145" s="733" t="str">
        <f t="shared" si="435"/>
        <v/>
      </c>
      <c r="R145" s="733" t="str">
        <f t="shared" si="435"/>
        <v/>
      </c>
      <c r="S145" s="733" t="str">
        <f t="shared" si="435"/>
        <v/>
      </c>
      <c r="T145" s="697"/>
      <c r="U145" s="733" t="str">
        <f t="shared" ref="U145:AL145" si="436">IF(U139="","",(SUM(U132)*4522-SUM(U133,U137)*(4522-3098*(U136=0)))/$G$1/365/U$46)</f>
        <v/>
      </c>
      <c r="V145" s="733" t="str">
        <f t="shared" si="436"/>
        <v/>
      </c>
      <c r="W145" s="733" t="str">
        <f t="shared" si="436"/>
        <v/>
      </c>
      <c r="X145" s="733" t="str">
        <f t="shared" si="436"/>
        <v/>
      </c>
      <c r="Y145" s="733" t="str">
        <f t="shared" si="436"/>
        <v/>
      </c>
      <c r="Z145" s="733" t="str">
        <f t="shared" si="436"/>
        <v/>
      </c>
      <c r="AA145" s="733" t="str">
        <f t="shared" si="436"/>
        <v/>
      </c>
      <c r="AB145" s="733" t="str">
        <f t="shared" si="436"/>
        <v/>
      </c>
      <c r="AC145" s="733" t="str">
        <f t="shared" si="436"/>
        <v/>
      </c>
      <c r="AD145" s="733" t="str">
        <f t="shared" si="436"/>
        <v/>
      </c>
      <c r="AE145" s="733" t="str">
        <f t="shared" si="436"/>
        <v/>
      </c>
      <c r="AF145" s="733" t="str">
        <f t="shared" si="436"/>
        <v/>
      </c>
      <c r="AG145" s="733" t="str">
        <f t="shared" si="436"/>
        <v/>
      </c>
      <c r="AH145" s="733" t="str">
        <f t="shared" si="436"/>
        <v/>
      </c>
      <c r="AI145" s="733" t="str">
        <f t="shared" si="436"/>
        <v/>
      </c>
      <c r="AJ145" s="733" t="str">
        <f t="shared" si="436"/>
        <v/>
      </c>
      <c r="AK145" s="733" t="str">
        <f t="shared" si="436"/>
        <v/>
      </c>
      <c r="AL145" s="733" t="str">
        <f t="shared" si="436"/>
        <v/>
      </c>
      <c r="AM145" s="697"/>
      <c r="AN145" s="733" t="str">
        <f t="shared" ref="AN145:BE145" si="437">IF(AN139="","",(SUM(AN132)*4522-SUM(AN133,AN137)*(4522-3098*(AN136=0)))/$G$1/365/AN$46)</f>
        <v/>
      </c>
      <c r="AO145" s="733" t="str">
        <f t="shared" si="437"/>
        <v/>
      </c>
      <c r="AP145" s="733" t="str">
        <f t="shared" si="437"/>
        <v/>
      </c>
      <c r="AQ145" s="733" t="str">
        <f t="shared" si="437"/>
        <v/>
      </c>
      <c r="AR145" s="733" t="str">
        <f t="shared" si="437"/>
        <v/>
      </c>
      <c r="AS145" s="733" t="str">
        <f t="shared" si="437"/>
        <v/>
      </c>
      <c r="AT145" s="733" t="str">
        <f t="shared" si="437"/>
        <v/>
      </c>
      <c r="AU145" s="733" t="str">
        <f t="shared" si="437"/>
        <v/>
      </c>
      <c r="AV145" s="733" t="str">
        <f t="shared" si="437"/>
        <v/>
      </c>
      <c r="AW145" s="733" t="str">
        <f t="shared" si="437"/>
        <v/>
      </c>
      <c r="AX145" s="733" t="str">
        <f t="shared" si="437"/>
        <v/>
      </c>
      <c r="AY145" s="733" t="str">
        <f t="shared" si="437"/>
        <v/>
      </c>
      <c r="AZ145" s="733" t="str">
        <f t="shared" si="437"/>
        <v/>
      </c>
      <c r="BA145" s="733" t="str">
        <f t="shared" si="437"/>
        <v/>
      </c>
      <c r="BB145" s="733" t="str">
        <f t="shared" si="437"/>
        <v/>
      </c>
      <c r="BC145" s="733" t="str">
        <f t="shared" si="437"/>
        <v/>
      </c>
      <c r="BD145" s="733" t="str">
        <f t="shared" si="437"/>
        <v/>
      </c>
      <c r="BE145" s="733" t="str">
        <f t="shared" si="437"/>
        <v/>
      </c>
      <c r="BF145" s="697"/>
      <c r="BG145" s="733" t="str">
        <f t="shared" ref="BG145:BX145" si="438">IF(BG139="","",(SUM(BG132)*4522-SUM(BG133,BG137)*(4522-3098*(BG136=0)))/$G$1/365/BG$46)</f>
        <v/>
      </c>
      <c r="BH145" s="733" t="str">
        <f t="shared" si="438"/>
        <v/>
      </c>
      <c r="BI145" s="733" t="str">
        <f t="shared" si="438"/>
        <v/>
      </c>
      <c r="BJ145" s="733" t="str">
        <f t="shared" si="438"/>
        <v/>
      </c>
      <c r="BK145" s="733" t="str">
        <f t="shared" si="438"/>
        <v/>
      </c>
      <c r="BL145" s="733" t="str">
        <f t="shared" si="438"/>
        <v/>
      </c>
      <c r="BM145" s="733" t="str">
        <f t="shared" si="438"/>
        <v/>
      </c>
      <c r="BN145" s="733" t="str">
        <f t="shared" si="438"/>
        <v/>
      </c>
      <c r="BO145" s="733" t="str">
        <f t="shared" si="438"/>
        <v/>
      </c>
      <c r="BP145" s="733" t="str">
        <f t="shared" si="438"/>
        <v/>
      </c>
      <c r="BQ145" s="733" t="str">
        <f t="shared" si="438"/>
        <v/>
      </c>
      <c r="BR145" s="733" t="str">
        <f t="shared" si="438"/>
        <v/>
      </c>
      <c r="BS145" s="733" t="str">
        <f t="shared" si="438"/>
        <v/>
      </c>
      <c r="BT145" s="733" t="str">
        <f t="shared" si="438"/>
        <v/>
      </c>
      <c r="BU145" s="733" t="str">
        <f t="shared" si="438"/>
        <v/>
      </c>
      <c r="BV145" s="733" t="str">
        <f t="shared" si="438"/>
        <v/>
      </c>
      <c r="BW145" s="733" t="str">
        <f t="shared" si="438"/>
        <v/>
      </c>
      <c r="BX145" s="733" t="str">
        <f t="shared" si="438"/>
        <v/>
      </c>
      <c r="BY145" s="697"/>
      <c r="BZ145" s="733" t="str">
        <f>IF(BZ139="","",(SUM(BZ132)*4522-SUM(BZ133,BZ137)*(4522-3098*(BZ136=0)))/$G$1/365/BZ$46)</f>
        <v/>
      </c>
      <c r="CA145" s="733" t="str">
        <f>IF(CA139="","",(SUM(CA132)*4522-SUM(CA133,CA137)*(4522-3098*(CA136=0)))/$G$1/365/CA$46)</f>
        <v/>
      </c>
      <c r="CB145" s="733" t="str">
        <f>IF(CB139="","",(SUM(CB132)*4522-SUM(CB133,CB137)*(4522-3098*(CB136=0)))/$G$1/365/CB$46)</f>
        <v/>
      </c>
      <c r="CC145" s="733" t="str">
        <f>IF(CC139="","",(SUM(CC132)*4522-SUM(CC133,CC137)*(4522-3098*(CC136=0)))/$G$1/365/CC$46)</f>
        <v/>
      </c>
      <c r="CD145" s="698" t="str">
        <f t="shared" si="317"/>
        <v/>
      </c>
      <c r="CE145" s="698" t="str">
        <f t="shared" si="318"/>
        <v/>
      </c>
      <c r="CF145" s="698" t="str">
        <f t="shared" si="319"/>
        <v/>
      </c>
      <c r="CG145" s="698" t="str">
        <f t="shared" si="320"/>
        <v/>
      </c>
      <c r="CH145" s="1381" t="str">
        <f t="shared" si="363"/>
        <v/>
      </c>
      <c r="CI145" s="1382" t="str">
        <f t="shared" si="364"/>
        <v/>
      </c>
      <c r="CJ145" s="1383" t="str">
        <f t="shared" si="365"/>
        <v/>
      </c>
      <c r="CK145" s="1383" t="str">
        <f t="shared" si="366"/>
        <v/>
      </c>
      <c r="CL145" s="1383" t="str">
        <f t="shared" si="367"/>
        <v/>
      </c>
      <c r="CM145" s="1383" t="str">
        <f t="shared" si="368"/>
        <v/>
      </c>
      <c r="CN145" s="1383" t="str">
        <f t="shared" si="369"/>
        <v/>
      </c>
      <c r="CO145" s="1384" t="str">
        <f t="shared" si="370"/>
        <v/>
      </c>
      <c r="CP145" s="1384" t="str">
        <f t="shared" si="371"/>
        <v/>
      </c>
      <c r="CQ145" s="1384" t="str">
        <f t="shared" si="372"/>
        <v/>
      </c>
      <c r="CR145" s="1384" t="str">
        <f t="shared" si="373"/>
        <v/>
      </c>
      <c r="CS145" s="1383" t="str">
        <f t="shared" si="374"/>
        <v/>
      </c>
      <c r="CT145" s="1383" t="str">
        <f t="shared" si="375"/>
        <v/>
      </c>
      <c r="CU145" s="1383" t="str">
        <f t="shared" si="376"/>
        <v/>
      </c>
      <c r="CV145" s="1383" t="str">
        <f t="shared" si="377"/>
        <v/>
      </c>
      <c r="CW145" s="1383" t="str">
        <f t="shared" si="378"/>
        <v/>
      </c>
      <c r="CX145" s="1382" t="str">
        <f t="shared" si="379"/>
        <v/>
      </c>
      <c r="CY145" s="1385" t="str">
        <f t="shared" si="380"/>
        <v/>
      </c>
      <c r="CZ145" s="638" t="str">
        <f t="shared" si="381"/>
        <v/>
      </c>
      <c r="DA145" s="639" t="str">
        <f t="shared" si="382"/>
        <v/>
      </c>
      <c r="DB145" s="640" t="str">
        <f t="shared" si="383"/>
        <v/>
      </c>
      <c r="DC145" s="640" t="str">
        <f t="shared" si="384"/>
        <v/>
      </c>
      <c r="DD145" s="640" t="str">
        <f t="shared" si="385"/>
        <v/>
      </c>
      <c r="DE145" s="640" t="str">
        <f t="shared" si="386"/>
        <v/>
      </c>
      <c r="DF145" s="640" t="str">
        <f t="shared" si="387"/>
        <v/>
      </c>
      <c r="DG145" s="641" t="str">
        <f t="shared" si="388"/>
        <v/>
      </c>
      <c r="DH145" s="641" t="str">
        <f t="shared" si="389"/>
        <v/>
      </c>
      <c r="DI145" s="641" t="str">
        <f t="shared" si="390"/>
        <v/>
      </c>
      <c r="DJ145" s="641" t="str">
        <f t="shared" si="391"/>
        <v/>
      </c>
      <c r="DK145" s="640" t="str">
        <f t="shared" si="392"/>
        <v/>
      </c>
      <c r="DL145" s="640" t="str">
        <f t="shared" si="393"/>
        <v/>
      </c>
      <c r="DM145" s="640" t="str">
        <f t="shared" si="394"/>
        <v/>
      </c>
      <c r="DN145" s="640" t="str">
        <f t="shared" si="395"/>
        <v/>
      </c>
      <c r="DO145" s="640" t="str">
        <f t="shared" si="396"/>
        <v/>
      </c>
      <c r="DP145" s="639" t="str">
        <f t="shared" si="397"/>
        <v/>
      </c>
      <c r="DQ145" s="638" t="str">
        <f t="shared" si="398"/>
        <v/>
      </c>
      <c r="DR145" s="753">
        <f t="shared" si="399"/>
        <v>0</v>
      </c>
      <c r="DS145" s="111">
        <f t="shared" si="400"/>
        <v>0</v>
      </c>
      <c r="DT145" s="111">
        <f t="shared" si="401"/>
        <v>0</v>
      </c>
      <c r="DU145" s="111">
        <f t="shared" si="402"/>
        <v>0</v>
      </c>
      <c r="DV145" s="602"/>
      <c r="DW145" s="719"/>
      <c r="DX145" s="719"/>
      <c r="DY145" s="719"/>
      <c r="DZ145" s="719"/>
      <c r="EA145" s="719"/>
      <c r="EB145" s="719"/>
      <c r="EC145" s="719"/>
      <c r="ED145" s="719"/>
      <c r="EE145" s="603"/>
    </row>
    <row r="146" spans="1:135" s="604" customFormat="1" ht="15.75" hidden="1" customHeight="1">
      <c r="A146" s="765" t="s">
        <v>322</v>
      </c>
      <c r="B146" s="721" t="str">
        <f t="shared" ref="B146:S146" si="439">IF(SUM(B139)&gt;0,B141/B139,"")</f>
        <v/>
      </c>
      <c r="C146" s="721" t="str">
        <f t="shared" si="439"/>
        <v/>
      </c>
      <c r="D146" s="721" t="str">
        <f t="shared" si="439"/>
        <v/>
      </c>
      <c r="E146" s="721" t="str">
        <f t="shared" si="439"/>
        <v/>
      </c>
      <c r="F146" s="721" t="str">
        <f t="shared" si="439"/>
        <v/>
      </c>
      <c r="G146" s="721" t="str">
        <f t="shared" si="439"/>
        <v/>
      </c>
      <c r="H146" s="721" t="str">
        <f t="shared" si="439"/>
        <v/>
      </c>
      <c r="I146" s="721" t="str">
        <f t="shared" si="439"/>
        <v/>
      </c>
      <c r="J146" s="721" t="str">
        <f t="shared" si="439"/>
        <v/>
      </c>
      <c r="K146" s="721" t="str">
        <f t="shared" si="439"/>
        <v/>
      </c>
      <c r="L146" s="721" t="str">
        <f t="shared" si="439"/>
        <v/>
      </c>
      <c r="M146" s="721" t="str">
        <f t="shared" si="439"/>
        <v/>
      </c>
      <c r="N146" s="721" t="str">
        <f t="shared" si="439"/>
        <v/>
      </c>
      <c r="O146" s="721" t="str">
        <f t="shared" si="439"/>
        <v/>
      </c>
      <c r="P146" s="721" t="str">
        <f t="shared" si="439"/>
        <v/>
      </c>
      <c r="Q146" s="721" t="str">
        <f t="shared" si="439"/>
        <v/>
      </c>
      <c r="R146" s="721" t="str">
        <f t="shared" si="439"/>
        <v/>
      </c>
      <c r="S146" s="721" t="str">
        <f t="shared" si="439"/>
        <v/>
      </c>
      <c r="T146" s="697"/>
      <c r="U146" s="721" t="str">
        <f t="shared" ref="U146:AL146" si="440">IF(SUM(U139)&gt;0,U141/U139,"")</f>
        <v/>
      </c>
      <c r="V146" s="721" t="str">
        <f t="shared" si="440"/>
        <v/>
      </c>
      <c r="W146" s="721" t="str">
        <f t="shared" si="440"/>
        <v/>
      </c>
      <c r="X146" s="721" t="str">
        <f t="shared" si="440"/>
        <v/>
      </c>
      <c r="Y146" s="721" t="str">
        <f t="shared" si="440"/>
        <v/>
      </c>
      <c r="Z146" s="721" t="str">
        <f t="shared" si="440"/>
        <v/>
      </c>
      <c r="AA146" s="721" t="str">
        <f t="shared" si="440"/>
        <v/>
      </c>
      <c r="AB146" s="721" t="str">
        <f t="shared" si="440"/>
        <v/>
      </c>
      <c r="AC146" s="721" t="str">
        <f t="shared" si="440"/>
        <v/>
      </c>
      <c r="AD146" s="721" t="str">
        <f t="shared" si="440"/>
        <v/>
      </c>
      <c r="AE146" s="721" t="str">
        <f t="shared" si="440"/>
        <v/>
      </c>
      <c r="AF146" s="721" t="str">
        <f t="shared" si="440"/>
        <v/>
      </c>
      <c r="AG146" s="721" t="str">
        <f t="shared" si="440"/>
        <v/>
      </c>
      <c r="AH146" s="721" t="str">
        <f t="shared" si="440"/>
        <v/>
      </c>
      <c r="AI146" s="721" t="str">
        <f t="shared" si="440"/>
        <v/>
      </c>
      <c r="AJ146" s="721" t="str">
        <f t="shared" si="440"/>
        <v/>
      </c>
      <c r="AK146" s="721" t="str">
        <f t="shared" si="440"/>
        <v/>
      </c>
      <c r="AL146" s="721" t="str">
        <f t="shared" si="440"/>
        <v/>
      </c>
      <c r="AM146" s="697"/>
      <c r="AN146" s="721" t="str">
        <f t="shared" ref="AN146:BE146" si="441">IF(SUM(AN139)&gt;0,AN141/AN139,"")</f>
        <v/>
      </c>
      <c r="AO146" s="721" t="str">
        <f t="shared" si="441"/>
        <v/>
      </c>
      <c r="AP146" s="721" t="str">
        <f t="shared" si="441"/>
        <v/>
      </c>
      <c r="AQ146" s="721" t="str">
        <f t="shared" si="441"/>
        <v/>
      </c>
      <c r="AR146" s="721" t="str">
        <f t="shared" si="441"/>
        <v/>
      </c>
      <c r="AS146" s="721" t="str">
        <f t="shared" si="441"/>
        <v/>
      </c>
      <c r="AT146" s="721" t="str">
        <f t="shared" si="441"/>
        <v/>
      </c>
      <c r="AU146" s="721" t="str">
        <f t="shared" si="441"/>
        <v/>
      </c>
      <c r="AV146" s="721" t="str">
        <f t="shared" si="441"/>
        <v/>
      </c>
      <c r="AW146" s="721" t="str">
        <f t="shared" si="441"/>
        <v/>
      </c>
      <c r="AX146" s="721" t="str">
        <f t="shared" si="441"/>
        <v/>
      </c>
      <c r="AY146" s="721" t="str">
        <f t="shared" si="441"/>
        <v/>
      </c>
      <c r="AZ146" s="721" t="str">
        <f t="shared" si="441"/>
        <v/>
      </c>
      <c r="BA146" s="721" t="str">
        <f t="shared" si="441"/>
        <v/>
      </c>
      <c r="BB146" s="721" t="str">
        <f t="shared" si="441"/>
        <v/>
      </c>
      <c r="BC146" s="721" t="str">
        <f t="shared" si="441"/>
        <v/>
      </c>
      <c r="BD146" s="721" t="str">
        <f t="shared" si="441"/>
        <v/>
      </c>
      <c r="BE146" s="721" t="str">
        <f t="shared" si="441"/>
        <v/>
      </c>
      <c r="BF146" s="697"/>
      <c r="BG146" s="721" t="str">
        <f t="shared" ref="BG146:BX146" si="442">IF(SUM(BG139)&gt;0,BG141/BG139,"")</f>
        <v/>
      </c>
      <c r="BH146" s="721" t="str">
        <f t="shared" si="442"/>
        <v/>
      </c>
      <c r="BI146" s="721" t="str">
        <f t="shared" si="442"/>
        <v/>
      </c>
      <c r="BJ146" s="721" t="str">
        <f t="shared" si="442"/>
        <v/>
      </c>
      <c r="BK146" s="721" t="str">
        <f t="shared" si="442"/>
        <v/>
      </c>
      <c r="BL146" s="721" t="str">
        <f t="shared" si="442"/>
        <v/>
      </c>
      <c r="BM146" s="721" t="str">
        <f t="shared" si="442"/>
        <v/>
      </c>
      <c r="BN146" s="721" t="str">
        <f t="shared" si="442"/>
        <v/>
      </c>
      <c r="BO146" s="721" t="str">
        <f t="shared" si="442"/>
        <v/>
      </c>
      <c r="BP146" s="721" t="str">
        <f t="shared" si="442"/>
        <v/>
      </c>
      <c r="BQ146" s="721" t="str">
        <f t="shared" si="442"/>
        <v/>
      </c>
      <c r="BR146" s="721" t="str">
        <f t="shared" si="442"/>
        <v/>
      </c>
      <c r="BS146" s="721" t="str">
        <f t="shared" si="442"/>
        <v/>
      </c>
      <c r="BT146" s="721" t="str">
        <f t="shared" si="442"/>
        <v/>
      </c>
      <c r="BU146" s="721" t="str">
        <f t="shared" si="442"/>
        <v/>
      </c>
      <c r="BV146" s="721" t="str">
        <f t="shared" si="442"/>
        <v/>
      </c>
      <c r="BW146" s="721" t="str">
        <f t="shared" si="442"/>
        <v/>
      </c>
      <c r="BX146" s="721" t="str">
        <f t="shared" si="442"/>
        <v/>
      </c>
      <c r="BY146" s="697"/>
      <c r="BZ146" s="721" t="str">
        <f>IF(SUM(BZ139)&gt;0,BZ141/BZ139,"")</f>
        <v/>
      </c>
      <c r="CA146" s="721" t="str">
        <f>IF(SUM(CA139)&gt;0,CA141/CA139,"")</f>
        <v/>
      </c>
      <c r="CB146" s="721" t="str">
        <f>IF(SUM(CB139)&gt;0,CB141/CB139,"")</f>
        <v/>
      </c>
      <c r="CC146" s="721" t="str">
        <f>IF(SUM(CC139)&gt;0,CC141/CC139,"")</f>
        <v/>
      </c>
      <c r="CD146" s="698" t="str">
        <f t="shared" si="317"/>
        <v/>
      </c>
      <c r="CE146" s="698" t="str">
        <f t="shared" si="318"/>
        <v/>
      </c>
      <c r="CF146" s="698" t="str">
        <f t="shared" si="319"/>
        <v/>
      </c>
      <c r="CG146" s="698" t="str">
        <f t="shared" si="320"/>
        <v/>
      </c>
      <c r="CH146" s="1381" t="str">
        <f t="shared" si="363"/>
        <v/>
      </c>
      <c r="CI146" s="1382" t="str">
        <f t="shared" si="364"/>
        <v/>
      </c>
      <c r="CJ146" s="1383" t="str">
        <f t="shared" si="365"/>
        <v/>
      </c>
      <c r="CK146" s="1383" t="str">
        <f t="shared" si="366"/>
        <v/>
      </c>
      <c r="CL146" s="1383" t="str">
        <f t="shared" si="367"/>
        <v/>
      </c>
      <c r="CM146" s="1383" t="str">
        <f t="shared" si="368"/>
        <v/>
      </c>
      <c r="CN146" s="1383" t="str">
        <f t="shared" si="369"/>
        <v/>
      </c>
      <c r="CO146" s="1384" t="str">
        <f t="shared" si="370"/>
        <v/>
      </c>
      <c r="CP146" s="1384" t="str">
        <f t="shared" si="371"/>
        <v/>
      </c>
      <c r="CQ146" s="1384" t="str">
        <f t="shared" si="372"/>
        <v/>
      </c>
      <c r="CR146" s="1384" t="str">
        <f t="shared" si="373"/>
        <v/>
      </c>
      <c r="CS146" s="1383" t="str">
        <f t="shared" si="374"/>
        <v/>
      </c>
      <c r="CT146" s="1383" t="str">
        <f t="shared" si="375"/>
        <v/>
      </c>
      <c r="CU146" s="1383" t="str">
        <f t="shared" si="376"/>
        <v/>
      </c>
      <c r="CV146" s="1383" t="str">
        <f t="shared" si="377"/>
        <v/>
      </c>
      <c r="CW146" s="1383" t="str">
        <f t="shared" si="378"/>
        <v/>
      </c>
      <c r="CX146" s="1382" t="str">
        <f t="shared" si="379"/>
        <v/>
      </c>
      <c r="CY146" s="1385" t="str">
        <f t="shared" si="380"/>
        <v/>
      </c>
      <c r="CZ146" s="638" t="str">
        <f t="shared" si="381"/>
        <v/>
      </c>
      <c r="DA146" s="639" t="str">
        <f t="shared" si="382"/>
        <v/>
      </c>
      <c r="DB146" s="640" t="str">
        <f t="shared" si="383"/>
        <v/>
      </c>
      <c r="DC146" s="640" t="str">
        <f t="shared" si="384"/>
        <v/>
      </c>
      <c r="DD146" s="640" t="str">
        <f t="shared" si="385"/>
        <v/>
      </c>
      <c r="DE146" s="640" t="str">
        <f t="shared" si="386"/>
        <v/>
      </c>
      <c r="DF146" s="640" t="str">
        <f t="shared" si="387"/>
        <v/>
      </c>
      <c r="DG146" s="641" t="str">
        <f t="shared" si="388"/>
        <v/>
      </c>
      <c r="DH146" s="641" t="str">
        <f t="shared" si="389"/>
        <v/>
      </c>
      <c r="DI146" s="641" t="str">
        <f t="shared" si="390"/>
        <v/>
      </c>
      <c r="DJ146" s="641" t="str">
        <f t="shared" si="391"/>
        <v/>
      </c>
      <c r="DK146" s="640" t="str">
        <f t="shared" si="392"/>
        <v/>
      </c>
      <c r="DL146" s="640" t="str">
        <f t="shared" si="393"/>
        <v/>
      </c>
      <c r="DM146" s="640" t="str">
        <f t="shared" si="394"/>
        <v/>
      </c>
      <c r="DN146" s="640" t="str">
        <f t="shared" si="395"/>
        <v/>
      </c>
      <c r="DO146" s="640" t="str">
        <f t="shared" si="396"/>
        <v/>
      </c>
      <c r="DP146" s="639" t="str">
        <f t="shared" si="397"/>
        <v/>
      </c>
      <c r="DQ146" s="638" t="str">
        <f t="shared" si="398"/>
        <v/>
      </c>
      <c r="DR146" s="753">
        <f t="shared" si="399"/>
        <v>0</v>
      </c>
      <c r="DS146" s="111">
        <f t="shared" si="400"/>
        <v>0</v>
      </c>
      <c r="DT146" s="111">
        <f t="shared" si="401"/>
        <v>0</v>
      </c>
      <c r="DU146" s="111">
        <f t="shared" si="402"/>
        <v>0</v>
      </c>
      <c r="DV146" s="602"/>
      <c r="DW146" s="719"/>
      <c r="DX146" s="719"/>
      <c r="DY146" s="719"/>
      <c r="DZ146" s="719"/>
      <c r="EA146" s="719"/>
      <c r="EB146" s="719"/>
      <c r="EC146" s="719"/>
      <c r="ED146" s="719"/>
      <c r="EE146" s="603"/>
    </row>
    <row r="147" spans="1:135" s="211" customFormat="1" ht="15.75" hidden="1" customHeight="1">
      <c r="A147" s="693" t="s">
        <v>323</v>
      </c>
      <c r="B147" s="766"/>
      <c r="C147" s="766"/>
      <c r="D147" s="766"/>
      <c r="E147" s="766"/>
      <c r="F147" s="766"/>
      <c r="G147" s="766"/>
      <c r="H147" s="766"/>
      <c r="I147" s="766"/>
      <c r="J147" s="766"/>
      <c r="K147" s="766"/>
      <c r="L147" s="766"/>
      <c r="M147" s="766"/>
      <c r="N147" s="766"/>
      <c r="O147" s="766"/>
      <c r="P147" s="766"/>
      <c r="Q147" s="766"/>
      <c r="R147" s="766"/>
      <c r="S147" s="766"/>
      <c r="T147" s="722"/>
      <c r="U147" s="766"/>
      <c r="V147" s="766"/>
      <c r="W147" s="766"/>
      <c r="X147" s="766"/>
      <c r="Y147" s="766"/>
      <c r="Z147" s="766"/>
      <c r="AA147" s="766"/>
      <c r="AB147" s="766"/>
      <c r="AC147" s="766"/>
      <c r="AD147" s="766"/>
      <c r="AE147" s="766"/>
      <c r="AF147" s="766"/>
      <c r="AG147" s="766"/>
      <c r="AH147" s="766"/>
      <c r="AI147" s="766"/>
      <c r="AJ147" s="766"/>
      <c r="AK147" s="766"/>
      <c r="AL147" s="766"/>
      <c r="AM147" s="722"/>
      <c r="AN147" s="766"/>
      <c r="AO147" s="766"/>
      <c r="AP147" s="766"/>
      <c r="AQ147" s="766"/>
      <c r="AR147" s="766"/>
      <c r="AS147" s="766"/>
      <c r="AT147" s="766"/>
      <c r="AU147" s="766"/>
      <c r="AV147" s="766"/>
      <c r="AW147" s="766"/>
      <c r="AX147" s="766"/>
      <c r="AY147" s="766"/>
      <c r="AZ147" s="766"/>
      <c r="BA147" s="766"/>
      <c r="BB147" s="766"/>
      <c r="BC147" s="766"/>
      <c r="BD147" s="766"/>
      <c r="BE147" s="766"/>
      <c r="BF147" s="722"/>
      <c r="BG147" s="766"/>
      <c r="BH147" s="766"/>
      <c r="BI147" s="766"/>
      <c r="BJ147" s="766"/>
      <c r="BK147" s="766"/>
      <c r="BL147" s="766"/>
      <c r="BM147" s="766"/>
      <c r="BN147" s="766"/>
      <c r="BO147" s="766"/>
      <c r="BP147" s="766"/>
      <c r="BQ147" s="766"/>
      <c r="BR147" s="766"/>
      <c r="BS147" s="766"/>
      <c r="BT147" s="766"/>
      <c r="BU147" s="766"/>
      <c r="BV147" s="766"/>
      <c r="BW147" s="766"/>
      <c r="BX147" s="766"/>
      <c r="BY147" s="722"/>
      <c r="BZ147" s="766"/>
      <c r="CA147" s="766"/>
      <c r="CB147" s="766"/>
      <c r="CC147" s="766"/>
      <c r="CD147" s="690" t="str">
        <f t="shared" si="317"/>
        <v/>
      </c>
      <c r="CE147" s="690" t="str">
        <f t="shared" si="318"/>
        <v/>
      </c>
      <c r="CF147" s="690" t="str">
        <f t="shared" si="319"/>
        <v/>
      </c>
      <c r="CG147" s="690" t="str">
        <f t="shared" si="320"/>
        <v/>
      </c>
      <c r="CH147" s="665"/>
      <c r="CI147" s="1398"/>
      <c r="CJ147" s="666"/>
      <c r="CK147" s="666"/>
      <c r="CL147" s="666"/>
      <c r="CM147" s="666"/>
      <c r="CN147" s="666"/>
      <c r="CO147" s="666"/>
      <c r="CP147" s="666"/>
      <c r="CQ147" s="666"/>
      <c r="CR147" s="666"/>
      <c r="CS147" s="666"/>
      <c r="CT147" s="666"/>
      <c r="CU147" s="666"/>
      <c r="CV147" s="666"/>
      <c r="CW147" s="666"/>
      <c r="CX147" s="666"/>
      <c r="CY147" s="667"/>
      <c r="CZ147" s="208"/>
      <c r="DA147" s="208"/>
      <c r="DB147" s="208"/>
      <c r="DC147" s="208"/>
      <c r="DD147" s="208"/>
      <c r="DE147" s="208"/>
      <c r="DF147" s="208"/>
      <c r="DG147" s="208"/>
      <c r="DH147" s="208"/>
      <c r="DI147" s="208"/>
      <c r="DJ147" s="208"/>
      <c r="DK147" s="208"/>
      <c r="DL147" s="208"/>
      <c r="DM147" s="208"/>
      <c r="DN147" s="208"/>
      <c r="DO147" s="208"/>
      <c r="DP147" s="208"/>
      <c r="DQ147" s="208"/>
      <c r="DR147" s="691"/>
      <c r="DS147" s="208"/>
      <c r="DT147" s="208"/>
      <c r="DU147" s="208"/>
      <c r="DV147" s="692"/>
      <c r="DW147" s="208"/>
      <c r="DX147" s="208"/>
      <c r="DY147" s="208"/>
      <c r="DZ147" s="208"/>
      <c r="EA147" s="208"/>
      <c r="EB147" s="208"/>
      <c r="EC147" s="208"/>
      <c r="ED147" s="208"/>
      <c r="EE147" s="210"/>
    </row>
    <row r="148" spans="1:135" s="211" customFormat="1" ht="15.75" hidden="1" customHeight="1">
      <c r="A148" s="738" t="s">
        <v>318</v>
      </c>
      <c r="B148" s="707">
        <f>WB!U104</f>
        <v>4</v>
      </c>
      <c r="C148" s="707">
        <f>WB!V104</f>
        <v>0</v>
      </c>
      <c r="D148" s="707">
        <f>WB!W104</f>
        <v>0</v>
      </c>
      <c r="E148" s="707">
        <f>WB!X104</f>
        <v>0</v>
      </c>
      <c r="F148" s="707">
        <f>WB!Y104</f>
        <v>0</v>
      </c>
      <c r="G148" s="707">
        <f>WB!Z104</f>
        <v>0</v>
      </c>
      <c r="H148" s="707">
        <f>WB!AA104</f>
        <v>3</v>
      </c>
      <c r="I148" s="707">
        <f>WB!AB104</f>
        <v>0</v>
      </c>
      <c r="J148" s="707">
        <f>WB!AC104</f>
        <v>0</v>
      </c>
      <c r="K148" s="707">
        <f>WB!AD104</f>
        <v>2</v>
      </c>
      <c r="L148" s="707">
        <f>WB!AE104</f>
        <v>0</v>
      </c>
      <c r="M148" s="707">
        <f>WB!AF104</f>
        <v>0</v>
      </c>
      <c r="N148" s="707">
        <f>WB!AG104</f>
        <v>4</v>
      </c>
      <c r="O148" s="707">
        <f>WB!AH104</f>
        <v>0</v>
      </c>
      <c r="P148" s="707">
        <f>WB!AI104</f>
        <v>0</v>
      </c>
      <c r="Q148" s="707">
        <f>WB!AJ104</f>
        <v>0</v>
      </c>
      <c r="R148" s="707">
        <f>WB!AK104</f>
        <v>0</v>
      </c>
      <c r="S148" s="707">
        <f>WB!AL104</f>
        <v>4</v>
      </c>
      <c r="T148" s="722"/>
      <c r="U148" s="707">
        <f>WB!AM112</f>
        <v>9</v>
      </c>
      <c r="V148" s="707">
        <f>WB!AN112</f>
        <v>2</v>
      </c>
      <c r="W148" s="707">
        <f>WB!AO112</f>
        <v>0</v>
      </c>
      <c r="X148" s="707">
        <f>WB!AP112</f>
        <v>2</v>
      </c>
      <c r="Y148" s="707">
        <f>WB!AQ112</f>
        <v>0</v>
      </c>
      <c r="Z148" s="707">
        <f>WB!AR112</f>
        <v>2</v>
      </c>
      <c r="AA148" s="707">
        <f>WB!AS112</f>
        <v>0</v>
      </c>
      <c r="AB148" s="707">
        <f>WB!AT112</f>
        <v>0</v>
      </c>
      <c r="AC148" s="707">
        <f>WB!AU112</f>
        <v>0</v>
      </c>
      <c r="AD148" s="707">
        <f>WB!AV112</f>
        <v>0</v>
      </c>
      <c r="AE148" s="707">
        <f>WB!AW112</f>
        <v>0</v>
      </c>
      <c r="AF148" s="707">
        <f>WB!AX112</f>
        <v>2</v>
      </c>
      <c r="AG148" s="707">
        <f>WB!AY112</f>
        <v>5</v>
      </c>
      <c r="AH148" s="707">
        <f>WB!AZ112</f>
        <v>0</v>
      </c>
      <c r="AI148" s="707">
        <f>WB!BA112</f>
        <v>4</v>
      </c>
      <c r="AJ148" s="707">
        <f>WB!BB112</f>
        <v>0</v>
      </c>
      <c r="AK148" s="707">
        <f>WB!BC112</f>
        <v>0</v>
      </c>
      <c r="AL148" s="707">
        <f>WB!BD112</f>
        <v>14</v>
      </c>
      <c r="AM148" s="722"/>
      <c r="AN148" s="707">
        <f>WB!BE120</f>
        <v>2</v>
      </c>
      <c r="AO148" s="707">
        <f>WB!BF120</f>
        <v>1</v>
      </c>
      <c r="AP148" s="707">
        <f>WB!BG120</f>
        <v>7</v>
      </c>
      <c r="AQ148" s="707">
        <f>WB!BH120</f>
        <v>6</v>
      </c>
      <c r="AR148" s="707">
        <f>WB!BI120</f>
        <v>12</v>
      </c>
      <c r="AS148" s="707">
        <f>WB!BJ120</f>
        <v>2</v>
      </c>
      <c r="AT148" s="707">
        <f>WB!BK120</f>
        <v>1</v>
      </c>
      <c r="AU148" s="707">
        <f>WB!BL120</f>
        <v>12</v>
      </c>
      <c r="AV148" s="707">
        <f>WB!BM120</f>
        <v>17</v>
      </c>
      <c r="AW148" s="707">
        <f>WB!BN120</f>
        <v>4</v>
      </c>
      <c r="AX148" s="707">
        <f>WB!BO120</f>
        <v>12</v>
      </c>
      <c r="AY148" s="707">
        <f>WB!BP120</f>
        <v>12</v>
      </c>
      <c r="AZ148" s="707">
        <f>WB!BQ120</f>
        <v>8</v>
      </c>
      <c r="BA148" s="707">
        <f>WB!BR120</f>
        <v>0</v>
      </c>
      <c r="BB148" s="707">
        <f>WB!BS120</f>
        <v>0</v>
      </c>
      <c r="BC148" s="707">
        <f>WB!BT120</f>
        <v>0</v>
      </c>
      <c r="BD148" s="707">
        <f>WB!BU120</f>
        <v>3</v>
      </c>
      <c r="BE148" s="707">
        <f>WB!BV120</f>
        <v>17</v>
      </c>
      <c r="BF148" s="722"/>
      <c r="BG148" s="707">
        <f>WB!BW128</f>
        <v>10</v>
      </c>
      <c r="BH148" s="707">
        <f>WB!BX128</f>
        <v>15</v>
      </c>
      <c r="BI148" s="707">
        <f>WB!BY128</f>
        <v>12</v>
      </c>
      <c r="BJ148" s="707">
        <f>WB!BZ128</f>
        <v>15</v>
      </c>
      <c r="BK148" s="707">
        <f>WB!CA128</f>
        <v>0</v>
      </c>
      <c r="BL148" s="707">
        <f>WB!CB128</f>
        <v>14</v>
      </c>
      <c r="BM148" s="707">
        <f>WB!CC128</f>
        <v>6</v>
      </c>
      <c r="BN148" s="707">
        <f>WB!CB128</f>
        <v>14</v>
      </c>
      <c r="BO148" s="707">
        <f>WB!CC128</f>
        <v>6</v>
      </c>
      <c r="BP148" s="707">
        <f>WB!CD128</f>
        <v>17</v>
      </c>
      <c r="BQ148" s="707">
        <f>WB!CE128</f>
        <v>10</v>
      </c>
      <c r="BR148" s="707">
        <f>WB!CF128</f>
        <v>9</v>
      </c>
      <c r="BS148" s="707">
        <f>WB!CG128</f>
        <v>14</v>
      </c>
      <c r="BT148" s="707">
        <f>WB!CH128</f>
        <v>12</v>
      </c>
      <c r="BU148" s="707">
        <f>WB!CI128</f>
        <v>0</v>
      </c>
      <c r="BV148" s="707">
        <f>WB!CJ128</f>
        <v>0</v>
      </c>
      <c r="BW148" s="707">
        <f>WB!CK128</f>
        <v>0</v>
      </c>
      <c r="BX148" s="707">
        <f>WB!CK128</f>
        <v>0</v>
      </c>
      <c r="BY148" s="722"/>
      <c r="BZ148" s="768">
        <f>WB!CP104</f>
        <v>1</v>
      </c>
      <c r="CA148" s="768">
        <f>WB!CP112</f>
        <v>1.5</v>
      </c>
      <c r="CB148" s="768">
        <f>WB!CP120</f>
        <v>6.5</v>
      </c>
      <c r="CC148" s="768">
        <f>WB!CP128</f>
        <v>12</v>
      </c>
      <c r="CD148" s="698">
        <f t="shared" si="317"/>
        <v>0.8125</v>
      </c>
      <c r="CE148" s="698">
        <f t="shared" si="318"/>
        <v>1.625</v>
      </c>
      <c r="CF148" s="698">
        <f t="shared" si="319"/>
        <v>6.1875</v>
      </c>
      <c r="CG148" s="698">
        <f t="shared" si="320"/>
        <v>8.5625</v>
      </c>
      <c r="CH148" s="1393">
        <f t="shared" ref="CH148:CH226" si="443">IF($CH$4=$CD$4,IF(OR(-FLOOR(((18-COUNT($B148:$S148))/2),1)+CH$7&lt;1,-FLOOR(((18-COUNT($B148:$S148))/2),1)+CH$7&gt;COUNT($B148:$S148)),"",LARGE($B148:$S148,-FLOOR(((18-COUNT($B148:$S148))/2),1)+CH$7)),IF(OR(-FLOOR(((18-COUNT($AN148:$BE148))/2),1)+CH$7&lt;1,-FLOOR(((18-COUNT($AN148:$BE148))/2),1)+CH$7&gt;COUNT($AN148:$BE148)),"",LARGE($AN148:$BE148,-FLOOR(((18-COUNT($AN148:$BE148))/2),1)+CH$7)))</f>
        <v>0</v>
      </c>
      <c r="CI148" s="1394">
        <f t="shared" ref="CI148:CI226" si="444">IF($CH$4=$CD$4,IF(OR(-FLOOR(((18-COUNT($B148:$S148))/2),1)+CI$7&lt;1,-FLOOR(((18-COUNT($B148:$S148))/2),1)+CI$7&gt;COUNT($B148:$S148)),"",LARGE($B148:$S148,-FLOOR(((18-COUNT($B148:$S148))/2),1)+CI$7)),IF(OR(-FLOOR(((18-COUNT($AN148:$BE148))/2),1)+CI$7&lt;1,-FLOOR(((18-COUNT($AN148:$BE148))/2),1)+CI$7&gt;COUNT($AN148:$BE148)),"",LARGE($AN148:$BE148,-FLOOR(((18-COUNT($AN148:$BE148))/2),1)+CI$7)))</f>
        <v>0</v>
      </c>
      <c r="CJ148" s="1395">
        <f t="shared" ref="CJ148:CJ226" si="445">IF($CH$4=$CD$4,IF(OR(-FLOOR(((18-COUNT($B148:$S148))/2),1)+CJ$7&lt;1,-FLOOR(((18-COUNT($B148:$S148))/2),1)+CJ$7&gt;COUNT($B148:$S148)),"",LARGE($B148:$S148,-FLOOR(((18-COUNT($B148:$S148))/2),1)+CJ$7)),IF(OR(-FLOOR(((18-COUNT($AN148:$BE148))/2),1)+CJ$7&lt;1,-FLOOR(((18-COUNT($AN148:$BE148))/2),1)+CJ$7&gt;COUNT($AN148:$BE148)),"",LARGE($AN148:$BE148,-FLOOR(((18-COUNT($AN148:$BE148))/2),1)+CJ$7)))</f>
        <v>0</v>
      </c>
      <c r="CK148" s="1395">
        <f t="shared" ref="CK148:CK226" si="446">IF($CH$4=$CD$4,IF(OR(-FLOOR(((18-COUNT($B148:$S148))/2),1)+CK$7&lt;1,-FLOOR(((18-COUNT($B148:$S148))/2),1)+CK$7&gt;COUNT($B148:$S148)),"",LARGE($B148:$S148,-FLOOR(((18-COUNT($B148:$S148))/2),1)+CK$7)),IF(OR(-FLOOR(((18-COUNT($AN148:$BE148))/2),1)+CK$7&lt;1,-FLOOR(((18-COUNT($AN148:$BE148))/2),1)+CK$7&gt;COUNT($AN148:$BE148)),"",LARGE($AN148:$BE148,-FLOOR(((18-COUNT($AN148:$BE148))/2),1)+CK$7)))</f>
        <v>0</v>
      </c>
      <c r="CL148" s="1395">
        <f t="shared" ref="CL148:CL226" si="447">IF($CH$4=$CD$4,IF(OR(-FLOOR(((18-COUNT($B148:$S148))/2),1)+CL$7&lt;1,-FLOOR(((18-COUNT($B148:$S148))/2),1)+CL$7&gt;COUNT($B148:$S148)),"",LARGE($B148:$S148,-FLOOR(((18-COUNT($B148:$S148))/2),1)+CL$7)),IF(OR(-FLOOR(((18-COUNT($AN148:$BE148))/2),1)+CL$7&lt;1,-FLOOR(((18-COUNT($AN148:$BE148))/2),1)+CL$7&gt;COUNT($AN148:$BE148)),"",LARGE($AN148:$BE148,-FLOOR(((18-COUNT($AN148:$BE148))/2),1)+CL$7)))</f>
        <v>0</v>
      </c>
      <c r="CM148" s="1395">
        <f t="shared" ref="CM148:CM226" si="448">IF($CH$4=$CD$4,IF(OR(-FLOOR(((18-COUNT($B148:$S148))/2),1)+CM$7&lt;1,-FLOOR(((18-COUNT($B148:$S148))/2),1)+CM$7&gt;COUNT($B148:$S148)),"",LARGE($B148:$S148,-FLOOR(((18-COUNT($B148:$S148))/2),1)+CM$7)),IF(OR(-FLOOR(((18-COUNT($AN148:$BE148))/2),1)+CM$7&lt;1,-FLOOR(((18-COUNT($AN148:$BE148))/2),1)+CM$7&gt;COUNT($AN148:$BE148)),"",LARGE($AN148:$BE148,-FLOOR(((18-COUNT($AN148:$BE148))/2),1)+CM$7)))</f>
        <v>0</v>
      </c>
      <c r="CN148" s="1395">
        <f t="shared" ref="CN148:CN226" si="449">IF($CH$4=$CD$4,IF(OR(-FLOOR(((18-COUNT($B148:$S148))/2),1)+CN$7&lt;1,-FLOOR(((18-COUNT($B148:$S148))/2),1)+CN$7&gt;COUNT($B148:$S148)),"",LARGE($B148:$S148,-FLOOR(((18-COUNT($B148:$S148))/2),1)+CN$7)),IF(OR(-FLOOR(((18-COUNT($AN148:$BE148))/2),1)+CN$7&lt;1,-FLOOR(((18-COUNT($AN148:$BE148))/2),1)+CN$7&gt;COUNT($AN148:$BE148)),"",LARGE($AN148:$BE148,-FLOOR(((18-COUNT($AN148:$BE148))/2),1)+CN$7)))</f>
        <v>0</v>
      </c>
      <c r="CO148" s="1396">
        <f t="shared" ref="CO148:CO226" si="450">IF($CH$4=$CD$4,IF(OR(-FLOOR(((18-COUNT($B148:$S148))/2),1)+CO$7&lt;1,-FLOOR(((18-COUNT($B148:$S148))/2),1)+CO$7&gt;COUNT($B148:$S148)),"",LARGE($B148:$S148,-FLOOR(((18-COUNT($B148:$S148))/2),1)+CO$7)),IF(OR(-FLOOR(((18-COUNT($AN148:$BE148))/2),1)+CO$7&lt;1,-FLOOR(((18-COUNT($AN148:$BE148))/2),1)+CO$7&gt;COUNT($AN148:$BE148)),"",LARGE($AN148:$BE148,-FLOOR(((18-COUNT($AN148:$BE148))/2),1)+CO$7)))</f>
        <v>0</v>
      </c>
      <c r="CP148" s="1396">
        <f t="shared" ref="CP148:CP226" si="451">IF($CH$4=$CD$4,IF(OR(-FLOOR(((18-COUNT($B148:$S148))/2),1)+CP$7&lt;1,-FLOOR(((18-COUNT($B148:$S148))/2),1)+CP$7&gt;COUNT($B148:$S148)),"",LARGE($B148:$S148,-FLOOR(((18-COUNT($B148:$S148))/2),1)+CP$7)),IF(OR(-FLOOR(((18-COUNT($AN148:$BE148))/2),1)+CP$7&lt;1,-FLOOR(((18-COUNT($AN148:$BE148))/2),1)+CP$7&gt;COUNT($AN148:$BE148)),"",LARGE($AN148:$BE148,-FLOOR(((18-COUNT($AN148:$BE148))/2),1)+CP$7)))</f>
        <v>0</v>
      </c>
      <c r="CQ148" s="1396">
        <f t="shared" ref="CQ148:CQ226" si="452">IF($CH$4=$CD$4,IF(OR(-FLOOR(((18-COUNT($B148:$S148))/2),1)+CQ$7&lt;1,-FLOOR(((18-COUNT($B148:$S148))/2),1)+CQ$7&gt;COUNT($B148:$S148)),"",LARGE($B148:$S148,-FLOOR(((18-COUNT($B148:$S148))/2),1)+CQ$7)),IF(OR(-FLOOR(((18-COUNT($AN148:$BE148))/2),1)+CQ$7&lt;1,-FLOOR(((18-COUNT($AN148:$BE148))/2),1)+CQ$7&gt;COUNT($AN148:$BE148)),"",LARGE($AN148:$BE148,-FLOOR(((18-COUNT($AN148:$BE148))/2),1)+CQ$7)))</f>
        <v>0</v>
      </c>
      <c r="CR148" s="1396">
        <f t="shared" ref="CR148:CR226" si="453">IF($CH$4=$CD$4,IF(OR(-FLOOR(((18-COUNT($B148:$S148))/2),1)+CR$7&lt;1,-FLOOR(((18-COUNT($B148:$S148))/2),1)+CR$7&gt;COUNT($B148:$S148)),"",LARGE($B148:$S148,-FLOOR(((18-COUNT($B148:$S148))/2),1)+CR$7)),IF(OR(-FLOOR(((18-COUNT($AN148:$BE148))/2),1)+CR$7&lt;1,-FLOOR(((18-COUNT($AN148:$BE148))/2),1)+CR$7&gt;COUNT($AN148:$BE148)),"",LARGE($AN148:$BE148,-FLOOR(((18-COUNT($AN148:$BE148))/2),1)+CR$7)))</f>
        <v>0</v>
      </c>
      <c r="CS148" s="1395">
        <f t="shared" ref="CS148:CS226" si="454">IF($CH$4=$CD$4,IF(OR(-FLOOR(((18-COUNT($B148:$S148))/2),1)+CS$7&lt;1,-FLOOR(((18-COUNT($B148:$S148))/2),1)+CS$7&gt;COUNT($B148:$S148)),"",LARGE($B148:$S148,-FLOOR(((18-COUNT($B148:$S148))/2),1)+CS$7)),IF(OR(-FLOOR(((18-COUNT($AN148:$BE148))/2),1)+CS$7&lt;1,-FLOOR(((18-COUNT($AN148:$BE148))/2),1)+CS$7&gt;COUNT($AN148:$BE148)),"",LARGE($AN148:$BE148,-FLOOR(((18-COUNT($AN148:$BE148))/2),1)+CS$7)))</f>
        <v>0</v>
      </c>
      <c r="CT148" s="1395">
        <f t="shared" ref="CT148:CT226" si="455">IF($CH$4=$CD$4,IF(OR(-FLOOR(((18-COUNT($B148:$S148))/2),1)+CT$7&lt;1,-FLOOR(((18-COUNT($B148:$S148))/2),1)+CT$7&gt;COUNT($B148:$S148)),"",LARGE($B148:$S148,-FLOOR(((18-COUNT($B148:$S148))/2),1)+CT$7)),IF(OR(-FLOOR(((18-COUNT($AN148:$BE148))/2),1)+CT$7&lt;1,-FLOOR(((18-COUNT($AN148:$BE148))/2),1)+CT$7&gt;COUNT($AN148:$BE148)),"",LARGE($AN148:$BE148,-FLOOR(((18-COUNT($AN148:$BE148))/2),1)+CT$7)))</f>
        <v>0</v>
      </c>
      <c r="CU148" s="1395">
        <f t="shared" ref="CU148:CU226" si="456">IF($CH$4=$CD$4,IF(OR(-FLOOR(((18-COUNT($B148:$S148))/2),1)+CU$7&lt;1,-FLOOR(((18-COUNT($B148:$S148))/2),1)+CU$7&gt;COUNT($B148:$S148)),"",LARGE($B148:$S148,-FLOOR(((18-COUNT($B148:$S148))/2),1)+CU$7)),IF(OR(-FLOOR(((18-COUNT($AN148:$BE148))/2),1)+CU$7&lt;1,-FLOOR(((18-COUNT($AN148:$BE148))/2),1)+CU$7&gt;COUNT($AN148:$BE148)),"",LARGE($AN148:$BE148,-FLOOR(((18-COUNT($AN148:$BE148))/2),1)+CU$7)))</f>
        <v>2</v>
      </c>
      <c r="CV148" s="1395">
        <f t="shared" ref="CV148:CV226" si="457">IF($CH$4=$CD$4,IF(OR(-FLOOR(((18-COUNT($B148:$S148))/2),1)+CV$7&lt;1,-FLOOR(((18-COUNT($B148:$S148))/2),1)+CV$7&gt;COUNT($B148:$S148)),"",LARGE($B148:$S148,-FLOOR(((18-COUNT($B148:$S148))/2),1)+CV$7)),IF(OR(-FLOOR(((18-COUNT($AN148:$BE148))/2),1)+CV$7&lt;1,-FLOOR(((18-COUNT($AN148:$BE148))/2),1)+CV$7&gt;COUNT($AN148:$BE148)),"",LARGE($AN148:$BE148,-FLOOR(((18-COUNT($AN148:$BE148))/2),1)+CV$7)))</f>
        <v>3</v>
      </c>
      <c r="CW148" s="1395">
        <f t="shared" ref="CW148:CW226" si="458">IF($CH$4=$CD$4,IF(OR(-FLOOR(((18-COUNT($B148:$S148))/2),1)+CW$7&lt;1,-FLOOR(((18-COUNT($B148:$S148))/2),1)+CW$7&gt;COUNT($B148:$S148)),"",LARGE($B148:$S148,-FLOOR(((18-COUNT($B148:$S148))/2),1)+CW$7)),IF(OR(-FLOOR(((18-COUNT($AN148:$BE148))/2),1)+CW$7&lt;1,-FLOOR(((18-COUNT($AN148:$BE148))/2),1)+CW$7&gt;COUNT($AN148:$BE148)),"",LARGE($AN148:$BE148,-FLOOR(((18-COUNT($AN148:$BE148))/2),1)+CW$7)))</f>
        <v>4</v>
      </c>
      <c r="CX148" s="1394">
        <f t="shared" ref="CX148:CX226" si="459">IF($CH$4=$CD$4,IF(OR(-FLOOR(((18-COUNT($B148:$S148))/2),1)+CX$7&lt;1,-FLOOR(((18-COUNT($B148:$S148))/2),1)+CX$7&gt;COUNT($B148:$S148)),"",LARGE($B148:$S148,-FLOOR(((18-COUNT($B148:$S148))/2),1)+CX$7)),IF(OR(-FLOOR(((18-COUNT($AN148:$BE148))/2),1)+CX$7&lt;1,-FLOOR(((18-COUNT($AN148:$BE148))/2),1)+CX$7&gt;COUNT($AN148:$BE148)),"",LARGE($AN148:$BE148,-FLOOR(((18-COUNT($AN148:$BE148))/2),1)+CX$7)))</f>
        <v>4</v>
      </c>
      <c r="CY148" s="1397">
        <f t="shared" ref="CY148:CY226" si="460">IF($CH$4=$CD$4,IF(OR(-FLOOR(((18-COUNT($B148:$S148))/2),1)+CY$7&lt;1,-FLOOR(((18-COUNT($B148:$S148))/2),1)+CY$7&gt;COUNT($B148:$S148)),"",LARGE($B148:$S148,-FLOOR(((18-COUNT($B148:$S148))/2),1)+CY$7)),IF(OR(-FLOOR(((18-COUNT($AN148:$BE148))/2),1)+CY$7&lt;1,-FLOOR(((18-COUNT($AN148:$BE148))/2),1)+CY$7&gt;COUNT($AN148:$BE148)),"",LARGE($AN148:$BE148,-FLOOR(((18-COUNT($AN148:$BE148))/2),1)+CY$7)))</f>
        <v>4</v>
      </c>
      <c r="CZ148" s="532">
        <f t="shared" ref="CZ148:CZ226" si="461">IF($CH$4=$CD$4,IF(OR(-FLOOR(((18-COUNT($U148:$AL148))/2),1)+CZ$7&lt;1,-FLOOR(((18-COUNT($U148:$AL148))/2),1)+CZ$7&gt;COUNT($U148:$AL148)),"",LARGE($U148:$AL148,-FLOOR(((18-COUNT($U148:$AL148))/2),1)+CZ$7)),IF(OR(-FLOOR(((18-COUNT($BG148:$BX148))/2),1)+CZ$7&lt;1,-FLOOR(((18-COUNT($BG148:$BX148))/2),1)+CZ$7&gt;COUNT($BG148:$BX148)),"",LARGE($BG148:$BX148,-FLOOR(((18-COUNT($BG148:$BX148))/2),1)+CZ$7)))</f>
        <v>0</v>
      </c>
      <c r="DA148" s="533">
        <f t="shared" ref="DA148:DA226" si="462">IF($CH$4=$CD$4,IF(OR(-FLOOR(((18-COUNT($U148:$AL148))/2),1)+DA$7&lt;1,-FLOOR(((18-COUNT($U148:$AL148))/2),1)+DA$7&gt;COUNT($U148:$AL148)),"",LARGE($U148:$AL148,-FLOOR(((18-COUNT($U148:$AL148))/2),1)+DA$7)),IF(OR(-FLOOR(((18-COUNT($BG148:$BX148))/2),1)+DA$7&lt;1,-FLOOR(((18-COUNT($BG148:$BX148))/2),1)+DA$7&gt;COUNT($BG148:$BX148)),"",LARGE($BG148:$BX148,-FLOOR(((18-COUNT($BG148:$BX148))/2),1)+DA$7)))</f>
        <v>0</v>
      </c>
      <c r="DB148" s="534">
        <f t="shared" ref="DB148:DB226" si="463">IF($CH$4=$CD$4,IF(OR(-FLOOR(((18-COUNT($U148:$AL148))/2),1)+DB$7&lt;1,-FLOOR(((18-COUNT($U148:$AL148))/2),1)+DB$7&gt;COUNT($U148:$AL148)),"",LARGE($U148:$AL148,-FLOOR(((18-COUNT($U148:$AL148))/2),1)+DB$7)),IF(OR(-FLOOR(((18-COUNT($BG148:$BX148))/2),1)+DB$7&lt;1,-FLOOR(((18-COUNT($BG148:$BX148))/2),1)+DB$7&gt;COUNT($BG148:$BX148)),"",LARGE($BG148:$BX148,-FLOOR(((18-COUNT($BG148:$BX148))/2),1)+DB$7)))</f>
        <v>0</v>
      </c>
      <c r="DC148" s="534">
        <f t="shared" ref="DC148:DC226" si="464">IF($CH$4=$CD$4,IF(OR(-FLOOR(((18-COUNT($U148:$AL148))/2),1)+DC$7&lt;1,-FLOOR(((18-COUNT($U148:$AL148))/2),1)+DC$7&gt;COUNT($U148:$AL148)),"",LARGE($U148:$AL148,-FLOOR(((18-COUNT($U148:$AL148))/2),1)+DC$7)),IF(OR(-FLOOR(((18-COUNT($BG148:$BX148))/2),1)+DC$7&lt;1,-FLOOR(((18-COUNT($BG148:$BX148))/2),1)+DC$7&gt;COUNT($BG148:$BX148)),"",LARGE($BG148:$BX148,-FLOOR(((18-COUNT($BG148:$BX148))/2),1)+DC$7)))</f>
        <v>0</v>
      </c>
      <c r="DD148" s="534">
        <f t="shared" ref="DD148:DD226" si="465">IF($CH$4=$CD$4,IF(OR(-FLOOR(((18-COUNT($U148:$AL148))/2),1)+DD$7&lt;1,-FLOOR(((18-COUNT($U148:$AL148))/2),1)+DD$7&gt;COUNT($U148:$AL148)),"",LARGE($U148:$AL148,-FLOOR(((18-COUNT($U148:$AL148))/2),1)+DD$7)),IF(OR(-FLOOR(((18-COUNT($BG148:$BX148))/2),1)+DD$7&lt;1,-FLOOR(((18-COUNT($BG148:$BX148))/2),1)+DD$7&gt;COUNT($BG148:$BX148)),"",LARGE($BG148:$BX148,-FLOOR(((18-COUNT($BG148:$BX148))/2),1)+DD$7)))</f>
        <v>0</v>
      </c>
      <c r="DE148" s="534">
        <f t="shared" ref="DE148:DE226" si="466">IF($CH$4=$CD$4,IF(OR(-FLOOR(((18-COUNT($U148:$AL148))/2),1)+DE$7&lt;1,-FLOOR(((18-COUNT($U148:$AL148))/2),1)+DE$7&gt;COUNT($U148:$AL148)),"",LARGE($U148:$AL148,-FLOOR(((18-COUNT($U148:$AL148))/2),1)+DE$7)),IF(OR(-FLOOR(((18-COUNT($BG148:$BX148))/2),1)+DE$7&lt;1,-FLOOR(((18-COUNT($BG148:$BX148))/2),1)+DE$7&gt;COUNT($BG148:$BX148)),"",LARGE($BG148:$BX148,-FLOOR(((18-COUNT($BG148:$BX148))/2),1)+DE$7)))</f>
        <v>0</v>
      </c>
      <c r="DF148" s="534">
        <f t="shared" ref="DF148:DF226" si="467">IF($CH$4=$CD$4,IF(OR(-FLOOR(((18-COUNT($U148:$AL148))/2),1)+DF$7&lt;1,-FLOOR(((18-COUNT($U148:$AL148))/2),1)+DF$7&gt;COUNT($U148:$AL148)),"",LARGE($U148:$AL148,-FLOOR(((18-COUNT($U148:$AL148))/2),1)+DF$7)),IF(OR(-FLOOR(((18-COUNT($BG148:$BX148))/2),1)+DF$7&lt;1,-FLOOR(((18-COUNT($BG148:$BX148))/2),1)+DF$7&gt;COUNT($BG148:$BX148)),"",LARGE($BG148:$BX148,-FLOOR(((18-COUNT($BG148:$BX148))/2),1)+DF$7)))</f>
        <v>0</v>
      </c>
      <c r="DG148" s="535">
        <f t="shared" ref="DG148:DG226" si="468">IF($CH$4=$CD$4,IF(OR(-FLOOR(((18-COUNT($U148:$AL148))/2),1)+DG$7&lt;1,-FLOOR(((18-COUNT($U148:$AL148))/2),1)+DG$7&gt;COUNT($U148:$AL148)),"",LARGE($U148:$AL148,-FLOOR(((18-COUNT($U148:$AL148))/2),1)+DG$7)),IF(OR(-FLOOR(((18-COUNT($BG148:$BX148))/2),1)+DG$7&lt;1,-FLOOR(((18-COUNT($BG148:$BX148))/2),1)+DG$7&gt;COUNT($BG148:$BX148)),"",LARGE($BG148:$BX148,-FLOOR(((18-COUNT($BG148:$BX148))/2),1)+DG$7)))</f>
        <v>0</v>
      </c>
      <c r="DH148" s="535">
        <f t="shared" ref="DH148:DH226" si="469">IF($CH$4=$CD$4,IF(OR(-FLOOR(((18-COUNT($U148:$AL148))/2),1)+DH$7&lt;1,-FLOOR(((18-COUNT($U148:$AL148))/2),1)+DH$7&gt;COUNT($U148:$AL148)),"",LARGE($U148:$AL148,-FLOOR(((18-COUNT($U148:$AL148))/2),1)+DH$7)),IF(OR(-FLOOR(((18-COUNT($BG148:$BX148))/2),1)+DH$7&lt;1,-FLOOR(((18-COUNT($BG148:$BX148))/2),1)+DH$7&gt;COUNT($BG148:$BX148)),"",LARGE($BG148:$BX148,-FLOOR(((18-COUNT($BG148:$BX148))/2),1)+DH$7)))</f>
        <v>0</v>
      </c>
      <c r="DI148" s="535">
        <f t="shared" ref="DI148:DI226" si="470">IF($CH$4=$CD$4,IF(OR(-FLOOR(((18-COUNT($U148:$AL148))/2),1)+DI$7&lt;1,-FLOOR(((18-COUNT($U148:$AL148))/2),1)+DI$7&gt;COUNT($U148:$AL148)),"",LARGE($U148:$AL148,-FLOOR(((18-COUNT($U148:$AL148))/2),1)+DI$7)),IF(OR(-FLOOR(((18-COUNT($BG148:$BX148))/2),1)+DI$7&lt;1,-FLOOR(((18-COUNT($BG148:$BX148))/2),1)+DI$7&gt;COUNT($BG148:$BX148)),"",LARGE($BG148:$BX148,-FLOOR(((18-COUNT($BG148:$BX148))/2),1)+DI$7)))</f>
        <v>0</v>
      </c>
      <c r="DJ148" s="535">
        <f t="shared" ref="DJ148:DJ226" si="471">IF($CH$4=$CD$4,IF(OR(-FLOOR(((18-COUNT($U148:$AL148))/2),1)+DJ$7&lt;1,-FLOOR(((18-COUNT($U148:$AL148))/2),1)+DJ$7&gt;COUNT($U148:$AL148)),"",LARGE($U148:$AL148,-FLOOR(((18-COUNT($U148:$AL148))/2),1)+DJ$7)),IF(OR(-FLOOR(((18-COUNT($BG148:$BX148))/2),1)+DJ$7&lt;1,-FLOOR(((18-COUNT($BG148:$BX148))/2),1)+DJ$7&gt;COUNT($BG148:$BX148)),"",LARGE($BG148:$BX148,-FLOOR(((18-COUNT($BG148:$BX148))/2),1)+DJ$7)))</f>
        <v>2</v>
      </c>
      <c r="DK148" s="534">
        <f t="shared" ref="DK148:DK226" si="472">IF($CH$4=$CD$4,IF(OR(-FLOOR(((18-COUNT($U148:$AL148))/2),1)+DK$7&lt;1,-FLOOR(((18-COUNT($U148:$AL148))/2),1)+DK$7&gt;COUNT($U148:$AL148)),"",LARGE($U148:$AL148,-FLOOR(((18-COUNT($U148:$AL148))/2),1)+DK$7)),IF(OR(-FLOOR(((18-COUNT($BG148:$BX148))/2),1)+DK$7&lt;1,-FLOOR(((18-COUNT($BG148:$BX148))/2),1)+DK$7&gt;COUNT($BG148:$BX148)),"",LARGE($BG148:$BX148,-FLOOR(((18-COUNT($BG148:$BX148))/2),1)+DK$7)))</f>
        <v>2</v>
      </c>
      <c r="DL148" s="534">
        <f t="shared" ref="DL148:DL226" si="473">IF($CH$4=$CD$4,IF(OR(-FLOOR(((18-COUNT($U148:$AL148))/2),1)+DL$7&lt;1,-FLOOR(((18-COUNT($U148:$AL148))/2),1)+DL$7&gt;COUNT($U148:$AL148)),"",LARGE($U148:$AL148,-FLOOR(((18-COUNT($U148:$AL148))/2),1)+DL$7)),IF(OR(-FLOOR(((18-COUNT($BG148:$BX148))/2),1)+DL$7&lt;1,-FLOOR(((18-COUNT($BG148:$BX148))/2),1)+DL$7&gt;COUNT($BG148:$BX148)),"",LARGE($BG148:$BX148,-FLOOR(((18-COUNT($BG148:$BX148))/2),1)+DL$7)))</f>
        <v>2</v>
      </c>
      <c r="DM148" s="534">
        <f t="shared" ref="DM148:DM226" si="474">IF($CH$4=$CD$4,IF(OR(-FLOOR(((18-COUNT($U148:$AL148))/2),1)+DM$7&lt;1,-FLOOR(((18-COUNT($U148:$AL148))/2),1)+DM$7&gt;COUNT($U148:$AL148)),"",LARGE($U148:$AL148,-FLOOR(((18-COUNT($U148:$AL148))/2),1)+DM$7)),IF(OR(-FLOOR(((18-COUNT($BG148:$BX148))/2),1)+DM$7&lt;1,-FLOOR(((18-COUNT($BG148:$BX148))/2),1)+DM$7&gt;COUNT($BG148:$BX148)),"",LARGE($BG148:$BX148,-FLOOR(((18-COUNT($BG148:$BX148))/2),1)+DM$7)))</f>
        <v>2</v>
      </c>
      <c r="DN148" s="534">
        <f t="shared" ref="DN148:DN226" si="475">IF($CH$4=$CD$4,IF(OR(-FLOOR(((18-COUNT($U148:$AL148))/2),1)+DN$7&lt;1,-FLOOR(((18-COUNT($U148:$AL148))/2),1)+DN$7&gt;COUNT($U148:$AL148)),"",LARGE($U148:$AL148,-FLOOR(((18-COUNT($U148:$AL148))/2),1)+DN$7)),IF(OR(-FLOOR(((18-COUNT($BG148:$BX148))/2),1)+DN$7&lt;1,-FLOOR(((18-COUNT($BG148:$BX148))/2),1)+DN$7&gt;COUNT($BG148:$BX148)),"",LARGE($BG148:$BX148,-FLOOR(((18-COUNT($BG148:$BX148))/2),1)+DN$7)))</f>
        <v>4</v>
      </c>
      <c r="DO148" s="534">
        <f t="shared" ref="DO148:DO226" si="476">IF($CH$4=$CD$4,IF(OR(-FLOOR(((18-COUNT($U148:$AL148))/2),1)+DO$7&lt;1,-FLOOR(((18-COUNT($U148:$AL148))/2),1)+DO$7&gt;COUNT($U148:$AL148)),"",LARGE($U148:$AL148,-FLOOR(((18-COUNT($U148:$AL148))/2),1)+DO$7)),IF(OR(-FLOOR(((18-COUNT($BG148:$BX148))/2),1)+DO$7&lt;1,-FLOOR(((18-COUNT($BG148:$BX148))/2),1)+DO$7&gt;COUNT($BG148:$BX148)),"",LARGE($BG148:$BX148,-FLOOR(((18-COUNT($BG148:$BX148))/2),1)+DO$7)))</f>
        <v>5</v>
      </c>
      <c r="DP148" s="533">
        <f t="shared" ref="DP148:DP226" si="477">IF($CH$4=$CD$4,IF(OR(-FLOOR(((18-COUNT($U148:$AL148))/2),1)+DP$7&lt;1,-FLOOR(((18-COUNT($U148:$AL148))/2),1)+DP$7&gt;COUNT($U148:$AL148)),"",LARGE($U148:$AL148,-FLOOR(((18-COUNT($U148:$AL148))/2),1)+DP$7)),IF(OR(-FLOOR(((18-COUNT($BG148:$BX148))/2),1)+DP$7&lt;1,-FLOOR(((18-COUNT($BG148:$BX148))/2),1)+DP$7&gt;COUNT($BG148:$BX148)),"",LARGE($BG148:$BX148,-FLOOR(((18-COUNT($BG148:$BX148))/2),1)+DP$7)))</f>
        <v>9</v>
      </c>
      <c r="DQ148" s="532">
        <f t="shared" ref="DQ148:DQ226" si="478">IF($CH$4=$CD$4,IF(OR(-FLOOR(((18-COUNT($U148:$AL148))/2),1)+DQ$7&lt;1,-FLOOR(((18-COUNT($U148:$AL148))/2),1)+DQ$7&gt;COUNT($U148:$AL148)),"",LARGE($U148:$AL148,-FLOOR(((18-COUNT($U148:$AL148))/2),1)+DQ$7)),IF(OR(-FLOOR(((18-COUNT($BG148:$BX148))/2),1)+DQ$7&lt;1,-FLOOR(((18-COUNT($BG148:$BX148))/2),1)+DQ$7&gt;COUNT($BG148:$BX148)),"",LARGE($BG148:$BX148,-FLOOR(((18-COUNT($BG148:$BX148))/2),1)+DQ$7)))</f>
        <v>14</v>
      </c>
      <c r="DR148" s="753">
        <f t="shared" ref="DR148:DR226" si="479">COUNT(B148:S148)</f>
        <v>18</v>
      </c>
      <c r="DS148" s="111">
        <f t="shared" ref="DS148:DS226" si="480">COUNT(U148:AL148)</f>
        <v>18</v>
      </c>
      <c r="DT148" s="111">
        <f t="shared" ref="DT148:DT226" si="481">COUNT(AN148:BE148)</f>
        <v>18</v>
      </c>
      <c r="DU148" s="111">
        <f t="shared" ref="DU148:DU226" si="482">COUNT(BG148:BX148)</f>
        <v>18</v>
      </c>
      <c r="DV148" s="602"/>
      <c r="DW148" s="209"/>
      <c r="DX148" s="209"/>
      <c r="DY148" s="209"/>
      <c r="DZ148" s="209"/>
      <c r="EA148" s="209"/>
      <c r="EB148" s="209"/>
      <c r="EC148" s="209"/>
      <c r="ED148" s="209"/>
      <c r="EE148" s="210"/>
    </row>
    <row r="149" spans="1:135" s="211" customFormat="1" ht="15.75" hidden="1" customHeight="1">
      <c r="A149" s="757" t="s">
        <v>319</v>
      </c>
      <c r="B149" s="233">
        <v>45</v>
      </c>
      <c r="C149" s="233">
        <v>45</v>
      </c>
      <c r="D149" s="233">
        <v>45</v>
      </c>
      <c r="E149" s="233">
        <v>45</v>
      </c>
      <c r="F149" s="233">
        <v>45</v>
      </c>
      <c r="G149" s="233">
        <v>45</v>
      </c>
      <c r="H149" s="233">
        <v>45</v>
      </c>
      <c r="I149" s="233">
        <v>45</v>
      </c>
      <c r="J149" s="233">
        <v>45</v>
      </c>
      <c r="K149" s="233">
        <v>45</v>
      </c>
      <c r="L149" s="233">
        <v>45</v>
      </c>
      <c r="M149" s="233">
        <v>45</v>
      </c>
      <c r="N149" s="233">
        <v>45</v>
      </c>
      <c r="O149" s="233">
        <v>45</v>
      </c>
      <c r="P149" s="233">
        <v>45</v>
      </c>
      <c r="Q149" s="233">
        <v>45</v>
      </c>
      <c r="R149" s="233">
        <v>45</v>
      </c>
      <c r="S149" s="233">
        <v>45</v>
      </c>
      <c r="T149" s="689"/>
      <c r="U149" s="233">
        <v>45</v>
      </c>
      <c r="V149" s="233">
        <v>45</v>
      </c>
      <c r="W149" s="233">
        <v>45</v>
      </c>
      <c r="X149" s="233">
        <v>45</v>
      </c>
      <c r="Y149" s="233">
        <v>45</v>
      </c>
      <c r="Z149" s="233">
        <v>45</v>
      </c>
      <c r="AA149" s="233">
        <v>45</v>
      </c>
      <c r="AB149" s="233">
        <v>45</v>
      </c>
      <c r="AC149" s="233">
        <v>45</v>
      </c>
      <c r="AD149" s="233">
        <v>45</v>
      </c>
      <c r="AE149" s="233">
        <v>45</v>
      </c>
      <c r="AF149" s="233">
        <v>45</v>
      </c>
      <c r="AG149" s="233">
        <v>45</v>
      </c>
      <c r="AH149" s="233">
        <v>45</v>
      </c>
      <c r="AI149" s="233">
        <v>45</v>
      </c>
      <c r="AJ149" s="233">
        <v>45</v>
      </c>
      <c r="AK149" s="233">
        <v>45</v>
      </c>
      <c r="AL149" s="233">
        <v>45</v>
      </c>
      <c r="AM149" s="689"/>
      <c r="AN149" s="233">
        <v>45</v>
      </c>
      <c r="AO149" s="233">
        <v>45</v>
      </c>
      <c r="AP149" s="233">
        <v>45</v>
      </c>
      <c r="AQ149" s="233">
        <v>45</v>
      </c>
      <c r="AR149" s="233">
        <v>45</v>
      </c>
      <c r="AS149" s="233">
        <v>45</v>
      </c>
      <c r="AT149" s="233">
        <v>45</v>
      </c>
      <c r="AU149" s="233">
        <v>45</v>
      </c>
      <c r="AV149" s="233">
        <v>45</v>
      </c>
      <c r="AW149" s="233">
        <v>45</v>
      </c>
      <c r="AX149" s="233">
        <v>45</v>
      </c>
      <c r="AY149" s="233">
        <v>45</v>
      </c>
      <c r="AZ149" s="233">
        <v>45</v>
      </c>
      <c r="BA149" s="233">
        <v>45</v>
      </c>
      <c r="BB149" s="233">
        <v>45</v>
      </c>
      <c r="BC149" s="233">
        <v>45</v>
      </c>
      <c r="BD149" s="233">
        <v>45</v>
      </c>
      <c r="BE149" s="233">
        <v>45</v>
      </c>
      <c r="BF149" s="689"/>
      <c r="BG149" s="233">
        <v>45</v>
      </c>
      <c r="BH149" s="233">
        <v>45</v>
      </c>
      <c r="BI149" s="233">
        <v>45</v>
      </c>
      <c r="BJ149" s="233">
        <v>45</v>
      </c>
      <c r="BK149" s="233">
        <v>46</v>
      </c>
      <c r="BL149" s="233">
        <v>47</v>
      </c>
      <c r="BM149" s="233">
        <v>48</v>
      </c>
      <c r="BN149" s="233">
        <v>45</v>
      </c>
      <c r="BO149" s="233">
        <v>45</v>
      </c>
      <c r="BP149" s="233">
        <v>45</v>
      </c>
      <c r="BQ149" s="233">
        <v>45</v>
      </c>
      <c r="BR149" s="233">
        <v>45</v>
      </c>
      <c r="BS149" s="233">
        <v>45</v>
      </c>
      <c r="BT149" s="233">
        <v>45</v>
      </c>
      <c r="BU149" s="233">
        <v>45</v>
      </c>
      <c r="BV149" s="233">
        <v>45</v>
      </c>
      <c r="BW149" s="233">
        <v>45</v>
      </c>
      <c r="BX149" s="233">
        <v>45</v>
      </c>
      <c r="BY149" s="689"/>
      <c r="BZ149" s="233">
        <v>45</v>
      </c>
      <c r="CA149" s="233">
        <v>45</v>
      </c>
      <c r="CB149" s="233">
        <v>45</v>
      </c>
      <c r="CC149" s="233">
        <v>45</v>
      </c>
      <c r="CD149" s="698">
        <f t="shared" si="317"/>
        <v>45</v>
      </c>
      <c r="CE149" s="698">
        <f t="shared" si="318"/>
        <v>45</v>
      </c>
      <c r="CF149" s="698">
        <f t="shared" si="319"/>
        <v>45</v>
      </c>
      <c r="CG149" s="698">
        <f t="shared" si="320"/>
        <v>45.1875</v>
      </c>
      <c r="CH149" s="1393">
        <f t="shared" si="443"/>
        <v>45</v>
      </c>
      <c r="CI149" s="1394">
        <f t="shared" si="444"/>
        <v>45</v>
      </c>
      <c r="CJ149" s="1395">
        <f t="shared" si="445"/>
        <v>45</v>
      </c>
      <c r="CK149" s="1395">
        <f t="shared" si="446"/>
        <v>45</v>
      </c>
      <c r="CL149" s="1395">
        <f t="shared" si="447"/>
        <v>45</v>
      </c>
      <c r="CM149" s="1395">
        <f t="shared" si="448"/>
        <v>45</v>
      </c>
      <c r="CN149" s="1395">
        <f t="shared" si="449"/>
        <v>45</v>
      </c>
      <c r="CO149" s="1396">
        <f t="shared" si="450"/>
        <v>45</v>
      </c>
      <c r="CP149" s="1396">
        <f t="shared" si="451"/>
        <v>45</v>
      </c>
      <c r="CQ149" s="1396">
        <f t="shared" si="452"/>
        <v>45</v>
      </c>
      <c r="CR149" s="1396">
        <f t="shared" si="453"/>
        <v>45</v>
      </c>
      <c r="CS149" s="1395">
        <f t="shared" si="454"/>
        <v>45</v>
      </c>
      <c r="CT149" s="1395">
        <f t="shared" si="455"/>
        <v>45</v>
      </c>
      <c r="CU149" s="1395">
        <f t="shared" si="456"/>
        <v>45</v>
      </c>
      <c r="CV149" s="1395">
        <f t="shared" si="457"/>
        <v>45</v>
      </c>
      <c r="CW149" s="1395">
        <f t="shared" si="458"/>
        <v>45</v>
      </c>
      <c r="CX149" s="1394">
        <f t="shared" si="459"/>
        <v>45</v>
      </c>
      <c r="CY149" s="1397">
        <f t="shared" si="460"/>
        <v>45</v>
      </c>
      <c r="CZ149" s="532">
        <f t="shared" si="461"/>
        <v>45</v>
      </c>
      <c r="DA149" s="533">
        <f t="shared" si="462"/>
        <v>45</v>
      </c>
      <c r="DB149" s="534">
        <f t="shared" si="463"/>
        <v>45</v>
      </c>
      <c r="DC149" s="534">
        <f t="shared" si="464"/>
        <v>45</v>
      </c>
      <c r="DD149" s="534">
        <f t="shared" si="465"/>
        <v>45</v>
      </c>
      <c r="DE149" s="534">
        <f t="shared" si="466"/>
        <v>45</v>
      </c>
      <c r="DF149" s="534">
        <f t="shared" si="467"/>
        <v>45</v>
      </c>
      <c r="DG149" s="535">
        <f t="shared" si="468"/>
        <v>45</v>
      </c>
      <c r="DH149" s="535">
        <f t="shared" si="469"/>
        <v>45</v>
      </c>
      <c r="DI149" s="535">
        <f t="shared" si="470"/>
        <v>45</v>
      </c>
      <c r="DJ149" s="535">
        <f t="shared" si="471"/>
        <v>45</v>
      </c>
      <c r="DK149" s="534">
        <f t="shared" si="472"/>
        <v>45</v>
      </c>
      <c r="DL149" s="534">
        <f t="shared" si="473"/>
        <v>45</v>
      </c>
      <c r="DM149" s="534">
        <f t="shared" si="474"/>
        <v>45</v>
      </c>
      <c r="DN149" s="534">
        <f t="shared" si="475"/>
        <v>45</v>
      </c>
      <c r="DO149" s="534">
        <f t="shared" si="476"/>
        <v>45</v>
      </c>
      <c r="DP149" s="533">
        <f t="shared" si="477"/>
        <v>45</v>
      </c>
      <c r="DQ149" s="532">
        <f t="shared" si="478"/>
        <v>45</v>
      </c>
      <c r="DR149" s="753">
        <f t="shared" si="479"/>
        <v>18</v>
      </c>
      <c r="DS149" s="111">
        <f t="shared" si="480"/>
        <v>18</v>
      </c>
      <c r="DT149" s="111">
        <f t="shared" si="481"/>
        <v>18</v>
      </c>
      <c r="DU149" s="111">
        <f t="shared" si="482"/>
        <v>18</v>
      </c>
      <c r="DV149" s="602"/>
      <c r="DW149" s="209"/>
      <c r="DX149" s="209"/>
      <c r="DY149" s="209"/>
      <c r="DZ149" s="209"/>
      <c r="EA149" s="209"/>
      <c r="EB149" s="209"/>
      <c r="EC149" s="209"/>
      <c r="ED149" s="209"/>
      <c r="EE149" s="210"/>
    </row>
    <row r="150" spans="1:135" s="211" customFormat="1" ht="15.75" hidden="1" customHeight="1">
      <c r="A150" s="740" t="s">
        <v>274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284"/>
      <c r="T150" s="729"/>
      <c r="U150" s="284"/>
      <c r="V150" s="284"/>
      <c r="W150" s="284"/>
      <c r="X150" s="284"/>
      <c r="Y150" s="284"/>
      <c r="Z150" s="284"/>
      <c r="AA150" s="284"/>
      <c r="AB150" s="284"/>
      <c r="AC150" s="284"/>
      <c r="AD150" s="284"/>
      <c r="AE150" s="284"/>
      <c r="AF150" s="284"/>
      <c r="AG150" s="284"/>
      <c r="AH150" s="528"/>
      <c r="AI150" s="528"/>
      <c r="AJ150" s="284"/>
      <c r="AK150" s="284"/>
      <c r="AL150" s="284"/>
      <c r="AM150" s="729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528"/>
      <c r="BB150" s="528"/>
      <c r="BC150" s="284"/>
      <c r="BD150" s="284"/>
      <c r="BE150" s="528"/>
      <c r="BF150" s="729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528"/>
      <c r="BS150" s="528"/>
      <c r="BT150" s="284"/>
      <c r="BU150" s="284"/>
      <c r="BV150" s="528"/>
      <c r="BW150" s="528"/>
      <c r="BX150" s="284"/>
      <c r="BY150" s="729"/>
      <c r="BZ150" s="284"/>
      <c r="CA150" s="284"/>
      <c r="CB150" s="284"/>
      <c r="CC150" s="284"/>
      <c r="CD150" s="698" t="str">
        <f t="shared" si="317"/>
        <v/>
      </c>
      <c r="CE150" s="698" t="str">
        <f t="shared" si="318"/>
        <v/>
      </c>
      <c r="CF150" s="698" t="str">
        <f t="shared" si="319"/>
        <v/>
      </c>
      <c r="CG150" s="698" t="str">
        <f t="shared" si="320"/>
        <v/>
      </c>
      <c r="CH150" s="1393" t="str">
        <f t="shared" si="443"/>
        <v/>
      </c>
      <c r="CI150" s="1394" t="str">
        <f t="shared" si="444"/>
        <v/>
      </c>
      <c r="CJ150" s="1395" t="str">
        <f t="shared" si="445"/>
        <v/>
      </c>
      <c r="CK150" s="1395" t="str">
        <f t="shared" si="446"/>
        <v/>
      </c>
      <c r="CL150" s="1395" t="str">
        <f t="shared" si="447"/>
        <v/>
      </c>
      <c r="CM150" s="1395" t="str">
        <f t="shared" si="448"/>
        <v/>
      </c>
      <c r="CN150" s="1395" t="str">
        <f t="shared" si="449"/>
        <v/>
      </c>
      <c r="CO150" s="1396" t="str">
        <f t="shared" si="450"/>
        <v/>
      </c>
      <c r="CP150" s="1396" t="str">
        <f t="shared" si="451"/>
        <v/>
      </c>
      <c r="CQ150" s="1396" t="str">
        <f t="shared" si="452"/>
        <v/>
      </c>
      <c r="CR150" s="1396" t="str">
        <f t="shared" si="453"/>
        <v/>
      </c>
      <c r="CS150" s="1395" t="str">
        <f t="shared" si="454"/>
        <v/>
      </c>
      <c r="CT150" s="1395" t="str">
        <f t="shared" si="455"/>
        <v/>
      </c>
      <c r="CU150" s="1395" t="str">
        <f t="shared" si="456"/>
        <v/>
      </c>
      <c r="CV150" s="1395" t="str">
        <f t="shared" si="457"/>
        <v/>
      </c>
      <c r="CW150" s="1395" t="str">
        <f t="shared" si="458"/>
        <v/>
      </c>
      <c r="CX150" s="1394" t="str">
        <f t="shared" si="459"/>
        <v/>
      </c>
      <c r="CY150" s="1397" t="str">
        <f t="shared" si="460"/>
        <v/>
      </c>
      <c r="CZ150" s="532" t="str">
        <f t="shared" si="461"/>
        <v/>
      </c>
      <c r="DA150" s="533" t="str">
        <f t="shared" si="462"/>
        <v/>
      </c>
      <c r="DB150" s="534" t="str">
        <f t="shared" si="463"/>
        <v/>
      </c>
      <c r="DC150" s="534" t="str">
        <f t="shared" si="464"/>
        <v/>
      </c>
      <c r="DD150" s="534" t="str">
        <f t="shared" si="465"/>
        <v/>
      </c>
      <c r="DE150" s="534" t="str">
        <f t="shared" si="466"/>
        <v/>
      </c>
      <c r="DF150" s="534" t="str">
        <f t="shared" si="467"/>
        <v/>
      </c>
      <c r="DG150" s="535" t="str">
        <f t="shared" si="468"/>
        <v/>
      </c>
      <c r="DH150" s="535" t="str">
        <f t="shared" si="469"/>
        <v/>
      </c>
      <c r="DI150" s="535" t="str">
        <f t="shared" si="470"/>
        <v/>
      </c>
      <c r="DJ150" s="535" t="str">
        <f t="shared" si="471"/>
        <v/>
      </c>
      <c r="DK150" s="534" t="str">
        <f t="shared" si="472"/>
        <v/>
      </c>
      <c r="DL150" s="534" t="str">
        <f t="shared" si="473"/>
        <v/>
      </c>
      <c r="DM150" s="534" t="str">
        <f t="shared" si="474"/>
        <v/>
      </c>
      <c r="DN150" s="534" t="str">
        <f t="shared" si="475"/>
        <v/>
      </c>
      <c r="DO150" s="534" t="str">
        <f t="shared" si="476"/>
        <v/>
      </c>
      <c r="DP150" s="533" t="str">
        <f t="shared" si="477"/>
        <v/>
      </c>
      <c r="DQ150" s="532" t="str">
        <f t="shared" si="478"/>
        <v/>
      </c>
      <c r="DR150" s="753">
        <f t="shared" si="479"/>
        <v>0</v>
      </c>
      <c r="DS150" s="111">
        <f t="shared" si="480"/>
        <v>0</v>
      </c>
      <c r="DT150" s="111">
        <f t="shared" si="481"/>
        <v>0</v>
      </c>
      <c r="DU150" s="111">
        <f t="shared" si="482"/>
        <v>0</v>
      </c>
      <c r="DV150" s="602"/>
      <c r="DW150" s="209"/>
      <c r="DX150" s="209"/>
      <c r="DY150" s="209"/>
      <c r="DZ150" s="209"/>
      <c r="EA150" s="209"/>
      <c r="EB150" s="209"/>
      <c r="EC150" s="209"/>
      <c r="ED150" s="209"/>
      <c r="EE150" s="210"/>
    </row>
    <row r="151" spans="1:135" s="211" customFormat="1" ht="15.75" hidden="1" customHeight="1">
      <c r="A151" s="740" t="s">
        <v>278</v>
      </c>
      <c r="B151" s="707" t="str">
        <f t="shared" ref="B151:S151" si="483">IF(B150="","",B148*B149*B150)</f>
        <v/>
      </c>
      <c r="C151" s="707" t="str">
        <f t="shared" si="483"/>
        <v/>
      </c>
      <c r="D151" s="707" t="str">
        <f t="shared" si="483"/>
        <v/>
      </c>
      <c r="E151" s="707" t="str">
        <f t="shared" si="483"/>
        <v/>
      </c>
      <c r="F151" s="707" t="str">
        <f t="shared" si="483"/>
        <v/>
      </c>
      <c r="G151" s="707" t="str">
        <f t="shared" si="483"/>
        <v/>
      </c>
      <c r="H151" s="707" t="str">
        <f t="shared" si="483"/>
        <v/>
      </c>
      <c r="I151" s="707" t="str">
        <f t="shared" si="483"/>
        <v/>
      </c>
      <c r="J151" s="707" t="str">
        <f t="shared" si="483"/>
        <v/>
      </c>
      <c r="K151" s="707" t="str">
        <f t="shared" si="483"/>
        <v/>
      </c>
      <c r="L151" s="707" t="str">
        <f t="shared" si="483"/>
        <v/>
      </c>
      <c r="M151" s="707" t="str">
        <f t="shared" si="483"/>
        <v/>
      </c>
      <c r="N151" s="707" t="str">
        <f t="shared" si="483"/>
        <v/>
      </c>
      <c r="O151" s="707" t="str">
        <f t="shared" si="483"/>
        <v/>
      </c>
      <c r="P151" s="707" t="str">
        <f t="shared" si="483"/>
        <v/>
      </c>
      <c r="Q151" s="707" t="str">
        <f t="shared" si="483"/>
        <v/>
      </c>
      <c r="R151" s="707" t="str">
        <f t="shared" si="483"/>
        <v/>
      </c>
      <c r="S151" s="707" t="str">
        <f t="shared" si="483"/>
        <v/>
      </c>
      <c r="T151" s="744"/>
      <c r="U151" s="707" t="str">
        <f t="shared" ref="U151:AL151" si="484">IF(U150="","",U148*U149*U150)</f>
        <v/>
      </c>
      <c r="V151" s="707" t="str">
        <f t="shared" si="484"/>
        <v/>
      </c>
      <c r="W151" s="707" t="str">
        <f t="shared" si="484"/>
        <v/>
      </c>
      <c r="X151" s="707" t="str">
        <f t="shared" si="484"/>
        <v/>
      </c>
      <c r="Y151" s="707" t="str">
        <f t="shared" si="484"/>
        <v/>
      </c>
      <c r="Z151" s="707" t="str">
        <f t="shared" si="484"/>
        <v/>
      </c>
      <c r="AA151" s="707" t="str">
        <f t="shared" si="484"/>
        <v/>
      </c>
      <c r="AB151" s="707" t="str">
        <f t="shared" si="484"/>
        <v/>
      </c>
      <c r="AC151" s="707" t="str">
        <f t="shared" si="484"/>
        <v/>
      </c>
      <c r="AD151" s="707" t="str">
        <f t="shared" si="484"/>
        <v/>
      </c>
      <c r="AE151" s="707" t="str">
        <f t="shared" si="484"/>
        <v/>
      </c>
      <c r="AF151" s="707" t="str">
        <f t="shared" si="484"/>
        <v/>
      </c>
      <c r="AG151" s="707" t="str">
        <f t="shared" si="484"/>
        <v/>
      </c>
      <c r="AH151" s="707" t="str">
        <f t="shared" si="484"/>
        <v/>
      </c>
      <c r="AI151" s="707" t="str">
        <f t="shared" si="484"/>
        <v/>
      </c>
      <c r="AJ151" s="707" t="str">
        <f t="shared" si="484"/>
        <v/>
      </c>
      <c r="AK151" s="707" t="str">
        <f t="shared" si="484"/>
        <v/>
      </c>
      <c r="AL151" s="707" t="str">
        <f t="shared" si="484"/>
        <v/>
      </c>
      <c r="AM151" s="744"/>
      <c r="AN151" s="707" t="str">
        <f t="shared" ref="AN151:BE151" si="485">IF(AN150="","",AN148*AN149*AN150)</f>
        <v/>
      </c>
      <c r="AO151" s="707" t="str">
        <f t="shared" si="485"/>
        <v/>
      </c>
      <c r="AP151" s="707" t="str">
        <f t="shared" si="485"/>
        <v/>
      </c>
      <c r="AQ151" s="707" t="str">
        <f t="shared" si="485"/>
        <v/>
      </c>
      <c r="AR151" s="707" t="str">
        <f t="shared" si="485"/>
        <v/>
      </c>
      <c r="AS151" s="707" t="str">
        <f t="shared" si="485"/>
        <v/>
      </c>
      <c r="AT151" s="707" t="str">
        <f t="shared" si="485"/>
        <v/>
      </c>
      <c r="AU151" s="707" t="str">
        <f t="shared" si="485"/>
        <v/>
      </c>
      <c r="AV151" s="707" t="str">
        <f t="shared" si="485"/>
        <v/>
      </c>
      <c r="AW151" s="707" t="str">
        <f t="shared" si="485"/>
        <v/>
      </c>
      <c r="AX151" s="707" t="str">
        <f t="shared" si="485"/>
        <v/>
      </c>
      <c r="AY151" s="707" t="str">
        <f t="shared" si="485"/>
        <v/>
      </c>
      <c r="AZ151" s="707" t="str">
        <f t="shared" si="485"/>
        <v/>
      </c>
      <c r="BA151" s="707" t="str">
        <f t="shared" si="485"/>
        <v/>
      </c>
      <c r="BB151" s="707" t="str">
        <f t="shared" si="485"/>
        <v/>
      </c>
      <c r="BC151" s="707" t="str">
        <f t="shared" si="485"/>
        <v/>
      </c>
      <c r="BD151" s="707" t="str">
        <f t="shared" si="485"/>
        <v/>
      </c>
      <c r="BE151" s="707" t="str">
        <f t="shared" si="485"/>
        <v/>
      </c>
      <c r="BF151" s="744"/>
      <c r="BG151" s="707" t="str">
        <f t="shared" ref="BG151:BX151" si="486">IF(BG150="","",BG148*BG149*BG150)</f>
        <v/>
      </c>
      <c r="BH151" s="707" t="str">
        <f t="shared" si="486"/>
        <v/>
      </c>
      <c r="BI151" s="707" t="str">
        <f t="shared" si="486"/>
        <v/>
      </c>
      <c r="BJ151" s="707" t="str">
        <f t="shared" si="486"/>
        <v/>
      </c>
      <c r="BK151" s="707" t="str">
        <f t="shared" si="486"/>
        <v/>
      </c>
      <c r="BL151" s="707" t="str">
        <f t="shared" si="486"/>
        <v/>
      </c>
      <c r="BM151" s="707" t="str">
        <f t="shared" si="486"/>
        <v/>
      </c>
      <c r="BN151" s="707" t="str">
        <f t="shared" si="486"/>
        <v/>
      </c>
      <c r="BO151" s="707" t="str">
        <f t="shared" si="486"/>
        <v/>
      </c>
      <c r="BP151" s="707" t="str">
        <f t="shared" si="486"/>
        <v/>
      </c>
      <c r="BQ151" s="707" t="str">
        <f t="shared" si="486"/>
        <v/>
      </c>
      <c r="BR151" s="707" t="str">
        <f t="shared" si="486"/>
        <v/>
      </c>
      <c r="BS151" s="707" t="str">
        <f t="shared" si="486"/>
        <v/>
      </c>
      <c r="BT151" s="707" t="str">
        <f t="shared" si="486"/>
        <v/>
      </c>
      <c r="BU151" s="707" t="str">
        <f t="shared" si="486"/>
        <v/>
      </c>
      <c r="BV151" s="707" t="str">
        <f t="shared" si="486"/>
        <v/>
      </c>
      <c r="BW151" s="707" t="str">
        <f t="shared" si="486"/>
        <v/>
      </c>
      <c r="BX151" s="707" t="str">
        <f t="shared" si="486"/>
        <v/>
      </c>
      <c r="BY151" s="744"/>
      <c r="BZ151" s="707" t="str">
        <f>IF(BZ150="","",BZ148*BZ149*BZ150)</f>
        <v/>
      </c>
      <c r="CA151" s="707" t="str">
        <f>IF(CA150="","",CA148*CA149*CA150)</f>
        <v/>
      </c>
      <c r="CB151" s="707" t="str">
        <f>IF(CB150="","",CB148*CB149*CB150)</f>
        <v/>
      </c>
      <c r="CC151" s="707" t="str">
        <f>IF(CC150="","",CC148*CC149*CC150)</f>
        <v/>
      </c>
      <c r="CD151" s="698" t="str">
        <f t="shared" si="317"/>
        <v/>
      </c>
      <c r="CE151" s="698" t="str">
        <f t="shared" si="318"/>
        <v/>
      </c>
      <c r="CF151" s="698" t="str">
        <f t="shared" si="319"/>
        <v/>
      </c>
      <c r="CG151" s="698" t="str">
        <f t="shared" si="320"/>
        <v/>
      </c>
      <c r="CH151" s="1393" t="str">
        <f t="shared" si="443"/>
        <v/>
      </c>
      <c r="CI151" s="1394" t="str">
        <f t="shared" si="444"/>
        <v/>
      </c>
      <c r="CJ151" s="1395" t="str">
        <f t="shared" si="445"/>
        <v/>
      </c>
      <c r="CK151" s="1395" t="str">
        <f t="shared" si="446"/>
        <v/>
      </c>
      <c r="CL151" s="1395" t="str">
        <f t="shared" si="447"/>
        <v/>
      </c>
      <c r="CM151" s="1395" t="str">
        <f t="shared" si="448"/>
        <v/>
      </c>
      <c r="CN151" s="1395" t="str">
        <f t="shared" si="449"/>
        <v/>
      </c>
      <c r="CO151" s="1396" t="str">
        <f t="shared" si="450"/>
        <v/>
      </c>
      <c r="CP151" s="1396" t="str">
        <f t="shared" si="451"/>
        <v/>
      </c>
      <c r="CQ151" s="1396" t="str">
        <f t="shared" si="452"/>
        <v/>
      </c>
      <c r="CR151" s="1396" t="str">
        <f t="shared" si="453"/>
        <v/>
      </c>
      <c r="CS151" s="1395" t="str">
        <f t="shared" si="454"/>
        <v/>
      </c>
      <c r="CT151" s="1395" t="str">
        <f t="shared" si="455"/>
        <v/>
      </c>
      <c r="CU151" s="1395" t="str">
        <f t="shared" si="456"/>
        <v/>
      </c>
      <c r="CV151" s="1395" t="str">
        <f t="shared" si="457"/>
        <v/>
      </c>
      <c r="CW151" s="1395" t="str">
        <f t="shared" si="458"/>
        <v/>
      </c>
      <c r="CX151" s="1394" t="str">
        <f t="shared" si="459"/>
        <v/>
      </c>
      <c r="CY151" s="1397" t="str">
        <f t="shared" si="460"/>
        <v/>
      </c>
      <c r="CZ151" s="532" t="str">
        <f t="shared" si="461"/>
        <v/>
      </c>
      <c r="DA151" s="533" t="str">
        <f t="shared" si="462"/>
        <v/>
      </c>
      <c r="DB151" s="534" t="str">
        <f t="shared" si="463"/>
        <v/>
      </c>
      <c r="DC151" s="534" t="str">
        <f t="shared" si="464"/>
        <v/>
      </c>
      <c r="DD151" s="534" t="str">
        <f t="shared" si="465"/>
        <v/>
      </c>
      <c r="DE151" s="534" t="str">
        <f t="shared" si="466"/>
        <v/>
      </c>
      <c r="DF151" s="534" t="str">
        <f t="shared" si="467"/>
        <v/>
      </c>
      <c r="DG151" s="535" t="str">
        <f t="shared" si="468"/>
        <v/>
      </c>
      <c r="DH151" s="535" t="str">
        <f t="shared" si="469"/>
        <v/>
      </c>
      <c r="DI151" s="535" t="str">
        <f t="shared" si="470"/>
        <v/>
      </c>
      <c r="DJ151" s="535" t="str">
        <f t="shared" si="471"/>
        <v/>
      </c>
      <c r="DK151" s="534" t="str">
        <f t="shared" si="472"/>
        <v/>
      </c>
      <c r="DL151" s="534" t="str">
        <f t="shared" si="473"/>
        <v/>
      </c>
      <c r="DM151" s="534" t="str">
        <f t="shared" si="474"/>
        <v/>
      </c>
      <c r="DN151" s="534" t="str">
        <f t="shared" si="475"/>
        <v/>
      </c>
      <c r="DO151" s="534" t="str">
        <f t="shared" si="476"/>
        <v/>
      </c>
      <c r="DP151" s="533" t="str">
        <f t="shared" si="477"/>
        <v/>
      </c>
      <c r="DQ151" s="532" t="str">
        <f t="shared" si="478"/>
        <v/>
      </c>
      <c r="DR151" s="753">
        <f t="shared" si="479"/>
        <v>0</v>
      </c>
      <c r="DS151" s="111">
        <f t="shared" si="480"/>
        <v>0</v>
      </c>
      <c r="DT151" s="111">
        <f t="shared" si="481"/>
        <v>0</v>
      </c>
      <c r="DU151" s="111">
        <f t="shared" si="482"/>
        <v>0</v>
      </c>
      <c r="DV151" s="602"/>
      <c r="DW151" s="209"/>
      <c r="DX151" s="209"/>
      <c r="DY151" s="209"/>
      <c r="DZ151" s="209"/>
      <c r="EA151" s="209"/>
      <c r="EB151" s="209"/>
      <c r="EC151" s="209"/>
      <c r="ED151" s="209"/>
      <c r="EE151" s="210"/>
    </row>
    <row r="152" spans="1:135" s="211" customFormat="1" ht="15.75" hidden="1" customHeight="1">
      <c r="A152" s="740" t="s">
        <v>280</v>
      </c>
      <c r="B152" s="284"/>
      <c r="C152" s="284"/>
      <c r="D152" s="284"/>
      <c r="E152" s="284"/>
      <c r="F152" s="284"/>
      <c r="G152" s="284"/>
      <c r="H152" s="284"/>
      <c r="I152" s="284"/>
      <c r="J152" s="284"/>
      <c r="K152" s="284"/>
      <c r="L152" s="284"/>
      <c r="M152" s="284"/>
      <c r="N152" s="284"/>
      <c r="O152" s="284"/>
      <c r="P152" s="284"/>
      <c r="Q152" s="284"/>
      <c r="R152" s="284"/>
      <c r="S152" s="284"/>
      <c r="T152" s="697"/>
      <c r="U152" s="284"/>
      <c r="V152" s="284"/>
      <c r="W152" s="284"/>
      <c r="X152" s="284"/>
      <c r="Y152" s="284"/>
      <c r="Z152" s="284"/>
      <c r="AA152" s="284"/>
      <c r="AB152" s="284"/>
      <c r="AC152" s="284"/>
      <c r="AD152" s="284"/>
      <c r="AE152" s="284"/>
      <c r="AF152" s="284"/>
      <c r="AG152" s="284"/>
      <c r="AH152" s="284"/>
      <c r="AI152" s="284"/>
      <c r="AJ152" s="284"/>
      <c r="AK152" s="284"/>
      <c r="AL152" s="284"/>
      <c r="AM152" s="697"/>
      <c r="AN152" s="284"/>
      <c r="AO152" s="284"/>
      <c r="AP152" s="284"/>
      <c r="AQ152" s="284"/>
      <c r="AR152" s="284"/>
      <c r="AS152" s="284"/>
      <c r="AT152" s="284"/>
      <c r="AU152" s="284"/>
      <c r="AV152" s="284"/>
      <c r="AW152" s="284"/>
      <c r="AX152" s="284"/>
      <c r="AY152" s="284"/>
      <c r="AZ152" s="284"/>
      <c r="BA152" s="284"/>
      <c r="BB152" s="284"/>
      <c r="BC152" s="284"/>
      <c r="BD152" s="284"/>
      <c r="BE152" s="284"/>
      <c r="BF152" s="697"/>
      <c r="BG152" s="284"/>
      <c r="BH152" s="284"/>
      <c r="BI152" s="284"/>
      <c r="BJ152" s="284"/>
      <c r="BK152" s="284"/>
      <c r="BL152" s="284"/>
      <c r="BM152" s="284"/>
      <c r="BN152" s="284"/>
      <c r="BO152" s="284"/>
      <c r="BP152" s="284"/>
      <c r="BQ152" s="284"/>
      <c r="BR152" s="284"/>
      <c r="BS152" s="284"/>
      <c r="BT152" s="284"/>
      <c r="BU152" s="284"/>
      <c r="BV152" s="284"/>
      <c r="BW152" s="284"/>
      <c r="BX152" s="284"/>
      <c r="BY152" s="697"/>
      <c r="BZ152" s="284"/>
      <c r="CA152" s="284"/>
      <c r="CB152" s="284"/>
      <c r="CC152" s="284"/>
      <c r="CD152" s="698" t="str">
        <f t="shared" si="317"/>
        <v/>
      </c>
      <c r="CE152" s="698" t="str">
        <f t="shared" si="318"/>
        <v/>
      </c>
      <c r="CF152" s="698" t="str">
        <f t="shared" si="319"/>
        <v/>
      </c>
      <c r="CG152" s="698" t="str">
        <f t="shared" si="320"/>
        <v/>
      </c>
      <c r="CH152" s="1393" t="str">
        <f t="shared" si="443"/>
        <v/>
      </c>
      <c r="CI152" s="1394" t="str">
        <f t="shared" si="444"/>
        <v/>
      </c>
      <c r="CJ152" s="1395" t="str">
        <f t="shared" si="445"/>
        <v/>
      </c>
      <c r="CK152" s="1395" t="str">
        <f t="shared" si="446"/>
        <v/>
      </c>
      <c r="CL152" s="1395" t="str">
        <f t="shared" si="447"/>
        <v/>
      </c>
      <c r="CM152" s="1395" t="str">
        <f t="shared" si="448"/>
        <v/>
      </c>
      <c r="CN152" s="1395" t="str">
        <f t="shared" si="449"/>
        <v/>
      </c>
      <c r="CO152" s="1396" t="str">
        <f t="shared" si="450"/>
        <v/>
      </c>
      <c r="CP152" s="1396" t="str">
        <f t="shared" si="451"/>
        <v/>
      </c>
      <c r="CQ152" s="1396" t="str">
        <f t="shared" si="452"/>
        <v/>
      </c>
      <c r="CR152" s="1396" t="str">
        <f t="shared" si="453"/>
        <v/>
      </c>
      <c r="CS152" s="1395" t="str">
        <f t="shared" si="454"/>
        <v/>
      </c>
      <c r="CT152" s="1395" t="str">
        <f t="shared" si="455"/>
        <v/>
      </c>
      <c r="CU152" s="1395" t="str">
        <f t="shared" si="456"/>
        <v/>
      </c>
      <c r="CV152" s="1395" t="str">
        <f t="shared" si="457"/>
        <v/>
      </c>
      <c r="CW152" s="1395" t="str">
        <f t="shared" si="458"/>
        <v/>
      </c>
      <c r="CX152" s="1394" t="str">
        <f t="shared" si="459"/>
        <v/>
      </c>
      <c r="CY152" s="1397" t="str">
        <f t="shared" si="460"/>
        <v/>
      </c>
      <c r="CZ152" s="532" t="str">
        <f t="shared" si="461"/>
        <v/>
      </c>
      <c r="DA152" s="533" t="str">
        <f t="shared" si="462"/>
        <v/>
      </c>
      <c r="DB152" s="534" t="str">
        <f t="shared" si="463"/>
        <v/>
      </c>
      <c r="DC152" s="534" t="str">
        <f t="shared" si="464"/>
        <v/>
      </c>
      <c r="DD152" s="534" t="str">
        <f t="shared" si="465"/>
        <v/>
      </c>
      <c r="DE152" s="534" t="str">
        <f t="shared" si="466"/>
        <v/>
      </c>
      <c r="DF152" s="534" t="str">
        <f t="shared" si="467"/>
        <v/>
      </c>
      <c r="DG152" s="535" t="str">
        <f t="shared" si="468"/>
        <v/>
      </c>
      <c r="DH152" s="535" t="str">
        <f t="shared" si="469"/>
        <v/>
      </c>
      <c r="DI152" s="535" t="str">
        <f t="shared" si="470"/>
        <v/>
      </c>
      <c r="DJ152" s="535" t="str">
        <f t="shared" si="471"/>
        <v/>
      </c>
      <c r="DK152" s="534" t="str">
        <f t="shared" si="472"/>
        <v/>
      </c>
      <c r="DL152" s="534" t="str">
        <f t="shared" si="473"/>
        <v/>
      </c>
      <c r="DM152" s="534" t="str">
        <f t="shared" si="474"/>
        <v/>
      </c>
      <c r="DN152" s="534" t="str">
        <f t="shared" si="475"/>
        <v/>
      </c>
      <c r="DO152" s="534" t="str">
        <f t="shared" si="476"/>
        <v/>
      </c>
      <c r="DP152" s="533" t="str">
        <f t="shared" si="477"/>
        <v/>
      </c>
      <c r="DQ152" s="532" t="str">
        <f t="shared" si="478"/>
        <v/>
      </c>
      <c r="DR152" s="753">
        <f t="shared" si="479"/>
        <v>0</v>
      </c>
      <c r="DS152" s="111">
        <f t="shared" si="480"/>
        <v>0</v>
      </c>
      <c r="DT152" s="111">
        <f t="shared" si="481"/>
        <v>0</v>
      </c>
      <c r="DU152" s="111">
        <f t="shared" si="482"/>
        <v>0</v>
      </c>
      <c r="DV152" s="602"/>
      <c r="DW152" s="209"/>
      <c r="DX152" s="209"/>
      <c r="DY152" s="209"/>
      <c r="DZ152" s="209"/>
      <c r="EA152" s="209"/>
      <c r="EB152" s="209"/>
      <c r="EC152" s="209"/>
      <c r="ED152" s="209"/>
      <c r="EE152" s="210"/>
    </row>
    <row r="153" spans="1:135" s="211" customFormat="1" ht="15.75" hidden="1" customHeight="1">
      <c r="A153" s="740" t="s">
        <v>282</v>
      </c>
      <c r="B153" s="284"/>
      <c r="C153" s="284"/>
      <c r="D153" s="284"/>
      <c r="E153" s="284"/>
      <c r="F153" s="284"/>
      <c r="G153" s="284"/>
      <c r="H153" s="284"/>
      <c r="I153" s="284"/>
      <c r="J153" s="284"/>
      <c r="K153" s="284"/>
      <c r="L153" s="284"/>
      <c r="M153" s="284"/>
      <c r="N153" s="284"/>
      <c r="O153" s="284"/>
      <c r="P153" s="284"/>
      <c r="Q153" s="284"/>
      <c r="R153" s="284"/>
      <c r="S153" s="284"/>
      <c r="T153" s="720"/>
      <c r="U153" s="284"/>
      <c r="V153" s="284"/>
      <c r="W153" s="284"/>
      <c r="X153" s="284"/>
      <c r="Y153" s="284"/>
      <c r="Z153" s="284"/>
      <c r="AA153" s="284"/>
      <c r="AB153" s="284"/>
      <c r="AC153" s="284"/>
      <c r="AD153" s="284"/>
      <c r="AE153" s="284"/>
      <c r="AF153" s="284"/>
      <c r="AG153" s="284"/>
      <c r="AH153" s="284"/>
      <c r="AI153" s="284"/>
      <c r="AJ153" s="284"/>
      <c r="AK153" s="284"/>
      <c r="AL153" s="284"/>
      <c r="AM153" s="720"/>
      <c r="AN153" s="284"/>
      <c r="AO153" s="284"/>
      <c r="AP153" s="284"/>
      <c r="AQ153" s="284"/>
      <c r="AR153" s="284"/>
      <c r="AS153" s="284"/>
      <c r="AT153" s="284"/>
      <c r="AU153" s="284"/>
      <c r="AV153" s="284"/>
      <c r="AW153" s="284"/>
      <c r="AX153" s="284"/>
      <c r="AY153" s="284"/>
      <c r="AZ153" s="284"/>
      <c r="BA153" s="284"/>
      <c r="BB153" s="284"/>
      <c r="BC153" s="284"/>
      <c r="BD153" s="284"/>
      <c r="BE153" s="284"/>
      <c r="BF153" s="720"/>
      <c r="BG153" s="284"/>
      <c r="BH153" s="284"/>
      <c r="BI153" s="284"/>
      <c r="BJ153" s="284"/>
      <c r="BK153" s="284"/>
      <c r="BL153" s="284"/>
      <c r="BM153" s="284"/>
      <c r="BN153" s="284"/>
      <c r="BO153" s="284"/>
      <c r="BP153" s="284"/>
      <c r="BQ153" s="284"/>
      <c r="BR153" s="284"/>
      <c r="BS153" s="284"/>
      <c r="BT153" s="284"/>
      <c r="BU153" s="284"/>
      <c r="BV153" s="284"/>
      <c r="BW153" s="284"/>
      <c r="BX153" s="284"/>
      <c r="BY153" s="720"/>
      <c r="BZ153" s="284"/>
      <c r="CA153" s="284"/>
      <c r="CB153" s="284"/>
      <c r="CC153" s="284"/>
      <c r="CD153" s="698" t="str">
        <f t="shared" si="317"/>
        <v/>
      </c>
      <c r="CE153" s="698" t="str">
        <f t="shared" si="318"/>
        <v/>
      </c>
      <c r="CF153" s="698" t="str">
        <f t="shared" si="319"/>
        <v/>
      </c>
      <c r="CG153" s="698" t="str">
        <f t="shared" si="320"/>
        <v/>
      </c>
      <c r="CH153" s="1393" t="str">
        <f t="shared" si="443"/>
        <v/>
      </c>
      <c r="CI153" s="1394" t="str">
        <f t="shared" si="444"/>
        <v/>
      </c>
      <c r="CJ153" s="1395" t="str">
        <f t="shared" si="445"/>
        <v/>
      </c>
      <c r="CK153" s="1395" t="str">
        <f t="shared" si="446"/>
        <v/>
      </c>
      <c r="CL153" s="1395" t="str">
        <f t="shared" si="447"/>
        <v/>
      </c>
      <c r="CM153" s="1395" t="str">
        <f t="shared" si="448"/>
        <v/>
      </c>
      <c r="CN153" s="1395" t="str">
        <f t="shared" si="449"/>
        <v/>
      </c>
      <c r="CO153" s="1396" t="str">
        <f t="shared" si="450"/>
        <v/>
      </c>
      <c r="CP153" s="1396" t="str">
        <f t="shared" si="451"/>
        <v/>
      </c>
      <c r="CQ153" s="1396" t="str">
        <f t="shared" si="452"/>
        <v/>
      </c>
      <c r="CR153" s="1396" t="str">
        <f t="shared" si="453"/>
        <v/>
      </c>
      <c r="CS153" s="1395" t="str">
        <f t="shared" si="454"/>
        <v/>
      </c>
      <c r="CT153" s="1395" t="str">
        <f t="shared" si="455"/>
        <v/>
      </c>
      <c r="CU153" s="1395" t="str">
        <f t="shared" si="456"/>
        <v/>
      </c>
      <c r="CV153" s="1395" t="str">
        <f t="shared" si="457"/>
        <v/>
      </c>
      <c r="CW153" s="1395" t="str">
        <f t="shared" si="458"/>
        <v/>
      </c>
      <c r="CX153" s="1394" t="str">
        <f t="shared" si="459"/>
        <v/>
      </c>
      <c r="CY153" s="1397" t="str">
        <f t="shared" si="460"/>
        <v/>
      </c>
      <c r="CZ153" s="532" t="str">
        <f t="shared" si="461"/>
        <v/>
      </c>
      <c r="DA153" s="533" t="str">
        <f t="shared" si="462"/>
        <v/>
      </c>
      <c r="DB153" s="534" t="str">
        <f t="shared" si="463"/>
        <v/>
      </c>
      <c r="DC153" s="534" t="str">
        <f t="shared" si="464"/>
        <v/>
      </c>
      <c r="DD153" s="534" t="str">
        <f t="shared" si="465"/>
        <v/>
      </c>
      <c r="DE153" s="534" t="str">
        <f t="shared" si="466"/>
        <v/>
      </c>
      <c r="DF153" s="534" t="str">
        <f t="shared" si="467"/>
        <v/>
      </c>
      <c r="DG153" s="535" t="str">
        <f t="shared" si="468"/>
        <v/>
      </c>
      <c r="DH153" s="535" t="str">
        <f t="shared" si="469"/>
        <v/>
      </c>
      <c r="DI153" s="535" t="str">
        <f t="shared" si="470"/>
        <v/>
      </c>
      <c r="DJ153" s="535" t="str">
        <f t="shared" si="471"/>
        <v/>
      </c>
      <c r="DK153" s="534" t="str">
        <f t="shared" si="472"/>
        <v/>
      </c>
      <c r="DL153" s="534" t="str">
        <f t="shared" si="473"/>
        <v/>
      </c>
      <c r="DM153" s="534" t="str">
        <f t="shared" si="474"/>
        <v/>
      </c>
      <c r="DN153" s="534" t="str">
        <f t="shared" si="475"/>
        <v/>
      </c>
      <c r="DO153" s="534" t="str">
        <f t="shared" si="476"/>
        <v/>
      </c>
      <c r="DP153" s="533" t="str">
        <f t="shared" si="477"/>
        <v/>
      </c>
      <c r="DQ153" s="532" t="str">
        <f t="shared" si="478"/>
        <v/>
      </c>
      <c r="DR153" s="753">
        <f t="shared" si="479"/>
        <v>0</v>
      </c>
      <c r="DS153" s="111">
        <f t="shared" si="480"/>
        <v>0</v>
      </c>
      <c r="DT153" s="111">
        <f t="shared" si="481"/>
        <v>0</v>
      </c>
      <c r="DU153" s="111">
        <f t="shared" si="482"/>
        <v>0</v>
      </c>
      <c r="DV153" s="602"/>
      <c r="DW153" s="209"/>
      <c r="DX153" s="209"/>
      <c r="DY153" s="209"/>
      <c r="DZ153" s="209"/>
      <c r="EA153" s="209"/>
      <c r="EB153" s="209"/>
      <c r="EC153" s="209"/>
      <c r="ED153" s="209"/>
      <c r="EE153" s="210"/>
    </row>
    <row r="154" spans="1:135" s="211" customFormat="1" ht="15.75" hidden="1" customHeight="1">
      <c r="A154" s="740" t="s">
        <v>284</v>
      </c>
      <c r="B154" s="708" t="str">
        <f t="shared" ref="B154:S154" si="487">IF(B152="","",B152*B153)</f>
        <v/>
      </c>
      <c r="C154" s="708" t="str">
        <f t="shared" si="487"/>
        <v/>
      </c>
      <c r="D154" s="708" t="str">
        <f t="shared" si="487"/>
        <v/>
      </c>
      <c r="E154" s="708" t="str">
        <f t="shared" si="487"/>
        <v/>
      </c>
      <c r="F154" s="708" t="str">
        <f t="shared" si="487"/>
        <v/>
      </c>
      <c r="G154" s="708" t="str">
        <f t="shared" si="487"/>
        <v/>
      </c>
      <c r="H154" s="708" t="str">
        <f t="shared" si="487"/>
        <v/>
      </c>
      <c r="I154" s="708" t="str">
        <f t="shared" si="487"/>
        <v/>
      </c>
      <c r="J154" s="708" t="str">
        <f t="shared" si="487"/>
        <v/>
      </c>
      <c r="K154" s="708" t="str">
        <f t="shared" si="487"/>
        <v/>
      </c>
      <c r="L154" s="708" t="str">
        <f t="shared" si="487"/>
        <v/>
      </c>
      <c r="M154" s="708" t="str">
        <f t="shared" si="487"/>
        <v/>
      </c>
      <c r="N154" s="708" t="str">
        <f t="shared" si="487"/>
        <v/>
      </c>
      <c r="O154" s="708" t="str">
        <f t="shared" si="487"/>
        <v/>
      </c>
      <c r="P154" s="708" t="str">
        <f t="shared" si="487"/>
        <v/>
      </c>
      <c r="Q154" s="708" t="str">
        <f t="shared" si="487"/>
        <v/>
      </c>
      <c r="R154" s="708" t="str">
        <f t="shared" si="487"/>
        <v/>
      </c>
      <c r="S154" s="708" t="str">
        <f t="shared" si="487"/>
        <v/>
      </c>
      <c r="T154" s="747"/>
      <c r="U154" s="708" t="str">
        <f t="shared" ref="U154:AL154" si="488">IF(U152="","",U152*U153)</f>
        <v/>
      </c>
      <c r="V154" s="708" t="str">
        <f t="shared" si="488"/>
        <v/>
      </c>
      <c r="W154" s="708" t="str">
        <f t="shared" si="488"/>
        <v/>
      </c>
      <c r="X154" s="708" t="str">
        <f t="shared" si="488"/>
        <v/>
      </c>
      <c r="Y154" s="708" t="str">
        <f t="shared" si="488"/>
        <v/>
      </c>
      <c r="Z154" s="708" t="str">
        <f t="shared" si="488"/>
        <v/>
      </c>
      <c r="AA154" s="708" t="str">
        <f t="shared" si="488"/>
        <v/>
      </c>
      <c r="AB154" s="708" t="str">
        <f t="shared" si="488"/>
        <v/>
      </c>
      <c r="AC154" s="708" t="str">
        <f t="shared" si="488"/>
        <v/>
      </c>
      <c r="AD154" s="708" t="str">
        <f t="shared" si="488"/>
        <v/>
      </c>
      <c r="AE154" s="708" t="str">
        <f t="shared" si="488"/>
        <v/>
      </c>
      <c r="AF154" s="708" t="str">
        <f t="shared" si="488"/>
        <v/>
      </c>
      <c r="AG154" s="708" t="str">
        <f t="shared" si="488"/>
        <v/>
      </c>
      <c r="AH154" s="708" t="str">
        <f t="shared" si="488"/>
        <v/>
      </c>
      <c r="AI154" s="708" t="str">
        <f t="shared" si="488"/>
        <v/>
      </c>
      <c r="AJ154" s="708" t="str">
        <f t="shared" si="488"/>
        <v/>
      </c>
      <c r="AK154" s="708" t="str">
        <f t="shared" si="488"/>
        <v/>
      </c>
      <c r="AL154" s="708" t="str">
        <f t="shared" si="488"/>
        <v/>
      </c>
      <c r="AM154" s="747"/>
      <c r="AN154" s="708" t="str">
        <f t="shared" ref="AN154:AV154" si="489">IF(AN152="","",AN152*AN153)</f>
        <v/>
      </c>
      <c r="AO154" s="708" t="str">
        <f t="shared" si="489"/>
        <v/>
      </c>
      <c r="AP154" s="708" t="str">
        <f t="shared" si="489"/>
        <v/>
      </c>
      <c r="AQ154" s="708" t="str">
        <f t="shared" si="489"/>
        <v/>
      </c>
      <c r="AR154" s="708" t="str">
        <f t="shared" si="489"/>
        <v/>
      </c>
      <c r="AS154" s="708" t="str">
        <f t="shared" si="489"/>
        <v/>
      </c>
      <c r="AT154" s="708" t="str">
        <f t="shared" si="489"/>
        <v/>
      </c>
      <c r="AU154" s="708" t="str">
        <f t="shared" si="489"/>
        <v/>
      </c>
      <c r="AV154" s="708" t="str">
        <f t="shared" si="489"/>
        <v/>
      </c>
      <c r="AW154" s="708"/>
      <c r="AX154" s="708"/>
      <c r="AY154" s="708" t="str">
        <f t="shared" ref="AY154:BE154" si="490">IF(AY152="","",AY152*AY153)</f>
        <v/>
      </c>
      <c r="AZ154" s="708" t="str">
        <f t="shared" si="490"/>
        <v/>
      </c>
      <c r="BA154" s="708" t="str">
        <f t="shared" si="490"/>
        <v/>
      </c>
      <c r="BB154" s="708" t="str">
        <f t="shared" si="490"/>
        <v/>
      </c>
      <c r="BC154" s="708" t="str">
        <f t="shared" si="490"/>
        <v/>
      </c>
      <c r="BD154" s="708" t="str">
        <f t="shared" si="490"/>
        <v/>
      </c>
      <c r="BE154" s="708" t="str">
        <f t="shared" si="490"/>
        <v/>
      </c>
      <c r="BF154" s="747"/>
      <c r="BG154" s="708" t="str">
        <f t="shared" ref="BG154:BX154" si="491">IF(BG152="","",BG152*BG153)</f>
        <v/>
      </c>
      <c r="BH154" s="708" t="str">
        <f t="shared" si="491"/>
        <v/>
      </c>
      <c r="BI154" s="708" t="str">
        <f t="shared" si="491"/>
        <v/>
      </c>
      <c r="BJ154" s="708" t="str">
        <f t="shared" si="491"/>
        <v/>
      </c>
      <c r="BK154" s="708" t="str">
        <f t="shared" si="491"/>
        <v/>
      </c>
      <c r="BL154" s="708" t="str">
        <f t="shared" si="491"/>
        <v/>
      </c>
      <c r="BM154" s="708" t="str">
        <f t="shared" si="491"/>
        <v/>
      </c>
      <c r="BN154" s="708" t="str">
        <f t="shared" si="491"/>
        <v/>
      </c>
      <c r="BO154" s="708" t="str">
        <f t="shared" si="491"/>
        <v/>
      </c>
      <c r="BP154" s="708" t="str">
        <f t="shared" si="491"/>
        <v/>
      </c>
      <c r="BQ154" s="708" t="str">
        <f t="shared" si="491"/>
        <v/>
      </c>
      <c r="BR154" s="708" t="str">
        <f t="shared" si="491"/>
        <v/>
      </c>
      <c r="BS154" s="708" t="str">
        <f t="shared" si="491"/>
        <v/>
      </c>
      <c r="BT154" s="708" t="str">
        <f t="shared" si="491"/>
        <v/>
      </c>
      <c r="BU154" s="708" t="str">
        <f t="shared" si="491"/>
        <v/>
      </c>
      <c r="BV154" s="708" t="str">
        <f t="shared" si="491"/>
        <v/>
      </c>
      <c r="BW154" s="708" t="str">
        <f t="shared" si="491"/>
        <v/>
      </c>
      <c r="BX154" s="708" t="str">
        <f t="shared" si="491"/>
        <v/>
      </c>
      <c r="BY154" s="747"/>
      <c r="BZ154" s="708" t="str">
        <f>IF(BZ152="","",BZ152*BZ153)</f>
        <v/>
      </c>
      <c r="CA154" s="708" t="str">
        <f>IF(CA152="","",CA152*CA153)</f>
        <v/>
      </c>
      <c r="CB154" s="708" t="str">
        <f>IF(CB152="","",CB152*CB153)</f>
        <v/>
      </c>
      <c r="CC154" s="708" t="str">
        <f>IF(CC152="","",CC152*CC153)</f>
        <v/>
      </c>
      <c r="CD154" s="698" t="str">
        <f t="shared" si="317"/>
        <v/>
      </c>
      <c r="CE154" s="698" t="str">
        <f t="shared" si="318"/>
        <v/>
      </c>
      <c r="CF154" s="698" t="str">
        <f t="shared" si="319"/>
        <v/>
      </c>
      <c r="CG154" s="698" t="str">
        <f t="shared" si="320"/>
        <v/>
      </c>
      <c r="CH154" s="1393" t="str">
        <f t="shared" si="443"/>
        <v/>
      </c>
      <c r="CI154" s="1394" t="str">
        <f t="shared" si="444"/>
        <v/>
      </c>
      <c r="CJ154" s="1395" t="str">
        <f t="shared" si="445"/>
        <v/>
      </c>
      <c r="CK154" s="1395" t="str">
        <f t="shared" si="446"/>
        <v/>
      </c>
      <c r="CL154" s="1395" t="str">
        <f t="shared" si="447"/>
        <v/>
      </c>
      <c r="CM154" s="1395" t="str">
        <f t="shared" si="448"/>
        <v/>
      </c>
      <c r="CN154" s="1395" t="str">
        <f t="shared" si="449"/>
        <v/>
      </c>
      <c r="CO154" s="1396" t="str">
        <f t="shared" si="450"/>
        <v/>
      </c>
      <c r="CP154" s="1396" t="str">
        <f t="shared" si="451"/>
        <v/>
      </c>
      <c r="CQ154" s="1396" t="str">
        <f t="shared" si="452"/>
        <v/>
      </c>
      <c r="CR154" s="1396" t="str">
        <f t="shared" si="453"/>
        <v/>
      </c>
      <c r="CS154" s="1395" t="str">
        <f t="shared" si="454"/>
        <v/>
      </c>
      <c r="CT154" s="1395" t="str">
        <f t="shared" si="455"/>
        <v/>
      </c>
      <c r="CU154" s="1395" t="str">
        <f t="shared" si="456"/>
        <v/>
      </c>
      <c r="CV154" s="1395" t="str">
        <f t="shared" si="457"/>
        <v/>
      </c>
      <c r="CW154" s="1395" t="str">
        <f t="shared" si="458"/>
        <v/>
      </c>
      <c r="CX154" s="1394" t="str">
        <f t="shared" si="459"/>
        <v/>
      </c>
      <c r="CY154" s="1397" t="str">
        <f t="shared" si="460"/>
        <v/>
      </c>
      <c r="CZ154" s="532" t="str">
        <f t="shared" si="461"/>
        <v/>
      </c>
      <c r="DA154" s="533" t="str">
        <f t="shared" si="462"/>
        <v/>
      </c>
      <c r="DB154" s="534" t="str">
        <f t="shared" si="463"/>
        <v/>
      </c>
      <c r="DC154" s="534" t="str">
        <f t="shared" si="464"/>
        <v/>
      </c>
      <c r="DD154" s="534" t="str">
        <f t="shared" si="465"/>
        <v/>
      </c>
      <c r="DE154" s="534" t="str">
        <f t="shared" si="466"/>
        <v/>
      </c>
      <c r="DF154" s="534" t="str">
        <f t="shared" si="467"/>
        <v/>
      </c>
      <c r="DG154" s="535" t="str">
        <f t="shared" si="468"/>
        <v/>
      </c>
      <c r="DH154" s="535" t="str">
        <f t="shared" si="469"/>
        <v/>
      </c>
      <c r="DI154" s="535" t="str">
        <f t="shared" si="470"/>
        <v/>
      </c>
      <c r="DJ154" s="535" t="str">
        <f t="shared" si="471"/>
        <v/>
      </c>
      <c r="DK154" s="534" t="str">
        <f t="shared" si="472"/>
        <v/>
      </c>
      <c r="DL154" s="534" t="str">
        <f t="shared" si="473"/>
        <v/>
      </c>
      <c r="DM154" s="534" t="str">
        <f t="shared" si="474"/>
        <v/>
      </c>
      <c r="DN154" s="534" t="str">
        <f t="shared" si="475"/>
        <v/>
      </c>
      <c r="DO154" s="534" t="str">
        <f t="shared" si="476"/>
        <v/>
      </c>
      <c r="DP154" s="533" t="str">
        <f t="shared" si="477"/>
        <v/>
      </c>
      <c r="DQ154" s="532" t="str">
        <f t="shared" si="478"/>
        <v/>
      </c>
      <c r="DR154" s="753">
        <f t="shared" si="479"/>
        <v>0</v>
      </c>
      <c r="DS154" s="111">
        <f t="shared" si="480"/>
        <v>0</v>
      </c>
      <c r="DT154" s="111">
        <f t="shared" si="481"/>
        <v>0</v>
      </c>
      <c r="DU154" s="111">
        <f t="shared" si="482"/>
        <v>0</v>
      </c>
      <c r="DV154" s="602"/>
      <c r="DW154" s="209"/>
      <c r="DX154" s="209"/>
      <c r="DY154" s="209"/>
      <c r="DZ154" s="209"/>
      <c r="EA154" s="209"/>
      <c r="EB154" s="209"/>
      <c r="EC154" s="209"/>
      <c r="ED154" s="209"/>
      <c r="EE154" s="210"/>
    </row>
    <row r="155" spans="1:135" s="211" customFormat="1" ht="15.75" hidden="1" customHeight="1">
      <c r="A155" s="748" t="s">
        <v>286</v>
      </c>
      <c r="B155" s="711">
        <v>1</v>
      </c>
      <c r="C155" s="711">
        <v>1</v>
      </c>
      <c r="D155" s="711">
        <v>1</v>
      </c>
      <c r="E155" s="711">
        <v>1</v>
      </c>
      <c r="F155" s="711">
        <v>1</v>
      </c>
      <c r="G155" s="711">
        <v>1</v>
      </c>
      <c r="H155" s="711">
        <v>1</v>
      </c>
      <c r="I155" s="711">
        <v>1</v>
      </c>
      <c r="J155" s="711">
        <v>1</v>
      </c>
      <c r="K155" s="711">
        <v>1</v>
      </c>
      <c r="L155" s="711">
        <v>1</v>
      </c>
      <c r="M155" s="711">
        <v>1</v>
      </c>
      <c r="N155" s="711">
        <v>1</v>
      </c>
      <c r="O155" s="711">
        <v>1</v>
      </c>
      <c r="P155" s="711">
        <v>1</v>
      </c>
      <c r="Q155" s="711">
        <v>1</v>
      </c>
      <c r="R155" s="711">
        <v>1</v>
      </c>
      <c r="S155" s="711">
        <v>1</v>
      </c>
      <c r="T155" s="720"/>
      <c r="U155" s="711">
        <v>1</v>
      </c>
      <c r="V155" s="711">
        <v>1</v>
      </c>
      <c r="W155" s="711">
        <v>1</v>
      </c>
      <c r="X155" s="711">
        <v>1</v>
      </c>
      <c r="Y155" s="711">
        <v>1</v>
      </c>
      <c r="Z155" s="711">
        <v>1</v>
      </c>
      <c r="AA155" s="711">
        <v>1</v>
      </c>
      <c r="AB155" s="711">
        <v>1</v>
      </c>
      <c r="AC155" s="711">
        <v>1</v>
      </c>
      <c r="AD155" s="711">
        <v>1</v>
      </c>
      <c r="AE155" s="711">
        <v>1</v>
      </c>
      <c r="AF155" s="711">
        <v>1</v>
      </c>
      <c r="AG155" s="711">
        <v>1</v>
      </c>
      <c r="AH155" s="711">
        <v>1</v>
      </c>
      <c r="AI155" s="711">
        <v>1</v>
      </c>
      <c r="AJ155" s="711">
        <v>1</v>
      </c>
      <c r="AK155" s="711">
        <v>1</v>
      </c>
      <c r="AL155" s="711">
        <v>1</v>
      </c>
      <c r="AM155" s="720"/>
      <c r="AN155" s="711">
        <v>1</v>
      </c>
      <c r="AO155" s="711">
        <v>1</v>
      </c>
      <c r="AP155" s="711">
        <v>1</v>
      </c>
      <c r="AQ155" s="711">
        <v>1</v>
      </c>
      <c r="AR155" s="711">
        <v>1</v>
      </c>
      <c r="AS155" s="711">
        <v>1</v>
      </c>
      <c r="AT155" s="711">
        <v>1</v>
      </c>
      <c r="AU155" s="711">
        <v>1</v>
      </c>
      <c r="AV155" s="711">
        <v>1</v>
      </c>
      <c r="AW155" s="711">
        <v>1</v>
      </c>
      <c r="AX155" s="711">
        <v>1</v>
      </c>
      <c r="AY155" s="711">
        <v>1</v>
      </c>
      <c r="AZ155" s="711">
        <v>1</v>
      </c>
      <c r="BA155" s="711">
        <v>1</v>
      </c>
      <c r="BB155" s="711">
        <v>1</v>
      </c>
      <c r="BC155" s="711">
        <v>1</v>
      </c>
      <c r="BD155" s="711">
        <v>1</v>
      </c>
      <c r="BE155" s="711">
        <v>1</v>
      </c>
      <c r="BF155" s="720"/>
      <c r="BG155" s="711">
        <v>1</v>
      </c>
      <c r="BH155" s="711">
        <v>1</v>
      </c>
      <c r="BI155" s="711">
        <v>1</v>
      </c>
      <c r="BJ155" s="711">
        <v>1</v>
      </c>
      <c r="BK155" s="711">
        <v>1</v>
      </c>
      <c r="BL155" s="711">
        <v>1</v>
      </c>
      <c r="BM155" s="711">
        <v>1</v>
      </c>
      <c r="BN155" s="711">
        <v>1</v>
      </c>
      <c r="BO155" s="711">
        <v>1</v>
      </c>
      <c r="BP155" s="711">
        <v>1</v>
      </c>
      <c r="BQ155" s="711">
        <v>1</v>
      </c>
      <c r="BR155" s="711">
        <v>1</v>
      </c>
      <c r="BS155" s="711">
        <v>1</v>
      </c>
      <c r="BT155" s="711">
        <v>1</v>
      </c>
      <c r="BU155" s="711">
        <v>1</v>
      </c>
      <c r="BV155" s="711">
        <v>1</v>
      </c>
      <c r="BW155" s="711">
        <v>1</v>
      </c>
      <c r="BX155" s="711">
        <v>1</v>
      </c>
      <c r="BY155" s="720"/>
      <c r="BZ155" s="711">
        <v>1</v>
      </c>
      <c r="CA155" s="711">
        <v>1</v>
      </c>
      <c r="CB155" s="711">
        <v>1</v>
      </c>
      <c r="CC155" s="711">
        <v>1</v>
      </c>
      <c r="CD155" s="698">
        <f t="shared" si="317"/>
        <v>1</v>
      </c>
      <c r="CE155" s="698">
        <f t="shared" si="318"/>
        <v>1</v>
      </c>
      <c r="CF155" s="698">
        <f t="shared" si="319"/>
        <v>1</v>
      </c>
      <c r="CG155" s="698">
        <f t="shared" si="320"/>
        <v>1</v>
      </c>
      <c r="CH155" s="1393">
        <f t="shared" si="443"/>
        <v>1</v>
      </c>
      <c r="CI155" s="1394">
        <f t="shared" si="444"/>
        <v>1</v>
      </c>
      <c r="CJ155" s="1395">
        <f t="shared" si="445"/>
        <v>1</v>
      </c>
      <c r="CK155" s="1395">
        <f t="shared" si="446"/>
        <v>1</v>
      </c>
      <c r="CL155" s="1395">
        <f t="shared" si="447"/>
        <v>1</v>
      </c>
      <c r="CM155" s="1395">
        <f t="shared" si="448"/>
        <v>1</v>
      </c>
      <c r="CN155" s="1395">
        <f t="shared" si="449"/>
        <v>1</v>
      </c>
      <c r="CO155" s="1396">
        <f t="shared" si="450"/>
        <v>1</v>
      </c>
      <c r="CP155" s="1396">
        <f t="shared" si="451"/>
        <v>1</v>
      </c>
      <c r="CQ155" s="1396">
        <f t="shared" si="452"/>
        <v>1</v>
      </c>
      <c r="CR155" s="1396">
        <f t="shared" si="453"/>
        <v>1</v>
      </c>
      <c r="CS155" s="1395">
        <f t="shared" si="454"/>
        <v>1</v>
      </c>
      <c r="CT155" s="1395">
        <f t="shared" si="455"/>
        <v>1</v>
      </c>
      <c r="CU155" s="1395">
        <f t="shared" si="456"/>
        <v>1</v>
      </c>
      <c r="CV155" s="1395">
        <f t="shared" si="457"/>
        <v>1</v>
      </c>
      <c r="CW155" s="1395">
        <f t="shared" si="458"/>
        <v>1</v>
      </c>
      <c r="CX155" s="1394">
        <f t="shared" si="459"/>
        <v>1</v>
      </c>
      <c r="CY155" s="1397">
        <f t="shared" si="460"/>
        <v>1</v>
      </c>
      <c r="CZ155" s="532">
        <f t="shared" si="461"/>
        <v>1</v>
      </c>
      <c r="DA155" s="533">
        <f t="shared" si="462"/>
        <v>1</v>
      </c>
      <c r="DB155" s="534">
        <f t="shared" si="463"/>
        <v>1</v>
      </c>
      <c r="DC155" s="534">
        <f t="shared" si="464"/>
        <v>1</v>
      </c>
      <c r="DD155" s="534">
        <f t="shared" si="465"/>
        <v>1</v>
      </c>
      <c r="DE155" s="534">
        <f t="shared" si="466"/>
        <v>1</v>
      </c>
      <c r="DF155" s="534">
        <f t="shared" si="467"/>
        <v>1</v>
      </c>
      <c r="DG155" s="535">
        <f t="shared" si="468"/>
        <v>1</v>
      </c>
      <c r="DH155" s="535">
        <f t="shared" si="469"/>
        <v>1</v>
      </c>
      <c r="DI155" s="535">
        <f t="shared" si="470"/>
        <v>1</v>
      </c>
      <c r="DJ155" s="535">
        <f t="shared" si="471"/>
        <v>1</v>
      </c>
      <c r="DK155" s="534">
        <f t="shared" si="472"/>
        <v>1</v>
      </c>
      <c r="DL155" s="534">
        <f t="shared" si="473"/>
        <v>1</v>
      </c>
      <c r="DM155" s="534">
        <f t="shared" si="474"/>
        <v>1</v>
      </c>
      <c r="DN155" s="534">
        <f t="shared" si="475"/>
        <v>1</v>
      </c>
      <c r="DO155" s="534">
        <f t="shared" si="476"/>
        <v>1</v>
      </c>
      <c r="DP155" s="533">
        <f t="shared" si="477"/>
        <v>1</v>
      </c>
      <c r="DQ155" s="532">
        <f t="shared" si="478"/>
        <v>1</v>
      </c>
      <c r="DR155" s="753">
        <f t="shared" si="479"/>
        <v>18</v>
      </c>
      <c r="DS155" s="111">
        <f t="shared" si="480"/>
        <v>18</v>
      </c>
      <c r="DT155" s="111">
        <f t="shared" si="481"/>
        <v>18</v>
      </c>
      <c r="DU155" s="111">
        <f t="shared" si="482"/>
        <v>18</v>
      </c>
      <c r="DV155" s="602"/>
      <c r="DW155" s="209"/>
      <c r="DX155" s="209"/>
      <c r="DY155" s="209"/>
      <c r="DZ155" s="209"/>
      <c r="EA155" s="209"/>
      <c r="EB155" s="209"/>
      <c r="EC155" s="209"/>
      <c r="ED155" s="209"/>
      <c r="EE155" s="210"/>
    </row>
    <row r="156" spans="1:135" s="211" customFormat="1" ht="15.75" hidden="1" customHeight="1">
      <c r="A156" s="748" t="s">
        <v>288</v>
      </c>
      <c r="B156" s="711"/>
      <c r="C156" s="711"/>
      <c r="D156" s="711"/>
      <c r="E156" s="711"/>
      <c r="F156" s="711"/>
      <c r="G156" s="711"/>
      <c r="H156" s="711"/>
      <c r="I156" s="711"/>
      <c r="J156" s="711"/>
      <c r="K156" s="711"/>
      <c r="L156" s="711"/>
      <c r="M156" s="711"/>
      <c r="N156" s="711"/>
      <c r="O156" s="711"/>
      <c r="P156" s="711"/>
      <c r="Q156" s="711"/>
      <c r="R156" s="711"/>
      <c r="S156" s="711"/>
      <c r="T156" s="712"/>
      <c r="U156" s="711"/>
      <c r="V156" s="711"/>
      <c r="W156" s="711"/>
      <c r="X156" s="711"/>
      <c r="Y156" s="711"/>
      <c r="Z156" s="711"/>
      <c r="AA156" s="711"/>
      <c r="AB156" s="711"/>
      <c r="AC156" s="711"/>
      <c r="AD156" s="711"/>
      <c r="AE156" s="711"/>
      <c r="AF156" s="711"/>
      <c r="AG156" s="711"/>
      <c r="AH156" s="751"/>
      <c r="AI156" s="711"/>
      <c r="AJ156" s="711"/>
      <c r="AK156" s="711"/>
      <c r="AL156" s="711"/>
      <c r="AM156" s="712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51"/>
      <c r="BB156" s="751"/>
      <c r="BC156" s="711"/>
      <c r="BD156" s="711"/>
      <c r="BE156" s="711"/>
      <c r="BF156" s="712"/>
      <c r="BG156" s="711"/>
      <c r="BH156" s="711"/>
      <c r="BI156" s="711"/>
      <c r="BJ156" s="711"/>
      <c r="BK156" s="711"/>
      <c r="BL156" s="711"/>
      <c r="BM156" s="711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  <c r="BX156" s="711"/>
      <c r="BY156" s="712"/>
      <c r="BZ156" s="711"/>
      <c r="CA156" s="711"/>
      <c r="CB156" s="711"/>
      <c r="CC156" s="711"/>
      <c r="CD156" s="698" t="str">
        <f t="shared" si="317"/>
        <v/>
      </c>
      <c r="CE156" s="698" t="str">
        <f t="shared" si="318"/>
        <v/>
      </c>
      <c r="CF156" s="698" t="str">
        <f t="shared" si="319"/>
        <v/>
      </c>
      <c r="CG156" s="698" t="str">
        <f t="shared" si="320"/>
        <v/>
      </c>
      <c r="CH156" s="1393" t="str">
        <f t="shared" si="443"/>
        <v/>
      </c>
      <c r="CI156" s="1394" t="str">
        <f t="shared" si="444"/>
        <v/>
      </c>
      <c r="CJ156" s="1395" t="str">
        <f t="shared" si="445"/>
        <v/>
      </c>
      <c r="CK156" s="1395" t="str">
        <f t="shared" si="446"/>
        <v/>
      </c>
      <c r="CL156" s="1395" t="str">
        <f t="shared" si="447"/>
        <v/>
      </c>
      <c r="CM156" s="1395" t="str">
        <f t="shared" si="448"/>
        <v/>
      </c>
      <c r="CN156" s="1395" t="str">
        <f t="shared" si="449"/>
        <v/>
      </c>
      <c r="CO156" s="1396" t="str">
        <f t="shared" si="450"/>
        <v/>
      </c>
      <c r="CP156" s="1396" t="str">
        <f t="shared" si="451"/>
        <v/>
      </c>
      <c r="CQ156" s="1396" t="str">
        <f t="shared" si="452"/>
        <v/>
      </c>
      <c r="CR156" s="1396" t="str">
        <f t="shared" si="453"/>
        <v/>
      </c>
      <c r="CS156" s="1395" t="str">
        <f t="shared" si="454"/>
        <v/>
      </c>
      <c r="CT156" s="1395" t="str">
        <f t="shared" si="455"/>
        <v/>
      </c>
      <c r="CU156" s="1395" t="str">
        <f t="shared" si="456"/>
        <v/>
      </c>
      <c r="CV156" s="1395" t="str">
        <f t="shared" si="457"/>
        <v/>
      </c>
      <c r="CW156" s="1395" t="str">
        <f t="shared" si="458"/>
        <v/>
      </c>
      <c r="CX156" s="1394" t="str">
        <f t="shared" si="459"/>
        <v/>
      </c>
      <c r="CY156" s="1397" t="str">
        <f t="shared" si="460"/>
        <v/>
      </c>
      <c r="CZ156" s="532" t="str">
        <f t="shared" si="461"/>
        <v/>
      </c>
      <c r="DA156" s="533" t="str">
        <f t="shared" si="462"/>
        <v/>
      </c>
      <c r="DB156" s="534" t="str">
        <f t="shared" si="463"/>
        <v/>
      </c>
      <c r="DC156" s="534" t="str">
        <f t="shared" si="464"/>
        <v/>
      </c>
      <c r="DD156" s="534" t="str">
        <f t="shared" si="465"/>
        <v/>
      </c>
      <c r="DE156" s="534" t="str">
        <f t="shared" si="466"/>
        <v/>
      </c>
      <c r="DF156" s="534" t="str">
        <f t="shared" si="467"/>
        <v/>
      </c>
      <c r="DG156" s="535" t="str">
        <f t="shared" si="468"/>
        <v/>
      </c>
      <c r="DH156" s="535" t="str">
        <f t="shared" si="469"/>
        <v/>
      </c>
      <c r="DI156" s="535" t="str">
        <f t="shared" si="470"/>
        <v/>
      </c>
      <c r="DJ156" s="535" t="str">
        <f t="shared" si="471"/>
        <v/>
      </c>
      <c r="DK156" s="534" t="str">
        <f t="shared" si="472"/>
        <v/>
      </c>
      <c r="DL156" s="534" t="str">
        <f t="shared" si="473"/>
        <v/>
      </c>
      <c r="DM156" s="534" t="str">
        <f t="shared" si="474"/>
        <v/>
      </c>
      <c r="DN156" s="534" t="str">
        <f t="shared" si="475"/>
        <v/>
      </c>
      <c r="DO156" s="534" t="str">
        <f t="shared" si="476"/>
        <v/>
      </c>
      <c r="DP156" s="533" t="str">
        <f t="shared" si="477"/>
        <v/>
      </c>
      <c r="DQ156" s="532" t="str">
        <f t="shared" si="478"/>
        <v/>
      </c>
      <c r="DR156" s="753">
        <f t="shared" si="479"/>
        <v>0</v>
      </c>
      <c r="DS156" s="111">
        <f t="shared" si="480"/>
        <v>0</v>
      </c>
      <c r="DT156" s="111">
        <f t="shared" si="481"/>
        <v>0</v>
      </c>
      <c r="DU156" s="111">
        <f t="shared" si="482"/>
        <v>0</v>
      </c>
      <c r="DV156" s="602"/>
      <c r="DW156" s="209"/>
      <c r="DX156" s="209"/>
      <c r="DY156" s="209"/>
      <c r="DZ156" s="209"/>
      <c r="EA156" s="209"/>
      <c r="EB156" s="209"/>
      <c r="EC156" s="209"/>
      <c r="ED156" s="209"/>
      <c r="EE156" s="210"/>
    </row>
    <row r="157" spans="1:135" s="211" customFormat="1" ht="15.75" hidden="1" customHeight="1">
      <c r="A157" s="738" t="s">
        <v>320</v>
      </c>
      <c r="B157" s="711"/>
      <c r="C157" s="711"/>
      <c r="D157" s="711"/>
      <c r="E157" s="711"/>
      <c r="F157" s="711"/>
      <c r="G157" s="711"/>
      <c r="H157" s="711"/>
      <c r="I157" s="711"/>
      <c r="J157" s="711"/>
      <c r="K157" s="711"/>
      <c r="L157" s="711"/>
      <c r="M157" s="711"/>
      <c r="N157" s="711"/>
      <c r="O157" s="711"/>
      <c r="P157" s="711"/>
      <c r="Q157" s="711"/>
      <c r="R157" s="711"/>
      <c r="S157" s="711"/>
      <c r="T157" s="720"/>
      <c r="U157" s="711"/>
      <c r="V157" s="711"/>
      <c r="W157" s="711"/>
      <c r="X157" s="711"/>
      <c r="Y157" s="711"/>
      <c r="Z157" s="711"/>
      <c r="AA157" s="711"/>
      <c r="AB157" s="711"/>
      <c r="AC157" s="711"/>
      <c r="AD157" s="711"/>
      <c r="AE157" s="711"/>
      <c r="AF157" s="711"/>
      <c r="AG157" s="711"/>
      <c r="AH157" s="711"/>
      <c r="AI157" s="711"/>
      <c r="AJ157" s="711"/>
      <c r="AK157" s="711"/>
      <c r="AL157" s="711"/>
      <c r="AM157" s="720"/>
      <c r="AN157" s="711"/>
      <c r="AO157" s="711"/>
      <c r="AP157" s="711"/>
      <c r="AQ157" s="711"/>
      <c r="AR157" s="711"/>
      <c r="AS157" s="711"/>
      <c r="AT157" s="711"/>
      <c r="AU157" s="711"/>
      <c r="AV157" s="711"/>
      <c r="AW157" s="711"/>
      <c r="AX157" s="711"/>
      <c r="AY157" s="711"/>
      <c r="AZ157" s="711"/>
      <c r="BA157" s="711"/>
      <c r="BB157" s="711"/>
      <c r="BC157" s="711"/>
      <c r="BD157" s="711"/>
      <c r="BE157" s="711"/>
      <c r="BF157" s="720"/>
      <c r="BG157" s="711"/>
      <c r="BH157" s="711"/>
      <c r="BI157" s="711"/>
      <c r="BJ157" s="711"/>
      <c r="BK157" s="711"/>
      <c r="BL157" s="711"/>
      <c r="BM157" s="711"/>
      <c r="BN157" s="711"/>
      <c r="BO157" s="711"/>
      <c r="BP157" s="711"/>
      <c r="BQ157" s="711"/>
      <c r="BR157" s="711"/>
      <c r="BS157" s="711"/>
      <c r="BT157" s="711"/>
      <c r="BU157" s="711"/>
      <c r="BV157" s="711"/>
      <c r="BW157" s="711"/>
      <c r="BX157" s="711"/>
      <c r="BY157" s="720"/>
      <c r="BZ157" s="711"/>
      <c r="CA157" s="711"/>
      <c r="CB157" s="711"/>
      <c r="CC157" s="711"/>
      <c r="CD157" s="698" t="str">
        <f t="shared" si="317"/>
        <v/>
      </c>
      <c r="CE157" s="698" t="str">
        <f t="shared" si="318"/>
        <v/>
      </c>
      <c r="CF157" s="698" t="str">
        <f t="shared" si="319"/>
        <v/>
      </c>
      <c r="CG157" s="698" t="str">
        <f t="shared" si="320"/>
        <v/>
      </c>
      <c r="CH157" s="1393" t="str">
        <f t="shared" si="443"/>
        <v/>
      </c>
      <c r="CI157" s="1394" t="str">
        <f t="shared" si="444"/>
        <v/>
      </c>
      <c r="CJ157" s="1395" t="str">
        <f t="shared" si="445"/>
        <v/>
      </c>
      <c r="CK157" s="1395" t="str">
        <f t="shared" si="446"/>
        <v/>
      </c>
      <c r="CL157" s="1395" t="str">
        <f t="shared" si="447"/>
        <v/>
      </c>
      <c r="CM157" s="1395" t="str">
        <f t="shared" si="448"/>
        <v/>
      </c>
      <c r="CN157" s="1395" t="str">
        <f t="shared" si="449"/>
        <v/>
      </c>
      <c r="CO157" s="1396" t="str">
        <f t="shared" si="450"/>
        <v/>
      </c>
      <c r="CP157" s="1396" t="str">
        <f t="shared" si="451"/>
        <v/>
      </c>
      <c r="CQ157" s="1396" t="str">
        <f t="shared" si="452"/>
        <v/>
      </c>
      <c r="CR157" s="1396" t="str">
        <f t="shared" si="453"/>
        <v/>
      </c>
      <c r="CS157" s="1395" t="str">
        <f t="shared" si="454"/>
        <v/>
      </c>
      <c r="CT157" s="1395" t="str">
        <f t="shared" si="455"/>
        <v/>
      </c>
      <c r="CU157" s="1395" t="str">
        <f t="shared" si="456"/>
        <v/>
      </c>
      <c r="CV157" s="1395" t="str">
        <f t="shared" si="457"/>
        <v/>
      </c>
      <c r="CW157" s="1395" t="str">
        <f t="shared" si="458"/>
        <v/>
      </c>
      <c r="CX157" s="1394" t="str">
        <f t="shared" si="459"/>
        <v/>
      </c>
      <c r="CY157" s="1397" t="str">
        <f t="shared" si="460"/>
        <v/>
      </c>
      <c r="CZ157" s="532" t="str">
        <f t="shared" si="461"/>
        <v/>
      </c>
      <c r="DA157" s="533" t="str">
        <f t="shared" si="462"/>
        <v/>
      </c>
      <c r="DB157" s="534" t="str">
        <f t="shared" si="463"/>
        <v/>
      </c>
      <c r="DC157" s="534" t="str">
        <f t="shared" si="464"/>
        <v/>
      </c>
      <c r="DD157" s="534" t="str">
        <f t="shared" si="465"/>
        <v/>
      </c>
      <c r="DE157" s="534" t="str">
        <f t="shared" si="466"/>
        <v/>
      </c>
      <c r="DF157" s="534" t="str">
        <f t="shared" si="467"/>
        <v/>
      </c>
      <c r="DG157" s="535" t="str">
        <f t="shared" si="468"/>
        <v/>
      </c>
      <c r="DH157" s="535" t="str">
        <f t="shared" si="469"/>
        <v/>
      </c>
      <c r="DI157" s="535" t="str">
        <f t="shared" si="470"/>
        <v/>
      </c>
      <c r="DJ157" s="535" t="str">
        <f t="shared" si="471"/>
        <v/>
      </c>
      <c r="DK157" s="534" t="str">
        <f t="shared" si="472"/>
        <v/>
      </c>
      <c r="DL157" s="534" t="str">
        <f t="shared" si="473"/>
        <v/>
      </c>
      <c r="DM157" s="534" t="str">
        <f t="shared" si="474"/>
        <v/>
      </c>
      <c r="DN157" s="534" t="str">
        <f t="shared" si="475"/>
        <v/>
      </c>
      <c r="DO157" s="534" t="str">
        <f t="shared" si="476"/>
        <v/>
      </c>
      <c r="DP157" s="533" t="str">
        <f t="shared" si="477"/>
        <v/>
      </c>
      <c r="DQ157" s="532" t="str">
        <f t="shared" si="478"/>
        <v/>
      </c>
      <c r="DR157" s="753">
        <f t="shared" si="479"/>
        <v>0</v>
      </c>
      <c r="DS157" s="111">
        <f t="shared" si="480"/>
        <v>0</v>
      </c>
      <c r="DT157" s="111">
        <f t="shared" si="481"/>
        <v>0</v>
      </c>
      <c r="DU157" s="111">
        <f t="shared" si="482"/>
        <v>0</v>
      </c>
      <c r="DV157" s="602"/>
      <c r="DW157" s="209"/>
      <c r="DX157" s="209"/>
      <c r="DY157" s="209"/>
      <c r="DZ157" s="209"/>
      <c r="EA157" s="209"/>
      <c r="EB157" s="209"/>
      <c r="EC157" s="209"/>
      <c r="ED157" s="209"/>
      <c r="EE157" s="210"/>
    </row>
    <row r="158" spans="1:135" s="211" customFormat="1" ht="15.75" hidden="1" customHeight="1">
      <c r="A158" s="757" t="s">
        <v>319</v>
      </c>
      <c r="B158" s="233">
        <v>45</v>
      </c>
      <c r="C158" s="233">
        <v>45</v>
      </c>
      <c r="D158" s="233">
        <v>45</v>
      </c>
      <c r="E158" s="233">
        <v>45</v>
      </c>
      <c r="F158" s="233">
        <v>45</v>
      </c>
      <c r="G158" s="233">
        <v>45</v>
      </c>
      <c r="H158" s="233">
        <v>45</v>
      </c>
      <c r="I158" s="233">
        <v>45</v>
      </c>
      <c r="J158" s="233">
        <v>45</v>
      </c>
      <c r="K158" s="233">
        <v>45</v>
      </c>
      <c r="L158" s="233">
        <v>45</v>
      </c>
      <c r="M158" s="233">
        <v>45</v>
      </c>
      <c r="N158" s="233">
        <v>45</v>
      </c>
      <c r="O158" s="233">
        <v>45</v>
      </c>
      <c r="P158" s="233">
        <v>45</v>
      </c>
      <c r="Q158" s="233">
        <v>45</v>
      </c>
      <c r="R158" s="233">
        <v>45</v>
      </c>
      <c r="S158" s="233">
        <v>45</v>
      </c>
      <c r="T158" s="722"/>
      <c r="U158" s="233">
        <v>45</v>
      </c>
      <c r="V158" s="233">
        <v>45</v>
      </c>
      <c r="W158" s="233">
        <v>45</v>
      </c>
      <c r="X158" s="233">
        <v>45</v>
      </c>
      <c r="Y158" s="233">
        <v>45</v>
      </c>
      <c r="Z158" s="233">
        <v>45</v>
      </c>
      <c r="AA158" s="233">
        <v>45</v>
      </c>
      <c r="AB158" s="233">
        <v>45</v>
      </c>
      <c r="AC158" s="233">
        <v>45</v>
      </c>
      <c r="AD158" s="233">
        <v>45</v>
      </c>
      <c r="AE158" s="233">
        <v>45</v>
      </c>
      <c r="AF158" s="233">
        <v>45</v>
      </c>
      <c r="AG158" s="233">
        <v>45</v>
      </c>
      <c r="AH158" s="233">
        <v>45</v>
      </c>
      <c r="AI158" s="233">
        <v>45</v>
      </c>
      <c r="AJ158" s="233">
        <v>45</v>
      </c>
      <c r="AK158" s="233">
        <v>45</v>
      </c>
      <c r="AL158" s="233">
        <v>45</v>
      </c>
      <c r="AM158" s="722"/>
      <c r="AN158" s="233">
        <v>45</v>
      </c>
      <c r="AO158" s="233">
        <v>45</v>
      </c>
      <c r="AP158" s="233">
        <v>45</v>
      </c>
      <c r="AQ158" s="233">
        <v>45</v>
      </c>
      <c r="AR158" s="233">
        <v>45</v>
      </c>
      <c r="AS158" s="233">
        <v>45</v>
      </c>
      <c r="AT158" s="233">
        <v>45</v>
      </c>
      <c r="AU158" s="233">
        <v>45</v>
      </c>
      <c r="AV158" s="233">
        <v>45</v>
      </c>
      <c r="AW158" s="233">
        <v>45</v>
      </c>
      <c r="AX158" s="233">
        <v>45</v>
      </c>
      <c r="AY158" s="233">
        <v>45</v>
      </c>
      <c r="AZ158" s="233">
        <v>45</v>
      </c>
      <c r="BA158" s="233">
        <v>45</v>
      </c>
      <c r="BB158" s="233">
        <v>45</v>
      </c>
      <c r="BC158" s="233">
        <v>45</v>
      </c>
      <c r="BD158" s="233">
        <v>45</v>
      </c>
      <c r="BE158" s="233">
        <v>45</v>
      </c>
      <c r="BF158" s="722"/>
      <c r="BG158" s="233">
        <v>45</v>
      </c>
      <c r="BH158" s="233">
        <v>45</v>
      </c>
      <c r="BI158" s="233">
        <v>45</v>
      </c>
      <c r="BJ158" s="233">
        <v>45</v>
      </c>
      <c r="BK158" s="233">
        <v>45</v>
      </c>
      <c r="BL158" s="233">
        <v>45</v>
      </c>
      <c r="BM158" s="233">
        <v>45</v>
      </c>
      <c r="BN158" s="233">
        <v>45</v>
      </c>
      <c r="BO158" s="233">
        <v>45</v>
      </c>
      <c r="BP158" s="233">
        <v>45</v>
      </c>
      <c r="BQ158" s="233">
        <v>45</v>
      </c>
      <c r="BR158" s="233">
        <v>45</v>
      </c>
      <c r="BS158" s="233">
        <v>45</v>
      </c>
      <c r="BT158" s="233">
        <v>45</v>
      </c>
      <c r="BU158" s="233">
        <v>45</v>
      </c>
      <c r="BV158" s="233">
        <v>45</v>
      </c>
      <c r="BW158" s="233">
        <v>45</v>
      </c>
      <c r="BX158" s="233">
        <v>45</v>
      </c>
      <c r="BY158" s="722"/>
      <c r="BZ158" s="233">
        <v>45</v>
      </c>
      <c r="CA158" s="233">
        <v>45</v>
      </c>
      <c r="CB158" s="233">
        <v>45</v>
      </c>
      <c r="CC158" s="233">
        <v>45</v>
      </c>
      <c r="CD158" s="698">
        <f t="shared" ref="CD158:CD221" si="492">IF(DR158&lt;3,"",(SUM(B158:S158)-MIN(B158:S158)-MAX(B158:S158))/(DR158-2))</f>
        <v>45</v>
      </c>
      <c r="CE158" s="698">
        <f t="shared" ref="CE158:CE221" si="493">IF(DS158&lt;3,"",(SUM(U158:AL158)-MIN(U158:AL158)-MAX(U158:AL158))/(DS158-2))</f>
        <v>45</v>
      </c>
      <c r="CF158" s="698">
        <f t="shared" ref="CF158:CF221" si="494">IF(DT158&lt;3,"",(SUM(AN158:BE158)-MIN(AN158:BE158)-MAX(AN158:BE158))/(DT158-2))</f>
        <v>45</v>
      </c>
      <c r="CG158" s="698">
        <f t="shared" ref="CG158:CG221" si="495">IF(DU158&lt;3,"",(SUM(BG158:BX158)-MIN(BG158:BX158)-MAX(BG158:BX158))/(DU158-2))</f>
        <v>45</v>
      </c>
      <c r="CH158" s="1393">
        <f t="shared" si="443"/>
        <v>45</v>
      </c>
      <c r="CI158" s="1394">
        <f t="shared" si="444"/>
        <v>45</v>
      </c>
      <c r="CJ158" s="1395">
        <f t="shared" si="445"/>
        <v>45</v>
      </c>
      <c r="CK158" s="1395">
        <f t="shared" si="446"/>
        <v>45</v>
      </c>
      <c r="CL158" s="1395">
        <f t="shared" si="447"/>
        <v>45</v>
      </c>
      <c r="CM158" s="1395">
        <f t="shared" si="448"/>
        <v>45</v>
      </c>
      <c r="CN158" s="1395">
        <f t="shared" si="449"/>
        <v>45</v>
      </c>
      <c r="CO158" s="1396">
        <f t="shared" si="450"/>
        <v>45</v>
      </c>
      <c r="CP158" s="1396">
        <f t="shared" si="451"/>
        <v>45</v>
      </c>
      <c r="CQ158" s="1396">
        <f t="shared" si="452"/>
        <v>45</v>
      </c>
      <c r="CR158" s="1396">
        <f t="shared" si="453"/>
        <v>45</v>
      </c>
      <c r="CS158" s="1395">
        <f t="shared" si="454"/>
        <v>45</v>
      </c>
      <c r="CT158" s="1395">
        <f t="shared" si="455"/>
        <v>45</v>
      </c>
      <c r="CU158" s="1395">
        <f t="shared" si="456"/>
        <v>45</v>
      </c>
      <c r="CV158" s="1395">
        <f t="shared" si="457"/>
        <v>45</v>
      </c>
      <c r="CW158" s="1395">
        <f t="shared" si="458"/>
        <v>45</v>
      </c>
      <c r="CX158" s="1394">
        <f t="shared" si="459"/>
        <v>45</v>
      </c>
      <c r="CY158" s="1397">
        <f t="shared" si="460"/>
        <v>45</v>
      </c>
      <c r="CZ158" s="532">
        <f t="shared" si="461"/>
        <v>45</v>
      </c>
      <c r="DA158" s="533">
        <f t="shared" si="462"/>
        <v>45</v>
      </c>
      <c r="DB158" s="534">
        <f t="shared" si="463"/>
        <v>45</v>
      </c>
      <c r="DC158" s="534">
        <f t="shared" si="464"/>
        <v>45</v>
      </c>
      <c r="DD158" s="534">
        <f t="shared" si="465"/>
        <v>45</v>
      </c>
      <c r="DE158" s="534">
        <f t="shared" si="466"/>
        <v>45</v>
      </c>
      <c r="DF158" s="534">
        <f t="shared" si="467"/>
        <v>45</v>
      </c>
      <c r="DG158" s="535">
        <f t="shared" si="468"/>
        <v>45</v>
      </c>
      <c r="DH158" s="535">
        <f t="shared" si="469"/>
        <v>45</v>
      </c>
      <c r="DI158" s="535">
        <f t="shared" si="470"/>
        <v>45</v>
      </c>
      <c r="DJ158" s="535">
        <f t="shared" si="471"/>
        <v>45</v>
      </c>
      <c r="DK158" s="534">
        <f t="shared" si="472"/>
        <v>45</v>
      </c>
      <c r="DL158" s="534">
        <f t="shared" si="473"/>
        <v>45</v>
      </c>
      <c r="DM158" s="534">
        <f t="shared" si="474"/>
        <v>45</v>
      </c>
      <c r="DN158" s="534">
        <f t="shared" si="475"/>
        <v>45</v>
      </c>
      <c r="DO158" s="534">
        <f t="shared" si="476"/>
        <v>45</v>
      </c>
      <c r="DP158" s="533">
        <f t="shared" si="477"/>
        <v>45</v>
      </c>
      <c r="DQ158" s="532">
        <f t="shared" si="478"/>
        <v>45</v>
      </c>
      <c r="DR158" s="753">
        <f t="shared" si="479"/>
        <v>18</v>
      </c>
      <c r="DS158" s="111">
        <f t="shared" si="480"/>
        <v>18</v>
      </c>
      <c r="DT158" s="111">
        <f t="shared" si="481"/>
        <v>18</v>
      </c>
      <c r="DU158" s="111">
        <f t="shared" si="482"/>
        <v>18</v>
      </c>
      <c r="DV158" s="602"/>
      <c r="DW158" s="209"/>
      <c r="DX158" s="209"/>
      <c r="DY158" s="209"/>
      <c r="DZ158" s="209"/>
      <c r="EA158" s="209"/>
      <c r="EB158" s="209"/>
      <c r="EC158" s="209"/>
      <c r="ED158" s="209"/>
      <c r="EE158" s="210"/>
    </row>
    <row r="159" spans="1:135" s="211" customFormat="1" ht="15.75" hidden="1" customHeight="1">
      <c r="A159" s="740" t="s">
        <v>274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284"/>
      <c r="T159" s="703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284"/>
      <c r="AL159" s="284"/>
      <c r="AM159" s="703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284"/>
      <c r="BD159" s="284"/>
      <c r="BE159" s="284"/>
      <c r="BF159" s="703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284"/>
      <c r="BV159" s="284"/>
      <c r="BW159" s="284"/>
      <c r="BX159" s="284"/>
      <c r="BY159" s="703"/>
      <c r="BZ159" s="284"/>
      <c r="CA159" s="284"/>
      <c r="CB159" s="284"/>
      <c r="CC159" s="284"/>
      <c r="CD159" s="698" t="str">
        <f t="shared" si="492"/>
        <v/>
      </c>
      <c r="CE159" s="698" t="str">
        <f t="shared" si="493"/>
        <v/>
      </c>
      <c r="CF159" s="698" t="str">
        <f t="shared" si="494"/>
        <v/>
      </c>
      <c r="CG159" s="698" t="str">
        <f t="shared" si="495"/>
        <v/>
      </c>
      <c r="CH159" s="1393" t="str">
        <f t="shared" si="443"/>
        <v/>
      </c>
      <c r="CI159" s="1394" t="str">
        <f t="shared" si="444"/>
        <v/>
      </c>
      <c r="CJ159" s="1395" t="str">
        <f t="shared" si="445"/>
        <v/>
      </c>
      <c r="CK159" s="1395" t="str">
        <f t="shared" si="446"/>
        <v/>
      </c>
      <c r="CL159" s="1395" t="str">
        <f t="shared" si="447"/>
        <v/>
      </c>
      <c r="CM159" s="1395" t="str">
        <f t="shared" si="448"/>
        <v/>
      </c>
      <c r="CN159" s="1395" t="str">
        <f t="shared" si="449"/>
        <v/>
      </c>
      <c r="CO159" s="1396" t="str">
        <f t="shared" si="450"/>
        <v/>
      </c>
      <c r="CP159" s="1396" t="str">
        <f t="shared" si="451"/>
        <v/>
      </c>
      <c r="CQ159" s="1396" t="str">
        <f t="shared" si="452"/>
        <v/>
      </c>
      <c r="CR159" s="1396" t="str">
        <f t="shared" si="453"/>
        <v/>
      </c>
      <c r="CS159" s="1395" t="str">
        <f t="shared" si="454"/>
        <v/>
      </c>
      <c r="CT159" s="1395" t="str">
        <f t="shared" si="455"/>
        <v/>
      </c>
      <c r="CU159" s="1395" t="str">
        <f t="shared" si="456"/>
        <v/>
      </c>
      <c r="CV159" s="1395" t="str">
        <f t="shared" si="457"/>
        <v/>
      </c>
      <c r="CW159" s="1395" t="str">
        <f t="shared" si="458"/>
        <v/>
      </c>
      <c r="CX159" s="1394" t="str">
        <f t="shared" si="459"/>
        <v/>
      </c>
      <c r="CY159" s="1397" t="str">
        <f t="shared" si="460"/>
        <v/>
      </c>
      <c r="CZ159" s="532" t="str">
        <f t="shared" si="461"/>
        <v/>
      </c>
      <c r="DA159" s="533" t="str">
        <f t="shared" si="462"/>
        <v/>
      </c>
      <c r="DB159" s="534" t="str">
        <f t="shared" si="463"/>
        <v/>
      </c>
      <c r="DC159" s="534" t="str">
        <f t="shared" si="464"/>
        <v/>
      </c>
      <c r="DD159" s="534" t="str">
        <f t="shared" si="465"/>
        <v/>
      </c>
      <c r="DE159" s="534" t="str">
        <f t="shared" si="466"/>
        <v/>
      </c>
      <c r="DF159" s="534" t="str">
        <f t="shared" si="467"/>
        <v/>
      </c>
      <c r="DG159" s="535" t="str">
        <f t="shared" si="468"/>
        <v/>
      </c>
      <c r="DH159" s="535" t="str">
        <f t="shared" si="469"/>
        <v/>
      </c>
      <c r="DI159" s="535" t="str">
        <f t="shared" si="470"/>
        <v/>
      </c>
      <c r="DJ159" s="535" t="str">
        <f t="shared" si="471"/>
        <v/>
      </c>
      <c r="DK159" s="534" t="str">
        <f t="shared" si="472"/>
        <v/>
      </c>
      <c r="DL159" s="534" t="str">
        <f t="shared" si="473"/>
        <v/>
      </c>
      <c r="DM159" s="534" t="str">
        <f t="shared" si="474"/>
        <v/>
      </c>
      <c r="DN159" s="534" t="str">
        <f t="shared" si="475"/>
        <v/>
      </c>
      <c r="DO159" s="534" t="str">
        <f t="shared" si="476"/>
        <v/>
      </c>
      <c r="DP159" s="533" t="str">
        <f t="shared" si="477"/>
        <v/>
      </c>
      <c r="DQ159" s="532" t="str">
        <f t="shared" si="478"/>
        <v/>
      </c>
      <c r="DR159" s="753">
        <f t="shared" si="479"/>
        <v>0</v>
      </c>
      <c r="DS159" s="111">
        <f t="shared" si="480"/>
        <v>0</v>
      </c>
      <c r="DT159" s="111">
        <f t="shared" si="481"/>
        <v>0</v>
      </c>
      <c r="DU159" s="111">
        <f t="shared" si="482"/>
        <v>0</v>
      </c>
      <c r="DV159" s="602"/>
      <c r="DW159" s="209"/>
      <c r="DX159" s="209"/>
      <c r="DY159" s="209"/>
      <c r="DZ159" s="209"/>
      <c r="EA159" s="209"/>
      <c r="EB159" s="209"/>
      <c r="EC159" s="209"/>
      <c r="ED159" s="209"/>
      <c r="EE159" s="210"/>
    </row>
    <row r="160" spans="1:135" s="211" customFormat="1" ht="15.75" hidden="1" customHeight="1">
      <c r="A160" s="740" t="s">
        <v>278</v>
      </c>
      <c r="B160" s="707" t="str">
        <f t="shared" ref="B160:S160" si="496">IF(B159="","",IF(B157="",B148*B158*B159,B157*B158*B159))</f>
        <v/>
      </c>
      <c r="C160" s="707" t="str">
        <f t="shared" si="496"/>
        <v/>
      </c>
      <c r="D160" s="707" t="str">
        <f t="shared" si="496"/>
        <v/>
      </c>
      <c r="E160" s="707" t="str">
        <f t="shared" si="496"/>
        <v/>
      </c>
      <c r="F160" s="707" t="str">
        <f t="shared" si="496"/>
        <v/>
      </c>
      <c r="G160" s="707" t="str">
        <f t="shared" si="496"/>
        <v/>
      </c>
      <c r="H160" s="707" t="str">
        <f t="shared" si="496"/>
        <v/>
      </c>
      <c r="I160" s="707" t="str">
        <f t="shared" si="496"/>
        <v/>
      </c>
      <c r="J160" s="707" t="str">
        <f t="shared" si="496"/>
        <v/>
      </c>
      <c r="K160" s="707" t="str">
        <f t="shared" si="496"/>
        <v/>
      </c>
      <c r="L160" s="707" t="str">
        <f t="shared" si="496"/>
        <v/>
      </c>
      <c r="M160" s="707" t="str">
        <f t="shared" si="496"/>
        <v/>
      </c>
      <c r="N160" s="707" t="str">
        <f t="shared" si="496"/>
        <v/>
      </c>
      <c r="O160" s="707" t="str">
        <f t="shared" si="496"/>
        <v/>
      </c>
      <c r="P160" s="707" t="str">
        <f t="shared" si="496"/>
        <v/>
      </c>
      <c r="Q160" s="707" t="str">
        <f t="shared" si="496"/>
        <v/>
      </c>
      <c r="R160" s="707" t="str">
        <f t="shared" si="496"/>
        <v/>
      </c>
      <c r="S160" s="707" t="str">
        <f t="shared" si="496"/>
        <v/>
      </c>
      <c r="T160" s="744"/>
      <c r="U160" s="707" t="str">
        <f t="shared" ref="U160:AL160" si="497">IF(U159="","",IF(U157="",U148*U158*U159,U157*U158*U159))</f>
        <v/>
      </c>
      <c r="V160" s="707" t="str">
        <f t="shared" si="497"/>
        <v/>
      </c>
      <c r="W160" s="707" t="str">
        <f t="shared" si="497"/>
        <v/>
      </c>
      <c r="X160" s="707" t="str">
        <f t="shared" si="497"/>
        <v/>
      </c>
      <c r="Y160" s="707" t="str">
        <f t="shared" si="497"/>
        <v/>
      </c>
      <c r="Z160" s="707" t="str">
        <f t="shared" si="497"/>
        <v/>
      </c>
      <c r="AA160" s="707" t="str">
        <f t="shared" si="497"/>
        <v/>
      </c>
      <c r="AB160" s="707" t="str">
        <f t="shared" si="497"/>
        <v/>
      </c>
      <c r="AC160" s="707" t="str">
        <f t="shared" si="497"/>
        <v/>
      </c>
      <c r="AD160" s="707" t="str">
        <f t="shared" si="497"/>
        <v/>
      </c>
      <c r="AE160" s="707" t="str">
        <f t="shared" si="497"/>
        <v/>
      </c>
      <c r="AF160" s="707" t="str">
        <f t="shared" si="497"/>
        <v/>
      </c>
      <c r="AG160" s="707" t="str">
        <f t="shared" si="497"/>
        <v/>
      </c>
      <c r="AH160" s="707" t="str">
        <f t="shared" si="497"/>
        <v/>
      </c>
      <c r="AI160" s="707" t="str">
        <f t="shared" si="497"/>
        <v/>
      </c>
      <c r="AJ160" s="707" t="str">
        <f t="shared" si="497"/>
        <v/>
      </c>
      <c r="AK160" s="707" t="str">
        <f t="shared" si="497"/>
        <v/>
      </c>
      <c r="AL160" s="707" t="str">
        <f t="shared" si="497"/>
        <v/>
      </c>
      <c r="AM160" s="744"/>
      <c r="AN160" s="707" t="str">
        <f t="shared" ref="AN160:BE160" si="498">IF(AN159="","",IF(AN157="",AN148*AN158*AN159,AN157*AN158*AN159))</f>
        <v/>
      </c>
      <c r="AO160" s="707" t="str">
        <f t="shared" si="498"/>
        <v/>
      </c>
      <c r="AP160" s="707" t="str">
        <f t="shared" si="498"/>
        <v/>
      </c>
      <c r="AQ160" s="707" t="str">
        <f t="shared" si="498"/>
        <v/>
      </c>
      <c r="AR160" s="707" t="str">
        <f t="shared" si="498"/>
        <v/>
      </c>
      <c r="AS160" s="707" t="str">
        <f t="shared" si="498"/>
        <v/>
      </c>
      <c r="AT160" s="707" t="str">
        <f t="shared" si="498"/>
        <v/>
      </c>
      <c r="AU160" s="707" t="str">
        <f t="shared" si="498"/>
        <v/>
      </c>
      <c r="AV160" s="707" t="str">
        <f t="shared" si="498"/>
        <v/>
      </c>
      <c r="AW160" s="707" t="str">
        <f t="shared" si="498"/>
        <v/>
      </c>
      <c r="AX160" s="707" t="str">
        <f t="shared" si="498"/>
        <v/>
      </c>
      <c r="AY160" s="707" t="str">
        <f t="shared" si="498"/>
        <v/>
      </c>
      <c r="AZ160" s="707" t="str">
        <f t="shared" si="498"/>
        <v/>
      </c>
      <c r="BA160" s="707" t="str">
        <f t="shared" si="498"/>
        <v/>
      </c>
      <c r="BB160" s="707" t="str">
        <f t="shared" si="498"/>
        <v/>
      </c>
      <c r="BC160" s="707" t="str">
        <f t="shared" si="498"/>
        <v/>
      </c>
      <c r="BD160" s="707" t="str">
        <f t="shared" si="498"/>
        <v/>
      </c>
      <c r="BE160" s="707" t="str">
        <f t="shared" si="498"/>
        <v/>
      </c>
      <c r="BF160" s="744"/>
      <c r="BG160" s="707" t="str">
        <f t="shared" ref="BG160:BX160" si="499">IF(BG159="","",IF(BG157="",BG148*BG158*BG159,BG157*BG158*BG159))</f>
        <v/>
      </c>
      <c r="BH160" s="707" t="str">
        <f t="shared" si="499"/>
        <v/>
      </c>
      <c r="BI160" s="707" t="str">
        <f t="shared" si="499"/>
        <v/>
      </c>
      <c r="BJ160" s="707" t="str">
        <f t="shared" si="499"/>
        <v/>
      </c>
      <c r="BK160" s="707" t="str">
        <f t="shared" si="499"/>
        <v/>
      </c>
      <c r="BL160" s="707" t="str">
        <f t="shared" si="499"/>
        <v/>
      </c>
      <c r="BM160" s="707" t="str">
        <f t="shared" si="499"/>
        <v/>
      </c>
      <c r="BN160" s="707" t="str">
        <f t="shared" si="499"/>
        <v/>
      </c>
      <c r="BO160" s="707" t="str">
        <f t="shared" si="499"/>
        <v/>
      </c>
      <c r="BP160" s="707" t="str">
        <f t="shared" si="499"/>
        <v/>
      </c>
      <c r="BQ160" s="707" t="str">
        <f t="shared" si="499"/>
        <v/>
      </c>
      <c r="BR160" s="707" t="str">
        <f t="shared" si="499"/>
        <v/>
      </c>
      <c r="BS160" s="707" t="str">
        <f t="shared" si="499"/>
        <v/>
      </c>
      <c r="BT160" s="707" t="str">
        <f t="shared" si="499"/>
        <v/>
      </c>
      <c r="BU160" s="707" t="str">
        <f t="shared" si="499"/>
        <v/>
      </c>
      <c r="BV160" s="707" t="str">
        <f t="shared" si="499"/>
        <v/>
      </c>
      <c r="BW160" s="707" t="str">
        <f t="shared" si="499"/>
        <v/>
      </c>
      <c r="BX160" s="707" t="str">
        <f t="shared" si="499"/>
        <v/>
      </c>
      <c r="BY160" s="744"/>
      <c r="BZ160" s="707" t="str">
        <f>IF(BZ159="","",IF(BZ157="",BZ148*BZ158*BZ159,BZ157*BZ158*BZ159))</f>
        <v/>
      </c>
      <c r="CA160" s="707" t="str">
        <f>IF(CA159="","",IF(CA157="",CA148*CA158*CA159,CA157*CA158*CA159))</f>
        <v/>
      </c>
      <c r="CB160" s="707" t="str">
        <f>IF(CB159="","",IF(CB157="",CB148*CB158*CB159,CB157*CB158*CB159))</f>
        <v/>
      </c>
      <c r="CC160" s="707" t="str">
        <f>IF(CC159="","",IF(CC157="",CC148*CC158*CC159,CC157*CC158*CC159))</f>
        <v/>
      </c>
      <c r="CD160" s="698" t="str">
        <f t="shared" si="492"/>
        <v/>
      </c>
      <c r="CE160" s="698" t="str">
        <f t="shared" si="493"/>
        <v/>
      </c>
      <c r="CF160" s="698" t="str">
        <f t="shared" si="494"/>
        <v/>
      </c>
      <c r="CG160" s="698" t="str">
        <f t="shared" si="495"/>
        <v/>
      </c>
      <c r="CH160" s="1393" t="str">
        <f t="shared" si="443"/>
        <v/>
      </c>
      <c r="CI160" s="1394" t="str">
        <f t="shared" si="444"/>
        <v/>
      </c>
      <c r="CJ160" s="1395" t="str">
        <f t="shared" si="445"/>
        <v/>
      </c>
      <c r="CK160" s="1395" t="str">
        <f t="shared" si="446"/>
        <v/>
      </c>
      <c r="CL160" s="1395" t="str">
        <f t="shared" si="447"/>
        <v/>
      </c>
      <c r="CM160" s="1395" t="str">
        <f t="shared" si="448"/>
        <v/>
      </c>
      <c r="CN160" s="1395" t="str">
        <f t="shared" si="449"/>
        <v/>
      </c>
      <c r="CO160" s="1396" t="str">
        <f t="shared" si="450"/>
        <v/>
      </c>
      <c r="CP160" s="1396" t="str">
        <f t="shared" si="451"/>
        <v/>
      </c>
      <c r="CQ160" s="1396" t="str">
        <f t="shared" si="452"/>
        <v/>
      </c>
      <c r="CR160" s="1396" t="str">
        <f t="shared" si="453"/>
        <v/>
      </c>
      <c r="CS160" s="1395" t="str">
        <f t="shared" si="454"/>
        <v/>
      </c>
      <c r="CT160" s="1395" t="str">
        <f t="shared" si="455"/>
        <v/>
      </c>
      <c r="CU160" s="1395" t="str">
        <f t="shared" si="456"/>
        <v/>
      </c>
      <c r="CV160" s="1395" t="str">
        <f t="shared" si="457"/>
        <v/>
      </c>
      <c r="CW160" s="1395" t="str">
        <f t="shared" si="458"/>
        <v/>
      </c>
      <c r="CX160" s="1394" t="str">
        <f t="shared" si="459"/>
        <v/>
      </c>
      <c r="CY160" s="1397" t="str">
        <f t="shared" si="460"/>
        <v/>
      </c>
      <c r="CZ160" s="532" t="str">
        <f t="shared" si="461"/>
        <v/>
      </c>
      <c r="DA160" s="533" t="str">
        <f t="shared" si="462"/>
        <v/>
      </c>
      <c r="DB160" s="534" t="str">
        <f t="shared" si="463"/>
        <v/>
      </c>
      <c r="DC160" s="534" t="str">
        <f t="shared" si="464"/>
        <v/>
      </c>
      <c r="DD160" s="534" t="str">
        <f t="shared" si="465"/>
        <v/>
      </c>
      <c r="DE160" s="534" t="str">
        <f t="shared" si="466"/>
        <v/>
      </c>
      <c r="DF160" s="534" t="str">
        <f t="shared" si="467"/>
        <v/>
      </c>
      <c r="DG160" s="535" t="str">
        <f t="shared" si="468"/>
        <v/>
      </c>
      <c r="DH160" s="535" t="str">
        <f t="shared" si="469"/>
        <v/>
      </c>
      <c r="DI160" s="535" t="str">
        <f t="shared" si="470"/>
        <v/>
      </c>
      <c r="DJ160" s="535" t="str">
        <f t="shared" si="471"/>
        <v/>
      </c>
      <c r="DK160" s="534" t="str">
        <f t="shared" si="472"/>
        <v/>
      </c>
      <c r="DL160" s="534" t="str">
        <f t="shared" si="473"/>
        <v/>
      </c>
      <c r="DM160" s="534" t="str">
        <f t="shared" si="474"/>
        <v/>
      </c>
      <c r="DN160" s="534" t="str">
        <f t="shared" si="475"/>
        <v/>
      </c>
      <c r="DO160" s="534" t="str">
        <f t="shared" si="476"/>
        <v/>
      </c>
      <c r="DP160" s="533" t="str">
        <f t="shared" si="477"/>
        <v/>
      </c>
      <c r="DQ160" s="532" t="str">
        <f t="shared" si="478"/>
        <v/>
      </c>
      <c r="DR160" s="753">
        <f t="shared" si="479"/>
        <v>0</v>
      </c>
      <c r="DS160" s="111">
        <f t="shared" si="480"/>
        <v>0</v>
      </c>
      <c r="DT160" s="111">
        <f t="shared" si="481"/>
        <v>0</v>
      </c>
      <c r="DU160" s="111">
        <f t="shared" si="482"/>
        <v>0</v>
      </c>
      <c r="DV160" s="602"/>
      <c r="DW160" s="209"/>
      <c r="DX160" s="209"/>
      <c r="DY160" s="209"/>
      <c r="DZ160" s="209"/>
      <c r="EA160" s="209"/>
      <c r="EB160" s="209"/>
      <c r="EC160" s="209"/>
      <c r="ED160" s="209"/>
      <c r="EE160" s="210"/>
    </row>
    <row r="161" spans="1:135" s="211" customFormat="1" ht="15.75" hidden="1" customHeight="1">
      <c r="A161" s="740" t="s">
        <v>280</v>
      </c>
      <c r="B161" s="284"/>
      <c r="C161" s="284"/>
      <c r="D161" s="284"/>
      <c r="E161" s="284"/>
      <c r="F161" s="284"/>
      <c r="G161" s="284"/>
      <c r="H161" s="284"/>
      <c r="I161" s="284"/>
      <c r="J161" s="284"/>
      <c r="K161" s="284"/>
      <c r="L161" s="284"/>
      <c r="M161" s="284"/>
      <c r="N161" s="284"/>
      <c r="O161" s="284"/>
      <c r="P161" s="284"/>
      <c r="Q161" s="284"/>
      <c r="R161" s="284"/>
      <c r="S161" s="284"/>
      <c r="T161" s="689"/>
      <c r="U161" s="284"/>
      <c r="V161" s="284"/>
      <c r="W161" s="284"/>
      <c r="X161" s="284"/>
      <c r="Y161" s="284"/>
      <c r="Z161" s="284"/>
      <c r="AA161" s="284"/>
      <c r="AB161" s="284"/>
      <c r="AC161" s="284"/>
      <c r="AD161" s="284"/>
      <c r="AE161" s="284"/>
      <c r="AF161" s="284"/>
      <c r="AG161" s="284"/>
      <c r="AH161" s="284"/>
      <c r="AI161" s="284"/>
      <c r="AJ161" s="284"/>
      <c r="AK161" s="284"/>
      <c r="AL161" s="284"/>
      <c r="AM161" s="689"/>
      <c r="AN161" s="284"/>
      <c r="AO161" s="284"/>
      <c r="AP161" s="284"/>
      <c r="AQ161" s="284"/>
      <c r="AR161" s="284"/>
      <c r="AS161" s="284"/>
      <c r="AT161" s="284"/>
      <c r="AU161" s="284"/>
      <c r="AV161" s="284"/>
      <c r="AW161" s="284"/>
      <c r="AX161" s="284"/>
      <c r="AY161" s="284"/>
      <c r="AZ161" s="284"/>
      <c r="BA161" s="284"/>
      <c r="BB161" s="284"/>
      <c r="BC161" s="284"/>
      <c r="BD161" s="284"/>
      <c r="BE161" s="284"/>
      <c r="BF161" s="689"/>
      <c r="BG161" s="284"/>
      <c r="BH161" s="284"/>
      <c r="BI161" s="284"/>
      <c r="BJ161" s="284"/>
      <c r="BK161" s="284"/>
      <c r="BL161" s="284"/>
      <c r="BM161" s="284"/>
      <c r="BN161" s="284"/>
      <c r="BO161" s="284"/>
      <c r="BP161" s="284"/>
      <c r="BQ161" s="284"/>
      <c r="BR161" s="284"/>
      <c r="BS161" s="284"/>
      <c r="BT161" s="284"/>
      <c r="BU161" s="284"/>
      <c r="BV161" s="284"/>
      <c r="BW161" s="284"/>
      <c r="BX161" s="284"/>
      <c r="BY161" s="689"/>
      <c r="BZ161" s="284"/>
      <c r="CA161" s="284"/>
      <c r="CB161" s="284"/>
      <c r="CC161" s="284"/>
      <c r="CD161" s="698" t="str">
        <f t="shared" si="492"/>
        <v/>
      </c>
      <c r="CE161" s="698" t="str">
        <f t="shared" si="493"/>
        <v/>
      </c>
      <c r="CF161" s="698" t="str">
        <f t="shared" si="494"/>
        <v/>
      </c>
      <c r="CG161" s="698" t="str">
        <f t="shared" si="495"/>
        <v/>
      </c>
      <c r="CH161" s="1393" t="str">
        <f t="shared" si="443"/>
        <v/>
      </c>
      <c r="CI161" s="1394" t="str">
        <f t="shared" si="444"/>
        <v/>
      </c>
      <c r="CJ161" s="1395" t="str">
        <f t="shared" si="445"/>
        <v/>
      </c>
      <c r="CK161" s="1395" t="str">
        <f t="shared" si="446"/>
        <v/>
      </c>
      <c r="CL161" s="1395" t="str">
        <f t="shared" si="447"/>
        <v/>
      </c>
      <c r="CM161" s="1395" t="str">
        <f t="shared" si="448"/>
        <v/>
      </c>
      <c r="CN161" s="1395" t="str">
        <f t="shared" si="449"/>
        <v/>
      </c>
      <c r="CO161" s="1396" t="str">
        <f t="shared" si="450"/>
        <v/>
      </c>
      <c r="CP161" s="1396" t="str">
        <f t="shared" si="451"/>
        <v/>
      </c>
      <c r="CQ161" s="1396" t="str">
        <f t="shared" si="452"/>
        <v/>
      </c>
      <c r="CR161" s="1396" t="str">
        <f t="shared" si="453"/>
        <v/>
      </c>
      <c r="CS161" s="1395" t="str">
        <f t="shared" si="454"/>
        <v/>
      </c>
      <c r="CT161" s="1395" t="str">
        <f t="shared" si="455"/>
        <v/>
      </c>
      <c r="CU161" s="1395" t="str">
        <f t="shared" si="456"/>
        <v/>
      </c>
      <c r="CV161" s="1395" t="str">
        <f t="shared" si="457"/>
        <v/>
      </c>
      <c r="CW161" s="1395" t="str">
        <f t="shared" si="458"/>
        <v/>
      </c>
      <c r="CX161" s="1394" t="str">
        <f t="shared" si="459"/>
        <v/>
      </c>
      <c r="CY161" s="1397" t="str">
        <f t="shared" si="460"/>
        <v/>
      </c>
      <c r="CZ161" s="532" t="str">
        <f t="shared" si="461"/>
        <v/>
      </c>
      <c r="DA161" s="533" t="str">
        <f t="shared" si="462"/>
        <v/>
      </c>
      <c r="DB161" s="534" t="str">
        <f t="shared" si="463"/>
        <v/>
      </c>
      <c r="DC161" s="534" t="str">
        <f t="shared" si="464"/>
        <v/>
      </c>
      <c r="DD161" s="534" t="str">
        <f t="shared" si="465"/>
        <v/>
      </c>
      <c r="DE161" s="534" t="str">
        <f t="shared" si="466"/>
        <v/>
      </c>
      <c r="DF161" s="534" t="str">
        <f t="shared" si="467"/>
        <v/>
      </c>
      <c r="DG161" s="535" t="str">
        <f t="shared" si="468"/>
        <v/>
      </c>
      <c r="DH161" s="535" t="str">
        <f t="shared" si="469"/>
        <v/>
      </c>
      <c r="DI161" s="535" t="str">
        <f t="shared" si="470"/>
        <v/>
      </c>
      <c r="DJ161" s="535" t="str">
        <f t="shared" si="471"/>
        <v/>
      </c>
      <c r="DK161" s="534" t="str">
        <f t="shared" si="472"/>
        <v/>
      </c>
      <c r="DL161" s="534" t="str">
        <f t="shared" si="473"/>
        <v/>
      </c>
      <c r="DM161" s="534" t="str">
        <f t="shared" si="474"/>
        <v/>
      </c>
      <c r="DN161" s="534" t="str">
        <f t="shared" si="475"/>
        <v/>
      </c>
      <c r="DO161" s="534" t="str">
        <f t="shared" si="476"/>
        <v/>
      </c>
      <c r="DP161" s="533" t="str">
        <f t="shared" si="477"/>
        <v/>
      </c>
      <c r="DQ161" s="532" t="str">
        <f t="shared" si="478"/>
        <v/>
      </c>
      <c r="DR161" s="753">
        <f t="shared" si="479"/>
        <v>0</v>
      </c>
      <c r="DS161" s="111">
        <f t="shared" si="480"/>
        <v>0</v>
      </c>
      <c r="DT161" s="111">
        <f t="shared" si="481"/>
        <v>0</v>
      </c>
      <c r="DU161" s="111">
        <f t="shared" si="482"/>
        <v>0</v>
      </c>
      <c r="DV161" s="602"/>
      <c r="DW161" s="209"/>
      <c r="DX161" s="209"/>
      <c r="DY161" s="209"/>
      <c r="DZ161" s="209"/>
      <c r="EA161" s="209"/>
      <c r="EB161" s="209"/>
      <c r="EC161" s="209"/>
      <c r="ED161" s="209"/>
      <c r="EE161" s="210"/>
    </row>
    <row r="162" spans="1:135" s="211" customFormat="1" ht="15.75" hidden="1" customHeight="1">
      <c r="A162" s="740" t="s">
        <v>282</v>
      </c>
      <c r="B162" s="284"/>
      <c r="C162" s="284"/>
      <c r="D162" s="284"/>
      <c r="E162" s="284"/>
      <c r="F162" s="284"/>
      <c r="G162" s="284"/>
      <c r="H162" s="284"/>
      <c r="I162" s="284"/>
      <c r="J162" s="284"/>
      <c r="K162" s="284"/>
      <c r="L162" s="284"/>
      <c r="M162" s="284"/>
      <c r="N162" s="284"/>
      <c r="O162" s="284"/>
      <c r="P162" s="284"/>
      <c r="Q162" s="284"/>
      <c r="R162" s="284"/>
      <c r="S162" s="284"/>
      <c r="T162" s="689"/>
      <c r="U162" s="284"/>
      <c r="V162" s="284"/>
      <c r="W162" s="284"/>
      <c r="X162" s="284"/>
      <c r="Y162" s="284"/>
      <c r="Z162" s="284"/>
      <c r="AA162" s="284"/>
      <c r="AB162" s="284"/>
      <c r="AC162" s="284"/>
      <c r="AD162" s="284"/>
      <c r="AE162" s="284"/>
      <c r="AF162" s="284"/>
      <c r="AG162" s="284"/>
      <c r="AH162" s="284"/>
      <c r="AI162" s="284"/>
      <c r="AJ162" s="284"/>
      <c r="AK162" s="284"/>
      <c r="AL162" s="284"/>
      <c r="AM162" s="689"/>
      <c r="AN162" s="284"/>
      <c r="AO162" s="284"/>
      <c r="AP162" s="284"/>
      <c r="AQ162" s="284"/>
      <c r="AR162" s="284"/>
      <c r="AS162" s="284"/>
      <c r="AT162" s="284"/>
      <c r="AU162" s="284"/>
      <c r="AV162" s="284"/>
      <c r="AW162" s="284"/>
      <c r="AX162" s="284"/>
      <c r="AY162" s="284"/>
      <c r="AZ162" s="284"/>
      <c r="BA162" s="284"/>
      <c r="BB162" s="284"/>
      <c r="BC162" s="284"/>
      <c r="BD162" s="284"/>
      <c r="BE162" s="284"/>
      <c r="BF162" s="689"/>
      <c r="BG162" s="284"/>
      <c r="BH162" s="284"/>
      <c r="BI162" s="284"/>
      <c r="BJ162" s="284"/>
      <c r="BK162" s="284"/>
      <c r="BL162" s="284"/>
      <c r="BM162" s="284"/>
      <c r="BN162" s="284"/>
      <c r="BO162" s="284"/>
      <c r="BP162" s="284"/>
      <c r="BQ162" s="284"/>
      <c r="BR162" s="284"/>
      <c r="BS162" s="284"/>
      <c r="BT162" s="284"/>
      <c r="BU162" s="284"/>
      <c r="BV162" s="284"/>
      <c r="BW162" s="284"/>
      <c r="BX162" s="284"/>
      <c r="BY162" s="689"/>
      <c r="BZ162" s="284"/>
      <c r="CA162" s="284"/>
      <c r="CB162" s="284"/>
      <c r="CC162" s="284"/>
      <c r="CD162" s="698" t="str">
        <f t="shared" si="492"/>
        <v/>
      </c>
      <c r="CE162" s="698" t="str">
        <f t="shared" si="493"/>
        <v/>
      </c>
      <c r="CF162" s="698" t="str">
        <f t="shared" si="494"/>
        <v/>
      </c>
      <c r="CG162" s="698" t="str">
        <f t="shared" si="495"/>
        <v/>
      </c>
      <c r="CH162" s="1393" t="str">
        <f t="shared" si="443"/>
        <v/>
      </c>
      <c r="CI162" s="1394" t="str">
        <f t="shared" si="444"/>
        <v/>
      </c>
      <c r="CJ162" s="1395" t="str">
        <f t="shared" si="445"/>
        <v/>
      </c>
      <c r="CK162" s="1395" t="str">
        <f t="shared" si="446"/>
        <v/>
      </c>
      <c r="CL162" s="1395" t="str">
        <f t="shared" si="447"/>
        <v/>
      </c>
      <c r="CM162" s="1395" t="str">
        <f t="shared" si="448"/>
        <v/>
      </c>
      <c r="CN162" s="1395" t="str">
        <f t="shared" si="449"/>
        <v/>
      </c>
      <c r="CO162" s="1396" t="str">
        <f t="shared" si="450"/>
        <v/>
      </c>
      <c r="CP162" s="1396" t="str">
        <f t="shared" si="451"/>
        <v/>
      </c>
      <c r="CQ162" s="1396" t="str">
        <f t="shared" si="452"/>
        <v/>
      </c>
      <c r="CR162" s="1396" t="str">
        <f t="shared" si="453"/>
        <v/>
      </c>
      <c r="CS162" s="1395" t="str">
        <f t="shared" si="454"/>
        <v/>
      </c>
      <c r="CT162" s="1395" t="str">
        <f t="shared" si="455"/>
        <v/>
      </c>
      <c r="CU162" s="1395" t="str">
        <f t="shared" si="456"/>
        <v/>
      </c>
      <c r="CV162" s="1395" t="str">
        <f t="shared" si="457"/>
        <v/>
      </c>
      <c r="CW162" s="1395" t="str">
        <f t="shared" si="458"/>
        <v/>
      </c>
      <c r="CX162" s="1394" t="str">
        <f t="shared" si="459"/>
        <v/>
      </c>
      <c r="CY162" s="1397" t="str">
        <f t="shared" si="460"/>
        <v/>
      </c>
      <c r="CZ162" s="532" t="str">
        <f t="shared" si="461"/>
        <v/>
      </c>
      <c r="DA162" s="533" t="str">
        <f t="shared" si="462"/>
        <v/>
      </c>
      <c r="DB162" s="534" t="str">
        <f t="shared" si="463"/>
        <v/>
      </c>
      <c r="DC162" s="534" t="str">
        <f t="shared" si="464"/>
        <v/>
      </c>
      <c r="DD162" s="534" t="str">
        <f t="shared" si="465"/>
        <v/>
      </c>
      <c r="DE162" s="534" t="str">
        <f t="shared" si="466"/>
        <v/>
      </c>
      <c r="DF162" s="534" t="str">
        <f t="shared" si="467"/>
        <v/>
      </c>
      <c r="DG162" s="535" t="str">
        <f t="shared" si="468"/>
        <v/>
      </c>
      <c r="DH162" s="535" t="str">
        <f t="shared" si="469"/>
        <v/>
      </c>
      <c r="DI162" s="535" t="str">
        <f t="shared" si="470"/>
        <v/>
      </c>
      <c r="DJ162" s="535" t="str">
        <f t="shared" si="471"/>
        <v/>
      </c>
      <c r="DK162" s="534" t="str">
        <f t="shared" si="472"/>
        <v/>
      </c>
      <c r="DL162" s="534" t="str">
        <f t="shared" si="473"/>
        <v/>
      </c>
      <c r="DM162" s="534" t="str">
        <f t="shared" si="474"/>
        <v/>
      </c>
      <c r="DN162" s="534" t="str">
        <f t="shared" si="475"/>
        <v/>
      </c>
      <c r="DO162" s="534" t="str">
        <f t="shared" si="476"/>
        <v/>
      </c>
      <c r="DP162" s="533" t="str">
        <f t="shared" si="477"/>
        <v/>
      </c>
      <c r="DQ162" s="532" t="str">
        <f t="shared" si="478"/>
        <v/>
      </c>
      <c r="DR162" s="753">
        <f t="shared" si="479"/>
        <v>0</v>
      </c>
      <c r="DS162" s="111">
        <f t="shared" si="480"/>
        <v>0</v>
      </c>
      <c r="DT162" s="111">
        <f t="shared" si="481"/>
        <v>0</v>
      </c>
      <c r="DU162" s="111">
        <f t="shared" si="482"/>
        <v>0</v>
      </c>
      <c r="DV162" s="602"/>
      <c r="DW162" s="209"/>
      <c r="DX162" s="209"/>
      <c r="DY162" s="209"/>
      <c r="DZ162" s="209"/>
      <c r="EA162" s="209"/>
      <c r="EB162" s="209"/>
      <c r="EC162" s="209"/>
      <c r="ED162" s="209"/>
      <c r="EE162" s="210"/>
    </row>
    <row r="163" spans="1:135" s="211" customFormat="1" ht="15.75" hidden="1" customHeight="1">
      <c r="A163" s="755" t="s">
        <v>284</v>
      </c>
      <c r="B163" s="707" t="str">
        <f t="shared" ref="B163:S163" si="500">IF(B161="","",B161*B162)</f>
        <v/>
      </c>
      <c r="C163" s="707" t="str">
        <f t="shared" si="500"/>
        <v/>
      </c>
      <c r="D163" s="707" t="str">
        <f t="shared" si="500"/>
        <v/>
      </c>
      <c r="E163" s="707" t="str">
        <f t="shared" si="500"/>
        <v/>
      </c>
      <c r="F163" s="707" t="str">
        <f t="shared" si="500"/>
        <v/>
      </c>
      <c r="G163" s="707" t="str">
        <f t="shared" si="500"/>
        <v/>
      </c>
      <c r="H163" s="707" t="str">
        <f t="shared" si="500"/>
        <v/>
      </c>
      <c r="I163" s="707" t="str">
        <f t="shared" si="500"/>
        <v/>
      </c>
      <c r="J163" s="707" t="str">
        <f t="shared" si="500"/>
        <v/>
      </c>
      <c r="K163" s="707" t="str">
        <f t="shared" si="500"/>
        <v/>
      </c>
      <c r="L163" s="707" t="str">
        <f t="shared" si="500"/>
        <v/>
      </c>
      <c r="M163" s="707" t="str">
        <f t="shared" si="500"/>
        <v/>
      </c>
      <c r="N163" s="707" t="str">
        <f t="shared" si="500"/>
        <v/>
      </c>
      <c r="O163" s="707" t="str">
        <f t="shared" si="500"/>
        <v/>
      </c>
      <c r="P163" s="707" t="str">
        <f t="shared" si="500"/>
        <v/>
      </c>
      <c r="Q163" s="707" t="str">
        <f t="shared" si="500"/>
        <v/>
      </c>
      <c r="R163" s="707" t="str">
        <f t="shared" si="500"/>
        <v/>
      </c>
      <c r="S163" s="707" t="str">
        <f t="shared" si="500"/>
        <v/>
      </c>
      <c r="T163" s="744"/>
      <c r="U163" s="707" t="str">
        <f t="shared" ref="U163:AL163" si="501">IF(U161="","",U161*U162)</f>
        <v/>
      </c>
      <c r="V163" s="707" t="str">
        <f t="shared" si="501"/>
        <v/>
      </c>
      <c r="W163" s="707" t="str">
        <f t="shared" si="501"/>
        <v/>
      </c>
      <c r="X163" s="707" t="str">
        <f t="shared" si="501"/>
        <v/>
      </c>
      <c r="Y163" s="707" t="str">
        <f t="shared" si="501"/>
        <v/>
      </c>
      <c r="Z163" s="707" t="str">
        <f t="shared" si="501"/>
        <v/>
      </c>
      <c r="AA163" s="707" t="str">
        <f t="shared" si="501"/>
        <v/>
      </c>
      <c r="AB163" s="707" t="str">
        <f t="shared" si="501"/>
        <v/>
      </c>
      <c r="AC163" s="707" t="str">
        <f t="shared" si="501"/>
        <v/>
      </c>
      <c r="AD163" s="707" t="str">
        <f t="shared" si="501"/>
        <v/>
      </c>
      <c r="AE163" s="707" t="str">
        <f t="shared" si="501"/>
        <v/>
      </c>
      <c r="AF163" s="707" t="str">
        <f t="shared" si="501"/>
        <v/>
      </c>
      <c r="AG163" s="707" t="str">
        <f t="shared" si="501"/>
        <v/>
      </c>
      <c r="AH163" s="707" t="str">
        <f t="shared" si="501"/>
        <v/>
      </c>
      <c r="AI163" s="707" t="str">
        <f t="shared" si="501"/>
        <v/>
      </c>
      <c r="AJ163" s="707" t="str">
        <f t="shared" si="501"/>
        <v/>
      </c>
      <c r="AK163" s="707" t="str">
        <f t="shared" si="501"/>
        <v/>
      </c>
      <c r="AL163" s="707" t="str">
        <f t="shared" si="501"/>
        <v/>
      </c>
      <c r="AM163" s="744"/>
      <c r="AN163" s="707" t="str">
        <f t="shared" ref="AN163:BE163" si="502">IF(AN161="","",AN161*AN162)</f>
        <v/>
      </c>
      <c r="AO163" s="707" t="str">
        <f t="shared" si="502"/>
        <v/>
      </c>
      <c r="AP163" s="707" t="str">
        <f t="shared" si="502"/>
        <v/>
      </c>
      <c r="AQ163" s="707" t="str">
        <f t="shared" si="502"/>
        <v/>
      </c>
      <c r="AR163" s="707" t="str">
        <f t="shared" si="502"/>
        <v/>
      </c>
      <c r="AS163" s="707" t="str">
        <f t="shared" si="502"/>
        <v/>
      </c>
      <c r="AT163" s="707" t="str">
        <f t="shared" si="502"/>
        <v/>
      </c>
      <c r="AU163" s="707" t="str">
        <f t="shared" si="502"/>
        <v/>
      </c>
      <c r="AV163" s="707" t="str">
        <f t="shared" si="502"/>
        <v/>
      </c>
      <c r="AW163" s="707" t="str">
        <f t="shared" si="502"/>
        <v/>
      </c>
      <c r="AX163" s="707" t="str">
        <f t="shared" si="502"/>
        <v/>
      </c>
      <c r="AY163" s="707" t="str">
        <f t="shared" si="502"/>
        <v/>
      </c>
      <c r="AZ163" s="707" t="str">
        <f t="shared" si="502"/>
        <v/>
      </c>
      <c r="BA163" s="707" t="str">
        <f t="shared" si="502"/>
        <v/>
      </c>
      <c r="BB163" s="707" t="str">
        <f t="shared" si="502"/>
        <v/>
      </c>
      <c r="BC163" s="707" t="str">
        <f t="shared" si="502"/>
        <v/>
      </c>
      <c r="BD163" s="707" t="str">
        <f t="shared" si="502"/>
        <v/>
      </c>
      <c r="BE163" s="707" t="str">
        <f t="shared" si="502"/>
        <v/>
      </c>
      <c r="BF163" s="744"/>
      <c r="BG163" s="707" t="str">
        <f t="shared" ref="BG163:BX163" si="503">IF(BG161="","",BG161*BG162)</f>
        <v/>
      </c>
      <c r="BH163" s="707" t="str">
        <f t="shared" si="503"/>
        <v/>
      </c>
      <c r="BI163" s="707" t="str">
        <f t="shared" si="503"/>
        <v/>
      </c>
      <c r="BJ163" s="707" t="str">
        <f t="shared" si="503"/>
        <v/>
      </c>
      <c r="BK163" s="707" t="str">
        <f t="shared" si="503"/>
        <v/>
      </c>
      <c r="BL163" s="707" t="str">
        <f t="shared" si="503"/>
        <v/>
      </c>
      <c r="BM163" s="707" t="str">
        <f t="shared" si="503"/>
        <v/>
      </c>
      <c r="BN163" s="707" t="str">
        <f t="shared" si="503"/>
        <v/>
      </c>
      <c r="BO163" s="707" t="str">
        <f t="shared" si="503"/>
        <v/>
      </c>
      <c r="BP163" s="707" t="str">
        <f t="shared" si="503"/>
        <v/>
      </c>
      <c r="BQ163" s="707" t="str">
        <f t="shared" si="503"/>
        <v/>
      </c>
      <c r="BR163" s="707" t="str">
        <f t="shared" si="503"/>
        <v/>
      </c>
      <c r="BS163" s="707" t="str">
        <f t="shared" si="503"/>
        <v/>
      </c>
      <c r="BT163" s="707" t="str">
        <f t="shared" si="503"/>
        <v/>
      </c>
      <c r="BU163" s="707" t="str">
        <f t="shared" si="503"/>
        <v/>
      </c>
      <c r="BV163" s="707" t="str">
        <f t="shared" si="503"/>
        <v/>
      </c>
      <c r="BW163" s="707" t="str">
        <f t="shared" si="503"/>
        <v/>
      </c>
      <c r="BX163" s="707" t="str">
        <f t="shared" si="503"/>
        <v/>
      </c>
      <c r="BY163" s="744"/>
      <c r="BZ163" s="707" t="str">
        <f>IF(BZ161="","",BZ161*BZ162)</f>
        <v/>
      </c>
      <c r="CA163" s="707" t="str">
        <f>IF(CA161="","",CA161*CA162)</f>
        <v/>
      </c>
      <c r="CB163" s="707" t="str">
        <f>IF(CB161="","",CB161*CB162)</f>
        <v/>
      </c>
      <c r="CC163" s="707" t="str">
        <f>IF(CC161="","",CC161*CC162)</f>
        <v/>
      </c>
      <c r="CD163" s="698" t="str">
        <f t="shared" si="492"/>
        <v/>
      </c>
      <c r="CE163" s="698" t="str">
        <f t="shared" si="493"/>
        <v/>
      </c>
      <c r="CF163" s="698" t="str">
        <f t="shared" si="494"/>
        <v/>
      </c>
      <c r="CG163" s="698" t="str">
        <f t="shared" si="495"/>
        <v/>
      </c>
      <c r="CH163" s="1393" t="str">
        <f t="shared" si="443"/>
        <v/>
      </c>
      <c r="CI163" s="1394" t="str">
        <f t="shared" si="444"/>
        <v/>
      </c>
      <c r="CJ163" s="1395" t="str">
        <f t="shared" si="445"/>
        <v/>
      </c>
      <c r="CK163" s="1395" t="str">
        <f t="shared" si="446"/>
        <v/>
      </c>
      <c r="CL163" s="1395" t="str">
        <f t="shared" si="447"/>
        <v/>
      </c>
      <c r="CM163" s="1395" t="str">
        <f t="shared" si="448"/>
        <v/>
      </c>
      <c r="CN163" s="1395" t="str">
        <f t="shared" si="449"/>
        <v/>
      </c>
      <c r="CO163" s="1396" t="str">
        <f t="shared" si="450"/>
        <v/>
      </c>
      <c r="CP163" s="1396" t="str">
        <f t="shared" si="451"/>
        <v/>
      </c>
      <c r="CQ163" s="1396" t="str">
        <f t="shared" si="452"/>
        <v/>
      </c>
      <c r="CR163" s="1396" t="str">
        <f t="shared" si="453"/>
        <v/>
      </c>
      <c r="CS163" s="1395" t="str">
        <f t="shared" si="454"/>
        <v/>
      </c>
      <c r="CT163" s="1395" t="str">
        <f t="shared" si="455"/>
        <v/>
      </c>
      <c r="CU163" s="1395" t="str">
        <f t="shared" si="456"/>
        <v/>
      </c>
      <c r="CV163" s="1395" t="str">
        <f t="shared" si="457"/>
        <v/>
      </c>
      <c r="CW163" s="1395" t="str">
        <f t="shared" si="458"/>
        <v/>
      </c>
      <c r="CX163" s="1394" t="str">
        <f t="shared" si="459"/>
        <v/>
      </c>
      <c r="CY163" s="1397" t="str">
        <f t="shared" si="460"/>
        <v/>
      </c>
      <c r="CZ163" s="532" t="str">
        <f t="shared" si="461"/>
        <v/>
      </c>
      <c r="DA163" s="533" t="str">
        <f t="shared" si="462"/>
        <v/>
      </c>
      <c r="DB163" s="534" t="str">
        <f t="shared" si="463"/>
        <v/>
      </c>
      <c r="DC163" s="534" t="str">
        <f t="shared" si="464"/>
        <v/>
      </c>
      <c r="DD163" s="534" t="str">
        <f t="shared" si="465"/>
        <v/>
      </c>
      <c r="DE163" s="534" t="str">
        <f t="shared" si="466"/>
        <v/>
      </c>
      <c r="DF163" s="534" t="str">
        <f t="shared" si="467"/>
        <v/>
      </c>
      <c r="DG163" s="535" t="str">
        <f t="shared" si="468"/>
        <v/>
      </c>
      <c r="DH163" s="535" t="str">
        <f t="shared" si="469"/>
        <v/>
      </c>
      <c r="DI163" s="535" t="str">
        <f t="shared" si="470"/>
        <v/>
      </c>
      <c r="DJ163" s="535" t="str">
        <f t="shared" si="471"/>
        <v/>
      </c>
      <c r="DK163" s="534" t="str">
        <f t="shared" si="472"/>
        <v/>
      </c>
      <c r="DL163" s="534" t="str">
        <f t="shared" si="473"/>
        <v/>
      </c>
      <c r="DM163" s="534" t="str">
        <f t="shared" si="474"/>
        <v/>
      </c>
      <c r="DN163" s="534" t="str">
        <f t="shared" si="475"/>
        <v/>
      </c>
      <c r="DO163" s="534" t="str">
        <f t="shared" si="476"/>
        <v/>
      </c>
      <c r="DP163" s="533" t="str">
        <f t="shared" si="477"/>
        <v/>
      </c>
      <c r="DQ163" s="532" t="str">
        <f t="shared" si="478"/>
        <v/>
      </c>
      <c r="DR163" s="753">
        <f t="shared" si="479"/>
        <v>0</v>
      </c>
      <c r="DS163" s="111">
        <f t="shared" si="480"/>
        <v>0</v>
      </c>
      <c r="DT163" s="111">
        <f t="shared" si="481"/>
        <v>0</v>
      </c>
      <c r="DU163" s="111">
        <f t="shared" si="482"/>
        <v>0</v>
      </c>
      <c r="DV163" s="602"/>
      <c r="DW163" s="209"/>
      <c r="DX163" s="209"/>
      <c r="DY163" s="209"/>
      <c r="DZ163" s="209"/>
      <c r="EA163" s="209"/>
      <c r="EB163" s="209"/>
      <c r="EC163" s="209"/>
      <c r="ED163" s="209"/>
      <c r="EE163" s="210"/>
    </row>
    <row r="164" spans="1:135" s="604" customFormat="1" ht="15.75" hidden="1" customHeight="1">
      <c r="A164" s="748" t="s">
        <v>286</v>
      </c>
      <c r="B164" s="711">
        <v>1</v>
      </c>
      <c r="C164" s="711">
        <v>1</v>
      </c>
      <c r="D164" s="711">
        <v>1</v>
      </c>
      <c r="E164" s="711">
        <v>1</v>
      </c>
      <c r="F164" s="711">
        <v>1</v>
      </c>
      <c r="G164" s="711">
        <v>1</v>
      </c>
      <c r="H164" s="711">
        <v>1</v>
      </c>
      <c r="I164" s="711">
        <v>1</v>
      </c>
      <c r="J164" s="711">
        <v>1</v>
      </c>
      <c r="K164" s="711">
        <v>1</v>
      </c>
      <c r="L164" s="711">
        <v>1</v>
      </c>
      <c r="M164" s="711">
        <v>1</v>
      </c>
      <c r="N164" s="711">
        <v>1</v>
      </c>
      <c r="O164" s="711">
        <v>1</v>
      </c>
      <c r="P164" s="711">
        <v>1</v>
      </c>
      <c r="Q164" s="711">
        <v>1</v>
      </c>
      <c r="R164" s="711">
        <v>1</v>
      </c>
      <c r="S164" s="711">
        <v>1</v>
      </c>
      <c r="T164" s="722"/>
      <c r="U164" s="711">
        <v>1</v>
      </c>
      <c r="V164" s="711">
        <v>1</v>
      </c>
      <c r="W164" s="711">
        <v>1</v>
      </c>
      <c r="X164" s="711">
        <v>1</v>
      </c>
      <c r="Y164" s="711">
        <v>1</v>
      </c>
      <c r="Z164" s="711">
        <v>1</v>
      </c>
      <c r="AA164" s="711">
        <v>1</v>
      </c>
      <c r="AB164" s="711">
        <v>1</v>
      </c>
      <c r="AC164" s="711">
        <v>1</v>
      </c>
      <c r="AD164" s="711">
        <v>1</v>
      </c>
      <c r="AE164" s="711">
        <v>1</v>
      </c>
      <c r="AF164" s="711">
        <v>1</v>
      </c>
      <c r="AG164" s="711">
        <v>1</v>
      </c>
      <c r="AH164" s="711">
        <v>1</v>
      </c>
      <c r="AI164" s="711">
        <v>1</v>
      </c>
      <c r="AJ164" s="711">
        <v>1</v>
      </c>
      <c r="AK164" s="711">
        <v>1</v>
      </c>
      <c r="AL164" s="711">
        <v>1</v>
      </c>
      <c r="AM164" s="722"/>
      <c r="AN164" s="711">
        <v>1</v>
      </c>
      <c r="AO164" s="711">
        <v>1</v>
      </c>
      <c r="AP164" s="711">
        <v>1</v>
      </c>
      <c r="AQ164" s="711">
        <v>1</v>
      </c>
      <c r="AR164" s="711">
        <v>1</v>
      </c>
      <c r="AS164" s="711">
        <v>1</v>
      </c>
      <c r="AT164" s="711">
        <v>1</v>
      </c>
      <c r="AU164" s="711">
        <v>1</v>
      </c>
      <c r="AV164" s="711">
        <v>1</v>
      </c>
      <c r="AW164" s="711">
        <v>1</v>
      </c>
      <c r="AX164" s="711">
        <v>1</v>
      </c>
      <c r="AY164" s="711">
        <v>1</v>
      </c>
      <c r="AZ164" s="711">
        <v>1</v>
      </c>
      <c r="BA164" s="711">
        <v>1</v>
      </c>
      <c r="BB164" s="711">
        <v>1</v>
      </c>
      <c r="BC164" s="711">
        <v>1</v>
      </c>
      <c r="BD164" s="711">
        <v>1</v>
      </c>
      <c r="BE164" s="711">
        <v>1</v>
      </c>
      <c r="BF164" s="722"/>
      <c r="BG164" s="711">
        <v>1</v>
      </c>
      <c r="BH164" s="711">
        <v>1</v>
      </c>
      <c r="BI164" s="711">
        <v>1</v>
      </c>
      <c r="BJ164" s="711">
        <v>1</v>
      </c>
      <c r="BK164" s="711">
        <v>2</v>
      </c>
      <c r="BL164" s="711">
        <v>3</v>
      </c>
      <c r="BM164" s="711">
        <v>4</v>
      </c>
      <c r="BN164" s="711">
        <v>1</v>
      </c>
      <c r="BO164" s="711">
        <v>1</v>
      </c>
      <c r="BP164" s="711">
        <v>1</v>
      </c>
      <c r="BQ164" s="711">
        <v>1</v>
      </c>
      <c r="BR164" s="711">
        <v>1</v>
      </c>
      <c r="BS164" s="711">
        <v>1</v>
      </c>
      <c r="BT164" s="711">
        <v>1</v>
      </c>
      <c r="BU164" s="711">
        <v>1</v>
      </c>
      <c r="BV164" s="711">
        <v>1</v>
      </c>
      <c r="BW164" s="711">
        <v>1</v>
      </c>
      <c r="BX164" s="711">
        <v>1</v>
      </c>
      <c r="BY164" s="722"/>
      <c r="BZ164" s="711">
        <v>1</v>
      </c>
      <c r="CA164" s="711">
        <v>1</v>
      </c>
      <c r="CB164" s="711">
        <v>1</v>
      </c>
      <c r="CC164" s="711">
        <v>1</v>
      </c>
      <c r="CD164" s="698">
        <f t="shared" si="492"/>
        <v>1</v>
      </c>
      <c r="CE164" s="698">
        <f t="shared" si="493"/>
        <v>1</v>
      </c>
      <c r="CF164" s="698">
        <f t="shared" si="494"/>
        <v>1</v>
      </c>
      <c r="CG164" s="698">
        <f t="shared" si="495"/>
        <v>1.1875</v>
      </c>
      <c r="CH164" s="1393">
        <f t="shared" si="443"/>
        <v>1</v>
      </c>
      <c r="CI164" s="1394">
        <f t="shared" si="444"/>
        <v>1</v>
      </c>
      <c r="CJ164" s="1395">
        <f t="shared" si="445"/>
        <v>1</v>
      </c>
      <c r="CK164" s="1395">
        <f t="shared" si="446"/>
        <v>1</v>
      </c>
      <c r="CL164" s="1395">
        <f t="shared" si="447"/>
        <v>1</v>
      </c>
      <c r="CM164" s="1395">
        <f t="shared" si="448"/>
        <v>1</v>
      </c>
      <c r="CN164" s="1395">
        <f t="shared" si="449"/>
        <v>1</v>
      </c>
      <c r="CO164" s="1396">
        <f t="shared" si="450"/>
        <v>1</v>
      </c>
      <c r="CP164" s="1396">
        <f t="shared" si="451"/>
        <v>1</v>
      </c>
      <c r="CQ164" s="1396">
        <f t="shared" si="452"/>
        <v>1</v>
      </c>
      <c r="CR164" s="1396">
        <f t="shared" si="453"/>
        <v>1</v>
      </c>
      <c r="CS164" s="1395">
        <f t="shared" si="454"/>
        <v>1</v>
      </c>
      <c r="CT164" s="1395">
        <f t="shared" si="455"/>
        <v>1</v>
      </c>
      <c r="CU164" s="1395">
        <f t="shared" si="456"/>
        <v>1</v>
      </c>
      <c r="CV164" s="1395">
        <f t="shared" si="457"/>
        <v>1</v>
      </c>
      <c r="CW164" s="1395">
        <f t="shared" si="458"/>
        <v>1</v>
      </c>
      <c r="CX164" s="1394">
        <f t="shared" si="459"/>
        <v>1</v>
      </c>
      <c r="CY164" s="1397">
        <f t="shared" si="460"/>
        <v>1</v>
      </c>
      <c r="CZ164" s="532">
        <f t="shared" si="461"/>
        <v>1</v>
      </c>
      <c r="DA164" s="533">
        <f t="shared" si="462"/>
        <v>1</v>
      </c>
      <c r="DB164" s="534">
        <f t="shared" si="463"/>
        <v>1</v>
      </c>
      <c r="DC164" s="534">
        <f t="shared" si="464"/>
        <v>1</v>
      </c>
      <c r="DD164" s="534">
        <f t="shared" si="465"/>
        <v>1</v>
      </c>
      <c r="DE164" s="534">
        <f t="shared" si="466"/>
        <v>1</v>
      </c>
      <c r="DF164" s="534">
        <f t="shared" si="467"/>
        <v>1</v>
      </c>
      <c r="DG164" s="535">
        <f t="shared" si="468"/>
        <v>1</v>
      </c>
      <c r="DH164" s="535">
        <f t="shared" si="469"/>
        <v>1</v>
      </c>
      <c r="DI164" s="535">
        <f t="shared" si="470"/>
        <v>1</v>
      </c>
      <c r="DJ164" s="535">
        <f t="shared" si="471"/>
        <v>1</v>
      </c>
      <c r="DK164" s="534">
        <f t="shared" si="472"/>
        <v>1</v>
      </c>
      <c r="DL164" s="534">
        <f t="shared" si="473"/>
        <v>1</v>
      </c>
      <c r="DM164" s="534">
        <f t="shared" si="474"/>
        <v>1</v>
      </c>
      <c r="DN164" s="534">
        <f t="shared" si="475"/>
        <v>1</v>
      </c>
      <c r="DO164" s="534">
        <f t="shared" si="476"/>
        <v>1</v>
      </c>
      <c r="DP164" s="533">
        <f t="shared" si="477"/>
        <v>1</v>
      </c>
      <c r="DQ164" s="532">
        <f t="shared" si="478"/>
        <v>1</v>
      </c>
      <c r="DR164" s="753">
        <f t="shared" si="479"/>
        <v>18</v>
      </c>
      <c r="DS164" s="111">
        <f t="shared" si="480"/>
        <v>18</v>
      </c>
      <c r="DT164" s="111">
        <f t="shared" si="481"/>
        <v>18</v>
      </c>
      <c r="DU164" s="111">
        <f t="shared" si="482"/>
        <v>18</v>
      </c>
      <c r="DV164" s="602"/>
      <c r="DW164" s="719"/>
      <c r="DX164" s="719"/>
      <c r="DY164" s="719"/>
      <c r="DZ164" s="719"/>
      <c r="EA164" s="719"/>
      <c r="EB164" s="719"/>
      <c r="EC164" s="719"/>
      <c r="ED164" s="719"/>
      <c r="EE164" s="603"/>
    </row>
    <row r="165" spans="1:135" s="211" customFormat="1" ht="15.75" hidden="1" customHeight="1">
      <c r="A165" s="748" t="s">
        <v>288</v>
      </c>
      <c r="B165" s="711"/>
      <c r="C165" s="711"/>
      <c r="D165" s="711"/>
      <c r="E165" s="711"/>
      <c r="F165" s="711"/>
      <c r="G165" s="711"/>
      <c r="H165" s="711"/>
      <c r="I165" s="711"/>
      <c r="J165" s="711"/>
      <c r="K165" s="711"/>
      <c r="L165" s="711"/>
      <c r="M165" s="711"/>
      <c r="N165" s="711"/>
      <c r="O165" s="711"/>
      <c r="P165" s="711"/>
      <c r="Q165" s="711"/>
      <c r="R165" s="711"/>
      <c r="S165" s="711"/>
      <c r="T165" s="712"/>
      <c r="U165" s="711"/>
      <c r="V165" s="711"/>
      <c r="W165" s="711"/>
      <c r="X165" s="711"/>
      <c r="Y165" s="711"/>
      <c r="Z165" s="711"/>
      <c r="AA165" s="711"/>
      <c r="AB165" s="711"/>
      <c r="AC165" s="711"/>
      <c r="AD165" s="711"/>
      <c r="AE165" s="711"/>
      <c r="AF165" s="711"/>
      <c r="AG165" s="711"/>
      <c r="AH165" s="711"/>
      <c r="AI165" s="711"/>
      <c r="AJ165" s="711"/>
      <c r="AK165" s="711"/>
      <c r="AL165" s="711"/>
      <c r="AM165" s="712"/>
      <c r="AN165" s="711"/>
      <c r="AO165" s="711"/>
      <c r="AP165" s="711"/>
      <c r="AQ165" s="711"/>
      <c r="AR165" s="711"/>
      <c r="AS165" s="711"/>
      <c r="AT165" s="711"/>
      <c r="AU165" s="711"/>
      <c r="AV165" s="711"/>
      <c r="AW165" s="711"/>
      <c r="AX165" s="711"/>
      <c r="AY165" s="711"/>
      <c r="AZ165" s="711"/>
      <c r="BA165" s="711"/>
      <c r="BB165" s="711"/>
      <c r="BC165" s="711"/>
      <c r="BD165" s="711"/>
      <c r="BE165" s="711"/>
      <c r="BF165" s="712"/>
      <c r="BG165" s="711"/>
      <c r="BH165" s="711"/>
      <c r="BI165" s="711"/>
      <c r="BJ165" s="711"/>
      <c r="BK165" s="711"/>
      <c r="BL165" s="711"/>
      <c r="BM165" s="711"/>
      <c r="BN165" s="711"/>
      <c r="BO165" s="711"/>
      <c r="BP165" s="711"/>
      <c r="BQ165" s="711"/>
      <c r="BR165" s="711"/>
      <c r="BS165" s="711"/>
      <c r="BT165" s="711"/>
      <c r="BU165" s="711"/>
      <c r="BV165" s="711"/>
      <c r="BW165" s="711"/>
      <c r="BX165" s="711"/>
      <c r="BY165" s="712"/>
      <c r="BZ165" s="711"/>
      <c r="CA165" s="711"/>
      <c r="CB165" s="711"/>
      <c r="CC165" s="711"/>
      <c r="CD165" s="698" t="str">
        <f t="shared" si="492"/>
        <v/>
      </c>
      <c r="CE165" s="698" t="str">
        <f t="shared" si="493"/>
        <v/>
      </c>
      <c r="CF165" s="698" t="str">
        <f t="shared" si="494"/>
        <v/>
      </c>
      <c r="CG165" s="698" t="str">
        <f t="shared" si="495"/>
        <v/>
      </c>
      <c r="CH165" s="1393" t="str">
        <f t="shared" si="443"/>
        <v/>
      </c>
      <c r="CI165" s="1394" t="str">
        <f t="shared" si="444"/>
        <v/>
      </c>
      <c r="CJ165" s="1395" t="str">
        <f t="shared" si="445"/>
        <v/>
      </c>
      <c r="CK165" s="1395" t="str">
        <f t="shared" si="446"/>
        <v/>
      </c>
      <c r="CL165" s="1395" t="str">
        <f t="shared" si="447"/>
        <v/>
      </c>
      <c r="CM165" s="1395" t="str">
        <f t="shared" si="448"/>
        <v/>
      </c>
      <c r="CN165" s="1395" t="str">
        <f t="shared" si="449"/>
        <v/>
      </c>
      <c r="CO165" s="1396" t="str">
        <f t="shared" si="450"/>
        <v/>
      </c>
      <c r="CP165" s="1396" t="str">
        <f t="shared" si="451"/>
        <v/>
      </c>
      <c r="CQ165" s="1396" t="str">
        <f t="shared" si="452"/>
        <v/>
      </c>
      <c r="CR165" s="1396" t="str">
        <f t="shared" si="453"/>
        <v/>
      </c>
      <c r="CS165" s="1395" t="str">
        <f t="shared" si="454"/>
        <v/>
      </c>
      <c r="CT165" s="1395" t="str">
        <f t="shared" si="455"/>
        <v/>
      </c>
      <c r="CU165" s="1395" t="str">
        <f t="shared" si="456"/>
        <v/>
      </c>
      <c r="CV165" s="1395" t="str">
        <f t="shared" si="457"/>
        <v/>
      </c>
      <c r="CW165" s="1395" t="str">
        <f t="shared" si="458"/>
        <v/>
      </c>
      <c r="CX165" s="1394" t="str">
        <f t="shared" si="459"/>
        <v/>
      </c>
      <c r="CY165" s="1397" t="str">
        <f t="shared" si="460"/>
        <v/>
      </c>
      <c r="CZ165" s="532" t="str">
        <f t="shared" si="461"/>
        <v/>
      </c>
      <c r="DA165" s="533" t="str">
        <f t="shared" si="462"/>
        <v/>
      </c>
      <c r="DB165" s="534" t="str">
        <f t="shared" si="463"/>
        <v/>
      </c>
      <c r="DC165" s="534" t="str">
        <f t="shared" si="464"/>
        <v/>
      </c>
      <c r="DD165" s="534" t="str">
        <f t="shared" si="465"/>
        <v/>
      </c>
      <c r="DE165" s="534" t="str">
        <f t="shared" si="466"/>
        <v/>
      </c>
      <c r="DF165" s="534" t="str">
        <f t="shared" si="467"/>
        <v/>
      </c>
      <c r="DG165" s="535" t="str">
        <f t="shared" si="468"/>
        <v/>
      </c>
      <c r="DH165" s="535" t="str">
        <f t="shared" si="469"/>
        <v/>
      </c>
      <c r="DI165" s="535" t="str">
        <f t="shared" si="470"/>
        <v/>
      </c>
      <c r="DJ165" s="535" t="str">
        <f t="shared" si="471"/>
        <v/>
      </c>
      <c r="DK165" s="534" t="str">
        <f t="shared" si="472"/>
        <v/>
      </c>
      <c r="DL165" s="534" t="str">
        <f t="shared" si="473"/>
        <v/>
      </c>
      <c r="DM165" s="534" t="str">
        <f t="shared" si="474"/>
        <v/>
      </c>
      <c r="DN165" s="534" t="str">
        <f t="shared" si="475"/>
        <v/>
      </c>
      <c r="DO165" s="534" t="str">
        <f t="shared" si="476"/>
        <v/>
      </c>
      <c r="DP165" s="533" t="str">
        <f t="shared" si="477"/>
        <v/>
      </c>
      <c r="DQ165" s="532" t="str">
        <f t="shared" si="478"/>
        <v/>
      </c>
      <c r="DR165" s="753">
        <f t="shared" si="479"/>
        <v>0</v>
      </c>
      <c r="DS165" s="111">
        <f t="shared" si="480"/>
        <v>0</v>
      </c>
      <c r="DT165" s="111">
        <f t="shared" si="481"/>
        <v>0</v>
      </c>
      <c r="DU165" s="111">
        <f t="shared" si="482"/>
        <v>0</v>
      </c>
      <c r="DV165" s="602"/>
      <c r="DW165" s="209"/>
      <c r="DX165" s="209"/>
      <c r="DY165" s="209"/>
      <c r="DZ165" s="209"/>
      <c r="EA165" s="209"/>
      <c r="EB165" s="209"/>
      <c r="EC165" s="209"/>
      <c r="ED165" s="209"/>
      <c r="EE165" s="210"/>
    </row>
    <row r="166" spans="1:135" s="604" customFormat="1" ht="15.75" hidden="1" customHeight="1">
      <c r="A166" s="748" t="s">
        <v>324</v>
      </c>
      <c r="B166" s="721" t="str">
        <f t="shared" ref="B166:S166" si="504">IF(SUM(B151,B160)&gt;0,SUM(B152,B161)/SUM(B151,B160),"")</f>
        <v/>
      </c>
      <c r="C166" s="721" t="str">
        <f t="shared" si="504"/>
        <v/>
      </c>
      <c r="D166" s="721" t="str">
        <f t="shared" si="504"/>
        <v/>
      </c>
      <c r="E166" s="721" t="str">
        <f t="shared" si="504"/>
        <v/>
      </c>
      <c r="F166" s="721" t="str">
        <f t="shared" si="504"/>
        <v/>
      </c>
      <c r="G166" s="721" t="str">
        <f t="shared" si="504"/>
        <v/>
      </c>
      <c r="H166" s="721" t="str">
        <f t="shared" si="504"/>
        <v/>
      </c>
      <c r="I166" s="721" t="str">
        <f t="shared" si="504"/>
        <v/>
      </c>
      <c r="J166" s="721" t="str">
        <f t="shared" si="504"/>
        <v/>
      </c>
      <c r="K166" s="721" t="str">
        <f t="shared" si="504"/>
        <v/>
      </c>
      <c r="L166" s="721" t="str">
        <f t="shared" si="504"/>
        <v/>
      </c>
      <c r="M166" s="721" t="str">
        <f t="shared" si="504"/>
        <v/>
      </c>
      <c r="N166" s="721" t="str">
        <f t="shared" si="504"/>
        <v/>
      </c>
      <c r="O166" s="721" t="str">
        <f t="shared" si="504"/>
        <v/>
      </c>
      <c r="P166" s="721" t="str">
        <f t="shared" si="504"/>
        <v/>
      </c>
      <c r="Q166" s="721" t="str">
        <f t="shared" si="504"/>
        <v/>
      </c>
      <c r="R166" s="721" t="str">
        <f t="shared" si="504"/>
        <v/>
      </c>
      <c r="S166" s="721" t="str">
        <f t="shared" si="504"/>
        <v/>
      </c>
      <c r="T166" s="752"/>
      <c r="U166" s="721" t="str">
        <f t="shared" ref="U166:AL166" si="505">IF(SUM(U151,U160)&gt;0,SUM(U152,U161)/SUM(U151,U160),"")</f>
        <v/>
      </c>
      <c r="V166" s="721" t="str">
        <f t="shared" si="505"/>
        <v/>
      </c>
      <c r="W166" s="721" t="str">
        <f t="shared" si="505"/>
        <v/>
      </c>
      <c r="X166" s="721" t="str">
        <f t="shared" si="505"/>
        <v/>
      </c>
      <c r="Y166" s="721" t="str">
        <f t="shared" si="505"/>
        <v/>
      </c>
      <c r="Z166" s="721" t="str">
        <f t="shared" si="505"/>
        <v/>
      </c>
      <c r="AA166" s="721" t="str">
        <f t="shared" si="505"/>
        <v/>
      </c>
      <c r="AB166" s="721" t="str">
        <f t="shared" si="505"/>
        <v/>
      </c>
      <c r="AC166" s="721" t="str">
        <f t="shared" si="505"/>
        <v/>
      </c>
      <c r="AD166" s="721" t="str">
        <f t="shared" si="505"/>
        <v/>
      </c>
      <c r="AE166" s="721" t="str">
        <f t="shared" si="505"/>
        <v/>
      </c>
      <c r="AF166" s="721" t="str">
        <f t="shared" si="505"/>
        <v/>
      </c>
      <c r="AG166" s="721" t="str">
        <f t="shared" si="505"/>
        <v/>
      </c>
      <c r="AH166" s="721" t="str">
        <f t="shared" si="505"/>
        <v/>
      </c>
      <c r="AI166" s="721" t="str">
        <f t="shared" si="505"/>
        <v/>
      </c>
      <c r="AJ166" s="721" t="str">
        <f t="shared" si="505"/>
        <v/>
      </c>
      <c r="AK166" s="721" t="str">
        <f t="shared" si="505"/>
        <v/>
      </c>
      <c r="AL166" s="721" t="str">
        <f t="shared" si="505"/>
        <v/>
      </c>
      <c r="AM166" s="752"/>
      <c r="AN166" s="721" t="str">
        <f t="shared" ref="AN166:BE166" si="506">IF(SUM(AN151,AN160)&gt;0,SUM(AN152,AN161)/SUM(AN151,AN160),"")</f>
        <v/>
      </c>
      <c r="AO166" s="721" t="str">
        <f t="shared" si="506"/>
        <v/>
      </c>
      <c r="AP166" s="721" t="str">
        <f t="shared" si="506"/>
        <v/>
      </c>
      <c r="AQ166" s="721" t="str">
        <f t="shared" si="506"/>
        <v/>
      </c>
      <c r="AR166" s="721" t="str">
        <f t="shared" si="506"/>
        <v/>
      </c>
      <c r="AS166" s="721" t="str">
        <f t="shared" si="506"/>
        <v/>
      </c>
      <c r="AT166" s="721" t="str">
        <f t="shared" si="506"/>
        <v/>
      </c>
      <c r="AU166" s="721" t="str">
        <f t="shared" si="506"/>
        <v/>
      </c>
      <c r="AV166" s="721" t="str">
        <f t="shared" si="506"/>
        <v/>
      </c>
      <c r="AW166" s="721" t="str">
        <f t="shared" si="506"/>
        <v/>
      </c>
      <c r="AX166" s="721" t="str">
        <f t="shared" si="506"/>
        <v/>
      </c>
      <c r="AY166" s="721" t="str">
        <f t="shared" si="506"/>
        <v/>
      </c>
      <c r="AZ166" s="721" t="str">
        <f t="shared" si="506"/>
        <v/>
      </c>
      <c r="BA166" s="721" t="str">
        <f t="shared" si="506"/>
        <v/>
      </c>
      <c r="BB166" s="721" t="str">
        <f t="shared" si="506"/>
        <v/>
      </c>
      <c r="BC166" s="721" t="str">
        <f t="shared" si="506"/>
        <v/>
      </c>
      <c r="BD166" s="721" t="str">
        <f t="shared" si="506"/>
        <v/>
      </c>
      <c r="BE166" s="721" t="str">
        <f t="shared" si="506"/>
        <v/>
      </c>
      <c r="BF166" s="752"/>
      <c r="BG166" s="721" t="str">
        <f t="shared" ref="BG166:BX166" si="507">IF(SUM(BG151,BG160)&gt;0,SUM(BG152,BG161)/SUM(BG151,BG160),"")</f>
        <v/>
      </c>
      <c r="BH166" s="721" t="str">
        <f t="shared" si="507"/>
        <v/>
      </c>
      <c r="BI166" s="721" t="str">
        <f t="shared" si="507"/>
        <v/>
      </c>
      <c r="BJ166" s="721" t="str">
        <f t="shared" si="507"/>
        <v/>
      </c>
      <c r="BK166" s="721" t="str">
        <f t="shared" si="507"/>
        <v/>
      </c>
      <c r="BL166" s="721" t="str">
        <f t="shared" si="507"/>
        <v/>
      </c>
      <c r="BM166" s="721" t="str">
        <f t="shared" si="507"/>
        <v/>
      </c>
      <c r="BN166" s="721" t="str">
        <f t="shared" si="507"/>
        <v/>
      </c>
      <c r="BO166" s="721" t="str">
        <f t="shared" si="507"/>
        <v/>
      </c>
      <c r="BP166" s="721" t="str">
        <f t="shared" si="507"/>
        <v/>
      </c>
      <c r="BQ166" s="721" t="str">
        <f t="shared" si="507"/>
        <v/>
      </c>
      <c r="BR166" s="721" t="str">
        <f t="shared" si="507"/>
        <v/>
      </c>
      <c r="BS166" s="721" t="str">
        <f t="shared" si="507"/>
        <v/>
      </c>
      <c r="BT166" s="721" t="str">
        <f t="shared" si="507"/>
        <v/>
      </c>
      <c r="BU166" s="721" t="str">
        <f t="shared" si="507"/>
        <v/>
      </c>
      <c r="BV166" s="721" t="str">
        <f t="shared" si="507"/>
        <v/>
      </c>
      <c r="BW166" s="721" t="str">
        <f t="shared" si="507"/>
        <v/>
      </c>
      <c r="BX166" s="721" t="str">
        <f t="shared" si="507"/>
        <v/>
      </c>
      <c r="BY166" s="752"/>
      <c r="BZ166" s="721" t="str">
        <f>IF(SUM(BZ151,BZ160)&gt;0,SUM(BZ152,BZ161)/SUM(BZ151,BZ160),"")</f>
        <v/>
      </c>
      <c r="CA166" s="721" t="str">
        <f>IF(SUM(CA151,CA160)&gt;0,SUM(CA152,CA161)/SUM(CA151,CA160),"")</f>
        <v/>
      </c>
      <c r="CB166" s="721" t="str">
        <f>IF(SUM(CB151,CB160)&gt;0,SUM(CB152,CB161)/SUM(CB151,CB160),"")</f>
        <v/>
      </c>
      <c r="CC166" s="721" t="str">
        <f>IF(SUM(CC151,CC160)&gt;0,SUM(CC152,CC161)/SUM(CC151,CC160),"")</f>
        <v/>
      </c>
      <c r="CD166" s="698" t="str">
        <f t="shared" si="492"/>
        <v/>
      </c>
      <c r="CE166" s="723" t="str">
        <f t="shared" si="493"/>
        <v/>
      </c>
      <c r="CF166" s="723" t="str">
        <f t="shared" si="494"/>
        <v/>
      </c>
      <c r="CG166" s="723" t="str">
        <f t="shared" si="495"/>
        <v/>
      </c>
      <c r="CH166" s="1381" t="str">
        <f t="shared" si="443"/>
        <v/>
      </c>
      <c r="CI166" s="1382" t="str">
        <f t="shared" si="444"/>
        <v/>
      </c>
      <c r="CJ166" s="1383" t="str">
        <f t="shared" si="445"/>
        <v/>
      </c>
      <c r="CK166" s="1383" t="str">
        <f t="shared" si="446"/>
        <v/>
      </c>
      <c r="CL166" s="1383" t="str">
        <f t="shared" si="447"/>
        <v/>
      </c>
      <c r="CM166" s="1383" t="str">
        <f t="shared" si="448"/>
        <v/>
      </c>
      <c r="CN166" s="1383" t="str">
        <f t="shared" si="449"/>
        <v/>
      </c>
      <c r="CO166" s="1384" t="str">
        <f t="shared" si="450"/>
        <v/>
      </c>
      <c r="CP166" s="1384" t="str">
        <f t="shared" si="451"/>
        <v/>
      </c>
      <c r="CQ166" s="1384" t="str">
        <f t="shared" si="452"/>
        <v/>
      </c>
      <c r="CR166" s="1384" t="str">
        <f t="shared" si="453"/>
        <v/>
      </c>
      <c r="CS166" s="1383" t="str">
        <f t="shared" si="454"/>
        <v/>
      </c>
      <c r="CT166" s="1383" t="str">
        <f t="shared" si="455"/>
        <v/>
      </c>
      <c r="CU166" s="1383" t="str">
        <f t="shared" si="456"/>
        <v/>
      </c>
      <c r="CV166" s="1383" t="str">
        <f t="shared" si="457"/>
        <v/>
      </c>
      <c r="CW166" s="1383" t="str">
        <f t="shared" si="458"/>
        <v/>
      </c>
      <c r="CX166" s="1382" t="str">
        <f t="shared" si="459"/>
        <v/>
      </c>
      <c r="CY166" s="1385" t="str">
        <f t="shared" si="460"/>
        <v/>
      </c>
      <c r="CZ166" s="638" t="str">
        <f t="shared" si="461"/>
        <v/>
      </c>
      <c r="DA166" s="639" t="str">
        <f t="shared" si="462"/>
        <v/>
      </c>
      <c r="DB166" s="640" t="str">
        <f t="shared" si="463"/>
        <v/>
      </c>
      <c r="DC166" s="640" t="str">
        <f t="shared" si="464"/>
        <v/>
      </c>
      <c r="DD166" s="640" t="str">
        <f t="shared" si="465"/>
        <v/>
      </c>
      <c r="DE166" s="640" t="str">
        <f t="shared" si="466"/>
        <v/>
      </c>
      <c r="DF166" s="640" t="str">
        <f t="shared" si="467"/>
        <v/>
      </c>
      <c r="DG166" s="641" t="str">
        <f t="shared" si="468"/>
        <v/>
      </c>
      <c r="DH166" s="641" t="str">
        <f t="shared" si="469"/>
        <v/>
      </c>
      <c r="DI166" s="641" t="str">
        <f t="shared" si="470"/>
        <v/>
      </c>
      <c r="DJ166" s="641" t="str">
        <f t="shared" si="471"/>
        <v/>
      </c>
      <c r="DK166" s="640" t="str">
        <f t="shared" si="472"/>
        <v/>
      </c>
      <c r="DL166" s="640" t="str">
        <f t="shared" si="473"/>
        <v/>
      </c>
      <c r="DM166" s="640" t="str">
        <f t="shared" si="474"/>
        <v/>
      </c>
      <c r="DN166" s="640" t="str">
        <f t="shared" si="475"/>
        <v/>
      </c>
      <c r="DO166" s="640" t="str">
        <f t="shared" si="476"/>
        <v/>
      </c>
      <c r="DP166" s="639" t="str">
        <f t="shared" si="477"/>
        <v/>
      </c>
      <c r="DQ166" s="638" t="str">
        <f t="shared" si="478"/>
        <v/>
      </c>
      <c r="DR166" s="753">
        <f t="shared" si="479"/>
        <v>0</v>
      </c>
      <c r="DS166" s="111">
        <f t="shared" si="480"/>
        <v>0</v>
      </c>
      <c r="DT166" s="111">
        <f t="shared" si="481"/>
        <v>0</v>
      </c>
      <c r="DU166" s="111">
        <f t="shared" si="482"/>
        <v>0</v>
      </c>
      <c r="DV166" s="602"/>
      <c r="DW166" s="719"/>
      <c r="DX166" s="719"/>
      <c r="DY166" s="719"/>
      <c r="DZ166" s="719"/>
      <c r="EA166" s="719"/>
      <c r="EB166" s="719"/>
      <c r="EC166" s="719"/>
      <c r="ED166" s="719"/>
      <c r="EE166" s="603"/>
    </row>
    <row r="167" spans="1:135" s="604" customFormat="1" ht="15.75" hidden="1" customHeight="1">
      <c r="A167" s="748" t="s">
        <v>297</v>
      </c>
      <c r="B167" s="726" t="str">
        <f t="shared" ref="B167:K167" si="508">IF(SUM(B151,B160)=0,"",SUM(B151,-B152*B155,-B156*B155,B160,-B161*B164,-B165*B164)*0.049)</f>
        <v/>
      </c>
      <c r="C167" s="726" t="str">
        <f t="shared" si="508"/>
        <v/>
      </c>
      <c r="D167" s="726" t="str">
        <f t="shared" si="508"/>
        <v/>
      </c>
      <c r="E167" s="726" t="str">
        <f t="shared" si="508"/>
        <v/>
      </c>
      <c r="F167" s="726" t="str">
        <f t="shared" si="508"/>
        <v/>
      </c>
      <c r="G167" s="726" t="str">
        <f t="shared" si="508"/>
        <v/>
      </c>
      <c r="H167" s="726" t="str">
        <f t="shared" si="508"/>
        <v/>
      </c>
      <c r="I167" s="726" t="str">
        <f t="shared" si="508"/>
        <v/>
      </c>
      <c r="J167" s="726" t="str">
        <f t="shared" si="508"/>
        <v/>
      </c>
      <c r="K167" s="726" t="str">
        <f t="shared" si="508"/>
        <v/>
      </c>
      <c r="L167" s="726"/>
      <c r="M167" s="726"/>
      <c r="N167" s="726"/>
      <c r="O167" s="726" t="str">
        <f>IF(SUM(O151,O160)=0,"",SUM(O151,-O152*O155,-O156*O155,O160,-O161*O164,-O165*O164)*0.049)</f>
        <v/>
      </c>
      <c r="P167" s="726" t="str">
        <f>IF(SUM(P151,P160)=0,"",SUM(P151,-P152*P155,-P156*P155,P160,-P161*P164,-P165*P164)*0.049)</f>
        <v/>
      </c>
      <c r="Q167" s="726" t="str">
        <f>IF(SUM(Q151,Q160)=0,"",SUM(Q151,-Q152*Q155,-Q156*Q155,Q160,-Q161*Q164,-Q165*Q164)*0.049)</f>
        <v/>
      </c>
      <c r="R167" s="726" t="str">
        <f>IF(SUM(R151,R160)=0,"",SUM(R151,-R152*R155,-R156*R155,R160,-R161*R164,-R165*R164)*0.049)</f>
        <v/>
      </c>
      <c r="S167" s="726" t="str">
        <f>IF(SUM(S151,S160)=0,"",SUM(S151,-S152*S155,-S156*S155,S160,-S161*S164,-S165*S164)*0.049)</f>
        <v/>
      </c>
      <c r="T167" s="756"/>
      <c r="U167" s="726" t="str">
        <f t="shared" ref="U167:AL167" si="509">IF(SUM(U151,U160)=0,"",SUM(U151,-U152*U155,-U156*U155,U160,-U161*U164,-U165*U164)*0.049)</f>
        <v/>
      </c>
      <c r="V167" s="726" t="str">
        <f t="shared" si="509"/>
        <v/>
      </c>
      <c r="W167" s="726" t="str">
        <f t="shared" si="509"/>
        <v/>
      </c>
      <c r="X167" s="726" t="str">
        <f t="shared" si="509"/>
        <v/>
      </c>
      <c r="Y167" s="726" t="str">
        <f t="shared" si="509"/>
        <v/>
      </c>
      <c r="Z167" s="726" t="str">
        <f t="shared" si="509"/>
        <v/>
      </c>
      <c r="AA167" s="726" t="str">
        <f t="shared" si="509"/>
        <v/>
      </c>
      <c r="AB167" s="726" t="str">
        <f t="shared" si="509"/>
        <v/>
      </c>
      <c r="AC167" s="726" t="str">
        <f t="shared" si="509"/>
        <v/>
      </c>
      <c r="AD167" s="726" t="str">
        <f t="shared" si="509"/>
        <v/>
      </c>
      <c r="AE167" s="726" t="str">
        <f t="shared" si="509"/>
        <v/>
      </c>
      <c r="AF167" s="726" t="str">
        <f t="shared" si="509"/>
        <v/>
      </c>
      <c r="AG167" s="726" t="str">
        <f t="shared" si="509"/>
        <v/>
      </c>
      <c r="AH167" s="726" t="str">
        <f t="shared" si="509"/>
        <v/>
      </c>
      <c r="AI167" s="726" t="str">
        <f t="shared" si="509"/>
        <v/>
      </c>
      <c r="AJ167" s="726" t="str">
        <f t="shared" si="509"/>
        <v/>
      </c>
      <c r="AK167" s="726" t="str">
        <f t="shared" si="509"/>
        <v/>
      </c>
      <c r="AL167" s="726" t="str">
        <f t="shared" si="509"/>
        <v/>
      </c>
      <c r="AM167" s="756"/>
      <c r="AN167" s="726" t="str">
        <f t="shared" ref="AN167:AV167" si="510">IF(SUM(AN151,AN160)=0,"",SUM(AN151,-AN152*AN155,-AN156*AN155,AN160,-AN161*AN164,-AN165*AN164)*0.049)</f>
        <v/>
      </c>
      <c r="AO167" s="726" t="str">
        <f t="shared" si="510"/>
        <v/>
      </c>
      <c r="AP167" s="726" t="str">
        <f t="shared" si="510"/>
        <v/>
      </c>
      <c r="AQ167" s="726" t="str">
        <f t="shared" si="510"/>
        <v/>
      </c>
      <c r="AR167" s="726" t="str">
        <f t="shared" si="510"/>
        <v/>
      </c>
      <c r="AS167" s="726" t="str">
        <f t="shared" si="510"/>
        <v/>
      </c>
      <c r="AT167" s="726" t="str">
        <f t="shared" si="510"/>
        <v/>
      </c>
      <c r="AU167" s="726" t="str">
        <f t="shared" si="510"/>
        <v/>
      </c>
      <c r="AV167" s="726" t="str">
        <f t="shared" si="510"/>
        <v/>
      </c>
      <c r="AW167" s="726"/>
      <c r="AX167" s="726"/>
      <c r="AY167" s="726" t="str">
        <f t="shared" ref="AY167:BE167" si="511">IF(SUM(AY151,AY160)=0,"",SUM(AY151,-AY152*AY155,-AY156*AY155,AY160,-AY161*AY164,-AY165*AY164)*0.049)</f>
        <v/>
      </c>
      <c r="AZ167" s="726" t="str">
        <f t="shared" si="511"/>
        <v/>
      </c>
      <c r="BA167" s="726" t="str">
        <f t="shared" si="511"/>
        <v/>
      </c>
      <c r="BB167" s="726" t="str">
        <f t="shared" si="511"/>
        <v/>
      </c>
      <c r="BC167" s="726" t="str">
        <f t="shared" si="511"/>
        <v/>
      </c>
      <c r="BD167" s="726" t="str">
        <f t="shared" si="511"/>
        <v/>
      </c>
      <c r="BE167" s="726" t="str">
        <f t="shared" si="511"/>
        <v/>
      </c>
      <c r="BF167" s="756"/>
      <c r="BG167" s="726" t="str">
        <f t="shared" ref="BG167:BX167" si="512">IF(SUM(BG151,BG160)=0,"",SUM(BG151,-BG152*BG155,-BG156*BG155,BG160,-BG161*BG164,-BG165*BG164)*0.049)</f>
        <v/>
      </c>
      <c r="BH167" s="726" t="str">
        <f t="shared" si="512"/>
        <v/>
      </c>
      <c r="BI167" s="726" t="str">
        <f t="shared" si="512"/>
        <v/>
      </c>
      <c r="BJ167" s="726" t="str">
        <f t="shared" si="512"/>
        <v/>
      </c>
      <c r="BK167" s="726" t="str">
        <f t="shared" si="512"/>
        <v/>
      </c>
      <c r="BL167" s="726" t="str">
        <f t="shared" si="512"/>
        <v/>
      </c>
      <c r="BM167" s="726" t="str">
        <f t="shared" si="512"/>
        <v/>
      </c>
      <c r="BN167" s="726" t="str">
        <f t="shared" si="512"/>
        <v/>
      </c>
      <c r="BO167" s="726" t="str">
        <f t="shared" si="512"/>
        <v/>
      </c>
      <c r="BP167" s="726" t="str">
        <f t="shared" si="512"/>
        <v/>
      </c>
      <c r="BQ167" s="726" t="str">
        <f t="shared" si="512"/>
        <v/>
      </c>
      <c r="BR167" s="726" t="str">
        <f t="shared" si="512"/>
        <v/>
      </c>
      <c r="BS167" s="726" t="str">
        <f t="shared" si="512"/>
        <v/>
      </c>
      <c r="BT167" s="726" t="str">
        <f t="shared" si="512"/>
        <v/>
      </c>
      <c r="BU167" s="726" t="str">
        <f t="shared" si="512"/>
        <v/>
      </c>
      <c r="BV167" s="726" t="str">
        <f t="shared" si="512"/>
        <v/>
      </c>
      <c r="BW167" s="726" t="str">
        <f t="shared" si="512"/>
        <v/>
      </c>
      <c r="BX167" s="726" t="str">
        <f t="shared" si="512"/>
        <v/>
      </c>
      <c r="BY167" s="756"/>
      <c r="BZ167" s="726" t="str">
        <f>IF(SUM(BZ151,BZ160)=0,"",SUM(BZ151,-BZ152*BZ155,-BZ156*BZ155,BZ160,-BZ161*BZ164,-BZ165*BZ164)*0.049)</f>
        <v/>
      </c>
      <c r="CA167" s="726" t="str">
        <f>IF(SUM(CA151,CA160)=0,"",SUM(CA151,-CA152*CA155,-CA156*CA155,CA160,-CA161*CA164,-CA165*CA164)*0.049)</f>
        <v/>
      </c>
      <c r="CB167" s="726" t="str">
        <f>IF(SUM(CB151,CB160)=0,"",SUM(CB151,-CB152*CB155,-CB156*CB155,CB160,-CB161*CB164,-CB165*CB164)*0.049)</f>
        <v/>
      </c>
      <c r="CC167" s="726" t="str">
        <f>IF(SUM(CC151,CC160)=0,"",SUM(CC151,-CC152*CC155,-CC156*CC155,CC160,-CC161*CC164,-CC165*CC164)*0.049)</f>
        <v/>
      </c>
      <c r="CD167" s="698" t="str">
        <f t="shared" si="492"/>
        <v/>
      </c>
      <c r="CE167" s="698" t="str">
        <f t="shared" si="493"/>
        <v/>
      </c>
      <c r="CF167" s="698" t="str">
        <f t="shared" si="494"/>
        <v/>
      </c>
      <c r="CG167" s="698" t="str">
        <f t="shared" si="495"/>
        <v/>
      </c>
      <c r="CH167" s="1393" t="str">
        <f t="shared" si="443"/>
        <v/>
      </c>
      <c r="CI167" s="1394" t="str">
        <f t="shared" si="444"/>
        <v/>
      </c>
      <c r="CJ167" s="1395" t="str">
        <f t="shared" si="445"/>
        <v/>
      </c>
      <c r="CK167" s="1395" t="str">
        <f t="shared" si="446"/>
        <v/>
      </c>
      <c r="CL167" s="1395" t="str">
        <f t="shared" si="447"/>
        <v/>
      </c>
      <c r="CM167" s="1395" t="str">
        <f t="shared" si="448"/>
        <v/>
      </c>
      <c r="CN167" s="1395" t="str">
        <f t="shared" si="449"/>
        <v/>
      </c>
      <c r="CO167" s="1396" t="str">
        <f t="shared" si="450"/>
        <v/>
      </c>
      <c r="CP167" s="1396" t="str">
        <f t="shared" si="451"/>
        <v/>
      </c>
      <c r="CQ167" s="1396" t="str">
        <f t="shared" si="452"/>
        <v/>
      </c>
      <c r="CR167" s="1396" t="str">
        <f t="shared" si="453"/>
        <v/>
      </c>
      <c r="CS167" s="1395" t="str">
        <f t="shared" si="454"/>
        <v/>
      </c>
      <c r="CT167" s="1395" t="str">
        <f t="shared" si="455"/>
        <v/>
      </c>
      <c r="CU167" s="1395" t="str">
        <f t="shared" si="456"/>
        <v/>
      </c>
      <c r="CV167" s="1395" t="str">
        <f t="shared" si="457"/>
        <v/>
      </c>
      <c r="CW167" s="1395" t="str">
        <f t="shared" si="458"/>
        <v/>
      </c>
      <c r="CX167" s="1394" t="str">
        <f t="shared" si="459"/>
        <v/>
      </c>
      <c r="CY167" s="1397" t="str">
        <f t="shared" si="460"/>
        <v/>
      </c>
      <c r="CZ167" s="532" t="str">
        <f t="shared" si="461"/>
        <v/>
      </c>
      <c r="DA167" s="533" t="str">
        <f t="shared" si="462"/>
        <v/>
      </c>
      <c r="DB167" s="534" t="str">
        <f t="shared" si="463"/>
        <v/>
      </c>
      <c r="DC167" s="534" t="str">
        <f t="shared" si="464"/>
        <v/>
      </c>
      <c r="DD167" s="534" t="str">
        <f t="shared" si="465"/>
        <v/>
      </c>
      <c r="DE167" s="534" t="str">
        <f t="shared" si="466"/>
        <v/>
      </c>
      <c r="DF167" s="534" t="str">
        <f t="shared" si="467"/>
        <v/>
      </c>
      <c r="DG167" s="535" t="str">
        <f t="shared" si="468"/>
        <v/>
      </c>
      <c r="DH167" s="535" t="str">
        <f t="shared" si="469"/>
        <v/>
      </c>
      <c r="DI167" s="535" t="str">
        <f t="shared" si="470"/>
        <v/>
      </c>
      <c r="DJ167" s="535" t="str">
        <f t="shared" si="471"/>
        <v/>
      </c>
      <c r="DK167" s="534" t="str">
        <f t="shared" si="472"/>
        <v/>
      </c>
      <c r="DL167" s="534" t="str">
        <f t="shared" si="473"/>
        <v/>
      </c>
      <c r="DM167" s="534" t="str">
        <f t="shared" si="474"/>
        <v/>
      </c>
      <c r="DN167" s="534" t="str">
        <f t="shared" si="475"/>
        <v/>
      </c>
      <c r="DO167" s="534" t="str">
        <f t="shared" si="476"/>
        <v/>
      </c>
      <c r="DP167" s="533" t="str">
        <f t="shared" si="477"/>
        <v/>
      </c>
      <c r="DQ167" s="532" t="str">
        <f t="shared" si="478"/>
        <v/>
      </c>
      <c r="DR167" s="753">
        <f t="shared" si="479"/>
        <v>0</v>
      </c>
      <c r="DS167" s="111">
        <f t="shared" si="480"/>
        <v>0</v>
      </c>
      <c r="DT167" s="111">
        <f t="shared" si="481"/>
        <v>0</v>
      </c>
      <c r="DU167" s="111">
        <f t="shared" si="482"/>
        <v>0</v>
      </c>
      <c r="DV167" s="602"/>
      <c r="DW167" s="719"/>
      <c r="DX167" s="719"/>
      <c r="DY167" s="719"/>
      <c r="DZ167" s="719"/>
      <c r="EA167" s="719"/>
      <c r="EB167" s="719"/>
      <c r="EC167" s="719"/>
      <c r="ED167" s="719"/>
      <c r="EE167" s="603"/>
    </row>
    <row r="168" spans="1:135" s="604" customFormat="1" ht="15.75" hidden="1" customHeight="1">
      <c r="A168" s="757" t="s">
        <v>298</v>
      </c>
      <c r="B168" s="727"/>
      <c r="C168" s="727"/>
      <c r="D168" s="727"/>
      <c r="E168" s="727"/>
      <c r="F168" s="727"/>
      <c r="G168" s="727"/>
      <c r="H168" s="727"/>
      <c r="I168" s="727"/>
      <c r="J168" s="727"/>
      <c r="K168" s="727"/>
      <c r="L168" s="727"/>
      <c r="M168" s="727"/>
      <c r="N168" s="727"/>
      <c r="O168" s="727"/>
      <c r="P168" s="727"/>
      <c r="Q168" s="727"/>
      <c r="R168" s="727"/>
      <c r="S168" s="727"/>
      <c r="T168" s="769"/>
      <c r="U168" s="727"/>
      <c r="V168" s="727"/>
      <c r="W168" s="727"/>
      <c r="X168" s="727"/>
      <c r="Y168" s="727"/>
      <c r="Z168" s="727"/>
      <c r="AA168" s="727"/>
      <c r="AB168" s="727"/>
      <c r="AC168" s="727"/>
      <c r="AD168" s="727"/>
      <c r="AE168" s="727"/>
      <c r="AF168" s="727"/>
      <c r="AG168" s="727"/>
      <c r="AH168" s="727"/>
      <c r="AI168" s="727"/>
      <c r="AJ168" s="727"/>
      <c r="AK168" s="727"/>
      <c r="AL168" s="727"/>
      <c r="AM168" s="769"/>
      <c r="AN168" s="727"/>
      <c r="AO168" s="727"/>
      <c r="AP168" s="727"/>
      <c r="AQ168" s="727"/>
      <c r="AR168" s="727"/>
      <c r="AS168" s="727"/>
      <c r="AT168" s="727"/>
      <c r="AU168" s="727"/>
      <c r="AV168" s="727"/>
      <c r="AW168" s="727"/>
      <c r="AX168" s="727"/>
      <c r="AY168" s="727"/>
      <c r="AZ168" s="727"/>
      <c r="BA168" s="727"/>
      <c r="BB168" s="727"/>
      <c r="BC168" s="727"/>
      <c r="BD168" s="727"/>
      <c r="BE168" s="727"/>
      <c r="BF168" s="769"/>
      <c r="BG168" s="727"/>
      <c r="BH168" s="727"/>
      <c r="BI168" s="727"/>
      <c r="BJ168" s="727"/>
      <c r="BK168" s="727"/>
      <c r="BL168" s="727"/>
      <c r="BM168" s="727"/>
      <c r="BN168" s="727"/>
      <c r="BO168" s="727"/>
      <c r="BP168" s="727"/>
      <c r="BQ168" s="727"/>
      <c r="BR168" s="727"/>
      <c r="BS168" s="727"/>
      <c r="BT168" s="727"/>
      <c r="BU168" s="727"/>
      <c r="BV168" s="727"/>
      <c r="BW168" s="727"/>
      <c r="BX168" s="727"/>
      <c r="BY168" s="769"/>
      <c r="BZ168" s="727"/>
      <c r="CA168" s="727"/>
      <c r="CB168" s="727"/>
      <c r="CC168" s="727"/>
      <c r="CD168" s="698" t="str">
        <f t="shared" si="492"/>
        <v/>
      </c>
      <c r="CE168" s="698" t="str">
        <f t="shared" si="493"/>
        <v/>
      </c>
      <c r="CF168" s="698" t="str">
        <f t="shared" si="494"/>
        <v/>
      </c>
      <c r="CG168" s="698" t="str">
        <f t="shared" si="495"/>
        <v/>
      </c>
      <c r="CH168" s="1393" t="str">
        <f t="shared" si="443"/>
        <v/>
      </c>
      <c r="CI168" s="1394" t="str">
        <f t="shared" si="444"/>
        <v/>
      </c>
      <c r="CJ168" s="1395" t="str">
        <f t="shared" si="445"/>
        <v/>
      </c>
      <c r="CK168" s="1395" t="str">
        <f t="shared" si="446"/>
        <v/>
      </c>
      <c r="CL168" s="1395" t="str">
        <f t="shared" si="447"/>
        <v/>
      </c>
      <c r="CM168" s="1395" t="str">
        <f t="shared" si="448"/>
        <v/>
      </c>
      <c r="CN168" s="1395" t="str">
        <f t="shared" si="449"/>
        <v/>
      </c>
      <c r="CO168" s="1396" t="str">
        <f t="shared" si="450"/>
        <v/>
      </c>
      <c r="CP168" s="1396" t="str">
        <f t="shared" si="451"/>
        <v/>
      </c>
      <c r="CQ168" s="1396" t="str">
        <f t="shared" si="452"/>
        <v/>
      </c>
      <c r="CR168" s="1396" t="str">
        <f t="shared" si="453"/>
        <v/>
      </c>
      <c r="CS168" s="1395" t="str">
        <f t="shared" si="454"/>
        <v/>
      </c>
      <c r="CT168" s="1395" t="str">
        <f t="shared" si="455"/>
        <v/>
      </c>
      <c r="CU168" s="1395" t="str">
        <f t="shared" si="456"/>
        <v/>
      </c>
      <c r="CV168" s="1395" t="str">
        <f t="shared" si="457"/>
        <v/>
      </c>
      <c r="CW168" s="1395" t="str">
        <f t="shared" si="458"/>
        <v/>
      </c>
      <c r="CX168" s="1394" t="str">
        <f t="shared" si="459"/>
        <v/>
      </c>
      <c r="CY168" s="1397" t="str">
        <f t="shared" si="460"/>
        <v/>
      </c>
      <c r="CZ168" s="532" t="str">
        <f t="shared" si="461"/>
        <v/>
      </c>
      <c r="DA168" s="533" t="str">
        <f t="shared" si="462"/>
        <v/>
      </c>
      <c r="DB168" s="534" t="str">
        <f t="shared" si="463"/>
        <v/>
      </c>
      <c r="DC168" s="534" t="str">
        <f t="shared" si="464"/>
        <v/>
      </c>
      <c r="DD168" s="534" t="str">
        <f t="shared" si="465"/>
        <v/>
      </c>
      <c r="DE168" s="534" t="str">
        <f t="shared" si="466"/>
        <v/>
      </c>
      <c r="DF168" s="534" t="str">
        <f t="shared" si="467"/>
        <v/>
      </c>
      <c r="DG168" s="535" t="str">
        <f t="shared" si="468"/>
        <v/>
      </c>
      <c r="DH168" s="535" t="str">
        <f t="shared" si="469"/>
        <v/>
      </c>
      <c r="DI168" s="535" t="str">
        <f t="shared" si="470"/>
        <v/>
      </c>
      <c r="DJ168" s="535" t="str">
        <f t="shared" si="471"/>
        <v/>
      </c>
      <c r="DK168" s="534" t="str">
        <f t="shared" si="472"/>
        <v/>
      </c>
      <c r="DL168" s="534" t="str">
        <f t="shared" si="473"/>
        <v/>
      </c>
      <c r="DM168" s="534" t="str">
        <f t="shared" si="474"/>
        <v/>
      </c>
      <c r="DN168" s="534" t="str">
        <f t="shared" si="475"/>
        <v/>
      </c>
      <c r="DO168" s="534" t="str">
        <f t="shared" si="476"/>
        <v/>
      </c>
      <c r="DP168" s="533" t="str">
        <f t="shared" si="477"/>
        <v/>
      </c>
      <c r="DQ168" s="532" t="str">
        <f t="shared" si="478"/>
        <v/>
      </c>
      <c r="DR168" s="753">
        <f t="shared" si="479"/>
        <v>0</v>
      </c>
      <c r="DS168" s="111">
        <f t="shared" si="480"/>
        <v>0</v>
      </c>
      <c r="DT168" s="111">
        <f t="shared" si="481"/>
        <v>0</v>
      </c>
      <c r="DU168" s="111">
        <f t="shared" si="482"/>
        <v>0</v>
      </c>
      <c r="DV168" s="602"/>
      <c r="DW168" s="719"/>
      <c r="DX168" s="719"/>
      <c r="DY168" s="719"/>
      <c r="DZ168" s="719"/>
      <c r="EA168" s="719"/>
      <c r="EB168" s="719"/>
      <c r="EC168" s="719"/>
      <c r="ED168" s="719"/>
      <c r="EE168" s="603"/>
    </row>
    <row r="169" spans="1:135" s="604" customFormat="1" ht="15.75" hidden="1" customHeight="1">
      <c r="A169" s="748" t="s">
        <v>299</v>
      </c>
      <c r="B169" s="727"/>
      <c r="C169" s="727"/>
      <c r="D169" s="727"/>
      <c r="E169" s="727"/>
      <c r="F169" s="727"/>
      <c r="G169" s="727"/>
      <c r="H169" s="727"/>
      <c r="I169" s="727"/>
      <c r="J169" s="727"/>
      <c r="K169" s="727"/>
      <c r="L169" s="727"/>
      <c r="M169" s="727"/>
      <c r="N169" s="727"/>
      <c r="O169" s="727"/>
      <c r="P169" s="727"/>
      <c r="Q169" s="727"/>
      <c r="R169" s="727"/>
      <c r="S169" s="727"/>
      <c r="T169" s="769"/>
      <c r="U169" s="727"/>
      <c r="V169" s="727"/>
      <c r="W169" s="727"/>
      <c r="X169" s="727"/>
      <c r="Y169" s="727"/>
      <c r="Z169" s="727"/>
      <c r="AA169" s="727"/>
      <c r="AB169" s="727"/>
      <c r="AC169" s="727"/>
      <c r="AD169" s="727"/>
      <c r="AE169" s="727"/>
      <c r="AF169" s="727"/>
      <c r="AG169" s="727"/>
      <c r="AH169" s="727"/>
      <c r="AI169" s="727"/>
      <c r="AJ169" s="727"/>
      <c r="AK169" s="727"/>
      <c r="AL169" s="727"/>
      <c r="AM169" s="769"/>
      <c r="AN169" s="727"/>
      <c r="AO169" s="727"/>
      <c r="AP169" s="727"/>
      <c r="AQ169" s="727"/>
      <c r="AR169" s="727"/>
      <c r="AS169" s="727"/>
      <c r="AT169" s="727"/>
      <c r="AU169" s="727"/>
      <c r="AV169" s="727"/>
      <c r="AW169" s="727"/>
      <c r="AX169" s="727"/>
      <c r="AY169" s="727"/>
      <c r="AZ169" s="727"/>
      <c r="BA169" s="727"/>
      <c r="BB169" s="727"/>
      <c r="BC169" s="727"/>
      <c r="BD169" s="727"/>
      <c r="BE169" s="727"/>
      <c r="BF169" s="769"/>
      <c r="BG169" s="727"/>
      <c r="BH169" s="727"/>
      <c r="BI169" s="727"/>
      <c r="BJ169" s="727"/>
      <c r="BK169" s="727"/>
      <c r="BL169" s="727"/>
      <c r="BM169" s="727"/>
      <c r="BN169" s="727"/>
      <c r="BO169" s="727"/>
      <c r="BP169" s="727"/>
      <c r="BQ169" s="727"/>
      <c r="BR169" s="727"/>
      <c r="BS169" s="727"/>
      <c r="BT169" s="727"/>
      <c r="BU169" s="727"/>
      <c r="BV169" s="727"/>
      <c r="BW169" s="727"/>
      <c r="BX169" s="727"/>
      <c r="BY169" s="769"/>
      <c r="BZ169" s="727"/>
      <c r="CA169" s="727"/>
      <c r="CB169" s="727"/>
      <c r="CC169" s="727"/>
      <c r="CD169" s="698" t="str">
        <f t="shared" si="492"/>
        <v/>
      </c>
      <c r="CE169" s="698" t="str">
        <f t="shared" si="493"/>
        <v/>
      </c>
      <c r="CF169" s="698" t="str">
        <f t="shared" si="494"/>
        <v/>
      </c>
      <c r="CG169" s="698" t="str">
        <f t="shared" si="495"/>
        <v/>
      </c>
      <c r="CH169" s="1393" t="str">
        <f t="shared" si="443"/>
        <v/>
      </c>
      <c r="CI169" s="1394" t="str">
        <f t="shared" si="444"/>
        <v/>
      </c>
      <c r="CJ169" s="1395" t="str">
        <f t="shared" si="445"/>
        <v/>
      </c>
      <c r="CK169" s="1395" t="str">
        <f t="shared" si="446"/>
        <v/>
      </c>
      <c r="CL169" s="1395" t="str">
        <f t="shared" si="447"/>
        <v/>
      </c>
      <c r="CM169" s="1395" t="str">
        <f t="shared" si="448"/>
        <v/>
      </c>
      <c r="CN169" s="1395" t="str">
        <f t="shared" si="449"/>
        <v/>
      </c>
      <c r="CO169" s="1396" t="str">
        <f t="shared" si="450"/>
        <v/>
      </c>
      <c r="CP169" s="1396" t="str">
        <f t="shared" si="451"/>
        <v/>
      </c>
      <c r="CQ169" s="1396" t="str">
        <f t="shared" si="452"/>
        <v/>
      </c>
      <c r="CR169" s="1396" t="str">
        <f t="shared" si="453"/>
        <v/>
      </c>
      <c r="CS169" s="1395" t="str">
        <f t="shared" si="454"/>
        <v/>
      </c>
      <c r="CT169" s="1395" t="str">
        <f t="shared" si="455"/>
        <v/>
      </c>
      <c r="CU169" s="1395" t="str">
        <f t="shared" si="456"/>
        <v/>
      </c>
      <c r="CV169" s="1395" t="str">
        <f t="shared" si="457"/>
        <v/>
      </c>
      <c r="CW169" s="1395" t="str">
        <f t="shared" si="458"/>
        <v/>
      </c>
      <c r="CX169" s="1394" t="str">
        <f t="shared" si="459"/>
        <v/>
      </c>
      <c r="CY169" s="1397" t="str">
        <f t="shared" si="460"/>
        <v/>
      </c>
      <c r="CZ169" s="532" t="str">
        <f t="shared" si="461"/>
        <v/>
      </c>
      <c r="DA169" s="533" t="str">
        <f t="shared" si="462"/>
        <v/>
      </c>
      <c r="DB169" s="534" t="str">
        <f t="shared" si="463"/>
        <v/>
      </c>
      <c r="DC169" s="534" t="str">
        <f t="shared" si="464"/>
        <v/>
      </c>
      <c r="DD169" s="534" t="str">
        <f t="shared" si="465"/>
        <v/>
      </c>
      <c r="DE169" s="534" t="str">
        <f t="shared" si="466"/>
        <v/>
      </c>
      <c r="DF169" s="534" t="str">
        <f t="shared" si="467"/>
        <v/>
      </c>
      <c r="DG169" s="535" t="str">
        <f t="shared" si="468"/>
        <v/>
      </c>
      <c r="DH169" s="535" t="str">
        <f t="shared" si="469"/>
        <v/>
      </c>
      <c r="DI169" s="535" t="str">
        <f t="shared" si="470"/>
        <v/>
      </c>
      <c r="DJ169" s="535" t="str">
        <f t="shared" si="471"/>
        <v/>
      </c>
      <c r="DK169" s="534" t="str">
        <f t="shared" si="472"/>
        <v/>
      </c>
      <c r="DL169" s="534" t="str">
        <f t="shared" si="473"/>
        <v/>
      </c>
      <c r="DM169" s="534" t="str">
        <f t="shared" si="474"/>
        <v/>
      </c>
      <c r="DN169" s="534" t="str">
        <f t="shared" si="475"/>
        <v/>
      </c>
      <c r="DO169" s="534" t="str">
        <f t="shared" si="476"/>
        <v/>
      </c>
      <c r="DP169" s="533" t="str">
        <f t="shared" si="477"/>
        <v/>
      </c>
      <c r="DQ169" s="532" t="str">
        <f t="shared" si="478"/>
        <v/>
      </c>
      <c r="DR169" s="753">
        <f t="shared" si="479"/>
        <v>0</v>
      </c>
      <c r="DS169" s="111">
        <f t="shared" si="480"/>
        <v>0</v>
      </c>
      <c r="DT169" s="111">
        <f t="shared" si="481"/>
        <v>0</v>
      </c>
      <c r="DU169" s="111">
        <f t="shared" si="482"/>
        <v>0</v>
      </c>
      <c r="DV169" s="602"/>
      <c r="DW169" s="719"/>
      <c r="DX169" s="719"/>
      <c r="DY169" s="719"/>
      <c r="DZ169" s="719"/>
      <c r="EA169" s="719"/>
      <c r="EB169" s="719"/>
      <c r="EC169" s="719"/>
      <c r="ED169" s="719"/>
      <c r="EE169" s="603"/>
    </row>
    <row r="170" spans="1:135" s="604" customFormat="1" ht="15.75" hidden="1" customHeight="1">
      <c r="A170" s="740" t="s">
        <v>301</v>
      </c>
      <c r="B170" s="728"/>
      <c r="C170" s="728"/>
      <c r="D170" s="728"/>
      <c r="E170" s="728"/>
      <c r="F170" s="728"/>
      <c r="G170" s="728"/>
      <c r="H170" s="728"/>
      <c r="I170" s="728"/>
      <c r="J170" s="728"/>
      <c r="K170" s="728"/>
      <c r="L170" s="728"/>
      <c r="M170" s="728"/>
      <c r="N170" s="728"/>
      <c r="O170" s="728"/>
      <c r="P170" s="728"/>
      <c r="Q170" s="728"/>
      <c r="R170" s="728"/>
      <c r="S170" s="728"/>
      <c r="T170" s="770"/>
      <c r="U170" s="728"/>
      <c r="V170" s="728"/>
      <c r="W170" s="728"/>
      <c r="X170" s="728"/>
      <c r="Y170" s="728"/>
      <c r="Z170" s="728"/>
      <c r="AA170" s="728"/>
      <c r="AB170" s="728"/>
      <c r="AC170" s="728"/>
      <c r="AD170" s="728"/>
      <c r="AE170" s="728"/>
      <c r="AF170" s="728"/>
      <c r="AG170" s="728"/>
      <c r="AH170" s="728"/>
      <c r="AI170" s="728"/>
      <c r="AJ170" s="728"/>
      <c r="AK170" s="728"/>
      <c r="AL170" s="728"/>
      <c r="AM170" s="770"/>
      <c r="AN170" s="728"/>
      <c r="AO170" s="728"/>
      <c r="AP170" s="728"/>
      <c r="AQ170" s="728"/>
      <c r="AR170" s="728"/>
      <c r="AS170" s="728"/>
      <c r="AT170" s="728"/>
      <c r="AU170" s="728"/>
      <c r="AV170" s="728"/>
      <c r="AW170" s="728"/>
      <c r="AX170" s="728"/>
      <c r="AY170" s="728"/>
      <c r="AZ170" s="728"/>
      <c r="BA170" s="728"/>
      <c r="BB170" s="728"/>
      <c r="BC170" s="728"/>
      <c r="BD170" s="728"/>
      <c r="BE170" s="728"/>
      <c r="BF170" s="770"/>
      <c r="BG170" s="728"/>
      <c r="BH170" s="728"/>
      <c r="BI170" s="728"/>
      <c r="BJ170" s="728"/>
      <c r="BK170" s="728"/>
      <c r="BL170" s="728"/>
      <c r="BM170" s="728"/>
      <c r="BN170" s="728"/>
      <c r="BO170" s="728"/>
      <c r="BP170" s="728"/>
      <c r="BQ170" s="728"/>
      <c r="BR170" s="728"/>
      <c r="BS170" s="728"/>
      <c r="BT170" s="728"/>
      <c r="BU170" s="728"/>
      <c r="BV170" s="728"/>
      <c r="BW170" s="728"/>
      <c r="BX170" s="728"/>
      <c r="BY170" s="770"/>
      <c r="BZ170" s="728"/>
      <c r="CA170" s="728"/>
      <c r="CB170" s="728"/>
      <c r="CC170" s="728"/>
      <c r="CD170" s="698" t="str">
        <f t="shared" si="492"/>
        <v/>
      </c>
      <c r="CE170" s="698" t="str">
        <f t="shared" si="493"/>
        <v/>
      </c>
      <c r="CF170" s="698" t="str">
        <f t="shared" si="494"/>
        <v/>
      </c>
      <c r="CG170" s="698" t="str">
        <f t="shared" si="495"/>
        <v/>
      </c>
      <c r="CH170" s="1393" t="str">
        <f t="shared" si="443"/>
        <v/>
      </c>
      <c r="CI170" s="1394" t="str">
        <f t="shared" si="444"/>
        <v/>
      </c>
      <c r="CJ170" s="1395" t="str">
        <f t="shared" si="445"/>
        <v/>
      </c>
      <c r="CK170" s="1395" t="str">
        <f t="shared" si="446"/>
        <v/>
      </c>
      <c r="CL170" s="1395" t="str">
        <f t="shared" si="447"/>
        <v/>
      </c>
      <c r="CM170" s="1395" t="str">
        <f t="shared" si="448"/>
        <v/>
      </c>
      <c r="CN170" s="1395" t="str">
        <f t="shared" si="449"/>
        <v/>
      </c>
      <c r="CO170" s="1396" t="str">
        <f t="shared" si="450"/>
        <v/>
      </c>
      <c r="CP170" s="1396" t="str">
        <f t="shared" si="451"/>
        <v/>
      </c>
      <c r="CQ170" s="1396" t="str">
        <f t="shared" si="452"/>
        <v/>
      </c>
      <c r="CR170" s="1396" t="str">
        <f t="shared" si="453"/>
        <v/>
      </c>
      <c r="CS170" s="1395" t="str">
        <f t="shared" si="454"/>
        <v/>
      </c>
      <c r="CT170" s="1395" t="str">
        <f t="shared" si="455"/>
        <v/>
      </c>
      <c r="CU170" s="1395" t="str">
        <f t="shared" si="456"/>
        <v/>
      </c>
      <c r="CV170" s="1395" t="str">
        <f t="shared" si="457"/>
        <v/>
      </c>
      <c r="CW170" s="1395" t="str">
        <f t="shared" si="458"/>
        <v/>
      </c>
      <c r="CX170" s="1394" t="str">
        <f t="shared" si="459"/>
        <v/>
      </c>
      <c r="CY170" s="1397" t="str">
        <f t="shared" si="460"/>
        <v/>
      </c>
      <c r="CZ170" s="532" t="str">
        <f t="shared" si="461"/>
        <v/>
      </c>
      <c r="DA170" s="533" t="str">
        <f t="shared" si="462"/>
        <v/>
      </c>
      <c r="DB170" s="534" t="str">
        <f t="shared" si="463"/>
        <v/>
      </c>
      <c r="DC170" s="534" t="str">
        <f t="shared" si="464"/>
        <v/>
      </c>
      <c r="DD170" s="534" t="str">
        <f t="shared" si="465"/>
        <v/>
      </c>
      <c r="DE170" s="534" t="str">
        <f t="shared" si="466"/>
        <v/>
      </c>
      <c r="DF170" s="534" t="str">
        <f t="shared" si="467"/>
        <v/>
      </c>
      <c r="DG170" s="535" t="str">
        <f t="shared" si="468"/>
        <v/>
      </c>
      <c r="DH170" s="535" t="str">
        <f t="shared" si="469"/>
        <v/>
      </c>
      <c r="DI170" s="535" t="str">
        <f t="shared" si="470"/>
        <v/>
      </c>
      <c r="DJ170" s="535" t="str">
        <f t="shared" si="471"/>
        <v/>
      </c>
      <c r="DK170" s="534" t="str">
        <f t="shared" si="472"/>
        <v/>
      </c>
      <c r="DL170" s="534" t="str">
        <f t="shared" si="473"/>
        <v/>
      </c>
      <c r="DM170" s="534" t="str">
        <f t="shared" si="474"/>
        <v/>
      </c>
      <c r="DN170" s="534" t="str">
        <f t="shared" si="475"/>
        <v/>
      </c>
      <c r="DO170" s="534" t="str">
        <f t="shared" si="476"/>
        <v/>
      </c>
      <c r="DP170" s="533" t="str">
        <f t="shared" si="477"/>
        <v/>
      </c>
      <c r="DQ170" s="532" t="str">
        <f t="shared" si="478"/>
        <v/>
      </c>
      <c r="DR170" s="753">
        <f t="shared" si="479"/>
        <v>0</v>
      </c>
      <c r="DS170" s="111">
        <f t="shared" si="480"/>
        <v>0</v>
      </c>
      <c r="DT170" s="111">
        <f t="shared" si="481"/>
        <v>0</v>
      </c>
      <c r="DU170" s="111">
        <f t="shared" si="482"/>
        <v>0</v>
      </c>
      <c r="DV170" s="602"/>
      <c r="DW170" s="719"/>
      <c r="DX170" s="719"/>
      <c r="DY170" s="719"/>
      <c r="DZ170" s="719"/>
      <c r="EA170" s="719"/>
      <c r="EB170" s="719"/>
      <c r="EC170" s="719"/>
      <c r="ED170" s="745"/>
      <c r="EE170" s="603"/>
    </row>
    <row r="171" spans="1:135" s="732" customFormat="1" ht="15.75" hidden="1" customHeight="1">
      <c r="A171" s="757" t="s">
        <v>303</v>
      </c>
      <c r="B171" s="730" t="str">
        <f t="shared" ref="B171:K171" si="513">IF(B169="","",B169*B170)</f>
        <v/>
      </c>
      <c r="C171" s="730" t="str">
        <f t="shared" si="513"/>
        <v/>
      </c>
      <c r="D171" s="730" t="str">
        <f t="shared" si="513"/>
        <v/>
      </c>
      <c r="E171" s="730" t="str">
        <f t="shared" si="513"/>
        <v/>
      </c>
      <c r="F171" s="730" t="str">
        <f t="shared" si="513"/>
        <v/>
      </c>
      <c r="G171" s="730" t="str">
        <f t="shared" si="513"/>
        <v/>
      </c>
      <c r="H171" s="730" t="str">
        <f t="shared" si="513"/>
        <v/>
      </c>
      <c r="I171" s="730" t="str">
        <f t="shared" si="513"/>
        <v/>
      </c>
      <c r="J171" s="730" t="str">
        <f t="shared" si="513"/>
        <v/>
      </c>
      <c r="K171" s="730" t="str">
        <f t="shared" si="513"/>
        <v/>
      </c>
      <c r="L171" s="730"/>
      <c r="M171" s="730"/>
      <c r="N171" s="730"/>
      <c r="O171" s="730" t="str">
        <f>IF(O169="","",O169*O170)</f>
        <v/>
      </c>
      <c r="P171" s="730" t="str">
        <f>IF(P169="","",P169*P170)</f>
        <v/>
      </c>
      <c r="Q171" s="730" t="str">
        <f>IF(Q169="","",Q169*Q170)</f>
        <v/>
      </c>
      <c r="R171" s="730" t="str">
        <f>IF(R169="","",R169*R170)</f>
        <v/>
      </c>
      <c r="S171" s="730" t="str">
        <f>IF(S169="","",S169*S170)</f>
        <v/>
      </c>
      <c r="T171" s="762"/>
      <c r="U171" s="730" t="str">
        <f t="shared" ref="U171:AL171" si="514">IF(U169="","",U169*U170)</f>
        <v/>
      </c>
      <c r="V171" s="730" t="str">
        <f t="shared" si="514"/>
        <v/>
      </c>
      <c r="W171" s="730" t="str">
        <f t="shared" si="514"/>
        <v/>
      </c>
      <c r="X171" s="730" t="str">
        <f t="shared" si="514"/>
        <v/>
      </c>
      <c r="Y171" s="730" t="str">
        <f t="shared" si="514"/>
        <v/>
      </c>
      <c r="Z171" s="730" t="str">
        <f t="shared" si="514"/>
        <v/>
      </c>
      <c r="AA171" s="730" t="str">
        <f t="shared" si="514"/>
        <v/>
      </c>
      <c r="AB171" s="730" t="str">
        <f t="shared" si="514"/>
        <v/>
      </c>
      <c r="AC171" s="730" t="str">
        <f t="shared" si="514"/>
        <v/>
      </c>
      <c r="AD171" s="730" t="str">
        <f t="shared" si="514"/>
        <v/>
      </c>
      <c r="AE171" s="730" t="str">
        <f t="shared" si="514"/>
        <v/>
      </c>
      <c r="AF171" s="730" t="str">
        <f t="shared" si="514"/>
        <v/>
      </c>
      <c r="AG171" s="730" t="str">
        <f t="shared" si="514"/>
        <v/>
      </c>
      <c r="AH171" s="730" t="str">
        <f t="shared" si="514"/>
        <v/>
      </c>
      <c r="AI171" s="730" t="str">
        <f t="shared" si="514"/>
        <v/>
      </c>
      <c r="AJ171" s="730" t="str">
        <f t="shared" si="514"/>
        <v/>
      </c>
      <c r="AK171" s="730" t="str">
        <f t="shared" si="514"/>
        <v/>
      </c>
      <c r="AL171" s="730" t="str">
        <f t="shared" si="514"/>
        <v/>
      </c>
      <c r="AM171" s="762"/>
      <c r="AN171" s="730" t="str">
        <f t="shared" ref="AN171:AV171" si="515">IF(AN169="","",AN169*AN170)</f>
        <v/>
      </c>
      <c r="AO171" s="730" t="str">
        <f t="shared" si="515"/>
        <v/>
      </c>
      <c r="AP171" s="730" t="str">
        <f t="shared" si="515"/>
        <v/>
      </c>
      <c r="AQ171" s="730" t="str">
        <f t="shared" si="515"/>
        <v/>
      </c>
      <c r="AR171" s="730" t="str">
        <f t="shared" si="515"/>
        <v/>
      </c>
      <c r="AS171" s="730" t="str">
        <f t="shared" si="515"/>
        <v/>
      </c>
      <c r="AT171" s="730" t="str">
        <f t="shared" si="515"/>
        <v/>
      </c>
      <c r="AU171" s="730" t="str">
        <f t="shared" si="515"/>
        <v/>
      </c>
      <c r="AV171" s="730" t="str">
        <f t="shared" si="515"/>
        <v/>
      </c>
      <c r="AW171" s="730"/>
      <c r="AX171" s="730"/>
      <c r="AY171" s="730" t="str">
        <f t="shared" ref="AY171:BE171" si="516">IF(AY169="","",AY169*AY170)</f>
        <v/>
      </c>
      <c r="AZ171" s="730" t="str">
        <f t="shared" si="516"/>
        <v/>
      </c>
      <c r="BA171" s="730" t="str">
        <f t="shared" si="516"/>
        <v/>
      </c>
      <c r="BB171" s="730" t="str">
        <f t="shared" si="516"/>
        <v/>
      </c>
      <c r="BC171" s="730" t="str">
        <f t="shared" si="516"/>
        <v/>
      </c>
      <c r="BD171" s="730" t="str">
        <f t="shared" si="516"/>
        <v/>
      </c>
      <c r="BE171" s="730" t="str">
        <f t="shared" si="516"/>
        <v/>
      </c>
      <c r="BF171" s="762"/>
      <c r="BG171" s="730" t="str">
        <f t="shared" ref="BG171:BX171" si="517">IF(BG169="","",BG169*BG170)</f>
        <v/>
      </c>
      <c r="BH171" s="730" t="str">
        <f t="shared" si="517"/>
        <v/>
      </c>
      <c r="BI171" s="730" t="str">
        <f t="shared" si="517"/>
        <v/>
      </c>
      <c r="BJ171" s="730" t="str">
        <f t="shared" si="517"/>
        <v/>
      </c>
      <c r="BK171" s="730" t="str">
        <f t="shared" si="517"/>
        <v/>
      </c>
      <c r="BL171" s="730" t="str">
        <f t="shared" si="517"/>
        <v/>
      </c>
      <c r="BM171" s="730" t="str">
        <f t="shared" si="517"/>
        <v/>
      </c>
      <c r="BN171" s="730" t="str">
        <f t="shared" si="517"/>
        <v/>
      </c>
      <c r="BO171" s="730" t="str">
        <f t="shared" si="517"/>
        <v/>
      </c>
      <c r="BP171" s="730" t="str">
        <f t="shared" si="517"/>
        <v/>
      </c>
      <c r="BQ171" s="730" t="str">
        <f t="shared" si="517"/>
        <v/>
      </c>
      <c r="BR171" s="730" t="str">
        <f t="shared" si="517"/>
        <v/>
      </c>
      <c r="BS171" s="730" t="str">
        <f t="shared" si="517"/>
        <v/>
      </c>
      <c r="BT171" s="730" t="str">
        <f t="shared" si="517"/>
        <v/>
      </c>
      <c r="BU171" s="730" t="str">
        <f t="shared" si="517"/>
        <v/>
      </c>
      <c r="BV171" s="730" t="str">
        <f t="shared" si="517"/>
        <v/>
      </c>
      <c r="BW171" s="730" t="str">
        <f t="shared" si="517"/>
        <v/>
      </c>
      <c r="BX171" s="730" t="str">
        <f t="shared" si="517"/>
        <v/>
      </c>
      <c r="BY171" s="762"/>
      <c r="BZ171" s="730" t="str">
        <f>IF(BZ169="","",BZ169*BZ170)</f>
        <v/>
      </c>
      <c r="CA171" s="730" t="str">
        <f>IF(CA169="","",CA169*CA170)</f>
        <v/>
      </c>
      <c r="CB171" s="730" t="str">
        <f>IF(CB169="","",CB169*CB170)</f>
        <v/>
      </c>
      <c r="CC171" s="730" t="str">
        <f>IF(CC169="","",CC169*CC170)</f>
        <v/>
      </c>
      <c r="CD171" s="698" t="str">
        <f t="shared" si="492"/>
        <v/>
      </c>
      <c r="CE171" s="698" t="str">
        <f t="shared" si="493"/>
        <v/>
      </c>
      <c r="CF171" s="698" t="str">
        <f t="shared" si="494"/>
        <v/>
      </c>
      <c r="CG171" s="698" t="str">
        <f t="shared" si="495"/>
        <v/>
      </c>
      <c r="CH171" s="1393" t="str">
        <f t="shared" si="443"/>
        <v/>
      </c>
      <c r="CI171" s="1394" t="str">
        <f t="shared" si="444"/>
        <v/>
      </c>
      <c r="CJ171" s="1395" t="str">
        <f t="shared" si="445"/>
        <v/>
      </c>
      <c r="CK171" s="1395" t="str">
        <f t="shared" si="446"/>
        <v/>
      </c>
      <c r="CL171" s="1395" t="str">
        <f t="shared" si="447"/>
        <v/>
      </c>
      <c r="CM171" s="1395" t="str">
        <f t="shared" si="448"/>
        <v/>
      </c>
      <c r="CN171" s="1395" t="str">
        <f t="shared" si="449"/>
        <v/>
      </c>
      <c r="CO171" s="1396" t="str">
        <f t="shared" si="450"/>
        <v/>
      </c>
      <c r="CP171" s="1396" t="str">
        <f t="shared" si="451"/>
        <v/>
      </c>
      <c r="CQ171" s="1396" t="str">
        <f t="shared" si="452"/>
        <v/>
      </c>
      <c r="CR171" s="1396" t="str">
        <f t="shared" si="453"/>
        <v/>
      </c>
      <c r="CS171" s="1395" t="str">
        <f t="shared" si="454"/>
        <v/>
      </c>
      <c r="CT171" s="1395" t="str">
        <f t="shared" si="455"/>
        <v/>
      </c>
      <c r="CU171" s="1395" t="str">
        <f t="shared" si="456"/>
        <v/>
      </c>
      <c r="CV171" s="1395" t="str">
        <f t="shared" si="457"/>
        <v/>
      </c>
      <c r="CW171" s="1395" t="str">
        <f t="shared" si="458"/>
        <v/>
      </c>
      <c r="CX171" s="1394" t="str">
        <f t="shared" si="459"/>
        <v/>
      </c>
      <c r="CY171" s="1397" t="str">
        <f t="shared" si="460"/>
        <v/>
      </c>
      <c r="CZ171" s="532" t="str">
        <f t="shared" si="461"/>
        <v/>
      </c>
      <c r="DA171" s="533" t="str">
        <f t="shared" si="462"/>
        <v/>
      </c>
      <c r="DB171" s="534" t="str">
        <f t="shared" si="463"/>
        <v/>
      </c>
      <c r="DC171" s="534" t="str">
        <f t="shared" si="464"/>
        <v/>
      </c>
      <c r="DD171" s="534" t="str">
        <f t="shared" si="465"/>
        <v/>
      </c>
      <c r="DE171" s="534" t="str">
        <f t="shared" si="466"/>
        <v/>
      </c>
      <c r="DF171" s="534" t="str">
        <f t="shared" si="467"/>
        <v/>
      </c>
      <c r="DG171" s="535" t="str">
        <f t="shared" si="468"/>
        <v/>
      </c>
      <c r="DH171" s="535" t="str">
        <f t="shared" si="469"/>
        <v/>
      </c>
      <c r="DI171" s="535" t="str">
        <f t="shared" si="470"/>
        <v/>
      </c>
      <c r="DJ171" s="535" t="str">
        <f t="shared" si="471"/>
        <v/>
      </c>
      <c r="DK171" s="534" t="str">
        <f t="shared" si="472"/>
        <v/>
      </c>
      <c r="DL171" s="534" t="str">
        <f t="shared" si="473"/>
        <v/>
      </c>
      <c r="DM171" s="534" t="str">
        <f t="shared" si="474"/>
        <v/>
      </c>
      <c r="DN171" s="534" t="str">
        <f t="shared" si="475"/>
        <v/>
      </c>
      <c r="DO171" s="534" t="str">
        <f t="shared" si="476"/>
        <v/>
      </c>
      <c r="DP171" s="533" t="str">
        <f t="shared" si="477"/>
        <v/>
      </c>
      <c r="DQ171" s="532" t="str">
        <f t="shared" si="478"/>
        <v/>
      </c>
      <c r="DR171" s="753">
        <f t="shared" si="479"/>
        <v>0</v>
      </c>
      <c r="DS171" s="111">
        <f t="shared" si="480"/>
        <v>0</v>
      </c>
      <c r="DT171" s="111">
        <f t="shared" si="481"/>
        <v>0</v>
      </c>
      <c r="DU171" s="111">
        <f t="shared" si="482"/>
        <v>0</v>
      </c>
      <c r="DV171" s="763"/>
      <c r="DW171" s="746"/>
      <c r="DX171" s="746"/>
      <c r="DY171" s="746"/>
      <c r="DZ171" s="746"/>
      <c r="EA171" s="746"/>
      <c r="EB171" s="746"/>
      <c r="EC171" s="746"/>
      <c r="ED171" s="746"/>
      <c r="EE171" s="764"/>
    </row>
    <row r="172" spans="1:135" s="604" customFormat="1" ht="15.75" hidden="1" customHeight="1">
      <c r="A172" s="757" t="s">
        <v>304</v>
      </c>
      <c r="B172" s="733" t="str">
        <f t="shared" ref="B172:S172" si="518">IF(B167="","",(SUM(B151)*2973-SUM(B152,B156)*(2973-1549*(B155=0))-SUM(B168,B169)*32930)/$G$1/365/B$46)</f>
        <v/>
      </c>
      <c r="C172" s="733" t="str">
        <f t="shared" si="518"/>
        <v/>
      </c>
      <c r="D172" s="733" t="str">
        <f t="shared" si="518"/>
        <v/>
      </c>
      <c r="E172" s="733" t="str">
        <f t="shared" si="518"/>
        <v/>
      </c>
      <c r="F172" s="733" t="str">
        <f t="shared" si="518"/>
        <v/>
      </c>
      <c r="G172" s="733" t="str">
        <f t="shared" si="518"/>
        <v/>
      </c>
      <c r="H172" s="733" t="str">
        <f t="shared" si="518"/>
        <v/>
      </c>
      <c r="I172" s="733" t="str">
        <f t="shared" si="518"/>
        <v/>
      </c>
      <c r="J172" s="733" t="str">
        <f t="shared" si="518"/>
        <v/>
      </c>
      <c r="K172" s="733" t="str">
        <f t="shared" si="518"/>
        <v/>
      </c>
      <c r="L172" s="733" t="str">
        <f t="shared" si="518"/>
        <v/>
      </c>
      <c r="M172" s="733" t="str">
        <f t="shared" si="518"/>
        <v/>
      </c>
      <c r="N172" s="733" t="str">
        <f t="shared" si="518"/>
        <v/>
      </c>
      <c r="O172" s="733" t="str">
        <f t="shared" si="518"/>
        <v/>
      </c>
      <c r="P172" s="733" t="str">
        <f t="shared" si="518"/>
        <v/>
      </c>
      <c r="Q172" s="733" t="str">
        <f t="shared" si="518"/>
        <v/>
      </c>
      <c r="R172" s="733" t="str">
        <f t="shared" si="518"/>
        <v/>
      </c>
      <c r="S172" s="733" t="str">
        <f t="shared" si="518"/>
        <v/>
      </c>
      <c r="T172" s="752"/>
      <c r="U172" s="733" t="str">
        <f t="shared" ref="U172:AL172" si="519">IF(U167="","",(SUM(U151)*2973-SUM(U152,U156)*(2973-1549*(U155=0))-SUM(U168,U169)*32930)/$G$1/365/U$46)</f>
        <v/>
      </c>
      <c r="V172" s="733" t="str">
        <f t="shared" si="519"/>
        <v/>
      </c>
      <c r="W172" s="733" t="str">
        <f t="shared" si="519"/>
        <v/>
      </c>
      <c r="X172" s="733" t="str">
        <f t="shared" si="519"/>
        <v/>
      </c>
      <c r="Y172" s="733" t="str">
        <f t="shared" si="519"/>
        <v/>
      </c>
      <c r="Z172" s="733" t="str">
        <f t="shared" si="519"/>
        <v/>
      </c>
      <c r="AA172" s="733" t="str">
        <f t="shared" si="519"/>
        <v/>
      </c>
      <c r="AB172" s="733" t="str">
        <f t="shared" si="519"/>
        <v/>
      </c>
      <c r="AC172" s="733" t="str">
        <f t="shared" si="519"/>
        <v/>
      </c>
      <c r="AD172" s="733" t="str">
        <f t="shared" si="519"/>
        <v/>
      </c>
      <c r="AE172" s="733" t="str">
        <f t="shared" si="519"/>
        <v/>
      </c>
      <c r="AF172" s="733" t="str">
        <f t="shared" si="519"/>
        <v/>
      </c>
      <c r="AG172" s="733" t="str">
        <f t="shared" si="519"/>
        <v/>
      </c>
      <c r="AH172" s="733" t="str">
        <f t="shared" si="519"/>
        <v/>
      </c>
      <c r="AI172" s="733" t="str">
        <f t="shared" si="519"/>
        <v/>
      </c>
      <c r="AJ172" s="733" t="str">
        <f t="shared" si="519"/>
        <v/>
      </c>
      <c r="AK172" s="733" t="str">
        <f t="shared" si="519"/>
        <v/>
      </c>
      <c r="AL172" s="733" t="str">
        <f t="shared" si="519"/>
        <v/>
      </c>
      <c r="AM172" s="752"/>
      <c r="AN172" s="733" t="str">
        <f t="shared" ref="AN172:BE172" si="520">IF(AN167="","",(SUM(AN151)*2973-SUM(AN152,AN156)*(2973-1549*(AN155=0))-SUM(AN168,AN169)*32930)/$G$1/365/AN$46)</f>
        <v/>
      </c>
      <c r="AO172" s="733" t="str">
        <f t="shared" si="520"/>
        <v/>
      </c>
      <c r="AP172" s="733" t="str">
        <f t="shared" si="520"/>
        <v/>
      </c>
      <c r="AQ172" s="733" t="str">
        <f t="shared" si="520"/>
        <v/>
      </c>
      <c r="AR172" s="733" t="str">
        <f t="shared" si="520"/>
        <v/>
      </c>
      <c r="AS172" s="733" t="str">
        <f t="shared" si="520"/>
        <v/>
      </c>
      <c r="AT172" s="733" t="str">
        <f t="shared" si="520"/>
        <v/>
      </c>
      <c r="AU172" s="733" t="str">
        <f t="shared" si="520"/>
        <v/>
      </c>
      <c r="AV172" s="733" t="str">
        <f t="shared" si="520"/>
        <v/>
      </c>
      <c r="AW172" s="733" t="str">
        <f t="shared" si="520"/>
        <v/>
      </c>
      <c r="AX172" s="733" t="str">
        <f t="shared" si="520"/>
        <v/>
      </c>
      <c r="AY172" s="733" t="str">
        <f t="shared" si="520"/>
        <v/>
      </c>
      <c r="AZ172" s="733" t="str">
        <f t="shared" si="520"/>
        <v/>
      </c>
      <c r="BA172" s="733" t="str">
        <f t="shared" si="520"/>
        <v/>
      </c>
      <c r="BB172" s="733" t="str">
        <f t="shared" si="520"/>
        <v/>
      </c>
      <c r="BC172" s="733" t="str">
        <f t="shared" si="520"/>
        <v/>
      </c>
      <c r="BD172" s="733" t="str">
        <f t="shared" si="520"/>
        <v/>
      </c>
      <c r="BE172" s="733" t="str">
        <f t="shared" si="520"/>
        <v/>
      </c>
      <c r="BF172" s="752"/>
      <c r="BG172" s="733" t="str">
        <f t="shared" ref="BG172:BX172" si="521">IF(BG167="","",(SUM(BG151)*2973-SUM(BG152,BG156)*(2973-1549*(BG155=0))-SUM(BG168,BG169)*32930)/$G$1/365/BG$46)</f>
        <v/>
      </c>
      <c r="BH172" s="733" t="str">
        <f t="shared" si="521"/>
        <v/>
      </c>
      <c r="BI172" s="733" t="str">
        <f t="shared" si="521"/>
        <v/>
      </c>
      <c r="BJ172" s="733" t="str">
        <f t="shared" si="521"/>
        <v/>
      </c>
      <c r="BK172" s="733" t="str">
        <f t="shared" si="521"/>
        <v/>
      </c>
      <c r="BL172" s="733" t="str">
        <f t="shared" si="521"/>
        <v/>
      </c>
      <c r="BM172" s="733" t="str">
        <f t="shared" si="521"/>
        <v/>
      </c>
      <c r="BN172" s="733" t="str">
        <f t="shared" si="521"/>
        <v/>
      </c>
      <c r="BO172" s="733" t="str">
        <f t="shared" si="521"/>
        <v/>
      </c>
      <c r="BP172" s="733" t="str">
        <f t="shared" si="521"/>
        <v/>
      </c>
      <c r="BQ172" s="733" t="str">
        <f t="shared" si="521"/>
        <v/>
      </c>
      <c r="BR172" s="733" t="str">
        <f t="shared" si="521"/>
        <v/>
      </c>
      <c r="BS172" s="733" t="str">
        <f t="shared" si="521"/>
        <v/>
      </c>
      <c r="BT172" s="733" t="str">
        <f t="shared" si="521"/>
        <v/>
      </c>
      <c r="BU172" s="733" t="str">
        <f t="shared" si="521"/>
        <v/>
      </c>
      <c r="BV172" s="733" t="str">
        <f t="shared" si="521"/>
        <v/>
      </c>
      <c r="BW172" s="733" t="str">
        <f t="shared" si="521"/>
        <v/>
      </c>
      <c r="BX172" s="733" t="str">
        <f t="shared" si="521"/>
        <v/>
      </c>
      <c r="BY172" s="752"/>
      <c r="BZ172" s="733" t="str">
        <f>IF(BZ167="","",(SUM(BZ151)*2973-SUM(BZ152,BZ156)*(2973-1549*(BZ155=0))-SUM(BZ168,BZ169)*32930)/$G$1/365/BZ$46)</f>
        <v/>
      </c>
      <c r="CA172" s="733" t="str">
        <f>IF(CA167="","",(SUM(CA151)*2973-SUM(CA152,CA156)*(2973-1549*(CA155=0))-SUM(CA168,CA169)*32930)/$G$1/365/CA$46)</f>
        <v/>
      </c>
      <c r="CB172" s="733" t="str">
        <f>IF(CB167="","",(SUM(CB151)*2973-SUM(CB152,CB156)*(2973-1549*(CB155=0))-SUM(CB168,CB169)*32930)/$G$1/365/CB$46)</f>
        <v/>
      </c>
      <c r="CC172" s="733" t="str">
        <f>IF(CC167="","",(SUM(CC151)*2973-SUM(CC152,CC156)*(2973-1549*(CC155=0))-SUM(CC168,CC169)*32930)/$G$1/365/CC$46)</f>
        <v/>
      </c>
      <c r="CD172" s="698" t="str">
        <f t="shared" si="492"/>
        <v/>
      </c>
      <c r="CE172" s="723" t="str">
        <f t="shared" si="493"/>
        <v/>
      </c>
      <c r="CF172" s="723" t="str">
        <f t="shared" si="494"/>
        <v/>
      </c>
      <c r="CG172" s="723" t="str">
        <f t="shared" si="495"/>
        <v/>
      </c>
      <c r="CH172" s="1381" t="str">
        <f t="shared" si="443"/>
        <v/>
      </c>
      <c r="CI172" s="1382" t="str">
        <f t="shared" si="444"/>
        <v/>
      </c>
      <c r="CJ172" s="1383" t="str">
        <f t="shared" si="445"/>
        <v/>
      </c>
      <c r="CK172" s="1383" t="str">
        <f t="shared" si="446"/>
        <v/>
      </c>
      <c r="CL172" s="1383" t="str">
        <f t="shared" si="447"/>
        <v/>
      </c>
      <c r="CM172" s="1383" t="str">
        <f t="shared" si="448"/>
        <v/>
      </c>
      <c r="CN172" s="1383" t="str">
        <f t="shared" si="449"/>
        <v/>
      </c>
      <c r="CO172" s="1384" t="str">
        <f t="shared" si="450"/>
        <v/>
      </c>
      <c r="CP172" s="1384" t="str">
        <f t="shared" si="451"/>
        <v/>
      </c>
      <c r="CQ172" s="1384" t="str">
        <f t="shared" si="452"/>
        <v/>
      </c>
      <c r="CR172" s="1384" t="str">
        <f t="shared" si="453"/>
        <v/>
      </c>
      <c r="CS172" s="1383" t="str">
        <f t="shared" si="454"/>
        <v/>
      </c>
      <c r="CT172" s="1383" t="str">
        <f t="shared" si="455"/>
        <v/>
      </c>
      <c r="CU172" s="1383" t="str">
        <f t="shared" si="456"/>
        <v/>
      </c>
      <c r="CV172" s="1383" t="str">
        <f t="shared" si="457"/>
        <v/>
      </c>
      <c r="CW172" s="1383" t="str">
        <f t="shared" si="458"/>
        <v/>
      </c>
      <c r="CX172" s="1382" t="str">
        <f t="shared" si="459"/>
        <v/>
      </c>
      <c r="CY172" s="1385" t="str">
        <f t="shared" si="460"/>
        <v/>
      </c>
      <c r="CZ172" s="638" t="str">
        <f t="shared" si="461"/>
        <v/>
      </c>
      <c r="DA172" s="639" t="str">
        <f t="shared" si="462"/>
        <v/>
      </c>
      <c r="DB172" s="640" t="str">
        <f t="shared" si="463"/>
        <v/>
      </c>
      <c r="DC172" s="640" t="str">
        <f t="shared" si="464"/>
        <v/>
      </c>
      <c r="DD172" s="640" t="str">
        <f t="shared" si="465"/>
        <v/>
      </c>
      <c r="DE172" s="640" t="str">
        <f t="shared" si="466"/>
        <v/>
      </c>
      <c r="DF172" s="640" t="str">
        <f t="shared" si="467"/>
        <v/>
      </c>
      <c r="DG172" s="641" t="str">
        <f t="shared" si="468"/>
        <v/>
      </c>
      <c r="DH172" s="641" t="str">
        <f t="shared" si="469"/>
        <v/>
      </c>
      <c r="DI172" s="641" t="str">
        <f t="shared" si="470"/>
        <v/>
      </c>
      <c r="DJ172" s="641" t="str">
        <f t="shared" si="471"/>
        <v/>
      </c>
      <c r="DK172" s="640" t="str">
        <f t="shared" si="472"/>
        <v/>
      </c>
      <c r="DL172" s="640" t="str">
        <f t="shared" si="473"/>
        <v/>
      </c>
      <c r="DM172" s="640" t="str">
        <f t="shared" si="474"/>
        <v/>
      </c>
      <c r="DN172" s="640" t="str">
        <f t="shared" si="475"/>
        <v/>
      </c>
      <c r="DO172" s="640" t="str">
        <f t="shared" si="476"/>
        <v/>
      </c>
      <c r="DP172" s="639" t="str">
        <f t="shared" si="477"/>
        <v/>
      </c>
      <c r="DQ172" s="638" t="str">
        <f t="shared" si="478"/>
        <v/>
      </c>
      <c r="DR172" s="753">
        <f t="shared" si="479"/>
        <v>0</v>
      </c>
      <c r="DS172" s="111">
        <f t="shared" si="480"/>
        <v>0</v>
      </c>
      <c r="DT172" s="111">
        <f t="shared" si="481"/>
        <v>0</v>
      </c>
      <c r="DU172" s="111">
        <f t="shared" si="482"/>
        <v>0</v>
      </c>
      <c r="DV172" s="602"/>
      <c r="DW172" s="719"/>
      <c r="DX172" s="719"/>
      <c r="DY172" s="719"/>
      <c r="DZ172" s="719"/>
      <c r="EA172" s="719"/>
      <c r="EB172" s="719"/>
      <c r="EC172" s="719"/>
      <c r="ED172" s="719"/>
      <c r="EE172" s="603"/>
    </row>
    <row r="173" spans="1:135" s="604" customFormat="1" ht="15.75" hidden="1" customHeight="1">
      <c r="A173" s="757" t="s">
        <v>306</v>
      </c>
      <c r="B173" s="733" t="str">
        <f t="shared" ref="B173:S173" si="522">IF(B167="","",(SUM(B160)*2973-SUM(B161,B165)*(2973-1549*(B164=0)))/$G$1/365/B$46)</f>
        <v/>
      </c>
      <c r="C173" s="733" t="str">
        <f t="shared" si="522"/>
        <v/>
      </c>
      <c r="D173" s="733" t="str">
        <f t="shared" si="522"/>
        <v/>
      </c>
      <c r="E173" s="733" t="str">
        <f t="shared" si="522"/>
        <v/>
      </c>
      <c r="F173" s="733" t="str">
        <f t="shared" si="522"/>
        <v/>
      </c>
      <c r="G173" s="733" t="str">
        <f t="shared" si="522"/>
        <v/>
      </c>
      <c r="H173" s="733" t="str">
        <f t="shared" si="522"/>
        <v/>
      </c>
      <c r="I173" s="733" t="str">
        <f t="shared" si="522"/>
        <v/>
      </c>
      <c r="J173" s="733" t="str">
        <f t="shared" si="522"/>
        <v/>
      </c>
      <c r="K173" s="733" t="str">
        <f t="shared" si="522"/>
        <v/>
      </c>
      <c r="L173" s="733" t="str">
        <f t="shared" si="522"/>
        <v/>
      </c>
      <c r="M173" s="733" t="str">
        <f t="shared" si="522"/>
        <v/>
      </c>
      <c r="N173" s="733" t="str">
        <f t="shared" si="522"/>
        <v/>
      </c>
      <c r="O173" s="733" t="str">
        <f t="shared" si="522"/>
        <v/>
      </c>
      <c r="P173" s="733" t="str">
        <f t="shared" si="522"/>
        <v/>
      </c>
      <c r="Q173" s="733" t="str">
        <f t="shared" si="522"/>
        <v/>
      </c>
      <c r="R173" s="733" t="str">
        <f t="shared" si="522"/>
        <v/>
      </c>
      <c r="S173" s="733" t="str">
        <f t="shared" si="522"/>
        <v/>
      </c>
      <c r="T173" s="752"/>
      <c r="U173" s="733" t="str">
        <f t="shared" ref="U173:AL173" si="523">IF(U167="","",(SUM(U160)*2973-SUM(U161,U165)*(2973-1549*(U164=0)))/$G$1/365/U$46)</f>
        <v/>
      </c>
      <c r="V173" s="733" t="str">
        <f t="shared" si="523"/>
        <v/>
      </c>
      <c r="W173" s="733" t="str">
        <f t="shared" si="523"/>
        <v/>
      </c>
      <c r="X173" s="733" t="str">
        <f t="shared" si="523"/>
        <v/>
      </c>
      <c r="Y173" s="733" t="str">
        <f t="shared" si="523"/>
        <v/>
      </c>
      <c r="Z173" s="733" t="str">
        <f t="shared" si="523"/>
        <v/>
      </c>
      <c r="AA173" s="733" t="str">
        <f t="shared" si="523"/>
        <v/>
      </c>
      <c r="AB173" s="733" t="str">
        <f t="shared" si="523"/>
        <v/>
      </c>
      <c r="AC173" s="733" t="str">
        <f t="shared" si="523"/>
        <v/>
      </c>
      <c r="AD173" s="733" t="str">
        <f t="shared" si="523"/>
        <v/>
      </c>
      <c r="AE173" s="733" t="str">
        <f t="shared" si="523"/>
        <v/>
      </c>
      <c r="AF173" s="733" t="str">
        <f t="shared" si="523"/>
        <v/>
      </c>
      <c r="AG173" s="733" t="str">
        <f t="shared" si="523"/>
        <v/>
      </c>
      <c r="AH173" s="733" t="str">
        <f t="shared" si="523"/>
        <v/>
      </c>
      <c r="AI173" s="733" t="str">
        <f t="shared" si="523"/>
        <v/>
      </c>
      <c r="AJ173" s="733" t="str">
        <f t="shared" si="523"/>
        <v/>
      </c>
      <c r="AK173" s="733" t="str">
        <f t="shared" si="523"/>
        <v/>
      </c>
      <c r="AL173" s="733" t="str">
        <f t="shared" si="523"/>
        <v/>
      </c>
      <c r="AM173" s="752"/>
      <c r="AN173" s="733" t="str">
        <f t="shared" ref="AN173:BE173" si="524">IF(AN167="","",(SUM(AN160)*2973-SUM(AN161,AN165)*(2973-1549*(AN164=0)))/$G$1/365/AN$46)</f>
        <v/>
      </c>
      <c r="AO173" s="733" t="str">
        <f t="shared" si="524"/>
        <v/>
      </c>
      <c r="AP173" s="733" t="str">
        <f t="shared" si="524"/>
        <v/>
      </c>
      <c r="AQ173" s="733" t="str">
        <f t="shared" si="524"/>
        <v/>
      </c>
      <c r="AR173" s="733" t="str">
        <f t="shared" si="524"/>
        <v/>
      </c>
      <c r="AS173" s="733" t="str">
        <f t="shared" si="524"/>
        <v/>
      </c>
      <c r="AT173" s="733" t="str">
        <f t="shared" si="524"/>
        <v/>
      </c>
      <c r="AU173" s="733" t="str">
        <f t="shared" si="524"/>
        <v/>
      </c>
      <c r="AV173" s="733" t="str">
        <f t="shared" si="524"/>
        <v/>
      </c>
      <c r="AW173" s="733" t="str">
        <f t="shared" si="524"/>
        <v/>
      </c>
      <c r="AX173" s="733" t="str">
        <f t="shared" si="524"/>
        <v/>
      </c>
      <c r="AY173" s="733" t="str">
        <f t="shared" si="524"/>
        <v/>
      </c>
      <c r="AZ173" s="733" t="str">
        <f t="shared" si="524"/>
        <v/>
      </c>
      <c r="BA173" s="733" t="str">
        <f t="shared" si="524"/>
        <v/>
      </c>
      <c r="BB173" s="733" t="str">
        <f t="shared" si="524"/>
        <v/>
      </c>
      <c r="BC173" s="733" t="str">
        <f t="shared" si="524"/>
        <v/>
      </c>
      <c r="BD173" s="733" t="str">
        <f t="shared" si="524"/>
        <v/>
      </c>
      <c r="BE173" s="733" t="str">
        <f t="shared" si="524"/>
        <v/>
      </c>
      <c r="BF173" s="752"/>
      <c r="BG173" s="733" t="str">
        <f t="shared" ref="BG173:BX173" si="525">IF(BG167="","",(SUM(BG160)*2973-SUM(BG161,BG165)*(2973-1549*(BG164=0)))/$G$1/365/BG$46)</f>
        <v/>
      </c>
      <c r="BH173" s="733" t="str">
        <f t="shared" si="525"/>
        <v/>
      </c>
      <c r="BI173" s="733" t="str">
        <f t="shared" si="525"/>
        <v/>
      </c>
      <c r="BJ173" s="733" t="str">
        <f t="shared" si="525"/>
        <v/>
      </c>
      <c r="BK173" s="733" t="str">
        <f t="shared" si="525"/>
        <v/>
      </c>
      <c r="BL173" s="733" t="str">
        <f t="shared" si="525"/>
        <v/>
      </c>
      <c r="BM173" s="733" t="str">
        <f t="shared" si="525"/>
        <v/>
      </c>
      <c r="BN173" s="733" t="str">
        <f t="shared" si="525"/>
        <v/>
      </c>
      <c r="BO173" s="733" t="str">
        <f t="shared" si="525"/>
        <v/>
      </c>
      <c r="BP173" s="733" t="str">
        <f t="shared" si="525"/>
        <v/>
      </c>
      <c r="BQ173" s="733" t="str">
        <f t="shared" si="525"/>
        <v/>
      </c>
      <c r="BR173" s="733" t="str">
        <f t="shared" si="525"/>
        <v/>
      </c>
      <c r="BS173" s="733" t="str">
        <f t="shared" si="525"/>
        <v/>
      </c>
      <c r="BT173" s="733" t="str">
        <f t="shared" si="525"/>
        <v/>
      </c>
      <c r="BU173" s="733" t="str">
        <f t="shared" si="525"/>
        <v/>
      </c>
      <c r="BV173" s="733" t="str">
        <f t="shared" si="525"/>
        <v/>
      </c>
      <c r="BW173" s="733" t="str">
        <f t="shared" si="525"/>
        <v/>
      </c>
      <c r="BX173" s="733" t="str">
        <f t="shared" si="525"/>
        <v/>
      </c>
      <c r="BY173" s="752"/>
      <c r="BZ173" s="733" t="str">
        <f>IF(BZ167="","",(SUM(BZ160)*2973-SUM(BZ161,BZ165)*(2973-1549*(BZ164=0)))/$G$1/365/BZ$46)</f>
        <v/>
      </c>
      <c r="CA173" s="733" t="str">
        <f>IF(CA167="","",(SUM(CA160)*2973-SUM(CA161,CA165)*(2973-1549*(CA164=0)))/$G$1/365/CA$46)</f>
        <v/>
      </c>
      <c r="CB173" s="733" t="str">
        <f>IF(CB167="","",(SUM(CB160)*2973-SUM(CB161,CB165)*(2973-1549*(CB164=0)))/$G$1/365/CB$46)</f>
        <v/>
      </c>
      <c r="CC173" s="733" t="str">
        <f>IF(CC167="","",(SUM(CC160)*2973-SUM(CC161,CC165)*(2973-1549*(CC164=0)))/$G$1/365/CC$46)</f>
        <v/>
      </c>
      <c r="CD173" s="698" t="str">
        <f t="shared" si="492"/>
        <v/>
      </c>
      <c r="CE173" s="723" t="str">
        <f t="shared" si="493"/>
        <v/>
      </c>
      <c r="CF173" s="723" t="str">
        <f t="shared" si="494"/>
        <v/>
      </c>
      <c r="CG173" s="723" t="str">
        <f t="shared" si="495"/>
        <v/>
      </c>
      <c r="CH173" s="1381" t="str">
        <f t="shared" si="443"/>
        <v/>
      </c>
      <c r="CI173" s="1382" t="str">
        <f t="shared" si="444"/>
        <v/>
      </c>
      <c r="CJ173" s="1383" t="str">
        <f t="shared" si="445"/>
        <v/>
      </c>
      <c r="CK173" s="1383" t="str">
        <f t="shared" si="446"/>
        <v/>
      </c>
      <c r="CL173" s="1383" t="str">
        <f t="shared" si="447"/>
        <v/>
      </c>
      <c r="CM173" s="1383" t="str">
        <f t="shared" si="448"/>
        <v/>
      </c>
      <c r="CN173" s="1383" t="str">
        <f t="shared" si="449"/>
        <v/>
      </c>
      <c r="CO173" s="1384" t="str">
        <f t="shared" si="450"/>
        <v/>
      </c>
      <c r="CP173" s="1384" t="str">
        <f t="shared" si="451"/>
        <v/>
      </c>
      <c r="CQ173" s="1384" t="str">
        <f t="shared" si="452"/>
        <v/>
      </c>
      <c r="CR173" s="1384" t="str">
        <f t="shared" si="453"/>
        <v/>
      </c>
      <c r="CS173" s="1383" t="str">
        <f t="shared" si="454"/>
        <v/>
      </c>
      <c r="CT173" s="1383" t="str">
        <f t="shared" si="455"/>
        <v/>
      </c>
      <c r="CU173" s="1383" t="str">
        <f t="shared" si="456"/>
        <v/>
      </c>
      <c r="CV173" s="1383" t="str">
        <f t="shared" si="457"/>
        <v/>
      </c>
      <c r="CW173" s="1383" t="str">
        <f t="shared" si="458"/>
        <v/>
      </c>
      <c r="CX173" s="1382" t="str">
        <f t="shared" si="459"/>
        <v/>
      </c>
      <c r="CY173" s="1385" t="str">
        <f t="shared" si="460"/>
        <v/>
      </c>
      <c r="CZ173" s="638" t="str">
        <f t="shared" si="461"/>
        <v/>
      </c>
      <c r="DA173" s="639" t="str">
        <f t="shared" si="462"/>
        <v/>
      </c>
      <c r="DB173" s="640" t="str">
        <f t="shared" si="463"/>
        <v/>
      </c>
      <c r="DC173" s="640" t="str">
        <f t="shared" si="464"/>
        <v/>
      </c>
      <c r="DD173" s="640" t="str">
        <f t="shared" si="465"/>
        <v/>
      </c>
      <c r="DE173" s="640" t="str">
        <f t="shared" si="466"/>
        <v/>
      </c>
      <c r="DF173" s="640" t="str">
        <f t="shared" si="467"/>
        <v/>
      </c>
      <c r="DG173" s="641" t="str">
        <f t="shared" si="468"/>
        <v/>
      </c>
      <c r="DH173" s="641" t="str">
        <f t="shared" si="469"/>
        <v/>
      </c>
      <c r="DI173" s="641" t="str">
        <f t="shared" si="470"/>
        <v/>
      </c>
      <c r="DJ173" s="641" t="str">
        <f t="shared" si="471"/>
        <v/>
      </c>
      <c r="DK173" s="640" t="str">
        <f t="shared" si="472"/>
        <v/>
      </c>
      <c r="DL173" s="640" t="str">
        <f t="shared" si="473"/>
        <v/>
      </c>
      <c r="DM173" s="640" t="str">
        <f t="shared" si="474"/>
        <v/>
      </c>
      <c r="DN173" s="640" t="str">
        <f t="shared" si="475"/>
        <v/>
      </c>
      <c r="DO173" s="640" t="str">
        <f t="shared" si="476"/>
        <v/>
      </c>
      <c r="DP173" s="639" t="str">
        <f t="shared" si="477"/>
        <v/>
      </c>
      <c r="DQ173" s="638" t="str">
        <f t="shared" si="478"/>
        <v/>
      </c>
      <c r="DR173" s="753">
        <f t="shared" si="479"/>
        <v>0</v>
      </c>
      <c r="DS173" s="111">
        <f t="shared" si="480"/>
        <v>0</v>
      </c>
      <c r="DT173" s="111">
        <f t="shared" si="481"/>
        <v>0</v>
      </c>
      <c r="DU173" s="111">
        <f t="shared" si="482"/>
        <v>0</v>
      </c>
      <c r="DV173" s="602"/>
      <c r="DW173" s="719"/>
      <c r="DX173" s="719"/>
      <c r="DY173" s="719"/>
      <c r="DZ173" s="719"/>
      <c r="EA173" s="719"/>
      <c r="EB173" s="719"/>
      <c r="EC173" s="719"/>
      <c r="ED173" s="719"/>
      <c r="EE173" s="603"/>
    </row>
    <row r="174" spans="1:135" s="604" customFormat="1" ht="15.75" hidden="1" customHeight="1">
      <c r="A174" s="765" t="s">
        <v>325</v>
      </c>
      <c r="B174" s="721" t="str">
        <f t="shared" ref="B174:S174" si="526">IF(SUM(B167)&gt;0,B169/B167,"")</f>
        <v/>
      </c>
      <c r="C174" s="721" t="str">
        <f t="shared" si="526"/>
        <v/>
      </c>
      <c r="D174" s="721" t="str">
        <f t="shared" si="526"/>
        <v/>
      </c>
      <c r="E174" s="721" t="str">
        <f t="shared" si="526"/>
        <v/>
      </c>
      <c r="F174" s="721" t="str">
        <f t="shared" si="526"/>
        <v/>
      </c>
      <c r="G174" s="721" t="str">
        <f t="shared" si="526"/>
        <v/>
      </c>
      <c r="H174" s="721" t="str">
        <f t="shared" si="526"/>
        <v/>
      </c>
      <c r="I174" s="721" t="str">
        <f t="shared" si="526"/>
        <v/>
      </c>
      <c r="J174" s="721" t="str">
        <f t="shared" si="526"/>
        <v/>
      </c>
      <c r="K174" s="721" t="str">
        <f t="shared" si="526"/>
        <v/>
      </c>
      <c r="L174" s="721" t="str">
        <f t="shared" si="526"/>
        <v/>
      </c>
      <c r="M174" s="721" t="str">
        <f t="shared" si="526"/>
        <v/>
      </c>
      <c r="N174" s="721" t="str">
        <f t="shared" si="526"/>
        <v/>
      </c>
      <c r="O174" s="721" t="str">
        <f t="shared" si="526"/>
        <v/>
      </c>
      <c r="P174" s="721" t="str">
        <f t="shared" si="526"/>
        <v/>
      </c>
      <c r="Q174" s="721" t="str">
        <f t="shared" si="526"/>
        <v/>
      </c>
      <c r="R174" s="721" t="str">
        <f t="shared" si="526"/>
        <v/>
      </c>
      <c r="S174" s="721" t="str">
        <f t="shared" si="526"/>
        <v/>
      </c>
      <c r="T174" s="752"/>
      <c r="U174" s="721" t="str">
        <f t="shared" ref="U174:AL174" si="527">IF(SUM(U167)&gt;0,U169/U167,"")</f>
        <v/>
      </c>
      <c r="V174" s="721" t="str">
        <f t="shared" si="527"/>
        <v/>
      </c>
      <c r="W174" s="721" t="str">
        <f t="shared" si="527"/>
        <v/>
      </c>
      <c r="X174" s="721" t="str">
        <f t="shared" si="527"/>
        <v/>
      </c>
      <c r="Y174" s="721" t="str">
        <f t="shared" si="527"/>
        <v/>
      </c>
      <c r="Z174" s="721" t="str">
        <f t="shared" si="527"/>
        <v/>
      </c>
      <c r="AA174" s="721" t="str">
        <f t="shared" si="527"/>
        <v/>
      </c>
      <c r="AB174" s="721" t="str">
        <f t="shared" si="527"/>
        <v/>
      </c>
      <c r="AC174" s="721" t="str">
        <f t="shared" si="527"/>
        <v/>
      </c>
      <c r="AD174" s="721" t="str">
        <f t="shared" si="527"/>
        <v/>
      </c>
      <c r="AE174" s="721" t="str">
        <f t="shared" si="527"/>
        <v/>
      </c>
      <c r="AF174" s="721" t="str">
        <f t="shared" si="527"/>
        <v/>
      </c>
      <c r="AG174" s="721" t="str">
        <f t="shared" si="527"/>
        <v/>
      </c>
      <c r="AH174" s="721" t="str">
        <f t="shared" si="527"/>
        <v/>
      </c>
      <c r="AI174" s="721" t="str">
        <f t="shared" si="527"/>
        <v/>
      </c>
      <c r="AJ174" s="721" t="str">
        <f t="shared" si="527"/>
        <v/>
      </c>
      <c r="AK174" s="721" t="str">
        <f t="shared" si="527"/>
        <v/>
      </c>
      <c r="AL174" s="721" t="str">
        <f t="shared" si="527"/>
        <v/>
      </c>
      <c r="AM174" s="752"/>
      <c r="AN174" s="721" t="str">
        <f t="shared" ref="AN174:BE174" si="528">IF(SUM(AN167)&gt;0,AN169/AN167,"")</f>
        <v/>
      </c>
      <c r="AO174" s="721" t="str">
        <f t="shared" si="528"/>
        <v/>
      </c>
      <c r="AP174" s="721" t="str">
        <f t="shared" si="528"/>
        <v/>
      </c>
      <c r="AQ174" s="721" t="str">
        <f t="shared" si="528"/>
        <v/>
      </c>
      <c r="AR174" s="721" t="str">
        <f t="shared" si="528"/>
        <v/>
      </c>
      <c r="AS174" s="721" t="str">
        <f t="shared" si="528"/>
        <v/>
      </c>
      <c r="AT174" s="721" t="str">
        <f t="shared" si="528"/>
        <v/>
      </c>
      <c r="AU174" s="721" t="str">
        <f t="shared" si="528"/>
        <v/>
      </c>
      <c r="AV174" s="721" t="str">
        <f t="shared" si="528"/>
        <v/>
      </c>
      <c r="AW174" s="721" t="str">
        <f t="shared" si="528"/>
        <v/>
      </c>
      <c r="AX174" s="721" t="str">
        <f t="shared" si="528"/>
        <v/>
      </c>
      <c r="AY174" s="721" t="str">
        <f t="shared" si="528"/>
        <v/>
      </c>
      <c r="AZ174" s="721" t="str">
        <f t="shared" si="528"/>
        <v/>
      </c>
      <c r="BA174" s="721" t="str">
        <f t="shared" si="528"/>
        <v/>
      </c>
      <c r="BB174" s="721" t="str">
        <f t="shared" si="528"/>
        <v/>
      </c>
      <c r="BC174" s="721" t="str">
        <f t="shared" si="528"/>
        <v/>
      </c>
      <c r="BD174" s="721" t="str">
        <f t="shared" si="528"/>
        <v/>
      </c>
      <c r="BE174" s="721" t="str">
        <f t="shared" si="528"/>
        <v/>
      </c>
      <c r="BF174" s="752"/>
      <c r="BG174" s="721" t="str">
        <f t="shared" ref="BG174:BX174" si="529">IF(SUM(BG167)&gt;0,BG169/BG167,"")</f>
        <v/>
      </c>
      <c r="BH174" s="721" t="str">
        <f t="shared" si="529"/>
        <v/>
      </c>
      <c r="BI174" s="721" t="str">
        <f t="shared" si="529"/>
        <v/>
      </c>
      <c r="BJ174" s="721" t="str">
        <f t="shared" si="529"/>
        <v/>
      </c>
      <c r="BK174" s="721" t="str">
        <f t="shared" si="529"/>
        <v/>
      </c>
      <c r="BL174" s="721" t="str">
        <f t="shared" si="529"/>
        <v/>
      </c>
      <c r="BM174" s="721" t="str">
        <f t="shared" si="529"/>
        <v/>
      </c>
      <c r="BN174" s="721" t="str">
        <f t="shared" si="529"/>
        <v/>
      </c>
      <c r="BO174" s="721" t="str">
        <f t="shared" si="529"/>
        <v/>
      </c>
      <c r="BP174" s="721" t="str">
        <f t="shared" si="529"/>
        <v/>
      </c>
      <c r="BQ174" s="721" t="str">
        <f t="shared" si="529"/>
        <v/>
      </c>
      <c r="BR174" s="721" t="str">
        <f t="shared" si="529"/>
        <v/>
      </c>
      <c r="BS174" s="721" t="str">
        <f t="shared" si="529"/>
        <v/>
      </c>
      <c r="BT174" s="721" t="str">
        <f t="shared" si="529"/>
        <v/>
      </c>
      <c r="BU174" s="721" t="str">
        <f t="shared" si="529"/>
        <v/>
      </c>
      <c r="BV174" s="721" t="str">
        <f t="shared" si="529"/>
        <v/>
      </c>
      <c r="BW174" s="721" t="str">
        <f t="shared" si="529"/>
        <v/>
      </c>
      <c r="BX174" s="721" t="str">
        <f t="shared" si="529"/>
        <v/>
      </c>
      <c r="BY174" s="752"/>
      <c r="BZ174" s="721" t="str">
        <f>IF(SUM(BZ167)&gt;0,BZ169/BZ167,"")</f>
        <v/>
      </c>
      <c r="CA174" s="721" t="str">
        <f>IF(SUM(CA167)&gt;0,CA169/CA167,"")</f>
        <v/>
      </c>
      <c r="CB174" s="721" t="str">
        <f>IF(SUM(CB167)&gt;0,CB169/CB167,"")</f>
        <v/>
      </c>
      <c r="CC174" s="721" t="str">
        <f>IF(SUM(CC167)&gt;0,CC169/CC167,"")</f>
        <v/>
      </c>
      <c r="CD174" s="698" t="str">
        <f t="shared" si="492"/>
        <v/>
      </c>
      <c r="CE174" s="723" t="str">
        <f t="shared" si="493"/>
        <v/>
      </c>
      <c r="CF174" s="723" t="str">
        <f t="shared" si="494"/>
        <v/>
      </c>
      <c r="CG174" s="723" t="str">
        <f t="shared" si="495"/>
        <v/>
      </c>
      <c r="CH174" s="1381" t="str">
        <f t="shared" si="443"/>
        <v/>
      </c>
      <c r="CI174" s="1382" t="str">
        <f t="shared" si="444"/>
        <v/>
      </c>
      <c r="CJ174" s="1383" t="str">
        <f t="shared" si="445"/>
        <v/>
      </c>
      <c r="CK174" s="1383" t="str">
        <f t="shared" si="446"/>
        <v/>
      </c>
      <c r="CL174" s="1383" t="str">
        <f t="shared" si="447"/>
        <v/>
      </c>
      <c r="CM174" s="1383" t="str">
        <f t="shared" si="448"/>
        <v/>
      </c>
      <c r="CN174" s="1383" t="str">
        <f t="shared" si="449"/>
        <v/>
      </c>
      <c r="CO174" s="1384" t="str">
        <f t="shared" si="450"/>
        <v/>
      </c>
      <c r="CP174" s="1384" t="str">
        <f t="shared" si="451"/>
        <v/>
      </c>
      <c r="CQ174" s="1384" t="str">
        <f t="shared" si="452"/>
        <v/>
      </c>
      <c r="CR174" s="1384" t="str">
        <f t="shared" si="453"/>
        <v/>
      </c>
      <c r="CS174" s="1383" t="str">
        <f t="shared" si="454"/>
        <v/>
      </c>
      <c r="CT174" s="1383" t="str">
        <f t="shared" si="455"/>
        <v/>
      </c>
      <c r="CU174" s="1383" t="str">
        <f t="shared" si="456"/>
        <v/>
      </c>
      <c r="CV174" s="1383" t="str">
        <f t="shared" si="457"/>
        <v/>
      </c>
      <c r="CW174" s="1383" t="str">
        <f t="shared" si="458"/>
        <v/>
      </c>
      <c r="CX174" s="1382" t="str">
        <f t="shared" si="459"/>
        <v/>
      </c>
      <c r="CY174" s="1385" t="str">
        <f t="shared" si="460"/>
        <v/>
      </c>
      <c r="CZ174" s="638" t="str">
        <f t="shared" si="461"/>
        <v/>
      </c>
      <c r="DA174" s="639" t="str">
        <f t="shared" si="462"/>
        <v/>
      </c>
      <c r="DB174" s="640" t="str">
        <f t="shared" si="463"/>
        <v/>
      </c>
      <c r="DC174" s="640" t="str">
        <f t="shared" si="464"/>
        <v/>
      </c>
      <c r="DD174" s="640" t="str">
        <f t="shared" si="465"/>
        <v/>
      </c>
      <c r="DE174" s="640" t="str">
        <f t="shared" si="466"/>
        <v/>
      </c>
      <c r="DF174" s="640" t="str">
        <f t="shared" si="467"/>
        <v/>
      </c>
      <c r="DG174" s="641" t="str">
        <f t="shared" si="468"/>
        <v/>
      </c>
      <c r="DH174" s="641" t="str">
        <f t="shared" si="469"/>
        <v/>
      </c>
      <c r="DI174" s="641" t="str">
        <f t="shared" si="470"/>
        <v/>
      </c>
      <c r="DJ174" s="641" t="str">
        <f t="shared" si="471"/>
        <v/>
      </c>
      <c r="DK174" s="640" t="str">
        <f t="shared" si="472"/>
        <v/>
      </c>
      <c r="DL174" s="640" t="str">
        <f t="shared" si="473"/>
        <v/>
      </c>
      <c r="DM174" s="640" t="str">
        <f t="shared" si="474"/>
        <v/>
      </c>
      <c r="DN174" s="640" t="str">
        <f t="shared" si="475"/>
        <v/>
      </c>
      <c r="DO174" s="640" t="str">
        <f t="shared" si="476"/>
        <v/>
      </c>
      <c r="DP174" s="639" t="str">
        <f t="shared" si="477"/>
        <v/>
      </c>
      <c r="DQ174" s="638" t="str">
        <f t="shared" si="478"/>
        <v/>
      </c>
      <c r="DR174" s="753">
        <f t="shared" si="479"/>
        <v>0</v>
      </c>
      <c r="DS174" s="111">
        <f t="shared" si="480"/>
        <v>0</v>
      </c>
      <c r="DT174" s="111">
        <f t="shared" si="481"/>
        <v>0</v>
      </c>
      <c r="DU174" s="111">
        <f t="shared" si="482"/>
        <v>0</v>
      </c>
      <c r="DV174" s="602"/>
      <c r="DW174" s="719"/>
      <c r="DX174" s="719"/>
      <c r="DY174" s="719"/>
      <c r="DZ174" s="719"/>
      <c r="EA174" s="719"/>
      <c r="EB174" s="719"/>
      <c r="EC174" s="719"/>
      <c r="ED174" s="719"/>
      <c r="EE174" s="603"/>
    </row>
    <row r="175" spans="1:135" s="604" customFormat="1" ht="15.75" hidden="1" customHeight="1">
      <c r="A175" s="771" t="s">
        <v>326</v>
      </c>
      <c r="B175" s="233"/>
      <c r="C175" s="233"/>
      <c r="D175" s="233"/>
      <c r="E175" s="233"/>
      <c r="F175" s="233"/>
      <c r="G175" s="233"/>
      <c r="H175" s="233"/>
      <c r="I175" s="233"/>
      <c r="J175" s="233"/>
      <c r="K175" s="233"/>
      <c r="L175" s="233"/>
      <c r="M175" s="233"/>
      <c r="N175" s="233"/>
      <c r="O175" s="233"/>
      <c r="P175" s="233"/>
      <c r="Q175" s="233"/>
      <c r="R175" s="233"/>
      <c r="S175" s="233"/>
      <c r="T175" s="697"/>
      <c r="U175" s="233"/>
      <c r="V175" s="233"/>
      <c r="W175" s="233"/>
      <c r="X175" s="233"/>
      <c r="Y175" s="233"/>
      <c r="Z175" s="233"/>
      <c r="AA175" s="233"/>
      <c r="AB175" s="233"/>
      <c r="AC175" s="233"/>
      <c r="AD175" s="233"/>
      <c r="AE175" s="233"/>
      <c r="AF175" s="233"/>
      <c r="AG175" s="233"/>
      <c r="AH175" s="233"/>
      <c r="AI175" s="233"/>
      <c r="AJ175" s="233"/>
      <c r="AK175" s="233"/>
      <c r="AL175" s="233"/>
      <c r="AM175" s="697"/>
      <c r="AN175" s="233"/>
      <c r="AO175" s="233"/>
      <c r="AP175" s="233"/>
      <c r="AQ175" s="233"/>
      <c r="AR175" s="233"/>
      <c r="AS175" s="233"/>
      <c r="AT175" s="233"/>
      <c r="AU175" s="233"/>
      <c r="AV175" s="233"/>
      <c r="AW175" s="233"/>
      <c r="AX175" s="233"/>
      <c r="AY175" s="233"/>
      <c r="AZ175" s="233"/>
      <c r="BA175" s="233"/>
      <c r="BB175" s="233"/>
      <c r="BC175" s="233"/>
      <c r="BD175" s="233"/>
      <c r="BE175" s="233"/>
      <c r="BF175" s="697"/>
      <c r="BG175" s="233"/>
      <c r="BH175" s="233"/>
      <c r="BI175" s="233"/>
      <c r="BJ175" s="233"/>
      <c r="BK175" s="233"/>
      <c r="BL175" s="233"/>
      <c r="BM175" s="233"/>
      <c r="BN175" s="233"/>
      <c r="BO175" s="233"/>
      <c r="BP175" s="233"/>
      <c r="BQ175" s="233"/>
      <c r="BR175" s="233"/>
      <c r="BS175" s="233"/>
      <c r="BT175" s="233"/>
      <c r="BU175" s="233"/>
      <c r="BV175" s="233"/>
      <c r="BW175" s="233"/>
      <c r="BX175" s="233"/>
      <c r="BY175" s="697"/>
      <c r="BZ175" s="768">
        <f>WB!CP38</f>
        <v>0</v>
      </c>
      <c r="CA175" s="768">
        <f>WB!CP46</f>
        <v>0</v>
      </c>
      <c r="CB175" s="768">
        <f>WB!CP54</f>
        <v>0</v>
      </c>
      <c r="CC175" s="768">
        <f>WB!CP62</f>
        <v>0</v>
      </c>
      <c r="CD175" s="698" t="str">
        <f t="shared" si="492"/>
        <v/>
      </c>
      <c r="CE175" s="698" t="str">
        <f t="shared" si="493"/>
        <v/>
      </c>
      <c r="CF175" s="698" t="str">
        <f t="shared" si="494"/>
        <v/>
      </c>
      <c r="CG175" s="698" t="str">
        <f t="shared" si="495"/>
        <v/>
      </c>
      <c r="CH175" s="1393" t="str">
        <f t="shared" si="443"/>
        <v/>
      </c>
      <c r="CI175" s="1394" t="str">
        <f t="shared" si="444"/>
        <v/>
      </c>
      <c r="CJ175" s="1395" t="str">
        <f t="shared" si="445"/>
        <v/>
      </c>
      <c r="CK175" s="1395" t="str">
        <f t="shared" si="446"/>
        <v/>
      </c>
      <c r="CL175" s="1395" t="str">
        <f t="shared" si="447"/>
        <v/>
      </c>
      <c r="CM175" s="1395" t="str">
        <f t="shared" si="448"/>
        <v/>
      </c>
      <c r="CN175" s="1395" t="str">
        <f t="shared" si="449"/>
        <v/>
      </c>
      <c r="CO175" s="1396" t="str">
        <f t="shared" si="450"/>
        <v/>
      </c>
      <c r="CP175" s="1396" t="str">
        <f t="shared" si="451"/>
        <v/>
      </c>
      <c r="CQ175" s="1396" t="str">
        <f t="shared" si="452"/>
        <v/>
      </c>
      <c r="CR175" s="1396" t="str">
        <f t="shared" si="453"/>
        <v/>
      </c>
      <c r="CS175" s="1395" t="str">
        <f t="shared" si="454"/>
        <v/>
      </c>
      <c r="CT175" s="1395" t="str">
        <f t="shared" si="455"/>
        <v/>
      </c>
      <c r="CU175" s="1395" t="str">
        <f t="shared" si="456"/>
        <v/>
      </c>
      <c r="CV175" s="1395" t="str">
        <f t="shared" si="457"/>
        <v/>
      </c>
      <c r="CW175" s="1395" t="str">
        <f t="shared" si="458"/>
        <v/>
      </c>
      <c r="CX175" s="1394" t="str">
        <f t="shared" si="459"/>
        <v/>
      </c>
      <c r="CY175" s="1397" t="str">
        <f t="shared" si="460"/>
        <v/>
      </c>
      <c r="CZ175" s="532" t="str">
        <f t="shared" si="461"/>
        <v/>
      </c>
      <c r="DA175" s="533" t="str">
        <f t="shared" si="462"/>
        <v/>
      </c>
      <c r="DB175" s="534" t="str">
        <f t="shared" si="463"/>
        <v/>
      </c>
      <c r="DC175" s="534" t="str">
        <f t="shared" si="464"/>
        <v/>
      </c>
      <c r="DD175" s="534" t="str">
        <f t="shared" si="465"/>
        <v/>
      </c>
      <c r="DE175" s="534" t="str">
        <f t="shared" si="466"/>
        <v/>
      </c>
      <c r="DF175" s="534" t="str">
        <f t="shared" si="467"/>
        <v/>
      </c>
      <c r="DG175" s="535" t="str">
        <f t="shared" si="468"/>
        <v/>
      </c>
      <c r="DH175" s="535" t="str">
        <f t="shared" si="469"/>
        <v/>
      </c>
      <c r="DI175" s="535" t="str">
        <f t="shared" si="470"/>
        <v/>
      </c>
      <c r="DJ175" s="535" t="str">
        <f t="shared" si="471"/>
        <v/>
      </c>
      <c r="DK175" s="534" t="str">
        <f t="shared" si="472"/>
        <v/>
      </c>
      <c r="DL175" s="534" t="str">
        <f t="shared" si="473"/>
        <v/>
      </c>
      <c r="DM175" s="534" t="str">
        <f t="shared" si="474"/>
        <v/>
      </c>
      <c r="DN175" s="534" t="str">
        <f t="shared" si="475"/>
        <v/>
      </c>
      <c r="DO175" s="534" t="str">
        <f t="shared" si="476"/>
        <v/>
      </c>
      <c r="DP175" s="533" t="str">
        <f t="shared" si="477"/>
        <v/>
      </c>
      <c r="DQ175" s="532" t="str">
        <f t="shared" si="478"/>
        <v/>
      </c>
      <c r="DR175" s="753">
        <f t="shared" si="479"/>
        <v>0</v>
      </c>
      <c r="DS175" s="111">
        <f t="shared" si="480"/>
        <v>0</v>
      </c>
      <c r="DT175" s="111">
        <f t="shared" si="481"/>
        <v>0</v>
      </c>
      <c r="DU175" s="111">
        <f t="shared" si="482"/>
        <v>0</v>
      </c>
      <c r="DV175" s="602"/>
      <c r="DW175" s="719"/>
      <c r="DX175" s="719"/>
      <c r="DY175" s="719"/>
      <c r="DZ175" s="719"/>
      <c r="EA175" s="719"/>
      <c r="EB175" s="719"/>
      <c r="EC175" s="719"/>
      <c r="ED175" s="719"/>
      <c r="EE175" s="603"/>
    </row>
    <row r="176" spans="1:135" s="604" customFormat="1" ht="15.75" hidden="1" customHeight="1">
      <c r="A176" s="748" t="s">
        <v>327</v>
      </c>
      <c r="B176" s="233"/>
      <c r="C176" s="233"/>
      <c r="D176" s="233"/>
      <c r="E176" s="233"/>
      <c r="F176" s="233"/>
      <c r="G176" s="233"/>
      <c r="H176" s="233"/>
      <c r="I176" s="233"/>
      <c r="J176" s="233"/>
      <c r="K176" s="233"/>
      <c r="L176" s="233"/>
      <c r="M176" s="233"/>
      <c r="N176" s="233"/>
      <c r="O176" s="233"/>
      <c r="P176" s="233"/>
      <c r="Q176" s="233"/>
      <c r="R176" s="233"/>
      <c r="S176" s="233"/>
      <c r="T176" s="772"/>
      <c r="U176" s="233"/>
      <c r="V176" s="233"/>
      <c r="W176" s="233"/>
      <c r="X176" s="233"/>
      <c r="Y176" s="233"/>
      <c r="Z176" s="233"/>
      <c r="AA176" s="233"/>
      <c r="AB176" s="233"/>
      <c r="AC176" s="233"/>
      <c r="AD176" s="233"/>
      <c r="AE176" s="233"/>
      <c r="AF176" s="233"/>
      <c r="AG176" s="233"/>
      <c r="AH176" s="233"/>
      <c r="AI176" s="233"/>
      <c r="AJ176" s="233"/>
      <c r="AK176" s="233"/>
      <c r="AL176" s="233"/>
      <c r="AM176" s="772"/>
      <c r="AN176" s="233"/>
      <c r="AO176" s="233"/>
      <c r="AP176" s="233"/>
      <c r="AQ176" s="233"/>
      <c r="AR176" s="233"/>
      <c r="AS176" s="233"/>
      <c r="AT176" s="233"/>
      <c r="AU176" s="233"/>
      <c r="AV176" s="233"/>
      <c r="AW176" s="233"/>
      <c r="AX176" s="233"/>
      <c r="AY176" s="233"/>
      <c r="AZ176" s="233"/>
      <c r="BA176" s="233"/>
      <c r="BB176" s="233"/>
      <c r="BC176" s="233"/>
      <c r="BD176" s="233"/>
      <c r="BE176" s="233"/>
      <c r="BF176" s="772"/>
      <c r="BG176" s="233"/>
      <c r="BH176" s="233"/>
      <c r="BI176" s="233"/>
      <c r="BJ176" s="233"/>
      <c r="BK176" s="233"/>
      <c r="BL176" s="233"/>
      <c r="BM176" s="233"/>
      <c r="BN176" s="233"/>
      <c r="BO176" s="233"/>
      <c r="BP176" s="233"/>
      <c r="BQ176" s="233"/>
      <c r="BR176" s="233"/>
      <c r="BS176" s="233"/>
      <c r="BT176" s="233"/>
      <c r="BU176" s="233"/>
      <c r="BV176" s="233"/>
      <c r="BW176" s="233"/>
      <c r="BX176" s="233"/>
      <c r="BY176" s="772"/>
      <c r="BZ176" s="233"/>
      <c r="CA176" s="233"/>
      <c r="CB176" s="233"/>
      <c r="CC176" s="233"/>
      <c r="CD176" s="698" t="str">
        <f t="shared" si="492"/>
        <v/>
      </c>
      <c r="CE176" s="698" t="str">
        <f t="shared" si="493"/>
        <v/>
      </c>
      <c r="CF176" s="698" t="str">
        <f t="shared" si="494"/>
        <v/>
      </c>
      <c r="CG176" s="698" t="str">
        <f t="shared" si="495"/>
        <v/>
      </c>
      <c r="CH176" s="1393" t="str">
        <f t="shared" si="443"/>
        <v/>
      </c>
      <c r="CI176" s="1394" t="str">
        <f t="shared" si="444"/>
        <v/>
      </c>
      <c r="CJ176" s="1395" t="str">
        <f t="shared" si="445"/>
        <v/>
      </c>
      <c r="CK176" s="1395" t="str">
        <f t="shared" si="446"/>
        <v/>
      </c>
      <c r="CL176" s="1395" t="str">
        <f t="shared" si="447"/>
        <v/>
      </c>
      <c r="CM176" s="1395" t="str">
        <f t="shared" si="448"/>
        <v/>
      </c>
      <c r="CN176" s="1395" t="str">
        <f t="shared" si="449"/>
        <v/>
      </c>
      <c r="CO176" s="1396" t="str">
        <f t="shared" si="450"/>
        <v/>
      </c>
      <c r="CP176" s="1396" t="str">
        <f t="shared" si="451"/>
        <v/>
      </c>
      <c r="CQ176" s="1396" t="str">
        <f t="shared" si="452"/>
        <v/>
      </c>
      <c r="CR176" s="1396" t="str">
        <f t="shared" si="453"/>
        <v/>
      </c>
      <c r="CS176" s="1395" t="str">
        <f t="shared" si="454"/>
        <v/>
      </c>
      <c r="CT176" s="1395" t="str">
        <f t="shared" si="455"/>
        <v/>
      </c>
      <c r="CU176" s="1395" t="str">
        <f t="shared" si="456"/>
        <v/>
      </c>
      <c r="CV176" s="1395" t="str">
        <f t="shared" si="457"/>
        <v/>
      </c>
      <c r="CW176" s="1395" t="str">
        <f t="shared" si="458"/>
        <v/>
      </c>
      <c r="CX176" s="1394" t="str">
        <f t="shared" si="459"/>
        <v/>
      </c>
      <c r="CY176" s="1397" t="str">
        <f t="shared" si="460"/>
        <v/>
      </c>
      <c r="CZ176" s="532" t="str">
        <f t="shared" si="461"/>
        <v/>
      </c>
      <c r="DA176" s="533" t="str">
        <f t="shared" si="462"/>
        <v/>
      </c>
      <c r="DB176" s="534" t="str">
        <f t="shared" si="463"/>
        <v/>
      </c>
      <c r="DC176" s="534" t="str">
        <f t="shared" si="464"/>
        <v/>
      </c>
      <c r="DD176" s="534" t="str">
        <f t="shared" si="465"/>
        <v/>
      </c>
      <c r="DE176" s="534" t="str">
        <f t="shared" si="466"/>
        <v/>
      </c>
      <c r="DF176" s="534" t="str">
        <f t="shared" si="467"/>
        <v/>
      </c>
      <c r="DG176" s="535" t="str">
        <f t="shared" si="468"/>
        <v/>
      </c>
      <c r="DH176" s="535" t="str">
        <f t="shared" si="469"/>
        <v/>
      </c>
      <c r="DI176" s="535" t="str">
        <f t="shared" si="470"/>
        <v/>
      </c>
      <c r="DJ176" s="535" t="str">
        <f t="shared" si="471"/>
        <v/>
      </c>
      <c r="DK176" s="534" t="str">
        <f t="shared" si="472"/>
        <v/>
      </c>
      <c r="DL176" s="534" t="str">
        <f t="shared" si="473"/>
        <v/>
      </c>
      <c r="DM176" s="534" t="str">
        <f t="shared" si="474"/>
        <v/>
      </c>
      <c r="DN176" s="534" t="str">
        <f t="shared" si="475"/>
        <v/>
      </c>
      <c r="DO176" s="534" t="str">
        <f t="shared" si="476"/>
        <v/>
      </c>
      <c r="DP176" s="533" t="str">
        <f t="shared" si="477"/>
        <v/>
      </c>
      <c r="DQ176" s="532" t="str">
        <f t="shared" si="478"/>
        <v/>
      </c>
      <c r="DR176" s="753">
        <f t="shared" si="479"/>
        <v>0</v>
      </c>
      <c r="DS176" s="111">
        <f t="shared" si="480"/>
        <v>0</v>
      </c>
      <c r="DT176" s="111">
        <f t="shared" si="481"/>
        <v>0</v>
      </c>
      <c r="DU176" s="111">
        <f t="shared" si="482"/>
        <v>0</v>
      </c>
      <c r="DV176" s="602"/>
      <c r="DW176" s="719"/>
      <c r="DX176" s="719"/>
      <c r="DY176" s="719"/>
      <c r="DZ176" s="719"/>
      <c r="EA176" s="719"/>
      <c r="EB176" s="719"/>
      <c r="EC176" s="719"/>
      <c r="ED176" s="719"/>
      <c r="EE176" s="603"/>
    </row>
    <row r="177" spans="1:135" s="604" customFormat="1" ht="15.75" hidden="1" customHeight="1">
      <c r="A177" s="748" t="s">
        <v>328</v>
      </c>
      <c r="B177" s="733" t="str">
        <f t="shared" ref="B177:K177" si="530">IF(B176="","",B175*B176*9839/$G$1/365/B$46)</f>
        <v/>
      </c>
      <c r="C177" s="733" t="str">
        <f t="shared" si="530"/>
        <v/>
      </c>
      <c r="D177" s="733" t="str">
        <f t="shared" si="530"/>
        <v/>
      </c>
      <c r="E177" s="733" t="str">
        <f t="shared" si="530"/>
        <v/>
      </c>
      <c r="F177" s="733" t="str">
        <f t="shared" si="530"/>
        <v/>
      </c>
      <c r="G177" s="733" t="str">
        <f t="shared" si="530"/>
        <v/>
      </c>
      <c r="H177" s="733" t="str">
        <f t="shared" si="530"/>
        <v/>
      </c>
      <c r="I177" s="733" t="str">
        <f t="shared" si="530"/>
        <v/>
      </c>
      <c r="J177" s="733" t="str">
        <f t="shared" si="530"/>
        <v/>
      </c>
      <c r="K177" s="733" t="str">
        <f t="shared" si="530"/>
        <v/>
      </c>
      <c r="L177" s="733"/>
      <c r="M177" s="733"/>
      <c r="N177" s="733"/>
      <c r="O177" s="733" t="str">
        <f>IF(O176="","",O175*O176*9839/$G$1/365/"$#REF!$#REF!))")</f>
        <v/>
      </c>
      <c r="P177" s="733" t="str">
        <f>IF(P176="","",P175*P176*9839/$G$1/365/"$#REF!$#REF!))")</f>
        <v/>
      </c>
      <c r="Q177" s="733"/>
      <c r="R177" s="733"/>
      <c r="S177" s="733" t="str">
        <f>IF(S176="","",S175*S176*9839/$G$1/365/S$46)</f>
        <v/>
      </c>
      <c r="T177" s="772"/>
      <c r="U177" s="733" t="str">
        <f t="shared" ref="U177:AE177" si="531">IF(U176="","",U175*U176*9839/$G$1/365/U$46)</f>
        <v/>
      </c>
      <c r="V177" s="733" t="str">
        <f t="shared" si="531"/>
        <v/>
      </c>
      <c r="W177" s="733" t="str">
        <f t="shared" si="531"/>
        <v/>
      </c>
      <c r="X177" s="733" t="str">
        <f t="shared" si="531"/>
        <v/>
      </c>
      <c r="Y177" s="733" t="str">
        <f t="shared" si="531"/>
        <v/>
      </c>
      <c r="Z177" s="733" t="str">
        <f t="shared" si="531"/>
        <v/>
      </c>
      <c r="AA177" s="733" t="str">
        <f t="shared" si="531"/>
        <v/>
      </c>
      <c r="AB177" s="733" t="str">
        <f t="shared" si="531"/>
        <v/>
      </c>
      <c r="AC177" s="733" t="str">
        <f t="shared" si="531"/>
        <v/>
      </c>
      <c r="AD177" s="733" t="str">
        <f t="shared" si="531"/>
        <v/>
      </c>
      <c r="AE177" s="733" t="str">
        <f t="shared" si="531"/>
        <v/>
      </c>
      <c r="AF177" s="733"/>
      <c r="AG177" s="733"/>
      <c r="AH177" s="733"/>
      <c r="AI177" s="733"/>
      <c r="AJ177" s="733"/>
      <c r="AK177" s="733"/>
      <c r="AL177" s="733" t="str">
        <f>IF(AL176="","",AL175*AL176*9839/$G$1/365/AL$46)</f>
        <v/>
      </c>
      <c r="AM177" s="772"/>
      <c r="AN177" s="733" t="str">
        <f t="shared" ref="AN177:AV177" si="532">IF(AN176="","",AN175*AN176*9839/$G$1/365/AN$46)</f>
        <v/>
      </c>
      <c r="AO177" s="733" t="str">
        <f t="shared" si="532"/>
        <v/>
      </c>
      <c r="AP177" s="733" t="str">
        <f t="shared" si="532"/>
        <v/>
      </c>
      <c r="AQ177" s="733" t="str">
        <f t="shared" si="532"/>
        <v/>
      </c>
      <c r="AR177" s="733" t="str">
        <f t="shared" si="532"/>
        <v/>
      </c>
      <c r="AS177" s="733" t="str">
        <f t="shared" si="532"/>
        <v/>
      </c>
      <c r="AT177" s="733" t="str">
        <f t="shared" si="532"/>
        <v/>
      </c>
      <c r="AU177" s="733" t="str">
        <f t="shared" si="532"/>
        <v/>
      </c>
      <c r="AV177" s="733" t="str">
        <f t="shared" si="532"/>
        <v/>
      </c>
      <c r="AW177" s="733"/>
      <c r="AX177" s="733"/>
      <c r="AY177" s="733" t="str">
        <f>IF(AY176="","",AY175*AY176*9839/$G$1/365/AY$46)</f>
        <v/>
      </c>
      <c r="AZ177" s="733"/>
      <c r="BA177" s="733"/>
      <c r="BB177" s="733"/>
      <c r="BC177" s="733" t="str">
        <f>IF(BC176="","",BC175*BC176*9839/$G$1/365/BC$46)</f>
        <v/>
      </c>
      <c r="BD177" s="733" t="str">
        <f>IF(BD176="","",BD175*BD176*9839/$G$1/365/BD$46)</f>
        <v/>
      </c>
      <c r="BE177" s="733" t="str">
        <f>IF(BE176="","",BE175*BE176*9839/$G$1/365/BE$46)</f>
        <v/>
      </c>
      <c r="BF177" s="772"/>
      <c r="BG177" s="733" t="str">
        <f t="shared" ref="BG177:BQ177" si="533">IF(BG176="","",BG175*BG176*9839/$G$1/365/BG$46)</f>
        <v/>
      </c>
      <c r="BH177" s="733" t="str">
        <f t="shared" si="533"/>
        <v/>
      </c>
      <c r="BI177" s="733" t="str">
        <f t="shared" si="533"/>
        <v/>
      </c>
      <c r="BJ177" s="733" t="str">
        <f t="shared" si="533"/>
        <v/>
      </c>
      <c r="BK177" s="733" t="str">
        <f t="shared" si="533"/>
        <v/>
      </c>
      <c r="BL177" s="733" t="str">
        <f t="shared" si="533"/>
        <v/>
      </c>
      <c r="BM177" s="733" t="str">
        <f t="shared" si="533"/>
        <v/>
      </c>
      <c r="BN177" s="733" t="str">
        <f t="shared" si="533"/>
        <v/>
      </c>
      <c r="BO177" s="733" t="str">
        <f t="shared" si="533"/>
        <v/>
      </c>
      <c r="BP177" s="733" t="str">
        <f t="shared" si="533"/>
        <v/>
      </c>
      <c r="BQ177" s="733" t="str">
        <f t="shared" si="533"/>
        <v/>
      </c>
      <c r="BR177" s="733"/>
      <c r="BS177" s="733"/>
      <c r="BT177" s="733"/>
      <c r="BU177" s="733"/>
      <c r="BV177" s="733"/>
      <c r="BW177" s="733"/>
      <c r="BX177" s="733" t="str">
        <f>IF(BX176="","",BX175*BX176*9839/$G$1/365/BX$46)</f>
        <v/>
      </c>
      <c r="BY177" s="772"/>
      <c r="BZ177" s="733" t="str">
        <f>IF(BZ176="","",BZ175*BZ176*9839/$G$1/365/BZ$46)</f>
        <v/>
      </c>
      <c r="CA177" s="733" t="str">
        <f>IF(CA176="","",CA175*CA176*9839/$G$1/365/CA$46)</f>
        <v/>
      </c>
      <c r="CB177" s="733" t="str">
        <f>IF(CB176="","",CB175*CB176*9839/$G$1/365/CB$46)</f>
        <v/>
      </c>
      <c r="CC177" s="733" t="str">
        <f>IF(CC176="","",CC175*CC176*9839/$G$1/365/CC$46)</f>
        <v/>
      </c>
      <c r="CD177" s="698" t="str">
        <f t="shared" si="492"/>
        <v/>
      </c>
      <c r="CE177" s="698" t="str">
        <f t="shared" si="493"/>
        <v/>
      </c>
      <c r="CF177" s="698" t="str">
        <f t="shared" si="494"/>
        <v/>
      </c>
      <c r="CG177" s="698" t="str">
        <f t="shared" si="495"/>
        <v/>
      </c>
      <c r="CH177" s="1381" t="str">
        <f t="shared" si="443"/>
        <v/>
      </c>
      <c r="CI177" s="1382" t="str">
        <f t="shared" si="444"/>
        <v/>
      </c>
      <c r="CJ177" s="1383" t="str">
        <f t="shared" si="445"/>
        <v/>
      </c>
      <c r="CK177" s="1383" t="str">
        <f t="shared" si="446"/>
        <v/>
      </c>
      <c r="CL177" s="1383" t="str">
        <f t="shared" si="447"/>
        <v/>
      </c>
      <c r="CM177" s="1383" t="str">
        <f t="shared" si="448"/>
        <v/>
      </c>
      <c r="CN177" s="1383" t="str">
        <f t="shared" si="449"/>
        <v/>
      </c>
      <c r="CO177" s="1384" t="str">
        <f t="shared" si="450"/>
        <v/>
      </c>
      <c r="CP177" s="1384" t="str">
        <f t="shared" si="451"/>
        <v/>
      </c>
      <c r="CQ177" s="1384" t="str">
        <f t="shared" si="452"/>
        <v/>
      </c>
      <c r="CR177" s="1384" t="str">
        <f t="shared" si="453"/>
        <v/>
      </c>
      <c r="CS177" s="1383" t="str">
        <f t="shared" si="454"/>
        <v/>
      </c>
      <c r="CT177" s="1383" t="str">
        <f t="shared" si="455"/>
        <v/>
      </c>
      <c r="CU177" s="1383" t="str">
        <f t="shared" si="456"/>
        <v/>
      </c>
      <c r="CV177" s="1383" t="str">
        <f t="shared" si="457"/>
        <v/>
      </c>
      <c r="CW177" s="1383" t="str">
        <f t="shared" si="458"/>
        <v/>
      </c>
      <c r="CX177" s="1382" t="str">
        <f t="shared" si="459"/>
        <v/>
      </c>
      <c r="CY177" s="1385" t="str">
        <f t="shared" si="460"/>
        <v/>
      </c>
      <c r="CZ177" s="638" t="str">
        <f t="shared" si="461"/>
        <v/>
      </c>
      <c r="DA177" s="639" t="str">
        <f t="shared" si="462"/>
        <v/>
      </c>
      <c r="DB177" s="640" t="str">
        <f t="shared" si="463"/>
        <v/>
      </c>
      <c r="DC177" s="640" t="str">
        <f t="shared" si="464"/>
        <v/>
      </c>
      <c r="DD177" s="640" t="str">
        <f t="shared" si="465"/>
        <v/>
      </c>
      <c r="DE177" s="640" t="str">
        <f t="shared" si="466"/>
        <v/>
      </c>
      <c r="DF177" s="640" t="str">
        <f t="shared" si="467"/>
        <v/>
      </c>
      <c r="DG177" s="641" t="str">
        <f t="shared" si="468"/>
        <v/>
      </c>
      <c r="DH177" s="641" t="str">
        <f t="shared" si="469"/>
        <v/>
      </c>
      <c r="DI177" s="641" t="str">
        <f t="shared" si="470"/>
        <v/>
      </c>
      <c r="DJ177" s="641" t="str">
        <f t="shared" si="471"/>
        <v/>
      </c>
      <c r="DK177" s="640" t="str">
        <f t="shared" si="472"/>
        <v/>
      </c>
      <c r="DL177" s="640" t="str">
        <f t="shared" si="473"/>
        <v/>
      </c>
      <c r="DM177" s="640" t="str">
        <f t="shared" si="474"/>
        <v/>
      </c>
      <c r="DN177" s="640" t="str">
        <f t="shared" si="475"/>
        <v/>
      </c>
      <c r="DO177" s="640" t="str">
        <f t="shared" si="476"/>
        <v/>
      </c>
      <c r="DP177" s="639" t="str">
        <f t="shared" si="477"/>
        <v/>
      </c>
      <c r="DQ177" s="638" t="str">
        <f t="shared" si="478"/>
        <v/>
      </c>
      <c r="DR177" s="753">
        <f t="shared" si="479"/>
        <v>0</v>
      </c>
      <c r="DS177" s="111">
        <f t="shared" si="480"/>
        <v>0</v>
      </c>
      <c r="DT177" s="111">
        <f t="shared" si="481"/>
        <v>0</v>
      </c>
      <c r="DU177" s="111">
        <f t="shared" si="482"/>
        <v>0</v>
      </c>
      <c r="DV177" s="602"/>
      <c r="DW177" s="719"/>
      <c r="DX177" s="719"/>
      <c r="DY177" s="719"/>
      <c r="DZ177" s="719"/>
      <c r="EA177" s="719"/>
      <c r="EB177" s="719"/>
      <c r="EC177" s="719"/>
      <c r="ED177" s="719"/>
      <c r="EE177" s="603"/>
    </row>
    <row r="178" spans="1:135" s="604" customFormat="1" ht="15.75" customHeight="1">
      <c r="A178" s="773" t="s">
        <v>329</v>
      </c>
      <c r="B178" s="707">
        <f>WB!U74</f>
        <v>0</v>
      </c>
      <c r="C178" s="707">
        <f>WB!V74</f>
        <v>0</v>
      </c>
      <c r="D178" s="707">
        <f>WB!W74</f>
        <v>0</v>
      </c>
      <c r="E178" s="707">
        <f>WB!X74</f>
        <v>0</v>
      </c>
      <c r="F178" s="707">
        <f>WB!Y74</f>
        <v>0</v>
      </c>
      <c r="G178" s="707">
        <f>WB!Z74</f>
        <v>0</v>
      </c>
      <c r="H178" s="707">
        <f>WB!AA74</f>
        <v>0</v>
      </c>
      <c r="I178" s="707">
        <f>WB!AB74</f>
        <v>0</v>
      </c>
      <c r="J178" s="707">
        <f>WB!AC74</f>
        <v>0</v>
      </c>
      <c r="K178" s="707">
        <f>WB!AD74</f>
        <v>0</v>
      </c>
      <c r="L178" s="707">
        <f>WB!AE74</f>
        <v>0</v>
      </c>
      <c r="M178" s="707">
        <f>WB!AF74</f>
        <v>0</v>
      </c>
      <c r="N178" s="707">
        <f>WB!AG74</f>
        <v>0</v>
      </c>
      <c r="O178" s="707">
        <f>WB!AH74</f>
        <v>0</v>
      </c>
      <c r="P178" s="707">
        <f>WB!AI74</f>
        <v>0</v>
      </c>
      <c r="Q178" s="707">
        <f>WB!AJ74</f>
        <v>0</v>
      </c>
      <c r="R178" s="707">
        <f>WB!AK74</f>
        <v>0</v>
      </c>
      <c r="S178" s="707">
        <f>WB!AL74</f>
        <v>0</v>
      </c>
      <c r="T178" s="772"/>
      <c r="U178" s="707">
        <f>WB!AM82</f>
        <v>1</v>
      </c>
      <c r="V178" s="708">
        <f>WB!AN82</f>
        <v>0</v>
      </c>
      <c r="W178" s="708">
        <f>WB!AO82</f>
        <v>0</v>
      </c>
      <c r="X178" s="708">
        <f>WB!AP82</f>
        <v>0</v>
      </c>
      <c r="Y178" s="708">
        <f>WB!AQ82</f>
        <v>0</v>
      </c>
      <c r="Z178" s="708">
        <f>WB!AR82</f>
        <v>0</v>
      </c>
      <c r="AA178" s="708">
        <f>WB!AS82</f>
        <v>0</v>
      </c>
      <c r="AB178" s="708">
        <f>WB!AT82</f>
        <v>0</v>
      </c>
      <c r="AC178" s="708">
        <f>WB!AU82</f>
        <v>0</v>
      </c>
      <c r="AD178" s="708">
        <f>WB!AV82</f>
        <v>0</v>
      </c>
      <c r="AE178" s="708">
        <f>WB!AW82</f>
        <v>0</v>
      </c>
      <c r="AF178" s="708">
        <f>WB!AX82</f>
        <v>0</v>
      </c>
      <c r="AG178" s="708">
        <f>WB!AY82</f>
        <v>0</v>
      </c>
      <c r="AH178" s="708">
        <f>WB!AZ82</f>
        <v>0</v>
      </c>
      <c r="AI178" s="708">
        <v>0</v>
      </c>
      <c r="AJ178" s="708">
        <f>WB!BB82</f>
        <v>0</v>
      </c>
      <c r="AK178" s="708">
        <f>WB!BC82</f>
        <v>0</v>
      </c>
      <c r="AL178" s="708">
        <f>WB!BD82</f>
        <v>0</v>
      </c>
      <c r="AM178" s="772"/>
      <c r="AN178" s="707">
        <f>WB!BE90</f>
        <v>1</v>
      </c>
      <c r="AO178" s="708">
        <f>WB!BF90</f>
        <v>0</v>
      </c>
      <c r="AP178" s="708">
        <f>WB!BG90</f>
        <v>1</v>
      </c>
      <c r="AQ178" s="708">
        <f>WB!BH90</f>
        <v>1</v>
      </c>
      <c r="AR178" s="708">
        <f>WB!BI90</f>
        <v>1</v>
      </c>
      <c r="AS178" s="708">
        <f>WB!BJ90</f>
        <v>0</v>
      </c>
      <c r="AT178" s="708">
        <f>WB!BK90</f>
        <v>0</v>
      </c>
      <c r="AU178" s="708">
        <f>WB!BL90</f>
        <v>4</v>
      </c>
      <c r="AV178" s="708">
        <f>WB!BM90</f>
        <v>3</v>
      </c>
      <c r="AW178" s="708">
        <f>WB!BN90</f>
        <v>3</v>
      </c>
      <c r="AX178" s="708">
        <f>WB!BO90</f>
        <v>0</v>
      </c>
      <c r="AY178" s="708">
        <f>WB!BP90</f>
        <v>0</v>
      </c>
      <c r="AZ178" s="708">
        <f>WB!BQ90</f>
        <v>0</v>
      </c>
      <c r="BA178" s="708">
        <f>WB!BR90</f>
        <v>0</v>
      </c>
      <c r="BB178" s="708">
        <f>WB!BS90</f>
        <v>0</v>
      </c>
      <c r="BC178" s="708">
        <f>WB!BT90</f>
        <v>0</v>
      </c>
      <c r="BD178" s="708">
        <f>WB!BU90</f>
        <v>0</v>
      </c>
      <c r="BE178" s="708">
        <f>WB!BV90</f>
        <v>0</v>
      </c>
      <c r="BF178" s="772"/>
      <c r="BG178" s="707">
        <f>WB!BW98</f>
        <v>2</v>
      </c>
      <c r="BH178" s="708">
        <f>WB!BX98</f>
        <v>0</v>
      </c>
      <c r="BI178" s="708">
        <f>WB!BY98</f>
        <v>0</v>
      </c>
      <c r="BJ178" s="708">
        <f>WB!BZ98</f>
        <v>2</v>
      </c>
      <c r="BK178" s="708">
        <f>WB!CA98</f>
        <v>2</v>
      </c>
      <c r="BL178" s="708">
        <f>WB!CB98</f>
        <v>0</v>
      </c>
      <c r="BM178" s="708">
        <f>WB!CC98</f>
        <v>1</v>
      </c>
      <c r="BN178" s="708">
        <f>WB!CD98</f>
        <v>2</v>
      </c>
      <c r="BO178" s="708">
        <f>WB!CE98</f>
        <v>2</v>
      </c>
      <c r="BP178" s="708">
        <f>WB!CF98</f>
        <v>1</v>
      </c>
      <c r="BQ178" s="708">
        <f>WB!CG98</f>
        <v>0</v>
      </c>
      <c r="BR178" s="708">
        <f>WB!CH98</f>
        <v>0</v>
      </c>
      <c r="BS178" s="708">
        <f>WB!CI98</f>
        <v>0</v>
      </c>
      <c r="BT178" s="708">
        <f>WB!CJ98</f>
        <v>0</v>
      </c>
      <c r="BU178" s="708">
        <f>WB!CK98</f>
        <v>0</v>
      </c>
      <c r="BV178" s="708">
        <f>WB!CL98</f>
        <v>0</v>
      </c>
      <c r="BW178" s="708">
        <f>WB!CM98</f>
        <v>1</v>
      </c>
      <c r="BX178" s="708">
        <f>WB!CN98</f>
        <v>0</v>
      </c>
      <c r="BY178" s="772"/>
      <c r="BZ178" s="768">
        <f>WB!CP74</f>
        <v>0</v>
      </c>
      <c r="CA178" s="768">
        <f>WB!CP82</f>
        <v>0</v>
      </c>
      <c r="CB178" s="768">
        <f>WB!CP90</f>
        <v>0.5</v>
      </c>
      <c r="CC178" s="768">
        <f>WB!CP98</f>
        <v>1</v>
      </c>
      <c r="CD178" s="698">
        <f t="shared" si="492"/>
        <v>0</v>
      </c>
      <c r="CE178" s="698">
        <f t="shared" si="493"/>
        <v>0</v>
      </c>
      <c r="CF178" s="698">
        <f t="shared" si="494"/>
        <v>0.625</v>
      </c>
      <c r="CG178" s="698">
        <f t="shared" si="495"/>
        <v>0.6875</v>
      </c>
      <c r="CH178" s="1371">
        <f t="shared" si="443"/>
        <v>0</v>
      </c>
      <c r="CI178" s="1372">
        <f t="shared" si="444"/>
        <v>0</v>
      </c>
      <c r="CJ178" s="1373">
        <f t="shared" si="445"/>
        <v>0</v>
      </c>
      <c r="CK178" s="1373">
        <f t="shared" si="446"/>
        <v>0</v>
      </c>
      <c r="CL178" s="1373">
        <f t="shared" si="447"/>
        <v>0</v>
      </c>
      <c r="CM178" s="1373">
        <f t="shared" si="448"/>
        <v>0</v>
      </c>
      <c r="CN178" s="1373">
        <f t="shared" si="449"/>
        <v>0</v>
      </c>
      <c r="CO178" s="1374">
        <f t="shared" si="450"/>
        <v>0</v>
      </c>
      <c r="CP178" s="1374">
        <f t="shared" si="451"/>
        <v>0</v>
      </c>
      <c r="CQ178" s="1374">
        <f t="shared" si="452"/>
        <v>0</v>
      </c>
      <c r="CR178" s="1374">
        <f t="shared" si="453"/>
        <v>0</v>
      </c>
      <c r="CS178" s="1373">
        <f t="shared" si="454"/>
        <v>0</v>
      </c>
      <c r="CT178" s="1373">
        <f t="shared" si="455"/>
        <v>0</v>
      </c>
      <c r="CU178" s="1373">
        <f t="shared" si="456"/>
        <v>0</v>
      </c>
      <c r="CV178" s="1373">
        <f t="shared" si="457"/>
        <v>0</v>
      </c>
      <c r="CW178" s="1373">
        <f t="shared" si="458"/>
        <v>0</v>
      </c>
      <c r="CX178" s="1372">
        <f t="shared" si="459"/>
        <v>0</v>
      </c>
      <c r="CY178" s="1375">
        <f t="shared" si="460"/>
        <v>0</v>
      </c>
      <c r="CZ178" s="532">
        <f t="shared" si="461"/>
        <v>0</v>
      </c>
      <c r="DA178" s="533">
        <f t="shared" si="462"/>
        <v>0</v>
      </c>
      <c r="DB178" s="534">
        <f t="shared" si="463"/>
        <v>0</v>
      </c>
      <c r="DC178" s="534">
        <f t="shared" si="464"/>
        <v>0</v>
      </c>
      <c r="DD178" s="534">
        <f t="shared" si="465"/>
        <v>0</v>
      </c>
      <c r="DE178" s="534">
        <f t="shared" si="466"/>
        <v>0</v>
      </c>
      <c r="DF178" s="534">
        <f t="shared" si="467"/>
        <v>0</v>
      </c>
      <c r="DG178" s="535">
        <f t="shared" si="468"/>
        <v>0</v>
      </c>
      <c r="DH178" s="535">
        <f t="shared" si="469"/>
        <v>0</v>
      </c>
      <c r="DI178" s="535">
        <f t="shared" si="470"/>
        <v>0</v>
      </c>
      <c r="DJ178" s="535">
        <f t="shared" si="471"/>
        <v>0</v>
      </c>
      <c r="DK178" s="534">
        <f t="shared" si="472"/>
        <v>0</v>
      </c>
      <c r="DL178" s="534">
        <f t="shared" si="473"/>
        <v>0</v>
      </c>
      <c r="DM178" s="534">
        <f t="shared" si="474"/>
        <v>0</v>
      </c>
      <c r="DN178" s="534">
        <f t="shared" si="475"/>
        <v>0</v>
      </c>
      <c r="DO178" s="534">
        <f t="shared" si="476"/>
        <v>0</v>
      </c>
      <c r="DP178" s="533">
        <f t="shared" si="477"/>
        <v>0</v>
      </c>
      <c r="DQ178" s="532">
        <f t="shared" si="478"/>
        <v>1</v>
      </c>
      <c r="DR178" s="753">
        <f t="shared" si="479"/>
        <v>18</v>
      </c>
      <c r="DS178" s="111">
        <f t="shared" si="480"/>
        <v>18</v>
      </c>
      <c r="DT178" s="111">
        <f t="shared" si="481"/>
        <v>18</v>
      </c>
      <c r="DU178" s="111">
        <f t="shared" si="482"/>
        <v>18</v>
      </c>
      <c r="DV178" s="602"/>
      <c r="DW178" s="719"/>
      <c r="DX178" s="719"/>
      <c r="DY178" s="719"/>
      <c r="DZ178" s="719"/>
      <c r="EA178" s="719"/>
      <c r="EB178" s="719"/>
      <c r="EC178" s="719"/>
      <c r="ED178" s="719"/>
      <c r="EE178" s="603"/>
    </row>
    <row r="179" spans="1:135" s="604" customFormat="1" ht="15.75" customHeight="1">
      <c r="A179" s="748" t="s">
        <v>327</v>
      </c>
      <c r="B179" s="233">
        <v>150</v>
      </c>
      <c r="C179" s="233">
        <v>150</v>
      </c>
      <c r="D179" s="233">
        <v>150</v>
      </c>
      <c r="E179" s="233">
        <v>150</v>
      </c>
      <c r="F179" s="233">
        <v>150</v>
      </c>
      <c r="G179" s="233">
        <v>150</v>
      </c>
      <c r="H179" s="233">
        <v>150</v>
      </c>
      <c r="I179" s="233">
        <v>150</v>
      </c>
      <c r="J179" s="233">
        <v>150</v>
      </c>
      <c r="K179" s="233">
        <v>150</v>
      </c>
      <c r="L179" s="233">
        <v>150</v>
      </c>
      <c r="M179" s="233">
        <v>150</v>
      </c>
      <c r="N179" s="233">
        <v>150</v>
      </c>
      <c r="O179" s="233">
        <v>150</v>
      </c>
      <c r="P179" s="233">
        <v>150</v>
      </c>
      <c r="Q179" s="233">
        <v>150</v>
      </c>
      <c r="R179" s="233">
        <v>150</v>
      </c>
      <c r="S179" s="233">
        <v>150</v>
      </c>
      <c r="T179" s="722"/>
      <c r="U179" s="233">
        <v>150</v>
      </c>
      <c r="V179" s="233">
        <v>150</v>
      </c>
      <c r="W179" s="233">
        <v>150</v>
      </c>
      <c r="X179" s="233">
        <v>150</v>
      </c>
      <c r="Y179" s="233">
        <v>150</v>
      </c>
      <c r="Z179" s="233">
        <v>150</v>
      </c>
      <c r="AA179" s="233">
        <v>150</v>
      </c>
      <c r="AB179" s="233">
        <v>150</v>
      </c>
      <c r="AC179" s="233">
        <v>150</v>
      </c>
      <c r="AD179" s="233">
        <v>150</v>
      </c>
      <c r="AE179" s="233">
        <v>150</v>
      </c>
      <c r="AF179" s="233">
        <v>150</v>
      </c>
      <c r="AG179" s="233">
        <v>150</v>
      </c>
      <c r="AH179" s="233">
        <v>150</v>
      </c>
      <c r="AI179" s="233">
        <v>150</v>
      </c>
      <c r="AJ179" s="233">
        <v>150</v>
      </c>
      <c r="AK179" s="233">
        <v>150</v>
      </c>
      <c r="AL179" s="233">
        <v>150</v>
      </c>
      <c r="AM179" s="722"/>
      <c r="AN179" s="233">
        <v>150</v>
      </c>
      <c r="AO179" s="233">
        <v>150</v>
      </c>
      <c r="AP179" s="233">
        <v>150</v>
      </c>
      <c r="AQ179" s="233">
        <v>150</v>
      </c>
      <c r="AR179" s="233">
        <v>150</v>
      </c>
      <c r="AS179" s="233">
        <v>150</v>
      </c>
      <c r="AT179" s="233">
        <v>150</v>
      </c>
      <c r="AU179" s="233">
        <v>150</v>
      </c>
      <c r="AV179" s="233">
        <v>150</v>
      </c>
      <c r="AW179" s="233">
        <v>150</v>
      </c>
      <c r="AX179" s="233">
        <v>150</v>
      </c>
      <c r="AY179" s="233">
        <v>150</v>
      </c>
      <c r="AZ179" s="233">
        <v>150</v>
      </c>
      <c r="BA179" s="233">
        <v>150</v>
      </c>
      <c r="BB179" s="233">
        <v>150</v>
      </c>
      <c r="BC179" s="233">
        <v>150</v>
      </c>
      <c r="BD179" s="233">
        <v>150</v>
      </c>
      <c r="BE179" s="233">
        <v>150</v>
      </c>
      <c r="BF179" s="722"/>
      <c r="BG179" s="233">
        <v>150</v>
      </c>
      <c r="BH179" s="233">
        <v>150</v>
      </c>
      <c r="BI179" s="233">
        <v>150</v>
      </c>
      <c r="BJ179" s="233">
        <v>150</v>
      </c>
      <c r="BK179" s="233">
        <v>150</v>
      </c>
      <c r="BL179" s="233">
        <v>150</v>
      </c>
      <c r="BM179" s="233">
        <v>150</v>
      </c>
      <c r="BN179" s="233">
        <v>150</v>
      </c>
      <c r="BO179" s="233">
        <v>150</v>
      </c>
      <c r="BP179" s="233">
        <v>150</v>
      </c>
      <c r="BQ179" s="233">
        <v>150</v>
      </c>
      <c r="BR179" s="233">
        <v>150</v>
      </c>
      <c r="BS179" s="233">
        <v>150</v>
      </c>
      <c r="BT179" s="233">
        <v>150</v>
      </c>
      <c r="BU179" s="233">
        <v>150</v>
      </c>
      <c r="BV179" s="233">
        <v>150</v>
      </c>
      <c r="BW179" s="233">
        <v>150</v>
      </c>
      <c r="BX179" s="233">
        <v>150</v>
      </c>
      <c r="BY179" s="722"/>
      <c r="BZ179" s="233">
        <v>150</v>
      </c>
      <c r="CA179" s="233">
        <v>150</v>
      </c>
      <c r="CB179" s="233">
        <v>150</v>
      </c>
      <c r="CC179" s="233">
        <v>150</v>
      </c>
      <c r="CD179" s="698">
        <f t="shared" si="492"/>
        <v>150</v>
      </c>
      <c r="CE179" s="698">
        <f t="shared" si="493"/>
        <v>150</v>
      </c>
      <c r="CF179" s="698">
        <f t="shared" si="494"/>
        <v>150</v>
      </c>
      <c r="CG179" s="698">
        <f t="shared" si="495"/>
        <v>150</v>
      </c>
      <c r="CH179" s="1371">
        <f t="shared" si="443"/>
        <v>150</v>
      </c>
      <c r="CI179" s="1372">
        <f t="shared" si="444"/>
        <v>150</v>
      </c>
      <c r="CJ179" s="1373">
        <f t="shared" si="445"/>
        <v>150</v>
      </c>
      <c r="CK179" s="1373">
        <f t="shared" si="446"/>
        <v>150</v>
      </c>
      <c r="CL179" s="1373">
        <f t="shared" si="447"/>
        <v>150</v>
      </c>
      <c r="CM179" s="1373">
        <f t="shared" si="448"/>
        <v>150</v>
      </c>
      <c r="CN179" s="1373">
        <f t="shared" si="449"/>
        <v>150</v>
      </c>
      <c r="CO179" s="1374">
        <f t="shared" si="450"/>
        <v>150</v>
      </c>
      <c r="CP179" s="1374">
        <f t="shared" si="451"/>
        <v>150</v>
      </c>
      <c r="CQ179" s="1374">
        <f t="shared" si="452"/>
        <v>150</v>
      </c>
      <c r="CR179" s="1374">
        <f t="shared" si="453"/>
        <v>150</v>
      </c>
      <c r="CS179" s="1373">
        <f t="shared" si="454"/>
        <v>150</v>
      </c>
      <c r="CT179" s="1373">
        <f t="shared" si="455"/>
        <v>150</v>
      </c>
      <c r="CU179" s="1373">
        <f t="shared" si="456"/>
        <v>150</v>
      </c>
      <c r="CV179" s="1373">
        <f t="shared" si="457"/>
        <v>150</v>
      </c>
      <c r="CW179" s="1373">
        <f t="shared" si="458"/>
        <v>150</v>
      </c>
      <c r="CX179" s="1372">
        <f t="shared" si="459"/>
        <v>150</v>
      </c>
      <c r="CY179" s="1375">
        <f t="shared" si="460"/>
        <v>150</v>
      </c>
      <c r="CZ179" s="532">
        <f t="shared" si="461"/>
        <v>150</v>
      </c>
      <c r="DA179" s="533">
        <f t="shared" si="462"/>
        <v>150</v>
      </c>
      <c r="DB179" s="534">
        <f t="shared" si="463"/>
        <v>150</v>
      </c>
      <c r="DC179" s="534">
        <f t="shared" si="464"/>
        <v>150</v>
      </c>
      <c r="DD179" s="534">
        <f t="shared" si="465"/>
        <v>150</v>
      </c>
      <c r="DE179" s="534">
        <f t="shared" si="466"/>
        <v>150</v>
      </c>
      <c r="DF179" s="534">
        <f t="shared" si="467"/>
        <v>150</v>
      </c>
      <c r="DG179" s="535">
        <f t="shared" si="468"/>
        <v>150</v>
      </c>
      <c r="DH179" s="535">
        <f t="shared" si="469"/>
        <v>150</v>
      </c>
      <c r="DI179" s="535">
        <f t="shared" si="470"/>
        <v>150</v>
      </c>
      <c r="DJ179" s="535">
        <f t="shared" si="471"/>
        <v>150</v>
      </c>
      <c r="DK179" s="534">
        <f t="shared" si="472"/>
        <v>150</v>
      </c>
      <c r="DL179" s="534">
        <f t="shared" si="473"/>
        <v>150</v>
      </c>
      <c r="DM179" s="534">
        <f t="shared" si="474"/>
        <v>150</v>
      </c>
      <c r="DN179" s="534">
        <f t="shared" si="475"/>
        <v>150</v>
      </c>
      <c r="DO179" s="534">
        <f t="shared" si="476"/>
        <v>150</v>
      </c>
      <c r="DP179" s="533">
        <f t="shared" si="477"/>
        <v>150</v>
      </c>
      <c r="DQ179" s="532">
        <f t="shared" si="478"/>
        <v>150</v>
      </c>
      <c r="DR179" s="753">
        <f t="shared" si="479"/>
        <v>18</v>
      </c>
      <c r="DS179" s="111">
        <f t="shared" si="480"/>
        <v>18</v>
      </c>
      <c r="DT179" s="111">
        <f t="shared" si="481"/>
        <v>18</v>
      </c>
      <c r="DU179" s="111">
        <f t="shared" si="482"/>
        <v>18</v>
      </c>
      <c r="DV179" s="602"/>
      <c r="DW179" s="719"/>
      <c r="DX179" s="719"/>
      <c r="DY179" s="719"/>
      <c r="DZ179" s="719"/>
      <c r="EA179" s="719"/>
      <c r="EB179" s="719"/>
      <c r="EC179" s="719"/>
      <c r="ED179" s="719"/>
      <c r="EE179" s="603"/>
    </row>
    <row r="180" spans="1:135" s="604" customFormat="1" ht="15.75" customHeight="1">
      <c r="A180" s="748" t="s">
        <v>328</v>
      </c>
      <c r="B180" s="733">
        <f t="shared" ref="B180:S180" si="534">IF(OR(B179="",B$46=0,B$46=""),"",B178*B179*9839/$G$1/365/B$46)</f>
        <v>0</v>
      </c>
      <c r="C180" s="733">
        <f t="shared" si="534"/>
        <v>0</v>
      </c>
      <c r="D180" s="733">
        <f t="shared" si="534"/>
        <v>0</v>
      </c>
      <c r="E180" s="733">
        <f t="shared" si="534"/>
        <v>0</v>
      </c>
      <c r="F180" s="733">
        <f t="shared" si="534"/>
        <v>0</v>
      </c>
      <c r="G180" s="733">
        <f t="shared" si="534"/>
        <v>0</v>
      </c>
      <c r="H180" s="733">
        <f t="shared" si="534"/>
        <v>0</v>
      </c>
      <c r="I180" s="733">
        <f t="shared" si="534"/>
        <v>0</v>
      </c>
      <c r="J180" s="733">
        <f t="shared" si="534"/>
        <v>0</v>
      </c>
      <c r="K180" s="733">
        <f t="shared" si="534"/>
        <v>0</v>
      </c>
      <c r="L180" s="733">
        <f t="shared" si="534"/>
        <v>0</v>
      </c>
      <c r="M180" s="733" t="str">
        <f t="shared" si="534"/>
        <v/>
      </c>
      <c r="N180" s="733">
        <f t="shared" si="534"/>
        <v>0</v>
      </c>
      <c r="O180" s="733">
        <f t="shared" si="534"/>
        <v>0</v>
      </c>
      <c r="P180" s="733">
        <f t="shared" si="534"/>
        <v>0</v>
      </c>
      <c r="Q180" s="733">
        <f t="shared" si="534"/>
        <v>0</v>
      </c>
      <c r="R180" s="733">
        <f t="shared" si="534"/>
        <v>0</v>
      </c>
      <c r="S180" s="733">
        <f t="shared" si="534"/>
        <v>0</v>
      </c>
      <c r="T180" s="752"/>
      <c r="U180" s="733">
        <f t="shared" ref="U180:AL180" si="535">IF(OR(U179="",U$46=0,U$46=""),"",U178*U179*9839/$G$1/365/U$46)</f>
        <v>6.564001067425726E-2</v>
      </c>
      <c r="V180" s="733">
        <f t="shared" si="535"/>
        <v>0</v>
      </c>
      <c r="W180" s="733">
        <f t="shared" si="535"/>
        <v>0</v>
      </c>
      <c r="X180" s="733">
        <f t="shared" si="535"/>
        <v>0</v>
      </c>
      <c r="Y180" s="733">
        <f t="shared" si="535"/>
        <v>0</v>
      </c>
      <c r="Z180" s="733">
        <f t="shared" si="535"/>
        <v>0</v>
      </c>
      <c r="AA180" s="733">
        <f t="shared" si="535"/>
        <v>0</v>
      </c>
      <c r="AB180" s="733">
        <f t="shared" si="535"/>
        <v>0</v>
      </c>
      <c r="AC180" s="733">
        <f t="shared" si="535"/>
        <v>0</v>
      </c>
      <c r="AD180" s="733">
        <f t="shared" si="535"/>
        <v>0</v>
      </c>
      <c r="AE180" s="733">
        <f t="shared" si="535"/>
        <v>0</v>
      </c>
      <c r="AF180" s="733">
        <f t="shared" si="535"/>
        <v>0</v>
      </c>
      <c r="AG180" s="733">
        <f t="shared" si="535"/>
        <v>0</v>
      </c>
      <c r="AH180" s="733">
        <f t="shared" si="535"/>
        <v>0</v>
      </c>
      <c r="AI180" s="733">
        <f t="shared" si="535"/>
        <v>0</v>
      </c>
      <c r="AJ180" s="733">
        <f t="shared" si="535"/>
        <v>0</v>
      </c>
      <c r="AK180" s="733">
        <f t="shared" si="535"/>
        <v>0</v>
      </c>
      <c r="AL180" s="733">
        <f t="shared" si="535"/>
        <v>0</v>
      </c>
      <c r="AM180" s="752"/>
      <c r="AN180" s="733">
        <f t="shared" ref="AN180:BE180" si="536">IF(OR(AN179="",AN$46=0,AN$46=""),"",AN178*AN179*9839/$G$1/365/AN$46)</f>
        <v>4.5948007471980079E-2</v>
      </c>
      <c r="AO180" s="733">
        <f t="shared" si="536"/>
        <v>0</v>
      </c>
      <c r="AP180" s="733">
        <f t="shared" si="536"/>
        <v>7.6580012453300136E-2</v>
      </c>
      <c r="AQ180" s="733">
        <f t="shared" si="536"/>
        <v>7.6580012453300136E-2</v>
      </c>
      <c r="AR180" s="733">
        <f t="shared" si="536"/>
        <v>6.564001067425726E-2</v>
      </c>
      <c r="AS180" s="733">
        <f t="shared" si="536"/>
        <v>0</v>
      </c>
      <c r="AT180" s="733">
        <f t="shared" si="536"/>
        <v>0</v>
      </c>
      <c r="AU180" s="733">
        <f t="shared" si="536"/>
        <v>0.30632004981320055</v>
      </c>
      <c r="AV180" s="733">
        <f t="shared" si="536"/>
        <v>0.19692003202277175</v>
      </c>
      <c r="AW180" s="733">
        <f t="shared" si="536"/>
        <v>0.19692003202277175</v>
      </c>
      <c r="AX180" s="733">
        <f t="shared" si="536"/>
        <v>0</v>
      </c>
      <c r="AY180" s="733">
        <f t="shared" si="536"/>
        <v>0</v>
      </c>
      <c r="AZ180" s="733">
        <f t="shared" si="536"/>
        <v>0</v>
      </c>
      <c r="BA180" s="733">
        <f t="shared" si="536"/>
        <v>0</v>
      </c>
      <c r="BB180" s="733" t="str">
        <f t="shared" si="536"/>
        <v/>
      </c>
      <c r="BC180" s="733">
        <f t="shared" si="536"/>
        <v>0</v>
      </c>
      <c r="BD180" s="733">
        <f t="shared" si="536"/>
        <v>0</v>
      </c>
      <c r="BE180" s="733">
        <f t="shared" si="536"/>
        <v>0</v>
      </c>
      <c r="BF180" s="752"/>
      <c r="BG180" s="733">
        <f t="shared" ref="BG180:BX180" si="537">IF(OR(BG179="",BG$46=0,BG$46=""),"",BG178*BG179*9839/$G$1/365/BG$46)</f>
        <v>0.13128002134851452</v>
      </c>
      <c r="BH180" s="733">
        <f t="shared" si="537"/>
        <v>0</v>
      </c>
      <c r="BI180" s="733">
        <f t="shared" si="537"/>
        <v>0</v>
      </c>
      <c r="BJ180" s="733">
        <f t="shared" si="537"/>
        <v>0.18379202988792032</v>
      </c>
      <c r="BK180" s="733">
        <f t="shared" si="537"/>
        <v>0.18379202988792032</v>
      </c>
      <c r="BL180" s="733">
        <f t="shared" si="537"/>
        <v>0</v>
      </c>
      <c r="BM180" s="733">
        <f t="shared" si="537"/>
        <v>6.564001067425726E-2</v>
      </c>
      <c r="BN180" s="733">
        <f t="shared" si="537"/>
        <v>0.18379202988792032</v>
      </c>
      <c r="BO180" s="733">
        <f t="shared" si="537"/>
        <v>0.13128002134851452</v>
      </c>
      <c r="BP180" s="733">
        <f t="shared" si="537"/>
        <v>6.564001067425726E-2</v>
      </c>
      <c r="BQ180" s="733">
        <f t="shared" si="537"/>
        <v>0</v>
      </c>
      <c r="BR180" s="733">
        <f t="shared" si="537"/>
        <v>0</v>
      </c>
      <c r="BS180" s="733" t="str">
        <f t="shared" si="537"/>
        <v/>
      </c>
      <c r="BT180" s="733">
        <f t="shared" si="537"/>
        <v>0</v>
      </c>
      <c r="BU180" s="733" t="str">
        <f t="shared" si="537"/>
        <v/>
      </c>
      <c r="BV180" s="733" t="str">
        <f t="shared" si="537"/>
        <v/>
      </c>
      <c r="BW180" s="733">
        <f t="shared" si="537"/>
        <v>6.564001067425726E-2</v>
      </c>
      <c r="BX180" s="733" t="str">
        <f t="shared" si="537"/>
        <v/>
      </c>
      <c r="BY180" s="752"/>
      <c r="BZ180" s="733">
        <f>IF(BZ179="","",BZ178*BZ179*9839/$G$1/365/BZ$46)</f>
        <v>0</v>
      </c>
      <c r="CA180" s="733">
        <f>IF(CA179="","",CA178*CA179*9839/$G$1/365/CA$46)</f>
        <v>0</v>
      </c>
      <c r="CB180" s="733">
        <f>IF(CB179="","",CB178*CB179*9839/$G$1/365/CB$46)</f>
        <v>3.8290006226650068E-2</v>
      </c>
      <c r="CC180" s="733">
        <f>IF(CC179="","",CC178*CC179*9839/$G$1/365/CC$46)</f>
        <v>9.1896014943960158E-2</v>
      </c>
      <c r="CD180" s="698">
        <f t="shared" si="492"/>
        <v>0</v>
      </c>
      <c r="CE180" s="723">
        <f t="shared" si="493"/>
        <v>0</v>
      </c>
      <c r="CF180" s="723">
        <f t="shared" si="494"/>
        <v>4.3905873806558735E-2</v>
      </c>
      <c r="CG180" s="723">
        <f t="shared" si="495"/>
        <v>6.8922011207970132E-2</v>
      </c>
      <c r="CH180" s="1376" t="str">
        <f t="shared" si="443"/>
        <v/>
      </c>
      <c r="CI180" s="1377">
        <f t="shared" si="444"/>
        <v>0</v>
      </c>
      <c r="CJ180" s="1378">
        <f t="shared" si="445"/>
        <v>0</v>
      </c>
      <c r="CK180" s="1378">
        <f t="shared" si="446"/>
        <v>0</v>
      </c>
      <c r="CL180" s="1378">
        <f t="shared" si="447"/>
        <v>0</v>
      </c>
      <c r="CM180" s="1378">
        <f t="shared" si="448"/>
        <v>0</v>
      </c>
      <c r="CN180" s="1378">
        <f t="shared" si="449"/>
        <v>0</v>
      </c>
      <c r="CO180" s="1379">
        <f t="shared" si="450"/>
        <v>0</v>
      </c>
      <c r="CP180" s="1379">
        <f t="shared" si="451"/>
        <v>0</v>
      </c>
      <c r="CQ180" s="1379">
        <f t="shared" si="452"/>
        <v>0</v>
      </c>
      <c r="CR180" s="1379">
        <f t="shared" si="453"/>
        <v>0</v>
      </c>
      <c r="CS180" s="1378">
        <f t="shared" si="454"/>
        <v>0</v>
      </c>
      <c r="CT180" s="1378">
        <f t="shared" si="455"/>
        <v>0</v>
      </c>
      <c r="CU180" s="1378">
        <f t="shared" si="456"/>
        <v>0</v>
      </c>
      <c r="CV180" s="1378">
        <f t="shared" si="457"/>
        <v>0</v>
      </c>
      <c r="CW180" s="1378">
        <f t="shared" si="458"/>
        <v>0</v>
      </c>
      <c r="CX180" s="1377">
        <f t="shared" si="459"/>
        <v>0</v>
      </c>
      <c r="CY180" s="1380">
        <f t="shared" si="460"/>
        <v>0</v>
      </c>
      <c r="CZ180" s="638">
        <f t="shared" si="461"/>
        <v>0</v>
      </c>
      <c r="DA180" s="639">
        <f t="shared" si="462"/>
        <v>0</v>
      </c>
      <c r="DB180" s="640">
        <f t="shared" si="463"/>
        <v>0</v>
      </c>
      <c r="DC180" s="640">
        <f t="shared" si="464"/>
        <v>0</v>
      </c>
      <c r="DD180" s="640">
        <f t="shared" si="465"/>
        <v>0</v>
      </c>
      <c r="DE180" s="640">
        <f t="shared" si="466"/>
        <v>0</v>
      </c>
      <c r="DF180" s="640">
        <f t="shared" si="467"/>
        <v>0</v>
      </c>
      <c r="DG180" s="641">
        <f t="shared" si="468"/>
        <v>0</v>
      </c>
      <c r="DH180" s="641">
        <f t="shared" si="469"/>
        <v>0</v>
      </c>
      <c r="DI180" s="641">
        <f t="shared" si="470"/>
        <v>0</v>
      </c>
      <c r="DJ180" s="641">
        <f t="shared" si="471"/>
        <v>0</v>
      </c>
      <c r="DK180" s="640">
        <f t="shared" si="472"/>
        <v>0</v>
      </c>
      <c r="DL180" s="640">
        <f t="shared" si="473"/>
        <v>0</v>
      </c>
      <c r="DM180" s="640">
        <f t="shared" si="474"/>
        <v>0</v>
      </c>
      <c r="DN180" s="640">
        <f t="shared" si="475"/>
        <v>0</v>
      </c>
      <c r="DO180" s="640">
        <f t="shared" si="476"/>
        <v>0</v>
      </c>
      <c r="DP180" s="639">
        <f t="shared" si="477"/>
        <v>0</v>
      </c>
      <c r="DQ180" s="638">
        <f t="shared" si="478"/>
        <v>6.564001067425726E-2</v>
      </c>
      <c r="DR180" s="753">
        <f t="shared" si="479"/>
        <v>17</v>
      </c>
      <c r="DS180" s="111">
        <f t="shared" si="480"/>
        <v>18</v>
      </c>
      <c r="DT180" s="111">
        <f t="shared" si="481"/>
        <v>17</v>
      </c>
      <c r="DU180" s="111">
        <f t="shared" si="482"/>
        <v>14</v>
      </c>
      <c r="DV180" s="602"/>
      <c r="DW180" s="719"/>
      <c r="DX180" s="719"/>
      <c r="DY180" s="719"/>
      <c r="DZ180" s="719"/>
      <c r="EA180" s="719"/>
      <c r="EB180" s="719"/>
      <c r="EC180" s="719"/>
      <c r="ED180" s="719"/>
      <c r="EE180" s="603"/>
    </row>
    <row r="181" spans="1:135" s="604" customFormat="1" ht="15.75" customHeight="1">
      <c r="A181" s="773" t="s">
        <v>330</v>
      </c>
      <c r="B181" s="707">
        <f>SUM(WB!U106,WB!U138)</f>
        <v>3</v>
      </c>
      <c r="C181" s="708">
        <f>SUM(WB!V106,WB!V138)</f>
        <v>0</v>
      </c>
      <c r="D181" s="708">
        <f>SUM(WB!W106,WB!W138)</f>
        <v>0</v>
      </c>
      <c r="E181" s="708">
        <f>SUM(WB!X106,WB!X138)</f>
        <v>0</v>
      </c>
      <c r="F181" s="708">
        <f>SUM(WB!Y106,WB!Y138)</f>
        <v>0</v>
      </c>
      <c r="G181" s="708">
        <f>SUM(WB!Z106,WB!Z138)</f>
        <v>0</v>
      </c>
      <c r="H181" s="708">
        <f>SUM(WB!AA106,WB!AA138)</f>
        <v>1</v>
      </c>
      <c r="I181" s="708">
        <f>SUM(WB!AB106,WB!AB138)</f>
        <v>0</v>
      </c>
      <c r="J181" s="708">
        <f>SUM(WB!AC106,WB!AC138)</f>
        <v>0</v>
      </c>
      <c r="K181" s="708">
        <f>SUM(WB!AD106,WB!AD138)</f>
        <v>0</v>
      </c>
      <c r="L181" s="708">
        <f>SUM(WB!AE106,WB!AE138)</f>
        <v>0</v>
      </c>
      <c r="M181" s="708">
        <f>SUM(WB!AF106,WB!AF138)</f>
        <v>0</v>
      </c>
      <c r="N181" s="708">
        <f>SUM(WB!AG106,WB!AG138)</f>
        <v>0</v>
      </c>
      <c r="O181" s="708">
        <f>SUM(WB!AH106,WB!AH138)</f>
        <v>0</v>
      </c>
      <c r="P181" s="708">
        <f>SUM(WB!AI106,WB!AI138)</f>
        <v>0</v>
      </c>
      <c r="Q181" s="708">
        <f>SUM(WB!AJ106,WB!AJ138)</f>
        <v>0</v>
      </c>
      <c r="R181" s="708">
        <f>SUM(WB!AK106,WB!AK138)</f>
        <v>0</v>
      </c>
      <c r="S181" s="708">
        <f>SUM(WB!AL106,WB!AL138)</f>
        <v>0</v>
      </c>
      <c r="T181" s="742"/>
      <c r="U181" s="707">
        <f>SUM(WB!AM114,WB!AM146)</f>
        <v>2</v>
      </c>
      <c r="V181" s="708">
        <f>SUM(WB!AN114,WB!AN146)</f>
        <v>2</v>
      </c>
      <c r="W181" s="708">
        <f>SUM(WB!AO114,WB!AO146)</f>
        <v>0</v>
      </c>
      <c r="X181" s="708">
        <f>SUM(WB!AP114,WB!AP146)</f>
        <v>0</v>
      </c>
      <c r="Y181" s="708">
        <f>SUM(WB!AQ114,WB!AQ146)</f>
        <v>0</v>
      </c>
      <c r="Z181" s="708">
        <f>SUM(WB!AR114,WB!AR146)</f>
        <v>1</v>
      </c>
      <c r="AA181" s="708">
        <f>SUM(WB!AS114,WB!AS146)</f>
        <v>0</v>
      </c>
      <c r="AB181" s="708">
        <f>SUM(WB!AT114,WB!AT146)</f>
        <v>0</v>
      </c>
      <c r="AC181" s="708">
        <f>SUM(WB!AU114,WB!AU146)</f>
        <v>0</v>
      </c>
      <c r="AD181" s="708">
        <f>SUM(WB!AV114,WB!AV146)</f>
        <v>0</v>
      </c>
      <c r="AE181" s="708">
        <f>SUM(WB!AW114,WB!AW146)</f>
        <v>0</v>
      </c>
      <c r="AF181" s="708">
        <f>SUM(WB!AX114,WB!AX146)</f>
        <v>1</v>
      </c>
      <c r="AG181" s="708">
        <f>SUM(WB!AY114,WB!AY146)</f>
        <v>1</v>
      </c>
      <c r="AH181" s="708">
        <f>SUM(WB!AZ114,WB!AZ146)</f>
        <v>0</v>
      </c>
      <c r="AI181" s="708">
        <f>SUM(WB!BA114,WB!BA146)</f>
        <v>2</v>
      </c>
      <c r="AJ181" s="708">
        <f>SUM(WB!BB114,WB!BB146)</f>
        <v>0</v>
      </c>
      <c r="AK181" s="708">
        <f>SUM(WB!BC114,WB!BC146)</f>
        <v>0</v>
      </c>
      <c r="AL181" s="708">
        <f>SUM(WB!BD114,WB!BD146)</f>
        <v>1</v>
      </c>
      <c r="AM181" s="742"/>
      <c r="AN181" s="707">
        <f>SUM(WB!BE122,WB!BE154)</f>
        <v>2</v>
      </c>
      <c r="AO181" s="708">
        <f>SUM(WB!BF122,WB!BF154)</f>
        <v>2</v>
      </c>
      <c r="AP181" s="708">
        <f>SUM(WB!BG122,WB!BG154)</f>
        <v>1</v>
      </c>
      <c r="AQ181" s="708">
        <f>SUM(WB!BH122,WB!BH154)</f>
        <v>3</v>
      </c>
      <c r="AR181" s="708">
        <f>SUM(WB!BI122,WB!BI154)</f>
        <v>3</v>
      </c>
      <c r="AS181" s="708">
        <f>SUM(WB!BJ122,WB!BJ154)</f>
        <v>2</v>
      </c>
      <c r="AT181" s="708">
        <f>SUM(WB!BK122,WB!BK154)</f>
        <v>2</v>
      </c>
      <c r="AU181" s="708">
        <f>SUM(WB!BL122,WB!BL154)</f>
        <v>10</v>
      </c>
      <c r="AV181" s="708">
        <f>SUM(WB!BM122,WB!BM154)</f>
        <v>16</v>
      </c>
      <c r="AW181" s="708">
        <f>SUM(WB!BN122,WB!BN154)</f>
        <v>2</v>
      </c>
      <c r="AX181" s="708">
        <f>SUM(WB!BO122,WB!BO154)</f>
        <v>8</v>
      </c>
      <c r="AY181" s="708">
        <f>SUM(WB!BP122,WB!BP154)</f>
        <v>1</v>
      </c>
      <c r="AZ181" s="708">
        <f>SUM(WB!BQ122,WB!BQ154)</f>
        <v>0</v>
      </c>
      <c r="BA181" s="708">
        <f>SUM(WB!BR122,WB!BR154)</f>
        <v>0</v>
      </c>
      <c r="BB181" s="708">
        <f>SUM(WB!BS122,WB!BS154)</f>
        <v>0</v>
      </c>
      <c r="BC181" s="708">
        <f>SUM(WB!BT122,WB!BT154)</f>
        <v>0</v>
      </c>
      <c r="BD181" s="708">
        <f>SUM(WB!BU122,WB!BU154)</f>
        <v>1</v>
      </c>
      <c r="BE181" s="708">
        <f>SUM(WB!BV122,WB!BV154)</f>
        <v>1</v>
      </c>
      <c r="BF181" s="742"/>
      <c r="BG181" s="707">
        <f>SUM(WB!BW130,WB!BW162)</f>
        <v>3</v>
      </c>
      <c r="BH181" s="708">
        <f>SUM(WB!BX130,WB!BX162)</f>
        <v>3</v>
      </c>
      <c r="BI181" s="708">
        <f>SUM(WB!BY130,WB!BY162)</f>
        <v>9</v>
      </c>
      <c r="BJ181" s="708">
        <f>SUM(WB!BZ130,WB!BZ162)</f>
        <v>3</v>
      </c>
      <c r="BK181" s="708">
        <f>SUM(WB!CA130,WB!CA162)</f>
        <v>2</v>
      </c>
      <c r="BL181" s="708">
        <f>SUM(WB!CB130,WB!CB162)</f>
        <v>3</v>
      </c>
      <c r="BM181" s="708">
        <f>SUM(WB!CC130,WB!CC162)</f>
        <v>3</v>
      </c>
      <c r="BN181" s="708">
        <f>SUM(WB!CD130,WB!CD162)</f>
        <v>6</v>
      </c>
      <c r="BO181" s="708">
        <f>SUM(WB!CE130,WB!CE162)</f>
        <v>1</v>
      </c>
      <c r="BP181" s="708">
        <f>SUM(WB!CF130,WB!CF162)</f>
        <v>4</v>
      </c>
      <c r="BQ181" s="708">
        <f>SUM(WB!CG130,WB!CG162)</f>
        <v>5</v>
      </c>
      <c r="BR181" s="708">
        <f>SUM(WB!CH130,WB!CH162)</f>
        <v>0</v>
      </c>
      <c r="BS181" s="708">
        <f>SUM(WB!CI130,WB!CI162)</f>
        <v>0</v>
      </c>
      <c r="BT181" s="708">
        <f>SUM(WB!CJ130,WB!CJ162)</f>
        <v>0</v>
      </c>
      <c r="BU181" s="708">
        <f>SUM(WB!CK130,WB!CK162)</f>
        <v>0</v>
      </c>
      <c r="BV181" s="708">
        <f>SUM(WB!CL130,WB!CL162)</f>
        <v>0</v>
      </c>
      <c r="BW181" s="708">
        <f>SUM(WB!CM130,WB!CM162)</f>
        <v>1</v>
      </c>
      <c r="BX181" s="708">
        <f>SUM(WB!CN130,WB!CN162)</f>
        <v>0</v>
      </c>
      <c r="BY181" s="742"/>
      <c r="BZ181" s="768">
        <f>SUM(WB!CP106,WB!CP138)</f>
        <v>0</v>
      </c>
      <c r="CA181" s="768">
        <f>SUM(WB!CP114,WB!CP146)</f>
        <v>1.5</v>
      </c>
      <c r="CB181" s="768">
        <f>SUM(WB!CP122,WB!CP154)</f>
        <v>2</v>
      </c>
      <c r="CC181" s="768">
        <f>SUM(WB!CP130,WB!CP162)</f>
        <v>4</v>
      </c>
      <c r="CD181" s="698">
        <f t="shared" si="492"/>
        <v>6.25E-2</v>
      </c>
      <c r="CE181" s="698">
        <f t="shared" si="493"/>
        <v>0.5</v>
      </c>
      <c r="CF181" s="698">
        <f t="shared" si="494"/>
        <v>2.375</v>
      </c>
      <c r="CG181" s="698">
        <f t="shared" si="495"/>
        <v>2.125</v>
      </c>
      <c r="CH181" s="1371">
        <f t="shared" si="443"/>
        <v>0</v>
      </c>
      <c r="CI181" s="1372">
        <f t="shared" si="444"/>
        <v>0</v>
      </c>
      <c r="CJ181" s="1373">
        <f t="shared" si="445"/>
        <v>0</v>
      </c>
      <c r="CK181" s="1373">
        <f t="shared" si="446"/>
        <v>0</v>
      </c>
      <c r="CL181" s="1373">
        <f t="shared" si="447"/>
        <v>0</v>
      </c>
      <c r="CM181" s="1373">
        <f t="shared" si="448"/>
        <v>0</v>
      </c>
      <c r="CN181" s="1373">
        <f t="shared" si="449"/>
        <v>0</v>
      </c>
      <c r="CO181" s="1374">
        <f t="shared" si="450"/>
        <v>0</v>
      </c>
      <c r="CP181" s="1374">
        <f t="shared" si="451"/>
        <v>0</v>
      </c>
      <c r="CQ181" s="1374">
        <f t="shared" si="452"/>
        <v>0</v>
      </c>
      <c r="CR181" s="1374">
        <f t="shared" si="453"/>
        <v>0</v>
      </c>
      <c r="CS181" s="1373">
        <f t="shared" si="454"/>
        <v>0</v>
      </c>
      <c r="CT181" s="1373">
        <f t="shared" si="455"/>
        <v>0</v>
      </c>
      <c r="CU181" s="1373">
        <f t="shared" si="456"/>
        <v>0</v>
      </c>
      <c r="CV181" s="1373">
        <f t="shared" si="457"/>
        <v>0</v>
      </c>
      <c r="CW181" s="1373">
        <f t="shared" si="458"/>
        <v>0</v>
      </c>
      <c r="CX181" s="1372">
        <f t="shared" si="459"/>
        <v>1</v>
      </c>
      <c r="CY181" s="1375">
        <f t="shared" si="460"/>
        <v>3</v>
      </c>
      <c r="CZ181" s="532">
        <f t="shared" si="461"/>
        <v>0</v>
      </c>
      <c r="DA181" s="533">
        <f t="shared" si="462"/>
        <v>0</v>
      </c>
      <c r="DB181" s="534">
        <f t="shared" si="463"/>
        <v>0</v>
      </c>
      <c r="DC181" s="534">
        <f t="shared" si="464"/>
        <v>0</v>
      </c>
      <c r="DD181" s="534">
        <f t="shared" si="465"/>
        <v>0</v>
      </c>
      <c r="DE181" s="534">
        <f t="shared" si="466"/>
        <v>0</v>
      </c>
      <c r="DF181" s="534">
        <f t="shared" si="467"/>
        <v>0</v>
      </c>
      <c r="DG181" s="535">
        <f t="shared" si="468"/>
        <v>0</v>
      </c>
      <c r="DH181" s="535">
        <f t="shared" si="469"/>
        <v>0</v>
      </c>
      <c r="DI181" s="535">
        <f t="shared" si="470"/>
        <v>0</v>
      </c>
      <c r="DJ181" s="535">
        <f t="shared" si="471"/>
        <v>0</v>
      </c>
      <c r="DK181" s="534">
        <f t="shared" si="472"/>
        <v>1</v>
      </c>
      <c r="DL181" s="534">
        <f t="shared" si="473"/>
        <v>1</v>
      </c>
      <c r="DM181" s="534">
        <f t="shared" si="474"/>
        <v>1</v>
      </c>
      <c r="DN181" s="534">
        <f t="shared" si="475"/>
        <v>1</v>
      </c>
      <c r="DO181" s="534">
        <f t="shared" si="476"/>
        <v>2</v>
      </c>
      <c r="DP181" s="533">
        <f t="shared" si="477"/>
        <v>2</v>
      </c>
      <c r="DQ181" s="532">
        <f t="shared" si="478"/>
        <v>2</v>
      </c>
      <c r="DR181" s="753">
        <f t="shared" si="479"/>
        <v>18</v>
      </c>
      <c r="DS181" s="111">
        <f t="shared" si="480"/>
        <v>18</v>
      </c>
      <c r="DT181" s="111">
        <f t="shared" si="481"/>
        <v>18</v>
      </c>
      <c r="DU181" s="111">
        <f t="shared" si="482"/>
        <v>18</v>
      </c>
      <c r="DV181" s="602"/>
      <c r="DW181" s="719"/>
      <c r="DX181" s="719"/>
      <c r="DY181" s="719"/>
      <c r="DZ181" s="719"/>
      <c r="EA181" s="719"/>
      <c r="EB181" s="719"/>
      <c r="EC181" s="719"/>
      <c r="ED181" s="719"/>
      <c r="EE181" s="603"/>
    </row>
    <row r="182" spans="1:135" s="604" customFormat="1" ht="15.75" customHeight="1">
      <c r="A182" s="748" t="s">
        <v>327</v>
      </c>
      <c r="B182" s="741">
        <v>25</v>
      </c>
      <c r="C182" s="741">
        <v>25</v>
      </c>
      <c r="D182" s="741">
        <v>25</v>
      </c>
      <c r="E182" s="741">
        <v>25</v>
      </c>
      <c r="F182" s="741">
        <v>25</v>
      </c>
      <c r="G182" s="741">
        <v>25</v>
      </c>
      <c r="H182" s="741">
        <v>25</v>
      </c>
      <c r="I182" s="741">
        <v>25</v>
      </c>
      <c r="J182" s="741">
        <v>25</v>
      </c>
      <c r="K182" s="741">
        <v>25</v>
      </c>
      <c r="L182" s="741">
        <v>25</v>
      </c>
      <c r="M182" s="741">
        <v>25</v>
      </c>
      <c r="N182" s="741">
        <v>25</v>
      </c>
      <c r="O182" s="741">
        <v>25</v>
      </c>
      <c r="P182" s="741">
        <v>25</v>
      </c>
      <c r="Q182" s="741">
        <v>25</v>
      </c>
      <c r="R182" s="741">
        <v>25</v>
      </c>
      <c r="S182" s="741">
        <v>25</v>
      </c>
      <c r="T182" s="754"/>
      <c r="U182" s="741">
        <v>25</v>
      </c>
      <c r="V182" s="741">
        <v>25</v>
      </c>
      <c r="W182" s="741">
        <v>25</v>
      </c>
      <c r="X182" s="741">
        <v>25</v>
      </c>
      <c r="Y182" s="741">
        <v>25</v>
      </c>
      <c r="Z182" s="741">
        <v>25</v>
      </c>
      <c r="AA182" s="741">
        <v>25</v>
      </c>
      <c r="AB182" s="741">
        <v>25</v>
      </c>
      <c r="AC182" s="741">
        <v>25</v>
      </c>
      <c r="AD182" s="741">
        <v>25</v>
      </c>
      <c r="AE182" s="741">
        <v>25</v>
      </c>
      <c r="AF182" s="741">
        <v>25</v>
      </c>
      <c r="AG182" s="741">
        <v>25</v>
      </c>
      <c r="AH182" s="741">
        <v>25</v>
      </c>
      <c r="AI182" s="741">
        <v>25</v>
      </c>
      <c r="AJ182" s="741">
        <v>25</v>
      </c>
      <c r="AK182" s="741">
        <v>25</v>
      </c>
      <c r="AL182" s="741">
        <v>25</v>
      </c>
      <c r="AM182" s="754"/>
      <c r="AN182" s="741">
        <v>25</v>
      </c>
      <c r="AO182" s="741">
        <v>25</v>
      </c>
      <c r="AP182" s="741">
        <v>25</v>
      </c>
      <c r="AQ182" s="741">
        <v>25</v>
      </c>
      <c r="AR182" s="741">
        <v>25</v>
      </c>
      <c r="AS182" s="741">
        <v>25</v>
      </c>
      <c r="AT182" s="741">
        <v>25</v>
      </c>
      <c r="AU182" s="741">
        <v>25</v>
      </c>
      <c r="AV182" s="741">
        <v>25</v>
      </c>
      <c r="AW182" s="741">
        <v>25</v>
      </c>
      <c r="AX182" s="741">
        <v>25</v>
      </c>
      <c r="AY182" s="741">
        <v>25</v>
      </c>
      <c r="AZ182" s="741">
        <v>25</v>
      </c>
      <c r="BA182" s="741">
        <v>25</v>
      </c>
      <c r="BB182" s="741">
        <v>25</v>
      </c>
      <c r="BC182" s="741">
        <v>25</v>
      </c>
      <c r="BD182" s="741">
        <v>25</v>
      </c>
      <c r="BE182" s="741">
        <v>25</v>
      </c>
      <c r="BF182" s="754"/>
      <c r="BG182" s="741">
        <v>25</v>
      </c>
      <c r="BH182" s="741">
        <v>25</v>
      </c>
      <c r="BI182" s="741">
        <v>25</v>
      </c>
      <c r="BJ182" s="741">
        <v>25</v>
      </c>
      <c r="BK182" s="741">
        <v>25</v>
      </c>
      <c r="BL182" s="741">
        <v>25</v>
      </c>
      <c r="BM182" s="741">
        <v>25</v>
      </c>
      <c r="BN182" s="741">
        <v>25</v>
      </c>
      <c r="BO182" s="741">
        <v>25</v>
      </c>
      <c r="BP182" s="741">
        <v>25</v>
      </c>
      <c r="BQ182" s="741">
        <v>25</v>
      </c>
      <c r="BR182" s="741">
        <v>25</v>
      </c>
      <c r="BS182" s="741">
        <v>25</v>
      </c>
      <c r="BT182" s="741">
        <v>25</v>
      </c>
      <c r="BU182" s="741">
        <v>25</v>
      </c>
      <c r="BV182" s="741">
        <v>25</v>
      </c>
      <c r="BW182" s="741">
        <v>25</v>
      </c>
      <c r="BX182" s="741">
        <v>25</v>
      </c>
      <c r="BY182" s="754"/>
      <c r="BZ182" s="741">
        <v>25</v>
      </c>
      <c r="CA182" s="741">
        <v>25</v>
      </c>
      <c r="CB182" s="741">
        <v>25</v>
      </c>
      <c r="CC182" s="741">
        <v>25</v>
      </c>
      <c r="CD182" s="698">
        <f t="shared" si="492"/>
        <v>25</v>
      </c>
      <c r="CE182" s="698">
        <f t="shared" si="493"/>
        <v>25</v>
      </c>
      <c r="CF182" s="698">
        <f t="shared" si="494"/>
        <v>25</v>
      </c>
      <c r="CG182" s="698">
        <f t="shared" si="495"/>
        <v>25</v>
      </c>
      <c r="CH182" s="1371">
        <f t="shared" si="443"/>
        <v>25</v>
      </c>
      <c r="CI182" s="1372">
        <f t="shared" si="444"/>
        <v>25</v>
      </c>
      <c r="CJ182" s="1373">
        <f t="shared" si="445"/>
        <v>25</v>
      </c>
      <c r="CK182" s="1373">
        <f t="shared" si="446"/>
        <v>25</v>
      </c>
      <c r="CL182" s="1373">
        <f t="shared" si="447"/>
        <v>25</v>
      </c>
      <c r="CM182" s="1373">
        <f t="shared" si="448"/>
        <v>25</v>
      </c>
      <c r="CN182" s="1373">
        <f t="shared" si="449"/>
        <v>25</v>
      </c>
      <c r="CO182" s="1374">
        <f t="shared" si="450"/>
        <v>25</v>
      </c>
      <c r="CP182" s="1374">
        <f t="shared" si="451"/>
        <v>25</v>
      </c>
      <c r="CQ182" s="1374">
        <f t="shared" si="452"/>
        <v>25</v>
      </c>
      <c r="CR182" s="1374">
        <f t="shared" si="453"/>
        <v>25</v>
      </c>
      <c r="CS182" s="1373">
        <f t="shared" si="454"/>
        <v>25</v>
      </c>
      <c r="CT182" s="1373">
        <f t="shared" si="455"/>
        <v>25</v>
      </c>
      <c r="CU182" s="1373">
        <f t="shared" si="456"/>
        <v>25</v>
      </c>
      <c r="CV182" s="1373">
        <f t="shared" si="457"/>
        <v>25</v>
      </c>
      <c r="CW182" s="1373">
        <f t="shared" si="458"/>
        <v>25</v>
      </c>
      <c r="CX182" s="1372">
        <f t="shared" si="459"/>
        <v>25</v>
      </c>
      <c r="CY182" s="1375">
        <f t="shared" si="460"/>
        <v>25</v>
      </c>
      <c r="CZ182" s="532">
        <f t="shared" si="461"/>
        <v>25</v>
      </c>
      <c r="DA182" s="533">
        <f t="shared" si="462"/>
        <v>25</v>
      </c>
      <c r="DB182" s="534">
        <f t="shared" si="463"/>
        <v>25</v>
      </c>
      <c r="DC182" s="534">
        <f t="shared" si="464"/>
        <v>25</v>
      </c>
      <c r="DD182" s="534">
        <f t="shared" si="465"/>
        <v>25</v>
      </c>
      <c r="DE182" s="534">
        <f t="shared" si="466"/>
        <v>25</v>
      </c>
      <c r="DF182" s="534">
        <f t="shared" si="467"/>
        <v>25</v>
      </c>
      <c r="DG182" s="535">
        <f t="shared" si="468"/>
        <v>25</v>
      </c>
      <c r="DH182" s="535">
        <f t="shared" si="469"/>
        <v>25</v>
      </c>
      <c r="DI182" s="535">
        <f t="shared" si="470"/>
        <v>25</v>
      </c>
      <c r="DJ182" s="535">
        <f t="shared" si="471"/>
        <v>25</v>
      </c>
      <c r="DK182" s="534">
        <f t="shared" si="472"/>
        <v>25</v>
      </c>
      <c r="DL182" s="534">
        <f t="shared" si="473"/>
        <v>25</v>
      </c>
      <c r="DM182" s="534">
        <f t="shared" si="474"/>
        <v>25</v>
      </c>
      <c r="DN182" s="534">
        <f t="shared" si="475"/>
        <v>25</v>
      </c>
      <c r="DO182" s="534">
        <f t="shared" si="476"/>
        <v>25</v>
      </c>
      <c r="DP182" s="533">
        <f t="shared" si="477"/>
        <v>25</v>
      </c>
      <c r="DQ182" s="532">
        <f t="shared" si="478"/>
        <v>25</v>
      </c>
      <c r="DR182" s="753">
        <f t="shared" si="479"/>
        <v>18</v>
      </c>
      <c r="DS182" s="111">
        <f t="shared" si="480"/>
        <v>18</v>
      </c>
      <c r="DT182" s="111">
        <f t="shared" si="481"/>
        <v>18</v>
      </c>
      <c r="DU182" s="111">
        <f t="shared" si="482"/>
        <v>18</v>
      </c>
      <c r="DV182" s="602"/>
      <c r="DW182" s="719"/>
      <c r="DX182" s="719"/>
      <c r="DY182" s="719"/>
      <c r="DZ182" s="719"/>
      <c r="EA182" s="719"/>
      <c r="EB182" s="719"/>
      <c r="EC182" s="719"/>
      <c r="ED182" s="719"/>
      <c r="EE182" s="603"/>
    </row>
    <row r="183" spans="1:135" s="604" customFormat="1" ht="15.75" customHeight="1">
      <c r="A183" s="748" t="s">
        <v>328</v>
      </c>
      <c r="B183" s="733">
        <f t="shared" ref="B183:S183" si="538">IF(OR(B182="",B$46=0,B$46=""),"",B181*B182*4.1868*1450/$G$1/365/B$46)</f>
        <v>1.0904169460676311E-2</v>
      </c>
      <c r="C183" s="733">
        <f t="shared" si="538"/>
        <v>0</v>
      </c>
      <c r="D183" s="733">
        <f t="shared" si="538"/>
        <v>0</v>
      </c>
      <c r="E183" s="733">
        <f t="shared" si="538"/>
        <v>0</v>
      </c>
      <c r="F183" s="733">
        <f t="shared" si="538"/>
        <v>0</v>
      </c>
      <c r="G183" s="733">
        <f t="shared" si="538"/>
        <v>0</v>
      </c>
      <c r="H183" s="733">
        <f t="shared" si="538"/>
        <v>5.906425124533001E-3</v>
      </c>
      <c r="I183" s="733">
        <f t="shared" si="538"/>
        <v>0</v>
      </c>
      <c r="J183" s="733">
        <f t="shared" si="538"/>
        <v>0</v>
      </c>
      <c r="K183" s="733">
        <f t="shared" si="538"/>
        <v>0</v>
      </c>
      <c r="L183" s="733">
        <f t="shared" si="538"/>
        <v>0</v>
      </c>
      <c r="M183" s="733" t="str">
        <f t="shared" si="538"/>
        <v/>
      </c>
      <c r="N183" s="733">
        <f t="shared" si="538"/>
        <v>0</v>
      </c>
      <c r="O183" s="733">
        <f t="shared" si="538"/>
        <v>0</v>
      </c>
      <c r="P183" s="733">
        <f t="shared" si="538"/>
        <v>0</v>
      </c>
      <c r="Q183" s="733">
        <f t="shared" si="538"/>
        <v>0</v>
      </c>
      <c r="R183" s="733">
        <f t="shared" si="538"/>
        <v>0</v>
      </c>
      <c r="S183" s="733">
        <f t="shared" si="538"/>
        <v>0</v>
      </c>
      <c r="T183" s="752"/>
      <c r="U183" s="733">
        <f t="shared" ref="U183:AL183" si="539">IF(OR(U182="",U$46=0,U$46=""),"",U181*U182*4.1868*1450/$G$1/365/U$46)</f>
        <v>1.3500400284646859E-2</v>
      </c>
      <c r="V183" s="733">
        <f t="shared" si="539"/>
        <v>1.1812850249066002E-2</v>
      </c>
      <c r="W183" s="733">
        <f t="shared" si="539"/>
        <v>0</v>
      </c>
      <c r="X183" s="733">
        <f t="shared" si="539"/>
        <v>0</v>
      </c>
      <c r="Y183" s="733">
        <f t="shared" si="539"/>
        <v>0</v>
      </c>
      <c r="Z183" s="733">
        <f t="shared" si="539"/>
        <v>4.7251400996264009E-3</v>
      </c>
      <c r="AA183" s="733">
        <f t="shared" si="539"/>
        <v>0</v>
      </c>
      <c r="AB183" s="733">
        <f t="shared" si="539"/>
        <v>0</v>
      </c>
      <c r="AC183" s="733">
        <f t="shared" si="539"/>
        <v>0</v>
      </c>
      <c r="AD183" s="733">
        <f t="shared" si="539"/>
        <v>0</v>
      </c>
      <c r="AE183" s="733">
        <f t="shared" si="539"/>
        <v>0</v>
      </c>
      <c r="AF183" s="733">
        <f t="shared" si="539"/>
        <v>3.3751000711617148E-3</v>
      </c>
      <c r="AG183" s="733">
        <f t="shared" si="539"/>
        <v>4.7251400996264009E-3</v>
      </c>
      <c r="AH183" s="733">
        <f t="shared" si="539"/>
        <v>0</v>
      </c>
      <c r="AI183" s="733">
        <f t="shared" si="539"/>
        <v>1.1812850249066002E-2</v>
      </c>
      <c r="AJ183" s="733">
        <f t="shared" si="539"/>
        <v>0</v>
      </c>
      <c r="AK183" s="733">
        <f t="shared" si="539"/>
        <v>0</v>
      </c>
      <c r="AL183" s="733">
        <f t="shared" si="539"/>
        <v>5.2501556662515568E-3</v>
      </c>
      <c r="AM183" s="752"/>
      <c r="AN183" s="733">
        <f t="shared" ref="AN183:BE183" si="540">IF(OR(AN182="",AN$46=0,AN$46=""),"",AN181*AN182*4.1868*1450/$G$1/365/AN$46)</f>
        <v>9.4502801992528019E-3</v>
      </c>
      <c r="AO183" s="733">
        <f t="shared" si="540"/>
        <v>1.575046699875467E-2</v>
      </c>
      <c r="AP183" s="733">
        <f t="shared" si="540"/>
        <v>7.8752334993773352E-3</v>
      </c>
      <c r="AQ183" s="733">
        <f t="shared" si="540"/>
        <v>2.3625700498132007E-2</v>
      </c>
      <c r="AR183" s="733">
        <f t="shared" si="540"/>
        <v>2.0250600426970293E-2</v>
      </c>
      <c r="AS183" s="733">
        <f t="shared" si="540"/>
        <v>1.8900560398505604E-2</v>
      </c>
      <c r="AT183" s="733">
        <f t="shared" si="540"/>
        <v>1.3500400284646859E-2</v>
      </c>
      <c r="AU183" s="733">
        <f t="shared" si="540"/>
        <v>7.8752334993773349E-2</v>
      </c>
      <c r="AV183" s="733">
        <f t="shared" si="540"/>
        <v>0.10800320227717487</v>
      </c>
      <c r="AW183" s="733">
        <f t="shared" si="540"/>
        <v>1.3500400284646859E-2</v>
      </c>
      <c r="AX183" s="733">
        <f t="shared" si="540"/>
        <v>4.7251400996264008E-2</v>
      </c>
      <c r="AY183" s="733">
        <f t="shared" si="540"/>
        <v>7.8752334993773352E-3</v>
      </c>
      <c r="AZ183" s="733">
        <f t="shared" si="540"/>
        <v>0</v>
      </c>
      <c r="BA183" s="733">
        <f t="shared" si="540"/>
        <v>0</v>
      </c>
      <c r="BB183" s="733" t="str">
        <f t="shared" si="540"/>
        <v/>
      </c>
      <c r="BC183" s="733">
        <f t="shared" si="540"/>
        <v>0</v>
      </c>
      <c r="BD183" s="733">
        <f t="shared" si="540"/>
        <v>1.1812850249066002E-2</v>
      </c>
      <c r="BE183" s="733">
        <f t="shared" si="540"/>
        <v>6.7502001423234296E-3</v>
      </c>
      <c r="BF183" s="752"/>
      <c r="BG183" s="733">
        <f t="shared" ref="BG183:BX183" si="541">IF(OR(BG182="",BG$46=0,BG$46=""),"",BG181*BG182*4.1868*1450/$G$1/365/BG$46)</f>
        <v>2.0250600426970293E-2</v>
      </c>
      <c r="BH183" s="733">
        <f t="shared" si="541"/>
        <v>2.3625700498132007E-2</v>
      </c>
      <c r="BI183" s="733">
        <f t="shared" si="541"/>
        <v>0.10631565224159403</v>
      </c>
      <c r="BJ183" s="733">
        <f t="shared" si="541"/>
        <v>2.8350840597758407E-2</v>
      </c>
      <c r="BK183" s="733">
        <f t="shared" si="541"/>
        <v>1.8900560398505604E-2</v>
      </c>
      <c r="BL183" s="733">
        <f t="shared" si="541"/>
        <v>2.3625700498132007E-2</v>
      </c>
      <c r="BM183" s="733">
        <f t="shared" si="541"/>
        <v>2.0250600426970293E-2</v>
      </c>
      <c r="BN183" s="733">
        <f t="shared" si="541"/>
        <v>5.6701681195516815E-2</v>
      </c>
      <c r="BO183" s="733">
        <f t="shared" si="541"/>
        <v>6.7502001423234296E-3</v>
      </c>
      <c r="BP183" s="733">
        <f t="shared" si="541"/>
        <v>2.7000800569293718E-2</v>
      </c>
      <c r="BQ183" s="733">
        <f t="shared" si="541"/>
        <v>3.375100071161715E-2</v>
      </c>
      <c r="BR183" s="733">
        <f t="shared" si="541"/>
        <v>0</v>
      </c>
      <c r="BS183" s="733" t="str">
        <f t="shared" si="541"/>
        <v/>
      </c>
      <c r="BT183" s="733">
        <f t="shared" si="541"/>
        <v>0</v>
      </c>
      <c r="BU183" s="733" t="str">
        <f t="shared" si="541"/>
        <v/>
      </c>
      <c r="BV183" s="733" t="str">
        <f t="shared" si="541"/>
        <v/>
      </c>
      <c r="BW183" s="733">
        <f t="shared" si="541"/>
        <v>6.7502001423234296E-3</v>
      </c>
      <c r="BX183" s="733" t="str">
        <f t="shared" si="541"/>
        <v/>
      </c>
      <c r="BY183" s="752"/>
      <c r="BZ183" s="733">
        <f>IF(OR(BZ182="",BZ$46=0,BZ$46=""),"",BZ181*BZ182*4.1868*1450/$G$1/365/BZ$46)</f>
        <v>0</v>
      </c>
      <c r="CA183" s="733">
        <f>IF(OR(CA182="",CA$46=0,CA$46=""),"",CA181*CA182*4.1868*1450/$G$1/365/CA$46)</f>
        <v>1.1812850249066004E-2</v>
      </c>
      <c r="CB183" s="733">
        <f>IF(OR(CB182="",CB$46=0,CB$46=""),"",CB181*CB182*4.1868*1450/$G$1/365/CB$46)</f>
        <v>1.575046699875467E-2</v>
      </c>
      <c r="CC183" s="733">
        <f>IF(OR(CC182="",CC$46=0,CC$46=""),"",CC181*CC182*4.1868*1450/$G$1/365/CC$46)</f>
        <v>3.7801120797011208E-2</v>
      </c>
      <c r="CD183" s="698">
        <f t="shared" si="492"/>
        <v>3.9376167496886678E-4</v>
      </c>
      <c r="CE183" s="723">
        <f t="shared" si="493"/>
        <v>2.6063272771748797E-3</v>
      </c>
      <c r="CF183" s="723">
        <f t="shared" si="494"/>
        <v>1.835304416473937E-2</v>
      </c>
      <c r="CG183" s="723">
        <f t="shared" si="495"/>
        <v>2.2163157133961924E-2</v>
      </c>
      <c r="CH183" s="1376" t="str">
        <f t="shared" si="443"/>
        <v/>
      </c>
      <c r="CI183" s="1377">
        <f t="shared" si="444"/>
        <v>0</v>
      </c>
      <c r="CJ183" s="1378">
        <f t="shared" si="445"/>
        <v>0</v>
      </c>
      <c r="CK183" s="1378">
        <f t="shared" si="446"/>
        <v>0</v>
      </c>
      <c r="CL183" s="1378">
        <f t="shared" si="447"/>
        <v>0</v>
      </c>
      <c r="CM183" s="1378">
        <f t="shared" si="448"/>
        <v>0</v>
      </c>
      <c r="CN183" s="1378">
        <f t="shared" si="449"/>
        <v>0</v>
      </c>
      <c r="CO183" s="1379">
        <f t="shared" si="450"/>
        <v>0</v>
      </c>
      <c r="CP183" s="1379">
        <f t="shared" si="451"/>
        <v>0</v>
      </c>
      <c r="CQ183" s="1379">
        <f t="shared" si="452"/>
        <v>0</v>
      </c>
      <c r="CR183" s="1379">
        <f t="shared" si="453"/>
        <v>0</v>
      </c>
      <c r="CS183" s="1378">
        <f t="shared" si="454"/>
        <v>0</v>
      </c>
      <c r="CT183" s="1378">
        <f t="shared" si="455"/>
        <v>0</v>
      </c>
      <c r="CU183" s="1378">
        <f t="shared" si="456"/>
        <v>0</v>
      </c>
      <c r="CV183" s="1378">
        <f t="shared" si="457"/>
        <v>0</v>
      </c>
      <c r="CW183" s="1378">
        <f t="shared" si="458"/>
        <v>0</v>
      </c>
      <c r="CX183" s="1377">
        <f t="shared" si="459"/>
        <v>5.906425124533001E-3</v>
      </c>
      <c r="CY183" s="1380">
        <f t="shared" si="460"/>
        <v>1.0904169460676311E-2</v>
      </c>
      <c r="CZ183" s="638">
        <f t="shared" si="461"/>
        <v>0</v>
      </c>
      <c r="DA183" s="639">
        <f t="shared" si="462"/>
        <v>0</v>
      </c>
      <c r="DB183" s="640">
        <f t="shared" si="463"/>
        <v>0</v>
      </c>
      <c r="DC183" s="640">
        <f t="shared" si="464"/>
        <v>0</v>
      </c>
      <c r="DD183" s="640">
        <f t="shared" si="465"/>
        <v>0</v>
      </c>
      <c r="DE183" s="640">
        <f t="shared" si="466"/>
        <v>0</v>
      </c>
      <c r="DF183" s="640">
        <f t="shared" si="467"/>
        <v>0</v>
      </c>
      <c r="DG183" s="641">
        <f t="shared" si="468"/>
        <v>0</v>
      </c>
      <c r="DH183" s="641">
        <f t="shared" si="469"/>
        <v>0</v>
      </c>
      <c r="DI183" s="641">
        <f t="shared" si="470"/>
        <v>0</v>
      </c>
      <c r="DJ183" s="641">
        <f t="shared" si="471"/>
        <v>0</v>
      </c>
      <c r="DK183" s="640">
        <f t="shared" si="472"/>
        <v>3.3751000711617148E-3</v>
      </c>
      <c r="DL183" s="640">
        <f t="shared" si="473"/>
        <v>4.7251400996264009E-3</v>
      </c>
      <c r="DM183" s="640">
        <f t="shared" si="474"/>
        <v>4.7251400996264009E-3</v>
      </c>
      <c r="DN183" s="640">
        <f t="shared" si="475"/>
        <v>5.2501556662515568E-3</v>
      </c>
      <c r="DO183" s="640">
        <f t="shared" si="476"/>
        <v>1.1812850249066002E-2</v>
      </c>
      <c r="DP183" s="639">
        <f t="shared" si="477"/>
        <v>1.1812850249066002E-2</v>
      </c>
      <c r="DQ183" s="638">
        <f t="shared" si="478"/>
        <v>1.3500400284646859E-2</v>
      </c>
      <c r="DR183" s="753">
        <f t="shared" si="479"/>
        <v>17</v>
      </c>
      <c r="DS183" s="111">
        <f t="shared" si="480"/>
        <v>18</v>
      </c>
      <c r="DT183" s="111">
        <f t="shared" si="481"/>
        <v>17</v>
      </c>
      <c r="DU183" s="111">
        <f t="shared" si="482"/>
        <v>14</v>
      </c>
      <c r="DV183" s="602"/>
      <c r="DW183" s="719"/>
      <c r="DX183" s="719"/>
      <c r="DY183" s="719"/>
      <c r="DZ183" s="719"/>
      <c r="EA183" s="719"/>
      <c r="EB183" s="719"/>
      <c r="EC183" s="719"/>
      <c r="ED183" s="719"/>
      <c r="EE183" s="603"/>
    </row>
    <row r="184" spans="1:135" s="604" customFormat="1" ht="15.75" hidden="1" customHeight="1">
      <c r="A184" s="771" t="s">
        <v>331</v>
      </c>
      <c r="B184" s="233"/>
      <c r="C184" s="233"/>
      <c r="D184" s="233"/>
      <c r="E184" s="233"/>
      <c r="F184" s="233"/>
      <c r="G184" s="233"/>
      <c r="H184" s="233"/>
      <c r="I184" s="233"/>
      <c r="J184" s="233"/>
      <c r="K184" s="233"/>
      <c r="L184" s="233"/>
      <c r="M184" s="233"/>
      <c r="N184" s="233"/>
      <c r="O184" s="233"/>
      <c r="P184" s="233"/>
      <c r="Q184" s="233"/>
      <c r="R184" s="233"/>
      <c r="S184" s="233"/>
      <c r="T184" s="689"/>
      <c r="U184" s="233"/>
      <c r="V184" s="233"/>
      <c r="W184" s="233"/>
      <c r="X184" s="233"/>
      <c r="Y184" s="233"/>
      <c r="Z184" s="233"/>
      <c r="AA184" s="233"/>
      <c r="AB184" s="233"/>
      <c r="AC184" s="233"/>
      <c r="AD184" s="233"/>
      <c r="AE184" s="233"/>
      <c r="AF184" s="233"/>
      <c r="AG184" s="233"/>
      <c r="AH184" s="233"/>
      <c r="AI184" s="233"/>
      <c r="AJ184" s="233"/>
      <c r="AK184" s="233"/>
      <c r="AL184" s="233"/>
      <c r="AM184" s="689"/>
      <c r="AN184" s="233"/>
      <c r="AO184" s="233"/>
      <c r="AP184" s="233"/>
      <c r="AQ184" s="233"/>
      <c r="AR184" s="233"/>
      <c r="AS184" s="233"/>
      <c r="AT184" s="233"/>
      <c r="AU184" s="233"/>
      <c r="AV184" s="233"/>
      <c r="AW184" s="233"/>
      <c r="AX184" s="233"/>
      <c r="AY184" s="233"/>
      <c r="AZ184" s="233"/>
      <c r="BA184" s="233"/>
      <c r="BB184" s="233"/>
      <c r="BC184" s="233"/>
      <c r="BD184" s="233"/>
      <c r="BE184" s="233"/>
      <c r="BF184" s="689"/>
      <c r="BG184" s="233"/>
      <c r="BH184" s="233"/>
      <c r="BI184" s="233"/>
      <c r="BJ184" s="233"/>
      <c r="BK184" s="233"/>
      <c r="BL184" s="233"/>
      <c r="BM184" s="233"/>
      <c r="BN184" s="233"/>
      <c r="BO184" s="233"/>
      <c r="BP184" s="233"/>
      <c r="BQ184" s="233"/>
      <c r="BR184" s="233"/>
      <c r="BS184" s="233"/>
      <c r="BT184" s="233"/>
      <c r="BU184" s="233"/>
      <c r="BV184" s="233"/>
      <c r="BW184" s="233"/>
      <c r="BX184" s="233"/>
      <c r="BY184" s="689"/>
      <c r="BZ184" s="233"/>
      <c r="CA184" s="233"/>
      <c r="CB184" s="233"/>
      <c r="CC184" s="233"/>
      <c r="CD184" s="698" t="str">
        <f t="shared" si="492"/>
        <v/>
      </c>
      <c r="CE184" s="698" t="str">
        <f t="shared" si="493"/>
        <v/>
      </c>
      <c r="CF184" s="698" t="str">
        <f t="shared" si="494"/>
        <v/>
      </c>
      <c r="CG184" s="698" t="str">
        <f t="shared" si="495"/>
        <v/>
      </c>
      <c r="CH184" s="1371" t="str">
        <f t="shared" si="443"/>
        <v/>
      </c>
      <c r="CI184" s="1372" t="str">
        <f t="shared" si="444"/>
        <v/>
      </c>
      <c r="CJ184" s="1373" t="str">
        <f t="shared" si="445"/>
        <v/>
      </c>
      <c r="CK184" s="1373" t="str">
        <f t="shared" si="446"/>
        <v/>
      </c>
      <c r="CL184" s="1373" t="str">
        <f t="shared" si="447"/>
        <v/>
      </c>
      <c r="CM184" s="1373" t="str">
        <f t="shared" si="448"/>
        <v/>
      </c>
      <c r="CN184" s="1373" t="str">
        <f t="shared" si="449"/>
        <v/>
      </c>
      <c r="CO184" s="1374" t="str">
        <f t="shared" si="450"/>
        <v/>
      </c>
      <c r="CP184" s="1374" t="str">
        <f t="shared" si="451"/>
        <v/>
      </c>
      <c r="CQ184" s="1374" t="str">
        <f t="shared" si="452"/>
        <v/>
      </c>
      <c r="CR184" s="1374" t="str">
        <f t="shared" si="453"/>
        <v/>
      </c>
      <c r="CS184" s="1373" t="str">
        <f t="shared" si="454"/>
        <v/>
      </c>
      <c r="CT184" s="1373" t="str">
        <f t="shared" si="455"/>
        <v/>
      </c>
      <c r="CU184" s="1373" t="str">
        <f t="shared" si="456"/>
        <v/>
      </c>
      <c r="CV184" s="1373" t="str">
        <f t="shared" si="457"/>
        <v/>
      </c>
      <c r="CW184" s="1373" t="str">
        <f t="shared" si="458"/>
        <v/>
      </c>
      <c r="CX184" s="1372" t="str">
        <f t="shared" si="459"/>
        <v/>
      </c>
      <c r="CY184" s="1375" t="str">
        <f t="shared" si="460"/>
        <v/>
      </c>
      <c r="CZ184" s="532" t="str">
        <f t="shared" si="461"/>
        <v/>
      </c>
      <c r="DA184" s="533" t="str">
        <f t="shared" si="462"/>
        <v/>
      </c>
      <c r="DB184" s="534" t="str">
        <f t="shared" si="463"/>
        <v/>
      </c>
      <c r="DC184" s="534" t="str">
        <f t="shared" si="464"/>
        <v/>
      </c>
      <c r="DD184" s="534" t="str">
        <f t="shared" si="465"/>
        <v/>
      </c>
      <c r="DE184" s="534" t="str">
        <f t="shared" si="466"/>
        <v/>
      </c>
      <c r="DF184" s="534" t="str">
        <f t="shared" si="467"/>
        <v/>
      </c>
      <c r="DG184" s="535" t="str">
        <f t="shared" si="468"/>
        <v/>
      </c>
      <c r="DH184" s="535" t="str">
        <f t="shared" si="469"/>
        <v/>
      </c>
      <c r="DI184" s="535" t="str">
        <f t="shared" si="470"/>
        <v/>
      </c>
      <c r="DJ184" s="535" t="str">
        <f t="shared" si="471"/>
        <v/>
      </c>
      <c r="DK184" s="534" t="str">
        <f t="shared" si="472"/>
        <v/>
      </c>
      <c r="DL184" s="534" t="str">
        <f t="shared" si="473"/>
        <v/>
      </c>
      <c r="DM184" s="534" t="str">
        <f t="shared" si="474"/>
        <v/>
      </c>
      <c r="DN184" s="534" t="str">
        <f t="shared" si="475"/>
        <v/>
      </c>
      <c r="DO184" s="534" t="str">
        <f t="shared" si="476"/>
        <v/>
      </c>
      <c r="DP184" s="533" t="str">
        <f t="shared" si="477"/>
        <v/>
      </c>
      <c r="DQ184" s="532" t="str">
        <f t="shared" si="478"/>
        <v/>
      </c>
      <c r="DR184" s="753">
        <f t="shared" si="479"/>
        <v>0</v>
      </c>
      <c r="DS184" s="111">
        <f t="shared" si="480"/>
        <v>0</v>
      </c>
      <c r="DT184" s="111">
        <f t="shared" si="481"/>
        <v>0</v>
      </c>
      <c r="DU184" s="111">
        <f t="shared" si="482"/>
        <v>0</v>
      </c>
      <c r="DV184" s="602"/>
      <c r="DW184" s="719"/>
      <c r="DX184" s="719"/>
      <c r="DY184" s="719"/>
      <c r="DZ184" s="719"/>
      <c r="EA184" s="719"/>
      <c r="EB184" s="719"/>
      <c r="EC184" s="719"/>
      <c r="ED184" s="719"/>
      <c r="EE184" s="603"/>
    </row>
    <row r="185" spans="1:135" s="604" customFormat="1" ht="15.75" hidden="1" customHeight="1">
      <c r="A185" s="740" t="s">
        <v>282</v>
      </c>
      <c r="B185" s="233"/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33"/>
      <c r="N185" s="233"/>
      <c r="O185" s="233"/>
      <c r="P185" s="233"/>
      <c r="Q185" s="233"/>
      <c r="R185" s="233"/>
      <c r="S185" s="233"/>
      <c r="T185" s="697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3"/>
      <c r="AI185" s="233"/>
      <c r="AJ185" s="233"/>
      <c r="AK185" s="233"/>
      <c r="AL185" s="233"/>
      <c r="AM185" s="697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3"/>
      <c r="BB185" s="233"/>
      <c r="BC185" s="233"/>
      <c r="BD185" s="233"/>
      <c r="BE185" s="233"/>
      <c r="BF185" s="697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3"/>
      <c r="BS185" s="233"/>
      <c r="BT185" s="233"/>
      <c r="BU185" s="233"/>
      <c r="BV185" s="233"/>
      <c r="BW185" s="233"/>
      <c r="BX185" s="233"/>
      <c r="BY185" s="697"/>
      <c r="BZ185" s="233"/>
      <c r="CA185" s="233"/>
      <c r="CB185" s="233"/>
      <c r="CC185" s="233"/>
      <c r="CD185" s="698" t="str">
        <f t="shared" si="492"/>
        <v/>
      </c>
      <c r="CE185" s="698" t="str">
        <f t="shared" si="493"/>
        <v/>
      </c>
      <c r="CF185" s="698" t="str">
        <f t="shared" si="494"/>
        <v/>
      </c>
      <c r="CG185" s="698" t="str">
        <f t="shared" si="495"/>
        <v/>
      </c>
      <c r="CH185" s="1371" t="str">
        <f t="shared" si="443"/>
        <v/>
      </c>
      <c r="CI185" s="1372" t="str">
        <f t="shared" si="444"/>
        <v/>
      </c>
      <c r="CJ185" s="1373" t="str">
        <f t="shared" si="445"/>
        <v/>
      </c>
      <c r="CK185" s="1373" t="str">
        <f t="shared" si="446"/>
        <v/>
      </c>
      <c r="CL185" s="1373" t="str">
        <f t="shared" si="447"/>
        <v/>
      </c>
      <c r="CM185" s="1373" t="str">
        <f t="shared" si="448"/>
        <v/>
      </c>
      <c r="CN185" s="1373" t="str">
        <f t="shared" si="449"/>
        <v/>
      </c>
      <c r="CO185" s="1374" t="str">
        <f t="shared" si="450"/>
        <v/>
      </c>
      <c r="CP185" s="1374" t="str">
        <f t="shared" si="451"/>
        <v/>
      </c>
      <c r="CQ185" s="1374" t="str">
        <f t="shared" si="452"/>
        <v/>
      </c>
      <c r="CR185" s="1374" t="str">
        <f t="shared" si="453"/>
        <v/>
      </c>
      <c r="CS185" s="1373" t="str">
        <f t="shared" si="454"/>
        <v/>
      </c>
      <c r="CT185" s="1373" t="str">
        <f t="shared" si="455"/>
        <v/>
      </c>
      <c r="CU185" s="1373" t="str">
        <f t="shared" si="456"/>
        <v/>
      </c>
      <c r="CV185" s="1373" t="str">
        <f t="shared" si="457"/>
        <v/>
      </c>
      <c r="CW185" s="1373" t="str">
        <f t="shared" si="458"/>
        <v/>
      </c>
      <c r="CX185" s="1372" t="str">
        <f t="shared" si="459"/>
        <v/>
      </c>
      <c r="CY185" s="1375" t="str">
        <f t="shared" si="460"/>
        <v/>
      </c>
      <c r="CZ185" s="532" t="str">
        <f t="shared" si="461"/>
        <v/>
      </c>
      <c r="DA185" s="533" t="str">
        <f t="shared" si="462"/>
        <v/>
      </c>
      <c r="DB185" s="534" t="str">
        <f t="shared" si="463"/>
        <v/>
      </c>
      <c r="DC185" s="534" t="str">
        <f t="shared" si="464"/>
        <v/>
      </c>
      <c r="DD185" s="534" t="str">
        <f t="shared" si="465"/>
        <v/>
      </c>
      <c r="DE185" s="534" t="str">
        <f t="shared" si="466"/>
        <v/>
      </c>
      <c r="DF185" s="534" t="str">
        <f t="shared" si="467"/>
        <v/>
      </c>
      <c r="DG185" s="535" t="str">
        <f t="shared" si="468"/>
        <v/>
      </c>
      <c r="DH185" s="535" t="str">
        <f t="shared" si="469"/>
        <v/>
      </c>
      <c r="DI185" s="535" t="str">
        <f t="shared" si="470"/>
        <v/>
      </c>
      <c r="DJ185" s="535" t="str">
        <f t="shared" si="471"/>
        <v/>
      </c>
      <c r="DK185" s="534" t="str">
        <f t="shared" si="472"/>
        <v/>
      </c>
      <c r="DL185" s="534" t="str">
        <f t="shared" si="473"/>
        <v/>
      </c>
      <c r="DM185" s="534" t="str">
        <f t="shared" si="474"/>
        <v/>
      </c>
      <c r="DN185" s="534" t="str">
        <f t="shared" si="475"/>
        <v/>
      </c>
      <c r="DO185" s="534" t="str">
        <f t="shared" si="476"/>
        <v/>
      </c>
      <c r="DP185" s="533" t="str">
        <f t="shared" si="477"/>
        <v/>
      </c>
      <c r="DQ185" s="532" t="str">
        <f t="shared" si="478"/>
        <v/>
      </c>
      <c r="DR185" s="753">
        <f t="shared" si="479"/>
        <v>0</v>
      </c>
      <c r="DS185" s="111">
        <f t="shared" si="480"/>
        <v>0</v>
      </c>
      <c r="DT185" s="111">
        <f t="shared" si="481"/>
        <v>0</v>
      </c>
      <c r="DU185" s="111">
        <f t="shared" si="482"/>
        <v>0</v>
      </c>
      <c r="DV185" s="602"/>
      <c r="DW185" s="719"/>
      <c r="DX185" s="719"/>
      <c r="DY185" s="719"/>
      <c r="DZ185" s="719"/>
      <c r="EA185" s="719"/>
      <c r="EB185" s="719"/>
      <c r="EC185" s="719"/>
      <c r="ED185" s="719"/>
      <c r="EE185" s="603"/>
    </row>
    <row r="186" spans="1:135" s="604" customFormat="1" ht="15.75" hidden="1" customHeight="1">
      <c r="A186" s="740" t="s">
        <v>284</v>
      </c>
      <c r="B186" s="708" t="str">
        <f t="shared" ref="B186:K186" si="542">IF(B184="","",B184*B185)</f>
        <v/>
      </c>
      <c r="C186" s="708" t="str">
        <f t="shared" si="542"/>
        <v/>
      </c>
      <c r="D186" s="708" t="str">
        <f t="shared" si="542"/>
        <v/>
      </c>
      <c r="E186" s="708" t="str">
        <f t="shared" si="542"/>
        <v/>
      </c>
      <c r="F186" s="708" t="str">
        <f t="shared" si="542"/>
        <v/>
      </c>
      <c r="G186" s="708" t="str">
        <f t="shared" si="542"/>
        <v/>
      </c>
      <c r="H186" s="708" t="str">
        <f t="shared" si="542"/>
        <v/>
      </c>
      <c r="I186" s="708" t="str">
        <f t="shared" si="542"/>
        <v/>
      </c>
      <c r="J186" s="708" t="str">
        <f t="shared" si="542"/>
        <v/>
      </c>
      <c r="K186" s="708" t="str">
        <f t="shared" si="542"/>
        <v/>
      </c>
      <c r="L186" s="708"/>
      <c r="M186" s="708"/>
      <c r="N186" s="708"/>
      <c r="O186" s="708" t="str">
        <f>IF(O184="","",O184*O185)</f>
        <v/>
      </c>
      <c r="P186" s="708" t="str">
        <f>IF(P184="","",P184*P185)</f>
        <v/>
      </c>
      <c r="Q186" s="708"/>
      <c r="R186" s="708"/>
      <c r="S186" s="708" t="str">
        <f>IF(S184="","",S184*S185)</f>
        <v/>
      </c>
      <c r="T186" s="722"/>
      <c r="U186" s="708" t="str">
        <f t="shared" ref="U186:AE186" si="543">IF(U184="","",U184*U185)</f>
        <v/>
      </c>
      <c r="V186" s="708" t="str">
        <f t="shared" si="543"/>
        <v/>
      </c>
      <c r="W186" s="708" t="str">
        <f t="shared" si="543"/>
        <v/>
      </c>
      <c r="X186" s="708" t="str">
        <f t="shared" si="543"/>
        <v/>
      </c>
      <c r="Y186" s="708" t="str">
        <f t="shared" si="543"/>
        <v/>
      </c>
      <c r="Z186" s="708" t="str">
        <f t="shared" si="543"/>
        <v/>
      </c>
      <c r="AA186" s="708" t="str">
        <f t="shared" si="543"/>
        <v/>
      </c>
      <c r="AB186" s="708" t="str">
        <f t="shared" si="543"/>
        <v/>
      </c>
      <c r="AC186" s="708" t="str">
        <f t="shared" si="543"/>
        <v/>
      </c>
      <c r="AD186" s="708" t="str">
        <f t="shared" si="543"/>
        <v/>
      </c>
      <c r="AE186" s="708" t="str">
        <f t="shared" si="543"/>
        <v/>
      </c>
      <c r="AF186" s="708"/>
      <c r="AG186" s="708"/>
      <c r="AH186" s="708"/>
      <c r="AI186" s="708"/>
      <c r="AJ186" s="708"/>
      <c r="AK186" s="708"/>
      <c r="AL186" s="708" t="str">
        <f>IF(AL184="","",AL184*AL185)</f>
        <v/>
      </c>
      <c r="AM186" s="722"/>
      <c r="AN186" s="708" t="str">
        <f t="shared" ref="AN186:AV186" si="544">IF(AN184="","",AN184*AN185)</f>
        <v/>
      </c>
      <c r="AO186" s="708" t="str">
        <f t="shared" si="544"/>
        <v/>
      </c>
      <c r="AP186" s="708" t="str">
        <f t="shared" si="544"/>
        <v/>
      </c>
      <c r="AQ186" s="708" t="str">
        <f t="shared" si="544"/>
        <v/>
      </c>
      <c r="AR186" s="708" t="str">
        <f t="shared" si="544"/>
        <v/>
      </c>
      <c r="AS186" s="708" t="str">
        <f t="shared" si="544"/>
        <v/>
      </c>
      <c r="AT186" s="708" t="str">
        <f t="shared" si="544"/>
        <v/>
      </c>
      <c r="AU186" s="708" t="str">
        <f t="shared" si="544"/>
        <v/>
      </c>
      <c r="AV186" s="708" t="str">
        <f t="shared" si="544"/>
        <v/>
      </c>
      <c r="AW186" s="708"/>
      <c r="AX186" s="708"/>
      <c r="AY186" s="708" t="str">
        <f>IF(AY184="","",AY184*AY185)</f>
        <v/>
      </c>
      <c r="AZ186" s="708"/>
      <c r="BA186" s="708"/>
      <c r="BB186" s="708"/>
      <c r="BC186" s="708" t="str">
        <f>IF(BC184="","",BC184*BC185)</f>
        <v/>
      </c>
      <c r="BD186" s="708" t="str">
        <f>IF(BD184="","",BD184*BD185)</f>
        <v/>
      </c>
      <c r="BE186" s="708" t="str">
        <f>IF(BE184="","",BE184*BE185)</f>
        <v/>
      </c>
      <c r="BF186" s="722"/>
      <c r="BG186" s="708" t="str">
        <f>IF(BG184="","",BG184*BG185)</f>
        <v/>
      </c>
      <c r="BH186" s="708" t="str">
        <f>IF(BH184="","",BH184*BH185)</f>
        <v/>
      </c>
      <c r="BI186" s="708" t="str">
        <f>IF(BI184="","",BI184*BI185)</f>
        <v/>
      </c>
      <c r="BJ186" s="708" t="str">
        <f>IF(BJ184="","",BJ184*BJ185)</f>
        <v/>
      </c>
      <c r="BK186" s="708"/>
      <c r="BL186" s="708"/>
      <c r="BM186" s="708" t="str">
        <f>IF(BM184="","",BM184*BM185)</f>
        <v/>
      </c>
      <c r="BN186" s="708" t="str">
        <f>IF(BN184="","",BN184*BN185)</f>
        <v/>
      </c>
      <c r="BO186" s="708" t="str">
        <f>IF(BO184="","",BO184*BO185)</f>
        <v/>
      </c>
      <c r="BP186" s="708" t="str">
        <f>IF(BP184="","",BP184*BP185)</f>
        <v/>
      </c>
      <c r="BQ186" s="708" t="str">
        <f>IF(BQ184="","",BQ184*BQ185)</f>
        <v/>
      </c>
      <c r="BR186" s="708"/>
      <c r="BS186" s="708"/>
      <c r="BT186" s="708"/>
      <c r="BU186" s="708"/>
      <c r="BV186" s="708"/>
      <c r="BW186" s="708"/>
      <c r="BX186" s="708" t="str">
        <f>IF(BX184="","",BX184*BX185)</f>
        <v/>
      </c>
      <c r="BY186" s="722"/>
      <c r="BZ186" s="708" t="str">
        <f>IF(BZ184="","",BZ184*BZ185)</f>
        <v/>
      </c>
      <c r="CA186" s="708" t="str">
        <f>IF(CA184="","",CA184*CA185)</f>
        <v/>
      </c>
      <c r="CB186" s="708" t="str">
        <f>IF(CB184="","",CB184*CB185)</f>
        <v/>
      </c>
      <c r="CC186" s="708" t="str">
        <f>IF(CC184="","",CC184*CC185)</f>
        <v/>
      </c>
      <c r="CD186" s="698" t="str">
        <f t="shared" si="492"/>
        <v/>
      </c>
      <c r="CE186" s="698" t="str">
        <f t="shared" si="493"/>
        <v/>
      </c>
      <c r="CF186" s="698" t="str">
        <f t="shared" si="494"/>
        <v/>
      </c>
      <c r="CG186" s="698" t="str">
        <f t="shared" si="495"/>
        <v/>
      </c>
      <c r="CH186" s="1371" t="str">
        <f t="shared" si="443"/>
        <v/>
      </c>
      <c r="CI186" s="1372" t="str">
        <f t="shared" si="444"/>
        <v/>
      </c>
      <c r="CJ186" s="1373" t="str">
        <f t="shared" si="445"/>
        <v/>
      </c>
      <c r="CK186" s="1373" t="str">
        <f t="shared" si="446"/>
        <v/>
      </c>
      <c r="CL186" s="1373" t="str">
        <f t="shared" si="447"/>
        <v/>
      </c>
      <c r="CM186" s="1373" t="str">
        <f t="shared" si="448"/>
        <v/>
      </c>
      <c r="CN186" s="1373" t="str">
        <f t="shared" si="449"/>
        <v/>
      </c>
      <c r="CO186" s="1374" t="str">
        <f t="shared" si="450"/>
        <v/>
      </c>
      <c r="CP186" s="1374" t="str">
        <f t="shared" si="451"/>
        <v/>
      </c>
      <c r="CQ186" s="1374" t="str">
        <f t="shared" si="452"/>
        <v/>
      </c>
      <c r="CR186" s="1374" t="str">
        <f t="shared" si="453"/>
        <v/>
      </c>
      <c r="CS186" s="1373" t="str">
        <f t="shared" si="454"/>
        <v/>
      </c>
      <c r="CT186" s="1373" t="str">
        <f t="shared" si="455"/>
        <v/>
      </c>
      <c r="CU186" s="1373" t="str">
        <f t="shared" si="456"/>
        <v/>
      </c>
      <c r="CV186" s="1373" t="str">
        <f t="shared" si="457"/>
        <v/>
      </c>
      <c r="CW186" s="1373" t="str">
        <f t="shared" si="458"/>
        <v/>
      </c>
      <c r="CX186" s="1372" t="str">
        <f t="shared" si="459"/>
        <v/>
      </c>
      <c r="CY186" s="1375" t="str">
        <f t="shared" si="460"/>
        <v/>
      </c>
      <c r="CZ186" s="532" t="str">
        <f t="shared" si="461"/>
        <v/>
      </c>
      <c r="DA186" s="533" t="str">
        <f t="shared" si="462"/>
        <v/>
      </c>
      <c r="DB186" s="534" t="str">
        <f t="shared" si="463"/>
        <v/>
      </c>
      <c r="DC186" s="534" t="str">
        <f t="shared" si="464"/>
        <v/>
      </c>
      <c r="DD186" s="534" t="str">
        <f t="shared" si="465"/>
        <v/>
      </c>
      <c r="DE186" s="534" t="str">
        <f t="shared" si="466"/>
        <v/>
      </c>
      <c r="DF186" s="534" t="str">
        <f t="shared" si="467"/>
        <v/>
      </c>
      <c r="DG186" s="535" t="str">
        <f t="shared" si="468"/>
        <v/>
      </c>
      <c r="DH186" s="535" t="str">
        <f t="shared" si="469"/>
        <v/>
      </c>
      <c r="DI186" s="535" t="str">
        <f t="shared" si="470"/>
        <v/>
      </c>
      <c r="DJ186" s="535" t="str">
        <f t="shared" si="471"/>
        <v/>
      </c>
      <c r="DK186" s="534" t="str">
        <f t="shared" si="472"/>
        <v/>
      </c>
      <c r="DL186" s="534" t="str">
        <f t="shared" si="473"/>
        <v/>
      </c>
      <c r="DM186" s="534" t="str">
        <f t="shared" si="474"/>
        <v/>
      </c>
      <c r="DN186" s="534" t="str">
        <f t="shared" si="475"/>
        <v/>
      </c>
      <c r="DO186" s="534" t="str">
        <f t="shared" si="476"/>
        <v/>
      </c>
      <c r="DP186" s="533" t="str">
        <f t="shared" si="477"/>
        <v/>
      </c>
      <c r="DQ186" s="532" t="str">
        <f t="shared" si="478"/>
        <v/>
      </c>
      <c r="DR186" s="753">
        <f t="shared" si="479"/>
        <v>0</v>
      </c>
      <c r="DS186" s="111">
        <f t="shared" si="480"/>
        <v>0</v>
      </c>
      <c r="DT186" s="111">
        <f t="shared" si="481"/>
        <v>0</v>
      </c>
      <c r="DU186" s="111">
        <f t="shared" si="482"/>
        <v>0</v>
      </c>
      <c r="DV186" s="602"/>
      <c r="DW186" s="719"/>
      <c r="DX186" s="719"/>
      <c r="DY186" s="719"/>
      <c r="DZ186" s="719"/>
      <c r="EA186" s="719"/>
      <c r="EB186" s="719"/>
      <c r="EC186" s="719"/>
      <c r="ED186" s="719"/>
      <c r="EE186" s="603"/>
    </row>
    <row r="187" spans="1:135" s="604" customFormat="1" ht="15.75" hidden="1" customHeight="1">
      <c r="A187" s="773" t="s">
        <v>332</v>
      </c>
      <c r="B187" s="233"/>
      <c r="C187" s="233"/>
      <c r="D187" s="233"/>
      <c r="E187" s="233"/>
      <c r="F187" s="233"/>
      <c r="G187" s="233"/>
      <c r="H187" s="233"/>
      <c r="I187" s="233"/>
      <c r="J187" s="233"/>
      <c r="K187" s="233"/>
      <c r="L187" s="233"/>
      <c r="M187" s="233"/>
      <c r="N187" s="233"/>
      <c r="O187" s="233"/>
      <c r="P187" s="233"/>
      <c r="Q187" s="233"/>
      <c r="R187" s="233"/>
      <c r="S187" s="233"/>
      <c r="T187" s="722"/>
      <c r="U187" s="233"/>
      <c r="V187" s="233"/>
      <c r="W187" s="233"/>
      <c r="X187" s="233"/>
      <c r="Y187" s="233"/>
      <c r="Z187" s="233"/>
      <c r="AA187" s="233"/>
      <c r="AB187" s="233"/>
      <c r="AC187" s="233"/>
      <c r="AD187" s="233"/>
      <c r="AE187" s="233"/>
      <c r="AF187" s="233"/>
      <c r="AG187" s="233"/>
      <c r="AH187" s="233"/>
      <c r="AI187" s="233"/>
      <c r="AJ187" s="233"/>
      <c r="AK187" s="233"/>
      <c r="AL187" s="233"/>
      <c r="AM187" s="722"/>
      <c r="AN187" s="233"/>
      <c r="AO187" s="233"/>
      <c r="AP187" s="233"/>
      <c r="AQ187" s="233"/>
      <c r="AR187" s="233"/>
      <c r="AS187" s="233"/>
      <c r="AT187" s="233"/>
      <c r="AU187" s="233"/>
      <c r="AV187" s="233"/>
      <c r="AW187" s="233"/>
      <c r="AX187" s="233"/>
      <c r="AY187" s="233"/>
      <c r="AZ187" s="233"/>
      <c r="BA187" s="233"/>
      <c r="BB187" s="233"/>
      <c r="BC187" s="233"/>
      <c r="BD187" s="233"/>
      <c r="BE187" s="233"/>
      <c r="BF187" s="722"/>
      <c r="BG187" s="233"/>
      <c r="BH187" s="233"/>
      <c r="BI187" s="233"/>
      <c r="BJ187" s="233"/>
      <c r="BK187" s="233"/>
      <c r="BL187" s="233"/>
      <c r="BM187" s="233"/>
      <c r="BN187" s="233"/>
      <c r="BO187" s="233"/>
      <c r="BP187" s="233"/>
      <c r="BQ187" s="233"/>
      <c r="BR187" s="233"/>
      <c r="BS187" s="233"/>
      <c r="BT187" s="233"/>
      <c r="BU187" s="233"/>
      <c r="BV187" s="233"/>
      <c r="BW187" s="233"/>
      <c r="BX187" s="233"/>
      <c r="BY187" s="722"/>
      <c r="BZ187" s="768">
        <f>SUM(WB!CP37)-BZ184</f>
        <v>0</v>
      </c>
      <c r="CA187" s="768">
        <f>WB!CP45-CA184</f>
        <v>0</v>
      </c>
      <c r="CB187" s="768">
        <f>WB!CP53-CB184</f>
        <v>0</v>
      </c>
      <c r="CC187" s="768">
        <f>WB!CP61-CC184</f>
        <v>0</v>
      </c>
      <c r="CD187" s="698" t="str">
        <f t="shared" si="492"/>
        <v/>
      </c>
      <c r="CE187" s="698" t="str">
        <f t="shared" si="493"/>
        <v/>
      </c>
      <c r="CF187" s="698" t="str">
        <f t="shared" si="494"/>
        <v/>
      </c>
      <c r="CG187" s="698" t="str">
        <f t="shared" si="495"/>
        <v/>
      </c>
      <c r="CH187" s="1371" t="str">
        <f t="shared" si="443"/>
        <v/>
      </c>
      <c r="CI187" s="1372" t="str">
        <f t="shared" si="444"/>
        <v/>
      </c>
      <c r="CJ187" s="1373" t="str">
        <f t="shared" si="445"/>
        <v/>
      </c>
      <c r="CK187" s="1373" t="str">
        <f t="shared" si="446"/>
        <v/>
      </c>
      <c r="CL187" s="1373" t="str">
        <f t="shared" si="447"/>
        <v/>
      </c>
      <c r="CM187" s="1373" t="str">
        <f t="shared" si="448"/>
        <v/>
      </c>
      <c r="CN187" s="1373" t="str">
        <f t="shared" si="449"/>
        <v/>
      </c>
      <c r="CO187" s="1374" t="str">
        <f t="shared" si="450"/>
        <v/>
      </c>
      <c r="CP187" s="1374" t="str">
        <f t="shared" si="451"/>
        <v/>
      </c>
      <c r="CQ187" s="1374" t="str">
        <f t="shared" si="452"/>
        <v/>
      </c>
      <c r="CR187" s="1374" t="str">
        <f t="shared" si="453"/>
        <v/>
      </c>
      <c r="CS187" s="1373" t="str">
        <f t="shared" si="454"/>
        <v/>
      </c>
      <c r="CT187" s="1373" t="str">
        <f t="shared" si="455"/>
        <v/>
      </c>
      <c r="CU187" s="1373" t="str">
        <f t="shared" si="456"/>
        <v/>
      </c>
      <c r="CV187" s="1373" t="str">
        <f t="shared" si="457"/>
        <v/>
      </c>
      <c r="CW187" s="1373" t="str">
        <f t="shared" si="458"/>
        <v/>
      </c>
      <c r="CX187" s="1372" t="str">
        <f t="shared" si="459"/>
        <v/>
      </c>
      <c r="CY187" s="1375" t="str">
        <f t="shared" si="460"/>
        <v/>
      </c>
      <c r="CZ187" s="532" t="str">
        <f t="shared" si="461"/>
        <v/>
      </c>
      <c r="DA187" s="533" t="str">
        <f t="shared" si="462"/>
        <v/>
      </c>
      <c r="DB187" s="534" t="str">
        <f t="shared" si="463"/>
        <v/>
      </c>
      <c r="DC187" s="534" t="str">
        <f t="shared" si="464"/>
        <v/>
      </c>
      <c r="DD187" s="534" t="str">
        <f t="shared" si="465"/>
        <v/>
      </c>
      <c r="DE187" s="534" t="str">
        <f t="shared" si="466"/>
        <v/>
      </c>
      <c r="DF187" s="534" t="str">
        <f t="shared" si="467"/>
        <v/>
      </c>
      <c r="DG187" s="535" t="str">
        <f t="shared" si="468"/>
        <v/>
      </c>
      <c r="DH187" s="535" t="str">
        <f t="shared" si="469"/>
        <v/>
      </c>
      <c r="DI187" s="535" t="str">
        <f t="shared" si="470"/>
        <v/>
      </c>
      <c r="DJ187" s="535" t="str">
        <f t="shared" si="471"/>
        <v/>
      </c>
      <c r="DK187" s="534" t="str">
        <f t="shared" si="472"/>
        <v/>
      </c>
      <c r="DL187" s="534" t="str">
        <f t="shared" si="473"/>
        <v/>
      </c>
      <c r="DM187" s="534" t="str">
        <f t="shared" si="474"/>
        <v/>
      </c>
      <c r="DN187" s="534" t="str">
        <f t="shared" si="475"/>
        <v/>
      </c>
      <c r="DO187" s="534" t="str">
        <f t="shared" si="476"/>
        <v/>
      </c>
      <c r="DP187" s="533" t="str">
        <f t="shared" si="477"/>
        <v/>
      </c>
      <c r="DQ187" s="532" t="str">
        <f t="shared" si="478"/>
        <v/>
      </c>
      <c r="DR187" s="753">
        <f t="shared" si="479"/>
        <v>0</v>
      </c>
      <c r="DS187" s="111">
        <f t="shared" si="480"/>
        <v>0</v>
      </c>
      <c r="DT187" s="111">
        <f t="shared" si="481"/>
        <v>0</v>
      </c>
      <c r="DU187" s="111">
        <f t="shared" si="482"/>
        <v>0</v>
      </c>
      <c r="DV187" s="602"/>
      <c r="DW187" s="719"/>
      <c r="DX187" s="719"/>
      <c r="DY187" s="719"/>
      <c r="DZ187" s="719"/>
      <c r="EA187" s="719"/>
      <c r="EB187" s="719"/>
      <c r="EC187" s="719"/>
      <c r="ED187" s="719"/>
      <c r="EE187" s="603"/>
    </row>
    <row r="188" spans="1:135" s="604" customFormat="1" ht="15.75" hidden="1" customHeight="1">
      <c r="A188" s="740" t="s">
        <v>282</v>
      </c>
      <c r="B188" s="233"/>
      <c r="C188" s="233"/>
      <c r="D188" s="233"/>
      <c r="E188" s="233"/>
      <c r="F188" s="233"/>
      <c r="G188" s="233"/>
      <c r="H188" s="233"/>
      <c r="I188" s="233"/>
      <c r="J188" s="233"/>
      <c r="K188" s="233"/>
      <c r="L188" s="233"/>
      <c r="M188" s="233"/>
      <c r="N188" s="233"/>
      <c r="O188" s="233"/>
      <c r="P188" s="233"/>
      <c r="Q188" s="233"/>
      <c r="R188" s="233"/>
      <c r="S188" s="233"/>
      <c r="T188" s="703"/>
      <c r="U188" s="233"/>
      <c r="V188" s="233"/>
      <c r="W188" s="233"/>
      <c r="X188" s="233"/>
      <c r="Y188" s="233"/>
      <c r="Z188" s="233"/>
      <c r="AA188" s="233"/>
      <c r="AB188" s="233"/>
      <c r="AC188" s="233"/>
      <c r="AD188" s="233"/>
      <c r="AE188" s="233"/>
      <c r="AF188" s="233"/>
      <c r="AG188" s="233"/>
      <c r="AH188" s="233"/>
      <c r="AI188" s="233"/>
      <c r="AJ188" s="233"/>
      <c r="AK188" s="233"/>
      <c r="AL188" s="233"/>
      <c r="AM188" s="703"/>
      <c r="AN188" s="233"/>
      <c r="AO188" s="233"/>
      <c r="AP188" s="233"/>
      <c r="AQ188" s="233"/>
      <c r="AR188" s="233"/>
      <c r="AS188" s="233"/>
      <c r="AT188" s="233"/>
      <c r="AU188" s="233"/>
      <c r="AV188" s="233"/>
      <c r="AW188" s="233"/>
      <c r="AX188" s="233"/>
      <c r="AY188" s="233"/>
      <c r="AZ188" s="233"/>
      <c r="BA188" s="233"/>
      <c r="BB188" s="233"/>
      <c r="BC188" s="233"/>
      <c r="BD188" s="233"/>
      <c r="BE188" s="233"/>
      <c r="BF188" s="703"/>
      <c r="BG188" s="233"/>
      <c r="BH188" s="233"/>
      <c r="BI188" s="233"/>
      <c r="BJ188" s="233"/>
      <c r="BK188" s="233"/>
      <c r="BL188" s="233"/>
      <c r="BM188" s="233"/>
      <c r="BN188" s="233"/>
      <c r="BO188" s="233"/>
      <c r="BP188" s="233"/>
      <c r="BQ188" s="233"/>
      <c r="BR188" s="233"/>
      <c r="BS188" s="233"/>
      <c r="BT188" s="233"/>
      <c r="BU188" s="233"/>
      <c r="BV188" s="233"/>
      <c r="BW188" s="233"/>
      <c r="BX188" s="233"/>
      <c r="BY188" s="703"/>
      <c r="BZ188" s="233"/>
      <c r="CA188" s="233"/>
      <c r="CB188" s="233"/>
      <c r="CC188" s="233"/>
      <c r="CD188" s="698" t="str">
        <f t="shared" si="492"/>
        <v/>
      </c>
      <c r="CE188" s="698" t="str">
        <f t="shared" si="493"/>
        <v/>
      </c>
      <c r="CF188" s="698" t="str">
        <f t="shared" si="494"/>
        <v/>
      </c>
      <c r="CG188" s="698" t="str">
        <f t="shared" si="495"/>
        <v/>
      </c>
      <c r="CH188" s="1371" t="str">
        <f t="shared" si="443"/>
        <v/>
      </c>
      <c r="CI188" s="1372" t="str">
        <f t="shared" si="444"/>
        <v/>
      </c>
      <c r="CJ188" s="1373" t="str">
        <f t="shared" si="445"/>
        <v/>
      </c>
      <c r="CK188" s="1373" t="str">
        <f t="shared" si="446"/>
        <v/>
      </c>
      <c r="CL188" s="1373" t="str">
        <f t="shared" si="447"/>
        <v/>
      </c>
      <c r="CM188" s="1373" t="str">
        <f t="shared" si="448"/>
        <v/>
      </c>
      <c r="CN188" s="1373" t="str">
        <f t="shared" si="449"/>
        <v/>
      </c>
      <c r="CO188" s="1374" t="str">
        <f t="shared" si="450"/>
        <v/>
      </c>
      <c r="CP188" s="1374" t="str">
        <f t="shared" si="451"/>
        <v/>
      </c>
      <c r="CQ188" s="1374" t="str">
        <f t="shared" si="452"/>
        <v/>
      </c>
      <c r="CR188" s="1374" t="str">
        <f t="shared" si="453"/>
        <v/>
      </c>
      <c r="CS188" s="1373" t="str">
        <f t="shared" si="454"/>
        <v/>
      </c>
      <c r="CT188" s="1373" t="str">
        <f t="shared" si="455"/>
        <v/>
      </c>
      <c r="CU188" s="1373" t="str">
        <f t="shared" si="456"/>
        <v/>
      </c>
      <c r="CV188" s="1373" t="str">
        <f t="shared" si="457"/>
        <v/>
      </c>
      <c r="CW188" s="1373" t="str">
        <f t="shared" si="458"/>
        <v/>
      </c>
      <c r="CX188" s="1372" t="str">
        <f t="shared" si="459"/>
        <v/>
      </c>
      <c r="CY188" s="1375" t="str">
        <f t="shared" si="460"/>
        <v/>
      </c>
      <c r="CZ188" s="532" t="str">
        <f t="shared" si="461"/>
        <v/>
      </c>
      <c r="DA188" s="533" t="str">
        <f t="shared" si="462"/>
        <v/>
      </c>
      <c r="DB188" s="534" t="str">
        <f t="shared" si="463"/>
        <v/>
      </c>
      <c r="DC188" s="534" t="str">
        <f t="shared" si="464"/>
        <v/>
      </c>
      <c r="DD188" s="534" t="str">
        <f t="shared" si="465"/>
        <v/>
      </c>
      <c r="DE188" s="534" t="str">
        <f t="shared" si="466"/>
        <v/>
      </c>
      <c r="DF188" s="534" t="str">
        <f t="shared" si="467"/>
        <v/>
      </c>
      <c r="DG188" s="535" t="str">
        <f t="shared" si="468"/>
        <v/>
      </c>
      <c r="DH188" s="535" t="str">
        <f t="shared" si="469"/>
        <v/>
      </c>
      <c r="DI188" s="535" t="str">
        <f t="shared" si="470"/>
        <v/>
      </c>
      <c r="DJ188" s="535" t="str">
        <f t="shared" si="471"/>
        <v/>
      </c>
      <c r="DK188" s="534" t="str">
        <f t="shared" si="472"/>
        <v/>
      </c>
      <c r="DL188" s="534" t="str">
        <f t="shared" si="473"/>
        <v/>
      </c>
      <c r="DM188" s="534" t="str">
        <f t="shared" si="474"/>
        <v/>
      </c>
      <c r="DN188" s="534" t="str">
        <f t="shared" si="475"/>
        <v/>
      </c>
      <c r="DO188" s="534" t="str">
        <f t="shared" si="476"/>
        <v/>
      </c>
      <c r="DP188" s="533" t="str">
        <f t="shared" si="477"/>
        <v/>
      </c>
      <c r="DQ188" s="532" t="str">
        <f t="shared" si="478"/>
        <v/>
      </c>
      <c r="DR188" s="753">
        <f t="shared" si="479"/>
        <v>0</v>
      </c>
      <c r="DS188" s="111">
        <f t="shared" si="480"/>
        <v>0</v>
      </c>
      <c r="DT188" s="111">
        <f t="shared" si="481"/>
        <v>0</v>
      </c>
      <c r="DU188" s="111">
        <f t="shared" si="482"/>
        <v>0</v>
      </c>
      <c r="DV188" s="602"/>
      <c r="DW188" s="719"/>
      <c r="DX188" s="719"/>
      <c r="DY188" s="719"/>
      <c r="DZ188" s="719"/>
      <c r="EA188" s="719"/>
      <c r="EB188" s="719"/>
      <c r="EC188" s="719"/>
      <c r="ED188" s="719"/>
      <c r="EE188" s="603"/>
    </row>
    <row r="189" spans="1:135" s="604" customFormat="1" ht="15.75" hidden="1" customHeight="1">
      <c r="A189" s="740" t="s">
        <v>284</v>
      </c>
      <c r="B189" s="708" t="str">
        <f t="shared" ref="B189:K189" si="545">IF(B187="","",B187*B188)</f>
        <v/>
      </c>
      <c r="C189" s="708" t="str">
        <f t="shared" si="545"/>
        <v/>
      </c>
      <c r="D189" s="708" t="str">
        <f t="shared" si="545"/>
        <v/>
      </c>
      <c r="E189" s="708" t="str">
        <f t="shared" si="545"/>
        <v/>
      </c>
      <c r="F189" s="708" t="str">
        <f t="shared" si="545"/>
        <v/>
      </c>
      <c r="G189" s="708" t="str">
        <f t="shared" si="545"/>
        <v/>
      </c>
      <c r="H189" s="708" t="str">
        <f t="shared" si="545"/>
        <v/>
      </c>
      <c r="I189" s="708" t="str">
        <f t="shared" si="545"/>
        <v/>
      </c>
      <c r="J189" s="708" t="str">
        <f t="shared" si="545"/>
        <v/>
      </c>
      <c r="K189" s="708" t="str">
        <f t="shared" si="545"/>
        <v/>
      </c>
      <c r="L189" s="708"/>
      <c r="M189" s="708"/>
      <c r="N189" s="708"/>
      <c r="O189" s="708" t="str">
        <f>IF(O187="","",O187*O188)</f>
        <v/>
      </c>
      <c r="P189" s="708" t="str">
        <f>IF(P187="","",P187*P188)</f>
        <v/>
      </c>
      <c r="Q189" s="708"/>
      <c r="R189" s="708"/>
      <c r="S189" s="708" t="str">
        <f>IF(S187="","",S187*S188)</f>
        <v/>
      </c>
      <c r="T189" s="689"/>
      <c r="U189" s="708" t="str">
        <f t="shared" ref="U189:AE189" si="546">IF(U187="","",U187*U188)</f>
        <v/>
      </c>
      <c r="V189" s="708" t="str">
        <f t="shared" si="546"/>
        <v/>
      </c>
      <c r="W189" s="708" t="str">
        <f t="shared" si="546"/>
        <v/>
      </c>
      <c r="X189" s="708" t="str">
        <f t="shared" si="546"/>
        <v/>
      </c>
      <c r="Y189" s="708" t="str">
        <f t="shared" si="546"/>
        <v/>
      </c>
      <c r="Z189" s="708" t="str">
        <f t="shared" si="546"/>
        <v/>
      </c>
      <c r="AA189" s="708" t="str">
        <f t="shared" si="546"/>
        <v/>
      </c>
      <c r="AB189" s="708" t="str">
        <f t="shared" si="546"/>
        <v/>
      </c>
      <c r="AC189" s="708" t="str">
        <f t="shared" si="546"/>
        <v/>
      </c>
      <c r="AD189" s="708" t="str">
        <f t="shared" si="546"/>
        <v/>
      </c>
      <c r="AE189" s="708" t="str">
        <f t="shared" si="546"/>
        <v/>
      </c>
      <c r="AF189" s="708"/>
      <c r="AG189" s="708"/>
      <c r="AH189" s="708"/>
      <c r="AI189" s="708"/>
      <c r="AJ189" s="708"/>
      <c r="AK189" s="708"/>
      <c r="AL189" s="708" t="str">
        <f>IF(AL187="","",AL187*AL188)</f>
        <v/>
      </c>
      <c r="AM189" s="689"/>
      <c r="AN189" s="708" t="str">
        <f t="shared" ref="AN189:AV189" si="547">IF(AN187="","",AN187*AN188)</f>
        <v/>
      </c>
      <c r="AO189" s="708" t="str">
        <f t="shared" si="547"/>
        <v/>
      </c>
      <c r="AP189" s="708" t="str">
        <f t="shared" si="547"/>
        <v/>
      </c>
      <c r="AQ189" s="708" t="str">
        <f t="shared" si="547"/>
        <v/>
      </c>
      <c r="AR189" s="708" t="str">
        <f t="shared" si="547"/>
        <v/>
      </c>
      <c r="AS189" s="708" t="str">
        <f t="shared" si="547"/>
        <v/>
      </c>
      <c r="AT189" s="708" t="str">
        <f t="shared" si="547"/>
        <v/>
      </c>
      <c r="AU189" s="708" t="str">
        <f t="shared" si="547"/>
        <v/>
      </c>
      <c r="AV189" s="708" t="str">
        <f t="shared" si="547"/>
        <v/>
      </c>
      <c r="AW189" s="708"/>
      <c r="AX189" s="708"/>
      <c r="AY189" s="708" t="str">
        <f>IF(AY187="","",AY187*AY188)</f>
        <v/>
      </c>
      <c r="AZ189" s="708"/>
      <c r="BA189" s="708"/>
      <c r="BB189" s="708"/>
      <c r="BC189" s="708" t="str">
        <f>IF(BC187="","",BC187*BC188)</f>
        <v/>
      </c>
      <c r="BD189" s="708" t="str">
        <f>IF(BD187="","",BD187*BD188)</f>
        <v/>
      </c>
      <c r="BE189" s="708" t="str">
        <f>IF(BE187="","",BE187*BE188)</f>
        <v/>
      </c>
      <c r="BF189" s="689"/>
      <c r="BG189" s="708" t="str">
        <f>IF(BG187="","",BG187*BG188)</f>
        <v/>
      </c>
      <c r="BH189" s="708" t="str">
        <f>IF(BH187="","",BH187*BH188)</f>
        <v/>
      </c>
      <c r="BI189" s="708" t="str">
        <f>IF(BI187="","",BI187*BI188)</f>
        <v/>
      </c>
      <c r="BJ189" s="708" t="str">
        <f>IF(BJ187="","",BJ187*BJ188)</f>
        <v/>
      </c>
      <c r="BK189" s="708"/>
      <c r="BL189" s="708"/>
      <c r="BM189" s="708" t="str">
        <f>IF(BM187="","",BM187*BM188)</f>
        <v/>
      </c>
      <c r="BN189" s="708" t="str">
        <f>IF(BN187="","",BN187*BN188)</f>
        <v/>
      </c>
      <c r="BO189" s="708" t="str">
        <f>IF(BO187="","",BO187*BO188)</f>
        <v/>
      </c>
      <c r="BP189" s="708" t="str">
        <f>IF(BP187="","",BP187*BP188)</f>
        <v/>
      </c>
      <c r="BQ189" s="708" t="str">
        <f>IF(BQ187="","",BQ187*BQ188)</f>
        <v/>
      </c>
      <c r="BR189" s="708"/>
      <c r="BS189" s="708"/>
      <c r="BT189" s="708"/>
      <c r="BU189" s="708"/>
      <c r="BV189" s="708"/>
      <c r="BW189" s="708"/>
      <c r="BX189" s="708" t="str">
        <f>IF(BX187="","",BX187*BX188)</f>
        <v/>
      </c>
      <c r="BY189" s="689"/>
      <c r="BZ189" s="768">
        <f>IF(BZ187="","",BZ187*BZ188)</f>
        <v>0</v>
      </c>
      <c r="CA189" s="768">
        <f>IF(CA187="","",CA187*CA188)</f>
        <v>0</v>
      </c>
      <c r="CB189" s="768">
        <f>IF(CB187="","",CB187*CB188)</f>
        <v>0</v>
      </c>
      <c r="CC189" s="768">
        <f>IF(CC187="","",CC187*CC188)</f>
        <v>0</v>
      </c>
      <c r="CD189" s="698" t="str">
        <f t="shared" si="492"/>
        <v/>
      </c>
      <c r="CE189" s="698" t="str">
        <f t="shared" si="493"/>
        <v/>
      </c>
      <c r="CF189" s="698" t="str">
        <f t="shared" si="494"/>
        <v/>
      </c>
      <c r="CG189" s="698" t="str">
        <f t="shared" si="495"/>
        <v/>
      </c>
      <c r="CH189" s="1371" t="str">
        <f t="shared" si="443"/>
        <v/>
      </c>
      <c r="CI189" s="1372" t="str">
        <f t="shared" si="444"/>
        <v/>
      </c>
      <c r="CJ189" s="1373" t="str">
        <f t="shared" si="445"/>
        <v/>
      </c>
      <c r="CK189" s="1373" t="str">
        <f t="shared" si="446"/>
        <v/>
      </c>
      <c r="CL189" s="1373" t="str">
        <f t="shared" si="447"/>
        <v/>
      </c>
      <c r="CM189" s="1373" t="str">
        <f t="shared" si="448"/>
        <v/>
      </c>
      <c r="CN189" s="1373" t="str">
        <f t="shared" si="449"/>
        <v/>
      </c>
      <c r="CO189" s="1374" t="str">
        <f t="shared" si="450"/>
        <v/>
      </c>
      <c r="CP189" s="1374" t="str">
        <f t="shared" si="451"/>
        <v/>
      </c>
      <c r="CQ189" s="1374" t="str">
        <f t="shared" si="452"/>
        <v/>
      </c>
      <c r="CR189" s="1374" t="str">
        <f t="shared" si="453"/>
        <v/>
      </c>
      <c r="CS189" s="1373" t="str">
        <f t="shared" si="454"/>
        <v/>
      </c>
      <c r="CT189" s="1373" t="str">
        <f t="shared" si="455"/>
        <v/>
      </c>
      <c r="CU189" s="1373" t="str">
        <f t="shared" si="456"/>
        <v/>
      </c>
      <c r="CV189" s="1373" t="str">
        <f t="shared" si="457"/>
        <v/>
      </c>
      <c r="CW189" s="1373" t="str">
        <f t="shared" si="458"/>
        <v/>
      </c>
      <c r="CX189" s="1372" t="str">
        <f t="shared" si="459"/>
        <v/>
      </c>
      <c r="CY189" s="1375" t="str">
        <f t="shared" si="460"/>
        <v/>
      </c>
      <c r="CZ189" s="532" t="str">
        <f t="shared" si="461"/>
        <v/>
      </c>
      <c r="DA189" s="533" t="str">
        <f t="shared" si="462"/>
        <v/>
      </c>
      <c r="DB189" s="534" t="str">
        <f t="shared" si="463"/>
        <v/>
      </c>
      <c r="DC189" s="534" t="str">
        <f t="shared" si="464"/>
        <v/>
      </c>
      <c r="DD189" s="534" t="str">
        <f t="shared" si="465"/>
        <v/>
      </c>
      <c r="DE189" s="534" t="str">
        <f t="shared" si="466"/>
        <v/>
      </c>
      <c r="DF189" s="534" t="str">
        <f t="shared" si="467"/>
        <v/>
      </c>
      <c r="DG189" s="535" t="str">
        <f t="shared" si="468"/>
        <v/>
      </c>
      <c r="DH189" s="535" t="str">
        <f t="shared" si="469"/>
        <v/>
      </c>
      <c r="DI189" s="535" t="str">
        <f t="shared" si="470"/>
        <v/>
      </c>
      <c r="DJ189" s="535" t="str">
        <f t="shared" si="471"/>
        <v/>
      </c>
      <c r="DK189" s="534" t="str">
        <f t="shared" si="472"/>
        <v/>
      </c>
      <c r="DL189" s="534" t="str">
        <f t="shared" si="473"/>
        <v/>
      </c>
      <c r="DM189" s="534" t="str">
        <f t="shared" si="474"/>
        <v/>
      </c>
      <c r="DN189" s="534" t="str">
        <f t="shared" si="475"/>
        <v/>
      </c>
      <c r="DO189" s="534" t="str">
        <f t="shared" si="476"/>
        <v/>
      </c>
      <c r="DP189" s="533" t="str">
        <f t="shared" si="477"/>
        <v/>
      </c>
      <c r="DQ189" s="532" t="str">
        <f t="shared" si="478"/>
        <v/>
      </c>
      <c r="DR189" s="753">
        <f t="shared" si="479"/>
        <v>0</v>
      </c>
      <c r="DS189" s="111">
        <f t="shared" si="480"/>
        <v>0</v>
      </c>
      <c r="DT189" s="111">
        <f t="shared" si="481"/>
        <v>0</v>
      </c>
      <c r="DU189" s="111">
        <f t="shared" si="482"/>
        <v>0</v>
      </c>
      <c r="DV189" s="602"/>
      <c r="DW189" s="719"/>
      <c r="DX189" s="719"/>
      <c r="DY189" s="719"/>
      <c r="DZ189" s="719"/>
      <c r="EA189" s="719"/>
      <c r="EB189" s="719"/>
      <c r="EC189" s="719"/>
      <c r="ED189" s="719"/>
      <c r="EE189" s="603"/>
    </row>
    <row r="190" spans="1:135" s="604" customFormat="1" ht="15.75" hidden="1" customHeight="1">
      <c r="A190" s="774" t="s">
        <v>333</v>
      </c>
      <c r="B190" s="721" t="str">
        <f t="shared" ref="B190:K190" si="548">IF(SUM(B51)=0,"",(B175+B184+B187)/B51)</f>
        <v/>
      </c>
      <c r="C190" s="721" t="str">
        <f t="shared" si="548"/>
        <v/>
      </c>
      <c r="D190" s="721" t="str">
        <f t="shared" si="548"/>
        <v/>
      </c>
      <c r="E190" s="721" t="str">
        <f t="shared" si="548"/>
        <v/>
      </c>
      <c r="F190" s="721" t="str">
        <f t="shared" si="548"/>
        <v/>
      </c>
      <c r="G190" s="721" t="str">
        <f t="shared" si="548"/>
        <v/>
      </c>
      <c r="H190" s="721" t="str">
        <f t="shared" si="548"/>
        <v/>
      </c>
      <c r="I190" s="721" t="str">
        <f t="shared" si="548"/>
        <v/>
      </c>
      <c r="J190" s="721" t="str">
        <f t="shared" si="548"/>
        <v/>
      </c>
      <c r="K190" s="721" t="str">
        <f t="shared" si="548"/>
        <v/>
      </c>
      <c r="L190" s="721"/>
      <c r="M190" s="721"/>
      <c r="N190" s="721"/>
      <c r="O190" s="721" t="str">
        <f>IF(SUM(O51)=0,"",(O175+O184+O187)/O51)</f>
        <v/>
      </c>
      <c r="P190" s="721" t="str">
        <f>IF(SUM(P51)=0,"",(P175+P184+P187)/P51)</f>
        <v/>
      </c>
      <c r="Q190" s="721"/>
      <c r="R190" s="721"/>
      <c r="S190" s="721" t="str">
        <f>IF(SUM(S51)=0,"",(S175+S184+S187)/S51)</f>
        <v/>
      </c>
      <c r="T190" s="729"/>
      <c r="U190" s="721" t="str">
        <f t="shared" ref="U190:AE190" si="549">IF(SUM(U51)=0,"",(U175+U184+U187)/U51)</f>
        <v/>
      </c>
      <c r="V190" s="721" t="str">
        <f t="shared" si="549"/>
        <v/>
      </c>
      <c r="W190" s="721" t="str">
        <f t="shared" si="549"/>
        <v/>
      </c>
      <c r="X190" s="721" t="str">
        <f t="shared" si="549"/>
        <v/>
      </c>
      <c r="Y190" s="721" t="str">
        <f t="shared" si="549"/>
        <v/>
      </c>
      <c r="Z190" s="721" t="str">
        <f t="shared" si="549"/>
        <v/>
      </c>
      <c r="AA190" s="721" t="str">
        <f t="shared" si="549"/>
        <v/>
      </c>
      <c r="AB190" s="721" t="str">
        <f t="shared" si="549"/>
        <v/>
      </c>
      <c r="AC190" s="721" t="str">
        <f t="shared" si="549"/>
        <v/>
      </c>
      <c r="AD190" s="721" t="str">
        <f t="shared" si="549"/>
        <v/>
      </c>
      <c r="AE190" s="721" t="str">
        <f t="shared" si="549"/>
        <v/>
      </c>
      <c r="AF190" s="721"/>
      <c r="AG190" s="721"/>
      <c r="AH190" s="721"/>
      <c r="AI190" s="721"/>
      <c r="AJ190" s="721"/>
      <c r="AK190" s="721"/>
      <c r="AL190" s="721" t="str">
        <f>IF(SUM(AL51)=0,"",(AL175+AL184+AL187)/AL51)</f>
        <v/>
      </c>
      <c r="AM190" s="729"/>
      <c r="AN190" s="721" t="str">
        <f t="shared" ref="AN190:AV190" si="550">IF(SUM(AN51)=0,"",(AN175+AN184+AN187)/AN51)</f>
        <v/>
      </c>
      <c r="AO190" s="721" t="str">
        <f t="shared" si="550"/>
        <v/>
      </c>
      <c r="AP190" s="721" t="str">
        <f t="shared" si="550"/>
        <v/>
      </c>
      <c r="AQ190" s="721" t="str">
        <f t="shared" si="550"/>
        <v/>
      </c>
      <c r="AR190" s="721" t="str">
        <f t="shared" si="550"/>
        <v/>
      </c>
      <c r="AS190" s="721" t="str">
        <f t="shared" si="550"/>
        <v/>
      </c>
      <c r="AT190" s="721" t="str">
        <f t="shared" si="550"/>
        <v/>
      </c>
      <c r="AU190" s="721" t="str">
        <f t="shared" si="550"/>
        <v/>
      </c>
      <c r="AV190" s="721" t="str">
        <f t="shared" si="550"/>
        <v/>
      </c>
      <c r="AW190" s="721"/>
      <c r="AX190" s="721"/>
      <c r="AY190" s="721" t="str">
        <f>IF(SUM(AY51)=0,"",(AY175+AY184+AY187)/AY51)</f>
        <v/>
      </c>
      <c r="AZ190" s="721"/>
      <c r="BA190" s="721"/>
      <c r="BB190" s="721"/>
      <c r="BC190" s="721" t="str">
        <f>IF(SUM(BC51)=0,"",(BC175+BC184+BC187)/BC51)</f>
        <v/>
      </c>
      <c r="BD190" s="721" t="str">
        <f>IF(SUM(BD51)=0,"",(BD175+BD184+BD187)/BD51)</f>
        <v/>
      </c>
      <c r="BE190" s="721" t="str">
        <f>IF(SUM(BE51)=0,"",(BE175+BE184+BE187)/BE51)</f>
        <v/>
      </c>
      <c r="BF190" s="729"/>
      <c r="BG190" s="721" t="str">
        <f>IF(SUM(BG51)=0,"",(BG175+BG184+BG187)/BG51)</f>
        <v/>
      </c>
      <c r="BH190" s="721" t="str">
        <f>IF(SUM(BH51)=0,"",(BH175+BH184+BH187)/BH51)</f>
        <v/>
      </c>
      <c r="BI190" s="721" t="str">
        <f>IF(SUM(BI51)=0,"",(BI175+BI184+BI187)/BI51)</f>
        <v/>
      </c>
      <c r="BJ190" s="721" t="str">
        <f>IF(SUM(BJ51)=0,"",(BJ175+BJ184+BJ187)/BJ51)</f>
        <v/>
      </c>
      <c r="BK190" s="721"/>
      <c r="BL190" s="721"/>
      <c r="BM190" s="721" t="str">
        <f>IF(SUM(BM51)=0,"",(BM175+BM184+BM187)/BM51)</f>
        <v/>
      </c>
      <c r="BN190" s="721" t="str">
        <f>IF(SUM(BN51)=0,"",(BN175+BN184+BN187)/BN51)</f>
        <v/>
      </c>
      <c r="BO190" s="721" t="str">
        <f>IF(SUM(BO51)=0,"",(BO175+BO184+BO187)/BO51)</f>
        <v/>
      </c>
      <c r="BP190" s="721" t="str">
        <f>IF(SUM(BP51)=0,"",(BP175+BP184+BP187)/BP51)</f>
        <v/>
      </c>
      <c r="BQ190" s="721" t="str">
        <f>IF(SUM(BQ51)=0,"",(BQ175+BQ184+BQ187)/BQ51)</f>
        <v/>
      </c>
      <c r="BR190" s="721"/>
      <c r="BS190" s="721"/>
      <c r="BT190" s="721"/>
      <c r="BU190" s="721"/>
      <c r="BV190" s="721"/>
      <c r="BW190" s="721"/>
      <c r="BX190" s="721" t="str">
        <f>IF(SUM(BX51)=0,"",(BX175+BX184+BX187)/BX51)</f>
        <v/>
      </c>
      <c r="BY190" s="729"/>
      <c r="BZ190" s="721" t="str">
        <f>IF(SUM(BZ51)=0,"",(BZ175+BZ184+BZ187)/BZ51)</f>
        <v/>
      </c>
      <c r="CA190" s="721" t="str">
        <f>IF(SUM(CA51)=0,"",(CA175+CA184+CA187)/CA51)</f>
        <v/>
      </c>
      <c r="CB190" s="721" t="str">
        <f>IF(SUM(CB51)=0,"",(CB175+CB184+CB187)/CB51)</f>
        <v/>
      </c>
      <c r="CC190" s="721" t="str">
        <f>IF(SUM(CC51)=0,"",(CC175+CC184+CC187)/CC51)</f>
        <v/>
      </c>
      <c r="CD190" s="698" t="str">
        <f t="shared" si="492"/>
        <v/>
      </c>
      <c r="CE190" s="698" t="str">
        <f t="shared" si="493"/>
        <v/>
      </c>
      <c r="CF190" s="698" t="str">
        <f t="shared" si="494"/>
        <v/>
      </c>
      <c r="CG190" s="698" t="str">
        <f t="shared" si="495"/>
        <v/>
      </c>
      <c r="CH190" s="1376" t="str">
        <f t="shared" si="443"/>
        <v/>
      </c>
      <c r="CI190" s="1377" t="str">
        <f t="shared" si="444"/>
        <v/>
      </c>
      <c r="CJ190" s="1378" t="str">
        <f t="shared" si="445"/>
        <v/>
      </c>
      <c r="CK190" s="1378" t="str">
        <f t="shared" si="446"/>
        <v/>
      </c>
      <c r="CL190" s="1378" t="str">
        <f t="shared" si="447"/>
        <v/>
      </c>
      <c r="CM190" s="1378" t="str">
        <f t="shared" si="448"/>
        <v/>
      </c>
      <c r="CN190" s="1378" t="str">
        <f t="shared" si="449"/>
        <v/>
      </c>
      <c r="CO190" s="1379" t="str">
        <f t="shared" si="450"/>
        <v/>
      </c>
      <c r="CP190" s="1379" t="str">
        <f t="shared" si="451"/>
        <v/>
      </c>
      <c r="CQ190" s="1379" t="str">
        <f t="shared" si="452"/>
        <v/>
      </c>
      <c r="CR190" s="1379" t="str">
        <f t="shared" si="453"/>
        <v/>
      </c>
      <c r="CS190" s="1378" t="str">
        <f t="shared" si="454"/>
        <v/>
      </c>
      <c r="CT190" s="1378" t="str">
        <f t="shared" si="455"/>
        <v/>
      </c>
      <c r="CU190" s="1378" t="str">
        <f t="shared" si="456"/>
        <v/>
      </c>
      <c r="CV190" s="1378" t="str">
        <f t="shared" si="457"/>
        <v/>
      </c>
      <c r="CW190" s="1378" t="str">
        <f t="shared" si="458"/>
        <v/>
      </c>
      <c r="CX190" s="1377" t="str">
        <f t="shared" si="459"/>
        <v/>
      </c>
      <c r="CY190" s="1380" t="str">
        <f t="shared" si="460"/>
        <v/>
      </c>
      <c r="CZ190" s="638" t="str">
        <f t="shared" si="461"/>
        <v/>
      </c>
      <c r="DA190" s="639" t="str">
        <f t="shared" si="462"/>
        <v/>
      </c>
      <c r="DB190" s="640" t="str">
        <f t="shared" si="463"/>
        <v/>
      </c>
      <c r="DC190" s="640" t="str">
        <f t="shared" si="464"/>
        <v/>
      </c>
      <c r="DD190" s="640" t="str">
        <f t="shared" si="465"/>
        <v/>
      </c>
      <c r="DE190" s="640" t="str">
        <f t="shared" si="466"/>
        <v/>
      </c>
      <c r="DF190" s="640" t="str">
        <f t="shared" si="467"/>
        <v/>
      </c>
      <c r="DG190" s="641" t="str">
        <f t="shared" si="468"/>
        <v/>
      </c>
      <c r="DH190" s="641" t="str">
        <f t="shared" si="469"/>
        <v/>
      </c>
      <c r="DI190" s="641" t="str">
        <f t="shared" si="470"/>
        <v/>
      </c>
      <c r="DJ190" s="641" t="str">
        <f t="shared" si="471"/>
        <v/>
      </c>
      <c r="DK190" s="640" t="str">
        <f t="shared" si="472"/>
        <v/>
      </c>
      <c r="DL190" s="640" t="str">
        <f t="shared" si="473"/>
        <v/>
      </c>
      <c r="DM190" s="640" t="str">
        <f t="shared" si="474"/>
        <v/>
      </c>
      <c r="DN190" s="640" t="str">
        <f t="shared" si="475"/>
        <v/>
      </c>
      <c r="DO190" s="640" t="str">
        <f t="shared" si="476"/>
        <v/>
      </c>
      <c r="DP190" s="639" t="str">
        <f t="shared" si="477"/>
        <v/>
      </c>
      <c r="DQ190" s="638" t="str">
        <f t="shared" si="478"/>
        <v/>
      </c>
      <c r="DR190" s="753">
        <f t="shared" si="479"/>
        <v>0</v>
      </c>
      <c r="DS190" s="111">
        <f t="shared" si="480"/>
        <v>0</v>
      </c>
      <c r="DT190" s="111">
        <f t="shared" si="481"/>
        <v>0</v>
      </c>
      <c r="DU190" s="111">
        <f t="shared" si="482"/>
        <v>0</v>
      </c>
      <c r="DV190" s="602"/>
      <c r="DW190" s="719"/>
      <c r="DX190" s="719"/>
      <c r="DY190" s="719"/>
      <c r="DZ190" s="719"/>
      <c r="EA190" s="719"/>
      <c r="EB190" s="719"/>
      <c r="EC190" s="719"/>
      <c r="ED190" s="719"/>
      <c r="EE190" s="603"/>
    </row>
    <row r="191" spans="1:135" s="604" customFormat="1" ht="15.75" customHeight="1">
      <c r="A191" s="773" t="s">
        <v>334</v>
      </c>
      <c r="B191" s="741"/>
      <c r="C191" s="741"/>
      <c r="D191" s="741"/>
      <c r="E191" s="741"/>
      <c r="F191" s="741"/>
      <c r="G191" s="741"/>
      <c r="H191" s="741"/>
      <c r="I191" s="741"/>
      <c r="J191" s="741"/>
      <c r="K191" s="741"/>
      <c r="L191" s="741"/>
      <c r="M191" s="741"/>
      <c r="N191" s="741"/>
      <c r="O191" s="741"/>
      <c r="P191" s="741"/>
      <c r="Q191" s="741"/>
      <c r="R191" s="741"/>
      <c r="S191" s="741"/>
      <c r="T191" s="754"/>
      <c r="U191" s="741"/>
      <c r="V191" s="741"/>
      <c r="W191" s="741"/>
      <c r="X191" s="741"/>
      <c r="Y191" s="741"/>
      <c r="Z191" s="741"/>
      <c r="AA191" s="741"/>
      <c r="AB191" s="741"/>
      <c r="AC191" s="741"/>
      <c r="AD191" s="741"/>
      <c r="AE191" s="741"/>
      <c r="AF191" s="741"/>
      <c r="AG191" s="741"/>
      <c r="AH191" s="741"/>
      <c r="AI191" s="741"/>
      <c r="AJ191" s="741"/>
      <c r="AK191" s="741"/>
      <c r="AL191" s="741"/>
      <c r="AM191" s="754"/>
      <c r="AN191" s="741"/>
      <c r="AO191" s="741"/>
      <c r="AP191" s="741"/>
      <c r="AQ191" s="741"/>
      <c r="AR191" s="741"/>
      <c r="AS191" s="741"/>
      <c r="AT191" s="741"/>
      <c r="AU191" s="741"/>
      <c r="AV191" s="741"/>
      <c r="AW191" s="741"/>
      <c r="AX191" s="741"/>
      <c r="AY191" s="741"/>
      <c r="AZ191" s="741"/>
      <c r="BA191" s="741"/>
      <c r="BB191" s="741"/>
      <c r="BC191" s="741"/>
      <c r="BD191" s="741"/>
      <c r="BE191" s="741"/>
      <c r="BF191" s="754"/>
      <c r="BG191" s="741"/>
      <c r="BH191" s="741"/>
      <c r="BI191" s="741"/>
      <c r="BJ191" s="741"/>
      <c r="BK191" s="741"/>
      <c r="BL191" s="741"/>
      <c r="BM191" s="741"/>
      <c r="BN191" s="741"/>
      <c r="BO191" s="741"/>
      <c r="BP191" s="741"/>
      <c r="BQ191" s="741"/>
      <c r="BR191" s="741"/>
      <c r="BS191" s="741"/>
      <c r="BT191" s="741"/>
      <c r="BU191" s="741"/>
      <c r="BV191" s="741"/>
      <c r="BW191" s="741"/>
      <c r="BX191" s="741"/>
      <c r="BY191" s="754"/>
      <c r="BZ191" s="741"/>
      <c r="CA191" s="741"/>
      <c r="CB191" s="741"/>
      <c r="CC191" s="741"/>
      <c r="CD191" s="698" t="str">
        <f t="shared" si="492"/>
        <v/>
      </c>
      <c r="CE191" s="698" t="str">
        <f t="shared" si="493"/>
        <v/>
      </c>
      <c r="CF191" s="698" t="str">
        <f t="shared" si="494"/>
        <v/>
      </c>
      <c r="CG191" s="698" t="str">
        <f t="shared" si="495"/>
        <v/>
      </c>
      <c r="CH191" s="1371" t="str">
        <f t="shared" si="443"/>
        <v/>
      </c>
      <c r="CI191" s="1372" t="str">
        <f t="shared" si="444"/>
        <v/>
      </c>
      <c r="CJ191" s="1373" t="str">
        <f t="shared" si="445"/>
        <v/>
      </c>
      <c r="CK191" s="1373" t="str">
        <f t="shared" si="446"/>
        <v/>
      </c>
      <c r="CL191" s="1373" t="str">
        <f t="shared" si="447"/>
        <v/>
      </c>
      <c r="CM191" s="1373" t="str">
        <f t="shared" si="448"/>
        <v/>
      </c>
      <c r="CN191" s="1373" t="str">
        <f t="shared" si="449"/>
        <v/>
      </c>
      <c r="CO191" s="1374" t="str">
        <f t="shared" si="450"/>
        <v/>
      </c>
      <c r="CP191" s="1374" t="str">
        <f t="shared" si="451"/>
        <v/>
      </c>
      <c r="CQ191" s="1374" t="str">
        <f t="shared" si="452"/>
        <v/>
      </c>
      <c r="CR191" s="1374" t="str">
        <f t="shared" si="453"/>
        <v/>
      </c>
      <c r="CS191" s="1373" t="str">
        <f t="shared" si="454"/>
        <v/>
      </c>
      <c r="CT191" s="1373" t="str">
        <f t="shared" si="455"/>
        <v/>
      </c>
      <c r="CU191" s="1373" t="str">
        <f t="shared" si="456"/>
        <v/>
      </c>
      <c r="CV191" s="1373" t="str">
        <f t="shared" si="457"/>
        <v/>
      </c>
      <c r="CW191" s="1373" t="str">
        <f t="shared" si="458"/>
        <v/>
      </c>
      <c r="CX191" s="1372" t="str">
        <f t="shared" si="459"/>
        <v/>
      </c>
      <c r="CY191" s="1375" t="str">
        <f t="shared" si="460"/>
        <v/>
      </c>
      <c r="CZ191" s="532" t="str">
        <f t="shared" si="461"/>
        <v/>
      </c>
      <c r="DA191" s="533" t="str">
        <f t="shared" si="462"/>
        <v/>
      </c>
      <c r="DB191" s="534" t="str">
        <f t="shared" si="463"/>
        <v/>
      </c>
      <c r="DC191" s="534" t="str">
        <f t="shared" si="464"/>
        <v/>
      </c>
      <c r="DD191" s="534" t="str">
        <f t="shared" si="465"/>
        <v/>
      </c>
      <c r="DE191" s="534" t="str">
        <f t="shared" si="466"/>
        <v/>
      </c>
      <c r="DF191" s="534" t="str">
        <f t="shared" si="467"/>
        <v/>
      </c>
      <c r="DG191" s="535" t="str">
        <f t="shared" si="468"/>
        <v/>
      </c>
      <c r="DH191" s="535" t="str">
        <f t="shared" si="469"/>
        <v/>
      </c>
      <c r="DI191" s="535" t="str">
        <f t="shared" si="470"/>
        <v/>
      </c>
      <c r="DJ191" s="535" t="str">
        <f t="shared" si="471"/>
        <v/>
      </c>
      <c r="DK191" s="534" t="str">
        <f t="shared" si="472"/>
        <v/>
      </c>
      <c r="DL191" s="534" t="str">
        <f t="shared" si="473"/>
        <v/>
      </c>
      <c r="DM191" s="534" t="str">
        <f t="shared" si="474"/>
        <v/>
      </c>
      <c r="DN191" s="534" t="str">
        <f t="shared" si="475"/>
        <v/>
      </c>
      <c r="DO191" s="534" t="str">
        <f t="shared" si="476"/>
        <v/>
      </c>
      <c r="DP191" s="533" t="str">
        <f t="shared" si="477"/>
        <v/>
      </c>
      <c r="DQ191" s="532" t="str">
        <f t="shared" si="478"/>
        <v/>
      </c>
      <c r="DR191" s="753">
        <f t="shared" si="479"/>
        <v>0</v>
      </c>
      <c r="DS191" s="111">
        <f t="shared" si="480"/>
        <v>0</v>
      </c>
      <c r="DT191" s="111">
        <f t="shared" si="481"/>
        <v>0</v>
      </c>
      <c r="DU191" s="111">
        <f t="shared" si="482"/>
        <v>0</v>
      </c>
      <c r="DV191" s="602"/>
      <c r="DW191" s="719"/>
      <c r="DX191" s="719"/>
      <c r="DY191" s="719"/>
      <c r="DZ191" s="719"/>
      <c r="EA191" s="719"/>
      <c r="EB191" s="719"/>
      <c r="EC191" s="719"/>
      <c r="ED191" s="719"/>
      <c r="EE191" s="603"/>
    </row>
    <row r="192" spans="1:135" s="604" customFormat="1" ht="15.75" customHeight="1">
      <c r="A192" s="775" t="s">
        <v>335</v>
      </c>
      <c r="B192" s="330"/>
      <c r="C192" s="330"/>
      <c r="D192" s="330"/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330"/>
      <c r="T192" s="739"/>
      <c r="U192" s="330"/>
      <c r="V192" s="330"/>
      <c r="W192" s="330"/>
      <c r="X192" s="330"/>
      <c r="Y192" s="330"/>
      <c r="Z192" s="330"/>
      <c r="AA192" s="330"/>
      <c r="AB192" s="330"/>
      <c r="AC192" s="330"/>
      <c r="AD192" s="330"/>
      <c r="AE192" s="330"/>
      <c r="AF192" s="330"/>
      <c r="AG192" s="330"/>
      <c r="AH192" s="330"/>
      <c r="AI192" s="330"/>
      <c r="AJ192" s="330"/>
      <c r="AK192" s="330"/>
      <c r="AL192" s="330"/>
      <c r="AM192" s="739"/>
      <c r="AN192" s="330"/>
      <c r="AO192" s="330"/>
      <c r="AP192" s="330"/>
      <c r="AQ192" s="330"/>
      <c r="AR192" s="330"/>
      <c r="AS192" s="330"/>
      <c r="AT192" s="330"/>
      <c r="AU192" s="330"/>
      <c r="AV192" s="330"/>
      <c r="AW192" s="330"/>
      <c r="AX192" s="330"/>
      <c r="AY192" s="330"/>
      <c r="AZ192" s="330"/>
      <c r="BA192" s="330"/>
      <c r="BB192" s="330"/>
      <c r="BC192" s="330"/>
      <c r="BD192" s="330"/>
      <c r="BE192" s="330"/>
      <c r="BF192" s="739"/>
      <c r="BG192" s="330"/>
      <c r="BH192" s="330"/>
      <c r="BI192" s="330"/>
      <c r="BJ192" s="330"/>
      <c r="BK192" s="330"/>
      <c r="BL192" s="330"/>
      <c r="BM192" s="330"/>
      <c r="BN192" s="330"/>
      <c r="BO192" s="330"/>
      <c r="BP192" s="330"/>
      <c r="BQ192" s="330"/>
      <c r="BR192" s="330"/>
      <c r="BS192" s="330"/>
      <c r="BT192" s="330"/>
      <c r="BU192" s="330"/>
      <c r="BV192" s="330"/>
      <c r="BW192" s="330"/>
      <c r="BX192" s="330"/>
      <c r="BY192" s="739"/>
      <c r="BZ192" s="330"/>
      <c r="CA192" s="330"/>
      <c r="CB192" s="330"/>
      <c r="CC192" s="330"/>
      <c r="CD192" s="698" t="str">
        <f t="shared" si="492"/>
        <v/>
      </c>
      <c r="CE192" s="698" t="str">
        <f t="shared" si="493"/>
        <v/>
      </c>
      <c r="CF192" s="698" t="str">
        <f t="shared" si="494"/>
        <v/>
      </c>
      <c r="CG192" s="698" t="str">
        <f t="shared" si="495"/>
        <v/>
      </c>
      <c r="CH192" s="1371" t="str">
        <f t="shared" si="443"/>
        <v/>
      </c>
      <c r="CI192" s="1372" t="str">
        <f t="shared" si="444"/>
        <v/>
      </c>
      <c r="CJ192" s="1373" t="str">
        <f t="shared" si="445"/>
        <v/>
      </c>
      <c r="CK192" s="1373" t="str">
        <f t="shared" si="446"/>
        <v/>
      </c>
      <c r="CL192" s="1373" t="str">
        <f t="shared" si="447"/>
        <v/>
      </c>
      <c r="CM192" s="1373" t="str">
        <f t="shared" si="448"/>
        <v/>
      </c>
      <c r="CN192" s="1373" t="str">
        <f t="shared" si="449"/>
        <v/>
      </c>
      <c r="CO192" s="1374" t="str">
        <f t="shared" si="450"/>
        <v/>
      </c>
      <c r="CP192" s="1374" t="str">
        <f t="shared" si="451"/>
        <v/>
      </c>
      <c r="CQ192" s="1374" t="str">
        <f t="shared" si="452"/>
        <v/>
      </c>
      <c r="CR192" s="1374" t="str">
        <f t="shared" si="453"/>
        <v/>
      </c>
      <c r="CS192" s="1373" t="str">
        <f t="shared" si="454"/>
        <v/>
      </c>
      <c r="CT192" s="1373" t="str">
        <f t="shared" si="455"/>
        <v/>
      </c>
      <c r="CU192" s="1373" t="str">
        <f t="shared" si="456"/>
        <v/>
      </c>
      <c r="CV192" s="1373" t="str">
        <f t="shared" si="457"/>
        <v/>
      </c>
      <c r="CW192" s="1373" t="str">
        <f t="shared" si="458"/>
        <v/>
      </c>
      <c r="CX192" s="1372" t="str">
        <f t="shared" si="459"/>
        <v/>
      </c>
      <c r="CY192" s="1375" t="str">
        <f t="shared" si="460"/>
        <v/>
      </c>
      <c r="CZ192" s="532" t="str">
        <f t="shared" si="461"/>
        <v/>
      </c>
      <c r="DA192" s="533" t="str">
        <f t="shared" si="462"/>
        <v/>
      </c>
      <c r="DB192" s="534" t="str">
        <f t="shared" si="463"/>
        <v/>
      </c>
      <c r="DC192" s="534" t="str">
        <f t="shared" si="464"/>
        <v/>
      </c>
      <c r="DD192" s="534" t="str">
        <f t="shared" si="465"/>
        <v/>
      </c>
      <c r="DE192" s="534" t="str">
        <f t="shared" si="466"/>
        <v/>
      </c>
      <c r="DF192" s="534" t="str">
        <f t="shared" si="467"/>
        <v/>
      </c>
      <c r="DG192" s="535" t="str">
        <f t="shared" si="468"/>
        <v/>
      </c>
      <c r="DH192" s="535" t="str">
        <f t="shared" si="469"/>
        <v/>
      </c>
      <c r="DI192" s="535" t="str">
        <f t="shared" si="470"/>
        <v/>
      </c>
      <c r="DJ192" s="535" t="str">
        <f t="shared" si="471"/>
        <v/>
      </c>
      <c r="DK192" s="534" t="str">
        <f t="shared" si="472"/>
        <v/>
      </c>
      <c r="DL192" s="534" t="str">
        <f t="shared" si="473"/>
        <v/>
      </c>
      <c r="DM192" s="534" t="str">
        <f t="shared" si="474"/>
        <v/>
      </c>
      <c r="DN192" s="534" t="str">
        <f t="shared" si="475"/>
        <v/>
      </c>
      <c r="DO192" s="534" t="str">
        <f t="shared" si="476"/>
        <v/>
      </c>
      <c r="DP192" s="533" t="str">
        <f t="shared" si="477"/>
        <v/>
      </c>
      <c r="DQ192" s="532" t="str">
        <f t="shared" si="478"/>
        <v/>
      </c>
      <c r="DR192" s="753">
        <f t="shared" si="479"/>
        <v>0</v>
      </c>
      <c r="DS192" s="111">
        <f t="shared" si="480"/>
        <v>0</v>
      </c>
      <c r="DT192" s="111">
        <f t="shared" si="481"/>
        <v>0</v>
      </c>
      <c r="DU192" s="111">
        <f t="shared" si="482"/>
        <v>0</v>
      </c>
      <c r="DV192" s="602"/>
      <c r="DW192" s="719"/>
      <c r="DX192" s="719"/>
      <c r="DY192" s="719"/>
      <c r="DZ192" s="719"/>
      <c r="EA192" s="719"/>
      <c r="EB192" s="719"/>
      <c r="EC192" s="719"/>
      <c r="ED192" s="719"/>
      <c r="EE192" s="603"/>
    </row>
    <row r="193" spans="1:135" s="604" customFormat="1" ht="15.75" customHeight="1">
      <c r="A193" s="740" t="s">
        <v>336</v>
      </c>
      <c r="B193" s="333"/>
      <c r="C193" s="333"/>
      <c r="D193" s="333"/>
      <c r="E193" s="333"/>
      <c r="F193" s="333"/>
      <c r="G193" s="333"/>
      <c r="H193" s="333"/>
      <c r="I193" s="333"/>
      <c r="J193" s="333"/>
      <c r="K193" s="333"/>
      <c r="L193" s="333"/>
      <c r="M193" s="333"/>
      <c r="N193" s="333"/>
      <c r="O193" s="333"/>
      <c r="P193" s="333"/>
      <c r="Q193" s="333"/>
      <c r="R193" s="333"/>
      <c r="S193" s="333"/>
      <c r="T193" s="776"/>
      <c r="U193" s="333"/>
      <c r="V193" s="333"/>
      <c r="W193" s="333"/>
      <c r="X193" s="333"/>
      <c r="Y193" s="333"/>
      <c r="Z193" s="333"/>
      <c r="AA193" s="333"/>
      <c r="AB193" s="333"/>
      <c r="AC193" s="333"/>
      <c r="AD193" s="333"/>
      <c r="AE193" s="333"/>
      <c r="AF193" s="333"/>
      <c r="AG193" s="333"/>
      <c r="AH193" s="333"/>
      <c r="AI193" s="333"/>
      <c r="AJ193" s="333"/>
      <c r="AK193" s="333"/>
      <c r="AL193" s="333"/>
      <c r="AM193" s="776"/>
      <c r="AN193" s="333"/>
      <c r="AO193" s="333"/>
      <c r="AP193" s="333"/>
      <c r="AQ193" s="333"/>
      <c r="AR193" s="333"/>
      <c r="AS193" s="333"/>
      <c r="AT193" s="333"/>
      <c r="AU193" s="333"/>
      <c r="AV193" s="333"/>
      <c r="AW193" s="333"/>
      <c r="AX193" s="333"/>
      <c r="AY193" s="333"/>
      <c r="AZ193" s="333"/>
      <c r="BA193" s="333"/>
      <c r="BB193" s="333"/>
      <c r="BC193" s="333"/>
      <c r="BD193" s="333"/>
      <c r="BE193" s="333"/>
      <c r="BF193" s="776"/>
      <c r="BG193" s="333"/>
      <c r="BH193" s="333"/>
      <c r="BI193" s="333"/>
      <c r="BJ193" s="333"/>
      <c r="BK193" s="333"/>
      <c r="BL193" s="333"/>
      <c r="BM193" s="333"/>
      <c r="BN193" s="333"/>
      <c r="BO193" s="333"/>
      <c r="BP193" s="333"/>
      <c r="BQ193" s="333"/>
      <c r="BR193" s="333"/>
      <c r="BS193" s="333"/>
      <c r="BT193" s="333"/>
      <c r="BU193" s="333"/>
      <c r="BV193" s="333"/>
      <c r="BW193" s="333"/>
      <c r="BX193" s="333"/>
      <c r="BY193" s="776"/>
      <c r="BZ193" s="333"/>
      <c r="CA193" s="333"/>
      <c r="CB193" s="333"/>
      <c r="CC193" s="333"/>
      <c r="CD193" s="698" t="str">
        <f t="shared" si="492"/>
        <v/>
      </c>
      <c r="CE193" s="698" t="str">
        <f t="shared" si="493"/>
        <v/>
      </c>
      <c r="CF193" s="698" t="str">
        <f t="shared" si="494"/>
        <v/>
      </c>
      <c r="CG193" s="698" t="str">
        <f t="shared" si="495"/>
        <v/>
      </c>
      <c r="CH193" s="1371" t="str">
        <f t="shared" si="443"/>
        <v/>
      </c>
      <c r="CI193" s="1372" t="str">
        <f t="shared" si="444"/>
        <v/>
      </c>
      <c r="CJ193" s="1373" t="str">
        <f t="shared" si="445"/>
        <v/>
      </c>
      <c r="CK193" s="1373" t="str">
        <f t="shared" si="446"/>
        <v/>
      </c>
      <c r="CL193" s="1373" t="str">
        <f t="shared" si="447"/>
        <v/>
      </c>
      <c r="CM193" s="1373" t="str">
        <f t="shared" si="448"/>
        <v/>
      </c>
      <c r="CN193" s="1373" t="str">
        <f t="shared" si="449"/>
        <v/>
      </c>
      <c r="CO193" s="1374" t="str">
        <f t="shared" si="450"/>
        <v/>
      </c>
      <c r="CP193" s="1374" t="str">
        <f t="shared" si="451"/>
        <v/>
      </c>
      <c r="CQ193" s="1374" t="str">
        <f t="shared" si="452"/>
        <v/>
      </c>
      <c r="CR193" s="1374" t="str">
        <f t="shared" si="453"/>
        <v/>
      </c>
      <c r="CS193" s="1373" t="str">
        <f t="shared" si="454"/>
        <v/>
      </c>
      <c r="CT193" s="1373" t="str">
        <f t="shared" si="455"/>
        <v/>
      </c>
      <c r="CU193" s="1373" t="str">
        <f t="shared" si="456"/>
        <v/>
      </c>
      <c r="CV193" s="1373" t="str">
        <f t="shared" si="457"/>
        <v/>
      </c>
      <c r="CW193" s="1373" t="str">
        <f t="shared" si="458"/>
        <v/>
      </c>
      <c r="CX193" s="1372" t="str">
        <f t="shared" si="459"/>
        <v/>
      </c>
      <c r="CY193" s="1375" t="str">
        <f t="shared" si="460"/>
        <v/>
      </c>
      <c r="CZ193" s="532" t="str">
        <f t="shared" si="461"/>
        <v/>
      </c>
      <c r="DA193" s="533" t="str">
        <f t="shared" si="462"/>
        <v/>
      </c>
      <c r="DB193" s="534" t="str">
        <f t="shared" si="463"/>
        <v/>
      </c>
      <c r="DC193" s="534" t="str">
        <f t="shared" si="464"/>
        <v/>
      </c>
      <c r="DD193" s="534" t="str">
        <f t="shared" si="465"/>
        <v/>
      </c>
      <c r="DE193" s="534" t="str">
        <f t="shared" si="466"/>
        <v/>
      </c>
      <c r="DF193" s="534" t="str">
        <f t="shared" si="467"/>
        <v/>
      </c>
      <c r="DG193" s="535" t="str">
        <f t="shared" si="468"/>
        <v/>
      </c>
      <c r="DH193" s="535" t="str">
        <f t="shared" si="469"/>
        <v/>
      </c>
      <c r="DI193" s="535" t="str">
        <f t="shared" si="470"/>
        <v/>
      </c>
      <c r="DJ193" s="535" t="str">
        <f t="shared" si="471"/>
        <v/>
      </c>
      <c r="DK193" s="534" t="str">
        <f t="shared" si="472"/>
        <v/>
      </c>
      <c r="DL193" s="534" t="str">
        <f t="shared" si="473"/>
        <v/>
      </c>
      <c r="DM193" s="534" t="str">
        <f t="shared" si="474"/>
        <v/>
      </c>
      <c r="DN193" s="534" t="str">
        <f t="shared" si="475"/>
        <v/>
      </c>
      <c r="DO193" s="534" t="str">
        <f t="shared" si="476"/>
        <v/>
      </c>
      <c r="DP193" s="533" t="str">
        <f t="shared" si="477"/>
        <v/>
      </c>
      <c r="DQ193" s="532" t="str">
        <f t="shared" si="478"/>
        <v/>
      </c>
      <c r="DR193" s="753">
        <f t="shared" si="479"/>
        <v>0</v>
      </c>
      <c r="DS193" s="111">
        <f t="shared" si="480"/>
        <v>0</v>
      </c>
      <c r="DT193" s="111">
        <f t="shared" si="481"/>
        <v>0</v>
      </c>
      <c r="DU193" s="111">
        <f t="shared" si="482"/>
        <v>0</v>
      </c>
      <c r="DV193" s="602"/>
      <c r="DW193" s="719"/>
      <c r="DX193" s="719"/>
      <c r="DY193" s="719"/>
      <c r="DZ193" s="719"/>
      <c r="EA193" s="719"/>
      <c r="EB193" s="719"/>
      <c r="EC193" s="719"/>
      <c r="ED193" s="719"/>
      <c r="EE193" s="603"/>
    </row>
    <row r="194" spans="1:135" s="604" customFormat="1" ht="15.75" customHeight="1">
      <c r="A194" s="740" t="s">
        <v>284</v>
      </c>
      <c r="B194" s="708" t="str">
        <f t="shared" ref="B194:K194" si="551">IF(B191="","",B191*(B193-B192))</f>
        <v/>
      </c>
      <c r="C194" s="708" t="str">
        <f t="shared" si="551"/>
        <v/>
      </c>
      <c r="D194" s="708" t="str">
        <f t="shared" si="551"/>
        <v/>
      </c>
      <c r="E194" s="708" t="str">
        <f t="shared" si="551"/>
        <v/>
      </c>
      <c r="F194" s="708" t="str">
        <f t="shared" si="551"/>
        <v/>
      </c>
      <c r="G194" s="708" t="str">
        <f t="shared" si="551"/>
        <v/>
      </c>
      <c r="H194" s="708" t="str">
        <f t="shared" si="551"/>
        <v/>
      </c>
      <c r="I194" s="708" t="str">
        <f t="shared" si="551"/>
        <v/>
      </c>
      <c r="J194" s="708" t="str">
        <f t="shared" si="551"/>
        <v/>
      </c>
      <c r="K194" s="708" t="str">
        <f t="shared" si="551"/>
        <v/>
      </c>
      <c r="L194" s="708"/>
      <c r="M194" s="708"/>
      <c r="N194" s="708"/>
      <c r="O194" s="708" t="str">
        <f>IF(O191="","",O191*(O193-O192))</f>
        <v/>
      </c>
      <c r="P194" s="708" t="str">
        <f>IF(P191="","",P191*(P193-P192))</f>
        <v/>
      </c>
      <c r="Q194" s="708"/>
      <c r="R194" s="708"/>
      <c r="S194" s="708" t="str">
        <f>IF(S191="","",S191*(S193-S192))</f>
        <v/>
      </c>
      <c r="T194" s="722"/>
      <c r="U194" s="708" t="str">
        <f t="shared" ref="U194:AE194" si="552">IF(U191="","",U191*(U193-U192))</f>
        <v/>
      </c>
      <c r="V194" s="708" t="str">
        <f t="shared" si="552"/>
        <v/>
      </c>
      <c r="W194" s="708" t="str">
        <f t="shared" si="552"/>
        <v/>
      </c>
      <c r="X194" s="708" t="str">
        <f t="shared" si="552"/>
        <v/>
      </c>
      <c r="Y194" s="708" t="str">
        <f t="shared" si="552"/>
        <v/>
      </c>
      <c r="Z194" s="708" t="str">
        <f t="shared" si="552"/>
        <v/>
      </c>
      <c r="AA194" s="708" t="str">
        <f t="shared" si="552"/>
        <v/>
      </c>
      <c r="AB194" s="708" t="str">
        <f t="shared" si="552"/>
        <v/>
      </c>
      <c r="AC194" s="708" t="str">
        <f t="shared" si="552"/>
        <v/>
      </c>
      <c r="AD194" s="708" t="str">
        <f t="shared" si="552"/>
        <v/>
      </c>
      <c r="AE194" s="708" t="str">
        <f t="shared" si="552"/>
        <v/>
      </c>
      <c r="AF194" s="708"/>
      <c r="AG194" s="708"/>
      <c r="AH194" s="708"/>
      <c r="AI194" s="708"/>
      <c r="AJ194" s="708"/>
      <c r="AK194" s="708"/>
      <c r="AL194" s="708" t="str">
        <f>IF(AL191="","",AL191*(AL193-AL192))</f>
        <v/>
      </c>
      <c r="AM194" s="722"/>
      <c r="AN194" s="708" t="str">
        <f t="shared" ref="AN194:BE194" si="553">IF(AN191="","",AN191*(AN193-AN192))</f>
        <v/>
      </c>
      <c r="AO194" s="708" t="str">
        <f t="shared" si="553"/>
        <v/>
      </c>
      <c r="AP194" s="708" t="str">
        <f t="shared" si="553"/>
        <v/>
      </c>
      <c r="AQ194" s="708" t="str">
        <f t="shared" si="553"/>
        <v/>
      </c>
      <c r="AR194" s="708" t="str">
        <f t="shared" si="553"/>
        <v/>
      </c>
      <c r="AS194" s="708" t="str">
        <f t="shared" si="553"/>
        <v/>
      </c>
      <c r="AT194" s="708" t="str">
        <f t="shared" si="553"/>
        <v/>
      </c>
      <c r="AU194" s="708" t="str">
        <f t="shared" si="553"/>
        <v/>
      </c>
      <c r="AV194" s="708" t="str">
        <f t="shared" si="553"/>
        <v/>
      </c>
      <c r="AW194" s="708" t="str">
        <f t="shared" si="553"/>
        <v/>
      </c>
      <c r="AX194" s="708" t="str">
        <f t="shared" si="553"/>
        <v/>
      </c>
      <c r="AY194" s="708" t="str">
        <f t="shared" si="553"/>
        <v/>
      </c>
      <c r="AZ194" s="708" t="str">
        <f t="shared" si="553"/>
        <v/>
      </c>
      <c r="BA194" s="708" t="str">
        <f t="shared" si="553"/>
        <v/>
      </c>
      <c r="BB194" s="708" t="str">
        <f t="shared" si="553"/>
        <v/>
      </c>
      <c r="BC194" s="708" t="str">
        <f t="shared" si="553"/>
        <v/>
      </c>
      <c r="BD194" s="708" t="str">
        <f t="shared" si="553"/>
        <v/>
      </c>
      <c r="BE194" s="708" t="str">
        <f t="shared" si="553"/>
        <v/>
      </c>
      <c r="BF194" s="722"/>
      <c r="BG194" s="708" t="str">
        <f t="shared" ref="BG194:BX194" si="554">IF(BG191="","",BG191*(BG193-BG192))</f>
        <v/>
      </c>
      <c r="BH194" s="708" t="str">
        <f t="shared" si="554"/>
        <v/>
      </c>
      <c r="BI194" s="708" t="str">
        <f t="shared" si="554"/>
        <v/>
      </c>
      <c r="BJ194" s="708" t="str">
        <f t="shared" si="554"/>
        <v/>
      </c>
      <c r="BK194" s="708" t="str">
        <f t="shared" si="554"/>
        <v/>
      </c>
      <c r="BL194" s="708" t="str">
        <f t="shared" si="554"/>
        <v/>
      </c>
      <c r="BM194" s="708" t="str">
        <f t="shared" si="554"/>
        <v/>
      </c>
      <c r="BN194" s="708" t="str">
        <f t="shared" si="554"/>
        <v/>
      </c>
      <c r="BO194" s="708" t="str">
        <f t="shared" si="554"/>
        <v/>
      </c>
      <c r="BP194" s="708" t="str">
        <f t="shared" si="554"/>
        <v/>
      </c>
      <c r="BQ194" s="708" t="str">
        <f t="shared" si="554"/>
        <v/>
      </c>
      <c r="BR194" s="708" t="str">
        <f t="shared" si="554"/>
        <v/>
      </c>
      <c r="BS194" s="708" t="str">
        <f t="shared" si="554"/>
        <v/>
      </c>
      <c r="BT194" s="708" t="str">
        <f t="shared" si="554"/>
        <v/>
      </c>
      <c r="BU194" s="708" t="str">
        <f t="shared" si="554"/>
        <v/>
      </c>
      <c r="BV194" s="708" t="str">
        <f t="shared" si="554"/>
        <v/>
      </c>
      <c r="BW194" s="708" t="str">
        <f t="shared" si="554"/>
        <v/>
      </c>
      <c r="BX194" s="708" t="str">
        <f t="shared" si="554"/>
        <v/>
      </c>
      <c r="BY194" s="722"/>
      <c r="BZ194" s="708" t="str">
        <f>IF(BZ191="","",BZ191*(BZ193-BZ192))</f>
        <v/>
      </c>
      <c r="CA194" s="708" t="str">
        <f>IF(CA191="","",CA191*(CA193-CA192))</f>
        <v/>
      </c>
      <c r="CB194" s="708" t="str">
        <f>IF(CB191="","",CB191*(CB193-CB192))</f>
        <v/>
      </c>
      <c r="CC194" s="708" t="str">
        <f>IF(CC191="","",CC191*(CC193-CC192))</f>
        <v/>
      </c>
      <c r="CD194" s="698" t="str">
        <f t="shared" si="492"/>
        <v/>
      </c>
      <c r="CE194" s="698" t="str">
        <f t="shared" si="493"/>
        <v/>
      </c>
      <c r="CF194" s="698" t="str">
        <f t="shared" si="494"/>
        <v/>
      </c>
      <c r="CG194" s="698" t="str">
        <f t="shared" si="495"/>
        <v/>
      </c>
      <c r="CH194" s="1371" t="str">
        <f t="shared" si="443"/>
        <v/>
      </c>
      <c r="CI194" s="1372" t="str">
        <f t="shared" si="444"/>
        <v/>
      </c>
      <c r="CJ194" s="1373" t="str">
        <f t="shared" si="445"/>
        <v/>
      </c>
      <c r="CK194" s="1373" t="str">
        <f t="shared" si="446"/>
        <v/>
      </c>
      <c r="CL194" s="1373" t="str">
        <f t="shared" si="447"/>
        <v/>
      </c>
      <c r="CM194" s="1373" t="str">
        <f t="shared" si="448"/>
        <v/>
      </c>
      <c r="CN194" s="1373" t="str">
        <f t="shared" si="449"/>
        <v/>
      </c>
      <c r="CO194" s="1374" t="str">
        <f t="shared" si="450"/>
        <v/>
      </c>
      <c r="CP194" s="1374" t="str">
        <f t="shared" si="451"/>
        <v/>
      </c>
      <c r="CQ194" s="1374" t="str">
        <f t="shared" si="452"/>
        <v/>
      </c>
      <c r="CR194" s="1374" t="str">
        <f t="shared" si="453"/>
        <v/>
      </c>
      <c r="CS194" s="1373" t="str">
        <f t="shared" si="454"/>
        <v/>
      </c>
      <c r="CT194" s="1373" t="str">
        <f t="shared" si="455"/>
        <v/>
      </c>
      <c r="CU194" s="1373" t="str">
        <f t="shared" si="456"/>
        <v/>
      </c>
      <c r="CV194" s="1373" t="str">
        <f t="shared" si="457"/>
        <v/>
      </c>
      <c r="CW194" s="1373" t="str">
        <f t="shared" si="458"/>
        <v/>
      </c>
      <c r="CX194" s="1372" t="str">
        <f t="shared" si="459"/>
        <v/>
      </c>
      <c r="CY194" s="1375" t="str">
        <f t="shared" si="460"/>
        <v/>
      </c>
      <c r="CZ194" s="532" t="str">
        <f t="shared" si="461"/>
        <v/>
      </c>
      <c r="DA194" s="533" t="str">
        <f t="shared" si="462"/>
        <v/>
      </c>
      <c r="DB194" s="534" t="str">
        <f t="shared" si="463"/>
        <v/>
      </c>
      <c r="DC194" s="534" t="str">
        <f t="shared" si="464"/>
        <v/>
      </c>
      <c r="DD194" s="534" t="str">
        <f t="shared" si="465"/>
        <v/>
      </c>
      <c r="DE194" s="534" t="str">
        <f t="shared" si="466"/>
        <v/>
      </c>
      <c r="DF194" s="534" t="str">
        <f t="shared" si="467"/>
        <v/>
      </c>
      <c r="DG194" s="535" t="str">
        <f t="shared" si="468"/>
        <v/>
      </c>
      <c r="DH194" s="535" t="str">
        <f t="shared" si="469"/>
        <v/>
      </c>
      <c r="DI194" s="535" t="str">
        <f t="shared" si="470"/>
        <v/>
      </c>
      <c r="DJ194" s="535" t="str">
        <f t="shared" si="471"/>
        <v/>
      </c>
      <c r="DK194" s="534" t="str">
        <f t="shared" si="472"/>
        <v/>
      </c>
      <c r="DL194" s="534" t="str">
        <f t="shared" si="473"/>
        <v/>
      </c>
      <c r="DM194" s="534" t="str">
        <f t="shared" si="474"/>
        <v/>
      </c>
      <c r="DN194" s="534" t="str">
        <f t="shared" si="475"/>
        <v/>
      </c>
      <c r="DO194" s="534" t="str">
        <f t="shared" si="476"/>
        <v/>
      </c>
      <c r="DP194" s="533" t="str">
        <f t="shared" si="477"/>
        <v/>
      </c>
      <c r="DQ194" s="532" t="str">
        <f t="shared" si="478"/>
        <v/>
      </c>
      <c r="DR194" s="753">
        <f t="shared" si="479"/>
        <v>0</v>
      </c>
      <c r="DS194" s="111">
        <f t="shared" si="480"/>
        <v>0</v>
      </c>
      <c r="DT194" s="111">
        <f t="shared" si="481"/>
        <v>0</v>
      </c>
      <c r="DU194" s="111">
        <f t="shared" si="482"/>
        <v>0</v>
      </c>
      <c r="DV194" s="602"/>
      <c r="DW194" s="719"/>
      <c r="DX194" s="719"/>
      <c r="DY194" s="719"/>
      <c r="DZ194" s="719"/>
      <c r="EA194" s="719"/>
      <c r="EB194" s="719"/>
      <c r="EC194" s="719"/>
      <c r="ED194" s="719"/>
      <c r="EE194" s="603"/>
    </row>
    <row r="195" spans="1:135" s="604" customFormat="1" ht="15.75" customHeight="1">
      <c r="A195" s="773" t="s">
        <v>337</v>
      </c>
      <c r="B195" s="233"/>
      <c r="C195" s="233"/>
      <c r="D195" s="233"/>
      <c r="E195" s="233"/>
      <c r="F195" s="233"/>
      <c r="G195" s="233"/>
      <c r="H195" s="233"/>
      <c r="I195" s="233"/>
      <c r="J195" s="233"/>
      <c r="K195" s="233"/>
      <c r="L195" s="233"/>
      <c r="M195" s="233"/>
      <c r="N195" s="233"/>
      <c r="O195" s="233"/>
      <c r="P195" s="233"/>
      <c r="Q195" s="233"/>
      <c r="R195" s="233"/>
      <c r="S195" s="233"/>
      <c r="T195" s="703"/>
      <c r="U195" s="233"/>
      <c r="V195" s="233"/>
      <c r="W195" s="233"/>
      <c r="X195" s="233"/>
      <c r="Y195" s="233"/>
      <c r="Z195" s="233"/>
      <c r="AA195" s="233"/>
      <c r="AB195" s="233"/>
      <c r="AC195" s="233"/>
      <c r="AD195" s="233"/>
      <c r="AE195" s="233"/>
      <c r="AF195" s="233"/>
      <c r="AG195" s="233"/>
      <c r="AH195" s="233"/>
      <c r="AI195" s="233"/>
      <c r="AJ195" s="233"/>
      <c r="AK195" s="233"/>
      <c r="AL195" s="233"/>
      <c r="AM195" s="703"/>
      <c r="AN195" s="233"/>
      <c r="AO195" s="233"/>
      <c r="AP195" s="233"/>
      <c r="AQ195" s="233"/>
      <c r="AR195" s="233"/>
      <c r="AS195" s="233"/>
      <c r="AT195" s="233"/>
      <c r="AU195" s="233"/>
      <c r="AV195" s="233"/>
      <c r="AW195" s="233"/>
      <c r="AX195" s="233"/>
      <c r="AY195" s="306"/>
      <c r="AZ195" s="233"/>
      <c r="BA195" s="233"/>
      <c r="BB195" s="233"/>
      <c r="BC195" s="233"/>
      <c r="BD195" s="233"/>
      <c r="BE195" s="233"/>
      <c r="BF195" s="703"/>
      <c r="BG195" s="233"/>
      <c r="BH195" s="233"/>
      <c r="BI195" s="233"/>
      <c r="BJ195" s="233"/>
      <c r="BK195" s="233"/>
      <c r="BL195" s="233"/>
      <c r="BM195" s="233"/>
      <c r="BN195" s="233"/>
      <c r="BO195" s="233"/>
      <c r="BP195" s="233"/>
      <c r="BQ195" s="233"/>
      <c r="BR195" s="233"/>
      <c r="BS195" s="233"/>
      <c r="BT195" s="233"/>
      <c r="BU195" s="233"/>
      <c r="BV195" s="233"/>
      <c r="BW195" s="233"/>
      <c r="BX195" s="233"/>
      <c r="BY195" s="703"/>
      <c r="BZ195" s="233"/>
      <c r="CA195" s="233"/>
      <c r="CB195" s="233"/>
      <c r="CC195" s="233"/>
      <c r="CD195" s="698" t="str">
        <f t="shared" si="492"/>
        <v/>
      </c>
      <c r="CE195" s="698" t="str">
        <f t="shared" si="493"/>
        <v/>
      </c>
      <c r="CF195" s="698" t="str">
        <f t="shared" si="494"/>
        <v/>
      </c>
      <c r="CG195" s="698" t="str">
        <f t="shared" si="495"/>
        <v/>
      </c>
      <c r="CH195" s="1371" t="str">
        <f t="shared" si="443"/>
        <v/>
      </c>
      <c r="CI195" s="1372" t="str">
        <f t="shared" si="444"/>
        <v/>
      </c>
      <c r="CJ195" s="1373" t="str">
        <f t="shared" si="445"/>
        <v/>
      </c>
      <c r="CK195" s="1373" t="str">
        <f t="shared" si="446"/>
        <v/>
      </c>
      <c r="CL195" s="1373" t="str">
        <f t="shared" si="447"/>
        <v/>
      </c>
      <c r="CM195" s="1373" t="str">
        <f t="shared" si="448"/>
        <v/>
      </c>
      <c r="CN195" s="1373" t="str">
        <f t="shared" si="449"/>
        <v/>
      </c>
      <c r="CO195" s="1374" t="str">
        <f t="shared" si="450"/>
        <v/>
      </c>
      <c r="CP195" s="1374" t="str">
        <f t="shared" si="451"/>
        <v/>
      </c>
      <c r="CQ195" s="1374" t="str">
        <f t="shared" si="452"/>
        <v/>
      </c>
      <c r="CR195" s="1374" t="str">
        <f t="shared" si="453"/>
        <v/>
      </c>
      <c r="CS195" s="1373" t="str">
        <f t="shared" si="454"/>
        <v/>
      </c>
      <c r="CT195" s="1373" t="str">
        <f t="shared" si="455"/>
        <v/>
      </c>
      <c r="CU195" s="1373" t="str">
        <f t="shared" si="456"/>
        <v/>
      </c>
      <c r="CV195" s="1373" t="str">
        <f t="shared" si="457"/>
        <v/>
      </c>
      <c r="CW195" s="1373" t="str">
        <f t="shared" si="458"/>
        <v/>
      </c>
      <c r="CX195" s="1372" t="str">
        <f t="shared" si="459"/>
        <v/>
      </c>
      <c r="CY195" s="1375" t="str">
        <f t="shared" si="460"/>
        <v/>
      </c>
      <c r="CZ195" s="532" t="str">
        <f t="shared" si="461"/>
        <v/>
      </c>
      <c r="DA195" s="533" t="str">
        <f t="shared" si="462"/>
        <v/>
      </c>
      <c r="DB195" s="534" t="str">
        <f t="shared" si="463"/>
        <v/>
      </c>
      <c r="DC195" s="534" t="str">
        <f t="shared" si="464"/>
        <v/>
      </c>
      <c r="DD195" s="534" t="str">
        <f t="shared" si="465"/>
        <v/>
      </c>
      <c r="DE195" s="534" t="str">
        <f t="shared" si="466"/>
        <v/>
      </c>
      <c r="DF195" s="534" t="str">
        <f t="shared" si="467"/>
        <v/>
      </c>
      <c r="DG195" s="535" t="str">
        <f t="shared" si="468"/>
        <v/>
      </c>
      <c r="DH195" s="535" t="str">
        <f t="shared" si="469"/>
        <v/>
      </c>
      <c r="DI195" s="535" t="str">
        <f t="shared" si="470"/>
        <v/>
      </c>
      <c r="DJ195" s="535" t="str">
        <f t="shared" si="471"/>
        <v/>
      </c>
      <c r="DK195" s="534" t="str">
        <f t="shared" si="472"/>
        <v/>
      </c>
      <c r="DL195" s="534" t="str">
        <f t="shared" si="473"/>
        <v/>
      </c>
      <c r="DM195" s="534" t="str">
        <f t="shared" si="474"/>
        <v/>
      </c>
      <c r="DN195" s="534" t="str">
        <f t="shared" si="475"/>
        <v/>
      </c>
      <c r="DO195" s="534" t="str">
        <f t="shared" si="476"/>
        <v/>
      </c>
      <c r="DP195" s="533" t="str">
        <f t="shared" si="477"/>
        <v/>
      </c>
      <c r="DQ195" s="532" t="str">
        <f t="shared" si="478"/>
        <v/>
      </c>
      <c r="DR195" s="753">
        <f t="shared" si="479"/>
        <v>0</v>
      </c>
      <c r="DS195" s="111">
        <f t="shared" si="480"/>
        <v>0</v>
      </c>
      <c r="DT195" s="111">
        <f t="shared" si="481"/>
        <v>0</v>
      </c>
      <c r="DU195" s="111">
        <f t="shared" si="482"/>
        <v>0</v>
      </c>
      <c r="DV195" s="602"/>
      <c r="DW195" s="719"/>
      <c r="DX195" s="719"/>
      <c r="DY195" s="719"/>
      <c r="DZ195" s="719"/>
      <c r="EA195" s="719"/>
      <c r="EB195" s="719"/>
      <c r="EC195" s="719"/>
      <c r="ED195" s="719"/>
      <c r="EE195" s="603"/>
    </row>
    <row r="196" spans="1:135" s="604" customFormat="1" ht="15.75" customHeight="1">
      <c r="A196" s="740" t="s">
        <v>282</v>
      </c>
      <c r="B196" s="233"/>
      <c r="C196" s="233"/>
      <c r="D196" s="233"/>
      <c r="E196" s="233"/>
      <c r="F196" s="233"/>
      <c r="G196" s="233"/>
      <c r="H196" s="233"/>
      <c r="I196" s="233"/>
      <c r="J196" s="233"/>
      <c r="K196" s="233"/>
      <c r="L196" s="233"/>
      <c r="M196" s="233"/>
      <c r="N196" s="233"/>
      <c r="O196" s="233"/>
      <c r="P196" s="233"/>
      <c r="Q196" s="233"/>
      <c r="R196" s="233"/>
      <c r="S196" s="233"/>
      <c r="T196" s="689"/>
      <c r="U196" s="233"/>
      <c r="V196" s="233"/>
      <c r="W196" s="233"/>
      <c r="X196" s="233"/>
      <c r="Y196" s="233"/>
      <c r="Z196" s="233"/>
      <c r="AA196" s="233"/>
      <c r="AB196" s="233"/>
      <c r="AC196" s="233"/>
      <c r="AD196" s="233"/>
      <c r="AE196" s="233"/>
      <c r="AF196" s="233"/>
      <c r="AG196" s="233"/>
      <c r="AH196" s="233"/>
      <c r="AI196" s="233"/>
      <c r="AJ196" s="233"/>
      <c r="AK196" s="233"/>
      <c r="AL196" s="233"/>
      <c r="AM196" s="689"/>
      <c r="AN196" s="233"/>
      <c r="AO196" s="233"/>
      <c r="AP196" s="233"/>
      <c r="AQ196" s="233"/>
      <c r="AR196" s="233"/>
      <c r="AS196" s="233"/>
      <c r="AT196" s="233"/>
      <c r="AU196" s="233"/>
      <c r="AV196" s="233"/>
      <c r="AW196" s="233"/>
      <c r="AX196" s="233"/>
      <c r="AY196" s="306"/>
      <c r="AZ196" s="233"/>
      <c r="BA196" s="233"/>
      <c r="BB196" s="233"/>
      <c r="BC196" s="233"/>
      <c r="BD196" s="233"/>
      <c r="BE196" s="233"/>
      <c r="BF196" s="689"/>
      <c r="BG196" s="233"/>
      <c r="BH196" s="233"/>
      <c r="BI196" s="233"/>
      <c r="BJ196" s="233"/>
      <c r="BK196" s="233"/>
      <c r="BL196" s="233"/>
      <c r="BM196" s="233"/>
      <c r="BN196" s="233"/>
      <c r="BO196" s="233"/>
      <c r="BP196" s="233"/>
      <c r="BQ196" s="233"/>
      <c r="BR196" s="233"/>
      <c r="BS196" s="233"/>
      <c r="BT196" s="233"/>
      <c r="BU196" s="233"/>
      <c r="BV196" s="233"/>
      <c r="BW196" s="233"/>
      <c r="BX196" s="233"/>
      <c r="BY196" s="689"/>
      <c r="BZ196" s="233"/>
      <c r="CA196" s="233"/>
      <c r="CB196" s="233"/>
      <c r="CC196" s="233"/>
      <c r="CD196" s="698" t="str">
        <f t="shared" si="492"/>
        <v/>
      </c>
      <c r="CE196" s="698" t="str">
        <f t="shared" si="493"/>
        <v/>
      </c>
      <c r="CF196" s="698" t="str">
        <f t="shared" si="494"/>
        <v/>
      </c>
      <c r="CG196" s="698" t="str">
        <f t="shared" si="495"/>
        <v/>
      </c>
      <c r="CH196" s="1371" t="str">
        <f t="shared" si="443"/>
        <v/>
      </c>
      <c r="CI196" s="1372" t="str">
        <f t="shared" si="444"/>
        <v/>
      </c>
      <c r="CJ196" s="1373" t="str">
        <f t="shared" si="445"/>
        <v/>
      </c>
      <c r="CK196" s="1373" t="str">
        <f t="shared" si="446"/>
        <v/>
      </c>
      <c r="CL196" s="1373" t="str">
        <f t="shared" si="447"/>
        <v/>
      </c>
      <c r="CM196" s="1373" t="str">
        <f t="shared" si="448"/>
        <v/>
      </c>
      <c r="CN196" s="1373" t="str">
        <f t="shared" si="449"/>
        <v/>
      </c>
      <c r="CO196" s="1374" t="str">
        <f t="shared" si="450"/>
        <v/>
      </c>
      <c r="CP196" s="1374" t="str">
        <f t="shared" si="451"/>
        <v/>
      </c>
      <c r="CQ196" s="1374" t="str">
        <f t="shared" si="452"/>
        <v/>
      </c>
      <c r="CR196" s="1374" t="str">
        <f t="shared" si="453"/>
        <v/>
      </c>
      <c r="CS196" s="1373" t="str">
        <f t="shared" si="454"/>
        <v/>
      </c>
      <c r="CT196" s="1373" t="str">
        <f t="shared" si="455"/>
        <v/>
      </c>
      <c r="CU196" s="1373" t="str">
        <f t="shared" si="456"/>
        <v/>
      </c>
      <c r="CV196" s="1373" t="str">
        <f t="shared" si="457"/>
        <v/>
      </c>
      <c r="CW196" s="1373" t="str">
        <f t="shared" si="458"/>
        <v/>
      </c>
      <c r="CX196" s="1372" t="str">
        <f t="shared" si="459"/>
        <v/>
      </c>
      <c r="CY196" s="1375" t="str">
        <f t="shared" si="460"/>
        <v/>
      </c>
      <c r="CZ196" s="532" t="str">
        <f t="shared" si="461"/>
        <v/>
      </c>
      <c r="DA196" s="533" t="str">
        <f t="shared" si="462"/>
        <v/>
      </c>
      <c r="DB196" s="534" t="str">
        <f t="shared" si="463"/>
        <v/>
      </c>
      <c r="DC196" s="534" t="str">
        <f t="shared" si="464"/>
        <v/>
      </c>
      <c r="DD196" s="534" t="str">
        <f t="shared" si="465"/>
        <v/>
      </c>
      <c r="DE196" s="534" t="str">
        <f t="shared" si="466"/>
        <v/>
      </c>
      <c r="DF196" s="534" t="str">
        <f t="shared" si="467"/>
        <v/>
      </c>
      <c r="DG196" s="535" t="str">
        <f t="shared" si="468"/>
        <v/>
      </c>
      <c r="DH196" s="535" t="str">
        <f t="shared" si="469"/>
        <v/>
      </c>
      <c r="DI196" s="535" t="str">
        <f t="shared" si="470"/>
        <v/>
      </c>
      <c r="DJ196" s="535" t="str">
        <f t="shared" si="471"/>
        <v/>
      </c>
      <c r="DK196" s="534" t="str">
        <f t="shared" si="472"/>
        <v/>
      </c>
      <c r="DL196" s="534" t="str">
        <f t="shared" si="473"/>
        <v/>
      </c>
      <c r="DM196" s="534" t="str">
        <f t="shared" si="474"/>
        <v/>
      </c>
      <c r="DN196" s="534" t="str">
        <f t="shared" si="475"/>
        <v/>
      </c>
      <c r="DO196" s="534" t="str">
        <f t="shared" si="476"/>
        <v/>
      </c>
      <c r="DP196" s="533" t="str">
        <f t="shared" si="477"/>
        <v/>
      </c>
      <c r="DQ196" s="532" t="str">
        <f t="shared" si="478"/>
        <v/>
      </c>
      <c r="DR196" s="753">
        <f t="shared" si="479"/>
        <v>0</v>
      </c>
      <c r="DS196" s="111">
        <f t="shared" si="480"/>
        <v>0</v>
      </c>
      <c r="DT196" s="111">
        <f t="shared" si="481"/>
        <v>0</v>
      </c>
      <c r="DU196" s="111">
        <f t="shared" si="482"/>
        <v>0</v>
      </c>
      <c r="DV196" s="602"/>
      <c r="DW196" s="719"/>
      <c r="DX196" s="719"/>
      <c r="DY196" s="719"/>
      <c r="DZ196" s="719"/>
      <c r="EA196" s="719"/>
      <c r="EB196" s="719"/>
      <c r="EC196" s="719"/>
      <c r="ED196" s="719"/>
      <c r="EE196" s="603"/>
    </row>
    <row r="197" spans="1:135" s="604" customFormat="1" ht="15.75" customHeight="1">
      <c r="A197" s="740" t="s">
        <v>284</v>
      </c>
      <c r="B197" s="708" t="str">
        <f t="shared" ref="B197:K197" si="555">IF(B195="","",B195*B196)</f>
        <v/>
      </c>
      <c r="C197" s="708" t="str">
        <f t="shared" si="555"/>
        <v/>
      </c>
      <c r="D197" s="708" t="str">
        <f t="shared" si="555"/>
        <v/>
      </c>
      <c r="E197" s="708" t="str">
        <f t="shared" si="555"/>
        <v/>
      </c>
      <c r="F197" s="708" t="str">
        <f t="shared" si="555"/>
        <v/>
      </c>
      <c r="G197" s="708" t="str">
        <f t="shared" si="555"/>
        <v/>
      </c>
      <c r="H197" s="708" t="str">
        <f t="shared" si="555"/>
        <v/>
      </c>
      <c r="I197" s="708" t="str">
        <f t="shared" si="555"/>
        <v/>
      </c>
      <c r="J197" s="708" t="str">
        <f t="shared" si="555"/>
        <v/>
      </c>
      <c r="K197" s="708" t="str">
        <f t="shared" si="555"/>
        <v/>
      </c>
      <c r="L197" s="708"/>
      <c r="M197" s="708"/>
      <c r="N197" s="708"/>
      <c r="O197" s="708" t="str">
        <f>IF(O195="","",O195*O196)</f>
        <v/>
      </c>
      <c r="P197" s="708" t="str">
        <f>IF(P195="","",P195*P196)</f>
        <v/>
      </c>
      <c r="Q197" s="708" t="str">
        <f>IF(Q195="","",Q195*Q196)</f>
        <v/>
      </c>
      <c r="R197" s="708" t="str">
        <f>IF(R195="","",R195*R196)</f>
        <v/>
      </c>
      <c r="S197" s="708" t="str">
        <f>IF(S195="","",S195*S196)</f>
        <v/>
      </c>
      <c r="T197" s="747"/>
      <c r="U197" s="708" t="str">
        <f t="shared" ref="U197:AL197" si="556">IF(U195="","",U195*U196)</f>
        <v/>
      </c>
      <c r="V197" s="708" t="str">
        <f t="shared" si="556"/>
        <v/>
      </c>
      <c r="W197" s="708" t="str">
        <f t="shared" si="556"/>
        <v/>
      </c>
      <c r="X197" s="708" t="str">
        <f t="shared" si="556"/>
        <v/>
      </c>
      <c r="Y197" s="708" t="str">
        <f t="shared" si="556"/>
        <v/>
      </c>
      <c r="Z197" s="708" t="str">
        <f t="shared" si="556"/>
        <v/>
      </c>
      <c r="AA197" s="708" t="str">
        <f t="shared" si="556"/>
        <v/>
      </c>
      <c r="AB197" s="708" t="str">
        <f t="shared" si="556"/>
        <v/>
      </c>
      <c r="AC197" s="708" t="str">
        <f t="shared" si="556"/>
        <v/>
      </c>
      <c r="AD197" s="708" t="str">
        <f t="shared" si="556"/>
        <v/>
      </c>
      <c r="AE197" s="708" t="str">
        <f t="shared" si="556"/>
        <v/>
      </c>
      <c r="AF197" s="708" t="str">
        <f t="shared" si="556"/>
        <v/>
      </c>
      <c r="AG197" s="708" t="str">
        <f t="shared" si="556"/>
        <v/>
      </c>
      <c r="AH197" s="708" t="str">
        <f t="shared" si="556"/>
        <v/>
      </c>
      <c r="AI197" s="708" t="str">
        <f t="shared" si="556"/>
        <v/>
      </c>
      <c r="AJ197" s="708" t="str">
        <f t="shared" si="556"/>
        <v/>
      </c>
      <c r="AK197" s="708" t="str">
        <f t="shared" si="556"/>
        <v/>
      </c>
      <c r="AL197" s="708" t="str">
        <f t="shared" si="556"/>
        <v/>
      </c>
      <c r="AM197" s="747"/>
      <c r="AN197" s="708" t="str">
        <f t="shared" ref="AN197:BE197" si="557">IF(AN195="","",AN195*AN196)</f>
        <v/>
      </c>
      <c r="AO197" s="708" t="str">
        <f t="shared" si="557"/>
        <v/>
      </c>
      <c r="AP197" s="708" t="str">
        <f t="shared" si="557"/>
        <v/>
      </c>
      <c r="AQ197" s="708" t="str">
        <f t="shared" si="557"/>
        <v/>
      </c>
      <c r="AR197" s="708" t="str">
        <f t="shared" si="557"/>
        <v/>
      </c>
      <c r="AS197" s="708" t="str">
        <f t="shared" si="557"/>
        <v/>
      </c>
      <c r="AT197" s="708" t="str">
        <f t="shared" si="557"/>
        <v/>
      </c>
      <c r="AU197" s="708" t="str">
        <f t="shared" si="557"/>
        <v/>
      </c>
      <c r="AV197" s="708" t="str">
        <f t="shared" si="557"/>
        <v/>
      </c>
      <c r="AW197" s="708" t="str">
        <f t="shared" si="557"/>
        <v/>
      </c>
      <c r="AX197" s="708" t="str">
        <f t="shared" si="557"/>
        <v/>
      </c>
      <c r="AY197" s="708" t="str">
        <f t="shared" si="557"/>
        <v/>
      </c>
      <c r="AZ197" s="708" t="str">
        <f t="shared" si="557"/>
        <v/>
      </c>
      <c r="BA197" s="708" t="str">
        <f t="shared" si="557"/>
        <v/>
      </c>
      <c r="BB197" s="708" t="str">
        <f t="shared" si="557"/>
        <v/>
      </c>
      <c r="BC197" s="708" t="str">
        <f t="shared" si="557"/>
        <v/>
      </c>
      <c r="BD197" s="708" t="str">
        <f t="shared" si="557"/>
        <v/>
      </c>
      <c r="BE197" s="708" t="str">
        <f t="shared" si="557"/>
        <v/>
      </c>
      <c r="BF197" s="747"/>
      <c r="BG197" s="708" t="str">
        <f t="shared" ref="BG197:BX197" si="558">IF(BG195="","",BG195*BG196)</f>
        <v/>
      </c>
      <c r="BH197" s="708" t="str">
        <f t="shared" si="558"/>
        <v/>
      </c>
      <c r="BI197" s="708" t="str">
        <f t="shared" si="558"/>
        <v/>
      </c>
      <c r="BJ197" s="708" t="str">
        <f t="shared" si="558"/>
        <v/>
      </c>
      <c r="BK197" s="708" t="str">
        <f t="shared" si="558"/>
        <v/>
      </c>
      <c r="BL197" s="708" t="str">
        <f t="shared" si="558"/>
        <v/>
      </c>
      <c r="BM197" s="708" t="str">
        <f t="shared" si="558"/>
        <v/>
      </c>
      <c r="BN197" s="708" t="str">
        <f t="shared" si="558"/>
        <v/>
      </c>
      <c r="BO197" s="708" t="str">
        <f t="shared" si="558"/>
        <v/>
      </c>
      <c r="BP197" s="708" t="str">
        <f t="shared" si="558"/>
        <v/>
      </c>
      <c r="BQ197" s="708" t="str">
        <f t="shared" si="558"/>
        <v/>
      </c>
      <c r="BR197" s="708" t="str">
        <f t="shared" si="558"/>
        <v/>
      </c>
      <c r="BS197" s="708" t="str">
        <f t="shared" si="558"/>
        <v/>
      </c>
      <c r="BT197" s="708" t="str">
        <f t="shared" si="558"/>
        <v/>
      </c>
      <c r="BU197" s="708" t="str">
        <f t="shared" si="558"/>
        <v/>
      </c>
      <c r="BV197" s="708" t="str">
        <f t="shared" si="558"/>
        <v/>
      </c>
      <c r="BW197" s="708" t="str">
        <f t="shared" si="558"/>
        <v/>
      </c>
      <c r="BX197" s="708" t="str">
        <f t="shared" si="558"/>
        <v/>
      </c>
      <c r="BY197" s="747"/>
      <c r="BZ197" s="708" t="str">
        <f>IF(BZ195="","",BZ195*BZ196)</f>
        <v/>
      </c>
      <c r="CA197" s="708" t="str">
        <f>IF(CA195="","",CA195*CA196)</f>
        <v/>
      </c>
      <c r="CB197" s="708" t="str">
        <f>IF(CB195="","",CB195*CB196)</f>
        <v/>
      </c>
      <c r="CC197" s="708" t="str">
        <f>IF(CC195="","",CC195*CC196)</f>
        <v/>
      </c>
      <c r="CD197" s="698" t="str">
        <f t="shared" si="492"/>
        <v/>
      </c>
      <c r="CE197" s="698" t="str">
        <f t="shared" si="493"/>
        <v/>
      </c>
      <c r="CF197" s="698" t="str">
        <f t="shared" si="494"/>
        <v/>
      </c>
      <c r="CG197" s="698" t="str">
        <f t="shared" si="495"/>
        <v/>
      </c>
      <c r="CH197" s="1371" t="str">
        <f t="shared" si="443"/>
        <v/>
      </c>
      <c r="CI197" s="1372" t="str">
        <f t="shared" si="444"/>
        <v/>
      </c>
      <c r="CJ197" s="1373" t="str">
        <f t="shared" si="445"/>
        <v/>
      </c>
      <c r="CK197" s="1373" t="str">
        <f t="shared" si="446"/>
        <v/>
      </c>
      <c r="CL197" s="1373" t="str">
        <f t="shared" si="447"/>
        <v/>
      </c>
      <c r="CM197" s="1373" t="str">
        <f t="shared" si="448"/>
        <v/>
      </c>
      <c r="CN197" s="1373" t="str">
        <f t="shared" si="449"/>
        <v/>
      </c>
      <c r="CO197" s="1374" t="str">
        <f t="shared" si="450"/>
        <v/>
      </c>
      <c r="CP197" s="1374" t="str">
        <f t="shared" si="451"/>
        <v/>
      </c>
      <c r="CQ197" s="1374" t="str">
        <f t="shared" si="452"/>
        <v/>
      </c>
      <c r="CR197" s="1374" t="str">
        <f t="shared" si="453"/>
        <v/>
      </c>
      <c r="CS197" s="1373" t="str">
        <f t="shared" si="454"/>
        <v/>
      </c>
      <c r="CT197" s="1373" t="str">
        <f t="shared" si="455"/>
        <v/>
      </c>
      <c r="CU197" s="1373" t="str">
        <f t="shared" si="456"/>
        <v/>
      </c>
      <c r="CV197" s="1373" t="str">
        <f t="shared" si="457"/>
        <v/>
      </c>
      <c r="CW197" s="1373" t="str">
        <f t="shared" si="458"/>
        <v/>
      </c>
      <c r="CX197" s="1372" t="str">
        <f t="shared" si="459"/>
        <v/>
      </c>
      <c r="CY197" s="1375" t="str">
        <f t="shared" si="460"/>
        <v/>
      </c>
      <c r="CZ197" s="532" t="str">
        <f t="shared" si="461"/>
        <v/>
      </c>
      <c r="DA197" s="533" t="str">
        <f t="shared" si="462"/>
        <v/>
      </c>
      <c r="DB197" s="534" t="str">
        <f t="shared" si="463"/>
        <v/>
      </c>
      <c r="DC197" s="534" t="str">
        <f t="shared" si="464"/>
        <v/>
      </c>
      <c r="DD197" s="534" t="str">
        <f t="shared" si="465"/>
        <v/>
      </c>
      <c r="DE197" s="534" t="str">
        <f t="shared" si="466"/>
        <v/>
      </c>
      <c r="DF197" s="534" t="str">
        <f t="shared" si="467"/>
        <v/>
      </c>
      <c r="DG197" s="535" t="str">
        <f t="shared" si="468"/>
        <v/>
      </c>
      <c r="DH197" s="535" t="str">
        <f t="shared" si="469"/>
        <v/>
      </c>
      <c r="DI197" s="535" t="str">
        <f t="shared" si="470"/>
        <v/>
      </c>
      <c r="DJ197" s="535" t="str">
        <f t="shared" si="471"/>
        <v/>
      </c>
      <c r="DK197" s="534" t="str">
        <f t="shared" si="472"/>
        <v/>
      </c>
      <c r="DL197" s="534" t="str">
        <f t="shared" si="473"/>
        <v/>
      </c>
      <c r="DM197" s="534" t="str">
        <f t="shared" si="474"/>
        <v/>
      </c>
      <c r="DN197" s="534" t="str">
        <f t="shared" si="475"/>
        <v/>
      </c>
      <c r="DO197" s="534" t="str">
        <f t="shared" si="476"/>
        <v/>
      </c>
      <c r="DP197" s="533" t="str">
        <f t="shared" si="477"/>
        <v/>
      </c>
      <c r="DQ197" s="532" t="str">
        <f t="shared" si="478"/>
        <v/>
      </c>
      <c r="DR197" s="753">
        <f t="shared" si="479"/>
        <v>0</v>
      </c>
      <c r="DS197" s="111">
        <f t="shared" si="480"/>
        <v>0</v>
      </c>
      <c r="DT197" s="111">
        <f t="shared" si="481"/>
        <v>0</v>
      </c>
      <c r="DU197" s="111">
        <f t="shared" si="482"/>
        <v>0</v>
      </c>
      <c r="DV197" s="602"/>
      <c r="DW197" s="719"/>
      <c r="DX197" s="719"/>
      <c r="DY197" s="719"/>
      <c r="DZ197" s="719"/>
      <c r="EA197" s="719"/>
      <c r="EB197" s="719"/>
      <c r="EC197" s="719"/>
      <c r="ED197" s="719"/>
      <c r="EE197" s="603"/>
    </row>
    <row r="198" spans="1:135" s="604" customFormat="1" ht="15.75" customHeight="1">
      <c r="A198" s="773" t="s">
        <v>338</v>
      </c>
      <c r="B198" s="707">
        <f>SUM(WB!U73,-B195)</f>
        <v>0</v>
      </c>
      <c r="C198" s="707">
        <f>SUM(WB!V73,-C195)</f>
        <v>0</v>
      </c>
      <c r="D198" s="707">
        <f>SUM(WB!W73,-D195)</f>
        <v>0</v>
      </c>
      <c r="E198" s="707">
        <f>SUM(WB!X73,-E195)</f>
        <v>0</v>
      </c>
      <c r="F198" s="707">
        <f>SUM(WB!Y73,-F195)</f>
        <v>0</v>
      </c>
      <c r="G198" s="707">
        <f>SUM(WB!Z73,-G195)</f>
        <v>0</v>
      </c>
      <c r="H198" s="707">
        <f>SUM(WB!AA73,-H195)</f>
        <v>0</v>
      </c>
      <c r="I198" s="707">
        <f>SUM(WB!AB73,-I195)</f>
        <v>0</v>
      </c>
      <c r="J198" s="707">
        <f>SUM(WB!AC73,-J195)</f>
        <v>0</v>
      </c>
      <c r="K198" s="707">
        <f>SUM(WB!AD73,-K195)</f>
        <v>0</v>
      </c>
      <c r="L198" s="707">
        <f>SUM(WB!AE73,-L195)</f>
        <v>0</v>
      </c>
      <c r="M198" s="707">
        <f>SUM(WB!AF73,-M195)</f>
        <v>0</v>
      </c>
      <c r="N198" s="707">
        <f>SUM(WB!AG73,-N195)</f>
        <v>0</v>
      </c>
      <c r="O198" s="707">
        <f>SUM(WB!AH73,-O195)</f>
        <v>0</v>
      </c>
      <c r="P198" s="707">
        <f>SUM(WB!AI73,-P195)</f>
        <v>0</v>
      </c>
      <c r="Q198" s="707">
        <f>SUM(WB!AJ73,-Q195)</f>
        <v>2</v>
      </c>
      <c r="R198" s="707">
        <f>SUM(WB!AK73,-R195)</f>
        <v>0</v>
      </c>
      <c r="S198" s="707">
        <f>SUM(WB!AL73,-S195)</f>
        <v>0</v>
      </c>
      <c r="T198" s="754"/>
      <c r="U198" s="707">
        <f>SUM(WB!AM81,-U195)</f>
        <v>1</v>
      </c>
      <c r="V198" s="708">
        <f>SUM(WB!AN81,-V195)</f>
        <v>1</v>
      </c>
      <c r="W198" s="708">
        <f>SUM(WB!AO81,-W195)</f>
        <v>0</v>
      </c>
      <c r="X198" s="708">
        <f>SUM(WB!AP81,-X195)</f>
        <v>1</v>
      </c>
      <c r="Y198" s="708">
        <f>SUM(WB!AQ81,-Y195)</f>
        <v>0</v>
      </c>
      <c r="Z198" s="708">
        <f>SUM(WB!AR81,-Z195)</f>
        <v>0</v>
      </c>
      <c r="AA198" s="708">
        <f>SUM(WB!AS81,-AA195)</f>
        <v>0</v>
      </c>
      <c r="AB198" s="708">
        <f>SUM(WB!AT81,-AB195)</f>
        <v>0</v>
      </c>
      <c r="AC198" s="708">
        <f>SUM(WB!AU81,-AC195)</f>
        <v>0</v>
      </c>
      <c r="AD198" s="708">
        <f>SUM(WB!AV81,-AD195)</f>
        <v>0</v>
      </c>
      <c r="AE198" s="708">
        <f>SUM(WB!AW81,-AE195)</f>
        <v>0</v>
      </c>
      <c r="AF198" s="708">
        <f>SUM(WB!AX81,-AF195)</f>
        <v>1</v>
      </c>
      <c r="AG198" s="708">
        <f>SUM(WB!AY81,-AG195)</f>
        <v>5</v>
      </c>
      <c r="AH198" s="708">
        <f>SUM(WB!AZ81,-AH195)</f>
        <v>0</v>
      </c>
      <c r="AI198" s="708">
        <f>SUM(WB!BA81,-AI195)</f>
        <v>1</v>
      </c>
      <c r="AJ198" s="708">
        <f>SUM(WB!BB81,-AJ195)</f>
        <v>0</v>
      </c>
      <c r="AK198" s="708">
        <f>SUM(WB!BC81,-AK195)</f>
        <v>0</v>
      </c>
      <c r="AL198" s="708">
        <f>SUM(WB!BD81,-AL195)</f>
        <v>0</v>
      </c>
      <c r="AM198" s="754"/>
      <c r="AN198" s="707">
        <f>SUM(WB!BE89,-AN195)</f>
        <v>0</v>
      </c>
      <c r="AO198" s="708">
        <f>SUM(WB!BF89,-AO195)</f>
        <v>1</v>
      </c>
      <c r="AP198" s="708">
        <f>SUM(WB!BG89,-AP195)</f>
        <v>2</v>
      </c>
      <c r="AQ198" s="708">
        <f>SUM(WB!BH89,-AQ195)</f>
        <v>1</v>
      </c>
      <c r="AR198" s="708">
        <f>SUM(WB!BI89,-AR195)</f>
        <v>4</v>
      </c>
      <c r="AS198" s="708">
        <f>SUM(WB!BJ89,-AS195)</f>
        <v>1</v>
      </c>
      <c r="AT198" s="708">
        <f>SUM(WB!BK89,-AT195)</f>
        <v>1</v>
      </c>
      <c r="AU198" s="708">
        <f>SUM(WB!BL89,-AU195)</f>
        <v>3</v>
      </c>
      <c r="AV198" s="708">
        <f>SUM(WB!BM89,-AV195)</f>
        <v>3</v>
      </c>
      <c r="AW198" s="708">
        <f>SUM(WB!BN89,-AW195)</f>
        <v>0</v>
      </c>
      <c r="AX198" s="708">
        <f>SUM(WB!BO89,-AX195)</f>
        <v>0</v>
      </c>
      <c r="AY198" s="708">
        <f>SUM(WB!BP89,-AY195)</f>
        <v>5</v>
      </c>
      <c r="AZ198" s="708">
        <f>SUM(WB!BQ89,-AZ195)</f>
        <v>0</v>
      </c>
      <c r="BA198" s="708">
        <f>SUM(WB!BR89,-BA195)</f>
        <v>2</v>
      </c>
      <c r="BB198" s="708">
        <f>SUM(WB!BS89,-BB195)</f>
        <v>0</v>
      </c>
      <c r="BC198" s="708">
        <f>SUM(WB!BT89,-BC195)</f>
        <v>0</v>
      </c>
      <c r="BD198" s="708">
        <f>SUM(WB!BU89,-BD195)</f>
        <v>1</v>
      </c>
      <c r="BE198" s="708">
        <f>SUM(WB!BV89,-BE195)</f>
        <v>0</v>
      </c>
      <c r="BF198" s="754"/>
      <c r="BG198" s="707">
        <f>SUM(WB!BW97,-BG195)</f>
        <v>2</v>
      </c>
      <c r="BH198" s="708">
        <f>SUM(WB!BX97,-BH195)</f>
        <v>1</v>
      </c>
      <c r="BI198" s="708">
        <f>SUM(WB!BY97,-BI195)</f>
        <v>4</v>
      </c>
      <c r="BJ198" s="708">
        <f>SUM(WB!BZ97,-BJ195)</f>
        <v>15</v>
      </c>
      <c r="BK198" s="708">
        <f>SUM(WB!CA97,-BK195)</f>
        <v>6</v>
      </c>
      <c r="BL198" s="708">
        <f>SUM(WB!CB97,-BL195)</f>
        <v>3</v>
      </c>
      <c r="BM198" s="708">
        <f>SUM(WB!CC97,-BM195)</f>
        <v>1</v>
      </c>
      <c r="BN198" s="708">
        <f>SUM(WB!CD97,-BN195)</f>
        <v>3</v>
      </c>
      <c r="BO198" s="708">
        <f>SUM(WB!CE97,-BO195)</f>
        <v>3</v>
      </c>
      <c r="BP198" s="708">
        <f>SUM(WB!CF97,-BP195)</f>
        <v>4</v>
      </c>
      <c r="BQ198" s="708">
        <v>0</v>
      </c>
      <c r="BR198" s="708">
        <f>SUM(WB!CH97,-BR195)</f>
        <v>1</v>
      </c>
      <c r="BS198" s="708">
        <f>SUM(WB!CI97,-BS195)</f>
        <v>0</v>
      </c>
      <c r="BT198" s="708">
        <f>SUM(WB!CJ97,-BT195)</f>
        <v>10</v>
      </c>
      <c r="BU198" s="708">
        <f>SUM(WB!CK97,-BU195)</f>
        <v>0</v>
      </c>
      <c r="BV198" s="708">
        <f>SUM(WB!CL97,-BV195)</f>
        <v>0</v>
      </c>
      <c r="BW198" s="708">
        <f>SUM(WB!CM97,-BW195)</f>
        <v>4</v>
      </c>
      <c r="BX198" s="708">
        <f>SUM(WB!CN97,-BX195)</f>
        <v>0</v>
      </c>
      <c r="BY198" s="754"/>
      <c r="BZ198" s="768">
        <f>WB!CP73-BZ195</f>
        <v>0</v>
      </c>
      <c r="CA198" s="768">
        <f>WB!CP81-CA195</f>
        <v>1</v>
      </c>
      <c r="CB198" s="768">
        <f>WB!CP89-CB195</f>
        <v>1</v>
      </c>
      <c r="CC198" s="768">
        <f>WB!CP97-CC195</f>
        <v>2</v>
      </c>
      <c r="CD198" s="698">
        <f t="shared" si="492"/>
        <v>0</v>
      </c>
      <c r="CE198" s="698">
        <f t="shared" si="493"/>
        <v>0.3125</v>
      </c>
      <c r="CF198" s="698">
        <f t="shared" si="494"/>
        <v>1.1875</v>
      </c>
      <c r="CG198" s="698">
        <f t="shared" si="495"/>
        <v>2.625</v>
      </c>
      <c r="CH198" s="1371">
        <f t="shared" si="443"/>
        <v>0</v>
      </c>
      <c r="CI198" s="1372">
        <f t="shared" si="444"/>
        <v>0</v>
      </c>
      <c r="CJ198" s="1373">
        <f t="shared" si="445"/>
        <v>0</v>
      </c>
      <c r="CK198" s="1373">
        <f t="shared" si="446"/>
        <v>0</v>
      </c>
      <c r="CL198" s="1373">
        <f t="shared" si="447"/>
        <v>0</v>
      </c>
      <c r="CM198" s="1373">
        <f t="shared" si="448"/>
        <v>0</v>
      </c>
      <c r="CN198" s="1373">
        <f t="shared" si="449"/>
        <v>0</v>
      </c>
      <c r="CO198" s="1374">
        <f t="shared" si="450"/>
        <v>0</v>
      </c>
      <c r="CP198" s="1374">
        <f t="shared" si="451"/>
        <v>0</v>
      </c>
      <c r="CQ198" s="1374">
        <f t="shared" si="452"/>
        <v>0</v>
      </c>
      <c r="CR198" s="1374">
        <f t="shared" si="453"/>
        <v>0</v>
      </c>
      <c r="CS198" s="1373">
        <f t="shared" si="454"/>
        <v>0</v>
      </c>
      <c r="CT198" s="1373">
        <f t="shared" si="455"/>
        <v>0</v>
      </c>
      <c r="CU198" s="1373">
        <f t="shared" si="456"/>
        <v>0</v>
      </c>
      <c r="CV198" s="1373">
        <f t="shared" si="457"/>
        <v>0</v>
      </c>
      <c r="CW198" s="1373">
        <f t="shared" si="458"/>
        <v>0</v>
      </c>
      <c r="CX198" s="1372">
        <f t="shared" si="459"/>
        <v>0</v>
      </c>
      <c r="CY198" s="1375">
        <f t="shared" si="460"/>
        <v>2</v>
      </c>
      <c r="CZ198" s="532">
        <f t="shared" si="461"/>
        <v>0</v>
      </c>
      <c r="DA198" s="533">
        <f t="shared" si="462"/>
        <v>0</v>
      </c>
      <c r="DB198" s="534">
        <f t="shared" si="463"/>
        <v>0</v>
      </c>
      <c r="DC198" s="534">
        <f t="shared" si="464"/>
        <v>0</v>
      </c>
      <c r="DD198" s="534">
        <f t="shared" si="465"/>
        <v>0</v>
      </c>
      <c r="DE198" s="534">
        <f t="shared" si="466"/>
        <v>0</v>
      </c>
      <c r="DF198" s="534">
        <f t="shared" si="467"/>
        <v>0</v>
      </c>
      <c r="DG198" s="535">
        <f t="shared" si="468"/>
        <v>0</v>
      </c>
      <c r="DH198" s="535">
        <f t="shared" si="469"/>
        <v>0</v>
      </c>
      <c r="DI198" s="535">
        <f t="shared" si="470"/>
        <v>0</v>
      </c>
      <c r="DJ198" s="535">
        <f t="shared" si="471"/>
        <v>0</v>
      </c>
      <c r="DK198" s="534">
        <f t="shared" si="472"/>
        <v>0</v>
      </c>
      <c r="DL198" s="534">
        <f t="shared" si="473"/>
        <v>1</v>
      </c>
      <c r="DM198" s="534">
        <f t="shared" si="474"/>
        <v>1</v>
      </c>
      <c r="DN198" s="534">
        <f t="shared" si="475"/>
        <v>1</v>
      </c>
      <c r="DO198" s="534">
        <f t="shared" si="476"/>
        <v>1</v>
      </c>
      <c r="DP198" s="533">
        <f t="shared" si="477"/>
        <v>1</v>
      </c>
      <c r="DQ198" s="532">
        <f t="shared" si="478"/>
        <v>5</v>
      </c>
      <c r="DR198" s="753">
        <f t="shared" si="479"/>
        <v>18</v>
      </c>
      <c r="DS198" s="111">
        <f t="shared" si="480"/>
        <v>18</v>
      </c>
      <c r="DT198" s="111">
        <f t="shared" si="481"/>
        <v>18</v>
      </c>
      <c r="DU198" s="111">
        <f t="shared" si="482"/>
        <v>18</v>
      </c>
      <c r="DV198" s="602"/>
      <c r="DW198" s="719"/>
      <c r="DX198" s="719"/>
      <c r="DY198" s="719"/>
      <c r="DZ198" s="719"/>
      <c r="EA198" s="719"/>
      <c r="EB198" s="719"/>
      <c r="EC198" s="719"/>
      <c r="ED198" s="719"/>
      <c r="EE198" s="603"/>
    </row>
    <row r="199" spans="1:135" s="604" customFormat="1" ht="15.75" customHeight="1">
      <c r="A199" s="740" t="s">
        <v>282</v>
      </c>
      <c r="B199" s="330"/>
      <c r="C199" s="330">
        <v>0</v>
      </c>
      <c r="D199" s="330"/>
      <c r="E199" s="330"/>
      <c r="F199" s="330"/>
      <c r="G199" s="330"/>
      <c r="H199" s="330"/>
      <c r="I199" s="330"/>
      <c r="J199" s="330"/>
      <c r="K199" s="330"/>
      <c r="L199" s="330"/>
      <c r="M199" s="330"/>
      <c r="N199" s="330"/>
      <c r="O199" s="330"/>
      <c r="P199" s="330"/>
      <c r="Q199" s="330">
        <v>5000</v>
      </c>
      <c r="R199" s="330"/>
      <c r="S199" s="330"/>
      <c r="T199" s="739"/>
      <c r="U199" s="330">
        <v>6000</v>
      </c>
      <c r="V199" s="330">
        <v>5000</v>
      </c>
      <c r="W199" s="330">
        <v>6500</v>
      </c>
      <c r="X199" s="330">
        <v>5500</v>
      </c>
      <c r="Y199" s="330"/>
      <c r="Z199" s="330"/>
      <c r="AA199" s="330"/>
      <c r="AB199" s="330"/>
      <c r="AC199" s="330"/>
      <c r="AD199" s="330"/>
      <c r="AE199" s="330"/>
      <c r="AF199" s="330">
        <v>6000</v>
      </c>
      <c r="AG199" s="306">
        <v>5000</v>
      </c>
      <c r="AH199" s="330"/>
      <c r="AI199" s="330">
        <v>6000</v>
      </c>
      <c r="AJ199" s="330"/>
      <c r="AK199" s="330"/>
      <c r="AL199" s="330"/>
      <c r="AM199" s="739"/>
      <c r="AN199" s="330"/>
      <c r="AO199" s="330"/>
      <c r="AP199" s="330"/>
      <c r="AQ199" s="330">
        <v>6000</v>
      </c>
      <c r="AR199" s="330">
        <v>6000</v>
      </c>
      <c r="AS199" s="330">
        <v>6000</v>
      </c>
      <c r="AT199" s="330">
        <v>7000</v>
      </c>
      <c r="AU199" s="330">
        <v>6000</v>
      </c>
      <c r="AV199" s="330"/>
      <c r="AW199" s="330"/>
      <c r="AX199" s="330"/>
      <c r="AY199" s="777">
        <v>7</v>
      </c>
      <c r="AZ199" s="777"/>
      <c r="BA199" s="777">
        <v>4500</v>
      </c>
      <c r="BB199" s="777"/>
      <c r="BC199" s="777"/>
      <c r="BD199" s="777">
        <v>7000</v>
      </c>
      <c r="BE199" s="330"/>
      <c r="BF199" s="739"/>
      <c r="BG199" s="330">
        <v>7000</v>
      </c>
      <c r="BH199" s="330"/>
      <c r="BI199" s="330"/>
      <c r="BJ199" s="330">
        <v>6000</v>
      </c>
      <c r="BK199" s="330">
        <v>6000</v>
      </c>
      <c r="BL199" s="330">
        <v>7000</v>
      </c>
      <c r="BM199" s="330">
        <v>6500</v>
      </c>
      <c r="BN199" s="330">
        <v>7000</v>
      </c>
      <c r="BO199" s="330"/>
      <c r="BP199" s="330">
        <v>6000</v>
      </c>
      <c r="BQ199" s="330"/>
      <c r="BR199" s="777">
        <v>5000</v>
      </c>
      <c r="BS199" s="777"/>
      <c r="BT199" s="777">
        <v>5500</v>
      </c>
      <c r="BU199" s="777"/>
      <c r="BV199" s="777"/>
      <c r="BW199" s="777">
        <v>6000</v>
      </c>
      <c r="BX199" s="777"/>
      <c r="BY199" s="739"/>
      <c r="BZ199" s="330"/>
      <c r="CA199" s="330"/>
      <c r="CB199" s="330">
        <v>5000</v>
      </c>
      <c r="CC199" s="330">
        <v>6000</v>
      </c>
      <c r="CD199" s="698" t="str">
        <f t="shared" si="492"/>
        <v/>
      </c>
      <c r="CE199" s="698">
        <f t="shared" si="493"/>
        <v>5700</v>
      </c>
      <c r="CF199" s="698">
        <f t="shared" si="494"/>
        <v>5916.666666666667</v>
      </c>
      <c r="CG199" s="698">
        <f t="shared" si="495"/>
        <v>6250</v>
      </c>
      <c r="CH199" s="1371" t="str">
        <f t="shared" si="443"/>
        <v/>
      </c>
      <c r="CI199" s="1372" t="str">
        <f t="shared" si="444"/>
        <v/>
      </c>
      <c r="CJ199" s="1373" t="str">
        <f t="shared" si="445"/>
        <v/>
      </c>
      <c r="CK199" s="1373" t="str">
        <f t="shared" si="446"/>
        <v/>
      </c>
      <c r="CL199" s="1373" t="str">
        <f t="shared" si="447"/>
        <v/>
      </c>
      <c r="CM199" s="1373" t="str">
        <f t="shared" si="448"/>
        <v/>
      </c>
      <c r="CN199" s="1373" t="str">
        <f t="shared" si="449"/>
        <v/>
      </c>
      <c r="CO199" s="1374" t="str">
        <f t="shared" si="450"/>
        <v/>
      </c>
      <c r="CP199" s="1374">
        <f t="shared" si="451"/>
        <v>0</v>
      </c>
      <c r="CQ199" s="1374">
        <f t="shared" si="452"/>
        <v>5000</v>
      </c>
      <c r="CR199" s="1374" t="str">
        <f t="shared" si="453"/>
        <v/>
      </c>
      <c r="CS199" s="1373" t="str">
        <f t="shared" si="454"/>
        <v/>
      </c>
      <c r="CT199" s="1373" t="str">
        <f t="shared" si="455"/>
        <v/>
      </c>
      <c r="CU199" s="1373" t="str">
        <f t="shared" si="456"/>
        <v/>
      </c>
      <c r="CV199" s="1373" t="str">
        <f t="shared" si="457"/>
        <v/>
      </c>
      <c r="CW199" s="1373" t="str">
        <f t="shared" si="458"/>
        <v/>
      </c>
      <c r="CX199" s="1372" t="str">
        <f t="shared" si="459"/>
        <v/>
      </c>
      <c r="CY199" s="1375" t="str">
        <f t="shared" si="460"/>
        <v/>
      </c>
      <c r="CZ199" s="532" t="str">
        <f t="shared" si="461"/>
        <v/>
      </c>
      <c r="DA199" s="533" t="str">
        <f t="shared" si="462"/>
        <v/>
      </c>
      <c r="DB199" s="534" t="str">
        <f t="shared" si="463"/>
        <v/>
      </c>
      <c r="DC199" s="534" t="str">
        <f t="shared" si="464"/>
        <v/>
      </c>
      <c r="DD199" s="534" t="str">
        <f t="shared" si="465"/>
        <v/>
      </c>
      <c r="DE199" s="534" t="str">
        <f t="shared" si="466"/>
        <v/>
      </c>
      <c r="DF199" s="534">
        <f t="shared" si="467"/>
        <v>5000</v>
      </c>
      <c r="DG199" s="535">
        <f t="shared" si="468"/>
        <v>5000</v>
      </c>
      <c r="DH199" s="535">
        <f t="shared" si="469"/>
        <v>5500</v>
      </c>
      <c r="DI199" s="535">
        <f t="shared" si="470"/>
        <v>6000</v>
      </c>
      <c r="DJ199" s="535">
        <f t="shared" si="471"/>
        <v>6000</v>
      </c>
      <c r="DK199" s="534">
        <f t="shared" si="472"/>
        <v>6000</v>
      </c>
      <c r="DL199" s="534">
        <f t="shared" si="473"/>
        <v>6500</v>
      </c>
      <c r="DM199" s="534" t="str">
        <f t="shared" si="474"/>
        <v/>
      </c>
      <c r="DN199" s="534" t="str">
        <f t="shared" si="475"/>
        <v/>
      </c>
      <c r="DO199" s="534" t="str">
        <f t="shared" si="476"/>
        <v/>
      </c>
      <c r="DP199" s="533" t="str">
        <f t="shared" si="477"/>
        <v/>
      </c>
      <c r="DQ199" s="532" t="str">
        <f t="shared" si="478"/>
        <v/>
      </c>
      <c r="DR199" s="753">
        <f t="shared" si="479"/>
        <v>2</v>
      </c>
      <c r="DS199" s="111">
        <f t="shared" si="480"/>
        <v>7</v>
      </c>
      <c r="DT199" s="111">
        <f t="shared" si="481"/>
        <v>8</v>
      </c>
      <c r="DU199" s="111">
        <f t="shared" si="482"/>
        <v>10</v>
      </c>
      <c r="DV199" s="602"/>
      <c r="DW199" s="719"/>
      <c r="DX199" s="719"/>
      <c r="DY199" s="719"/>
      <c r="DZ199" s="719"/>
      <c r="EA199" s="719"/>
      <c r="EB199" s="719"/>
      <c r="EC199" s="719"/>
      <c r="ED199" s="719"/>
      <c r="EE199" s="603"/>
    </row>
    <row r="200" spans="1:135" s="604" customFormat="1" ht="15.75" customHeight="1">
      <c r="A200" s="740" t="s">
        <v>284</v>
      </c>
      <c r="B200" s="708">
        <f t="shared" ref="B200:K200" si="559">IF(B198="","",B198*B199)</f>
        <v>0</v>
      </c>
      <c r="C200" s="708">
        <f t="shared" si="559"/>
        <v>0</v>
      </c>
      <c r="D200" s="708">
        <f t="shared" si="559"/>
        <v>0</v>
      </c>
      <c r="E200" s="708">
        <f t="shared" si="559"/>
        <v>0</v>
      </c>
      <c r="F200" s="708">
        <f t="shared" si="559"/>
        <v>0</v>
      </c>
      <c r="G200" s="708">
        <f t="shared" si="559"/>
        <v>0</v>
      </c>
      <c r="H200" s="708">
        <f t="shared" si="559"/>
        <v>0</v>
      </c>
      <c r="I200" s="708">
        <f t="shared" si="559"/>
        <v>0</v>
      </c>
      <c r="J200" s="708">
        <f t="shared" si="559"/>
        <v>0</v>
      </c>
      <c r="K200" s="708">
        <f t="shared" si="559"/>
        <v>0</v>
      </c>
      <c r="L200" s="708"/>
      <c r="M200" s="708"/>
      <c r="N200" s="708"/>
      <c r="O200" s="708">
        <f>IF(O198="","",O198*O199)</f>
        <v>0</v>
      </c>
      <c r="P200" s="708">
        <f>IF(P198="","",P198*P199)</f>
        <v>0</v>
      </c>
      <c r="Q200" s="708">
        <f>IF(Q198="","",Q198*Q199)</f>
        <v>10000</v>
      </c>
      <c r="R200" s="708">
        <f>IF(R198="","",R198*R199)</f>
        <v>0</v>
      </c>
      <c r="S200" s="708">
        <f>IF(S198="","",S198*S199)</f>
        <v>0</v>
      </c>
      <c r="T200" s="747"/>
      <c r="U200" s="708">
        <f t="shared" ref="U200:AL200" si="560">IF(U198="","",U198*U199)</f>
        <v>6000</v>
      </c>
      <c r="V200" s="708">
        <f t="shared" si="560"/>
        <v>5000</v>
      </c>
      <c r="W200" s="708">
        <f t="shared" si="560"/>
        <v>0</v>
      </c>
      <c r="X200" s="708">
        <f t="shared" si="560"/>
        <v>5500</v>
      </c>
      <c r="Y200" s="708">
        <f t="shared" si="560"/>
        <v>0</v>
      </c>
      <c r="Z200" s="708">
        <f t="shared" si="560"/>
        <v>0</v>
      </c>
      <c r="AA200" s="708">
        <f t="shared" si="560"/>
        <v>0</v>
      </c>
      <c r="AB200" s="708">
        <f t="shared" si="560"/>
        <v>0</v>
      </c>
      <c r="AC200" s="708">
        <f t="shared" si="560"/>
        <v>0</v>
      </c>
      <c r="AD200" s="708">
        <f t="shared" si="560"/>
        <v>0</v>
      </c>
      <c r="AE200" s="708">
        <f t="shared" si="560"/>
        <v>0</v>
      </c>
      <c r="AF200" s="708">
        <f t="shared" si="560"/>
        <v>6000</v>
      </c>
      <c r="AG200" s="708">
        <f t="shared" si="560"/>
        <v>25000</v>
      </c>
      <c r="AH200" s="708">
        <f t="shared" si="560"/>
        <v>0</v>
      </c>
      <c r="AI200" s="708">
        <f t="shared" si="560"/>
        <v>6000</v>
      </c>
      <c r="AJ200" s="708">
        <f t="shared" si="560"/>
        <v>0</v>
      </c>
      <c r="AK200" s="708">
        <f t="shared" si="560"/>
        <v>0</v>
      </c>
      <c r="AL200" s="708">
        <f t="shared" si="560"/>
        <v>0</v>
      </c>
      <c r="AM200" s="747"/>
      <c r="AN200" s="708">
        <f t="shared" ref="AN200:BE200" si="561">IF(AN198="","",AN198*AN199)</f>
        <v>0</v>
      </c>
      <c r="AO200" s="708">
        <f t="shared" si="561"/>
        <v>0</v>
      </c>
      <c r="AP200" s="708">
        <f t="shared" si="561"/>
        <v>0</v>
      </c>
      <c r="AQ200" s="708">
        <f t="shared" si="561"/>
        <v>6000</v>
      </c>
      <c r="AR200" s="708">
        <f t="shared" si="561"/>
        <v>24000</v>
      </c>
      <c r="AS200" s="708">
        <f t="shared" si="561"/>
        <v>6000</v>
      </c>
      <c r="AT200" s="708">
        <f t="shared" si="561"/>
        <v>7000</v>
      </c>
      <c r="AU200" s="708">
        <f t="shared" si="561"/>
        <v>18000</v>
      </c>
      <c r="AV200" s="708">
        <f t="shared" si="561"/>
        <v>0</v>
      </c>
      <c r="AW200" s="708">
        <f t="shared" si="561"/>
        <v>0</v>
      </c>
      <c r="AX200" s="708">
        <f t="shared" si="561"/>
        <v>0</v>
      </c>
      <c r="AY200" s="708">
        <f t="shared" si="561"/>
        <v>35</v>
      </c>
      <c r="AZ200" s="708">
        <f t="shared" si="561"/>
        <v>0</v>
      </c>
      <c r="BA200" s="708">
        <f t="shared" si="561"/>
        <v>9000</v>
      </c>
      <c r="BB200" s="708">
        <f t="shared" si="561"/>
        <v>0</v>
      </c>
      <c r="BC200" s="708">
        <f t="shared" si="561"/>
        <v>0</v>
      </c>
      <c r="BD200" s="708">
        <f t="shared" si="561"/>
        <v>7000</v>
      </c>
      <c r="BE200" s="708">
        <f t="shared" si="561"/>
        <v>0</v>
      </c>
      <c r="BF200" s="747"/>
      <c r="BG200" s="708">
        <f t="shared" ref="BG200:BX200" si="562">IF(BG198="","",BG198*BG199)</f>
        <v>14000</v>
      </c>
      <c r="BH200" s="708">
        <f t="shared" si="562"/>
        <v>0</v>
      </c>
      <c r="BI200" s="708">
        <f t="shared" si="562"/>
        <v>0</v>
      </c>
      <c r="BJ200" s="708">
        <f t="shared" si="562"/>
        <v>90000</v>
      </c>
      <c r="BK200" s="708">
        <f t="shared" si="562"/>
        <v>36000</v>
      </c>
      <c r="BL200" s="708">
        <f t="shared" si="562"/>
        <v>21000</v>
      </c>
      <c r="BM200" s="708">
        <f t="shared" si="562"/>
        <v>6500</v>
      </c>
      <c r="BN200" s="708">
        <f t="shared" si="562"/>
        <v>21000</v>
      </c>
      <c r="BO200" s="708">
        <f t="shared" si="562"/>
        <v>0</v>
      </c>
      <c r="BP200" s="708">
        <f t="shared" si="562"/>
        <v>24000</v>
      </c>
      <c r="BQ200" s="708">
        <f t="shared" si="562"/>
        <v>0</v>
      </c>
      <c r="BR200" s="708">
        <f t="shared" si="562"/>
        <v>5000</v>
      </c>
      <c r="BS200" s="708">
        <f t="shared" si="562"/>
        <v>0</v>
      </c>
      <c r="BT200" s="708">
        <f t="shared" si="562"/>
        <v>55000</v>
      </c>
      <c r="BU200" s="708">
        <f t="shared" si="562"/>
        <v>0</v>
      </c>
      <c r="BV200" s="708">
        <f t="shared" si="562"/>
        <v>0</v>
      </c>
      <c r="BW200" s="708">
        <f t="shared" si="562"/>
        <v>24000</v>
      </c>
      <c r="BX200" s="708">
        <f t="shared" si="562"/>
        <v>0</v>
      </c>
      <c r="BY200" s="747"/>
      <c r="BZ200" s="708">
        <f>IF(BZ198="","",BZ198*BZ199)</f>
        <v>0</v>
      </c>
      <c r="CA200" s="708">
        <f>IF(CA198="","",CA198*CA199)</f>
        <v>0</v>
      </c>
      <c r="CB200" s="708">
        <f>IF(CB198="","",CB198*CB199)</f>
        <v>5000</v>
      </c>
      <c r="CC200" s="708">
        <f>IF(CC198="","",CC198*CC199)</f>
        <v>12000</v>
      </c>
      <c r="CD200" s="698">
        <f t="shared" si="492"/>
        <v>0</v>
      </c>
      <c r="CE200" s="698">
        <f t="shared" si="493"/>
        <v>1781.25</v>
      </c>
      <c r="CF200" s="698">
        <f t="shared" si="494"/>
        <v>3314.6875</v>
      </c>
      <c r="CG200" s="698">
        <f t="shared" si="495"/>
        <v>12906.25</v>
      </c>
      <c r="CH200" s="1371" t="str">
        <f t="shared" si="443"/>
        <v/>
      </c>
      <c r="CI200" s="1372" t="str">
        <f t="shared" si="444"/>
        <v/>
      </c>
      <c r="CJ200" s="1373">
        <f t="shared" si="445"/>
        <v>0</v>
      </c>
      <c r="CK200" s="1373">
        <f t="shared" si="446"/>
        <v>0</v>
      </c>
      <c r="CL200" s="1373">
        <f t="shared" si="447"/>
        <v>0</v>
      </c>
      <c r="CM200" s="1373">
        <f t="shared" si="448"/>
        <v>0</v>
      </c>
      <c r="CN200" s="1373">
        <f t="shared" si="449"/>
        <v>0</v>
      </c>
      <c r="CO200" s="1374">
        <f t="shared" si="450"/>
        <v>0</v>
      </c>
      <c r="CP200" s="1374">
        <f t="shared" si="451"/>
        <v>0</v>
      </c>
      <c r="CQ200" s="1374">
        <f t="shared" si="452"/>
        <v>0</v>
      </c>
      <c r="CR200" s="1374">
        <f t="shared" si="453"/>
        <v>0</v>
      </c>
      <c r="CS200" s="1373">
        <f t="shared" si="454"/>
        <v>0</v>
      </c>
      <c r="CT200" s="1373">
        <f t="shared" si="455"/>
        <v>0</v>
      </c>
      <c r="CU200" s="1373">
        <f t="shared" si="456"/>
        <v>0</v>
      </c>
      <c r="CV200" s="1373">
        <f t="shared" si="457"/>
        <v>0</v>
      </c>
      <c r="CW200" s="1373">
        <f t="shared" si="458"/>
        <v>0</v>
      </c>
      <c r="CX200" s="1372">
        <f t="shared" si="459"/>
        <v>10000</v>
      </c>
      <c r="CY200" s="1375" t="str">
        <f t="shared" si="460"/>
        <v/>
      </c>
      <c r="CZ200" s="532">
        <f t="shared" si="461"/>
        <v>0</v>
      </c>
      <c r="DA200" s="533">
        <f t="shared" si="462"/>
        <v>0</v>
      </c>
      <c r="DB200" s="534">
        <f t="shared" si="463"/>
        <v>0</v>
      </c>
      <c r="DC200" s="534">
        <f t="shared" si="464"/>
        <v>0</v>
      </c>
      <c r="DD200" s="534">
        <f t="shared" si="465"/>
        <v>0</v>
      </c>
      <c r="DE200" s="534">
        <f t="shared" si="466"/>
        <v>0</v>
      </c>
      <c r="DF200" s="534">
        <f t="shared" si="467"/>
        <v>0</v>
      </c>
      <c r="DG200" s="535">
        <f t="shared" si="468"/>
        <v>0</v>
      </c>
      <c r="DH200" s="535">
        <f t="shared" si="469"/>
        <v>0</v>
      </c>
      <c r="DI200" s="535">
        <f t="shared" si="470"/>
        <v>0</v>
      </c>
      <c r="DJ200" s="535">
        <f t="shared" si="471"/>
        <v>0</v>
      </c>
      <c r="DK200" s="534">
        <f t="shared" si="472"/>
        <v>0</v>
      </c>
      <c r="DL200" s="534">
        <f t="shared" si="473"/>
        <v>5000</v>
      </c>
      <c r="DM200" s="534">
        <f t="shared" si="474"/>
        <v>5500</v>
      </c>
      <c r="DN200" s="534">
        <f t="shared" si="475"/>
        <v>6000</v>
      </c>
      <c r="DO200" s="534">
        <f t="shared" si="476"/>
        <v>6000</v>
      </c>
      <c r="DP200" s="533">
        <f t="shared" si="477"/>
        <v>6000</v>
      </c>
      <c r="DQ200" s="532">
        <f t="shared" si="478"/>
        <v>25000</v>
      </c>
      <c r="DR200" s="753">
        <f t="shared" si="479"/>
        <v>15</v>
      </c>
      <c r="DS200" s="111">
        <f t="shared" si="480"/>
        <v>18</v>
      </c>
      <c r="DT200" s="111">
        <f t="shared" si="481"/>
        <v>18</v>
      </c>
      <c r="DU200" s="111">
        <f t="shared" si="482"/>
        <v>18</v>
      </c>
      <c r="DV200" s="602"/>
      <c r="DW200" s="719"/>
      <c r="DX200" s="719"/>
      <c r="DY200" s="719"/>
      <c r="DZ200" s="719"/>
      <c r="EA200" s="719"/>
      <c r="EB200" s="719"/>
      <c r="EC200" s="719"/>
      <c r="ED200" s="719"/>
      <c r="EE200" s="603"/>
    </row>
    <row r="201" spans="1:135" s="604" customFormat="1" ht="15.75" customHeight="1">
      <c r="A201" s="740" t="s">
        <v>339</v>
      </c>
      <c r="B201" s="721" t="str">
        <f t="shared" ref="B201:K201" si="563">IF(SUM(B52)=0,"",(B178+B191*(B192="")+B195+B198)/B52)</f>
        <v/>
      </c>
      <c r="C201" s="721" t="str">
        <f t="shared" si="563"/>
        <v/>
      </c>
      <c r="D201" s="721" t="str">
        <f t="shared" si="563"/>
        <v/>
      </c>
      <c r="E201" s="721" t="str">
        <f t="shared" si="563"/>
        <v/>
      </c>
      <c r="F201" s="721" t="str">
        <f t="shared" si="563"/>
        <v/>
      </c>
      <c r="G201" s="721" t="str">
        <f t="shared" si="563"/>
        <v/>
      </c>
      <c r="H201" s="721" t="str">
        <f t="shared" si="563"/>
        <v/>
      </c>
      <c r="I201" s="721" t="str">
        <f t="shared" si="563"/>
        <v/>
      </c>
      <c r="J201" s="721" t="str">
        <f t="shared" si="563"/>
        <v/>
      </c>
      <c r="K201" s="721" t="str">
        <f t="shared" si="563"/>
        <v/>
      </c>
      <c r="L201" s="721"/>
      <c r="M201" s="721"/>
      <c r="N201" s="721"/>
      <c r="O201" s="721" t="str">
        <f>IF(SUM(O52)=0,"",(O178+O191*(O192="")+O195+O198)/O52)</f>
        <v/>
      </c>
      <c r="P201" s="721" t="str">
        <f>IF(SUM(P52)=0,"",(P178+P191*(P192="")+P195+P198)/P52)</f>
        <v/>
      </c>
      <c r="Q201" s="721">
        <f>IF(SUM(Q52)=0,"",(Q178+Q191*(Q192="")+Q195+Q198)/Q52)</f>
        <v>1</v>
      </c>
      <c r="R201" s="721" t="str">
        <f>IF(SUM(R52)=0,"",(R178+R191*(R192="")+R195+R198)/R52)</f>
        <v/>
      </c>
      <c r="S201" s="721" t="str">
        <f>IF(SUM(S52)=0,"",(S178+S191*(S192="")+S195+S198)/S52)</f>
        <v/>
      </c>
      <c r="T201" s="752"/>
      <c r="U201" s="721">
        <f t="shared" ref="U201:AL201" si="564">IF(SUM(U52)=0,"",(U178+U191*(U192="")+U195+U198)/U52)</f>
        <v>0.4</v>
      </c>
      <c r="V201" s="721">
        <f t="shared" si="564"/>
        <v>0.2</v>
      </c>
      <c r="W201" s="721" t="str">
        <f t="shared" si="564"/>
        <v/>
      </c>
      <c r="X201" s="721">
        <f t="shared" si="564"/>
        <v>0.2</v>
      </c>
      <c r="Y201" s="721" t="str">
        <f t="shared" si="564"/>
        <v/>
      </c>
      <c r="Z201" s="721" t="str">
        <f t="shared" si="564"/>
        <v/>
      </c>
      <c r="AA201" s="721" t="str">
        <f t="shared" si="564"/>
        <v/>
      </c>
      <c r="AB201" s="721" t="str">
        <f t="shared" si="564"/>
        <v/>
      </c>
      <c r="AC201" s="721" t="str">
        <f t="shared" si="564"/>
        <v/>
      </c>
      <c r="AD201" s="721" t="str">
        <f t="shared" si="564"/>
        <v/>
      </c>
      <c r="AE201" s="721" t="str">
        <f t="shared" si="564"/>
        <v/>
      </c>
      <c r="AF201" s="721">
        <f t="shared" si="564"/>
        <v>0.33333333333333331</v>
      </c>
      <c r="AG201" s="721">
        <f t="shared" si="564"/>
        <v>0.41666666666666669</v>
      </c>
      <c r="AH201" s="721" t="str">
        <f t="shared" si="564"/>
        <v/>
      </c>
      <c r="AI201" s="721">
        <f t="shared" si="564"/>
        <v>0.16666666666666666</v>
      </c>
      <c r="AJ201" s="721" t="str">
        <f t="shared" si="564"/>
        <v/>
      </c>
      <c r="AK201" s="721" t="str">
        <f t="shared" si="564"/>
        <v/>
      </c>
      <c r="AL201" s="721">
        <f t="shared" si="564"/>
        <v>0</v>
      </c>
      <c r="AM201" s="752"/>
      <c r="AN201" s="721">
        <f t="shared" ref="AN201:AV201" si="565">IF(SUM(AN52)=0,"",(AN178+AN191*(AN192="")+AN195+AN198)/AN52)</f>
        <v>0.33333333333333331</v>
      </c>
      <c r="AO201" s="721">
        <f t="shared" si="565"/>
        <v>0.2</v>
      </c>
      <c r="AP201" s="721">
        <f t="shared" si="565"/>
        <v>0.3</v>
      </c>
      <c r="AQ201" s="721">
        <f t="shared" si="565"/>
        <v>0.2</v>
      </c>
      <c r="AR201" s="721">
        <f t="shared" si="565"/>
        <v>0.33333333333333331</v>
      </c>
      <c r="AS201" s="721">
        <f t="shared" si="565"/>
        <v>0.2</v>
      </c>
      <c r="AT201" s="721">
        <f t="shared" si="565"/>
        <v>0.2</v>
      </c>
      <c r="AU201" s="721">
        <f t="shared" si="565"/>
        <v>0.23333333333333334</v>
      </c>
      <c r="AV201" s="721">
        <f t="shared" si="565"/>
        <v>0.2</v>
      </c>
      <c r="AW201" s="721"/>
      <c r="AX201" s="721"/>
      <c r="AY201" s="721">
        <f t="shared" ref="AY201:BE201" si="566">IF(SUM(AY52)=0,"",(AY178+AY191*(AY192="")+AY195+AY198)/AY52)</f>
        <v>0.5</v>
      </c>
      <c r="AZ201" s="721">
        <f t="shared" si="566"/>
        <v>0</v>
      </c>
      <c r="BA201" s="721">
        <f t="shared" si="566"/>
        <v>0.2</v>
      </c>
      <c r="BB201" s="721" t="str">
        <f t="shared" si="566"/>
        <v/>
      </c>
      <c r="BC201" s="721" t="str">
        <f t="shared" si="566"/>
        <v/>
      </c>
      <c r="BD201" s="721">
        <f t="shared" si="566"/>
        <v>6.6666666666666666E-2</v>
      </c>
      <c r="BE201" s="721" t="str">
        <f t="shared" si="566"/>
        <v/>
      </c>
      <c r="BF201" s="752"/>
      <c r="BG201" s="721">
        <f t="shared" ref="BG201:BX201" si="567">IF(SUM(BG52)=0,"",(BG178+BG191*(BG192="")+BG195+BG198)/BG52)</f>
        <v>0.30769230769230771</v>
      </c>
      <c r="BH201" s="721">
        <f t="shared" si="567"/>
        <v>6.6666666666666666E-2</v>
      </c>
      <c r="BI201" s="721">
        <f t="shared" si="567"/>
        <v>0.26666666666666666</v>
      </c>
      <c r="BJ201" s="721">
        <f t="shared" si="567"/>
        <v>0.56666666666666665</v>
      </c>
      <c r="BK201" s="721">
        <f t="shared" si="567"/>
        <v>0.26666666666666666</v>
      </c>
      <c r="BL201" s="721">
        <f t="shared" si="567"/>
        <v>0.23076923076923078</v>
      </c>
      <c r="BM201" s="721">
        <f t="shared" si="567"/>
        <v>0.13333333333333333</v>
      </c>
      <c r="BN201" s="721">
        <f t="shared" si="567"/>
        <v>0.25</v>
      </c>
      <c r="BO201" s="721">
        <f t="shared" si="567"/>
        <v>0.2</v>
      </c>
      <c r="BP201" s="721">
        <f t="shared" si="567"/>
        <v>0.27777777777777779</v>
      </c>
      <c r="BQ201" s="721">
        <f t="shared" si="567"/>
        <v>0</v>
      </c>
      <c r="BR201" s="721">
        <f t="shared" si="567"/>
        <v>5.8823529411764705E-2</v>
      </c>
      <c r="BS201" s="721" t="str">
        <f t="shared" si="567"/>
        <v/>
      </c>
      <c r="BT201" s="721">
        <f t="shared" si="567"/>
        <v>0.125</v>
      </c>
      <c r="BU201" s="721" t="str">
        <f t="shared" si="567"/>
        <v/>
      </c>
      <c r="BV201" s="721" t="str">
        <f t="shared" si="567"/>
        <v/>
      </c>
      <c r="BW201" s="721">
        <f t="shared" si="567"/>
        <v>0.22727272727272727</v>
      </c>
      <c r="BX201" s="721" t="str">
        <f t="shared" si="567"/>
        <v/>
      </c>
      <c r="BY201" s="752"/>
      <c r="BZ201" s="721" t="str">
        <f>IF(SUM(BZ52)=0,"",(BZ178+BZ191*(BZ192="")+BZ195+BZ198)/BZ52)</f>
        <v/>
      </c>
      <c r="CA201" s="721">
        <f>IF(SUM(CA52)=0,"",(CA178+CA191*(CA192="")+CA195+CA198)/CA52)</f>
        <v>0.33333333333333331</v>
      </c>
      <c r="CB201" s="721">
        <f>IF(SUM(CB52)=0,"",(CB178+CB191*(CB192="")+CB195+CB198)/CB52)</f>
        <v>0.15</v>
      </c>
      <c r="CC201" s="721">
        <f>IF(SUM(CC52)=0,"",(CC178+CC191*(CC192="")+CC195+CC198)/CC52)</f>
        <v>0.16666666666666666</v>
      </c>
      <c r="CD201" s="698" t="str">
        <f t="shared" si="492"/>
        <v/>
      </c>
      <c r="CE201" s="723">
        <f t="shared" si="493"/>
        <v>0.26</v>
      </c>
      <c r="CF201" s="723">
        <f t="shared" si="494"/>
        <v>0.22424242424242424</v>
      </c>
      <c r="CG201" s="723">
        <f t="shared" si="495"/>
        <v>0.2008890755214284</v>
      </c>
      <c r="CH201" s="1376" t="str">
        <f t="shared" si="443"/>
        <v/>
      </c>
      <c r="CI201" s="1377" t="str">
        <f t="shared" si="444"/>
        <v/>
      </c>
      <c r="CJ201" s="1378" t="str">
        <f t="shared" si="445"/>
        <v/>
      </c>
      <c r="CK201" s="1378" t="str">
        <f t="shared" si="446"/>
        <v/>
      </c>
      <c r="CL201" s="1378" t="str">
        <f t="shared" si="447"/>
        <v/>
      </c>
      <c r="CM201" s="1378" t="str">
        <f t="shared" si="448"/>
        <v/>
      </c>
      <c r="CN201" s="1378" t="str">
        <f t="shared" si="449"/>
        <v/>
      </c>
      <c r="CO201" s="1379" t="str">
        <f t="shared" si="450"/>
        <v/>
      </c>
      <c r="CP201" s="1379" t="str">
        <f t="shared" si="451"/>
        <v/>
      </c>
      <c r="CQ201" s="1379">
        <f t="shared" si="452"/>
        <v>1</v>
      </c>
      <c r="CR201" s="1379" t="str">
        <f t="shared" si="453"/>
        <v/>
      </c>
      <c r="CS201" s="1378" t="str">
        <f t="shared" si="454"/>
        <v/>
      </c>
      <c r="CT201" s="1378" t="str">
        <f t="shared" si="455"/>
        <v/>
      </c>
      <c r="CU201" s="1378" t="str">
        <f t="shared" si="456"/>
        <v/>
      </c>
      <c r="CV201" s="1378" t="str">
        <f t="shared" si="457"/>
        <v/>
      </c>
      <c r="CW201" s="1378" t="str">
        <f t="shared" si="458"/>
        <v/>
      </c>
      <c r="CX201" s="1377" t="str">
        <f t="shared" si="459"/>
        <v/>
      </c>
      <c r="CY201" s="1380" t="str">
        <f t="shared" si="460"/>
        <v/>
      </c>
      <c r="CZ201" s="638" t="str">
        <f t="shared" si="461"/>
        <v/>
      </c>
      <c r="DA201" s="639" t="str">
        <f t="shared" si="462"/>
        <v/>
      </c>
      <c r="DB201" s="640" t="str">
        <f t="shared" si="463"/>
        <v/>
      </c>
      <c r="DC201" s="640" t="str">
        <f t="shared" si="464"/>
        <v/>
      </c>
      <c r="DD201" s="640" t="str">
        <f t="shared" si="465"/>
        <v/>
      </c>
      <c r="DE201" s="640" t="str">
        <f t="shared" si="466"/>
        <v/>
      </c>
      <c r="DF201" s="640">
        <f t="shared" si="467"/>
        <v>0</v>
      </c>
      <c r="DG201" s="641">
        <f t="shared" si="468"/>
        <v>0.16666666666666666</v>
      </c>
      <c r="DH201" s="641">
        <f t="shared" si="469"/>
        <v>0.2</v>
      </c>
      <c r="DI201" s="641">
        <f t="shared" si="470"/>
        <v>0.2</v>
      </c>
      <c r="DJ201" s="641">
        <f t="shared" si="471"/>
        <v>0.33333333333333331</v>
      </c>
      <c r="DK201" s="640">
        <f t="shared" si="472"/>
        <v>0.4</v>
      </c>
      <c r="DL201" s="640">
        <f t="shared" si="473"/>
        <v>0.41666666666666669</v>
      </c>
      <c r="DM201" s="640" t="str">
        <f t="shared" si="474"/>
        <v/>
      </c>
      <c r="DN201" s="640" t="str">
        <f t="shared" si="475"/>
        <v/>
      </c>
      <c r="DO201" s="640" t="str">
        <f t="shared" si="476"/>
        <v/>
      </c>
      <c r="DP201" s="639" t="str">
        <f t="shared" si="477"/>
        <v/>
      </c>
      <c r="DQ201" s="638" t="str">
        <f t="shared" si="478"/>
        <v/>
      </c>
      <c r="DR201" s="753">
        <f t="shared" si="479"/>
        <v>1</v>
      </c>
      <c r="DS201" s="111">
        <f t="shared" si="480"/>
        <v>7</v>
      </c>
      <c r="DT201" s="111">
        <f t="shared" si="481"/>
        <v>13</v>
      </c>
      <c r="DU201" s="111">
        <f t="shared" si="482"/>
        <v>14</v>
      </c>
      <c r="DV201" s="602"/>
      <c r="DW201" s="719"/>
      <c r="DX201" s="719"/>
      <c r="DY201" s="719"/>
      <c r="DZ201" s="719"/>
      <c r="EA201" s="719"/>
      <c r="EB201" s="719"/>
      <c r="EC201" s="719"/>
      <c r="ED201" s="719"/>
      <c r="EE201" s="603"/>
    </row>
    <row r="202" spans="1:135" s="604" customFormat="1" ht="15.75" hidden="1" customHeight="1">
      <c r="A202" s="773" t="s">
        <v>340</v>
      </c>
      <c r="B202" s="233"/>
      <c r="C202" s="233"/>
      <c r="D202" s="233"/>
      <c r="E202" s="233"/>
      <c r="F202" s="233"/>
      <c r="G202" s="233"/>
      <c r="H202" s="233"/>
      <c r="I202" s="233"/>
      <c r="J202" s="233"/>
      <c r="K202" s="233"/>
      <c r="L202" s="233"/>
      <c r="M202" s="233"/>
      <c r="N202" s="233"/>
      <c r="O202" s="233"/>
      <c r="P202" s="233"/>
      <c r="Q202" s="233"/>
      <c r="R202" s="233"/>
      <c r="S202" s="233"/>
      <c r="T202" s="703"/>
      <c r="U202" s="233"/>
      <c r="V202" s="233"/>
      <c r="W202" s="233"/>
      <c r="X202" s="233"/>
      <c r="Y202" s="233"/>
      <c r="Z202" s="233"/>
      <c r="AA202" s="233"/>
      <c r="AB202" s="233"/>
      <c r="AC202" s="233"/>
      <c r="AD202" s="233"/>
      <c r="AE202" s="233"/>
      <c r="AF202" s="233"/>
      <c r="AG202" s="233"/>
      <c r="AH202" s="233"/>
      <c r="AI202" s="233"/>
      <c r="AJ202" s="233"/>
      <c r="AK202" s="233"/>
      <c r="AL202" s="233"/>
      <c r="AM202" s="703"/>
      <c r="AN202" s="233"/>
      <c r="AO202" s="233"/>
      <c r="AP202" s="233"/>
      <c r="AQ202" s="233"/>
      <c r="AR202" s="233"/>
      <c r="AS202" s="233"/>
      <c r="AT202" s="233"/>
      <c r="AU202" s="233"/>
      <c r="AV202" s="233"/>
      <c r="AW202" s="233"/>
      <c r="AX202" s="233"/>
      <c r="AY202" s="233"/>
      <c r="AZ202" s="233"/>
      <c r="BA202" s="233"/>
      <c r="BB202" s="233"/>
      <c r="BC202" s="233"/>
      <c r="BD202" s="233"/>
      <c r="BE202" s="233"/>
      <c r="BF202" s="703"/>
      <c r="BG202" s="233"/>
      <c r="BH202" s="233"/>
      <c r="BI202" s="233"/>
      <c r="BJ202" s="233"/>
      <c r="BK202" s="233"/>
      <c r="BL202" s="233"/>
      <c r="BM202" s="233"/>
      <c r="BN202" s="233"/>
      <c r="BO202" s="233"/>
      <c r="BP202" s="233"/>
      <c r="BQ202" s="233"/>
      <c r="BR202" s="233"/>
      <c r="BS202" s="233"/>
      <c r="BT202" s="233"/>
      <c r="BU202" s="233"/>
      <c r="BV202" s="233"/>
      <c r="BW202" s="233"/>
      <c r="BX202" s="233"/>
      <c r="BY202" s="703"/>
      <c r="BZ202" s="233"/>
      <c r="CA202" s="233"/>
      <c r="CB202" s="233"/>
      <c r="CC202" s="233"/>
      <c r="CD202" s="698" t="str">
        <f t="shared" si="492"/>
        <v/>
      </c>
      <c r="CE202" s="698" t="str">
        <f t="shared" si="493"/>
        <v/>
      </c>
      <c r="CF202" s="698" t="str">
        <f t="shared" si="494"/>
        <v/>
      </c>
      <c r="CG202" s="698" t="str">
        <f t="shared" si="495"/>
        <v/>
      </c>
      <c r="CH202" s="1371" t="str">
        <f t="shared" si="443"/>
        <v/>
      </c>
      <c r="CI202" s="1372" t="str">
        <f t="shared" si="444"/>
        <v/>
      </c>
      <c r="CJ202" s="1373" t="str">
        <f t="shared" si="445"/>
        <v/>
      </c>
      <c r="CK202" s="1373" t="str">
        <f t="shared" si="446"/>
        <v/>
      </c>
      <c r="CL202" s="1373" t="str">
        <f t="shared" si="447"/>
        <v/>
      </c>
      <c r="CM202" s="1373" t="str">
        <f t="shared" si="448"/>
        <v/>
      </c>
      <c r="CN202" s="1373" t="str">
        <f t="shared" si="449"/>
        <v/>
      </c>
      <c r="CO202" s="1374" t="str">
        <f t="shared" si="450"/>
        <v/>
      </c>
      <c r="CP202" s="1374" t="str">
        <f t="shared" si="451"/>
        <v/>
      </c>
      <c r="CQ202" s="1374" t="str">
        <f t="shared" si="452"/>
        <v/>
      </c>
      <c r="CR202" s="1374" t="str">
        <f t="shared" si="453"/>
        <v/>
      </c>
      <c r="CS202" s="1373" t="str">
        <f t="shared" si="454"/>
        <v/>
      </c>
      <c r="CT202" s="1373" t="str">
        <f t="shared" si="455"/>
        <v/>
      </c>
      <c r="CU202" s="1373" t="str">
        <f t="shared" si="456"/>
        <v/>
      </c>
      <c r="CV202" s="1373" t="str">
        <f t="shared" si="457"/>
        <v/>
      </c>
      <c r="CW202" s="1373" t="str">
        <f t="shared" si="458"/>
        <v/>
      </c>
      <c r="CX202" s="1372" t="str">
        <f t="shared" si="459"/>
        <v/>
      </c>
      <c r="CY202" s="1375" t="str">
        <f t="shared" si="460"/>
        <v/>
      </c>
      <c r="CZ202" s="532" t="str">
        <f t="shared" si="461"/>
        <v/>
      </c>
      <c r="DA202" s="533" t="str">
        <f t="shared" si="462"/>
        <v/>
      </c>
      <c r="DB202" s="534" t="str">
        <f t="shared" si="463"/>
        <v/>
      </c>
      <c r="DC202" s="534" t="str">
        <f t="shared" si="464"/>
        <v/>
      </c>
      <c r="DD202" s="534" t="str">
        <f t="shared" si="465"/>
        <v/>
      </c>
      <c r="DE202" s="534" t="str">
        <f t="shared" si="466"/>
        <v/>
      </c>
      <c r="DF202" s="534" t="str">
        <f t="shared" si="467"/>
        <v/>
      </c>
      <c r="DG202" s="535" t="str">
        <f t="shared" si="468"/>
        <v/>
      </c>
      <c r="DH202" s="535" t="str">
        <f t="shared" si="469"/>
        <v/>
      </c>
      <c r="DI202" s="535" t="str">
        <f t="shared" si="470"/>
        <v/>
      </c>
      <c r="DJ202" s="535" t="str">
        <f t="shared" si="471"/>
        <v/>
      </c>
      <c r="DK202" s="534" t="str">
        <f t="shared" si="472"/>
        <v/>
      </c>
      <c r="DL202" s="534" t="str">
        <f t="shared" si="473"/>
        <v/>
      </c>
      <c r="DM202" s="534" t="str">
        <f t="shared" si="474"/>
        <v/>
      </c>
      <c r="DN202" s="534" t="str">
        <f t="shared" si="475"/>
        <v/>
      </c>
      <c r="DO202" s="534" t="str">
        <f t="shared" si="476"/>
        <v/>
      </c>
      <c r="DP202" s="533" t="str">
        <f t="shared" si="477"/>
        <v/>
      </c>
      <c r="DQ202" s="532" t="str">
        <f t="shared" si="478"/>
        <v/>
      </c>
      <c r="DR202" s="753">
        <f t="shared" si="479"/>
        <v>0</v>
      </c>
      <c r="DS202" s="111">
        <f t="shared" si="480"/>
        <v>0</v>
      </c>
      <c r="DT202" s="111">
        <f t="shared" si="481"/>
        <v>0</v>
      </c>
      <c r="DU202" s="111">
        <f t="shared" si="482"/>
        <v>0</v>
      </c>
      <c r="DV202" s="602"/>
      <c r="DW202" s="719"/>
      <c r="DX202" s="719"/>
      <c r="DY202" s="719"/>
      <c r="DZ202" s="719"/>
      <c r="EA202" s="719"/>
      <c r="EB202" s="719"/>
      <c r="EC202" s="719"/>
      <c r="ED202" s="719"/>
      <c r="EE202" s="603"/>
    </row>
    <row r="203" spans="1:135" s="604" customFormat="1" ht="15.75" hidden="1" customHeight="1">
      <c r="A203" s="740" t="s">
        <v>282</v>
      </c>
      <c r="B203" s="233"/>
      <c r="C203" s="233"/>
      <c r="D203" s="233"/>
      <c r="E203" s="233"/>
      <c r="F203" s="233"/>
      <c r="G203" s="233"/>
      <c r="H203" s="233"/>
      <c r="I203" s="233"/>
      <c r="J203" s="233"/>
      <c r="K203" s="233"/>
      <c r="L203" s="233"/>
      <c r="M203" s="233"/>
      <c r="N203" s="233"/>
      <c r="O203" s="233"/>
      <c r="P203" s="233"/>
      <c r="Q203" s="233"/>
      <c r="R203" s="233"/>
      <c r="S203" s="233"/>
      <c r="T203" s="689"/>
      <c r="U203" s="233"/>
      <c r="V203" s="233"/>
      <c r="W203" s="233"/>
      <c r="X203" s="233"/>
      <c r="Y203" s="233"/>
      <c r="Z203" s="233"/>
      <c r="AA203" s="233"/>
      <c r="AB203" s="233"/>
      <c r="AC203" s="233"/>
      <c r="AD203" s="233"/>
      <c r="AE203" s="233"/>
      <c r="AF203" s="233"/>
      <c r="AG203" s="233"/>
      <c r="AH203" s="233"/>
      <c r="AI203" s="233"/>
      <c r="AJ203" s="233"/>
      <c r="AK203" s="233"/>
      <c r="AL203" s="233"/>
      <c r="AM203" s="689"/>
      <c r="AN203" s="233"/>
      <c r="AO203" s="233"/>
      <c r="AP203" s="233"/>
      <c r="AQ203" s="233"/>
      <c r="AR203" s="233"/>
      <c r="AS203" s="233"/>
      <c r="AT203" s="233"/>
      <c r="AU203" s="233"/>
      <c r="AV203" s="233"/>
      <c r="AW203" s="233"/>
      <c r="AX203" s="233"/>
      <c r="AY203" s="233"/>
      <c r="AZ203" s="233"/>
      <c r="BA203" s="233"/>
      <c r="BB203" s="233"/>
      <c r="BC203" s="233"/>
      <c r="BD203" s="233"/>
      <c r="BE203" s="233"/>
      <c r="BF203" s="689"/>
      <c r="BG203" s="233"/>
      <c r="BH203" s="233"/>
      <c r="BI203" s="233"/>
      <c r="BJ203" s="233"/>
      <c r="BK203" s="233"/>
      <c r="BL203" s="233"/>
      <c r="BM203" s="233"/>
      <c r="BN203" s="233"/>
      <c r="BO203" s="233"/>
      <c r="BP203" s="233"/>
      <c r="BQ203" s="233"/>
      <c r="BR203" s="233"/>
      <c r="BS203" s="233"/>
      <c r="BT203" s="233"/>
      <c r="BU203" s="233"/>
      <c r="BV203" s="233"/>
      <c r="BW203" s="233"/>
      <c r="BX203" s="233"/>
      <c r="BY203" s="689"/>
      <c r="BZ203" s="233"/>
      <c r="CA203" s="233"/>
      <c r="CB203" s="233"/>
      <c r="CC203" s="233"/>
      <c r="CD203" s="698" t="str">
        <f t="shared" si="492"/>
        <v/>
      </c>
      <c r="CE203" s="698" t="str">
        <f t="shared" si="493"/>
        <v/>
      </c>
      <c r="CF203" s="698" t="str">
        <f t="shared" si="494"/>
        <v/>
      </c>
      <c r="CG203" s="698" t="str">
        <f t="shared" si="495"/>
        <v/>
      </c>
      <c r="CH203" s="1371" t="str">
        <f t="shared" si="443"/>
        <v/>
      </c>
      <c r="CI203" s="1372" t="str">
        <f t="shared" si="444"/>
        <v/>
      </c>
      <c r="CJ203" s="1373" t="str">
        <f t="shared" si="445"/>
        <v/>
      </c>
      <c r="CK203" s="1373" t="str">
        <f t="shared" si="446"/>
        <v/>
      </c>
      <c r="CL203" s="1373" t="str">
        <f t="shared" si="447"/>
        <v/>
      </c>
      <c r="CM203" s="1373" t="str">
        <f t="shared" si="448"/>
        <v/>
      </c>
      <c r="CN203" s="1373" t="str">
        <f t="shared" si="449"/>
        <v/>
      </c>
      <c r="CO203" s="1374" t="str">
        <f t="shared" si="450"/>
        <v/>
      </c>
      <c r="CP203" s="1374" t="str">
        <f t="shared" si="451"/>
        <v/>
      </c>
      <c r="CQ203" s="1374" t="str">
        <f t="shared" si="452"/>
        <v/>
      </c>
      <c r="CR203" s="1374" t="str">
        <f t="shared" si="453"/>
        <v/>
      </c>
      <c r="CS203" s="1373" t="str">
        <f t="shared" si="454"/>
        <v/>
      </c>
      <c r="CT203" s="1373" t="str">
        <f t="shared" si="455"/>
        <v/>
      </c>
      <c r="CU203" s="1373" t="str">
        <f t="shared" si="456"/>
        <v/>
      </c>
      <c r="CV203" s="1373" t="str">
        <f t="shared" si="457"/>
        <v/>
      </c>
      <c r="CW203" s="1373" t="str">
        <f t="shared" si="458"/>
        <v/>
      </c>
      <c r="CX203" s="1372" t="str">
        <f t="shared" si="459"/>
        <v/>
      </c>
      <c r="CY203" s="1375" t="str">
        <f t="shared" si="460"/>
        <v/>
      </c>
      <c r="CZ203" s="532" t="str">
        <f t="shared" si="461"/>
        <v/>
      </c>
      <c r="DA203" s="533" t="str">
        <f t="shared" si="462"/>
        <v/>
      </c>
      <c r="DB203" s="534" t="str">
        <f t="shared" si="463"/>
        <v/>
      </c>
      <c r="DC203" s="534" t="str">
        <f t="shared" si="464"/>
        <v/>
      </c>
      <c r="DD203" s="534" t="str">
        <f t="shared" si="465"/>
        <v/>
      </c>
      <c r="DE203" s="534" t="str">
        <f t="shared" si="466"/>
        <v/>
      </c>
      <c r="DF203" s="534" t="str">
        <f t="shared" si="467"/>
        <v/>
      </c>
      <c r="DG203" s="535" t="str">
        <f t="shared" si="468"/>
        <v/>
      </c>
      <c r="DH203" s="535" t="str">
        <f t="shared" si="469"/>
        <v/>
      </c>
      <c r="DI203" s="535" t="str">
        <f t="shared" si="470"/>
        <v/>
      </c>
      <c r="DJ203" s="535" t="str">
        <f t="shared" si="471"/>
        <v/>
      </c>
      <c r="DK203" s="534" t="str">
        <f t="shared" si="472"/>
        <v/>
      </c>
      <c r="DL203" s="534" t="str">
        <f t="shared" si="473"/>
        <v/>
      </c>
      <c r="DM203" s="534" t="str">
        <f t="shared" si="474"/>
        <v/>
      </c>
      <c r="DN203" s="534" t="str">
        <f t="shared" si="475"/>
        <v/>
      </c>
      <c r="DO203" s="534" t="str">
        <f t="shared" si="476"/>
        <v/>
      </c>
      <c r="DP203" s="533" t="str">
        <f t="shared" si="477"/>
        <v/>
      </c>
      <c r="DQ203" s="532" t="str">
        <f t="shared" si="478"/>
        <v/>
      </c>
      <c r="DR203" s="753">
        <f t="shared" si="479"/>
        <v>0</v>
      </c>
      <c r="DS203" s="111">
        <f t="shared" si="480"/>
        <v>0</v>
      </c>
      <c r="DT203" s="111">
        <f t="shared" si="481"/>
        <v>0</v>
      </c>
      <c r="DU203" s="111">
        <f t="shared" si="482"/>
        <v>0</v>
      </c>
      <c r="DV203" s="602"/>
      <c r="DW203" s="719"/>
      <c r="DX203" s="719"/>
      <c r="DY203" s="719"/>
      <c r="DZ203" s="719"/>
      <c r="EA203" s="719"/>
      <c r="EB203" s="719"/>
      <c r="EC203" s="719"/>
      <c r="ED203" s="719"/>
      <c r="EE203" s="603"/>
    </row>
    <row r="204" spans="1:135" s="604" customFormat="1" ht="15.75" hidden="1" customHeight="1">
      <c r="A204" s="740" t="s">
        <v>284</v>
      </c>
      <c r="B204" s="708" t="str">
        <f t="shared" ref="B204:K204" si="568">IF(B202="","",B202*B203)</f>
        <v/>
      </c>
      <c r="C204" s="708" t="str">
        <f t="shared" si="568"/>
        <v/>
      </c>
      <c r="D204" s="708" t="str">
        <f t="shared" si="568"/>
        <v/>
      </c>
      <c r="E204" s="708" t="str">
        <f t="shared" si="568"/>
        <v/>
      </c>
      <c r="F204" s="708" t="str">
        <f t="shared" si="568"/>
        <v/>
      </c>
      <c r="G204" s="708" t="str">
        <f t="shared" si="568"/>
        <v/>
      </c>
      <c r="H204" s="708" t="str">
        <f t="shared" si="568"/>
        <v/>
      </c>
      <c r="I204" s="708" t="str">
        <f t="shared" si="568"/>
        <v/>
      </c>
      <c r="J204" s="708" t="str">
        <f t="shared" si="568"/>
        <v/>
      </c>
      <c r="K204" s="708" t="str">
        <f t="shared" si="568"/>
        <v/>
      </c>
      <c r="L204" s="708"/>
      <c r="M204" s="708"/>
      <c r="N204" s="708"/>
      <c r="O204" s="708" t="str">
        <f>IF(O202="","",O202*O203)</f>
        <v/>
      </c>
      <c r="P204" s="708" t="str">
        <f>IF(P202="","",P202*P203)</f>
        <v/>
      </c>
      <c r="Q204" s="708"/>
      <c r="R204" s="708"/>
      <c r="S204" s="708" t="str">
        <f>IF(S202="","",S202*S203)</f>
        <v/>
      </c>
      <c r="T204" s="689"/>
      <c r="U204" s="708" t="str">
        <f t="shared" ref="U204:AE204" si="569">IF(U202="","",U202*U203)</f>
        <v/>
      </c>
      <c r="V204" s="708" t="str">
        <f t="shared" si="569"/>
        <v/>
      </c>
      <c r="W204" s="708" t="str">
        <f t="shared" si="569"/>
        <v/>
      </c>
      <c r="X204" s="708" t="str">
        <f t="shared" si="569"/>
        <v/>
      </c>
      <c r="Y204" s="708" t="str">
        <f t="shared" si="569"/>
        <v/>
      </c>
      <c r="Z204" s="708" t="str">
        <f t="shared" si="569"/>
        <v/>
      </c>
      <c r="AA204" s="708" t="str">
        <f t="shared" si="569"/>
        <v/>
      </c>
      <c r="AB204" s="708" t="str">
        <f t="shared" si="569"/>
        <v/>
      </c>
      <c r="AC204" s="708" t="str">
        <f t="shared" si="569"/>
        <v/>
      </c>
      <c r="AD204" s="708" t="str">
        <f t="shared" si="569"/>
        <v/>
      </c>
      <c r="AE204" s="708" t="str">
        <f t="shared" si="569"/>
        <v/>
      </c>
      <c r="AF204" s="708"/>
      <c r="AG204" s="708"/>
      <c r="AH204" s="708"/>
      <c r="AI204" s="708"/>
      <c r="AJ204" s="708"/>
      <c r="AK204" s="708"/>
      <c r="AL204" s="708" t="str">
        <f>IF(AL202="","",AL202*AL203)</f>
        <v/>
      </c>
      <c r="AM204" s="689"/>
      <c r="AN204" s="708" t="str">
        <f t="shared" ref="AN204:AV204" si="570">IF(AN202="","",AN202*AN203)</f>
        <v/>
      </c>
      <c r="AO204" s="708" t="str">
        <f t="shared" si="570"/>
        <v/>
      </c>
      <c r="AP204" s="708" t="str">
        <f t="shared" si="570"/>
        <v/>
      </c>
      <c r="AQ204" s="708" t="str">
        <f t="shared" si="570"/>
        <v/>
      </c>
      <c r="AR204" s="708" t="str">
        <f t="shared" si="570"/>
        <v/>
      </c>
      <c r="AS204" s="708" t="str">
        <f t="shared" si="570"/>
        <v/>
      </c>
      <c r="AT204" s="708" t="str">
        <f t="shared" si="570"/>
        <v/>
      </c>
      <c r="AU204" s="708" t="str">
        <f t="shared" si="570"/>
        <v/>
      </c>
      <c r="AV204" s="708" t="str">
        <f t="shared" si="570"/>
        <v/>
      </c>
      <c r="AW204" s="708"/>
      <c r="AX204" s="708"/>
      <c r="AY204" s="708" t="str">
        <f>IF(AY202="","",AY202*AY203)</f>
        <v/>
      </c>
      <c r="AZ204" s="708"/>
      <c r="BA204" s="708"/>
      <c r="BB204" s="708"/>
      <c r="BC204" s="708" t="str">
        <f>IF(BC202="","",BC202*BC203)</f>
        <v/>
      </c>
      <c r="BD204" s="708" t="str">
        <f>IF(BD202="","",BD202*BD203)</f>
        <v/>
      </c>
      <c r="BE204" s="708" t="str">
        <f>IF(BE202="","",BE202*BE203)</f>
        <v/>
      </c>
      <c r="BF204" s="689"/>
      <c r="BG204" s="708" t="str">
        <f t="shared" ref="BG204:BQ204" si="571">IF(BG202="","",BG202*BG203)</f>
        <v/>
      </c>
      <c r="BH204" s="708" t="str">
        <f t="shared" si="571"/>
        <v/>
      </c>
      <c r="BI204" s="708" t="str">
        <f t="shared" si="571"/>
        <v/>
      </c>
      <c r="BJ204" s="708" t="str">
        <f t="shared" si="571"/>
        <v/>
      </c>
      <c r="BK204" s="708" t="str">
        <f t="shared" si="571"/>
        <v/>
      </c>
      <c r="BL204" s="708" t="str">
        <f t="shared" si="571"/>
        <v/>
      </c>
      <c r="BM204" s="708" t="str">
        <f t="shared" si="571"/>
        <v/>
      </c>
      <c r="BN204" s="708" t="str">
        <f t="shared" si="571"/>
        <v/>
      </c>
      <c r="BO204" s="708" t="str">
        <f t="shared" si="571"/>
        <v/>
      </c>
      <c r="BP204" s="708" t="str">
        <f t="shared" si="571"/>
        <v/>
      </c>
      <c r="BQ204" s="708" t="str">
        <f t="shared" si="571"/>
        <v/>
      </c>
      <c r="BR204" s="708"/>
      <c r="BS204" s="708"/>
      <c r="BT204" s="708"/>
      <c r="BU204" s="708"/>
      <c r="BV204" s="708"/>
      <c r="BW204" s="708"/>
      <c r="BX204" s="708" t="str">
        <f>IF(BX202="","",BX202*BX203)</f>
        <v/>
      </c>
      <c r="BY204" s="689"/>
      <c r="BZ204" s="708" t="str">
        <f>IF(BZ202="","",BZ202*BZ203)</f>
        <v/>
      </c>
      <c r="CA204" s="708" t="str">
        <f>IF(CA202="","",CA202*CA203)</f>
        <v/>
      </c>
      <c r="CB204" s="708" t="str">
        <f>IF(CB202="","",CB202*CB203)</f>
        <v/>
      </c>
      <c r="CC204" s="708" t="str">
        <f>IF(CC202="","",CC202*CC203)</f>
        <v/>
      </c>
      <c r="CD204" s="698" t="str">
        <f t="shared" si="492"/>
        <v/>
      </c>
      <c r="CE204" s="698" t="str">
        <f t="shared" si="493"/>
        <v/>
      </c>
      <c r="CF204" s="698" t="str">
        <f t="shared" si="494"/>
        <v/>
      </c>
      <c r="CG204" s="698" t="str">
        <f t="shared" si="495"/>
        <v/>
      </c>
      <c r="CH204" s="1371" t="str">
        <f t="shared" si="443"/>
        <v/>
      </c>
      <c r="CI204" s="1372" t="str">
        <f t="shared" si="444"/>
        <v/>
      </c>
      <c r="CJ204" s="1373" t="str">
        <f t="shared" si="445"/>
        <v/>
      </c>
      <c r="CK204" s="1373" t="str">
        <f t="shared" si="446"/>
        <v/>
      </c>
      <c r="CL204" s="1373" t="str">
        <f t="shared" si="447"/>
        <v/>
      </c>
      <c r="CM204" s="1373" t="str">
        <f t="shared" si="448"/>
        <v/>
      </c>
      <c r="CN204" s="1373" t="str">
        <f t="shared" si="449"/>
        <v/>
      </c>
      <c r="CO204" s="1374" t="str">
        <f t="shared" si="450"/>
        <v/>
      </c>
      <c r="CP204" s="1374" t="str">
        <f t="shared" si="451"/>
        <v/>
      </c>
      <c r="CQ204" s="1374" t="str">
        <f t="shared" si="452"/>
        <v/>
      </c>
      <c r="CR204" s="1374" t="str">
        <f t="shared" si="453"/>
        <v/>
      </c>
      <c r="CS204" s="1373" t="str">
        <f t="shared" si="454"/>
        <v/>
      </c>
      <c r="CT204" s="1373" t="str">
        <f t="shared" si="455"/>
        <v/>
      </c>
      <c r="CU204" s="1373" t="str">
        <f t="shared" si="456"/>
        <v/>
      </c>
      <c r="CV204" s="1373" t="str">
        <f t="shared" si="457"/>
        <v/>
      </c>
      <c r="CW204" s="1373" t="str">
        <f t="shared" si="458"/>
        <v/>
      </c>
      <c r="CX204" s="1372" t="str">
        <f t="shared" si="459"/>
        <v/>
      </c>
      <c r="CY204" s="1375" t="str">
        <f t="shared" si="460"/>
        <v/>
      </c>
      <c r="CZ204" s="532" t="str">
        <f t="shared" si="461"/>
        <v/>
      </c>
      <c r="DA204" s="533" t="str">
        <f t="shared" si="462"/>
        <v/>
      </c>
      <c r="DB204" s="534" t="str">
        <f t="shared" si="463"/>
        <v/>
      </c>
      <c r="DC204" s="534" t="str">
        <f t="shared" si="464"/>
        <v/>
      </c>
      <c r="DD204" s="534" t="str">
        <f t="shared" si="465"/>
        <v/>
      </c>
      <c r="DE204" s="534" t="str">
        <f t="shared" si="466"/>
        <v/>
      </c>
      <c r="DF204" s="534" t="str">
        <f t="shared" si="467"/>
        <v/>
      </c>
      <c r="DG204" s="535" t="str">
        <f t="shared" si="468"/>
        <v/>
      </c>
      <c r="DH204" s="535" t="str">
        <f t="shared" si="469"/>
        <v/>
      </c>
      <c r="DI204" s="535" t="str">
        <f t="shared" si="470"/>
        <v/>
      </c>
      <c r="DJ204" s="535" t="str">
        <f t="shared" si="471"/>
        <v/>
      </c>
      <c r="DK204" s="534" t="str">
        <f t="shared" si="472"/>
        <v/>
      </c>
      <c r="DL204" s="534" t="str">
        <f t="shared" si="473"/>
        <v/>
      </c>
      <c r="DM204" s="534" t="str">
        <f t="shared" si="474"/>
        <v/>
      </c>
      <c r="DN204" s="534" t="str">
        <f t="shared" si="475"/>
        <v/>
      </c>
      <c r="DO204" s="534" t="str">
        <f t="shared" si="476"/>
        <v/>
      </c>
      <c r="DP204" s="533" t="str">
        <f t="shared" si="477"/>
        <v/>
      </c>
      <c r="DQ204" s="532" t="str">
        <f t="shared" si="478"/>
        <v/>
      </c>
      <c r="DR204" s="753">
        <f t="shared" si="479"/>
        <v>0</v>
      </c>
      <c r="DS204" s="111">
        <f t="shared" si="480"/>
        <v>0</v>
      </c>
      <c r="DT204" s="111">
        <f t="shared" si="481"/>
        <v>0</v>
      </c>
      <c r="DU204" s="111">
        <f t="shared" si="482"/>
        <v>0</v>
      </c>
      <c r="DV204" s="602"/>
      <c r="DW204" s="719"/>
      <c r="DX204" s="719"/>
      <c r="DY204" s="719"/>
      <c r="DZ204" s="719"/>
      <c r="EA204" s="719"/>
      <c r="EB204" s="719"/>
      <c r="EC204" s="719"/>
      <c r="ED204" s="719"/>
      <c r="EE204" s="603"/>
    </row>
    <row r="205" spans="1:135" s="604" customFormat="1" ht="15.75" customHeight="1">
      <c r="A205" s="773" t="s">
        <v>341</v>
      </c>
      <c r="B205" s="707">
        <f>WB!U105</f>
        <v>1</v>
      </c>
      <c r="C205" s="707">
        <f>WB!V105</f>
        <v>0</v>
      </c>
      <c r="D205" s="707">
        <f>WB!W105</f>
        <v>0</v>
      </c>
      <c r="E205" s="707">
        <f>WB!X105</f>
        <v>0</v>
      </c>
      <c r="F205" s="707">
        <f>WB!Y105</f>
        <v>0</v>
      </c>
      <c r="G205" s="707">
        <f>WB!Z105</f>
        <v>0</v>
      </c>
      <c r="H205" s="707">
        <f>WB!AA105</f>
        <v>0</v>
      </c>
      <c r="I205" s="707">
        <f>WB!AB105</f>
        <v>0</v>
      </c>
      <c r="J205" s="707">
        <f>WB!AC105</f>
        <v>0</v>
      </c>
      <c r="K205" s="707">
        <f>WB!AD105</f>
        <v>1</v>
      </c>
      <c r="L205" s="707">
        <f>WB!AE105</f>
        <v>0</v>
      </c>
      <c r="M205" s="707">
        <f>WB!AF105</f>
        <v>0</v>
      </c>
      <c r="N205" s="707">
        <f>WB!AG105</f>
        <v>10</v>
      </c>
      <c r="O205" s="707">
        <f>WB!AH105</f>
        <v>0</v>
      </c>
      <c r="P205" s="707">
        <f>WB!AI105</f>
        <v>0</v>
      </c>
      <c r="Q205" s="707">
        <f>WB!AJ105</f>
        <v>0</v>
      </c>
      <c r="R205" s="707">
        <f>WB!AK105</f>
        <v>0</v>
      </c>
      <c r="S205" s="707">
        <f>WB!AL105</f>
        <v>0</v>
      </c>
      <c r="T205" s="754"/>
      <c r="U205" s="707">
        <f>WB!AM113</f>
        <v>3</v>
      </c>
      <c r="V205" s="708">
        <f>WB!AN113</f>
        <v>0</v>
      </c>
      <c r="W205" s="708">
        <f>WB!AO113</f>
        <v>0</v>
      </c>
      <c r="X205" s="708">
        <f>WB!AP113</f>
        <v>1</v>
      </c>
      <c r="Y205" s="708">
        <f>WB!AQ113</f>
        <v>0</v>
      </c>
      <c r="Z205" s="708">
        <f>WB!AR113</f>
        <v>3</v>
      </c>
      <c r="AA205" s="708">
        <f>WB!AS113</f>
        <v>0</v>
      </c>
      <c r="AB205" s="708">
        <f>WB!AT113</f>
        <v>0</v>
      </c>
      <c r="AC205" s="708">
        <f>WB!AU113</f>
        <v>0</v>
      </c>
      <c r="AD205" s="708">
        <f>WB!AV113</f>
        <v>0</v>
      </c>
      <c r="AE205" s="708">
        <f>WB!AW113</f>
        <v>0</v>
      </c>
      <c r="AF205" s="708">
        <v>1</v>
      </c>
      <c r="AG205" s="708">
        <f>WB!AY113</f>
        <v>1</v>
      </c>
      <c r="AH205" s="708">
        <f>WB!AZ113</f>
        <v>0</v>
      </c>
      <c r="AI205" s="708">
        <f>WB!BA113</f>
        <v>0</v>
      </c>
      <c r="AJ205" s="708">
        <f>WB!BB113</f>
        <v>0</v>
      </c>
      <c r="AK205" s="708">
        <f>WB!BC113</f>
        <v>0</v>
      </c>
      <c r="AL205" s="708">
        <f>WB!BD113</f>
        <v>1</v>
      </c>
      <c r="AM205" s="754"/>
      <c r="AN205" s="707">
        <f>WB!BE121</f>
        <v>0</v>
      </c>
      <c r="AO205" s="708">
        <f>WB!BF121</f>
        <v>2</v>
      </c>
      <c r="AP205" s="708">
        <f>WB!BG121</f>
        <v>3</v>
      </c>
      <c r="AQ205" s="708">
        <f>WB!BH121</f>
        <v>4</v>
      </c>
      <c r="AR205" s="708">
        <f>WB!BI121</f>
        <v>6</v>
      </c>
      <c r="AS205" s="708">
        <f>WB!BJ121</f>
        <v>1</v>
      </c>
      <c r="AT205" s="708">
        <f>WB!BK121</f>
        <v>3</v>
      </c>
      <c r="AU205" s="708">
        <v>5</v>
      </c>
      <c r="AV205" s="708">
        <f>WB!BM121</f>
        <v>20</v>
      </c>
      <c r="AW205" s="708">
        <f>WB!BN121</f>
        <v>0</v>
      </c>
      <c r="AX205" s="708">
        <f>WB!BO121</f>
        <v>5</v>
      </c>
      <c r="AY205" s="708">
        <f>WB!BP121</f>
        <v>4</v>
      </c>
      <c r="AZ205" s="708">
        <f>WB!BQ121</f>
        <v>0</v>
      </c>
      <c r="BA205" s="708">
        <f>WB!BR121</f>
        <v>0</v>
      </c>
      <c r="BB205" s="708">
        <f>WB!BS121</f>
        <v>0</v>
      </c>
      <c r="BC205" s="708">
        <f>WB!BT121</f>
        <v>0</v>
      </c>
      <c r="BD205" s="708">
        <f>WB!BU121</f>
        <v>3</v>
      </c>
      <c r="BE205" s="708">
        <f>WB!BV121</f>
        <v>0</v>
      </c>
      <c r="BF205" s="754"/>
      <c r="BG205" s="707">
        <f>WB!BW129</f>
        <v>0</v>
      </c>
      <c r="BH205" s="708">
        <f>WB!BX129</f>
        <v>3</v>
      </c>
      <c r="BI205" s="708">
        <f>WB!BY129</f>
        <v>15</v>
      </c>
      <c r="BJ205" s="708">
        <f>WB!BZ129</f>
        <v>15</v>
      </c>
      <c r="BK205" s="708">
        <f>WB!CA129</f>
        <v>0</v>
      </c>
      <c r="BL205" s="708">
        <f>WB!CB129</f>
        <v>5</v>
      </c>
      <c r="BM205" s="708">
        <f>WB!CC129</f>
        <v>3</v>
      </c>
      <c r="BN205" s="708">
        <f>WB!CD129</f>
        <v>10</v>
      </c>
      <c r="BO205" s="708">
        <f>WB!CE129</f>
        <v>10</v>
      </c>
      <c r="BP205" s="708">
        <f>WB!CF129</f>
        <v>10</v>
      </c>
      <c r="BQ205" s="708">
        <v>3</v>
      </c>
      <c r="BR205" s="708">
        <f>WB!CH129</f>
        <v>0</v>
      </c>
      <c r="BS205" s="708">
        <f>WB!CI129</f>
        <v>0</v>
      </c>
      <c r="BT205" s="708">
        <f>WB!CJ129</f>
        <v>0</v>
      </c>
      <c r="BU205" s="708">
        <f>WB!CK129</f>
        <v>0</v>
      </c>
      <c r="BV205" s="708">
        <f>WB!CL129</f>
        <v>0</v>
      </c>
      <c r="BW205" s="708">
        <f>WB!CM129</f>
        <v>4</v>
      </c>
      <c r="BX205" s="708">
        <f>WB!CN129</f>
        <v>0</v>
      </c>
      <c r="BY205" s="754"/>
      <c r="BZ205" s="768">
        <f>WB!CP105-BZ202</f>
        <v>0</v>
      </c>
      <c r="CA205" s="768">
        <f>WB!CP113-CA202</f>
        <v>1</v>
      </c>
      <c r="CB205" s="768">
        <f>WB!CP121-CB202</f>
        <v>2</v>
      </c>
      <c r="CC205" s="768">
        <f>WB!CP129-CC202</f>
        <v>6</v>
      </c>
      <c r="CD205" s="698">
        <f t="shared" si="492"/>
        <v>0.125</v>
      </c>
      <c r="CE205" s="698">
        <f t="shared" si="493"/>
        <v>0.4375</v>
      </c>
      <c r="CF205" s="698">
        <f t="shared" si="494"/>
        <v>2.25</v>
      </c>
      <c r="CG205" s="698">
        <f t="shared" si="495"/>
        <v>3.9375</v>
      </c>
      <c r="CH205" s="1371">
        <f t="shared" si="443"/>
        <v>0</v>
      </c>
      <c r="CI205" s="1372">
        <f t="shared" si="444"/>
        <v>0</v>
      </c>
      <c r="CJ205" s="1373">
        <f t="shared" si="445"/>
        <v>0</v>
      </c>
      <c r="CK205" s="1373">
        <f t="shared" si="446"/>
        <v>0</v>
      </c>
      <c r="CL205" s="1373">
        <f t="shared" si="447"/>
        <v>0</v>
      </c>
      <c r="CM205" s="1373">
        <f t="shared" si="448"/>
        <v>0</v>
      </c>
      <c r="CN205" s="1373">
        <f t="shared" si="449"/>
        <v>0</v>
      </c>
      <c r="CO205" s="1374">
        <f t="shared" si="450"/>
        <v>0</v>
      </c>
      <c r="CP205" s="1374">
        <f t="shared" si="451"/>
        <v>0</v>
      </c>
      <c r="CQ205" s="1374">
        <f t="shared" si="452"/>
        <v>0</v>
      </c>
      <c r="CR205" s="1374">
        <f t="shared" si="453"/>
        <v>0</v>
      </c>
      <c r="CS205" s="1373">
        <f t="shared" si="454"/>
        <v>0</v>
      </c>
      <c r="CT205" s="1373">
        <f t="shared" si="455"/>
        <v>0</v>
      </c>
      <c r="CU205" s="1373">
        <f t="shared" si="456"/>
        <v>0</v>
      </c>
      <c r="CV205" s="1373">
        <f t="shared" si="457"/>
        <v>0</v>
      </c>
      <c r="CW205" s="1373">
        <f t="shared" si="458"/>
        <v>1</v>
      </c>
      <c r="CX205" s="1372">
        <f t="shared" si="459"/>
        <v>1</v>
      </c>
      <c r="CY205" s="1375">
        <f t="shared" si="460"/>
        <v>10</v>
      </c>
      <c r="CZ205" s="532">
        <f t="shared" si="461"/>
        <v>0</v>
      </c>
      <c r="DA205" s="533">
        <f t="shared" si="462"/>
        <v>0</v>
      </c>
      <c r="DB205" s="534">
        <f t="shared" si="463"/>
        <v>0</v>
      </c>
      <c r="DC205" s="534">
        <f t="shared" si="464"/>
        <v>0</v>
      </c>
      <c r="DD205" s="534">
        <f t="shared" si="465"/>
        <v>0</v>
      </c>
      <c r="DE205" s="534">
        <f t="shared" si="466"/>
        <v>0</v>
      </c>
      <c r="DF205" s="534">
        <f t="shared" si="467"/>
        <v>0</v>
      </c>
      <c r="DG205" s="535">
        <f t="shared" si="468"/>
        <v>0</v>
      </c>
      <c r="DH205" s="535">
        <f t="shared" si="469"/>
        <v>0</v>
      </c>
      <c r="DI205" s="535">
        <f t="shared" si="470"/>
        <v>0</v>
      </c>
      <c r="DJ205" s="535">
        <f t="shared" si="471"/>
        <v>0</v>
      </c>
      <c r="DK205" s="534">
        <f t="shared" si="472"/>
        <v>0</v>
      </c>
      <c r="DL205" s="534">
        <f t="shared" si="473"/>
        <v>1</v>
      </c>
      <c r="DM205" s="534">
        <f t="shared" si="474"/>
        <v>1</v>
      </c>
      <c r="DN205" s="534">
        <f t="shared" si="475"/>
        <v>1</v>
      </c>
      <c r="DO205" s="534">
        <f t="shared" si="476"/>
        <v>1</v>
      </c>
      <c r="DP205" s="533">
        <f t="shared" si="477"/>
        <v>3</v>
      </c>
      <c r="DQ205" s="532">
        <f t="shared" si="478"/>
        <v>3</v>
      </c>
      <c r="DR205" s="753">
        <f t="shared" si="479"/>
        <v>18</v>
      </c>
      <c r="DS205" s="111">
        <f t="shared" si="480"/>
        <v>18</v>
      </c>
      <c r="DT205" s="111">
        <f t="shared" si="481"/>
        <v>18</v>
      </c>
      <c r="DU205" s="111">
        <f t="shared" si="482"/>
        <v>18</v>
      </c>
      <c r="DV205" s="602"/>
      <c r="DW205" s="719"/>
      <c r="DX205" s="719"/>
      <c r="DY205" s="719"/>
      <c r="DZ205" s="719"/>
      <c r="EA205" s="719"/>
      <c r="EB205" s="719"/>
      <c r="EC205" s="719"/>
      <c r="ED205" s="719"/>
      <c r="EE205" s="603"/>
    </row>
    <row r="206" spans="1:135" s="604" customFormat="1" ht="15.75" customHeight="1">
      <c r="A206" s="740" t="s">
        <v>282</v>
      </c>
      <c r="B206" s="330"/>
      <c r="C206" s="330"/>
      <c r="D206" s="330"/>
      <c r="E206" s="330"/>
      <c r="F206" s="330"/>
      <c r="G206" s="330"/>
      <c r="H206" s="330"/>
      <c r="I206" s="330"/>
      <c r="J206" s="330"/>
      <c r="K206" s="330">
        <v>900</v>
      </c>
      <c r="L206" s="330"/>
      <c r="M206" s="330"/>
      <c r="N206" s="330">
        <v>600</v>
      </c>
      <c r="O206" s="330"/>
      <c r="P206" s="330"/>
      <c r="Q206" s="330"/>
      <c r="R206" s="330"/>
      <c r="S206" s="330"/>
      <c r="T206" s="739"/>
      <c r="U206" s="330">
        <v>500</v>
      </c>
      <c r="V206" s="330">
        <v>0</v>
      </c>
      <c r="W206" s="330">
        <v>700</v>
      </c>
      <c r="X206" s="330">
        <v>900</v>
      </c>
      <c r="Y206" s="330"/>
      <c r="Z206" s="330"/>
      <c r="AA206" s="330"/>
      <c r="AB206" s="330"/>
      <c r="AC206" s="330"/>
      <c r="AD206" s="330"/>
      <c r="AE206" s="330"/>
      <c r="AF206" s="330">
        <v>800</v>
      </c>
      <c r="AG206" s="330">
        <v>700</v>
      </c>
      <c r="AH206" s="777"/>
      <c r="AI206" s="777"/>
      <c r="AJ206" s="330"/>
      <c r="AK206" s="330"/>
      <c r="AL206" s="330">
        <v>500</v>
      </c>
      <c r="AM206" s="739"/>
      <c r="AN206" s="330"/>
      <c r="AO206" s="330"/>
      <c r="AP206" s="330"/>
      <c r="AQ206" s="330">
        <v>700</v>
      </c>
      <c r="AR206" s="330">
        <v>800</v>
      </c>
      <c r="AS206" s="330">
        <v>900</v>
      </c>
      <c r="AT206" s="330">
        <v>1200</v>
      </c>
      <c r="AU206" s="330">
        <v>600</v>
      </c>
      <c r="AV206" s="330"/>
      <c r="AW206" s="330"/>
      <c r="AX206" s="330"/>
      <c r="AY206" s="777">
        <v>700</v>
      </c>
      <c r="AZ206" s="777"/>
      <c r="BA206" s="777"/>
      <c r="BB206" s="777"/>
      <c r="BC206" s="777"/>
      <c r="BD206" s="777">
        <v>500</v>
      </c>
      <c r="BE206" s="777"/>
      <c r="BF206" s="739"/>
      <c r="BG206" s="330"/>
      <c r="BH206" s="330"/>
      <c r="BI206" s="330"/>
      <c r="BJ206" s="330">
        <v>1000</v>
      </c>
      <c r="BK206" s="330"/>
      <c r="BL206" s="330">
        <v>1500</v>
      </c>
      <c r="BM206" s="330">
        <v>600</v>
      </c>
      <c r="BN206" s="330">
        <v>300</v>
      </c>
      <c r="BO206" s="330"/>
      <c r="BP206" s="330">
        <v>600</v>
      </c>
      <c r="BQ206" s="330">
        <v>900</v>
      </c>
      <c r="BR206" s="777"/>
      <c r="BS206" s="777"/>
      <c r="BT206" s="777"/>
      <c r="BU206" s="777"/>
      <c r="BV206" s="330"/>
      <c r="BW206" s="330">
        <v>500</v>
      </c>
      <c r="BX206" s="777"/>
      <c r="BY206" s="739"/>
      <c r="BZ206" s="330"/>
      <c r="CA206" s="330"/>
      <c r="CB206" s="330">
        <v>700</v>
      </c>
      <c r="CC206" s="330">
        <v>700</v>
      </c>
      <c r="CD206" s="698" t="str">
        <f t="shared" si="492"/>
        <v/>
      </c>
      <c r="CE206" s="698">
        <f t="shared" si="493"/>
        <v>640</v>
      </c>
      <c r="CF206" s="698">
        <f t="shared" si="494"/>
        <v>740</v>
      </c>
      <c r="CG206" s="698">
        <f t="shared" si="495"/>
        <v>720</v>
      </c>
      <c r="CH206" s="1371" t="str">
        <f t="shared" si="443"/>
        <v/>
      </c>
      <c r="CI206" s="1372" t="str">
        <f t="shared" si="444"/>
        <v/>
      </c>
      <c r="CJ206" s="1373" t="str">
        <f t="shared" si="445"/>
        <v/>
      </c>
      <c r="CK206" s="1373" t="str">
        <f t="shared" si="446"/>
        <v/>
      </c>
      <c r="CL206" s="1373" t="str">
        <f t="shared" si="447"/>
        <v/>
      </c>
      <c r="CM206" s="1373" t="str">
        <f t="shared" si="448"/>
        <v/>
      </c>
      <c r="CN206" s="1373" t="str">
        <f t="shared" si="449"/>
        <v/>
      </c>
      <c r="CO206" s="1374" t="str">
        <f t="shared" si="450"/>
        <v/>
      </c>
      <c r="CP206" s="1374">
        <f t="shared" si="451"/>
        <v>600</v>
      </c>
      <c r="CQ206" s="1374">
        <f t="shared" si="452"/>
        <v>900</v>
      </c>
      <c r="CR206" s="1374" t="str">
        <f t="shared" si="453"/>
        <v/>
      </c>
      <c r="CS206" s="1373" t="str">
        <f t="shared" si="454"/>
        <v/>
      </c>
      <c r="CT206" s="1373" t="str">
        <f t="shared" si="455"/>
        <v/>
      </c>
      <c r="CU206" s="1373" t="str">
        <f t="shared" si="456"/>
        <v/>
      </c>
      <c r="CV206" s="1373" t="str">
        <f t="shared" si="457"/>
        <v/>
      </c>
      <c r="CW206" s="1373" t="str">
        <f t="shared" si="458"/>
        <v/>
      </c>
      <c r="CX206" s="1372" t="str">
        <f t="shared" si="459"/>
        <v/>
      </c>
      <c r="CY206" s="1375" t="str">
        <f t="shared" si="460"/>
        <v/>
      </c>
      <c r="CZ206" s="532" t="str">
        <f t="shared" si="461"/>
        <v/>
      </c>
      <c r="DA206" s="533" t="str">
        <f t="shared" si="462"/>
        <v/>
      </c>
      <c r="DB206" s="534" t="str">
        <f t="shared" si="463"/>
        <v/>
      </c>
      <c r="DC206" s="534" t="str">
        <f t="shared" si="464"/>
        <v/>
      </c>
      <c r="DD206" s="534" t="str">
        <f t="shared" si="465"/>
        <v/>
      </c>
      <c r="DE206" s="534" t="str">
        <f t="shared" si="466"/>
        <v/>
      </c>
      <c r="DF206" s="534">
        <f t="shared" si="467"/>
        <v>0</v>
      </c>
      <c r="DG206" s="535">
        <f t="shared" si="468"/>
        <v>500</v>
      </c>
      <c r="DH206" s="535">
        <f t="shared" si="469"/>
        <v>500</v>
      </c>
      <c r="DI206" s="535">
        <f t="shared" si="470"/>
        <v>700</v>
      </c>
      <c r="DJ206" s="535">
        <f t="shared" si="471"/>
        <v>700</v>
      </c>
      <c r="DK206" s="534">
        <f t="shared" si="472"/>
        <v>800</v>
      </c>
      <c r="DL206" s="534">
        <f t="shared" si="473"/>
        <v>900</v>
      </c>
      <c r="DM206" s="534" t="str">
        <f t="shared" si="474"/>
        <v/>
      </c>
      <c r="DN206" s="534" t="str">
        <f t="shared" si="475"/>
        <v/>
      </c>
      <c r="DO206" s="534" t="str">
        <f t="shared" si="476"/>
        <v/>
      </c>
      <c r="DP206" s="533" t="str">
        <f t="shared" si="477"/>
        <v/>
      </c>
      <c r="DQ206" s="532" t="str">
        <f t="shared" si="478"/>
        <v/>
      </c>
      <c r="DR206" s="753">
        <f t="shared" si="479"/>
        <v>2</v>
      </c>
      <c r="DS206" s="111">
        <f t="shared" si="480"/>
        <v>7</v>
      </c>
      <c r="DT206" s="111">
        <f t="shared" si="481"/>
        <v>7</v>
      </c>
      <c r="DU206" s="111">
        <f t="shared" si="482"/>
        <v>7</v>
      </c>
      <c r="DV206" s="602"/>
      <c r="DW206" s="719"/>
      <c r="DX206" s="719"/>
      <c r="DY206" s="719"/>
      <c r="DZ206" s="719"/>
      <c r="EA206" s="719"/>
      <c r="EB206" s="719"/>
      <c r="EC206" s="719"/>
      <c r="ED206" s="719"/>
      <c r="EE206" s="603"/>
    </row>
    <row r="207" spans="1:135" s="604" customFormat="1" ht="15.75" customHeight="1">
      <c r="A207" s="740" t="s">
        <v>284</v>
      </c>
      <c r="B207" s="778">
        <f t="shared" ref="B207:S207" si="572">IF(B205="","",B205*B206)</f>
        <v>0</v>
      </c>
      <c r="C207" s="779">
        <f t="shared" si="572"/>
        <v>0</v>
      </c>
      <c r="D207" s="779">
        <f t="shared" si="572"/>
        <v>0</v>
      </c>
      <c r="E207" s="779">
        <f t="shared" si="572"/>
        <v>0</v>
      </c>
      <c r="F207" s="779">
        <f t="shared" si="572"/>
        <v>0</v>
      </c>
      <c r="G207" s="779">
        <f t="shared" si="572"/>
        <v>0</v>
      </c>
      <c r="H207" s="779">
        <f t="shared" si="572"/>
        <v>0</v>
      </c>
      <c r="I207" s="779">
        <f t="shared" si="572"/>
        <v>0</v>
      </c>
      <c r="J207" s="779">
        <f t="shared" si="572"/>
        <v>0</v>
      </c>
      <c r="K207" s="779">
        <f t="shared" si="572"/>
        <v>900</v>
      </c>
      <c r="L207" s="779">
        <f t="shared" si="572"/>
        <v>0</v>
      </c>
      <c r="M207" s="779">
        <f t="shared" si="572"/>
        <v>0</v>
      </c>
      <c r="N207" s="779">
        <f t="shared" si="572"/>
        <v>6000</v>
      </c>
      <c r="O207" s="779">
        <f t="shared" si="572"/>
        <v>0</v>
      </c>
      <c r="P207" s="779">
        <f t="shared" si="572"/>
        <v>0</v>
      </c>
      <c r="Q207" s="779">
        <f t="shared" si="572"/>
        <v>0</v>
      </c>
      <c r="R207" s="779">
        <f t="shared" si="572"/>
        <v>0</v>
      </c>
      <c r="S207" s="779">
        <f t="shared" si="572"/>
        <v>0</v>
      </c>
      <c r="T207" s="780"/>
      <c r="U207" s="779">
        <f t="shared" ref="U207:AL207" si="573">IF(U205="","",U205*U206)</f>
        <v>1500</v>
      </c>
      <c r="V207" s="779">
        <f t="shared" si="573"/>
        <v>0</v>
      </c>
      <c r="W207" s="779">
        <f t="shared" si="573"/>
        <v>0</v>
      </c>
      <c r="X207" s="779">
        <f t="shared" si="573"/>
        <v>900</v>
      </c>
      <c r="Y207" s="779">
        <f t="shared" si="573"/>
        <v>0</v>
      </c>
      <c r="Z207" s="779">
        <f t="shared" si="573"/>
        <v>0</v>
      </c>
      <c r="AA207" s="779">
        <f t="shared" si="573"/>
        <v>0</v>
      </c>
      <c r="AB207" s="779">
        <f t="shared" si="573"/>
        <v>0</v>
      </c>
      <c r="AC207" s="779">
        <f t="shared" si="573"/>
        <v>0</v>
      </c>
      <c r="AD207" s="779">
        <f t="shared" si="573"/>
        <v>0</v>
      </c>
      <c r="AE207" s="779">
        <f t="shared" si="573"/>
        <v>0</v>
      </c>
      <c r="AF207" s="779">
        <f t="shared" si="573"/>
        <v>800</v>
      </c>
      <c r="AG207" s="779">
        <f t="shared" si="573"/>
        <v>700</v>
      </c>
      <c r="AH207" s="779">
        <f t="shared" si="573"/>
        <v>0</v>
      </c>
      <c r="AI207" s="779">
        <f t="shared" si="573"/>
        <v>0</v>
      </c>
      <c r="AJ207" s="779">
        <f t="shared" si="573"/>
        <v>0</v>
      </c>
      <c r="AK207" s="779">
        <f t="shared" si="573"/>
        <v>0</v>
      </c>
      <c r="AL207" s="779">
        <f t="shared" si="573"/>
        <v>500</v>
      </c>
      <c r="AM207" s="780"/>
      <c r="AN207" s="779">
        <f t="shared" ref="AN207:BE207" si="574">IF(AN205="","",AN205*AN206)</f>
        <v>0</v>
      </c>
      <c r="AO207" s="779">
        <f t="shared" si="574"/>
        <v>0</v>
      </c>
      <c r="AP207" s="779">
        <f t="shared" si="574"/>
        <v>0</v>
      </c>
      <c r="AQ207" s="779">
        <f t="shared" si="574"/>
        <v>2800</v>
      </c>
      <c r="AR207" s="779">
        <f t="shared" si="574"/>
        <v>4800</v>
      </c>
      <c r="AS207" s="779">
        <f t="shared" si="574"/>
        <v>900</v>
      </c>
      <c r="AT207" s="779">
        <f t="shared" si="574"/>
        <v>3600</v>
      </c>
      <c r="AU207" s="779">
        <f t="shared" si="574"/>
        <v>3000</v>
      </c>
      <c r="AV207" s="779">
        <f t="shared" si="574"/>
        <v>0</v>
      </c>
      <c r="AW207" s="779">
        <f t="shared" si="574"/>
        <v>0</v>
      </c>
      <c r="AX207" s="779">
        <f t="shared" si="574"/>
        <v>0</v>
      </c>
      <c r="AY207" s="779">
        <f t="shared" si="574"/>
        <v>2800</v>
      </c>
      <c r="AZ207" s="779">
        <f t="shared" si="574"/>
        <v>0</v>
      </c>
      <c r="BA207" s="779">
        <f t="shared" si="574"/>
        <v>0</v>
      </c>
      <c r="BB207" s="779">
        <f t="shared" si="574"/>
        <v>0</v>
      </c>
      <c r="BC207" s="779">
        <f t="shared" si="574"/>
        <v>0</v>
      </c>
      <c r="BD207" s="779">
        <f t="shared" si="574"/>
        <v>1500</v>
      </c>
      <c r="BE207" s="779">
        <f t="shared" si="574"/>
        <v>0</v>
      </c>
      <c r="BF207" s="780"/>
      <c r="BG207" s="779">
        <f t="shared" ref="BG207:BX207" si="575">IF(BG205="","",BG205*BG206)</f>
        <v>0</v>
      </c>
      <c r="BH207" s="779">
        <f t="shared" si="575"/>
        <v>0</v>
      </c>
      <c r="BI207" s="779">
        <f t="shared" si="575"/>
        <v>0</v>
      </c>
      <c r="BJ207" s="779">
        <f t="shared" si="575"/>
        <v>15000</v>
      </c>
      <c r="BK207" s="779">
        <f t="shared" si="575"/>
        <v>0</v>
      </c>
      <c r="BL207" s="779">
        <f t="shared" si="575"/>
        <v>7500</v>
      </c>
      <c r="BM207" s="779">
        <f t="shared" si="575"/>
        <v>1800</v>
      </c>
      <c r="BN207" s="779">
        <f t="shared" si="575"/>
        <v>3000</v>
      </c>
      <c r="BO207" s="779">
        <f t="shared" si="575"/>
        <v>0</v>
      </c>
      <c r="BP207" s="779">
        <f t="shared" si="575"/>
        <v>6000</v>
      </c>
      <c r="BQ207" s="779">
        <f t="shared" si="575"/>
        <v>2700</v>
      </c>
      <c r="BR207" s="779">
        <f t="shared" si="575"/>
        <v>0</v>
      </c>
      <c r="BS207" s="779">
        <f t="shared" si="575"/>
        <v>0</v>
      </c>
      <c r="BT207" s="779">
        <f t="shared" si="575"/>
        <v>0</v>
      </c>
      <c r="BU207" s="779">
        <f t="shared" si="575"/>
        <v>0</v>
      </c>
      <c r="BV207" s="779">
        <f t="shared" si="575"/>
        <v>0</v>
      </c>
      <c r="BW207" s="779">
        <f t="shared" si="575"/>
        <v>2000</v>
      </c>
      <c r="BX207" s="779">
        <f t="shared" si="575"/>
        <v>0</v>
      </c>
      <c r="BY207" s="780"/>
      <c r="BZ207" s="779">
        <f>IF(BZ205="","",BZ205*BZ206)</f>
        <v>0</v>
      </c>
      <c r="CA207" s="779">
        <f>IF(CA205="","",CA205*CA206)</f>
        <v>0</v>
      </c>
      <c r="CB207" s="779">
        <f>IF(CB205="","",CB205*CB206)</f>
        <v>1400</v>
      </c>
      <c r="CC207" s="779">
        <f>IF(CC205="","",CC205*CC206)</f>
        <v>4200</v>
      </c>
      <c r="CD207" s="698">
        <f t="shared" si="492"/>
        <v>56.25</v>
      </c>
      <c r="CE207" s="698">
        <f t="shared" si="493"/>
        <v>181.25</v>
      </c>
      <c r="CF207" s="698">
        <f t="shared" si="494"/>
        <v>912.5</v>
      </c>
      <c r="CG207" s="698">
        <f t="shared" si="495"/>
        <v>1437.5</v>
      </c>
      <c r="CH207" s="1371">
        <f t="shared" si="443"/>
        <v>0</v>
      </c>
      <c r="CI207" s="1372">
        <f t="shared" si="444"/>
        <v>0</v>
      </c>
      <c r="CJ207" s="1373">
        <f t="shared" si="445"/>
        <v>0</v>
      </c>
      <c r="CK207" s="1373">
        <f t="shared" si="446"/>
        <v>0</v>
      </c>
      <c r="CL207" s="1373">
        <f t="shared" si="447"/>
        <v>0</v>
      </c>
      <c r="CM207" s="1373">
        <f t="shared" si="448"/>
        <v>0</v>
      </c>
      <c r="CN207" s="1373">
        <f t="shared" si="449"/>
        <v>0</v>
      </c>
      <c r="CO207" s="1374">
        <f t="shared" si="450"/>
        <v>0</v>
      </c>
      <c r="CP207" s="1374">
        <f t="shared" si="451"/>
        <v>0</v>
      </c>
      <c r="CQ207" s="1374">
        <f t="shared" si="452"/>
        <v>0</v>
      </c>
      <c r="CR207" s="1374">
        <f t="shared" si="453"/>
        <v>0</v>
      </c>
      <c r="CS207" s="1373">
        <f t="shared" si="454"/>
        <v>0</v>
      </c>
      <c r="CT207" s="1373">
        <f t="shared" si="455"/>
        <v>0</v>
      </c>
      <c r="CU207" s="1373">
        <f t="shared" si="456"/>
        <v>0</v>
      </c>
      <c r="CV207" s="1373">
        <f t="shared" si="457"/>
        <v>0</v>
      </c>
      <c r="CW207" s="1373">
        <f t="shared" si="458"/>
        <v>0</v>
      </c>
      <c r="CX207" s="1372">
        <f t="shared" si="459"/>
        <v>900</v>
      </c>
      <c r="CY207" s="1375">
        <f t="shared" si="460"/>
        <v>6000</v>
      </c>
      <c r="CZ207" s="532">
        <f t="shared" si="461"/>
        <v>0</v>
      </c>
      <c r="DA207" s="533">
        <f t="shared" si="462"/>
        <v>0</v>
      </c>
      <c r="DB207" s="534">
        <f t="shared" si="463"/>
        <v>0</v>
      </c>
      <c r="DC207" s="534">
        <f t="shared" si="464"/>
        <v>0</v>
      </c>
      <c r="DD207" s="534">
        <f t="shared" si="465"/>
        <v>0</v>
      </c>
      <c r="DE207" s="534">
        <f t="shared" si="466"/>
        <v>0</v>
      </c>
      <c r="DF207" s="534">
        <f t="shared" si="467"/>
        <v>0</v>
      </c>
      <c r="DG207" s="535">
        <f t="shared" si="468"/>
        <v>0</v>
      </c>
      <c r="DH207" s="535">
        <f t="shared" si="469"/>
        <v>0</v>
      </c>
      <c r="DI207" s="535">
        <f t="shared" si="470"/>
        <v>0</v>
      </c>
      <c r="DJ207" s="535">
        <f t="shared" si="471"/>
        <v>0</v>
      </c>
      <c r="DK207" s="534">
        <f t="shared" si="472"/>
        <v>0</v>
      </c>
      <c r="DL207" s="534">
        <f t="shared" si="473"/>
        <v>0</v>
      </c>
      <c r="DM207" s="534">
        <f t="shared" si="474"/>
        <v>500</v>
      </c>
      <c r="DN207" s="534">
        <f t="shared" si="475"/>
        <v>700</v>
      </c>
      <c r="DO207" s="534">
        <f t="shared" si="476"/>
        <v>800</v>
      </c>
      <c r="DP207" s="533">
        <f t="shared" si="477"/>
        <v>900</v>
      </c>
      <c r="DQ207" s="532">
        <f t="shared" si="478"/>
        <v>1500</v>
      </c>
      <c r="DR207" s="753">
        <f t="shared" si="479"/>
        <v>18</v>
      </c>
      <c r="DS207" s="111">
        <f t="shared" si="480"/>
        <v>18</v>
      </c>
      <c r="DT207" s="111">
        <f t="shared" si="481"/>
        <v>18</v>
      </c>
      <c r="DU207" s="111">
        <f t="shared" si="482"/>
        <v>18</v>
      </c>
      <c r="DV207" s="602"/>
      <c r="DW207" s="719"/>
      <c r="DX207" s="719"/>
      <c r="DY207" s="719"/>
      <c r="DZ207" s="719"/>
      <c r="EA207" s="719"/>
      <c r="EB207" s="719"/>
      <c r="EC207" s="719"/>
      <c r="ED207" s="719"/>
      <c r="EE207" s="603"/>
    </row>
    <row r="208" spans="1:135" s="604" customFormat="1" ht="15.75" customHeight="1">
      <c r="A208" s="773" t="s">
        <v>342</v>
      </c>
      <c r="B208" s="333"/>
      <c r="C208" s="333"/>
      <c r="D208" s="333"/>
      <c r="E208" s="333"/>
      <c r="F208" s="333"/>
      <c r="G208" s="333"/>
      <c r="H208" s="333"/>
      <c r="I208" s="333"/>
      <c r="J208" s="333"/>
      <c r="K208" s="333"/>
      <c r="L208" s="333"/>
      <c r="M208" s="333"/>
      <c r="N208" s="333"/>
      <c r="O208" s="333"/>
      <c r="P208" s="333"/>
      <c r="Q208" s="333"/>
      <c r="R208" s="333"/>
      <c r="S208" s="333"/>
      <c r="T208" s="722"/>
      <c r="U208" s="267"/>
      <c r="V208" s="267"/>
      <c r="W208" s="267"/>
      <c r="X208" s="267"/>
      <c r="Y208" s="267"/>
      <c r="Z208" s="267"/>
      <c r="AA208" s="267"/>
      <c r="AB208" s="267"/>
      <c r="AC208" s="267"/>
      <c r="AD208" s="267"/>
      <c r="AE208" s="267"/>
      <c r="AF208" s="267"/>
      <c r="AG208" s="267"/>
      <c r="AH208" s="267"/>
      <c r="AI208" s="267"/>
      <c r="AJ208" s="267"/>
      <c r="AK208" s="267"/>
      <c r="AL208" s="267"/>
      <c r="AM208" s="722"/>
      <c r="AN208" s="267"/>
      <c r="AO208" s="267"/>
      <c r="AP208" s="267"/>
      <c r="AQ208" s="267"/>
      <c r="AR208" s="267"/>
      <c r="AS208" s="267"/>
      <c r="AT208" s="267"/>
      <c r="AU208" s="267"/>
      <c r="AV208" s="267"/>
      <c r="AW208" s="267"/>
      <c r="AX208" s="267"/>
      <c r="AY208" s="267"/>
      <c r="AZ208" s="267"/>
      <c r="BA208" s="267"/>
      <c r="BB208" s="267"/>
      <c r="BC208" s="267"/>
      <c r="BD208" s="267"/>
      <c r="BE208" s="267"/>
      <c r="BF208" s="722"/>
      <c r="BG208" s="267"/>
      <c r="BH208" s="267"/>
      <c r="BI208" s="267"/>
      <c r="BJ208" s="233"/>
      <c r="BK208" s="233"/>
      <c r="BL208" s="233"/>
      <c r="BM208" s="233"/>
      <c r="BN208" s="233"/>
      <c r="BO208" s="233"/>
      <c r="BP208" s="233"/>
      <c r="BQ208" s="233"/>
      <c r="BR208" s="233"/>
      <c r="BS208" s="233"/>
      <c r="BT208" s="233"/>
      <c r="BU208" s="233"/>
      <c r="BV208" s="233"/>
      <c r="BW208" s="233"/>
      <c r="BX208" s="233"/>
      <c r="BY208" s="722"/>
      <c r="BZ208" s="233"/>
      <c r="CA208" s="233"/>
      <c r="CB208" s="233"/>
      <c r="CC208" s="233"/>
      <c r="CD208" s="698" t="str">
        <f t="shared" si="492"/>
        <v/>
      </c>
      <c r="CE208" s="698" t="str">
        <f t="shared" si="493"/>
        <v/>
      </c>
      <c r="CF208" s="698" t="str">
        <f t="shared" si="494"/>
        <v/>
      </c>
      <c r="CG208" s="698" t="str">
        <f t="shared" si="495"/>
        <v/>
      </c>
      <c r="CH208" s="1371" t="str">
        <f t="shared" si="443"/>
        <v/>
      </c>
      <c r="CI208" s="1372" t="str">
        <f t="shared" si="444"/>
        <v/>
      </c>
      <c r="CJ208" s="1373" t="str">
        <f t="shared" si="445"/>
        <v/>
      </c>
      <c r="CK208" s="1373" t="str">
        <f t="shared" si="446"/>
        <v/>
      </c>
      <c r="CL208" s="1373" t="str">
        <f t="shared" si="447"/>
        <v/>
      </c>
      <c r="CM208" s="1373" t="str">
        <f t="shared" si="448"/>
        <v/>
      </c>
      <c r="CN208" s="1373" t="str">
        <f t="shared" si="449"/>
        <v/>
      </c>
      <c r="CO208" s="1374" t="str">
        <f t="shared" si="450"/>
        <v/>
      </c>
      <c r="CP208" s="1374" t="str">
        <f t="shared" si="451"/>
        <v/>
      </c>
      <c r="CQ208" s="1374" t="str">
        <f t="shared" si="452"/>
        <v/>
      </c>
      <c r="CR208" s="1374" t="str">
        <f t="shared" si="453"/>
        <v/>
      </c>
      <c r="CS208" s="1373" t="str">
        <f t="shared" si="454"/>
        <v/>
      </c>
      <c r="CT208" s="1373" t="str">
        <f t="shared" si="455"/>
        <v/>
      </c>
      <c r="CU208" s="1373" t="str">
        <f t="shared" si="456"/>
        <v/>
      </c>
      <c r="CV208" s="1373" t="str">
        <f t="shared" si="457"/>
        <v/>
      </c>
      <c r="CW208" s="1373" t="str">
        <f t="shared" si="458"/>
        <v/>
      </c>
      <c r="CX208" s="1372" t="str">
        <f t="shared" si="459"/>
        <v/>
      </c>
      <c r="CY208" s="1375" t="str">
        <f t="shared" si="460"/>
        <v/>
      </c>
      <c r="CZ208" s="532" t="str">
        <f t="shared" si="461"/>
        <v/>
      </c>
      <c r="DA208" s="533" t="str">
        <f t="shared" si="462"/>
        <v/>
      </c>
      <c r="DB208" s="534" t="str">
        <f t="shared" si="463"/>
        <v/>
      </c>
      <c r="DC208" s="534" t="str">
        <f t="shared" si="464"/>
        <v/>
      </c>
      <c r="DD208" s="534" t="str">
        <f t="shared" si="465"/>
        <v/>
      </c>
      <c r="DE208" s="534" t="str">
        <f t="shared" si="466"/>
        <v/>
      </c>
      <c r="DF208" s="534" t="str">
        <f t="shared" si="467"/>
        <v/>
      </c>
      <c r="DG208" s="535" t="str">
        <f t="shared" si="468"/>
        <v/>
      </c>
      <c r="DH208" s="535" t="str">
        <f t="shared" si="469"/>
        <v/>
      </c>
      <c r="DI208" s="535" t="str">
        <f t="shared" si="470"/>
        <v/>
      </c>
      <c r="DJ208" s="535" t="str">
        <f t="shared" si="471"/>
        <v/>
      </c>
      <c r="DK208" s="534" t="str">
        <f t="shared" si="472"/>
        <v/>
      </c>
      <c r="DL208" s="534" t="str">
        <f t="shared" si="473"/>
        <v/>
      </c>
      <c r="DM208" s="534" t="str">
        <f t="shared" si="474"/>
        <v/>
      </c>
      <c r="DN208" s="534" t="str">
        <f t="shared" si="475"/>
        <v/>
      </c>
      <c r="DO208" s="534" t="str">
        <f t="shared" si="476"/>
        <v/>
      </c>
      <c r="DP208" s="533" t="str">
        <f t="shared" si="477"/>
        <v/>
      </c>
      <c r="DQ208" s="532" t="str">
        <f t="shared" si="478"/>
        <v/>
      </c>
      <c r="DR208" s="753">
        <f t="shared" si="479"/>
        <v>0</v>
      </c>
      <c r="DS208" s="111">
        <f t="shared" si="480"/>
        <v>0</v>
      </c>
      <c r="DT208" s="111">
        <f t="shared" si="481"/>
        <v>0</v>
      </c>
      <c r="DU208" s="111">
        <f t="shared" si="482"/>
        <v>0</v>
      </c>
      <c r="DV208" s="602"/>
      <c r="DW208" s="719"/>
      <c r="DX208" s="719"/>
      <c r="DY208" s="719"/>
      <c r="DZ208" s="719"/>
      <c r="EA208" s="719"/>
      <c r="EB208" s="719"/>
      <c r="EC208" s="719"/>
      <c r="ED208" s="719"/>
      <c r="EE208" s="603"/>
    </row>
    <row r="209" spans="1:135" s="604" customFormat="1" ht="15.75" customHeight="1">
      <c r="A209" s="740" t="s">
        <v>282</v>
      </c>
      <c r="B209" s="233"/>
      <c r="C209" s="233"/>
      <c r="D209" s="233"/>
      <c r="E209" s="233"/>
      <c r="F209" s="233"/>
      <c r="G209" s="233"/>
      <c r="H209" s="233"/>
      <c r="I209" s="233"/>
      <c r="J209" s="233"/>
      <c r="K209" s="233"/>
      <c r="L209" s="233"/>
      <c r="M209" s="233"/>
      <c r="N209" s="233"/>
      <c r="O209" s="233"/>
      <c r="P209" s="233"/>
      <c r="Q209" s="233"/>
      <c r="R209" s="233"/>
      <c r="S209" s="233"/>
      <c r="T209" s="703"/>
      <c r="U209" s="233"/>
      <c r="V209" s="233"/>
      <c r="W209" s="233"/>
      <c r="X209" s="233"/>
      <c r="Y209" s="233"/>
      <c r="Z209" s="233"/>
      <c r="AA209" s="233"/>
      <c r="AB209" s="233"/>
      <c r="AC209" s="233"/>
      <c r="AD209" s="233"/>
      <c r="AE209" s="233"/>
      <c r="AF209" s="233"/>
      <c r="AG209" s="233"/>
      <c r="AH209" s="233"/>
      <c r="AI209" s="233"/>
      <c r="AJ209" s="233"/>
      <c r="AK209" s="233"/>
      <c r="AL209" s="233"/>
      <c r="AM209" s="703"/>
      <c r="AN209" s="233"/>
      <c r="AO209" s="233"/>
      <c r="AP209" s="233"/>
      <c r="AQ209" s="233"/>
      <c r="AR209" s="233"/>
      <c r="AS209" s="233"/>
      <c r="AT209" s="233"/>
      <c r="AU209" s="233"/>
      <c r="AV209" s="233"/>
      <c r="AW209" s="233"/>
      <c r="AX209" s="233"/>
      <c r="AY209" s="233"/>
      <c r="AZ209" s="233"/>
      <c r="BA209" s="233"/>
      <c r="BB209" s="233"/>
      <c r="BC209" s="233"/>
      <c r="BD209" s="233"/>
      <c r="BE209" s="233"/>
      <c r="BF209" s="703"/>
      <c r="BG209" s="233"/>
      <c r="BH209" s="233"/>
      <c r="BI209" s="233"/>
      <c r="BJ209" s="233"/>
      <c r="BK209" s="233"/>
      <c r="BL209" s="233"/>
      <c r="BM209" s="233"/>
      <c r="BN209" s="233"/>
      <c r="BO209" s="233"/>
      <c r="BP209" s="233"/>
      <c r="BQ209" s="233"/>
      <c r="BR209" s="233"/>
      <c r="BS209" s="233"/>
      <c r="BT209" s="233"/>
      <c r="BU209" s="233"/>
      <c r="BV209" s="233"/>
      <c r="BW209" s="233"/>
      <c r="BX209" s="233"/>
      <c r="BY209" s="703"/>
      <c r="BZ209" s="233"/>
      <c r="CA209" s="233"/>
      <c r="CB209" s="233"/>
      <c r="CC209" s="233"/>
      <c r="CD209" s="698" t="str">
        <f t="shared" si="492"/>
        <v/>
      </c>
      <c r="CE209" s="698" t="str">
        <f t="shared" si="493"/>
        <v/>
      </c>
      <c r="CF209" s="698" t="str">
        <f t="shared" si="494"/>
        <v/>
      </c>
      <c r="CG209" s="698" t="str">
        <f t="shared" si="495"/>
        <v/>
      </c>
      <c r="CH209" s="1371" t="str">
        <f t="shared" si="443"/>
        <v/>
      </c>
      <c r="CI209" s="1372" t="str">
        <f t="shared" si="444"/>
        <v/>
      </c>
      <c r="CJ209" s="1373" t="str">
        <f t="shared" si="445"/>
        <v/>
      </c>
      <c r="CK209" s="1373" t="str">
        <f t="shared" si="446"/>
        <v/>
      </c>
      <c r="CL209" s="1373" t="str">
        <f t="shared" si="447"/>
        <v/>
      </c>
      <c r="CM209" s="1373" t="str">
        <f t="shared" si="448"/>
        <v/>
      </c>
      <c r="CN209" s="1373" t="str">
        <f t="shared" si="449"/>
        <v/>
      </c>
      <c r="CO209" s="1374" t="str">
        <f t="shared" si="450"/>
        <v/>
      </c>
      <c r="CP209" s="1374" t="str">
        <f t="shared" si="451"/>
        <v/>
      </c>
      <c r="CQ209" s="1374" t="str">
        <f t="shared" si="452"/>
        <v/>
      </c>
      <c r="CR209" s="1374" t="str">
        <f t="shared" si="453"/>
        <v/>
      </c>
      <c r="CS209" s="1373" t="str">
        <f t="shared" si="454"/>
        <v/>
      </c>
      <c r="CT209" s="1373" t="str">
        <f t="shared" si="455"/>
        <v/>
      </c>
      <c r="CU209" s="1373" t="str">
        <f t="shared" si="456"/>
        <v/>
      </c>
      <c r="CV209" s="1373" t="str">
        <f t="shared" si="457"/>
        <v/>
      </c>
      <c r="CW209" s="1373" t="str">
        <f t="shared" si="458"/>
        <v/>
      </c>
      <c r="CX209" s="1372" t="str">
        <f t="shared" si="459"/>
        <v/>
      </c>
      <c r="CY209" s="1375" t="str">
        <f t="shared" si="460"/>
        <v/>
      </c>
      <c r="CZ209" s="532" t="str">
        <f t="shared" si="461"/>
        <v/>
      </c>
      <c r="DA209" s="533" t="str">
        <f t="shared" si="462"/>
        <v/>
      </c>
      <c r="DB209" s="534" t="str">
        <f t="shared" si="463"/>
        <v/>
      </c>
      <c r="DC209" s="534" t="str">
        <f t="shared" si="464"/>
        <v/>
      </c>
      <c r="DD209" s="534" t="str">
        <f t="shared" si="465"/>
        <v/>
      </c>
      <c r="DE209" s="534" t="str">
        <f t="shared" si="466"/>
        <v/>
      </c>
      <c r="DF209" s="534" t="str">
        <f t="shared" si="467"/>
        <v/>
      </c>
      <c r="DG209" s="535" t="str">
        <f t="shared" si="468"/>
        <v/>
      </c>
      <c r="DH209" s="535" t="str">
        <f t="shared" si="469"/>
        <v/>
      </c>
      <c r="DI209" s="535" t="str">
        <f t="shared" si="470"/>
        <v/>
      </c>
      <c r="DJ209" s="535" t="str">
        <f t="shared" si="471"/>
        <v/>
      </c>
      <c r="DK209" s="534" t="str">
        <f t="shared" si="472"/>
        <v/>
      </c>
      <c r="DL209" s="534" t="str">
        <f t="shared" si="473"/>
        <v/>
      </c>
      <c r="DM209" s="534" t="str">
        <f t="shared" si="474"/>
        <v/>
      </c>
      <c r="DN209" s="534" t="str">
        <f t="shared" si="475"/>
        <v/>
      </c>
      <c r="DO209" s="534" t="str">
        <f t="shared" si="476"/>
        <v/>
      </c>
      <c r="DP209" s="533" t="str">
        <f t="shared" si="477"/>
        <v/>
      </c>
      <c r="DQ209" s="532" t="str">
        <f t="shared" si="478"/>
        <v/>
      </c>
      <c r="DR209" s="753">
        <f t="shared" si="479"/>
        <v>0</v>
      </c>
      <c r="DS209" s="111">
        <f t="shared" si="480"/>
        <v>0</v>
      </c>
      <c r="DT209" s="111">
        <f t="shared" si="481"/>
        <v>0</v>
      </c>
      <c r="DU209" s="111">
        <f t="shared" si="482"/>
        <v>0</v>
      </c>
      <c r="DV209" s="602"/>
      <c r="DW209" s="719"/>
      <c r="DX209" s="719"/>
      <c r="DY209" s="719"/>
      <c r="DZ209" s="719"/>
      <c r="EA209" s="719"/>
      <c r="EB209" s="719"/>
      <c r="EC209" s="719"/>
      <c r="ED209" s="719"/>
      <c r="EE209" s="603"/>
    </row>
    <row r="210" spans="1:135" s="604" customFormat="1" ht="15.75" customHeight="1">
      <c r="A210" s="740" t="s">
        <v>284</v>
      </c>
      <c r="B210" s="708" t="str">
        <f t="shared" ref="B210:S210" si="576">IF(B208="","",B208*B209)</f>
        <v/>
      </c>
      <c r="C210" s="708" t="str">
        <f t="shared" si="576"/>
        <v/>
      </c>
      <c r="D210" s="708" t="str">
        <f t="shared" si="576"/>
        <v/>
      </c>
      <c r="E210" s="708" t="str">
        <f t="shared" si="576"/>
        <v/>
      </c>
      <c r="F210" s="708" t="str">
        <f t="shared" si="576"/>
        <v/>
      </c>
      <c r="G210" s="708" t="str">
        <f t="shared" si="576"/>
        <v/>
      </c>
      <c r="H210" s="708" t="str">
        <f t="shared" si="576"/>
        <v/>
      </c>
      <c r="I210" s="708" t="str">
        <f t="shared" si="576"/>
        <v/>
      </c>
      <c r="J210" s="708" t="str">
        <f t="shared" si="576"/>
        <v/>
      </c>
      <c r="K210" s="708" t="str">
        <f t="shared" si="576"/>
        <v/>
      </c>
      <c r="L210" s="708" t="str">
        <f t="shared" si="576"/>
        <v/>
      </c>
      <c r="M210" s="708" t="str">
        <f t="shared" si="576"/>
        <v/>
      </c>
      <c r="N210" s="708" t="str">
        <f t="shared" si="576"/>
        <v/>
      </c>
      <c r="O210" s="708" t="str">
        <f t="shared" si="576"/>
        <v/>
      </c>
      <c r="P210" s="708" t="str">
        <f t="shared" si="576"/>
        <v/>
      </c>
      <c r="Q210" s="708" t="str">
        <f t="shared" si="576"/>
        <v/>
      </c>
      <c r="R210" s="708" t="str">
        <f t="shared" si="576"/>
        <v/>
      </c>
      <c r="S210" s="708" t="str">
        <f t="shared" si="576"/>
        <v/>
      </c>
      <c r="T210" s="689"/>
      <c r="U210" s="708" t="str">
        <f t="shared" ref="U210:AL210" si="577">IF(U208="","",U208*U209)</f>
        <v/>
      </c>
      <c r="V210" s="708" t="str">
        <f t="shared" si="577"/>
        <v/>
      </c>
      <c r="W210" s="708" t="str">
        <f t="shared" si="577"/>
        <v/>
      </c>
      <c r="X210" s="708" t="str">
        <f t="shared" si="577"/>
        <v/>
      </c>
      <c r="Y210" s="708" t="str">
        <f t="shared" si="577"/>
        <v/>
      </c>
      <c r="Z210" s="708" t="str">
        <f t="shared" si="577"/>
        <v/>
      </c>
      <c r="AA210" s="708" t="str">
        <f t="shared" si="577"/>
        <v/>
      </c>
      <c r="AB210" s="708" t="str">
        <f t="shared" si="577"/>
        <v/>
      </c>
      <c r="AC210" s="708" t="str">
        <f t="shared" si="577"/>
        <v/>
      </c>
      <c r="AD210" s="708" t="str">
        <f t="shared" si="577"/>
        <v/>
      </c>
      <c r="AE210" s="708" t="str">
        <f t="shared" si="577"/>
        <v/>
      </c>
      <c r="AF210" s="708" t="str">
        <f t="shared" si="577"/>
        <v/>
      </c>
      <c r="AG210" s="708" t="str">
        <f t="shared" si="577"/>
        <v/>
      </c>
      <c r="AH210" s="708" t="str">
        <f t="shared" si="577"/>
        <v/>
      </c>
      <c r="AI210" s="708" t="str">
        <f t="shared" si="577"/>
        <v/>
      </c>
      <c r="AJ210" s="708" t="str">
        <f t="shared" si="577"/>
        <v/>
      </c>
      <c r="AK210" s="708" t="str">
        <f t="shared" si="577"/>
        <v/>
      </c>
      <c r="AL210" s="708" t="str">
        <f t="shared" si="577"/>
        <v/>
      </c>
      <c r="AM210" s="689"/>
      <c r="AN210" s="708" t="str">
        <f t="shared" ref="AN210:BE210" si="578">IF(AN208="","",AN208*AN209)</f>
        <v/>
      </c>
      <c r="AO210" s="708" t="str">
        <f t="shared" si="578"/>
        <v/>
      </c>
      <c r="AP210" s="708" t="str">
        <f t="shared" si="578"/>
        <v/>
      </c>
      <c r="AQ210" s="708" t="str">
        <f t="shared" si="578"/>
        <v/>
      </c>
      <c r="AR210" s="708" t="str">
        <f t="shared" si="578"/>
        <v/>
      </c>
      <c r="AS210" s="708" t="str">
        <f t="shared" si="578"/>
        <v/>
      </c>
      <c r="AT210" s="708" t="str">
        <f t="shared" si="578"/>
        <v/>
      </c>
      <c r="AU210" s="708" t="str">
        <f t="shared" si="578"/>
        <v/>
      </c>
      <c r="AV210" s="708" t="str">
        <f t="shared" si="578"/>
        <v/>
      </c>
      <c r="AW210" s="708" t="str">
        <f t="shared" si="578"/>
        <v/>
      </c>
      <c r="AX210" s="708" t="str">
        <f t="shared" si="578"/>
        <v/>
      </c>
      <c r="AY210" s="708" t="str">
        <f t="shared" si="578"/>
        <v/>
      </c>
      <c r="AZ210" s="708" t="str">
        <f t="shared" si="578"/>
        <v/>
      </c>
      <c r="BA210" s="708" t="str">
        <f t="shared" si="578"/>
        <v/>
      </c>
      <c r="BB210" s="708" t="str">
        <f t="shared" si="578"/>
        <v/>
      </c>
      <c r="BC210" s="708" t="str">
        <f t="shared" si="578"/>
        <v/>
      </c>
      <c r="BD210" s="708" t="str">
        <f t="shared" si="578"/>
        <v/>
      </c>
      <c r="BE210" s="708" t="str">
        <f t="shared" si="578"/>
        <v/>
      </c>
      <c r="BF210" s="689"/>
      <c r="BG210" s="708" t="str">
        <f t="shared" ref="BG210:BX210" si="579">IF(BG208="","",BG208*BG209)</f>
        <v/>
      </c>
      <c r="BH210" s="708" t="str">
        <f t="shared" si="579"/>
        <v/>
      </c>
      <c r="BI210" s="708" t="str">
        <f t="shared" si="579"/>
        <v/>
      </c>
      <c r="BJ210" s="708" t="str">
        <f t="shared" si="579"/>
        <v/>
      </c>
      <c r="BK210" s="708" t="str">
        <f t="shared" si="579"/>
        <v/>
      </c>
      <c r="BL210" s="708" t="str">
        <f t="shared" si="579"/>
        <v/>
      </c>
      <c r="BM210" s="708" t="str">
        <f t="shared" si="579"/>
        <v/>
      </c>
      <c r="BN210" s="708" t="str">
        <f t="shared" si="579"/>
        <v/>
      </c>
      <c r="BO210" s="708" t="str">
        <f t="shared" si="579"/>
        <v/>
      </c>
      <c r="BP210" s="708" t="str">
        <f t="shared" si="579"/>
        <v/>
      </c>
      <c r="BQ210" s="708" t="str">
        <f t="shared" si="579"/>
        <v/>
      </c>
      <c r="BR210" s="708" t="str">
        <f t="shared" si="579"/>
        <v/>
      </c>
      <c r="BS210" s="708" t="str">
        <f t="shared" si="579"/>
        <v/>
      </c>
      <c r="BT210" s="708" t="str">
        <f t="shared" si="579"/>
        <v/>
      </c>
      <c r="BU210" s="708" t="str">
        <f t="shared" si="579"/>
        <v/>
      </c>
      <c r="BV210" s="708" t="str">
        <f t="shared" si="579"/>
        <v/>
      </c>
      <c r="BW210" s="708" t="str">
        <f t="shared" si="579"/>
        <v/>
      </c>
      <c r="BX210" s="708" t="str">
        <f t="shared" si="579"/>
        <v/>
      </c>
      <c r="BY210" s="689"/>
      <c r="BZ210" s="708" t="str">
        <f>IF(BZ208="","",BZ208*BZ209)</f>
        <v/>
      </c>
      <c r="CA210" s="708" t="str">
        <f>IF(CA208="","",CA208*CA209)</f>
        <v/>
      </c>
      <c r="CB210" s="708" t="str">
        <f>IF(CB208="","",CB208*CB209)</f>
        <v/>
      </c>
      <c r="CC210" s="708" t="str">
        <f>IF(CC208="","",CC208*CC209)</f>
        <v/>
      </c>
      <c r="CD210" s="698" t="str">
        <f t="shared" si="492"/>
        <v/>
      </c>
      <c r="CE210" s="698" t="str">
        <f t="shared" si="493"/>
        <v/>
      </c>
      <c r="CF210" s="698" t="str">
        <f t="shared" si="494"/>
        <v/>
      </c>
      <c r="CG210" s="698" t="str">
        <f t="shared" si="495"/>
        <v/>
      </c>
      <c r="CH210" s="1371" t="str">
        <f t="shared" si="443"/>
        <v/>
      </c>
      <c r="CI210" s="1372" t="str">
        <f t="shared" si="444"/>
        <v/>
      </c>
      <c r="CJ210" s="1373" t="str">
        <f t="shared" si="445"/>
        <v/>
      </c>
      <c r="CK210" s="1373" t="str">
        <f t="shared" si="446"/>
        <v/>
      </c>
      <c r="CL210" s="1373" t="str">
        <f t="shared" si="447"/>
        <v/>
      </c>
      <c r="CM210" s="1373" t="str">
        <f t="shared" si="448"/>
        <v/>
      </c>
      <c r="CN210" s="1373" t="str">
        <f t="shared" si="449"/>
        <v/>
      </c>
      <c r="CO210" s="1374" t="str">
        <f t="shared" si="450"/>
        <v/>
      </c>
      <c r="CP210" s="1374" t="str">
        <f t="shared" si="451"/>
        <v/>
      </c>
      <c r="CQ210" s="1374" t="str">
        <f t="shared" si="452"/>
        <v/>
      </c>
      <c r="CR210" s="1374" t="str">
        <f t="shared" si="453"/>
        <v/>
      </c>
      <c r="CS210" s="1373" t="str">
        <f t="shared" si="454"/>
        <v/>
      </c>
      <c r="CT210" s="1373" t="str">
        <f t="shared" si="455"/>
        <v/>
      </c>
      <c r="CU210" s="1373" t="str">
        <f t="shared" si="456"/>
        <v/>
      </c>
      <c r="CV210" s="1373" t="str">
        <f t="shared" si="457"/>
        <v/>
      </c>
      <c r="CW210" s="1373" t="str">
        <f t="shared" si="458"/>
        <v/>
      </c>
      <c r="CX210" s="1372" t="str">
        <f t="shared" si="459"/>
        <v/>
      </c>
      <c r="CY210" s="1375" t="str">
        <f t="shared" si="460"/>
        <v/>
      </c>
      <c r="CZ210" s="532" t="str">
        <f t="shared" si="461"/>
        <v/>
      </c>
      <c r="DA210" s="533" t="str">
        <f t="shared" si="462"/>
        <v/>
      </c>
      <c r="DB210" s="534" t="str">
        <f t="shared" si="463"/>
        <v/>
      </c>
      <c r="DC210" s="534" t="str">
        <f t="shared" si="464"/>
        <v/>
      </c>
      <c r="DD210" s="534" t="str">
        <f t="shared" si="465"/>
        <v/>
      </c>
      <c r="DE210" s="534" t="str">
        <f t="shared" si="466"/>
        <v/>
      </c>
      <c r="DF210" s="534" t="str">
        <f t="shared" si="467"/>
        <v/>
      </c>
      <c r="DG210" s="535" t="str">
        <f t="shared" si="468"/>
        <v/>
      </c>
      <c r="DH210" s="535" t="str">
        <f t="shared" si="469"/>
        <v/>
      </c>
      <c r="DI210" s="535" t="str">
        <f t="shared" si="470"/>
        <v/>
      </c>
      <c r="DJ210" s="535" t="str">
        <f t="shared" si="471"/>
        <v/>
      </c>
      <c r="DK210" s="534" t="str">
        <f t="shared" si="472"/>
        <v/>
      </c>
      <c r="DL210" s="534" t="str">
        <f t="shared" si="473"/>
        <v/>
      </c>
      <c r="DM210" s="534" t="str">
        <f t="shared" si="474"/>
        <v/>
      </c>
      <c r="DN210" s="534" t="str">
        <f t="shared" si="475"/>
        <v/>
      </c>
      <c r="DO210" s="534" t="str">
        <f t="shared" si="476"/>
        <v/>
      </c>
      <c r="DP210" s="533" t="str">
        <f t="shared" si="477"/>
        <v/>
      </c>
      <c r="DQ210" s="532" t="str">
        <f t="shared" si="478"/>
        <v/>
      </c>
      <c r="DR210" s="753">
        <f t="shared" si="479"/>
        <v>0</v>
      </c>
      <c r="DS210" s="111">
        <f t="shared" si="480"/>
        <v>0</v>
      </c>
      <c r="DT210" s="111">
        <f t="shared" si="481"/>
        <v>0</v>
      </c>
      <c r="DU210" s="111">
        <f t="shared" si="482"/>
        <v>0</v>
      </c>
      <c r="DV210" s="602"/>
      <c r="DW210" s="719"/>
      <c r="DX210" s="719"/>
      <c r="DY210" s="719"/>
      <c r="DZ210" s="719"/>
      <c r="EA210" s="719"/>
      <c r="EB210" s="719"/>
      <c r="EC210" s="719"/>
      <c r="ED210" s="719"/>
      <c r="EE210" s="603"/>
    </row>
    <row r="211" spans="1:135" s="604" customFormat="1" ht="15.75" customHeight="1">
      <c r="A211" s="773" t="s">
        <v>343</v>
      </c>
      <c r="B211" s="707">
        <f>SUM(WB!U137,-B208)</f>
        <v>0</v>
      </c>
      <c r="C211" s="707">
        <f>SUM(WB!V137,-C208)</f>
        <v>0</v>
      </c>
      <c r="D211" s="707">
        <f>SUM(WB!W137,-D208)</f>
        <v>0</v>
      </c>
      <c r="E211" s="707">
        <f>SUM(WB!X137,-E208)</f>
        <v>0</v>
      </c>
      <c r="F211" s="707">
        <f>SUM(WB!Y137,-F208)</f>
        <v>0</v>
      </c>
      <c r="G211" s="707">
        <f>SUM(WB!Z137,-G208)</f>
        <v>0</v>
      </c>
      <c r="H211" s="707">
        <f>SUM(WB!AA137,-H208)</f>
        <v>0</v>
      </c>
      <c r="I211" s="707">
        <f>SUM(WB!AB137,-I208)</f>
        <v>0</v>
      </c>
      <c r="J211" s="707">
        <f>SUM(WB!AC137,-J208)</f>
        <v>0</v>
      </c>
      <c r="K211" s="707">
        <f>SUM(WB!AD137,-K208)</f>
        <v>0</v>
      </c>
      <c r="L211" s="707">
        <f>SUM(WB!AE137,-L208)</f>
        <v>0</v>
      </c>
      <c r="M211" s="707">
        <f>SUM(WB!AF137,-M208)</f>
        <v>0</v>
      </c>
      <c r="N211" s="707">
        <f>SUM(WB!AG137,-N208)</f>
        <v>0</v>
      </c>
      <c r="O211" s="707">
        <f>SUM(WB!AH137,-O208)</f>
        <v>0</v>
      </c>
      <c r="P211" s="707">
        <f>SUM(WB!AI137,-P208)</f>
        <v>0</v>
      </c>
      <c r="Q211" s="707">
        <f>SUM(WB!AJ137,-Q208)</f>
        <v>0</v>
      </c>
      <c r="R211" s="707">
        <f>SUM(WB!AK137,-R208)</f>
        <v>0</v>
      </c>
      <c r="S211" s="707">
        <f>SUM(WB!AL137,-S208)</f>
        <v>0</v>
      </c>
      <c r="T211" s="754"/>
      <c r="U211" s="707">
        <f>SUM(WB!AM145,-U208)</f>
        <v>0</v>
      </c>
      <c r="V211" s="708">
        <f>SUM(WB!AN145,V208)</f>
        <v>0</v>
      </c>
      <c r="W211" s="708">
        <f>SUM(WB!AO145,W208)</f>
        <v>0</v>
      </c>
      <c r="X211" s="708">
        <f>SUM(WB!AP145,X208)</f>
        <v>1</v>
      </c>
      <c r="Y211" s="708">
        <f>SUM(WB!AQ145,Y208)</f>
        <v>0</v>
      </c>
      <c r="Z211" s="708">
        <f>SUM(WB!AR145,Z208)</f>
        <v>0</v>
      </c>
      <c r="AA211" s="708">
        <f>SUM(WB!AS145,AA208)</f>
        <v>0</v>
      </c>
      <c r="AB211" s="708">
        <f>SUM(WB!AT145,AB208)</f>
        <v>0</v>
      </c>
      <c r="AC211" s="708">
        <f>SUM(WB!AU145,AC208)</f>
        <v>0</v>
      </c>
      <c r="AD211" s="708">
        <f>SUM(WB!AV145,AD208)</f>
        <v>0</v>
      </c>
      <c r="AE211" s="708">
        <f>SUM(WB!AW145,AE208)</f>
        <v>0</v>
      </c>
      <c r="AF211" s="708">
        <f>SUM(WB!AX145,AF208)</f>
        <v>0</v>
      </c>
      <c r="AG211" s="708">
        <f>SUM(WB!AY145,AG208)</f>
        <v>0</v>
      </c>
      <c r="AH211" s="708">
        <f>SUM(WB!AZ145,AH208)</f>
        <v>0</v>
      </c>
      <c r="AI211" s="708">
        <f>SUM(WB!BA145,AI208)</f>
        <v>0</v>
      </c>
      <c r="AJ211" s="708">
        <f>SUM(WB!BB145,AJ208)</f>
        <v>0</v>
      </c>
      <c r="AK211" s="708">
        <f>SUM(WB!BC145,AK208)</f>
        <v>0</v>
      </c>
      <c r="AL211" s="708">
        <f>SUM(WB!BD145,AL208)</f>
        <v>0</v>
      </c>
      <c r="AM211" s="754"/>
      <c r="AN211" s="707">
        <f>SUM(WB!BE153,-AN208)</f>
        <v>0</v>
      </c>
      <c r="AO211" s="708">
        <f>SUM(WB!BF153,-AO208)</f>
        <v>0</v>
      </c>
      <c r="AP211" s="708">
        <f>SUM(WB!BG153,-AP208)</f>
        <v>0</v>
      </c>
      <c r="AQ211" s="708">
        <f>SUM(WB!BH153,-AQ208)</f>
        <v>1</v>
      </c>
      <c r="AR211" s="708">
        <f>SUM(WB!BI153,-AR208)</f>
        <v>5</v>
      </c>
      <c r="AS211" s="708">
        <f>SUM(WB!BJ153,-AS208)</f>
        <v>0</v>
      </c>
      <c r="AT211" s="708">
        <f>SUM(WB!BK153,-AT208)</f>
        <v>1</v>
      </c>
      <c r="AU211" s="708">
        <v>2</v>
      </c>
      <c r="AV211" s="708">
        <f>SUM(WB!BM153,-AV208)</f>
        <v>5</v>
      </c>
      <c r="AW211" s="708">
        <f>SUM(WB!BN153,-AW208)</f>
        <v>0</v>
      </c>
      <c r="AX211" s="708">
        <f>SUM(WB!BO153,-AX208)</f>
        <v>0</v>
      </c>
      <c r="AY211" s="708">
        <f>SUM(WB!BP153,-AY208)</f>
        <v>0</v>
      </c>
      <c r="AZ211" s="708">
        <f>SUM(WB!BQ153,-AZ208)</f>
        <v>0</v>
      </c>
      <c r="BA211" s="708">
        <f>SUM(WB!BR153,-BA208)</f>
        <v>0</v>
      </c>
      <c r="BB211" s="708">
        <f>SUM(WB!BS153,-BB208)</f>
        <v>0</v>
      </c>
      <c r="BC211" s="708">
        <f>SUM(WB!BT153,-BC208)</f>
        <v>0</v>
      </c>
      <c r="BD211" s="708">
        <f>SUM(WB!BU153,-BD208)</f>
        <v>0</v>
      </c>
      <c r="BE211" s="708">
        <f>SUM(WB!BV153,-BE208)</f>
        <v>0</v>
      </c>
      <c r="BF211" s="754"/>
      <c r="BG211" s="707">
        <f>SUM(WB!BW161,-BG208)</f>
        <v>0</v>
      </c>
      <c r="BH211" s="708">
        <f>SUM(WB!BX161,-BI208)</f>
        <v>0</v>
      </c>
      <c r="BI211" s="708">
        <f>SUM(WB!BY161,-BJ208)</f>
        <v>8</v>
      </c>
      <c r="BJ211" s="708">
        <f>SUM(WB!BZ161,-BM208)</f>
        <v>3</v>
      </c>
      <c r="BK211" s="708">
        <f>SUM(WB!CA161,-BN208)</f>
        <v>2</v>
      </c>
      <c r="BL211" s="708">
        <f>SUM(WB!CB161,-BO208)</f>
        <v>0</v>
      </c>
      <c r="BM211" s="708">
        <f>SUM(WB!CC161,-BP208)</f>
        <v>2</v>
      </c>
      <c r="BN211" s="708">
        <f>SUM(WB!CD161,-BQ208)</f>
        <v>2</v>
      </c>
      <c r="BO211" s="708">
        <f>SUM(WB!CE161,-BR208)</f>
        <v>0</v>
      </c>
      <c r="BP211" s="708">
        <f>SUM(WB!CF161,-BS208)</f>
        <v>4</v>
      </c>
      <c r="BQ211" s="708">
        <f>SUM(WB!CG161,-BT208)</f>
        <v>0</v>
      </c>
      <c r="BR211" s="708">
        <f>SUM(WB!CH161,-BU208)</f>
        <v>0</v>
      </c>
      <c r="BS211" s="708">
        <f>SUM(WB!CI161,-BV208)</f>
        <v>0</v>
      </c>
      <c r="BT211" s="708">
        <f>SUM(WB!CJ161,-BW208)</f>
        <v>0</v>
      </c>
      <c r="BU211" s="708">
        <f>SUM(WB!CK161,-BX208)</f>
        <v>0</v>
      </c>
      <c r="BV211" s="708">
        <f>SUM(WB!CL161,-BY208)</f>
        <v>0</v>
      </c>
      <c r="BW211" s="708">
        <f>SUM(WB!CM161,-BZ208)</f>
        <v>0</v>
      </c>
      <c r="BX211" s="708">
        <f>SUM(WB!CN161,-CA208)</f>
        <v>0</v>
      </c>
      <c r="BY211" s="754"/>
      <c r="BZ211" s="768">
        <f>WB!CP137-BZ208</f>
        <v>0</v>
      </c>
      <c r="CA211" s="768">
        <f>WB!CP145-CA208</f>
        <v>0.5</v>
      </c>
      <c r="CB211" s="768">
        <f>WB!CP153-CB208</f>
        <v>0.5</v>
      </c>
      <c r="CC211" s="768">
        <f>WB!CP161-CC208</f>
        <v>1</v>
      </c>
      <c r="CD211" s="698">
        <f t="shared" si="492"/>
        <v>0</v>
      </c>
      <c r="CE211" s="698">
        <f t="shared" si="493"/>
        <v>0</v>
      </c>
      <c r="CF211" s="698">
        <f t="shared" si="494"/>
        <v>0.5625</v>
      </c>
      <c r="CG211" s="698">
        <f t="shared" si="495"/>
        <v>0.8125</v>
      </c>
      <c r="CH211" s="1371">
        <f t="shared" si="443"/>
        <v>0</v>
      </c>
      <c r="CI211" s="1372">
        <f t="shared" si="444"/>
        <v>0</v>
      </c>
      <c r="CJ211" s="1373">
        <f t="shared" si="445"/>
        <v>0</v>
      </c>
      <c r="CK211" s="1373">
        <f t="shared" si="446"/>
        <v>0</v>
      </c>
      <c r="CL211" s="1373">
        <f t="shared" si="447"/>
        <v>0</v>
      </c>
      <c r="CM211" s="1373">
        <f t="shared" si="448"/>
        <v>0</v>
      </c>
      <c r="CN211" s="1373">
        <f t="shared" si="449"/>
        <v>0</v>
      </c>
      <c r="CO211" s="1374">
        <f t="shared" si="450"/>
        <v>0</v>
      </c>
      <c r="CP211" s="1374">
        <f t="shared" si="451"/>
        <v>0</v>
      </c>
      <c r="CQ211" s="1374">
        <f t="shared" si="452"/>
        <v>0</v>
      </c>
      <c r="CR211" s="1374">
        <f t="shared" si="453"/>
        <v>0</v>
      </c>
      <c r="CS211" s="1373">
        <f t="shared" si="454"/>
        <v>0</v>
      </c>
      <c r="CT211" s="1373">
        <f t="shared" si="455"/>
        <v>0</v>
      </c>
      <c r="CU211" s="1373">
        <f t="shared" si="456"/>
        <v>0</v>
      </c>
      <c r="CV211" s="1373">
        <f t="shared" si="457"/>
        <v>0</v>
      </c>
      <c r="CW211" s="1373">
        <f t="shared" si="458"/>
        <v>0</v>
      </c>
      <c r="CX211" s="1372">
        <f t="shared" si="459"/>
        <v>0</v>
      </c>
      <c r="CY211" s="1375">
        <f t="shared" si="460"/>
        <v>0</v>
      </c>
      <c r="CZ211" s="532">
        <f t="shared" si="461"/>
        <v>0</v>
      </c>
      <c r="DA211" s="533">
        <f t="shared" si="462"/>
        <v>0</v>
      </c>
      <c r="DB211" s="534">
        <f t="shared" si="463"/>
        <v>0</v>
      </c>
      <c r="DC211" s="534">
        <f t="shared" si="464"/>
        <v>0</v>
      </c>
      <c r="DD211" s="534">
        <f t="shared" si="465"/>
        <v>0</v>
      </c>
      <c r="DE211" s="534">
        <f t="shared" si="466"/>
        <v>0</v>
      </c>
      <c r="DF211" s="534">
        <f t="shared" si="467"/>
        <v>0</v>
      </c>
      <c r="DG211" s="535">
        <f t="shared" si="468"/>
        <v>0</v>
      </c>
      <c r="DH211" s="535">
        <f t="shared" si="469"/>
        <v>0</v>
      </c>
      <c r="DI211" s="535">
        <f t="shared" si="470"/>
        <v>0</v>
      </c>
      <c r="DJ211" s="535">
        <f t="shared" si="471"/>
        <v>0</v>
      </c>
      <c r="DK211" s="534">
        <f t="shared" si="472"/>
        <v>0</v>
      </c>
      <c r="DL211" s="534">
        <f t="shared" si="473"/>
        <v>0</v>
      </c>
      <c r="DM211" s="534">
        <f t="shared" si="474"/>
        <v>0</v>
      </c>
      <c r="DN211" s="534">
        <f t="shared" si="475"/>
        <v>0</v>
      </c>
      <c r="DO211" s="534">
        <f t="shared" si="476"/>
        <v>0</v>
      </c>
      <c r="DP211" s="533">
        <f t="shared" si="477"/>
        <v>0</v>
      </c>
      <c r="DQ211" s="532">
        <f t="shared" si="478"/>
        <v>1</v>
      </c>
      <c r="DR211" s="753">
        <f t="shared" si="479"/>
        <v>18</v>
      </c>
      <c r="DS211" s="111">
        <f t="shared" si="480"/>
        <v>18</v>
      </c>
      <c r="DT211" s="111">
        <f t="shared" si="481"/>
        <v>18</v>
      </c>
      <c r="DU211" s="111">
        <f t="shared" si="482"/>
        <v>18</v>
      </c>
      <c r="DV211" s="602"/>
      <c r="DW211" s="719"/>
      <c r="DX211" s="719"/>
      <c r="DY211" s="719"/>
      <c r="DZ211" s="719"/>
      <c r="EA211" s="719"/>
      <c r="EB211" s="719"/>
      <c r="EC211" s="719"/>
      <c r="ED211" s="719"/>
      <c r="EE211" s="603"/>
    </row>
    <row r="212" spans="1:135" s="604" customFormat="1" ht="15.75" customHeight="1">
      <c r="A212" s="740" t="s">
        <v>282</v>
      </c>
      <c r="B212" s="741"/>
      <c r="C212" s="741"/>
      <c r="D212" s="741"/>
      <c r="E212" s="741"/>
      <c r="F212" s="741"/>
      <c r="G212" s="741"/>
      <c r="H212" s="741"/>
      <c r="I212" s="741"/>
      <c r="J212" s="741"/>
      <c r="K212" s="741"/>
      <c r="L212" s="741"/>
      <c r="M212" s="741"/>
      <c r="N212" s="741"/>
      <c r="O212" s="741"/>
      <c r="P212" s="741"/>
      <c r="Q212" s="741"/>
      <c r="R212" s="741"/>
      <c r="S212" s="741"/>
      <c r="T212" s="754"/>
      <c r="U212" s="741">
        <v>750</v>
      </c>
      <c r="V212" s="741">
        <v>700</v>
      </c>
      <c r="W212" s="741">
        <v>800</v>
      </c>
      <c r="X212" s="741">
        <v>600</v>
      </c>
      <c r="Y212" s="741"/>
      <c r="Z212" s="741"/>
      <c r="AA212" s="741"/>
      <c r="AB212" s="741"/>
      <c r="AC212" s="741"/>
      <c r="AD212" s="741"/>
      <c r="AE212" s="741"/>
      <c r="AF212" s="741"/>
      <c r="AG212" s="743"/>
      <c r="AH212" s="741"/>
      <c r="AI212" s="741"/>
      <c r="AJ212" s="741"/>
      <c r="AK212" s="741"/>
      <c r="AL212" s="741"/>
      <c r="AM212" s="754"/>
      <c r="AN212" s="741"/>
      <c r="AO212" s="741"/>
      <c r="AP212" s="741"/>
      <c r="AQ212" s="741">
        <v>1000</v>
      </c>
      <c r="AR212" s="741">
        <v>1000</v>
      </c>
      <c r="AS212" s="741"/>
      <c r="AT212" s="741">
        <v>700</v>
      </c>
      <c r="AU212" s="741">
        <v>700</v>
      </c>
      <c r="AV212" s="741"/>
      <c r="AW212" s="741"/>
      <c r="AX212" s="741"/>
      <c r="AY212" s="743"/>
      <c r="AZ212" s="741"/>
      <c r="BA212" s="741"/>
      <c r="BB212" s="741"/>
      <c r="BC212" s="741"/>
      <c r="BD212" s="741"/>
      <c r="BE212" s="741"/>
      <c r="BF212" s="754"/>
      <c r="BG212" s="741"/>
      <c r="BH212" s="741"/>
      <c r="BI212" s="741"/>
      <c r="BJ212" s="741">
        <v>650</v>
      </c>
      <c r="BK212" s="741">
        <v>1000</v>
      </c>
      <c r="BL212" s="741"/>
      <c r="BM212" s="741"/>
      <c r="BN212" s="741">
        <v>1000</v>
      </c>
      <c r="BO212" s="741"/>
      <c r="BP212" s="741">
        <v>800</v>
      </c>
      <c r="BQ212" s="741"/>
      <c r="BR212" s="741"/>
      <c r="BS212" s="741"/>
      <c r="BT212" s="741"/>
      <c r="BU212" s="741"/>
      <c r="BV212" s="741"/>
      <c r="BW212" s="741"/>
      <c r="BX212" s="741"/>
      <c r="BY212" s="754"/>
      <c r="BZ212" s="741"/>
      <c r="CA212" s="741"/>
      <c r="CB212" s="741">
        <v>800</v>
      </c>
      <c r="CC212" s="741">
        <v>900</v>
      </c>
      <c r="CD212" s="698" t="str">
        <f t="shared" si="492"/>
        <v/>
      </c>
      <c r="CE212" s="698">
        <f t="shared" si="493"/>
        <v>725</v>
      </c>
      <c r="CF212" s="698">
        <f t="shared" si="494"/>
        <v>850</v>
      </c>
      <c r="CG212" s="698">
        <f t="shared" si="495"/>
        <v>900</v>
      </c>
      <c r="CH212" s="1371" t="str">
        <f t="shared" si="443"/>
        <v/>
      </c>
      <c r="CI212" s="1372" t="str">
        <f t="shared" si="444"/>
        <v/>
      </c>
      <c r="CJ212" s="1373" t="str">
        <f t="shared" si="445"/>
        <v/>
      </c>
      <c r="CK212" s="1373" t="str">
        <f t="shared" si="446"/>
        <v/>
      </c>
      <c r="CL212" s="1373" t="str">
        <f t="shared" si="447"/>
        <v/>
      </c>
      <c r="CM212" s="1373" t="str">
        <f t="shared" si="448"/>
        <v/>
      </c>
      <c r="CN212" s="1373" t="str">
        <f t="shared" si="449"/>
        <v/>
      </c>
      <c r="CO212" s="1374" t="str">
        <f t="shared" si="450"/>
        <v/>
      </c>
      <c r="CP212" s="1374" t="str">
        <f t="shared" si="451"/>
        <v/>
      </c>
      <c r="CQ212" s="1374" t="str">
        <f t="shared" si="452"/>
        <v/>
      </c>
      <c r="CR212" s="1374" t="str">
        <f t="shared" si="453"/>
        <v/>
      </c>
      <c r="CS212" s="1373" t="str">
        <f t="shared" si="454"/>
        <v/>
      </c>
      <c r="CT212" s="1373" t="str">
        <f t="shared" si="455"/>
        <v/>
      </c>
      <c r="CU212" s="1373" t="str">
        <f t="shared" si="456"/>
        <v/>
      </c>
      <c r="CV212" s="1373" t="str">
        <f t="shared" si="457"/>
        <v/>
      </c>
      <c r="CW212" s="1373" t="str">
        <f t="shared" si="458"/>
        <v/>
      </c>
      <c r="CX212" s="1372" t="str">
        <f t="shared" si="459"/>
        <v/>
      </c>
      <c r="CY212" s="1375" t="str">
        <f t="shared" si="460"/>
        <v/>
      </c>
      <c r="CZ212" s="532" t="str">
        <f t="shared" si="461"/>
        <v/>
      </c>
      <c r="DA212" s="533" t="str">
        <f t="shared" si="462"/>
        <v/>
      </c>
      <c r="DB212" s="534" t="str">
        <f t="shared" si="463"/>
        <v/>
      </c>
      <c r="DC212" s="534" t="str">
        <f t="shared" si="464"/>
        <v/>
      </c>
      <c r="DD212" s="534" t="str">
        <f t="shared" si="465"/>
        <v/>
      </c>
      <c r="DE212" s="534" t="str">
        <f t="shared" si="466"/>
        <v/>
      </c>
      <c r="DF212" s="534" t="str">
        <f t="shared" si="467"/>
        <v/>
      </c>
      <c r="DG212" s="535">
        <f t="shared" si="468"/>
        <v>600</v>
      </c>
      <c r="DH212" s="535">
        <f t="shared" si="469"/>
        <v>700</v>
      </c>
      <c r="DI212" s="535">
        <f t="shared" si="470"/>
        <v>750</v>
      </c>
      <c r="DJ212" s="535">
        <f t="shared" si="471"/>
        <v>800</v>
      </c>
      <c r="DK212" s="534" t="str">
        <f t="shared" si="472"/>
        <v/>
      </c>
      <c r="DL212" s="534" t="str">
        <f t="shared" si="473"/>
        <v/>
      </c>
      <c r="DM212" s="534" t="str">
        <f t="shared" si="474"/>
        <v/>
      </c>
      <c r="DN212" s="534" t="str">
        <f t="shared" si="475"/>
        <v/>
      </c>
      <c r="DO212" s="534" t="str">
        <f t="shared" si="476"/>
        <v/>
      </c>
      <c r="DP212" s="533" t="str">
        <f t="shared" si="477"/>
        <v/>
      </c>
      <c r="DQ212" s="532" t="str">
        <f t="shared" si="478"/>
        <v/>
      </c>
      <c r="DR212" s="753">
        <f t="shared" si="479"/>
        <v>0</v>
      </c>
      <c r="DS212" s="111">
        <f t="shared" si="480"/>
        <v>4</v>
      </c>
      <c r="DT212" s="111">
        <f t="shared" si="481"/>
        <v>4</v>
      </c>
      <c r="DU212" s="111">
        <f t="shared" si="482"/>
        <v>4</v>
      </c>
      <c r="DV212" s="602"/>
      <c r="DW212" s="719"/>
      <c r="DX212" s="719"/>
      <c r="DY212" s="719"/>
      <c r="DZ212" s="719"/>
      <c r="EA212" s="719"/>
      <c r="EB212" s="719"/>
      <c r="EC212" s="719"/>
      <c r="ED212" s="719"/>
      <c r="EE212" s="603"/>
    </row>
    <row r="213" spans="1:135" s="604" customFormat="1" ht="15.75" customHeight="1">
      <c r="A213" s="740" t="s">
        <v>284</v>
      </c>
      <c r="B213" s="708">
        <f t="shared" ref="B213:S213" si="580">IF(B211="","",B211*B212)</f>
        <v>0</v>
      </c>
      <c r="C213" s="708">
        <f t="shared" si="580"/>
        <v>0</v>
      </c>
      <c r="D213" s="708">
        <f t="shared" si="580"/>
        <v>0</v>
      </c>
      <c r="E213" s="708">
        <f t="shared" si="580"/>
        <v>0</v>
      </c>
      <c r="F213" s="708">
        <f t="shared" si="580"/>
        <v>0</v>
      </c>
      <c r="G213" s="708">
        <f t="shared" si="580"/>
        <v>0</v>
      </c>
      <c r="H213" s="708">
        <f t="shared" si="580"/>
        <v>0</v>
      </c>
      <c r="I213" s="708">
        <f t="shared" si="580"/>
        <v>0</v>
      </c>
      <c r="J213" s="708">
        <f t="shared" si="580"/>
        <v>0</v>
      </c>
      <c r="K213" s="708">
        <f t="shared" si="580"/>
        <v>0</v>
      </c>
      <c r="L213" s="708">
        <f t="shared" si="580"/>
        <v>0</v>
      </c>
      <c r="M213" s="708">
        <f t="shared" si="580"/>
        <v>0</v>
      </c>
      <c r="N213" s="708">
        <f t="shared" si="580"/>
        <v>0</v>
      </c>
      <c r="O213" s="708">
        <f t="shared" si="580"/>
        <v>0</v>
      </c>
      <c r="P213" s="708">
        <f t="shared" si="580"/>
        <v>0</v>
      </c>
      <c r="Q213" s="708">
        <f t="shared" si="580"/>
        <v>0</v>
      </c>
      <c r="R213" s="708">
        <f t="shared" si="580"/>
        <v>0</v>
      </c>
      <c r="S213" s="708">
        <f t="shared" si="580"/>
        <v>0</v>
      </c>
      <c r="T213" s="697"/>
      <c r="U213" s="708">
        <f t="shared" ref="U213:AL213" si="581">IF(U211="","",U211*U212)</f>
        <v>0</v>
      </c>
      <c r="V213" s="708">
        <f t="shared" si="581"/>
        <v>0</v>
      </c>
      <c r="W213" s="708">
        <f t="shared" si="581"/>
        <v>0</v>
      </c>
      <c r="X213" s="708">
        <f t="shared" si="581"/>
        <v>600</v>
      </c>
      <c r="Y213" s="708">
        <f t="shared" si="581"/>
        <v>0</v>
      </c>
      <c r="Z213" s="708">
        <f t="shared" si="581"/>
        <v>0</v>
      </c>
      <c r="AA213" s="708">
        <f t="shared" si="581"/>
        <v>0</v>
      </c>
      <c r="AB213" s="708">
        <f t="shared" si="581"/>
        <v>0</v>
      </c>
      <c r="AC213" s="708">
        <f t="shared" si="581"/>
        <v>0</v>
      </c>
      <c r="AD213" s="708">
        <f t="shared" si="581"/>
        <v>0</v>
      </c>
      <c r="AE213" s="708">
        <f t="shared" si="581"/>
        <v>0</v>
      </c>
      <c r="AF213" s="708">
        <f t="shared" si="581"/>
        <v>0</v>
      </c>
      <c r="AG213" s="708">
        <f t="shared" si="581"/>
        <v>0</v>
      </c>
      <c r="AH213" s="708">
        <f t="shared" si="581"/>
        <v>0</v>
      </c>
      <c r="AI213" s="708">
        <f t="shared" si="581"/>
        <v>0</v>
      </c>
      <c r="AJ213" s="708">
        <f t="shared" si="581"/>
        <v>0</v>
      </c>
      <c r="AK213" s="708">
        <f t="shared" si="581"/>
        <v>0</v>
      </c>
      <c r="AL213" s="708">
        <f t="shared" si="581"/>
        <v>0</v>
      </c>
      <c r="AM213" s="697"/>
      <c r="AN213" s="708">
        <f t="shared" ref="AN213:BE213" si="582">IF(AN211="","",AN211*AN212)</f>
        <v>0</v>
      </c>
      <c r="AO213" s="708">
        <f t="shared" si="582"/>
        <v>0</v>
      </c>
      <c r="AP213" s="708">
        <f t="shared" si="582"/>
        <v>0</v>
      </c>
      <c r="AQ213" s="708">
        <f t="shared" si="582"/>
        <v>1000</v>
      </c>
      <c r="AR213" s="708">
        <f t="shared" si="582"/>
        <v>5000</v>
      </c>
      <c r="AS213" s="708">
        <f t="shared" si="582"/>
        <v>0</v>
      </c>
      <c r="AT213" s="708">
        <f t="shared" si="582"/>
        <v>700</v>
      </c>
      <c r="AU213" s="708">
        <f t="shared" si="582"/>
        <v>1400</v>
      </c>
      <c r="AV213" s="708">
        <f t="shared" si="582"/>
        <v>0</v>
      </c>
      <c r="AW213" s="708">
        <f t="shared" si="582"/>
        <v>0</v>
      </c>
      <c r="AX213" s="708">
        <f t="shared" si="582"/>
        <v>0</v>
      </c>
      <c r="AY213" s="708">
        <f t="shared" si="582"/>
        <v>0</v>
      </c>
      <c r="AZ213" s="708">
        <f t="shared" si="582"/>
        <v>0</v>
      </c>
      <c r="BA213" s="708">
        <f t="shared" si="582"/>
        <v>0</v>
      </c>
      <c r="BB213" s="708">
        <f t="shared" si="582"/>
        <v>0</v>
      </c>
      <c r="BC213" s="708">
        <f t="shared" si="582"/>
        <v>0</v>
      </c>
      <c r="BD213" s="708">
        <f t="shared" si="582"/>
        <v>0</v>
      </c>
      <c r="BE213" s="708">
        <f t="shared" si="582"/>
        <v>0</v>
      </c>
      <c r="BF213" s="697"/>
      <c r="BG213" s="708">
        <f t="shared" ref="BG213:BX213" si="583">IF(BG211="","",BG211*BG212)</f>
        <v>0</v>
      </c>
      <c r="BH213" s="708">
        <f t="shared" si="583"/>
        <v>0</v>
      </c>
      <c r="BI213" s="708">
        <f t="shared" si="583"/>
        <v>0</v>
      </c>
      <c r="BJ213" s="708">
        <f t="shared" si="583"/>
        <v>1950</v>
      </c>
      <c r="BK213" s="708">
        <f t="shared" si="583"/>
        <v>2000</v>
      </c>
      <c r="BL213" s="708">
        <f t="shared" si="583"/>
        <v>0</v>
      </c>
      <c r="BM213" s="708">
        <f t="shared" si="583"/>
        <v>0</v>
      </c>
      <c r="BN213" s="708">
        <f t="shared" si="583"/>
        <v>2000</v>
      </c>
      <c r="BO213" s="708">
        <f t="shared" si="583"/>
        <v>0</v>
      </c>
      <c r="BP213" s="708">
        <f t="shared" si="583"/>
        <v>3200</v>
      </c>
      <c r="BQ213" s="708">
        <f t="shared" si="583"/>
        <v>0</v>
      </c>
      <c r="BR213" s="708">
        <f t="shared" si="583"/>
        <v>0</v>
      </c>
      <c r="BS213" s="708">
        <f t="shared" si="583"/>
        <v>0</v>
      </c>
      <c r="BT213" s="708">
        <f t="shared" si="583"/>
        <v>0</v>
      </c>
      <c r="BU213" s="708">
        <f t="shared" si="583"/>
        <v>0</v>
      </c>
      <c r="BV213" s="708">
        <f t="shared" si="583"/>
        <v>0</v>
      </c>
      <c r="BW213" s="708">
        <f t="shared" si="583"/>
        <v>0</v>
      </c>
      <c r="BX213" s="708">
        <f t="shared" si="583"/>
        <v>0</v>
      </c>
      <c r="BY213" s="697"/>
      <c r="BZ213" s="708">
        <f>IF(BZ211="","",BZ211*BZ212)</f>
        <v>0</v>
      </c>
      <c r="CA213" s="708">
        <f>IF(CA211="","",CA211*CA212)</f>
        <v>0</v>
      </c>
      <c r="CB213" s="708">
        <f>IF(CB211="","",CB211*CB212)</f>
        <v>400</v>
      </c>
      <c r="CC213" s="708">
        <f>IF(CC211="","",CC211*CC212)</f>
        <v>900</v>
      </c>
      <c r="CD213" s="698">
        <f t="shared" si="492"/>
        <v>0</v>
      </c>
      <c r="CE213" s="698">
        <f t="shared" si="493"/>
        <v>0</v>
      </c>
      <c r="CF213" s="698">
        <f t="shared" si="494"/>
        <v>193.75</v>
      </c>
      <c r="CG213" s="698">
        <f t="shared" si="495"/>
        <v>371.875</v>
      </c>
      <c r="CH213" s="1371">
        <f t="shared" si="443"/>
        <v>0</v>
      </c>
      <c r="CI213" s="1372">
        <f t="shared" si="444"/>
        <v>0</v>
      </c>
      <c r="CJ213" s="1373">
        <f t="shared" si="445"/>
        <v>0</v>
      </c>
      <c r="CK213" s="1373">
        <f t="shared" si="446"/>
        <v>0</v>
      </c>
      <c r="CL213" s="1373">
        <f t="shared" si="447"/>
        <v>0</v>
      </c>
      <c r="CM213" s="1373">
        <f t="shared" si="448"/>
        <v>0</v>
      </c>
      <c r="CN213" s="1373">
        <f t="shared" si="449"/>
        <v>0</v>
      </c>
      <c r="CO213" s="1374">
        <f t="shared" si="450"/>
        <v>0</v>
      </c>
      <c r="CP213" s="1374">
        <f t="shared" si="451"/>
        <v>0</v>
      </c>
      <c r="CQ213" s="1374">
        <f t="shared" si="452"/>
        <v>0</v>
      </c>
      <c r="CR213" s="1374">
        <f t="shared" si="453"/>
        <v>0</v>
      </c>
      <c r="CS213" s="1373">
        <f t="shared" si="454"/>
        <v>0</v>
      </c>
      <c r="CT213" s="1373">
        <f t="shared" si="455"/>
        <v>0</v>
      </c>
      <c r="CU213" s="1373">
        <f t="shared" si="456"/>
        <v>0</v>
      </c>
      <c r="CV213" s="1373">
        <f t="shared" si="457"/>
        <v>0</v>
      </c>
      <c r="CW213" s="1373">
        <f t="shared" si="458"/>
        <v>0</v>
      </c>
      <c r="CX213" s="1372">
        <f t="shared" si="459"/>
        <v>0</v>
      </c>
      <c r="CY213" s="1375">
        <f t="shared" si="460"/>
        <v>0</v>
      </c>
      <c r="CZ213" s="532">
        <f t="shared" si="461"/>
        <v>0</v>
      </c>
      <c r="DA213" s="533">
        <f t="shared" si="462"/>
        <v>0</v>
      </c>
      <c r="DB213" s="534">
        <f t="shared" si="463"/>
        <v>0</v>
      </c>
      <c r="DC213" s="534">
        <f t="shared" si="464"/>
        <v>0</v>
      </c>
      <c r="DD213" s="534">
        <f t="shared" si="465"/>
        <v>0</v>
      </c>
      <c r="DE213" s="534">
        <f t="shared" si="466"/>
        <v>0</v>
      </c>
      <c r="DF213" s="534">
        <f t="shared" si="467"/>
        <v>0</v>
      </c>
      <c r="DG213" s="535">
        <f t="shared" si="468"/>
        <v>0</v>
      </c>
      <c r="DH213" s="535">
        <f t="shared" si="469"/>
        <v>0</v>
      </c>
      <c r="DI213" s="535">
        <f t="shared" si="470"/>
        <v>0</v>
      </c>
      <c r="DJ213" s="535">
        <f t="shared" si="471"/>
        <v>0</v>
      </c>
      <c r="DK213" s="534">
        <f t="shared" si="472"/>
        <v>0</v>
      </c>
      <c r="DL213" s="534">
        <f t="shared" si="473"/>
        <v>0</v>
      </c>
      <c r="DM213" s="534">
        <f t="shared" si="474"/>
        <v>0</v>
      </c>
      <c r="DN213" s="534">
        <f t="shared" si="475"/>
        <v>0</v>
      </c>
      <c r="DO213" s="534">
        <f t="shared" si="476"/>
        <v>0</v>
      </c>
      <c r="DP213" s="533">
        <f t="shared" si="477"/>
        <v>0</v>
      </c>
      <c r="DQ213" s="532">
        <f t="shared" si="478"/>
        <v>600</v>
      </c>
      <c r="DR213" s="753">
        <f t="shared" si="479"/>
        <v>18</v>
      </c>
      <c r="DS213" s="111">
        <f t="shared" si="480"/>
        <v>18</v>
      </c>
      <c r="DT213" s="111">
        <f t="shared" si="481"/>
        <v>18</v>
      </c>
      <c r="DU213" s="111">
        <f t="shared" si="482"/>
        <v>18</v>
      </c>
      <c r="DV213" s="602"/>
      <c r="DW213" s="719"/>
      <c r="DX213" s="719"/>
      <c r="DY213" s="719"/>
      <c r="DZ213" s="719"/>
      <c r="EA213" s="719"/>
      <c r="EB213" s="719"/>
      <c r="EC213" s="719"/>
      <c r="ED213" s="719"/>
      <c r="EE213" s="603"/>
    </row>
    <row r="214" spans="1:135" s="604" customFormat="1" ht="15.75" customHeight="1">
      <c r="A214" s="740" t="s">
        <v>344</v>
      </c>
      <c r="B214" s="721">
        <f t="shared" ref="B214:S214" si="584">IF(SUM(B54,B55)=0,"",(B181+B202+B205+B208+B211)/SUM(B54,B55))</f>
        <v>1.3333333333333333</v>
      </c>
      <c r="C214" s="721" t="str">
        <f t="shared" si="584"/>
        <v/>
      </c>
      <c r="D214" s="721" t="str">
        <f t="shared" si="584"/>
        <v/>
      </c>
      <c r="E214" s="721" t="str">
        <f t="shared" si="584"/>
        <v/>
      </c>
      <c r="F214" s="721" t="str">
        <f t="shared" si="584"/>
        <v/>
      </c>
      <c r="G214" s="721" t="str">
        <f t="shared" si="584"/>
        <v/>
      </c>
      <c r="H214" s="721">
        <f t="shared" si="584"/>
        <v>0.2</v>
      </c>
      <c r="I214" s="721" t="str">
        <f t="shared" si="584"/>
        <v/>
      </c>
      <c r="J214" s="721" t="str">
        <f t="shared" si="584"/>
        <v/>
      </c>
      <c r="K214" s="721">
        <f t="shared" si="584"/>
        <v>0.5</v>
      </c>
      <c r="L214" s="721" t="str">
        <f t="shared" si="584"/>
        <v/>
      </c>
      <c r="M214" s="721" t="str">
        <f t="shared" si="584"/>
        <v/>
      </c>
      <c r="N214" s="721">
        <f t="shared" si="584"/>
        <v>0.83333333333333337</v>
      </c>
      <c r="O214" s="721" t="str">
        <f t="shared" si="584"/>
        <v/>
      </c>
      <c r="P214" s="721" t="str">
        <f t="shared" si="584"/>
        <v/>
      </c>
      <c r="Q214" s="721">
        <f t="shared" si="584"/>
        <v>0</v>
      </c>
      <c r="R214" s="721" t="str">
        <f t="shared" si="584"/>
        <v/>
      </c>
      <c r="S214" s="721">
        <f t="shared" si="584"/>
        <v>0</v>
      </c>
      <c r="T214" s="772"/>
      <c r="U214" s="721">
        <f t="shared" ref="U214:AL214" si="585">IF(SUM(U54,U55)=0,"",(U181+U202+U205+U208+U211)/SUM(U54,U55))</f>
        <v>0.33333333333333331</v>
      </c>
      <c r="V214" s="721">
        <f t="shared" si="585"/>
        <v>0.2</v>
      </c>
      <c r="W214" s="721" t="str">
        <f t="shared" si="585"/>
        <v/>
      </c>
      <c r="X214" s="721">
        <f t="shared" si="585"/>
        <v>0.25</v>
      </c>
      <c r="Y214" s="721" t="str">
        <f t="shared" si="585"/>
        <v/>
      </c>
      <c r="Z214" s="721">
        <f t="shared" si="585"/>
        <v>0.8</v>
      </c>
      <c r="AA214" s="721" t="str">
        <f t="shared" si="585"/>
        <v/>
      </c>
      <c r="AB214" s="721" t="str">
        <f t="shared" si="585"/>
        <v/>
      </c>
      <c r="AC214" s="721" t="str">
        <f t="shared" si="585"/>
        <v/>
      </c>
      <c r="AD214" s="721" t="str">
        <f t="shared" si="585"/>
        <v/>
      </c>
      <c r="AE214" s="721" t="str">
        <f t="shared" si="585"/>
        <v/>
      </c>
      <c r="AF214" s="721">
        <f t="shared" si="585"/>
        <v>0.4</v>
      </c>
      <c r="AG214" s="721">
        <f t="shared" si="585"/>
        <v>0.18181818181818182</v>
      </c>
      <c r="AH214" s="721" t="str">
        <f t="shared" si="585"/>
        <v/>
      </c>
      <c r="AI214" s="721">
        <f t="shared" si="585"/>
        <v>0.2</v>
      </c>
      <c r="AJ214" s="721" t="str">
        <f t="shared" si="585"/>
        <v/>
      </c>
      <c r="AK214" s="721" t="str">
        <f t="shared" si="585"/>
        <v/>
      </c>
      <c r="AL214" s="721">
        <f t="shared" si="585"/>
        <v>0.13333333333333333</v>
      </c>
      <c r="AM214" s="772"/>
      <c r="AN214" s="721">
        <f t="shared" ref="AN214:BE214" si="586">IF(SUM(AN54,AN55)=0,"",(AN181+AN202+AN205+AN208+AN211)/SUM(AN54,AN55))</f>
        <v>0.33333333333333331</v>
      </c>
      <c r="AO214" s="721">
        <f t="shared" si="586"/>
        <v>0.66666666666666663</v>
      </c>
      <c r="AP214" s="721">
        <f t="shared" si="586"/>
        <v>0.33333333333333331</v>
      </c>
      <c r="AQ214" s="721">
        <f t="shared" si="586"/>
        <v>0.53333333333333333</v>
      </c>
      <c r="AR214" s="721">
        <f t="shared" si="586"/>
        <v>0.28000000000000003</v>
      </c>
      <c r="AS214" s="721">
        <f t="shared" si="586"/>
        <v>0.33333333333333331</v>
      </c>
      <c r="AT214" s="721">
        <f t="shared" si="586"/>
        <v>0.3</v>
      </c>
      <c r="AU214" s="721">
        <f t="shared" si="586"/>
        <v>0.48571428571428571</v>
      </c>
      <c r="AV214" s="721">
        <f t="shared" si="586"/>
        <v>0.78846153846153844</v>
      </c>
      <c r="AW214" s="721">
        <f t="shared" si="586"/>
        <v>0.2857142857142857</v>
      </c>
      <c r="AX214" s="721">
        <f t="shared" si="586"/>
        <v>0.65</v>
      </c>
      <c r="AY214" s="721">
        <f t="shared" si="586"/>
        <v>0.41666666666666669</v>
      </c>
      <c r="AZ214" s="721">
        <f t="shared" si="586"/>
        <v>0</v>
      </c>
      <c r="BA214" s="721" t="str">
        <f t="shared" si="586"/>
        <v/>
      </c>
      <c r="BB214" s="721" t="str">
        <f t="shared" si="586"/>
        <v/>
      </c>
      <c r="BC214" s="721" t="str">
        <f t="shared" si="586"/>
        <v/>
      </c>
      <c r="BD214" s="721">
        <f t="shared" si="586"/>
        <v>1</v>
      </c>
      <c r="BE214" s="721">
        <f t="shared" si="586"/>
        <v>0.25</v>
      </c>
      <c r="BF214" s="772"/>
      <c r="BG214" s="721">
        <f t="shared" ref="BG214:BX214" si="587">IF(SUM(BG54,BG55)=0,"",(BG181+BG202+BG205+BG208+BG211)/SUM(BG54,BG55))</f>
        <v>9.375E-2</v>
      </c>
      <c r="BH214" s="721">
        <f t="shared" si="587"/>
        <v>0.15789473684210525</v>
      </c>
      <c r="BI214" s="721">
        <f t="shared" si="587"/>
        <v>0.71111111111111114</v>
      </c>
      <c r="BJ214" s="721">
        <f t="shared" si="587"/>
        <v>0.6</v>
      </c>
      <c r="BK214" s="721">
        <f t="shared" si="587"/>
        <v>0.5</v>
      </c>
      <c r="BL214" s="721">
        <f t="shared" si="587"/>
        <v>0.4</v>
      </c>
      <c r="BM214" s="721">
        <f t="shared" si="587"/>
        <v>0.8</v>
      </c>
      <c r="BN214" s="721">
        <f t="shared" si="587"/>
        <v>0.34615384615384615</v>
      </c>
      <c r="BO214" s="721">
        <f t="shared" si="587"/>
        <v>0.55000000000000004</v>
      </c>
      <c r="BP214" s="721">
        <f t="shared" si="587"/>
        <v>0.94736842105263153</v>
      </c>
      <c r="BQ214" s="721">
        <f t="shared" si="587"/>
        <v>0.21621621621621623</v>
      </c>
      <c r="BR214" s="721">
        <f t="shared" si="587"/>
        <v>0</v>
      </c>
      <c r="BS214" s="721" t="str">
        <f t="shared" si="587"/>
        <v/>
      </c>
      <c r="BT214" s="721" t="str">
        <f t="shared" si="587"/>
        <v/>
      </c>
      <c r="BU214" s="721" t="str">
        <f t="shared" si="587"/>
        <v/>
      </c>
      <c r="BV214" s="721" t="str">
        <f t="shared" si="587"/>
        <v/>
      </c>
      <c r="BW214" s="721">
        <f t="shared" si="587"/>
        <v>0.5</v>
      </c>
      <c r="BX214" s="721" t="str">
        <f t="shared" si="587"/>
        <v/>
      </c>
      <c r="BY214" s="772"/>
      <c r="BZ214" s="721">
        <f>IF(SUM(BZ54,BZ55)=0,"",(BZ181+BZ202+BZ205+BZ208+BZ211)/SUM(BZ54,BZ55))</f>
        <v>0</v>
      </c>
      <c r="CA214" s="721">
        <f>IF(SUM(CA54,CA55)=0,"",(CA181+CA202+CA205+CA208+CA211)/SUM(CA54,CA55))</f>
        <v>0.75</v>
      </c>
      <c r="CB214" s="721">
        <f>IF(SUM(CB54,CB55)=0,"",(CB181+CB202+CB205+CB208+CB211)/SUM(CB54,CB55))</f>
        <v>0.34615384615384615</v>
      </c>
      <c r="CC214" s="721">
        <f>IF(SUM(CC54,CC55)=0,"",(CC181+CC202+CC205+CC208+CC211)/SUM(CC54,CC55))</f>
        <v>0.44</v>
      </c>
      <c r="CD214" s="698">
        <f t="shared" si="492"/>
        <v>0.38333333333333336</v>
      </c>
      <c r="CE214" s="698">
        <f t="shared" si="493"/>
        <v>0.26085858585858585</v>
      </c>
      <c r="CF214" s="698">
        <f t="shared" si="494"/>
        <v>0.43511975204282904</v>
      </c>
      <c r="CG214" s="698">
        <f t="shared" si="495"/>
        <v>0.44319326457484354</v>
      </c>
      <c r="CH214" s="1376" t="str">
        <f t="shared" si="443"/>
        <v/>
      </c>
      <c r="CI214" s="1377" t="str">
        <f t="shared" si="444"/>
        <v/>
      </c>
      <c r="CJ214" s="1378" t="str">
        <f t="shared" si="445"/>
        <v/>
      </c>
      <c r="CK214" s="1378" t="str">
        <f t="shared" si="446"/>
        <v/>
      </c>
      <c r="CL214" s="1378" t="str">
        <f t="shared" si="447"/>
        <v/>
      </c>
      <c r="CM214" s="1378" t="str">
        <f t="shared" si="448"/>
        <v/>
      </c>
      <c r="CN214" s="1378">
        <f t="shared" si="449"/>
        <v>0</v>
      </c>
      <c r="CO214" s="1379">
        <f t="shared" si="450"/>
        <v>0</v>
      </c>
      <c r="CP214" s="1379">
        <f t="shared" si="451"/>
        <v>0.2</v>
      </c>
      <c r="CQ214" s="1379">
        <f t="shared" si="452"/>
        <v>0.5</v>
      </c>
      <c r="CR214" s="1379">
        <f t="shared" si="453"/>
        <v>0.83333333333333337</v>
      </c>
      <c r="CS214" s="1378">
        <f t="shared" si="454"/>
        <v>1.3333333333333333</v>
      </c>
      <c r="CT214" s="1378" t="str">
        <f t="shared" si="455"/>
        <v/>
      </c>
      <c r="CU214" s="1378" t="str">
        <f t="shared" si="456"/>
        <v/>
      </c>
      <c r="CV214" s="1378" t="str">
        <f t="shared" si="457"/>
        <v/>
      </c>
      <c r="CW214" s="1378" t="str">
        <f t="shared" si="458"/>
        <v/>
      </c>
      <c r="CX214" s="1377" t="str">
        <f t="shared" si="459"/>
        <v/>
      </c>
      <c r="CY214" s="1380" t="str">
        <f t="shared" si="460"/>
        <v/>
      </c>
      <c r="CZ214" s="638" t="str">
        <f t="shared" si="461"/>
        <v/>
      </c>
      <c r="DA214" s="639" t="str">
        <f t="shared" si="462"/>
        <v/>
      </c>
      <c r="DB214" s="640" t="str">
        <f t="shared" si="463"/>
        <v/>
      </c>
      <c r="DC214" s="640" t="str">
        <f t="shared" si="464"/>
        <v/>
      </c>
      <c r="DD214" s="640" t="str">
        <f t="shared" si="465"/>
        <v/>
      </c>
      <c r="DE214" s="640">
        <f t="shared" si="466"/>
        <v>0.13333333333333333</v>
      </c>
      <c r="DF214" s="640">
        <f t="shared" si="467"/>
        <v>0.18181818181818182</v>
      </c>
      <c r="DG214" s="641">
        <f t="shared" si="468"/>
        <v>0.2</v>
      </c>
      <c r="DH214" s="641">
        <f t="shared" si="469"/>
        <v>0.2</v>
      </c>
      <c r="DI214" s="641">
        <f t="shared" si="470"/>
        <v>0.25</v>
      </c>
      <c r="DJ214" s="641">
        <f t="shared" si="471"/>
        <v>0.33333333333333331</v>
      </c>
      <c r="DK214" s="640">
        <f t="shared" si="472"/>
        <v>0.4</v>
      </c>
      <c r="DL214" s="640">
        <f t="shared" si="473"/>
        <v>0.8</v>
      </c>
      <c r="DM214" s="640" t="str">
        <f t="shared" si="474"/>
        <v/>
      </c>
      <c r="DN214" s="640" t="str">
        <f t="shared" si="475"/>
        <v/>
      </c>
      <c r="DO214" s="640" t="str">
        <f t="shared" si="476"/>
        <v/>
      </c>
      <c r="DP214" s="639" t="str">
        <f t="shared" si="477"/>
        <v/>
      </c>
      <c r="DQ214" s="638" t="str">
        <f t="shared" si="478"/>
        <v/>
      </c>
      <c r="DR214" s="753">
        <f t="shared" si="479"/>
        <v>6</v>
      </c>
      <c r="DS214" s="111">
        <f t="shared" si="480"/>
        <v>8</v>
      </c>
      <c r="DT214" s="111">
        <f t="shared" si="481"/>
        <v>15</v>
      </c>
      <c r="DU214" s="111">
        <f t="shared" si="482"/>
        <v>13</v>
      </c>
      <c r="DV214" s="602"/>
      <c r="DW214" s="719"/>
      <c r="DX214" s="719"/>
      <c r="DY214" s="719"/>
      <c r="DZ214" s="719"/>
      <c r="EA214" s="719"/>
      <c r="EB214" s="719"/>
      <c r="EC214" s="719"/>
      <c r="ED214" s="719"/>
      <c r="EE214" s="603"/>
    </row>
    <row r="215" spans="1:135" s="604" customFormat="1" ht="15.75" customHeight="1">
      <c r="A215" s="781" t="s">
        <v>345</v>
      </c>
      <c r="B215" s="333"/>
      <c r="C215" s="333">
        <v>2</v>
      </c>
      <c r="D215" s="333"/>
      <c r="E215" s="333"/>
      <c r="F215" s="333"/>
      <c r="G215" s="333"/>
      <c r="H215" s="333"/>
      <c r="I215" s="333"/>
      <c r="J215" s="333"/>
      <c r="K215" s="333"/>
      <c r="L215" s="333"/>
      <c r="M215" s="333"/>
      <c r="N215" s="333">
        <v>3</v>
      </c>
      <c r="O215" s="333"/>
      <c r="P215" s="333"/>
      <c r="Q215" s="333"/>
      <c r="R215" s="333"/>
      <c r="S215" s="333"/>
      <c r="T215" s="782"/>
      <c r="U215" s="333"/>
      <c r="V215" s="333">
        <v>0</v>
      </c>
      <c r="W215" s="333">
        <v>3</v>
      </c>
      <c r="X215" s="333"/>
      <c r="Y215" s="333"/>
      <c r="Z215" s="333"/>
      <c r="AA215" s="333"/>
      <c r="AB215" s="333"/>
      <c r="AC215" s="333"/>
      <c r="AD215" s="333"/>
      <c r="AE215" s="333"/>
      <c r="AF215" s="333"/>
      <c r="AG215" s="783"/>
      <c r="AH215" s="783"/>
      <c r="AI215" s="783">
        <v>24</v>
      </c>
      <c r="AJ215" s="783"/>
      <c r="AK215" s="783"/>
      <c r="AL215" s="333"/>
      <c r="AM215" s="782"/>
      <c r="AN215" s="333"/>
      <c r="AO215" s="333">
        <v>2</v>
      </c>
      <c r="AP215" s="333"/>
      <c r="AQ215" s="333"/>
      <c r="AR215" s="333">
        <v>2</v>
      </c>
      <c r="AS215" s="333">
        <v>1</v>
      </c>
      <c r="AT215" s="333"/>
      <c r="AU215" s="333"/>
      <c r="AV215" s="333"/>
      <c r="AW215" s="333"/>
      <c r="AX215" s="333"/>
      <c r="AY215" s="783"/>
      <c r="AZ215" s="783"/>
      <c r="BA215" s="783"/>
      <c r="BB215" s="783"/>
      <c r="BC215" s="333"/>
      <c r="BD215" s="333"/>
      <c r="BE215" s="333"/>
      <c r="BF215" s="782"/>
      <c r="BG215" s="333"/>
      <c r="BH215" s="333"/>
      <c r="BI215" s="333"/>
      <c r="BJ215" s="333"/>
      <c r="BK215" s="333"/>
      <c r="BL215" s="333"/>
      <c r="BM215" s="333"/>
      <c r="BN215" s="333">
        <v>10</v>
      </c>
      <c r="BO215" s="333"/>
      <c r="BP215" s="333"/>
      <c r="BQ215" s="333"/>
      <c r="BR215" s="333"/>
      <c r="BS215" s="333"/>
      <c r="BT215" s="333"/>
      <c r="BU215" s="333"/>
      <c r="BV215" s="783"/>
      <c r="BW215" s="783">
        <v>7</v>
      </c>
      <c r="BX215" s="783"/>
      <c r="BY215" s="782"/>
      <c r="BZ215" s="333">
        <v>3</v>
      </c>
      <c r="CA215" s="333">
        <v>9</v>
      </c>
      <c r="CB215" s="333">
        <v>2</v>
      </c>
      <c r="CC215" s="333">
        <v>9</v>
      </c>
      <c r="CD215" s="698" t="str">
        <f t="shared" si="492"/>
        <v/>
      </c>
      <c r="CE215" s="698">
        <f t="shared" si="493"/>
        <v>3</v>
      </c>
      <c r="CF215" s="698">
        <f t="shared" si="494"/>
        <v>2</v>
      </c>
      <c r="CG215" s="698" t="str">
        <f t="shared" si="495"/>
        <v/>
      </c>
      <c r="CH215" s="1371" t="str">
        <f t="shared" si="443"/>
        <v/>
      </c>
      <c r="CI215" s="1372" t="str">
        <f t="shared" si="444"/>
        <v/>
      </c>
      <c r="CJ215" s="1373" t="str">
        <f t="shared" si="445"/>
        <v/>
      </c>
      <c r="CK215" s="1373" t="str">
        <f t="shared" si="446"/>
        <v/>
      </c>
      <c r="CL215" s="1373" t="str">
        <f t="shared" si="447"/>
        <v/>
      </c>
      <c r="CM215" s="1373" t="str">
        <f t="shared" si="448"/>
        <v/>
      </c>
      <c r="CN215" s="1373" t="str">
        <f t="shared" si="449"/>
        <v/>
      </c>
      <c r="CO215" s="1374" t="str">
        <f t="shared" si="450"/>
        <v/>
      </c>
      <c r="CP215" s="1374">
        <f t="shared" si="451"/>
        <v>2</v>
      </c>
      <c r="CQ215" s="1374">
        <f t="shared" si="452"/>
        <v>3</v>
      </c>
      <c r="CR215" s="1374" t="str">
        <f t="shared" si="453"/>
        <v/>
      </c>
      <c r="CS215" s="1373" t="str">
        <f t="shared" si="454"/>
        <v/>
      </c>
      <c r="CT215" s="1373" t="str">
        <f t="shared" si="455"/>
        <v/>
      </c>
      <c r="CU215" s="1373" t="str">
        <f t="shared" si="456"/>
        <v/>
      </c>
      <c r="CV215" s="1373" t="str">
        <f t="shared" si="457"/>
        <v/>
      </c>
      <c r="CW215" s="1373" t="str">
        <f t="shared" si="458"/>
        <v/>
      </c>
      <c r="CX215" s="1372" t="str">
        <f t="shared" si="459"/>
        <v/>
      </c>
      <c r="CY215" s="1375" t="str">
        <f t="shared" si="460"/>
        <v/>
      </c>
      <c r="CZ215" s="532" t="str">
        <f t="shared" si="461"/>
        <v/>
      </c>
      <c r="DA215" s="533" t="str">
        <f t="shared" si="462"/>
        <v/>
      </c>
      <c r="DB215" s="534" t="str">
        <f t="shared" si="463"/>
        <v/>
      </c>
      <c r="DC215" s="534" t="str">
        <f t="shared" si="464"/>
        <v/>
      </c>
      <c r="DD215" s="534" t="str">
        <f t="shared" si="465"/>
        <v/>
      </c>
      <c r="DE215" s="534" t="str">
        <f t="shared" si="466"/>
        <v/>
      </c>
      <c r="DF215" s="534" t="str">
        <f t="shared" si="467"/>
        <v/>
      </c>
      <c r="DG215" s="535" t="str">
        <f t="shared" si="468"/>
        <v/>
      </c>
      <c r="DH215" s="535">
        <f t="shared" si="469"/>
        <v>0</v>
      </c>
      <c r="DI215" s="535">
        <f t="shared" si="470"/>
        <v>3</v>
      </c>
      <c r="DJ215" s="535">
        <f t="shared" si="471"/>
        <v>24</v>
      </c>
      <c r="DK215" s="534" t="str">
        <f t="shared" si="472"/>
        <v/>
      </c>
      <c r="DL215" s="534" t="str">
        <f t="shared" si="473"/>
        <v/>
      </c>
      <c r="DM215" s="534" t="str">
        <f t="shared" si="474"/>
        <v/>
      </c>
      <c r="DN215" s="534" t="str">
        <f t="shared" si="475"/>
        <v/>
      </c>
      <c r="DO215" s="534" t="str">
        <f t="shared" si="476"/>
        <v/>
      </c>
      <c r="DP215" s="533" t="str">
        <f t="shared" si="477"/>
        <v/>
      </c>
      <c r="DQ215" s="532" t="str">
        <f t="shared" si="478"/>
        <v/>
      </c>
      <c r="DR215" s="753">
        <f t="shared" si="479"/>
        <v>2</v>
      </c>
      <c r="DS215" s="111">
        <f t="shared" si="480"/>
        <v>3</v>
      </c>
      <c r="DT215" s="111">
        <f t="shared" si="481"/>
        <v>3</v>
      </c>
      <c r="DU215" s="111">
        <f t="shared" si="482"/>
        <v>2</v>
      </c>
      <c r="DV215" s="602"/>
      <c r="DW215" s="719"/>
      <c r="DX215" s="719"/>
      <c r="DY215" s="719"/>
      <c r="DZ215" s="719"/>
      <c r="EA215" s="719"/>
      <c r="EB215" s="719"/>
      <c r="EC215" s="719"/>
      <c r="ED215" s="719"/>
      <c r="EE215" s="603"/>
    </row>
    <row r="216" spans="1:135" s="604" customFormat="1" ht="15.75" customHeight="1">
      <c r="A216" s="740" t="s">
        <v>282</v>
      </c>
      <c r="B216" s="330"/>
      <c r="C216" s="330">
        <v>50</v>
      </c>
      <c r="D216" s="330"/>
      <c r="E216" s="330"/>
      <c r="F216" s="330"/>
      <c r="G216" s="330"/>
      <c r="H216" s="330"/>
      <c r="I216" s="330"/>
      <c r="J216" s="330"/>
      <c r="K216" s="330"/>
      <c r="L216" s="330"/>
      <c r="M216" s="330"/>
      <c r="N216" s="330">
        <v>40</v>
      </c>
      <c r="O216" s="330"/>
      <c r="P216" s="330"/>
      <c r="Q216" s="330"/>
      <c r="R216" s="330"/>
      <c r="S216" s="330"/>
      <c r="T216" s="742"/>
      <c r="U216" s="330"/>
      <c r="V216" s="330">
        <v>0</v>
      </c>
      <c r="W216" s="330">
        <v>25</v>
      </c>
      <c r="X216" s="330"/>
      <c r="Y216" s="330"/>
      <c r="Z216" s="330"/>
      <c r="AA216" s="330"/>
      <c r="AB216" s="330"/>
      <c r="AC216" s="330"/>
      <c r="AD216" s="330"/>
      <c r="AE216" s="330"/>
      <c r="AF216" s="330"/>
      <c r="AG216" s="777"/>
      <c r="AH216" s="777"/>
      <c r="AI216" s="777">
        <v>40</v>
      </c>
      <c r="AJ216" s="777"/>
      <c r="AK216" s="777"/>
      <c r="AL216" s="330"/>
      <c r="AM216" s="742"/>
      <c r="AN216" s="330"/>
      <c r="AO216" s="330">
        <v>50</v>
      </c>
      <c r="AP216" s="330"/>
      <c r="AQ216" s="330"/>
      <c r="AR216" s="330">
        <v>50</v>
      </c>
      <c r="AS216" s="330">
        <v>50</v>
      </c>
      <c r="AT216" s="330"/>
      <c r="AU216" s="330"/>
      <c r="AV216" s="330"/>
      <c r="AW216" s="330"/>
      <c r="AX216" s="330"/>
      <c r="AY216" s="777"/>
      <c r="AZ216" s="777"/>
      <c r="BA216" s="777"/>
      <c r="BB216" s="777"/>
      <c r="BC216" s="330"/>
      <c r="BD216" s="330"/>
      <c r="BE216" s="330"/>
      <c r="BF216" s="742"/>
      <c r="BG216" s="330"/>
      <c r="BH216" s="330"/>
      <c r="BI216" s="330"/>
      <c r="BJ216" s="330"/>
      <c r="BK216" s="330"/>
      <c r="BL216" s="330"/>
      <c r="BM216" s="330"/>
      <c r="BN216" s="330">
        <v>50</v>
      </c>
      <c r="BO216" s="330"/>
      <c r="BP216" s="330"/>
      <c r="BQ216" s="330"/>
      <c r="BR216" s="330"/>
      <c r="BS216" s="330"/>
      <c r="BT216" s="330"/>
      <c r="BU216" s="330"/>
      <c r="BV216" s="777"/>
      <c r="BW216" s="777">
        <v>40</v>
      </c>
      <c r="BX216" s="777"/>
      <c r="BY216" s="742"/>
      <c r="BZ216" s="330">
        <v>45</v>
      </c>
      <c r="CA216" s="330">
        <v>22</v>
      </c>
      <c r="CB216" s="330">
        <v>50</v>
      </c>
      <c r="CC216" s="330">
        <v>45</v>
      </c>
      <c r="CD216" s="698" t="str">
        <f t="shared" si="492"/>
        <v/>
      </c>
      <c r="CE216" s="698">
        <f t="shared" si="493"/>
        <v>25</v>
      </c>
      <c r="CF216" s="698">
        <f t="shared" si="494"/>
        <v>50</v>
      </c>
      <c r="CG216" s="698" t="str">
        <f t="shared" si="495"/>
        <v/>
      </c>
      <c r="CH216" s="1371" t="str">
        <f t="shared" si="443"/>
        <v/>
      </c>
      <c r="CI216" s="1372" t="str">
        <f t="shared" si="444"/>
        <v/>
      </c>
      <c r="CJ216" s="1373" t="str">
        <f t="shared" si="445"/>
        <v/>
      </c>
      <c r="CK216" s="1373" t="str">
        <f t="shared" si="446"/>
        <v/>
      </c>
      <c r="CL216" s="1373" t="str">
        <f t="shared" si="447"/>
        <v/>
      </c>
      <c r="CM216" s="1373" t="str">
        <f t="shared" si="448"/>
        <v/>
      </c>
      <c r="CN216" s="1373" t="str">
        <f t="shared" si="449"/>
        <v/>
      </c>
      <c r="CO216" s="1374" t="str">
        <f t="shared" si="450"/>
        <v/>
      </c>
      <c r="CP216" s="1374">
        <f t="shared" si="451"/>
        <v>40</v>
      </c>
      <c r="CQ216" s="1374">
        <f t="shared" si="452"/>
        <v>50</v>
      </c>
      <c r="CR216" s="1374" t="str">
        <f t="shared" si="453"/>
        <v/>
      </c>
      <c r="CS216" s="1373" t="str">
        <f t="shared" si="454"/>
        <v/>
      </c>
      <c r="CT216" s="1373" t="str">
        <f t="shared" si="455"/>
        <v/>
      </c>
      <c r="CU216" s="1373" t="str">
        <f t="shared" si="456"/>
        <v/>
      </c>
      <c r="CV216" s="1373" t="str">
        <f t="shared" si="457"/>
        <v/>
      </c>
      <c r="CW216" s="1373" t="str">
        <f t="shared" si="458"/>
        <v/>
      </c>
      <c r="CX216" s="1372" t="str">
        <f t="shared" si="459"/>
        <v/>
      </c>
      <c r="CY216" s="1375" t="str">
        <f t="shared" si="460"/>
        <v/>
      </c>
      <c r="CZ216" s="532" t="str">
        <f t="shared" si="461"/>
        <v/>
      </c>
      <c r="DA216" s="533" t="str">
        <f t="shared" si="462"/>
        <v/>
      </c>
      <c r="DB216" s="534" t="str">
        <f t="shared" si="463"/>
        <v/>
      </c>
      <c r="DC216" s="534" t="str">
        <f t="shared" si="464"/>
        <v/>
      </c>
      <c r="DD216" s="534" t="str">
        <f t="shared" si="465"/>
        <v/>
      </c>
      <c r="DE216" s="534" t="str">
        <f t="shared" si="466"/>
        <v/>
      </c>
      <c r="DF216" s="534" t="str">
        <f t="shared" si="467"/>
        <v/>
      </c>
      <c r="DG216" s="535" t="str">
        <f t="shared" si="468"/>
        <v/>
      </c>
      <c r="DH216" s="535">
        <f t="shared" si="469"/>
        <v>0</v>
      </c>
      <c r="DI216" s="535">
        <f t="shared" si="470"/>
        <v>25</v>
      </c>
      <c r="DJ216" s="535">
        <f t="shared" si="471"/>
        <v>40</v>
      </c>
      <c r="DK216" s="534" t="str">
        <f t="shared" si="472"/>
        <v/>
      </c>
      <c r="DL216" s="534" t="str">
        <f t="shared" si="473"/>
        <v/>
      </c>
      <c r="DM216" s="534" t="str">
        <f t="shared" si="474"/>
        <v/>
      </c>
      <c r="DN216" s="534" t="str">
        <f t="shared" si="475"/>
        <v/>
      </c>
      <c r="DO216" s="534" t="str">
        <f t="shared" si="476"/>
        <v/>
      </c>
      <c r="DP216" s="533" t="str">
        <f t="shared" si="477"/>
        <v/>
      </c>
      <c r="DQ216" s="532" t="str">
        <f t="shared" si="478"/>
        <v/>
      </c>
      <c r="DR216" s="753">
        <f t="shared" si="479"/>
        <v>2</v>
      </c>
      <c r="DS216" s="111">
        <f t="shared" si="480"/>
        <v>3</v>
      </c>
      <c r="DT216" s="111">
        <f t="shared" si="481"/>
        <v>3</v>
      </c>
      <c r="DU216" s="111">
        <f t="shared" si="482"/>
        <v>2</v>
      </c>
      <c r="DV216" s="602"/>
      <c r="DW216" s="719"/>
      <c r="DX216" s="719"/>
      <c r="DY216" s="719"/>
      <c r="DZ216" s="719"/>
      <c r="EA216" s="719"/>
      <c r="EB216" s="719"/>
      <c r="EC216" s="719"/>
      <c r="ED216" s="719"/>
      <c r="EE216" s="603"/>
    </row>
    <row r="217" spans="1:135" s="604" customFormat="1" ht="15.75" customHeight="1">
      <c r="A217" s="740" t="s">
        <v>284</v>
      </c>
      <c r="B217" s="707" t="str">
        <f t="shared" ref="B217:S217" si="588">IF(B215="","",B215*B216)</f>
        <v/>
      </c>
      <c r="C217" s="707">
        <f t="shared" si="588"/>
        <v>100</v>
      </c>
      <c r="D217" s="707" t="str">
        <f t="shared" si="588"/>
        <v/>
      </c>
      <c r="E217" s="707" t="str">
        <f t="shared" si="588"/>
        <v/>
      </c>
      <c r="F217" s="707" t="str">
        <f t="shared" si="588"/>
        <v/>
      </c>
      <c r="G217" s="707" t="str">
        <f t="shared" si="588"/>
        <v/>
      </c>
      <c r="H217" s="707" t="str">
        <f t="shared" si="588"/>
        <v/>
      </c>
      <c r="I217" s="707" t="str">
        <f t="shared" si="588"/>
        <v/>
      </c>
      <c r="J217" s="707" t="str">
        <f t="shared" si="588"/>
        <v/>
      </c>
      <c r="K217" s="707" t="str">
        <f t="shared" si="588"/>
        <v/>
      </c>
      <c r="L217" s="707" t="str">
        <f t="shared" si="588"/>
        <v/>
      </c>
      <c r="M217" s="707" t="str">
        <f t="shared" si="588"/>
        <v/>
      </c>
      <c r="N217" s="707">
        <f t="shared" si="588"/>
        <v>120</v>
      </c>
      <c r="O217" s="707" t="str">
        <f t="shared" si="588"/>
        <v/>
      </c>
      <c r="P217" s="707" t="str">
        <f t="shared" si="588"/>
        <v/>
      </c>
      <c r="Q217" s="707" t="str">
        <f t="shared" si="588"/>
        <v/>
      </c>
      <c r="R217" s="707" t="str">
        <f t="shared" si="588"/>
        <v/>
      </c>
      <c r="S217" s="707" t="str">
        <f t="shared" si="588"/>
        <v/>
      </c>
      <c r="T217" s="744"/>
      <c r="U217" s="707" t="str">
        <f t="shared" ref="U217:AL217" si="589">IF(U215="","",U215*U216)</f>
        <v/>
      </c>
      <c r="V217" s="707">
        <f t="shared" si="589"/>
        <v>0</v>
      </c>
      <c r="W217" s="707">
        <f t="shared" si="589"/>
        <v>75</v>
      </c>
      <c r="X217" s="707" t="str">
        <f t="shared" si="589"/>
        <v/>
      </c>
      <c r="Y217" s="707" t="str">
        <f t="shared" si="589"/>
        <v/>
      </c>
      <c r="Z217" s="707" t="str">
        <f t="shared" si="589"/>
        <v/>
      </c>
      <c r="AA217" s="707" t="str">
        <f t="shared" si="589"/>
        <v/>
      </c>
      <c r="AB217" s="707" t="str">
        <f t="shared" si="589"/>
        <v/>
      </c>
      <c r="AC217" s="707" t="str">
        <f t="shared" si="589"/>
        <v/>
      </c>
      <c r="AD217" s="707" t="str">
        <f t="shared" si="589"/>
        <v/>
      </c>
      <c r="AE217" s="707" t="str">
        <f t="shared" si="589"/>
        <v/>
      </c>
      <c r="AF217" s="707" t="str">
        <f t="shared" si="589"/>
        <v/>
      </c>
      <c r="AG217" s="707" t="str">
        <f t="shared" si="589"/>
        <v/>
      </c>
      <c r="AH217" s="707" t="str">
        <f t="shared" si="589"/>
        <v/>
      </c>
      <c r="AI217" s="707">
        <f t="shared" si="589"/>
        <v>960</v>
      </c>
      <c r="AJ217" s="707" t="str">
        <f t="shared" si="589"/>
        <v/>
      </c>
      <c r="AK217" s="707" t="str">
        <f t="shared" si="589"/>
        <v/>
      </c>
      <c r="AL217" s="707" t="str">
        <f t="shared" si="589"/>
        <v/>
      </c>
      <c r="AM217" s="744"/>
      <c r="AN217" s="707" t="str">
        <f t="shared" ref="AN217:BE217" si="590">IF(AN215="","",AN215*AN216)</f>
        <v/>
      </c>
      <c r="AO217" s="707">
        <f t="shared" si="590"/>
        <v>100</v>
      </c>
      <c r="AP217" s="707" t="str">
        <f t="shared" si="590"/>
        <v/>
      </c>
      <c r="AQ217" s="707" t="str">
        <f t="shared" si="590"/>
        <v/>
      </c>
      <c r="AR217" s="707">
        <f t="shared" si="590"/>
        <v>100</v>
      </c>
      <c r="AS217" s="707">
        <f t="shared" si="590"/>
        <v>50</v>
      </c>
      <c r="AT217" s="707" t="str">
        <f t="shared" si="590"/>
        <v/>
      </c>
      <c r="AU217" s="707" t="str">
        <f t="shared" si="590"/>
        <v/>
      </c>
      <c r="AV217" s="707" t="str">
        <f t="shared" si="590"/>
        <v/>
      </c>
      <c r="AW217" s="707" t="str">
        <f t="shared" si="590"/>
        <v/>
      </c>
      <c r="AX217" s="707" t="str">
        <f t="shared" si="590"/>
        <v/>
      </c>
      <c r="AY217" s="707" t="str">
        <f t="shared" si="590"/>
        <v/>
      </c>
      <c r="AZ217" s="707" t="str">
        <f t="shared" si="590"/>
        <v/>
      </c>
      <c r="BA217" s="707" t="str">
        <f t="shared" si="590"/>
        <v/>
      </c>
      <c r="BB217" s="707" t="str">
        <f t="shared" si="590"/>
        <v/>
      </c>
      <c r="BC217" s="707" t="str">
        <f t="shared" si="590"/>
        <v/>
      </c>
      <c r="BD217" s="707" t="str">
        <f t="shared" si="590"/>
        <v/>
      </c>
      <c r="BE217" s="707" t="str">
        <f t="shared" si="590"/>
        <v/>
      </c>
      <c r="BF217" s="744"/>
      <c r="BG217" s="707" t="str">
        <f t="shared" ref="BG217:BX217" si="591">IF(BG215="","",BG215*BG216)</f>
        <v/>
      </c>
      <c r="BH217" s="707" t="str">
        <f t="shared" si="591"/>
        <v/>
      </c>
      <c r="BI217" s="707" t="str">
        <f t="shared" si="591"/>
        <v/>
      </c>
      <c r="BJ217" s="707" t="str">
        <f t="shared" si="591"/>
        <v/>
      </c>
      <c r="BK217" s="707" t="str">
        <f t="shared" si="591"/>
        <v/>
      </c>
      <c r="BL217" s="707" t="str">
        <f t="shared" si="591"/>
        <v/>
      </c>
      <c r="BM217" s="707" t="str">
        <f t="shared" si="591"/>
        <v/>
      </c>
      <c r="BN217" s="707">
        <f t="shared" si="591"/>
        <v>500</v>
      </c>
      <c r="BO217" s="707" t="str">
        <f t="shared" si="591"/>
        <v/>
      </c>
      <c r="BP217" s="707" t="str">
        <f t="shared" si="591"/>
        <v/>
      </c>
      <c r="BQ217" s="707" t="str">
        <f t="shared" si="591"/>
        <v/>
      </c>
      <c r="BR217" s="707" t="str">
        <f t="shared" si="591"/>
        <v/>
      </c>
      <c r="BS217" s="707" t="str">
        <f t="shared" si="591"/>
        <v/>
      </c>
      <c r="BT217" s="707" t="str">
        <f t="shared" si="591"/>
        <v/>
      </c>
      <c r="BU217" s="707" t="str">
        <f t="shared" si="591"/>
        <v/>
      </c>
      <c r="BV217" s="707" t="str">
        <f t="shared" si="591"/>
        <v/>
      </c>
      <c r="BW217" s="707">
        <f t="shared" si="591"/>
        <v>280</v>
      </c>
      <c r="BX217" s="707" t="str">
        <f t="shared" si="591"/>
        <v/>
      </c>
      <c r="BY217" s="744"/>
      <c r="BZ217" s="707">
        <f>IF(BZ215="","",BZ215*BZ216)</f>
        <v>135</v>
      </c>
      <c r="CA217" s="707">
        <f>IF(CA215="","",CA215*CA216)</f>
        <v>198</v>
      </c>
      <c r="CB217" s="707">
        <f>IF(CB215="","",CB215*CB216)</f>
        <v>100</v>
      </c>
      <c r="CC217" s="707">
        <f>IF(CC215="","",CC215*CC216)</f>
        <v>405</v>
      </c>
      <c r="CD217" s="698" t="str">
        <f t="shared" si="492"/>
        <v/>
      </c>
      <c r="CE217" s="698">
        <f t="shared" si="493"/>
        <v>75</v>
      </c>
      <c r="CF217" s="698">
        <f t="shared" si="494"/>
        <v>100</v>
      </c>
      <c r="CG217" s="698" t="str">
        <f t="shared" si="495"/>
        <v/>
      </c>
      <c r="CH217" s="1371" t="str">
        <f t="shared" si="443"/>
        <v/>
      </c>
      <c r="CI217" s="1372" t="str">
        <f t="shared" si="444"/>
        <v/>
      </c>
      <c r="CJ217" s="1373" t="str">
        <f t="shared" si="445"/>
        <v/>
      </c>
      <c r="CK217" s="1373" t="str">
        <f t="shared" si="446"/>
        <v/>
      </c>
      <c r="CL217" s="1373" t="str">
        <f t="shared" si="447"/>
        <v/>
      </c>
      <c r="CM217" s="1373" t="str">
        <f t="shared" si="448"/>
        <v/>
      </c>
      <c r="CN217" s="1373" t="str">
        <f t="shared" si="449"/>
        <v/>
      </c>
      <c r="CO217" s="1374" t="str">
        <f t="shared" si="450"/>
        <v/>
      </c>
      <c r="CP217" s="1374">
        <f t="shared" si="451"/>
        <v>100</v>
      </c>
      <c r="CQ217" s="1374">
        <f t="shared" si="452"/>
        <v>120</v>
      </c>
      <c r="CR217" s="1374" t="str">
        <f t="shared" si="453"/>
        <v/>
      </c>
      <c r="CS217" s="1373" t="str">
        <f t="shared" si="454"/>
        <v/>
      </c>
      <c r="CT217" s="1373" t="str">
        <f t="shared" si="455"/>
        <v/>
      </c>
      <c r="CU217" s="1373" t="str">
        <f t="shared" si="456"/>
        <v/>
      </c>
      <c r="CV217" s="1373" t="str">
        <f t="shared" si="457"/>
        <v/>
      </c>
      <c r="CW217" s="1373" t="str">
        <f t="shared" si="458"/>
        <v/>
      </c>
      <c r="CX217" s="1372" t="str">
        <f t="shared" si="459"/>
        <v/>
      </c>
      <c r="CY217" s="1375" t="str">
        <f t="shared" si="460"/>
        <v/>
      </c>
      <c r="CZ217" s="532" t="str">
        <f t="shared" si="461"/>
        <v/>
      </c>
      <c r="DA217" s="533" t="str">
        <f t="shared" si="462"/>
        <v/>
      </c>
      <c r="DB217" s="534" t="str">
        <f t="shared" si="463"/>
        <v/>
      </c>
      <c r="DC217" s="534" t="str">
        <f t="shared" si="464"/>
        <v/>
      </c>
      <c r="DD217" s="534" t="str">
        <f t="shared" si="465"/>
        <v/>
      </c>
      <c r="DE217" s="534" t="str">
        <f t="shared" si="466"/>
        <v/>
      </c>
      <c r="DF217" s="534" t="str">
        <f t="shared" si="467"/>
        <v/>
      </c>
      <c r="DG217" s="535" t="str">
        <f t="shared" si="468"/>
        <v/>
      </c>
      <c r="DH217" s="535">
        <f t="shared" si="469"/>
        <v>0</v>
      </c>
      <c r="DI217" s="535">
        <f t="shared" si="470"/>
        <v>75</v>
      </c>
      <c r="DJ217" s="535">
        <f t="shared" si="471"/>
        <v>960</v>
      </c>
      <c r="DK217" s="534" t="str">
        <f t="shared" si="472"/>
        <v/>
      </c>
      <c r="DL217" s="534" t="str">
        <f t="shared" si="473"/>
        <v/>
      </c>
      <c r="DM217" s="534" t="str">
        <f t="shared" si="474"/>
        <v/>
      </c>
      <c r="DN217" s="534" t="str">
        <f t="shared" si="475"/>
        <v/>
      </c>
      <c r="DO217" s="534" t="str">
        <f t="shared" si="476"/>
        <v/>
      </c>
      <c r="DP217" s="533" t="str">
        <f t="shared" si="477"/>
        <v/>
      </c>
      <c r="DQ217" s="532" t="str">
        <f t="shared" si="478"/>
        <v/>
      </c>
      <c r="DR217" s="753">
        <f t="shared" si="479"/>
        <v>2</v>
      </c>
      <c r="DS217" s="111">
        <f t="shared" si="480"/>
        <v>3</v>
      </c>
      <c r="DT217" s="111">
        <f t="shared" si="481"/>
        <v>3</v>
      </c>
      <c r="DU217" s="111">
        <f t="shared" si="482"/>
        <v>2</v>
      </c>
      <c r="DV217" s="602"/>
      <c r="DW217" s="719"/>
      <c r="DX217" s="719"/>
      <c r="DY217" s="719"/>
      <c r="DZ217" s="719"/>
      <c r="EA217" s="719"/>
      <c r="EB217" s="719"/>
      <c r="EC217" s="719"/>
      <c r="ED217" s="719"/>
      <c r="EE217" s="603"/>
    </row>
    <row r="218" spans="1:135" s="604" customFormat="1" ht="15.75" customHeight="1">
      <c r="A218" s="781" t="s">
        <v>346</v>
      </c>
      <c r="B218" s="741"/>
      <c r="C218" s="741">
        <v>0</v>
      </c>
      <c r="D218" s="741"/>
      <c r="E218" s="741"/>
      <c r="F218" s="741"/>
      <c r="G218" s="741"/>
      <c r="H218" s="741"/>
      <c r="I218" s="741"/>
      <c r="J218" s="741"/>
      <c r="K218" s="741"/>
      <c r="L218" s="741"/>
      <c r="M218" s="741"/>
      <c r="N218" s="741"/>
      <c r="O218" s="741"/>
      <c r="P218" s="741"/>
      <c r="Q218" s="741"/>
      <c r="R218" s="741"/>
      <c r="S218" s="741"/>
      <c r="T218" s="754"/>
      <c r="U218" s="741"/>
      <c r="V218" s="741"/>
      <c r="W218" s="741"/>
      <c r="X218" s="741"/>
      <c r="Y218" s="741"/>
      <c r="Z218" s="741"/>
      <c r="AA218" s="741"/>
      <c r="AB218" s="741"/>
      <c r="AC218" s="741"/>
      <c r="AD218" s="741"/>
      <c r="AE218" s="741"/>
      <c r="AF218" s="741"/>
      <c r="AG218" s="741"/>
      <c r="AH218" s="741"/>
      <c r="AI218" s="741"/>
      <c r="AJ218" s="741"/>
      <c r="AK218" s="741"/>
      <c r="AL218" s="741"/>
      <c r="AM218" s="754"/>
      <c r="AN218" s="741"/>
      <c r="AO218" s="741"/>
      <c r="AP218" s="741"/>
      <c r="AQ218" s="741"/>
      <c r="AR218" s="741"/>
      <c r="AS218" s="741"/>
      <c r="AT218" s="741"/>
      <c r="AU218" s="741"/>
      <c r="AV218" s="741"/>
      <c r="AW218" s="741"/>
      <c r="AX218" s="741"/>
      <c r="AY218" s="741"/>
      <c r="AZ218" s="741"/>
      <c r="BA218" s="741"/>
      <c r="BB218" s="741"/>
      <c r="BC218" s="741"/>
      <c r="BD218" s="741"/>
      <c r="BE218" s="741"/>
      <c r="BF218" s="754"/>
      <c r="BG218" s="741"/>
      <c r="BH218" s="741"/>
      <c r="BI218" s="741"/>
      <c r="BJ218" s="741"/>
      <c r="BK218" s="741"/>
      <c r="BL218" s="741"/>
      <c r="BM218" s="741"/>
      <c r="BN218" s="741"/>
      <c r="BO218" s="741"/>
      <c r="BP218" s="741"/>
      <c r="BQ218" s="741"/>
      <c r="BR218" s="741"/>
      <c r="BS218" s="741"/>
      <c r="BT218" s="741"/>
      <c r="BU218" s="741"/>
      <c r="BV218" s="741"/>
      <c r="BW218" s="741"/>
      <c r="BX218" s="741"/>
      <c r="BY218" s="754"/>
      <c r="BZ218" s="741">
        <v>0</v>
      </c>
      <c r="CA218" s="741"/>
      <c r="CB218" s="741"/>
      <c r="CC218" s="741"/>
      <c r="CD218" s="698" t="str">
        <f t="shared" si="492"/>
        <v/>
      </c>
      <c r="CE218" s="698" t="str">
        <f t="shared" si="493"/>
        <v/>
      </c>
      <c r="CF218" s="698" t="str">
        <f t="shared" si="494"/>
        <v/>
      </c>
      <c r="CG218" s="698" t="str">
        <f t="shared" si="495"/>
        <v/>
      </c>
      <c r="CH218" s="1371" t="str">
        <f t="shared" si="443"/>
        <v/>
      </c>
      <c r="CI218" s="1372" t="str">
        <f t="shared" si="444"/>
        <v/>
      </c>
      <c r="CJ218" s="1373" t="str">
        <f t="shared" si="445"/>
        <v/>
      </c>
      <c r="CK218" s="1373" t="str">
        <f t="shared" si="446"/>
        <v/>
      </c>
      <c r="CL218" s="1373" t="str">
        <f t="shared" si="447"/>
        <v/>
      </c>
      <c r="CM218" s="1373" t="str">
        <f t="shared" si="448"/>
        <v/>
      </c>
      <c r="CN218" s="1373" t="str">
        <f t="shared" si="449"/>
        <v/>
      </c>
      <c r="CO218" s="1374" t="str">
        <f t="shared" si="450"/>
        <v/>
      </c>
      <c r="CP218" s="1374" t="str">
        <f t="shared" si="451"/>
        <v/>
      </c>
      <c r="CQ218" s="1374">
        <f t="shared" si="452"/>
        <v>0</v>
      </c>
      <c r="CR218" s="1374" t="str">
        <f t="shared" si="453"/>
        <v/>
      </c>
      <c r="CS218" s="1373" t="str">
        <f t="shared" si="454"/>
        <v/>
      </c>
      <c r="CT218" s="1373" t="str">
        <f t="shared" si="455"/>
        <v/>
      </c>
      <c r="CU218" s="1373" t="str">
        <f t="shared" si="456"/>
        <v/>
      </c>
      <c r="CV218" s="1373" t="str">
        <f t="shared" si="457"/>
        <v/>
      </c>
      <c r="CW218" s="1373" t="str">
        <f t="shared" si="458"/>
        <v/>
      </c>
      <c r="CX218" s="1372" t="str">
        <f t="shared" si="459"/>
        <v/>
      </c>
      <c r="CY218" s="1375" t="str">
        <f t="shared" si="460"/>
        <v/>
      </c>
      <c r="CZ218" s="532" t="str">
        <f t="shared" si="461"/>
        <v/>
      </c>
      <c r="DA218" s="533" t="str">
        <f t="shared" si="462"/>
        <v/>
      </c>
      <c r="DB218" s="534" t="str">
        <f t="shared" si="463"/>
        <v/>
      </c>
      <c r="DC218" s="534" t="str">
        <f t="shared" si="464"/>
        <v/>
      </c>
      <c r="DD218" s="534" t="str">
        <f t="shared" si="465"/>
        <v/>
      </c>
      <c r="DE218" s="534" t="str">
        <f t="shared" si="466"/>
        <v/>
      </c>
      <c r="DF218" s="534" t="str">
        <f t="shared" si="467"/>
        <v/>
      </c>
      <c r="DG218" s="535" t="str">
        <f t="shared" si="468"/>
        <v/>
      </c>
      <c r="DH218" s="535" t="str">
        <f t="shared" si="469"/>
        <v/>
      </c>
      <c r="DI218" s="535" t="str">
        <f t="shared" si="470"/>
        <v/>
      </c>
      <c r="DJ218" s="535" t="str">
        <f t="shared" si="471"/>
        <v/>
      </c>
      <c r="DK218" s="534" t="str">
        <f t="shared" si="472"/>
        <v/>
      </c>
      <c r="DL218" s="534" t="str">
        <f t="shared" si="473"/>
        <v/>
      </c>
      <c r="DM218" s="534" t="str">
        <f t="shared" si="474"/>
        <v/>
      </c>
      <c r="DN218" s="534" t="str">
        <f t="shared" si="475"/>
        <v/>
      </c>
      <c r="DO218" s="534" t="str">
        <f t="shared" si="476"/>
        <v/>
      </c>
      <c r="DP218" s="533" t="str">
        <f t="shared" si="477"/>
        <v/>
      </c>
      <c r="DQ218" s="532" t="str">
        <f t="shared" si="478"/>
        <v/>
      </c>
      <c r="DR218" s="753">
        <f t="shared" si="479"/>
        <v>1</v>
      </c>
      <c r="DS218" s="111">
        <f t="shared" si="480"/>
        <v>0</v>
      </c>
      <c r="DT218" s="111">
        <f t="shared" si="481"/>
        <v>0</v>
      </c>
      <c r="DU218" s="111">
        <f t="shared" si="482"/>
        <v>0</v>
      </c>
      <c r="DV218" s="602"/>
      <c r="DW218" s="719"/>
      <c r="DX218" s="719"/>
      <c r="DY218" s="719"/>
      <c r="DZ218" s="719"/>
      <c r="EA218" s="719"/>
      <c r="EB218" s="719"/>
      <c r="EC218" s="719"/>
      <c r="ED218" s="719"/>
      <c r="EE218" s="603"/>
    </row>
    <row r="219" spans="1:135" s="604" customFormat="1" ht="15.75" customHeight="1">
      <c r="A219" s="740" t="s">
        <v>282</v>
      </c>
      <c r="B219" s="741"/>
      <c r="C219" s="741">
        <v>0</v>
      </c>
      <c r="D219" s="741"/>
      <c r="E219" s="741"/>
      <c r="F219" s="741"/>
      <c r="G219" s="741"/>
      <c r="H219" s="741"/>
      <c r="I219" s="741"/>
      <c r="J219" s="741"/>
      <c r="K219" s="741"/>
      <c r="L219" s="741"/>
      <c r="M219" s="741"/>
      <c r="N219" s="741"/>
      <c r="O219" s="741"/>
      <c r="P219" s="741"/>
      <c r="Q219" s="741"/>
      <c r="R219" s="741"/>
      <c r="S219" s="741"/>
      <c r="T219" s="754"/>
      <c r="U219" s="741"/>
      <c r="V219" s="741"/>
      <c r="W219" s="741"/>
      <c r="X219" s="741"/>
      <c r="Y219" s="741"/>
      <c r="Z219" s="741"/>
      <c r="AA219" s="741"/>
      <c r="AB219" s="741"/>
      <c r="AC219" s="741"/>
      <c r="AD219" s="741"/>
      <c r="AE219" s="741"/>
      <c r="AF219" s="741"/>
      <c r="AG219" s="741"/>
      <c r="AH219" s="741"/>
      <c r="AI219" s="741"/>
      <c r="AJ219" s="741"/>
      <c r="AK219" s="741"/>
      <c r="AL219" s="741"/>
      <c r="AM219" s="754"/>
      <c r="AN219" s="741"/>
      <c r="AO219" s="741"/>
      <c r="AP219" s="741"/>
      <c r="AQ219" s="741"/>
      <c r="AR219" s="741"/>
      <c r="AS219" s="741"/>
      <c r="AT219" s="741"/>
      <c r="AU219" s="741"/>
      <c r="AV219" s="741"/>
      <c r="AW219" s="741"/>
      <c r="AX219" s="741"/>
      <c r="AY219" s="741"/>
      <c r="AZ219" s="741"/>
      <c r="BA219" s="741"/>
      <c r="BB219" s="741"/>
      <c r="BC219" s="741"/>
      <c r="BD219" s="741"/>
      <c r="BE219" s="741"/>
      <c r="BF219" s="754"/>
      <c r="BG219" s="741"/>
      <c r="BH219" s="741"/>
      <c r="BI219" s="741"/>
      <c r="BJ219" s="741"/>
      <c r="BK219" s="741"/>
      <c r="BL219" s="741"/>
      <c r="BM219" s="741"/>
      <c r="BN219" s="741"/>
      <c r="BO219" s="741"/>
      <c r="BP219" s="741"/>
      <c r="BQ219" s="741"/>
      <c r="BR219" s="741"/>
      <c r="BS219" s="741"/>
      <c r="BT219" s="741"/>
      <c r="BU219" s="741"/>
      <c r="BV219" s="741"/>
      <c r="BW219" s="741"/>
      <c r="BX219" s="741"/>
      <c r="BY219" s="754"/>
      <c r="BZ219" s="741">
        <v>0</v>
      </c>
      <c r="CA219" s="741"/>
      <c r="CB219" s="741"/>
      <c r="CC219" s="741"/>
      <c r="CD219" s="698" t="str">
        <f t="shared" si="492"/>
        <v/>
      </c>
      <c r="CE219" s="698" t="str">
        <f t="shared" si="493"/>
        <v/>
      </c>
      <c r="CF219" s="698" t="str">
        <f t="shared" si="494"/>
        <v/>
      </c>
      <c r="CG219" s="698" t="str">
        <f t="shared" si="495"/>
        <v/>
      </c>
      <c r="CH219" s="1371" t="str">
        <f t="shared" si="443"/>
        <v/>
      </c>
      <c r="CI219" s="1372" t="str">
        <f t="shared" si="444"/>
        <v/>
      </c>
      <c r="CJ219" s="1373" t="str">
        <f t="shared" si="445"/>
        <v/>
      </c>
      <c r="CK219" s="1373" t="str">
        <f t="shared" si="446"/>
        <v/>
      </c>
      <c r="CL219" s="1373" t="str">
        <f t="shared" si="447"/>
        <v/>
      </c>
      <c r="CM219" s="1373" t="str">
        <f t="shared" si="448"/>
        <v/>
      </c>
      <c r="CN219" s="1373" t="str">
        <f t="shared" si="449"/>
        <v/>
      </c>
      <c r="CO219" s="1374" t="str">
        <f t="shared" si="450"/>
        <v/>
      </c>
      <c r="CP219" s="1374" t="str">
        <f t="shared" si="451"/>
        <v/>
      </c>
      <c r="CQ219" s="1374">
        <f t="shared" si="452"/>
        <v>0</v>
      </c>
      <c r="CR219" s="1374" t="str">
        <f t="shared" si="453"/>
        <v/>
      </c>
      <c r="CS219" s="1373" t="str">
        <f t="shared" si="454"/>
        <v/>
      </c>
      <c r="CT219" s="1373" t="str">
        <f t="shared" si="455"/>
        <v/>
      </c>
      <c r="CU219" s="1373" t="str">
        <f t="shared" si="456"/>
        <v/>
      </c>
      <c r="CV219" s="1373" t="str">
        <f t="shared" si="457"/>
        <v/>
      </c>
      <c r="CW219" s="1373" t="str">
        <f t="shared" si="458"/>
        <v/>
      </c>
      <c r="CX219" s="1372" t="str">
        <f t="shared" si="459"/>
        <v/>
      </c>
      <c r="CY219" s="1375" t="str">
        <f t="shared" si="460"/>
        <v/>
      </c>
      <c r="CZ219" s="532" t="str">
        <f t="shared" si="461"/>
        <v/>
      </c>
      <c r="DA219" s="533" t="str">
        <f t="shared" si="462"/>
        <v/>
      </c>
      <c r="DB219" s="534" t="str">
        <f t="shared" si="463"/>
        <v/>
      </c>
      <c r="DC219" s="534" t="str">
        <f t="shared" si="464"/>
        <v/>
      </c>
      <c r="DD219" s="534" t="str">
        <f t="shared" si="465"/>
        <v/>
      </c>
      <c r="DE219" s="534" t="str">
        <f t="shared" si="466"/>
        <v/>
      </c>
      <c r="DF219" s="534" t="str">
        <f t="shared" si="467"/>
        <v/>
      </c>
      <c r="DG219" s="535" t="str">
        <f t="shared" si="468"/>
        <v/>
      </c>
      <c r="DH219" s="535" t="str">
        <f t="shared" si="469"/>
        <v/>
      </c>
      <c r="DI219" s="535" t="str">
        <f t="shared" si="470"/>
        <v/>
      </c>
      <c r="DJ219" s="535" t="str">
        <f t="shared" si="471"/>
        <v/>
      </c>
      <c r="DK219" s="534" t="str">
        <f t="shared" si="472"/>
        <v/>
      </c>
      <c r="DL219" s="534" t="str">
        <f t="shared" si="473"/>
        <v/>
      </c>
      <c r="DM219" s="534" t="str">
        <f t="shared" si="474"/>
        <v/>
      </c>
      <c r="DN219" s="534" t="str">
        <f t="shared" si="475"/>
        <v/>
      </c>
      <c r="DO219" s="534" t="str">
        <f t="shared" si="476"/>
        <v/>
      </c>
      <c r="DP219" s="533" t="str">
        <f t="shared" si="477"/>
        <v/>
      </c>
      <c r="DQ219" s="532" t="str">
        <f t="shared" si="478"/>
        <v/>
      </c>
      <c r="DR219" s="753">
        <f t="shared" si="479"/>
        <v>1</v>
      </c>
      <c r="DS219" s="111">
        <f t="shared" si="480"/>
        <v>0</v>
      </c>
      <c r="DT219" s="111">
        <f t="shared" si="481"/>
        <v>0</v>
      </c>
      <c r="DU219" s="111">
        <f t="shared" si="482"/>
        <v>0</v>
      </c>
      <c r="DV219" s="602"/>
      <c r="DW219" s="719"/>
      <c r="DX219" s="719"/>
      <c r="DY219" s="719"/>
      <c r="DZ219" s="719"/>
      <c r="EA219" s="719"/>
      <c r="EB219" s="719"/>
      <c r="EC219" s="719"/>
      <c r="ED219" s="719"/>
      <c r="EE219" s="603"/>
    </row>
    <row r="220" spans="1:135" s="604" customFormat="1" ht="15.75" customHeight="1">
      <c r="A220" s="740" t="s">
        <v>284</v>
      </c>
      <c r="B220" s="707" t="str">
        <f t="shared" ref="B220:S220" si="592">IF(B218="","",B218*B219)</f>
        <v/>
      </c>
      <c r="C220" s="707">
        <f t="shared" si="592"/>
        <v>0</v>
      </c>
      <c r="D220" s="707" t="str">
        <f t="shared" si="592"/>
        <v/>
      </c>
      <c r="E220" s="707" t="str">
        <f t="shared" si="592"/>
        <v/>
      </c>
      <c r="F220" s="707" t="str">
        <f t="shared" si="592"/>
        <v/>
      </c>
      <c r="G220" s="707" t="str">
        <f t="shared" si="592"/>
        <v/>
      </c>
      <c r="H220" s="707" t="str">
        <f t="shared" si="592"/>
        <v/>
      </c>
      <c r="I220" s="707" t="str">
        <f t="shared" si="592"/>
        <v/>
      </c>
      <c r="J220" s="707" t="str">
        <f t="shared" si="592"/>
        <v/>
      </c>
      <c r="K220" s="707" t="str">
        <f t="shared" si="592"/>
        <v/>
      </c>
      <c r="L220" s="707" t="str">
        <f t="shared" si="592"/>
        <v/>
      </c>
      <c r="M220" s="707" t="str">
        <f t="shared" si="592"/>
        <v/>
      </c>
      <c r="N220" s="707" t="str">
        <f t="shared" si="592"/>
        <v/>
      </c>
      <c r="O220" s="707" t="str">
        <f t="shared" si="592"/>
        <v/>
      </c>
      <c r="P220" s="707" t="str">
        <f t="shared" si="592"/>
        <v/>
      </c>
      <c r="Q220" s="707" t="str">
        <f t="shared" si="592"/>
        <v/>
      </c>
      <c r="R220" s="707" t="str">
        <f t="shared" si="592"/>
        <v/>
      </c>
      <c r="S220" s="707" t="str">
        <f t="shared" si="592"/>
        <v/>
      </c>
      <c r="T220" s="744"/>
      <c r="U220" s="707" t="str">
        <f t="shared" ref="U220:AL220" si="593">IF(U218="","",U218*U219)</f>
        <v/>
      </c>
      <c r="V220" s="707" t="str">
        <f t="shared" si="593"/>
        <v/>
      </c>
      <c r="W220" s="707" t="str">
        <f t="shared" si="593"/>
        <v/>
      </c>
      <c r="X220" s="707" t="str">
        <f t="shared" si="593"/>
        <v/>
      </c>
      <c r="Y220" s="707" t="str">
        <f t="shared" si="593"/>
        <v/>
      </c>
      <c r="Z220" s="707" t="str">
        <f t="shared" si="593"/>
        <v/>
      </c>
      <c r="AA220" s="707" t="str">
        <f t="shared" si="593"/>
        <v/>
      </c>
      <c r="AB220" s="707" t="str">
        <f t="shared" si="593"/>
        <v/>
      </c>
      <c r="AC220" s="707" t="str">
        <f t="shared" si="593"/>
        <v/>
      </c>
      <c r="AD220" s="707" t="str">
        <f t="shared" si="593"/>
        <v/>
      </c>
      <c r="AE220" s="707" t="str">
        <f t="shared" si="593"/>
        <v/>
      </c>
      <c r="AF220" s="707" t="str">
        <f t="shared" si="593"/>
        <v/>
      </c>
      <c r="AG220" s="707" t="str">
        <f t="shared" si="593"/>
        <v/>
      </c>
      <c r="AH220" s="707" t="str">
        <f t="shared" si="593"/>
        <v/>
      </c>
      <c r="AI220" s="707" t="str">
        <f t="shared" si="593"/>
        <v/>
      </c>
      <c r="AJ220" s="707" t="str">
        <f t="shared" si="593"/>
        <v/>
      </c>
      <c r="AK220" s="707" t="str">
        <f t="shared" si="593"/>
        <v/>
      </c>
      <c r="AL220" s="707" t="str">
        <f t="shared" si="593"/>
        <v/>
      </c>
      <c r="AM220" s="744"/>
      <c r="AN220" s="707" t="str">
        <f t="shared" ref="AN220:BE220" si="594">IF(AN218="","",AN218*AN219)</f>
        <v/>
      </c>
      <c r="AO220" s="707" t="str">
        <f t="shared" si="594"/>
        <v/>
      </c>
      <c r="AP220" s="707" t="str">
        <f t="shared" si="594"/>
        <v/>
      </c>
      <c r="AQ220" s="707" t="str">
        <f t="shared" si="594"/>
        <v/>
      </c>
      <c r="AR220" s="707" t="str">
        <f t="shared" si="594"/>
        <v/>
      </c>
      <c r="AS220" s="707" t="str">
        <f t="shared" si="594"/>
        <v/>
      </c>
      <c r="AT220" s="707" t="str">
        <f t="shared" si="594"/>
        <v/>
      </c>
      <c r="AU220" s="707" t="str">
        <f t="shared" si="594"/>
        <v/>
      </c>
      <c r="AV220" s="707" t="str">
        <f t="shared" si="594"/>
        <v/>
      </c>
      <c r="AW220" s="707" t="str">
        <f t="shared" si="594"/>
        <v/>
      </c>
      <c r="AX220" s="707" t="str">
        <f t="shared" si="594"/>
        <v/>
      </c>
      <c r="AY220" s="707" t="str">
        <f t="shared" si="594"/>
        <v/>
      </c>
      <c r="AZ220" s="707" t="str">
        <f t="shared" si="594"/>
        <v/>
      </c>
      <c r="BA220" s="707" t="str">
        <f t="shared" si="594"/>
        <v/>
      </c>
      <c r="BB220" s="707" t="str">
        <f t="shared" si="594"/>
        <v/>
      </c>
      <c r="BC220" s="707" t="str">
        <f t="shared" si="594"/>
        <v/>
      </c>
      <c r="BD220" s="707" t="str">
        <f t="shared" si="594"/>
        <v/>
      </c>
      <c r="BE220" s="707" t="str">
        <f t="shared" si="594"/>
        <v/>
      </c>
      <c r="BF220" s="744"/>
      <c r="BG220" s="707" t="str">
        <f t="shared" ref="BG220:BX220" si="595">IF(BG218="","",BG218*BG219)</f>
        <v/>
      </c>
      <c r="BH220" s="707" t="str">
        <f t="shared" si="595"/>
        <v/>
      </c>
      <c r="BI220" s="707" t="str">
        <f t="shared" si="595"/>
        <v/>
      </c>
      <c r="BJ220" s="707" t="str">
        <f t="shared" si="595"/>
        <v/>
      </c>
      <c r="BK220" s="707" t="str">
        <f t="shared" si="595"/>
        <v/>
      </c>
      <c r="BL220" s="707" t="str">
        <f t="shared" si="595"/>
        <v/>
      </c>
      <c r="BM220" s="707" t="str">
        <f t="shared" si="595"/>
        <v/>
      </c>
      <c r="BN220" s="707" t="str">
        <f t="shared" si="595"/>
        <v/>
      </c>
      <c r="BO220" s="707" t="str">
        <f t="shared" si="595"/>
        <v/>
      </c>
      <c r="BP220" s="707" t="str">
        <f t="shared" si="595"/>
        <v/>
      </c>
      <c r="BQ220" s="707" t="str">
        <f t="shared" si="595"/>
        <v/>
      </c>
      <c r="BR220" s="707" t="str">
        <f t="shared" si="595"/>
        <v/>
      </c>
      <c r="BS220" s="707" t="str">
        <f t="shared" si="595"/>
        <v/>
      </c>
      <c r="BT220" s="707" t="str">
        <f t="shared" si="595"/>
        <v/>
      </c>
      <c r="BU220" s="707" t="str">
        <f t="shared" si="595"/>
        <v/>
      </c>
      <c r="BV220" s="707" t="str">
        <f t="shared" si="595"/>
        <v/>
      </c>
      <c r="BW220" s="707" t="str">
        <f t="shared" si="595"/>
        <v/>
      </c>
      <c r="BX220" s="707" t="str">
        <f t="shared" si="595"/>
        <v/>
      </c>
      <c r="BY220" s="744"/>
      <c r="BZ220" s="707">
        <f>IF(BZ218="","",BZ218*BZ219)</f>
        <v>0</v>
      </c>
      <c r="CA220" s="707" t="str">
        <f>IF(CA218="","",CA218*CA219)</f>
        <v/>
      </c>
      <c r="CB220" s="707" t="str">
        <f>IF(CB218="","",CB218*CB219)</f>
        <v/>
      </c>
      <c r="CC220" s="707" t="str">
        <f>IF(CC218="","",CC218*CC219)</f>
        <v/>
      </c>
      <c r="CD220" s="698" t="str">
        <f t="shared" si="492"/>
        <v/>
      </c>
      <c r="CE220" s="698" t="str">
        <f t="shared" si="493"/>
        <v/>
      </c>
      <c r="CF220" s="698" t="str">
        <f t="shared" si="494"/>
        <v/>
      </c>
      <c r="CG220" s="698" t="str">
        <f t="shared" si="495"/>
        <v/>
      </c>
      <c r="CH220" s="1371" t="str">
        <f t="shared" si="443"/>
        <v/>
      </c>
      <c r="CI220" s="1372" t="str">
        <f t="shared" si="444"/>
        <v/>
      </c>
      <c r="CJ220" s="1373" t="str">
        <f t="shared" si="445"/>
        <v/>
      </c>
      <c r="CK220" s="1373" t="str">
        <f t="shared" si="446"/>
        <v/>
      </c>
      <c r="CL220" s="1373" t="str">
        <f t="shared" si="447"/>
        <v/>
      </c>
      <c r="CM220" s="1373" t="str">
        <f t="shared" si="448"/>
        <v/>
      </c>
      <c r="CN220" s="1373" t="str">
        <f t="shared" si="449"/>
        <v/>
      </c>
      <c r="CO220" s="1374" t="str">
        <f t="shared" si="450"/>
        <v/>
      </c>
      <c r="CP220" s="1374" t="str">
        <f t="shared" si="451"/>
        <v/>
      </c>
      <c r="CQ220" s="1374">
        <f t="shared" si="452"/>
        <v>0</v>
      </c>
      <c r="CR220" s="1374" t="str">
        <f t="shared" si="453"/>
        <v/>
      </c>
      <c r="CS220" s="1373" t="str">
        <f t="shared" si="454"/>
        <v/>
      </c>
      <c r="CT220" s="1373" t="str">
        <f t="shared" si="455"/>
        <v/>
      </c>
      <c r="CU220" s="1373" t="str">
        <f t="shared" si="456"/>
        <v/>
      </c>
      <c r="CV220" s="1373" t="str">
        <f t="shared" si="457"/>
        <v/>
      </c>
      <c r="CW220" s="1373" t="str">
        <f t="shared" si="458"/>
        <v/>
      </c>
      <c r="CX220" s="1372" t="str">
        <f t="shared" si="459"/>
        <v/>
      </c>
      <c r="CY220" s="1375" t="str">
        <f t="shared" si="460"/>
        <v/>
      </c>
      <c r="CZ220" s="532" t="str">
        <f t="shared" si="461"/>
        <v/>
      </c>
      <c r="DA220" s="533" t="str">
        <f t="shared" si="462"/>
        <v/>
      </c>
      <c r="DB220" s="534" t="str">
        <f t="shared" si="463"/>
        <v/>
      </c>
      <c r="DC220" s="534" t="str">
        <f t="shared" si="464"/>
        <v/>
      </c>
      <c r="DD220" s="534" t="str">
        <f t="shared" si="465"/>
        <v/>
      </c>
      <c r="DE220" s="534" t="str">
        <f t="shared" si="466"/>
        <v/>
      </c>
      <c r="DF220" s="534" t="str">
        <f t="shared" si="467"/>
        <v/>
      </c>
      <c r="DG220" s="535" t="str">
        <f t="shared" si="468"/>
        <v/>
      </c>
      <c r="DH220" s="535" t="str">
        <f t="shared" si="469"/>
        <v/>
      </c>
      <c r="DI220" s="535" t="str">
        <f t="shared" si="470"/>
        <v/>
      </c>
      <c r="DJ220" s="535" t="str">
        <f t="shared" si="471"/>
        <v/>
      </c>
      <c r="DK220" s="534" t="str">
        <f t="shared" si="472"/>
        <v/>
      </c>
      <c r="DL220" s="534" t="str">
        <f t="shared" si="473"/>
        <v/>
      </c>
      <c r="DM220" s="534" t="str">
        <f t="shared" si="474"/>
        <v/>
      </c>
      <c r="DN220" s="534" t="str">
        <f t="shared" si="475"/>
        <v/>
      </c>
      <c r="DO220" s="534" t="str">
        <f t="shared" si="476"/>
        <v/>
      </c>
      <c r="DP220" s="533" t="str">
        <f t="shared" si="477"/>
        <v/>
      </c>
      <c r="DQ220" s="532" t="str">
        <f t="shared" si="478"/>
        <v/>
      </c>
      <c r="DR220" s="753">
        <f t="shared" si="479"/>
        <v>1</v>
      </c>
      <c r="DS220" s="111">
        <f t="shared" si="480"/>
        <v>0</v>
      </c>
      <c r="DT220" s="111">
        <f t="shared" si="481"/>
        <v>0</v>
      </c>
      <c r="DU220" s="111">
        <f t="shared" si="482"/>
        <v>0</v>
      </c>
      <c r="DV220" s="602"/>
      <c r="DW220" s="719"/>
      <c r="DX220" s="719"/>
      <c r="DY220" s="719"/>
      <c r="DZ220" s="719"/>
      <c r="EA220" s="719"/>
      <c r="EB220" s="719"/>
      <c r="EC220" s="719"/>
      <c r="ED220" s="719"/>
      <c r="EE220" s="603"/>
    </row>
    <row r="221" spans="1:135" s="604" customFormat="1" ht="15.75" customHeight="1">
      <c r="A221" s="781" t="s">
        <v>347</v>
      </c>
      <c r="B221" s="284"/>
      <c r="C221" s="284">
        <v>0</v>
      </c>
      <c r="D221" s="284"/>
      <c r="E221" s="284"/>
      <c r="F221" s="284"/>
      <c r="G221" s="284"/>
      <c r="H221" s="284"/>
      <c r="I221" s="284"/>
      <c r="J221" s="284"/>
      <c r="K221" s="284"/>
      <c r="L221" s="284"/>
      <c r="M221" s="284"/>
      <c r="N221" s="284"/>
      <c r="O221" s="284"/>
      <c r="P221" s="284"/>
      <c r="Q221" s="284"/>
      <c r="R221" s="284"/>
      <c r="S221" s="284">
        <v>3</v>
      </c>
      <c r="T221" s="772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>
        <v>8</v>
      </c>
      <c r="AJ221" s="284"/>
      <c r="AK221" s="284"/>
      <c r="AL221" s="284">
        <v>1</v>
      </c>
      <c r="AM221" s="772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284"/>
      <c r="AY221" s="284"/>
      <c r="AZ221" s="284"/>
      <c r="BA221" s="284"/>
      <c r="BB221" s="284"/>
      <c r="BC221" s="284"/>
      <c r="BD221" s="284"/>
      <c r="BE221" s="284">
        <v>8</v>
      </c>
      <c r="BF221" s="772"/>
      <c r="BG221" s="284"/>
      <c r="BH221" s="284"/>
      <c r="BI221" s="284"/>
      <c r="BJ221" s="284"/>
      <c r="BK221" s="284"/>
      <c r="BL221" s="284">
        <v>2</v>
      </c>
      <c r="BM221" s="284"/>
      <c r="BN221" s="284"/>
      <c r="BO221" s="284"/>
      <c r="BP221" s="284"/>
      <c r="BQ221" s="284"/>
      <c r="BR221" s="284"/>
      <c r="BS221" s="284"/>
      <c r="BT221" s="284"/>
      <c r="BU221" s="284"/>
      <c r="BV221" s="284"/>
      <c r="BW221" s="284"/>
      <c r="BX221" s="284"/>
      <c r="BY221" s="772"/>
      <c r="BZ221" s="284">
        <v>2</v>
      </c>
      <c r="CA221" s="284">
        <v>5</v>
      </c>
      <c r="CB221" s="284">
        <v>8</v>
      </c>
      <c r="CC221" s="284">
        <v>2</v>
      </c>
      <c r="CD221" s="698" t="str">
        <f t="shared" si="492"/>
        <v/>
      </c>
      <c r="CE221" s="698" t="str">
        <f t="shared" si="493"/>
        <v/>
      </c>
      <c r="CF221" s="698" t="str">
        <f t="shared" si="494"/>
        <v/>
      </c>
      <c r="CG221" s="698" t="str">
        <f t="shared" si="495"/>
        <v/>
      </c>
      <c r="CH221" s="1371" t="str">
        <f t="shared" si="443"/>
        <v/>
      </c>
      <c r="CI221" s="1372" t="str">
        <f t="shared" si="444"/>
        <v/>
      </c>
      <c r="CJ221" s="1373" t="str">
        <f t="shared" si="445"/>
        <v/>
      </c>
      <c r="CK221" s="1373" t="str">
        <f t="shared" si="446"/>
        <v/>
      </c>
      <c r="CL221" s="1373" t="str">
        <f t="shared" si="447"/>
        <v/>
      </c>
      <c r="CM221" s="1373" t="str">
        <f t="shared" si="448"/>
        <v/>
      </c>
      <c r="CN221" s="1373" t="str">
        <f t="shared" si="449"/>
        <v/>
      </c>
      <c r="CO221" s="1374" t="str">
        <f t="shared" si="450"/>
        <v/>
      </c>
      <c r="CP221" s="1374">
        <f t="shared" si="451"/>
        <v>0</v>
      </c>
      <c r="CQ221" s="1374">
        <f t="shared" si="452"/>
        <v>3</v>
      </c>
      <c r="CR221" s="1374" t="str">
        <f t="shared" si="453"/>
        <v/>
      </c>
      <c r="CS221" s="1373" t="str">
        <f t="shared" si="454"/>
        <v/>
      </c>
      <c r="CT221" s="1373" t="str">
        <f t="shared" si="455"/>
        <v/>
      </c>
      <c r="CU221" s="1373" t="str">
        <f t="shared" si="456"/>
        <v/>
      </c>
      <c r="CV221" s="1373" t="str">
        <f t="shared" si="457"/>
        <v/>
      </c>
      <c r="CW221" s="1373" t="str">
        <f t="shared" si="458"/>
        <v/>
      </c>
      <c r="CX221" s="1372" t="str">
        <f t="shared" si="459"/>
        <v/>
      </c>
      <c r="CY221" s="1375" t="str">
        <f t="shared" si="460"/>
        <v/>
      </c>
      <c r="CZ221" s="532" t="str">
        <f t="shared" si="461"/>
        <v/>
      </c>
      <c r="DA221" s="533" t="str">
        <f t="shared" si="462"/>
        <v/>
      </c>
      <c r="DB221" s="534" t="str">
        <f t="shared" si="463"/>
        <v/>
      </c>
      <c r="DC221" s="534" t="str">
        <f t="shared" si="464"/>
        <v/>
      </c>
      <c r="DD221" s="534" t="str">
        <f t="shared" si="465"/>
        <v/>
      </c>
      <c r="DE221" s="534" t="str">
        <f t="shared" si="466"/>
        <v/>
      </c>
      <c r="DF221" s="534" t="str">
        <f t="shared" si="467"/>
        <v/>
      </c>
      <c r="DG221" s="535" t="str">
        <f t="shared" si="468"/>
        <v/>
      </c>
      <c r="DH221" s="535">
        <f t="shared" si="469"/>
        <v>1</v>
      </c>
      <c r="DI221" s="535">
        <f t="shared" si="470"/>
        <v>8</v>
      </c>
      <c r="DJ221" s="535" t="str">
        <f t="shared" si="471"/>
        <v/>
      </c>
      <c r="DK221" s="534" t="str">
        <f t="shared" si="472"/>
        <v/>
      </c>
      <c r="DL221" s="534" t="str">
        <f t="shared" si="473"/>
        <v/>
      </c>
      <c r="DM221" s="534" t="str">
        <f t="shared" si="474"/>
        <v/>
      </c>
      <c r="DN221" s="534" t="str">
        <f t="shared" si="475"/>
        <v/>
      </c>
      <c r="DO221" s="534" t="str">
        <f t="shared" si="476"/>
        <v/>
      </c>
      <c r="DP221" s="533" t="str">
        <f t="shared" si="477"/>
        <v/>
      </c>
      <c r="DQ221" s="532" t="str">
        <f t="shared" si="478"/>
        <v/>
      </c>
      <c r="DR221" s="753">
        <f t="shared" si="479"/>
        <v>2</v>
      </c>
      <c r="DS221" s="111">
        <f t="shared" si="480"/>
        <v>2</v>
      </c>
      <c r="DT221" s="111">
        <f t="shared" si="481"/>
        <v>1</v>
      </c>
      <c r="DU221" s="111">
        <f t="shared" si="482"/>
        <v>1</v>
      </c>
      <c r="DV221" s="602"/>
      <c r="DW221" s="719"/>
      <c r="DX221" s="719"/>
      <c r="DY221" s="719"/>
      <c r="DZ221" s="719"/>
      <c r="EA221" s="719"/>
      <c r="EB221" s="719"/>
      <c r="EC221" s="719"/>
      <c r="ED221" s="719"/>
      <c r="EE221" s="603"/>
    </row>
    <row r="222" spans="1:135" s="604" customFormat="1" ht="15.75" customHeight="1">
      <c r="A222" s="740" t="s">
        <v>282</v>
      </c>
      <c r="B222" s="284"/>
      <c r="C222" s="284">
        <v>0</v>
      </c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/>
      <c r="O222" s="284"/>
      <c r="P222" s="284"/>
      <c r="Q222" s="284"/>
      <c r="R222" s="284"/>
      <c r="S222" s="284">
        <v>500</v>
      </c>
      <c r="T222" s="722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>
        <v>540</v>
      </c>
      <c r="AJ222" s="284"/>
      <c r="AK222" s="284"/>
      <c r="AL222" s="284">
        <v>500</v>
      </c>
      <c r="AM222" s="722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284"/>
      <c r="AY222" s="284"/>
      <c r="AZ222" s="284"/>
      <c r="BA222" s="284"/>
      <c r="BB222" s="284"/>
      <c r="BC222" s="284"/>
      <c r="BD222" s="284"/>
      <c r="BE222" s="284">
        <v>220</v>
      </c>
      <c r="BF222" s="722"/>
      <c r="BG222" s="284"/>
      <c r="BH222" s="284"/>
      <c r="BI222" s="284"/>
      <c r="BJ222" s="284"/>
      <c r="BK222" s="284"/>
      <c r="BL222" s="284">
        <v>1000</v>
      </c>
      <c r="BM222" s="284"/>
      <c r="BN222" s="284"/>
      <c r="BO222" s="284"/>
      <c r="BP222" s="284"/>
      <c r="BQ222" s="284"/>
      <c r="BR222" s="284"/>
      <c r="BS222" s="284"/>
      <c r="BT222" s="284"/>
      <c r="BU222" s="284"/>
      <c r="BV222" s="284"/>
      <c r="BW222" s="284"/>
      <c r="BX222" s="284"/>
      <c r="BY222" s="722"/>
      <c r="BZ222" s="284">
        <v>250</v>
      </c>
      <c r="CA222" s="284">
        <v>520</v>
      </c>
      <c r="CB222" s="284">
        <v>200</v>
      </c>
      <c r="CC222" s="284">
        <v>300</v>
      </c>
      <c r="CD222" s="698" t="str">
        <f t="shared" ref="CD222:CD286" si="596">IF(DR222&lt;3,"",(SUM(B222:S222)-MIN(B222:S222)-MAX(B222:S222))/(DR222-2))</f>
        <v/>
      </c>
      <c r="CE222" s="698" t="str">
        <f t="shared" ref="CE222:CE286" si="597">IF(DS222&lt;3,"",(SUM(U222:AL222)-MIN(U222:AL222)-MAX(U222:AL222))/(DS222-2))</f>
        <v/>
      </c>
      <c r="CF222" s="698" t="str">
        <f t="shared" ref="CF222:CF286" si="598">IF(DT222&lt;3,"",(SUM(AN222:BE222)-MIN(AN222:BE222)-MAX(AN222:BE222))/(DT222-2))</f>
        <v/>
      </c>
      <c r="CG222" s="698" t="str">
        <f t="shared" ref="CG222:CG286" si="599">IF(DU222&lt;3,"",(SUM(BG222:BX222)-MIN(BG222:BX222)-MAX(BG222:BX222))/(DU222-2))</f>
        <v/>
      </c>
      <c r="CH222" s="1371" t="str">
        <f t="shared" si="443"/>
        <v/>
      </c>
      <c r="CI222" s="1372" t="str">
        <f t="shared" si="444"/>
        <v/>
      </c>
      <c r="CJ222" s="1373" t="str">
        <f t="shared" si="445"/>
        <v/>
      </c>
      <c r="CK222" s="1373" t="str">
        <f t="shared" si="446"/>
        <v/>
      </c>
      <c r="CL222" s="1373" t="str">
        <f t="shared" si="447"/>
        <v/>
      </c>
      <c r="CM222" s="1373" t="str">
        <f t="shared" si="448"/>
        <v/>
      </c>
      <c r="CN222" s="1373" t="str">
        <f t="shared" si="449"/>
        <v/>
      </c>
      <c r="CO222" s="1374" t="str">
        <f t="shared" si="450"/>
        <v/>
      </c>
      <c r="CP222" s="1374">
        <f t="shared" si="451"/>
        <v>0</v>
      </c>
      <c r="CQ222" s="1374">
        <f t="shared" si="452"/>
        <v>500</v>
      </c>
      <c r="CR222" s="1374" t="str">
        <f t="shared" si="453"/>
        <v/>
      </c>
      <c r="CS222" s="1373" t="str">
        <f t="shared" si="454"/>
        <v/>
      </c>
      <c r="CT222" s="1373" t="str">
        <f t="shared" si="455"/>
        <v/>
      </c>
      <c r="CU222" s="1373" t="str">
        <f t="shared" si="456"/>
        <v/>
      </c>
      <c r="CV222" s="1373" t="str">
        <f t="shared" si="457"/>
        <v/>
      </c>
      <c r="CW222" s="1373" t="str">
        <f t="shared" si="458"/>
        <v/>
      </c>
      <c r="CX222" s="1372" t="str">
        <f t="shared" si="459"/>
        <v/>
      </c>
      <c r="CY222" s="1375" t="str">
        <f t="shared" si="460"/>
        <v/>
      </c>
      <c r="CZ222" s="532" t="str">
        <f t="shared" si="461"/>
        <v/>
      </c>
      <c r="DA222" s="533" t="str">
        <f t="shared" si="462"/>
        <v/>
      </c>
      <c r="DB222" s="534" t="str">
        <f t="shared" si="463"/>
        <v/>
      </c>
      <c r="DC222" s="534" t="str">
        <f t="shared" si="464"/>
        <v/>
      </c>
      <c r="DD222" s="534" t="str">
        <f t="shared" si="465"/>
        <v/>
      </c>
      <c r="DE222" s="534" t="str">
        <f t="shared" si="466"/>
        <v/>
      </c>
      <c r="DF222" s="534" t="str">
        <f t="shared" si="467"/>
        <v/>
      </c>
      <c r="DG222" s="535" t="str">
        <f t="shared" si="468"/>
        <v/>
      </c>
      <c r="DH222" s="535">
        <f t="shared" si="469"/>
        <v>500</v>
      </c>
      <c r="DI222" s="535">
        <f t="shared" si="470"/>
        <v>540</v>
      </c>
      <c r="DJ222" s="535" t="str">
        <f t="shared" si="471"/>
        <v/>
      </c>
      <c r="DK222" s="534" t="str">
        <f t="shared" si="472"/>
        <v/>
      </c>
      <c r="DL222" s="534" t="str">
        <f t="shared" si="473"/>
        <v/>
      </c>
      <c r="DM222" s="534" t="str">
        <f t="shared" si="474"/>
        <v/>
      </c>
      <c r="DN222" s="534" t="str">
        <f t="shared" si="475"/>
        <v/>
      </c>
      <c r="DO222" s="534" t="str">
        <f t="shared" si="476"/>
        <v/>
      </c>
      <c r="DP222" s="533" t="str">
        <f t="shared" si="477"/>
        <v/>
      </c>
      <c r="DQ222" s="532" t="str">
        <f t="shared" si="478"/>
        <v/>
      </c>
      <c r="DR222" s="753">
        <f t="shared" si="479"/>
        <v>2</v>
      </c>
      <c r="DS222" s="111">
        <f t="shared" si="480"/>
        <v>2</v>
      </c>
      <c r="DT222" s="111">
        <f t="shared" si="481"/>
        <v>1</v>
      </c>
      <c r="DU222" s="111">
        <f t="shared" si="482"/>
        <v>1</v>
      </c>
      <c r="DV222" s="602"/>
      <c r="DW222" s="719"/>
      <c r="DX222" s="719"/>
      <c r="DY222" s="719"/>
      <c r="DZ222" s="719"/>
      <c r="EA222" s="719"/>
      <c r="EB222" s="719"/>
      <c r="EC222" s="719"/>
      <c r="ED222" s="719"/>
      <c r="EE222" s="603"/>
    </row>
    <row r="223" spans="1:135" s="604" customFormat="1" ht="15.75" customHeight="1">
      <c r="A223" s="740" t="s">
        <v>284</v>
      </c>
      <c r="B223" s="708" t="str">
        <f t="shared" ref="B223:S223" si="600">IF(B221="","",B221*B222)</f>
        <v/>
      </c>
      <c r="C223" s="708">
        <f t="shared" si="600"/>
        <v>0</v>
      </c>
      <c r="D223" s="708" t="str">
        <f t="shared" si="600"/>
        <v/>
      </c>
      <c r="E223" s="708" t="str">
        <f t="shared" si="600"/>
        <v/>
      </c>
      <c r="F223" s="708" t="str">
        <f t="shared" si="600"/>
        <v/>
      </c>
      <c r="G223" s="708" t="str">
        <f t="shared" si="600"/>
        <v/>
      </c>
      <c r="H223" s="708" t="str">
        <f t="shared" si="600"/>
        <v/>
      </c>
      <c r="I223" s="708" t="str">
        <f t="shared" si="600"/>
        <v/>
      </c>
      <c r="J223" s="708" t="str">
        <f t="shared" si="600"/>
        <v/>
      </c>
      <c r="K223" s="708" t="str">
        <f t="shared" si="600"/>
        <v/>
      </c>
      <c r="L223" s="708" t="str">
        <f t="shared" si="600"/>
        <v/>
      </c>
      <c r="M223" s="708" t="str">
        <f t="shared" si="600"/>
        <v/>
      </c>
      <c r="N223" s="708" t="str">
        <f t="shared" si="600"/>
        <v/>
      </c>
      <c r="O223" s="708" t="str">
        <f t="shared" si="600"/>
        <v/>
      </c>
      <c r="P223" s="708" t="str">
        <f t="shared" si="600"/>
        <v/>
      </c>
      <c r="Q223" s="708" t="str">
        <f t="shared" si="600"/>
        <v/>
      </c>
      <c r="R223" s="708" t="str">
        <f t="shared" si="600"/>
        <v/>
      </c>
      <c r="S223" s="708">
        <f t="shared" si="600"/>
        <v>1500</v>
      </c>
      <c r="T223" s="747"/>
      <c r="U223" s="708" t="str">
        <f t="shared" ref="U223:AL223" si="601">IF(U221="","",U221*U222)</f>
        <v/>
      </c>
      <c r="V223" s="708" t="str">
        <f t="shared" si="601"/>
        <v/>
      </c>
      <c r="W223" s="708" t="str">
        <f t="shared" si="601"/>
        <v/>
      </c>
      <c r="X223" s="708" t="str">
        <f t="shared" si="601"/>
        <v/>
      </c>
      <c r="Y223" s="708" t="str">
        <f t="shared" si="601"/>
        <v/>
      </c>
      <c r="Z223" s="708" t="str">
        <f t="shared" si="601"/>
        <v/>
      </c>
      <c r="AA223" s="708" t="str">
        <f t="shared" si="601"/>
        <v/>
      </c>
      <c r="AB223" s="708" t="str">
        <f t="shared" si="601"/>
        <v/>
      </c>
      <c r="AC223" s="708" t="str">
        <f t="shared" si="601"/>
        <v/>
      </c>
      <c r="AD223" s="708" t="str">
        <f t="shared" si="601"/>
        <v/>
      </c>
      <c r="AE223" s="708" t="str">
        <f t="shared" si="601"/>
        <v/>
      </c>
      <c r="AF223" s="708" t="str">
        <f t="shared" si="601"/>
        <v/>
      </c>
      <c r="AG223" s="708" t="str">
        <f t="shared" si="601"/>
        <v/>
      </c>
      <c r="AH223" s="708" t="str">
        <f t="shared" si="601"/>
        <v/>
      </c>
      <c r="AI223" s="708">
        <f t="shared" si="601"/>
        <v>4320</v>
      </c>
      <c r="AJ223" s="708" t="str">
        <f t="shared" si="601"/>
        <v/>
      </c>
      <c r="AK223" s="708" t="str">
        <f t="shared" si="601"/>
        <v/>
      </c>
      <c r="AL223" s="708">
        <f t="shared" si="601"/>
        <v>500</v>
      </c>
      <c r="AM223" s="747"/>
      <c r="AN223" s="708" t="str">
        <f t="shared" ref="AN223:BE223" si="602">IF(AN221="","",AN221*AN222)</f>
        <v/>
      </c>
      <c r="AO223" s="708" t="str">
        <f t="shared" si="602"/>
        <v/>
      </c>
      <c r="AP223" s="708" t="str">
        <f t="shared" si="602"/>
        <v/>
      </c>
      <c r="AQ223" s="708" t="str">
        <f t="shared" si="602"/>
        <v/>
      </c>
      <c r="AR223" s="708" t="str">
        <f t="shared" si="602"/>
        <v/>
      </c>
      <c r="AS223" s="708" t="str">
        <f t="shared" si="602"/>
        <v/>
      </c>
      <c r="AT223" s="708" t="str">
        <f t="shared" si="602"/>
        <v/>
      </c>
      <c r="AU223" s="708" t="str">
        <f t="shared" si="602"/>
        <v/>
      </c>
      <c r="AV223" s="708" t="str">
        <f t="shared" si="602"/>
        <v/>
      </c>
      <c r="AW223" s="708" t="str">
        <f t="shared" si="602"/>
        <v/>
      </c>
      <c r="AX223" s="708" t="str">
        <f t="shared" si="602"/>
        <v/>
      </c>
      <c r="AY223" s="708" t="str">
        <f t="shared" si="602"/>
        <v/>
      </c>
      <c r="AZ223" s="708" t="str">
        <f t="shared" si="602"/>
        <v/>
      </c>
      <c r="BA223" s="708" t="str">
        <f t="shared" si="602"/>
        <v/>
      </c>
      <c r="BB223" s="708" t="str">
        <f t="shared" si="602"/>
        <v/>
      </c>
      <c r="BC223" s="708" t="str">
        <f t="shared" si="602"/>
        <v/>
      </c>
      <c r="BD223" s="708" t="str">
        <f t="shared" si="602"/>
        <v/>
      </c>
      <c r="BE223" s="708">
        <f t="shared" si="602"/>
        <v>1760</v>
      </c>
      <c r="BF223" s="747"/>
      <c r="BG223" s="708" t="str">
        <f t="shared" ref="BG223:BX223" si="603">IF(BG221="","",BG221*BG222)</f>
        <v/>
      </c>
      <c r="BH223" s="708" t="str">
        <f t="shared" si="603"/>
        <v/>
      </c>
      <c r="BI223" s="708" t="str">
        <f t="shared" si="603"/>
        <v/>
      </c>
      <c r="BJ223" s="708" t="str">
        <f t="shared" si="603"/>
        <v/>
      </c>
      <c r="BK223" s="708" t="str">
        <f t="shared" si="603"/>
        <v/>
      </c>
      <c r="BL223" s="708">
        <f t="shared" si="603"/>
        <v>2000</v>
      </c>
      <c r="BM223" s="708" t="str">
        <f t="shared" si="603"/>
        <v/>
      </c>
      <c r="BN223" s="708" t="str">
        <f t="shared" si="603"/>
        <v/>
      </c>
      <c r="BO223" s="708" t="str">
        <f t="shared" si="603"/>
        <v/>
      </c>
      <c r="BP223" s="708" t="str">
        <f t="shared" si="603"/>
        <v/>
      </c>
      <c r="BQ223" s="708" t="str">
        <f t="shared" si="603"/>
        <v/>
      </c>
      <c r="BR223" s="708" t="str">
        <f t="shared" si="603"/>
        <v/>
      </c>
      <c r="BS223" s="708" t="str">
        <f t="shared" si="603"/>
        <v/>
      </c>
      <c r="BT223" s="708" t="str">
        <f t="shared" si="603"/>
        <v/>
      </c>
      <c r="BU223" s="708" t="str">
        <f t="shared" si="603"/>
        <v/>
      </c>
      <c r="BV223" s="708" t="str">
        <f t="shared" si="603"/>
        <v/>
      </c>
      <c r="BW223" s="708" t="str">
        <f t="shared" si="603"/>
        <v/>
      </c>
      <c r="BX223" s="708" t="str">
        <f t="shared" si="603"/>
        <v/>
      </c>
      <c r="BY223" s="747"/>
      <c r="BZ223" s="708">
        <f>IF(BZ221="","",BZ221*BZ222)</f>
        <v>500</v>
      </c>
      <c r="CA223" s="708">
        <f>IF(CA221="","",CA221*CA222)</f>
        <v>2600</v>
      </c>
      <c r="CB223" s="708">
        <f>IF(CB221="","",CB221*CB222)</f>
        <v>1600</v>
      </c>
      <c r="CC223" s="708">
        <f>IF(CC221="","",CC221*CC222)</f>
        <v>600</v>
      </c>
      <c r="CD223" s="698" t="str">
        <f t="shared" si="596"/>
        <v/>
      </c>
      <c r="CE223" s="698" t="str">
        <f t="shared" si="597"/>
        <v/>
      </c>
      <c r="CF223" s="698" t="str">
        <f t="shared" si="598"/>
        <v/>
      </c>
      <c r="CG223" s="698" t="str">
        <f t="shared" si="599"/>
        <v/>
      </c>
      <c r="CH223" s="1371" t="str">
        <f t="shared" si="443"/>
        <v/>
      </c>
      <c r="CI223" s="1372" t="str">
        <f t="shared" si="444"/>
        <v/>
      </c>
      <c r="CJ223" s="1373" t="str">
        <f t="shared" si="445"/>
        <v/>
      </c>
      <c r="CK223" s="1373" t="str">
        <f t="shared" si="446"/>
        <v/>
      </c>
      <c r="CL223" s="1373" t="str">
        <f t="shared" si="447"/>
        <v/>
      </c>
      <c r="CM223" s="1373" t="str">
        <f t="shared" si="448"/>
        <v/>
      </c>
      <c r="CN223" s="1373" t="str">
        <f t="shared" si="449"/>
        <v/>
      </c>
      <c r="CO223" s="1374" t="str">
        <f t="shared" si="450"/>
        <v/>
      </c>
      <c r="CP223" s="1374">
        <f t="shared" si="451"/>
        <v>0</v>
      </c>
      <c r="CQ223" s="1374">
        <f t="shared" si="452"/>
        <v>1500</v>
      </c>
      <c r="CR223" s="1374" t="str">
        <f t="shared" si="453"/>
        <v/>
      </c>
      <c r="CS223" s="1373" t="str">
        <f t="shared" si="454"/>
        <v/>
      </c>
      <c r="CT223" s="1373" t="str">
        <f t="shared" si="455"/>
        <v/>
      </c>
      <c r="CU223" s="1373" t="str">
        <f t="shared" si="456"/>
        <v/>
      </c>
      <c r="CV223" s="1373" t="str">
        <f t="shared" si="457"/>
        <v/>
      </c>
      <c r="CW223" s="1373" t="str">
        <f t="shared" si="458"/>
        <v/>
      </c>
      <c r="CX223" s="1372" t="str">
        <f t="shared" si="459"/>
        <v/>
      </c>
      <c r="CY223" s="1375" t="str">
        <f t="shared" si="460"/>
        <v/>
      </c>
      <c r="CZ223" s="532" t="str">
        <f t="shared" si="461"/>
        <v/>
      </c>
      <c r="DA223" s="533" t="str">
        <f t="shared" si="462"/>
        <v/>
      </c>
      <c r="DB223" s="534" t="str">
        <f t="shared" si="463"/>
        <v/>
      </c>
      <c r="DC223" s="534" t="str">
        <f t="shared" si="464"/>
        <v/>
      </c>
      <c r="DD223" s="534" t="str">
        <f t="shared" si="465"/>
        <v/>
      </c>
      <c r="DE223" s="534" t="str">
        <f t="shared" si="466"/>
        <v/>
      </c>
      <c r="DF223" s="534" t="str">
        <f t="shared" si="467"/>
        <v/>
      </c>
      <c r="DG223" s="535" t="str">
        <f t="shared" si="468"/>
        <v/>
      </c>
      <c r="DH223" s="535">
        <f t="shared" si="469"/>
        <v>500</v>
      </c>
      <c r="DI223" s="535">
        <f t="shared" si="470"/>
        <v>4320</v>
      </c>
      <c r="DJ223" s="535" t="str">
        <f t="shared" si="471"/>
        <v/>
      </c>
      <c r="DK223" s="534" t="str">
        <f t="shared" si="472"/>
        <v/>
      </c>
      <c r="DL223" s="534" t="str">
        <f t="shared" si="473"/>
        <v/>
      </c>
      <c r="DM223" s="534" t="str">
        <f t="shared" si="474"/>
        <v/>
      </c>
      <c r="DN223" s="534" t="str">
        <f t="shared" si="475"/>
        <v/>
      </c>
      <c r="DO223" s="534" t="str">
        <f t="shared" si="476"/>
        <v/>
      </c>
      <c r="DP223" s="533" t="str">
        <f t="shared" si="477"/>
        <v/>
      </c>
      <c r="DQ223" s="532" t="str">
        <f t="shared" si="478"/>
        <v/>
      </c>
      <c r="DR223" s="753">
        <f t="shared" si="479"/>
        <v>2</v>
      </c>
      <c r="DS223" s="111">
        <f t="shared" si="480"/>
        <v>2</v>
      </c>
      <c r="DT223" s="111">
        <f t="shared" si="481"/>
        <v>1</v>
      </c>
      <c r="DU223" s="111">
        <f t="shared" si="482"/>
        <v>1</v>
      </c>
      <c r="DV223" s="602"/>
      <c r="DW223" s="719"/>
      <c r="DX223" s="719"/>
      <c r="DY223" s="719"/>
      <c r="DZ223" s="719"/>
      <c r="EA223" s="719"/>
      <c r="EB223" s="719"/>
      <c r="EC223" s="719"/>
      <c r="ED223" s="719"/>
      <c r="EE223" s="603"/>
    </row>
    <row r="224" spans="1:135" s="604" customFormat="1" ht="15.75" customHeight="1">
      <c r="A224" s="781" t="s">
        <v>348</v>
      </c>
      <c r="B224" s="284"/>
      <c r="C224" s="284"/>
      <c r="D224" s="284"/>
      <c r="E224" s="284"/>
      <c r="F224" s="284"/>
      <c r="G224" s="284"/>
      <c r="H224" s="284"/>
      <c r="I224" s="284"/>
      <c r="J224" s="284"/>
      <c r="K224" s="284"/>
      <c r="L224" s="284"/>
      <c r="M224" s="284"/>
      <c r="N224" s="284"/>
      <c r="O224" s="284"/>
      <c r="P224" s="284"/>
      <c r="Q224" s="284"/>
      <c r="R224" s="284"/>
      <c r="S224" s="284"/>
      <c r="T224" s="754"/>
      <c r="U224" s="284"/>
      <c r="V224" s="284"/>
      <c r="W224" s="284"/>
      <c r="X224" s="284"/>
      <c r="Y224" s="284"/>
      <c r="Z224" s="284"/>
      <c r="AA224" s="284"/>
      <c r="AB224" s="284"/>
      <c r="AC224" s="284"/>
      <c r="AD224" s="284"/>
      <c r="AE224" s="284"/>
      <c r="AF224" s="284"/>
      <c r="AG224" s="284"/>
      <c r="AH224" s="284"/>
      <c r="AI224" s="284"/>
      <c r="AJ224" s="284"/>
      <c r="AK224" s="284"/>
      <c r="AL224" s="284"/>
      <c r="AM224" s="754"/>
      <c r="AN224" s="284"/>
      <c r="AO224" s="284"/>
      <c r="AP224" s="284"/>
      <c r="AQ224" s="284"/>
      <c r="AR224" s="284"/>
      <c r="AS224" s="284"/>
      <c r="AT224" s="284"/>
      <c r="AU224" s="284"/>
      <c r="AV224" s="284"/>
      <c r="AW224" s="284"/>
      <c r="AX224" s="284"/>
      <c r="AY224" s="284"/>
      <c r="AZ224" s="743"/>
      <c r="BA224" s="528"/>
      <c r="BB224" s="284"/>
      <c r="BC224" s="284"/>
      <c r="BD224" s="284"/>
      <c r="BE224" s="284"/>
      <c r="BF224" s="754"/>
      <c r="BG224" s="284"/>
      <c r="BH224" s="284"/>
      <c r="BI224" s="284"/>
      <c r="BJ224" s="284"/>
      <c r="BK224" s="284"/>
      <c r="BL224" s="284"/>
      <c r="BM224" s="284"/>
      <c r="BN224" s="284"/>
      <c r="BO224" s="284"/>
      <c r="BP224" s="284"/>
      <c r="BQ224" s="284"/>
      <c r="BR224" s="284"/>
      <c r="BS224" s="284"/>
      <c r="BT224" s="284"/>
      <c r="BU224" s="528"/>
      <c r="BV224" s="284"/>
      <c r="BW224" s="284"/>
      <c r="BX224" s="284"/>
      <c r="BY224" s="689"/>
      <c r="BZ224" s="284"/>
      <c r="CA224" s="284"/>
      <c r="CB224" s="284"/>
      <c r="CC224" s="284"/>
      <c r="CD224" s="698" t="str">
        <f t="shared" si="596"/>
        <v/>
      </c>
      <c r="CE224" s="698" t="str">
        <f t="shared" si="597"/>
        <v/>
      </c>
      <c r="CF224" s="698" t="str">
        <f t="shared" si="598"/>
        <v/>
      </c>
      <c r="CG224" s="698" t="str">
        <f t="shared" si="599"/>
        <v/>
      </c>
      <c r="CH224" s="1371" t="str">
        <f t="shared" si="443"/>
        <v/>
      </c>
      <c r="CI224" s="1372" t="str">
        <f t="shared" si="444"/>
        <v/>
      </c>
      <c r="CJ224" s="1373" t="str">
        <f t="shared" si="445"/>
        <v/>
      </c>
      <c r="CK224" s="1373" t="str">
        <f t="shared" si="446"/>
        <v/>
      </c>
      <c r="CL224" s="1373" t="str">
        <f t="shared" si="447"/>
        <v/>
      </c>
      <c r="CM224" s="1373" t="str">
        <f t="shared" si="448"/>
        <v/>
      </c>
      <c r="CN224" s="1373" t="str">
        <f t="shared" si="449"/>
        <v/>
      </c>
      <c r="CO224" s="1374" t="str">
        <f t="shared" si="450"/>
        <v/>
      </c>
      <c r="CP224" s="1374" t="str">
        <f t="shared" si="451"/>
        <v/>
      </c>
      <c r="CQ224" s="1374" t="str">
        <f t="shared" si="452"/>
        <v/>
      </c>
      <c r="CR224" s="1374" t="str">
        <f t="shared" si="453"/>
        <v/>
      </c>
      <c r="CS224" s="1373" t="str">
        <f t="shared" si="454"/>
        <v/>
      </c>
      <c r="CT224" s="1373" t="str">
        <f t="shared" si="455"/>
        <v/>
      </c>
      <c r="CU224" s="1373" t="str">
        <f t="shared" si="456"/>
        <v/>
      </c>
      <c r="CV224" s="1373" t="str">
        <f t="shared" si="457"/>
        <v/>
      </c>
      <c r="CW224" s="1373" t="str">
        <f t="shared" si="458"/>
        <v/>
      </c>
      <c r="CX224" s="1372" t="str">
        <f t="shared" si="459"/>
        <v/>
      </c>
      <c r="CY224" s="1375" t="str">
        <f t="shared" si="460"/>
        <v/>
      </c>
      <c r="CZ224" s="532" t="str">
        <f t="shared" si="461"/>
        <v/>
      </c>
      <c r="DA224" s="533" t="str">
        <f t="shared" si="462"/>
        <v/>
      </c>
      <c r="DB224" s="534" t="str">
        <f t="shared" si="463"/>
        <v/>
      </c>
      <c r="DC224" s="534" t="str">
        <f t="shared" si="464"/>
        <v/>
      </c>
      <c r="DD224" s="534" t="str">
        <f t="shared" si="465"/>
        <v/>
      </c>
      <c r="DE224" s="534" t="str">
        <f t="shared" si="466"/>
        <v/>
      </c>
      <c r="DF224" s="534" t="str">
        <f t="shared" si="467"/>
        <v/>
      </c>
      <c r="DG224" s="535" t="str">
        <f t="shared" si="468"/>
        <v/>
      </c>
      <c r="DH224" s="535" t="str">
        <f t="shared" si="469"/>
        <v/>
      </c>
      <c r="DI224" s="535" t="str">
        <f t="shared" si="470"/>
        <v/>
      </c>
      <c r="DJ224" s="535" t="str">
        <f t="shared" si="471"/>
        <v/>
      </c>
      <c r="DK224" s="534" t="str">
        <f t="shared" si="472"/>
        <v/>
      </c>
      <c r="DL224" s="534" t="str">
        <f t="shared" si="473"/>
        <v/>
      </c>
      <c r="DM224" s="534" t="str">
        <f t="shared" si="474"/>
        <v/>
      </c>
      <c r="DN224" s="534" t="str">
        <f t="shared" si="475"/>
        <v/>
      </c>
      <c r="DO224" s="534" t="str">
        <f t="shared" si="476"/>
        <v/>
      </c>
      <c r="DP224" s="533" t="str">
        <f t="shared" si="477"/>
        <v/>
      </c>
      <c r="DQ224" s="532" t="str">
        <f t="shared" si="478"/>
        <v/>
      </c>
      <c r="DR224" s="753">
        <f t="shared" si="479"/>
        <v>0</v>
      </c>
      <c r="DS224" s="111">
        <f t="shared" si="480"/>
        <v>0</v>
      </c>
      <c r="DT224" s="111">
        <f t="shared" si="481"/>
        <v>0</v>
      </c>
      <c r="DU224" s="111">
        <f t="shared" si="482"/>
        <v>0</v>
      </c>
      <c r="DV224" s="602"/>
      <c r="DW224" s="719"/>
      <c r="DX224" s="719"/>
      <c r="DY224" s="719"/>
      <c r="DZ224" s="719"/>
      <c r="EA224" s="719"/>
      <c r="EB224" s="719"/>
      <c r="EC224" s="719"/>
      <c r="ED224" s="719"/>
      <c r="EE224" s="603"/>
    </row>
    <row r="225" spans="1:135" s="604" customFormat="1" ht="15.75" customHeight="1">
      <c r="A225" s="740" t="s">
        <v>349</v>
      </c>
      <c r="B225" s="284"/>
      <c r="C225" s="284"/>
      <c r="D225" s="284"/>
      <c r="E225" s="284"/>
      <c r="F225" s="284"/>
      <c r="G225" s="284"/>
      <c r="H225" s="284"/>
      <c r="I225" s="284"/>
      <c r="J225" s="284"/>
      <c r="K225" s="284"/>
      <c r="L225" s="284"/>
      <c r="M225" s="284"/>
      <c r="N225" s="284"/>
      <c r="O225" s="284"/>
      <c r="P225" s="284"/>
      <c r="Q225" s="284"/>
      <c r="R225" s="284"/>
      <c r="S225" s="284"/>
      <c r="T225" s="754"/>
      <c r="U225" s="284"/>
      <c r="V225" s="284"/>
      <c r="W225" s="284"/>
      <c r="X225" s="284"/>
      <c r="Y225" s="284"/>
      <c r="Z225" s="284"/>
      <c r="AA225" s="284"/>
      <c r="AB225" s="284"/>
      <c r="AC225" s="284"/>
      <c r="AD225" s="284"/>
      <c r="AE225" s="284"/>
      <c r="AF225" s="284"/>
      <c r="AG225" s="284"/>
      <c r="AH225" s="284"/>
      <c r="AI225" s="284"/>
      <c r="AJ225" s="284"/>
      <c r="AK225" s="284"/>
      <c r="AL225" s="284"/>
      <c r="AM225" s="754"/>
      <c r="AN225" s="284"/>
      <c r="AO225" s="284"/>
      <c r="AP225" s="284"/>
      <c r="AQ225" s="284"/>
      <c r="AR225" s="284"/>
      <c r="AS225" s="284"/>
      <c r="AT225" s="284"/>
      <c r="AU225" s="284"/>
      <c r="AV225" s="284"/>
      <c r="AW225" s="284"/>
      <c r="AX225" s="284"/>
      <c r="AY225" s="284"/>
      <c r="AZ225" s="743"/>
      <c r="BA225" s="528"/>
      <c r="BB225" s="284"/>
      <c r="BC225" s="284"/>
      <c r="BD225" s="284"/>
      <c r="BE225" s="284"/>
      <c r="BF225" s="754"/>
      <c r="BG225" s="284"/>
      <c r="BH225" s="284"/>
      <c r="BI225" s="284"/>
      <c r="BJ225" s="284"/>
      <c r="BK225" s="284"/>
      <c r="BL225" s="284"/>
      <c r="BM225" s="284"/>
      <c r="BN225" s="284"/>
      <c r="BO225" s="284"/>
      <c r="BP225" s="284"/>
      <c r="BQ225" s="284"/>
      <c r="BR225" s="284"/>
      <c r="BS225" s="284"/>
      <c r="BT225" s="284"/>
      <c r="BU225" s="528"/>
      <c r="BV225" s="284"/>
      <c r="BW225" s="284"/>
      <c r="BX225" s="284"/>
      <c r="BY225" s="689"/>
      <c r="BZ225" s="284"/>
      <c r="CA225" s="284"/>
      <c r="CB225" s="284"/>
      <c r="CC225" s="284"/>
      <c r="CD225" s="698" t="str">
        <f t="shared" si="596"/>
        <v/>
      </c>
      <c r="CE225" s="698" t="str">
        <f t="shared" si="597"/>
        <v/>
      </c>
      <c r="CF225" s="698" t="str">
        <f t="shared" si="598"/>
        <v/>
      </c>
      <c r="CG225" s="698" t="str">
        <f t="shared" si="599"/>
        <v/>
      </c>
      <c r="CH225" s="1371" t="str">
        <f t="shared" si="443"/>
        <v/>
      </c>
      <c r="CI225" s="1372" t="str">
        <f t="shared" si="444"/>
        <v/>
      </c>
      <c r="CJ225" s="1373" t="str">
        <f t="shared" si="445"/>
        <v/>
      </c>
      <c r="CK225" s="1373" t="str">
        <f t="shared" si="446"/>
        <v/>
      </c>
      <c r="CL225" s="1373" t="str">
        <f t="shared" si="447"/>
        <v/>
      </c>
      <c r="CM225" s="1373" t="str">
        <f t="shared" si="448"/>
        <v/>
      </c>
      <c r="CN225" s="1373" t="str">
        <f t="shared" si="449"/>
        <v/>
      </c>
      <c r="CO225" s="1374" t="str">
        <f t="shared" si="450"/>
        <v/>
      </c>
      <c r="CP225" s="1374" t="str">
        <f t="shared" si="451"/>
        <v/>
      </c>
      <c r="CQ225" s="1374" t="str">
        <f t="shared" si="452"/>
        <v/>
      </c>
      <c r="CR225" s="1374" t="str">
        <f t="shared" si="453"/>
        <v/>
      </c>
      <c r="CS225" s="1373" t="str">
        <f t="shared" si="454"/>
        <v/>
      </c>
      <c r="CT225" s="1373" t="str">
        <f t="shared" si="455"/>
        <v/>
      </c>
      <c r="CU225" s="1373" t="str">
        <f t="shared" si="456"/>
        <v/>
      </c>
      <c r="CV225" s="1373" t="str">
        <f t="shared" si="457"/>
        <v/>
      </c>
      <c r="CW225" s="1373" t="str">
        <f t="shared" si="458"/>
        <v/>
      </c>
      <c r="CX225" s="1372" t="str">
        <f t="shared" si="459"/>
        <v/>
      </c>
      <c r="CY225" s="1375" t="str">
        <f t="shared" si="460"/>
        <v/>
      </c>
      <c r="CZ225" s="532" t="str">
        <f t="shared" si="461"/>
        <v/>
      </c>
      <c r="DA225" s="533" t="str">
        <f t="shared" si="462"/>
        <v/>
      </c>
      <c r="DB225" s="534" t="str">
        <f t="shared" si="463"/>
        <v/>
      </c>
      <c r="DC225" s="534" t="str">
        <f t="shared" si="464"/>
        <v/>
      </c>
      <c r="DD225" s="534" t="str">
        <f t="shared" si="465"/>
        <v/>
      </c>
      <c r="DE225" s="534" t="str">
        <f t="shared" si="466"/>
        <v/>
      </c>
      <c r="DF225" s="534" t="str">
        <f t="shared" si="467"/>
        <v/>
      </c>
      <c r="DG225" s="535" t="str">
        <f t="shared" si="468"/>
        <v/>
      </c>
      <c r="DH225" s="535" t="str">
        <f t="shared" si="469"/>
        <v/>
      </c>
      <c r="DI225" s="535" t="str">
        <f t="shared" si="470"/>
        <v/>
      </c>
      <c r="DJ225" s="535" t="str">
        <f t="shared" si="471"/>
        <v/>
      </c>
      <c r="DK225" s="534" t="str">
        <f t="shared" si="472"/>
        <v/>
      </c>
      <c r="DL225" s="534" t="str">
        <f t="shared" si="473"/>
        <v/>
      </c>
      <c r="DM225" s="534" t="str">
        <f t="shared" si="474"/>
        <v/>
      </c>
      <c r="DN225" s="534" t="str">
        <f t="shared" si="475"/>
        <v/>
      </c>
      <c r="DO225" s="534" t="str">
        <f t="shared" si="476"/>
        <v/>
      </c>
      <c r="DP225" s="533" t="str">
        <f t="shared" si="477"/>
        <v/>
      </c>
      <c r="DQ225" s="532" t="str">
        <f t="shared" si="478"/>
        <v/>
      </c>
      <c r="DR225" s="753">
        <f t="shared" si="479"/>
        <v>0</v>
      </c>
      <c r="DS225" s="111">
        <f t="shared" si="480"/>
        <v>0</v>
      </c>
      <c r="DT225" s="111">
        <f t="shared" si="481"/>
        <v>0</v>
      </c>
      <c r="DU225" s="111">
        <f t="shared" si="482"/>
        <v>0</v>
      </c>
      <c r="DV225" s="602"/>
      <c r="DW225" s="719"/>
      <c r="DX225" s="719"/>
      <c r="DY225" s="719"/>
      <c r="DZ225" s="719"/>
      <c r="EA225" s="719"/>
      <c r="EB225" s="719"/>
      <c r="EC225" s="719"/>
      <c r="ED225" s="719"/>
      <c r="EE225" s="603"/>
    </row>
    <row r="226" spans="1:135" s="604" customFormat="1" ht="15.75" customHeight="1">
      <c r="A226" s="740" t="s">
        <v>284</v>
      </c>
      <c r="B226" s="708" t="str">
        <f t="shared" ref="B226:S226" si="604">IF(B224="","",B224*B225)</f>
        <v/>
      </c>
      <c r="C226" s="708" t="str">
        <f t="shared" si="604"/>
        <v/>
      </c>
      <c r="D226" s="708" t="str">
        <f t="shared" si="604"/>
        <v/>
      </c>
      <c r="E226" s="708" t="str">
        <f t="shared" si="604"/>
        <v/>
      </c>
      <c r="F226" s="708" t="str">
        <f t="shared" si="604"/>
        <v/>
      </c>
      <c r="G226" s="708" t="str">
        <f t="shared" si="604"/>
        <v/>
      </c>
      <c r="H226" s="708" t="str">
        <f t="shared" si="604"/>
        <v/>
      </c>
      <c r="I226" s="708" t="str">
        <f t="shared" si="604"/>
        <v/>
      </c>
      <c r="J226" s="708" t="str">
        <f t="shared" si="604"/>
        <v/>
      </c>
      <c r="K226" s="708" t="str">
        <f t="shared" si="604"/>
        <v/>
      </c>
      <c r="L226" s="708" t="str">
        <f t="shared" si="604"/>
        <v/>
      </c>
      <c r="M226" s="708" t="str">
        <f t="shared" si="604"/>
        <v/>
      </c>
      <c r="N226" s="708" t="str">
        <f t="shared" si="604"/>
        <v/>
      </c>
      <c r="O226" s="708" t="str">
        <f t="shared" si="604"/>
        <v/>
      </c>
      <c r="P226" s="708" t="str">
        <f t="shared" si="604"/>
        <v/>
      </c>
      <c r="Q226" s="708" t="str">
        <f t="shared" si="604"/>
        <v/>
      </c>
      <c r="R226" s="708" t="str">
        <f t="shared" si="604"/>
        <v/>
      </c>
      <c r="S226" s="708" t="str">
        <f t="shared" si="604"/>
        <v/>
      </c>
      <c r="T226" s="747"/>
      <c r="U226" s="708" t="str">
        <f t="shared" ref="U226:AL226" si="605">IF(U224="","",U224*U225)</f>
        <v/>
      </c>
      <c r="V226" s="708" t="str">
        <f t="shared" si="605"/>
        <v/>
      </c>
      <c r="W226" s="708" t="str">
        <f t="shared" si="605"/>
        <v/>
      </c>
      <c r="X226" s="708" t="str">
        <f t="shared" si="605"/>
        <v/>
      </c>
      <c r="Y226" s="708" t="str">
        <f t="shared" si="605"/>
        <v/>
      </c>
      <c r="Z226" s="708" t="str">
        <f t="shared" si="605"/>
        <v/>
      </c>
      <c r="AA226" s="708" t="str">
        <f t="shared" si="605"/>
        <v/>
      </c>
      <c r="AB226" s="708" t="str">
        <f t="shared" si="605"/>
        <v/>
      </c>
      <c r="AC226" s="708" t="str">
        <f t="shared" si="605"/>
        <v/>
      </c>
      <c r="AD226" s="708" t="str">
        <f t="shared" si="605"/>
        <v/>
      </c>
      <c r="AE226" s="708" t="str">
        <f t="shared" si="605"/>
        <v/>
      </c>
      <c r="AF226" s="708" t="str">
        <f t="shared" si="605"/>
        <v/>
      </c>
      <c r="AG226" s="708" t="str">
        <f t="shared" si="605"/>
        <v/>
      </c>
      <c r="AH226" s="708" t="str">
        <f t="shared" si="605"/>
        <v/>
      </c>
      <c r="AI226" s="708" t="str">
        <f t="shared" si="605"/>
        <v/>
      </c>
      <c r="AJ226" s="708" t="str">
        <f t="shared" si="605"/>
        <v/>
      </c>
      <c r="AK226" s="708" t="str">
        <f t="shared" si="605"/>
        <v/>
      </c>
      <c r="AL226" s="708" t="str">
        <f t="shared" si="605"/>
        <v/>
      </c>
      <c r="AM226" s="747"/>
      <c r="AN226" s="708" t="str">
        <f t="shared" ref="AN226:BE226" si="606">IF(AN224="","",AN224*AN225)</f>
        <v/>
      </c>
      <c r="AO226" s="708" t="str">
        <f t="shared" si="606"/>
        <v/>
      </c>
      <c r="AP226" s="708" t="str">
        <f t="shared" si="606"/>
        <v/>
      </c>
      <c r="AQ226" s="708" t="str">
        <f t="shared" si="606"/>
        <v/>
      </c>
      <c r="AR226" s="708" t="str">
        <f t="shared" si="606"/>
        <v/>
      </c>
      <c r="AS226" s="708" t="str">
        <f t="shared" si="606"/>
        <v/>
      </c>
      <c r="AT226" s="708" t="str">
        <f t="shared" si="606"/>
        <v/>
      </c>
      <c r="AU226" s="708" t="str">
        <f t="shared" si="606"/>
        <v/>
      </c>
      <c r="AV226" s="708" t="str">
        <f t="shared" si="606"/>
        <v/>
      </c>
      <c r="AW226" s="708" t="str">
        <f t="shared" si="606"/>
        <v/>
      </c>
      <c r="AX226" s="708" t="str">
        <f t="shared" si="606"/>
        <v/>
      </c>
      <c r="AY226" s="708" t="str">
        <f t="shared" si="606"/>
        <v/>
      </c>
      <c r="AZ226" s="708" t="str">
        <f t="shared" si="606"/>
        <v/>
      </c>
      <c r="BA226" s="708" t="str">
        <f t="shared" si="606"/>
        <v/>
      </c>
      <c r="BB226" s="708" t="str">
        <f t="shared" si="606"/>
        <v/>
      </c>
      <c r="BC226" s="708" t="str">
        <f t="shared" si="606"/>
        <v/>
      </c>
      <c r="BD226" s="708" t="str">
        <f t="shared" si="606"/>
        <v/>
      </c>
      <c r="BE226" s="708" t="str">
        <f t="shared" si="606"/>
        <v/>
      </c>
      <c r="BF226" s="747"/>
      <c r="BG226" s="708" t="str">
        <f t="shared" ref="BG226:BX226" si="607">IF(BG224="","",BG224*BG225)</f>
        <v/>
      </c>
      <c r="BH226" s="708" t="str">
        <f t="shared" si="607"/>
        <v/>
      </c>
      <c r="BI226" s="708" t="str">
        <f t="shared" si="607"/>
        <v/>
      </c>
      <c r="BJ226" s="708" t="str">
        <f t="shared" si="607"/>
        <v/>
      </c>
      <c r="BK226" s="708" t="str">
        <f t="shared" si="607"/>
        <v/>
      </c>
      <c r="BL226" s="708" t="str">
        <f t="shared" si="607"/>
        <v/>
      </c>
      <c r="BM226" s="708" t="str">
        <f t="shared" si="607"/>
        <v/>
      </c>
      <c r="BN226" s="708" t="str">
        <f t="shared" si="607"/>
        <v/>
      </c>
      <c r="BO226" s="708" t="str">
        <f t="shared" si="607"/>
        <v/>
      </c>
      <c r="BP226" s="708" t="str">
        <f t="shared" si="607"/>
        <v/>
      </c>
      <c r="BQ226" s="708" t="str">
        <f t="shared" si="607"/>
        <v/>
      </c>
      <c r="BR226" s="708" t="str">
        <f t="shared" si="607"/>
        <v/>
      </c>
      <c r="BS226" s="708" t="str">
        <f t="shared" si="607"/>
        <v/>
      </c>
      <c r="BT226" s="708" t="str">
        <f t="shared" si="607"/>
        <v/>
      </c>
      <c r="BU226" s="708" t="str">
        <f t="shared" si="607"/>
        <v/>
      </c>
      <c r="BV226" s="708" t="str">
        <f t="shared" si="607"/>
        <v/>
      </c>
      <c r="BW226" s="708" t="str">
        <f t="shared" si="607"/>
        <v/>
      </c>
      <c r="BX226" s="708" t="str">
        <f t="shared" si="607"/>
        <v/>
      </c>
      <c r="BY226" s="747"/>
      <c r="BZ226" s="708" t="str">
        <f>IF(BZ224="","",BZ224*BZ225)</f>
        <v/>
      </c>
      <c r="CA226" s="708" t="str">
        <f>IF(CA224="","",CA224*CA225)</f>
        <v/>
      </c>
      <c r="CB226" s="708" t="str">
        <f>IF(CB224="","",CB224*CB225)</f>
        <v/>
      </c>
      <c r="CC226" s="708" t="str">
        <f>IF(CC224="","",CC224*CC225)</f>
        <v/>
      </c>
      <c r="CD226" s="698" t="str">
        <f t="shared" si="596"/>
        <v/>
      </c>
      <c r="CE226" s="698" t="str">
        <f t="shared" si="597"/>
        <v/>
      </c>
      <c r="CF226" s="698" t="str">
        <f t="shared" si="598"/>
        <v/>
      </c>
      <c r="CG226" s="698" t="str">
        <f t="shared" si="599"/>
        <v/>
      </c>
      <c r="CH226" s="1371" t="str">
        <f t="shared" si="443"/>
        <v/>
      </c>
      <c r="CI226" s="1372" t="str">
        <f t="shared" si="444"/>
        <v/>
      </c>
      <c r="CJ226" s="1373" t="str">
        <f t="shared" si="445"/>
        <v/>
      </c>
      <c r="CK226" s="1373" t="str">
        <f t="shared" si="446"/>
        <v/>
      </c>
      <c r="CL226" s="1373" t="str">
        <f t="shared" si="447"/>
        <v/>
      </c>
      <c r="CM226" s="1373" t="str">
        <f t="shared" si="448"/>
        <v/>
      </c>
      <c r="CN226" s="1373" t="str">
        <f t="shared" si="449"/>
        <v/>
      </c>
      <c r="CO226" s="1374" t="str">
        <f t="shared" si="450"/>
        <v/>
      </c>
      <c r="CP226" s="1374" t="str">
        <f t="shared" si="451"/>
        <v/>
      </c>
      <c r="CQ226" s="1374" t="str">
        <f t="shared" si="452"/>
        <v/>
      </c>
      <c r="CR226" s="1374" t="str">
        <f t="shared" si="453"/>
        <v/>
      </c>
      <c r="CS226" s="1373" t="str">
        <f t="shared" si="454"/>
        <v/>
      </c>
      <c r="CT226" s="1373" t="str">
        <f t="shared" si="455"/>
        <v/>
      </c>
      <c r="CU226" s="1373" t="str">
        <f t="shared" si="456"/>
        <v/>
      </c>
      <c r="CV226" s="1373" t="str">
        <f t="shared" si="457"/>
        <v/>
      </c>
      <c r="CW226" s="1373" t="str">
        <f t="shared" si="458"/>
        <v/>
      </c>
      <c r="CX226" s="1372" t="str">
        <f t="shared" si="459"/>
        <v/>
      </c>
      <c r="CY226" s="1375" t="str">
        <f t="shared" si="460"/>
        <v/>
      </c>
      <c r="CZ226" s="532" t="str">
        <f t="shared" si="461"/>
        <v/>
      </c>
      <c r="DA226" s="533" t="str">
        <f t="shared" si="462"/>
        <v/>
      </c>
      <c r="DB226" s="534" t="str">
        <f t="shared" si="463"/>
        <v/>
      </c>
      <c r="DC226" s="534" t="str">
        <f t="shared" si="464"/>
        <v/>
      </c>
      <c r="DD226" s="534" t="str">
        <f t="shared" si="465"/>
        <v/>
      </c>
      <c r="DE226" s="534" t="str">
        <f t="shared" si="466"/>
        <v/>
      </c>
      <c r="DF226" s="534" t="str">
        <f t="shared" si="467"/>
        <v/>
      </c>
      <c r="DG226" s="535" t="str">
        <f t="shared" si="468"/>
        <v/>
      </c>
      <c r="DH226" s="535" t="str">
        <f t="shared" si="469"/>
        <v/>
      </c>
      <c r="DI226" s="535" t="str">
        <f t="shared" si="470"/>
        <v/>
      </c>
      <c r="DJ226" s="535" t="str">
        <f t="shared" si="471"/>
        <v/>
      </c>
      <c r="DK226" s="534" t="str">
        <f t="shared" si="472"/>
        <v/>
      </c>
      <c r="DL226" s="534" t="str">
        <f t="shared" si="473"/>
        <v/>
      </c>
      <c r="DM226" s="534" t="str">
        <f t="shared" si="474"/>
        <v/>
      </c>
      <c r="DN226" s="534" t="str">
        <f t="shared" si="475"/>
        <v/>
      </c>
      <c r="DO226" s="534" t="str">
        <f t="shared" si="476"/>
        <v/>
      </c>
      <c r="DP226" s="533" t="str">
        <f t="shared" si="477"/>
        <v/>
      </c>
      <c r="DQ226" s="532" t="str">
        <f t="shared" si="478"/>
        <v/>
      </c>
      <c r="DR226" s="753">
        <f t="shared" si="479"/>
        <v>0</v>
      </c>
      <c r="DS226" s="111">
        <f t="shared" si="480"/>
        <v>0</v>
      </c>
      <c r="DT226" s="111">
        <f t="shared" si="481"/>
        <v>0</v>
      </c>
      <c r="DU226" s="111">
        <f t="shared" si="482"/>
        <v>0</v>
      </c>
      <c r="DV226" s="602"/>
      <c r="DW226" s="719"/>
      <c r="DX226" s="719"/>
      <c r="DY226" s="719"/>
      <c r="DZ226" s="719"/>
      <c r="EA226" s="719"/>
      <c r="EB226" s="719"/>
      <c r="EC226" s="719"/>
      <c r="ED226" s="719"/>
      <c r="EE226" s="603"/>
    </row>
    <row r="227" spans="1:135" s="604" customFormat="1" ht="15.75" customHeight="1">
      <c r="A227" s="784" t="s">
        <v>350</v>
      </c>
      <c r="B227" s="785"/>
      <c r="C227" s="785"/>
      <c r="D227" s="785"/>
      <c r="E227" s="785"/>
      <c r="F227" s="785"/>
      <c r="G227" s="785"/>
      <c r="H227" s="785"/>
      <c r="I227" s="785"/>
      <c r="J227" s="785"/>
      <c r="K227" s="785"/>
      <c r="L227" s="785"/>
      <c r="M227" s="785"/>
      <c r="N227" s="785"/>
      <c r="O227" s="785"/>
      <c r="P227" s="785"/>
      <c r="Q227" s="785"/>
      <c r="R227" s="785"/>
      <c r="S227" s="785"/>
      <c r="T227" s="697"/>
      <c r="U227" s="785"/>
      <c r="V227" s="785"/>
      <c r="W227" s="785"/>
      <c r="X227" s="785"/>
      <c r="Y227" s="785"/>
      <c r="Z227" s="785"/>
      <c r="AA227" s="785"/>
      <c r="AB227" s="785"/>
      <c r="AC227" s="785"/>
      <c r="AD227" s="785"/>
      <c r="AE227" s="785"/>
      <c r="AF227" s="785"/>
      <c r="AG227" s="785"/>
      <c r="AH227" s="785"/>
      <c r="AI227" s="785"/>
      <c r="AJ227" s="785"/>
      <c r="AK227" s="785"/>
      <c r="AL227" s="785"/>
      <c r="AM227" s="697"/>
      <c r="AN227" s="785"/>
      <c r="AO227" s="785"/>
      <c r="AP227" s="785"/>
      <c r="AQ227" s="785"/>
      <c r="AR227" s="785"/>
      <c r="AS227" s="785"/>
      <c r="AT227" s="785"/>
      <c r="AU227" s="785"/>
      <c r="AV227" s="785"/>
      <c r="AW227" s="785"/>
      <c r="AX227" s="785"/>
      <c r="AY227" s="785"/>
      <c r="AZ227" s="785"/>
      <c r="BA227" s="785"/>
      <c r="BB227" s="785"/>
      <c r="BC227" s="785"/>
      <c r="BD227" s="785"/>
      <c r="BE227" s="785"/>
      <c r="BF227" s="697"/>
      <c r="BG227" s="785"/>
      <c r="BH227" s="785"/>
      <c r="BI227" s="785"/>
      <c r="BJ227" s="785"/>
      <c r="BK227" s="785"/>
      <c r="BL227" s="785"/>
      <c r="BM227" s="785"/>
      <c r="BN227" s="785"/>
      <c r="BO227" s="785"/>
      <c r="BP227" s="785"/>
      <c r="BQ227" s="785"/>
      <c r="BR227" s="785"/>
      <c r="BS227" s="785"/>
      <c r="BT227" s="785"/>
      <c r="BU227" s="785"/>
      <c r="BV227" s="785"/>
      <c r="BW227" s="785"/>
      <c r="BX227" s="785"/>
      <c r="BY227" s="697"/>
      <c r="BZ227" s="785"/>
      <c r="CA227" s="785"/>
      <c r="CB227" s="785"/>
      <c r="CC227" s="785"/>
      <c r="CD227" s="690" t="str">
        <f t="shared" si="596"/>
        <v/>
      </c>
      <c r="CE227" s="690" t="str">
        <f t="shared" si="597"/>
        <v/>
      </c>
      <c r="CF227" s="690" t="str">
        <f t="shared" si="598"/>
        <v/>
      </c>
      <c r="CG227" s="786" t="str">
        <f t="shared" si="599"/>
        <v/>
      </c>
      <c r="CH227" s="666"/>
      <c r="CI227" s="666"/>
      <c r="CJ227" s="666"/>
      <c r="CK227" s="666"/>
      <c r="CL227" s="666"/>
      <c r="CM227" s="666"/>
      <c r="CN227" s="666"/>
      <c r="CO227" s="666"/>
      <c r="CP227" s="666"/>
      <c r="CQ227" s="666"/>
      <c r="CR227" s="666"/>
      <c r="CS227" s="666"/>
      <c r="CT227" s="666"/>
      <c r="CU227" s="666"/>
      <c r="CV227" s="666"/>
      <c r="CW227" s="666"/>
      <c r="CX227" s="666"/>
      <c r="CY227" s="667"/>
      <c r="CZ227" s="208"/>
      <c r="DA227" s="208"/>
      <c r="DB227" s="208"/>
      <c r="DC227" s="208"/>
      <c r="DD227" s="208"/>
      <c r="DE227" s="208"/>
      <c r="DF227" s="208"/>
      <c r="DG227" s="208"/>
      <c r="DH227" s="208"/>
      <c r="DI227" s="208"/>
      <c r="DJ227" s="208"/>
      <c r="DK227" s="208"/>
      <c r="DL227" s="208"/>
      <c r="DM227" s="208"/>
      <c r="DN227" s="208"/>
      <c r="DO227" s="208"/>
      <c r="DP227" s="208"/>
      <c r="DQ227" s="208"/>
      <c r="DR227" s="601"/>
      <c r="DS227" s="210"/>
      <c r="DT227" s="210"/>
      <c r="DU227" s="210"/>
      <c r="DV227" s="602"/>
      <c r="DW227" s="719"/>
      <c r="DX227" s="719"/>
      <c r="DY227" s="719"/>
      <c r="DZ227" s="719"/>
      <c r="EA227" s="719"/>
      <c r="EB227" s="719"/>
      <c r="EC227" s="719"/>
      <c r="ED227" s="719"/>
      <c r="EE227" s="603"/>
    </row>
    <row r="228" spans="1:135" s="604" customFormat="1" ht="15.75" customHeight="1">
      <c r="A228" s="781" t="s">
        <v>351</v>
      </c>
      <c r="B228" s="233"/>
      <c r="C228" s="233"/>
      <c r="D228" s="233"/>
      <c r="E228" s="233"/>
      <c r="F228" s="233"/>
      <c r="G228" s="233"/>
      <c r="H228" s="233"/>
      <c r="I228" s="233"/>
      <c r="J228" s="233"/>
      <c r="K228" s="233"/>
      <c r="L228" s="233"/>
      <c r="M228" s="233"/>
      <c r="N228" s="233">
        <v>2</v>
      </c>
      <c r="O228" s="233"/>
      <c r="P228" s="233">
        <v>1.5</v>
      </c>
      <c r="Q228" s="233">
        <v>2</v>
      </c>
      <c r="R228" s="233"/>
      <c r="S228" s="233">
        <v>2</v>
      </c>
      <c r="T228" s="772"/>
      <c r="U228" s="233">
        <v>2</v>
      </c>
      <c r="V228" s="233">
        <v>0</v>
      </c>
      <c r="W228" s="233">
        <v>1</v>
      </c>
      <c r="X228" s="233"/>
      <c r="Y228" s="233"/>
      <c r="Z228" s="233"/>
      <c r="AA228" s="233"/>
      <c r="AB228" s="233"/>
      <c r="AC228" s="233"/>
      <c r="AD228" s="233"/>
      <c r="AE228" s="233"/>
      <c r="AF228" s="306"/>
      <c r="AG228" s="306">
        <v>2</v>
      </c>
      <c r="AH228" s="306"/>
      <c r="AI228" s="306">
        <v>2</v>
      </c>
      <c r="AJ228" s="233">
        <v>2</v>
      </c>
      <c r="AK228" s="233">
        <v>2</v>
      </c>
      <c r="AL228" s="233">
        <v>2</v>
      </c>
      <c r="AM228" s="772"/>
      <c r="AN228" s="233"/>
      <c r="AO228" s="233"/>
      <c r="AP228" s="233"/>
      <c r="AQ228" s="233"/>
      <c r="AR228" s="233"/>
      <c r="AS228" s="233"/>
      <c r="AT228" s="233"/>
      <c r="AU228" s="233"/>
      <c r="AV228" s="233"/>
      <c r="AW228" s="233"/>
      <c r="AX228" s="233"/>
      <c r="AY228" s="233">
        <v>2</v>
      </c>
      <c r="AZ228" s="306">
        <v>2</v>
      </c>
      <c r="BA228" s="306">
        <v>2</v>
      </c>
      <c r="BB228" s="306"/>
      <c r="BC228" s="306">
        <v>2</v>
      </c>
      <c r="BD228" s="306">
        <v>2</v>
      </c>
      <c r="BE228" s="233">
        <v>2</v>
      </c>
      <c r="BF228" s="772"/>
      <c r="BG228" s="233"/>
      <c r="BH228" s="233"/>
      <c r="BI228" s="233"/>
      <c r="BJ228" s="233"/>
      <c r="BK228" s="233"/>
      <c r="BL228" s="233"/>
      <c r="BM228" s="233"/>
      <c r="BN228" s="233"/>
      <c r="BO228" s="233"/>
      <c r="BP228" s="233"/>
      <c r="BQ228" s="233">
        <v>1</v>
      </c>
      <c r="BR228" s="306">
        <v>2</v>
      </c>
      <c r="BS228" s="306"/>
      <c r="BT228" s="306">
        <v>2</v>
      </c>
      <c r="BU228" s="306"/>
      <c r="BV228" s="233"/>
      <c r="BW228" s="233">
        <v>2</v>
      </c>
      <c r="BX228" s="233"/>
      <c r="BY228" s="772"/>
      <c r="BZ228" s="233">
        <v>2</v>
      </c>
      <c r="CA228" s="233">
        <v>2</v>
      </c>
      <c r="CB228" s="233">
        <v>2</v>
      </c>
      <c r="CC228" s="233">
        <v>2</v>
      </c>
      <c r="CD228" s="698">
        <f t="shared" si="596"/>
        <v>2</v>
      </c>
      <c r="CE228" s="698">
        <f t="shared" si="597"/>
        <v>1.8333333333333333</v>
      </c>
      <c r="CF228" s="698">
        <f t="shared" si="598"/>
        <v>2</v>
      </c>
      <c r="CG228" s="787">
        <f t="shared" si="599"/>
        <v>2</v>
      </c>
      <c r="CH228" s="1371" t="str">
        <f t="shared" ref="CH228:CH300" si="608">IF($CH$4=$CD$4,IF(OR(-FLOOR(((18-COUNT($B228:$S228))/2),1)+CH$7&lt;1,-FLOOR(((18-COUNT($B228:$S228))/2),1)+CH$7&gt;COUNT($B228:$S228)),"",LARGE($B228:$S228,-FLOOR(((18-COUNT($B228:$S228))/2),1)+CH$7)),IF(OR(-FLOOR(((18-COUNT($AN228:$BE228))/2),1)+CH$7&lt;1,-FLOOR(((18-COUNT($AN228:$BE228))/2),1)+CH$7&gt;COUNT($AN228:$BE228)),"",LARGE($AN228:$BE228,-FLOOR(((18-COUNT($AN228:$BE228))/2),1)+CH$7)))</f>
        <v/>
      </c>
      <c r="CI228" s="1372" t="str">
        <f t="shared" ref="CI228:CI300" si="609">IF($CH$4=$CD$4,IF(OR(-FLOOR(((18-COUNT($B228:$S228))/2),1)+CI$7&lt;1,-FLOOR(((18-COUNT($B228:$S228))/2),1)+CI$7&gt;COUNT($B228:$S228)),"",LARGE($B228:$S228,-FLOOR(((18-COUNT($B228:$S228))/2),1)+CI$7)),IF(OR(-FLOOR(((18-COUNT($AN228:$BE228))/2),1)+CI$7&lt;1,-FLOOR(((18-COUNT($AN228:$BE228))/2),1)+CI$7&gt;COUNT($AN228:$BE228)),"",LARGE($AN228:$BE228,-FLOOR(((18-COUNT($AN228:$BE228))/2),1)+CI$7)))</f>
        <v/>
      </c>
      <c r="CJ228" s="1373" t="str">
        <f t="shared" ref="CJ228:CJ300" si="610">IF($CH$4=$CD$4,IF(OR(-FLOOR(((18-COUNT($B228:$S228))/2),1)+CJ$7&lt;1,-FLOOR(((18-COUNT($B228:$S228))/2),1)+CJ$7&gt;COUNT($B228:$S228)),"",LARGE($B228:$S228,-FLOOR(((18-COUNT($B228:$S228))/2),1)+CJ$7)),IF(OR(-FLOOR(((18-COUNT($AN228:$BE228))/2),1)+CJ$7&lt;1,-FLOOR(((18-COUNT($AN228:$BE228))/2),1)+CJ$7&gt;COUNT($AN228:$BE228)),"",LARGE($AN228:$BE228,-FLOOR(((18-COUNT($AN228:$BE228))/2),1)+CJ$7)))</f>
        <v/>
      </c>
      <c r="CK228" s="1373" t="str">
        <f t="shared" ref="CK228:CK300" si="611">IF($CH$4=$CD$4,IF(OR(-FLOOR(((18-COUNT($B228:$S228))/2),1)+CK$7&lt;1,-FLOOR(((18-COUNT($B228:$S228))/2),1)+CK$7&gt;COUNT($B228:$S228)),"",LARGE($B228:$S228,-FLOOR(((18-COUNT($B228:$S228))/2),1)+CK$7)),IF(OR(-FLOOR(((18-COUNT($AN228:$BE228))/2),1)+CK$7&lt;1,-FLOOR(((18-COUNT($AN228:$BE228))/2),1)+CK$7&gt;COUNT($AN228:$BE228)),"",LARGE($AN228:$BE228,-FLOOR(((18-COUNT($AN228:$BE228))/2),1)+CK$7)))</f>
        <v/>
      </c>
      <c r="CL228" s="1373" t="str">
        <f t="shared" ref="CL228:CL300" si="612">IF($CH$4=$CD$4,IF(OR(-FLOOR(((18-COUNT($B228:$S228))/2),1)+CL$7&lt;1,-FLOOR(((18-COUNT($B228:$S228))/2),1)+CL$7&gt;COUNT($B228:$S228)),"",LARGE($B228:$S228,-FLOOR(((18-COUNT($B228:$S228))/2),1)+CL$7)),IF(OR(-FLOOR(((18-COUNT($AN228:$BE228))/2),1)+CL$7&lt;1,-FLOOR(((18-COUNT($AN228:$BE228))/2),1)+CL$7&gt;COUNT($AN228:$BE228)),"",LARGE($AN228:$BE228,-FLOOR(((18-COUNT($AN228:$BE228))/2),1)+CL$7)))</f>
        <v/>
      </c>
      <c r="CM228" s="1373" t="str">
        <f t="shared" ref="CM228:CM300" si="613">IF($CH$4=$CD$4,IF(OR(-FLOOR(((18-COUNT($B228:$S228))/2),1)+CM$7&lt;1,-FLOOR(((18-COUNT($B228:$S228))/2),1)+CM$7&gt;COUNT($B228:$S228)),"",LARGE($B228:$S228,-FLOOR(((18-COUNT($B228:$S228))/2),1)+CM$7)),IF(OR(-FLOOR(((18-COUNT($AN228:$BE228))/2),1)+CM$7&lt;1,-FLOOR(((18-COUNT($AN228:$BE228))/2),1)+CM$7&gt;COUNT($AN228:$BE228)),"",LARGE($AN228:$BE228,-FLOOR(((18-COUNT($AN228:$BE228))/2),1)+CM$7)))</f>
        <v/>
      </c>
      <c r="CN228" s="1373" t="str">
        <f t="shared" ref="CN228:CN300" si="614">IF($CH$4=$CD$4,IF(OR(-FLOOR(((18-COUNT($B228:$S228))/2),1)+CN$7&lt;1,-FLOOR(((18-COUNT($B228:$S228))/2),1)+CN$7&gt;COUNT($B228:$S228)),"",LARGE($B228:$S228,-FLOOR(((18-COUNT($B228:$S228))/2),1)+CN$7)),IF(OR(-FLOOR(((18-COUNT($AN228:$BE228))/2),1)+CN$7&lt;1,-FLOOR(((18-COUNT($AN228:$BE228))/2),1)+CN$7&gt;COUNT($AN228:$BE228)),"",LARGE($AN228:$BE228,-FLOOR(((18-COUNT($AN228:$BE228))/2),1)+CN$7)))</f>
        <v/>
      </c>
      <c r="CO228" s="1374">
        <f t="shared" ref="CO228:CO300" si="615">IF($CH$4=$CD$4,IF(OR(-FLOOR(((18-COUNT($B228:$S228))/2),1)+CO$7&lt;1,-FLOOR(((18-COUNT($B228:$S228))/2),1)+CO$7&gt;COUNT($B228:$S228)),"",LARGE($B228:$S228,-FLOOR(((18-COUNT($B228:$S228))/2),1)+CO$7)),IF(OR(-FLOOR(((18-COUNT($AN228:$BE228))/2),1)+CO$7&lt;1,-FLOOR(((18-COUNT($AN228:$BE228))/2),1)+CO$7&gt;COUNT($AN228:$BE228)),"",LARGE($AN228:$BE228,-FLOOR(((18-COUNT($AN228:$BE228))/2),1)+CO$7)))</f>
        <v>1.5</v>
      </c>
      <c r="CP228" s="1374">
        <f t="shared" ref="CP228:CP300" si="616">IF($CH$4=$CD$4,IF(OR(-FLOOR(((18-COUNT($B228:$S228))/2),1)+CP$7&lt;1,-FLOOR(((18-COUNT($B228:$S228))/2),1)+CP$7&gt;COUNT($B228:$S228)),"",LARGE($B228:$S228,-FLOOR(((18-COUNT($B228:$S228))/2),1)+CP$7)),IF(OR(-FLOOR(((18-COUNT($AN228:$BE228))/2),1)+CP$7&lt;1,-FLOOR(((18-COUNT($AN228:$BE228))/2),1)+CP$7&gt;COUNT($AN228:$BE228)),"",LARGE($AN228:$BE228,-FLOOR(((18-COUNT($AN228:$BE228))/2),1)+CP$7)))</f>
        <v>2</v>
      </c>
      <c r="CQ228" s="1374">
        <f t="shared" ref="CQ228:CQ300" si="617">IF($CH$4=$CD$4,IF(OR(-FLOOR(((18-COUNT($B228:$S228))/2),1)+CQ$7&lt;1,-FLOOR(((18-COUNT($B228:$S228))/2),1)+CQ$7&gt;COUNT($B228:$S228)),"",LARGE($B228:$S228,-FLOOR(((18-COUNT($B228:$S228))/2),1)+CQ$7)),IF(OR(-FLOOR(((18-COUNT($AN228:$BE228))/2),1)+CQ$7&lt;1,-FLOOR(((18-COUNT($AN228:$BE228))/2),1)+CQ$7&gt;COUNT($AN228:$BE228)),"",LARGE($AN228:$BE228,-FLOOR(((18-COUNT($AN228:$BE228))/2),1)+CQ$7)))</f>
        <v>2</v>
      </c>
      <c r="CR228" s="1374">
        <f t="shared" ref="CR228:CR300" si="618">IF($CH$4=$CD$4,IF(OR(-FLOOR(((18-COUNT($B228:$S228))/2),1)+CR$7&lt;1,-FLOOR(((18-COUNT($B228:$S228))/2),1)+CR$7&gt;COUNT($B228:$S228)),"",LARGE($B228:$S228,-FLOOR(((18-COUNT($B228:$S228))/2),1)+CR$7)),IF(OR(-FLOOR(((18-COUNT($AN228:$BE228))/2),1)+CR$7&lt;1,-FLOOR(((18-COUNT($AN228:$BE228))/2),1)+CR$7&gt;COUNT($AN228:$BE228)),"",LARGE($AN228:$BE228,-FLOOR(((18-COUNT($AN228:$BE228))/2),1)+CR$7)))</f>
        <v>2</v>
      </c>
      <c r="CS228" s="1373" t="str">
        <f t="shared" ref="CS228:CS300" si="619">IF($CH$4=$CD$4,IF(OR(-FLOOR(((18-COUNT($B228:$S228))/2),1)+CS$7&lt;1,-FLOOR(((18-COUNT($B228:$S228))/2),1)+CS$7&gt;COUNT($B228:$S228)),"",LARGE($B228:$S228,-FLOOR(((18-COUNT($B228:$S228))/2),1)+CS$7)),IF(OR(-FLOOR(((18-COUNT($AN228:$BE228))/2),1)+CS$7&lt;1,-FLOOR(((18-COUNT($AN228:$BE228))/2),1)+CS$7&gt;COUNT($AN228:$BE228)),"",LARGE($AN228:$BE228,-FLOOR(((18-COUNT($AN228:$BE228))/2),1)+CS$7)))</f>
        <v/>
      </c>
      <c r="CT228" s="1373" t="str">
        <f t="shared" ref="CT228:CT300" si="620">IF($CH$4=$CD$4,IF(OR(-FLOOR(((18-COUNT($B228:$S228))/2),1)+CT$7&lt;1,-FLOOR(((18-COUNT($B228:$S228))/2),1)+CT$7&gt;COUNT($B228:$S228)),"",LARGE($B228:$S228,-FLOOR(((18-COUNT($B228:$S228))/2),1)+CT$7)),IF(OR(-FLOOR(((18-COUNT($AN228:$BE228))/2),1)+CT$7&lt;1,-FLOOR(((18-COUNT($AN228:$BE228))/2),1)+CT$7&gt;COUNT($AN228:$BE228)),"",LARGE($AN228:$BE228,-FLOOR(((18-COUNT($AN228:$BE228))/2),1)+CT$7)))</f>
        <v/>
      </c>
      <c r="CU228" s="1373" t="str">
        <f t="shared" ref="CU228:CU300" si="621">IF($CH$4=$CD$4,IF(OR(-FLOOR(((18-COUNT($B228:$S228))/2),1)+CU$7&lt;1,-FLOOR(((18-COUNT($B228:$S228))/2),1)+CU$7&gt;COUNT($B228:$S228)),"",LARGE($B228:$S228,-FLOOR(((18-COUNT($B228:$S228))/2),1)+CU$7)),IF(OR(-FLOOR(((18-COUNT($AN228:$BE228))/2),1)+CU$7&lt;1,-FLOOR(((18-COUNT($AN228:$BE228))/2),1)+CU$7&gt;COUNT($AN228:$BE228)),"",LARGE($AN228:$BE228,-FLOOR(((18-COUNT($AN228:$BE228))/2),1)+CU$7)))</f>
        <v/>
      </c>
      <c r="CV228" s="1373" t="str">
        <f t="shared" ref="CV228:CV300" si="622">IF($CH$4=$CD$4,IF(OR(-FLOOR(((18-COUNT($B228:$S228))/2),1)+CV$7&lt;1,-FLOOR(((18-COUNT($B228:$S228))/2),1)+CV$7&gt;COUNT($B228:$S228)),"",LARGE($B228:$S228,-FLOOR(((18-COUNT($B228:$S228))/2),1)+CV$7)),IF(OR(-FLOOR(((18-COUNT($AN228:$BE228))/2),1)+CV$7&lt;1,-FLOOR(((18-COUNT($AN228:$BE228))/2),1)+CV$7&gt;COUNT($AN228:$BE228)),"",LARGE($AN228:$BE228,-FLOOR(((18-COUNT($AN228:$BE228))/2),1)+CV$7)))</f>
        <v/>
      </c>
      <c r="CW228" s="1373" t="str">
        <f t="shared" ref="CW228:CW300" si="623">IF($CH$4=$CD$4,IF(OR(-FLOOR(((18-COUNT($B228:$S228))/2),1)+CW$7&lt;1,-FLOOR(((18-COUNT($B228:$S228))/2),1)+CW$7&gt;COUNT($B228:$S228)),"",LARGE($B228:$S228,-FLOOR(((18-COUNT($B228:$S228))/2),1)+CW$7)),IF(OR(-FLOOR(((18-COUNT($AN228:$BE228))/2),1)+CW$7&lt;1,-FLOOR(((18-COUNT($AN228:$BE228))/2),1)+CW$7&gt;COUNT($AN228:$BE228)),"",LARGE($AN228:$BE228,-FLOOR(((18-COUNT($AN228:$BE228))/2),1)+CW$7)))</f>
        <v/>
      </c>
      <c r="CX228" s="1372" t="str">
        <f t="shared" ref="CX228:CX300" si="624">IF($CH$4=$CD$4,IF(OR(-FLOOR(((18-COUNT($B228:$S228))/2),1)+CX$7&lt;1,-FLOOR(((18-COUNT($B228:$S228))/2),1)+CX$7&gt;COUNT($B228:$S228)),"",LARGE($B228:$S228,-FLOOR(((18-COUNT($B228:$S228))/2),1)+CX$7)),IF(OR(-FLOOR(((18-COUNT($AN228:$BE228))/2),1)+CX$7&lt;1,-FLOOR(((18-COUNT($AN228:$BE228))/2),1)+CX$7&gt;COUNT($AN228:$BE228)),"",LARGE($AN228:$BE228,-FLOOR(((18-COUNT($AN228:$BE228))/2),1)+CX$7)))</f>
        <v/>
      </c>
      <c r="CY228" s="1375" t="str">
        <f t="shared" ref="CY228:CY300" si="625">IF($CH$4=$CD$4,IF(OR(-FLOOR(((18-COUNT($B228:$S228))/2),1)+CY$7&lt;1,-FLOOR(((18-COUNT($B228:$S228))/2),1)+CY$7&gt;COUNT($B228:$S228)),"",LARGE($B228:$S228,-FLOOR(((18-COUNT($B228:$S228))/2),1)+CY$7)),IF(OR(-FLOOR(((18-COUNT($AN228:$BE228))/2),1)+CY$7&lt;1,-FLOOR(((18-COUNT($AN228:$BE228))/2),1)+CY$7&gt;COUNT($AN228:$BE228)),"",LARGE($AN228:$BE228,-FLOOR(((18-COUNT($AN228:$BE228))/2),1)+CY$7)))</f>
        <v/>
      </c>
      <c r="CZ228" s="532" t="str">
        <f t="shared" ref="CZ228:CZ300" si="626">IF($CH$4=$CD$4,IF(OR(-FLOOR(((18-COUNT($U228:$AL228))/2),1)+CZ$7&lt;1,-FLOOR(((18-COUNT($U228:$AL228))/2),1)+CZ$7&gt;COUNT($U228:$AL228)),"",LARGE($U228:$AL228,-FLOOR(((18-COUNT($U228:$AL228))/2),1)+CZ$7)),IF(OR(-FLOOR(((18-COUNT($BG228:$BX228))/2),1)+CZ$7&lt;1,-FLOOR(((18-COUNT($BG228:$BX228))/2),1)+CZ$7&gt;COUNT($BG228:$BX228)),"",LARGE($BG228:$BX228,-FLOOR(((18-COUNT($BG228:$BX228))/2),1)+CZ$7)))</f>
        <v/>
      </c>
      <c r="DA228" s="533" t="str">
        <f t="shared" ref="DA228:DA300" si="627">IF($CH$4=$CD$4,IF(OR(-FLOOR(((18-COUNT($U228:$AL228))/2),1)+DA$7&lt;1,-FLOOR(((18-COUNT($U228:$AL228))/2),1)+DA$7&gt;COUNT($U228:$AL228)),"",LARGE($U228:$AL228,-FLOOR(((18-COUNT($U228:$AL228))/2),1)+DA$7)),IF(OR(-FLOOR(((18-COUNT($BG228:$BX228))/2),1)+DA$7&lt;1,-FLOOR(((18-COUNT($BG228:$BX228))/2),1)+DA$7&gt;COUNT($BG228:$BX228)),"",LARGE($BG228:$BX228,-FLOOR(((18-COUNT($BG228:$BX228))/2),1)+DA$7)))</f>
        <v/>
      </c>
      <c r="DB228" s="534" t="str">
        <f t="shared" ref="DB228:DB300" si="628">IF($CH$4=$CD$4,IF(OR(-FLOOR(((18-COUNT($U228:$AL228))/2),1)+DB$7&lt;1,-FLOOR(((18-COUNT($U228:$AL228))/2),1)+DB$7&gt;COUNT($U228:$AL228)),"",LARGE($U228:$AL228,-FLOOR(((18-COUNT($U228:$AL228))/2),1)+DB$7)),IF(OR(-FLOOR(((18-COUNT($BG228:$BX228))/2),1)+DB$7&lt;1,-FLOOR(((18-COUNT($BG228:$BX228))/2),1)+DB$7&gt;COUNT($BG228:$BX228)),"",LARGE($BG228:$BX228,-FLOOR(((18-COUNT($BG228:$BX228))/2),1)+DB$7)))</f>
        <v/>
      </c>
      <c r="DC228" s="534" t="str">
        <f t="shared" ref="DC228:DC300" si="629">IF($CH$4=$CD$4,IF(OR(-FLOOR(((18-COUNT($U228:$AL228))/2),1)+DC$7&lt;1,-FLOOR(((18-COUNT($U228:$AL228))/2),1)+DC$7&gt;COUNT($U228:$AL228)),"",LARGE($U228:$AL228,-FLOOR(((18-COUNT($U228:$AL228))/2),1)+DC$7)),IF(OR(-FLOOR(((18-COUNT($BG228:$BX228))/2),1)+DC$7&lt;1,-FLOOR(((18-COUNT($BG228:$BX228))/2),1)+DC$7&gt;COUNT($BG228:$BX228)),"",LARGE($BG228:$BX228,-FLOOR(((18-COUNT($BG228:$BX228))/2),1)+DC$7)))</f>
        <v/>
      </c>
      <c r="DD228" s="534" t="str">
        <f t="shared" ref="DD228:DD300" si="630">IF($CH$4=$CD$4,IF(OR(-FLOOR(((18-COUNT($U228:$AL228))/2),1)+DD$7&lt;1,-FLOOR(((18-COUNT($U228:$AL228))/2),1)+DD$7&gt;COUNT($U228:$AL228)),"",LARGE($U228:$AL228,-FLOOR(((18-COUNT($U228:$AL228))/2),1)+DD$7)),IF(OR(-FLOOR(((18-COUNT($BG228:$BX228))/2),1)+DD$7&lt;1,-FLOOR(((18-COUNT($BG228:$BX228))/2),1)+DD$7&gt;COUNT($BG228:$BX228)),"",LARGE($BG228:$BX228,-FLOOR(((18-COUNT($BG228:$BX228))/2),1)+DD$7)))</f>
        <v/>
      </c>
      <c r="DE228" s="534">
        <f t="shared" ref="DE228:DE300" si="631">IF($CH$4=$CD$4,IF(OR(-FLOOR(((18-COUNT($U228:$AL228))/2),1)+DE$7&lt;1,-FLOOR(((18-COUNT($U228:$AL228))/2),1)+DE$7&gt;COUNT($U228:$AL228)),"",LARGE($U228:$AL228,-FLOOR(((18-COUNT($U228:$AL228))/2),1)+DE$7)),IF(OR(-FLOOR(((18-COUNT($BG228:$BX228))/2),1)+DE$7&lt;1,-FLOOR(((18-COUNT($BG228:$BX228))/2),1)+DE$7&gt;COUNT($BG228:$BX228)),"",LARGE($BG228:$BX228,-FLOOR(((18-COUNT($BG228:$BX228))/2),1)+DE$7)))</f>
        <v>0</v>
      </c>
      <c r="DF228" s="534">
        <f t="shared" ref="DF228:DF300" si="632">IF($CH$4=$CD$4,IF(OR(-FLOOR(((18-COUNT($U228:$AL228))/2),1)+DF$7&lt;1,-FLOOR(((18-COUNT($U228:$AL228))/2),1)+DF$7&gt;COUNT($U228:$AL228)),"",LARGE($U228:$AL228,-FLOOR(((18-COUNT($U228:$AL228))/2),1)+DF$7)),IF(OR(-FLOOR(((18-COUNT($BG228:$BX228))/2),1)+DF$7&lt;1,-FLOOR(((18-COUNT($BG228:$BX228))/2),1)+DF$7&gt;COUNT($BG228:$BX228)),"",LARGE($BG228:$BX228,-FLOOR(((18-COUNT($BG228:$BX228))/2),1)+DF$7)))</f>
        <v>1</v>
      </c>
      <c r="DG228" s="535">
        <f t="shared" ref="DG228:DG300" si="633">IF($CH$4=$CD$4,IF(OR(-FLOOR(((18-COUNT($U228:$AL228))/2),1)+DG$7&lt;1,-FLOOR(((18-COUNT($U228:$AL228))/2),1)+DG$7&gt;COUNT($U228:$AL228)),"",LARGE($U228:$AL228,-FLOOR(((18-COUNT($U228:$AL228))/2),1)+DG$7)),IF(OR(-FLOOR(((18-COUNT($BG228:$BX228))/2),1)+DG$7&lt;1,-FLOOR(((18-COUNT($BG228:$BX228))/2),1)+DG$7&gt;COUNT($BG228:$BX228)),"",LARGE($BG228:$BX228,-FLOOR(((18-COUNT($BG228:$BX228))/2),1)+DG$7)))</f>
        <v>2</v>
      </c>
      <c r="DH228" s="535">
        <f t="shared" ref="DH228:DH300" si="634">IF($CH$4=$CD$4,IF(OR(-FLOOR(((18-COUNT($U228:$AL228))/2),1)+DH$7&lt;1,-FLOOR(((18-COUNT($U228:$AL228))/2),1)+DH$7&gt;COUNT($U228:$AL228)),"",LARGE($U228:$AL228,-FLOOR(((18-COUNT($U228:$AL228))/2),1)+DH$7)),IF(OR(-FLOOR(((18-COUNT($BG228:$BX228))/2),1)+DH$7&lt;1,-FLOOR(((18-COUNT($BG228:$BX228))/2),1)+DH$7&gt;COUNT($BG228:$BX228)),"",LARGE($BG228:$BX228,-FLOOR(((18-COUNT($BG228:$BX228))/2),1)+DH$7)))</f>
        <v>2</v>
      </c>
      <c r="DI228" s="535">
        <f t="shared" ref="DI228:DI300" si="635">IF($CH$4=$CD$4,IF(OR(-FLOOR(((18-COUNT($U228:$AL228))/2),1)+DI$7&lt;1,-FLOOR(((18-COUNT($U228:$AL228))/2),1)+DI$7&gt;COUNT($U228:$AL228)),"",LARGE($U228:$AL228,-FLOOR(((18-COUNT($U228:$AL228))/2),1)+DI$7)),IF(OR(-FLOOR(((18-COUNT($BG228:$BX228))/2),1)+DI$7&lt;1,-FLOOR(((18-COUNT($BG228:$BX228))/2),1)+DI$7&gt;COUNT($BG228:$BX228)),"",LARGE($BG228:$BX228,-FLOOR(((18-COUNT($BG228:$BX228))/2),1)+DI$7)))</f>
        <v>2</v>
      </c>
      <c r="DJ228" s="535">
        <f t="shared" ref="DJ228:DJ300" si="636">IF($CH$4=$CD$4,IF(OR(-FLOOR(((18-COUNT($U228:$AL228))/2),1)+DJ$7&lt;1,-FLOOR(((18-COUNT($U228:$AL228))/2),1)+DJ$7&gt;COUNT($U228:$AL228)),"",LARGE($U228:$AL228,-FLOOR(((18-COUNT($U228:$AL228))/2),1)+DJ$7)),IF(OR(-FLOOR(((18-COUNT($BG228:$BX228))/2),1)+DJ$7&lt;1,-FLOOR(((18-COUNT($BG228:$BX228))/2),1)+DJ$7&gt;COUNT($BG228:$BX228)),"",LARGE($BG228:$BX228,-FLOOR(((18-COUNT($BG228:$BX228))/2),1)+DJ$7)))</f>
        <v>2</v>
      </c>
      <c r="DK228" s="534">
        <f t="shared" ref="DK228:DK300" si="637">IF($CH$4=$CD$4,IF(OR(-FLOOR(((18-COUNT($U228:$AL228))/2),1)+DK$7&lt;1,-FLOOR(((18-COUNT($U228:$AL228))/2),1)+DK$7&gt;COUNT($U228:$AL228)),"",LARGE($U228:$AL228,-FLOOR(((18-COUNT($U228:$AL228))/2),1)+DK$7)),IF(OR(-FLOOR(((18-COUNT($BG228:$BX228))/2),1)+DK$7&lt;1,-FLOOR(((18-COUNT($BG228:$BX228))/2),1)+DK$7&gt;COUNT($BG228:$BX228)),"",LARGE($BG228:$BX228,-FLOOR(((18-COUNT($BG228:$BX228))/2),1)+DK$7)))</f>
        <v>2</v>
      </c>
      <c r="DL228" s="534">
        <f t="shared" ref="DL228:DL300" si="638">IF($CH$4=$CD$4,IF(OR(-FLOOR(((18-COUNT($U228:$AL228))/2),1)+DL$7&lt;1,-FLOOR(((18-COUNT($U228:$AL228))/2),1)+DL$7&gt;COUNT($U228:$AL228)),"",LARGE($U228:$AL228,-FLOOR(((18-COUNT($U228:$AL228))/2),1)+DL$7)),IF(OR(-FLOOR(((18-COUNT($BG228:$BX228))/2),1)+DL$7&lt;1,-FLOOR(((18-COUNT($BG228:$BX228))/2),1)+DL$7&gt;COUNT($BG228:$BX228)),"",LARGE($BG228:$BX228,-FLOOR(((18-COUNT($BG228:$BX228))/2),1)+DL$7)))</f>
        <v>2</v>
      </c>
      <c r="DM228" s="534" t="str">
        <f t="shared" ref="DM228:DM300" si="639">IF($CH$4=$CD$4,IF(OR(-FLOOR(((18-COUNT($U228:$AL228))/2),1)+DM$7&lt;1,-FLOOR(((18-COUNT($U228:$AL228))/2),1)+DM$7&gt;COUNT($U228:$AL228)),"",LARGE($U228:$AL228,-FLOOR(((18-COUNT($U228:$AL228))/2),1)+DM$7)),IF(OR(-FLOOR(((18-COUNT($BG228:$BX228))/2),1)+DM$7&lt;1,-FLOOR(((18-COUNT($BG228:$BX228))/2),1)+DM$7&gt;COUNT($BG228:$BX228)),"",LARGE($BG228:$BX228,-FLOOR(((18-COUNT($BG228:$BX228))/2),1)+DM$7)))</f>
        <v/>
      </c>
      <c r="DN228" s="534" t="str">
        <f t="shared" ref="DN228:DN300" si="640">IF($CH$4=$CD$4,IF(OR(-FLOOR(((18-COUNT($U228:$AL228))/2),1)+DN$7&lt;1,-FLOOR(((18-COUNT($U228:$AL228))/2),1)+DN$7&gt;COUNT($U228:$AL228)),"",LARGE($U228:$AL228,-FLOOR(((18-COUNT($U228:$AL228))/2),1)+DN$7)),IF(OR(-FLOOR(((18-COUNT($BG228:$BX228))/2),1)+DN$7&lt;1,-FLOOR(((18-COUNT($BG228:$BX228))/2),1)+DN$7&gt;COUNT($BG228:$BX228)),"",LARGE($BG228:$BX228,-FLOOR(((18-COUNT($BG228:$BX228))/2),1)+DN$7)))</f>
        <v/>
      </c>
      <c r="DO228" s="534" t="str">
        <f t="shared" ref="DO228:DO300" si="641">IF($CH$4=$CD$4,IF(OR(-FLOOR(((18-COUNT($U228:$AL228))/2),1)+DO$7&lt;1,-FLOOR(((18-COUNT($U228:$AL228))/2),1)+DO$7&gt;COUNT($U228:$AL228)),"",LARGE($U228:$AL228,-FLOOR(((18-COUNT($U228:$AL228))/2),1)+DO$7)),IF(OR(-FLOOR(((18-COUNT($BG228:$BX228))/2),1)+DO$7&lt;1,-FLOOR(((18-COUNT($BG228:$BX228))/2),1)+DO$7&gt;COUNT($BG228:$BX228)),"",LARGE($BG228:$BX228,-FLOOR(((18-COUNT($BG228:$BX228))/2),1)+DO$7)))</f>
        <v/>
      </c>
      <c r="DP228" s="533" t="str">
        <f t="shared" ref="DP228:DP300" si="642">IF($CH$4=$CD$4,IF(OR(-FLOOR(((18-COUNT($U228:$AL228))/2),1)+DP$7&lt;1,-FLOOR(((18-COUNT($U228:$AL228))/2),1)+DP$7&gt;COUNT($U228:$AL228)),"",LARGE($U228:$AL228,-FLOOR(((18-COUNT($U228:$AL228))/2),1)+DP$7)),IF(OR(-FLOOR(((18-COUNT($BG228:$BX228))/2),1)+DP$7&lt;1,-FLOOR(((18-COUNT($BG228:$BX228))/2),1)+DP$7&gt;COUNT($BG228:$BX228)),"",LARGE($BG228:$BX228,-FLOOR(((18-COUNT($BG228:$BX228))/2),1)+DP$7)))</f>
        <v/>
      </c>
      <c r="DQ228" s="532" t="str">
        <f t="shared" ref="DQ228:DQ300" si="643">IF($CH$4=$CD$4,IF(OR(-FLOOR(((18-COUNT($U228:$AL228))/2),1)+DQ$7&lt;1,-FLOOR(((18-COUNT($U228:$AL228))/2),1)+DQ$7&gt;COUNT($U228:$AL228)),"",LARGE($U228:$AL228,-FLOOR(((18-COUNT($U228:$AL228))/2),1)+DQ$7)),IF(OR(-FLOOR(((18-COUNT($BG228:$BX228))/2),1)+DQ$7&lt;1,-FLOOR(((18-COUNT($BG228:$BX228))/2),1)+DQ$7&gt;COUNT($BG228:$BX228)),"",LARGE($BG228:$BX228,-FLOOR(((18-COUNT($BG228:$BX228))/2),1)+DQ$7)))</f>
        <v/>
      </c>
      <c r="DR228" s="753">
        <f t="shared" ref="DR228:DR300" si="644">COUNT(B228:S228)</f>
        <v>4</v>
      </c>
      <c r="DS228" s="111">
        <f t="shared" ref="DS228:DS300" si="645">COUNT(U228:AL228)</f>
        <v>8</v>
      </c>
      <c r="DT228" s="111">
        <f t="shared" ref="DT228:DT300" si="646">COUNT(AN228:BE228)</f>
        <v>6</v>
      </c>
      <c r="DU228" s="111">
        <f t="shared" ref="DU228:DU300" si="647">COUNT(BG228:BX228)</f>
        <v>4</v>
      </c>
      <c r="DV228" s="602"/>
      <c r="DW228" s="719"/>
      <c r="DX228" s="719"/>
      <c r="DY228" s="719"/>
      <c r="DZ228" s="719"/>
      <c r="EA228" s="719"/>
      <c r="EB228" s="719"/>
      <c r="EC228" s="719"/>
      <c r="ED228" s="719"/>
      <c r="EE228" s="603"/>
    </row>
    <row r="229" spans="1:135" s="604" customFormat="1" ht="15.75" customHeight="1">
      <c r="A229" s="757" t="s">
        <v>352</v>
      </c>
      <c r="B229" s="788"/>
      <c r="C229" s="788"/>
      <c r="D229" s="788"/>
      <c r="E229" s="788"/>
      <c r="F229" s="788"/>
      <c r="G229" s="788"/>
      <c r="H229" s="788"/>
      <c r="I229" s="788"/>
      <c r="J229" s="788"/>
      <c r="K229" s="788"/>
      <c r="L229" s="788"/>
      <c r="M229" s="788"/>
      <c r="N229" s="788">
        <v>0.25</v>
      </c>
      <c r="O229" s="788"/>
      <c r="P229" s="788">
        <v>0.25</v>
      </c>
      <c r="Q229" s="788">
        <v>0.25</v>
      </c>
      <c r="R229" s="788"/>
      <c r="S229" s="788">
        <v>0.25</v>
      </c>
      <c r="T229" s="720"/>
      <c r="U229" s="788">
        <v>0.5</v>
      </c>
      <c r="V229" s="788"/>
      <c r="W229" s="788">
        <v>0.5</v>
      </c>
      <c r="X229" s="788"/>
      <c r="Y229" s="788"/>
      <c r="Z229" s="788"/>
      <c r="AA229" s="788"/>
      <c r="AB229" s="788"/>
      <c r="AC229" s="788"/>
      <c r="AD229" s="788"/>
      <c r="AE229" s="788"/>
      <c r="AF229" s="789"/>
      <c r="AG229" s="789">
        <v>0.25</v>
      </c>
      <c r="AH229" s="789"/>
      <c r="AI229" s="789">
        <v>0.25</v>
      </c>
      <c r="AJ229" s="788">
        <v>0.25</v>
      </c>
      <c r="AK229" s="788">
        <v>0.25</v>
      </c>
      <c r="AL229" s="788">
        <v>0.25</v>
      </c>
      <c r="AM229" s="720"/>
      <c r="AN229" s="788"/>
      <c r="AO229" s="788"/>
      <c r="AP229" s="788"/>
      <c r="AQ229" s="788"/>
      <c r="AR229" s="788"/>
      <c r="AS229" s="788"/>
      <c r="AT229" s="788"/>
      <c r="AU229" s="788"/>
      <c r="AV229" s="788"/>
      <c r="AW229" s="788"/>
      <c r="AX229" s="788"/>
      <c r="AY229" s="788">
        <v>0.25</v>
      </c>
      <c r="AZ229" s="789">
        <v>0.25</v>
      </c>
      <c r="BA229" s="789">
        <v>0.25</v>
      </c>
      <c r="BB229" s="789"/>
      <c r="BC229" s="789">
        <v>0.25</v>
      </c>
      <c r="BD229" s="789">
        <v>0.25</v>
      </c>
      <c r="BE229" s="788">
        <v>0.25</v>
      </c>
      <c r="BF229" s="720"/>
      <c r="BG229" s="788"/>
      <c r="BH229" s="788"/>
      <c r="BI229" s="788"/>
      <c r="BJ229" s="788"/>
      <c r="BK229" s="788"/>
      <c r="BL229" s="788"/>
      <c r="BM229" s="788"/>
      <c r="BN229" s="788"/>
      <c r="BO229" s="788"/>
      <c r="BP229" s="788"/>
      <c r="BQ229" s="788">
        <v>0.25</v>
      </c>
      <c r="BR229" s="789">
        <v>0.25</v>
      </c>
      <c r="BS229" s="789"/>
      <c r="BT229" s="789">
        <v>0.25</v>
      </c>
      <c r="BU229" s="789"/>
      <c r="BV229" s="788"/>
      <c r="BW229" s="788">
        <v>0.25</v>
      </c>
      <c r="BX229" s="788"/>
      <c r="BY229" s="720"/>
      <c r="BZ229" s="788">
        <v>0.25</v>
      </c>
      <c r="CA229" s="788">
        <v>0.25</v>
      </c>
      <c r="CB229" s="788">
        <v>0.25</v>
      </c>
      <c r="CC229" s="788">
        <v>0.25</v>
      </c>
      <c r="CD229" s="698">
        <f t="shared" si="596"/>
        <v>0.25</v>
      </c>
      <c r="CE229" s="723">
        <f t="shared" si="597"/>
        <v>0.3</v>
      </c>
      <c r="CF229" s="723">
        <f t="shared" si="598"/>
        <v>0.25</v>
      </c>
      <c r="CG229" s="790">
        <f t="shared" si="599"/>
        <v>0.25</v>
      </c>
      <c r="CH229" s="1399" t="str">
        <f t="shared" si="608"/>
        <v/>
      </c>
      <c r="CI229" s="1400" t="str">
        <f t="shared" si="609"/>
        <v/>
      </c>
      <c r="CJ229" s="1401" t="str">
        <f t="shared" si="610"/>
        <v/>
      </c>
      <c r="CK229" s="1401" t="str">
        <f t="shared" si="611"/>
        <v/>
      </c>
      <c r="CL229" s="1401" t="str">
        <f t="shared" si="612"/>
        <v/>
      </c>
      <c r="CM229" s="1401" t="str">
        <f t="shared" si="613"/>
        <v/>
      </c>
      <c r="CN229" s="1401" t="str">
        <f t="shared" si="614"/>
        <v/>
      </c>
      <c r="CO229" s="1402">
        <f t="shared" si="615"/>
        <v>0.25</v>
      </c>
      <c r="CP229" s="1402">
        <f t="shared" si="616"/>
        <v>0.25</v>
      </c>
      <c r="CQ229" s="1402">
        <f t="shared" si="617"/>
        <v>0.25</v>
      </c>
      <c r="CR229" s="1402">
        <f t="shared" si="618"/>
        <v>0.25</v>
      </c>
      <c r="CS229" s="1401" t="str">
        <f t="shared" si="619"/>
        <v/>
      </c>
      <c r="CT229" s="1401" t="str">
        <f t="shared" si="620"/>
        <v/>
      </c>
      <c r="CU229" s="1401" t="str">
        <f t="shared" si="621"/>
        <v/>
      </c>
      <c r="CV229" s="1401" t="str">
        <f t="shared" si="622"/>
        <v/>
      </c>
      <c r="CW229" s="1401" t="str">
        <f t="shared" si="623"/>
        <v/>
      </c>
      <c r="CX229" s="1400" t="str">
        <f t="shared" si="624"/>
        <v/>
      </c>
      <c r="CY229" s="1380" t="str">
        <f t="shared" si="625"/>
        <v/>
      </c>
      <c r="CZ229" s="638" t="str">
        <f t="shared" si="626"/>
        <v/>
      </c>
      <c r="DA229" s="639" t="str">
        <f t="shared" si="627"/>
        <v/>
      </c>
      <c r="DB229" s="640" t="str">
        <f t="shared" si="628"/>
        <v/>
      </c>
      <c r="DC229" s="640" t="str">
        <f t="shared" si="629"/>
        <v/>
      </c>
      <c r="DD229" s="640" t="str">
        <f t="shared" si="630"/>
        <v/>
      </c>
      <c r="DE229" s="640" t="str">
        <f t="shared" si="631"/>
        <v/>
      </c>
      <c r="DF229" s="640">
        <f t="shared" si="632"/>
        <v>0.25</v>
      </c>
      <c r="DG229" s="641">
        <f t="shared" si="633"/>
        <v>0.25</v>
      </c>
      <c r="DH229" s="641">
        <f t="shared" si="634"/>
        <v>0.25</v>
      </c>
      <c r="DI229" s="641">
        <f t="shared" si="635"/>
        <v>0.25</v>
      </c>
      <c r="DJ229" s="641">
        <f t="shared" si="636"/>
        <v>0.25</v>
      </c>
      <c r="DK229" s="640">
        <f t="shared" si="637"/>
        <v>0.5</v>
      </c>
      <c r="DL229" s="640">
        <f t="shared" si="638"/>
        <v>0.5</v>
      </c>
      <c r="DM229" s="640" t="str">
        <f t="shared" si="639"/>
        <v/>
      </c>
      <c r="DN229" s="640" t="str">
        <f t="shared" si="640"/>
        <v/>
      </c>
      <c r="DO229" s="640" t="str">
        <f t="shared" si="641"/>
        <v/>
      </c>
      <c r="DP229" s="639" t="str">
        <f t="shared" si="642"/>
        <v/>
      </c>
      <c r="DQ229" s="638" t="str">
        <f t="shared" si="643"/>
        <v/>
      </c>
      <c r="DR229" s="753">
        <f t="shared" si="644"/>
        <v>4</v>
      </c>
      <c r="DS229" s="111">
        <f t="shared" si="645"/>
        <v>7</v>
      </c>
      <c r="DT229" s="111">
        <f t="shared" si="646"/>
        <v>6</v>
      </c>
      <c r="DU229" s="111">
        <f t="shared" si="647"/>
        <v>4</v>
      </c>
      <c r="DV229" s="602"/>
      <c r="DW229" s="719"/>
      <c r="DX229" s="719"/>
      <c r="DY229" s="719"/>
      <c r="DZ229" s="719"/>
      <c r="EA229" s="719"/>
      <c r="EB229" s="719"/>
      <c r="EC229" s="719"/>
      <c r="ED229" s="719"/>
      <c r="EE229" s="603"/>
    </row>
    <row r="230" spans="1:135" s="604" customFormat="1" ht="15.75" customHeight="1">
      <c r="A230" s="757" t="s">
        <v>353</v>
      </c>
      <c r="B230" s="733" t="str">
        <f t="shared" ref="B230:N230" si="648">IF(B228="","",(B228/12)*B229)</f>
        <v/>
      </c>
      <c r="C230" s="733" t="str">
        <f t="shared" si="648"/>
        <v/>
      </c>
      <c r="D230" s="733" t="str">
        <f t="shared" si="648"/>
        <v/>
      </c>
      <c r="E230" s="733" t="str">
        <f t="shared" si="648"/>
        <v/>
      </c>
      <c r="F230" s="733" t="str">
        <f t="shared" si="648"/>
        <v/>
      </c>
      <c r="G230" s="733" t="str">
        <f t="shared" si="648"/>
        <v/>
      </c>
      <c r="H230" s="733" t="str">
        <f t="shared" si="648"/>
        <v/>
      </c>
      <c r="I230" s="733" t="str">
        <f t="shared" si="648"/>
        <v/>
      </c>
      <c r="J230" s="733" t="str">
        <f t="shared" si="648"/>
        <v/>
      </c>
      <c r="K230" s="733" t="str">
        <f t="shared" si="648"/>
        <v/>
      </c>
      <c r="L230" s="733" t="str">
        <f t="shared" si="648"/>
        <v/>
      </c>
      <c r="M230" s="733" t="str">
        <f t="shared" si="648"/>
        <v/>
      </c>
      <c r="N230" s="733">
        <f t="shared" si="648"/>
        <v>4.1666666666666664E-2</v>
      </c>
      <c r="O230" s="733" t="str">
        <f>IF(O228="","",(O228/12)*O229)</f>
        <v/>
      </c>
      <c r="P230" s="733">
        <f>IF(P228="","",(P228/12)*P229)</f>
        <v>3.125E-2</v>
      </c>
      <c r="Q230" s="733">
        <f>IF(Q228="","",(Q228/12)*Q229)</f>
        <v>4.1666666666666664E-2</v>
      </c>
      <c r="R230" s="733" t="str">
        <f>IF(R228="","",(R228/12)*R229)</f>
        <v/>
      </c>
      <c r="S230" s="733">
        <f>IF(S228="","",(S228/12)*S229)</f>
        <v>4.1666666666666664E-2</v>
      </c>
      <c r="T230" s="752"/>
      <c r="U230" s="733">
        <f t="shared" ref="U230:AL230" si="649">IF(U228="","",(U228/12)*U229)</f>
        <v>8.3333333333333329E-2</v>
      </c>
      <c r="V230" s="733">
        <f t="shared" si="649"/>
        <v>0</v>
      </c>
      <c r="W230" s="733">
        <f t="shared" si="649"/>
        <v>4.1666666666666664E-2</v>
      </c>
      <c r="X230" s="733" t="str">
        <f t="shared" si="649"/>
        <v/>
      </c>
      <c r="Y230" s="733" t="str">
        <f t="shared" si="649"/>
        <v/>
      </c>
      <c r="Z230" s="733" t="str">
        <f t="shared" si="649"/>
        <v/>
      </c>
      <c r="AA230" s="733" t="str">
        <f t="shared" si="649"/>
        <v/>
      </c>
      <c r="AB230" s="733" t="str">
        <f t="shared" si="649"/>
        <v/>
      </c>
      <c r="AC230" s="733" t="str">
        <f t="shared" si="649"/>
        <v/>
      </c>
      <c r="AD230" s="733" t="str">
        <f t="shared" si="649"/>
        <v/>
      </c>
      <c r="AE230" s="733" t="str">
        <f t="shared" si="649"/>
        <v/>
      </c>
      <c r="AF230" s="733" t="str">
        <f t="shared" si="649"/>
        <v/>
      </c>
      <c r="AG230" s="733">
        <f t="shared" si="649"/>
        <v>4.1666666666666664E-2</v>
      </c>
      <c r="AH230" s="733" t="str">
        <f t="shared" si="649"/>
        <v/>
      </c>
      <c r="AI230" s="733">
        <f t="shared" si="649"/>
        <v>4.1666666666666664E-2</v>
      </c>
      <c r="AJ230" s="733">
        <f t="shared" si="649"/>
        <v>4.1666666666666664E-2</v>
      </c>
      <c r="AK230" s="733">
        <f t="shared" si="649"/>
        <v>4.1666666666666664E-2</v>
      </c>
      <c r="AL230" s="733">
        <f t="shared" si="649"/>
        <v>4.1666666666666664E-2</v>
      </c>
      <c r="AM230" s="752"/>
      <c r="AN230" s="733" t="str">
        <f t="shared" ref="AN230:BE230" si="650">IF(AN228="","",(AN228/12)*AN229)</f>
        <v/>
      </c>
      <c r="AO230" s="733" t="str">
        <f t="shared" si="650"/>
        <v/>
      </c>
      <c r="AP230" s="733" t="str">
        <f t="shared" si="650"/>
        <v/>
      </c>
      <c r="AQ230" s="733" t="str">
        <f t="shared" si="650"/>
        <v/>
      </c>
      <c r="AR230" s="733" t="str">
        <f t="shared" si="650"/>
        <v/>
      </c>
      <c r="AS230" s="733" t="str">
        <f t="shared" si="650"/>
        <v/>
      </c>
      <c r="AT230" s="733" t="str">
        <f t="shared" si="650"/>
        <v/>
      </c>
      <c r="AU230" s="733" t="str">
        <f t="shared" si="650"/>
        <v/>
      </c>
      <c r="AV230" s="733" t="str">
        <f t="shared" si="650"/>
        <v/>
      </c>
      <c r="AW230" s="733" t="str">
        <f t="shared" si="650"/>
        <v/>
      </c>
      <c r="AX230" s="733" t="str">
        <f t="shared" si="650"/>
        <v/>
      </c>
      <c r="AY230" s="733">
        <f t="shared" si="650"/>
        <v>4.1666666666666664E-2</v>
      </c>
      <c r="AZ230" s="733">
        <f t="shared" si="650"/>
        <v>4.1666666666666664E-2</v>
      </c>
      <c r="BA230" s="733">
        <f t="shared" si="650"/>
        <v>4.1666666666666664E-2</v>
      </c>
      <c r="BB230" s="733" t="str">
        <f t="shared" si="650"/>
        <v/>
      </c>
      <c r="BC230" s="733">
        <f t="shared" si="650"/>
        <v>4.1666666666666664E-2</v>
      </c>
      <c r="BD230" s="733">
        <f t="shared" si="650"/>
        <v>4.1666666666666664E-2</v>
      </c>
      <c r="BE230" s="733">
        <f t="shared" si="650"/>
        <v>4.1666666666666664E-2</v>
      </c>
      <c r="BF230" s="752"/>
      <c r="BG230" s="733" t="str">
        <f t="shared" ref="BG230:BX230" si="651">IF(BG228="","",(BG228/12)*BG229)</f>
        <v/>
      </c>
      <c r="BH230" s="733" t="str">
        <f t="shared" si="651"/>
        <v/>
      </c>
      <c r="BI230" s="733" t="str">
        <f t="shared" si="651"/>
        <v/>
      </c>
      <c r="BJ230" s="733" t="str">
        <f t="shared" si="651"/>
        <v/>
      </c>
      <c r="BK230" s="733" t="str">
        <f t="shared" si="651"/>
        <v/>
      </c>
      <c r="BL230" s="733" t="str">
        <f t="shared" si="651"/>
        <v/>
      </c>
      <c r="BM230" s="733" t="str">
        <f t="shared" si="651"/>
        <v/>
      </c>
      <c r="BN230" s="733" t="str">
        <f t="shared" si="651"/>
        <v/>
      </c>
      <c r="BO230" s="733" t="str">
        <f t="shared" si="651"/>
        <v/>
      </c>
      <c r="BP230" s="733" t="str">
        <f t="shared" si="651"/>
        <v/>
      </c>
      <c r="BQ230" s="733">
        <f t="shared" si="651"/>
        <v>2.0833333333333332E-2</v>
      </c>
      <c r="BR230" s="733">
        <f t="shared" si="651"/>
        <v>4.1666666666666664E-2</v>
      </c>
      <c r="BS230" s="733" t="str">
        <f t="shared" si="651"/>
        <v/>
      </c>
      <c r="BT230" s="733">
        <f t="shared" si="651"/>
        <v>4.1666666666666664E-2</v>
      </c>
      <c r="BU230" s="733" t="str">
        <f t="shared" si="651"/>
        <v/>
      </c>
      <c r="BV230" s="733" t="str">
        <f t="shared" si="651"/>
        <v/>
      </c>
      <c r="BW230" s="733">
        <f t="shared" si="651"/>
        <v>4.1666666666666664E-2</v>
      </c>
      <c r="BX230" s="733" t="str">
        <f t="shared" si="651"/>
        <v/>
      </c>
      <c r="BY230" s="752"/>
      <c r="BZ230" s="733">
        <f>IF(BZ228="","",(BZ228/12)*BZ229)</f>
        <v>4.1666666666666664E-2</v>
      </c>
      <c r="CA230" s="733">
        <f>IF(CA228="","",(CA228/12)*CA229)</f>
        <v>4.1666666666666664E-2</v>
      </c>
      <c r="CB230" s="733">
        <f>IF(CB228="","",(CB228/12)*CB229)</f>
        <v>4.1666666666666664E-2</v>
      </c>
      <c r="CC230" s="733">
        <f>IF(CC228="","",(CC228/12)*CC229)</f>
        <v>4.1666666666666664E-2</v>
      </c>
      <c r="CD230" s="698">
        <f t="shared" si="596"/>
        <v>4.1666666666666657E-2</v>
      </c>
      <c r="CE230" s="723">
        <f t="shared" si="597"/>
        <v>4.1666666666666664E-2</v>
      </c>
      <c r="CF230" s="723">
        <f t="shared" si="598"/>
        <v>4.1666666666666664E-2</v>
      </c>
      <c r="CG230" s="790">
        <f t="shared" si="599"/>
        <v>4.1666666666666657E-2</v>
      </c>
      <c r="CH230" s="1376" t="str">
        <f t="shared" si="608"/>
        <v/>
      </c>
      <c r="CI230" s="1377" t="str">
        <f t="shared" si="609"/>
        <v/>
      </c>
      <c r="CJ230" s="1378" t="str">
        <f t="shared" si="610"/>
        <v/>
      </c>
      <c r="CK230" s="1378" t="str">
        <f t="shared" si="611"/>
        <v/>
      </c>
      <c r="CL230" s="1378" t="str">
        <f t="shared" si="612"/>
        <v/>
      </c>
      <c r="CM230" s="1378" t="str">
        <f t="shared" si="613"/>
        <v/>
      </c>
      <c r="CN230" s="1378" t="str">
        <f t="shared" si="614"/>
        <v/>
      </c>
      <c r="CO230" s="1379">
        <f t="shared" si="615"/>
        <v>3.125E-2</v>
      </c>
      <c r="CP230" s="1379">
        <f t="shared" si="616"/>
        <v>4.1666666666666664E-2</v>
      </c>
      <c r="CQ230" s="1379">
        <f t="shared" si="617"/>
        <v>4.1666666666666664E-2</v>
      </c>
      <c r="CR230" s="1379">
        <f t="shared" si="618"/>
        <v>4.1666666666666664E-2</v>
      </c>
      <c r="CS230" s="1378" t="str">
        <f t="shared" si="619"/>
        <v/>
      </c>
      <c r="CT230" s="1378" t="str">
        <f t="shared" si="620"/>
        <v/>
      </c>
      <c r="CU230" s="1378" t="str">
        <f t="shared" si="621"/>
        <v/>
      </c>
      <c r="CV230" s="1378" t="str">
        <f t="shared" si="622"/>
        <v/>
      </c>
      <c r="CW230" s="1378" t="str">
        <f t="shared" si="623"/>
        <v/>
      </c>
      <c r="CX230" s="1377" t="str">
        <f t="shared" si="624"/>
        <v/>
      </c>
      <c r="CY230" s="1380" t="str">
        <f t="shared" si="625"/>
        <v/>
      </c>
      <c r="CZ230" s="638" t="str">
        <f t="shared" si="626"/>
        <v/>
      </c>
      <c r="DA230" s="639" t="str">
        <f t="shared" si="627"/>
        <v/>
      </c>
      <c r="DB230" s="640" t="str">
        <f t="shared" si="628"/>
        <v/>
      </c>
      <c r="DC230" s="640" t="str">
        <f t="shared" si="629"/>
        <v/>
      </c>
      <c r="DD230" s="640" t="str">
        <f t="shared" si="630"/>
        <v/>
      </c>
      <c r="DE230" s="640">
        <f t="shared" si="631"/>
        <v>0</v>
      </c>
      <c r="DF230" s="640">
        <f t="shared" si="632"/>
        <v>4.1666666666666664E-2</v>
      </c>
      <c r="DG230" s="641">
        <f t="shared" si="633"/>
        <v>4.1666666666666664E-2</v>
      </c>
      <c r="DH230" s="641">
        <f t="shared" si="634"/>
        <v>4.1666666666666664E-2</v>
      </c>
      <c r="DI230" s="641">
        <f t="shared" si="635"/>
        <v>4.1666666666666664E-2</v>
      </c>
      <c r="DJ230" s="641">
        <f t="shared" si="636"/>
        <v>4.1666666666666664E-2</v>
      </c>
      <c r="DK230" s="640">
        <f t="shared" si="637"/>
        <v>4.1666666666666664E-2</v>
      </c>
      <c r="DL230" s="640">
        <f t="shared" si="638"/>
        <v>8.3333333333333329E-2</v>
      </c>
      <c r="DM230" s="640" t="str">
        <f t="shared" si="639"/>
        <v/>
      </c>
      <c r="DN230" s="640" t="str">
        <f t="shared" si="640"/>
        <v/>
      </c>
      <c r="DO230" s="640" t="str">
        <f t="shared" si="641"/>
        <v/>
      </c>
      <c r="DP230" s="639" t="str">
        <f t="shared" si="642"/>
        <v/>
      </c>
      <c r="DQ230" s="638" t="str">
        <f t="shared" si="643"/>
        <v/>
      </c>
      <c r="DR230" s="753">
        <f t="shared" si="644"/>
        <v>4</v>
      </c>
      <c r="DS230" s="111">
        <f t="shared" si="645"/>
        <v>8</v>
      </c>
      <c r="DT230" s="111">
        <f t="shared" si="646"/>
        <v>6</v>
      </c>
      <c r="DU230" s="111">
        <f t="shared" si="647"/>
        <v>4</v>
      </c>
      <c r="DV230" s="602"/>
      <c r="DW230" s="719"/>
      <c r="DX230" s="719"/>
      <c r="DY230" s="719"/>
      <c r="DZ230" s="719"/>
      <c r="EA230" s="719"/>
      <c r="EB230" s="719"/>
      <c r="EC230" s="719"/>
      <c r="ED230" s="719"/>
      <c r="EE230" s="603"/>
    </row>
    <row r="231" spans="1:135" s="604" customFormat="1" ht="15.75" customHeight="1">
      <c r="A231" s="781" t="s">
        <v>354</v>
      </c>
      <c r="B231" s="233"/>
      <c r="C231" s="233"/>
      <c r="D231" s="233"/>
      <c r="E231" s="233"/>
      <c r="F231" s="233"/>
      <c r="G231" s="233"/>
      <c r="H231" s="233"/>
      <c r="I231" s="233"/>
      <c r="J231" s="233"/>
      <c r="K231" s="233"/>
      <c r="L231" s="233"/>
      <c r="M231" s="233"/>
      <c r="N231" s="233"/>
      <c r="O231" s="233"/>
      <c r="P231" s="233"/>
      <c r="Q231" s="233"/>
      <c r="R231" s="233"/>
      <c r="S231" s="233"/>
      <c r="T231" s="791"/>
      <c r="U231" s="233"/>
      <c r="V231" s="233"/>
      <c r="W231" s="233"/>
      <c r="X231" s="233"/>
      <c r="Y231" s="233"/>
      <c r="Z231" s="233"/>
      <c r="AA231" s="233"/>
      <c r="AB231" s="233"/>
      <c r="AC231" s="233"/>
      <c r="AD231" s="233"/>
      <c r="AE231" s="233"/>
      <c r="AF231" s="306"/>
      <c r="AG231" s="233"/>
      <c r="AH231" s="233"/>
      <c r="AI231" s="233"/>
      <c r="AJ231" s="306"/>
      <c r="AK231" s="306"/>
      <c r="AL231" s="233"/>
      <c r="AM231" s="791"/>
      <c r="AN231" s="233"/>
      <c r="AO231" s="233"/>
      <c r="AP231" s="233"/>
      <c r="AQ231" s="233"/>
      <c r="AR231" s="233"/>
      <c r="AS231" s="233"/>
      <c r="AT231" s="233"/>
      <c r="AU231" s="233"/>
      <c r="AV231" s="233"/>
      <c r="AW231" s="233"/>
      <c r="AX231" s="233"/>
      <c r="AY231" s="233"/>
      <c r="AZ231" s="233"/>
      <c r="BA231" s="233"/>
      <c r="BB231" s="233"/>
      <c r="BC231" s="306"/>
      <c r="BD231" s="306"/>
      <c r="BE231" s="233"/>
      <c r="BF231" s="791"/>
      <c r="BG231" s="233"/>
      <c r="BH231" s="233"/>
      <c r="BI231" s="233"/>
      <c r="BJ231" s="233"/>
      <c r="BK231" s="233"/>
      <c r="BL231" s="233"/>
      <c r="BM231" s="233"/>
      <c r="BN231" s="233"/>
      <c r="BO231" s="233"/>
      <c r="BP231" s="233"/>
      <c r="BQ231" s="233"/>
      <c r="BR231" s="233"/>
      <c r="BS231" s="233"/>
      <c r="BT231" s="233"/>
      <c r="BU231" s="233"/>
      <c r="BV231" s="233"/>
      <c r="BW231" s="233"/>
      <c r="BX231" s="233"/>
      <c r="BY231" s="791"/>
      <c r="BZ231" s="233"/>
      <c r="CA231" s="233"/>
      <c r="CB231" s="233"/>
      <c r="CC231" s="233"/>
      <c r="CD231" s="698" t="str">
        <f t="shared" si="596"/>
        <v/>
      </c>
      <c r="CE231" s="698" t="str">
        <f t="shared" si="597"/>
        <v/>
      </c>
      <c r="CF231" s="698" t="str">
        <f t="shared" si="598"/>
        <v/>
      </c>
      <c r="CG231" s="787" t="str">
        <f t="shared" si="599"/>
        <v/>
      </c>
      <c r="CH231" s="1371" t="str">
        <f t="shared" si="608"/>
        <v/>
      </c>
      <c r="CI231" s="1372" t="str">
        <f t="shared" si="609"/>
        <v/>
      </c>
      <c r="CJ231" s="1373" t="str">
        <f t="shared" si="610"/>
        <v/>
      </c>
      <c r="CK231" s="1373" t="str">
        <f t="shared" si="611"/>
        <v/>
      </c>
      <c r="CL231" s="1373" t="str">
        <f t="shared" si="612"/>
        <v/>
      </c>
      <c r="CM231" s="1373" t="str">
        <f t="shared" si="613"/>
        <v/>
      </c>
      <c r="CN231" s="1373" t="str">
        <f t="shared" si="614"/>
        <v/>
      </c>
      <c r="CO231" s="1374" t="str">
        <f t="shared" si="615"/>
        <v/>
      </c>
      <c r="CP231" s="1374" t="str">
        <f t="shared" si="616"/>
        <v/>
      </c>
      <c r="CQ231" s="1374" t="str">
        <f t="shared" si="617"/>
        <v/>
      </c>
      <c r="CR231" s="1374" t="str">
        <f t="shared" si="618"/>
        <v/>
      </c>
      <c r="CS231" s="1373" t="str">
        <f t="shared" si="619"/>
        <v/>
      </c>
      <c r="CT231" s="1373" t="str">
        <f t="shared" si="620"/>
        <v/>
      </c>
      <c r="CU231" s="1373" t="str">
        <f t="shared" si="621"/>
        <v/>
      </c>
      <c r="CV231" s="1373" t="str">
        <f t="shared" si="622"/>
        <v/>
      </c>
      <c r="CW231" s="1373" t="str">
        <f t="shared" si="623"/>
        <v/>
      </c>
      <c r="CX231" s="1372" t="str">
        <f t="shared" si="624"/>
        <v/>
      </c>
      <c r="CY231" s="1375" t="str">
        <f t="shared" si="625"/>
        <v/>
      </c>
      <c r="CZ231" s="532" t="str">
        <f t="shared" si="626"/>
        <v/>
      </c>
      <c r="DA231" s="533" t="str">
        <f t="shared" si="627"/>
        <v/>
      </c>
      <c r="DB231" s="534" t="str">
        <f t="shared" si="628"/>
        <v/>
      </c>
      <c r="DC231" s="534" t="str">
        <f t="shared" si="629"/>
        <v/>
      </c>
      <c r="DD231" s="534" t="str">
        <f t="shared" si="630"/>
        <v/>
      </c>
      <c r="DE231" s="534" t="str">
        <f t="shared" si="631"/>
        <v/>
      </c>
      <c r="DF231" s="534" t="str">
        <f t="shared" si="632"/>
        <v/>
      </c>
      <c r="DG231" s="535" t="str">
        <f t="shared" si="633"/>
        <v/>
      </c>
      <c r="DH231" s="535" t="str">
        <f t="shared" si="634"/>
        <v/>
      </c>
      <c r="DI231" s="535" t="str">
        <f t="shared" si="635"/>
        <v/>
      </c>
      <c r="DJ231" s="535" t="str">
        <f t="shared" si="636"/>
        <v/>
      </c>
      <c r="DK231" s="534" t="str">
        <f t="shared" si="637"/>
        <v/>
      </c>
      <c r="DL231" s="534" t="str">
        <f t="shared" si="638"/>
        <v/>
      </c>
      <c r="DM231" s="534" t="str">
        <f t="shared" si="639"/>
        <v/>
      </c>
      <c r="DN231" s="534" t="str">
        <f t="shared" si="640"/>
        <v/>
      </c>
      <c r="DO231" s="534" t="str">
        <f t="shared" si="641"/>
        <v/>
      </c>
      <c r="DP231" s="533" t="str">
        <f t="shared" si="642"/>
        <v/>
      </c>
      <c r="DQ231" s="532" t="str">
        <f t="shared" si="643"/>
        <v/>
      </c>
      <c r="DR231" s="753">
        <f t="shared" si="644"/>
        <v>0</v>
      </c>
      <c r="DS231" s="111">
        <f t="shared" si="645"/>
        <v>0</v>
      </c>
      <c r="DT231" s="111">
        <f t="shared" si="646"/>
        <v>0</v>
      </c>
      <c r="DU231" s="111">
        <f t="shared" si="647"/>
        <v>0</v>
      </c>
      <c r="DV231" s="602"/>
      <c r="DW231" s="719"/>
      <c r="DX231" s="719"/>
      <c r="DY231" s="719"/>
      <c r="DZ231" s="719"/>
      <c r="EA231" s="719"/>
      <c r="EB231" s="719"/>
      <c r="EC231" s="719"/>
      <c r="ED231" s="719"/>
      <c r="EE231" s="603"/>
    </row>
    <row r="232" spans="1:135" s="795" customFormat="1" ht="15.75" customHeight="1">
      <c r="A232" s="757" t="s">
        <v>352</v>
      </c>
      <c r="B232" s="788"/>
      <c r="C232" s="788"/>
      <c r="D232" s="788"/>
      <c r="E232" s="788"/>
      <c r="F232" s="788"/>
      <c r="G232" s="788"/>
      <c r="H232" s="788"/>
      <c r="I232" s="788"/>
      <c r="J232" s="788"/>
      <c r="K232" s="788"/>
      <c r="L232" s="788"/>
      <c r="M232" s="788"/>
      <c r="N232" s="788"/>
      <c r="O232" s="788"/>
      <c r="P232" s="788"/>
      <c r="Q232" s="788"/>
      <c r="R232" s="788"/>
      <c r="S232" s="788"/>
      <c r="T232" s="791"/>
      <c r="U232" s="788"/>
      <c r="V232" s="788"/>
      <c r="W232" s="788"/>
      <c r="X232" s="788"/>
      <c r="Y232" s="788"/>
      <c r="Z232" s="788"/>
      <c r="AA232" s="788"/>
      <c r="AB232" s="788"/>
      <c r="AC232" s="788"/>
      <c r="AD232" s="788"/>
      <c r="AE232" s="788"/>
      <c r="AF232" s="789"/>
      <c r="AG232" s="788"/>
      <c r="AH232" s="788"/>
      <c r="AI232" s="788"/>
      <c r="AJ232" s="789"/>
      <c r="AK232" s="789"/>
      <c r="AL232" s="788"/>
      <c r="AM232" s="791"/>
      <c r="AN232" s="788"/>
      <c r="AO232" s="788"/>
      <c r="AP232" s="788"/>
      <c r="AQ232" s="788"/>
      <c r="AR232" s="788"/>
      <c r="AS232" s="788"/>
      <c r="AT232" s="788"/>
      <c r="AU232" s="788"/>
      <c r="AV232" s="788"/>
      <c r="AW232" s="788"/>
      <c r="AX232" s="788"/>
      <c r="AY232" s="788"/>
      <c r="AZ232" s="788"/>
      <c r="BA232" s="788"/>
      <c r="BB232" s="788"/>
      <c r="BC232" s="789"/>
      <c r="BD232" s="789"/>
      <c r="BE232" s="788"/>
      <c r="BF232" s="791"/>
      <c r="BG232" s="788"/>
      <c r="BH232" s="788"/>
      <c r="BI232" s="788"/>
      <c r="BJ232" s="788"/>
      <c r="BK232" s="788"/>
      <c r="BL232" s="788"/>
      <c r="BM232" s="788"/>
      <c r="BN232" s="788"/>
      <c r="BO232" s="788"/>
      <c r="BP232" s="788"/>
      <c r="BQ232" s="788"/>
      <c r="BR232" s="788"/>
      <c r="BS232" s="788"/>
      <c r="BT232" s="788"/>
      <c r="BU232" s="788"/>
      <c r="BV232" s="788"/>
      <c r="BW232" s="788"/>
      <c r="BX232" s="788"/>
      <c r="BY232" s="791"/>
      <c r="BZ232" s="788"/>
      <c r="CA232" s="788"/>
      <c r="CB232" s="788"/>
      <c r="CC232" s="788"/>
      <c r="CD232" s="698" t="str">
        <f t="shared" si="596"/>
        <v/>
      </c>
      <c r="CE232" s="698" t="str">
        <f t="shared" si="597"/>
        <v/>
      </c>
      <c r="CF232" s="698" t="str">
        <f t="shared" si="598"/>
        <v/>
      </c>
      <c r="CG232" s="787" t="str">
        <f t="shared" si="599"/>
        <v/>
      </c>
      <c r="CH232" s="1371" t="str">
        <f t="shared" si="608"/>
        <v/>
      </c>
      <c r="CI232" s="1372" t="str">
        <f t="shared" si="609"/>
        <v/>
      </c>
      <c r="CJ232" s="1373" t="str">
        <f t="shared" si="610"/>
        <v/>
      </c>
      <c r="CK232" s="1373" t="str">
        <f t="shared" si="611"/>
        <v/>
      </c>
      <c r="CL232" s="1373" t="str">
        <f t="shared" si="612"/>
        <v/>
      </c>
      <c r="CM232" s="1373" t="str">
        <f t="shared" si="613"/>
        <v/>
      </c>
      <c r="CN232" s="1373" t="str">
        <f t="shared" si="614"/>
        <v/>
      </c>
      <c r="CO232" s="1374" t="str">
        <f t="shared" si="615"/>
        <v/>
      </c>
      <c r="CP232" s="1374" t="str">
        <f t="shared" si="616"/>
        <v/>
      </c>
      <c r="CQ232" s="1374" t="str">
        <f t="shared" si="617"/>
        <v/>
      </c>
      <c r="CR232" s="1374" t="str">
        <f t="shared" si="618"/>
        <v/>
      </c>
      <c r="CS232" s="1373" t="str">
        <f t="shared" si="619"/>
        <v/>
      </c>
      <c r="CT232" s="1373" t="str">
        <f t="shared" si="620"/>
        <v/>
      </c>
      <c r="CU232" s="1373" t="str">
        <f t="shared" si="621"/>
        <v/>
      </c>
      <c r="CV232" s="1373" t="str">
        <f t="shared" si="622"/>
        <v/>
      </c>
      <c r="CW232" s="1373" t="str">
        <f t="shared" si="623"/>
        <v/>
      </c>
      <c r="CX232" s="1372" t="str">
        <f t="shared" si="624"/>
        <v/>
      </c>
      <c r="CY232" s="1375" t="str">
        <f t="shared" si="625"/>
        <v/>
      </c>
      <c r="CZ232" s="532" t="str">
        <f t="shared" si="626"/>
        <v/>
      </c>
      <c r="DA232" s="533" t="str">
        <f t="shared" si="627"/>
        <v/>
      </c>
      <c r="DB232" s="534" t="str">
        <f t="shared" si="628"/>
        <v/>
      </c>
      <c r="DC232" s="534" t="str">
        <f t="shared" si="629"/>
        <v/>
      </c>
      <c r="DD232" s="534" t="str">
        <f t="shared" si="630"/>
        <v/>
      </c>
      <c r="DE232" s="534" t="str">
        <f t="shared" si="631"/>
        <v/>
      </c>
      <c r="DF232" s="534" t="str">
        <f t="shared" si="632"/>
        <v/>
      </c>
      <c r="DG232" s="535" t="str">
        <f t="shared" si="633"/>
        <v/>
      </c>
      <c r="DH232" s="535" t="str">
        <f t="shared" si="634"/>
        <v/>
      </c>
      <c r="DI232" s="535" t="str">
        <f t="shared" si="635"/>
        <v/>
      </c>
      <c r="DJ232" s="535" t="str">
        <f t="shared" si="636"/>
        <v/>
      </c>
      <c r="DK232" s="534" t="str">
        <f t="shared" si="637"/>
        <v/>
      </c>
      <c r="DL232" s="534" t="str">
        <f t="shared" si="638"/>
        <v/>
      </c>
      <c r="DM232" s="534" t="str">
        <f t="shared" si="639"/>
        <v/>
      </c>
      <c r="DN232" s="534" t="str">
        <f t="shared" si="640"/>
        <v/>
      </c>
      <c r="DO232" s="534" t="str">
        <f t="shared" si="641"/>
        <v/>
      </c>
      <c r="DP232" s="533" t="str">
        <f t="shared" si="642"/>
        <v/>
      </c>
      <c r="DQ232" s="532" t="str">
        <f t="shared" si="643"/>
        <v/>
      </c>
      <c r="DR232" s="753">
        <f t="shared" si="644"/>
        <v>0</v>
      </c>
      <c r="DS232" s="111">
        <f t="shared" si="645"/>
        <v>0</v>
      </c>
      <c r="DT232" s="111">
        <f t="shared" si="646"/>
        <v>0</v>
      </c>
      <c r="DU232" s="111">
        <f t="shared" si="647"/>
        <v>0</v>
      </c>
      <c r="DV232" s="792"/>
      <c r="DW232" s="793"/>
      <c r="DX232" s="793"/>
      <c r="DY232" s="793"/>
      <c r="DZ232" s="793"/>
      <c r="EA232" s="793"/>
      <c r="EB232" s="793"/>
      <c r="EC232" s="793"/>
      <c r="ED232" s="793"/>
      <c r="EE232" s="794"/>
    </row>
    <row r="233" spans="1:135" s="604" customFormat="1" ht="15.75" customHeight="1">
      <c r="A233" s="757" t="s">
        <v>353</v>
      </c>
      <c r="B233" s="733" t="str">
        <f t="shared" ref="B233:O233" si="652">IF(B231="","",(B231/12)*B232)</f>
        <v/>
      </c>
      <c r="C233" s="733" t="str">
        <f t="shared" si="652"/>
        <v/>
      </c>
      <c r="D233" s="733" t="str">
        <f t="shared" si="652"/>
        <v/>
      </c>
      <c r="E233" s="733" t="str">
        <f t="shared" si="652"/>
        <v/>
      </c>
      <c r="F233" s="733" t="str">
        <f t="shared" si="652"/>
        <v/>
      </c>
      <c r="G233" s="733" t="str">
        <f t="shared" si="652"/>
        <v/>
      </c>
      <c r="H233" s="733" t="str">
        <f t="shared" si="652"/>
        <v/>
      </c>
      <c r="I233" s="733" t="str">
        <f t="shared" si="652"/>
        <v/>
      </c>
      <c r="J233" s="733" t="str">
        <f t="shared" si="652"/>
        <v/>
      </c>
      <c r="K233" s="733" t="str">
        <f t="shared" si="652"/>
        <v/>
      </c>
      <c r="L233" s="733" t="str">
        <f t="shared" si="652"/>
        <v/>
      </c>
      <c r="M233" s="733" t="str">
        <f t="shared" si="652"/>
        <v/>
      </c>
      <c r="N233" s="733" t="str">
        <f t="shared" si="652"/>
        <v/>
      </c>
      <c r="O233" s="733" t="str">
        <f t="shared" si="652"/>
        <v/>
      </c>
      <c r="P233" s="733" t="str">
        <f>IF(P231="","",(P231/12)*P232)</f>
        <v/>
      </c>
      <c r="Q233" s="733" t="str">
        <f>IF(Q231="","",(Q231/12)*Q232)</f>
        <v/>
      </c>
      <c r="R233" s="733" t="str">
        <f>IF(R231="","",(R231/12)*R232)</f>
        <v/>
      </c>
      <c r="S233" s="733" t="str">
        <f>IF(S231="","",(S231/12)*S232)</f>
        <v/>
      </c>
      <c r="T233" s="752"/>
      <c r="U233" s="733" t="str">
        <f t="shared" ref="U233:AL233" si="653">IF(U231="","",(U231/12)*U232)</f>
        <v/>
      </c>
      <c r="V233" s="733" t="str">
        <f t="shared" si="653"/>
        <v/>
      </c>
      <c r="W233" s="733" t="str">
        <f t="shared" si="653"/>
        <v/>
      </c>
      <c r="X233" s="733" t="str">
        <f t="shared" si="653"/>
        <v/>
      </c>
      <c r="Y233" s="733" t="str">
        <f t="shared" si="653"/>
        <v/>
      </c>
      <c r="Z233" s="733" t="str">
        <f t="shared" si="653"/>
        <v/>
      </c>
      <c r="AA233" s="733" t="str">
        <f t="shared" si="653"/>
        <v/>
      </c>
      <c r="AB233" s="733" t="str">
        <f t="shared" si="653"/>
        <v/>
      </c>
      <c r="AC233" s="733" t="str">
        <f t="shared" si="653"/>
        <v/>
      </c>
      <c r="AD233" s="733" t="str">
        <f t="shared" si="653"/>
        <v/>
      </c>
      <c r="AE233" s="733" t="str">
        <f t="shared" si="653"/>
        <v/>
      </c>
      <c r="AF233" s="733" t="str">
        <f t="shared" si="653"/>
        <v/>
      </c>
      <c r="AG233" s="733" t="str">
        <f t="shared" si="653"/>
        <v/>
      </c>
      <c r="AH233" s="733" t="str">
        <f t="shared" si="653"/>
        <v/>
      </c>
      <c r="AI233" s="733" t="str">
        <f t="shared" si="653"/>
        <v/>
      </c>
      <c r="AJ233" s="733" t="str">
        <f t="shared" si="653"/>
        <v/>
      </c>
      <c r="AK233" s="733" t="str">
        <f t="shared" si="653"/>
        <v/>
      </c>
      <c r="AL233" s="733" t="str">
        <f t="shared" si="653"/>
        <v/>
      </c>
      <c r="AM233" s="752"/>
      <c r="AN233" s="733" t="str">
        <f t="shared" ref="AN233:BE233" si="654">IF(AN231="","",(AN231/12)*AN232)</f>
        <v/>
      </c>
      <c r="AO233" s="733" t="str">
        <f t="shared" si="654"/>
        <v/>
      </c>
      <c r="AP233" s="733" t="str">
        <f t="shared" si="654"/>
        <v/>
      </c>
      <c r="AQ233" s="733" t="str">
        <f t="shared" si="654"/>
        <v/>
      </c>
      <c r="AR233" s="733" t="str">
        <f t="shared" si="654"/>
        <v/>
      </c>
      <c r="AS233" s="733" t="str">
        <f t="shared" si="654"/>
        <v/>
      </c>
      <c r="AT233" s="733" t="str">
        <f t="shared" si="654"/>
        <v/>
      </c>
      <c r="AU233" s="733" t="str">
        <f t="shared" si="654"/>
        <v/>
      </c>
      <c r="AV233" s="733" t="str">
        <f t="shared" si="654"/>
        <v/>
      </c>
      <c r="AW233" s="733" t="str">
        <f t="shared" si="654"/>
        <v/>
      </c>
      <c r="AX233" s="733" t="str">
        <f t="shared" si="654"/>
        <v/>
      </c>
      <c r="AY233" s="733" t="str">
        <f t="shared" si="654"/>
        <v/>
      </c>
      <c r="AZ233" s="733" t="str">
        <f t="shared" si="654"/>
        <v/>
      </c>
      <c r="BA233" s="733" t="str">
        <f t="shared" si="654"/>
        <v/>
      </c>
      <c r="BB233" s="733" t="str">
        <f t="shared" si="654"/>
        <v/>
      </c>
      <c r="BC233" s="733" t="str">
        <f t="shared" si="654"/>
        <v/>
      </c>
      <c r="BD233" s="733" t="str">
        <f t="shared" si="654"/>
        <v/>
      </c>
      <c r="BE233" s="733" t="str">
        <f t="shared" si="654"/>
        <v/>
      </c>
      <c r="BF233" s="752"/>
      <c r="BG233" s="733" t="str">
        <f t="shared" ref="BG233:BX233" si="655">IF(BG231="","",(BG231/12)*BG232)</f>
        <v/>
      </c>
      <c r="BH233" s="733" t="str">
        <f t="shared" si="655"/>
        <v/>
      </c>
      <c r="BI233" s="733" t="str">
        <f t="shared" si="655"/>
        <v/>
      </c>
      <c r="BJ233" s="733" t="str">
        <f t="shared" si="655"/>
        <v/>
      </c>
      <c r="BK233" s="733" t="str">
        <f t="shared" si="655"/>
        <v/>
      </c>
      <c r="BL233" s="733" t="str">
        <f t="shared" si="655"/>
        <v/>
      </c>
      <c r="BM233" s="733" t="str">
        <f t="shared" si="655"/>
        <v/>
      </c>
      <c r="BN233" s="733" t="str">
        <f t="shared" si="655"/>
        <v/>
      </c>
      <c r="BO233" s="733" t="str">
        <f t="shared" si="655"/>
        <v/>
      </c>
      <c r="BP233" s="733" t="str">
        <f t="shared" si="655"/>
        <v/>
      </c>
      <c r="BQ233" s="733" t="str">
        <f t="shared" si="655"/>
        <v/>
      </c>
      <c r="BR233" s="733" t="str">
        <f t="shared" si="655"/>
        <v/>
      </c>
      <c r="BS233" s="733" t="str">
        <f t="shared" si="655"/>
        <v/>
      </c>
      <c r="BT233" s="733" t="str">
        <f t="shared" si="655"/>
        <v/>
      </c>
      <c r="BU233" s="733" t="str">
        <f t="shared" si="655"/>
        <v/>
      </c>
      <c r="BV233" s="733" t="str">
        <f t="shared" si="655"/>
        <v/>
      </c>
      <c r="BW233" s="733" t="str">
        <f t="shared" si="655"/>
        <v/>
      </c>
      <c r="BX233" s="733" t="str">
        <f t="shared" si="655"/>
        <v/>
      </c>
      <c r="BY233" s="752"/>
      <c r="BZ233" s="733" t="str">
        <f>IF(BZ231="","",(BZ231/12)*BZ232)</f>
        <v/>
      </c>
      <c r="CA233" s="733" t="str">
        <f>IF(CA231="","",(CA231/12)*CA232)</f>
        <v/>
      </c>
      <c r="CB233" s="733" t="str">
        <f>IF(CB231="","",(CB231/12)*CB232)</f>
        <v/>
      </c>
      <c r="CC233" s="733" t="str">
        <f>IF(CC231="","",(CC231/12)*CC232)</f>
        <v/>
      </c>
      <c r="CD233" s="698" t="str">
        <f t="shared" si="596"/>
        <v/>
      </c>
      <c r="CE233" s="723" t="str">
        <f t="shared" si="597"/>
        <v/>
      </c>
      <c r="CF233" s="723" t="str">
        <f t="shared" si="598"/>
        <v/>
      </c>
      <c r="CG233" s="790" t="str">
        <f t="shared" si="599"/>
        <v/>
      </c>
      <c r="CH233" s="1376" t="str">
        <f t="shared" si="608"/>
        <v/>
      </c>
      <c r="CI233" s="1377" t="str">
        <f t="shared" si="609"/>
        <v/>
      </c>
      <c r="CJ233" s="1378" t="str">
        <f t="shared" si="610"/>
        <v/>
      </c>
      <c r="CK233" s="1378" t="str">
        <f t="shared" si="611"/>
        <v/>
      </c>
      <c r="CL233" s="1378" t="str">
        <f t="shared" si="612"/>
        <v/>
      </c>
      <c r="CM233" s="1378" t="str">
        <f t="shared" si="613"/>
        <v/>
      </c>
      <c r="CN233" s="1378" t="str">
        <f t="shared" si="614"/>
        <v/>
      </c>
      <c r="CO233" s="1379" t="str">
        <f t="shared" si="615"/>
        <v/>
      </c>
      <c r="CP233" s="1379" t="str">
        <f t="shared" si="616"/>
        <v/>
      </c>
      <c r="CQ233" s="1379" t="str">
        <f t="shared" si="617"/>
        <v/>
      </c>
      <c r="CR233" s="1379" t="str">
        <f t="shared" si="618"/>
        <v/>
      </c>
      <c r="CS233" s="1378" t="str">
        <f t="shared" si="619"/>
        <v/>
      </c>
      <c r="CT233" s="1378" t="str">
        <f t="shared" si="620"/>
        <v/>
      </c>
      <c r="CU233" s="1378" t="str">
        <f t="shared" si="621"/>
        <v/>
      </c>
      <c r="CV233" s="1378" t="str">
        <f t="shared" si="622"/>
        <v/>
      </c>
      <c r="CW233" s="1378" t="str">
        <f t="shared" si="623"/>
        <v/>
      </c>
      <c r="CX233" s="1377" t="str">
        <f t="shared" si="624"/>
        <v/>
      </c>
      <c r="CY233" s="1380" t="str">
        <f t="shared" si="625"/>
        <v/>
      </c>
      <c r="CZ233" s="638" t="str">
        <f t="shared" si="626"/>
        <v/>
      </c>
      <c r="DA233" s="639" t="str">
        <f t="shared" si="627"/>
        <v/>
      </c>
      <c r="DB233" s="640" t="str">
        <f t="shared" si="628"/>
        <v/>
      </c>
      <c r="DC233" s="640" t="str">
        <f t="shared" si="629"/>
        <v/>
      </c>
      <c r="DD233" s="640" t="str">
        <f t="shared" si="630"/>
        <v/>
      </c>
      <c r="DE233" s="640" t="str">
        <f t="shared" si="631"/>
        <v/>
      </c>
      <c r="DF233" s="640" t="str">
        <f t="shared" si="632"/>
        <v/>
      </c>
      <c r="DG233" s="641" t="str">
        <f t="shared" si="633"/>
        <v/>
      </c>
      <c r="DH233" s="641" t="str">
        <f t="shared" si="634"/>
        <v/>
      </c>
      <c r="DI233" s="641" t="str">
        <f t="shared" si="635"/>
        <v/>
      </c>
      <c r="DJ233" s="641" t="str">
        <f t="shared" si="636"/>
        <v/>
      </c>
      <c r="DK233" s="640" t="str">
        <f t="shared" si="637"/>
        <v/>
      </c>
      <c r="DL233" s="640" t="str">
        <f t="shared" si="638"/>
        <v/>
      </c>
      <c r="DM233" s="640" t="str">
        <f t="shared" si="639"/>
        <v/>
      </c>
      <c r="DN233" s="640" t="str">
        <f t="shared" si="640"/>
        <v/>
      </c>
      <c r="DO233" s="640" t="str">
        <f t="shared" si="641"/>
        <v/>
      </c>
      <c r="DP233" s="639" t="str">
        <f t="shared" si="642"/>
        <v/>
      </c>
      <c r="DQ233" s="638" t="str">
        <f t="shared" si="643"/>
        <v/>
      </c>
      <c r="DR233" s="753">
        <f t="shared" si="644"/>
        <v>0</v>
      </c>
      <c r="DS233" s="111">
        <f t="shared" si="645"/>
        <v>0</v>
      </c>
      <c r="DT233" s="111">
        <f t="shared" si="646"/>
        <v>0</v>
      </c>
      <c r="DU233" s="111">
        <f t="shared" si="647"/>
        <v>0</v>
      </c>
      <c r="DV233" s="602"/>
      <c r="DW233" s="719"/>
      <c r="DX233" s="719"/>
      <c r="DY233" s="719"/>
      <c r="DZ233" s="719"/>
      <c r="EA233" s="719"/>
      <c r="EB233" s="719"/>
      <c r="EC233" s="719"/>
      <c r="ED233" s="719"/>
      <c r="EE233" s="603"/>
    </row>
    <row r="234" spans="1:135" s="604" customFormat="1" ht="15.75" customHeight="1">
      <c r="A234" s="781" t="s">
        <v>355</v>
      </c>
      <c r="B234" s="728"/>
      <c r="C234" s="728"/>
      <c r="D234" s="728"/>
      <c r="E234" s="728"/>
      <c r="F234" s="728"/>
      <c r="G234" s="728"/>
      <c r="H234" s="728"/>
      <c r="I234" s="728"/>
      <c r="J234" s="728"/>
      <c r="K234" s="728"/>
      <c r="L234" s="728"/>
      <c r="M234" s="728"/>
      <c r="N234" s="728"/>
      <c r="O234" s="728"/>
      <c r="P234" s="728"/>
      <c r="Q234" s="728"/>
      <c r="R234" s="728"/>
      <c r="S234" s="728"/>
      <c r="T234" s="796"/>
      <c r="U234" s="728"/>
      <c r="V234" s="728"/>
      <c r="W234" s="728"/>
      <c r="X234" s="728"/>
      <c r="Y234" s="728"/>
      <c r="Z234" s="728"/>
      <c r="AA234" s="728"/>
      <c r="AB234" s="728"/>
      <c r="AC234" s="728"/>
      <c r="AD234" s="728"/>
      <c r="AE234" s="728"/>
      <c r="AF234" s="728"/>
      <c r="AG234" s="728"/>
      <c r="AH234" s="728"/>
      <c r="AI234" s="728"/>
      <c r="AJ234" s="728"/>
      <c r="AK234" s="728"/>
      <c r="AL234" s="728"/>
      <c r="AM234" s="796"/>
      <c r="AN234" s="728"/>
      <c r="AO234" s="728"/>
      <c r="AP234" s="728"/>
      <c r="AQ234" s="728"/>
      <c r="AR234" s="728"/>
      <c r="AS234" s="728"/>
      <c r="AT234" s="728"/>
      <c r="AU234" s="728"/>
      <c r="AV234" s="728"/>
      <c r="AW234" s="728"/>
      <c r="AX234" s="728"/>
      <c r="AY234" s="728"/>
      <c r="AZ234" s="728"/>
      <c r="BA234" s="728"/>
      <c r="BB234" s="728"/>
      <c r="BC234" s="728"/>
      <c r="BD234" s="728"/>
      <c r="BE234" s="728"/>
      <c r="BF234" s="796"/>
      <c r="BG234" s="728"/>
      <c r="BH234" s="728"/>
      <c r="BI234" s="728"/>
      <c r="BJ234" s="728"/>
      <c r="BK234" s="728"/>
      <c r="BL234" s="728"/>
      <c r="BM234" s="728"/>
      <c r="BN234" s="728"/>
      <c r="BO234" s="728"/>
      <c r="BP234" s="728"/>
      <c r="BQ234" s="728"/>
      <c r="BR234" s="797"/>
      <c r="BS234" s="728"/>
      <c r="BT234" s="728"/>
      <c r="BU234" s="728"/>
      <c r="BV234" s="728"/>
      <c r="BW234" s="728"/>
      <c r="BX234" s="728"/>
      <c r="BY234" s="796"/>
      <c r="BZ234" s="728"/>
      <c r="CA234" s="728"/>
      <c r="CB234" s="728"/>
      <c r="CC234" s="728"/>
      <c r="CD234" s="698" t="str">
        <f t="shared" si="596"/>
        <v/>
      </c>
      <c r="CE234" s="698" t="str">
        <f t="shared" si="597"/>
        <v/>
      </c>
      <c r="CF234" s="698" t="str">
        <f t="shared" si="598"/>
        <v/>
      </c>
      <c r="CG234" s="787" t="str">
        <f t="shared" si="599"/>
        <v/>
      </c>
      <c r="CH234" s="1371" t="str">
        <f t="shared" si="608"/>
        <v/>
      </c>
      <c r="CI234" s="1372" t="str">
        <f t="shared" si="609"/>
        <v/>
      </c>
      <c r="CJ234" s="1373" t="str">
        <f t="shared" si="610"/>
        <v/>
      </c>
      <c r="CK234" s="1373" t="str">
        <f t="shared" si="611"/>
        <v/>
      </c>
      <c r="CL234" s="1373" t="str">
        <f t="shared" si="612"/>
        <v/>
      </c>
      <c r="CM234" s="1373" t="str">
        <f t="shared" si="613"/>
        <v/>
      </c>
      <c r="CN234" s="1373" t="str">
        <f t="shared" si="614"/>
        <v/>
      </c>
      <c r="CO234" s="1374" t="str">
        <f t="shared" si="615"/>
        <v/>
      </c>
      <c r="CP234" s="1374" t="str">
        <f t="shared" si="616"/>
        <v/>
      </c>
      <c r="CQ234" s="1374" t="str">
        <f t="shared" si="617"/>
        <v/>
      </c>
      <c r="CR234" s="1374" t="str">
        <f t="shared" si="618"/>
        <v/>
      </c>
      <c r="CS234" s="1373" t="str">
        <f t="shared" si="619"/>
        <v/>
      </c>
      <c r="CT234" s="1373" t="str">
        <f t="shared" si="620"/>
        <v/>
      </c>
      <c r="CU234" s="1373" t="str">
        <f t="shared" si="621"/>
        <v/>
      </c>
      <c r="CV234" s="1373" t="str">
        <f t="shared" si="622"/>
        <v/>
      </c>
      <c r="CW234" s="1373" t="str">
        <f t="shared" si="623"/>
        <v/>
      </c>
      <c r="CX234" s="1372" t="str">
        <f t="shared" si="624"/>
        <v/>
      </c>
      <c r="CY234" s="1375" t="str">
        <f t="shared" si="625"/>
        <v/>
      </c>
      <c r="CZ234" s="532" t="str">
        <f t="shared" si="626"/>
        <v/>
      </c>
      <c r="DA234" s="533" t="str">
        <f t="shared" si="627"/>
        <v/>
      </c>
      <c r="DB234" s="534" t="str">
        <f t="shared" si="628"/>
        <v/>
      </c>
      <c r="DC234" s="534" t="str">
        <f t="shared" si="629"/>
        <v/>
      </c>
      <c r="DD234" s="534" t="str">
        <f t="shared" si="630"/>
        <v/>
      </c>
      <c r="DE234" s="534" t="str">
        <f t="shared" si="631"/>
        <v/>
      </c>
      <c r="DF234" s="534" t="str">
        <f t="shared" si="632"/>
        <v/>
      </c>
      <c r="DG234" s="535" t="str">
        <f t="shared" si="633"/>
        <v/>
      </c>
      <c r="DH234" s="535" t="str">
        <f t="shared" si="634"/>
        <v/>
      </c>
      <c r="DI234" s="535" t="str">
        <f t="shared" si="635"/>
        <v/>
      </c>
      <c r="DJ234" s="535" t="str">
        <f t="shared" si="636"/>
        <v/>
      </c>
      <c r="DK234" s="534" t="str">
        <f t="shared" si="637"/>
        <v/>
      </c>
      <c r="DL234" s="534" t="str">
        <f t="shared" si="638"/>
        <v/>
      </c>
      <c r="DM234" s="534" t="str">
        <f t="shared" si="639"/>
        <v/>
      </c>
      <c r="DN234" s="534" t="str">
        <f t="shared" si="640"/>
        <v/>
      </c>
      <c r="DO234" s="534" t="str">
        <f t="shared" si="641"/>
        <v/>
      </c>
      <c r="DP234" s="533" t="str">
        <f t="shared" si="642"/>
        <v/>
      </c>
      <c r="DQ234" s="532" t="str">
        <f t="shared" si="643"/>
        <v/>
      </c>
      <c r="DR234" s="753">
        <f t="shared" si="644"/>
        <v>0</v>
      </c>
      <c r="DS234" s="111">
        <f t="shared" si="645"/>
        <v>0</v>
      </c>
      <c r="DT234" s="111">
        <f t="shared" si="646"/>
        <v>0</v>
      </c>
      <c r="DU234" s="111">
        <f t="shared" si="647"/>
        <v>0</v>
      </c>
      <c r="DV234" s="602"/>
      <c r="DW234" s="719"/>
      <c r="DX234" s="719"/>
      <c r="DY234" s="719"/>
      <c r="DZ234" s="719"/>
      <c r="EA234" s="719"/>
      <c r="EB234" s="719"/>
      <c r="EC234" s="719"/>
      <c r="ED234" s="719"/>
      <c r="EE234" s="603"/>
    </row>
    <row r="235" spans="1:135" s="604" customFormat="1" ht="15.75" customHeight="1">
      <c r="A235" s="757" t="s">
        <v>282</v>
      </c>
      <c r="B235" s="728"/>
      <c r="C235" s="728"/>
      <c r="D235" s="728"/>
      <c r="E235" s="728"/>
      <c r="F235" s="728"/>
      <c r="G235" s="728"/>
      <c r="H235" s="728"/>
      <c r="I235" s="728"/>
      <c r="J235" s="728"/>
      <c r="K235" s="728"/>
      <c r="L235" s="728"/>
      <c r="M235" s="728"/>
      <c r="N235" s="728"/>
      <c r="O235" s="728"/>
      <c r="P235" s="728"/>
      <c r="Q235" s="728"/>
      <c r="R235" s="728"/>
      <c r="S235" s="728"/>
      <c r="T235" s="796"/>
      <c r="U235" s="728"/>
      <c r="V235" s="728"/>
      <c r="W235" s="728"/>
      <c r="X235" s="728"/>
      <c r="Y235" s="728"/>
      <c r="Z235" s="728"/>
      <c r="AA235" s="728"/>
      <c r="AB235" s="728"/>
      <c r="AC235" s="728"/>
      <c r="AD235" s="728"/>
      <c r="AE235" s="728"/>
      <c r="AF235" s="728"/>
      <c r="AG235" s="728"/>
      <c r="AH235" s="728"/>
      <c r="AI235" s="728"/>
      <c r="AJ235" s="728"/>
      <c r="AK235" s="728"/>
      <c r="AL235" s="728"/>
      <c r="AM235" s="796"/>
      <c r="AN235" s="728"/>
      <c r="AO235" s="728"/>
      <c r="AP235" s="728"/>
      <c r="AQ235" s="728"/>
      <c r="AR235" s="728"/>
      <c r="AS235" s="728"/>
      <c r="AT235" s="728"/>
      <c r="AU235" s="728"/>
      <c r="AV235" s="728"/>
      <c r="AW235" s="728"/>
      <c r="AX235" s="728"/>
      <c r="AY235" s="728"/>
      <c r="AZ235" s="728"/>
      <c r="BA235" s="728"/>
      <c r="BB235" s="728"/>
      <c r="BC235" s="728"/>
      <c r="BD235" s="728"/>
      <c r="BE235" s="728"/>
      <c r="BF235" s="796"/>
      <c r="BG235" s="728"/>
      <c r="BH235" s="728"/>
      <c r="BI235" s="728"/>
      <c r="BJ235" s="728"/>
      <c r="BK235" s="728"/>
      <c r="BL235" s="728"/>
      <c r="BM235" s="728"/>
      <c r="BN235" s="728"/>
      <c r="BO235" s="728"/>
      <c r="BP235" s="728"/>
      <c r="BQ235" s="728"/>
      <c r="BR235" s="797"/>
      <c r="BS235" s="728"/>
      <c r="BT235" s="728"/>
      <c r="BU235" s="728"/>
      <c r="BV235" s="728"/>
      <c r="BW235" s="728"/>
      <c r="BX235" s="728"/>
      <c r="BY235" s="796"/>
      <c r="BZ235" s="728"/>
      <c r="CA235" s="728"/>
      <c r="CB235" s="728"/>
      <c r="CC235" s="728"/>
      <c r="CD235" s="698" t="str">
        <f t="shared" si="596"/>
        <v/>
      </c>
      <c r="CE235" s="698" t="str">
        <f t="shared" si="597"/>
        <v/>
      </c>
      <c r="CF235" s="698" t="str">
        <f t="shared" si="598"/>
        <v/>
      </c>
      <c r="CG235" s="787" t="str">
        <f t="shared" si="599"/>
        <v/>
      </c>
      <c r="CH235" s="1371" t="str">
        <f t="shared" si="608"/>
        <v/>
      </c>
      <c r="CI235" s="1372" t="str">
        <f t="shared" si="609"/>
        <v/>
      </c>
      <c r="CJ235" s="1373" t="str">
        <f t="shared" si="610"/>
        <v/>
      </c>
      <c r="CK235" s="1373" t="str">
        <f t="shared" si="611"/>
        <v/>
      </c>
      <c r="CL235" s="1373" t="str">
        <f t="shared" si="612"/>
        <v/>
      </c>
      <c r="CM235" s="1373" t="str">
        <f t="shared" si="613"/>
        <v/>
      </c>
      <c r="CN235" s="1373" t="str">
        <f t="shared" si="614"/>
        <v/>
      </c>
      <c r="CO235" s="1374" t="str">
        <f t="shared" si="615"/>
        <v/>
      </c>
      <c r="CP235" s="1374" t="str">
        <f t="shared" si="616"/>
        <v/>
      </c>
      <c r="CQ235" s="1374" t="str">
        <f t="shared" si="617"/>
        <v/>
      </c>
      <c r="CR235" s="1374" t="str">
        <f t="shared" si="618"/>
        <v/>
      </c>
      <c r="CS235" s="1373" t="str">
        <f t="shared" si="619"/>
        <v/>
      </c>
      <c r="CT235" s="1373" t="str">
        <f t="shared" si="620"/>
        <v/>
      </c>
      <c r="CU235" s="1373" t="str">
        <f t="shared" si="621"/>
        <v/>
      </c>
      <c r="CV235" s="1373" t="str">
        <f t="shared" si="622"/>
        <v/>
      </c>
      <c r="CW235" s="1373" t="str">
        <f t="shared" si="623"/>
        <v/>
      </c>
      <c r="CX235" s="1372" t="str">
        <f t="shared" si="624"/>
        <v/>
      </c>
      <c r="CY235" s="1375" t="str">
        <f t="shared" si="625"/>
        <v/>
      </c>
      <c r="CZ235" s="532" t="str">
        <f t="shared" si="626"/>
        <v/>
      </c>
      <c r="DA235" s="533" t="str">
        <f t="shared" si="627"/>
        <v/>
      </c>
      <c r="DB235" s="534" t="str">
        <f t="shared" si="628"/>
        <v/>
      </c>
      <c r="DC235" s="534" t="str">
        <f t="shared" si="629"/>
        <v/>
      </c>
      <c r="DD235" s="534" t="str">
        <f t="shared" si="630"/>
        <v/>
      </c>
      <c r="DE235" s="534" t="str">
        <f t="shared" si="631"/>
        <v/>
      </c>
      <c r="DF235" s="534" t="str">
        <f t="shared" si="632"/>
        <v/>
      </c>
      <c r="DG235" s="535" t="str">
        <f t="shared" si="633"/>
        <v/>
      </c>
      <c r="DH235" s="535" t="str">
        <f t="shared" si="634"/>
        <v/>
      </c>
      <c r="DI235" s="535" t="str">
        <f t="shared" si="635"/>
        <v/>
      </c>
      <c r="DJ235" s="535" t="str">
        <f t="shared" si="636"/>
        <v/>
      </c>
      <c r="DK235" s="534" t="str">
        <f t="shared" si="637"/>
        <v/>
      </c>
      <c r="DL235" s="534" t="str">
        <f t="shared" si="638"/>
        <v/>
      </c>
      <c r="DM235" s="534" t="str">
        <f t="shared" si="639"/>
        <v/>
      </c>
      <c r="DN235" s="534" t="str">
        <f t="shared" si="640"/>
        <v/>
      </c>
      <c r="DO235" s="534" t="str">
        <f t="shared" si="641"/>
        <v/>
      </c>
      <c r="DP235" s="533" t="str">
        <f t="shared" si="642"/>
        <v/>
      </c>
      <c r="DQ235" s="532" t="str">
        <f t="shared" si="643"/>
        <v/>
      </c>
      <c r="DR235" s="753">
        <f t="shared" si="644"/>
        <v>0</v>
      </c>
      <c r="DS235" s="111">
        <f t="shared" si="645"/>
        <v>0</v>
      </c>
      <c r="DT235" s="111">
        <f t="shared" si="646"/>
        <v>0</v>
      </c>
      <c r="DU235" s="111">
        <f t="shared" si="647"/>
        <v>0</v>
      </c>
      <c r="DV235" s="602"/>
      <c r="DW235" s="719"/>
      <c r="DX235" s="719"/>
      <c r="DY235" s="719"/>
      <c r="DZ235" s="719"/>
      <c r="EA235" s="719"/>
      <c r="EB235" s="719"/>
      <c r="EC235" s="719"/>
      <c r="ED235" s="719"/>
      <c r="EE235" s="603"/>
    </row>
    <row r="236" spans="1:135" s="604" customFormat="1" ht="15.75" customHeight="1">
      <c r="A236" s="757" t="s">
        <v>284</v>
      </c>
      <c r="B236" s="730" t="str">
        <f t="shared" ref="B236:O236" si="656">IF(B234="","",B234*B235)</f>
        <v/>
      </c>
      <c r="C236" s="730" t="str">
        <f t="shared" si="656"/>
        <v/>
      </c>
      <c r="D236" s="730" t="str">
        <f t="shared" si="656"/>
        <v/>
      </c>
      <c r="E236" s="730" t="str">
        <f t="shared" si="656"/>
        <v/>
      </c>
      <c r="F236" s="730" t="str">
        <f t="shared" si="656"/>
        <v/>
      </c>
      <c r="G236" s="730" t="str">
        <f t="shared" si="656"/>
        <v/>
      </c>
      <c r="H236" s="730" t="str">
        <f t="shared" si="656"/>
        <v/>
      </c>
      <c r="I236" s="730" t="str">
        <f t="shared" si="656"/>
        <v/>
      </c>
      <c r="J236" s="730" t="str">
        <f t="shared" si="656"/>
        <v/>
      </c>
      <c r="K236" s="730" t="str">
        <f t="shared" si="656"/>
        <v/>
      </c>
      <c r="L236" s="730" t="str">
        <f t="shared" si="656"/>
        <v/>
      </c>
      <c r="M236" s="730" t="str">
        <f t="shared" si="656"/>
        <v/>
      </c>
      <c r="N236" s="730" t="str">
        <f t="shared" si="656"/>
        <v/>
      </c>
      <c r="O236" s="730" t="str">
        <f t="shared" si="656"/>
        <v/>
      </c>
      <c r="P236" s="730" t="str">
        <f>IF(P234="","",P234*P235)</f>
        <v/>
      </c>
      <c r="Q236" s="730" t="str">
        <f>IF(Q234="","",Q234*Q235)</f>
        <v/>
      </c>
      <c r="R236" s="730" t="str">
        <f>IF(R234="","",R234*R235)</f>
        <v/>
      </c>
      <c r="S236" s="730" t="str">
        <f>IF(S234="","",S234*S235)</f>
        <v/>
      </c>
      <c r="T236" s="762"/>
      <c r="U236" s="730" t="str">
        <f t="shared" ref="U236:AL236" si="657">IF(U234="","",U234*U235)</f>
        <v/>
      </c>
      <c r="V236" s="730" t="str">
        <f t="shared" si="657"/>
        <v/>
      </c>
      <c r="W236" s="730" t="str">
        <f t="shared" si="657"/>
        <v/>
      </c>
      <c r="X236" s="730" t="str">
        <f t="shared" si="657"/>
        <v/>
      </c>
      <c r="Y236" s="730" t="str">
        <f t="shared" si="657"/>
        <v/>
      </c>
      <c r="Z236" s="730" t="str">
        <f t="shared" si="657"/>
        <v/>
      </c>
      <c r="AA236" s="730" t="str">
        <f t="shared" si="657"/>
        <v/>
      </c>
      <c r="AB236" s="730" t="str">
        <f t="shared" si="657"/>
        <v/>
      </c>
      <c r="AC236" s="730" t="str">
        <f t="shared" si="657"/>
        <v/>
      </c>
      <c r="AD236" s="730" t="str">
        <f t="shared" si="657"/>
        <v/>
      </c>
      <c r="AE236" s="730" t="str">
        <f t="shared" si="657"/>
        <v/>
      </c>
      <c r="AF236" s="730" t="str">
        <f t="shared" si="657"/>
        <v/>
      </c>
      <c r="AG236" s="730" t="str">
        <f t="shared" si="657"/>
        <v/>
      </c>
      <c r="AH236" s="730" t="str">
        <f t="shared" si="657"/>
        <v/>
      </c>
      <c r="AI236" s="730" t="str">
        <f t="shared" si="657"/>
        <v/>
      </c>
      <c r="AJ236" s="730" t="str">
        <f t="shared" si="657"/>
        <v/>
      </c>
      <c r="AK236" s="730" t="str">
        <f t="shared" si="657"/>
        <v/>
      </c>
      <c r="AL236" s="730" t="str">
        <f t="shared" si="657"/>
        <v/>
      </c>
      <c r="AM236" s="762"/>
      <c r="AN236" s="730" t="str">
        <f t="shared" ref="AN236:BE236" si="658">IF(AN234="","",AN234*AN235)</f>
        <v/>
      </c>
      <c r="AO236" s="730" t="str">
        <f t="shared" si="658"/>
        <v/>
      </c>
      <c r="AP236" s="730" t="str">
        <f t="shared" si="658"/>
        <v/>
      </c>
      <c r="AQ236" s="730" t="str">
        <f t="shared" si="658"/>
        <v/>
      </c>
      <c r="AR236" s="730" t="str">
        <f t="shared" si="658"/>
        <v/>
      </c>
      <c r="AS236" s="730" t="str">
        <f t="shared" si="658"/>
        <v/>
      </c>
      <c r="AT236" s="730" t="str">
        <f t="shared" si="658"/>
        <v/>
      </c>
      <c r="AU236" s="730" t="str">
        <f t="shared" si="658"/>
        <v/>
      </c>
      <c r="AV236" s="730" t="str">
        <f t="shared" si="658"/>
        <v/>
      </c>
      <c r="AW236" s="730" t="str">
        <f t="shared" si="658"/>
        <v/>
      </c>
      <c r="AX236" s="730" t="str">
        <f t="shared" si="658"/>
        <v/>
      </c>
      <c r="AY236" s="730" t="str">
        <f t="shared" si="658"/>
        <v/>
      </c>
      <c r="AZ236" s="730" t="str">
        <f t="shared" si="658"/>
        <v/>
      </c>
      <c r="BA236" s="730" t="str">
        <f t="shared" si="658"/>
        <v/>
      </c>
      <c r="BB236" s="730" t="str">
        <f t="shared" si="658"/>
        <v/>
      </c>
      <c r="BC236" s="730" t="str">
        <f t="shared" si="658"/>
        <v/>
      </c>
      <c r="BD236" s="730" t="str">
        <f t="shared" si="658"/>
        <v/>
      </c>
      <c r="BE236" s="730" t="str">
        <f t="shared" si="658"/>
        <v/>
      </c>
      <c r="BF236" s="762"/>
      <c r="BG236" s="730" t="str">
        <f t="shared" ref="BG236:BX236" si="659">IF(BG234="","",BG234*BG235)</f>
        <v/>
      </c>
      <c r="BH236" s="730" t="str">
        <f t="shared" si="659"/>
        <v/>
      </c>
      <c r="BI236" s="730" t="str">
        <f t="shared" si="659"/>
        <v/>
      </c>
      <c r="BJ236" s="730" t="str">
        <f t="shared" si="659"/>
        <v/>
      </c>
      <c r="BK236" s="730" t="str">
        <f t="shared" si="659"/>
        <v/>
      </c>
      <c r="BL236" s="730" t="str">
        <f t="shared" si="659"/>
        <v/>
      </c>
      <c r="BM236" s="730" t="str">
        <f t="shared" si="659"/>
        <v/>
      </c>
      <c r="BN236" s="730" t="str">
        <f t="shared" si="659"/>
        <v/>
      </c>
      <c r="BO236" s="730" t="str">
        <f t="shared" si="659"/>
        <v/>
      </c>
      <c r="BP236" s="730" t="str">
        <f t="shared" si="659"/>
        <v/>
      </c>
      <c r="BQ236" s="730" t="str">
        <f t="shared" si="659"/>
        <v/>
      </c>
      <c r="BR236" s="730" t="str">
        <f t="shared" si="659"/>
        <v/>
      </c>
      <c r="BS236" s="730" t="str">
        <f t="shared" si="659"/>
        <v/>
      </c>
      <c r="BT236" s="730" t="str">
        <f t="shared" si="659"/>
        <v/>
      </c>
      <c r="BU236" s="730" t="str">
        <f t="shared" si="659"/>
        <v/>
      </c>
      <c r="BV236" s="730" t="str">
        <f t="shared" si="659"/>
        <v/>
      </c>
      <c r="BW236" s="730" t="str">
        <f t="shared" si="659"/>
        <v/>
      </c>
      <c r="BX236" s="730" t="str">
        <f t="shared" si="659"/>
        <v/>
      </c>
      <c r="BY236" s="762"/>
      <c r="BZ236" s="730" t="str">
        <f>IF(BZ234="","",BZ234*BZ235)</f>
        <v/>
      </c>
      <c r="CA236" s="730" t="str">
        <f>IF(CA234="","",CA234*CA235)</f>
        <v/>
      </c>
      <c r="CB236" s="730" t="str">
        <f>IF(CB234="","",CB234*CB235)</f>
        <v/>
      </c>
      <c r="CC236" s="730" t="str">
        <f>IF(CC234="","",CC234*CC235)</f>
        <v/>
      </c>
      <c r="CD236" s="698" t="str">
        <f t="shared" si="596"/>
        <v/>
      </c>
      <c r="CE236" s="698" t="str">
        <f t="shared" si="597"/>
        <v/>
      </c>
      <c r="CF236" s="698" t="str">
        <f t="shared" si="598"/>
        <v/>
      </c>
      <c r="CG236" s="787" t="str">
        <f t="shared" si="599"/>
        <v/>
      </c>
      <c r="CH236" s="1371" t="str">
        <f t="shared" si="608"/>
        <v/>
      </c>
      <c r="CI236" s="1372" t="str">
        <f t="shared" si="609"/>
        <v/>
      </c>
      <c r="CJ236" s="1373" t="str">
        <f t="shared" si="610"/>
        <v/>
      </c>
      <c r="CK236" s="1373" t="str">
        <f t="shared" si="611"/>
        <v/>
      </c>
      <c r="CL236" s="1373" t="str">
        <f t="shared" si="612"/>
        <v/>
      </c>
      <c r="CM236" s="1373" t="str">
        <f t="shared" si="613"/>
        <v/>
      </c>
      <c r="CN236" s="1373" t="str">
        <f t="shared" si="614"/>
        <v/>
      </c>
      <c r="CO236" s="1374" t="str">
        <f t="shared" si="615"/>
        <v/>
      </c>
      <c r="CP236" s="1374" t="str">
        <f t="shared" si="616"/>
        <v/>
      </c>
      <c r="CQ236" s="1374" t="str">
        <f t="shared" si="617"/>
        <v/>
      </c>
      <c r="CR236" s="1374" t="str">
        <f t="shared" si="618"/>
        <v/>
      </c>
      <c r="CS236" s="1373" t="str">
        <f t="shared" si="619"/>
        <v/>
      </c>
      <c r="CT236" s="1373" t="str">
        <f t="shared" si="620"/>
        <v/>
      </c>
      <c r="CU236" s="1373" t="str">
        <f t="shared" si="621"/>
        <v/>
      </c>
      <c r="CV236" s="1373" t="str">
        <f t="shared" si="622"/>
        <v/>
      </c>
      <c r="CW236" s="1373" t="str">
        <f t="shared" si="623"/>
        <v/>
      </c>
      <c r="CX236" s="1372" t="str">
        <f t="shared" si="624"/>
        <v/>
      </c>
      <c r="CY236" s="1375" t="str">
        <f t="shared" si="625"/>
        <v/>
      </c>
      <c r="CZ236" s="532" t="str">
        <f t="shared" si="626"/>
        <v/>
      </c>
      <c r="DA236" s="533" t="str">
        <f t="shared" si="627"/>
        <v/>
      </c>
      <c r="DB236" s="534" t="str">
        <f t="shared" si="628"/>
        <v/>
      </c>
      <c r="DC236" s="534" t="str">
        <f t="shared" si="629"/>
        <v/>
      </c>
      <c r="DD236" s="534" t="str">
        <f t="shared" si="630"/>
        <v/>
      </c>
      <c r="DE236" s="534" t="str">
        <f t="shared" si="631"/>
        <v/>
      </c>
      <c r="DF236" s="534" t="str">
        <f t="shared" si="632"/>
        <v/>
      </c>
      <c r="DG236" s="535" t="str">
        <f t="shared" si="633"/>
        <v/>
      </c>
      <c r="DH236" s="535" t="str">
        <f t="shared" si="634"/>
        <v/>
      </c>
      <c r="DI236" s="535" t="str">
        <f t="shared" si="635"/>
        <v/>
      </c>
      <c r="DJ236" s="535" t="str">
        <f t="shared" si="636"/>
        <v/>
      </c>
      <c r="DK236" s="534" t="str">
        <f t="shared" si="637"/>
        <v/>
      </c>
      <c r="DL236" s="534" t="str">
        <f t="shared" si="638"/>
        <v/>
      </c>
      <c r="DM236" s="534" t="str">
        <f t="shared" si="639"/>
        <v/>
      </c>
      <c r="DN236" s="534" t="str">
        <f t="shared" si="640"/>
        <v/>
      </c>
      <c r="DO236" s="534" t="str">
        <f t="shared" si="641"/>
        <v/>
      </c>
      <c r="DP236" s="533" t="str">
        <f t="shared" si="642"/>
        <v/>
      </c>
      <c r="DQ236" s="532" t="str">
        <f t="shared" si="643"/>
        <v/>
      </c>
      <c r="DR236" s="753">
        <f t="shared" si="644"/>
        <v>0</v>
      </c>
      <c r="DS236" s="111">
        <f t="shared" si="645"/>
        <v>0</v>
      </c>
      <c r="DT236" s="111">
        <f t="shared" si="646"/>
        <v>0</v>
      </c>
      <c r="DU236" s="111">
        <f t="shared" si="647"/>
        <v>0</v>
      </c>
      <c r="DV236" s="602"/>
      <c r="DW236" s="719"/>
      <c r="DX236" s="719"/>
      <c r="DY236" s="719"/>
      <c r="DZ236" s="719"/>
      <c r="EA236" s="719"/>
      <c r="EB236" s="719"/>
      <c r="EC236" s="719"/>
      <c r="ED236" s="719"/>
      <c r="EE236" s="603"/>
    </row>
    <row r="237" spans="1:135" s="604" customFormat="1" ht="15.75" customHeight="1">
      <c r="A237" s="798" t="s">
        <v>356</v>
      </c>
      <c r="B237" s="217"/>
      <c r="C237" s="217"/>
      <c r="D237" s="217">
        <v>80</v>
      </c>
      <c r="E237" s="217"/>
      <c r="F237" s="217">
        <v>50</v>
      </c>
      <c r="G237" s="217">
        <v>25</v>
      </c>
      <c r="H237" s="217">
        <v>160</v>
      </c>
      <c r="I237" s="217"/>
      <c r="J237" s="217"/>
      <c r="K237" s="217"/>
      <c r="L237" s="217">
        <v>100</v>
      </c>
      <c r="M237" s="217"/>
      <c r="N237" s="217">
        <v>160</v>
      </c>
      <c r="O237" s="217"/>
      <c r="P237" s="217">
        <v>12.5</v>
      </c>
      <c r="Q237" s="217">
        <v>400</v>
      </c>
      <c r="R237" s="217"/>
      <c r="S237" s="217">
        <v>800</v>
      </c>
      <c r="T237" s="754"/>
      <c r="U237" s="217"/>
      <c r="V237" s="217"/>
      <c r="W237" s="217">
        <v>550</v>
      </c>
      <c r="X237" s="217"/>
      <c r="Y237" s="217"/>
      <c r="Z237" s="217"/>
      <c r="AA237" s="217"/>
      <c r="AB237" s="217"/>
      <c r="AC237" s="217"/>
      <c r="AD237" s="217"/>
      <c r="AE237" s="217"/>
      <c r="AF237" s="217"/>
      <c r="AG237" s="217">
        <v>400</v>
      </c>
      <c r="AH237" s="217"/>
      <c r="AI237" s="217">
        <v>320</v>
      </c>
      <c r="AJ237" s="217">
        <v>800</v>
      </c>
      <c r="AK237" s="217">
        <v>120</v>
      </c>
      <c r="AL237" s="217">
        <f>15*80</f>
        <v>1200</v>
      </c>
      <c r="AM237" s="754"/>
      <c r="AN237" s="217">
        <v>240</v>
      </c>
      <c r="AO237" s="217"/>
      <c r="AP237" s="217">
        <v>160</v>
      </c>
      <c r="AQ237" s="217">
        <v>160</v>
      </c>
      <c r="AR237" s="217">
        <v>80</v>
      </c>
      <c r="AS237" s="217">
        <v>25</v>
      </c>
      <c r="AT237" s="217">
        <v>160</v>
      </c>
      <c r="AU237" s="217">
        <v>320</v>
      </c>
      <c r="AV237" s="217"/>
      <c r="AW237" s="217">
        <v>160</v>
      </c>
      <c r="AX237" s="217"/>
      <c r="AY237" s="799">
        <v>80</v>
      </c>
      <c r="AZ237" s="799">
        <v>80</v>
      </c>
      <c r="BA237" s="799">
        <v>800</v>
      </c>
      <c r="BB237" s="799"/>
      <c r="BC237" s="217">
        <v>160</v>
      </c>
      <c r="BD237" s="217">
        <v>880</v>
      </c>
      <c r="BE237" s="217">
        <v>560</v>
      </c>
      <c r="BF237" s="754"/>
      <c r="BG237" s="217">
        <v>640</v>
      </c>
      <c r="BH237" s="217">
        <v>50</v>
      </c>
      <c r="BI237" s="217"/>
      <c r="BJ237" s="217">
        <v>240</v>
      </c>
      <c r="BK237" s="217"/>
      <c r="BL237" s="217">
        <v>25</v>
      </c>
      <c r="BM237" s="217">
        <f>15*80</f>
        <v>1200</v>
      </c>
      <c r="BN237" s="217">
        <v>50</v>
      </c>
      <c r="BO237" s="217"/>
      <c r="BP237" s="217">
        <v>800</v>
      </c>
      <c r="BQ237" s="217">
        <v>800</v>
      </c>
      <c r="BR237" s="799">
        <v>25</v>
      </c>
      <c r="BS237" s="799"/>
      <c r="BT237" s="799">
        <v>1200</v>
      </c>
      <c r="BU237" s="799"/>
      <c r="BV237" s="217"/>
      <c r="BW237" s="217">
        <v>1000</v>
      </c>
      <c r="BX237" s="799"/>
      <c r="BY237" s="754"/>
      <c r="BZ237" s="217">
        <v>80</v>
      </c>
      <c r="CA237" s="217">
        <v>120</v>
      </c>
      <c r="CB237" s="217">
        <v>160</v>
      </c>
      <c r="CC237" s="217">
        <v>640</v>
      </c>
      <c r="CD237" s="698">
        <f t="shared" si="596"/>
        <v>139.28571428571428</v>
      </c>
      <c r="CE237" s="698">
        <f t="shared" si="597"/>
        <v>517.5</v>
      </c>
      <c r="CF237" s="698">
        <f t="shared" si="598"/>
        <v>246.66666666666666</v>
      </c>
      <c r="CG237" s="787">
        <f t="shared" si="599"/>
        <v>533.88888888888891</v>
      </c>
      <c r="CH237" s="1371" t="str">
        <f t="shared" si="608"/>
        <v/>
      </c>
      <c r="CI237" s="1372" t="str">
        <f t="shared" si="609"/>
        <v/>
      </c>
      <c r="CJ237" s="1373" t="str">
        <f t="shared" si="610"/>
        <v/>
      </c>
      <c r="CK237" s="1373" t="str">
        <f t="shared" si="611"/>
        <v/>
      </c>
      <c r="CL237" s="1373" t="str">
        <f t="shared" si="612"/>
        <v/>
      </c>
      <c r="CM237" s="1373">
        <f t="shared" si="613"/>
        <v>12.5</v>
      </c>
      <c r="CN237" s="1373">
        <f t="shared" si="614"/>
        <v>25</v>
      </c>
      <c r="CO237" s="1374">
        <f t="shared" si="615"/>
        <v>50</v>
      </c>
      <c r="CP237" s="1374">
        <f t="shared" si="616"/>
        <v>80</v>
      </c>
      <c r="CQ237" s="1374">
        <f t="shared" si="617"/>
        <v>100</v>
      </c>
      <c r="CR237" s="1374">
        <f t="shared" si="618"/>
        <v>160</v>
      </c>
      <c r="CS237" s="1373">
        <f t="shared" si="619"/>
        <v>160</v>
      </c>
      <c r="CT237" s="1373">
        <f t="shared" si="620"/>
        <v>400</v>
      </c>
      <c r="CU237" s="1373">
        <f t="shared" si="621"/>
        <v>800</v>
      </c>
      <c r="CV237" s="1373" t="str">
        <f t="shared" si="622"/>
        <v/>
      </c>
      <c r="CW237" s="1373" t="str">
        <f t="shared" si="623"/>
        <v/>
      </c>
      <c r="CX237" s="1372" t="str">
        <f t="shared" si="624"/>
        <v/>
      </c>
      <c r="CY237" s="1375" t="str">
        <f t="shared" si="625"/>
        <v/>
      </c>
      <c r="CZ237" s="532" t="str">
        <f t="shared" si="626"/>
        <v/>
      </c>
      <c r="DA237" s="533" t="str">
        <f t="shared" si="627"/>
        <v/>
      </c>
      <c r="DB237" s="534" t="str">
        <f t="shared" si="628"/>
        <v/>
      </c>
      <c r="DC237" s="534" t="str">
        <f t="shared" si="629"/>
        <v/>
      </c>
      <c r="DD237" s="534" t="str">
        <f t="shared" si="630"/>
        <v/>
      </c>
      <c r="DE237" s="534" t="str">
        <f t="shared" si="631"/>
        <v/>
      </c>
      <c r="DF237" s="534">
        <f t="shared" si="632"/>
        <v>120</v>
      </c>
      <c r="DG237" s="535">
        <f t="shared" si="633"/>
        <v>320</v>
      </c>
      <c r="DH237" s="535">
        <f t="shared" si="634"/>
        <v>400</v>
      </c>
      <c r="DI237" s="535">
        <f t="shared" si="635"/>
        <v>550</v>
      </c>
      <c r="DJ237" s="535">
        <f t="shared" si="636"/>
        <v>800</v>
      </c>
      <c r="DK237" s="534">
        <f t="shared" si="637"/>
        <v>1200</v>
      </c>
      <c r="DL237" s="534" t="str">
        <f t="shared" si="638"/>
        <v/>
      </c>
      <c r="DM237" s="534" t="str">
        <f t="shared" si="639"/>
        <v/>
      </c>
      <c r="DN237" s="534" t="str">
        <f t="shared" si="640"/>
        <v/>
      </c>
      <c r="DO237" s="534" t="str">
        <f t="shared" si="641"/>
        <v/>
      </c>
      <c r="DP237" s="533" t="str">
        <f t="shared" si="642"/>
        <v/>
      </c>
      <c r="DQ237" s="532" t="str">
        <f t="shared" si="643"/>
        <v/>
      </c>
      <c r="DR237" s="753">
        <f t="shared" si="644"/>
        <v>9</v>
      </c>
      <c r="DS237" s="111">
        <f t="shared" si="645"/>
        <v>6</v>
      </c>
      <c r="DT237" s="111">
        <f t="shared" si="646"/>
        <v>14</v>
      </c>
      <c r="DU237" s="111">
        <f t="shared" si="647"/>
        <v>11</v>
      </c>
      <c r="DV237" s="602"/>
      <c r="DW237" s="719"/>
      <c r="DX237" s="719"/>
      <c r="DY237" s="719"/>
      <c r="DZ237" s="719"/>
      <c r="EA237" s="719"/>
      <c r="EB237" s="719"/>
      <c r="EC237" s="719"/>
      <c r="ED237" s="719"/>
      <c r="EE237" s="603"/>
    </row>
    <row r="238" spans="1:135" s="795" customFormat="1" ht="15.75" customHeight="1">
      <c r="A238" s="800" t="s">
        <v>357</v>
      </c>
      <c r="B238" s="801">
        <f t="shared" ref="B238:S238" si="660">3630*4.1868</f>
        <v>15198.083999999999</v>
      </c>
      <c r="C238" s="801">
        <f t="shared" si="660"/>
        <v>15198.083999999999</v>
      </c>
      <c r="D238" s="801">
        <f t="shared" si="660"/>
        <v>15198.083999999999</v>
      </c>
      <c r="E238" s="801">
        <f t="shared" si="660"/>
        <v>15198.083999999999</v>
      </c>
      <c r="F238" s="801">
        <f t="shared" si="660"/>
        <v>15198.083999999999</v>
      </c>
      <c r="G238" s="801">
        <f t="shared" si="660"/>
        <v>15198.083999999999</v>
      </c>
      <c r="H238" s="801">
        <f t="shared" si="660"/>
        <v>15198.083999999999</v>
      </c>
      <c r="I238" s="801">
        <f t="shared" si="660"/>
        <v>15198.083999999999</v>
      </c>
      <c r="J238" s="801">
        <f t="shared" si="660"/>
        <v>15198.083999999999</v>
      </c>
      <c r="K238" s="801">
        <f t="shared" si="660"/>
        <v>15198.083999999999</v>
      </c>
      <c r="L238" s="801">
        <f t="shared" si="660"/>
        <v>15198.083999999999</v>
      </c>
      <c r="M238" s="801">
        <f t="shared" si="660"/>
        <v>15198.083999999999</v>
      </c>
      <c r="N238" s="801">
        <f t="shared" si="660"/>
        <v>15198.083999999999</v>
      </c>
      <c r="O238" s="801">
        <f t="shared" si="660"/>
        <v>15198.083999999999</v>
      </c>
      <c r="P238" s="801">
        <f t="shared" si="660"/>
        <v>15198.083999999999</v>
      </c>
      <c r="Q238" s="801">
        <f t="shared" si="660"/>
        <v>15198.083999999999</v>
      </c>
      <c r="R238" s="801">
        <f t="shared" si="660"/>
        <v>15198.083999999999</v>
      </c>
      <c r="S238" s="801">
        <f t="shared" si="660"/>
        <v>15198.083999999999</v>
      </c>
      <c r="T238" s="802"/>
      <c r="U238" s="801">
        <f t="shared" ref="U238:AL238" si="661">3630*4.1868</f>
        <v>15198.083999999999</v>
      </c>
      <c r="V238" s="801">
        <f t="shared" si="661"/>
        <v>15198.083999999999</v>
      </c>
      <c r="W238" s="801">
        <f t="shared" si="661"/>
        <v>15198.083999999999</v>
      </c>
      <c r="X238" s="801">
        <f t="shared" si="661"/>
        <v>15198.083999999999</v>
      </c>
      <c r="Y238" s="801">
        <f t="shared" si="661"/>
        <v>15198.083999999999</v>
      </c>
      <c r="Z238" s="801">
        <f t="shared" si="661"/>
        <v>15198.083999999999</v>
      </c>
      <c r="AA238" s="801">
        <f t="shared" si="661"/>
        <v>15198.083999999999</v>
      </c>
      <c r="AB238" s="801">
        <f t="shared" si="661"/>
        <v>15198.083999999999</v>
      </c>
      <c r="AC238" s="801">
        <f t="shared" si="661"/>
        <v>15198.083999999999</v>
      </c>
      <c r="AD238" s="801">
        <f t="shared" si="661"/>
        <v>15198.083999999999</v>
      </c>
      <c r="AE238" s="801">
        <f t="shared" si="661"/>
        <v>15198.083999999999</v>
      </c>
      <c r="AF238" s="801">
        <f t="shared" si="661"/>
        <v>15198.083999999999</v>
      </c>
      <c r="AG238" s="801">
        <f t="shared" si="661"/>
        <v>15198.083999999999</v>
      </c>
      <c r="AH238" s="801">
        <f t="shared" si="661"/>
        <v>15198.083999999999</v>
      </c>
      <c r="AI238" s="801">
        <f t="shared" si="661"/>
        <v>15198.083999999999</v>
      </c>
      <c r="AJ238" s="801">
        <f t="shared" si="661"/>
        <v>15198.083999999999</v>
      </c>
      <c r="AK238" s="801">
        <f t="shared" si="661"/>
        <v>15198.083999999999</v>
      </c>
      <c r="AL238" s="801">
        <f t="shared" si="661"/>
        <v>15198.083999999999</v>
      </c>
      <c r="AM238" s="802"/>
      <c r="AN238" s="801">
        <f t="shared" ref="AN238:BE238" si="662">3630*4.1868</f>
        <v>15198.083999999999</v>
      </c>
      <c r="AO238" s="801">
        <f t="shared" si="662"/>
        <v>15198.083999999999</v>
      </c>
      <c r="AP238" s="801">
        <f t="shared" si="662"/>
        <v>15198.083999999999</v>
      </c>
      <c r="AQ238" s="801">
        <f t="shared" si="662"/>
        <v>15198.083999999999</v>
      </c>
      <c r="AR238" s="801">
        <f t="shared" si="662"/>
        <v>15198.083999999999</v>
      </c>
      <c r="AS238" s="801">
        <f t="shared" si="662"/>
        <v>15198.083999999999</v>
      </c>
      <c r="AT238" s="801">
        <f t="shared" si="662"/>
        <v>15198.083999999999</v>
      </c>
      <c r="AU238" s="801">
        <f t="shared" si="662"/>
        <v>15198.083999999999</v>
      </c>
      <c r="AV238" s="801">
        <f t="shared" si="662"/>
        <v>15198.083999999999</v>
      </c>
      <c r="AW238" s="801">
        <f t="shared" si="662"/>
        <v>15198.083999999999</v>
      </c>
      <c r="AX238" s="801">
        <f t="shared" si="662"/>
        <v>15198.083999999999</v>
      </c>
      <c r="AY238" s="801">
        <f t="shared" si="662"/>
        <v>15198.083999999999</v>
      </c>
      <c r="AZ238" s="801">
        <f t="shared" si="662"/>
        <v>15198.083999999999</v>
      </c>
      <c r="BA238" s="801">
        <f t="shared" si="662"/>
        <v>15198.083999999999</v>
      </c>
      <c r="BB238" s="801">
        <f t="shared" si="662"/>
        <v>15198.083999999999</v>
      </c>
      <c r="BC238" s="801">
        <f t="shared" si="662"/>
        <v>15198.083999999999</v>
      </c>
      <c r="BD238" s="801">
        <f t="shared" si="662"/>
        <v>15198.083999999999</v>
      </c>
      <c r="BE238" s="801">
        <f t="shared" si="662"/>
        <v>15198.083999999999</v>
      </c>
      <c r="BF238" s="802"/>
      <c r="BG238" s="801">
        <f t="shared" ref="BG238:BX238" si="663">3630*4.1868</f>
        <v>15198.083999999999</v>
      </c>
      <c r="BH238" s="801">
        <f t="shared" si="663"/>
        <v>15198.083999999999</v>
      </c>
      <c r="BI238" s="801">
        <f t="shared" si="663"/>
        <v>15198.083999999999</v>
      </c>
      <c r="BJ238" s="801">
        <f t="shared" si="663"/>
        <v>15198.083999999999</v>
      </c>
      <c r="BK238" s="801">
        <f t="shared" si="663"/>
        <v>15198.083999999999</v>
      </c>
      <c r="BL238" s="801">
        <f t="shared" si="663"/>
        <v>15198.083999999999</v>
      </c>
      <c r="BM238" s="801">
        <f t="shared" si="663"/>
        <v>15198.083999999999</v>
      </c>
      <c r="BN238" s="801">
        <f t="shared" si="663"/>
        <v>15198.083999999999</v>
      </c>
      <c r="BO238" s="801">
        <f t="shared" si="663"/>
        <v>15198.083999999999</v>
      </c>
      <c r="BP238" s="801">
        <f t="shared" si="663"/>
        <v>15198.083999999999</v>
      </c>
      <c r="BQ238" s="801">
        <f t="shared" si="663"/>
        <v>15198.083999999999</v>
      </c>
      <c r="BR238" s="801">
        <f t="shared" si="663"/>
        <v>15198.083999999999</v>
      </c>
      <c r="BS238" s="801">
        <f t="shared" si="663"/>
        <v>15198.083999999999</v>
      </c>
      <c r="BT238" s="801">
        <f t="shared" si="663"/>
        <v>15198.083999999999</v>
      </c>
      <c r="BU238" s="801">
        <f t="shared" si="663"/>
        <v>15198.083999999999</v>
      </c>
      <c r="BV238" s="801">
        <f t="shared" si="663"/>
        <v>15198.083999999999</v>
      </c>
      <c r="BW238" s="801">
        <f t="shared" si="663"/>
        <v>15198.083999999999</v>
      </c>
      <c r="BX238" s="801">
        <f t="shared" si="663"/>
        <v>15198.083999999999</v>
      </c>
      <c r="BY238" s="803"/>
      <c r="BZ238" s="801">
        <f>3630*4.1868</f>
        <v>15198.083999999999</v>
      </c>
      <c r="CA238" s="801">
        <f>3630*4.1868</f>
        <v>15198.083999999999</v>
      </c>
      <c r="CB238" s="801">
        <f>3630*4.1868</f>
        <v>15198.083999999999</v>
      </c>
      <c r="CC238" s="801">
        <f>3630*4.1868</f>
        <v>15198.083999999999</v>
      </c>
      <c r="CD238" s="698">
        <f t="shared" si="596"/>
        <v>15198.083999999999</v>
      </c>
      <c r="CE238" s="698">
        <f t="shared" si="597"/>
        <v>15198.083999999999</v>
      </c>
      <c r="CF238" s="698">
        <f t="shared" si="598"/>
        <v>15198.083999999999</v>
      </c>
      <c r="CG238" s="787">
        <f t="shared" si="599"/>
        <v>15198.083999999999</v>
      </c>
      <c r="CH238" s="1371">
        <f t="shared" si="608"/>
        <v>15198.083999999999</v>
      </c>
      <c r="CI238" s="1372">
        <f t="shared" si="609"/>
        <v>15198.083999999999</v>
      </c>
      <c r="CJ238" s="1373">
        <f t="shared" si="610"/>
        <v>15198.083999999999</v>
      </c>
      <c r="CK238" s="1373">
        <f t="shared" si="611"/>
        <v>15198.083999999999</v>
      </c>
      <c r="CL238" s="1373">
        <f t="shared" si="612"/>
        <v>15198.083999999999</v>
      </c>
      <c r="CM238" s="1373">
        <f t="shared" si="613"/>
        <v>15198.083999999999</v>
      </c>
      <c r="CN238" s="1373">
        <f t="shared" si="614"/>
        <v>15198.083999999999</v>
      </c>
      <c r="CO238" s="1374">
        <f t="shared" si="615"/>
        <v>15198.083999999999</v>
      </c>
      <c r="CP238" s="1374">
        <f t="shared" si="616"/>
        <v>15198.083999999999</v>
      </c>
      <c r="CQ238" s="1374">
        <f t="shared" si="617"/>
        <v>15198.083999999999</v>
      </c>
      <c r="CR238" s="1374">
        <f t="shared" si="618"/>
        <v>15198.083999999999</v>
      </c>
      <c r="CS238" s="1373">
        <f t="shared" si="619"/>
        <v>15198.083999999999</v>
      </c>
      <c r="CT238" s="1373">
        <f t="shared" si="620"/>
        <v>15198.083999999999</v>
      </c>
      <c r="CU238" s="1373">
        <f t="shared" si="621"/>
        <v>15198.083999999999</v>
      </c>
      <c r="CV238" s="1373">
        <f t="shared" si="622"/>
        <v>15198.083999999999</v>
      </c>
      <c r="CW238" s="1373">
        <f t="shared" si="623"/>
        <v>15198.083999999999</v>
      </c>
      <c r="CX238" s="1372">
        <f t="shared" si="624"/>
        <v>15198.083999999999</v>
      </c>
      <c r="CY238" s="1375">
        <f t="shared" si="625"/>
        <v>15198.083999999999</v>
      </c>
      <c r="CZ238" s="532">
        <f t="shared" si="626"/>
        <v>15198.083999999999</v>
      </c>
      <c r="DA238" s="533">
        <f t="shared" si="627"/>
        <v>15198.083999999999</v>
      </c>
      <c r="DB238" s="534">
        <f t="shared" si="628"/>
        <v>15198.083999999999</v>
      </c>
      <c r="DC238" s="534">
        <f t="shared" si="629"/>
        <v>15198.083999999999</v>
      </c>
      <c r="DD238" s="534">
        <f t="shared" si="630"/>
        <v>15198.083999999999</v>
      </c>
      <c r="DE238" s="534">
        <f t="shared" si="631"/>
        <v>15198.083999999999</v>
      </c>
      <c r="DF238" s="534">
        <f t="shared" si="632"/>
        <v>15198.083999999999</v>
      </c>
      <c r="DG238" s="535">
        <f t="shared" si="633"/>
        <v>15198.083999999999</v>
      </c>
      <c r="DH238" s="535">
        <f t="shared" si="634"/>
        <v>15198.083999999999</v>
      </c>
      <c r="DI238" s="535">
        <f t="shared" si="635"/>
        <v>15198.083999999999</v>
      </c>
      <c r="DJ238" s="535">
        <f t="shared" si="636"/>
        <v>15198.083999999999</v>
      </c>
      <c r="DK238" s="534">
        <f t="shared" si="637"/>
        <v>15198.083999999999</v>
      </c>
      <c r="DL238" s="534">
        <f t="shared" si="638"/>
        <v>15198.083999999999</v>
      </c>
      <c r="DM238" s="534">
        <f t="shared" si="639"/>
        <v>15198.083999999999</v>
      </c>
      <c r="DN238" s="534">
        <f t="shared" si="640"/>
        <v>15198.083999999999</v>
      </c>
      <c r="DO238" s="534">
        <f t="shared" si="641"/>
        <v>15198.083999999999</v>
      </c>
      <c r="DP238" s="533">
        <f t="shared" si="642"/>
        <v>15198.083999999999</v>
      </c>
      <c r="DQ238" s="532">
        <f t="shared" si="643"/>
        <v>15198.083999999999</v>
      </c>
      <c r="DR238" s="753">
        <f t="shared" si="644"/>
        <v>18</v>
      </c>
      <c r="DS238" s="804">
        <f t="shared" si="645"/>
        <v>18</v>
      </c>
      <c r="DT238" s="804">
        <f t="shared" si="646"/>
        <v>18</v>
      </c>
      <c r="DU238" s="804">
        <f t="shared" si="647"/>
        <v>18</v>
      </c>
      <c r="DV238" s="792"/>
      <c r="DW238" s="793"/>
      <c r="DX238" s="793"/>
      <c r="DY238" s="793"/>
      <c r="DZ238" s="793"/>
      <c r="EA238" s="793"/>
      <c r="EB238" s="793"/>
      <c r="EC238" s="793"/>
      <c r="ED238" s="793"/>
      <c r="EE238" s="794"/>
    </row>
    <row r="239" spans="1:135" s="604" customFormat="1" ht="15.75" customHeight="1">
      <c r="A239" s="757" t="s">
        <v>358</v>
      </c>
      <c r="B239" s="217"/>
      <c r="C239" s="217"/>
      <c r="D239" s="217">
        <v>80</v>
      </c>
      <c r="E239" s="217"/>
      <c r="F239" s="217"/>
      <c r="G239" s="217"/>
      <c r="H239" s="217"/>
      <c r="I239" s="217"/>
      <c r="J239" s="217"/>
      <c r="K239" s="217"/>
      <c r="L239" s="217">
        <v>100</v>
      </c>
      <c r="M239" s="217"/>
      <c r="N239" s="217"/>
      <c r="O239" s="217"/>
      <c r="P239" s="217"/>
      <c r="Q239" s="217"/>
      <c r="R239" s="217"/>
      <c r="S239" s="217"/>
      <c r="T239" s="754"/>
      <c r="U239" s="217"/>
      <c r="V239" s="217"/>
      <c r="W239" s="217">
        <v>0</v>
      </c>
      <c r="X239" s="217"/>
      <c r="Y239" s="217"/>
      <c r="Z239" s="217"/>
      <c r="AA239" s="217"/>
      <c r="AB239" s="217"/>
      <c r="AC239" s="217"/>
      <c r="AD239" s="217"/>
      <c r="AE239" s="217"/>
      <c r="AF239" s="217"/>
      <c r="AG239" s="217"/>
      <c r="AH239" s="217"/>
      <c r="AI239" s="217"/>
      <c r="AJ239" s="217"/>
      <c r="AK239" s="217"/>
      <c r="AL239" s="217"/>
      <c r="AM239" s="754"/>
      <c r="AN239" s="217"/>
      <c r="AO239" s="217"/>
      <c r="AP239" s="217">
        <v>50</v>
      </c>
      <c r="AQ239" s="217"/>
      <c r="AR239" s="217"/>
      <c r="AS239" s="217">
        <v>0</v>
      </c>
      <c r="AT239" s="217">
        <v>0</v>
      </c>
      <c r="AU239" s="217">
        <v>0</v>
      </c>
      <c r="AV239" s="217"/>
      <c r="AW239" s="217"/>
      <c r="AX239" s="217"/>
      <c r="AY239" s="799"/>
      <c r="AZ239" s="799"/>
      <c r="BA239" s="799"/>
      <c r="BB239" s="799"/>
      <c r="BC239" s="217"/>
      <c r="BD239" s="217"/>
      <c r="BE239" s="217"/>
      <c r="BF239" s="754"/>
      <c r="BG239" s="217">
        <v>480</v>
      </c>
      <c r="BH239" s="217">
        <f>50</f>
        <v>50</v>
      </c>
      <c r="BI239" s="217"/>
      <c r="BJ239" s="217"/>
      <c r="BK239" s="217"/>
      <c r="BL239" s="217">
        <v>0</v>
      </c>
      <c r="BM239" s="217">
        <f>14*80</f>
        <v>1120</v>
      </c>
      <c r="BN239" s="217"/>
      <c r="BO239" s="217"/>
      <c r="BP239" s="217">
        <v>400</v>
      </c>
      <c r="BQ239" s="217">
        <v>720</v>
      </c>
      <c r="BR239" s="799"/>
      <c r="BS239" s="799"/>
      <c r="BT239" s="799"/>
      <c r="BU239" s="799"/>
      <c r="BV239" s="217"/>
      <c r="BW239" s="217"/>
      <c r="BX239" s="799"/>
      <c r="BY239" s="754"/>
      <c r="BZ239" s="217">
        <v>0</v>
      </c>
      <c r="CA239" s="217">
        <v>0</v>
      </c>
      <c r="CB239" s="217">
        <v>0</v>
      </c>
      <c r="CC239" s="217">
        <v>400</v>
      </c>
      <c r="CD239" s="698" t="str">
        <f t="shared" si="596"/>
        <v/>
      </c>
      <c r="CE239" s="698" t="str">
        <f t="shared" si="597"/>
        <v/>
      </c>
      <c r="CF239" s="698">
        <f t="shared" si="598"/>
        <v>0</v>
      </c>
      <c r="CG239" s="787">
        <f t="shared" si="599"/>
        <v>412.5</v>
      </c>
      <c r="CH239" s="1371" t="str">
        <f t="shared" si="608"/>
        <v/>
      </c>
      <c r="CI239" s="1372" t="str">
        <f t="shared" si="609"/>
        <v/>
      </c>
      <c r="CJ239" s="1373" t="str">
        <f t="shared" si="610"/>
        <v/>
      </c>
      <c r="CK239" s="1373" t="str">
        <f t="shared" si="611"/>
        <v/>
      </c>
      <c r="CL239" s="1373" t="str">
        <f t="shared" si="612"/>
        <v/>
      </c>
      <c r="CM239" s="1373" t="str">
        <f t="shared" si="613"/>
        <v/>
      </c>
      <c r="CN239" s="1373" t="str">
        <f t="shared" si="614"/>
        <v/>
      </c>
      <c r="CO239" s="1374" t="str">
        <f t="shared" si="615"/>
        <v/>
      </c>
      <c r="CP239" s="1374">
        <f t="shared" si="616"/>
        <v>80</v>
      </c>
      <c r="CQ239" s="1374">
        <f t="shared" si="617"/>
        <v>100</v>
      </c>
      <c r="CR239" s="1374" t="str">
        <f t="shared" si="618"/>
        <v/>
      </c>
      <c r="CS239" s="1373" t="str">
        <f t="shared" si="619"/>
        <v/>
      </c>
      <c r="CT239" s="1373" t="str">
        <f t="shared" si="620"/>
        <v/>
      </c>
      <c r="CU239" s="1373" t="str">
        <f t="shared" si="621"/>
        <v/>
      </c>
      <c r="CV239" s="1373" t="str">
        <f t="shared" si="622"/>
        <v/>
      </c>
      <c r="CW239" s="1373" t="str">
        <f t="shared" si="623"/>
        <v/>
      </c>
      <c r="CX239" s="1372" t="str">
        <f t="shared" si="624"/>
        <v/>
      </c>
      <c r="CY239" s="1375" t="str">
        <f t="shared" si="625"/>
        <v/>
      </c>
      <c r="CZ239" s="532" t="str">
        <f t="shared" si="626"/>
        <v/>
      </c>
      <c r="DA239" s="533" t="str">
        <f t="shared" si="627"/>
        <v/>
      </c>
      <c r="DB239" s="534" t="str">
        <f t="shared" si="628"/>
        <v/>
      </c>
      <c r="DC239" s="534" t="str">
        <f t="shared" si="629"/>
        <v/>
      </c>
      <c r="DD239" s="534" t="str">
        <f t="shared" si="630"/>
        <v/>
      </c>
      <c r="DE239" s="534" t="str">
        <f t="shared" si="631"/>
        <v/>
      </c>
      <c r="DF239" s="534" t="str">
        <f t="shared" si="632"/>
        <v/>
      </c>
      <c r="DG239" s="535" t="str">
        <f t="shared" si="633"/>
        <v/>
      </c>
      <c r="DH239" s="535" t="str">
        <f t="shared" si="634"/>
        <v/>
      </c>
      <c r="DI239" s="535">
        <f t="shared" si="635"/>
        <v>0</v>
      </c>
      <c r="DJ239" s="535" t="str">
        <f t="shared" si="636"/>
        <v/>
      </c>
      <c r="DK239" s="534" t="str">
        <f t="shared" si="637"/>
        <v/>
      </c>
      <c r="DL239" s="534" t="str">
        <f t="shared" si="638"/>
        <v/>
      </c>
      <c r="DM239" s="534" t="str">
        <f t="shared" si="639"/>
        <v/>
      </c>
      <c r="DN239" s="534" t="str">
        <f t="shared" si="640"/>
        <v/>
      </c>
      <c r="DO239" s="534" t="str">
        <f t="shared" si="641"/>
        <v/>
      </c>
      <c r="DP239" s="533" t="str">
        <f t="shared" si="642"/>
        <v/>
      </c>
      <c r="DQ239" s="532" t="str">
        <f t="shared" si="643"/>
        <v/>
      </c>
      <c r="DR239" s="753">
        <f t="shared" si="644"/>
        <v>2</v>
      </c>
      <c r="DS239" s="111">
        <f t="shared" si="645"/>
        <v>1</v>
      </c>
      <c r="DT239" s="111">
        <f t="shared" si="646"/>
        <v>4</v>
      </c>
      <c r="DU239" s="111">
        <f t="shared" si="647"/>
        <v>6</v>
      </c>
      <c r="DV239" s="602"/>
      <c r="DW239" s="719"/>
      <c r="DX239" s="719"/>
      <c r="DY239" s="719"/>
      <c r="DZ239" s="719"/>
      <c r="EA239" s="719"/>
      <c r="EB239" s="719"/>
      <c r="EC239" s="719"/>
      <c r="ED239" s="719"/>
      <c r="EE239" s="603"/>
    </row>
    <row r="240" spans="1:135" s="604" customFormat="1" ht="15.75" customHeight="1">
      <c r="A240" s="740" t="s">
        <v>282</v>
      </c>
      <c r="B240" s="217"/>
      <c r="C240" s="217"/>
      <c r="D240" s="217">
        <f>110/80</f>
        <v>1.375</v>
      </c>
      <c r="E240" s="217"/>
      <c r="F240" s="217"/>
      <c r="G240" s="217"/>
      <c r="H240" s="217"/>
      <c r="I240" s="217"/>
      <c r="J240" s="217"/>
      <c r="K240" s="217"/>
      <c r="L240" s="217">
        <f>100/50</f>
        <v>2</v>
      </c>
      <c r="M240" s="217"/>
      <c r="N240" s="217"/>
      <c r="O240" s="217"/>
      <c r="P240" s="217"/>
      <c r="Q240" s="217"/>
      <c r="R240" s="217"/>
      <c r="S240" s="217"/>
      <c r="T240" s="739"/>
      <c r="U240" s="217"/>
      <c r="V240" s="217"/>
      <c r="W240" s="217"/>
      <c r="X240" s="217"/>
      <c r="Y240" s="217"/>
      <c r="Z240" s="217"/>
      <c r="AA240" s="217"/>
      <c r="AB240" s="217"/>
      <c r="AC240" s="217"/>
      <c r="AD240" s="217"/>
      <c r="AE240" s="217"/>
      <c r="AF240" s="217"/>
      <c r="AG240" s="217"/>
      <c r="AH240" s="217"/>
      <c r="AI240" s="217"/>
      <c r="AJ240" s="217"/>
      <c r="AK240" s="217"/>
      <c r="AL240" s="217"/>
      <c r="AM240" s="739"/>
      <c r="AN240" s="217"/>
      <c r="AO240" s="217"/>
      <c r="AP240" s="217">
        <f>119/50</f>
        <v>2.38</v>
      </c>
      <c r="AQ240" s="217"/>
      <c r="AR240" s="217"/>
      <c r="AS240" s="217">
        <v>0</v>
      </c>
      <c r="AT240" s="217">
        <f>119/80</f>
        <v>1.4875</v>
      </c>
      <c r="AU240" s="217">
        <v>0</v>
      </c>
      <c r="AV240" s="217"/>
      <c r="AW240" s="217"/>
      <c r="AX240" s="217"/>
      <c r="AY240" s="799"/>
      <c r="AZ240" s="799"/>
      <c r="BA240" s="799"/>
      <c r="BB240" s="799"/>
      <c r="BC240" s="217"/>
      <c r="BD240" s="217"/>
      <c r="BE240" s="217"/>
      <c r="BF240" s="739"/>
      <c r="BG240" s="217">
        <f>130/80</f>
        <v>1.625</v>
      </c>
      <c r="BH240" s="217">
        <f>225/50</f>
        <v>4.5</v>
      </c>
      <c r="BI240" s="217"/>
      <c r="BJ240" s="217"/>
      <c r="BK240" s="217"/>
      <c r="BL240" s="217">
        <v>0</v>
      </c>
      <c r="BM240" s="217">
        <f>160/80</f>
        <v>2</v>
      </c>
      <c r="BN240" s="217"/>
      <c r="BO240" s="217"/>
      <c r="BP240" s="217">
        <f>400/80</f>
        <v>5</v>
      </c>
      <c r="BQ240" s="217">
        <f>180/80</f>
        <v>2.25</v>
      </c>
      <c r="BR240" s="799"/>
      <c r="BS240" s="799"/>
      <c r="BT240" s="799"/>
      <c r="BU240" s="799"/>
      <c r="BV240" s="217"/>
      <c r="BW240" s="217">
        <f>400/80</f>
        <v>5</v>
      </c>
      <c r="BX240" s="799"/>
      <c r="BY240" s="739"/>
      <c r="BZ240" s="217"/>
      <c r="CA240" s="217"/>
      <c r="CB240" s="217"/>
      <c r="CC240" s="217">
        <v>2.25</v>
      </c>
      <c r="CD240" s="1357" t="str">
        <f t="shared" si="596"/>
        <v/>
      </c>
      <c r="CE240" s="1357" t="str">
        <f t="shared" si="597"/>
        <v/>
      </c>
      <c r="CF240" s="1357">
        <f t="shared" si="598"/>
        <v>0.74374999999999991</v>
      </c>
      <c r="CG240" s="1358">
        <f t="shared" si="599"/>
        <v>3.0750000000000002</v>
      </c>
      <c r="CH240" s="1403" t="str">
        <f t="shared" si="608"/>
        <v/>
      </c>
      <c r="CI240" s="1404" t="str">
        <f t="shared" si="609"/>
        <v/>
      </c>
      <c r="CJ240" s="1405" t="str">
        <f t="shared" si="610"/>
        <v/>
      </c>
      <c r="CK240" s="1405" t="str">
        <f t="shared" si="611"/>
        <v/>
      </c>
      <c r="CL240" s="1405" t="str">
        <f t="shared" si="612"/>
        <v/>
      </c>
      <c r="CM240" s="1405" t="str">
        <f t="shared" si="613"/>
        <v/>
      </c>
      <c r="CN240" s="1405" t="str">
        <f t="shared" si="614"/>
        <v/>
      </c>
      <c r="CO240" s="1406" t="str">
        <f t="shared" si="615"/>
        <v/>
      </c>
      <c r="CP240" s="1406">
        <f t="shared" si="616"/>
        <v>1.375</v>
      </c>
      <c r="CQ240" s="1406">
        <f t="shared" si="617"/>
        <v>2</v>
      </c>
      <c r="CR240" s="1406" t="str">
        <f t="shared" si="618"/>
        <v/>
      </c>
      <c r="CS240" s="1405" t="str">
        <f t="shared" si="619"/>
        <v/>
      </c>
      <c r="CT240" s="1405" t="str">
        <f t="shared" si="620"/>
        <v/>
      </c>
      <c r="CU240" s="1405" t="str">
        <f t="shared" si="621"/>
        <v/>
      </c>
      <c r="CV240" s="1405" t="str">
        <f t="shared" si="622"/>
        <v/>
      </c>
      <c r="CW240" s="1405" t="str">
        <f t="shared" si="623"/>
        <v/>
      </c>
      <c r="CX240" s="1404" t="str">
        <f t="shared" si="624"/>
        <v/>
      </c>
      <c r="CY240" s="1407" t="str">
        <f t="shared" si="625"/>
        <v/>
      </c>
      <c r="CZ240" s="1353" t="str">
        <f t="shared" si="626"/>
        <v/>
      </c>
      <c r="DA240" s="1354" t="str">
        <f t="shared" si="627"/>
        <v/>
      </c>
      <c r="DB240" s="1355" t="str">
        <f t="shared" si="628"/>
        <v/>
      </c>
      <c r="DC240" s="1355" t="str">
        <f t="shared" si="629"/>
        <v/>
      </c>
      <c r="DD240" s="1355" t="str">
        <f t="shared" si="630"/>
        <v/>
      </c>
      <c r="DE240" s="1355" t="str">
        <f t="shared" si="631"/>
        <v/>
      </c>
      <c r="DF240" s="1355" t="str">
        <f t="shared" si="632"/>
        <v/>
      </c>
      <c r="DG240" s="1356" t="str">
        <f t="shared" si="633"/>
        <v/>
      </c>
      <c r="DH240" s="1356" t="str">
        <f t="shared" si="634"/>
        <v/>
      </c>
      <c r="DI240" s="1356" t="str">
        <f t="shared" si="635"/>
        <v/>
      </c>
      <c r="DJ240" s="1356" t="str">
        <f t="shared" si="636"/>
        <v/>
      </c>
      <c r="DK240" s="1355" t="str">
        <f t="shared" si="637"/>
        <v/>
      </c>
      <c r="DL240" s="1355" t="str">
        <f t="shared" si="638"/>
        <v/>
      </c>
      <c r="DM240" s="1355" t="str">
        <f t="shared" si="639"/>
        <v/>
      </c>
      <c r="DN240" s="1355" t="str">
        <f t="shared" si="640"/>
        <v/>
      </c>
      <c r="DO240" s="1355" t="str">
        <f t="shared" si="641"/>
        <v/>
      </c>
      <c r="DP240" s="1354" t="str">
        <f t="shared" si="642"/>
        <v/>
      </c>
      <c r="DQ240" s="1353" t="str">
        <f t="shared" si="643"/>
        <v/>
      </c>
      <c r="DR240" s="753">
        <f t="shared" si="644"/>
        <v>2</v>
      </c>
      <c r="DS240" s="111">
        <f t="shared" si="645"/>
        <v>0</v>
      </c>
      <c r="DT240" s="111">
        <f t="shared" si="646"/>
        <v>4</v>
      </c>
      <c r="DU240" s="111">
        <f t="shared" si="647"/>
        <v>7</v>
      </c>
      <c r="DV240" s="602"/>
      <c r="DW240" s="719"/>
      <c r="DX240" s="719"/>
      <c r="DY240" s="719"/>
      <c r="DZ240" s="719"/>
      <c r="EA240" s="719"/>
      <c r="EB240" s="719"/>
      <c r="EC240" s="719"/>
      <c r="ED240" s="719"/>
      <c r="EE240" s="603"/>
    </row>
    <row r="241" spans="1:135" s="604" customFormat="1" ht="15.75" customHeight="1">
      <c r="A241" s="805" t="s">
        <v>284</v>
      </c>
      <c r="B241" s="730" t="str">
        <f t="shared" ref="B241:I241" si="664">IF(B239="","",B239*B240)</f>
        <v/>
      </c>
      <c r="C241" s="730" t="str">
        <f t="shared" si="664"/>
        <v/>
      </c>
      <c r="D241" s="730">
        <f t="shared" si="664"/>
        <v>110</v>
      </c>
      <c r="E241" s="730" t="str">
        <f t="shared" si="664"/>
        <v/>
      </c>
      <c r="F241" s="730" t="str">
        <f t="shared" si="664"/>
        <v/>
      </c>
      <c r="G241" s="730" t="str">
        <f t="shared" si="664"/>
        <v/>
      </c>
      <c r="H241" s="730" t="str">
        <f t="shared" si="664"/>
        <v/>
      </c>
      <c r="I241" s="730" t="str">
        <f t="shared" si="664"/>
        <v/>
      </c>
      <c r="J241" s="730" t="str">
        <f t="shared" ref="J241:S241" si="665">IF(J239="","",J239*J240)</f>
        <v/>
      </c>
      <c r="K241" s="730" t="str">
        <f t="shared" si="665"/>
        <v/>
      </c>
      <c r="L241" s="730">
        <f t="shared" si="665"/>
        <v>200</v>
      </c>
      <c r="M241" s="730" t="str">
        <f t="shared" si="665"/>
        <v/>
      </c>
      <c r="N241" s="730" t="str">
        <f t="shared" si="665"/>
        <v/>
      </c>
      <c r="O241" s="730" t="str">
        <f t="shared" si="665"/>
        <v/>
      </c>
      <c r="P241" s="730" t="str">
        <f t="shared" si="665"/>
        <v/>
      </c>
      <c r="Q241" s="730" t="str">
        <f t="shared" si="665"/>
        <v/>
      </c>
      <c r="R241" s="730" t="str">
        <f t="shared" si="665"/>
        <v/>
      </c>
      <c r="S241" s="730" t="str">
        <f t="shared" si="665"/>
        <v/>
      </c>
      <c r="T241" s="762"/>
      <c r="U241" s="730" t="str">
        <f t="shared" ref="U241:AL241" si="666">IF(U239="","",U239*U240)</f>
        <v/>
      </c>
      <c r="V241" s="730" t="str">
        <f t="shared" si="666"/>
        <v/>
      </c>
      <c r="W241" s="730">
        <f t="shared" si="666"/>
        <v>0</v>
      </c>
      <c r="X241" s="730" t="str">
        <f t="shared" si="666"/>
        <v/>
      </c>
      <c r="Y241" s="730" t="str">
        <f t="shared" si="666"/>
        <v/>
      </c>
      <c r="Z241" s="730" t="str">
        <f t="shared" si="666"/>
        <v/>
      </c>
      <c r="AA241" s="730" t="str">
        <f t="shared" si="666"/>
        <v/>
      </c>
      <c r="AB241" s="730" t="str">
        <f t="shared" si="666"/>
        <v/>
      </c>
      <c r="AC241" s="730" t="str">
        <f t="shared" si="666"/>
        <v/>
      </c>
      <c r="AD241" s="730" t="str">
        <f t="shared" si="666"/>
        <v/>
      </c>
      <c r="AE241" s="730" t="str">
        <f t="shared" si="666"/>
        <v/>
      </c>
      <c r="AF241" s="730" t="str">
        <f t="shared" si="666"/>
        <v/>
      </c>
      <c r="AG241" s="730" t="str">
        <f t="shared" si="666"/>
        <v/>
      </c>
      <c r="AH241" s="730" t="str">
        <f t="shared" si="666"/>
        <v/>
      </c>
      <c r="AI241" s="730" t="str">
        <f t="shared" si="666"/>
        <v/>
      </c>
      <c r="AJ241" s="730" t="str">
        <f t="shared" si="666"/>
        <v/>
      </c>
      <c r="AK241" s="730" t="str">
        <f t="shared" si="666"/>
        <v/>
      </c>
      <c r="AL241" s="730" t="str">
        <f t="shared" si="666"/>
        <v/>
      </c>
      <c r="AM241" s="762"/>
      <c r="AN241" s="730" t="str">
        <f t="shared" ref="AN241:BE241" si="667">IF(AN239="","",AN239*AN240)</f>
        <v/>
      </c>
      <c r="AO241" s="730" t="str">
        <f t="shared" si="667"/>
        <v/>
      </c>
      <c r="AP241" s="730">
        <f t="shared" si="667"/>
        <v>119</v>
      </c>
      <c r="AQ241" s="730" t="str">
        <f t="shared" si="667"/>
        <v/>
      </c>
      <c r="AR241" s="730" t="str">
        <f t="shared" si="667"/>
        <v/>
      </c>
      <c r="AS241" s="730">
        <f t="shared" si="667"/>
        <v>0</v>
      </c>
      <c r="AT241" s="730">
        <f t="shared" si="667"/>
        <v>0</v>
      </c>
      <c r="AU241" s="730">
        <f t="shared" si="667"/>
        <v>0</v>
      </c>
      <c r="AV241" s="730" t="str">
        <f t="shared" si="667"/>
        <v/>
      </c>
      <c r="AW241" s="730" t="str">
        <f t="shared" si="667"/>
        <v/>
      </c>
      <c r="AX241" s="730" t="str">
        <f t="shared" si="667"/>
        <v/>
      </c>
      <c r="AY241" s="730" t="str">
        <f t="shared" si="667"/>
        <v/>
      </c>
      <c r="AZ241" s="730" t="str">
        <f t="shared" si="667"/>
        <v/>
      </c>
      <c r="BA241" s="730" t="str">
        <f t="shared" si="667"/>
        <v/>
      </c>
      <c r="BB241" s="730" t="str">
        <f t="shared" si="667"/>
        <v/>
      </c>
      <c r="BC241" s="730" t="str">
        <f t="shared" si="667"/>
        <v/>
      </c>
      <c r="BD241" s="730" t="str">
        <f t="shared" si="667"/>
        <v/>
      </c>
      <c r="BE241" s="730" t="str">
        <f t="shared" si="667"/>
        <v/>
      </c>
      <c r="BF241" s="762"/>
      <c r="BG241" s="730">
        <f t="shared" ref="BG241:BX241" si="668">IF(BG239="","",BG239*BG240)</f>
        <v>780</v>
      </c>
      <c r="BH241" s="730">
        <f t="shared" si="668"/>
        <v>225</v>
      </c>
      <c r="BI241" s="730" t="str">
        <f t="shared" si="668"/>
        <v/>
      </c>
      <c r="BJ241" s="730" t="str">
        <f t="shared" si="668"/>
        <v/>
      </c>
      <c r="BK241" s="730" t="str">
        <f t="shared" si="668"/>
        <v/>
      </c>
      <c r="BL241" s="730">
        <f t="shared" si="668"/>
        <v>0</v>
      </c>
      <c r="BM241" s="730">
        <f t="shared" si="668"/>
        <v>2240</v>
      </c>
      <c r="BN241" s="730" t="str">
        <f t="shared" si="668"/>
        <v/>
      </c>
      <c r="BO241" s="730" t="str">
        <f t="shared" si="668"/>
        <v/>
      </c>
      <c r="BP241" s="730">
        <f t="shared" si="668"/>
        <v>2000</v>
      </c>
      <c r="BQ241" s="730">
        <f t="shared" si="668"/>
        <v>1620</v>
      </c>
      <c r="BR241" s="730" t="str">
        <f t="shared" si="668"/>
        <v/>
      </c>
      <c r="BS241" s="730" t="str">
        <f t="shared" si="668"/>
        <v/>
      </c>
      <c r="BT241" s="730" t="str">
        <f t="shared" si="668"/>
        <v/>
      </c>
      <c r="BU241" s="730" t="str">
        <f t="shared" si="668"/>
        <v/>
      </c>
      <c r="BV241" s="730" t="str">
        <f t="shared" si="668"/>
        <v/>
      </c>
      <c r="BW241" s="730" t="str">
        <f t="shared" si="668"/>
        <v/>
      </c>
      <c r="BX241" s="730" t="str">
        <f t="shared" si="668"/>
        <v/>
      </c>
      <c r="BY241" s="762"/>
      <c r="BZ241" s="730">
        <f>IF(BZ239="","",BZ239*BZ240)</f>
        <v>0</v>
      </c>
      <c r="CA241" s="730">
        <f>IF(CA239="","",CA239*CA240)</f>
        <v>0</v>
      </c>
      <c r="CB241" s="730">
        <f>IF(CB239="","",CB239*CB240)</f>
        <v>0</v>
      </c>
      <c r="CC241" s="730">
        <f>IF(CC239="","",CC239*CC240)</f>
        <v>900</v>
      </c>
      <c r="CD241" s="698" t="str">
        <f t="shared" si="596"/>
        <v/>
      </c>
      <c r="CE241" s="698" t="str">
        <f t="shared" si="597"/>
        <v/>
      </c>
      <c r="CF241" s="698">
        <f t="shared" si="598"/>
        <v>0</v>
      </c>
      <c r="CG241" s="787">
        <f t="shared" si="599"/>
        <v>1156.25</v>
      </c>
      <c r="CH241" s="1371" t="str">
        <f t="shared" si="608"/>
        <v/>
      </c>
      <c r="CI241" s="1372" t="str">
        <f t="shared" si="609"/>
        <v/>
      </c>
      <c r="CJ241" s="1373" t="str">
        <f t="shared" si="610"/>
        <v/>
      </c>
      <c r="CK241" s="1373" t="str">
        <f t="shared" si="611"/>
        <v/>
      </c>
      <c r="CL241" s="1373" t="str">
        <f t="shared" si="612"/>
        <v/>
      </c>
      <c r="CM241" s="1373" t="str">
        <f t="shared" si="613"/>
        <v/>
      </c>
      <c r="CN241" s="1373" t="str">
        <f t="shared" si="614"/>
        <v/>
      </c>
      <c r="CO241" s="1374" t="str">
        <f t="shared" si="615"/>
        <v/>
      </c>
      <c r="CP241" s="1374">
        <f t="shared" si="616"/>
        <v>110</v>
      </c>
      <c r="CQ241" s="1374">
        <f t="shared" si="617"/>
        <v>200</v>
      </c>
      <c r="CR241" s="1374" t="str">
        <f t="shared" si="618"/>
        <v/>
      </c>
      <c r="CS241" s="1373" t="str">
        <f t="shared" si="619"/>
        <v/>
      </c>
      <c r="CT241" s="1373" t="str">
        <f t="shared" si="620"/>
        <v/>
      </c>
      <c r="CU241" s="1373" t="str">
        <f t="shared" si="621"/>
        <v/>
      </c>
      <c r="CV241" s="1373" t="str">
        <f t="shared" si="622"/>
        <v/>
      </c>
      <c r="CW241" s="1373" t="str">
        <f t="shared" si="623"/>
        <v/>
      </c>
      <c r="CX241" s="1372" t="str">
        <f t="shared" si="624"/>
        <v/>
      </c>
      <c r="CY241" s="1375" t="str">
        <f t="shared" si="625"/>
        <v/>
      </c>
      <c r="CZ241" s="532" t="str">
        <f t="shared" si="626"/>
        <v/>
      </c>
      <c r="DA241" s="533" t="str">
        <f t="shared" si="627"/>
        <v/>
      </c>
      <c r="DB241" s="534" t="str">
        <f t="shared" si="628"/>
        <v/>
      </c>
      <c r="DC241" s="534" t="str">
        <f t="shared" si="629"/>
        <v/>
      </c>
      <c r="DD241" s="534" t="str">
        <f t="shared" si="630"/>
        <v/>
      </c>
      <c r="DE241" s="534" t="str">
        <f t="shared" si="631"/>
        <v/>
      </c>
      <c r="DF241" s="534" t="str">
        <f t="shared" si="632"/>
        <v/>
      </c>
      <c r="DG241" s="535" t="str">
        <f t="shared" si="633"/>
        <v/>
      </c>
      <c r="DH241" s="535" t="str">
        <f t="shared" si="634"/>
        <v/>
      </c>
      <c r="DI241" s="535">
        <f t="shared" si="635"/>
        <v>0</v>
      </c>
      <c r="DJ241" s="535" t="str">
        <f t="shared" si="636"/>
        <v/>
      </c>
      <c r="DK241" s="534" t="str">
        <f t="shared" si="637"/>
        <v/>
      </c>
      <c r="DL241" s="534" t="str">
        <f t="shared" si="638"/>
        <v/>
      </c>
      <c r="DM241" s="534" t="str">
        <f t="shared" si="639"/>
        <v/>
      </c>
      <c r="DN241" s="534" t="str">
        <f t="shared" si="640"/>
        <v/>
      </c>
      <c r="DO241" s="534" t="str">
        <f t="shared" si="641"/>
        <v/>
      </c>
      <c r="DP241" s="533" t="str">
        <f t="shared" si="642"/>
        <v/>
      </c>
      <c r="DQ241" s="532" t="str">
        <f t="shared" si="643"/>
        <v/>
      </c>
      <c r="DR241" s="753">
        <f t="shared" si="644"/>
        <v>2</v>
      </c>
      <c r="DS241" s="111">
        <f t="shared" si="645"/>
        <v>1</v>
      </c>
      <c r="DT241" s="111">
        <f t="shared" si="646"/>
        <v>4</v>
      </c>
      <c r="DU241" s="111">
        <f t="shared" si="647"/>
        <v>6</v>
      </c>
      <c r="DV241" s="602"/>
      <c r="DW241" s="719"/>
      <c r="DX241" s="719"/>
      <c r="DY241" s="719"/>
      <c r="DZ241" s="719"/>
      <c r="EA241" s="719"/>
      <c r="EB241" s="719"/>
      <c r="EC241" s="719"/>
      <c r="ED241" s="719"/>
      <c r="EE241" s="603"/>
    </row>
    <row r="242" spans="1:135" s="795" customFormat="1" ht="15.75" customHeight="1">
      <c r="A242" s="740" t="s">
        <v>359</v>
      </c>
      <c r="B242" s="265"/>
      <c r="C242" s="265"/>
      <c r="D242" s="265">
        <v>0</v>
      </c>
      <c r="E242" s="265"/>
      <c r="F242" s="265">
        <v>0</v>
      </c>
      <c r="G242" s="265">
        <v>0</v>
      </c>
      <c r="H242" s="265">
        <v>0</v>
      </c>
      <c r="I242" s="265"/>
      <c r="J242" s="265"/>
      <c r="K242" s="265"/>
      <c r="L242" s="265">
        <v>0</v>
      </c>
      <c r="M242" s="265"/>
      <c r="N242" s="265">
        <v>10</v>
      </c>
      <c r="O242" s="265"/>
      <c r="P242" s="265">
        <v>2</v>
      </c>
      <c r="Q242" s="265"/>
      <c r="R242" s="265"/>
      <c r="S242" s="265">
        <v>25</v>
      </c>
      <c r="T242" s="776"/>
      <c r="U242" s="265"/>
      <c r="V242" s="265"/>
      <c r="W242" s="265">
        <v>80</v>
      </c>
      <c r="X242" s="265"/>
      <c r="Y242" s="265"/>
      <c r="Z242" s="265"/>
      <c r="AA242" s="265"/>
      <c r="AB242" s="265"/>
      <c r="AC242" s="265"/>
      <c r="AD242" s="265"/>
      <c r="AE242" s="265"/>
      <c r="AF242" s="265"/>
      <c r="AG242" s="265">
        <v>10</v>
      </c>
      <c r="AH242" s="265"/>
      <c r="AI242" s="265">
        <v>9</v>
      </c>
      <c r="AJ242" s="265">
        <v>80</v>
      </c>
      <c r="AK242" s="265">
        <v>2</v>
      </c>
      <c r="AL242" s="265">
        <v>20</v>
      </c>
      <c r="AM242" s="776"/>
      <c r="AN242" s="265"/>
      <c r="AO242" s="265"/>
      <c r="AP242" s="265">
        <v>10</v>
      </c>
      <c r="AQ242" s="265"/>
      <c r="AR242" s="265"/>
      <c r="AS242" s="265">
        <v>0</v>
      </c>
      <c r="AT242" s="265">
        <v>0</v>
      </c>
      <c r="AU242" s="265">
        <v>0</v>
      </c>
      <c r="AV242" s="265"/>
      <c r="AW242" s="265"/>
      <c r="AX242" s="265"/>
      <c r="AY242" s="265"/>
      <c r="AZ242" s="265">
        <v>2</v>
      </c>
      <c r="BA242" s="265">
        <v>10</v>
      </c>
      <c r="BB242" s="265"/>
      <c r="BC242" s="265">
        <v>20</v>
      </c>
      <c r="BD242" s="265">
        <v>5</v>
      </c>
      <c r="BE242" s="265">
        <v>5</v>
      </c>
      <c r="BF242" s="776"/>
      <c r="BG242" s="265"/>
      <c r="BH242" s="265">
        <v>5</v>
      </c>
      <c r="BI242" s="265"/>
      <c r="BJ242" s="265"/>
      <c r="BK242" s="265"/>
      <c r="BL242" s="265">
        <v>0</v>
      </c>
      <c r="BM242" s="265">
        <v>0</v>
      </c>
      <c r="BN242" s="265"/>
      <c r="BO242" s="265"/>
      <c r="BP242" s="265"/>
      <c r="BQ242" s="265"/>
      <c r="BR242" s="806"/>
      <c r="BS242" s="265"/>
      <c r="BT242" s="806">
        <v>25</v>
      </c>
      <c r="BU242" s="265"/>
      <c r="BV242" s="265"/>
      <c r="BW242" s="265">
        <v>10</v>
      </c>
      <c r="BX242" s="806"/>
      <c r="BY242" s="776"/>
      <c r="BZ242" s="265">
        <v>2</v>
      </c>
      <c r="CA242" s="265">
        <v>10</v>
      </c>
      <c r="CB242" s="265">
        <v>10</v>
      </c>
      <c r="CC242" s="265">
        <v>25</v>
      </c>
      <c r="CD242" s="698">
        <f t="shared" si="596"/>
        <v>2</v>
      </c>
      <c r="CE242" s="698">
        <f t="shared" si="597"/>
        <v>29.75</v>
      </c>
      <c r="CF242" s="698">
        <f t="shared" si="598"/>
        <v>4.5714285714285712</v>
      </c>
      <c r="CG242" s="787">
        <f t="shared" si="599"/>
        <v>5</v>
      </c>
      <c r="CH242" s="1371" t="str">
        <f t="shared" si="608"/>
        <v/>
      </c>
      <c r="CI242" s="1372" t="str">
        <f t="shared" si="609"/>
        <v/>
      </c>
      <c r="CJ242" s="1373" t="str">
        <f t="shared" si="610"/>
        <v/>
      </c>
      <c r="CK242" s="1373" t="str">
        <f t="shared" si="611"/>
        <v/>
      </c>
      <c r="CL242" s="1373" t="str">
        <f t="shared" si="612"/>
        <v/>
      </c>
      <c r="CM242" s="1373">
        <f t="shared" si="613"/>
        <v>0</v>
      </c>
      <c r="CN242" s="1373">
        <f t="shared" si="614"/>
        <v>0</v>
      </c>
      <c r="CO242" s="1374">
        <f t="shared" si="615"/>
        <v>0</v>
      </c>
      <c r="CP242" s="1374">
        <f t="shared" si="616"/>
        <v>0</v>
      </c>
      <c r="CQ242" s="1374">
        <f t="shared" si="617"/>
        <v>0</v>
      </c>
      <c r="CR242" s="1374">
        <f t="shared" si="618"/>
        <v>2</v>
      </c>
      <c r="CS242" s="1373">
        <f t="shared" si="619"/>
        <v>10</v>
      </c>
      <c r="CT242" s="1373">
        <f t="shared" si="620"/>
        <v>25</v>
      </c>
      <c r="CU242" s="1373" t="str">
        <f t="shared" si="621"/>
        <v/>
      </c>
      <c r="CV242" s="1373" t="str">
        <f t="shared" si="622"/>
        <v/>
      </c>
      <c r="CW242" s="1373" t="str">
        <f t="shared" si="623"/>
        <v/>
      </c>
      <c r="CX242" s="1372" t="str">
        <f t="shared" si="624"/>
        <v/>
      </c>
      <c r="CY242" s="1375" t="str">
        <f t="shared" si="625"/>
        <v/>
      </c>
      <c r="CZ242" s="532" t="str">
        <f t="shared" si="626"/>
        <v/>
      </c>
      <c r="DA242" s="533" t="str">
        <f t="shared" si="627"/>
        <v/>
      </c>
      <c r="DB242" s="534" t="str">
        <f t="shared" si="628"/>
        <v/>
      </c>
      <c r="DC242" s="534" t="str">
        <f t="shared" si="629"/>
        <v/>
      </c>
      <c r="DD242" s="534" t="str">
        <f t="shared" si="630"/>
        <v/>
      </c>
      <c r="DE242" s="534" t="str">
        <f t="shared" si="631"/>
        <v/>
      </c>
      <c r="DF242" s="534">
        <f t="shared" si="632"/>
        <v>2</v>
      </c>
      <c r="DG242" s="535">
        <f t="shared" si="633"/>
        <v>9</v>
      </c>
      <c r="DH242" s="535">
        <f t="shared" si="634"/>
        <v>10</v>
      </c>
      <c r="DI242" s="535">
        <f t="shared" si="635"/>
        <v>20</v>
      </c>
      <c r="DJ242" s="535">
        <f t="shared" si="636"/>
        <v>80</v>
      </c>
      <c r="DK242" s="534">
        <f t="shared" si="637"/>
        <v>80</v>
      </c>
      <c r="DL242" s="534" t="str">
        <f t="shared" si="638"/>
        <v/>
      </c>
      <c r="DM242" s="534" t="str">
        <f t="shared" si="639"/>
        <v/>
      </c>
      <c r="DN242" s="534" t="str">
        <f t="shared" si="640"/>
        <v/>
      </c>
      <c r="DO242" s="534" t="str">
        <f t="shared" si="641"/>
        <v/>
      </c>
      <c r="DP242" s="533" t="str">
        <f t="shared" si="642"/>
        <v/>
      </c>
      <c r="DQ242" s="532" t="str">
        <f t="shared" si="643"/>
        <v/>
      </c>
      <c r="DR242" s="753">
        <f t="shared" si="644"/>
        <v>8</v>
      </c>
      <c r="DS242" s="111">
        <f t="shared" si="645"/>
        <v>6</v>
      </c>
      <c r="DT242" s="111">
        <f t="shared" si="646"/>
        <v>9</v>
      </c>
      <c r="DU242" s="111">
        <f t="shared" si="647"/>
        <v>5</v>
      </c>
      <c r="DV242" s="792"/>
      <c r="DW242" s="793"/>
      <c r="DX242" s="793"/>
      <c r="DY242" s="793"/>
      <c r="DZ242" s="793"/>
      <c r="EA242" s="793"/>
      <c r="EB242" s="793"/>
      <c r="EC242" s="793"/>
      <c r="ED242" s="793"/>
      <c r="EE242" s="794"/>
    </row>
    <row r="243" spans="1:135" s="604" customFormat="1" ht="15.75" customHeight="1">
      <c r="A243" s="748" t="s">
        <v>328</v>
      </c>
      <c r="B243" s="733" t="str">
        <f t="shared" ref="B243:S243" si="669">IF(B237="","",(B237-B239-B242)*B238/B$46/365/$G$1)</f>
        <v/>
      </c>
      <c r="C243" s="733" t="str">
        <f t="shared" si="669"/>
        <v/>
      </c>
      <c r="D243" s="733">
        <f t="shared" si="669"/>
        <v>0</v>
      </c>
      <c r="E243" s="733" t="str">
        <f t="shared" si="669"/>
        <v/>
      </c>
      <c r="F243" s="733">
        <f t="shared" si="669"/>
        <v>2.1507534246575342E-2</v>
      </c>
      <c r="G243" s="733">
        <f t="shared" si="669"/>
        <v>1.4786429794520547E-2</v>
      </c>
      <c r="H243" s="733">
        <f t="shared" si="669"/>
        <v>9.46331506849315E-2</v>
      </c>
      <c r="I243" s="733" t="str">
        <f t="shared" si="669"/>
        <v/>
      </c>
      <c r="J243" s="733" t="str">
        <f t="shared" si="669"/>
        <v/>
      </c>
      <c r="K243" s="733" t="str">
        <f t="shared" si="669"/>
        <v/>
      </c>
      <c r="L243" s="733">
        <f t="shared" si="669"/>
        <v>0</v>
      </c>
      <c r="M243" s="733" t="str">
        <f t="shared" si="669"/>
        <v/>
      </c>
      <c r="N243" s="733">
        <f t="shared" si="669"/>
        <v>0.10139266144814088</v>
      </c>
      <c r="O243" s="733" t="str">
        <f t="shared" si="669"/>
        <v/>
      </c>
      <c r="P243" s="733">
        <f t="shared" si="669"/>
        <v>7.0974863013698614E-3</v>
      </c>
      <c r="Q243" s="733">
        <f t="shared" si="669"/>
        <v>0.23658287671232875</v>
      </c>
      <c r="R243" s="733" t="str">
        <f t="shared" si="669"/>
        <v/>
      </c>
      <c r="S243" s="733">
        <f t="shared" si="669"/>
        <v>0.40744828767123287</v>
      </c>
      <c r="T243" s="752"/>
      <c r="U243" s="733" t="str">
        <f t="shared" ref="U243:AL243" si="670">IF(U237="","",(U237-U239-U242)*U238/U$46/365/$G$1)</f>
        <v/>
      </c>
      <c r="V243" s="733" t="str">
        <f t="shared" si="670"/>
        <v/>
      </c>
      <c r="W243" s="733">
        <f t="shared" si="670"/>
        <v>0.2779848801369863</v>
      </c>
      <c r="X243" s="733" t="str">
        <f t="shared" si="670"/>
        <v/>
      </c>
      <c r="Y243" s="733" t="str">
        <f t="shared" si="670"/>
        <v/>
      </c>
      <c r="Z243" s="733" t="str">
        <f t="shared" si="670"/>
        <v/>
      </c>
      <c r="AA243" s="733" t="str">
        <f t="shared" si="670"/>
        <v/>
      </c>
      <c r="AB243" s="733" t="str">
        <f t="shared" si="670"/>
        <v/>
      </c>
      <c r="AC243" s="733" t="str">
        <f t="shared" si="670"/>
        <v/>
      </c>
      <c r="AD243" s="733" t="str">
        <f t="shared" si="670"/>
        <v/>
      </c>
      <c r="AE243" s="733" t="str">
        <f t="shared" si="670"/>
        <v/>
      </c>
      <c r="AF243" s="733" t="str">
        <f t="shared" si="670"/>
        <v/>
      </c>
      <c r="AG243" s="733">
        <f t="shared" si="670"/>
        <v>0.18453464383561641</v>
      </c>
      <c r="AH243" s="733" t="str">
        <f t="shared" si="670"/>
        <v/>
      </c>
      <c r="AI243" s="733">
        <f t="shared" si="670"/>
        <v>0.1839431866438356</v>
      </c>
      <c r="AJ243" s="733">
        <f t="shared" si="670"/>
        <v>0.37853260273972594</v>
      </c>
      <c r="AK243" s="733">
        <f t="shared" si="670"/>
        <v>5.5833558904109584E-2</v>
      </c>
      <c r="AL243" s="733">
        <f t="shared" si="670"/>
        <v>0.62037287671232866</v>
      </c>
      <c r="AM243" s="752"/>
      <c r="AN243" s="733">
        <f t="shared" ref="AN243:BE243" si="671">IF(AN237="","",(AN237-AN239-AN242)*AN238/AN$46/365/$G$1)</f>
        <v>0.11355978082191778</v>
      </c>
      <c r="AO243" s="733" t="str">
        <f t="shared" si="671"/>
        <v/>
      </c>
      <c r="AP243" s="733">
        <f t="shared" si="671"/>
        <v>7.8860958904109588E-2</v>
      </c>
      <c r="AQ243" s="733">
        <f t="shared" si="671"/>
        <v>0.12617753424657532</v>
      </c>
      <c r="AR243" s="733">
        <f t="shared" si="671"/>
        <v>5.4076086105675145E-2</v>
      </c>
      <c r="AS243" s="733">
        <f t="shared" si="671"/>
        <v>2.3658287671232875E-2</v>
      </c>
      <c r="AT243" s="733">
        <f t="shared" si="671"/>
        <v>0.10815217221135029</v>
      </c>
      <c r="AU243" s="733">
        <f t="shared" si="671"/>
        <v>0.25235506849315065</v>
      </c>
      <c r="AV243" s="733" t="str">
        <f t="shared" si="671"/>
        <v/>
      </c>
      <c r="AW243" s="733">
        <f t="shared" si="671"/>
        <v>0.10815217221135029</v>
      </c>
      <c r="AX243" s="733" t="str">
        <f t="shared" si="671"/>
        <v/>
      </c>
      <c r="AY243" s="733">
        <f t="shared" si="671"/>
        <v>6.3088767123287662E-2</v>
      </c>
      <c r="AZ243" s="733">
        <f t="shared" si="671"/>
        <v>7.381385753424656E-2</v>
      </c>
      <c r="BA243" s="733">
        <f t="shared" si="671"/>
        <v>0.53400135029354212</v>
      </c>
      <c r="BB243" s="733" t="str">
        <f t="shared" si="671"/>
        <v/>
      </c>
      <c r="BC243" s="733">
        <f t="shared" si="671"/>
        <v>9.46331506849315E-2</v>
      </c>
      <c r="BD243" s="733">
        <f t="shared" si="671"/>
        <v>1.0350500856164382</v>
      </c>
      <c r="BE243" s="733">
        <f t="shared" si="671"/>
        <v>0.37515284735812127</v>
      </c>
      <c r="BF243" s="752"/>
      <c r="BG243" s="733">
        <f t="shared" ref="BG243:BX243" si="672">IF(BG237="","",(BG237-BG239-BG242)*BG238/BG$46/365/$G$1)</f>
        <v>0.10815217221135029</v>
      </c>
      <c r="BH243" s="733">
        <f t="shared" si="672"/>
        <v>-3.9430479452054789E-3</v>
      </c>
      <c r="BI243" s="733" t="str">
        <f t="shared" si="672"/>
        <v/>
      </c>
      <c r="BJ243" s="733">
        <f t="shared" si="672"/>
        <v>0.22711956164383557</v>
      </c>
      <c r="BK243" s="733" t="str">
        <f t="shared" si="672"/>
        <v/>
      </c>
      <c r="BL243" s="733">
        <f t="shared" si="672"/>
        <v>1.9715239726027397E-2</v>
      </c>
      <c r="BM243" s="733">
        <f t="shared" si="672"/>
        <v>5.4076086105675145E-2</v>
      </c>
      <c r="BN243" s="733">
        <f t="shared" si="672"/>
        <v>4.731657534246575E-2</v>
      </c>
      <c r="BO243" s="733" t="str">
        <f t="shared" si="672"/>
        <v/>
      </c>
      <c r="BP243" s="733">
        <f t="shared" si="672"/>
        <v>0.27038043052837568</v>
      </c>
      <c r="BQ243" s="733">
        <f t="shared" si="672"/>
        <v>5.4076086105675145E-2</v>
      </c>
      <c r="BR243" s="733">
        <f t="shared" si="672"/>
        <v>1.4786429794520547E-2</v>
      </c>
      <c r="BS243" s="733" t="str">
        <f t="shared" si="672"/>
        <v/>
      </c>
      <c r="BT243" s="733">
        <f t="shared" si="672"/>
        <v>0.9266162671232876</v>
      </c>
      <c r="BU243" s="733" t="str">
        <f t="shared" si="672"/>
        <v/>
      </c>
      <c r="BV243" s="733" t="str">
        <f t="shared" si="672"/>
        <v/>
      </c>
      <c r="BW243" s="733">
        <f t="shared" si="672"/>
        <v>0.66919156555772996</v>
      </c>
      <c r="BX243" s="733" t="str">
        <f t="shared" si="672"/>
        <v/>
      </c>
      <c r="BY243" s="752"/>
      <c r="BZ243" s="733">
        <f>IF(BZ237="","",(BZ237-BZ239-BZ242)*BZ238/BZ$46/365/$G$1)</f>
        <v>6.1511547945205469E-2</v>
      </c>
      <c r="CA243" s="733">
        <f>IF(CA237="","",(CA237-CA239-CA242)*CA238/CA$46/365/$G$1)</f>
        <v>8.6747054794520537E-2</v>
      </c>
      <c r="CB243" s="733">
        <f>IF(CB237="","",(CB237-CB239-CB242)*CB238/CB$46/365/$G$1)</f>
        <v>0.11829143835616435</v>
      </c>
      <c r="CC243" s="733">
        <f>IF(CC237="","",(CC237-CC239-CC242)*CC238/CC$46/365/$G$1)</f>
        <v>0.20346127397260275</v>
      </c>
      <c r="CD243" s="698">
        <f t="shared" si="596"/>
        <v>6.8000019883980981E-2</v>
      </c>
      <c r="CE243" s="723">
        <f t="shared" si="597"/>
        <v>0.25624882833904106</v>
      </c>
      <c r="CF243" s="723">
        <f t="shared" si="598"/>
        <v>0.16516864549902158</v>
      </c>
      <c r="CG243" s="790">
        <f t="shared" si="599"/>
        <v>0.16275712744618398</v>
      </c>
      <c r="CH243" s="1376" t="str">
        <f t="shared" si="608"/>
        <v/>
      </c>
      <c r="CI243" s="1377" t="str">
        <f t="shared" si="609"/>
        <v/>
      </c>
      <c r="CJ243" s="1378" t="str">
        <f t="shared" si="610"/>
        <v/>
      </c>
      <c r="CK243" s="1378" t="str">
        <f t="shared" si="611"/>
        <v/>
      </c>
      <c r="CL243" s="1378" t="str">
        <f t="shared" si="612"/>
        <v/>
      </c>
      <c r="CM243" s="1378">
        <f t="shared" si="613"/>
        <v>0</v>
      </c>
      <c r="CN243" s="1378">
        <f t="shared" si="614"/>
        <v>0</v>
      </c>
      <c r="CO243" s="1379">
        <f t="shared" si="615"/>
        <v>7.0974863013698614E-3</v>
      </c>
      <c r="CP243" s="1379">
        <f t="shared" si="616"/>
        <v>1.4786429794520547E-2</v>
      </c>
      <c r="CQ243" s="1379">
        <f t="shared" si="617"/>
        <v>2.1507534246575342E-2</v>
      </c>
      <c r="CR243" s="1379">
        <f t="shared" si="618"/>
        <v>9.46331506849315E-2</v>
      </c>
      <c r="CS243" s="1378">
        <f t="shared" si="619"/>
        <v>0.10139266144814088</v>
      </c>
      <c r="CT243" s="1378">
        <f t="shared" si="620"/>
        <v>0.23658287671232875</v>
      </c>
      <c r="CU243" s="1378">
        <f t="shared" si="621"/>
        <v>0.40744828767123287</v>
      </c>
      <c r="CV243" s="1378" t="str">
        <f t="shared" si="622"/>
        <v/>
      </c>
      <c r="CW243" s="1378" t="str">
        <f t="shared" si="623"/>
        <v/>
      </c>
      <c r="CX243" s="1377" t="str">
        <f t="shared" si="624"/>
        <v/>
      </c>
      <c r="CY243" s="1380" t="str">
        <f t="shared" si="625"/>
        <v/>
      </c>
      <c r="CZ243" s="638" t="str">
        <f t="shared" si="626"/>
        <v/>
      </c>
      <c r="DA243" s="639" t="str">
        <f t="shared" si="627"/>
        <v/>
      </c>
      <c r="DB243" s="640" t="str">
        <f t="shared" si="628"/>
        <v/>
      </c>
      <c r="DC243" s="640" t="str">
        <f t="shared" si="629"/>
        <v/>
      </c>
      <c r="DD243" s="640" t="str">
        <f t="shared" si="630"/>
        <v/>
      </c>
      <c r="DE243" s="640" t="str">
        <f t="shared" si="631"/>
        <v/>
      </c>
      <c r="DF243" s="640">
        <f t="shared" si="632"/>
        <v>5.5833558904109584E-2</v>
      </c>
      <c r="DG243" s="641">
        <f t="shared" si="633"/>
        <v>0.1839431866438356</v>
      </c>
      <c r="DH243" s="641">
        <f t="shared" si="634"/>
        <v>0.18453464383561641</v>
      </c>
      <c r="DI243" s="641">
        <f t="shared" si="635"/>
        <v>0.2779848801369863</v>
      </c>
      <c r="DJ243" s="641">
        <f t="shared" si="636"/>
        <v>0.37853260273972594</v>
      </c>
      <c r="DK243" s="640">
        <f t="shared" si="637"/>
        <v>0.62037287671232866</v>
      </c>
      <c r="DL243" s="640" t="str">
        <f t="shared" si="638"/>
        <v/>
      </c>
      <c r="DM243" s="640" t="str">
        <f t="shared" si="639"/>
        <v/>
      </c>
      <c r="DN243" s="640" t="str">
        <f t="shared" si="640"/>
        <v/>
      </c>
      <c r="DO243" s="640" t="str">
        <f t="shared" si="641"/>
        <v/>
      </c>
      <c r="DP243" s="639" t="str">
        <f t="shared" si="642"/>
        <v/>
      </c>
      <c r="DQ243" s="638" t="str">
        <f t="shared" si="643"/>
        <v/>
      </c>
      <c r="DR243" s="753">
        <f t="shared" si="644"/>
        <v>9</v>
      </c>
      <c r="DS243" s="111">
        <f t="shared" si="645"/>
        <v>6</v>
      </c>
      <c r="DT243" s="111">
        <f t="shared" si="646"/>
        <v>14</v>
      </c>
      <c r="DU243" s="111">
        <f t="shared" si="647"/>
        <v>11</v>
      </c>
      <c r="DV243" s="602"/>
      <c r="DW243" s="719"/>
      <c r="DX243" s="719"/>
      <c r="DY243" s="719"/>
      <c r="DZ243" s="719"/>
      <c r="EA243" s="719"/>
      <c r="EB243" s="719"/>
      <c r="EC243" s="719"/>
      <c r="ED243" s="719"/>
      <c r="EE243" s="603"/>
    </row>
    <row r="244" spans="1:135" s="604" customFormat="1" ht="15.75" customHeight="1">
      <c r="A244" s="781" t="s">
        <v>360</v>
      </c>
      <c r="B244" s="807"/>
      <c r="C244" s="807"/>
      <c r="D244" s="807"/>
      <c r="E244" s="807"/>
      <c r="F244" s="807">
        <f>30*80</f>
        <v>2400</v>
      </c>
      <c r="G244" s="807"/>
      <c r="H244" s="807"/>
      <c r="I244" s="807"/>
      <c r="J244" s="807"/>
      <c r="K244" s="807"/>
      <c r="L244" s="807"/>
      <c r="M244" s="807"/>
      <c r="N244" s="807"/>
      <c r="O244" s="807"/>
      <c r="P244" s="807"/>
      <c r="Q244" s="807"/>
      <c r="R244" s="807"/>
      <c r="S244" s="783"/>
      <c r="T244" s="739"/>
      <c r="U244" s="807"/>
      <c r="V244" s="807"/>
      <c r="W244" s="807"/>
      <c r="X244" s="807"/>
      <c r="Y244" s="807">
        <v>500</v>
      </c>
      <c r="Z244" s="807"/>
      <c r="AA244" s="807"/>
      <c r="AB244" s="807"/>
      <c r="AC244" s="807"/>
      <c r="AD244" s="807"/>
      <c r="AE244" s="807"/>
      <c r="AF244" s="807"/>
      <c r="AG244" s="807"/>
      <c r="AH244" s="807"/>
      <c r="AI244" s="783"/>
      <c r="AJ244" s="807"/>
      <c r="AK244" s="807"/>
      <c r="AL244" s="807"/>
      <c r="AM244" s="739"/>
      <c r="AN244" s="807"/>
      <c r="AO244" s="807"/>
      <c r="AP244" s="807"/>
      <c r="AQ244" s="807"/>
      <c r="AR244" s="807">
        <v>80</v>
      </c>
      <c r="AS244" s="807"/>
      <c r="AT244" s="807"/>
      <c r="AU244" s="807"/>
      <c r="AV244" s="807">
        <v>240</v>
      </c>
      <c r="AW244" s="807"/>
      <c r="AX244" s="807"/>
      <c r="AY244" s="807"/>
      <c r="AZ244" s="807"/>
      <c r="BA244" s="783"/>
      <c r="BB244" s="783"/>
      <c r="BC244" s="783"/>
      <c r="BD244" s="783"/>
      <c r="BE244" s="807"/>
      <c r="BF244" s="739"/>
      <c r="BG244" s="807"/>
      <c r="BH244" s="807"/>
      <c r="BI244" s="807"/>
      <c r="BJ244" s="807"/>
      <c r="BK244" s="807"/>
      <c r="BL244" s="807"/>
      <c r="BM244" s="807"/>
      <c r="BN244" s="807"/>
      <c r="BO244" s="807"/>
      <c r="BP244" s="807"/>
      <c r="BQ244" s="807"/>
      <c r="BR244" s="807"/>
      <c r="BS244" s="783"/>
      <c r="BT244" s="783"/>
      <c r="BU244" s="783"/>
      <c r="BV244" s="807"/>
      <c r="BW244" s="807"/>
      <c r="BX244" s="783"/>
      <c r="BY244" s="739"/>
      <c r="BZ244" s="807"/>
      <c r="CA244" s="807"/>
      <c r="CB244" s="807"/>
      <c r="CC244" s="807"/>
      <c r="CD244" s="698" t="str">
        <f t="shared" si="596"/>
        <v/>
      </c>
      <c r="CE244" s="698" t="str">
        <f t="shared" si="597"/>
        <v/>
      </c>
      <c r="CF244" s="698" t="str">
        <f t="shared" si="598"/>
        <v/>
      </c>
      <c r="CG244" s="787" t="str">
        <f t="shared" si="599"/>
        <v/>
      </c>
      <c r="CH244" s="1371" t="str">
        <f t="shared" si="608"/>
        <v/>
      </c>
      <c r="CI244" s="1372" t="str">
        <f t="shared" si="609"/>
        <v/>
      </c>
      <c r="CJ244" s="1373" t="str">
        <f t="shared" si="610"/>
        <v/>
      </c>
      <c r="CK244" s="1373" t="str">
        <f t="shared" si="611"/>
        <v/>
      </c>
      <c r="CL244" s="1373" t="str">
        <f t="shared" si="612"/>
        <v/>
      </c>
      <c r="CM244" s="1373" t="str">
        <f t="shared" si="613"/>
        <v/>
      </c>
      <c r="CN244" s="1373" t="str">
        <f t="shared" si="614"/>
        <v/>
      </c>
      <c r="CO244" s="1374" t="str">
        <f t="shared" si="615"/>
        <v/>
      </c>
      <c r="CP244" s="1374" t="str">
        <f t="shared" si="616"/>
        <v/>
      </c>
      <c r="CQ244" s="1374">
        <f t="shared" si="617"/>
        <v>2400</v>
      </c>
      <c r="CR244" s="1374" t="str">
        <f t="shared" si="618"/>
        <v/>
      </c>
      <c r="CS244" s="1373" t="str">
        <f t="shared" si="619"/>
        <v/>
      </c>
      <c r="CT244" s="1373" t="str">
        <f t="shared" si="620"/>
        <v/>
      </c>
      <c r="CU244" s="1373" t="str">
        <f t="shared" si="621"/>
        <v/>
      </c>
      <c r="CV244" s="1373" t="str">
        <f t="shared" si="622"/>
        <v/>
      </c>
      <c r="CW244" s="1373" t="str">
        <f t="shared" si="623"/>
        <v/>
      </c>
      <c r="CX244" s="1372" t="str">
        <f t="shared" si="624"/>
        <v/>
      </c>
      <c r="CY244" s="1375" t="str">
        <f t="shared" si="625"/>
        <v/>
      </c>
      <c r="CZ244" s="532" t="str">
        <f t="shared" si="626"/>
        <v/>
      </c>
      <c r="DA244" s="533" t="str">
        <f t="shared" si="627"/>
        <v/>
      </c>
      <c r="DB244" s="534" t="str">
        <f t="shared" si="628"/>
        <v/>
      </c>
      <c r="DC244" s="534" t="str">
        <f t="shared" si="629"/>
        <v/>
      </c>
      <c r="DD244" s="534" t="str">
        <f t="shared" si="630"/>
        <v/>
      </c>
      <c r="DE244" s="534" t="str">
        <f t="shared" si="631"/>
        <v/>
      </c>
      <c r="DF244" s="534" t="str">
        <f t="shared" si="632"/>
        <v/>
      </c>
      <c r="DG244" s="535" t="str">
        <f t="shared" si="633"/>
        <v/>
      </c>
      <c r="DH244" s="535" t="str">
        <f t="shared" si="634"/>
        <v/>
      </c>
      <c r="DI244" s="535">
        <f t="shared" si="635"/>
        <v>500</v>
      </c>
      <c r="DJ244" s="535" t="str">
        <f t="shared" si="636"/>
        <v/>
      </c>
      <c r="DK244" s="534" t="str">
        <f t="shared" si="637"/>
        <v/>
      </c>
      <c r="DL244" s="534" t="str">
        <f t="shared" si="638"/>
        <v/>
      </c>
      <c r="DM244" s="534" t="str">
        <f t="shared" si="639"/>
        <v/>
      </c>
      <c r="DN244" s="534" t="str">
        <f t="shared" si="640"/>
        <v/>
      </c>
      <c r="DO244" s="534" t="str">
        <f t="shared" si="641"/>
        <v/>
      </c>
      <c r="DP244" s="533" t="str">
        <f t="shared" si="642"/>
        <v/>
      </c>
      <c r="DQ244" s="532" t="str">
        <f t="shared" si="643"/>
        <v/>
      </c>
      <c r="DR244" s="753">
        <f t="shared" si="644"/>
        <v>1</v>
      </c>
      <c r="DS244" s="111">
        <f t="shared" si="645"/>
        <v>1</v>
      </c>
      <c r="DT244" s="111">
        <f t="shared" si="646"/>
        <v>2</v>
      </c>
      <c r="DU244" s="111">
        <f t="shared" si="647"/>
        <v>0</v>
      </c>
      <c r="DV244" s="602"/>
      <c r="DW244" s="719"/>
      <c r="DX244" s="719"/>
      <c r="DY244" s="719"/>
      <c r="DZ244" s="719"/>
      <c r="EA244" s="719"/>
      <c r="EB244" s="719"/>
      <c r="EC244" s="719"/>
      <c r="ED244" s="719"/>
      <c r="EE244" s="603"/>
    </row>
    <row r="245" spans="1:135" s="604" customFormat="1" ht="15.75" customHeight="1">
      <c r="A245" s="808" t="s">
        <v>361</v>
      </c>
      <c r="B245" s="801">
        <f t="shared" ref="B245:S245" si="673">3550*4.1868</f>
        <v>14863.14</v>
      </c>
      <c r="C245" s="801">
        <f t="shared" si="673"/>
        <v>14863.14</v>
      </c>
      <c r="D245" s="801">
        <f t="shared" si="673"/>
        <v>14863.14</v>
      </c>
      <c r="E245" s="801">
        <f t="shared" si="673"/>
        <v>14863.14</v>
      </c>
      <c r="F245" s="801">
        <f t="shared" si="673"/>
        <v>14863.14</v>
      </c>
      <c r="G245" s="801">
        <f t="shared" si="673"/>
        <v>14863.14</v>
      </c>
      <c r="H245" s="801">
        <f t="shared" si="673"/>
        <v>14863.14</v>
      </c>
      <c r="I245" s="801">
        <f t="shared" si="673"/>
        <v>14863.14</v>
      </c>
      <c r="J245" s="801">
        <f t="shared" si="673"/>
        <v>14863.14</v>
      </c>
      <c r="K245" s="801">
        <f t="shared" si="673"/>
        <v>14863.14</v>
      </c>
      <c r="L245" s="801">
        <f t="shared" si="673"/>
        <v>14863.14</v>
      </c>
      <c r="M245" s="801">
        <f t="shared" si="673"/>
        <v>14863.14</v>
      </c>
      <c r="N245" s="801">
        <f t="shared" si="673"/>
        <v>14863.14</v>
      </c>
      <c r="O245" s="801">
        <f t="shared" si="673"/>
        <v>14863.14</v>
      </c>
      <c r="P245" s="801">
        <f t="shared" si="673"/>
        <v>14863.14</v>
      </c>
      <c r="Q245" s="801">
        <f t="shared" si="673"/>
        <v>14863.14</v>
      </c>
      <c r="R245" s="801">
        <f t="shared" si="673"/>
        <v>14863.14</v>
      </c>
      <c r="S245" s="801">
        <f t="shared" si="673"/>
        <v>14863.14</v>
      </c>
      <c r="T245" s="809"/>
      <c r="U245" s="801">
        <f t="shared" ref="U245:AL245" si="674">3550*4.1868</f>
        <v>14863.14</v>
      </c>
      <c r="V245" s="801">
        <f t="shared" si="674"/>
        <v>14863.14</v>
      </c>
      <c r="W245" s="801">
        <f t="shared" si="674"/>
        <v>14863.14</v>
      </c>
      <c r="X245" s="801">
        <f t="shared" si="674"/>
        <v>14863.14</v>
      </c>
      <c r="Y245" s="801">
        <f t="shared" si="674"/>
        <v>14863.14</v>
      </c>
      <c r="Z245" s="801">
        <f t="shared" si="674"/>
        <v>14863.14</v>
      </c>
      <c r="AA245" s="801">
        <f t="shared" si="674"/>
        <v>14863.14</v>
      </c>
      <c r="AB245" s="801">
        <f t="shared" si="674"/>
        <v>14863.14</v>
      </c>
      <c r="AC245" s="801">
        <f t="shared" si="674"/>
        <v>14863.14</v>
      </c>
      <c r="AD245" s="801">
        <f t="shared" si="674"/>
        <v>14863.14</v>
      </c>
      <c r="AE245" s="801">
        <f t="shared" si="674"/>
        <v>14863.14</v>
      </c>
      <c r="AF245" s="801">
        <f t="shared" si="674"/>
        <v>14863.14</v>
      </c>
      <c r="AG245" s="801">
        <f t="shared" si="674"/>
        <v>14863.14</v>
      </c>
      <c r="AH245" s="801">
        <f t="shared" si="674"/>
        <v>14863.14</v>
      </c>
      <c r="AI245" s="801">
        <f t="shared" si="674"/>
        <v>14863.14</v>
      </c>
      <c r="AJ245" s="801">
        <f t="shared" si="674"/>
        <v>14863.14</v>
      </c>
      <c r="AK245" s="801">
        <f t="shared" si="674"/>
        <v>14863.14</v>
      </c>
      <c r="AL245" s="801">
        <f t="shared" si="674"/>
        <v>14863.14</v>
      </c>
      <c r="AM245" s="772"/>
      <c r="AN245" s="801">
        <f t="shared" ref="AN245:BE245" si="675">3550*4.1868</f>
        <v>14863.14</v>
      </c>
      <c r="AO245" s="801">
        <f t="shared" si="675"/>
        <v>14863.14</v>
      </c>
      <c r="AP245" s="801">
        <f t="shared" si="675"/>
        <v>14863.14</v>
      </c>
      <c r="AQ245" s="801">
        <f t="shared" si="675"/>
        <v>14863.14</v>
      </c>
      <c r="AR245" s="801">
        <f t="shared" si="675"/>
        <v>14863.14</v>
      </c>
      <c r="AS245" s="801">
        <f t="shared" si="675"/>
        <v>14863.14</v>
      </c>
      <c r="AT245" s="801">
        <f t="shared" si="675"/>
        <v>14863.14</v>
      </c>
      <c r="AU245" s="801">
        <f t="shared" si="675"/>
        <v>14863.14</v>
      </c>
      <c r="AV245" s="801">
        <f t="shared" si="675"/>
        <v>14863.14</v>
      </c>
      <c r="AW245" s="801">
        <f t="shared" si="675"/>
        <v>14863.14</v>
      </c>
      <c r="AX245" s="801">
        <f t="shared" si="675"/>
        <v>14863.14</v>
      </c>
      <c r="AY245" s="801">
        <f t="shared" si="675"/>
        <v>14863.14</v>
      </c>
      <c r="AZ245" s="801">
        <f t="shared" si="675"/>
        <v>14863.14</v>
      </c>
      <c r="BA245" s="801">
        <f t="shared" si="675"/>
        <v>14863.14</v>
      </c>
      <c r="BB245" s="801">
        <f t="shared" si="675"/>
        <v>14863.14</v>
      </c>
      <c r="BC245" s="801">
        <f t="shared" si="675"/>
        <v>14863.14</v>
      </c>
      <c r="BD245" s="801">
        <f t="shared" si="675"/>
        <v>14863.14</v>
      </c>
      <c r="BE245" s="801">
        <f t="shared" si="675"/>
        <v>14863.14</v>
      </c>
      <c r="BF245" s="809"/>
      <c r="BG245" s="801">
        <f t="shared" ref="BG245:BX245" si="676">3550*4.1868</f>
        <v>14863.14</v>
      </c>
      <c r="BH245" s="801">
        <f t="shared" si="676"/>
        <v>14863.14</v>
      </c>
      <c r="BI245" s="801">
        <f t="shared" si="676"/>
        <v>14863.14</v>
      </c>
      <c r="BJ245" s="801">
        <f t="shared" si="676"/>
        <v>14863.14</v>
      </c>
      <c r="BK245" s="801">
        <f t="shared" si="676"/>
        <v>14863.14</v>
      </c>
      <c r="BL245" s="801">
        <f t="shared" si="676"/>
        <v>14863.14</v>
      </c>
      <c r="BM245" s="801">
        <f t="shared" si="676"/>
        <v>14863.14</v>
      </c>
      <c r="BN245" s="801">
        <f t="shared" si="676"/>
        <v>14863.14</v>
      </c>
      <c r="BO245" s="801">
        <f t="shared" si="676"/>
        <v>14863.14</v>
      </c>
      <c r="BP245" s="801">
        <f t="shared" si="676"/>
        <v>14863.14</v>
      </c>
      <c r="BQ245" s="801">
        <f t="shared" si="676"/>
        <v>14863.14</v>
      </c>
      <c r="BR245" s="801">
        <f t="shared" si="676"/>
        <v>14863.14</v>
      </c>
      <c r="BS245" s="801">
        <f t="shared" si="676"/>
        <v>14863.14</v>
      </c>
      <c r="BT245" s="801">
        <f t="shared" si="676"/>
        <v>14863.14</v>
      </c>
      <c r="BU245" s="801">
        <f t="shared" si="676"/>
        <v>14863.14</v>
      </c>
      <c r="BV245" s="801">
        <f t="shared" si="676"/>
        <v>14863.14</v>
      </c>
      <c r="BW245" s="801">
        <f t="shared" si="676"/>
        <v>14863.14</v>
      </c>
      <c r="BX245" s="801">
        <f t="shared" si="676"/>
        <v>14863.14</v>
      </c>
      <c r="BY245" s="772"/>
      <c r="BZ245" s="801">
        <f>3550*4.1868</f>
        <v>14863.14</v>
      </c>
      <c r="CA245" s="801">
        <f>3550*4.1868</f>
        <v>14863.14</v>
      </c>
      <c r="CB245" s="801">
        <f>3550*4.1868</f>
        <v>14863.14</v>
      </c>
      <c r="CC245" s="801">
        <f>3550*4.1868</f>
        <v>14863.14</v>
      </c>
      <c r="CD245" s="698">
        <f t="shared" si="596"/>
        <v>14863.140000000007</v>
      </c>
      <c r="CE245" s="698">
        <f t="shared" si="597"/>
        <v>14863.140000000007</v>
      </c>
      <c r="CF245" s="698">
        <f t="shared" si="598"/>
        <v>14863.140000000007</v>
      </c>
      <c r="CG245" s="787">
        <f t="shared" si="599"/>
        <v>14863.140000000007</v>
      </c>
      <c r="CH245" s="1371">
        <f t="shared" si="608"/>
        <v>14863.14</v>
      </c>
      <c r="CI245" s="1372">
        <f t="shared" si="609"/>
        <v>14863.14</v>
      </c>
      <c r="CJ245" s="1373">
        <f t="shared" si="610"/>
        <v>14863.14</v>
      </c>
      <c r="CK245" s="1373">
        <f t="shared" si="611"/>
        <v>14863.14</v>
      </c>
      <c r="CL245" s="1373">
        <f t="shared" si="612"/>
        <v>14863.14</v>
      </c>
      <c r="CM245" s="1373">
        <f t="shared" si="613"/>
        <v>14863.14</v>
      </c>
      <c r="CN245" s="1373">
        <f t="shared" si="614"/>
        <v>14863.14</v>
      </c>
      <c r="CO245" s="1374">
        <f t="shared" si="615"/>
        <v>14863.14</v>
      </c>
      <c r="CP245" s="1374">
        <f t="shared" si="616"/>
        <v>14863.14</v>
      </c>
      <c r="CQ245" s="1374">
        <f t="shared" si="617"/>
        <v>14863.14</v>
      </c>
      <c r="CR245" s="1374">
        <f t="shared" si="618"/>
        <v>14863.14</v>
      </c>
      <c r="CS245" s="1373">
        <f t="shared" si="619"/>
        <v>14863.14</v>
      </c>
      <c r="CT245" s="1373">
        <f t="shared" si="620"/>
        <v>14863.14</v>
      </c>
      <c r="CU245" s="1373">
        <f t="shared" si="621"/>
        <v>14863.14</v>
      </c>
      <c r="CV245" s="1373">
        <f t="shared" si="622"/>
        <v>14863.14</v>
      </c>
      <c r="CW245" s="1373">
        <f t="shared" si="623"/>
        <v>14863.14</v>
      </c>
      <c r="CX245" s="1372">
        <f t="shared" si="624"/>
        <v>14863.14</v>
      </c>
      <c r="CY245" s="1375">
        <f t="shared" si="625"/>
        <v>14863.14</v>
      </c>
      <c r="CZ245" s="532">
        <f t="shared" si="626"/>
        <v>14863.14</v>
      </c>
      <c r="DA245" s="533">
        <f t="shared" si="627"/>
        <v>14863.14</v>
      </c>
      <c r="DB245" s="534">
        <f t="shared" si="628"/>
        <v>14863.14</v>
      </c>
      <c r="DC245" s="534">
        <f t="shared" si="629"/>
        <v>14863.14</v>
      </c>
      <c r="DD245" s="534">
        <f t="shared" si="630"/>
        <v>14863.14</v>
      </c>
      <c r="DE245" s="534">
        <f t="shared" si="631"/>
        <v>14863.14</v>
      </c>
      <c r="DF245" s="534">
        <f t="shared" si="632"/>
        <v>14863.14</v>
      </c>
      <c r="DG245" s="535">
        <f t="shared" si="633"/>
        <v>14863.14</v>
      </c>
      <c r="DH245" s="535">
        <f t="shared" si="634"/>
        <v>14863.14</v>
      </c>
      <c r="DI245" s="535">
        <f t="shared" si="635"/>
        <v>14863.14</v>
      </c>
      <c r="DJ245" s="535">
        <f t="shared" si="636"/>
        <v>14863.14</v>
      </c>
      <c r="DK245" s="534">
        <f t="shared" si="637"/>
        <v>14863.14</v>
      </c>
      <c r="DL245" s="534">
        <f t="shared" si="638"/>
        <v>14863.14</v>
      </c>
      <c r="DM245" s="534">
        <f t="shared" si="639"/>
        <v>14863.14</v>
      </c>
      <c r="DN245" s="534">
        <f t="shared" si="640"/>
        <v>14863.14</v>
      </c>
      <c r="DO245" s="534">
        <f t="shared" si="641"/>
        <v>14863.14</v>
      </c>
      <c r="DP245" s="533">
        <f t="shared" si="642"/>
        <v>14863.14</v>
      </c>
      <c r="DQ245" s="532">
        <f t="shared" si="643"/>
        <v>14863.14</v>
      </c>
      <c r="DR245" s="753">
        <f t="shared" si="644"/>
        <v>18</v>
      </c>
      <c r="DS245" s="111">
        <f t="shared" si="645"/>
        <v>18</v>
      </c>
      <c r="DT245" s="111">
        <f t="shared" si="646"/>
        <v>18</v>
      </c>
      <c r="DU245" s="111">
        <f t="shared" si="647"/>
        <v>18</v>
      </c>
      <c r="DV245" s="602"/>
      <c r="DW245" s="719"/>
      <c r="DX245" s="719"/>
      <c r="DY245" s="719"/>
      <c r="DZ245" s="719"/>
      <c r="EA245" s="719"/>
      <c r="EB245" s="719"/>
      <c r="EC245" s="719"/>
      <c r="ED245" s="719"/>
      <c r="EE245" s="603"/>
    </row>
    <row r="246" spans="1:135" s="604" customFormat="1" ht="15.75" customHeight="1">
      <c r="A246" s="757" t="s">
        <v>358</v>
      </c>
      <c r="B246" s="333"/>
      <c r="C246" s="333"/>
      <c r="D246" s="333"/>
      <c r="E246" s="333"/>
      <c r="F246" s="333">
        <f>20*80</f>
        <v>1600</v>
      </c>
      <c r="G246" s="333"/>
      <c r="H246" s="333"/>
      <c r="I246" s="333"/>
      <c r="J246" s="333"/>
      <c r="K246" s="333"/>
      <c r="L246" s="333"/>
      <c r="M246" s="333"/>
      <c r="N246" s="333"/>
      <c r="O246" s="333"/>
      <c r="P246" s="333"/>
      <c r="Q246" s="333"/>
      <c r="R246" s="333"/>
      <c r="S246" s="333"/>
      <c r="T246" s="776"/>
      <c r="U246" s="333"/>
      <c r="V246" s="333"/>
      <c r="W246" s="333"/>
      <c r="X246" s="333"/>
      <c r="Y246" s="333"/>
      <c r="Z246" s="333"/>
      <c r="AA246" s="333"/>
      <c r="AB246" s="333"/>
      <c r="AC246" s="333"/>
      <c r="AD246" s="333"/>
      <c r="AE246" s="333"/>
      <c r="AF246" s="333"/>
      <c r="AG246" s="333"/>
      <c r="AH246" s="333"/>
      <c r="AI246" s="333"/>
      <c r="AJ246" s="333"/>
      <c r="AK246" s="333"/>
      <c r="AL246" s="333"/>
      <c r="AM246" s="776"/>
      <c r="AN246" s="333"/>
      <c r="AO246" s="333"/>
      <c r="AP246" s="333"/>
      <c r="AQ246" s="333"/>
      <c r="AR246" s="333"/>
      <c r="AS246" s="333"/>
      <c r="AT246" s="333"/>
      <c r="AU246" s="333"/>
      <c r="AV246" s="333"/>
      <c r="AW246" s="333"/>
      <c r="AX246" s="333"/>
      <c r="AY246" s="333"/>
      <c r="AZ246" s="333"/>
      <c r="BA246" s="783"/>
      <c r="BB246" s="783"/>
      <c r="BC246" s="333"/>
      <c r="BD246" s="333"/>
      <c r="BE246" s="333"/>
      <c r="BF246" s="776"/>
      <c r="BG246" s="333"/>
      <c r="BH246" s="333"/>
      <c r="BI246" s="333"/>
      <c r="BJ246" s="333"/>
      <c r="BK246" s="333"/>
      <c r="BL246" s="333"/>
      <c r="BM246" s="333"/>
      <c r="BN246" s="333"/>
      <c r="BO246" s="333"/>
      <c r="BP246" s="333"/>
      <c r="BQ246" s="333"/>
      <c r="BR246" s="333"/>
      <c r="BS246" s="783"/>
      <c r="BT246" s="783"/>
      <c r="BU246" s="783"/>
      <c r="BV246" s="333"/>
      <c r="BW246" s="333"/>
      <c r="BX246" s="333">
        <v>0</v>
      </c>
      <c r="BY246" s="776"/>
      <c r="BZ246" s="333"/>
      <c r="CA246" s="333"/>
      <c r="CB246" s="333"/>
      <c r="CC246" s="333"/>
      <c r="CD246" s="698" t="str">
        <f t="shared" si="596"/>
        <v/>
      </c>
      <c r="CE246" s="698" t="str">
        <f t="shared" si="597"/>
        <v/>
      </c>
      <c r="CF246" s="698" t="str">
        <f t="shared" si="598"/>
        <v/>
      </c>
      <c r="CG246" s="787" t="str">
        <f t="shared" si="599"/>
        <v/>
      </c>
      <c r="CH246" s="1371" t="str">
        <f t="shared" si="608"/>
        <v/>
      </c>
      <c r="CI246" s="1372" t="str">
        <f t="shared" si="609"/>
        <v/>
      </c>
      <c r="CJ246" s="1373" t="str">
        <f t="shared" si="610"/>
        <v/>
      </c>
      <c r="CK246" s="1373" t="str">
        <f t="shared" si="611"/>
        <v/>
      </c>
      <c r="CL246" s="1373" t="str">
        <f t="shared" si="612"/>
        <v/>
      </c>
      <c r="CM246" s="1373" t="str">
        <f t="shared" si="613"/>
        <v/>
      </c>
      <c r="CN246" s="1373" t="str">
        <f t="shared" si="614"/>
        <v/>
      </c>
      <c r="CO246" s="1374" t="str">
        <f t="shared" si="615"/>
        <v/>
      </c>
      <c r="CP246" s="1374" t="str">
        <f t="shared" si="616"/>
        <v/>
      </c>
      <c r="CQ246" s="1374">
        <f t="shared" si="617"/>
        <v>1600</v>
      </c>
      <c r="CR246" s="1374" t="str">
        <f t="shared" si="618"/>
        <v/>
      </c>
      <c r="CS246" s="1373" t="str">
        <f t="shared" si="619"/>
        <v/>
      </c>
      <c r="CT246" s="1373" t="str">
        <f t="shared" si="620"/>
        <v/>
      </c>
      <c r="CU246" s="1373" t="str">
        <f t="shared" si="621"/>
        <v/>
      </c>
      <c r="CV246" s="1373" t="str">
        <f t="shared" si="622"/>
        <v/>
      </c>
      <c r="CW246" s="1373" t="str">
        <f t="shared" si="623"/>
        <v/>
      </c>
      <c r="CX246" s="1372" t="str">
        <f t="shared" si="624"/>
        <v/>
      </c>
      <c r="CY246" s="1375" t="str">
        <f t="shared" si="625"/>
        <v/>
      </c>
      <c r="CZ246" s="532" t="str">
        <f t="shared" si="626"/>
        <v/>
      </c>
      <c r="DA246" s="533" t="str">
        <f t="shared" si="627"/>
        <v/>
      </c>
      <c r="DB246" s="534" t="str">
        <f t="shared" si="628"/>
        <v/>
      </c>
      <c r="DC246" s="534" t="str">
        <f t="shared" si="629"/>
        <v/>
      </c>
      <c r="DD246" s="534" t="str">
        <f t="shared" si="630"/>
        <v/>
      </c>
      <c r="DE246" s="534" t="str">
        <f t="shared" si="631"/>
        <v/>
      </c>
      <c r="DF246" s="534" t="str">
        <f t="shared" si="632"/>
        <v/>
      </c>
      <c r="DG246" s="535" t="str">
        <f t="shared" si="633"/>
        <v/>
      </c>
      <c r="DH246" s="535" t="str">
        <f t="shared" si="634"/>
        <v/>
      </c>
      <c r="DI246" s="535" t="str">
        <f t="shared" si="635"/>
        <v/>
      </c>
      <c r="DJ246" s="535" t="str">
        <f t="shared" si="636"/>
        <v/>
      </c>
      <c r="DK246" s="534" t="str">
        <f t="shared" si="637"/>
        <v/>
      </c>
      <c r="DL246" s="534" t="str">
        <f t="shared" si="638"/>
        <v/>
      </c>
      <c r="DM246" s="534" t="str">
        <f t="shared" si="639"/>
        <v/>
      </c>
      <c r="DN246" s="534" t="str">
        <f t="shared" si="640"/>
        <v/>
      </c>
      <c r="DO246" s="534" t="str">
        <f t="shared" si="641"/>
        <v/>
      </c>
      <c r="DP246" s="533" t="str">
        <f t="shared" si="642"/>
        <v/>
      </c>
      <c r="DQ246" s="532" t="str">
        <f t="shared" si="643"/>
        <v/>
      </c>
      <c r="DR246" s="753">
        <f t="shared" si="644"/>
        <v>1</v>
      </c>
      <c r="DS246" s="111">
        <f t="shared" si="645"/>
        <v>0</v>
      </c>
      <c r="DT246" s="111">
        <f t="shared" si="646"/>
        <v>0</v>
      </c>
      <c r="DU246" s="111">
        <f t="shared" si="647"/>
        <v>1</v>
      </c>
      <c r="DV246" s="602"/>
      <c r="DW246" s="719"/>
      <c r="DX246" s="719"/>
      <c r="DY246" s="719"/>
      <c r="DZ246" s="719"/>
      <c r="EA246" s="719"/>
      <c r="EB246" s="719"/>
      <c r="EC246" s="719"/>
      <c r="ED246" s="719"/>
      <c r="EE246" s="603"/>
    </row>
    <row r="247" spans="1:135" s="604" customFormat="1" ht="15.75" customHeight="1">
      <c r="A247" s="740" t="s">
        <v>282</v>
      </c>
      <c r="B247" s="265"/>
      <c r="C247" s="265"/>
      <c r="D247" s="265"/>
      <c r="E247" s="265"/>
      <c r="F247" s="265">
        <f>400/80</f>
        <v>5</v>
      </c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776"/>
      <c r="U247" s="265"/>
      <c r="V247" s="265"/>
      <c r="W247" s="265"/>
      <c r="X247" s="265"/>
      <c r="Y247" s="265"/>
      <c r="Z247" s="265"/>
      <c r="AA247" s="265"/>
      <c r="AB247" s="265"/>
      <c r="AC247" s="265"/>
      <c r="AD247" s="265"/>
      <c r="AE247" s="265"/>
      <c r="AF247" s="265"/>
      <c r="AG247" s="265"/>
      <c r="AH247" s="265"/>
      <c r="AI247" s="265"/>
      <c r="AJ247" s="265"/>
      <c r="AK247" s="265"/>
      <c r="AL247" s="265"/>
      <c r="AM247" s="776"/>
      <c r="AN247" s="265"/>
      <c r="AO247" s="265"/>
      <c r="AP247" s="265"/>
      <c r="AQ247" s="265"/>
      <c r="AR247" s="265"/>
      <c r="AS247" s="265"/>
      <c r="AT247" s="265"/>
      <c r="AU247" s="265"/>
      <c r="AV247" s="265"/>
      <c r="AW247" s="265"/>
      <c r="AX247" s="265"/>
      <c r="AY247" s="265"/>
      <c r="AZ247" s="265"/>
      <c r="BA247" s="806"/>
      <c r="BB247" s="806"/>
      <c r="BC247" s="265"/>
      <c r="BD247" s="265"/>
      <c r="BE247" s="265"/>
      <c r="BF247" s="776"/>
      <c r="BG247" s="265"/>
      <c r="BH247" s="265"/>
      <c r="BI247" s="265"/>
      <c r="BJ247" s="265"/>
      <c r="BK247" s="265"/>
      <c r="BL247" s="265"/>
      <c r="BM247" s="265"/>
      <c r="BN247" s="265"/>
      <c r="BO247" s="265"/>
      <c r="BP247" s="265"/>
      <c r="BQ247" s="265"/>
      <c r="BR247" s="265"/>
      <c r="BS247" s="806"/>
      <c r="BT247" s="806"/>
      <c r="BU247" s="806"/>
      <c r="BV247" s="265"/>
      <c r="BW247" s="265"/>
      <c r="BX247" s="265"/>
      <c r="BY247" s="776"/>
      <c r="BZ247" s="265"/>
      <c r="CA247" s="265"/>
      <c r="CB247" s="265"/>
      <c r="CC247" s="265"/>
      <c r="CD247" s="698" t="str">
        <f t="shared" si="596"/>
        <v/>
      </c>
      <c r="CE247" s="698" t="str">
        <f t="shared" si="597"/>
        <v/>
      </c>
      <c r="CF247" s="698" t="str">
        <f t="shared" si="598"/>
        <v/>
      </c>
      <c r="CG247" s="787" t="str">
        <f t="shared" si="599"/>
        <v/>
      </c>
      <c r="CH247" s="1371" t="str">
        <f t="shared" si="608"/>
        <v/>
      </c>
      <c r="CI247" s="1372" t="str">
        <f t="shared" si="609"/>
        <v/>
      </c>
      <c r="CJ247" s="1373" t="str">
        <f t="shared" si="610"/>
        <v/>
      </c>
      <c r="CK247" s="1373" t="str">
        <f t="shared" si="611"/>
        <v/>
      </c>
      <c r="CL247" s="1373" t="str">
        <f t="shared" si="612"/>
        <v/>
      </c>
      <c r="CM247" s="1373" t="str">
        <f t="shared" si="613"/>
        <v/>
      </c>
      <c r="CN247" s="1373" t="str">
        <f t="shared" si="614"/>
        <v/>
      </c>
      <c r="CO247" s="1374" t="str">
        <f t="shared" si="615"/>
        <v/>
      </c>
      <c r="CP247" s="1374" t="str">
        <f t="shared" si="616"/>
        <v/>
      </c>
      <c r="CQ247" s="1374">
        <f t="shared" si="617"/>
        <v>5</v>
      </c>
      <c r="CR247" s="1374" t="str">
        <f t="shared" si="618"/>
        <v/>
      </c>
      <c r="CS247" s="1373" t="str">
        <f t="shared" si="619"/>
        <v/>
      </c>
      <c r="CT247" s="1373" t="str">
        <f t="shared" si="620"/>
        <v/>
      </c>
      <c r="CU247" s="1373" t="str">
        <f t="shared" si="621"/>
        <v/>
      </c>
      <c r="CV247" s="1373" t="str">
        <f t="shared" si="622"/>
        <v/>
      </c>
      <c r="CW247" s="1373" t="str">
        <f t="shared" si="623"/>
        <v/>
      </c>
      <c r="CX247" s="1372" t="str">
        <f t="shared" si="624"/>
        <v/>
      </c>
      <c r="CY247" s="1375" t="str">
        <f t="shared" si="625"/>
        <v/>
      </c>
      <c r="CZ247" s="532" t="str">
        <f t="shared" si="626"/>
        <v/>
      </c>
      <c r="DA247" s="533" t="str">
        <f t="shared" si="627"/>
        <v/>
      </c>
      <c r="DB247" s="534" t="str">
        <f t="shared" si="628"/>
        <v/>
      </c>
      <c r="DC247" s="534" t="str">
        <f t="shared" si="629"/>
        <v/>
      </c>
      <c r="DD247" s="534" t="str">
        <f t="shared" si="630"/>
        <v/>
      </c>
      <c r="DE247" s="534" t="str">
        <f t="shared" si="631"/>
        <v/>
      </c>
      <c r="DF247" s="534" t="str">
        <f t="shared" si="632"/>
        <v/>
      </c>
      <c r="DG247" s="535" t="str">
        <f t="shared" si="633"/>
        <v/>
      </c>
      <c r="DH247" s="535" t="str">
        <f t="shared" si="634"/>
        <v/>
      </c>
      <c r="DI247" s="535" t="str">
        <f t="shared" si="635"/>
        <v/>
      </c>
      <c r="DJ247" s="535" t="str">
        <f t="shared" si="636"/>
        <v/>
      </c>
      <c r="DK247" s="534" t="str">
        <f t="shared" si="637"/>
        <v/>
      </c>
      <c r="DL247" s="534" t="str">
        <f t="shared" si="638"/>
        <v/>
      </c>
      <c r="DM247" s="534" t="str">
        <f t="shared" si="639"/>
        <v/>
      </c>
      <c r="DN247" s="534" t="str">
        <f t="shared" si="640"/>
        <v/>
      </c>
      <c r="DO247" s="534" t="str">
        <f t="shared" si="641"/>
        <v/>
      </c>
      <c r="DP247" s="533" t="str">
        <f t="shared" si="642"/>
        <v/>
      </c>
      <c r="DQ247" s="532" t="str">
        <f t="shared" si="643"/>
        <v/>
      </c>
      <c r="DR247" s="753">
        <f t="shared" si="644"/>
        <v>1</v>
      </c>
      <c r="DS247" s="111">
        <f t="shared" si="645"/>
        <v>0</v>
      </c>
      <c r="DT247" s="111">
        <f t="shared" si="646"/>
        <v>0</v>
      </c>
      <c r="DU247" s="111">
        <f t="shared" si="647"/>
        <v>0</v>
      </c>
      <c r="DV247" s="602"/>
      <c r="DW247" s="719"/>
      <c r="DX247" s="719"/>
      <c r="DY247" s="719"/>
      <c r="DZ247" s="719"/>
      <c r="EA247" s="719"/>
      <c r="EB247" s="719"/>
      <c r="EC247" s="719"/>
      <c r="ED247" s="719"/>
      <c r="EE247" s="603"/>
    </row>
    <row r="248" spans="1:135" s="604" customFormat="1" ht="15.75" customHeight="1">
      <c r="A248" s="740" t="s">
        <v>284</v>
      </c>
      <c r="B248" s="730" t="str">
        <f t="shared" ref="B248:S248" si="677">IF(B246="","",B246*B247)</f>
        <v/>
      </c>
      <c r="C248" s="730" t="str">
        <f t="shared" si="677"/>
        <v/>
      </c>
      <c r="D248" s="730" t="str">
        <f t="shared" si="677"/>
        <v/>
      </c>
      <c r="E248" s="730" t="str">
        <f t="shared" si="677"/>
        <v/>
      </c>
      <c r="F248" s="730">
        <f t="shared" si="677"/>
        <v>8000</v>
      </c>
      <c r="G248" s="730" t="str">
        <f t="shared" si="677"/>
        <v/>
      </c>
      <c r="H248" s="730" t="str">
        <f t="shared" si="677"/>
        <v/>
      </c>
      <c r="I248" s="730" t="str">
        <f t="shared" si="677"/>
        <v/>
      </c>
      <c r="J248" s="730" t="str">
        <f t="shared" si="677"/>
        <v/>
      </c>
      <c r="K248" s="730" t="str">
        <f t="shared" si="677"/>
        <v/>
      </c>
      <c r="L248" s="730" t="str">
        <f t="shared" si="677"/>
        <v/>
      </c>
      <c r="M248" s="730" t="str">
        <f t="shared" si="677"/>
        <v/>
      </c>
      <c r="N248" s="730" t="str">
        <f t="shared" si="677"/>
        <v/>
      </c>
      <c r="O248" s="730" t="str">
        <f t="shared" si="677"/>
        <v/>
      </c>
      <c r="P248" s="730" t="str">
        <f t="shared" si="677"/>
        <v/>
      </c>
      <c r="Q248" s="730" t="str">
        <f t="shared" si="677"/>
        <v/>
      </c>
      <c r="R248" s="730" t="str">
        <f t="shared" si="677"/>
        <v/>
      </c>
      <c r="S248" s="730" t="str">
        <f t="shared" si="677"/>
        <v/>
      </c>
      <c r="T248" s="762"/>
      <c r="U248" s="730" t="str">
        <f t="shared" ref="U248:AL248" si="678">IF(U246="","",U246*U247)</f>
        <v/>
      </c>
      <c r="V248" s="730" t="str">
        <f t="shared" si="678"/>
        <v/>
      </c>
      <c r="W248" s="730" t="str">
        <f t="shared" si="678"/>
        <v/>
      </c>
      <c r="X248" s="730" t="str">
        <f t="shared" si="678"/>
        <v/>
      </c>
      <c r="Y248" s="730" t="str">
        <f t="shared" si="678"/>
        <v/>
      </c>
      <c r="Z248" s="730" t="str">
        <f t="shared" si="678"/>
        <v/>
      </c>
      <c r="AA248" s="730" t="str">
        <f t="shared" si="678"/>
        <v/>
      </c>
      <c r="AB248" s="730" t="str">
        <f t="shared" si="678"/>
        <v/>
      </c>
      <c r="AC248" s="730" t="str">
        <f t="shared" si="678"/>
        <v/>
      </c>
      <c r="AD248" s="730" t="str">
        <f t="shared" si="678"/>
        <v/>
      </c>
      <c r="AE248" s="730" t="str">
        <f t="shared" si="678"/>
        <v/>
      </c>
      <c r="AF248" s="730" t="str">
        <f t="shared" si="678"/>
        <v/>
      </c>
      <c r="AG248" s="730" t="str">
        <f t="shared" si="678"/>
        <v/>
      </c>
      <c r="AH248" s="730" t="str">
        <f t="shared" si="678"/>
        <v/>
      </c>
      <c r="AI248" s="730" t="str">
        <f t="shared" si="678"/>
        <v/>
      </c>
      <c r="AJ248" s="730" t="str">
        <f t="shared" si="678"/>
        <v/>
      </c>
      <c r="AK248" s="730" t="str">
        <f t="shared" si="678"/>
        <v/>
      </c>
      <c r="AL248" s="730" t="str">
        <f t="shared" si="678"/>
        <v/>
      </c>
      <c r="AM248" s="762"/>
      <c r="AN248" s="730" t="str">
        <f t="shared" ref="AN248:BE248" si="679">IF(AN246="","",AN246*AN247)</f>
        <v/>
      </c>
      <c r="AO248" s="730" t="str">
        <f t="shared" si="679"/>
        <v/>
      </c>
      <c r="AP248" s="730" t="str">
        <f t="shared" si="679"/>
        <v/>
      </c>
      <c r="AQ248" s="730" t="str">
        <f t="shared" si="679"/>
        <v/>
      </c>
      <c r="AR248" s="730" t="str">
        <f t="shared" si="679"/>
        <v/>
      </c>
      <c r="AS248" s="730" t="str">
        <f t="shared" si="679"/>
        <v/>
      </c>
      <c r="AT248" s="730" t="str">
        <f t="shared" si="679"/>
        <v/>
      </c>
      <c r="AU248" s="730" t="str">
        <f t="shared" si="679"/>
        <v/>
      </c>
      <c r="AV248" s="730" t="str">
        <f t="shared" si="679"/>
        <v/>
      </c>
      <c r="AW248" s="730" t="str">
        <f t="shared" si="679"/>
        <v/>
      </c>
      <c r="AX248" s="730" t="str">
        <f t="shared" si="679"/>
        <v/>
      </c>
      <c r="AY248" s="730" t="str">
        <f t="shared" si="679"/>
        <v/>
      </c>
      <c r="AZ248" s="730" t="str">
        <f t="shared" si="679"/>
        <v/>
      </c>
      <c r="BA248" s="730" t="str">
        <f t="shared" si="679"/>
        <v/>
      </c>
      <c r="BB248" s="730" t="str">
        <f t="shared" si="679"/>
        <v/>
      </c>
      <c r="BC248" s="730" t="str">
        <f t="shared" si="679"/>
        <v/>
      </c>
      <c r="BD248" s="730" t="str">
        <f t="shared" si="679"/>
        <v/>
      </c>
      <c r="BE248" s="730" t="str">
        <f t="shared" si="679"/>
        <v/>
      </c>
      <c r="BF248" s="762"/>
      <c r="BG248" s="730" t="str">
        <f t="shared" ref="BG248:BX248" si="680">IF(BG246="","",BG246*BG247)</f>
        <v/>
      </c>
      <c r="BH248" s="730" t="str">
        <f t="shared" si="680"/>
        <v/>
      </c>
      <c r="BI248" s="730" t="str">
        <f t="shared" si="680"/>
        <v/>
      </c>
      <c r="BJ248" s="730" t="str">
        <f t="shared" si="680"/>
        <v/>
      </c>
      <c r="BK248" s="730" t="str">
        <f t="shared" si="680"/>
        <v/>
      </c>
      <c r="BL248" s="730" t="str">
        <f t="shared" si="680"/>
        <v/>
      </c>
      <c r="BM248" s="730" t="str">
        <f t="shared" si="680"/>
        <v/>
      </c>
      <c r="BN248" s="730" t="str">
        <f t="shared" si="680"/>
        <v/>
      </c>
      <c r="BO248" s="730" t="str">
        <f t="shared" si="680"/>
        <v/>
      </c>
      <c r="BP248" s="730" t="str">
        <f t="shared" si="680"/>
        <v/>
      </c>
      <c r="BQ248" s="730" t="str">
        <f t="shared" si="680"/>
        <v/>
      </c>
      <c r="BR248" s="730" t="str">
        <f t="shared" si="680"/>
        <v/>
      </c>
      <c r="BS248" s="730" t="str">
        <f t="shared" si="680"/>
        <v/>
      </c>
      <c r="BT248" s="730" t="str">
        <f t="shared" si="680"/>
        <v/>
      </c>
      <c r="BU248" s="730" t="str">
        <f t="shared" si="680"/>
        <v/>
      </c>
      <c r="BV248" s="730" t="str">
        <f t="shared" si="680"/>
        <v/>
      </c>
      <c r="BW248" s="730" t="str">
        <f t="shared" si="680"/>
        <v/>
      </c>
      <c r="BX248" s="730">
        <f t="shared" si="680"/>
        <v>0</v>
      </c>
      <c r="BY248" s="762"/>
      <c r="BZ248" s="730" t="str">
        <f>IF(BZ246="","",BZ246*BZ247)</f>
        <v/>
      </c>
      <c r="CA248" s="730" t="str">
        <f>IF(CA246="","",CA246*CA247)</f>
        <v/>
      </c>
      <c r="CB248" s="730" t="str">
        <f>IF(CB246="","",CB246*CB247)</f>
        <v/>
      </c>
      <c r="CC248" s="730" t="str">
        <f>IF(CC246="","",CC246*CC247)</f>
        <v/>
      </c>
      <c r="CD248" s="698" t="str">
        <f t="shared" si="596"/>
        <v/>
      </c>
      <c r="CE248" s="698" t="str">
        <f t="shared" si="597"/>
        <v/>
      </c>
      <c r="CF248" s="698" t="str">
        <f t="shared" si="598"/>
        <v/>
      </c>
      <c r="CG248" s="787" t="str">
        <f t="shared" si="599"/>
        <v/>
      </c>
      <c r="CH248" s="1371" t="str">
        <f t="shared" si="608"/>
        <v/>
      </c>
      <c r="CI248" s="1372" t="str">
        <f t="shared" si="609"/>
        <v/>
      </c>
      <c r="CJ248" s="1373" t="str">
        <f t="shared" si="610"/>
        <v/>
      </c>
      <c r="CK248" s="1373" t="str">
        <f t="shared" si="611"/>
        <v/>
      </c>
      <c r="CL248" s="1373" t="str">
        <f t="shared" si="612"/>
        <v/>
      </c>
      <c r="CM248" s="1373" t="str">
        <f t="shared" si="613"/>
        <v/>
      </c>
      <c r="CN248" s="1373" t="str">
        <f t="shared" si="614"/>
        <v/>
      </c>
      <c r="CO248" s="1374" t="str">
        <f t="shared" si="615"/>
        <v/>
      </c>
      <c r="CP248" s="1374" t="str">
        <f t="shared" si="616"/>
        <v/>
      </c>
      <c r="CQ248" s="1374">
        <f t="shared" si="617"/>
        <v>8000</v>
      </c>
      <c r="CR248" s="1374" t="str">
        <f t="shared" si="618"/>
        <v/>
      </c>
      <c r="CS248" s="1373" t="str">
        <f t="shared" si="619"/>
        <v/>
      </c>
      <c r="CT248" s="1373" t="str">
        <f t="shared" si="620"/>
        <v/>
      </c>
      <c r="CU248" s="1373" t="str">
        <f t="shared" si="621"/>
        <v/>
      </c>
      <c r="CV248" s="1373" t="str">
        <f t="shared" si="622"/>
        <v/>
      </c>
      <c r="CW248" s="1373" t="str">
        <f t="shared" si="623"/>
        <v/>
      </c>
      <c r="CX248" s="1372" t="str">
        <f t="shared" si="624"/>
        <v/>
      </c>
      <c r="CY248" s="1375" t="str">
        <f t="shared" si="625"/>
        <v/>
      </c>
      <c r="CZ248" s="532" t="str">
        <f t="shared" si="626"/>
        <v/>
      </c>
      <c r="DA248" s="533" t="str">
        <f t="shared" si="627"/>
        <v/>
      </c>
      <c r="DB248" s="534" t="str">
        <f t="shared" si="628"/>
        <v/>
      </c>
      <c r="DC248" s="534" t="str">
        <f t="shared" si="629"/>
        <v/>
      </c>
      <c r="DD248" s="534" t="str">
        <f t="shared" si="630"/>
        <v/>
      </c>
      <c r="DE248" s="534" t="str">
        <f t="shared" si="631"/>
        <v/>
      </c>
      <c r="DF248" s="534" t="str">
        <f t="shared" si="632"/>
        <v/>
      </c>
      <c r="DG248" s="535" t="str">
        <f t="shared" si="633"/>
        <v/>
      </c>
      <c r="DH248" s="535" t="str">
        <f t="shared" si="634"/>
        <v/>
      </c>
      <c r="DI248" s="535" t="str">
        <f t="shared" si="635"/>
        <v/>
      </c>
      <c r="DJ248" s="535" t="str">
        <f t="shared" si="636"/>
        <v/>
      </c>
      <c r="DK248" s="534" t="str">
        <f t="shared" si="637"/>
        <v/>
      </c>
      <c r="DL248" s="534" t="str">
        <f t="shared" si="638"/>
        <v/>
      </c>
      <c r="DM248" s="534" t="str">
        <f t="shared" si="639"/>
        <v/>
      </c>
      <c r="DN248" s="534" t="str">
        <f t="shared" si="640"/>
        <v/>
      </c>
      <c r="DO248" s="534" t="str">
        <f t="shared" si="641"/>
        <v/>
      </c>
      <c r="DP248" s="533" t="str">
        <f t="shared" si="642"/>
        <v/>
      </c>
      <c r="DQ248" s="532" t="str">
        <f t="shared" si="643"/>
        <v/>
      </c>
      <c r="DR248" s="753">
        <f t="shared" si="644"/>
        <v>1</v>
      </c>
      <c r="DS248" s="111">
        <f t="shared" si="645"/>
        <v>0</v>
      </c>
      <c r="DT248" s="111">
        <f t="shared" si="646"/>
        <v>0</v>
      </c>
      <c r="DU248" s="111">
        <f t="shared" si="647"/>
        <v>1</v>
      </c>
      <c r="DV248" s="602"/>
      <c r="DW248" s="719"/>
      <c r="DX248" s="719"/>
      <c r="DY248" s="719"/>
      <c r="DZ248" s="719"/>
      <c r="EA248" s="719"/>
      <c r="EB248" s="719"/>
      <c r="EC248" s="719"/>
      <c r="ED248" s="719"/>
      <c r="EE248" s="603"/>
    </row>
    <row r="249" spans="1:135" s="604" customFormat="1" ht="15.75" customHeight="1">
      <c r="A249" s="740" t="s">
        <v>359</v>
      </c>
      <c r="B249" s="741"/>
      <c r="C249" s="741"/>
      <c r="D249" s="741"/>
      <c r="E249" s="741"/>
      <c r="F249" s="741"/>
      <c r="G249" s="741"/>
      <c r="H249" s="741"/>
      <c r="I249" s="741"/>
      <c r="J249" s="741"/>
      <c r="K249" s="741"/>
      <c r="L249" s="741"/>
      <c r="M249" s="741"/>
      <c r="N249" s="741"/>
      <c r="O249" s="741"/>
      <c r="P249" s="741"/>
      <c r="Q249" s="741"/>
      <c r="R249" s="741"/>
      <c r="S249" s="741"/>
      <c r="T249" s="739"/>
      <c r="U249" s="741"/>
      <c r="V249" s="741"/>
      <c r="W249" s="741"/>
      <c r="X249" s="741"/>
      <c r="Y249" s="741"/>
      <c r="Z249" s="741"/>
      <c r="AA249" s="741"/>
      <c r="AB249" s="741"/>
      <c r="AC249" s="741"/>
      <c r="AD249" s="741"/>
      <c r="AE249" s="741"/>
      <c r="AF249" s="741"/>
      <c r="AG249" s="741"/>
      <c r="AH249" s="741"/>
      <c r="AI249" s="741"/>
      <c r="AJ249" s="741"/>
      <c r="AK249" s="741"/>
      <c r="AL249" s="741"/>
      <c r="AM249" s="739"/>
      <c r="AN249" s="741"/>
      <c r="AO249" s="741"/>
      <c r="AP249" s="741"/>
      <c r="AQ249" s="741"/>
      <c r="AR249" s="741"/>
      <c r="AS249" s="741"/>
      <c r="AT249" s="741"/>
      <c r="AU249" s="741"/>
      <c r="AV249" s="741"/>
      <c r="AW249" s="741"/>
      <c r="AX249" s="741"/>
      <c r="AY249" s="741"/>
      <c r="AZ249" s="741"/>
      <c r="BA249" s="741"/>
      <c r="BB249" s="741"/>
      <c r="BC249" s="741"/>
      <c r="BD249" s="741"/>
      <c r="BE249" s="741"/>
      <c r="BF249" s="739"/>
      <c r="BG249" s="741"/>
      <c r="BH249" s="741"/>
      <c r="BI249" s="741"/>
      <c r="BJ249" s="741"/>
      <c r="BK249" s="741"/>
      <c r="BL249" s="741"/>
      <c r="BM249" s="741"/>
      <c r="BN249" s="741"/>
      <c r="BO249" s="741"/>
      <c r="BP249" s="741"/>
      <c r="BQ249" s="741"/>
      <c r="BR249" s="741"/>
      <c r="BS249" s="741"/>
      <c r="BT249" s="806"/>
      <c r="BU249" s="741"/>
      <c r="BV249" s="741"/>
      <c r="BW249" s="741"/>
      <c r="BX249" s="741"/>
      <c r="BY249" s="739"/>
      <c r="BZ249" s="741"/>
      <c r="CA249" s="741"/>
      <c r="CB249" s="741"/>
      <c r="CC249" s="741"/>
      <c r="CD249" s="698" t="str">
        <f t="shared" si="596"/>
        <v/>
      </c>
      <c r="CE249" s="698" t="str">
        <f t="shared" si="597"/>
        <v/>
      </c>
      <c r="CF249" s="698" t="str">
        <f t="shared" si="598"/>
        <v/>
      </c>
      <c r="CG249" s="787" t="str">
        <f t="shared" si="599"/>
        <v/>
      </c>
      <c r="CH249" s="1371" t="str">
        <f t="shared" si="608"/>
        <v/>
      </c>
      <c r="CI249" s="1372" t="str">
        <f t="shared" si="609"/>
        <v/>
      </c>
      <c r="CJ249" s="1373" t="str">
        <f t="shared" si="610"/>
        <v/>
      </c>
      <c r="CK249" s="1373" t="str">
        <f t="shared" si="611"/>
        <v/>
      </c>
      <c r="CL249" s="1373" t="str">
        <f t="shared" si="612"/>
        <v/>
      </c>
      <c r="CM249" s="1373" t="str">
        <f t="shared" si="613"/>
        <v/>
      </c>
      <c r="CN249" s="1373" t="str">
        <f t="shared" si="614"/>
        <v/>
      </c>
      <c r="CO249" s="1374" t="str">
        <f t="shared" si="615"/>
        <v/>
      </c>
      <c r="CP249" s="1374" t="str">
        <f t="shared" si="616"/>
        <v/>
      </c>
      <c r="CQ249" s="1374" t="str">
        <f t="shared" si="617"/>
        <v/>
      </c>
      <c r="CR249" s="1374" t="str">
        <f t="shared" si="618"/>
        <v/>
      </c>
      <c r="CS249" s="1373" t="str">
        <f t="shared" si="619"/>
        <v/>
      </c>
      <c r="CT249" s="1373" t="str">
        <f t="shared" si="620"/>
        <v/>
      </c>
      <c r="CU249" s="1373" t="str">
        <f t="shared" si="621"/>
        <v/>
      </c>
      <c r="CV249" s="1373" t="str">
        <f t="shared" si="622"/>
        <v/>
      </c>
      <c r="CW249" s="1373" t="str">
        <f t="shared" si="623"/>
        <v/>
      </c>
      <c r="CX249" s="1372" t="str">
        <f t="shared" si="624"/>
        <v/>
      </c>
      <c r="CY249" s="1375" t="str">
        <f t="shared" si="625"/>
        <v/>
      </c>
      <c r="CZ249" s="532" t="str">
        <f t="shared" si="626"/>
        <v/>
      </c>
      <c r="DA249" s="533" t="str">
        <f t="shared" si="627"/>
        <v/>
      </c>
      <c r="DB249" s="534" t="str">
        <f t="shared" si="628"/>
        <v/>
      </c>
      <c r="DC249" s="534" t="str">
        <f t="shared" si="629"/>
        <v/>
      </c>
      <c r="DD249" s="534" t="str">
        <f t="shared" si="630"/>
        <v/>
      </c>
      <c r="DE249" s="534" t="str">
        <f t="shared" si="631"/>
        <v/>
      </c>
      <c r="DF249" s="534" t="str">
        <f t="shared" si="632"/>
        <v/>
      </c>
      <c r="DG249" s="535" t="str">
        <f t="shared" si="633"/>
        <v/>
      </c>
      <c r="DH249" s="535" t="str">
        <f t="shared" si="634"/>
        <v/>
      </c>
      <c r="DI249" s="535" t="str">
        <f t="shared" si="635"/>
        <v/>
      </c>
      <c r="DJ249" s="535" t="str">
        <f t="shared" si="636"/>
        <v/>
      </c>
      <c r="DK249" s="534" t="str">
        <f t="shared" si="637"/>
        <v/>
      </c>
      <c r="DL249" s="534" t="str">
        <f t="shared" si="638"/>
        <v/>
      </c>
      <c r="DM249" s="534" t="str">
        <f t="shared" si="639"/>
        <v/>
      </c>
      <c r="DN249" s="534" t="str">
        <f t="shared" si="640"/>
        <v/>
      </c>
      <c r="DO249" s="534" t="str">
        <f t="shared" si="641"/>
        <v/>
      </c>
      <c r="DP249" s="533" t="str">
        <f t="shared" si="642"/>
        <v/>
      </c>
      <c r="DQ249" s="532" t="str">
        <f t="shared" si="643"/>
        <v/>
      </c>
      <c r="DR249" s="753">
        <f t="shared" si="644"/>
        <v>0</v>
      </c>
      <c r="DS249" s="111">
        <f t="shared" si="645"/>
        <v>0</v>
      </c>
      <c r="DT249" s="111">
        <f t="shared" si="646"/>
        <v>0</v>
      </c>
      <c r="DU249" s="111">
        <f t="shared" si="647"/>
        <v>0</v>
      </c>
      <c r="DV249" s="602"/>
      <c r="DW249" s="719"/>
      <c r="DX249" s="719"/>
      <c r="DY249" s="719"/>
      <c r="DZ249" s="719"/>
      <c r="EA249" s="719"/>
      <c r="EB249" s="719"/>
      <c r="EC249" s="719"/>
      <c r="ED249" s="719"/>
      <c r="EE249" s="603"/>
    </row>
    <row r="250" spans="1:135" s="604" customFormat="1" ht="15.75" customHeight="1">
      <c r="A250" s="748" t="s">
        <v>328</v>
      </c>
      <c r="B250" s="733" t="str">
        <f t="shared" ref="B250:S250" si="681">IF(B244="","",(B244-B246-B249)*B245/B$46/365/$G$1)</f>
        <v/>
      </c>
      <c r="C250" s="733" t="str">
        <f t="shared" si="681"/>
        <v/>
      </c>
      <c r="D250" s="733" t="str">
        <f t="shared" si="681"/>
        <v/>
      </c>
      <c r="E250" s="733" t="str">
        <f t="shared" si="681"/>
        <v/>
      </c>
      <c r="F250" s="733">
        <f t="shared" si="681"/>
        <v>0.33653662402354811</v>
      </c>
      <c r="G250" s="733" t="str">
        <f t="shared" si="681"/>
        <v/>
      </c>
      <c r="H250" s="733" t="str">
        <f t="shared" si="681"/>
        <v/>
      </c>
      <c r="I250" s="733" t="str">
        <f t="shared" si="681"/>
        <v/>
      </c>
      <c r="J250" s="733" t="str">
        <f t="shared" si="681"/>
        <v/>
      </c>
      <c r="K250" s="733" t="str">
        <f t="shared" si="681"/>
        <v/>
      </c>
      <c r="L250" s="733" t="str">
        <f t="shared" si="681"/>
        <v/>
      </c>
      <c r="M250" s="733" t="str">
        <f t="shared" si="681"/>
        <v/>
      </c>
      <c r="N250" s="733" t="str">
        <f t="shared" si="681"/>
        <v/>
      </c>
      <c r="O250" s="733" t="str">
        <f t="shared" si="681"/>
        <v/>
      </c>
      <c r="P250" s="733" t="str">
        <f t="shared" si="681"/>
        <v/>
      </c>
      <c r="Q250" s="733" t="str">
        <f t="shared" si="681"/>
        <v/>
      </c>
      <c r="R250" s="733" t="str">
        <f t="shared" si="681"/>
        <v/>
      </c>
      <c r="S250" s="733" t="str">
        <f t="shared" si="681"/>
        <v/>
      </c>
      <c r="T250" s="752"/>
      <c r="U250" s="733" t="str">
        <f t="shared" ref="U250:AL250" si="682">IF(U244="","",(U244-U246-U249)*U245/U$46/365/$G$1)</f>
        <v/>
      </c>
      <c r="V250" s="733" t="str">
        <f t="shared" si="682"/>
        <v/>
      </c>
      <c r="W250" s="733" t="str">
        <f t="shared" si="682"/>
        <v/>
      </c>
      <c r="X250" s="733" t="str">
        <f t="shared" si="682"/>
        <v/>
      </c>
      <c r="Y250" s="733">
        <f t="shared" si="682"/>
        <v>0.28921116127023661</v>
      </c>
      <c r="Z250" s="733" t="str">
        <f t="shared" si="682"/>
        <v/>
      </c>
      <c r="AA250" s="733" t="str">
        <f t="shared" si="682"/>
        <v/>
      </c>
      <c r="AB250" s="733" t="str">
        <f t="shared" si="682"/>
        <v/>
      </c>
      <c r="AC250" s="733" t="str">
        <f t="shared" si="682"/>
        <v/>
      </c>
      <c r="AD250" s="733" t="str">
        <f t="shared" si="682"/>
        <v/>
      </c>
      <c r="AE250" s="733" t="str">
        <f t="shared" si="682"/>
        <v/>
      </c>
      <c r="AF250" s="733" t="str">
        <f t="shared" si="682"/>
        <v/>
      </c>
      <c r="AG250" s="733" t="str">
        <f t="shared" si="682"/>
        <v/>
      </c>
      <c r="AH250" s="733" t="str">
        <f t="shared" si="682"/>
        <v/>
      </c>
      <c r="AI250" s="733" t="str">
        <f t="shared" si="682"/>
        <v/>
      </c>
      <c r="AJ250" s="733" t="str">
        <f t="shared" si="682"/>
        <v/>
      </c>
      <c r="AK250" s="733" t="str">
        <f t="shared" si="682"/>
        <v/>
      </c>
      <c r="AL250" s="733" t="str">
        <f t="shared" si="682"/>
        <v/>
      </c>
      <c r="AM250" s="752"/>
      <c r="AN250" s="730" t="str">
        <f t="shared" ref="AN250:BE250" si="683">IF(AN244="","",(AN244-AN246-AN249)*AN245/AN$46/365/$G$1)</f>
        <v/>
      </c>
      <c r="AO250" s="733" t="str">
        <f t="shared" si="683"/>
        <v/>
      </c>
      <c r="AP250" s="733" t="str">
        <f t="shared" si="683"/>
        <v/>
      </c>
      <c r="AQ250" s="733" t="str">
        <f t="shared" si="683"/>
        <v/>
      </c>
      <c r="AR250" s="733">
        <f t="shared" si="683"/>
        <v>5.2884326632271834E-2</v>
      </c>
      <c r="AS250" s="733" t="str">
        <f t="shared" si="683"/>
        <v/>
      </c>
      <c r="AT250" s="733" t="str">
        <f t="shared" si="683"/>
        <v/>
      </c>
      <c r="AU250" s="733" t="str">
        <f t="shared" si="683"/>
        <v/>
      </c>
      <c r="AV250" s="733">
        <f t="shared" si="683"/>
        <v>0.15865297989681548</v>
      </c>
      <c r="AW250" s="733" t="str">
        <f t="shared" si="683"/>
        <v/>
      </c>
      <c r="AX250" s="733" t="str">
        <f t="shared" si="683"/>
        <v/>
      </c>
      <c r="AY250" s="733" t="str">
        <f t="shared" si="683"/>
        <v/>
      </c>
      <c r="AZ250" s="733" t="str">
        <f t="shared" si="683"/>
        <v/>
      </c>
      <c r="BA250" s="733" t="str">
        <f t="shared" si="683"/>
        <v/>
      </c>
      <c r="BB250" s="733" t="str">
        <f t="shared" si="683"/>
        <v/>
      </c>
      <c r="BC250" s="733" t="str">
        <f t="shared" si="683"/>
        <v/>
      </c>
      <c r="BD250" s="733" t="str">
        <f t="shared" si="683"/>
        <v/>
      </c>
      <c r="BE250" s="733" t="str">
        <f t="shared" si="683"/>
        <v/>
      </c>
      <c r="BF250" s="752"/>
      <c r="BG250" s="733" t="str">
        <f t="shared" ref="BG250:BX250" si="684">IF(BG244="","",(BG244-BG246-BG249)*BG245/BG$46/365/$G$1)</f>
        <v/>
      </c>
      <c r="BH250" s="733" t="str">
        <f t="shared" si="684"/>
        <v/>
      </c>
      <c r="BI250" s="733" t="str">
        <f t="shared" si="684"/>
        <v/>
      </c>
      <c r="BJ250" s="733" t="str">
        <f t="shared" si="684"/>
        <v/>
      </c>
      <c r="BK250" s="733" t="str">
        <f t="shared" si="684"/>
        <v/>
      </c>
      <c r="BL250" s="733" t="str">
        <f t="shared" si="684"/>
        <v/>
      </c>
      <c r="BM250" s="733" t="str">
        <f t="shared" si="684"/>
        <v/>
      </c>
      <c r="BN250" s="733" t="str">
        <f t="shared" si="684"/>
        <v/>
      </c>
      <c r="BO250" s="733" t="str">
        <f t="shared" si="684"/>
        <v/>
      </c>
      <c r="BP250" s="733" t="str">
        <f t="shared" si="684"/>
        <v/>
      </c>
      <c r="BQ250" s="733" t="str">
        <f t="shared" si="684"/>
        <v/>
      </c>
      <c r="BR250" s="733" t="str">
        <f t="shared" si="684"/>
        <v/>
      </c>
      <c r="BS250" s="733" t="str">
        <f t="shared" si="684"/>
        <v/>
      </c>
      <c r="BT250" s="733" t="str">
        <f t="shared" si="684"/>
        <v/>
      </c>
      <c r="BU250" s="733" t="str">
        <f t="shared" si="684"/>
        <v/>
      </c>
      <c r="BV250" s="733" t="str">
        <f t="shared" si="684"/>
        <v/>
      </c>
      <c r="BW250" s="733" t="str">
        <f t="shared" si="684"/>
        <v/>
      </c>
      <c r="BX250" s="733" t="str">
        <f t="shared" si="684"/>
        <v/>
      </c>
      <c r="BY250" s="752"/>
      <c r="BZ250" s="733" t="str">
        <f>IF(BZ244="","",(BZ244-BZ246-BZ249)*BZ245/BZ$46/365/$G$1)</f>
        <v/>
      </c>
      <c r="CA250" s="733" t="str">
        <f>IF(CA244="","",(CA244-CA246-CA249)*CA245/CA$46/365/$G$1)</f>
        <v/>
      </c>
      <c r="CB250" s="733" t="str">
        <f>IF(CB244="","",(CB244-CB246-CB249)*CB245/CB$46/365/$G$1)</f>
        <v/>
      </c>
      <c r="CC250" s="733" t="str">
        <f>IF(CC244="","",(CC244-CC246-CC249)*CC245/CC$46/365/$G$1)</f>
        <v/>
      </c>
      <c r="CD250" s="698" t="str">
        <f t="shared" si="596"/>
        <v/>
      </c>
      <c r="CE250" s="723" t="str">
        <f t="shared" si="597"/>
        <v/>
      </c>
      <c r="CF250" s="723" t="str">
        <f t="shared" si="598"/>
        <v/>
      </c>
      <c r="CG250" s="790" t="str">
        <f t="shared" si="599"/>
        <v/>
      </c>
      <c r="CH250" s="1376" t="str">
        <f t="shared" si="608"/>
        <v/>
      </c>
      <c r="CI250" s="1377" t="str">
        <f t="shared" si="609"/>
        <v/>
      </c>
      <c r="CJ250" s="1378" t="str">
        <f t="shared" si="610"/>
        <v/>
      </c>
      <c r="CK250" s="1378" t="str">
        <f t="shared" si="611"/>
        <v/>
      </c>
      <c r="CL250" s="1378" t="str">
        <f t="shared" si="612"/>
        <v/>
      </c>
      <c r="CM250" s="1378" t="str">
        <f t="shared" si="613"/>
        <v/>
      </c>
      <c r="CN250" s="1378" t="str">
        <f t="shared" si="614"/>
        <v/>
      </c>
      <c r="CO250" s="1379" t="str">
        <f t="shared" si="615"/>
        <v/>
      </c>
      <c r="CP250" s="1379" t="str">
        <f t="shared" si="616"/>
        <v/>
      </c>
      <c r="CQ250" s="1379">
        <f t="shared" si="617"/>
        <v>0.33653662402354811</v>
      </c>
      <c r="CR250" s="1379" t="str">
        <f t="shared" si="618"/>
        <v/>
      </c>
      <c r="CS250" s="1378" t="str">
        <f t="shared" si="619"/>
        <v/>
      </c>
      <c r="CT250" s="1378" t="str">
        <f t="shared" si="620"/>
        <v/>
      </c>
      <c r="CU250" s="1378" t="str">
        <f t="shared" si="621"/>
        <v/>
      </c>
      <c r="CV250" s="1378" t="str">
        <f t="shared" si="622"/>
        <v/>
      </c>
      <c r="CW250" s="1378" t="str">
        <f t="shared" si="623"/>
        <v/>
      </c>
      <c r="CX250" s="1377" t="str">
        <f t="shared" si="624"/>
        <v/>
      </c>
      <c r="CY250" s="1380" t="str">
        <f t="shared" si="625"/>
        <v/>
      </c>
      <c r="CZ250" s="638" t="str">
        <f t="shared" si="626"/>
        <v/>
      </c>
      <c r="DA250" s="639" t="str">
        <f t="shared" si="627"/>
        <v/>
      </c>
      <c r="DB250" s="640" t="str">
        <f t="shared" si="628"/>
        <v/>
      </c>
      <c r="DC250" s="640" t="str">
        <f t="shared" si="629"/>
        <v/>
      </c>
      <c r="DD250" s="640" t="str">
        <f t="shared" si="630"/>
        <v/>
      </c>
      <c r="DE250" s="640" t="str">
        <f t="shared" si="631"/>
        <v/>
      </c>
      <c r="DF250" s="640" t="str">
        <f t="shared" si="632"/>
        <v/>
      </c>
      <c r="DG250" s="641" t="str">
        <f t="shared" si="633"/>
        <v/>
      </c>
      <c r="DH250" s="641" t="str">
        <f t="shared" si="634"/>
        <v/>
      </c>
      <c r="DI250" s="641">
        <f t="shared" si="635"/>
        <v>0.28921116127023661</v>
      </c>
      <c r="DJ250" s="641" t="str">
        <f t="shared" si="636"/>
        <v/>
      </c>
      <c r="DK250" s="640" t="str">
        <f t="shared" si="637"/>
        <v/>
      </c>
      <c r="DL250" s="640" t="str">
        <f t="shared" si="638"/>
        <v/>
      </c>
      <c r="DM250" s="640" t="str">
        <f t="shared" si="639"/>
        <v/>
      </c>
      <c r="DN250" s="640" t="str">
        <f t="shared" si="640"/>
        <v/>
      </c>
      <c r="DO250" s="640" t="str">
        <f t="shared" si="641"/>
        <v/>
      </c>
      <c r="DP250" s="639" t="str">
        <f t="shared" si="642"/>
        <v/>
      </c>
      <c r="DQ250" s="638" t="str">
        <f t="shared" si="643"/>
        <v/>
      </c>
      <c r="DR250" s="753">
        <f t="shared" si="644"/>
        <v>1</v>
      </c>
      <c r="DS250" s="111">
        <f t="shared" si="645"/>
        <v>1</v>
      </c>
      <c r="DT250" s="111">
        <f t="shared" si="646"/>
        <v>2</v>
      </c>
      <c r="DU250" s="111">
        <f t="shared" si="647"/>
        <v>0</v>
      </c>
      <c r="DV250" s="602"/>
      <c r="DW250" s="719"/>
      <c r="DX250" s="719"/>
      <c r="DY250" s="719"/>
      <c r="DZ250" s="719"/>
      <c r="EA250" s="719"/>
      <c r="EB250" s="719"/>
      <c r="EC250" s="719"/>
      <c r="ED250" s="719"/>
      <c r="EE250" s="603"/>
    </row>
    <row r="251" spans="1:135" s="604" customFormat="1" ht="15.75" customHeight="1">
      <c r="A251" s="781" t="s">
        <v>362</v>
      </c>
      <c r="B251" s="333"/>
      <c r="C251" s="333"/>
      <c r="D251" s="333"/>
      <c r="E251" s="333"/>
      <c r="F251" s="333"/>
      <c r="G251" s="333"/>
      <c r="H251" s="333"/>
      <c r="I251" s="333"/>
      <c r="J251" s="333"/>
      <c r="K251" s="333"/>
      <c r="L251" s="333"/>
      <c r="M251" s="333"/>
      <c r="N251" s="333"/>
      <c r="O251" s="333"/>
      <c r="P251" s="333"/>
      <c r="Q251" s="333"/>
      <c r="R251" s="333"/>
      <c r="S251" s="333"/>
      <c r="T251" s="742"/>
      <c r="U251" s="333"/>
      <c r="V251" s="333"/>
      <c r="W251" s="333"/>
      <c r="X251" s="333"/>
      <c r="Y251" s="333"/>
      <c r="Z251" s="333"/>
      <c r="AA251" s="333"/>
      <c r="AB251" s="333"/>
      <c r="AC251" s="333"/>
      <c r="AD251" s="333"/>
      <c r="AE251" s="333"/>
      <c r="AF251" s="333"/>
      <c r="AG251" s="333"/>
      <c r="AH251" s="333"/>
      <c r="AI251" s="333"/>
      <c r="AJ251" s="333"/>
      <c r="AK251" s="333"/>
      <c r="AL251" s="333"/>
      <c r="AM251" s="742"/>
      <c r="AN251" s="333"/>
      <c r="AO251" s="333"/>
      <c r="AP251" s="333"/>
      <c r="AQ251" s="333"/>
      <c r="AR251" s="333"/>
      <c r="AS251" s="333"/>
      <c r="AT251" s="333"/>
      <c r="AU251" s="333"/>
      <c r="AV251" s="333"/>
      <c r="AW251" s="333"/>
      <c r="AX251" s="333"/>
      <c r="AY251" s="333"/>
      <c r="AZ251" s="333"/>
      <c r="BA251" s="333"/>
      <c r="BB251" s="333"/>
      <c r="BC251" s="333"/>
      <c r="BD251" s="333"/>
      <c r="BE251" s="333"/>
      <c r="BF251" s="742"/>
      <c r="BG251" s="333"/>
      <c r="BH251" s="333"/>
      <c r="BI251" s="333"/>
      <c r="BJ251" s="333"/>
      <c r="BK251" s="333"/>
      <c r="BL251" s="333"/>
      <c r="BM251" s="333"/>
      <c r="BN251" s="333"/>
      <c r="BO251" s="333"/>
      <c r="BP251" s="333"/>
      <c r="BQ251" s="333"/>
      <c r="BR251" s="333"/>
      <c r="BS251" s="333"/>
      <c r="BT251" s="333"/>
      <c r="BU251" s="333"/>
      <c r="BV251" s="333"/>
      <c r="BW251" s="333"/>
      <c r="BX251" s="333"/>
      <c r="BY251" s="742"/>
      <c r="BZ251" s="333"/>
      <c r="CA251" s="333"/>
      <c r="CB251" s="333"/>
      <c r="CC251" s="333"/>
      <c r="CD251" s="698" t="str">
        <f t="shared" si="596"/>
        <v/>
      </c>
      <c r="CE251" s="698" t="str">
        <f t="shared" si="597"/>
        <v/>
      </c>
      <c r="CF251" s="698" t="str">
        <f t="shared" si="598"/>
        <v/>
      </c>
      <c r="CG251" s="787" t="str">
        <f t="shared" si="599"/>
        <v/>
      </c>
      <c r="CH251" s="1371" t="str">
        <f t="shared" si="608"/>
        <v/>
      </c>
      <c r="CI251" s="1372" t="str">
        <f t="shared" si="609"/>
        <v/>
      </c>
      <c r="CJ251" s="1373" t="str">
        <f t="shared" si="610"/>
        <v/>
      </c>
      <c r="CK251" s="1373" t="str">
        <f t="shared" si="611"/>
        <v/>
      </c>
      <c r="CL251" s="1373" t="str">
        <f t="shared" si="612"/>
        <v/>
      </c>
      <c r="CM251" s="1373" t="str">
        <f t="shared" si="613"/>
        <v/>
      </c>
      <c r="CN251" s="1373" t="str">
        <f t="shared" si="614"/>
        <v/>
      </c>
      <c r="CO251" s="1374" t="str">
        <f t="shared" si="615"/>
        <v/>
      </c>
      <c r="CP251" s="1374" t="str">
        <f t="shared" si="616"/>
        <v/>
      </c>
      <c r="CQ251" s="1374" t="str">
        <f t="shared" si="617"/>
        <v/>
      </c>
      <c r="CR251" s="1374" t="str">
        <f t="shared" si="618"/>
        <v/>
      </c>
      <c r="CS251" s="1373" t="str">
        <f t="shared" si="619"/>
        <v/>
      </c>
      <c r="CT251" s="1373" t="str">
        <f t="shared" si="620"/>
        <v/>
      </c>
      <c r="CU251" s="1373" t="str">
        <f t="shared" si="621"/>
        <v/>
      </c>
      <c r="CV251" s="1373" t="str">
        <f t="shared" si="622"/>
        <v/>
      </c>
      <c r="CW251" s="1373" t="str">
        <f t="shared" si="623"/>
        <v/>
      </c>
      <c r="CX251" s="1372" t="str">
        <f t="shared" si="624"/>
        <v/>
      </c>
      <c r="CY251" s="1375" t="str">
        <f t="shared" si="625"/>
        <v/>
      </c>
      <c r="CZ251" s="532" t="str">
        <f t="shared" si="626"/>
        <v/>
      </c>
      <c r="DA251" s="533" t="str">
        <f t="shared" si="627"/>
        <v/>
      </c>
      <c r="DB251" s="534" t="str">
        <f t="shared" si="628"/>
        <v/>
      </c>
      <c r="DC251" s="534" t="str">
        <f t="shared" si="629"/>
        <v/>
      </c>
      <c r="DD251" s="534" t="str">
        <f t="shared" si="630"/>
        <v/>
      </c>
      <c r="DE251" s="534" t="str">
        <f t="shared" si="631"/>
        <v/>
      </c>
      <c r="DF251" s="534" t="str">
        <f t="shared" si="632"/>
        <v/>
      </c>
      <c r="DG251" s="535" t="str">
        <f t="shared" si="633"/>
        <v/>
      </c>
      <c r="DH251" s="535" t="str">
        <f t="shared" si="634"/>
        <v/>
      </c>
      <c r="DI251" s="535" t="str">
        <f t="shared" si="635"/>
        <v/>
      </c>
      <c r="DJ251" s="535" t="str">
        <f t="shared" si="636"/>
        <v/>
      </c>
      <c r="DK251" s="534" t="str">
        <f t="shared" si="637"/>
        <v/>
      </c>
      <c r="DL251" s="534" t="str">
        <f t="shared" si="638"/>
        <v/>
      </c>
      <c r="DM251" s="534" t="str">
        <f t="shared" si="639"/>
        <v/>
      </c>
      <c r="DN251" s="534" t="str">
        <f t="shared" si="640"/>
        <v/>
      </c>
      <c r="DO251" s="534" t="str">
        <f t="shared" si="641"/>
        <v/>
      </c>
      <c r="DP251" s="533" t="str">
        <f t="shared" si="642"/>
        <v/>
      </c>
      <c r="DQ251" s="532" t="str">
        <f t="shared" si="643"/>
        <v/>
      </c>
      <c r="DR251" s="753">
        <f t="shared" si="644"/>
        <v>0</v>
      </c>
      <c r="DS251" s="111">
        <f t="shared" si="645"/>
        <v>0</v>
      </c>
      <c r="DT251" s="111">
        <f t="shared" si="646"/>
        <v>0</v>
      </c>
      <c r="DU251" s="111">
        <f t="shared" si="647"/>
        <v>0</v>
      </c>
      <c r="DV251" s="602"/>
      <c r="DW251" s="719"/>
      <c r="DX251" s="719"/>
      <c r="DY251" s="719"/>
      <c r="DZ251" s="719"/>
      <c r="EA251" s="719"/>
      <c r="EB251" s="719"/>
      <c r="EC251" s="719"/>
      <c r="ED251" s="719"/>
      <c r="EE251" s="603"/>
    </row>
    <row r="252" spans="1:135" s="604" customFormat="1" ht="15.75" customHeight="1">
      <c r="A252" s="808" t="s">
        <v>361</v>
      </c>
      <c r="B252" s="801">
        <f t="shared" ref="B252:S252" si="685">3450*4.1868</f>
        <v>14444.46</v>
      </c>
      <c r="C252" s="801">
        <f t="shared" si="685"/>
        <v>14444.46</v>
      </c>
      <c r="D252" s="801">
        <f t="shared" si="685"/>
        <v>14444.46</v>
      </c>
      <c r="E252" s="801">
        <f t="shared" si="685"/>
        <v>14444.46</v>
      </c>
      <c r="F252" s="801">
        <f t="shared" si="685"/>
        <v>14444.46</v>
      </c>
      <c r="G252" s="801">
        <f t="shared" si="685"/>
        <v>14444.46</v>
      </c>
      <c r="H252" s="801">
        <f t="shared" si="685"/>
        <v>14444.46</v>
      </c>
      <c r="I252" s="801">
        <f t="shared" si="685"/>
        <v>14444.46</v>
      </c>
      <c r="J252" s="801">
        <f t="shared" si="685"/>
        <v>14444.46</v>
      </c>
      <c r="K252" s="801">
        <f t="shared" si="685"/>
        <v>14444.46</v>
      </c>
      <c r="L252" s="801">
        <f t="shared" si="685"/>
        <v>14444.46</v>
      </c>
      <c r="M252" s="801">
        <f t="shared" si="685"/>
        <v>14444.46</v>
      </c>
      <c r="N252" s="801">
        <f t="shared" si="685"/>
        <v>14444.46</v>
      </c>
      <c r="O252" s="801">
        <f t="shared" si="685"/>
        <v>14444.46</v>
      </c>
      <c r="P252" s="801">
        <f t="shared" si="685"/>
        <v>14444.46</v>
      </c>
      <c r="Q252" s="801">
        <f t="shared" si="685"/>
        <v>14444.46</v>
      </c>
      <c r="R252" s="801">
        <f t="shared" si="685"/>
        <v>14444.46</v>
      </c>
      <c r="S252" s="801">
        <f t="shared" si="685"/>
        <v>14444.46</v>
      </c>
      <c r="T252" s="809"/>
      <c r="U252" s="801">
        <f t="shared" ref="U252:AL252" si="686">3450*4.1868</f>
        <v>14444.46</v>
      </c>
      <c r="V252" s="801">
        <f t="shared" si="686"/>
        <v>14444.46</v>
      </c>
      <c r="W252" s="801">
        <f t="shared" si="686"/>
        <v>14444.46</v>
      </c>
      <c r="X252" s="801">
        <f t="shared" si="686"/>
        <v>14444.46</v>
      </c>
      <c r="Y252" s="801">
        <f t="shared" si="686"/>
        <v>14444.46</v>
      </c>
      <c r="Z252" s="801">
        <f t="shared" si="686"/>
        <v>14444.46</v>
      </c>
      <c r="AA252" s="801">
        <f t="shared" si="686"/>
        <v>14444.46</v>
      </c>
      <c r="AB252" s="801">
        <f t="shared" si="686"/>
        <v>14444.46</v>
      </c>
      <c r="AC252" s="801">
        <f t="shared" si="686"/>
        <v>14444.46</v>
      </c>
      <c r="AD252" s="801">
        <f t="shared" si="686"/>
        <v>14444.46</v>
      </c>
      <c r="AE252" s="801">
        <f t="shared" si="686"/>
        <v>14444.46</v>
      </c>
      <c r="AF252" s="801">
        <f t="shared" si="686"/>
        <v>14444.46</v>
      </c>
      <c r="AG252" s="801">
        <f t="shared" si="686"/>
        <v>14444.46</v>
      </c>
      <c r="AH252" s="801">
        <f t="shared" si="686"/>
        <v>14444.46</v>
      </c>
      <c r="AI252" s="801">
        <f t="shared" si="686"/>
        <v>14444.46</v>
      </c>
      <c r="AJ252" s="801">
        <f t="shared" si="686"/>
        <v>14444.46</v>
      </c>
      <c r="AK252" s="801">
        <f t="shared" si="686"/>
        <v>14444.46</v>
      </c>
      <c r="AL252" s="801">
        <f t="shared" si="686"/>
        <v>14444.46</v>
      </c>
      <c r="AM252" s="809"/>
      <c r="AN252" s="810">
        <v>14444</v>
      </c>
      <c r="AO252" s="811">
        <v>14444</v>
      </c>
      <c r="AP252" s="811">
        <v>14444</v>
      </c>
      <c r="AQ252" s="811">
        <v>14444</v>
      </c>
      <c r="AR252" s="811">
        <v>14444</v>
      </c>
      <c r="AS252" s="811">
        <v>14444</v>
      </c>
      <c r="AT252" s="811">
        <v>14444</v>
      </c>
      <c r="AU252" s="811">
        <v>14444</v>
      </c>
      <c r="AV252" s="811">
        <v>14444</v>
      </c>
      <c r="AW252" s="811">
        <v>14444</v>
      </c>
      <c r="AX252" s="811">
        <v>14444</v>
      </c>
      <c r="AY252" s="811">
        <v>14444</v>
      </c>
      <c r="AZ252" s="811">
        <v>14444</v>
      </c>
      <c r="BA252" s="811">
        <v>14444</v>
      </c>
      <c r="BB252" s="811">
        <v>14444</v>
      </c>
      <c r="BC252" s="811">
        <v>14444</v>
      </c>
      <c r="BD252" s="811">
        <v>14444</v>
      </c>
      <c r="BE252" s="811">
        <v>14444</v>
      </c>
      <c r="BF252" s="809"/>
      <c r="BG252" s="810">
        <v>14444</v>
      </c>
      <c r="BH252" s="811">
        <v>14444</v>
      </c>
      <c r="BI252" s="811">
        <v>14444</v>
      </c>
      <c r="BJ252" s="811">
        <v>14444</v>
      </c>
      <c r="BK252" s="811">
        <v>14444</v>
      </c>
      <c r="BL252" s="811">
        <v>14444</v>
      </c>
      <c r="BM252" s="811">
        <v>14444</v>
      </c>
      <c r="BN252" s="811">
        <v>14444</v>
      </c>
      <c r="BO252" s="811">
        <v>14444</v>
      </c>
      <c r="BP252" s="811">
        <v>14444</v>
      </c>
      <c r="BQ252" s="811">
        <v>14444</v>
      </c>
      <c r="BR252" s="811">
        <v>14444</v>
      </c>
      <c r="BS252" s="811">
        <v>14444</v>
      </c>
      <c r="BT252" s="811">
        <v>14444</v>
      </c>
      <c r="BU252" s="811">
        <v>14444</v>
      </c>
      <c r="BV252" s="811">
        <v>14444</v>
      </c>
      <c r="BW252" s="811">
        <v>14444</v>
      </c>
      <c r="BX252" s="811">
        <v>14444</v>
      </c>
      <c r="BY252" s="776"/>
      <c r="BZ252" s="810">
        <v>14444</v>
      </c>
      <c r="CA252" s="811">
        <v>14444</v>
      </c>
      <c r="CB252" s="811">
        <v>14444</v>
      </c>
      <c r="CC252" s="811">
        <v>14444</v>
      </c>
      <c r="CD252" s="698">
        <f t="shared" si="596"/>
        <v>14444.459999999994</v>
      </c>
      <c r="CE252" s="698">
        <f t="shared" si="597"/>
        <v>14444.459999999994</v>
      </c>
      <c r="CF252" s="698">
        <f t="shared" si="598"/>
        <v>14444</v>
      </c>
      <c r="CG252" s="787">
        <f t="shared" si="599"/>
        <v>14444</v>
      </c>
      <c r="CH252" s="1371">
        <f t="shared" si="608"/>
        <v>14444.46</v>
      </c>
      <c r="CI252" s="1372">
        <f t="shared" si="609"/>
        <v>14444.46</v>
      </c>
      <c r="CJ252" s="1373">
        <f t="shared" si="610"/>
        <v>14444.46</v>
      </c>
      <c r="CK252" s="1373">
        <f t="shared" si="611"/>
        <v>14444.46</v>
      </c>
      <c r="CL252" s="1373">
        <f t="shared" si="612"/>
        <v>14444.46</v>
      </c>
      <c r="CM252" s="1373">
        <f t="shared" si="613"/>
        <v>14444.46</v>
      </c>
      <c r="CN252" s="1373">
        <f t="shared" si="614"/>
        <v>14444.46</v>
      </c>
      <c r="CO252" s="1374">
        <f t="shared" si="615"/>
        <v>14444.46</v>
      </c>
      <c r="CP252" s="1374">
        <f t="shared" si="616"/>
        <v>14444.46</v>
      </c>
      <c r="CQ252" s="1374">
        <f t="shared" si="617"/>
        <v>14444.46</v>
      </c>
      <c r="CR252" s="1374">
        <f t="shared" si="618"/>
        <v>14444.46</v>
      </c>
      <c r="CS252" s="1373">
        <f t="shared" si="619"/>
        <v>14444.46</v>
      </c>
      <c r="CT252" s="1373">
        <f t="shared" si="620"/>
        <v>14444.46</v>
      </c>
      <c r="CU252" s="1373">
        <f t="shared" si="621"/>
        <v>14444.46</v>
      </c>
      <c r="CV252" s="1373">
        <f t="shared" si="622"/>
        <v>14444.46</v>
      </c>
      <c r="CW252" s="1373">
        <f t="shared" si="623"/>
        <v>14444.46</v>
      </c>
      <c r="CX252" s="1372">
        <f t="shared" si="624"/>
        <v>14444.46</v>
      </c>
      <c r="CY252" s="1375">
        <f t="shared" si="625"/>
        <v>14444.46</v>
      </c>
      <c r="CZ252" s="532">
        <f t="shared" si="626"/>
        <v>14444.46</v>
      </c>
      <c r="DA252" s="533">
        <f t="shared" si="627"/>
        <v>14444.46</v>
      </c>
      <c r="DB252" s="534">
        <f t="shared" si="628"/>
        <v>14444.46</v>
      </c>
      <c r="DC252" s="534">
        <f t="shared" si="629"/>
        <v>14444.46</v>
      </c>
      <c r="DD252" s="534">
        <f t="shared" si="630"/>
        <v>14444.46</v>
      </c>
      <c r="DE252" s="534">
        <f t="shared" si="631"/>
        <v>14444.46</v>
      </c>
      <c r="DF252" s="534">
        <f t="shared" si="632"/>
        <v>14444.46</v>
      </c>
      <c r="DG252" s="535">
        <f t="shared" si="633"/>
        <v>14444.46</v>
      </c>
      <c r="DH252" s="535">
        <f t="shared" si="634"/>
        <v>14444.46</v>
      </c>
      <c r="DI252" s="535">
        <f t="shared" si="635"/>
        <v>14444.46</v>
      </c>
      <c r="DJ252" s="535">
        <f t="shared" si="636"/>
        <v>14444.46</v>
      </c>
      <c r="DK252" s="534">
        <f t="shared" si="637"/>
        <v>14444.46</v>
      </c>
      <c r="DL252" s="534">
        <f t="shared" si="638"/>
        <v>14444.46</v>
      </c>
      <c r="DM252" s="534">
        <f t="shared" si="639"/>
        <v>14444.46</v>
      </c>
      <c r="DN252" s="534">
        <f t="shared" si="640"/>
        <v>14444.46</v>
      </c>
      <c r="DO252" s="534">
        <f t="shared" si="641"/>
        <v>14444.46</v>
      </c>
      <c r="DP252" s="533">
        <f t="shared" si="642"/>
        <v>14444.46</v>
      </c>
      <c r="DQ252" s="532">
        <f t="shared" si="643"/>
        <v>14444.46</v>
      </c>
      <c r="DR252" s="753">
        <f t="shared" si="644"/>
        <v>18</v>
      </c>
      <c r="DS252" s="111">
        <f t="shared" si="645"/>
        <v>18</v>
      </c>
      <c r="DT252" s="111">
        <f t="shared" si="646"/>
        <v>18</v>
      </c>
      <c r="DU252" s="111">
        <f t="shared" si="647"/>
        <v>18</v>
      </c>
      <c r="DV252" s="602"/>
      <c r="DW252" s="719"/>
      <c r="DX252" s="719"/>
      <c r="DY252" s="719"/>
      <c r="DZ252" s="719"/>
      <c r="EA252" s="719"/>
      <c r="EB252" s="719"/>
      <c r="EC252" s="719"/>
      <c r="ED252" s="719"/>
      <c r="EE252" s="603"/>
    </row>
    <row r="253" spans="1:135" s="604" customFormat="1" ht="15.75" customHeight="1">
      <c r="A253" s="757" t="s">
        <v>358</v>
      </c>
      <c r="B253" s="333"/>
      <c r="C253" s="333"/>
      <c r="D253" s="333"/>
      <c r="E253" s="333"/>
      <c r="F253" s="333"/>
      <c r="G253" s="333"/>
      <c r="H253" s="333"/>
      <c r="I253" s="333"/>
      <c r="J253" s="333"/>
      <c r="K253" s="333"/>
      <c r="L253" s="333"/>
      <c r="M253" s="333"/>
      <c r="N253" s="333"/>
      <c r="O253" s="333"/>
      <c r="P253" s="333"/>
      <c r="Q253" s="333"/>
      <c r="R253" s="333"/>
      <c r="S253" s="333"/>
      <c r="T253" s="776"/>
      <c r="U253" s="333"/>
      <c r="V253" s="333"/>
      <c r="W253" s="333"/>
      <c r="X253" s="333"/>
      <c r="Y253" s="333"/>
      <c r="Z253" s="333"/>
      <c r="AA253" s="333"/>
      <c r="AB253" s="333"/>
      <c r="AC253" s="333"/>
      <c r="AD253" s="333"/>
      <c r="AE253" s="333"/>
      <c r="AF253" s="333"/>
      <c r="AG253" s="333"/>
      <c r="AH253" s="333"/>
      <c r="AI253" s="333"/>
      <c r="AJ253" s="333"/>
      <c r="AK253" s="333"/>
      <c r="AL253" s="333"/>
      <c r="AM253" s="776"/>
      <c r="AN253" s="333"/>
      <c r="AO253" s="333"/>
      <c r="AP253" s="333"/>
      <c r="AQ253" s="333"/>
      <c r="AR253" s="333"/>
      <c r="AS253" s="333"/>
      <c r="AT253" s="333"/>
      <c r="AU253" s="333"/>
      <c r="AV253" s="333"/>
      <c r="AW253" s="333"/>
      <c r="AX253" s="333"/>
      <c r="AY253" s="333"/>
      <c r="AZ253" s="333"/>
      <c r="BA253" s="333"/>
      <c r="BB253" s="333"/>
      <c r="BC253" s="333"/>
      <c r="BD253" s="333"/>
      <c r="BE253" s="333"/>
      <c r="BF253" s="776"/>
      <c r="BG253" s="333"/>
      <c r="BH253" s="333"/>
      <c r="BI253" s="333"/>
      <c r="BJ253" s="333"/>
      <c r="BK253" s="333"/>
      <c r="BL253" s="333"/>
      <c r="BM253" s="333"/>
      <c r="BN253" s="333"/>
      <c r="BO253" s="333"/>
      <c r="BP253" s="333"/>
      <c r="BQ253" s="333"/>
      <c r="BR253" s="333"/>
      <c r="BS253" s="333"/>
      <c r="BT253" s="333"/>
      <c r="BU253" s="333"/>
      <c r="BV253" s="333"/>
      <c r="BW253" s="333"/>
      <c r="BX253" s="333"/>
      <c r="BY253" s="776"/>
      <c r="BZ253" s="333"/>
      <c r="CA253" s="333"/>
      <c r="CB253" s="333"/>
      <c r="CC253" s="333"/>
      <c r="CD253" s="698" t="str">
        <f t="shared" si="596"/>
        <v/>
      </c>
      <c r="CE253" s="698" t="str">
        <f t="shared" si="597"/>
        <v/>
      </c>
      <c r="CF253" s="698" t="str">
        <f t="shared" si="598"/>
        <v/>
      </c>
      <c r="CG253" s="787" t="str">
        <f t="shared" si="599"/>
        <v/>
      </c>
      <c r="CH253" s="1371" t="str">
        <f t="shared" si="608"/>
        <v/>
      </c>
      <c r="CI253" s="1372" t="str">
        <f t="shared" si="609"/>
        <v/>
      </c>
      <c r="CJ253" s="1373" t="str">
        <f t="shared" si="610"/>
        <v/>
      </c>
      <c r="CK253" s="1373" t="str">
        <f t="shared" si="611"/>
        <v/>
      </c>
      <c r="CL253" s="1373" t="str">
        <f t="shared" si="612"/>
        <v/>
      </c>
      <c r="CM253" s="1373" t="str">
        <f t="shared" si="613"/>
        <v/>
      </c>
      <c r="CN253" s="1373" t="str">
        <f t="shared" si="614"/>
        <v/>
      </c>
      <c r="CO253" s="1374" t="str">
        <f t="shared" si="615"/>
        <v/>
      </c>
      <c r="CP253" s="1374" t="str">
        <f t="shared" si="616"/>
        <v/>
      </c>
      <c r="CQ253" s="1374" t="str">
        <f t="shared" si="617"/>
        <v/>
      </c>
      <c r="CR253" s="1374" t="str">
        <f t="shared" si="618"/>
        <v/>
      </c>
      <c r="CS253" s="1373" t="str">
        <f t="shared" si="619"/>
        <v/>
      </c>
      <c r="CT253" s="1373" t="str">
        <f t="shared" si="620"/>
        <v/>
      </c>
      <c r="CU253" s="1373" t="str">
        <f t="shared" si="621"/>
        <v/>
      </c>
      <c r="CV253" s="1373" t="str">
        <f t="shared" si="622"/>
        <v/>
      </c>
      <c r="CW253" s="1373" t="str">
        <f t="shared" si="623"/>
        <v/>
      </c>
      <c r="CX253" s="1372" t="str">
        <f t="shared" si="624"/>
        <v/>
      </c>
      <c r="CY253" s="1375" t="str">
        <f t="shared" si="625"/>
        <v/>
      </c>
      <c r="CZ253" s="532" t="str">
        <f t="shared" si="626"/>
        <v/>
      </c>
      <c r="DA253" s="533" t="str">
        <f t="shared" si="627"/>
        <v/>
      </c>
      <c r="DB253" s="534" t="str">
        <f t="shared" si="628"/>
        <v/>
      </c>
      <c r="DC253" s="534" t="str">
        <f t="shared" si="629"/>
        <v/>
      </c>
      <c r="DD253" s="534" t="str">
        <f t="shared" si="630"/>
        <v/>
      </c>
      <c r="DE253" s="534" t="str">
        <f t="shared" si="631"/>
        <v/>
      </c>
      <c r="DF253" s="534" t="str">
        <f t="shared" si="632"/>
        <v/>
      </c>
      <c r="DG253" s="535" t="str">
        <f t="shared" si="633"/>
        <v/>
      </c>
      <c r="DH253" s="535" t="str">
        <f t="shared" si="634"/>
        <v/>
      </c>
      <c r="DI253" s="535" t="str">
        <f t="shared" si="635"/>
        <v/>
      </c>
      <c r="DJ253" s="535" t="str">
        <f t="shared" si="636"/>
        <v/>
      </c>
      <c r="DK253" s="534" t="str">
        <f t="shared" si="637"/>
        <v/>
      </c>
      <c r="DL253" s="534" t="str">
        <f t="shared" si="638"/>
        <v/>
      </c>
      <c r="DM253" s="534" t="str">
        <f t="shared" si="639"/>
        <v/>
      </c>
      <c r="DN253" s="534" t="str">
        <f t="shared" si="640"/>
        <v/>
      </c>
      <c r="DO253" s="534" t="str">
        <f t="shared" si="641"/>
        <v/>
      </c>
      <c r="DP253" s="533" t="str">
        <f t="shared" si="642"/>
        <v/>
      </c>
      <c r="DQ253" s="532" t="str">
        <f t="shared" si="643"/>
        <v/>
      </c>
      <c r="DR253" s="753">
        <f t="shared" si="644"/>
        <v>0</v>
      </c>
      <c r="DS253" s="111">
        <f t="shared" si="645"/>
        <v>0</v>
      </c>
      <c r="DT253" s="111">
        <f t="shared" si="646"/>
        <v>0</v>
      </c>
      <c r="DU253" s="111">
        <f t="shared" si="647"/>
        <v>0</v>
      </c>
      <c r="DV253" s="602"/>
      <c r="DW253" s="719"/>
      <c r="DX253" s="719"/>
      <c r="DY253" s="719"/>
      <c r="DZ253" s="719"/>
      <c r="EA253" s="719"/>
      <c r="EB253" s="719"/>
      <c r="EC253" s="719"/>
      <c r="ED253" s="719"/>
      <c r="EE253" s="603"/>
    </row>
    <row r="254" spans="1:135" s="604" customFormat="1" ht="15.75" customHeight="1">
      <c r="A254" s="740" t="s">
        <v>282</v>
      </c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776"/>
      <c r="U254" s="265"/>
      <c r="V254" s="265"/>
      <c r="W254" s="265"/>
      <c r="X254" s="265"/>
      <c r="Y254" s="265"/>
      <c r="Z254" s="265"/>
      <c r="AA254" s="265"/>
      <c r="AB254" s="265"/>
      <c r="AC254" s="265"/>
      <c r="AD254" s="265"/>
      <c r="AE254" s="265"/>
      <c r="AF254" s="265"/>
      <c r="AG254" s="265"/>
      <c r="AH254" s="265"/>
      <c r="AI254" s="265"/>
      <c r="AJ254" s="265"/>
      <c r="AK254" s="265"/>
      <c r="AL254" s="265"/>
      <c r="AM254" s="776"/>
      <c r="AN254" s="265"/>
      <c r="AO254" s="265"/>
      <c r="AP254" s="265"/>
      <c r="AQ254" s="265"/>
      <c r="AR254" s="265"/>
      <c r="AS254" s="265"/>
      <c r="AT254" s="265"/>
      <c r="AU254" s="265"/>
      <c r="AV254" s="265"/>
      <c r="AW254" s="265"/>
      <c r="AX254" s="265"/>
      <c r="AY254" s="265"/>
      <c r="AZ254" s="265"/>
      <c r="BA254" s="265"/>
      <c r="BB254" s="265"/>
      <c r="BC254" s="265"/>
      <c r="BD254" s="265"/>
      <c r="BE254" s="265"/>
      <c r="BF254" s="776"/>
      <c r="BG254" s="265"/>
      <c r="BH254" s="265"/>
      <c r="BI254" s="265"/>
      <c r="BJ254" s="265"/>
      <c r="BK254" s="265"/>
      <c r="BL254" s="265"/>
      <c r="BM254" s="265"/>
      <c r="BN254" s="265"/>
      <c r="BO254" s="265"/>
      <c r="BP254" s="265"/>
      <c r="BQ254" s="265"/>
      <c r="BR254" s="265"/>
      <c r="BS254" s="265"/>
      <c r="BT254" s="265"/>
      <c r="BU254" s="265"/>
      <c r="BV254" s="265"/>
      <c r="BW254" s="265"/>
      <c r="BX254" s="265"/>
      <c r="BY254" s="776"/>
      <c r="BZ254" s="265"/>
      <c r="CA254" s="265"/>
      <c r="CB254" s="265"/>
      <c r="CC254" s="265"/>
      <c r="CD254" s="698" t="str">
        <f t="shared" si="596"/>
        <v/>
      </c>
      <c r="CE254" s="698" t="str">
        <f t="shared" si="597"/>
        <v/>
      </c>
      <c r="CF254" s="698" t="str">
        <f t="shared" si="598"/>
        <v/>
      </c>
      <c r="CG254" s="787" t="str">
        <f t="shared" si="599"/>
        <v/>
      </c>
      <c r="CH254" s="1371" t="str">
        <f t="shared" si="608"/>
        <v/>
      </c>
      <c r="CI254" s="1372" t="str">
        <f t="shared" si="609"/>
        <v/>
      </c>
      <c r="CJ254" s="1373" t="str">
        <f t="shared" si="610"/>
        <v/>
      </c>
      <c r="CK254" s="1373" t="str">
        <f t="shared" si="611"/>
        <v/>
      </c>
      <c r="CL254" s="1373" t="str">
        <f t="shared" si="612"/>
        <v/>
      </c>
      <c r="CM254" s="1373" t="str">
        <f t="shared" si="613"/>
        <v/>
      </c>
      <c r="CN254" s="1373" t="str">
        <f t="shared" si="614"/>
        <v/>
      </c>
      <c r="CO254" s="1374" t="str">
        <f t="shared" si="615"/>
        <v/>
      </c>
      <c r="CP254" s="1374" t="str">
        <f t="shared" si="616"/>
        <v/>
      </c>
      <c r="CQ254" s="1374" t="str">
        <f t="shared" si="617"/>
        <v/>
      </c>
      <c r="CR254" s="1374" t="str">
        <f t="shared" si="618"/>
        <v/>
      </c>
      <c r="CS254" s="1373" t="str">
        <f t="shared" si="619"/>
        <v/>
      </c>
      <c r="CT254" s="1373" t="str">
        <f t="shared" si="620"/>
        <v/>
      </c>
      <c r="CU254" s="1373" t="str">
        <f t="shared" si="621"/>
        <v/>
      </c>
      <c r="CV254" s="1373" t="str">
        <f t="shared" si="622"/>
        <v/>
      </c>
      <c r="CW254" s="1373" t="str">
        <f t="shared" si="623"/>
        <v/>
      </c>
      <c r="CX254" s="1372" t="str">
        <f t="shared" si="624"/>
        <v/>
      </c>
      <c r="CY254" s="1375" t="str">
        <f t="shared" si="625"/>
        <v/>
      </c>
      <c r="CZ254" s="532" t="str">
        <f t="shared" si="626"/>
        <v/>
      </c>
      <c r="DA254" s="533" t="str">
        <f t="shared" si="627"/>
        <v/>
      </c>
      <c r="DB254" s="534" t="str">
        <f t="shared" si="628"/>
        <v/>
      </c>
      <c r="DC254" s="534" t="str">
        <f t="shared" si="629"/>
        <v/>
      </c>
      <c r="DD254" s="534" t="str">
        <f t="shared" si="630"/>
        <v/>
      </c>
      <c r="DE254" s="534" t="str">
        <f t="shared" si="631"/>
        <v/>
      </c>
      <c r="DF254" s="534" t="str">
        <f t="shared" si="632"/>
        <v/>
      </c>
      <c r="DG254" s="535" t="str">
        <f t="shared" si="633"/>
        <v/>
      </c>
      <c r="DH254" s="535" t="str">
        <f t="shared" si="634"/>
        <v/>
      </c>
      <c r="DI254" s="535" t="str">
        <f t="shared" si="635"/>
        <v/>
      </c>
      <c r="DJ254" s="535" t="str">
        <f t="shared" si="636"/>
        <v/>
      </c>
      <c r="DK254" s="534" t="str">
        <f t="shared" si="637"/>
        <v/>
      </c>
      <c r="DL254" s="534" t="str">
        <f t="shared" si="638"/>
        <v/>
      </c>
      <c r="DM254" s="534" t="str">
        <f t="shared" si="639"/>
        <v/>
      </c>
      <c r="DN254" s="534" t="str">
        <f t="shared" si="640"/>
        <v/>
      </c>
      <c r="DO254" s="534" t="str">
        <f t="shared" si="641"/>
        <v/>
      </c>
      <c r="DP254" s="533" t="str">
        <f t="shared" si="642"/>
        <v/>
      </c>
      <c r="DQ254" s="532" t="str">
        <f t="shared" si="643"/>
        <v/>
      </c>
      <c r="DR254" s="753">
        <f t="shared" si="644"/>
        <v>0</v>
      </c>
      <c r="DS254" s="111">
        <f t="shared" si="645"/>
        <v>0</v>
      </c>
      <c r="DT254" s="111">
        <f t="shared" si="646"/>
        <v>0</v>
      </c>
      <c r="DU254" s="111">
        <f t="shared" si="647"/>
        <v>0</v>
      </c>
      <c r="DV254" s="602"/>
      <c r="DW254" s="719"/>
      <c r="DX254" s="719"/>
      <c r="DY254" s="719"/>
      <c r="DZ254" s="719"/>
      <c r="EA254" s="719"/>
      <c r="EB254" s="719"/>
      <c r="EC254" s="719"/>
      <c r="ED254" s="719"/>
      <c r="EE254" s="603"/>
    </row>
    <row r="255" spans="1:135" s="604" customFormat="1" ht="15.75" customHeight="1">
      <c r="A255" s="740" t="s">
        <v>284</v>
      </c>
      <c r="B255" s="730" t="str">
        <f t="shared" ref="B255:S255" si="687">IF(B253="","",B253*B254)</f>
        <v/>
      </c>
      <c r="C255" s="730" t="str">
        <f t="shared" si="687"/>
        <v/>
      </c>
      <c r="D255" s="730" t="str">
        <f t="shared" si="687"/>
        <v/>
      </c>
      <c r="E255" s="730" t="str">
        <f t="shared" si="687"/>
        <v/>
      </c>
      <c r="F255" s="730" t="str">
        <f t="shared" si="687"/>
        <v/>
      </c>
      <c r="G255" s="730" t="str">
        <f t="shared" si="687"/>
        <v/>
      </c>
      <c r="H255" s="730" t="str">
        <f t="shared" si="687"/>
        <v/>
      </c>
      <c r="I255" s="730" t="str">
        <f t="shared" si="687"/>
        <v/>
      </c>
      <c r="J255" s="730" t="str">
        <f t="shared" si="687"/>
        <v/>
      </c>
      <c r="K255" s="730" t="str">
        <f t="shared" si="687"/>
        <v/>
      </c>
      <c r="L255" s="730" t="str">
        <f t="shared" si="687"/>
        <v/>
      </c>
      <c r="M255" s="730" t="str">
        <f t="shared" si="687"/>
        <v/>
      </c>
      <c r="N255" s="730" t="str">
        <f t="shared" si="687"/>
        <v/>
      </c>
      <c r="O255" s="730" t="str">
        <f t="shared" si="687"/>
        <v/>
      </c>
      <c r="P255" s="730" t="str">
        <f t="shared" si="687"/>
        <v/>
      </c>
      <c r="Q255" s="730" t="str">
        <f t="shared" si="687"/>
        <v/>
      </c>
      <c r="R255" s="730" t="str">
        <f t="shared" si="687"/>
        <v/>
      </c>
      <c r="S255" s="730" t="str">
        <f t="shared" si="687"/>
        <v/>
      </c>
      <c r="T255" s="762"/>
      <c r="U255" s="730" t="str">
        <f t="shared" ref="U255:AL255" si="688">IF(U253="","",U253*U254)</f>
        <v/>
      </c>
      <c r="V255" s="730" t="str">
        <f t="shared" si="688"/>
        <v/>
      </c>
      <c r="W255" s="730" t="str">
        <f t="shared" si="688"/>
        <v/>
      </c>
      <c r="X255" s="730" t="str">
        <f t="shared" si="688"/>
        <v/>
      </c>
      <c r="Y255" s="730" t="str">
        <f t="shared" si="688"/>
        <v/>
      </c>
      <c r="Z255" s="730" t="str">
        <f t="shared" si="688"/>
        <v/>
      </c>
      <c r="AA255" s="730" t="str">
        <f t="shared" si="688"/>
        <v/>
      </c>
      <c r="AB255" s="730" t="str">
        <f t="shared" si="688"/>
        <v/>
      </c>
      <c r="AC255" s="730" t="str">
        <f t="shared" si="688"/>
        <v/>
      </c>
      <c r="AD255" s="730" t="str">
        <f t="shared" si="688"/>
        <v/>
      </c>
      <c r="AE255" s="730" t="str">
        <f t="shared" si="688"/>
        <v/>
      </c>
      <c r="AF255" s="730" t="str">
        <f t="shared" si="688"/>
        <v/>
      </c>
      <c r="AG255" s="730" t="str">
        <f t="shared" si="688"/>
        <v/>
      </c>
      <c r="AH255" s="730" t="str">
        <f t="shared" si="688"/>
        <v/>
      </c>
      <c r="AI255" s="730" t="str">
        <f t="shared" si="688"/>
        <v/>
      </c>
      <c r="AJ255" s="730" t="str">
        <f t="shared" si="688"/>
        <v/>
      </c>
      <c r="AK255" s="730" t="str">
        <f t="shared" si="688"/>
        <v/>
      </c>
      <c r="AL255" s="730" t="str">
        <f t="shared" si="688"/>
        <v/>
      </c>
      <c r="AM255" s="762"/>
      <c r="AN255" s="730" t="str">
        <f t="shared" ref="AN255:BE255" si="689">IF(AN253="","",AN253*AN254)</f>
        <v/>
      </c>
      <c r="AO255" s="730" t="str">
        <f t="shared" si="689"/>
        <v/>
      </c>
      <c r="AP255" s="730" t="str">
        <f t="shared" si="689"/>
        <v/>
      </c>
      <c r="AQ255" s="730" t="str">
        <f t="shared" si="689"/>
        <v/>
      </c>
      <c r="AR255" s="730" t="str">
        <f t="shared" si="689"/>
        <v/>
      </c>
      <c r="AS255" s="730" t="str">
        <f t="shared" si="689"/>
        <v/>
      </c>
      <c r="AT255" s="730" t="str">
        <f t="shared" si="689"/>
        <v/>
      </c>
      <c r="AU255" s="730" t="str">
        <f t="shared" si="689"/>
        <v/>
      </c>
      <c r="AV255" s="730" t="str">
        <f t="shared" si="689"/>
        <v/>
      </c>
      <c r="AW255" s="730" t="str">
        <f t="shared" si="689"/>
        <v/>
      </c>
      <c r="AX255" s="730" t="str">
        <f t="shared" si="689"/>
        <v/>
      </c>
      <c r="AY255" s="730" t="str">
        <f t="shared" si="689"/>
        <v/>
      </c>
      <c r="AZ255" s="730" t="str">
        <f t="shared" si="689"/>
        <v/>
      </c>
      <c r="BA255" s="730" t="str">
        <f t="shared" si="689"/>
        <v/>
      </c>
      <c r="BB255" s="730" t="str">
        <f t="shared" si="689"/>
        <v/>
      </c>
      <c r="BC255" s="730" t="str">
        <f t="shared" si="689"/>
        <v/>
      </c>
      <c r="BD255" s="730" t="str">
        <f t="shared" si="689"/>
        <v/>
      </c>
      <c r="BE255" s="730" t="str">
        <f t="shared" si="689"/>
        <v/>
      </c>
      <c r="BF255" s="762"/>
      <c r="BG255" s="730" t="str">
        <f t="shared" ref="BG255:BX255" si="690">IF(BG253="","",BG253*BG254)</f>
        <v/>
      </c>
      <c r="BH255" s="730" t="str">
        <f t="shared" si="690"/>
        <v/>
      </c>
      <c r="BI255" s="730" t="str">
        <f t="shared" si="690"/>
        <v/>
      </c>
      <c r="BJ255" s="730" t="str">
        <f t="shared" si="690"/>
        <v/>
      </c>
      <c r="BK255" s="730" t="str">
        <f t="shared" si="690"/>
        <v/>
      </c>
      <c r="BL255" s="730" t="str">
        <f t="shared" si="690"/>
        <v/>
      </c>
      <c r="BM255" s="730" t="str">
        <f t="shared" si="690"/>
        <v/>
      </c>
      <c r="BN255" s="730" t="str">
        <f t="shared" si="690"/>
        <v/>
      </c>
      <c r="BO255" s="730" t="str">
        <f t="shared" si="690"/>
        <v/>
      </c>
      <c r="BP255" s="730" t="str">
        <f t="shared" si="690"/>
        <v/>
      </c>
      <c r="BQ255" s="730" t="str">
        <f t="shared" si="690"/>
        <v/>
      </c>
      <c r="BR255" s="730" t="str">
        <f t="shared" si="690"/>
        <v/>
      </c>
      <c r="BS255" s="730" t="str">
        <f t="shared" si="690"/>
        <v/>
      </c>
      <c r="BT255" s="730" t="str">
        <f t="shared" si="690"/>
        <v/>
      </c>
      <c r="BU255" s="730" t="str">
        <f t="shared" si="690"/>
        <v/>
      </c>
      <c r="BV255" s="730" t="str">
        <f t="shared" si="690"/>
        <v/>
      </c>
      <c r="BW255" s="730" t="str">
        <f t="shared" si="690"/>
        <v/>
      </c>
      <c r="BX255" s="730" t="str">
        <f t="shared" si="690"/>
        <v/>
      </c>
      <c r="BY255" s="762"/>
      <c r="BZ255" s="730" t="str">
        <f>IF(BZ253="","",BZ253*BZ254)</f>
        <v/>
      </c>
      <c r="CA255" s="730" t="str">
        <f>IF(CA253="","",CA253*CA254)</f>
        <v/>
      </c>
      <c r="CB255" s="730" t="str">
        <f>IF(CB253="","",CB253*CB254)</f>
        <v/>
      </c>
      <c r="CC255" s="730" t="str">
        <f>IF(CC253="","",CC253*CC254)</f>
        <v/>
      </c>
      <c r="CD255" s="698" t="str">
        <f t="shared" si="596"/>
        <v/>
      </c>
      <c r="CE255" s="698" t="str">
        <f t="shared" si="597"/>
        <v/>
      </c>
      <c r="CF255" s="698" t="str">
        <f t="shared" si="598"/>
        <v/>
      </c>
      <c r="CG255" s="787" t="str">
        <f t="shared" si="599"/>
        <v/>
      </c>
      <c r="CH255" s="1371" t="str">
        <f t="shared" si="608"/>
        <v/>
      </c>
      <c r="CI255" s="1372" t="str">
        <f t="shared" si="609"/>
        <v/>
      </c>
      <c r="CJ255" s="1373" t="str">
        <f t="shared" si="610"/>
        <v/>
      </c>
      <c r="CK255" s="1373" t="str">
        <f t="shared" si="611"/>
        <v/>
      </c>
      <c r="CL255" s="1373" t="str">
        <f t="shared" si="612"/>
        <v/>
      </c>
      <c r="CM255" s="1373" t="str">
        <f t="shared" si="613"/>
        <v/>
      </c>
      <c r="CN255" s="1373" t="str">
        <f t="shared" si="614"/>
        <v/>
      </c>
      <c r="CO255" s="1374" t="str">
        <f t="shared" si="615"/>
        <v/>
      </c>
      <c r="CP255" s="1374" t="str">
        <f t="shared" si="616"/>
        <v/>
      </c>
      <c r="CQ255" s="1374" t="str">
        <f t="shared" si="617"/>
        <v/>
      </c>
      <c r="CR255" s="1374" t="str">
        <f t="shared" si="618"/>
        <v/>
      </c>
      <c r="CS255" s="1373" t="str">
        <f t="shared" si="619"/>
        <v/>
      </c>
      <c r="CT255" s="1373" t="str">
        <f t="shared" si="620"/>
        <v/>
      </c>
      <c r="CU255" s="1373" t="str">
        <f t="shared" si="621"/>
        <v/>
      </c>
      <c r="CV255" s="1373" t="str">
        <f t="shared" si="622"/>
        <v/>
      </c>
      <c r="CW255" s="1373" t="str">
        <f t="shared" si="623"/>
        <v/>
      </c>
      <c r="CX255" s="1372" t="str">
        <f t="shared" si="624"/>
        <v/>
      </c>
      <c r="CY255" s="1375" t="str">
        <f t="shared" si="625"/>
        <v/>
      </c>
      <c r="CZ255" s="532" t="str">
        <f t="shared" si="626"/>
        <v/>
      </c>
      <c r="DA255" s="533" t="str">
        <f t="shared" si="627"/>
        <v/>
      </c>
      <c r="DB255" s="534" t="str">
        <f t="shared" si="628"/>
        <v/>
      </c>
      <c r="DC255" s="534" t="str">
        <f t="shared" si="629"/>
        <v/>
      </c>
      <c r="DD255" s="534" t="str">
        <f t="shared" si="630"/>
        <v/>
      </c>
      <c r="DE255" s="534" t="str">
        <f t="shared" si="631"/>
        <v/>
      </c>
      <c r="DF255" s="534" t="str">
        <f t="shared" si="632"/>
        <v/>
      </c>
      <c r="DG255" s="535" t="str">
        <f t="shared" si="633"/>
        <v/>
      </c>
      <c r="DH255" s="535" t="str">
        <f t="shared" si="634"/>
        <v/>
      </c>
      <c r="DI255" s="535" t="str">
        <f t="shared" si="635"/>
        <v/>
      </c>
      <c r="DJ255" s="535" t="str">
        <f t="shared" si="636"/>
        <v/>
      </c>
      <c r="DK255" s="534" t="str">
        <f t="shared" si="637"/>
        <v/>
      </c>
      <c r="DL255" s="534" t="str">
        <f t="shared" si="638"/>
        <v/>
      </c>
      <c r="DM255" s="534" t="str">
        <f t="shared" si="639"/>
        <v/>
      </c>
      <c r="DN255" s="534" t="str">
        <f t="shared" si="640"/>
        <v/>
      </c>
      <c r="DO255" s="534" t="str">
        <f t="shared" si="641"/>
        <v/>
      </c>
      <c r="DP255" s="533" t="str">
        <f t="shared" si="642"/>
        <v/>
      </c>
      <c r="DQ255" s="532" t="str">
        <f t="shared" si="643"/>
        <v/>
      </c>
      <c r="DR255" s="753">
        <f t="shared" si="644"/>
        <v>0</v>
      </c>
      <c r="DS255" s="111">
        <f t="shared" si="645"/>
        <v>0</v>
      </c>
      <c r="DT255" s="111">
        <f t="shared" si="646"/>
        <v>0</v>
      </c>
      <c r="DU255" s="111">
        <f t="shared" si="647"/>
        <v>0</v>
      </c>
      <c r="DV255" s="602"/>
      <c r="DW255" s="719"/>
      <c r="DX255" s="719"/>
      <c r="DY255" s="719"/>
      <c r="DZ255" s="719"/>
      <c r="EA255" s="719"/>
      <c r="EB255" s="719"/>
      <c r="EC255" s="719"/>
      <c r="ED255" s="719"/>
      <c r="EE255" s="603"/>
    </row>
    <row r="256" spans="1:135" s="604" customFormat="1" ht="15.75" customHeight="1">
      <c r="A256" s="740" t="s">
        <v>359</v>
      </c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782"/>
      <c r="U256" s="265"/>
      <c r="V256" s="265"/>
      <c r="W256" s="265"/>
      <c r="X256" s="265"/>
      <c r="Y256" s="265"/>
      <c r="Z256" s="265"/>
      <c r="AA256" s="265"/>
      <c r="AB256" s="265"/>
      <c r="AC256" s="265"/>
      <c r="AD256" s="265"/>
      <c r="AE256" s="265"/>
      <c r="AF256" s="265"/>
      <c r="AG256" s="265"/>
      <c r="AH256" s="265"/>
      <c r="AI256" s="265"/>
      <c r="AJ256" s="265"/>
      <c r="AK256" s="265"/>
      <c r="AL256" s="265"/>
      <c r="AM256" s="782"/>
      <c r="AN256" s="265"/>
      <c r="AO256" s="265"/>
      <c r="AP256" s="265"/>
      <c r="AQ256" s="265"/>
      <c r="AR256" s="265"/>
      <c r="AS256" s="265"/>
      <c r="AT256" s="265"/>
      <c r="AU256" s="265"/>
      <c r="AV256" s="265"/>
      <c r="AW256" s="265"/>
      <c r="AX256" s="265"/>
      <c r="AY256" s="265"/>
      <c r="AZ256" s="265"/>
      <c r="BA256" s="265"/>
      <c r="BB256" s="265"/>
      <c r="BC256" s="265"/>
      <c r="BD256" s="265"/>
      <c r="BE256" s="265"/>
      <c r="BF256" s="782"/>
      <c r="BG256" s="265"/>
      <c r="BH256" s="265"/>
      <c r="BI256" s="265"/>
      <c r="BJ256" s="265"/>
      <c r="BK256" s="265"/>
      <c r="BL256" s="265"/>
      <c r="BM256" s="265"/>
      <c r="BN256" s="265"/>
      <c r="BO256" s="265"/>
      <c r="BP256" s="265"/>
      <c r="BQ256" s="265"/>
      <c r="BR256" s="265"/>
      <c r="BS256" s="265"/>
      <c r="BT256" s="265"/>
      <c r="BU256" s="265"/>
      <c r="BV256" s="265"/>
      <c r="BW256" s="265"/>
      <c r="BX256" s="265"/>
      <c r="BY256" s="782"/>
      <c r="BZ256" s="265"/>
      <c r="CA256" s="265"/>
      <c r="CB256" s="265"/>
      <c r="CC256" s="265"/>
      <c r="CD256" s="698" t="str">
        <f t="shared" si="596"/>
        <v/>
      </c>
      <c r="CE256" s="698" t="str">
        <f t="shared" si="597"/>
        <v/>
      </c>
      <c r="CF256" s="698" t="str">
        <f t="shared" si="598"/>
        <v/>
      </c>
      <c r="CG256" s="787" t="str">
        <f t="shared" si="599"/>
        <v/>
      </c>
      <c r="CH256" s="1371" t="str">
        <f t="shared" si="608"/>
        <v/>
      </c>
      <c r="CI256" s="1372" t="str">
        <f t="shared" si="609"/>
        <v/>
      </c>
      <c r="CJ256" s="1373" t="str">
        <f t="shared" si="610"/>
        <v/>
      </c>
      <c r="CK256" s="1373" t="str">
        <f t="shared" si="611"/>
        <v/>
      </c>
      <c r="CL256" s="1373" t="str">
        <f t="shared" si="612"/>
        <v/>
      </c>
      <c r="CM256" s="1373" t="str">
        <f t="shared" si="613"/>
        <v/>
      </c>
      <c r="CN256" s="1373" t="str">
        <f t="shared" si="614"/>
        <v/>
      </c>
      <c r="CO256" s="1374" t="str">
        <f t="shared" si="615"/>
        <v/>
      </c>
      <c r="CP256" s="1374" t="str">
        <f t="shared" si="616"/>
        <v/>
      </c>
      <c r="CQ256" s="1374" t="str">
        <f t="shared" si="617"/>
        <v/>
      </c>
      <c r="CR256" s="1374" t="str">
        <f t="shared" si="618"/>
        <v/>
      </c>
      <c r="CS256" s="1373" t="str">
        <f t="shared" si="619"/>
        <v/>
      </c>
      <c r="CT256" s="1373" t="str">
        <f t="shared" si="620"/>
        <v/>
      </c>
      <c r="CU256" s="1373" t="str">
        <f t="shared" si="621"/>
        <v/>
      </c>
      <c r="CV256" s="1373" t="str">
        <f t="shared" si="622"/>
        <v/>
      </c>
      <c r="CW256" s="1373" t="str">
        <f t="shared" si="623"/>
        <v/>
      </c>
      <c r="CX256" s="1372" t="str">
        <f t="shared" si="624"/>
        <v/>
      </c>
      <c r="CY256" s="1375" t="str">
        <f t="shared" si="625"/>
        <v/>
      </c>
      <c r="CZ256" s="532" t="str">
        <f t="shared" si="626"/>
        <v/>
      </c>
      <c r="DA256" s="533" t="str">
        <f t="shared" si="627"/>
        <v/>
      </c>
      <c r="DB256" s="534" t="str">
        <f t="shared" si="628"/>
        <v/>
      </c>
      <c r="DC256" s="534" t="str">
        <f t="shared" si="629"/>
        <v/>
      </c>
      <c r="DD256" s="534" t="str">
        <f t="shared" si="630"/>
        <v/>
      </c>
      <c r="DE256" s="534" t="str">
        <f t="shared" si="631"/>
        <v/>
      </c>
      <c r="DF256" s="534" t="str">
        <f t="shared" si="632"/>
        <v/>
      </c>
      <c r="DG256" s="535" t="str">
        <f t="shared" si="633"/>
        <v/>
      </c>
      <c r="DH256" s="535" t="str">
        <f t="shared" si="634"/>
        <v/>
      </c>
      <c r="DI256" s="535" t="str">
        <f t="shared" si="635"/>
        <v/>
      </c>
      <c r="DJ256" s="535" t="str">
        <f t="shared" si="636"/>
        <v/>
      </c>
      <c r="DK256" s="534" t="str">
        <f t="shared" si="637"/>
        <v/>
      </c>
      <c r="DL256" s="534" t="str">
        <f t="shared" si="638"/>
        <v/>
      </c>
      <c r="DM256" s="534" t="str">
        <f t="shared" si="639"/>
        <v/>
      </c>
      <c r="DN256" s="534" t="str">
        <f t="shared" si="640"/>
        <v/>
      </c>
      <c r="DO256" s="534" t="str">
        <f t="shared" si="641"/>
        <v/>
      </c>
      <c r="DP256" s="533" t="str">
        <f t="shared" si="642"/>
        <v/>
      </c>
      <c r="DQ256" s="532" t="str">
        <f t="shared" si="643"/>
        <v/>
      </c>
      <c r="DR256" s="753">
        <f t="shared" si="644"/>
        <v>0</v>
      </c>
      <c r="DS256" s="111">
        <f t="shared" si="645"/>
        <v>0</v>
      </c>
      <c r="DT256" s="111">
        <f t="shared" si="646"/>
        <v>0</v>
      </c>
      <c r="DU256" s="111">
        <f t="shared" si="647"/>
        <v>0</v>
      </c>
      <c r="DV256" s="602"/>
      <c r="DW256" s="719"/>
      <c r="DX256" s="719"/>
      <c r="DY256" s="719"/>
      <c r="DZ256" s="719"/>
      <c r="EA256" s="719"/>
      <c r="EB256" s="719"/>
      <c r="EC256" s="719"/>
      <c r="ED256" s="719"/>
      <c r="EE256" s="603"/>
    </row>
    <row r="257" spans="1:135" s="604" customFormat="1" ht="15.75" customHeight="1">
      <c r="A257" s="748" t="s">
        <v>328</v>
      </c>
      <c r="B257" s="733" t="str">
        <f t="shared" ref="B257:S257" si="691">IF(B251="","",(B251-B253-B256)*B252/B$46/365/$G$1)</f>
        <v/>
      </c>
      <c r="C257" s="733" t="str">
        <f t="shared" si="691"/>
        <v/>
      </c>
      <c r="D257" s="733" t="str">
        <f t="shared" si="691"/>
        <v/>
      </c>
      <c r="E257" s="733" t="str">
        <f t="shared" si="691"/>
        <v/>
      </c>
      <c r="F257" s="733" t="str">
        <f t="shared" si="691"/>
        <v/>
      </c>
      <c r="G257" s="733" t="str">
        <f t="shared" si="691"/>
        <v/>
      </c>
      <c r="H257" s="733" t="str">
        <f t="shared" si="691"/>
        <v/>
      </c>
      <c r="I257" s="733" t="str">
        <f t="shared" si="691"/>
        <v/>
      </c>
      <c r="J257" s="733" t="str">
        <f t="shared" si="691"/>
        <v/>
      </c>
      <c r="K257" s="733" t="str">
        <f t="shared" si="691"/>
        <v/>
      </c>
      <c r="L257" s="733" t="str">
        <f t="shared" si="691"/>
        <v/>
      </c>
      <c r="M257" s="733" t="str">
        <f t="shared" si="691"/>
        <v/>
      </c>
      <c r="N257" s="733" t="str">
        <f t="shared" si="691"/>
        <v/>
      </c>
      <c r="O257" s="733" t="str">
        <f t="shared" si="691"/>
        <v/>
      </c>
      <c r="P257" s="733" t="str">
        <f t="shared" si="691"/>
        <v/>
      </c>
      <c r="Q257" s="733" t="str">
        <f t="shared" si="691"/>
        <v/>
      </c>
      <c r="R257" s="733" t="str">
        <f t="shared" si="691"/>
        <v/>
      </c>
      <c r="S257" s="733" t="str">
        <f t="shared" si="691"/>
        <v/>
      </c>
      <c r="T257" s="752"/>
      <c r="U257" s="733" t="str">
        <f t="shared" ref="U257:AL257" si="692">IF(U251="","",(U251-U253-U256)*U252/U$46/365/$G$1)</f>
        <v/>
      </c>
      <c r="V257" s="733" t="str">
        <f t="shared" si="692"/>
        <v/>
      </c>
      <c r="W257" s="733" t="str">
        <f t="shared" si="692"/>
        <v/>
      </c>
      <c r="X257" s="733" t="str">
        <f t="shared" si="692"/>
        <v/>
      </c>
      <c r="Y257" s="733" t="str">
        <f t="shared" si="692"/>
        <v/>
      </c>
      <c r="Z257" s="733" t="str">
        <f t="shared" si="692"/>
        <v/>
      </c>
      <c r="AA257" s="733" t="str">
        <f t="shared" si="692"/>
        <v/>
      </c>
      <c r="AB257" s="733" t="str">
        <f t="shared" si="692"/>
        <v/>
      </c>
      <c r="AC257" s="733" t="str">
        <f t="shared" si="692"/>
        <v/>
      </c>
      <c r="AD257" s="733" t="str">
        <f t="shared" si="692"/>
        <v/>
      </c>
      <c r="AE257" s="733" t="str">
        <f t="shared" si="692"/>
        <v/>
      </c>
      <c r="AF257" s="733" t="str">
        <f t="shared" si="692"/>
        <v/>
      </c>
      <c r="AG257" s="733" t="str">
        <f t="shared" si="692"/>
        <v/>
      </c>
      <c r="AH257" s="733" t="str">
        <f t="shared" si="692"/>
        <v/>
      </c>
      <c r="AI257" s="733" t="str">
        <f t="shared" si="692"/>
        <v/>
      </c>
      <c r="AJ257" s="733" t="str">
        <f t="shared" si="692"/>
        <v/>
      </c>
      <c r="AK257" s="733" t="str">
        <f t="shared" si="692"/>
        <v/>
      </c>
      <c r="AL257" s="733" t="str">
        <f t="shared" si="692"/>
        <v/>
      </c>
      <c r="AM257" s="752"/>
      <c r="AN257" s="733" t="str">
        <f t="shared" ref="AN257:BE257" si="693">IF(AN251="","",(AN251-AN253-AN256)*AN252/AN$46/365/$G$1)</f>
        <v/>
      </c>
      <c r="AO257" s="733" t="str">
        <f t="shared" si="693"/>
        <v/>
      </c>
      <c r="AP257" s="733" t="str">
        <f t="shared" si="693"/>
        <v/>
      </c>
      <c r="AQ257" s="733" t="str">
        <f t="shared" si="693"/>
        <v/>
      </c>
      <c r="AR257" s="733" t="str">
        <f t="shared" si="693"/>
        <v/>
      </c>
      <c r="AS257" s="733" t="str">
        <f t="shared" si="693"/>
        <v/>
      </c>
      <c r="AT257" s="733" t="str">
        <f t="shared" si="693"/>
        <v/>
      </c>
      <c r="AU257" s="733" t="str">
        <f t="shared" si="693"/>
        <v/>
      </c>
      <c r="AV257" s="733" t="str">
        <f t="shared" si="693"/>
        <v/>
      </c>
      <c r="AW257" s="733" t="str">
        <f t="shared" si="693"/>
        <v/>
      </c>
      <c r="AX257" s="733" t="str">
        <f t="shared" si="693"/>
        <v/>
      </c>
      <c r="AY257" s="733" t="str">
        <f t="shared" si="693"/>
        <v/>
      </c>
      <c r="AZ257" s="733" t="str">
        <f t="shared" si="693"/>
        <v/>
      </c>
      <c r="BA257" s="733" t="str">
        <f t="shared" si="693"/>
        <v/>
      </c>
      <c r="BB257" s="733" t="str">
        <f t="shared" si="693"/>
        <v/>
      </c>
      <c r="BC257" s="733" t="str">
        <f t="shared" si="693"/>
        <v/>
      </c>
      <c r="BD257" s="733" t="str">
        <f t="shared" si="693"/>
        <v/>
      </c>
      <c r="BE257" s="733" t="str">
        <f t="shared" si="693"/>
        <v/>
      </c>
      <c r="BF257" s="752"/>
      <c r="BG257" s="733" t="str">
        <f t="shared" ref="BG257:BX257" si="694">IF(BG251="","",(BG251-BG253-BG256)*BG252/BG$46/365/$G$1)</f>
        <v/>
      </c>
      <c r="BH257" s="733" t="str">
        <f t="shared" si="694"/>
        <v/>
      </c>
      <c r="BI257" s="733" t="str">
        <f t="shared" si="694"/>
        <v/>
      </c>
      <c r="BJ257" s="733" t="str">
        <f t="shared" si="694"/>
        <v/>
      </c>
      <c r="BK257" s="733" t="str">
        <f t="shared" si="694"/>
        <v/>
      </c>
      <c r="BL257" s="733" t="str">
        <f t="shared" si="694"/>
        <v/>
      </c>
      <c r="BM257" s="733" t="str">
        <f t="shared" si="694"/>
        <v/>
      </c>
      <c r="BN257" s="733" t="str">
        <f t="shared" si="694"/>
        <v/>
      </c>
      <c r="BO257" s="733" t="str">
        <f t="shared" si="694"/>
        <v/>
      </c>
      <c r="BP257" s="733" t="str">
        <f t="shared" si="694"/>
        <v/>
      </c>
      <c r="BQ257" s="733" t="str">
        <f t="shared" si="694"/>
        <v/>
      </c>
      <c r="BR257" s="733" t="str">
        <f t="shared" si="694"/>
        <v/>
      </c>
      <c r="BS257" s="733" t="str">
        <f t="shared" si="694"/>
        <v/>
      </c>
      <c r="BT257" s="733" t="str">
        <f t="shared" si="694"/>
        <v/>
      </c>
      <c r="BU257" s="733" t="str">
        <f t="shared" si="694"/>
        <v/>
      </c>
      <c r="BV257" s="733" t="str">
        <f t="shared" si="694"/>
        <v/>
      </c>
      <c r="BW257" s="733" t="str">
        <f t="shared" si="694"/>
        <v/>
      </c>
      <c r="BX257" s="733" t="str">
        <f t="shared" si="694"/>
        <v/>
      </c>
      <c r="BY257" s="752"/>
      <c r="BZ257" s="733" t="str">
        <f>IF(BZ251="","",(BZ251-BZ253-BZ256)*BZ252/BZ$46/365/$G$1)</f>
        <v/>
      </c>
      <c r="CA257" s="733" t="str">
        <f>IF(CA251="","",(CA251-CA253-CA256)*CA252/CA$46/365/$G$1)</f>
        <v/>
      </c>
      <c r="CB257" s="733" t="str">
        <f>IF(CB251="","",(CB251-CB253-CB256)*CB252/CB$46/365/$G$1)</f>
        <v/>
      </c>
      <c r="CC257" s="733" t="str">
        <f>IF(CC251="","",(CC251-CC253-CC256)*CC252/CC$46/365/$G$1)</f>
        <v/>
      </c>
      <c r="CD257" s="698" t="str">
        <f t="shared" si="596"/>
        <v/>
      </c>
      <c r="CE257" s="723" t="str">
        <f t="shared" si="597"/>
        <v/>
      </c>
      <c r="CF257" s="723" t="str">
        <f t="shared" si="598"/>
        <v/>
      </c>
      <c r="CG257" s="790" t="str">
        <f t="shared" si="599"/>
        <v/>
      </c>
      <c r="CH257" s="1376" t="str">
        <f t="shared" si="608"/>
        <v/>
      </c>
      <c r="CI257" s="1377" t="str">
        <f t="shared" si="609"/>
        <v/>
      </c>
      <c r="CJ257" s="1378" t="str">
        <f t="shared" si="610"/>
        <v/>
      </c>
      <c r="CK257" s="1378" t="str">
        <f t="shared" si="611"/>
        <v/>
      </c>
      <c r="CL257" s="1378" t="str">
        <f t="shared" si="612"/>
        <v/>
      </c>
      <c r="CM257" s="1378" t="str">
        <f t="shared" si="613"/>
        <v/>
      </c>
      <c r="CN257" s="1378" t="str">
        <f t="shared" si="614"/>
        <v/>
      </c>
      <c r="CO257" s="1379" t="str">
        <f t="shared" si="615"/>
        <v/>
      </c>
      <c r="CP257" s="1379" t="str">
        <f t="shared" si="616"/>
        <v/>
      </c>
      <c r="CQ257" s="1379" t="str">
        <f t="shared" si="617"/>
        <v/>
      </c>
      <c r="CR257" s="1379" t="str">
        <f t="shared" si="618"/>
        <v/>
      </c>
      <c r="CS257" s="1378" t="str">
        <f t="shared" si="619"/>
        <v/>
      </c>
      <c r="CT257" s="1378" t="str">
        <f t="shared" si="620"/>
        <v/>
      </c>
      <c r="CU257" s="1378" t="str">
        <f t="shared" si="621"/>
        <v/>
      </c>
      <c r="CV257" s="1378" t="str">
        <f t="shared" si="622"/>
        <v/>
      </c>
      <c r="CW257" s="1378" t="str">
        <f t="shared" si="623"/>
        <v/>
      </c>
      <c r="CX257" s="1377" t="str">
        <f t="shared" si="624"/>
        <v/>
      </c>
      <c r="CY257" s="1380" t="str">
        <f t="shared" si="625"/>
        <v/>
      </c>
      <c r="CZ257" s="638" t="str">
        <f t="shared" si="626"/>
        <v/>
      </c>
      <c r="DA257" s="639" t="str">
        <f t="shared" si="627"/>
        <v/>
      </c>
      <c r="DB257" s="640" t="str">
        <f t="shared" si="628"/>
        <v/>
      </c>
      <c r="DC257" s="640" t="str">
        <f t="shared" si="629"/>
        <v/>
      </c>
      <c r="DD257" s="640" t="str">
        <f t="shared" si="630"/>
        <v/>
      </c>
      <c r="DE257" s="640" t="str">
        <f t="shared" si="631"/>
        <v/>
      </c>
      <c r="DF257" s="640" t="str">
        <f t="shared" si="632"/>
        <v/>
      </c>
      <c r="DG257" s="641" t="str">
        <f t="shared" si="633"/>
        <v/>
      </c>
      <c r="DH257" s="641" t="str">
        <f t="shared" si="634"/>
        <v/>
      </c>
      <c r="DI257" s="641" t="str">
        <f t="shared" si="635"/>
        <v/>
      </c>
      <c r="DJ257" s="641" t="str">
        <f t="shared" si="636"/>
        <v/>
      </c>
      <c r="DK257" s="640" t="str">
        <f t="shared" si="637"/>
        <v/>
      </c>
      <c r="DL257" s="640" t="str">
        <f t="shared" si="638"/>
        <v/>
      </c>
      <c r="DM257" s="640" t="str">
        <f t="shared" si="639"/>
        <v/>
      </c>
      <c r="DN257" s="640" t="str">
        <f t="shared" si="640"/>
        <v/>
      </c>
      <c r="DO257" s="640" t="str">
        <f t="shared" si="641"/>
        <v/>
      </c>
      <c r="DP257" s="639" t="str">
        <f t="shared" si="642"/>
        <v/>
      </c>
      <c r="DQ257" s="638" t="str">
        <f t="shared" si="643"/>
        <v/>
      </c>
      <c r="DR257" s="753">
        <f t="shared" si="644"/>
        <v>0</v>
      </c>
      <c r="DS257" s="111">
        <f t="shared" si="645"/>
        <v>0</v>
      </c>
      <c r="DT257" s="111">
        <f t="shared" si="646"/>
        <v>0</v>
      </c>
      <c r="DU257" s="111">
        <f t="shared" si="647"/>
        <v>0</v>
      </c>
      <c r="DV257" s="602"/>
      <c r="DW257" s="719"/>
      <c r="DX257" s="719"/>
      <c r="DY257" s="719"/>
      <c r="DZ257" s="719"/>
      <c r="EA257" s="719"/>
      <c r="EB257" s="719"/>
      <c r="EC257" s="719"/>
      <c r="ED257" s="719"/>
      <c r="EE257" s="603"/>
    </row>
    <row r="258" spans="1:135" s="604" customFormat="1" ht="15.75" customHeight="1">
      <c r="A258" s="781" t="s">
        <v>362</v>
      </c>
      <c r="B258" s="267"/>
      <c r="C258" s="267"/>
      <c r="D258" s="267"/>
      <c r="E258" s="267"/>
      <c r="F258" s="267"/>
      <c r="G258" s="267"/>
      <c r="H258" s="267"/>
      <c r="I258" s="267"/>
      <c r="J258" s="267"/>
      <c r="K258" s="267"/>
      <c r="L258" s="267"/>
      <c r="M258" s="267"/>
      <c r="N258" s="267"/>
      <c r="O258" s="267"/>
      <c r="P258" s="267"/>
      <c r="Q258" s="267"/>
      <c r="R258" s="267"/>
      <c r="S258" s="267"/>
      <c r="T258" s="703"/>
      <c r="U258" s="267"/>
      <c r="V258" s="267"/>
      <c r="W258" s="267"/>
      <c r="X258" s="267"/>
      <c r="Y258" s="267"/>
      <c r="Z258" s="267"/>
      <c r="AA258" s="267"/>
      <c r="AB258" s="267"/>
      <c r="AC258" s="267"/>
      <c r="AD258" s="267"/>
      <c r="AE258" s="267"/>
      <c r="AF258" s="267"/>
      <c r="AG258" s="267"/>
      <c r="AH258" s="267"/>
      <c r="AI258" s="267"/>
      <c r="AJ258" s="267"/>
      <c r="AK258" s="267"/>
      <c r="AL258" s="267"/>
      <c r="AM258" s="703"/>
      <c r="AN258" s="267"/>
      <c r="AO258" s="267"/>
      <c r="AP258" s="267"/>
      <c r="AQ258" s="267"/>
      <c r="AR258" s="267"/>
      <c r="AS258" s="267"/>
      <c r="AT258" s="267"/>
      <c r="AU258" s="267"/>
      <c r="AV258" s="267"/>
      <c r="AW258" s="267"/>
      <c r="AX258" s="267"/>
      <c r="AY258" s="267"/>
      <c r="AZ258" s="267"/>
      <c r="BA258" s="267"/>
      <c r="BB258" s="267"/>
      <c r="BC258" s="267"/>
      <c r="BD258" s="267"/>
      <c r="BE258" s="267"/>
      <c r="BF258" s="703"/>
      <c r="BG258" s="267">
        <v>300</v>
      </c>
      <c r="BH258" s="267"/>
      <c r="BI258" s="267"/>
      <c r="BJ258" s="267"/>
      <c r="BK258" s="267"/>
      <c r="BL258" s="267"/>
      <c r="BM258" s="267"/>
      <c r="BN258" s="267"/>
      <c r="BO258" s="267"/>
      <c r="BP258" s="267"/>
      <c r="BQ258" s="267"/>
      <c r="BR258" s="267"/>
      <c r="BS258" s="267"/>
      <c r="BT258" s="267"/>
      <c r="BU258" s="267"/>
      <c r="BV258" s="267"/>
      <c r="BW258" s="267"/>
      <c r="BX258" s="267"/>
      <c r="BY258" s="703"/>
      <c r="BZ258" s="267"/>
      <c r="CA258" s="267"/>
      <c r="CB258" s="267"/>
      <c r="CC258" s="267"/>
      <c r="CD258" s="698" t="str">
        <f t="shared" si="596"/>
        <v/>
      </c>
      <c r="CE258" s="698" t="str">
        <f t="shared" si="597"/>
        <v/>
      </c>
      <c r="CF258" s="698" t="str">
        <f t="shared" si="598"/>
        <v/>
      </c>
      <c r="CG258" s="787" t="str">
        <f t="shared" si="599"/>
        <v/>
      </c>
      <c r="CH258" s="1371" t="str">
        <f t="shared" si="608"/>
        <v/>
      </c>
      <c r="CI258" s="1372" t="str">
        <f t="shared" si="609"/>
        <v/>
      </c>
      <c r="CJ258" s="1373" t="str">
        <f t="shared" si="610"/>
        <v/>
      </c>
      <c r="CK258" s="1373" t="str">
        <f t="shared" si="611"/>
        <v/>
      </c>
      <c r="CL258" s="1373" t="str">
        <f t="shared" si="612"/>
        <v/>
      </c>
      <c r="CM258" s="1373" t="str">
        <f t="shared" si="613"/>
        <v/>
      </c>
      <c r="CN258" s="1373" t="str">
        <f t="shared" si="614"/>
        <v/>
      </c>
      <c r="CO258" s="1374" t="str">
        <f t="shared" si="615"/>
        <v/>
      </c>
      <c r="CP258" s="1374" t="str">
        <f t="shared" si="616"/>
        <v/>
      </c>
      <c r="CQ258" s="1374" t="str">
        <f t="shared" si="617"/>
        <v/>
      </c>
      <c r="CR258" s="1374" t="str">
        <f t="shared" si="618"/>
        <v/>
      </c>
      <c r="CS258" s="1373" t="str">
        <f t="shared" si="619"/>
        <v/>
      </c>
      <c r="CT258" s="1373" t="str">
        <f t="shared" si="620"/>
        <v/>
      </c>
      <c r="CU258" s="1373" t="str">
        <f t="shared" si="621"/>
        <v/>
      </c>
      <c r="CV258" s="1373" t="str">
        <f t="shared" si="622"/>
        <v/>
      </c>
      <c r="CW258" s="1373" t="str">
        <f t="shared" si="623"/>
        <v/>
      </c>
      <c r="CX258" s="1372" t="str">
        <f t="shared" si="624"/>
        <v/>
      </c>
      <c r="CY258" s="1375" t="str">
        <f t="shared" si="625"/>
        <v/>
      </c>
      <c r="CZ258" s="532" t="str">
        <f t="shared" si="626"/>
        <v/>
      </c>
      <c r="DA258" s="533" t="str">
        <f t="shared" si="627"/>
        <v/>
      </c>
      <c r="DB258" s="534" t="str">
        <f t="shared" si="628"/>
        <v/>
      </c>
      <c r="DC258" s="534" t="str">
        <f t="shared" si="629"/>
        <v/>
      </c>
      <c r="DD258" s="534" t="str">
        <f t="shared" si="630"/>
        <v/>
      </c>
      <c r="DE258" s="534" t="str">
        <f t="shared" si="631"/>
        <v/>
      </c>
      <c r="DF258" s="534" t="str">
        <f t="shared" si="632"/>
        <v/>
      </c>
      <c r="DG258" s="535" t="str">
        <f t="shared" si="633"/>
        <v/>
      </c>
      <c r="DH258" s="535" t="str">
        <f t="shared" si="634"/>
        <v/>
      </c>
      <c r="DI258" s="535" t="str">
        <f t="shared" si="635"/>
        <v/>
      </c>
      <c r="DJ258" s="535" t="str">
        <f t="shared" si="636"/>
        <v/>
      </c>
      <c r="DK258" s="534" t="str">
        <f t="shared" si="637"/>
        <v/>
      </c>
      <c r="DL258" s="534" t="str">
        <f t="shared" si="638"/>
        <v/>
      </c>
      <c r="DM258" s="534" t="str">
        <f t="shared" si="639"/>
        <v/>
      </c>
      <c r="DN258" s="534" t="str">
        <f t="shared" si="640"/>
        <v/>
      </c>
      <c r="DO258" s="534" t="str">
        <f t="shared" si="641"/>
        <v/>
      </c>
      <c r="DP258" s="533" t="str">
        <f t="shared" si="642"/>
        <v/>
      </c>
      <c r="DQ258" s="532" t="str">
        <f t="shared" si="643"/>
        <v/>
      </c>
      <c r="DR258" s="753">
        <f t="shared" si="644"/>
        <v>0</v>
      </c>
      <c r="DS258" s="111">
        <f t="shared" si="645"/>
        <v>0</v>
      </c>
      <c r="DT258" s="111">
        <f t="shared" si="646"/>
        <v>0</v>
      </c>
      <c r="DU258" s="111">
        <f t="shared" si="647"/>
        <v>1</v>
      </c>
      <c r="DV258" s="602"/>
      <c r="DW258" s="719"/>
      <c r="DX258" s="719"/>
      <c r="DY258" s="719"/>
      <c r="DZ258" s="719"/>
      <c r="EA258" s="719"/>
      <c r="EB258" s="719"/>
      <c r="EC258" s="719"/>
      <c r="ED258" s="719"/>
      <c r="EE258" s="603"/>
    </row>
    <row r="259" spans="1:135" s="604" customFormat="1" ht="15.75" customHeight="1">
      <c r="A259" s="808" t="s">
        <v>361</v>
      </c>
      <c r="B259" s="801">
        <f t="shared" ref="B259:S259" si="695">3500*4.1868</f>
        <v>14653.8</v>
      </c>
      <c r="C259" s="801">
        <f t="shared" si="695"/>
        <v>14653.8</v>
      </c>
      <c r="D259" s="801">
        <f t="shared" si="695"/>
        <v>14653.8</v>
      </c>
      <c r="E259" s="801">
        <f t="shared" si="695"/>
        <v>14653.8</v>
      </c>
      <c r="F259" s="801">
        <f t="shared" si="695"/>
        <v>14653.8</v>
      </c>
      <c r="G259" s="801">
        <f t="shared" si="695"/>
        <v>14653.8</v>
      </c>
      <c r="H259" s="801">
        <f t="shared" si="695"/>
        <v>14653.8</v>
      </c>
      <c r="I259" s="801">
        <f t="shared" si="695"/>
        <v>14653.8</v>
      </c>
      <c r="J259" s="801">
        <f t="shared" si="695"/>
        <v>14653.8</v>
      </c>
      <c r="K259" s="801">
        <f t="shared" si="695"/>
        <v>14653.8</v>
      </c>
      <c r="L259" s="801">
        <f t="shared" si="695"/>
        <v>14653.8</v>
      </c>
      <c r="M259" s="801">
        <f t="shared" si="695"/>
        <v>14653.8</v>
      </c>
      <c r="N259" s="801">
        <f t="shared" si="695"/>
        <v>14653.8</v>
      </c>
      <c r="O259" s="801">
        <f t="shared" si="695"/>
        <v>14653.8</v>
      </c>
      <c r="P259" s="801">
        <f t="shared" si="695"/>
        <v>14653.8</v>
      </c>
      <c r="Q259" s="801">
        <f t="shared" si="695"/>
        <v>14653.8</v>
      </c>
      <c r="R259" s="801">
        <f t="shared" si="695"/>
        <v>14653.8</v>
      </c>
      <c r="S259" s="801">
        <f t="shared" si="695"/>
        <v>14653.8</v>
      </c>
      <c r="T259" s="809"/>
      <c r="U259" s="801">
        <f t="shared" ref="U259:AL259" si="696">3500*4.1868</f>
        <v>14653.8</v>
      </c>
      <c r="V259" s="801">
        <f t="shared" si="696"/>
        <v>14653.8</v>
      </c>
      <c r="W259" s="801">
        <f t="shared" si="696"/>
        <v>14653.8</v>
      </c>
      <c r="X259" s="801">
        <f t="shared" si="696"/>
        <v>14653.8</v>
      </c>
      <c r="Y259" s="801">
        <f t="shared" si="696"/>
        <v>14653.8</v>
      </c>
      <c r="Z259" s="801">
        <f t="shared" si="696"/>
        <v>14653.8</v>
      </c>
      <c r="AA259" s="801">
        <f t="shared" si="696"/>
        <v>14653.8</v>
      </c>
      <c r="AB259" s="801">
        <f t="shared" si="696"/>
        <v>14653.8</v>
      </c>
      <c r="AC259" s="801">
        <f t="shared" si="696"/>
        <v>14653.8</v>
      </c>
      <c r="AD259" s="801">
        <f t="shared" si="696"/>
        <v>14653.8</v>
      </c>
      <c r="AE259" s="801">
        <f t="shared" si="696"/>
        <v>14653.8</v>
      </c>
      <c r="AF259" s="801">
        <f t="shared" si="696"/>
        <v>14653.8</v>
      </c>
      <c r="AG259" s="801">
        <f t="shared" si="696"/>
        <v>14653.8</v>
      </c>
      <c r="AH259" s="801">
        <f t="shared" si="696"/>
        <v>14653.8</v>
      </c>
      <c r="AI259" s="801">
        <f t="shared" si="696"/>
        <v>14653.8</v>
      </c>
      <c r="AJ259" s="801">
        <f t="shared" si="696"/>
        <v>14653.8</v>
      </c>
      <c r="AK259" s="801">
        <f t="shared" si="696"/>
        <v>14653.8</v>
      </c>
      <c r="AL259" s="801">
        <f t="shared" si="696"/>
        <v>14653.8</v>
      </c>
      <c r="AM259" s="809"/>
      <c r="AN259" s="801">
        <f t="shared" ref="AN259:BE259" si="697">3500*4.1868</f>
        <v>14653.8</v>
      </c>
      <c r="AO259" s="801">
        <f t="shared" si="697"/>
        <v>14653.8</v>
      </c>
      <c r="AP259" s="801">
        <f t="shared" si="697"/>
        <v>14653.8</v>
      </c>
      <c r="AQ259" s="801">
        <f t="shared" si="697"/>
        <v>14653.8</v>
      </c>
      <c r="AR259" s="801">
        <f t="shared" si="697"/>
        <v>14653.8</v>
      </c>
      <c r="AS259" s="801">
        <f t="shared" si="697"/>
        <v>14653.8</v>
      </c>
      <c r="AT259" s="801">
        <f t="shared" si="697"/>
        <v>14653.8</v>
      </c>
      <c r="AU259" s="801">
        <f t="shared" si="697"/>
        <v>14653.8</v>
      </c>
      <c r="AV259" s="801">
        <f t="shared" si="697"/>
        <v>14653.8</v>
      </c>
      <c r="AW259" s="801">
        <f t="shared" si="697"/>
        <v>14653.8</v>
      </c>
      <c r="AX259" s="801">
        <f t="shared" si="697"/>
        <v>14653.8</v>
      </c>
      <c r="AY259" s="801">
        <f t="shared" si="697"/>
        <v>14653.8</v>
      </c>
      <c r="AZ259" s="801">
        <f t="shared" si="697"/>
        <v>14653.8</v>
      </c>
      <c r="BA259" s="801">
        <f t="shared" si="697"/>
        <v>14653.8</v>
      </c>
      <c r="BB259" s="801">
        <f t="shared" si="697"/>
        <v>14653.8</v>
      </c>
      <c r="BC259" s="801">
        <f t="shared" si="697"/>
        <v>14653.8</v>
      </c>
      <c r="BD259" s="801">
        <f t="shared" si="697"/>
        <v>14653.8</v>
      </c>
      <c r="BE259" s="801">
        <f t="shared" si="697"/>
        <v>14653.8</v>
      </c>
      <c r="BF259" s="809"/>
      <c r="BG259" s="801">
        <f t="shared" ref="BG259:BX259" si="698">3500*4.1868</f>
        <v>14653.8</v>
      </c>
      <c r="BH259" s="801">
        <f t="shared" si="698"/>
        <v>14653.8</v>
      </c>
      <c r="BI259" s="801">
        <f t="shared" si="698"/>
        <v>14653.8</v>
      </c>
      <c r="BJ259" s="801">
        <f t="shared" si="698"/>
        <v>14653.8</v>
      </c>
      <c r="BK259" s="801">
        <f t="shared" si="698"/>
        <v>14653.8</v>
      </c>
      <c r="BL259" s="801">
        <f t="shared" si="698"/>
        <v>14653.8</v>
      </c>
      <c r="BM259" s="801">
        <f t="shared" si="698"/>
        <v>14653.8</v>
      </c>
      <c r="BN259" s="801">
        <f t="shared" si="698"/>
        <v>14653.8</v>
      </c>
      <c r="BO259" s="801">
        <f t="shared" si="698"/>
        <v>14653.8</v>
      </c>
      <c r="BP259" s="801">
        <f t="shared" si="698"/>
        <v>14653.8</v>
      </c>
      <c r="BQ259" s="801">
        <f t="shared" si="698"/>
        <v>14653.8</v>
      </c>
      <c r="BR259" s="801">
        <f t="shared" si="698"/>
        <v>14653.8</v>
      </c>
      <c r="BS259" s="801">
        <f t="shared" si="698"/>
        <v>14653.8</v>
      </c>
      <c r="BT259" s="801">
        <f t="shared" si="698"/>
        <v>14653.8</v>
      </c>
      <c r="BU259" s="801">
        <f t="shared" si="698"/>
        <v>14653.8</v>
      </c>
      <c r="BV259" s="801">
        <f t="shared" si="698"/>
        <v>14653.8</v>
      </c>
      <c r="BW259" s="801">
        <f t="shared" si="698"/>
        <v>14653.8</v>
      </c>
      <c r="BX259" s="801">
        <f t="shared" si="698"/>
        <v>14653.8</v>
      </c>
      <c r="BY259" s="772"/>
      <c r="BZ259" s="801">
        <f>3500*4.1868</f>
        <v>14653.8</v>
      </c>
      <c r="CA259" s="801">
        <f>3500*4.1868</f>
        <v>14653.8</v>
      </c>
      <c r="CB259" s="801">
        <f>3500*4.1868</f>
        <v>14653.8</v>
      </c>
      <c r="CC259" s="801">
        <f>3500*4.1868</f>
        <v>14653.8</v>
      </c>
      <c r="CD259" s="698">
        <f t="shared" si="596"/>
        <v>14653.799999999996</v>
      </c>
      <c r="CE259" s="698">
        <f t="shared" si="597"/>
        <v>14653.799999999996</v>
      </c>
      <c r="CF259" s="698">
        <f t="shared" si="598"/>
        <v>14653.799999999996</v>
      </c>
      <c r="CG259" s="787">
        <f t="shared" si="599"/>
        <v>14653.799999999996</v>
      </c>
      <c r="CH259" s="1371">
        <f t="shared" si="608"/>
        <v>14653.8</v>
      </c>
      <c r="CI259" s="1372">
        <f t="shared" si="609"/>
        <v>14653.8</v>
      </c>
      <c r="CJ259" s="1373">
        <f t="shared" si="610"/>
        <v>14653.8</v>
      </c>
      <c r="CK259" s="1373">
        <f t="shared" si="611"/>
        <v>14653.8</v>
      </c>
      <c r="CL259" s="1373">
        <f t="shared" si="612"/>
        <v>14653.8</v>
      </c>
      <c r="CM259" s="1373">
        <f t="shared" si="613"/>
        <v>14653.8</v>
      </c>
      <c r="CN259" s="1373">
        <f t="shared" si="614"/>
        <v>14653.8</v>
      </c>
      <c r="CO259" s="1374">
        <f t="shared" si="615"/>
        <v>14653.8</v>
      </c>
      <c r="CP259" s="1374">
        <f t="shared" si="616"/>
        <v>14653.8</v>
      </c>
      <c r="CQ259" s="1374">
        <f t="shared" si="617"/>
        <v>14653.8</v>
      </c>
      <c r="CR259" s="1374">
        <f t="shared" si="618"/>
        <v>14653.8</v>
      </c>
      <c r="CS259" s="1373">
        <f t="shared" si="619"/>
        <v>14653.8</v>
      </c>
      <c r="CT259" s="1373">
        <f t="shared" si="620"/>
        <v>14653.8</v>
      </c>
      <c r="CU259" s="1373">
        <f t="shared" si="621"/>
        <v>14653.8</v>
      </c>
      <c r="CV259" s="1373">
        <f t="shared" si="622"/>
        <v>14653.8</v>
      </c>
      <c r="CW259" s="1373">
        <f t="shared" si="623"/>
        <v>14653.8</v>
      </c>
      <c r="CX259" s="1372">
        <f t="shared" si="624"/>
        <v>14653.8</v>
      </c>
      <c r="CY259" s="1375">
        <f t="shared" si="625"/>
        <v>14653.8</v>
      </c>
      <c r="CZ259" s="532">
        <f t="shared" si="626"/>
        <v>14653.8</v>
      </c>
      <c r="DA259" s="533">
        <f t="shared" si="627"/>
        <v>14653.8</v>
      </c>
      <c r="DB259" s="534">
        <f t="shared" si="628"/>
        <v>14653.8</v>
      </c>
      <c r="DC259" s="534">
        <f t="shared" si="629"/>
        <v>14653.8</v>
      </c>
      <c r="DD259" s="534">
        <f t="shared" si="630"/>
        <v>14653.8</v>
      </c>
      <c r="DE259" s="534">
        <f t="shared" si="631"/>
        <v>14653.8</v>
      </c>
      <c r="DF259" s="534">
        <f t="shared" si="632"/>
        <v>14653.8</v>
      </c>
      <c r="DG259" s="535">
        <f t="shared" si="633"/>
        <v>14653.8</v>
      </c>
      <c r="DH259" s="535">
        <f t="shared" si="634"/>
        <v>14653.8</v>
      </c>
      <c r="DI259" s="535">
        <f t="shared" si="635"/>
        <v>14653.8</v>
      </c>
      <c r="DJ259" s="535">
        <f t="shared" si="636"/>
        <v>14653.8</v>
      </c>
      <c r="DK259" s="534">
        <f t="shared" si="637"/>
        <v>14653.8</v>
      </c>
      <c r="DL259" s="534">
        <f t="shared" si="638"/>
        <v>14653.8</v>
      </c>
      <c r="DM259" s="534">
        <f t="shared" si="639"/>
        <v>14653.8</v>
      </c>
      <c r="DN259" s="534">
        <f t="shared" si="640"/>
        <v>14653.8</v>
      </c>
      <c r="DO259" s="534">
        <f t="shared" si="641"/>
        <v>14653.8</v>
      </c>
      <c r="DP259" s="533">
        <f t="shared" si="642"/>
        <v>14653.8</v>
      </c>
      <c r="DQ259" s="532">
        <f t="shared" si="643"/>
        <v>14653.8</v>
      </c>
      <c r="DR259" s="753">
        <f t="shared" si="644"/>
        <v>18</v>
      </c>
      <c r="DS259" s="111">
        <f t="shared" si="645"/>
        <v>18</v>
      </c>
      <c r="DT259" s="111">
        <f t="shared" si="646"/>
        <v>18</v>
      </c>
      <c r="DU259" s="111">
        <f t="shared" si="647"/>
        <v>18</v>
      </c>
      <c r="DV259" s="602"/>
      <c r="DW259" s="719"/>
      <c r="DX259" s="719"/>
      <c r="DY259" s="719"/>
      <c r="DZ259" s="719"/>
      <c r="EA259" s="719"/>
      <c r="EB259" s="719"/>
      <c r="EC259" s="719"/>
      <c r="ED259" s="719"/>
      <c r="EE259" s="603"/>
    </row>
    <row r="260" spans="1:135" s="604" customFormat="1" ht="15.75" customHeight="1">
      <c r="A260" s="757" t="s">
        <v>358</v>
      </c>
      <c r="B260" s="233"/>
      <c r="C260" s="233"/>
      <c r="D260" s="233"/>
      <c r="E260" s="233"/>
      <c r="F260" s="233"/>
      <c r="G260" s="233"/>
      <c r="H260" s="233"/>
      <c r="I260" s="233"/>
      <c r="J260" s="233"/>
      <c r="K260" s="233"/>
      <c r="L260" s="233"/>
      <c r="M260" s="233"/>
      <c r="N260" s="233"/>
      <c r="O260" s="233"/>
      <c r="P260" s="233"/>
      <c r="Q260" s="233"/>
      <c r="R260" s="233"/>
      <c r="S260" s="233"/>
      <c r="T260" s="772"/>
      <c r="U260" s="233"/>
      <c r="V260" s="233"/>
      <c r="W260" s="233"/>
      <c r="X260" s="233"/>
      <c r="Y260" s="233"/>
      <c r="Z260" s="233"/>
      <c r="AA260" s="233"/>
      <c r="AB260" s="233"/>
      <c r="AC260" s="233"/>
      <c r="AD260" s="233"/>
      <c r="AE260" s="233"/>
      <c r="AF260" s="233"/>
      <c r="AG260" s="233"/>
      <c r="AH260" s="233"/>
      <c r="AI260" s="233"/>
      <c r="AJ260" s="233"/>
      <c r="AK260" s="233"/>
      <c r="AL260" s="233"/>
      <c r="AM260" s="772"/>
      <c r="AN260" s="233"/>
      <c r="AO260" s="233"/>
      <c r="AP260" s="233"/>
      <c r="AQ260" s="233"/>
      <c r="AR260" s="233"/>
      <c r="AS260" s="233"/>
      <c r="AT260" s="233"/>
      <c r="AU260" s="233"/>
      <c r="AV260" s="233"/>
      <c r="AW260" s="233"/>
      <c r="AX260" s="233"/>
      <c r="AY260" s="233"/>
      <c r="AZ260" s="233"/>
      <c r="BA260" s="233"/>
      <c r="BB260" s="233"/>
      <c r="BC260" s="233"/>
      <c r="BD260" s="233"/>
      <c r="BE260" s="233"/>
      <c r="BF260" s="772"/>
      <c r="BG260" s="233">
        <v>250</v>
      </c>
      <c r="BH260" s="233"/>
      <c r="BI260" s="233"/>
      <c r="BJ260" s="233"/>
      <c r="BK260" s="233"/>
      <c r="BL260" s="233"/>
      <c r="BM260" s="233"/>
      <c r="BN260" s="233"/>
      <c r="BO260" s="233"/>
      <c r="BP260" s="233"/>
      <c r="BQ260" s="233"/>
      <c r="BR260" s="233"/>
      <c r="BS260" s="233"/>
      <c r="BT260" s="233"/>
      <c r="BU260" s="233"/>
      <c r="BV260" s="233"/>
      <c r="BW260" s="233"/>
      <c r="BX260" s="233"/>
      <c r="BY260" s="772"/>
      <c r="BZ260" s="233"/>
      <c r="CA260" s="233"/>
      <c r="CB260" s="233"/>
      <c r="CC260" s="233"/>
      <c r="CD260" s="698" t="str">
        <f t="shared" si="596"/>
        <v/>
      </c>
      <c r="CE260" s="698" t="str">
        <f t="shared" si="597"/>
        <v/>
      </c>
      <c r="CF260" s="698" t="str">
        <f t="shared" si="598"/>
        <v/>
      </c>
      <c r="CG260" s="787" t="str">
        <f t="shared" si="599"/>
        <v/>
      </c>
      <c r="CH260" s="1371" t="str">
        <f t="shared" si="608"/>
        <v/>
      </c>
      <c r="CI260" s="1372" t="str">
        <f t="shared" si="609"/>
        <v/>
      </c>
      <c r="CJ260" s="1373" t="str">
        <f t="shared" si="610"/>
        <v/>
      </c>
      <c r="CK260" s="1373" t="str">
        <f t="shared" si="611"/>
        <v/>
      </c>
      <c r="CL260" s="1373" t="str">
        <f t="shared" si="612"/>
        <v/>
      </c>
      <c r="CM260" s="1373" t="str">
        <f t="shared" si="613"/>
        <v/>
      </c>
      <c r="CN260" s="1373" t="str">
        <f t="shared" si="614"/>
        <v/>
      </c>
      <c r="CO260" s="1374" t="str">
        <f t="shared" si="615"/>
        <v/>
      </c>
      <c r="CP260" s="1374" t="str">
        <f t="shared" si="616"/>
        <v/>
      </c>
      <c r="CQ260" s="1374" t="str">
        <f t="shared" si="617"/>
        <v/>
      </c>
      <c r="CR260" s="1374" t="str">
        <f t="shared" si="618"/>
        <v/>
      </c>
      <c r="CS260" s="1373" t="str">
        <f t="shared" si="619"/>
        <v/>
      </c>
      <c r="CT260" s="1373" t="str">
        <f t="shared" si="620"/>
        <v/>
      </c>
      <c r="CU260" s="1373" t="str">
        <f t="shared" si="621"/>
        <v/>
      </c>
      <c r="CV260" s="1373" t="str">
        <f t="shared" si="622"/>
        <v/>
      </c>
      <c r="CW260" s="1373" t="str">
        <f t="shared" si="623"/>
        <v/>
      </c>
      <c r="CX260" s="1372" t="str">
        <f t="shared" si="624"/>
        <v/>
      </c>
      <c r="CY260" s="1375" t="str">
        <f t="shared" si="625"/>
        <v/>
      </c>
      <c r="CZ260" s="532" t="str">
        <f t="shared" si="626"/>
        <v/>
      </c>
      <c r="DA260" s="533" t="str">
        <f t="shared" si="627"/>
        <v/>
      </c>
      <c r="DB260" s="534" t="str">
        <f t="shared" si="628"/>
        <v/>
      </c>
      <c r="DC260" s="534" t="str">
        <f t="shared" si="629"/>
        <v/>
      </c>
      <c r="DD260" s="534" t="str">
        <f t="shared" si="630"/>
        <v/>
      </c>
      <c r="DE260" s="534" t="str">
        <f t="shared" si="631"/>
        <v/>
      </c>
      <c r="DF260" s="534" t="str">
        <f t="shared" si="632"/>
        <v/>
      </c>
      <c r="DG260" s="535" t="str">
        <f t="shared" si="633"/>
        <v/>
      </c>
      <c r="DH260" s="535" t="str">
        <f t="shared" si="634"/>
        <v/>
      </c>
      <c r="DI260" s="535" t="str">
        <f t="shared" si="635"/>
        <v/>
      </c>
      <c r="DJ260" s="535" t="str">
        <f t="shared" si="636"/>
        <v/>
      </c>
      <c r="DK260" s="534" t="str">
        <f t="shared" si="637"/>
        <v/>
      </c>
      <c r="DL260" s="534" t="str">
        <f t="shared" si="638"/>
        <v/>
      </c>
      <c r="DM260" s="534" t="str">
        <f t="shared" si="639"/>
        <v/>
      </c>
      <c r="DN260" s="534" t="str">
        <f t="shared" si="640"/>
        <v/>
      </c>
      <c r="DO260" s="534" t="str">
        <f t="shared" si="641"/>
        <v/>
      </c>
      <c r="DP260" s="533" t="str">
        <f t="shared" si="642"/>
        <v/>
      </c>
      <c r="DQ260" s="532" t="str">
        <f t="shared" si="643"/>
        <v/>
      </c>
      <c r="DR260" s="753">
        <f t="shared" si="644"/>
        <v>0</v>
      </c>
      <c r="DS260" s="111">
        <f t="shared" si="645"/>
        <v>0</v>
      </c>
      <c r="DT260" s="111">
        <f t="shared" si="646"/>
        <v>0</v>
      </c>
      <c r="DU260" s="111">
        <f t="shared" si="647"/>
        <v>1</v>
      </c>
      <c r="DV260" s="602"/>
      <c r="DW260" s="719"/>
      <c r="DX260" s="719"/>
      <c r="DY260" s="719"/>
      <c r="DZ260" s="719"/>
      <c r="EA260" s="719"/>
      <c r="EB260" s="719"/>
      <c r="EC260" s="719"/>
      <c r="ED260" s="719"/>
      <c r="EE260" s="603"/>
    </row>
    <row r="261" spans="1:135" s="604" customFormat="1" ht="15.75" customHeight="1">
      <c r="A261" s="740" t="s">
        <v>282</v>
      </c>
      <c r="B261" s="284"/>
      <c r="C261" s="284"/>
      <c r="D261" s="284"/>
      <c r="E261" s="284"/>
      <c r="F261" s="284"/>
      <c r="G261" s="284"/>
      <c r="H261" s="284"/>
      <c r="I261" s="284"/>
      <c r="J261" s="284"/>
      <c r="K261" s="284"/>
      <c r="L261" s="284"/>
      <c r="M261" s="284"/>
      <c r="N261" s="284"/>
      <c r="O261" s="284"/>
      <c r="P261" s="284"/>
      <c r="Q261" s="284"/>
      <c r="R261" s="284"/>
      <c r="S261" s="284"/>
      <c r="T261" s="772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284"/>
      <c r="AL261" s="284"/>
      <c r="AM261" s="772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284"/>
      <c r="BD261" s="284"/>
      <c r="BE261" s="284"/>
      <c r="BF261" s="772"/>
      <c r="BG261" s="284">
        <f>163/50</f>
        <v>3.26</v>
      </c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284"/>
      <c r="BV261" s="284"/>
      <c r="BW261" s="284"/>
      <c r="BX261" s="284"/>
      <c r="BY261" s="772"/>
      <c r="BZ261" s="284"/>
      <c r="CA261" s="284"/>
      <c r="CB261" s="284"/>
      <c r="CC261" s="284"/>
      <c r="CD261" s="698" t="str">
        <f t="shared" si="596"/>
        <v/>
      </c>
      <c r="CE261" s="698" t="str">
        <f t="shared" si="597"/>
        <v/>
      </c>
      <c r="CF261" s="698" t="str">
        <f t="shared" si="598"/>
        <v/>
      </c>
      <c r="CG261" s="787" t="str">
        <f t="shared" si="599"/>
        <v/>
      </c>
      <c r="CH261" s="1371" t="str">
        <f t="shared" si="608"/>
        <v/>
      </c>
      <c r="CI261" s="1372" t="str">
        <f t="shared" si="609"/>
        <v/>
      </c>
      <c r="CJ261" s="1373" t="str">
        <f t="shared" si="610"/>
        <v/>
      </c>
      <c r="CK261" s="1373" t="str">
        <f t="shared" si="611"/>
        <v/>
      </c>
      <c r="CL261" s="1373" t="str">
        <f t="shared" si="612"/>
        <v/>
      </c>
      <c r="CM261" s="1373" t="str">
        <f t="shared" si="613"/>
        <v/>
      </c>
      <c r="CN261" s="1373" t="str">
        <f t="shared" si="614"/>
        <v/>
      </c>
      <c r="CO261" s="1374" t="str">
        <f t="shared" si="615"/>
        <v/>
      </c>
      <c r="CP261" s="1374" t="str">
        <f t="shared" si="616"/>
        <v/>
      </c>
      <c r="CQ261" s="1374" t="str">
        <f t="shared" si="617"/>
        <v/>
      </c>
      <c r="CR261" s="1374" t="str">
        <f t="shared" si="618"/>
        <v/>
      </c>
      <c r="CS261" s="1373" t="str">
        <f t="shared" si="619"/>
        <v/>
      </c>
      <c r="CT261" s="1373" t="str">
        <f t="shared" si="620"/>
        <v/>
      </c>
      <c r="CU261" s="1373" t="str">
        <f t="shared" si="621"/>
        <v/>
      </c>
      <c r="CV261" s="1373" t="str">
        <f t="shared" si="622"/>
        <v/>
      </c>
      <c r="CW261" s="1373" t="str">
        <f t="shared" si="623"/>
        <v/>
      </c>
      <c r="CX261" s="1372" t="str">
        <f t="shared" si="624"/>
        <v/>
      </c>
      <c r="CY261" s="1375" t="str">
        <f t="shared" si="625"/>
        <v/>
      </c>
      <c r="CZ261" s="532" t="str">
        <f t="shared" si="626"/>
        <v/>
      </c>
      <c r="DA261" s="533" t="str">
        <f t="shared" si="627"/>
        <v/>
      </c>
      <c r="DB261" s="534" t="str">
        <f t="shared" si="628"/>
        <v/>
      </c>
      <c r="DC261" s="534" t="str">
        <f t="shared" si="629"/>
        <v/>
      </c>
      <c r="DD261" s="534" t="str">
        <f t="shared" si="630"/>
        <v/>
      </c>
      <c r="DE261" s="534" t="str">
        <f t="shared" si="631"/>
        <v/>
      </c>
      <c r="DF261" s="534" t="str">
        <f t="shared" si="632"/>
        <v/>
      </c>
      <c r="DG261" s="535" t="str">
        <f t="shared" si="633"/>
        <v/>
      </c>
      <c r="DH261" s="535" t="str">
        <f t="shared" si="634"/>
        <v/>
      </c>
      <c r="DI261" s="535" t="str">
        <f t="shared" si="635"/>
        <v/>
      </c>
      <c r="DJ261" s="535" t="str">
        <f t="shared" si="636"/>
        <v/>
      </c>
      <c r="DK261" s="534" t="str">
        <f t="shared" si="637"/>
        <v/>
      </c>
      <c r="DL261" s="534" t="str">
        <f t="shared" si="638"/>
        <v/>
      </c>
      <c r="DM261" s="534" t="str">
        <f t="shared" si="639"/>
        <v/>
      </c>
      <c r="DN261" s="534" t="str">
        <f t="shared" si="640"/>
        <v/>
      </c>
      <c r="DO261" s="534" t="str">
        <f t="shared" si="641"/>
        <v/>
      </c>
      <c r="DP261" s="533" t="str">
        <f t="shared" si="642"/>
        <v/>
      </c>
      <c r="DQ261" s="532" t="str">
        <f t="shared" si="643"/>
        <v/>
      </c>
      <c r="DR261" s="753">
        <f t="shared" si="644"/>
        <v>0</v>
      </c>
      <c r="DS261" s="111">
        <f t="shared" si="645"/>
        <v>0</v>
      </c>
      <c r="DT261" s="111">
        <f t="shared" si="646"/>
        <v>0</v>
      </c>
      <c r="DU261" s="111">
        <f t="shared" si="647"/>
        <v>1</v>
      </c>
      <c r="DV261" s="602"/>
      <c r="DW261" s="719"/>
      <c r="DX261" s="719"/>
      <c r="DY261" s="719"/>
      <c r="DZ261" s="719"/>
      <c r="EA261" s="719"/>
      <c r="EB261" s="719"/>
      <c r="EC261" s="719"/>
      <c r="ED261" s="719"/>
      <c r="EE261" s="603"/>
    </row>
    <row r="262" spans="1:135" s="604" customFormat="1" ht="15.75" customHeight="1">
      <c r="A262" s="740" t="s">
        <v>284</v>
      </c>
      <c r="B262" s="730" t="str">
        <f t="shared" ref="B262:S262" si="699">IF(B260="","",B260*B261)</f>
        <v/>
      </c>
      <c r="C262" s="730" t="str">
        <f t="shared" si="699"/>
        <v/>
      </c>
      <c r="D262" s="730" t="str">
        <f t="shared" si="699"/>
        <v/>
      </c>
      <c r="E262" s="730" t="str">
        <f t="shared" si="699"/>
        <v/>
      </c>
      <c r="F262" s="730" t="str">
        <f t="shared" si="699"/>
        <v/>
      </c>
      <c r="G262" s="730" t="str">
        <f t="shared" si="699"/>
        <v/>
      </c>
      <c r="H262" s="730" t="str">
        <f t="shared" si="699"/>
        <v/>
      </c>
      <c r="I262" s="730" t="str">
        <f t="shared" si="699"/>
        <v/>
      </c>
      <c r="J262" s="730" t="str">
        <f t="shared" si="699"/>
        <v/>
      </c>
      <c r="K262" s="730" t="str">
        <f t="shared" si="699"/>
        <v/>
      </c>
      <c r="L262" s="730" t="str">
        <f t="shared" si="699"/>
        <v/>
      </c>
      <c r="M262" s="730" t="str">
        <f t="shared" si="699"/>
        <v/>
      </c>
      <c r="N262" s="730" t="str">
        <f t="shared" si="699"/>
        <v/>
      </c>
      <c r="O262" s="730" t="str">
        <f t="shared" si="699"/>
        <v/>
      </c>
      <c r="P262" s="730" t="str">
        <f t="shared" si="699"/>
        <v/>
      </c>
      <c r="Q262" s="730" t="str">
        <f t="shared" si="699"/>
        <v/>
      </c>
      <c r="R262" s="730" t="str">
        <f t="shared" si="699"/>
        <v/>
      </c>
      <c r="S262" s="730" t="str">
        <f t="shared" si="699"/>
        <v/>
      </c>
      <c r="T262" s="762"/>
      <c r="U262" s="730" t="str">
        <f t="shared" ref="U262:AL262" si="700">IF(U260="","",U260*U261)</f>
        <v/>
      </c>
      <c r="V262" s="730" t="str">
        <f t="shared" si="700"/>
        <v/>
      </c>
      <c r="W262" s="730" t="str">
        <f t="shared" si="700"/>
        <v/>
      </c>
      <c r="X262" s="730" t="str">
        <f t="shared" si="700"/>
        <v/>
      </c>
      <c r="Y262" s="730" t="str">
        <f t="shared" si="700"/>
        <v/>
      </c>
      <c r="Z262" s="730" t="str">
        <f t="shared" si="700"/>
        <v/>
      </c>
      <c r="AA262" s="730" t="str">
        <f t="shared" si="700"/>
        <v/>
      </c>
      <c r="AB262" s="730" t="str">
        <f t="shared" si="700"/>
        <v/>
      </c>
      <c r="AC262" s="730" t="str">
        <f t="shared" si="700"/>
        <v/>
      </c>
      <c r="AD262" s="730" t="str">
        <f t="shared" si="700"/>
        <v/>
      </c>
      <c r="AE262" s="730" t="str">
        <f t="shared" si="700"/>
        <v/>
      </c>
      <c r="AF262" s="730" t="str">
        <f t="shared" si="700"/>
        <v/>
      </c>
      <c r="AG262" s="730" t="str">
        <f t="shared" si="700"/>
        <v/>
      </c>
      <c r="AH262" s="730" t="str">
        <f t="shared" si="700"/>
        <v/>
      </c>
      <c r="AI262" s="730" t="str">
        <f t="shared" si="700"/>
        <v/>
      </c>
      <c r="AJ262" s="730" t="str">
        <f t="shared" si="700"/>
        <v/>
      </c>
      <c r="AK262" s="730" t="str">
        <f t="shared" si="700"/>
        <v/>
      </c>
      <c r="AL262" s="730" t="str">
        <f t="shared" si="700"/>
        <v/>
      </c>
      <c r="AM262" s="762"/>
      <c r="AN262" s="730" t="str">
        <f t="shared" ref="AN262:BE262" si="701">IF(AN260="","",AN260*AN261)</f>
        <v/>
      </c>
      <c r="AO262" s="730" t="str">
        <f t="shared" si="701"/>
        <v/>
      </c>
      <c r="AP262" s="730" t="str">
        <f t="shared" si="701"/>
        <v/>
      </c>
      <c r="AQ262" s="730" t="str">
        <f t="shared" si="701"/>
        <v/>
      </c>
      <c r="AR262" s="730" t="str">
        <f t="shared" si="701"/>
        <v/>
      </c>
      <c r="AS262" s="730" t="str">
        <f t="shared" si="701"/>
        <v/>
      </c>
      <c r="AT262" s="730" t="str">
        <f t="shared" si="701"/>
        <v/>
      </c>
      <c r="AU262" s="730" t="str">
        <f t="shared" si="701"/>
        <v/>
      </c>
      <c r="AV262" s="730" t="str">
        <f t="shared" si="701"/>
        <v/>
      </c>
      <c r="AW262" s="730" t="str">
        <f t="shared" si="701"/>
        <v/>
      </c>
      <c r="AX262" s="730" t="str">
        <f t="shared" si="701"/>
        <v/>
      </c>
      <c r="AY262" s="730" t="str">
        <f t="shared" si="701"/>
        <v/>
      </c>
      <c r="AZ262" s="730" t="str">
        <f t="shared" si="701"/>
        <v/>
      </c>
      <c r="BA262" s="730" t="str">
        <f t="shared" si="701"/>
        <v/>
      </c>
      <c r="BB262" s="730" t="str">
        <f t="shared" si="701"/>
        <v/>
      </c>
      <c r="BC262" s="730" t="str">
        <f t="shared" si="701"/>
        <v/>
      </c>
      <c r="BD262" s="730" t="str">
        <f t="shared" si="701"/>
        <v/>
      </c>
      <c r="BE262" s="730" t="str">
        <f t="shared" si="701"/>
        <v/>
      </c>
      <c r="BF262" s="762"/>
      <c r="BG262" s="730">
        <f t="shared" ref="BG262:BX262" si="702">IF(BG260="","",BG260*BG261)</f>
        <v>815</v>
      </c>
      <c r="BH262" s="730" t="str">
        <f t="shared" si="702"/>
        <v/>
      </c>
      <c r="BI262" s="730" t="str">
        <f t="shared" si="702"/>
        <v/>
      </c>
      <c r="BJ262" s="730" t="str">
        <f t="shared" si="702"/>
        <v/>
      </c>
      <c r="BK262" s="730" t="str">
        <f t="shared" si="702"/>
        <v/>
      </c>
      <c r="BL262" s="730" t="str">
        <f t="shared" si="702"/>
        <v/>
      </c>
      <c r="BM262" s="730" t="str">
        <f t="shared" si="702"/>
        <v/>
      </c>
      <c r="BN262" s="730" t="str">
        <f t="shared" si="702"/>
        <v/>
      </c>
      <c r="BO262" s="730" t="str">
        <f t="shared" si="702"/>
        <v/>
      </c>
      <c r="BP262" s="730" t="str">
        <f t="shared" si="702"/>
        <v/>
      </c>
      <c r="BQ262" s="730" t="str">
        <f t="shared" si="702"/>
        <v/>
      </c>
      <c r="BR262" s="730" t="str">
        <f t="shared" si="702"/>
        <v/>
      </c>
      <c r="BS262" s="730" t="str">
        <f t="shared" si="702"/>
        <v/>
      </c>
      <c r="BT262" s="730" t="str">
        <f t="shared" si="702"/>
        <v/>
      </c>
      <c r="BU262" s="730" t="str">
        <f t="shared" si="702"/>
        <v/>
      </c>
      <c r="BV262" s="730" t="str">
        <f t="shared" si="702"/>
        <v/>
      </c>
      <c r="BW262" s="730" t="str">
        <f t="shared" si="702"/>
        <v/>
      </c>
      <c r="BX262" s="730" t="str">
        <f t="shared" si="702"/>
        <v/>
      </c>
      <c r="BY262" s="762"/>
      <c r="BZ262" s="730" t="str">
        <f>IF(BZ260="","",BZ260*BZ261)</f>
        <v/>
      </c>
      <c r="CA262" s="730" t="str">
        <f>IF(CA260="","",CA260*CA261)</f>
        <v/>
      </c>
      <c r="CB262" s="730" t="str">
        <f>IF(CB260="","",CB260*CB261)</f>
        <v/>
      </c>
      <c r="CC262" s="730" t="str">
        <f>IF(CC260="","",CC260*CC261)</f>
        <v/>
      </c>
      <c r="CD262" s="698" t="str">
        <f t="shared" si="596"/>
        <v/>
      </c>
      <c r="CE262" s="698" t="str">
        <f t="shared" si="597"/>
        <v/>
      </c>
      <c r="CF262" s="698" t="str">
        <f t="shared" si="598"/>
        <v/>
      </c>
      <c r="CG262" s="787" t="str">
        <f t="shared" si="599"/>
        <v/>
      </c>
      <c r="CH262" s="1371" t="str">
        <f t="shared" si="608"/>
        <v/>
      </c>
      <c r="CI262" s="1372" t="str">
        <f t="shared" si="609"/>
        <v/>
      </c>
      <c r="CJ262" s="1373" t="str">
        <f t="shared" si="610"/>
        <v/>
      </c>
      <c r="CK262" s="1373" t="str">
        <f t="shared" si="611"/>
        <v/>
      </c>
      <c r="CL262" s="1373" t="str">
        <f t="shared" si="612"/>
        <v/>
      </c>
      <c r="CM262" s="1373" t="str">
        <f t="shared" si="613"/>
        <v/>
      </c>
      <c r="CN262" s="1373" t="str">
        <f t="shared" si="614"/>
        <v/>
      </c>
      <c r="CO262" s="1374" t="str">
        <f t="shared" si="615"/>
        <v/>
      </c>
      <c r="CP262" s="1374" t="str">
        <f t="shared" si="616"/>
        <v/>
      </c>
      <c r="CQ262" s="1374" t="str">
        <f t="shared" si="617"/>
        <v/>
      </c>
      <c r="CR262" s="1374" t="str">
        <f t="shared" si="618"/>
        <v/>
      </c>
      <c r="CS262" s="1373" t="str">
        <f t="shared" si="619"/>
        <v/>
      </c>
      <c r="CT262" s="1373" t="str">
        <f t="shared" si="620"/>
        <v/>
      </c>
      <c r="CU262" s="1373" t="str">
        <f t="shared" si="621"/>
        <v/>
      </c>
      <c r="CV262" s="1373" t="str">
        <f t="shared" si="622"/>
        <v/>
      </c>
      <c r="CW262" s="1373" t="str">
        <f t="shared" si="623"/>
        <v/>
      </c>
      <c r="CX262" s="1372" t="str">
        <f t="shared" si="624"/>
        <v/>
      </c>
      <c r="CY262" s="1375" t="str">
        <f t="shared" si="625"/>
        <v/>
      </c>
      <c r="CZ262" s="532" t="str">
        <f t="shared" si="626"/>
        <v/>
      </c>
      <c r="DA262" s="533" t="str">
        <f t="shared" si="627"/>
        <v/>
      </c>
      <c r="DB262" s="534" t="str">
        <f t="shared" si="628"/>
        <v/>
      </c>
      <c r="DC262" s="534" t="str">
        <f t="shared" si="629"/>
        <v/>
      </c>
      <c r="DD262" s="534" t="str">
        <f t="shared" si="630"/>
        <v/>
      </c>
      <c r="DE262" s="534" t="str">
        <f t="shared" si="631"/>
        <v/>
      </c>
      <c r="DF262" s="534" t="str">
        <f t="shared" si="632"/>
        <v/>
      </c>
      <c r="DG262" s="535" t="str">
        <f t="shared" si="633"/>
        <v/>
      </c>
      <c r="DH262" s="535" t="str">
        <f t="shared" si="634"/>
        <v/>
      </c>
      <c r="DI262" s="535" t="str">
        <f t="shared" si="635"/>
        <v/>
      </c>
      <c r="DJ262" s="535" t="str">
        <f t="shared" si="636"/>
        <v/>
      </c>
      <c r="DK262" s="534" t="str">
        <f t="shared" si="637"/>
        <v/>
      </c>
      <c r="DL262" s="534" t="str">
        <f t="shared" si="638"/>
        <v/>
      </c>
      <c r="DM262" s="534" t="str">
        <f t="shared" si="639"/>
        <v/>
      </c>
      <c r="DN262" s="534" t="str">
        <f t="shared" si="640"/>
        <v/>
      </c>
      <c r="DO262" s="534" t="str">
        <f t="shared" si="641"/>
        <v/>
      </c>
      <c r="DP262" s="533" t="str">
        <f t="shared" si="642"/>
        <v/>
      </c>
      <c r="DQ262" s="532" t="str">
        <f t="shared" si="643"/>
        <v/>
      </c>
      <c r="DR262" s="753">
        <f t="shared" si="644"/>
        <v>0</v>
      </c>
      <c r="DS262" s="111">
        <f t="shared" si="645"/>
        <v>0</v>
      </c>
      <c r="DT262" s="111">
        <f t="shared" si="646"/>
        <v>0</v>
      </c>
      <c r="DU262" s="111">
        <f t="shared" si="647"/>
        <v>1</v>
      </c>
      <c r="DV262" s="602"/>
      <c r="DW262" s="719"/>
      <c r="DX262" s="719"/>
      <c r="DY262" s="719"/>
      <c r="DZ262" s="719"/>
      <c r="EA262" s="719"/>
      <c r="EB262" s="719"/>
      <c r="EC262" s="719"/>
      <c r="ED262" s="719"/>
      <c r="EE262" s="603"/>
    </row>
    <row r="263" spans="1:135" s="604" customFormat="1" ht="15.75" customHeight="1">
      <c r="A263" s="740" t="s">
        <v>359</v>
      </c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722"/>
      <c r="U263" s="265"/>
      <c r="V263" s="265"/>
      <c r="W263" s="265"/>
      <c r="X263" s="265"/>
      <c r="Y263" s="265"/>
      <c r="Z263" s="265"/>
      <c r="AA263" s="265"/>
      <c r="AB263" s="265"/>
      <c r="AC263" s="265"/>
      <c r="AD263" s="265"/>
      <c r="AE263" s="265"/>
      <c r="AF263" s="265"/>
      <c r="AG263" s="265"/>
      <c r="AH263" s="265"/>
      <c r="AI263" s="265"/>
      <c r="AJ263" s="265"/>
      <c r="AK263" s="265"/>
      <c r="AL263" s="265"/>
      <c r="AM263" s="722"/>
      <c r="AN263" s="265"/>
      <c r="AO263" s="265"/>
      <c r="AP263" s="265"/>
      <c r="AQ263" s="265"/>
      <c r="AR263" s="265"/>
      <c r="AS263" s="265"/>
      <c r="AT263" s="265"/>
      <c r="AU263" s="265"/>
      <c r="AV263" s="265"/>
      <c r="AW263" s="265"/>
      <c r="AX263" s="265"/>
      <c r="AY263" s="265"/>
      <c r="AZ263" s="265"/>
      <c r="BA263" s="265"/>
      <c r="BB263" s="265"/>
      <c r="BC263" s="265"/>
      <c r="BD263" s="265"/>
      <c r="BE263" s="265"/>
      <c r="BF263" s="722"/>
      <c r="BG263" s="265">
        <v>2</v>
      </c>
      <c r="BH263" s="265"/>
      <c r="BI263" s="265"/>
      <c r="BJ263" s="265"/>
      <c r="BK263" s="265"/>
      <c r="BL263" s="265"/>
      <c r="BM263" s="265"/>
      <c r="BN263" s="265"/>
      <c r="BO263" s="265"/>
      <c r="BP263" s="265"/>
      <c r="BQ263" s="265"/>
      <c r="BR263" s="265"/>
      <c r="BS263" s="265"/>
      <c r="BT263" s="265"/>
      <c r="BU263" s="265"/>
      <c r="BV263" s="265"/>
      <c r="BW263" s="265"/>
      <c r="BX263" s="265"/>
      <c r="BY263" s="722"/>
      <c r="BZ263" s="265"/>
      <c r="CA263" s="265"/>
      <c r="CB263" s="265"/>
      <c r="CC263" s="265"/>
      <c r="CD263" s="698" t="str">
        <f t="shared" si="596"/>
        <v/>
      </c>
      <c r="CE263" s="698" t="str">
        <f t="shared" si="597"/>
        <v/>
      </c>
      <c r="CF263" s="698" t="str">
        <f t="shared" si="598"/>
        <v/>
      </c>
      <c r="CG263" s="787" t="str">
        <f t="shared" si="599"/>
        <v/>
      </c>
      <c r="CH263" s="1371" t="str">
        <f t="shared" si="608"/>
        <v/>
      </c>
      <c r="CI263" s="1372" t="str">
        <f t="shared" si="609"/>
        <v/>
      </c>
      <c r="CJ263" s="1373" t="str">
        <f t="shared" si="610"/>
        <v/>
      </c>
      <c r="CK263" s="1373" t="str">
        <f t="shared" si="611"/>
        <v/>
      </c>
      <c r="CL263" s="1373" t="str">
        <f t="shared" si="612"/>
        <v/>
      </c>
      <c r="CM263" s="1373" t="str">
        <f t="shared" si="613"/>
        <v/>
      </c>
      <c r="CN263" s="1373" t="str">
        <f t="shared" si="614"/>
        <v/>
      </c>
      <c r="CO263" s="1374" t="str">
        <f t="shared" si="615"/>
        <v/>
      </c>
      <c r="CP263" s="1374" t="str">
        <f t="shared" si="616"/>
        <v/>
      </c>
      <c r="CQ263" s="1374" t="str">
        <f t="shared" si="617"/>
        <v/>
      </c>
      <c r="CR263" s="1374" t="str">
        <f t="shared" si="618"/>
        <v/>
      </c>
      <c r="CS263" s="1373" t="str">
        <f t="shared" si="619"/>
        <v/>
      </c>
      <c r="CT263" s="1373" t="str">
        <f t="shared" si="620"/>
        <v/>
      </c>
      <c r="CU263" s="1373" t="str">
        <f t="shared" si="621"/>
        <v/>
      </c>
      <c r="CV263" s="1373" t="str">
        <f t="shared" si="622"/>
        <v/>
      </c>
      <c r="CW263" s="1373" t="str">
        <f t="shared" si="623"/>
        <v/>
      </c>
      <c r="CX263" s="1372" t="str">
        <f t="shared" si="624"/>
        <v/>
      </c>
      <c r="CY263" s="1375" t="str">
        <f t="shared" si="625"/>
        <v/>
      </c>
      <c r="CZ263" s="532" t="str">
        <f t="shared" si="626"/>
        <v/>
      </c>
      <c r="DA263" s="533" t="str">
        <f t="shared" si="627"/>
        <v/>
      </c>
      <c r="DB263" s="534" t="str">
        <f t="shared" si="628"/>
        <v/>
      </c>
      <c r="DC263" s="534" t="str">
        <f t="shared" si="629"/>
        <v/>
      </c>
      <c r="DD263" s="534" t="str">
        <f t="shared" si="630"/>
        <v/>
      </c>
      <c r="DE263" s="534" t="str">
        <f t="shared" si="631"/>
        <v/>
      </c>
      <c r="DF263" s="534" t="str">
        <f t="shared" si="632"/>
        <v/>
      </c>
      <c r="DG263" s="535" t="str">
        <f t="shared" si="633"/>
        <v/>
      </c>
      <c r="DH263" s="535" t="str">
        <f t="shared" si="634"/>
        <v/>
      </c>
      <c r="DI263" s="535" t="str">
        <f t="shared" si="635"/>
        <v/>
      </c>
      <c r="DJ263" s="535" t="str">
        <f t="shared" si="636"/>
        <v/>
      </c>
      <c r="DK263" s="534" t="str">
        <f t="shared" si="637"/>
        <v/>
      </c>
      <c r="DL263" s="534" t="str">
        <f t="shared" si="638"/>
        <v/>
      </c>
      <c r="DM263" s="534" t="str">
        <f t="shared" si="639"/>
        <v/>
      </c>
      <c r="DN263" s="534" t="str">
        <f t="shared" si="640"/>
        <v/>
      </c>
      <c r="DO263" s="534" t="str">
        <f t="shared" si="641"/>
        <v/>
      </c>
      <c r="DP263" s="533" t="str">
        <f t="shared" si="642"/>
        <v/>
      </c>
      <c r="DQ263" s="532" t="str">
        <f t="shared" si="643"/>
        <v/>
      </c>
      <c r="DR263" s="753">
        <f t="shared" si="644"/>
        <v>0</v>
      </c>
      <c r="DS263" s="111">
        <f t="shared" si="645"/>
        <v>0</v>
      </c>
      <c r="DT263" s="111">
        <f t="shared" si="646"/>
        <v>0</v>
      </c>
      <c r="DU263" s="111">
        <f t="shared" si="647"/>
        <v>1</v>
      </c>
      <c r="DV263" s="602"/>
      <c r="DW263" s="719"/>
      <c r="DX263" s="719"/>
      <c r="DY263" s="719"/>
      <c r="DZ263" s="719"/>
      <c r="EA263" s="719"/>
      <c r="EB263" s="719"/>
      <c r="EC263" s="719"/>
      <c r="ED263" s="719"/>
      <c r="EE263" s="603"/>
    </row>
    <row r="264" spans="1:135" s="604" customFormat="1" ht="15.75" customHeight="1">
      <c r="A264" s="748" t="s">
        <v>328</v>
      </c>
      <c r="B264" s="733" t="str">
        <f t="shared" ref="B264:S264" si="703">IF(B258="","",(B258-B260-B263)*B259/B$46/365/$G$1)</f>
        <v/>
      </c>
      <c r="C264" s="733" t="str">
        <f t="shared" si="703"/>
        <v/>
      </c>
      <c r="D264" s="733" t="str">
        <f t="shared" si="703"/>
        <v/>
      </c>
      <c r="E264" s="733" t="str">
        <f t="shared" si="703"/>
        <v/>
      </c>
      <c r="F264" s="733" t="str">
        <f t="shared" si="703"/>
        <v/>
      </c>
      <c r="G264" s="733" t="str">
        <f t="shared" si="703"/>
        <v/>
      </c>
      <c r="H264" s="733" t="str">
        <f t="shared" si="703"/>
        <v/>
      </c>
      <c r="I264" s="733" t="str">
        <f t="shared" si="703"/>
        <v/>
      </c>
      <c r="J264" s="733" t="str">
        <f t="shared" si="703"/>
        <v/>
      </c>
      <c r="K264" s="733" t="str">
        <f t="shared" si="703"/>
        <v/>
      </c>
      <c r="L264" s="733" t="str">
        <f t="shared" si="703"/>
        <v/>
      </c>
      <c r="M264" s="733" t="str">
        <f t="shared" si="703"/>
        <v/>
      </c>
      <c r="N264" s="733" t="str">
        <f t="shared" si="703"/>
        <v/>
      </c>
      <c r="O264" s="733" t="str">
        <f t="shared" si="703"/>
        <v/>
      </c>
      <c r="P264" s="733" t="str">
        <f t="shared" si="703"/>
        <v/>
      </c>
      <c r="Q264" s="733" t="str">
        <f t="shared" si="703"/>
        <v/>
      </c>
      <c r="R264" s="733" t="str">
        <f t="shared" si="703"/>
        <v/>
      </c>
      <c r="S264" s="733" t="str">
        <f t="shared" si="703"/>
        <v/>
      </c>
      <c r="T264" s="752"/>
      <c r="U264" s="733" t="str">
        <f t="shared" ref="U264:AL264" si="704">IF(U258="","",(U258-U260-U263)*U259/U$46/365/$G$1)</f>
        <v/>
      </c>
      <c r="V264" s="733" t="str">
        <f t="shared" si="704"/>
        <v/>
      </c>
      <c r="W264" s="733" t="str">
        <f t="shared" si="704"/>
        <v/>
      </c>
      <c r="X264" s="733" t="str">
        <f t="shared" si="704"/>
        <v/>
      </c>
      <c r="Y264" s="733" t="str">
        <f t="shared" si="704"/>
        <v/>
      </c>
      <c r="Z264" s="733" t="str">
        <f t="shared" si="704"/>
        <v/>
      </c>
      <c r="AA264" s="733" t="str">
        <f t="shared" si="704"/>
        <v/>
      </c>
      <c r="AB264" s="733" t="str">
        <f t="shared" si="704"/>
        <v/>
      </c>
      <c r="AC264" s="733" t="str">
        <f t="shared" si="704"/>
        <v/>
      </c>
      <c r="AD264" s="733" t="str">
        <f t="shared" si="704"/>
        <v/>
      </c>
      <c r="AE264" s="733" t="str">
        <f t="shared" si="704"/>
        <v/>
      </c>
      <c r="AF264" s="733" t="str">
        <f t="shared" si="704"/>
        <v/>
      </c>
      <c r="AG264" s="733" t="str">
        <f t="shared" si="704"/>
        <v/>
      </c>
      <c r="AH264" s="733" t="str">
        <f t="shared" si="704"/>
        <v/>
      </c>
      <c r="AI264" s="733" t="str">
        <f t="shared" si="704"/>
        <v/>
      </c>
      <c r="AJ264" s="733" t="str">
        <f t="shared" si="704"/>
        <v/>
      </c>
      <c r="AK264" s="733" t="str">
        <f t="shared" si="704"/>
        <v/>
      </c>
      <c r="AL264" s="733" t="str">
        <f t="shared" si="704"/>
        <v/>
      </c>
      <c r="AM264" s="752"/>
      <c r="AN264" s="733" t="str">
        <f t="shared" ref="AN264:BE264" si="705">IF(AN258="","",(AN258-AN260-AN263)*AN259/AN$46/365/$G$1)</f>
        <v/>
      </c>
      <c r="AO264" s="733" t="str">
        <f t="shared" si="705"/>
        <v/>
      </c>
      <c r="AP264" s="733" t="str">
        <f t="shared" si="705"/>
        <v/>
      </c>
      <c r="AQ264" s="733" t="str">
        <f t="shared" si="705"/>
        <v/>
      </c>
      <c r="AR264" s="733" t="str">
        <f t="shared" si="705"/>
        <v/>
      </c>
      <c r="AS264" s="733" t="str">
        <f t="shared" si="705"/>
        <v/>
      </c>
      <c r="AT264" s="733" t="str">
        <f t="shared" si="705"/>
        <v/>
      </c>
      <c r="AU264" s="733" t="str">
        <f t="shared" si="705"/>
        <v/>
      </c>
      <c r="AV264" s="733" t="str">
        <f t="shared" si="705"/>
        <v/>
      </c>
      <c r="AW264" s="733" t="str">
        <f t="shared" si="705"/>
        <v/>
      </c>
      <c r="AX264" s="733" t="str">
        <f t="shared" si="705"/>
        <v/>
      </c>
      <c r="AY264" s="733" t="str">
        <f t="shared" si="705"/>
        <v/>
      </c>
      <c r="AZ264" s="733" t="str">
        <f t="shared" si="705"/>
        <v/>
      </c>
      <c r="BA264" s="733" t="str">
        <f t="shared" si="705"/>
        <v/>
      </c>
      <c r="BB264" s="733" t="str">
        <f t="shared" si="705"/>
        <v/>
      </c>
      <c r="BC264" s="733" t="str">
        <f t="shared" si="705"/>
        <v/>
      </c>
      <c r="BD264" s="733" t="str">
        <f t="shared" si="705"/>
        <v/>
      </c>
      <c r="BE264" s="733" t="str">
        <f t="shared" si="705"/>
        <v/>
      </c>
      <c r="BF264" s="752"/>
      <c r="BG264" s="733">
        <f t="shared" ref="BG264:BX264" si="706">IF(BG258="","",(BG258-BG260-BG263)*BG259/BG$46/365/$G$1)</f>
        <v>3.1283686176836856E-2</v>
      </c>
      <c r="BH264" s="733" t="str">
        <f t="shared" si="706"/>
        <v/>
      </c>
      <c r="BI264" s="733" t="str">
        <f t="shared" si="706"/>
        <v/>
      </c>
      <c r="BJ264" s="733" t="str">
        <f t="shared" si="706"/>
        <v/>
      </c>
      <c r="BK264" s="733" t="str">
        <f t="shared" si="706"/>
        <v/>
      </c>
      <c r="BL264" s="733" t="str">
        <f t="shared" si="706"/>
        <v/>
      </c>
      <c r="BM264" s="733" t="str">
        <f t="shared" si="706"/>
        <v/>
      </c>
      <c r="BN264" s="733" t="str">
        <f t="shared" si="706"/>
        <v/>
      </c>
      <c r="BO264" s="733" t="str">
        <f t="shared" si="706"/>
        <v/>
      </c>
      <c r="BP264" s="733" t="str">
        <f t="shared" si="706"/>
        <v/>
      </c>
      <c r="BQ264" s="733" t="str">
        <f t="shared" si="706"/>
        <v/>
      </c>
      <c r="BR264" s="733" t="str">
        <f t="shared" si="706"/>
        <v/>
      </c>
      <c r="BS264" s="733" t="str">
        <f t="shared" si="706"/>
        <v/>
      </c>
      <c r="BT264" s="733" t="str">
        <f t="shared" si="706"/>
        <v/>
      </c>
      <c r="BU264" s="733" t="str">
        <f t="shared" si="706"/>
        <v/>
      </c>
      <c r="BV264" s="733" t="str">
        <f t="shared" si="706"/>
        <v/>
      </c>
      <c r="BW264" s="733" t="str">
        <f t="shared" si="706"/>
        <v/>
      </c>
      <c r="BX264" s="733" t="str">
        <f t="shared" si="706"/>
        <v/>
      </c>
      <c r="BY264" s="752"/>
      <c r="BZ264" s="733" t="str">
        <f>IF(BZ258="","",(BZ258-BZ260-BZ263)*BZ259/BZ$46/365/$G$1)</f>
        <v/>
      </c>
      <c r="CA264" s="733" t="str">
        <f>IF(CA258="","",(CA258-CA260-CA263)*CA259/CA$46/365/$G$1)</f>
        <v/>
      </c>
      <c r="CB264" s="733" t="str">
        <f>IF(CB258="","",(CB258-CB260-CB263)*CB259/CB$46/365/$G$1)</f>
        <v/>
      </c>
      <c r="CC264" s="733" t="str">
        <f>IF(CC258="","",(CC258-CC260-CC263)*CC259/CC$46/365/$G$1)</f>
        <v/>
      </c>
      <c r="CD264" s="698" t="str">
        <f t="shared" si="596"/>
        <v/>
      </c>
      <c r="CE264" s="723" t="str">
        <f t="shared" si="597"/>
        <v/>
      </c>
      <c r="CF264" s="723" t="str">
        <f t="shared" si="598"/>
        <v/>
      </c>
      <c r="CG264" s="790" t="str">
        <f t="shared" si="599"/>
        <v/>
      </c>
      <c r="CH264" s="1376" t="str">
        <f t="shared" si="608"/>
        <v/>
      </c>
      <c r="CI264" s="1377" t="str">
        <f t="shared" si="609"/>
        <v/>
      </c>
      <c r="CJ264" s="1378" t="str">
        <f t="shared" si="610"/>
        <v/>
      </c>
      <c r="CK264" s="1378" t="str">
        <f t="shared" si="611"/>
        <v/>
      </c>
      <c r="CL264" s="1378" t="str">
        <f t="shared" si="612"/>
        <v/>
      </c>
      <c r="CM264" s="1378" t="str">
        <f t="shared" si="613"/>
        <v/>
      </c>
      <c r="CN264" s="1378" t="str">
        <f t="shared" si="614"/>
        <v/>
      </c>
      <c r="CO264" s="1379" t="str">
        <f t="shared" si="615"/>
        <v/>
      </c>
      <c r="CP264" s="1379" t="str">
        <f t="shared" si="616"/>
        <v/>
      </c>
      <c r="CQ264" s="1379" t="str">
        <f t="shared" si="617"/>
        <v/>
      </c>
      <c r="CR264" s="1379" t="str">
        <f t="shared" si="618"/>
        <v/>
      </c>
      <c r="CS264" s="1378" t="str">
        <f t="shared" si="619"/>
        <v/>
      </c>
      <c r="CT264" s="1378" t="str">
        <f t="shared" si="620"/>
        <v/>
      </c>
      <c r="CU264" s="1378" t="str">
        <f t="shared" si="621"/>
        <v/>
      </c>
      <c r="CV264" s="1378" t="str">
        <f t="shared" si="622"/>
        <v/>
      </c>
      <c r="CW264" s="1378" t="str">
        <f t="shared" si="623"/>
        <v/>
      </c>
      <c r="CX264" s="1377" t="str">
        <f t="shared" si="624"/>
        <v/>
      </c>
      <c r="CY264" s="1380" t="str">
        <f t="shared" si="625"/>
        <v/>
      </c>
      <c r="CZ264" s="638" t="str">
        <f t="shared" si="626"/>
        <v/>
      </c>
      <c r="DA264" s="639" t="str">
        <f t="shared" si="627"/>
        <v/>
      </c>
      <c r="DB264" s="640" t="str">
        <f t="shared" si="628"/>
        <v/>
      </c>
      <c r="DC264" s="640" t="str">
        <f t="shared" si="629"/>
        <v/>
      </c>
      <c r="DD264" s="640" t="str">
        <f t="shared" si="630"/>
        <v/>
      </c>
      <c r="DE264" s="640" t="str">
        <f t="shared" si="631"/>
        <v/>
      </c>
      <c r="DF264" s="640" t="str">
        <f t="shared" si="632"/>
        <v/>
      </c>
      <c r="DG264" s="641" t="str">
        <f t="shared" si="633"/>
        <v/>
      </c>
      <c r="DH264" s="641" t="str">
        <f t="shared" si="634"/>
        <v/>
      </c>
      <c r="DI264" s="641" t="str">
        <f t="shared" si="635"/>
        <v/>
      </c>
      <c r="DJ264" s="641" t="str">
        <f t="shared" si="636"/>
        <v/>
      </c>
      <c r="DK264" s="640" t="str">
        <f t="shared" si="637"/>
        <v/>
      </c>
      <c r="DL264" s="640" t="str">
        <f t="shared" si="638"/>
        <v/>
      </c>
      <c r="DM264" s="640" t="str">
        <f t="shared" si="639"/>
        <v/>
      </c>
      <c r="DN264" s="640" t="str">
        <f t="shared" si="640"/>
        <v/>
      </c>
      <c r="DO264" s="640" t="str">
        <f t="shared" si="641"/>
        <v/>
      </c>
      <c r="DP264" s="639" t="str">
        <f t="shared" si="642"/>
        <v/>
      </c>
      <c r="DQ264" s="638" t="str">
        <f t="shared" si="643"/>
        <v/>
      </c>
      <c r="DR264" s="753">
        <f t="shared" si="644"/>
        <v>0</v>
      </c>
      <c r="DS264" s="111">
        <f t="shared" si="645"/>
        <v>0</v>
      </c>
      <c r="DT264" s="111">
        <f t="shared" si="646"/>
        <v>0</v>
      </c>
      <c r="DU264" s="111">
        <f t="shared" si="647"/>
        <v>1</v>
      </c>
      <c r="DV264" s="602"/>
      <c r="DW264" s="719"/>
      <c r="DX264" s="719"/>
      <c r="DY264" s="719"/>
      <c r="DZ264" s="719"/>
      <c r="EA264" s="719"/>
      <c r="EB264" s="719"/>
      <c r="EC264" s="719"/>
      <c r="ED264" s="719"/>
      <c r="EE264" s="603"/>
    </row>
    <row r="265" spans="1:135" s="604" customFormat="1" ht="15.75" customHeight="1">
      <c r="A265" s="781" t="s">
        <v>363</v>
      </c>
      <c r="B265" s="217"/>
      <c r="C265" s="217"/>
      <c r="D265" s="217">
        <v>40</v>
      </c>
      <c r="E265" s="217"/>
      <c r="F265" s="217">
        <v>30</v>
      </c>
      <c r="G265" s="217">
        <v>5</v>
      </c>
      <c r="H265" s="217"/>
      <c r="I265" s="217"/>
      <c r="J265" s="217"/>
      <c r="K265" s="217"/>
      <c r="L265" s="217">
        <v>25</v>
      </c>
      <c r="M265" s="217"/>
      <c r="N265" s="217"/>
      <c r="O265" s="217"/>
      <c r="P265" s="217"/>
      <c r="Q265" s="217">
        <v>10</v>
      </c>
      <c r="R265" s="217"/>
      <c r="S265" s="217">
        <v>80</v>
      </c>
      <c r="T265" s="739"/>
      <c r="U265" s="217"/>
      <c r="V265" s="217"/>
      <c r="W265" s="217"/>
      <c r="X265" s="217"/>
      <c r="Y265" s="217">
        <v>50</v>
      </c>
      <c r="Z265" s="217"/>
      <c r="AA265" s="217"/>
      <c r="AB265" s="217"/>
      <c r="AC265" s="217"/>
      <c r="AD265" s="217"/>
      <c r="AE265" s="217"/>
      <c r="AF265" s="217"/>
      <c r="AG265" s="217"/>
      <c r="AH265" s="217"/>
      <c r="AI265" s="217">
        <v>50</v>
      </c>
      <c r="AJ265" s="217"/>
      <c r="AK265" s="217">
        <v>50</v>
      </c>
      <c r="AL265" s="217">
        <v>75</v>
      </c>
      <c r="AM265" s="739"/>
      <c r="AN265" s="217"/>
      <c r="AO265" s="217"/>
      <c r="AP265" s="217">
        <v>20</v>
      </c>
      <c r="AQ265" s="217">
        <v>25</v>
      </c>
      <c r="AR265" s="217">
        <v>400</v>
      </c>
      <c r="AS265" s="217">
        <v>5</v>
      </c>
      <c r="AT265" s="217">
        <v>10</v>
      </c>
      <c r="AU265" s="217"/>
      <c r="AV265" s="217">
        <v>25</v>
      </c>
      <c r="AW265" s="217"/>
      <c r="AX265" s="217"/>
      <c r="AY265" s="217"/>
      <c r="AZ265" s="217"/>
      <c r="BA265" s="217"/>
      <c r="BB265" s="217"/>
      <c r="BC265" s="217">
        <v>25</v>
      </c>
      <c r="BD265" s="217">
        <v>150</v>
      </c>
      <c r="BE265" s="217"/>
      <c r="BF265" s="739"/>
      <c r="BG265" s="217"/>
      <c r="BH265" s="217">
        <v>10</v>
      </c>
      <c r="BI265" s="217"/>
      <c r="BJ265" s="217">
        <v>25</v>
      </c>
      <c r="BK265" s="217">
        <v>80</v>
      </c>
      <c r="BL265" s="217"/>
      <c r="BM265" s="217">
        <v>18</v>
      </c>
      <c r="BN265" s="217">
        <v>20</v>
      </c>
      <c r="BO265" s="217"/>
      <c r="BP265" s="217">
        <v>400</v>
      </c>
      <c r="BQ265" s="217">
        <v>50</v>
      </c>
      <c r="BR265" s="217"/>
      <c r="BS265" s="217"/>
      <c r="BT265" s="217"/>
      <c r="BU265" s="217"/>
      <c r="BV265" s="217"/>
      <c r="BW265" s="217"/>
      <c r="BX265" s="812"/>
      <c r="BY265" s="739"/>
      <c r="BZ265" s="217">
        <v>30</v>
      </c>
      <c r="CA265" s="217">
        <v>50</v>
      </c>
      <c r="CB265" s="217">
        <v>50</v>
      </c>
      <c r="CC265" s="217">
        <v>50</v>
      </c>
      <c r="CD265" s="698">
        <f t="shared" si="596"/>
        <v>26.25</v>
      </c>
      <c r="CE265" s="698">
        <f t="shared" si="597"/>
        <v>50</v>
      </c>
      <c r="CF265" s="698">
        <f t="shared" si="598"/>
        <v>42.5</v>
      </c>
      <c r="CG265" s="787">
        <f t="shared" si="599"/>
        <v>38.6</v>
      </c>
      <c r="CH265" s="1371" t="str">
        <f t="shared" si="608"/>
        <v/>
      </c>
      <c r="CI265" s="1372" t="str">
        <f t="shared" si="609"/>
        <v/>
      </c>
      <c r="CJ265" s="1373" t="str">
        <f t="shared" si="610"/>
        <v/>
      </c>
      <c r="CK265" s="1373" t="str">
        <f t="shared" si="611"/>
        <v/>
      </c>
      <c r="CL265" s="1373" t="str">
        <f t="shared" si="612"/>
        <v/>
      </c>
      <c r="CM265" s="1373" t="str">
        <f t="shared" si="613"/>
        <v/>
      </c>
      <c r="CN265" s="1373">
        <f t="shared" si="614"/>
        <v>5</v>
      </c>
      <c r="CO265" s="1374">
        <f t="shared" si="615"/>
        <v>10</v>
      </c>
      <c r="CP265" s="1374">
        <f t="shared" si="616"/>
        <v>25</v>
      </c>
      <c r="CQ265" s="1374">
        <f t="shared" si="617"/>
        <v>30</v>
      </c>
      <c r="CR265" s="1374">
        <f t="shared" si="618"/>
        <v>40</v>
      </c>
      <c r="CS265" s="1373">
        <f t="shared" si="619"/>
        <v>80</v>
      </c>
      <c r="CT265" s="1373" t="str">
        <f t="shared" si="620"/>
        <v/>
      </c>
      <c r="CU265" s="1373" t="str">
        <f t="shared" si="621"/>
        <v/>
      </c>
      <c r="CV265" s="1373" t="str">
        <f t="shared" si="622"/>
        <v/>
      </c>
      <c r="CW265" s="1373" t="str">
        <f t="shared" si="623"/>
        <v/>
      </c>
      <c r="CX265" s="1372" t="str">
        <f t="shared" si="624"/>
        <v/>
      </c>
      <c r="CY265" s="1375" t="str">
        <f t="shared" si="625"/>
        <v/>
      </c>
      <c r="CZ265" s="532" t="str">
        <f t="shared" si="626"/>
        <v/>
      </c>
      <c r="DA265" s="533" t="str">
        <f t="shared" si="627"/>
        <v/>
      </c>
      <c r="DB265" s="534" t="str">
        <f t="shared" si="628"/>
        <v/>
      </c>
      <c r="DC265" s="534" t="str">
        <f t="shared" si="629"/>
        <v/>
      </c>
      <c r="DD265" s="534" t="str">
        <f t="shared" si="630"/>
        <v/>
      </c>
      <c r="DE265" s="534" t="str">
        <f t="shared" si="631"/>
        <v/>
      </c>
      <c r="DF265" s="534" t="str">
        <f t="shared" si="632"/>
        <v/>
      </c>
      <c r="DG265" s="535">
        <f t="shared" si="633"/>
        <v>50</v>
      </c>
      <c r="DH265" s="535">
        <f t="shared" si="634"/>
        <v>50</v>
      </c>
      <c r="DI265" s="535">
        <f t="shared" si="635"/>
        <v>50</v>
      </c>
      <c r="DJ265" s="535">
        <f t="shared" si="636"/>
        <v>75</v>
      </c>
      <c r="DK265" s="534" t="str">
        <f t="shared" si="637"/>
        <v/>
      </c>
      <c r="DL265" s="534" t="str">
        <f t="shared" si="638"/>
        <v/>
      </c>
      <c r="DM265" s="534" t="str">
        <f t="shared" si="639"/>
        <v/>
      </c>
      <c r="DN265" s="534" t="str">
        <f t="shared" si="640"/>
        <v/>
      </c>
      <c r="DO265" s="534" t="str">
        <f t="shared" si="641"/>
        <v/>
      </c>
      <c r="DP265" s="533" t="str">
        <f t="shared" si="642"/>
        <v/>
      </c>
      <c r="DQ265" s="532" t="str">
        <f t="shared" si="643"/>
        <v/>
      </c>
      <c r="DR265" s="753">
        <f t="shared" si="644"/>
        <v>6</v>
      </c>
      <c r="DS265" s="111">
        <f t="shared" si="645"/>
        <v>4</v>
      </c>
      <c r="DT265" s="111">
        <f t="shared" si="646"/>
        <v>8</v>
      </c>
      <c r="DU265" s="111">
        <f t="shared" si="647"/>
        <v>7</v>
      </c>
      <c r="DV265" s="602"/>
      <c r="DW265" s="719"/>
      <c r="DX265" s="719"/>
      <c r="DY265" s="719"/>
      <c r="DZ265" s="719"/>
      <c r="EA265" s="719"/>
      <c r="EB265" s="719"/>
      <c r="EC265" s="719"/>
      <c r="ED265" s="719"/>
      <c r="EE265" s="603"/>
    </row>
    <row r="266" spans="1:135" s="604" customFormat="1" ht="15.75" customHeight="1">
      <c r="A266" s="808" t="s">
        <v>361</v>
      </c>
      <c r="B266" s="801">
        <f t="shared" ref="B266:S266" si="707">3400*4.1868</f>
        <v>14235.119999999999</v>
      </c>
      <c r="C266" s="801">
        <f t="shared" si="707"/>
        <v>14235.119999999999</v>
      </c>
      <c r="D266" s="801">
        <f t="shared" si="707"/>
        <v>14235.119999999999</v>
      </c>
      <c r="E266" s="801">
        <f t="shared" si="707"/>
        <v>14235.119999999999</v>
      </c>
      <c r="F266" s="801">
        <f t="shared" si="707"/>
        <v>14235.119999999999</v>
      </c>
      <c r="G266" s="801">
        <f t="shared" si="707"/>
        <v>14235.119999999999</v>
      </c>
      <c r="H266" s="801">
        <f t="shared" si="707"/>
        <v>14235.119999999999</v>
      </c>
      <c r="I266" s="801">
        <f t="shared" si="707"/>
        <v>14235.119999999999</v>
      </c>
      <c r="J266" s="801">
        <f t="shared" si="707"/>
        <v>14235.119999999999</v>
      </c>
      <c r="K266" s="801">
        <f t="shared" si="707"/>
        <v>14235.119999999999</v>
      </c>
      <c r="L266" s="801">
        <f t="shared" si="707"/>
        <v>14235.119999999999</v>
      </c>
      <c r="M266" s="801">
        <f t="shared" si="707"/>
        <v>14235.119999999999</v>
      </c>
      <c r="N266" s="801">
        <f t="shared" si="707"/>
        <v>14235.119999999999</v>
      </c>
      <c r="O266" s="801">
        <f t="shared" si="707"/>
        <v>14235.119999999999</v>
      </c>
      <c r="P266" s="801">
        <f t="shared" si="707"/>
        <v>14235.119999999999</v>
      </c>
      <c r="Q266" s="801">
        <f t="shared" si="707"/>
        <v>14235.119999999999</v>
      </c>
      <c r="R266" s="801">
        <f t="shared" si="707"/>
        <v>14235.119999999999</v>
      </c>
      <c r="S266" s="801">
        <f t="shared" si="707"/>
        <v>14235.119999999999</v>
      </c>
      <c r="T266" s="809"/>
      <c r="U266" s="801">
        <f t="shared" ref="U266:AL266" si="708">3400*4.1868</f>
        <v>14235.119999999999</v>
      </c>
      <c r="V266" s="801">
        <f t="shared" si="708"/>
        <v>14235.119999999999</v>
      </c>
      <c r="W266" s="801">
        <f t="shared" si="708"/>
        <v>14235.119999999999</v>
      </c>
      <c r="X266" s="801">
        <f t="shared" si="708"/>
        <v>14235.119999999999</v>
      </c>
      <c r="Y266" s="801">
        <f t="shared" si="708"/>
        <v>14235.119999999999</v>
      </c>
      <c r="Z266" s="801">
        <f t="shared" si="708"/>
        <v>14235.119999999999</v>
      </c>
      <c r="AA266" s="801">
        <f t="shared" si="708"/>
        <v>14235.119999999999</v>
      </c>
      <c r="AB266" s="801">
        <f t="shared" si="708"/>
        <v>14235.119999999999</v>
      </c>
      <c r="AC266" s="801">
        <f t="shared" si="708"/>
        <v>14235.119999999999</v>
      </c>
      <c r="AD266" s="801">
        <f t="shared" si="708"/>
        <v>14235.119999999999</v>
      </c>
      <c r="AE266" s="801">
        <f t="shared" si="708"/>
        <v>14235.119999999999</v>
      </c>
      <c r="AF266" s="801">
        <f t="shared" si="708"/>
        <v>14235.119999999999</v>
      </c>
      <c r="AG266" s="801">
        <f t="shared" si="708"/>
        <v>14235.119999999999</v>
      </c>
      <c r="AH266" s="801">
        <f t="shared" si="708"/>
        <v>14235.119999999999</v>
      </c>
      <c r="AI266" s="801">
        <f t="shared" si="708"/>
        <v>14235.119999999999</v>
      </c>
      <c r="AJ266" s="801">
        <f t="shared" si="708"/>
        <v>14235.119999999999</v>
      </c>
      <c r="AK266" s="801">
        <f t="shared" si="708"/>
        <v>14235.119999999999</v>
      </c>
      <c r="AL266" s="801">
        <f t="shared" si="708"/>
        <v>14235.119999999999</v>
      </c>
      <c r="AM266" s="809"/>
      <c r="AN266" s="801">
        <f t="shared" ref="AN266:AS266" si="709">3400*4.1868</f>
        <v>14235.119999999999</v>
      </c>
      <c r="AO266" s="801">
        <f t="shared" si="709"/>
        <v>14235.119999999999</v>
      </c>
      <c r="AP266" s="801">
        <f t="shared" si="709"/>
        <v>14235.119999999999</v>
      </c>
      <c r="AQ266" s="801">
        <f t="shared" si="709"/>
        <v>14235.119999999999</v>
      </c>
      <c r="AR266" s="801">
        <f t="shared" si="709"/>
        <v>14235.119999999999</v>
      </c>
      <c r="AS266" s="801">
        <f t="shared" si="709"/>
        <v>14235.119999999999</v>
      </c>
      <c r="AT266" s="801">
        <v>14235</v>
      </c>
      <c r="AU266" s="801">
        <f t="shared" ref="AU266:BE266" si="710">3400*4.1868</f>
        <v>14235.119999999999</v>
      </c>
      <c r="AV266" s="801">
        <f t="shared" si="710"/>
        <v>14235.119999999999</v>
      </c>
      <c r="AW266" s="801">
        <f t="shared" si="710"/>
        <v>14235.119999999999</v>
      </c>
      <c r="AX266" s="801">
        <f t="shared" si="710"/>
        <v>14235.119999999999</v>
      </c>
      <c r="AY266" s="801">
        <f t="shared" si="710"/>
        <v>14235.119999999999</v>
      </c>
      <c r="AZ266" s="801">
        <f t="shared" si="710"/>
        <v>14235.119999999999</v>
      </c>
      <c r="BA266" s="801">
        <f t="shared" si="710"/>
        <v>14235.119999999999</v>
      </c>
      <c r="BB266" s="801">
        <f t="shared" si="710"/>
        <v>14235.119999999999</v>
      </c>
      <c r="BC266" s="801">
        <f t="shared" si="710"/>
        <v>14235.119999999999</v>
      </c>
      <c r="BD266" s="801">
        <f t="shared" si="710"/>
        <v>14235.119999999999</v>
      </c>
      <c r="BE266" s="801">
        <f t="shared" si="710"/>
        <v>14235.119999999999</v>
      </c>
      <c r="BF266" s="809"/>
      <c r="BG266" s="801">
        <f t="shared" ref="BG266:BX266" si="711">3400*4.1868</f>
        <v>14235.119999999999</v>
      </c>
      <c r="BH266" s="801">
        <f t="shared" si="711"/>
        <v>14235.119999999999</v>
      </c>
      <c r="BI266" s="801">
        <f t="shared" si="711"/>
        <v>14235.119999999999</v>
      </c>
      <c r="BJ266" s="801">
        <f t="shared" si="711"/>
        <v>14235.119999999999</v>
      </c>
      <c r="BK266" s="801">
        <f t="shared" si="711"/>
        <v>14235.119999999999</v>
      </c>
      <c r="BL266" s="801">
        <f t="shared" si="711"/>
        <v>14235.119999999999</v>
      </c>
      <c r="BM266" s="801">
        <f t="shared" si="711"/>
        <v>14235.119999999999</v>
      </c>
      <c r="BN266" s="801">
        <f t="shared" si="711"/>
        <v>14235.119999999999</v>
      </c>
      <c r="BO266" s="801">
        <f t="shared" si="711"/>
        <v>14235.119999999999</v>
      </c>
      <c r="BP266" s="801">
        <f t="shared" si="711"/>
        <v>14235.119999999999</v>
      </c>
      <c r="BQ266" s="801">
        <f t="shared" si="711"/>
        <v>14235.119999999999</v>
      </c>
      <c r="BR266" s="801">
        <f t="shared" si="711"/>
        <v>14235.119999999999</v>
      </c>
      <c r="BS266" s="801">
        <f t="shared" si="711"/>
        <v>14235.119999999999</v>
      </c>
      <c r="BT266" s="801">
        <f t="shared" si="711"/>
        <v>14235.119999999999</v>
      </c>
      <c r="BU266" s="801">
        <f t="shared" si="711"/>
        <v>14235.119999999999</v>
      </c>
      <c r="BV266" s="801">
        <f t="shared" si="711"/>
        <v>14235.119999999999</v>
      </c>
      <c r="BW266" s="801">
        <f t="shared" si="711"/>
        <v>14235.119999999999</v>
      </c>
      <c r="BX266" s="801">
        <f t="shared" si="711"/>
        <v>14235.119999999999</v>
      </c>
      <c r="BY266" s="747"/>
      <c r="BZ266" s="801">
        <f>3400*4.1868</f>
        <v>14235.119999999999</v>
      </c>
      <c r="CA266" s="801">
        <f>3400*4.1868</f>
        <v>14235.119999999999</v>
      </c>
      <c r="CB266" s="801">
        <f>3400*4.1868</f>
        <v>14235.119999999999</v>
      </c>
      <c r="CC266" s="801">
        <f>3400*4.1868</f>
        <v>14235.119999999999</v>
      </c>
      <c r="CD266" s="698">
        <f t="shared" si="596"/>
        <v>14235.119999999997</v>
      </c>
      <c r="CE266" s="698">
        <f t="shared" si="597"/>
        <v>14235.119999999997</v>
      </c>
      <c r="CF266" s="698">
        <f t="shared" si="598"/>
        <v>14235.119999999997</v>
      </c>
      <c r="CG266" s="787">
        <f t="shared" si="599"/>
        <v>14235.119999999997</v>
      </c>
      <c r="CH266" s="1371">
        <f t="shared" si="608"/>
        <v>14235.119999999999</v>
      </c>
      <c r="CI266" s="1372">
        <f t="shared" si="609"/>
        <v>14235.119999999999</v>
      </c>
      <c r="CJ266" s="1373">
        <f t="shared" si="610"/>
        <v>14235.119999999999</v>
      </c>
      <c r="CK266" s="1373">
        <f t="shared" si="611"/>
        <v>14235.119999999999</v>
      </c>
      <c r="CL266" s="1373">
        <f t="shared" si="612"/>
        <v>14235.119999999999</v>
      </c>
      <c r="CM266" s="1373">
        <f t="shared" si="613"/>
        <v>14235.119999999999</v>
      </c>
      <c r="CN266" s="1373">
        <f t="shared" si="614"/>
        <v>14235.119999999999</v>
      </c>
      <c r="CO266" s="1374">
        <f t="shared" si="615"/>
        <v>14235.119999999999</v>
      </c>
      <c r="CP266" s="1374">
        <f t="shared" si="616"/>
        <v>14235.119999999999</v>
      </c>
      <c r="CQ266" s="1374">
        <f t="shared" si="617"/>
        <v>14235.119999999999</v>
      </c>
      <c r="CR266" s="1374">
        <f t="shared" si="618"/>
        <v>14235.119999999999</v>
      </c>
      <c r="CS266" s="1373">
        <f t="shared" si="619"/>
        <v>14235.119999999999</v>
      </c>
      <c r="CT266" s="1373">
        <f t="shared" si="620"/>
        <v>14235.119999999999</v>
      </c>
      <c r="CU266" s="1373">
        <f t="shared" si="621"/>
        <v>14235.119999999999</v>
      </c>
      <c r="CV266" s="1373">
        <f t="shared" si="622"/>
        <v>14235.119999999999</v>
      </c>
      <c r="CW266" s="1373">
        <f t="shared" si="623"/>
        <v>14235.119999999999</v>
      </c>
      <c r="CX266" s="1372">
        <f t="shared" si="624"/>
        <v>14235.119999999999</v>
      </c>
      <c r="CY266" s="1375">
        <f t="shared" si="625"/>
        <v>14235.119999999999</v>
      </c>
      <c r="CZ266" s="532">
        <f t="shared" si="626"/>
        <v>14235.119999999999</v>
      </c>
      <c r="DA266" s="533">
        <f t="shared" si="627"/>
        <v>14235.119999999999</v>
      </c>
      <c r="DB266" s="534">
        <f t="shared" si="628"/>
        <v>14235.119999999999</v>
      </c>
      <c r="DC266" s="534">
        <f t="shared" si="629"/>
        <v>14235.119999999999</v>
      </c>
      <c r="DD266" s="534">
        <f t="shared" si="630"/>
        <v>14235.119999999999</v>
      </c>
      <c r="DE266" s="534">
        <f t="shared" si="631"/>
        <v>14235.119999999999</v>
      </c>
      <c r="DF266" s="534">
        <f t="shared" si="632"/>
        <v>14235.119999999999</v>
      </c>
      <c r="DG266" s="535">
        <f t="shared" si="633"/>
        <v>14235.119999999999</v>
      </c>
      <c r="DH266" s="535">
        <f t="shared" si="634"/>
        <v>14235.119999999999</v>
      </c>
      <c r="DI266" s="535">
        <f t="shared" si="635"/>
        <v>14235.119999999999</v>
      </c>
      <c r="DJ266" s="535">
        <f t="shared" si="636"/>
        <v>14235.119999999999</v>
      </c>
      <c r="DK266" s="534">
        <f t="shared" si="637"/>
        <v>14235.119999999999</v>
      </c>
      <c r="DL266" s="534">
        <f t="shared" si="638"/>
        <v>14235.119999999999</v>
      </c>
      <c r="DM266" s="534">
        <f t="shared" si="639"/>
        <v>14235.119999999999</v>
      </c>
      <c r="DN266" s="534">
        <f t="shared" si="640"/>
        <v>14235.119999999999</v>
      </c>
      <c r="DO266" s="534">
        <f t="shared" si="641"/>
        <v>14235.119999999999</v>
      </c>
      <c r="DP266" s="533">
        <f t="shared" si="642"/>
        <v>14235.119999999999</v>
      </c>
      <c r="DQ266" s="532">
        <f t="shared" si="643"/>
        <v>14235.119999999999</v>
      </c>
      <c r="DR266" s="753">
        <f t="shared" si="644"/>
        <v>18</v>
      </c>
      <c r="DS266" s="111">
        <f t="shared" si="645"/>
        <v>18</v>
      </c>
      <c r="DT266" s="111">
        <f t="shared" si="646"/>
        <v>18</v>
      </c>
      <c r="DU266" s="111">
        <f t="shared" si="647"/>
        <v>18</v>
      </c>
      <c r="DV266" s="602"/>
      <c r="DW266" s="719"/>
      <c r="DX266" s="719"/>
      <c r="DY266" s="719"/>
      <c r="DZ266" s="719"/>
      <c r="EA266" s="719"/>
      <c r="EB266" s="719"/>
      <c r="EC266" s="719"/>
      <c r="ED266" s="719"/>
      <c r="EE266" s="603"/>
    </row>
    <row r="267" spans="1:135" s="604" customFormat="1" ht="15.75" customHeight="1">
      <c r="A267" s="757" t="s">
        <v>358</v>
      </c>
      <c r="B267" s="233"/>
      <c r="C267" s="233"/>
      <c r="D267" s="233">
        <v>20</v>
      </c>
      <c r="E267" s="233"/>
      <c r="F267" s="233"/>
      <c r="G267" s="233"/>
      <c r="H267" s="233"/>
      <c r="I267" s="233"/>
      <c r="J267" s="233"/>
      <c r="K267" s="233"/>
      <c r="L267" s="233"/>
      <c r="M267" s="233"/>
      <c r="N267" s="233"/>
      <c r="O267" s="233"/>
      <c r="P267" s="233"/>
      <c r="Q267" s="233"/>
      <c r="R267" s="233"/>
      <c r="S267" s="233"/>
      <c r="T267" s="747"/>
      <c r="U267" s="233"/>
      <c r="V267" s="233"/>
      <c r="W267" s="233"/>
      <c r="X267" s="233"/>
      <c r="Y267" s="233">
        <v>50</v>
      </c>
      <c r="Z267" s="233"/>
      <c r="AA267" s="233"/>
      <c r="AB267" s="233"/>
      <c r="AC267" s="233"/>
      <c r="AD267" s="233"/>
      <c r="AE267" s="233"/>
      <c r="AF267" s="233"/>
      <c r="AG267" s="233"/>
      <c r="AH267" s="233"/>
      <c r="AI267" s="233"/>
      <c r="AJ267" s="233"/>
      <c r="AK267" s="233"/>
      <c r="AL267" s="233"/>
      <c r="AM267" s="747"/>
      <c r="AN267" s="233"/>
      <c r="AO267" s="233"/>
      <c r="AP267" s="233"/>
      <c r="AQ267" s="233"/>
      <c r="AR267" s="233">
        <v>320</v>
      </c>
      <c r="AS267" s="233">
        <v>0</v>
      </c>
      <c r="AT267" s="233">
        <v>0</v>
      </c>
      <c r="AU267" s="233"/>
      <c r="AV267" s="233"/>
      <c r="AW267" s="233"/>
      <c r="AX267" s="233"/>
      <c r="AY267" s="233"/>
      <c r="AZ267" s="233"/>
      <c r="BA267" s="233"/>
      <c r="BB267" s="233"/>
      <c r="BC267" s="233"/>
      <c r="BD267" s="233"/>
      <c r="BE267" s="233"/>
      <c r="BF267" s="747"/>
      <c r="BG267" s="233"/>
      <c r="BH267" s="233">
        <v>5</v>
      </c>
      <c r="BI267" s="233"/>
      <c r="BJ267" s="233"/>
      <c r="BK267" s="233"/>
      <c r="BL267" s="233"/>
      <c r="BM267" s="233">
        <v>15</v>
      </c>
      <c r="BN267" s="233">
        <v>0</v>
      </c>
      <c r="BO267" s="233"/>
      <c r="BP267" s="233">
        <v>320</v>
      </c>
      <c r="BQ267" s="233">
        <v>25</v>
      </c>
      <c r="BR267" s="233"/>
      <c r="BS267" s="233"/>
      <c r="BT267" s="233"/>
      <c r="BU267" s="233"/>
      <c r="BV267" s="233"/>
      <c r="BW267" s="233"/>
      <c r="BX267" s="233"/>
      <c r="BY267" s="747"/>
      <c r="BZ267" s="233"/>
      <c r="CA267" s="233"/>
      <c r="CB267" s="233"/>
      <c r="CC267" s="233">
        <v>15</v>
      </c>
      <c r="CD267" s="698" t="str">
        <f t="shared" si="596"/>
        <v/>
      </c>
      <c r="CE267" s="698" t="str">
        <f t="shared" si="597"/>
        <v/>
      </c>
      <c r="CF267" s="698">
        <f t="shared" si="598"/>
        <v>0</v>
      </c>
      <c r="CG267" s="787">
        <f t="shared" si="599"/>
        <v>15</v>
      </c>
      <c r="CH267" s="1371" t="str">
        <f t="shared" si="608"/>
        <v/>
      </c>
      <c r="CI267" s="1372" t="str">
        <f t="shared" si="609"/>
        <v/>
      </c>
      <c r="CJ267" s="1373" t="str">
        <f t="shared" si="610"/>
        <v/>
      </c>
      <c r="CK267" s="1373" t="str">
        <f t="shared" si="611"/>
        <v/>
      </c>
      <c r="CL267" s="1373" t="str">
        <f t="shared" si="612"/>
        <v/>
      </c>
      <c r="CM267" s="1373" t="str">
        <f t="shared" si="613"/>
        <v/>
      </c>
      <c r="CN267" s="1373" t="str">
        <f t="shared" si="614"/>
        <v/>
      </c>
      <c r="CO267" s="1374" t="str">
        <f t="shared" si="615"/>
        <v/>
      </c>
      <c r="CP267" s="1374" t="str">
        <f t="shared" si="616"/>
        <v/>
      </c>
      <c r="CQ267" s="1374">
        <f t="shared" si="617"/>
        <v>20</v>
      </c>
      <c r="CR267" s="1374" t="str">
        <f t="shared" si="618"/>
        <v/>
      </c>
      <c r="CS267" s="1373" t="str">
        <f t="shared" si="619"/>
        <v/>
      </c>
      <c r="CT267" s="1373" t="str">
        <f t="shared" si="620"/>
        <v/>
      </c>
      <c r="CU267" s="1373" t="str">
        <f t="shared" si="621"/>
        <v/>
      </c>
      <c r="CV267" s="1373" t="str">
        <f t="shared" si="622"/>
        <v/>
      </c>
      <c r="CW267" s="1373" t="str">
        <f t="shared" si="623"/>
        <v/>
      </c>
      <c r="CX267" s="1372" t="str">
        <f t="shared" si="624"/>
        <v/>
      </c>
      <c r="CY267" s="1375" t="str">
        <f t="shared" si="625"/>
        <v/>
      </c>
      <c r="CZ267" s="532" t="str">
        <f t="shared" si="626"/>
        <v/>
      </c>
      <c r="DA267" s="533" t="str">
        <f t="shared" si="627"/>
        <v/>
      </c>
      <c r="DB267" s="534" t="str">
        <f t="shared" si="628"/>
        <v/>
      </c>
      <c r="DC267" s="534" t="str">
        <f t="shared" si="629"/>
        <v/>
      </c>
      <c r="DD267" s="534" t="str">
        <f t="shared" si="630"/>
        <v/>
      </c>
      <c r="DE267" s="534" t="str">
        <f t="shared" si="631"/>
        <v/>
      </c>
      <c r="DF267" s="534" t="str">
        <f t="shared" si="632"/>
        <v/>
      </c>
      <c r="DG267" s="535" t="str">
        <f t="shared" si="633"/>
        <v/>
      </c>
      <c r="DH267" s="535" t="str">
        <f t="shared" si="634"/>
        <v/>
      </c>
      <c r="DI267" s="535">
        <f t="shared" si="635"/>
        <v>50</v>
      </c>
      <c r="DJ267" s="535" t="str">
        <f t="shared" si="636"/>
        <v/>
      </c>
      <c r="DK267" s="534" t="str">
        <f t="shared" si="637"/>
        <v/>
      </c>
      <c r="DL267" s="534" t="str">
        <f t="shared" si="638"/>
        <v/>
      </c>
      <c r="DM267" s="534" t="str">
        <f t="shared" si="639"/>
        <v/>
      </c>
      <c r="DN267" s="534" t="str">
        <f t="shared" si="640"/>
        <v/>
      </c>
      <c r="DO267" s="534" t="str">
        <f t="shared" si="641"/>
        <v/>
      </c>
      <c r="DP267" s="533" t="str">
        <f t="shared" si="642"/>
        <v/>
      </c>
      <c r="DQ267" s="532" t="str">
        <f t="shared" si="643"/>
        <v/>
      </c>
      <c r="DR267" s="753">
        <f t="shared" si="644"/>
        <v>1</v>
      </c>
      <c r="DS267" s="111">
        <f t="shared" si="645"/>
        <v>1</v>
      </c>
      <c r="DT267" s="111">
        <f t="shared" si="646"/>
        <v>3</v>
      </c>
      <c r="DU267" s="111">
        <f t="shared" si="647"/>
        <v>5</v>
      </c>
      <c r="DV267" s="602"/>
      <c r="DW267" s="719"/>
      <c r="DX267" s="719"/>
      <c r="DY267" s="719"/>
      <c r="DZ267" s="719"/>
      <c r="EA267" s="719"/>
      <c r="EB267" s="719"/>
      <c r="EC267" s="719"/>
      <c r="ED267" s="719"/>
      <c r="EE267" s="603"/>
    </row>
    <row r="268" spans="1:135" s="604" customFormat="1" ht="15.75" customHeight="1">
      <c r="A268" s="740" t="s">
        <v>282</v>
      </c>
      <c r="B268" s="284"/>
      <c r="C268" s="284"/>
      <c r="D268" s="284">
        <f>180/20</f>
        <v>9</v>
      </c>
      <c r="E268" s="284"/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284"/>
      <c r="T268" s="752"/>
      <c r="U268" s="284"/>
      <c r="V268" s="284"/>
      <c r="W268" s="284"/>
      <c r="X268" s="284"/>
      <c r="Y268" s="284">
        <v>8</v>
      </c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284"/>
      <c r="AL268" s="284"/>
      <c r="AM268" s="752"/>
      <c r="AN268" s="284"/>
      <c r="AO268" s="284"/>
      <c r="AP268" s="284"/>
      <c r="AQ268" s="284"/>
      <c r="AR268" s="284">
        <f>900/80</f>
        <v>11.25</v>
      </c>
      <c r="AS268" s="284"/>
      <c r="AT268" s="284">
        <f>180/10</f>
        <v>18</v>
      </c>
      <c r="AU268" s="284"/>
      <c r="AV268" s="284"/>
      <c r="AW268" s="284"/>
      <c r="AX268" s="284"/>
      <c r="AY268" s="284"/>
      <c r="AZ268" s="284"/>
      <c r="BA268" s="284"/>
      <c r="BB268" s="284"/>
      <c r="BC268" s="284"/>
      <c r="BD268" s="284"/>
      <c r="BE268" s="284"/>
      <c r="BF268" s="752"/>
      <c r="BG268" s="284"/>
      <c r="BH268" s="284">
        <v>45</v>
      </c>
      <c r="BI268" s="284"/>
      <c r="BJ268" s="284"/>
      <c r="BK268" s="284"/>
      <c r="BL268" s="284"/>
      <c r="BM268" s="284">
        <v>10</v>
      </c>
      <c r="BN268" s="284">
        <v>0</v>
      </c>
      <c r="BO268" s="284"/>
      <c r="BP268" s="284">
        <v>10</v>
      </c>
      <c r="BQ268" s="284">
        <v>10</v>
      </c>
      <c r="BR268" s="284"/>
      <c r="BS268" s="284"/>
      <c r="BT268" s="284"/>
      <c r="BU268" s="284"/>
      <c r="BV268" s="284"/>
      <c r="BW268" s="284"/>
      <c r="BX268" s="284"/>
      <c r="BY268" s="752"/>
      <c r="BZ268" s="284"/>
      <c r="CA268" s="284"/>
      <c r="CB268" s="284"/>
      <c r="CC268" s="284">
        <v>10</v>
      </c>
      <c r="CD268" s="1357" t="str">
        <f t="shared" si="596"/>
        <v/>
      </c>
      <c r="CE268" s="1357" t="str">
        <f t="shared" si="597"/>
        <v/>
      </c>
      <c r="CF268" s="1357" t="str">
        <f t="shared" si="598"/>
        <v/>
      </c>
      <c r="CG268" s="1358">
        <f t="shared" si="599"/>
        <v>10</v>
      </c>
      <c r="CH268" s="1403" t="str">
        <f t="shared" si="608"/>
        <v/>
      </c>
      <c r="CI268" s="1404" t="str">
        <f t="shared" si="609"/>
        <v/>
      </c>
      <c r="CJ268" s="1405" t="str">
        <f t="shared" si="610"/>
        <v/>
      </c>
      <c r="CK268" s="1405" t="str">
        <f t="shared" si="611"/>
        <v/>
      </c>
      <c r="CL268" s="1405" t="str">
        <f t="shared" si="612"/>
        <v/>
      </c>
      <c r="CM268" s="1405" t="str">
        <f t="shared" si="613"/>
        <v/>
      </c>
      <c r="CN268" s="1405" t="str">
        <f t="shared" si="614"/>
        <v/>
      </c>
      <c r="CO268" s="1406" t="str">
        <f t="shared" si="615"/>
        <v/>
      </c>
      <c r="CP268" s="1406" t="str">
        <f t="shared" si="616"/>
        <v/>
      </c>
      <c r="CQ268" s="1406">
        <f t="shared" si="617"/>
        <v>9</v>
      </c>
      <c r="CR268" s="1406" t="str">
        <f t="shared" si="618"/>
        <v/>
      </c>
      <c r="CS268" s="1405" t="str">
        <f t="shared" si="619"/>
        <v/>
      </c>
      <c r="CT268" s="1405" t="str">
        <f t="shared" si="620"/>
        <v/>
      </c>
      <c r="CU268" s="1405" t="str">
        <f t="shared" si="621"/>
        <v/>
      </c>
      <c r="CV268" s="1405" t="str">
        <f t="shared" si="622"/>
        <v/>
      </c>
      <c r="CW268" s="1405" t="str">
        <f t="shared" si="623"/>
        <v/>
      </c>
      <c r="CX268" s="1404" t="str">
        <f t="shared" si="624"/>
        <v/>
      </c>
      <c r="CY268" s="1407" t="str">
        <f t="shared" si="625"/>
        <v/>
      </c>
      <c r="CZ268" s="1353" t="str">
        <f t="shared" si="626"/>
        <v/>
      </c>
      <c r="DA268" s="1354" t="str">
        <f t="shared" si="627"/>
        <v/>
      </c>
      <c r="DB268" s="1355" t="str">
        <f t="shared" si="628"/>
        <v/>
      </c>
      <c r="DC268" s="1355" t="str">
        <f t="shared" si="629"/>
        <v/>
      </c>
      <c r="DD268" s="1355" t="str">
        <f t="shared" si="630"/>
        <v/>
      </c>
      <c r="DE268" s="1355" t="str">
        <f t="shared" si="631"/>
        <v/>
      </c>
      <c r="DF268" s="1355" t="str">
        <f t="shared" si="632"/>
        <v/>
      </c>
      <c r="DG268" s="1356" t="str">
        <f t="shared" si="633"/>
        <v/>
      </c>
      <c r="DH268" s="1356" t="str">
        <f t="shared" si="634"/>
        <v/>
      </c>
      <c r="DI268" s="1356">
        <f t="shared" si="635"/>
        <v>8</v>
      </c>
      <c r="DJ268" s="1356" t="str">
        <f t="shared" si="636"/>
        <v/>
      </c>
      <c r="DK268" s="1355" t="str">
        <f t="shared" si="637"/>
        <v/>
      </c>
      <c r="DL268" s="1355" t="str">
        <f t="shared" si="638"/>
        <v/>
      </c>
      <c r="DM268" s="1355" t="str">
        <f t="shared" si="639"/>
        <v/>
      </c>
      <c r="DN268" s="1355" t="str">
        <f t="shared" si="640"/>
        <v/>
      </c>
      <c r="DO268" s="1355" t="str">
        <f t="shared" si="641"/>
        <v/>
      </c>
      <c r="DP268" s="1354" t="str">
        <f t="shared" si="642"/>
        <v/>
      </c>
      <c r="DQ268" s="1353" t="str">
        <f t="shared" si="643"/>
        <v/>
      </c>
      <c r="DR268" s="753">
        <f t="shared" si="644"/>
        <v>1</v>
      </c>
      <c r="DS268" s="111">
        <f t="shared" si="645"/>
        <v>1</v>
      </c>
      <c r="DT268" s="111">
        <f t="shared" si="646"/>
        <v>2</v>
      </c>
      <c r="DU268" s="111">
        <f t="shared" si="647"/>
        <v>5</v>
      </c>
      <c r="DV268" s="602"/>
      <c r="DW268" s="719"/>
      <c r="DX268" s="719"/>
      <c r="DY268" s="719"/>
      <c r="DZ268" s="719"/>
      <c r="EA268" s="719"/>
      <c r="EB268" s="719"/>
      <c r="EC268" s="719"/>
      <c r="ED268" s="719"/>
      <c r="EE268" s="603"/>
    </row>
    <row r="269" spans="1:135" s="604" customFormat="1" ht="15.75" customHeight="1">
      <c r="A269" s="740" t="s">
        <v>284</v>
      </c>
      <c r="B269" s="730" t="str">
        <f t="shared" ref="B269:L269" si="712">IF(B267="","",B267*B268)</f>
        <v/>
      </c>
      <c r="C269" s="730" t="str">
        <f t="shared" si="712"/>
        <v/>
      </c>
      <c r="D269" s="730">
        <f t="shared" si="712"/>
        <v>180</v>
      </c>
      <c r="E269" s="730" t="str">
        <f t="shared" si="712"/>
        <v/>
      </c>
      <c r="F269" s="730" t="str">
        <f t="shared" si="712"/>
        <v/>
      </c>
      <c r="G269" s="730" t="str">
        <f t="shared" si="712"/>
        <v/>
      </c>
      <c r="H269" s="730" t="str">
        <f t="shared" si="712"/>
        <v/>
      </c>
      <c r="I269" s="730" t="str">
        <f t="shared" si="712"/>
        <v/>
      </c>
      <c r="J269" s="730" t="str">
        <f t="shared" si="712"/>
        <v/>
      </c>
      <c r="K269" s="730" t="str">
        <f t="shared" si="712"/>
        <v/>
      </c>
      <c r="L269" s="730" t="str">
        <f t="shared" si="712"/>
        <v/>
      </c>
      <c r="M269" s="730" t="str">
        <f t="shared" ref="M269:S269" si="713">IF(M267="","",M267*M268)</f>
        <v/>
      </c>
      <c r="N269" s="730" t="str">
        <f t="shared" si="713"/>
        <v/>
      </c>
      <c r="O269" s="730" t="str">
        <f t="shared" si="713"/>
        <v/>
      </c>
      <c r="P269" s="730" t="str">
        <f t="shared" si="713"/>
        <v/>
      </c>
      <c r="Q269" s="730" t="str">
        <f t="shared" si="713"/>
        <v/>
      </c>
      <c r="R269" s="730" t="str">
        <f t="shared" si="713"/>
        <v/>
      </c>
      <c r="S269" s="730" t="str">
        <f t="shared" si="713"/>
        <v/>
      </c>
      <c r="T269" s="762"/>
      <c r="U269" s="730" t="str">
        <f t="shared" ref="U269:AL269" si="714">IF(U267="","",U267*U268)</f>
        <v/>
      </c>
      <c r="V269" s="730" t="str">
        <f t="shared" si="714"/>
        <v/>
      </c>
      <c r="W269" s="730" t="str">
        <f t="shared" si="714"/>
        <v/>
      </c>
      <c r="X269" s="730" t="str">
        <f t="shared" si="714"/>
        <v/>
      </c>
      <c r="Y269" s="730">
        <f t="shared" si="714"/>
        <v>400</v>
      </c>
      <c r="Z269" s="730" t="str">
        <f t="shared" si="714"/>
        <v/>
      </c>
      <c r="AA269" s="730" t="str">
        <f t="shared" si="714"/>
        <v/>
      </c>
      <c r="AB269" s="730" t="str">
        <f t="shared" si="714"/>
        <v/>
      </c>
      <c r="AC269" s="730" t="str">
        <f t="shared" si="714"/>
        <v/>
      </c>
      <c r="AD269" s="730" t="str">
        <f t="shared" si="714"/>
        <v/>
      </c>
      <c r="AE269" s="730" t="str">
        <f t="shared" si="714"/>
        <v/>
      </c>
      <c r="AF269" s="730" t="str">
        <f t="shared" si="714"/>
        <v/>
      </c>
      <c r="AG269" s="730" t="str">
        <f t="shared" si="714"/>
        <v/>
      </c>
      <c r="AH269" s="730" t="str">
        <f t="shared" si="714"/>
        <v/>
      </c>
      <c r="AI269" s="730" t="str">
        <f t="shared" si="714"/>
        <v/>
      </c>
      <c r="AJ269" s="730" t="str">
        <f t="shared" si="714"/>
        <v/>
      </c>
      <c r="AK269" s="730" t="str">
        <f t="shared" si="714"/>
        <v/>
      </c>
      <c r="AL269" s="730" t="str">
        <f t="shared" si="714"/>
        <v/>
      </c>
      <c r="AM269" s="762"/>
      <c r="AN269" s="730" t="str">
        <f t="shared" ref="AN269:BE269" si="715">IF(AN267="","",AN267*AN268)</f>
        <v/>
      </c>
      <c r="AO269" s="730" t="str">
        <f t="shared" si="715"/>
        <v/>
      </c>
      <c r="AP269" s="730" t="str">
        <f t="shared" si="715"/>
        <v/>
      </c>
      <c r="AQ269" s="730" t="str">
        <f t="shared" si="715"/>
        <v/>
      </c>
      <c r="AR269" s="730">
        <f t="shared" si="715"/>
        <v>3600</v>
      </c>
      <c r="AS269" s="730">
        <f t="shared" si="715"/>
        <v>0</v>
      </c>
      <c r="AT269" s="730">
        <f t="shared" si="715"/>
        <v>0</v>
      </c>
      <c r="AU269" s="730" t="str">
        <f t="shared" si="715"/>
        <v/>
      </c>
      <c r="AV269" s="730" t="str">
        <f t="shared" si="715"/>
        <v/>
      </c>
      <c r="AW269" s="730" t="str">
        <f t="shared" si="715"/>
        <v/>
      </c>
      <c r="AX269" s="730" t="str">
        <f t="shared" si="715"/>
        <v/>
      </c>
      <c r="AY269" s="730" t="str">
        <f t="shared" si="715"/>
        <v/>
      </c>
      <c r="AZ269" s="730" t="str">
        <f t="shared" si="715"/>
        <v/>
      </c>
      <c r="BA269" s="730" t="str">
        <f t="shared" si="715"/>
        <v/>
      </c>
      <c r="BB269" s="730" t="str">
        <f t="shared" si="715"/>
        <v/>
      </c>
      <c r="BC269" s="730" t="str">
        <f t="shared" si="715"/>
        <v/>
      </c>
      <c r="BD269" s="730" t="str">
        <f t="shared" si="715"/>
        <v/>
      </c>
      <c r="BE269" s="730" t="str">
        <f t="shared" si="715"/>
        <v/>
      </c>
      <c r="BF269" s="762"/>
      <c r="BG269" s="730" t="str">
        <f t="shared" ref="BG269:BX269" si="716">IF(BG267="","",BG267*BG268)</f>
        <v/>
      </c>
      <c r="BH269" s="730">
        <f t="shared" si="716"/>
        <v>225</v>
      </c>
      <c r="BI269" s="730" t="str">
        <f t="shared" si="716"/>
        <v/>
      </c>
      <c r="BJ269" s="730" t="str">
        <f t="shared" si="716"/>
        <v/>
      </c>
      <c r="BK269" s="730" t="str">
        <f t="shared" si="716"/>
        <v/>
      </c>
      <c r="BL269" s="730" t="str">
        <f t="shared" si="716"/>
        <v/>
      </c>
      <c r="BM269" s="730">
        <f t="shared" si="716"/>
        <v>150</v>
      </c>
      <c r="BN269" s="730">
        <f t="shared" si="716"/>
        <v>0</v>
      </c>
      <c r="BO269" s="730" t="str">
        <f t="shared" si="716"/>
        <v/>
      </c>
      <c r="BP269" s="730">
        <f t="shared" si="716"/>
        <v>3200</v>
      </c>
      <c r="BQ269" s="730">
        <f t="shared" si="716"/>
        <v>250</v>
      </c>
      <c r="BR269" s="730" t="str">
        <f t="shared" si="716"/>
        <v/>
      </c>
      <c r="BS269" s="730" t="str">
        <f t="shared" si="716"/>
        <v/>
      </c>
      <c r="BT269" s="730" t="str">
        <f t="shared" si="716"/>
        <v/>
      </c>
      <c r="BU269" s="730" t="str">
        <f t="shared" si="716"/>
        <v/>
      </c>
      <c r="BV269" s="730" t="str">
        <f t="shared" si="716"/>
        <v/>
      </c>
      <c r="BW269" s="730" t="str">
        <f t="shared" si="716"/>
        <v/>
      </c>
      <c r="BX269" s="730" t="str">
        <f t="shared" si="716"/>
        <v/>
      </c>
      <c r="BY269" s="762"/>
      <c r="BZ269" s="730" t="str">
        <f>IF(BZ267="","",BZ267*BZ268)</f>
        <v/>
      </c>
      <c r="CA269" s="730" t="str">
        <f>IF(CA267="","",CA267*CA268)</f>
        <v/>
      </c>
      <c r="CB269" s="730" t="str">
        <f>IF(CB267="","",CB267*CB268)</f>
        <v/>
      </c>
      <c r="CC269" s="730">
        <f>IF(CC267="","",CC267*CC268)</f>
        <v>150</v>
      </c>
      <c r="CD269" s="698" t="str">
        <f t="shared" si="596"/>
        <v/>
      </c>
      <c r="CE269" s="698" t="str">
        <f t="shared" si="597"/>
        <v/>
      </c>
      <c r="CF269" s="698">
        <f t="shared" si="598"/>
        <v>0</v>
      </c>
      <c r="CG269" s="787">
        <f t="shared" si="599"/>
        <v>208.33333333333334</v>
      </c>
      <c r="CH269" s="1371" t="str">
        <f t="shared" si="608"/>
        <v/>
      </c>
      <c r="CI269" s="1372" t="str">
        <f t="shared" si="609"/>
        <v/>
      </c>
      <c r="CJ269" s="1373" t="str">
        <f t="shared" si="610"/>
        <v/>
      </c>
      <c r="CK269" s="1373" t="str">
        <f t="shared" si="611"/>
        <v/>
      </c>
      <c r="CL269" s="1373" t="str">
        <f t="shared" si="612"/>
        <v/>
      </c>
      <c r="CM269" s="1373" t="str">
        <f t="shared" si="613"/>
        <v/>
      </c>
      <c r="CN269" s="1373" t="str">
        <f t="shared" si="614"/>
        <v/>
      </c>
      <c r="CO269" s="1374" t="str">
        <f t="shared" si="615"/>
        <v/>
      </c>
      <c r="CP269" s="1374" t="str">
        <f t="shared" si="616"/>
        <v/>
      </c>
      <c r="CQ269" s="1374">
        <f t="shared" si="617"/>
        <v>180</v>
      </c>
      <c r="CR269" s="1374" t="str">
        <f t="shared" si="618"/>
        <v/>
      </c>
      <c r="CS269" s="1373" t="str">
        <f t="shared" si="619"/>
        <v/>
      </c>
      <c r="CT269" s="1373" t="str">
        <f t="shared" si="620"/>
        <v/>
      </c>
      <c r="CU269" s="1373" t="str">
        <f t="shared" si="621"/>
        <v/>
      </c>
      <c r="CV269" s="1373" t="str">
        <f t="shared" si="622"/>
        <v/>
      </c>
      <c r="CW269" s="1373" t="str">
        <f t="shared" si="623"/>
        <v/>
      </c>
      <c r="CX269" s="1372" t="str">
        <f t="shared" si="624"/>
        <v/>
      </c>
      <c r="CY269" s="1375" t="str">
        <f t="shared" si="625"/>
        <v/>
      </c>
      <c r="CZ269" s="532" t="str">
        <f t="shared" si="626"/>
        <v/>
      </c>
      <c r="DA269" s="533" t="str">
        <f t="shared" si="627"/>
        <v/>
      </c>
      <c r="DB269" s="534" t="str">
        <f t="shared" si="628"/>
        <v/>
      </c>
      <c r="DC269" s="534" t="str">
        <f t="shared" si="629"/>
        <v/>
      </c>
      <c r="DD269" s="534" t="str">
        <f t="shared" si="630"/>
        <v/>
      </c>
      <c r="DE269" s="534" t="str">
        <f t="shared" si="631"/>
        <v/>
      </c>
      <c r="DF269" s="534" t="str">
        <f t="shared" si="632"/>
        <v/>
      </c>
      <c r="DG269" s="535" t="str">
        <f t="shared" si="633"/>
        <v/>
      </c>
      <c r="DH269" s="535" t="str">
        <f t="shared" si="634"/>
        <v/>
      </c>
      <c r="DI269" s="535">
        <f t="shared" si="635"/>
        <v>400</v>
      </c>
      <c r="DJ269" s="535" t="str">
        <f t="shared" si="636"/>
        <v/>
      </c>
      <c r="DK269" s="534" t="str">
        <f t="shared" si="637"/>
        <v/>
      </c>
      <c r="DL269" s="534" t="str">
        <f t="shared" si="638"/>
        <v/>
      </c>
      <c r="DM269" s="534" t="str">
        <f t="shared" si="639"/>
        <v/>
      </c>
      <c r="DN269" s="534" t="str">
        <f t="shared" si="640"/>
        <v/>
      </c>
      <c r="DO269" s="534" t="str">
        <f t="shared" si="641"/>
        <v/>
      </c>
      <c r="DP269" s="533" t="str">
        <f t="shared" si="642"/>
        <v/>
      </c>
      <c r="DQ269" s="532" t="str">
        <f t="shared" si="643"/>
        <v/>
      </c>
      <c r="DR269" s="753">
        <f t="shared" si="644"/>
        <v>1</v>
      </c>
      <c r="DS269" s="111">
        <f t="shared" si="645"/>
        <v>1</v>
      </c>
      <c r="DT269" s="111">
        <f t="shared" si="646"/>
        <v>3</v>
      </c>
      <c r="DU269" s="111">
        <f t="shared" si="647"/>
        <v>5</v>
      </c>
      <c r="DV269" s="602"/>
      <c r="DW269" s="719"/>
      <c r="DX269" s="719"/>
      <c r="DY269" s="719"/>
      <c r="DZ269" s="719"/>
      <c r="EA269" s="719"/>
      <c r="EB269" s="719"/>
      <c r="EC269" s="719"/>
      <c r="ED269" s="719"/>
      <c r="EE269" s="603"/>
    </row>
    <row r="270" spans="1:135" s="604" customFormat="1" ht="15.75" customHeight="1">
      <c r="A270" s="740" t="s">
        <v>359</v>
      </c>
      <c r="B270" s="265"/>
      <c r="C270" s="265"/>
      <c r="D270" s="265">
        <v>0</v>
      </c>
      <c r="E270" s="265"/>
      <c r="F270" s="265">
        <v>0</v>
      </c>
      <c r="G270" s="265"/>
      <c r="H270" s="265"/>
      <c r="I270" s="265"/>
      <c r="J270" s="265"/>
      <c r="K270" s="265"/>
      <c r="L270" s="265">
        <v>0</v>
      </c>
      <c r="M270" s="265"/>
      <c r="N270" s="265"/>
      <c r="O270" s="265"/>
      <c r="P270" s="265"/>
      <c r="Q270" s="265"/>
      <c r="R270" s="265"/>
      <c r="S270" s="265">
        <v>5</v>
      </c>
      <c r="T270" s="776"/>
      <c r="U270" s="265"/>
      <c r="V270" s="265"/>
      <c r="W270" s="265"/>
      <c r="X270" s="265"/>
      <c r="Y270" s="265"/>
      <c r="Z270" s="265"/>
      <c r="AA270" s="265"/>
      <c r="AB270" s="265"/>
      <c r="AC270" s="265"/>
      <c r="AD270" s="265"/>
      <c r="AE270" s="265"/>
      <c r="AF270" s="265"/>
      <c r="AG270" s="265"/>
      <c r="AH270" s="265"/>
      <c r="AI270" s="265">
        <v>9</v>
      </c>
      <c r="AJ270" s="265"/>
      <c r="AK270" s="265">
        <v>2</v>
      </c>
      <c r="AL270" s="265">
        <v>4</v>
      </c>
      <c r="AM270" s="776"/>
      <c r="AN270" s="265"/>
      <c r="AO270" s="265"/>
      <c r="AP270" s="265">
        <v>2</v>
      </c>
      <c r="AQ270" s="265"/>
      <c r="AR270" s="265"/>
      <c r="AS270" s="265">
        <v>0</v>
      </c>
      <c r="AT270" s="265">
        <v>0</v>
      </c>
      <c r="AU270" s="265"/>
      <c r="AV270" s="265"/>
      <c r="AW270" s="265"/>
      <c r="AX270" s="265"/>
      <c r="AY270" s="265"/>
      <c r="AZ270" s="265"/>
      <c r="BA270" s="265"/>
      <c r="BB270" s="265"/>
      <c r="BC270" s="265">
        <v>5</v>
      </c>
      <c r="BD270" s="265">
        <v>2</v>
      </c>
      <c r="BE270" s="265"/>
      <c r="BF270" s="776"/>
      <c r="BG270" s="265"/>
      <c r="BH270" s="265">
        <v>5</v>
      </c>
      <c r="BI270" s="265"/>
      <c r="BJ270" s="265"/>
      <c r="BK270" s="265"/>
      <c r="BL270" s="265"/>
      <c r="BM270" s="265"/>
      <c r="BN270" s="265">
        <v>0</v>
      </c>
      <c r="BO270" s="265"/>
      <c r="BP270" s="265"/>
      <c r="BQ270" s="265"/>
      <c r="BR270" s="265"/>
      <c r="BS270" s="265"/>
      <c r="BT270" s="265"/>
      <c r="BU270" s="265"/>
      <c r="BV270" s="265"/>
      <c r="BW270" s="265"/>
      <c r="BX270" s="265"/>
      <c r="BY270" s="776"/>
      <c r="BZ270" s="265">
        <v>2</v>
      </c>
      <c r="CA270" s="265">
        <v>2</v>
      </c>
      <c r="CB270" s="265">
        <v>2</v>
      </c>
      <c r="CC270" s="265">
        <v>2</v>
      </c>
      <c r="CD270" s="698">
        <f t="shared" si="596"/>
        <v>0</v>
      </c>
      <c r="CE270" s="698">
        <f t="shared" si="597"/>
        <v>4</v>
      </c>
      <c r="CF270" s="698">
        <f t="shared" si="598"/>
        <v>1.3333333333333333</v>
      </c>
      <c r="CG270" s="787" t="str">
        <f t="shared" si="599"/>
        <v/>
      </c>
      <c r="CH270" s="1371" t="str">
        <f t="shared" si="608"/>
        <v/>
      </c>
      <c r="CI270" s="1372" t="str">
        <f t="shared" si="609"/>
        <v/>
      </c>
      <c r="CJ270" s="1373" t="str">
        <f t="shared" si="610"/>
        <v/>
      </c>
      <c r="CK270" s="1373" t="str">
        <f t="shared" si="611"/>
        <v/>
      </c>
      <c r="CL270" s="1373" t="str">
        <f t="shared" si="612"/>
        <v/>
      </c>
      <c r="CM270" s="1373" t="str">
        <f t="shared" si="613"/>
        <v/>
      </c>
      <c r="CN270" s="1373" t="str">
        <f t="shared" si="614"/>
        <v/>
      </c>
      <c r="CO270" s="1374">
        <f t="shared" si="615"/>
        <v>0</v>
      </c>
      <c r="CP270" s="1374">
        <f t="shared" si="616"/>
        <v>0</v>
      </c>
      <c r="CQ270" s="1374">
        <f t="shared" si="617"/>
        <v>0</v>
      </c>
      <c r="CR270" s="1374">
        <f t="shared" si="618"/>
        <v>5</v>
      </c>
      <c r="CS270" s="1373" t="str">
        <f t="shared" si="619"/>
        <v/>
      </c>
      <c r="CT270" s="1373" t="str">
        <f t="shared" si="620"/>
        <v/>
      </c>
      <c r="CU270" s="1373" t="str">
        <f t="shared" si="621"/>
        <v/>
      </c>
      <c r="CV270" s="1373" t="str">
        <f t="shared" si="622"/>
        <v/>
      </c>
      <c r="CW270" s="1373" t="str">
        <f t="shared" si="623"/>
        <v/>
      </c>
      <c r="CX270" s="1372" t="str">
        <f t="shared" si="624"/>
        <v/>
      </c>
      <c r="CY270" s="1375" t="str">
        <f t="shared" si="625"/>
        <v/>
      </c>
      <c r="CZ270" s="532" t="str">
        <f t="shared" si="626"/>
        <v/>
      </c>
      <c r="DA270" s="533" t="str">
        <f t="shared" si="627"/>
        <v/>
      </c>
      <c r="DB270" s="534" t="str">
        <f t="shared" si="628"/>
        <v/>
      </c>
      <c r="DC270" s="534" t="str">
        <f t="shared" si="629"/>
        <v/>
      </c>
      <c r="DD270" s="534" t="str">
        <f t="shared" si="630"/>
        <v/>
      </c>
      <c r="DE270" s="534" t="str">
        <f t="shared" si="631"/>
        <v/>
      </c>
      <c r="DF270" s="534" t="str">
        <f t="shared" si="632"/>
        <v/>
      </c>
      <c r="DG270" s="535" t="str">
        <f t="shared" si="633"/>
        <v/>
      </c>
      <c r="DH270" s="535">
        <f t="shared" si="634"/>
        <v>2</v>
      </c>
      <c r="DI270" s="535">
        <f t="shared" si="635"/>
        <v>4</v>
      </c>
      <c r="DJ270" s="535">
        <f t="shared" si="636"/>
        <v>9</v>
      </c>
      <c r="DK270" s="534" t="str">
        <f t="shared" si="637"/>
        <v/>
      </c>
      <c r="DL270" s="534" t="str">
        <f t="shared" si="638"/>
        <v/>
      </c>
      <c r="DM270" s="534" t="str">
        <f t="shared" si="639"/>
        <v/>
      </c>
      <c r="DN270" s="534" t="str">
        <f t="shared" si="640"/>
        <v/>
      </c>
      <c r="DO270" s="534" t="str">
        <f t="shared" si="641"/>
        <v/>
      </c>
      <c r="DP270" s="533" t="str">
        <f t="shared" si="642"/>
        <v/>
      </c>
      <c r="DQ270" s="532" t="str">
        <f t="shared" si="643"/>
        <v/>
      </c>
      <c r="DR270" s="753">
        <f t="shared" si="644"/>
        <v>4</v>
      </c>
      <c r="DS270" s="111">
        <f t="shared" si="645"/>
        <v>3</v>
      </c>
      <c r="DT270" s="111">
        <f t="shared" si="646"/>
        <v>5</v>
      </c>
      <c r="DU270" s="111">
        <f t="shared" si="647"/>
        <v>2</v>
      </c>
      <c r="DV270" s="602"/>
      <c r="DW270" s="719"/>
      <c r="DX270" s="719"/>
      <c r="DY270" s="719"/>
      <c r="DZ270" s="719"/>
      <c r="EA270" s="719"/>
      <c r="EB270" s="719"/>
      <c r="EC270" s="719"/>
      <c r="ED270" s="719"/>
      <c r="EE270" s="603"/>
    </row>
    <row r="271" spans="1:135" s="604" customFormat="1" ht="15.75" customHeight="1">
      <c r="A271" s="748" t="s">
        <v>328</v>
      </c>
      <c r="B271" s="733" t="str">
        <f t="shared" ref="B271:S271" si="717">IF(B265="","",(B265-B267-B270)*B266/B$46/365/$G$1)</f>
        <v/>
      </c>
      <c r="C271" s="733" t="str">
        <f t="shared" si="717"/>
        <v/>
      </c>
      <c r="D271" s="733">
        <f t="shared" si="717"/>
        <v>8.8637110834371095E-3</v>
      </c>
      <c r="E271" s="733" t="str">
        <f t="shared" si="717"/>
        <v/>
      </c>
      <c r="F271" s="733">
        <f t="shared" si="717"/>
        <v>1.2086878750141514E-2</v>
      </c>
      <c r="G271" s="733">
        <f t="shared" si="717"/>
        <v>2.769909713574097E-3</v>
      </c>
      <c r="H271" s="733" t="str">
        <f t="shared" si="717"/>
        <v/>
      </c>
      <c r="I271" s="733" t="str">
        <f t="shared" si="717"/>
        <v/>
      </c>
      <c r="J271" s="733" t="str">
        <f t="shared" si="717"/>
        <v/>
      </c>
      <c r="K271" s="733" t="str">
        <f t="shared" si="717"/>
        <v/>
      </c>
      <c r="L271" s="733">
        <f t="shared" si="717"/>
        <v>6.9247742839352424E-3</v>
      </c>
      <c r="M271" s="733" t="str">
        <f t="shared" si="717"/>
        <v/>
      </c>
      <c r="N271" s="733" t="str">
        <f t="shared" si="717"/>
        <v/>
      </c>
      <c r="O271" s="733" t="str">
        <f t="shared" si="717"/>
        <v/>
      </c>
      <c r="P271" s="733" t="str">
        <f t="shared" si="717"/>
        <v/>
      </c>
      <c r="Q271" s="733">
        <f t="shared" si="717"/>
        <v>5.5398194271481941E-3</v>
      </c>
      <c r="R271" s="733" t="str">
        <f t="shared" si="717"/>
        <v/>
      </c>
      <c r="S271" s="733">
        <f t="shared" si="717"/>
        <v>3.6932129514321295E-2</v>
      </c>
      <c r="T271" s="752"/>
      <c r="U271" s="733" t="str">
        <f t="shared" ref="U271:AL271" si="718">IF(U265="","",(U265-U267-U270)*U266/U$46/365/$G$1)</f>
        <v/>
      </c>
      <c r="V271" s="733" t="str">
        <f t="shared" si="718"/>
        <v/>
      </c>
      <c r="W271" s="733" t="str">
        <f t="shared" si="718"/>
        <v/>
      </c>
      <c r="X271" s="733" t="str">
        <f t="shared" si="718"/>
        <v/>
      </c>
      <c r="Y271" s="733">
        <f t="shared" si="718"/>
        <v>0</v>
      </c>
      <c r="Z271" s="733" t="str">
        <f t="shared" si="718"/>
        <v/>
      </c>
      <c r="AA271" s="733" t="str">
        <f t="shared" si="718"/>
        <v/>
      </c>
      <c r="AB271" s="733" t="str">
        <f t="shared" si="718"/>
        <v/>
      </c>
      <c r="AC271" s="733" t="str">
        <f t="shared" si="718"/>
        <v/>
      </c>
      <c r="AD271" s="733" t="str">
        <f t="shared" si="718"/>
        <v/>
      </c>
      <c r="AE271" s="733" t="str">
        <f t="shared" si="718"/>
        <v/>
      </c>
      <c r="AF271" s="733" t="str">
        <f t="shared" si="718"/>
        <v/>
      </c>
      <c r="AG271" s="733" t="str">
        <f t="shared" si="718"/>
        <v/>
      </c>
      <c r="AH271" s="733" t="str">
        <f t="shared" si="718"/>
        <v/>
      </c>
      <c r="AI271" s="733">
        <f t="shared" si="718"/>
        <v>2.2713259651307594E-2</v>
      </c>
      <c r="AJ271" s="733" t="str">
        <f t="shared" si="718"/>
        <v/>
      </c>
      <c r="AK271" s="733">
        <f t="shared" si="718"/>
        <v>2.1272906600249067E-2</v>
      </c>
      <c r="AL271" s="733">
        <f t="shared" si="718"/>
        <v>3.4962415940224152E-2</v>
      </c>
      <c r="AM271" s="752"/>
      <c r="AN271" s="733" t="str">
        <f t="shared" ref="AN271:BE271" si="719">IF(AN265="","",(AN265-AN267-AN270)*AN266/AN$46/365/$G$1)</f>
        <v/>
      </c>
      <c r="AO271" s="733" t="str">
        <f t="shared" si="719"/>
        <v/>
      </c>
      <c r="AP271" s="733">
        <f t="shared" si="719"/>
        <v>1.3295566625155665E-2</v>
      </c>
      <c r="AQ271" s="733">
        <f t="shared" si="719"/>
        <v>1.8466064757160647E-2</v>
      </c>
      <c r="AR271" s="733">
        <f t="shared" si="719"/>
        <v>5.0649777619640624E-2</v>
      </c>
      <c r="AS271" s="733">
        <f t="shared" si="719"/>
        <v>4.4318555417185547E-3</v>
      </c>
      <c r="AT271" s="733">
        <f t="shared" si="719"/>
        <v>6.3311688311688315E-3</v>
      </c>
      <c r="AU271" s="733" t="str">
        <f t="shared" si="719"/>
        <v/>
      </c>
      <c r="AV271" s="733">
        <f t="shared" si="719"/>
        <v>1.5828055506137698E-2</v>
      </c>
      <c r="AW271" s="733" t="str">
        <f t="shared" si="719"/>
        <v/>
      </c>
      <c r="AX271" s="733" t="str">
        <f t="shared" si="719"/>
        <v/>
      </c>
      <c r="AY271" s="733" t="str">
        <f t="shared" si="719"/>
        <v/>
      </c>
      <c r="AZ271" s="733" t="str">
        <f t="shared" si="719"/>
        <v/>
      </c>
      <c r="BA271" s="733" t="str">
        <f t="shared" si="719"/>
        <v/>
      </c>
      <c r="BB271" s="733" t="str">
        <f t="shared" si="719"/>
        <v/>
      </c>
      <c r="BC271" s="733">
        <f t="shared" si="719"/>
        <v>1.2662444404910156E-2</v>
      </c>
      <c r="BD271" s="733">
        <f t="shared" si="719"/>
        <v>0.16397865504358652</v>
      </c>
      <c r="BE271" s="733" t="str">
        <f t="shared" si="719"/>
        <v/>
      </c>
      <c r="BF271" s="752"/>
      <c r="BG271" s="733" t="str">
        <f t="shared" ref="BG271:BX271" si="720">IF(BG265="","",(BG265-BG267-BG270)*BG266/BG$46/365/$G$1)</f>
        <v/>
      </c>
      <c r="BH271" s="733">
        <f t="shared" si="720"/>
        <v>0</v>
      </c>
      <c r="BI271" s="733" t="str">
        <f t="shared" si="720"/>
        <v/>
      </c>
      <c r="BJ271" s="733">
        <f t="shared" si="720"/>
        <v>2.215927770859278E-2</v>
      </c>
      <c r="BK271" s="733">
        <f t="shared" si="720"/>
        <v>7.0909688667496876E-2</v>
      </c>
      <c r="BL271" s="733" t="str">
        <f t="shared" si="720"/>
        <v/>
      </c>
      <c r="BM271" s="733">
        <f t="shared" si="720"/>
        <v>1.8993666607365236E-3</v>
      </c>
      <c r="BN271" s="733">
        <f t="shared" si="720"/>
        <v>1.7727422166874219E-2</v>
      </c>
      <c r="BO271" s="733" t="str">
        <f t="shared" si="720"/>
        <v/>
      </c>
      <c r="BP271" s="733">
        <f t="shared" si="720"/>
        <v>5.0649777619640624E-2</v>
      </c>
      <c r="BQ271" s="733">
        <f t="shared" si="720"/>
        <v>1.5828055506137698E-2</v>
      </c>
      <c r="BR271" s="733" t="str">
        <f t="shared" si="720"/>
        <v/>
      </c>
      <c r="BS271" s="733" t="str">
        <f t="shared" si="720"/>
        <v/>
      </c>
      <c r="BT271" s="733" t="str">
        <f t="shared" si="720"/>
        <v/>
      </c>
      <c r="BU271" s="733" t="str">
        <f t="shared" si="720"/>
        <v/>
      </c>
      <c r="BV271" s="733" t="str">
        <f t="shared" si="720"/>
        <v/>
      </c>
      <c r="BW271" s="733" t="str">
        <f t="shared" si="720"/>
        <v/>
      </c>
      <c r="BX271" s="733" t="str">
        <f t="shared" si="720"/>
        <v/>
      </c>
      <c r="BY271" s="752"/>
      <c r="BZ271" s="733">
        <f>IF(BZ265="","",(BZ265-BZ267-BZ270)*BZ266/BZ$46/365/$G$1)</f>
        <v>2.0681992528019926E-2</v>
      </c>
      <c r="CA271" s="733">
        <f>IF(CA265="","",(CA265-CA267-CA270)*CA266/CA$46/365/$G$1)</f>
        <v>3.5454844333748445E-2</v>
      </c>
      <c r="CB271" s="733">
        <f>IF(CB265="","",(CB265-CB267-CB270)*CB266/CB$46/365/$G$1)</f>
        <v>3.5454844333748445E-2</v>
      </c>
      <c r="CC271" s="733">
        <f>IF(CC265="","",(CC265-CC267-CC270)*CC266/CC$46/365/$G$1)</f>
        <v>2.9250246575342465E-2</v>
      </c>
      <c r="CD271" s="698">
        <f t="shared" si="596"/>
        <v>8.3537958861655114E-3</v>
      </c>
      <c r="CE271" s="723">
        <f t="shared" si="597"/>
        <v>2.1993083125778325E-2</v>
      </c>
      <c r="CF271" s="723">
        <f t="shared" si="598"/>
        <v>1.9538846290695602E-2</v>
      </c>
      <c r="CG271" s="790">
        <f t="shared" si="599"/>
        <v>2.1652779932396369E-2</v>
      </c>
      <c r="CH271" s="1376" t="str">
        <f t="shared" si="608"/>
        <v/>
      </c>
      <c r="CI271" s="1377" t="str">
        <f t="shared" si="609"/>
        <v/>
      </c>
      <c r="CJ271" s="1378" t="str">
        <f t="shared" si="610"/>
        <v/>
      </c>
      <c r="CK271" s="1378" t="str">
        <f t="shared" si="611"/>
        <v/>
      </c>
      <c r="CL271" s="1378" t="str">
        <f t="shared" si="612"/>
        <v/>
      </c>
      <c r="CM271" s="1378" t="str">
        <f t="shared" si="613"/>
        <v/>
      </c>
      <c r="CN271" s="1378">
        <f t="shared" si="614"/>
        <v>2.769909713574097E-3</v>
      </c>
      <c r="CO271" s="1379">
        <f t="shared" si="615"/>
        <v>5.5398194271481941E-3</v>
      </c>
      <c r="CP271" s="1379">
        <f t="shared" si="616"/>
        <v>6.9247742839352424E-3</v>
      </c>
      <c r="CQ271" s="1379">
        <f t="shared" si="617"/>
        <v>8.8637110834371095E-3</v>
      </c>
      <c r="CR271" s="1379">
        <f t="shared" si="618"/>
        <v>1.2086878750141514E-2</v>
      </c>
      <c r="CS271" s="1378">
        <f t="shared" si="619"/>
        <v>3.6932129514321295E-2</v>
      </c>
      <c r="CT271" s="1378" t="str">
        <f t="shared" si="620"/>
        <v/>
      </c>
      <c r="CU271" s="1378" t="str">
        <f t="shared" si="621"/>
        <v/>
      </c>
      <c r="CV271" s="1378" t="str">
        <f t="shared" si="622"/>
        <v/>
      </c>
      <c r="CW271" s="1378" t="str">
        <f t="shared" si="623"/>
        <v/>
      </c>
      <c r="CX271" s="1377" t="str">
        <f t="shared" si="624"/>
        <v/>
      </c>
      <c r="CY271" s="1380" t="str">
        <f t="shared" si="625"/>
        <v/>
      </c>
      <c r="CZ271" s="638" t="str">
        <f t="shared" si="626"/>
        <v/>
      </c>
      <c r="DA271" s="639" t="str">
        <f t="shared" si="627"/>
        <v/>
      </c>
      <c r="DB271" s="640" t="str">
        <f t="shared" si="628"/>
        <v/>
      </c>
      <c r="DC271" s="640" t="str">
        <f t="shared" si="629"/>
        <v/>
      </c>
      <c r="DD271" s="640" t="str">
        <f t="shared" si="630"/>
        <v/>
      </c>
      <c r="DE271" s="640" t="str">
        <f t="shared" si="631"/>
        <v/>
      </c>
      <c r="DF271" s="640" t="str">
        <f t="shared" si="632"/>
        <v/>
      </c>
      <c r="DG271" s="641">
        <f t="shared" si="633"/>
        <v>0</v>
      </c>
      <c r="DH271" s="641">
        <f t="shared" si="634"/>
        <v>2.1272906600249067E-2</v>
      </c>
      <c r="DI271" s="641">
        <f t="shared" si="635"/>
        <v>2.2713259651307594E-2</v>
      </c>
      <c r="DJ271" s="641">
        <f t="shared" si="636"/>
        <v>3.4962415940224152E-2</v>
      </c>
      <c r="DK271" s="640" t="str">
        <f t="shared" si="637"/>
        <v/>
      </c>
      <c r="DL271" s="640" t="str">
        <f t="shared" si="638"/>
        <v/>
      </c>
      <c r="DM271" s="640" t="str">
        <f t="shared" si="639"/>
        <v/>
      </c>
      <c r="DN271" s="640" t="str">
        <f t="shared" si="640"/>
        <v/>
      </c>
      <c r="DO271" s="640" t="str">
        <f t="shared" si="641"/>
        <v/>
      </c>
      <c r="DP271" s="639" t="str">
        <f t="shared" si="642"/>
        <v/>
      </c>
      <c r="DQ271" s="638" t="str">
        <f t="shared" si="643"/>
        <v/>
      </c>
      <c r="DR271" s="753">
        <f t="shared" si="644"/>
        <v>6</v>
      </c>
      <c r="DS271" s="111">
        <f t="shared" si="645"/>
        <v>4</v>
      </c>
      <c r="DT271" s="111">
        <f t="shared" si="646"/>
        <v>8</v>
      </c>
      <c r="DU271" s="111">
        <f t="shared" si="647"/>
        <v>7</v>
      </c>
      <c r="DV271" s="602"/>
      <c r="DW271" s="719"/>
      <c r="DX271" s="719"/>
      <c r="DY271" s="719"/>
      <c r="DZ271" s="719"/>
      <c r="EA271" s="719"/>
      <c r="EB271" s="719"/>
      <c r="EC271" s="719"/>
      <c r="ED271" s="719"/>
      <c r="EE271" s="603"/>
    </row>
    <row r="272" spans="1:135" s="604" customFormat="1" ht="15.75" customHeight="1">
      <c r="A272" s="781" t="s">
        <v>364</v>
      </c>
      <c r="B272" s="807"/>
      <c r="C272" s="807"/>
      <c r="D272" s="807">
        <v>100</v>
      </c>
      <c r="E272" s="807"/>
      <c r="F272" s="807">
        <v>4</v>
      </c>
      <c r="G272" s="807">
        <v>5</v>
      </c>
      <c r="H272" s="807">
        <v>50</v>
      </c>
      <c r="I272" s="807"/>
      <c r="J272" s="807"/>
      <c r="K272" s="807"/>
      <c r="L272" s="807"/>
      <c r="M272" s="807"/>
      <c r="N272" s="807"/>
      <c r="O272" s="807"/>
      <c r="P272" s="807">
        <v>40</v>
      </c>
      <c r="Q272" s="807"/>
      <c r="R272" s="807"/>
      <c r="S272" s="807">
        <v>50</v>
      </c>
      <c r="T272" s="772"/>
      <c r="U272" s="807">
        <v>66.5</v>
      </c>
      <c r="V272" s="807"/>
      <c r="W272" s="807">
        <v>125</v>
      </c>
      <c r="X272" s="807"/>
      <c r="Y272" s="807"/>
      <c r="Z272" s="807"/>
      <c r="AA272" s="807"/>
      <c r="AB272" s="807"/>
      <c r="AC272" s="807"/>
      <c r="AD272" s="807"/>
      <c r="AE272" s="807"/>
      <c r="AF272" s="807"/>
      <c r="AG272" s="807"/>
      <c r="AH272" s="799"/>
      <c r="AI272" s="799"/>
      <c r="AJ272" s="807"/>
      <c r="AK272" s="807"/>
      <c r="AL272" s="807">
        <v>100</v>
      </c>
      <c r="AM272" s="813"/>
      <c r="AN272" s="807">
        <v>14</v>
      </c>
      <c r="AO272" s="807"/>
      <c r="AP272" s="807">
        <v>70</v>
      </c>
      <c r="AQ272" s="807"/>
      <c r="AR272" s="807"/>
      <c r="AS272" s="807">
        <v>5</v>
      </c>
      <c r="AT272" s="807"/>
      <c r="AU272" s="807">
        <v>25</v>
      </c>
      <c r="AV272" s="807"/>
      <c r="AW272" s="807">
        <f>0.7*40</f>
        <v>28</v>
      </c>
      <c r="AX272" s="807"/>
      <c r="AY272" s="807"/>
      <c r="AZ272" s="807"/>
      <c r="BA272" s="807"/>
      <c r="BB272" s="799"/>
      <c r="BC272" s="807">
        <v>50</v>
      </c>
      <c r="BD272" s="807">
        <v>80</v>
      </c>
      <c r="BE272" s="807"/>
      <c r="BF272" s="813"/>
      <c r="BG272" s="807">
        <v>25</v>
      </c>
      <c r="BH272" s="807"/>
      <c r="BI272" s="807"/>
      <c r="BJ272" s="807"/>
      <c r="BK272" s="807"/>
      <c r="BL272" s="807"/>
      <c r="BM272" s="807"/>
      <c r="BN272" s="807"/>
      <c r="BO272" s="807"/>
      <c r="BP272" s="807"/>
      <c r="BQ272" s="807"/>
      <c r="BR272" s="807">
        <v>5</v>
      </c>
      <c r="BS272" s="799"/>
      <c r="BT272" s="799"/>
      <c r="BU272" s="807"/>
      <c r="BV272" s="807"/>
      <c r="BW272" s="807">
        <v>150</v>
      </c>
      <c r="BX272" s="807"/>
      <c r="BY272" s="813"/>
      <c r="BZ272" s="807">
        <v>50</v>
      </c>
      <c r="CA272" s="807">
        <v>100</v>
      </c>
      <c r="CB272" s="807">
        <v>23</v>
      </c>
      <c r="CC272" s="807">
        <v>78</v>
      </c>
      <c r="CD272" s="698">
        <f t="shared" si="596"/>
        <v>36.25</v>
      </c>
      <c r="CE272" s="698">
        <f t="shared" si="597"/>
        <v>100</v>
      </c>
      <c r="CF272" s="698">
        <f t="shared" si="598"/>
        <v>37.4</v>
      </c>
      <c r="CG272" s="787">
        <f t="shared" si="599"/>
        <v>25</v>
      </c>
      <c r="CH272" s="1371" t="str">
        <f t="shared" si="608"/>
        <v/>
      </c>
      <c r="CI272" s="1372" t="str">
        <f t="shared" si="609"/>
        <v/>
      </c>
      <c r="CJ272" s="1373" t="str">
        <f t="shared" si="610"/>
        <v/>
      </c>
      <c r="CK272" s="1373" t="str">
        <f t="shared" si="611"/>
        <v/>
      </c>
      <c r="CL272" s="1373" t="str">
        <f t="shared" si="612"/>
        <v/>
      </c>
      <c r="CM272" s="1373" t="str">
        <f t="shared" si="613"/>
        <v/>
      </c>
      <c r="CN272" s="1373">
        <f t="shared" si="614"/>
        <v>4</v>
      </c>
      <c r="CO272" s="1374">
        <f t="shared" si="615"/>
        <v>5</v>
      </c>
      <c r="CP272" s="1374">
        <f t="shared" si="616"/>
        <v>40</v>
      </c>
      <c r="CQ272" s="1374">
        <f t="shared" si="617"/>
        <v>50</v>
      </c>
      <c r="CR272" s="1374">
        <f t="shared" si="618"/>
        <v>50</v>
      </c>
      <c r="CS272" s="1373">
        <f t="shared" si="619"/>
        <v>100</v>
      </c>
      <c r="CT272" s="1373" t="str">
        <f t="shared" si="620"/>
        <v/>
      </c>
      <c r="CU272" s="1373" t="str">
        <f t="shared" si="621"/>
        <v/>
      </c>
      <c r="CV272" s="1373" t="str">
        <f t="shared" si="622"/>
        <v/>
      </c>
      <c r="CW272" s="1373" t="str">
        <f t="shared" si="623"/>
        <v/>
      </c>
      <c r="CX272" s="1372" t="str">
        <f t="shared" si="624"/>
        <v/>
      </c>
      <c r="CY272" s="1375" t="str">
        <f t="shared" si="625"/>
        <v/>
      </c>
      <c r="CZ272" s="532" t="str">
        <f t="shared" si="626"/>
        <v/>
      </c>
      <c r="DA272" s="533" t="str">
        <f t="shared" si="627"/>
        <v/>
      </c>
      <c r="DB272" s="534" t="str">
        <f t="shared" si="628"/>
        <v/>
      </c>
      <c r="DC272" s="534" t="str">
        <f t="shared" si="629"/>
        <v/>
      </c>
      <c r="DD272" s="534" t="str">
        <f t="shared" si="630"/>
        <v/>
      </c>
      <c r="DE272" s="534" t="str">
        <f t="shared" si="631"/>
        <v/>
      </c>
      <c r="DF272" s="534" t="str">
        <f t="shared" si="632"/>
        <v/>
      </c>
      <c r="DG272" s="535" t="str">
        <f t="shared" si="633"/>
        <v/>
      </c>
      <c r="DH272" s="535">
        <f t="shared" si="634"/>
        <v>66.5</v>
      </c>
      <c r="DI272" s="535">
        <f t="shared" si="635"/>
        <v>100</v>
      </c>
      <c r="DJ272" s="535">
        <f t="shared" si="636"/>
        <v>125</v>
      </c>
      <c r="DK272" s="534" t="str">
        <f t="shared" si="637"/>
        <v/>
      </c>
      <c r="DL272" s="534" t="str">
        <f t="shared" si="638"/>
        <v/>
      </c>
      <c r="DM272" s="534" t="str">
        <f t="shared" si="639"/>
        <v/>
      </c>
      <c r="DN272" s="534" t="str">
        <f t="shared" si="640"/>
        <v/>
      </c>
      <c r="DO272" s="534" t="str">
        <f t="shared" si="641"/>
        <v/>
      </c>
      <c r="DP272" s="533" t="str">
        <f t="shared" si="642"/>
        <v/>
      </c>
      <c r="DQ272" s="532" t="str">
        <f t="shared" si="643"/>
        <v/>
      </c>
      <c r="DR272" s="753">
        <f t="shared" si="644"/>
        <v>6</v>
      </c>
      <c r="DS272" s="111">
        <f t="shared" si="645"/>
        <v>3</v>
      </c>
      <c r="DT272" s="111">
        <f t="shared" si="646"/>
        <v>7</v>
      </c>
      <c r="DU272" s="111">
        <f t="shared" si="647"/>
        <v>3</v>
      </c>
      <c r="DV272" s="602"/>
      <c r="DW272" s="719"/>
      <c r="DX272" s="719"/>
      <c r="DY272" s="719"/>
      <c r="DZ272" s="719"/>
      <c r="EA272" s="719"/>
      <c r="EB272" s="719"/>
      <c r="EC272" s="719"/>
      <c r="ED272" s="719"/>
      <c r="EE272" s="603"/>
    </row>
    <row r="273" spans="1:135" s="604" customFormat="1" ht="15.75" customHeight="1">
      <c r="A273" s="808" t="s">
        <v>361</v>
      </c>
      <c r="B273" s="801">
        <f t="shared" ref="B273:S273" si="721">3390*4.1868</f>
        <v>14193.252</v>
      </c>
      <c r="C273" s="801">
        <f t="shared" si="721"/>
        <v>14193.252</v>
      </c>
      <c r="D273" s="801">
        <f t="shared" si="721"/>
        <v>14193.252</v>
      </c>
      <c r="E273" s="801">
        <f t="shared" si="721"/>
        <v>14193.252</v>
      </c>
      <c r="F273" s="801">
        <f t="shared" si="721"/>
        <v>14193.252</v>
      </c>
      <c r="G273" s="801">
        <f t="shared" si="721"/>
        <v>14193.252</v>
      </c>
      <c r="H273" s="801">
        <f t="shared" si="721"/>
        <v>14193.252</v>
      </c>
      <c r="I273" s="801">
        <f t="shared" si="721"/>
        <v>14193.252</v>
      </c>
      <c r="J273" s="801">
        <f t="shared" si="721"/>
        <v>14193.252</v>
      </c>
      <c r="K273" s="801">
        <f t="shared" si="721"/>
        <v>14193.252</v>
      </c>
      <c r="L273" s="801">
        <f t="shared" si="721"/>
        <v>14193.252</v>
      </c>
      <c r="M273" s="801">
        <f t="shared" si="721"/>
        <v>14193.252</v>
      </c>
      <c r="N273" s="801">
        <f t="shared" si="721"/>
        <v>14193.252</v>
      </c>
      <c r="O273" s="801">
        <f t="shared" si="721"/>
        <v>14193.252</v>
      </c>
      <c r="P273" s="801">
        <f t="shared" si="721"/>
        <v>14193.252</v>
      </c>
      <c r="Q273" s="801">
        <f t="shared" si="721"/>
        <v>14193.252</v>
      </c>
      <c r="R273" s="801">
        <f t="shared" si="721"/>
        <v>14193.252</v>
      </c>
      <c r="S273" s="801">
        <f t="shared" si="721"/>
        <v>14193.252</v>
      </c>
      <c r="T273" s="809"/>
      <c r="U273" s="801">
        <f t="shared" ref="U273:AL273" si="722">3390*4.1868</f>
        <v>14193.252</v>
      </c>
      <c r="V273" s="801">
        <f t="shared" si="722"/>
        <v>14193.252</v>
      </c>
      <c r="W273" s="801">
        <f t="shared" si="722"/>
        <v>14193.252</v>
      </c>
      <c r="X273" s="801">
        <f t="shared" si="722"/>
        <v>14193.252</v>
      </c>
      <c r="Y273" s="801">
        <f t="shared" si="722"/>
        <v>14193.252</v>
      </c>
      <c r="Z273" s="801">
        <f t="shared" si="722"/>
        <v>14193.252</v>
      </c>
      <c r="AA273" s="801">
        <f t="shared" si="722"/>
        <v>14193.252</v>
      </c>
      <c r="AB273" s="801">
        <f t="shared" si="722"/>
        <v>14193.252</v>
      </c>
      <c r="AC273" s="801">
        <f t="shared" si="722"/>
        <v>14193.252</v>
      </c>
      <c r="AD273" s="801">
        <f t="shared" si="722"/>
        <v>14193.252</v>
      </c>
      <c r="AE273" s="801">
        <f t="shared" si="722"/>
        <v>14193.252</v>
      </c>
      <c r="AF273" s="801">
        <f t="shared" si="722"/>
        <v>14193.252</v>
      </c>
      <c r="AG273" s="801">
        <f t="shared" si="722"/>
        <v>14193.252</v>
      </c>
      <c r="AH273" s="801">
        <f t="shared" si="722"/>
        <v>14193.252</v>
      </c>
      <c r="AI273" s="801">
        <f t="shared" si="722"/>
        <v>14193.252</v>
      </c>
      <c r="AJ273" s="801">
        <f t="shared" si="722"/>
        <v>14193.252</v>
      </c>
      <c r="AK273" s="801">
        <f t="shared" si="722"/>
        <v>14193.252</v>
      </c>
      <c r="AL273" s="801">
        <f t="shared" si="722"/>
        <v>14193.252</v>
      </c>
      <c r="AM273" s="809"/>
      <c r="AN273" s="801">
        <f t="shared" ref="AN273:BE273" si="723">3390*4.1868</f>
        <v>14193.252</v>
      </c>
      <c r="AO273" s="801">
        <f t="shared" si="723"/>
        <v>14193.252</v>
      </c>
      <c r="AP273" s="801">
        <f t="shared" si="723"/>
        <v>14193.252</v>
      </c>
      <c r="AQ273" s="801">
        <f t="shared" si="723"/>
        <v>14193.252</v>
      </c>
      <c r="AR273" s="801">
        <f t="shared" si="723"/>
        <v>14193.252</v>
      </c>
      <c r="AS273" s="801">
        <f t="shared" si="723"/>
        <v>14193.252</v>
      </c>
      <c r="AT273" s="801">
        <f t="shared" si="723"/>
        <v>14193.252</v>
      </c>
      <c r="AU273" s="801">
        <f t="shared" si="723"/>
        <v>14193.252</v>
      </c>
      <c r="AV273" s="801">
        <f t="shared" si="723"/>
        <v>14193.252</v>
      </c>
      <c r="AW273" s="801">
        <f t="shared" si="723"/>
        <v>14193.252</v>
      </c>
      <c r="AX273" s="801">
        <f t="shared" si="723"/>
        <v>14193.252</v>
      </c>
      <c r="AY273" s="801">
        <f t="shared" si="723"/>
        <v>14193.252</v>
      </c>
      <c r="AZ273" s="801">
        <f t="shared" si="723"/>
        <v>14193.252</v>
      </c>
      <c r="BA273" s="801">
        <f t="shared" si="723"/>
        <v>14193.252</v>
      </c>
      <c r="BB273" s="801">
        <f t="shared" si="723"/>
        <v>14193.252</v>
      </c>
      <c r="BC273" s="801">
        <f t="shared" si="723"/>
        <v>14193.252</v>
      </c>
      <c r="BD273" s="801">
        <f t="shared" si="723"/>
        <v>14193.252</v>
      </c>
      <c r="BE273" s="801">
        <f t="shared" si="723"/>
        <v>14193.252</v>
      </c>
      <c r="BF273" s="809"/>
      <c r="BG273" s="801">
        <f t="shared" ref="BG273:BX273" si="724">3390*4.1868</f>
        <v>14193.252</v>
      </c>
      <c r="BH273" s="801">
        <f t="shared" si="724"/>
        <v>14193.252</v>
      </c>
      <c r="BI273" s="801">
        <f t="shared" si="724"/>
        <v>14193.252</v>
      </c>
      <c r="BJ273" s="801">
        <f t="shared" si="724"/>
        <v>14193.252</v>
      </c>
      <c r="BK273" s="801">
        <f t="shared" si="724"/>
        <v>14193.252</v>
      </c>
      <c r="BL273" s="801">
        <f t="shared" si="724"/>
        <v>14193.252</v>
      </c>
      <c r="BM273" s="801">
        <f t="shared" si="724"/>
        <v>14193.252</v>
      </c>
      <c r="BN273" s="801">
        <f t="shared" si="724"/>
        <v>14193.252</v>
      </c>
      <c r="BO273" s="801">
        <f t="shared" si="724"/>
        <v>14193.252</v>
      </c>
      <c r="BP273" s="801">
        <f t="shared" si="724"/>
        <v>14193.252</v>
      </c>
      <c r="BQ273" s="801">
        <f t="shared" si="724"/>
        <v>14193.252</v>
      </c>
      <c r="BR273" s="801">
        <f t="shared" si="724"/>
        <v>14193.252</v>
      </c>
      <c r="BS273" s="801">
        <f t="shared" si="724"/>
        <v>14193.252</v>
      </c>
      <c r="BT273" s="801">
        <f t="shared" si="724"/>
        <v>14193.252</v>
      </c>
      <c r="BU273" s="801">
        <f t="shared" si="724"/>
        <v>14193.252</v>
      </c>
      <c r="BV273" s="801">
        <f t="shared" si="724"/>
        <v>14193.252</v>
      </c>
      <c r="BW273" s="801">
        <f t="shared" si="724"/>
        <v>14193.252</v>
      </c>
      <c r="BX273" s="801">
        <f t="shared" si="724"/>
        <v>14193.252</v>
      </c>
      <c r="BY273" s="722"/>
      <c r="BZ273" s="801">
        <f>3390*4.1868</f>
        <v>14193.252</v>
      </c>
      <c r="CA273" s="801">
        <f>3390*4.1868</f>
        <v>14193.252</v>
      </c>
      <c r="CB273" s="801">
        <f>3390*4.1868</f>
        <v>14193.252</v>
      </c>
      <c r="CC273" s="801">
        <f>3390*4.1868</f>
        <v>14193.252</v>
      </c>
      <c r="CD273" s="698">
        <f t="shared" si="596"/>
        <v>14193.252000000006</v>
      </c>
      <c r="CE273" s="698">
        <f t="shared" si="597"/>
        <v>14193.252000000006</v>
      </c>
      <c r="CF273" s="698">
        <f t="shared" si="598"/>
        <v>14193.252000000006</v>
      </c>
      <c r="CG273" s="787">
        <f t="shared" si="599"/>
        <v>14193.252000000006</v>
      </c>
      <c r="CH273" s="1371">
        <f t="shared" si="608"/>
        <v>14193.252</v>
      </c>
      <c r="CI273" s="1372">
        <f t="shared" si="609"/>
        <v>14193.252</v>
      </c>
      <c r="CJ273" s="1373">
        <f t="shared" si="610"/>
        <v>14193.252</v>
      </c>
      <c r="CK273" s="1373">
        <f t="shared" si="611"/>
        <v>14193.252</v>
      </c>
      <c r="CL273" s="1373">
        <f t="shared" si="612"/>
        <v>14193.252</v>
      </c>
      <c r="CM273" s="1373">
        <f t="shared" si="613"/>
        <v>14193.252</v>
      </c>
      <c r="CN273" s="1373">
        <f t="shared" si="614"/>
        <v>14193.252</v>
      </c>
      <c r="CO273" s="1374">
        <f t="shared" si="615"/>
        <v>14193.252</v>
      </c>
      <c r="CP273" s="1374">
        <f t="shared" si="616"/>
        <v>14193.252</v>
      </c>
      <c r="CQ273" s="1374">
        <f t="shared" si="617"/>
        <v>14193.252</v>
      </c>
      <c r="CR273" s="1374">
        <f t="shared" si="618"/>
        <v>14193.252</v>
      </c>
      <c r="CS273" s="1373">
        <f t="shared" si="619"/>
        <v>14193.252</v>
      </c>
      <c r="CT273" s="1373">
        <f t="shared" si="620"/>
        <v>14193.252</v>
      </c>
      <c r="CU273" s="1373">
        <f t="shared" si="621"/>
        <v>14193.252</v>
      </c>
      <c r="CV273" s="1373">
        <f t="shared" si="622"/>
        <v>14193.252</v>
      </c>
      <c r="CW273" s="1373">
        <f t="shared" si="623"/>
        <v>14193.252</v>
      </c>
      <c r="CX273" s="1372">
        <f t="shared" si="624"/>
        <v>14193.252</v>
      </c>
      <c r="CY273" s="1375">
        <f t="shared" si="625"/>
        <v>14193.252</v>
      </c>
      <c r="CZ273" s="532">
        <f t="shared" si="626"/>
        <v>14193.252</v>
      </c>
      <c r="DA273" s="533">
        <f t="shared" si="627"/>
        <v>14193.252</v>
      </c>
      <c r="DB273" s="534">
        <f t="shared" si="628"/>
        <v>14193.252</v>
      </c>
      <c r="DC273" s="534">
        <f t="shared" si="629"/>
        <v>14193.252</v>
      </c>
      <c r="DD273" s="534">
        <f t="shared" si="630"/>
        <v>14193.252</v>
      </c>
      <c r="DE273" s="534">
        <f t="shared" si="631"/>
        <v>14193.252</v>
      </c>
      <c r="DF273" s="534">
        <f t="shared" si="632"/>
        <v>14193.252</v>
      </c>
      <c r="DG273" s="535">
        <f t="shared" si="633"/>
        <v>14193.252</v>
      </c>
      <c r="DH273" s="535">
        <f t="shared" si="634"/>
        <v>14193.252</v>
      </c>
      <c r="DI273" s="535">
        <f t="shared" si="635"/>
        <v>14193.252</v>
      </c>
      <c r="DJ273" s="535">
        <f t="shared" si="636"/>
        <v>14193.252</v>
      </c>
      <c r="DK273" s="534">
        <f t="shared" si="637"/>
        <v>14193.252</v>
      </c>
      <c r="DL273" s="534">
        <f t="shared" si="638"/>
        <v>14193.252</v>
      </c>
      <c r="DM273" s="534">
        <f t="shared" si="639"/>
        <v>14193.252</v>
      </c>
      <c r="DN273" s="534">
        <f t="shared" si="640"/>
        <v>14193.252</v>
      </c>
      <c r="DO273" s="534">
        <f t="shared" si="641"/>
        <v>14193.252</v>
      </c>
      <c r="DP273" s="533">
        <f t="shared" si="642"/>
        <v>14193.252</v>
      </c>
      <c r="DQ273" s="532">
        <f t="shared" si="643"/>
        <v>14193.252</v>
      </c>
      <c r="DR273" s="753">
        <f t="shared" si="644"/>
        <v>18</v>
      </c>
      <c r="DS273" s="111">
        <f t="shared" si="645"/>
        <v>18</v>
      </c>
      <c r="DT273" s="111">
        <f t="shared" si="646"/>
        <v>18</v>
      </c>
      <c r="DU273" s="111">
        <f t="shared" si="647"/>
        <v>18</v>
      </c>
      <c r="DV273" s="602"/>
      <c r="DW273" s="719"/>
      <c r="DX273" s="719"/>
      <c r="DY273" s="719"/>
      <c r="DZ273" s="719"/>
      <c r="EA273" s="719"/>
      <c r="EB273" s="719"/>
      <c r="EC273" s="719"/>
      <c r="ED273" s="719"/>
      <c r="EE273" s="603"/>
    </row>
    <row r="274" spans="1:135" s="816" customFormat="1" ht="15.75" customHeight="1">
      <c r="A274" s="757" t="s">
        <v>358</v>
      </c>
      <c r="B274" s="330"/>
      <c r="C274" s="330"/>
      <c r="D274" s="330">
        <v>60</v>
      </c>
      <c r="E274" s="330"/>
      <c r="F274" s="330"/>
      <c r="G274" s="330"/>
      <c r="H274" s="330"/>
      <c r="I274" s="330"/>
      <c r="J274" s="330"/>
      <c r="K274" s="330"/>
      <c r="L274" s="330"/>
      <c r="M274" s="330"/>
      <c r="N274" s="330"/>
      <c r="O274" s="330"/>
      <c r="P274" s="330"/>
      <c r="Q274" s="330"/>
      <c r="R274" s="330"/>
      <c r="S274" s="330"/>
      <c r="T274" s="722"/>
      <c r="U274" s="330">
        <v>0</v>
      </c>
      <c r="V274" s="330"/>
      <c r="W274" s="330"/>
      <c r="X274" s="330"/>
      <c r="Y274" s="330"/>
      <c r="Z274" s="330"/>
      <c r="AA274" s="330"/>
      <c r="AB274" s="330"/>
      <c r="AC274" s="330"/>
      <c r="AD274" s="330"/>
      <c r="AE274" s="330"/>
      <c r="AF274" s="330"/>
      <c r="AG274" s="330"/>
      <c r="AH274" s="306"/>
      <c r="AI274" s="330"/>
      <c r="AJ274" s="330"/>
      <c r="AK274" s="330"/>
      <c r="AL274" s="330">
        <v>5</v>
      </c>
      <c r="AM274" s="813"/>
      <c r="AN274" s="330"/>
      <c r="AO274" s="330"/>
      <c r="AP274" s="330">
        <v>29</v>
      </c>
      <c r="AQ274" s="330"/>
      <c r="AR274" s="330"/>
      <c r="AS274" s="330">
        <v>0</v>
      </c>
      <c r="AT274" s="330"/>
      <c r="AU274" s="330">
        <v>0</v>
      </c>
      <c r="AV274" s="330"/>
      <c r="AW274" s="330"/>
      <c r="AX274" s="330"/>
      <c r="AY274" s="330"/>
      <c r="AZ274" s="330"/>
      <c r="BA274" s="330"/>
      <c r="BB274" s="330"/>
      <c r="BC274" s="330"/>
      <c r="BD274" s="330"/>
      <c r="BE274" s="330"/>
      <c r="BF274" s="813"/>
      <c r="BG274" s="330"/>
      <c r="BH274" s="330"/>
      <c r="BI274" s="330"/>
      <c r="BJ274" s="330"/>
      <c r="BK274" s="330"/>
      <c r="BL274" s="330"/>
      <c r="BM274" s="330"/>
      <c r="BN274" s="330"/>
      <c r="BO274" s="330"/>
      <c r="BP274" s="330"/>
      <c r="BQ274" s="330"/>
      <c r="BR274" s="330"/>
      <c r="BS274" s="306"/>
      <c r="BT274" s="306"/>
      <c r="BU274" s="330"/>
      <c r="BV274" s="330"/>
      <c r="BW274" s="330"/>
      <c r="BX274" s="330"/>
      <c r="BY274" s="813"/>
      <c r="BZ274" s="330"/>
      <c r="CA274" s="330"/>
      <c r="CB274" s="330">
        <v>0</v>
      </c>
      <c r="CC274" s="330">
        <v>0</v>
      </c>
      <c r="CD274" s="698" t="str">
        <f t="shared" si="596"/>
        <v/>
      </c>
      <c r="CE274" s="698" t="str">
        <f t="shared" si="597"/>
        <v/>
      </c>
      <c r="CF274" s="698">
        <f t="shared" si="598"/>
        <v>0</v>
      </c>
      <c r="CG274" s="787" t="str">
        <f t="shared" si="599"/>
        <v/>
      </c>
      <c r="CH274" s="1371" t="str">
        <f t="shared" si="608"/>
        <v/>
      </c>
      <c r="CI274" s="1372" t="str">
        <f t="shared" si="609"/>
        <v/>
      </c>
      <c r="CJ274" s="1373" t="str">
        <f t="shared" si="610"/>
        <v/>
      </c>
      <c r="CK274" s="1373" t="str">
        <f t="shared" si="611"/>
        <v/>
      </c>
      <c r="CL274" s="1373" t="str">
        <f t="shared" si="612"/>
        <v/>
      </c>
      <c r="CM274" s="1373" t="str">
        <f t="shared" si="613"/>
        <v/>
      </c>
      <c r="CN274" s="1373" t="str">
        <f t="shared" si="614"/>
        <v/>
      </c>
      <c r="CO274" s="1374" t="str">
        <f t="shared" si="615"/>
        <v/>
      </c>
      <c r="CP274" s="1374" t="str">
        <f t="shared" si="616"/>
        <v/>
      </c>
      <c r="CQ274" s="1374">
        <f t="shared" si="617"/>
        <v>60</v>
      </c>
      <c r="CR274" s="1374" t="str">
        <f t="shared" si="618"/>
        <v/>
      </c>
      <c r="CS274" s="1373" t="str">
        <f t="shared" si="619"/>
        <v/>
      </c>
      <c r="CT274" s="1373" t="str">
        <f t="shared" si="620"/>
        <v/>
      </c>
      <c r="CU274" s="1373" t="str">
        <f t="shared" si="621"/>
        <v/>
      </c>
      <c r="CV274" s="1373" t="str">
        <f t="shared" si="622"/>
        <v/>
      </c>
      <c r="CW274" s="1373" t="str">
        <f t="shared" si="623"/>
        <v/>
      </c>
      <c r="CX274" s="1372" t="str">
        <f t="shared" si="624"/>
        <v/>
      </c>
      <c r="CY274" s="1375" t="str">
        <f t="shared" si="625"/>
        <v/>
      </c>
      <c r="CZ274" s="532" t="str">
        <f t="shared" si="626"/>
        <v/>
      </c>
      <c r="DA274" s="533" t="str">
        <f t="shared" si="627"/>
        <v/>
      </c>
      <c r="DB274" s="534" t="str">
        <f t="shared" si="628"/>
        <v/>
      </c>
      <c r="DC274" s="534" t="str">
        <f t="shared" si="629"/>
        <v/>
      </c>
      <c r="DD274" s="534" t="str">
        <f t="shared" si="630"/>
        <v/>
      </c>
      <c r="DE274" s="534" t="str">
        <f t="shared" si="631"/>
        <v/>
      </c>
      <c r="DF274" s="534" t="str">
        <f t="shared" si="632"/>
        <v/>
      </c>
      <c r="DG274" s="535" t="str">
        <f t="shared" si="633"/>
        <v/>
      </c>
      <c r="DH274" s="535">
        <f t="shared" si="634"/>
        <v>0</v>
      </c>
      <c r="DI274" s="535">
        <f t="shared" si="635"/>
        <v>5</v>
      </c>
      <c r="DJ274" s="535" t="str">
        <f t="shared" si="636"/>
        <v/>
      </c>
      <c r="DK274" s="534" t="str">
        <f t="shared" si="637"/>
        <v/>
      </c>
      <c r="DL274" s="534" t="str">
        <f t="shared" si="638"/>
        <v/>
      </c>
      <c r="DM274" s="534" t="str">
        <f t="shared" si="639"/>
        <v/>
      </c>
      <c r="DN274" s="534" t="str">
        <f t="shared" si="640"/>
        <v/>
      </c>
      <c r="DO274" s="534" t="str">
        <f t="shared" si="641"/>
        <v/>
      </c>
      <c r="DP274" s="533" t="str">
        <f t="shared" si="642"/>
        <v/>
      </c>
      <c r="DQ274" s="532" t="str">
        <f t="shared" si="643"/>
        <v/>
      </c>
      <c r="DR274" s="753">
        <f t="shared" si="644"/>
        <v>1</v>
      </c>
      <c r="DS274" s="111">
        <f t="shared" si="645"/>
        <v>2</v>
      </c>
      <c r="DT274" s="111">
        <f t="shared" si="646"/>
        <v>3</v>
      </c>
      <c r="DU274" s="111">
        <f t="shared" si="647"/>
        <v>0</v>
      </c>
      <c r="DV274" s="814"/>
      <c r="DW274" s="745"/>
      <c r="DX274" s="745"/>
      <c r="DY274" s="745"/>
      <c r="DZ274" s="745"/>
      <c r="EA274" s="745"/>
      <c r="EB274" s="745"/>
      <c r="EC274" s="745"/>
      <c r="ED274" s="719"/>
      <c r="EE274" s="815"/>
    </row>
    <row r="275" spans="1:135" s="816" customFormat="1" ht="15.75" customHeight="1">
      <c r="A275" s="740" t="s">
        <v>282</v>
      </c>
      <c r="B275" s="741"/>
      <c r="C275" s="741"/>
      <c r="D275" s="741">
        <v>40</v>
      </c>
      <c r="E275" s="741"/>
      <c r="F275" s="741"/>
      <c r="G275" s="741"/>
      <c r="H275" s="741"/>
      <c r="I275" s="741"/>
      <c r="J275" s="741"/>
      <c r="K275" s="741"/>
      <c r="L275" s="741"/>
      <c r="M275" s="741"/>
      <c r="N275" s="741"/>
      <c r="O275" s="741"/>
      <c r="P275" s="741"/>
      <c r="Q275" s="741"/>
      <c r="R275" s="741"/>
      <c r="S275" s="741"/>
      <c r="T275" s="703"/>
      <c r="U275" s="741"/>
      <c r="V275" s="741"/>
      <c r="W275" s="741"/>
      <c r="X275" s="741"/>
      <c r="Y275" s="741"/>
      <c r="Z275" s="741"/>
      <c r="AA275" s="741"/>
      <c r="AB275" s="741"/>
      <c r="AC275" s="741"/>
      <c r="AD275" s="741"/>
      <c r="AE275" s="741"/>
      <c r="AF275" s="741"/>
      <c r="AG275" s="741"/>
      <c r="AH275" s="528"/>
      <c r="AI275" s="741"/>
      <c r="AJ275" s="741"/>
      <c r="AK275" s="741"/>
      <c r="AL275" s="741">
        <v>25</v>
      </c>
      <c r="AM275" s="813"/>
      <c r="AN275" s="741"/>
      <c r="AO275" s="741"/>
      <c r="AP275" s="741">
        <v>10</v>
      </c>
      <c r="AQ275" s="741"/>
      <c r="AR275" s="741"/>
      <c r="AS275" s="741">
        <v>0</v>
      </c>
      <c r="AT275" s="741"/>
      <c r="AU275" s="741">
        <v>0</v>
      </c>
      <c r="AV275" s="741"/>
      <c r="AW275" s="741"/>
      <c r="AX275" s="741"/>
      <c r="AY275" s="741"/>
      <c r="AZ275" s="741"/>
      <c r="BA275" s="741"/>
      <c r="BB275" s="741"/>
      <c r="BC275" s="741"/>
      <c r="BD275" s="741"/>
      <c r="BE275" s="741"/>
      <c r="BF275" s="813"/>
      <c r="BG275" s="741"/>
      <c r="BH275" s="741"/>
      <c r="BI275" s="741"/>
      <c r="BJ275" s="741"/>
      <c r="BK275" s="741"/>
      <c r="BL275" s="741"/>
      <c r="BM275" s="741"/>
      <c r="BN275" s="741"/>
      <c r="BO275" s="741"/>
      <c r="BP275" s="741"/>
      <c r="BQ275" s="741"/>
      <c r="BR275" s="741"/>
      <c r="BS275" s="528"/>
      <c r="BT275" s="528"/>
      <c r="BU275" s="741"/>
      <c r="BV275" s="741"/>
      <c r="BW275" s="741"/>
      <c r="BX275" s="741"/>
      <c r="BY275" s="813"/>
      <c r="BZ275" s="741"/>
      <c r="CA275" s="741"/>
      <c r="CB275" s="741">
        <v>0</v>
      </c>
      <c r="CC275" s="741">
        <v>0</v>
      </c>
      <c r="CD275" s="698" t="str">
        <f t="shared" si="596"/>
        <v/>
      </c>
      <c r="CE275" s="698" t="str">
        <f t="shared" si="597"/>
        <v/>
      </c>
      <c r="CF275" s="698">
        <f t="shared" si="598"/>
        <v>0</v>
      </c>
      <c r="CG275" s="787" t="str">
        <f t="shared" si="599"/>
        <v/>
      </c>
      <c r="CH275" s="1371" t="str">
        <f t="shared" si="608"/>
        <v/>
      </c>
      <c r="CI275" s="1372" t="str">
        <f t="shared" si="609"/>
        <v/>
      </c>
      <c r="CJ275" s="1373" t="str">
        <f t="shared" si="610"/>
        <v/>
      </c>
      <c r="CK275" s="1373" t="str">
        <f t="shared" si="611"/>
        <v/>
      </c>
      <c r="CL275" s="1373" t="str">
        <f t="shared" si="612"/>
        <v/>
      </c>
      <c r="CM275" s="1373" t="str">
        <f t="shared" si="613"/>
        <v/>
      </c>
      <c r="CN275" s="1373" t="str">
        <f t="shared" si="614"/>
        <v/>
      </c>
      <c r="CO275" s="1374" t="str">
        <f t="shared" si="615"/>
        <v/>
      </c>
      <c r="CP275" s="1374" t="str">
        <f t="shared" si="616"/>
        <v/>
      </c>
      <c r="CQ275" s="1374">
        <f t="shared" si="617"/>
        <v>40</v>
      </c>
      <c r="CR275" s="1374" t="str">
        <f t="shared" si="618"/>
        <v/>
      </c>
      <c r="CS275" s="1373" t="str">
        <f t="shared" si="619"/>
        <v/>
      </c>
      <c r="CT275" s="1373" t="str">
        <f t="shared" si="620"/>
        <v/>
      </c>
      <c r="CU275" s="1373" t="str">
        <f t="shared" si="621"/>
        <v/>
      </c>
      <c r="CV275" s="1373" t="str">
        <f t="shared" si="622"/>
        <v/>
      </c>
      <c r="CW275" s="1373" t="str">
        <f t="shared" si="623"/>
        <v/>
      </c>
      <c r="CX275" s="1372" t="str">
        <f t="shared" si="624"/>
        <v/>
      </c>
      <c r="CY275" s="1375" t="str">
        <f t="shared" si="625"/>
        <v/>
      </c>
      <c r="CZ275" s="532" t="str">
        <f t="shared" si="626"/>
        <v/>
      </c>
      <c r="DA275" s="533" t="str">
        <f t="shared" si="627"/>
        <v/>
      </c>
      <c r="DB275" s="534" t="str">
        <f t="shared" si="628"/>
        <v/>
      </c>
      <c r="DC275" s="534" t="str">
        <f t="shared" si="629"/>
        <v/>
      </c>
      <c r="DD275" s="534" t="str">
        <f t="shared" si="630"/>
        <v/>
      </c>
      <c r="DE275" s="534" t="str">
        <f t="shared" si="631"/>
        <v/>
      </c>
      <c r="DF275" s="534" t="str">
        <f t="shared" si="632"/>
        <v/>
      </c>
      <c r="DG275" s="535" t="str">
        <f t="shared" si="633"/>
        <v/>
      </c>
      <c r="DH275" s="535" t="str">
        <f t="shared" si="634"/>
        <v/>
      </c>
      <c r="DI275" s="535">
        <f t="shared" si="635"/>
        <v>25</v>
      </c>
      <c r="DJ275" s="535" t="str">
        <f t="shared" si="636"/>
        <v/>
      </c>
      <c r="DK275" s="534" t="str">
        <f t="shared" si="637"/>
        <v/>
      </c>
      <c r="DL275" s="534" t="str">
        <f t="shared" si="638"/>
        <v/>
      </c>
      <c r="DM275" s="534" t="str">
        <f t="shared" si="639"/>
        <v/>
      </c>
      <c r="DN275" s="534" t="str">
        <f t="shared" si="640"/>
        <v/>
      </c>
      <c r="DO275" s="534" t="str">
        <f t="shared" si="641"/>
        <v/>
      </c>
      <c r="DP275" s="533" t="str">
        <f t="shared" si="642"/>
        <v/>
      </c>
      <c r="DQ275" s="532" t="str">
        <f t="shared" si="643"/>
        <v/>
      </c>
      <c r="DR275" s="753">
        <f t="shared" si="644"/>
        <v>1</v>
      </c>
      <c r="DS275" s="111">
        <f t="shared" si="645"/>
        <v>1</v>
      </c>
      <c r="DT275" s="111">
        <f t="shared" si="646"/>
        <v>3</v>
      </c>
      <c r="DU275" s="111">
        <f t="shared" si="647"/>
        <v>0</v>
      </c>
      <c r="DV275" s="814"/>
      <c r="DW275" s="745"/>
      <c r="DX275" s="745"/>
      <c r="DY275" s="745"/>
      <c r="DZ275" s="745"/>
      <c r="EA275" s="745"/>
      <c r="EB275" s="745"/>
      <c r="EC275" s="745"/>
      <c r="ED275" s="719"/>
      <c r="EE275" s="815"/>
    </row>
    <row r="276" spans="1:135" s="816" customFormat="1" ht="15.75" customHeight="1">
      <c r="A276" s="740" t="s">
        <v>284</v>
      </c>
      <c r="B276" s="730" t="str">
        <f t="shared" ref="B276:H276" si="725">IF(B274="","",B274*B275)</f>
        <v/>
      </c>
      <c r="C276" s="730" t="str">
        <f t="shared" si="725"/>
        <v/>
      </c>
      <c r="D276" s="730">
        <f t="shared" si="725"/>
        <v>2400</v>
      </c>
      <c r="E276" s="730" t="str">
        <f t="shared" si="725"/>
        <v/>
      </c>
      <c r="F276" s="730" t="str">
        <f t="shared" si="725"/>
        <v/>
      </c>
      <c r="G276" s="730" t="str">
        <f t="shared" si="725"/>
        <v/>
      </c>
      <c r="H276" s="730" t="str">
        <f t="shared" si="725"/>
        <v/>
      </c>
      <c r="I276" s="730" t="str">
        <f>IF(I274="","",I274*I275)</f>
        <v/>
      </c>
      <c r="J276" s="730" t="str">
        <f>IF(J274="","",J274*J275)</f>
        <v/>
      </c>
      <c r="K276" s="730" t="str">
        <f>IF(K274="","",K274*K275)</f>
        <v/>
      </c>
      <c r="L276" s="730" t="str">
        <f>IF(L274="","",L274*L275)</f>
        <v/>
      </c>
      <c r="M276" s="730" t="str">
        <f>IF(M274="","",M274*M275)</f>
        <v/>
      </c>
      <c r="N276" s="730" t="str">
        <f t="shared" ref="N276:S276" si="726">IF(N274="","",N274*N275)</f>
        <v/>
      </c>
      <c r="O276" s="730" t="str">
        <f t="shared" si="726"/>
        <v/>
      </c>
      <c r="P276" s="730" t="str">
        <f t="shared" si="726"/>
        <v/>
      </c>
      <c r="Q276" s="730" t="str">
        <f t="shared" si="726"/>
        <v/>
      </c>
      <c r="R276" s="730" t="str">
        <f t="shared" si="726"/>
        <v/>
      </c>
      <c r="S276" s="730" t="str">
        <f t="shared" si="726"/>
        <v/>
      </c>
      <c r="T276" s="762"/>
      <c r="U276" s="730">
        <f t="shared" ref="U276:AL276" si="727">IF(U274="","",U274*U275)</f>
        <v>0</v>
      </c>
      <c r="V276" s="730" t="str">
        <f t="shared" si="727"/>
        <v/>
      </c>
      <c r="W276" s="730" t="str">
        <f t="shared" si="727"/>
        <v/>
      </c>
      <c r="X276" s="730" t="str">
        <f t="shared" si="727"/>
        <v/>
      </c>
      <c r="Y276" s="730" t="str">
        <f t="shared" si="727"/>
        <v/>
      </c>
      <c r="Z276" s="730" t="str">
        <f t="shared" si="727"/>
        <v/>
      </c>
      <c r="AA276" s="730" t="str">
        <f t="shared" si="727"/>
        <v/>
      </c>
      <c r="AB276" s="730" t="str">
        <f t="shared" si="727"/>
        <v/>
      </c>
      <c r="AC276" s="730" t="str">
        <f t="shared" si="727"/>
        <v/>
      </c>
      <c r="AD276" s="730" t="str">
        <f t="shared" si="727"/>
        <v/>
      </c>
      <c r="AE276" s="730" t="str">
        <f t="shared" si="727"/>
        <v/>
      </c>
      <c r="AF276" s="730" t="str">
        <f t="shared" si="727"/>
        <v/>
      </c>
      <c r="AG276" s="730" t="str">
        <f t="shared" si="727"/>
        <v/>
      </c>
      <c r="AH276" s="730" t="str">
        <f t="shared" si="727"/>
        <v/>
      </c>
      <c r="AI276" s="730" t="str">
        <f t="shared" si="727"/>
        <v/>
      </c>
      <c r="AJ276" s="730" t="str">
        <f t="shared" si="727"/>
        <v/>
      </c>
      <c r="AK276" s="730" t="str">
        <f t="shared" si="727"/>
        <v/>
      </c>
      <c r="AL276" s="730">
        <f t="shared" si="727"/>
        <v>125</v>
      </c>
      <c r="AM276" s="762"/>
      <c r="AN276" s="730" t="str">
        <f t="shared" ref="AN276:BE276" si="728">IF(AN274="","",AN274*AN275)</f>
        <v/>
      </c>
      <c r="AO276" s="730" t="str">
        <f t="shared" si="728"/>
        <v/>
      </c>
      <c r="AP276" s="730">
        <f t="shared" si="728"/>
        <v>290</v>
      </c>
      <c r="AQ276" s="730" t="str">
        <f t="shared" si="728"/>
        <v/>
      </c>
      <c r="AR276" s="730" t="str">
        <f t="shared" si="728"/>
        <v/>
      </c>
      <c r="AS276" s="730">
        <f t="shared" si="728"/>
        <v>0</v>
      </c>
      <c r="AT276" s="730" t="str">
        <f t="shared" si="728"/>
        <v/>
      </c>
      <c r="AU276" s="730">
        <f t="shared" si="728"/>
        <v>0</v>
      </c>
      <c r="AV276" s="730" t="str">
        <f t="shared" si="728"/>
        <v/>
      </c>
      <c r="AW276" s="730" t="str">
        <f t="shared" si="728"/>
        <v/>
      </c>
      <c r="AX276" s="730" t="str">
        <f t="shared" si="728"/>
        <v/>
      </c>
      <c r="AY276" s="730" t="str">
        <f t="shared" si="728"/>
        <v/>
      </c>
      <c r="AZ276" s="730" t="str">
        <f t="shared" si="728"/>
        <v/>
      </c>
      <c r="BA276" s="730" t="str">
        <f t="shared" si="728"/>
        <v/>
      </c>
      <c r="BB276" s="730" t="str">
        <f t="shared" si="728"/>
        <v/>
      </c>
      <c r="BC276" s="730" t="str">
        <f t="shared" si="728"/>
        <v/>
      </c>
      <c r="BD276" s="730" t="str">
        <f t="shared" si="728"/>
        <v/>
      </c>
      <c r="BE276" s="730" t="str">
        <f t="shared" si="728"/>
        <v/>
      </c>
      <c r="BF276" s="762"/>
      <c r="BG276" s="730" t="str">
        <f t="shared" ref="BG276:BX276" si="729">IF(BG274="","",BG274*BG275)</f>
        <v/>
      </c>
      <c r="BH276" s="730" t="str">
        <f t="shared" si="729"/>
        <v/>
      </c>
      <c r="BI276" s="730" t="str">
        <f t="shared" si="729"/>
        <v/>
      </c>
      <c r="BJ276" s="730" t="str">
        <f t="shared" si="729"/>
        <v/>
      </c>
      <c r="BK276" s="730" t="str">
        <f t="shared" si="729"/>
        <v/>
      </c>
      <c r="BL276" s="730" t="str">
        <f t="shared" si="729"/>
        <v/>
      </c>
      <c r="BM276" s="730" t="str">
        <f t="shared" si="729"/>
        <v/>
      </c>
      <c r="BN276" s="730" t="str">
        <f t="shared" si="729"/>
        <v/>
      </c>
      <c r="BO276" s="730" t="str">
        <f t="shared" si="729"/>
        <v/>
      </c>
      <c r="BP276" s="730" t="str">
        <f t="shared" si="729"/>
        <v/>
      </c>
      <c r="BQ276" s="730" t="str">
        <f t="shared" si="729"/>
        <v/>
      </c>
      <c r="BR276" s="730" t="str">
        <f t="shared" si="729"/>
        <v/>
      </c>
      <c r="BS276" s="730" t="str">
        <f t="shared" si="729"/>
        <v/>
      </c>
      <c r="BT276" s="730" t="str">
        <f t="shared" si="729"/>
        <v/>
      </c>
      <c r="BU276" s="730" t="str">
        <f t="shared" si="729"/>
        <v/>
      </c>
      <c r="BV276" s="730" t="str">
        <f t="shared" si="729"/>
        <v/>
      </c>
      <c r="BW276" s="730" t="str">
        <f t="shared" si="729"/>
        <v/>
      </c>
      <c r="BX276" s="730" t="str">
        <f t="shared" si="729"/>
        <v/>
      </c>
      <c r="BY276" s="689"/>
      <c r="BZ276" s="730" t="str">
        <f>IF(BZ274="","",BZ274*BZ275)</f>
        <v/>
      </c>
      <c r="CA276" s="730" t="str">
        <f>IF(CA274="","",CA274*CA275)</f>
        <v/>
      </c>
      <c r="CB276" s="730">
        <f>IF(CB274="","",CB274*CB275)</f>
        <v>0</v>
      </c>
      <c r="CC276" s="730">
        <f>IF(CC274="","",CC274*CC275)</f>
        <v>0</v>
      </c>
      <c r="CD276" s="698" t="str">
        <f t="shared" si="596"/>
        <v/>
      </c>
      <c r="CE276" s="698" t="str">
        <f t="shared" si="597"/>
        <v/>
      </c>
      <c r="CF276" s="698">
        <f t="shared" si="598"/>
        <v>0</v>
      </c>
      <c r="CG276" s="787" t="str">
        <f t="shared" si="599"/>
        <v/>
      </c>
      <c r="CH276" s="1371" t="str">
        <f t="shared" si="608"/>
        <v/>
      </c>
      <c r="CI276" s="1372" t="str">
        <f t="shared" si="609"/>
        <v/>
      </c>
      <c r="CJ276" s="1373" t="str">
        <f t="shared" si="610"/>
        <v/>
      </c>
      <c r="CK276" s="1373" t="str">
        <f t="shared" si="611"/>
        <v/>
      </c>
      <c r="CL276" s="1373" t="str">
        <f t="shared" si="612"/>
        <v/>
      </c>
      <c r="CM276" s="1373" t="str">
        <f t="shared" si="613"/>
        <v/>
      </c>
      <c r="CN276" s="1373" t="str">
        <f t="shared" si="614"/>
        <v/>
      </c>
      <c r="CO276" s="1374" t="str">
        <f t="shared" si="615"/>
        <v/>
      </c>
      <c r="CP276" s="1374" t="str">
        <f t="shared" si="616"/>
        <v/>
      </c>
      <c r="CQ276" s="1374">
        <f t="shared" si="617"/>
        <v>2400</v>
      </c>
      <c r="CR276" s="1374" t="str">
        <f t="shared" si="618"/>
        <v/>
      </c>
      <c r="CS276" s="1373" t="str">
        <f t="shared" si="619"/>
        <v/>
      </c>
      <c r="CT276" s="1373" t="str">
        <f t="shared" si="620"/>
        <v/>
      </c>
      <c r="CU276" s="1373" t="str">
        <f t="shared" si="621"/>
        <v/>
      </c>
      <c r="CV276" s="1373" t="str">
        <f t="shared" si="622"/>
        <v/>
      </c>
      <c r="CW276" s="1373" t="str">
        <f t="shared" si="623"/>
        <v/>
      </c>
      <c r="CX276" s="1372" t="str">
        <f t="shared" si="624"/>
        <v/>
      </c>
      <c r="CY276" s="1375" t="str">
        <f t="shared" si="625"/>
        <v/>
      </c>
      <c r="CZ276" s="532" t="str">
        <f t="shared" si="626"/>
        <v/>
      </c>
      <c r="DA276" s="533" t="str">
        <f t="shared" si="627"/>
        <v/>
      </c>
      <c r="DB276" s="534" t="str">
        <f t="shared" si="628"/>
        <v/>
      </c>
      <c r="DC276" s="534" t="str">
        <f t="shared" si="629"/>
        <v/>
      </c>
      <c r="DD276" s="534" t="str">
        <f t="shared" si="630"/>
        <v/>
      </c>
      <c r="DE276" s="534" t="str">
        <f t="shared" si="631"/>
        <v/>
      </c>
      <c r="DF276" s="534" t="str">
        <f t="shared" si="632"/>
        <v/>
      </c>
      <c r="DG276" s="535" t="str">
        <f t="shared" si="633"/>
        <v/>
      </c>
      <c r="DH276" s="535">
        <f t="shared" si="634"/>
        <v>0</v>
      </c>
      <c r="DI276" s="535">
        <f t="shared" si="635"/>
        <v>125</v>
      </c>
      <c r="DJ276" s="535" t="str">
        <f t="shared" si="636"/>
        <v/>
      </c>
      <c r="DK276" s="534" t="str">
        <f t="shared" si="637"/>
        <v/>
      </c>
      <c r="DL276" s="534" t="str">
        <f t="shared" si="638"/>
        <v/>
      </c>
      <c r="DM276" s="534" t="str">
        <f t="shared" si="639"/>
        <v/>
      </c>
      <c r="DN276" s="534" t="str">
        <f t="shared" si="640"/>
        <v/>
      </c>
      <c r="DO276" s="534" t="str">
        <f t="shared" si="641"/>
        <v/>
      </c>
      <c r="DP276" s="533" t="str">
        <f t="shared" si="642"/>
        <v/>
      </c>
      <c r="DQ276" s="532" t="str">
        <f t="shared" si="643"/>
        <v/>
      </c>
      <c r="DR276" s="753">
        <f t="shared" si="644"/>
        <v>1</v>
      </c>
      <c r="DS276" s="111">
        <f t="shared" si="645"/>
        <v>2</v>
      </c>
      <c r="DT276" s="111">
        <f t="shared" si="646"/>
        <v>3</v>
      </c>
      <c r="DU276" s="111">
        <f t="shared" si="647"/>
        <v>0</v>
      </c>
      <c r="DV276" s="814"/>
      <c r="DW276" s="745"/>
      <c r="DX276" s="745"/>
      <c r="DY276" s="745"/>
      <c r="DZ276" s="745"/>
      <c r="EA276" s="745"/>
      <c r="EB276" s="745"/>
      <c r="EC276" s="745"/>
      <c r="ED276" s="719"/>
      <c r="EE276" s="815"/>
    </row>
    <row r="277" spans="1:135" s="604" customFormat="1" ht="15.75" customHeight="1">
      <c r="A277" s="740" t="s">
        <v>359</v>
      </c>
      <c r="B277" s="265"/>
      <c r="C277" s="265"/>
      <c r="D277" s="265">
        <v>40</v>
      </c>
      <c r="E277" s="265"/>
      <c r="F277" s="265">
        <v>0</v>
      </c>
      <c r="G277" s="265"/>
      <c r="H277" s="265">
        <v>0</v>
      </c>
      <c r="I277" s="265"/>
      <c r="J277" s="265"/>
      <c r="K277" s="265"/>
      <c r="L277" s="265"/>
      <c r="M277" s="265"/>
      <c r="N277" s="265"/>
      <c r="O277" s="265"/>
      <c r="P277" s="265">
        <v>5</v>
      </c>
      <c r="Q277" s="265"/>
      <c r="R277" s="265"/>
      <c r="S277" s="265">
        <v>2</v>
      </c>
      <c r="T277" s="689"/>
      <c r="U277" s="265">
        <v>0</v>
      </c>
      <c r="V277" s="265"/>
      <c r="W277" s="265">
        <v>25</v>
      </c>
      <c r="X277" s="265"/>
      <c r="Y277" s="265"/>
      <c r="Z277" s="265"/>
      <c r="AA277" s="265"/>
      <c r="AB277" s="265"/>
      <c r="AC277" s="265"/>
      <c r="AD277" s="265"/>
      <c r="AE277" s="265"/>
      <c r="AF277" s="265"/>
      <c r="AG277" s="265"/>
      <c r="AH277" s="265"/>
      <c r="AI277" s="265"/>
      <c r="AJ277" s="265"/>
      <c r="AK277" s="265"/>
      <c r="AL277" s="265">
        <v>4</v>
      </c>
      <c r="AM277" s="813"/>
      <c r="AN277" s="265"/>
      <c r="AO277" s="265"/>
      <c r="AP277" s="265">
        <v>12</v>
      </c>
      <c r="AQ277" s="265"/>
      <c r="AR277" s="265"/>
      <c r="AS277" s="265"/>
      <c r="AT277" s="265"/>
      <c r="AU277" s="265"/>
      <c r="AV277" s="265"/>
      <c r="AW277" s="265"/>
      <c r="AX277" s="265"/>
      <c r="AY277" s="265"/>
      <c r="AZ277" s="265"/>
      <c r="BA277" s="265"/>
      <c r="BB277" s="265"/>
      <c r="BC277" s="265">
        <v>5</v>
      </c>
      <c r="BD277" s="265">
        <v>2</v>
      </c>
      <c r="BE277" s="265"/>
      <c r="BF277" s="813"/>
      <c r="BG277" s="265"/>
      <c r="BH277" s="265"/>
      <c r="BI277" s="265"/>
      <c r="BJ277" s="265"/>
      <c r="BK277" s="265"/>
      <c r="BL277" s="265"/>
      <c r="BM277" s="265"/>
      <c r="BN277" s="265"/>
      <c r="BO277" s="265"/>
      <c r="BP277" s="265"/>
      <c r="BQ277" s="265"/>
      <c r="BR277" s="265"/>
      <c r="BS277" s="265"/>
      <c r="BT277" s="806"/>
      <c r="BU277" s="265"/>
      <c r="BV277" s="265"/>
      <c r="BW277" s="265">
        <v>10</v>
      </c>
      <c r="BX277" s="265"/>
      <c r="BY277" s="813"/>
      <c r="BZ277" s="265">
        <v>2</v>
      </c>
      <c r="CA277" s="265">
        <v>10</v>
      </c>
      <c r="CB277" s="265">
        <v>4</v>
      </c>
      <c r="CC277" s="265">
        <v>10</v>
      </c>
      <c r="CD277" s="698">
        <f t="shared" si="596"/>
        <v>2.3333333333333335</v>
      </c>
      <c r="CE277" s="698">
        <f t="shared" si="597"/>
        <v>4</v>
      </c>
      <c r="CF277" s="698">
        <f t="shared" si="598"/>
        <v>5</v>
      </c>
      <c r="CG277" s="787" t="str">
        <f t="shared" si="599"/>
        <v/>
      </c>
      <c r="CH277" s="1371" t="str">
        <f t="shared" si="608"/>
        <v/>
      </c>
      <c r="CI277" s="1372" t="str">
        <f t="shared" si="609"/>
        <v/>
      </c>
      <c r="CJ277" s="1373" t="str">
        <f t="shared" si="610"/>
        <v/>
      </c>
      <c r="CK277" s="1373" t="str">
        <f t="shared" si="611"/>
        <v/>
      </c>
      <c r="CL277" s="1373" t="str">
        <f t="shared" si="612"/>
        <v/>
      </c>
      <c r="CM277" s="1373" t="str">
        <f t="shared" si="613"/>
        <v/>
      </c>
      <c r="CN277" s="1373" t="str">
        <f t="shared" si="614"/>
        <v/>
      </c>
      <c r="CO277" s="1374">
        <f t="shared" si="615"/>
        <v>0</v>
      </c>
      <c r="CP277" s="1374">
        <f t="shared" si="616"/>
        <v>0</v>
      </c>
      <c r="CQ277" s="1374">
        <f t="shared" si="617"/>
        <v>2</v>
      </c>
      <c r="CR277" s="1374">
        <f t="shared" si="618"/>
        <v>5</v>
      </c>
      <c r="CS277" s="1373">
        <f t="shared" si="619"/>
        <v>40</v>
      </c>
      <c r="CT277" s="1373" t="str">
        <f t="shared" si="620"/>
        <v/>
      </c>
      <c r="CU277" s="1373" t="str">
        <f t="shared" si="621"/>
        <v/>
      </c>
      <c r="CV277" s="1373" t="str">
        <f t="shared" si="622"/>
        <v/>
      </c>
      <c r="CW277" s="1373" t="str">
        <f t="shared" si="623"/>
        <v/>
      </c>
      <c r="CX277" s="1372" t="str">
        <f t="shared" si="624"/>
        <v/>
      </c>
      <c r="CY277" s="1375" t="str">
        <f t="shared" si="625"/>
        <v/>
      </c>
      <c r="CZ277" s="532" t="str">
        <f t="shared" si="626"/>
        <v/>
      </c>
      <c r="DA277" s="533" t="str">
        <f t="shared" si="627"/>
        <v/>
      </c>
      <c r="DB277" s="534" t="str">
        <f t="shared" si="628"/>
        <v/>
      </c>
      <c r="DC277" s="534" t="str">
        <f t="shared" si="629"/>
        <v/>
      </c>
      <c r="DD277" s="534" t="str">
        <f t="shared" si="630"/>
        <v/>
      </c>
      <c r="DE277" s="534" t="str">
        <f t="shared" si="631"/>
        <v/>
      </c>
      <c r="DF277" s="534" t="str">
        <f t="shared" si="632"/>
        <v/>
      </c>
      <c r="DG277" s="535" t="str">
        <f t="shared" si="633"/>
        <v/>
      </c>
      <c r="DH277" s="535">
        <f t="shared" si="634"/>
        <v>0</v>
      </c>
      <c r="DI277" s="535">
        <f t="shared" si="635"/>
        <v>4</v>
      </c>
      <c r="DJ277" s="535">
        <f t="shared" si="636"/>
        <v>25</v>
      </c>
      <c r="DK277" s="534" t="str">
        <f t="shared" si="637"/>
        <v/>
      </c>
      <c r="DL277" s="534" t="str">
        <f t="shared" si="638"/>
        <v/>
      </c>
      <c r="DM277" s="534" t="str">
        <f t="shared" si="639"/>
        <v/>
      </c>
      <c r="DN277" s="534" t="str">
        <f t="shared" si="640"/>
        <v/>
      </c>
      <c r="DO277" s="534" t="str">
        <f t="shared" si="641"/>
        <v/>
      </c>
      <c r="DP277" s="533" t="str">
        <f t="shared" si="642"/>
        <v/>
      </c>
      <c r="DQ277" s="532" t="str">
        <f t="shared" si="643"/>
        <v/>
      </c>
      <c r="DR277" s="753">
        <f t="shared" si="644"/>
        <v>5</v>
      </c>
      <c r="DS277" s="111">
        <f t="shared" si="645"/>
        <v>3</v>
      </c>
      <c r="DT277" s="111">
        <f t="shared" si="646"/>
        <v>3</v>
      </c>
      <c r="DU277" s="111">
        <f t="shared" si="647"/>
        <v>1</v>
      </c>
      <c r="DV277" s="602"/>
      <c r="DW277" s="719"/>
      <c r="DX277" s="719"/>
      <c r="DY277" s="719"/>
      <c r="DZ277" s="719"/>
      <c r="EA277" s="719"/>
      <c r="EB277" s="719"/>
      <c r="EC277" s="719"/>
      <c r="ED277" s="719"/>
      <c r="EE277" s="603"/>
    </row>
    <row r="278" spans="1:135" s="604" customFormat="1" ht="15.75" customHeight="1">
      <c r="A278" s="748" t="s">
        <v>328</v>
      </c>
      <c r="B278" s="733" t="str">
        <f t="shared" ref="B278:S278" si="730">IF(B272="","",(B272-B274-B277)*B273/B$46/365/$G$1)</f>
        <v/>
      </c>
      <c r="C278" s="733" t="str">
        <f t="shared" si="730"/>
        <v/>
      </c>
      <c r="D278" s="733">
        <f t="shared" si="730"/>
        <v>0</v>
      </c>
      <c r="E278" s="733" t="str">
        <f t="shared" si="730"/>
        <v/>
      </c>
      <c r="F278" s="733">
        <f t="shared" si="730"/>
        <v>1.6068438809011662E-3</v>
      </c>
      <c r="G278" s="733">
        <f t="shared" si="730"/>
        <v>2.7617629202988797E-3</v>
      </c>
      <c r="H278" s="733">
        <f t="shared" si="730"/>
        <v>2.761762920298879E-2</v>
      </c>
      <c r="I278" s="733" t="str">
        <f t="shared" si="730"/>
        <v/>
      </c>
      <c r="J278" s="733" t="str">
        <f t="shared" si="730"/>
        <v/>
      </c>
      <c r="K278" s="733" t="str">
        <f t="shared" si="730"/>
        <v/>
      </c>
      <c r="L278" s="733" t="str">
        <f t="shared" si="730"/>
        <v/>
      </c>
      <c r="M278" s="733" t="str">
        <f t="shared" si="730"/>
        <v/>
      </c>
      <c r="N278" s="733" t="str">
        <f t="shared" si="730"/>
        <v/>
      </c>
      <c r="O278" s="733" t="str">
        <f t="shared" si="730"/>
        <v/>
      </c>
      <c r="P278" s="733">
        <f t="shared" si="730"/>
        <v>2.2094103362391031E-2</v>
      </c>
      <c r="Q278" s="733" t="str">
        <f t="shared" si="730"/>
        <v/>
      </c>
      <c r="R278" s="733" t="str">
        <f t="shared" si="730"/>
        <v/>
      </c>
      <c r="S278" s="733">
        <f t="shared" si="730"/>
        <v>2.3567043586550433E-2</v>
      </c>
      <c r="T278" s="752"/>
      <c r="U278" s="733">
        <f t="shared" ref="U278:AL278" si="731">IF(U272="","",(U272-U274-U277)*U273/U$46/365/$G$1)</f>
        <v>4.1978796388542967E-2</v>
      </c>
      <c r="V278" s="733" t="str">
        <f t="shared" si="731"/>
        <v/>
      </c>
      <c r="W278" s="733">
        <f t="shared" si="731"/>
        <v>5.523525840597758E-2</v>
      </c>
      <c r="X278" s="733" t="str">
        <f t="shared" si="731"/>
        <v/>
      </c>
      <c r="Y278" s="733" t="str">
        <f t="shared" si="731"/>
        <v/>
      </c>
      <c r="Z278" s="733" t="str">
        <f t="shared" si="731"/>
        <v/>
      </c>
      <c r="AA278" s="733" t="str">
        <f t="shared" si="731"/>
        <v/>
      </c>
      <c r="AB278" s="733" t="str">
        <f t="shared" si="731"/>
        <v/>
      </c>
      <c r="AC278" s="733" t="str">
        <f t="shared" si="731"/>
        <v/>
      </c>
      <c r="AD278" s="733" t="str">
        <f t="shared" si="731"/>
        <v/>
      </c>
      <c r="AE278" s="733" t="str">
        <f t="shared" si="731"/>
        <v/>
      </c>
      <c r="AF278" s="733" t="str">
        <f t="shared" si="731"/>
        <v/>
      </c>
      <c r="AG278" s="733" t="str">
        <f t="shared" si="731"/>
        <v/>
      </c>
      <c r="AH278" s="733" t="str">
        <f t="shared" si="731"/>
        <v/>
      </c>
      <c r="AI278" s="733" t="str">
        <f t="shared" si="731"/>
        <v/>
      </c>
      <c r="AJ278" s="733" t="str">
        <f t="shared" si="731"/>
        <v/>
      </c>
      <c r="AK278" s="733" t="str">
        <f t="shared" si="731"/>
        <v/>
      </c>
      <c r="AL278" s="733">
        <f t="shared" si="731"/>
        <v>4.467918679950187E-2</v>
      </c>
      <c r="AM278" s="752"/>
      <c r="AN278" s="733">
        <f t="shared" ref="AN278:BE278" si="732">IF(AN272="","",(AN272-AN274-AN277)*AN273/AN$46/365/$G$1)</f>
        <v>6.1863489414694887E-3</v>
      </c>
      <c r="AO278" s="733" t="str">
        <f t="shared" si="732"/>
        <v/>
      </c>
      <c r="AP278" s="733">
        <f t="shared" si="732"/>
        <v>2.1357633250311335E-2</v>
      </c>
      <c r="AQ278" s="733" t="str">
        <f t="shared" si="732"/>
        <v/>
      </c>
      <c r="AR278" s="733" t="str">
        <f t="shared" si="732"/>
        <v/>
      </c>
      <c r="AS278" s="733">
        <f t="shared" si="732"/>
        <v>4.4188206724782072E-3</v>
      </c>
      <c r="AT278" s="733" t="str">
        <f t="shared" si="732"/>
        <v/>
      </c>
      <c r="AU278" s="733">
        <f t="shared" si="732"/>
        <v>1.8411752801992528E-2</v>
      </c>
      <c r="AV278" s="733" t="str">
        <f t="shared" si="732"/>
        <v/>
      </c>
      <c r="AW278" s="733">
        <f t="shared" si="732"/>
        <v>1.7675282689912825E-2</v>
      </c>
      <c r="AX278" s="733" t="str">
        <f t="shared" si="732"/>
        <v/>
      </c>
      <c r="AY278" s="733" t="str">
        <f t="shared" si="732"/>
        <v/>
      </c>
      <c r="AZ278" s="733" t="str">
        <f t="shared" si="732"/>
        <v/>
      </c>
      <c r="BA278" s="733" t="str">
        <f t="shared" si="732"/>
        <v/>
      </c>
      <c r="BB278" s="733" t="str">
        <f t="shared" si="732"/>
        <v/>
      </c>
      <c r="BC278" s="733">
        <f t="shared" si="732"/>
        <v>2.8406704323074183E-2</v>
      </c>
      <c r="BD278" s="733">
        <f t="shared" si="732"/>
        <v>8.6167003113325022E-2</v>
      </c>
      <c r="BE278" s="733" t="str">
        <f t="shared" si="732"/>
        <v/>
      </c>
      <c r="BF278" s="752"/>
      <c r="BG278" s="733">
        <f t="shared" ref="BG278:BX278" si="733">IF(BG272="","",(BG272-BG274-BG277)*BG273/BG$46/365/$G$1)</f>
        <v>1.5781502401707882E-2</v>
      </c>
      <c r="BH278" s="733" t="str">
        <f t="shared" si="733"/>
        <v/>
      </c>
      <c r="BI278" s="733" t="str">
        <f t="shared" si="733"/>
        <v/>
      </c>
      <c r="BJ278" s="733" t="str">
        <f t="shared" si="733"/>
        <v/>
      </c>
      <c r="BK278" s="733" t="str">
        <f t="shared" si="733"/>
        <v/>
      </c>
      <c r="BL278" s="733" t="str">
        <f t="shared" si="733"/>
        <v/>
      </c>
      <c r="BM278" s="733" t="str">
        <f t="shared" si="733"/>
        <v/>
      </c>
      <c r="BN278" s="733" t="str">
        <f t="shared" si="733"/>
        <v/>
      </c>
      <c r="BO278" s="733" t="str">
        <f t="shared" si="733"/>
        <v/>
      </c>
      <c r="BP278" s="733" t="str">
        <f t="shared" si="733"/>
        <v/>
      </c>
      <c r="BQ278" s="733" t="str">
        <f t="shared" si="733"/>
        <v/>
      </c>
      <c r="BR278" s="733">
        <f t="shared" si="733"/>
        <v>2.7617629202988797E-3</v>
      </c>
      <c r="BS278" s="733" t="str">
        <f t="shared" si="733"/>
        <v/>
      </c>
      <c r="BT278" s="733" t="str">
        <f t="shared" si="733"/>
        <v/>
      </c>
      <c r="BU278" s="733" t="str">
        <f t="shared" si="733"/>
        <v/>
      </c>
      <c r="BV278" s="733" t="str">
        <f t="shared" si="733"/>
        <v/>
      </c>
      <c r="BW278" s="733">
        <f t="shared" si="733"/>
        <v>8.8376413449564123E-2</v>
      </c>
      <c r="BX278" s="733" t="str">
        <f t="shared" si="733"/>
        <v/>
      </c>
      <c r="BY278" s="689"/>
      <c r="BZ278" s="733">
        <f>IF(BZ272="","",(BZ272-BZ274-BZ277)*BZ273/BZ$46/365/$G$1)</f>
        <v>3.5350565379825657E-2</v>
      </c>
      <c r="CA278" s="733">
        <f>IF(CA272="","",(CA272-CA274-CA277)*CA273/CA$46/365/$G$1)</f>
        <v>6.6282310087173099E-2</v>
      </c>
      <c r="CB278" s="733">
        <f>IF(CB272="","",(CB272-CB274-CB277)*CB273/CB$46/365/$G$1)</f>
        <v>1.3992932129514322E-2</v>
      </c>
      <c r="CC278" s="733">
        <f>IF(CC272="","",(CC272-CC274-CC277)*CC273/CC$46/365/$G$1)</f>
        <v>6.0095961145703619E-2</v>
      </c>
      <c r="CD278" s="698">
        <f t="shared" si="596"/>
        <v>1.2507438437535377E-2</v>
      </c>
      <c r="CE278" s="723">
        <f t="shared" si="597"/>
        <v>4.4679186799501877E-2</v>
      </c>
      <c r="CF278" s="723">
        <f t="shared" si="598"/>
        <v>1.8407544401352068E-2</v>
      </c>
      <c r="CG278" s="790">
        <f t="shared" si="599"/>
        <v>1.5781502401707878E-2</v>
      </c>
      <c r="CH278" s="1376" t="str">
        <f t="shared" si="608"/>
        <v/>
      </c>
      <c r="CI278" s="1377" t="str">
        <f t="shared" si="609"/>
        <v/>
      </c>
      <c r="CJ278" s="1378" t="str">
        <f t="shared" si="610"/>
        <v/>
      </c>
      <c r="CK278" s="1378" t="str">
        <f t="shared" si="611"/>
        <v/>
      </c>
      <c r="CL278" s="1378" t="str">
        <f t="shared" si="612"/>
        <v/>
      </c>
      <c r="CM278" s="1378" t="str">
        <f t="shared" si="613"/>
        <v/>
      </c>
      <c r="CN278" s="1378">
        <f t="shared" si="614"/>
        <v>0</v>
      </c>
      <c r="CO278" s="1379">
        <f t="shared" si="615"/>
        <v>1.6068438809011662E-3</v>
      </c>
      <c r="CP278" s="1379">
        <f t="shared" si="616"/>
        <v>2.7617629202988797E-3</v>
      </c>
      <c r="CQ278" s="1379">
        <f t="shared" si="617"/>
        <v>2.2094103362391031E-2</v>
      </c>
      <c r="CR278" s="1379">
        <f t="shared" si="618"/>
        <v>2.3567043586550433E-2</v>
      </c>
      <c r="CS278" s="1378">
        <f t="shared" si="619"/>
        <v>2.761762920298879E-2</v>
      </c>
      <c r="CT278" s="1378" t="str">
        <f t="shared" si="620"/>
        <v/>
      </c>
      <c r="CU278" s="1378" t="str">
        <f t="shared" si="621"/>
        <v/>
      </c>
      <c r="CV278" s="1378" t="str">
        <f t="shared" si="622"/>
        <v/>
      </c>
      <c r="CW278" s="1378" t="str">
        <f t="shared" si="623"/>
        <v/>
      </c>
      <c r="CX278" s="1377" t="str">
        <f t="shared" si="624"/>
        <v/>
      </c>
      <c r="CY278" s="1380" t="str">
        <f t="shared" si="625"/>
        <v/>
      </c>
      <c r="CZ278" s="638" t="str">
        <f t="shared" si="626"/>
        <v/>
      </c>
      <c r="DA278" s="639" t="str">
        <f t="shared" si="627"/>
        <v/>
      </c>
      <c r="DB278" s="640" t="str">
        <f t="shared" si="628"/>
        <v/>
      </c>
      <c r="DC278" s="640" t="str">
        <f t="shared" si="629"/>
        <v/>
      </c>
      <c r="DD278" s="640" t="str">
        <f t="shared" si="630"/>
        <v/>
      </c>
      <c r="DE278" s="640" t="str">
        <f t="shared" si="631"/>
        <v/>
      </c>
      <c r="DF278" s="640" t="str">
        <f t="shared" si="632"/>
        <v/>
      </c>
      <c r="DG278" s="641" t="str">
        <f t="shared" si="633"/>
        <v/>
      </c>
      <c r="DH278" s="641">
        <f t="shared" si="634"/>
        <v>4.1978796388542967E-2</v>
      </c>
      <c r="DI278" s="641">
        <f t="shared" si="635"/>
        <v>4.467918679950187E-2</v>
      </c>
      <c r="DJ278" s="641">
        <f t="shared" si="636"/>
        <v>5.523525840597758E-2</v>
      </c>
      <c r="DK278" s="640" t="str">
        <f t="shared" si="637"/>
        <v/>
      </c>
      <c r="DL278" s="640" t="str">
        <f t="shared" si="638"/>
        <v/>
      </c>
      <c r="DM278" s="640" t="str">
        <f t="shared" si="639"/>
        <v/>
      </c>
      <c r="DN278" s="640" t="str">
        <f t="shared" si="640"/>
        <v/>
      </c>
      <c r="DO278" s="640" t="str">
        <f t="shared" si="641"/>
        <v/>
      </c>
      <c r="DP278" s="639" t="str">
        <f t="shared" si="642"/>
        <v/>
      </c>
      <c r="DQ278" s="638" t="str">
        <f t="shared" si="643"/>
        <v/>
      </c>
      <c r="DR278" s="753">
        <f t="shared" si="644"/>
        <v>6</v>
      </c>
      <c r="DS278" s="111">
        <f t="shared" si="645"/>
        <v>3</v>
      </c>
      <c r="DT278" s="111">
        <f t="shared" si="646"/>
        <v>7</v>
      </c>
      <c r="DU278" s="111">
        <f t="shared" si="647"/>
        <v>3</v>
      </c>
      <c r="DV278" s="602"/>
      <c r="DW278" s="719"/>
      <c r="DX278" s="719"/>
      <c r="DY278" s="719"/>
      <c r="DZ278" s="719"/>
      <c r="EA278" s="719"/>
      <c r="EB278" s="719"/>
      <c r="EC278" s="719"/>
      <c r="ED278" s="719"/>
      <c r="EE278" s="603"/>
    </row>
    <row r="279" spans="1:135" s="604" customFormat="1" ht="15.75" customHeight="1">
      <c r="A279" s="781" t="s">
        <v>365</v>
      </c>
      <c r="B279" s="217"/>
      <c r="C279" s="217"/>
      <c r="D279" s="217"/>
      <c r="E279" s="217"/>
      <c r="F279" s="217"/>
      <c r="G279" s="217"/>
      <c r="H279" s="217"/>
      <c r="I279" s="217"/>
      <c r="J279" s="217"/>
      <c r="K279" s="217"/>
      <c r="L279" s="217"/>
      <c r="M279" s="217"/>
      <c r="N279" s="217"/>
      <c r="O279" s="217"/>
      <c r="P279" s="217"/>
      <c r="Q279" s="217"/>
      <c r="R279" s="217"/>
      <c r="S279" s="217"/>
      <c r="T279" s="697"/>
      <c r="U279" s="217"/>
      <c r="V279" s="217"/>
      <c r="W279" s="217"/>
      <c r="X279" s="217"/>
      <c r="Y279" s="217"/>
      <c r="Z279" s="217"/>
      <c r="AA279" s="217"/>
      <c r="AB279" s="217"/>
      <c r="AC279" s="217"/>
      <c r="AD279" s="217"/>
      <c r="AE279" s="217"/>
      <c r="AF279" s="217"/>
      <c r="AG279" s="217"/>
      <c r="AH279" s="217"/>
      <c r="AI279" s="217"/>
      <c r="AJ279" s="217"/>
      <c r="AK279" s="217"/>
      <c r="AL279" s="217"/>
      <c r="AM279" s="697"/>
      <c r="AN279" s="217"/>
      <c r="AO279" s="217"/>
      <c r="AP279" s="217"/>
      <c r="AQ279" s="217"/>
      <c r="AR279" s="217"/>
      <c r="AS279" s="217"/>
      <c r="AT279" s="217"/>
      <c r="AU279" s="217"/>
      <c r="AV279" s="217"/>
      <c r="AW279" s="217"/>
      <c r="AX279" s="217"/>
      <c r="AY279" s="217"/>
      <c r="AZ279" s="217"/>
      <c r="BA279" s="217"/>
      <c r="BB279" s="217"/>
      <c r="BC279" s="217"/>
      <c r="BD279" s="217"/>
      <c r="BE279" s="217"/>
      <c r="BF279" s="697"/>
      <c r="BG279" s="217"/>
      <c r="BH279" s="217"/>
      <c r="BI279" s="217"/>
      <c r="BJ279" s="217"/>
      <c r="BK279" s="217"/>
      <c r="BL279" s="217"/>
      <c r="BM279" s="217"/>
      <c r="BN279" s="217"/>
      <c r="BO279" s="217"/>
      <c r="BP279" s="217"/>
      <c r="BQ279" s="217"/>
      <c r="BR279" s="217"/>
      <c r="BS279" s="217"/>
      <c r="BT279" s="217"/>
      <c r="BU279" s="217"/>
      <c r="BV279" s="217"/>
      <c r="BW279" s="217"/>
      <c r="BX279" s="217"/>
      <c r="BY279" s="697"/>
      <c r="BZ279" s="217"/>
      <c r="CA279" s="217"/>
      <c r="CB279" s="217"/>
      <c r="CC279" s="217"/>
      <c r="CD279" s="698" t="str">
        <f t="shared" si="596"/>
        <v/>
      </c>
      <c r="CE279" s="698" t="str">
        <f t="shared" si="597"/>
        <v/>
      </c>
      <c r="CF279" s="698" t="str">
        <f t="shared" si="598"/>
        <v/>
      </c>
      <c r="CG279" s="787" t="str">
        <f t="shared" si="599"/>
        <v/>
      </c>
      <c r="CH279" s="1371" t="str">
        <f t="shared" si="608"/>
        <v/>
      </c>
      <c r="CI279" s="1372" t="str">
        <f t="shared" si="609"/>
        <v/>
      </c>
      <c r="CJ279" s="1373" t="str">
        <f t="shared" si="610"/>
        <v/>
      </c>
      <c r="CK279" s="1373" t="str">
        <f t="shared" si="611"/>
        <v/>
      </c>
      <c r="CL279" s="1373" t="str">
        <f t="shared" si="612"/>
        <v/>
      </c>
      <c r="CM279" s="1373" t="str">
        <f t="shared" si="613"/>
        <v/>
      </c>
      <c r="CN279" s="1373" t="str">
        <f t="shared" si="614"/>
        <v/>
      </c>
      <c r="CO279" s="1374" t="str">
        <f t="shared" si="615"/>
        <v/>
      </c>
      <c r="CP279" s="1374" t="str">
        <f t="shared" si="616"/>
        <v/>
      </c>
      <c r="CQ279" s="1374" t="str">
        <f t="shared" si="617"/>
        <v/>
      </c>
      <c r="CR279" s="1374" t="str">
        <f t="shared" si="618"/>
        <v/>
      </c>
      <c r="CS279" s="1373" t="str">
        <f t="shared" si="619"/>
        <v/>
      </c>
      <c r="CT279" s="1373" t="str">
        <f t="shared" si="620"/>
        <v/>
      </c>
      <c r="CU279" s="1373" t="str">
        <f t="shared" si="621"/>
        <v/>
      </c>
      <c r="CV279" s="1373" t="str">
        <f t="shared" si="622"/>
        <v/>
      </c>
      <c r="CW279" s="1373" t="str">
        <f t="shared" si="623"/>
        <v/>
      </c>
      <c r="CX279" s="1372" t="str">
        <f t="shared" si="624"/>
        <v/>
      </c>
      <c r="CY279" s="1375" t="str">
        <f t="shared" si="625"/>
        <v/>
      </c>
      <c r="CZ279" s="532" t="str">
        <f t="shared" si="626"/>
        <v/>
      </c>
      <c r="DA279" s="533" t="str">
        <f t="shared" si="627"/>
        <v/>
      </c>
      <c r="DB279" s="534" t="str">
        <f t="shared" si="628"/>
        <v/>
      </c>
      <c r="DC279" s="534" t="str">
        <f t="shared" si="629"/>
        <v/>
      </c>
      <c r="DD279" s="534" t="str">
        <f t="shared" si="630"/>
        <v/>
      </c>
      <c r="DE279" s="534" t="str">
        <f t="shared" si="631"/>
        <v/>
      </c>
      <c r="DF279" s="534" t="str">
        <f t="shared" si="632"/>
        <v/>
      </c>
      <c r="DG279" s="535" t="str">
        <f t="shared" si="633"/>
        <v/>
      </c>
      <c r="DH279" s="535" t="str">
        <f t="shared" si="634"/>
        <v/>
      </c>
      <c r="DI279" s="535" t="str">
        <f t="shared" si="635"/>
        <v/>
      </c>
      <c r="DJ279" s="535" t="str">
        <f t="shared" si="636"/>
        <v/>
      </c>
      <c r="DK279" s="534" t="str">
        <f t="shared" si="637"/>
        <v/>
      </c>
      <c r="DL279" s="534" t="str">
        <f t="shared" si="638"/>
        <v/>
      </c>
      <c r="DM279" s="534" t="str">
        <f t="shared" si="639"/>
        <v/>
      </c>
      <c r="DN279" s="534" t="str">
        <f t="shared" si="640"/>
        <v/>
      </c>
      <c r="DO279" s="534" t="str">
        <f t="shared" si="641"/>
        <v/>
      </c>
      <c r="DP279" s="533" t="str">
        <f t="shared" si="642"/>
        <v/>
      </c>
      <c r="DQ279" s="532" t="str">
        <f t="shared" si="643"/>
        <v/>
      </c>
      <c r="DR279" s="753">
        <f t="shared" si="644"/>
        <v>0</v>
      </c>
      <c r="DS279" s="111">
        <f t="shared" si="645"/>
        <v>0</v>
      </c>
      <c r="DT279" s="111">
        <f t="shared" si="646"/>
        <v>0</v>
      </c>
      <c r="DU279" s="111">
        <f t="shared" si="647"/>
        <v>0</v>
      </c>
      <c r="DV279" s="602"/>
      <c r="DW279" s="719"/>
      <c r="DX279" s="719"/>
      <c r="DY279" s="719"/>
      <c r="DZ279" s="719"/>
      <c r="EA279" s="719"/>
      <c r="EB279" s="719"/>
      <c r="EC279" s="719"/>
      <c r="ED279" s="719"/>
      <c r="EE279" s="603"/>
    </row>
    <row r="280" spans="1:135" s="604" customFormat="1" ht="15.75" customHeight="1">
      <c r="A280" s="808" t="s">
        <v>361</v>
      </c>
      <c r="B280" s="801">
        <f t="shared" ref="B280:S280" si="734">3630*4.1868</f>
        <v>15198.083999999999</v>
      </c>
      <c r="C280" s="801">
        <f t="shared" si="734"/>
        <v>15198.083999999999</v>
      </c>
      <c r="D280" s="801">
        <f t="shared" si="734"/>
        <v>15198.083999999999</v>
      </c>
      <c r="E280" s="801">
        <f t="shared" si="734"/>
        <v>15198.083999999999</v>
      </c>
      <c r="F280" s="801">
        <f t="shared" si="734"/>
        <v>15198.083999999999</v>
      </c>
      <c r="G280" s="801">
        <f t="shared" si="734"/>
        <v>15198.083999999999</v>
      </c>
      <c r="H280" s="801">
        <f t="shared" si="734"/>
        <v>15198.083999999999</v>
      </c>
      <c r="I280" s="801">
        <f t="shared" si="734"/>
        <v>15198.083999999999</v>
      </c>
      <c r="J280" s="801">
        <f t="shared" si="734"/>
        <v>15198.083999999999</v>
      </c>
      <c r="K280" s="801">
        <f t="shared" si="734"/>
        <v>15198.083999999999</v>
      </c>
      <c r="L280" s="801">
        <f t="shared" si="734"/>
        <v>15198.083999999999</v>
      </c>
      <c r="M280" s="801">
        <f t="shared" si="734"/>
        <v>15198.083999999999</v>
      </c>
      <c r="N280" s="801">
        <f t="shared" si="734"/>
        <v>15198.083999999999</v>
      </c>
      <c r="O280" s="801">
        <f t="shared" si="734"/>
        <v>15198.083999999999</v>
      </c>
      <c r="P280" s="801">
        <f t="shared" si="734"/>
        <v>15198.083999999999</v>
      </c>
      <c r="Q280" s="801">
        <f t="shared" si="734"/>
        <v>15198.083999999999</v>
      </c>
      <c r="R280" s="801">
        <f t="shared" si="734"/>
        <v>15198.083999999999</v>
      </c>
      <c r="S280" s="801">
        <f t="shared" si="734"/>
        <v>15198.083999999999</v>
      </c>
      <c r="T280" s="817"/>
      <c r="U280" s="801">
        <f t="shared" ref="U280:AL280" si="735">3630*4.1868</f>
        <v>15198.083999999999</v>
      </c>
      <c r="V280" s="801">
        <f t="shared" si="735"/>
        <v>15198.083999999999</v>
      </c>
      <c r="W280" s="801">
        <f t="shared" si="735"/>
        <v>15198.083999999999</v>
      </c>
      <c r="X280" s="801">
        <f t="shared" si="735"/>
        <v>15198.083999999999</v>
      </c>
      <c r="Y280" s="801">
        <f t="shared" si="735"/>
        <v>15198.083999999999</v>
      </c>
      <c r="Z280" s="801">
        <f t="shared" si="735"/>
        <v>15198.083999999999</v>
      </c>
      <c r="AA280" s="801">
        <f t="shared" si="735"/>
        <v>15198.083999999999</v>
      </c>
      <c r="AB280" s="801">
        <f t="shared" si="735"/>
        <v>15198.083999999999</v>
      </c>
      <c r="AC280" s="801">
        <f t="shared" si="735"/>
        <v>15198.083999999999</v>
      </c>
      <c r="AD280" s="801">
        <f t="shared" si="735"/>
        <v>15198.083999999999</v>
      </c>
      <c r="AE280" s="801">
        <f t="shared" si="735"/>
        <v>15198.083999999999</v>
      </c>
      <c r="AF280" s="801">
        <f t="shared" si="735"/>
        <v>15198.083999999999</v>
      </c>
      <c r="AG280" s="801">
        <f t="shared" si="735"/>
        <v>15198.083999999999</v>
      </c>
      <c r="AH280" s="801">
        <f t="shared" si="735"/>
        <v>15198.083999999999</v>
      </c>
      <c r="AI280" s="801">
        <f t="shared" si="735"/>
        <v>15198.083999999999</v>
      </c>
      <c r="AJ280" s="801">
        <f t="shared" si="735"/>
        <v>15198.083999999999</v>
      </c>
      <c r="AK280" s="801">
        <f t="shared" si="735"/>
        <v>15198.083999999999</v>
      </c>
      <c r="AL280" s="801">
        <f t="shared" si="735"/>
        <v>15198.083999999999</v>
      </c>
      <c r="AM280" s="817"/>
      <c r="AN280" s="801">
        <f t="shared" ref="AN280:BE280" si="736">3630*4.1868</f>
        <v>15198.083999999999</v>
      </c>
      <c r="AO280" s="801">
        <f t="shared" si="736"/>
        <v>15198.083999999999</v>
      </c>
      <c r="AP280" s="801">
        <f t="shared" si="736"/>
        <v>15198.083999999999</v>
      </c>
      <c r="AQ280" s="801">
        <f t="shared" si="736"/>
        <v>15198.083999999999</v>
      </c>
      <c r="AR280" s="801">
        <f t="shared" si="736"/>
        <v>15198.083999999999</v>
      </c>
      <c r="AS280" s="801">
        <f t="shared" si="736"/>
        <v>15198.083999999999</v>
      </c>
      <c r="AT280" s="801">
        <f t="shared" si="736"/>
        <v>15198.083999999999</v>
      </c>
      <c r="AU280" s="801">
        <f t="shared" si="736"/>
        <v>15198.083999999999</v>
      </c>
      <c r="AV280" s="801">
        <f t="shared" si="736"/>
        <v>15198.083999999999</v>
      </c>
      <c r="AW280" s="801">
        <f t="shared" si="736"/>
        <v>15198.083999999999</v>
      </c>
      <c r="AX280" s="801">
        <f t="shared" si="736"/>
        <v>15198.083999999999</v>
      </c>
      <c r="AY280" s="801">
        <f t="shared" si="736"/>
        <v>15198.083999999999</v>
      </c>
      <c r="AZ280" s="801">
        <f t="shared" si="736"/>
        <v>15198.083999999999</v>
      </c>
      <c r="BA280" s="801">
        <f t="shared" si="736"/>
        <v>15198.083999999999</v>
      </c>
      <c r="BB280" s="801">
        <f t="shared" si="736"/>
        <v>15198.083999999999</v>
      </c>
      <c r="BC280" s="801">
        <f t="shared" si="736"/>
        <v>15198.083999999999</v>
      </c>
      <c r="BD280" s="801">
        <f t="shared" si="736"/>
        <v>15198.083999999999</v>
      </c>
      <c r="BE280" s="801">
        <f t="shared" si="736"/>
        <v>15198.083999999999</v>
      </c>
      <c r="BF280" s="817"/>
      <c r="BG280" s="801">
        <f t="shared" ref="BG280:BX280" si="737">3630*4.1868</f>
        <v>15198.083999999999</v>
      </c>
      <c r="BH280" s="801">
        <f t="shared" si="737"/>
        <v>15198.083999999999</v>
      </c>
      <c r="BI280" s="801">
        <f t="shared" si="737"/>
        <v>15198.083999999999</v>
      </c>
      <c r="BJ280" s="801">
        <f t="shared" si="737"/>
        <v>15198.083999999999</v>
      </c>
      <c r="BK280" s="801">
        <f t="shared" si="737"/>
        <v>15198.083999999999</v>
      </c>
      <c r="BL280" s="801">
        <f t="shared" si="737"/>
        <v>15198.083999999999</v>
      </c>
      <c r="BM280" s="801">
        <f t="shared" si="737"/>
        <v>15198.083999999999</v>
      </c>
      <c r="BN280" s="801">
        <f t="shared" si="737"/>
        <v>15198.083999999999</v>
      </c>
      <c r="BO280" s="801">
        <f t="shared" si="737"/>
        <v>15198.083999999999</v>
      </c>
      <c r="BP280" s="801">
        <f t="shared" si="737"/>
        <v>15198.083999999999</v>
      </c>
      <c r="BQ280" s="801">
        <f t="shared" si="737"/>
        <v>15198.083999999999</v>
      </c>
      <c r="BR280" s="801">
        <f t="shared" si="737"/>
        <v>15198.083999999999</v>
      </c>
      <c r="BS280" s="801">
        <f t="shared" si="737"/>
        <v>15198.083999999999</v>
      </c>
      <c r="BT280" s="801">
        <f t="shared" si="737"/>
        <v>15198.083999999999</v>
      </c>
      <c r="BU280" s="801">
        <f t="shared" si="737"/>
        <v>15198.083999999999</v>
      </c>
      <c r="BV280" s="801">
        <f t="shared" si="737"/>
        <v>15198.083999999999</v>
      </c>
      <c r="BW280" s="801">
        <f t="shared" si="737"/>
        <v>15198.083999999999</v>
      </c>
      <c r="BX280" s="801">
        <f t="shared" si="737"/>
        <v>15198.083999999999</v>
      </c>
      <c r="BY280" s="817"/>
      <c r="BZ280" s="801">
        <f>3630*4.1868</f>
        <v>15198.083999999999</v>
      </c>
      <c r="CA280" s="801">
        <f>3630*4.1868</f>
        <v>15198.083999999999</v>
      </c>
      <c r="CB280" s="801">
        <f>3630*4.1868</f>
        <v>15198.083999999999</v>
      </c>
      <c r="CC280" s="801">
        <f>3630*4.1868</f>
        <v>15198.083999999999</v>
      </c>
      <c r="CD280" s="698">
        <f t="shared" si="596"/>
        <v>15198.083999999999</v>
      </c>
      <c r="CE280" s="698">
        <f t="shared" si="597"/>
        <v>15198.083999999999</v>
      </c>
      <c r="CF280" s="698">
        <f t="shared" si="598"/>
        <v>15198.083999999999</v>
      </c>
      <c r="CG280" s="787">
        <f t="shared" si="599"/>
        <v>15198.083999999999</v>
      </c>
      <c r="CH280" s="1371">
        <f t="shared" si="608"/>
        <v>15198.083999999999</v>
      </c>
      <c r="CI280" s="1372">
        <f t="shared" si="609"/>
        <v>15198.083999999999</v>
      </c>
      <c r="CJ280" s="1373">
        <f t="shared" si="610"/>
        <v>15198.083999999999</v>
      </c>
      <c r="CK280" s="1373">
        <f t="shared" si="611"/>
        <v>15198.083999999999</v>
      </c>
      <c r="CL280" s="1373">
        <f t="shared" si="612"/>
        <v>15198.083999999999</v>
      </c>
      <c r="CM280" s="1373">
        <f t="shared" si="613"/>
        <v>15198.083999999999</v>
      </c>
      <c r="CN280" s="1373">
        <f t="shared" si="614"/>
        <v>15198.083999999999</v>
      </c>
      <c r="CO280" s="1374">
        <f t="shared" si="615"/>
        <v>15198.083999999999</v>
      </c>
      <c r="CP280" s="1374">
        <f t="shared" si="616"/>
        <v>15198.083999999999</v>
      </c>
      <c r="CQ280" s="1374">
        <f t="shared" si="617"/>
        <v>15198.083999999999</v>
      </c>
      <c r="CR280" s="1374">
        <f t="shared" si="618"/>
        <v>15198.083999999999</v>
      </c>
      <c r="CS280" s="1373">
        <f t="shared" si="619"/>
        <v>15198.083999999999</v>
      </c>
      <c r="CT280" s="1373">
        <f t="shared" si="620"/>
        <v>15198.083999999999</v>
      </c>
      <c r="CU280" s="1373">
        <f t="shared" si="621"/>
        <v>15198.083999999999</v>
      </c>
      <c r="CV280" s="1373">
        <f t="shared" si="622"/>
        <v>15198.083999999999</v>
      </c>
      <c r="CW280" s="1373">
        <f t="shared" si="623"/>
        <v>15198.083999999999</v>
      </c>
      <c r="CX280" s="1372">
        <f t="shared" si="624"/>
        <v>15198.083999999999</v>
      </c>
      <c r="CY280" s="1375">
        <f t="shared" si="625"/>
        <v>15198.083999999999</v>
      </c>
      <c r="CZ280" s="532">
        <f t="shared" si="626"/>
        <v>15198.083999999999</v>
      </c>
      <c r="DA280" s="533">
        <f t="shared" si="627"/>
        <v>15198.083999999999</v>
      </c>
      <c r="DB280" s="534">
        <f t="shared" si="628"/>
        <v>15198.083999999999</v>
      </c>
      <c r="DC280" s="534">
        <f t="shared" si="629"/>
        <v>15198.083999999999</v>
      </c>
      <c r="DD280" s="534">
        <f t="shared" si="630"/>
        <v>15198.083999999999</v>
      </c>
      <c r="DE280" s="534">
        <f t="shared" si="631"/>
        <v>15198.083999999999</v>
      </c>
      <c r="DF280" s="534">
        <f t="shared" si="632"/>
        <v>15198.083999999999</v>
      </c>
      <c r="DG280" s="535">
        <f t="shared" si="633"/>
        <v>15198.083999999999</v>
      </c>
      <c r="DH280" s="535">
        <f t="shared" si="634"/>
        <v>15198.083999999999</v>
      </c>
      <c r="DI280" s="535">
        <f t="shared" si="635"/>
        <v>15198.083999999999</v>
      </c>
      <c r="DJ280" s="535">
        <f t="shared" si="636"/>
        <v>15198.083999999999</v>
      </c>
      <c r="DK280" s="534">
        <f t="shared" si="637"/>
        <v>15198.083999999999</v>
      </c>
      <c r="DL280" s="534">
        <f t="shared" si="638"/>
        <v>15198.083999999999</v>
      </c>
      <c r="DM280" s="534">
        <f t="shared" si="639"/>
        <v>15198.083999999999</v>
      </c>
      <c r="DN280" s="534">
        <f t="shared" si="640"/>
        <v>15198.083999999999</v>
      </c>
      <c r="DO280" s="534">
        <f t="shared" si="641"/>
        <v>15198.083999999999</v>
      </c>
      <c r="DP280" s="533">
        <f t="shared" si="642"/>
        <v>15198.083999999999</v>
      </c>
      <c r="DQ280" s="532">
        <f t="shared" si="643"/>
        <v>15198.083999999999</v>
      </c>
      <c r="DR280" s="753">
        <f t="shared" si="644"/>
        <v>18</v>
      </c>
      <c r="DS280" s="111">
        <f t="shared" si="645"/>
        <v>18</v>
      </c>
      <c r="DT280" s="111">
        <f t="shared" si="646"/>
        <v>18</v>
      </c>
      <c r="DU280" s="111">
        <f t="shared" si="647"/>
        <v>18</v>
      </c>
      <c r="DV280" s="602"/>
      <c r="DW280" s="719"/>
      <c r="DX280" s="719"/>
      <c r="DY280" s="719"/>
      <c r="DZ280" s="719"/>
      <c r="EA280" s="719"/>
      <c r="EB280" s="719"/>
      <c r="EC280" s="719"/>
      <c r="ED280" s="719"/>
      <c r="EE280" s="603"/>
    </row>
    <row r="281" spans="1:135" s="604" customFormat="1" ht="15.75" customHeight="1">
      <c r="A281" s="757" t="s">
        <v>358</v>
      </c>
      <c r="B281" s="233"/>
      <c r="C281" s="233"/>
      <c r="D281" s="233"/>
      <c r="E281" s="233"/>
      <c r="F281" s="233"/>
      <c r="G281" s="233"/>
      <c r="H281" s="233"/>
      <c r="I281" s="233"/>
      <c r="J281" s="233"/>
      <c r="K281" s="233"/>
      <c r="L281" s="233"/>
      <c r="M281" s="233"/>
      <c r="N281" s="233"/>
      <c r="O281" s="233"/>
      <c r="P281" s="233"/>
      <c r="Q281" s="233"/>
      <c r="R281" s="233"/>
      <c r="S281" s="233"/>
      <c r="T281" s="772"/>
      <c r="U281" s="233"/>
      <c r="V281" s="233"/>
      <c r="W281" s="233"/>
      <c r="X281" s="233"/>
      <c r="Y281" s="233"/>
      <c r="Z281" s="233"/>
      <c r="AA281" s="233"/>
      <c r="AB281" s="233"/>
      <c r="AC281" s="233"/>
      <c r="AD281" s="233"/>
      <c r="AE281" s="233"/>
      <c r="AF281" s="233"/>
      <c r="AG281" s="233"/>
      <c r="AH281" s="233"/>
      <c r="AI281" s="233"/>
      <c r="AJ281" s="233"/>
      <c r="AK281" s="233"/>
      <c r="AL281" s="233"/>
      <c r="AM281" s="772"/>
      <c r="AN281" s="233"/>
      <c r="AO281" s="233"/>
      <c r="AP281" s="233"/>
      <c r="AQ281" s="233"/>
      <c r="AR281" s="233"/>
      <c r="AS281" s="233"/>
      <c r="AT281" s="233"/>
      <c r="AU281" s="233"/>
      <c r="AV281" s="233"/>
      <c r="AW281" s="233"/>
      <c r="AX281" s="233"/>
      <c r="AY281" s="233"/>
      <c r="AZ281" s="233"/>
      <c r="BA281" s="233"/>
      <c r="BB281" s="233"/>
      <c r="BC281" s="233"/>
      <c r="BD281" s="233"/>
      <c r="BE281" s="233"/>
      <c r="BF281" s="772"/>
      <c r="BG281" s="233"/>
      <c r="BH281" s="233"/>
      <c r="BI281" s="233"/>
      <c r="BJ281" s="233"/>
      <c r="BK281" s="233"/>
      <c r="BL281" s="233"/>
      <c r="BM281" s="233"/>
      <c r="BN281" s="233"/>
      <c r="BO281" s="233"/>
      <c r="BP281" s="233"/>
      <c r="BQ281" s="233"/>
      <c r="BR281" s="233"/>
      <c r="BS281" s="233"/>
      <c r="BT281" s="233"/>
      <c r="BU281" s="233"/>
      <c r="BV281" s="233"/>
      <c r="BW281" s="233"/>
      <c r="BX281" s="233"/>
      <c r="BY281" s="772"/>
      <c r="BZ281" s="233"/>
      <c r="CA281" s="233"/>
      <c r="CB281" s="233"/>
      <c r="CC281" s="233"/>
      <c r="CD281" s="698" t="str">
        <f t="shared" si="596"/>
        <v/>
      </c>
      <c r="CE281" s="698" t="str">
        <f t="shared" si="597"/>
        <v/>
      </c>
      <c r="CF281" s="698" t="str">
        <f t="shared" si="598"/>
        <v/>
      </c>
      <c r="CG281" s="787" t="str">
        <f t="shared" si="599"/>
        <v/>
      </c>
      <c r="CH281" s="1371" t="str">
        <f t="shared" si="608"/>
        <v/>
      </c>
      <c r="CI281" s="1372" t="str">
        <f t="shared" si="609"/>
        <v/>
      </c>
      <c r="CJ281" s="1373" t="str">
        <f t="shared" si="610"/>
        <v/>
      </c>
      <c r="CK281" s="1373" t="str">
        <f t="shared" si="611"/>
        <v/>
      </c>
      <c r="CL281" s="1373" t="str">
        <f t="shared" si="612"/>
        <v/>
      </c>
      <c r="CM281" s="1373" t="str">
        <f t="shared" si="613"/>
        <v/>
      </c>
      <c r="CN281" s="1373" t="str">
        <f t="shared" si="614"/>
        <v/>
      </c>
      <c r="CO281" s="1374" t="str">
        <f t="shared" si="615"/>
        <v/>
      </c>
      <c r="CP281" s="1374" t="str">
        <f t="shared" si="616"/>
        <v/>
      </c>
      <c r="CQ281" s="1374" t="str">
        <f t="shared" si="617"/>
        <v/>
      </c>
      <c r="CR281" s="1374" t="str">
        <f t="shared" si="618"/>
        <v/>
      </c>
      <c r="CS281" s="1373" t="str">
        <f t="shared" si="619"/>
        <v/>
      </c>
      <c r="CT281" s="1373" t="str">
        <f t="shared" si="620"/>
        <v/>
      </c>
      <c r="CU281" s="1373" t="str">
        <f t="shared" si="621"/>
        <v/>
      </c>
      <c r="CV281" s="1373" t="str">
        <f t="shared" si="622"/>
        <v/>
      </c>
      <c r="CW281" s="1373" t="str">
        <f t="shared" si="623"/>
        <v/>
      </c>
      <c r="CX281" s="1372" t="str">
        <f t="shared" si="624"/>
        <v/>
      </c>
      <c r="CY281" s="1375" t="str">
        <f t="shared" si="625"/>
        <v/>
      </c>
      <c r="CZ281" s="532" t="str">
        <f t="shared" si="626"/>
        <v/>
      </c>
      <c r="DA281" s="533" t="str">
        <f t="shared" si="627"/>
        <v/>
      </c>
      <c r="DB281" s="534" t="str">
        <f t="shared" si="628"/>
        <v/>
      </c>
      <c r="DC281" s="534" t="str">
        <f t="shared" si="629"/>
        <v/>
      </c>
      <c r="DD281" s="534" t="str">
        <f t="shared" si="630"/>
        <v/>
      </c>
      <c r="DE281" s="534" t="str">
        <f t="shared" si="631"/>
        <v/>
      </c>
      <c r="DF281" s="534" t="str">
        <f t="shared" si="632"/>
        <v/>
      </c>
      <c r="DG281" s="535" t="str">
        <f t="shared" si="633"/>
        <v/>
      </c>
      <c r="DH281" s="535" t="str">
        <f t="shared" si="634"/>
        <v/>
      </c>
      <c r="DI281" s="535" t="str">
        <f t="shared" si="635"/>
        <v/>
      </c>
      <c r="DJ281" s="535" t="str">
        <f t="shared" si="636"/>
        <v/>
      </c>
      <c r="DK281" s="534" t="str">
        <f t="shared" si="637"/>
        <v/>
      </c>
      <c r="DL281" s="534" t="str">
        <f t="shared" si="638"/>
        <v/>
      </c>
      <c r="DM281" s="534" t="str">
        <f t="shared" si="639"/>
        <v/>
      </c>
      <c r="DN281" s="534" t="str">
        <f t="shared" si="640"/>
        <v/>
      </c>
      <c r="DO281" s="534" t="str">
        <f t="shared" si="641"/>
        <v/>
      </c>
      <c r="DP281" s="533" t="str">
        <f t="shared" si="642"/>
        <v/>
      </c>
      <c r="DQ281" s="532" t="str">
        <f t="shared" si="643"/>
        <v/>
      </c>
      <c r="DR281" s="753">
        <f t="shared" si="644"/>
        <v>0</v>
      </c>
      <c r="DS281" s="111">
        <f t="shared" si="645"/>
        <v>0</v>
      </c>
      <c r="DT281" s="111">
        <f t="shared" si="646"/>
        <v>0</v>
      </c>
      <c r="DU281" s="111">
        <f t="shared" si="647"/>
        <v>0</v>
      </c>
      <c r="DV281" s="602"/>
      <c r="DW281" s="719"/>
      <c r="DX281" s="719"/>
      <c r="DY281" s="719"/>
      <c r="DZ281" s="719"/>
      <c r="EA281" s="719"/>
      <c r="EB281" s="719"/>
      <c r="EC281" s="719"/>
      <c r="ED281" s="719"/>
      <c r="EE281" s="603"/>
    </row>
    <row r="282" spans="1:135" s="604" customFormat="1" ht="15.75" customHeight="1">
      <c r="A282" s="740" t="s">
        <v>282</v>
      </c>
      <c r="B282" s="284"/>
      <c r="C282" s="284"/>
      <c r="D282" s="284"/>
      <c r="E282" s="284"/>
      <c r="F282" s="284"/>
      <c r="G282" s="284"/>
      <c r="H282" s="284"/>
      <c r="I282" s="284"/>
      <c r="J282" s="284"/>
      <c r="K282" s="284"/>
      <c r="L282" s="284"/>
      <c r="M282" s="284"/>
      <c r="N282" s="284"/>
      <c r="O282" s="284"/>
      <c r="P282" s="284"/>
      <c r="Q282" s="284"/>
      <c r="R282" s="284"/>
      <c r="S282" s="284"/>
      <c r="T282" s="772"/>
      <c r="U282" s="284"/>
      <c r="V282" s="284"/>
      <c r="W282" s="284"/>
      <c r="X282" s="284"/>
      <c r="Y282" s="284"/>
      <c r="Z282" s="284"/>
      <c r="AA282" s="284"/>
      <c r="AB282" s="284"/>
      <c r="AC282" s="284"/>
      <c r="AD282" s="284"/>
      <c r="AE282" s="284"/>
      <c r="AF282" s="284"/>
      <c r="AG282" s="284"/>
      <c r="AH282" s="284"/>
      <c r="AI282" s="284"/>
      <c r="AJ282" s="284"/>
      <c r="AK282" s="284"/>
      <c r="AL282" s="284"/>
      <c r="AM282" s="772"/>
      <c r="AN282" s="284"/>
      <c r="AO282" s="284"/>
      <c r="AP282" s="284"/>
      <c r="AQ282" s="284"/>
      <c r="AR282" s="284"/>
      <c r="AS282" s="284"/>
      <c r="AT282" s="284"/>
      <c r="AU282" s="284"/>
      <c r="AV282" s="284"/>
      <c r="AW282" s="284"/>
      <c r="AX282" s="284"/>
      <c r="AY282" s="284"/>
      <c r="AZ282" s="284"/>
      <c r="BA282" s="284"/>
      <c r="BB282" s="284"/>
      <c r="BC282" s="284"/>
      <c r="BD282" s="284"/>
      <c r="BE282" s="284"/>
      <c r="BF282" s="772"/>
      <c r="BG282" s="284"/>
      <c r="BH282" s="284"/>
      <c r="BI282" s="284"/>
      <c r="BJ282" s="284"/>
      <c r="BK282" s="284"/>
      <c r="BL282" s="284"/>
      <c r="BM282" s="284"/>
      <c r="BN282" s="284"/>
      <c r="BO282" s="284"/>
      <c r="BP282" s="284"/>
      <c r="BQ282" s="284"/>
      <c r="BR282" s="284"/>
      <c r="BS282" s="284"/>
      <c r="BT282" s="284"/>
      <c r="BU282" s="284"/>
      <c r="BV282" s="284"/>
      <c r="BW282" s="284"/>
      <c r="BX282" s="284"/>
      <c r="BY282" s="772"/>
      <c r="BZ282" s="284"/>
      <c r="CA282" s="284"/>
      <c r="CB282" s="284"/>
      <c r="CC282" s="284"/>
      <c r="CD282" s="698" t="str">
        <f t="shared" si="596"/>
        <v/>
      </c>
      <c r="CE282" s="698" t="str">
        <f t="shared" si="597"/>
        <v/>
      </c>
      <c r="CF282" s="698" t="str">
        <f t="shared" si="598"/>
        <v/>
      </c>
      <c r="CG282" s="787" t="str">
        <f t="shared" si="599"/>
        <v/>
      </c>
      <c r="CH282" s="1371" t="str">
        <f t="shared" si="608"/>
        <v/>
      </c>
      <c r="CI282" s="1372" t="str">
        <f t="shared" si="609"/>
        <v/>
      </c>
      <c r="CJ282" s="1373" t="str">
        <f t="shared" si="610"/>
        <v/>
      </c>
      <c r="CK282" s="1373" t="str">
        <f t="shared" si="611"/>
        <v/>
      </c>
      <c r="CL282" s="1373" t="str">
        <f t="shared" si="612"/>
        <v/>
      </c>
      <c r="CM282" s="1373" t="str">
        <f t="shared" si="613"/>
        <v/>
      </c>
      <c r="CN282" s="1373" t="str">
        <f t="shared" si="614"/>
        <v/>
      </c>
      <c r="CO282" s="1374" t="str">
        <f t="shared" si="615"/>
        <v/>
      </c>
      <c r="CP282" s="1374" t="str">
        <f t="shared" si="616"/>
        <v/>
      </c>
      <c r="CQ282" s="1374" t="str">
        <f t="shared" si="617"/>
        <v/>
      </c>
      <c r="CR282" s="1374" t="str">
        <f t="shared" si="618"/>
        <v/>
      </c>
      <c r="CS282" s="1373" t="str">
        <f t="shared" si="619"/>
        <v/>
      </c>
      <c r="CT282" s="1373" t="str">
        <f t="shared" si="620"/>
        <v/>
      </c>
      <c r="CU282" s="1373" t="str">
        <f t="shared" si="621"/>
        <v/>
      </c>
      <c r="CV282" s="1373" t="str">
        <f t="shared" si="622"/>
        <v/>
      </c>
      <c r="CW282" s="1373" t="str">
        <f t="shared" si="623"/>
        <v/>
      </c>
      <c r="CX282" s="1372" t="str">
        <f t="shared" si="624"/>
        <v/>
      </c>
      <c r="CY282" s="1375" t="str">
        <f t="shared" si="625"/>
        <v/>
      </c>
      <c r="CZ282" s="532" t="str">
        <f t="shared" si="626"/>
        <v/>
      </c>
      <c r="DA282" s="533" t="str">
        <f t="shared" si="627"/>
        <v/>
      </c>
      <c r="DB282" s="534" t="str">
        <f t="shared" si="628"/>
        <v/>
      </c>
      <c r="DC282" s="534" t="str">
        <f t="shared" si="629"/>
        <v/>
      </c>
      <c r="DD282" s="534" t="str">
        <f t="shared" si="630"/>
        <v/>
      </c>
      <c r="DE282" s="534" t="str">
        <f t="shared" si="631"/>
        <v/>
      </c>
      <c r="DF282" s="534" t="str">
        <f t="shared" si="632"/>
        <v/>
      </c>
      <c r="DG282" s="535" t="str">
        <f t="shared" si="633"/>
        <v/>
      </c>
      <c r="DH282" s="535" t="str">
        <f t="shared" si="634"/>
        <v/>
      </c>
      <c r="DI282" s="535" t="str">
        <f t="shared" si="635"/>
        <v/>
      </c>
      <c r="DJ282" s="535" t="str">
        <f t="shared" si="636"/>
        <v/>
      </c>
      <c r="DK282" s="534" t="str">
        <f t="shared" si="637"/>
        <v/>
      </c>
      <c r="DL282" s="534" t="str">
        <f t="shared" si="638"/>
        <v/>
      </c>
      <c r="DM282" s="534" t="str">
        <f t="shared" si="639"/>
        <v/>
      </c>
      <c r="DN282" s="534" t="str">
        <f t="shared" si="640"/>
        <v/>
      </c>
      <c r="DO282" s="534" t="str">
        <f t="shared" si="641"/>
        <v/>
      </c>
      <c r="DP282" s="533" t="str">
        <f t="shared" si="642"/>
        <v/>
      </c>
      <c r="DQ282" s="532" t="str">
        <f t="shared" si="643"/>
        <v/>
      </c>
      <c r="DR282" s="753">
        <f t="shared" si="644"/>
        <v>0</v>
      </c>
      <c r="DS282" s="111">
        <f t="shared" si="645"/>
        <v>0</v>
      </c>
      <c r="DT282" s="111">
        <f t="shared" si="646"/>
        <v>0</v>
      </c>
      <c r="DU282" s="111">
        <f t="shared" si="647"/>
        <v>0</v>
      </c>
      <c r="DV282" s="602"/>
      <c r="DW282" s="719"/>
      <c r="DX282" s="719"/>
      <c r="DY282" s="719"/>
      <c r="DZ282" s="719"/>
      <c r="EA282" s="719"/>
      <c r="EB282" s="719"/>
      <c r="EC282" s="719"/>
      <c r="ED282" s="719"/>
      <c r="EE282" s="603"/>
    </row>
    <row r="283" spans="1:135" s="604" customFormat="1" ht="15.75" customHeight="1">
      <c r="A283" s="740" t="s">
        <v>284</v>
      </c>
      <c r="B283" s="730" t="str">
        <f t="shared" ref="B283:S283" si="738">IF(B281="","",B281*B282)</f>
        <v/>
      </c>
      <c r="C283" s="730" t="str">
        <f t="shared" si="738"/>
        <v/>
      </c>
      <c r="D283" s="730" t="str">
        <f t="shared" si="738"/>
        <v/>
      </c>
      <c r="E283" s="730" t="str">
        <f t="shared" si="738"/>
        <v/>
      </c>
      <c r="F283" s="730" t="str">
        <f t="shared" si="738"/>
        <v/>
      </c>
      <c r="G283" s="730" t="str">
        <f t="shared" si="738"/>
        <v/>
      </c>
      <c r="H283" s="730" t="str">
        <f t="shared" si="738"/>
        <v/>
      </c>
      <c r="I283" s="730" t="str">
        <f t="shared" si="738"/>
        <v/>
      </c>
      <c r="J283" s="730" t="str">
        <f t="shared" si="738"/>
        <v/>
      </c>
      <c r="K283" s="730" t="str">
        <f t="shared" si="738"/>
        <v/>
      </c>
      <c r="L283" s="730" t="str">
        <f t="shared" si="738"/>
        <v/>
      </c>
      <c r="M283" s="730" t="str">
        <f t="shared" si="738"/>
        <v/>
      </c>
      <c r="N283" s="730" t="str">
        <f t="shared" si="738"/>
        <v/>
      </c>
      <c r="O283" s="730" t="str">
        <f t="shared" si="738"/>
        <v/>
      </c>
      <c r="P283" s="730" t="str">
        <f t="shared" si="738"/>
        <v/>
      </c>
      <c r="Q283" s="730" t="str">
        <f t="shared" si="738"/>
        <v/>
      </c>
      <c r="R283" s="730" t="str">
        <f t="shared" si="738"/>
        <v/>
      </c>
      <c r="S283" s="730" t="str">
        <f t="shared" si="738"/>
        <v/>
      </c>
      <c r="T283" s="762"/>
      <c r="U283" s="730" t="str">
        <f t="shared" ref="U283:AL283" si="739">IF(U281="","",U281*U282)</f>
        <v/>
      </c>
      <c r="V283" s="730" t="str">
        <f t="shared" si="739"/>
        <v/>
      </c>
      <c r="W283" s="730" t="str">
        <f t="shared" si="739"/>
        <v/>
      </c>
      <c r="X283" s="730" t="str">
        <f t="shared" si="739"/>
        <v/>
      </c>
      <c r="Y283" s="730" t="str">
        <f t="shared" si="739"/>
        <v/>
      </c>
      <c r="Z283" s="730" t="str">
        <f t="shared" si="739"/>
        <v/>
      </c>
      <c r="AA283" s="730" t="str">
        <f t="shared" si="739"/>
        <v/>
      </c>
      <c r="AB283" s="730" t="str">
        <f t="shared" si="739"/>
        <v/>
      </c>
      <c r="AC283" s="730" t="str">
        <f t="shared" si="739"/>
        <v/>
      </c>
      <c r="AD283" s="730" t="str">
        <f t="shared" si="739"/>
        <v/>
      </c>
      <c r="AE283" s="730" t="str">
        <f t="shared" si="739"/>
        <v/>
      </c>
      <c r="AF283" s="730" t="str">
        <f t="shared" si="739"/>
        <v/>
      </c>
      <c r="AG283" s="730" t="str">
        <f t="shared" si="739"/>
        <v/>
      </c>
      <c r="AH283" s="730" t="str">
        <f t="shared" si="739"/>
        <v/>
      </c>
      <c r="AI283" s="730" t="str">
        <f t="shared" si="739"/>
        <v/>
      </c>
      <c r="AJ283" s="730" t="str">
        <f t="shared" si="739"/>
        <v/>
      </c>
      <c r="AK283" s="730" t="str">
        <f t="shared" si="739"/>
        <v/>
      </c>
      <c r="AL283" s="730" t="str">
        <f t="shared" si="739"/>
        <v/>
      </c>
      <c r="AM283" s="762"/>
      <c r="AN283" s="730" t="str">
        <f t="shared" ref="AN283:BE283" si="740">IF(AN281="","",AN281*AN282)</f>
        <v/>
      </c>
      <c r="AO283" s="730" t="str">
        <f t="shared" si="740"/>
        <v/>
      </c>
      <c r="AP283" s="730" t="str">
        <f t="shared" si="740"/>
        <v/>
      </c>
      <c r="AQ283" s="730" t="str">
        <f t="shared" si="740"/>
        <v/>
      </c>
      <c r="AR283" s="730" t="str">
        <f t="shared" si="740"/>
        <v/>
      </c>
      <c r="AS283" s="730" t="str">
        <f t="shared" si="740"/>
        <v/>
      </c>
      <c r="AT283" s="730" t="str">
        <f t="shared" si="740"/>
        <v/>
      </c>
      <c r="AU283" s="730" t="str">
        <f t="shared" si="740"/>
        <v/>
      </c>
      <c r="AV283" s="730" t="str">
        <f t="shared" si="740"/>
        <v/>
      </c>
      <c r="AW283" s="730" t="str">
        <f t="shared" si="740"/>
        <v/>
      </c>
      <c r="AX283" s="730" t="str">
        <f t="shared" si="740"/>
        <v/>
      </c>
      <c r="AY283" s="730" t="str">
        <f t="shared" si="740"/>
        <v/>
      </c>
      <c r="AZ283" s="730" t="str">
        <f t="shared" si="740"/>
        <v/>
      </c>
      <c r="BA283" s="730" t="str">
        <f t="shared" si="740"/>
        <v/>
      </c>
      <c r="BB283" s="730" t="str">
        <f t="shared" si="740"/>
        <v/>
      </c>
      <c r="BC283" s="730" t="str">
        <f t="shared" si="740"/>
        <v/>
      </c>
      <c r="BD283" s="730" t="str">
        <f t="shared" si="740"/>
        <v/>
      </c>
      <c r="BE283" s="730" t="str">
        <f t="shared" si="740"/>
        <v/>
      </c>
      <c r="BF283" s="762"/>
      <c r="BG283" s="730" t="str">
        <f t="shared" ref="BG283:BX283" si="741">IF(BG281="","",BG281*BG282)</f>
        <v/>
      </c>
      <c r="BH283" s="730" t="str">
        <f t="shared" si="741"/>
        <v/>
      </c>
      <c r="BI283" s="730" t="str">
        <f t="shared" si="741"/>
        <v/>
      </c>
      <c r="BJ283" s="730" t="str">
        <f t="shared" si="741"/>
        <v/>
      </c>
      <c r="BK283" s="730" t="str">
        <f t="shared" si="741"/>
        <v/>
      </c>
      <c r="BL283" s="730" t="str">
        <f t="shared" si="741"/>
        <v/>
      </c>
      <c r="BM283" s="730" t="str">
        <f t="shared" si="741"/>
        <v/>
      </c>
      <c r="BN283" s="730" t="str">
        <f t="shared" si="741"/>
        <v/>
      </c>
      <c r="BO283" s="730" t="str">
        <f t="shared" si="741"/>
        <v/>
      </c>
      <c r="BP283" s="730" t="str">
        <f t="shared" si="741"/>
        <v/>
      </c>
      <c r="BQ283" s="730" t="str">
        <f t="shared" si="741"/>
        <v/>
      </c>
      <c r="BR283" s="730" t="str">
        <f t="shared" si="741"/>
        <v/>
      </c>
      <c r="BS283" s="730" t="str">
        <f t="shared" si="741"/>
        <v/>
      </c>
      <c r="BT283" s="730" t="str">
        <f t="shared" si="741"/>
        <v/>
      </c>
      <c r="BU283" s="730" t="str">
        <f t="shared" si="741"/>
        <v/>
      </c>
      <c r="BV283" s="730" t="str">
        <f t="shared" si="741"/>
        <v/>
      </c>
      <c r="BW283" s="730" t="str">
        <f t="shared" si="741"/>
        <v/>
      </c>
      <c r="BX283" s="730" t="str">
        <f t="shared" si="741"/>
        <v/>
      </c>
      <c r="BY283" s="762"/>
      <c r="BZ283" s="730" t="str">
        <f>IF(BZ281="","",BZ281*BZ282)</f>
        <v/>
      </c>
      <c r="CA283" s="730" t="str">
        <f>IF(CA281="","",CA281*CA282)</f>
        <v/>
      </c>
      <c r="CB283" s="730" t="str">
        <f>IF(CB281="","",CB281*CB282)</f>
        <v/>
      </c>
      <c r="CC283" s="730" t="str">
        <f>IF(CC281="","",CC281*CC282)</f>
        <v/>
      </c>
      <c r="CD283" s="698" t="str">
        <f t="shared" si="596"/>
        <v/>
      </c>
      <c r="CE283" s="698" t="str">
        <f t="shared" si="597"/>
        <v/>
      </c>
      <c r="CF283" s="698" t="str">
        <f t="shared" si="598"/>
        <v/>
      </c>
      <c r="CG283" s="787" t="str">
        <f t="shared" si="599"/>
        <v/>
      </c>
      <c r="CH283" s="1371" t="str">
        <f t="shared" si="608"/>
        <v/>
      </c>
      <c r="CI283" s="1372" t="str">
        <f t="shared" si="609"/>
        <v/>
      </c>
      <c r="CJ283" s="1373" t="str">
        <f t="shared" si="610"/>
        <v/>
      </c>
      <c r="CK283" s="1373" t="str">
        <f t="shared" si="611"/>
        <v/>
      </c>
      <c r="CL283" s="1373" t="str">
        <f t="shared" si="612"/>
        <v/>
      </c>
      <c r="CM283" s="1373" t="str">
        <f t="shared" si="613"/>
        <v/>
      </c>
      <c r="CN283" s="1373" t="str">
        <f t="shared" si="614"/>
        <v/>
      </c>
      <c r="CO283" s="1374" t="str">
        <f t="shared" si="615"/>
        <v/>
      </c>
      <c r="CP283" s="1374" t="str">
        <f t="shared" si="616"/>
        <v/>
      </c>
      <c r="CQ283" s="1374" t="str">
        <f t="shared" si="617"/>
        <v/>
      </c>
      <c r="CR283" s="1374" t="str">
        <f t="shared" si="618"/>
        <v/>
      </c>
      <c r="CS283" s="1373" t="str">
        <f t="shared" si="619"/>
        <v/>
      </c>
      <c r="CT283" s="1373" t="str">
        <f t="shared" si="620"/>
        <v/>
      </c>
      <c r="CU283" s="1373" t="str">
        <f t="shared" si="621"/>
        <v/>
      </c>
      <c r="CV283" s="1373" t="str">
        <f t="shared" si="622"/>
        <v/>
      </c>
      <c r="CW283" s="1373" t="str">
        <f t="shared" si="623"/>
        <v/>
      </c>
      <c r="CX283" s="1372" t="str">
        <f t="shared" si="624"/>
        <v/>
      </c>
      <c r="CY283" s="1375" t="str">
        <f t="shared" si="625"/>
        <v/>
      </c>
      <c r="CZ283" s="532" t="str">
        <f t="shared" si="626"/>
        <v/>
      </c>
      <c r="DA283" s="533" t="str">
        <f t="shared" si="627"/>
        <v/>
      </c>
      <c r="DB283" s="534" t="str">
        <f t="shared" si="628"/>
        <v/>
      </c>
      <c r="DC283" s="534" t="str">
        <f t="shared" si="629"/>
        <v/>
      </c>
      <c r="DD283" s="534" t="str">
        <f t="shared" si="630"/>
        <v/>
      </c>
      <c r="DE283" s="534" t="str">
        <f t="shared" si="631"/>
        <v/>
      </c>
      <c r="DF283" s="534" t="str">
        <f t="shared" si="632"/>
        <v/>
      </c>
      <c r="DG283" s="535" t="str">
        <f t="shared" si="633"/>
        <v/>
      </c>
      <c r="DH283" s="535" t="str">
        <f t="shared" si="634"/>
        <v/>
      </c>
      <c r="DI283" s="535" t="str">
        <f t="shared" si="635"/>
        <v/>
      </c>
      <c r="DJ283" s="535" t="str">
        <f t="shared" si="636"/>
        <v/>
      </c>
      <c r="DK283" s="534" t="str">
        <f t="shared" si="637"/>
        <v/>
      </c>
      <c r="DL283" s="534" t="str">
        <f t="shared" si="638"/>
        <v/>
      </c>
      <c r="DM283" s="534" t="str">
        <f t="shared" si="639"/>
        <v/>
      </c>
      <c r="DN283" s="534" t="str">
        <f t="shared" si="640"/>
        <v/>
      </c>
      <c r="DO283" s="534" t="str">
        <f t="shared" si="641"/>
        <v/>
      </c>
      <c r="DP283" s="533" t="str">
        <f t="shared" si="642"/>
        <v/>
      </c>
      <c r="DQ283" s="532" t="str">
        <f t="shared" si="643"/>
        <v/>
      </c>
      <c r="DR283" s="753">
        <f t="shared" si="644"/>
        <v>0</v>
      </c>
      <c r="DS283" s="111">
        <f t="shared" si="645"/>
        <v>0</v>
      </c>
      <c r="DT283" s="111">
        <f t="shared" si="646"/>
        <v>0</v>
      </c>
      <c r="DU283" s="111">
        <f t="shared" si="647"/>
        <v>0</v>
      </c>
      <c r="DV283" s="602"/>
      <c r="DW283" s="719"/>
      <c r="DX283" s="719"/>
      <c r="DY283" s="719"/>
      <c r="DZ283" s="719"/>
      <c r="EA283" s="719"/>
      <c r="EB283" s="719"/>
      <c r="EC283" s="719"/>
      <c r="ED283" s="719"/>
      <c r="EE283" s="603"/>
    </row>
    <row r="284" spans="1:135" s="604" customFormat="1" ht="15.75" customHeight="1">
      <c r="A284" s="740" t="s">
        <v>359</v>
      </c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697"/>
      <c r="U284" s="265"/>
      <c r="V284" s="265"/>
      <c r="W284" s="265"/>
      <c r="X284" s="265"/>
      <c r="Y284" s="265"/>
      <c r="Z284" s="265"/>
      <c r="AA284" s="265"/>
      <c r="AB284" s="265"/>
      <c r="AC284" s="265"/>
      <c r="AD284" s="265"/>
      <c r="AE284" s="265"/>
      <c r="AF284" s="265"/>
      <c r="AG284" s="265"/>
      <c r="AH284" s="265"/>
      <c r="AI284" s="265"/>
      <c r="AJ284" s="265"/>
      <c r="AK284" s="265"/>
      <c r="AL284" s="265"/>
      <c r="AM284" s="697"/>
      <c r="AN284" s="265"/>
      <c r="AO284" s="265"/>
      <c r="AP284" s="265"/>
      <c r="AQ284" s="265"/>
      <c r="AR284" s="265"/>
      <c r="AS284" s="265"/>
      <c r="AT284" s="265"/>
      <c r="AU284" s="265"/>
      <c r="AV284" s="265"/>
      <c r="AW284" s="265"/>
      <c r="AX284" s="265"/>
      <c r="AY284" s="265"/>
      <c r="AZ284" s="265"/>
      <c r="BA284" s="265"/>
      <c r="BB284" s="265"/>
      <c r="BC284" s="265"/>
      <c r="BD284" s="265"/>
      <c r="BE284" s="265"/>
      <c r="BF284" s="697"/>
      <c r="BG284" s="265"/>
      <c r="BH284" s="265"/>
      <c r="BI284" s="265"/>
      <c r="BJ284" s="265"/>
      <c r="BK284" s="265"/>
      <c r="BL284" s="265"/>
      <c r="BM284" s="265"/>
      <c r="BN284" s="265"/>
      <c r="BO284" s="265"/>
      <c r="BP284" s="265"/>
      <c r="BQ284" s="265"/>
      <c r="BR284" s="265"/>
      <c r="BS284" s="265"/>
      <c r="BT284" s="265"/>
      <c r="BU284" s="265"/>
      <c r="BV284" s="265"/>
      <c r="BW284" s="265"/>
      <c r="BX284" s="265"/>
      <c r="BY284" s="697"/>
      <c r="BZ284" s="265"/>
      <c r="CA284" s="265"/>
      <c r="CB284" s="265"/>
      <c r="CC284" s="265"/>
      <c r="CD284" s="698" t="str">
        <f t="shared" si="596"/>
        <v/>
      </c>
      <c r="CE284" s="698" t="str">
        <f t="shared" si="597"/>
        <v/>
      </c>
      <c r="CF284" s="698" t="str">
        <f t="shared" si="598"/>
        <v/>
      </c>
      <c r="CG284" s="787" t="str">
        <f t="shared" si="599"/>
        <v/>
      </c>
      <c r="CH284" s="1371" t="str">
        <f t="shared" si="608"/>
        <v/>
      </c>
      <c r="CI284" s="1372" t="str">
        <f t="shared" si="609"/>
        <v/>
      </c>
      <c r="CJ284" s="1373" t="str">
        <f t="shared" si="610"/>
        <v/>
      </c>
      <c r="CK284" s="1373" t="str">
        <f t="shared" si="611"/>
        <v/>
      </c>
      <c r="CL284" s="1373" t="str">
        <f t="shared" si="612"/>
        <v/>
      </c>
      <c r="CM284" s="1373" t="str">
        <f t="shared" si="613"/>
        <v/>
      </c>
      <c r="CN284" s="1373" t="str">
        <f t="shared" si="614"/>
        <v/>
      </c>
      <c r="CO284" s="1374" t="str">
        <f t="shared" si="615"/>
        <v/>
      </c>
      <c r="CP284" s="1374" t="str">
        <f t="shared" si="616"/>
        <v/>
      </c>
      <c r="CQ284" s="1374" t="str">
        <f t="shared" si="617"/>
        <v/>
      </c>
      <c r="CR284" s="1374" t="str">
        <f t="shared" si="618"/>
        <v/>
      </c>
      <c r="CS284" s="1373" t="str">
        <f t="shared" si="619"/>
        <v/>
      </c>
      <c r="CT284" s="1373" t="str">
        <f t="shared" si="620"/>
        <v/>
      </c>
      <c r="CU284" s="1373" t="str">
        <f t="shared" si="621"/>
        <v/>
      </c>
      <c r="CV284" s="1373" t="str">
        <f t="shared" si="622"/>
        <v/>
      </c>
      <c r="CW284" s="1373" t="str">
        <f t="shared" si="623"/>
        <v/>
      </c>
      <c r="CX284" s="1372" t="str">
        <f t="shared" si="624"/>
        <v/>
      </c>
      <c r="CY284" s="1375" t="str">
        <f t="shared" si="625"/>
        <v/>
      </c>
      <c r="CZ284" s="532" t="str">
        <f t="shared" si="626"/>
        <v/>
      </c>
      <c r="DA284" s="533" t="str">
        <f t="shared" si="627"/>
        <v/>
      </c>
      <c r="DB284" s="534" t="str">
        <f t="shared" si="628"/>
        <v/>
      </c>
      <c r="DC284" s="534" t="str">
        <f t="shared" si="629"/>
        <v/>
      </c>
      <c r="DD284" s="534" t="str">
        <f t="shared" si="630"/>
        <v/>
      </c>
      <c r="DE284" s="534" t="str">
        <f t="shared" si="631"/>
        <v/>
      </c>
      <c r="DF284" s="534" t="str">
        <f t="shared" si="632"/>
        <v/>
      </c>
      <c r="DG284" s="535" t="str">
        <f t="shared" si="633"/>
        <v/>
      </c>
      <c r="DH284" s="535" t="str">
        <f t="shared" si="634"/>
        <v/>
      </c>
      <c r="DI284" s="535" t="str">
        <f t="shared" si="635"/>
        <v/>
      </c>
      <c r="DJ284" s="535" t="str">
        <f t="shared" si="636"/>
        <v/>
      </c>
      <c r="DK284" s="534" t="str">
        <f t="shared" si="637"/>
        <v/>
      </c>
      <c r="DL284" s="534" t="str">
        <f t="shared" si="638"/>
        <v/>
      </c>
      <c r="DM284" s="534" t="str">
        <f t="shared" si="639"/>
        <v/>
      </c>
      <c r="DN284" s="534" t="str">
        <f t="shared" si="640"/>
        <v/>
      </c>
      <c r="DO284" s="534" t="str">
        <f t="shared" si="641"/>
        <v/>
      </c>
      <c r="DP284" s="533" t="str">
        <f t="shared" si="642"/>
        <v/>
      </c>
      <c r="DQ284" s="532" t="str">
        <f t="shared" si="643"/>
        <v/>
      </c>
      <c r="DR284" s="753">
        <f t="shared" si="644"/>
        <v>0</v>
      </c>
      <c r="DS284" s="111">
        <f t="shared" si="645"/>
        <v>0</v>
      </c>
      <c r="DT284" s="111">
        <f t="shared" si="646"/>
        <v>0</v>
      </c>
      <c r="DU284" s="111">
        <f t="shared" si="647"/>
        <v>0</v>
      </c>
      <c r="DV284" s="602"/>
      <c r="DW284" s="719"/>
      <c r="DX284" s="719"/>
      <c r="DY284" s="719"/>
      <c r="DZ284" s="719"/>
      <c r="EA284" s="719"/>
      <c r="EB284" s="719"/>
      <c r="EC284" s="719"/>
      <c r="ED284" s="719"/>
      <c r="EE284" s="603"/>
    </row>
    <row r="285" spans="1:135" s="816" customFormat="1" ht="15.75" customHeight="1">
      <c r="A285" s="748" t="s">
        <v>328</v>
      </c>
      <c r="B285" s="733" t="str">
        <f t="shared" ref="B285:S285" si="742">IF(B279="","",(B279-B281-B284)*B280/B$46/365/$G$1)</f>
        <v/>
      </c>
      <c r="C285" s="733" t="str">
        <f t="shared" si="742"/>
        <v/>
      </c>
      <c r="D285" s="733" t="str">
        <f t="shared" si="742"/>
        <v/>
      </c>
      <c r="E285" s="733" t="str">
        <f t="shared" si="742"/>
        <v/>
      </c>
      <c r="F285" s="733" t="str">
        <f t="shared" si="742"/>
        <v/>
      </c>
      <c r="G285" s="733" t="str">
        <f t="shared" si="742"/>
        <v/>
      </c>
      <c r="H285" s="733" t="str">
        <f t="shared" si="742"/>
        <v/>
      </c>
      <c r="I285" s="733" t="str">
        <f t="shared" si="742"/>
        <v/>
      </c>
      <c r="J285" s="733" t="str">
        <f t="shared" si="742"/>
        <v/>
      </c>
      <c r="K285" s="733" t="str">
        <f t="shared" si="742"/>
        <v/>
      </c>
      <c r="L285" s="733" t="str">
        <f t="shared" si="742"/>
        <v/>
      </c>
      <c r="M285" s="733" t="str">
        <f t="shared" si="742"/>
        <v/>
      </c>
      <c r="N285" s="733" t="str">
        <f t="shared" si="742"/>
        <v/>
      </c>
      <c r="O285" s="733" t="str">
        <f t="shared" si="742"/>
        <v/>
      </c>
      <c r="P285" s="733" t="str">
        <f t="shared" si="742"/>
        <v/>
      </c>
      <c r="Q285" s="733" t="str">
        <f t="shared" si="742"/>
        <v/>
      </c>
      <c r="R285" s="733" t="str">
        <f t="shared" si="742"/>
        <v/>
      </c>
      <c r="S285" s="733" t="str">
        <f t="shared" si="742"/>
        <v/>
      </c>
      <c r="T285" s="752"/>
      <c r="U285" s="733" t="str">
        <f t="shared" ref="U285:AL285" si="743">IF(U279="","",(U279-U281-U284)*U280/U$46/365/$G$1)</f>
        <v/>
      </c>
      <c r="V285" s="733" t="str">
        <f t="shared" si="743"/>
        <v/>
      </c>
      <c r="W285" s="733" t="str">
        <f t="shared" si="743"/>
        <v/>
      </c>
      <c r="X285" s="733" t="str">
        <f t="shared" si="743"/>
        <v/>
      </c>
      <c r="Y285" s="733" t="str">
        <f t="shared" si="743"/>
        <v/>
      </c>
      <c r="Z285" s="733" t="str">
        <f t="shared" si="743"/>
        <v/>
      </c>
      <c r="AA285" s="733" t="str">
        <f t="shared" si="743"/>
        <v/>
      </c>
      <c r="AB285" s="733" t="str">
        <f t="shared" si="743"/>
        <v/>
      </c>
      <c r="AC285" s="733" t="str">
        <f t="shared" si="743"/>
        <v/>
      </c>
      <c r="AD285" s="733" t="str">
        <f t="shared" si="743"/>
        <v/>
      </c>
      <c r="AE285" s="733" t="str">
        <f t="shared" si="743"/>
        <v/>
      </c>
      <c r="AF285" s="733" t="str">
        <f t="shared" si="743"/>
        <v/>
      </c>
      <c r="AG285" s="733" t="str">
        <f t="shared" si="743"/>
        <v/>
      </c>
      <c r="AH285" s="733" t="str">
        <f t="shared" si="743"/>
        <v/>
      </c>
      <c r="AI285" s="733" t="str">
        <f t="shared" si="743"/>
        <v/>
      </c>
      <c r="AJ285" s="733" t="str">
        <f t="shared" si="743"/>
        <v/>
      </c>
      <c r="AK285" s="733" t="str">
        <f t="shared" si="743"/>
        <v/>
      </c>
      <c r="AL285" s="733" t="str">
        <f t="shared" si="743"/>
        <v/>
      </c>
      <c r="AM285" s="752"/>
      <c r="AN285" s="733" t="str">
        <f t="shared" ref="AN285:BE285" si="744">IF(AN279="","",(AN279-AN281-AN284)*AN280/AN$46/365/$G$1)</f>
        <v/>
      </c>
      <c r="AO285" s="733" t="str">
        <f t="shared" si="744"/>
        <v/>
      </c>
      <c r="AP285" s="733" t="str">
        <f t="shared" si="744"/>
        <v/>
      </c>
      <c r="AQ285" s="733" t="str">
        <f t="shared" si="744"/>
        <v/>
      </c>
      <c r="AR285" s="733" t="str">
        <f t="shared" si="744"/>
        <v/>
      </c>
      <c r="AS285" s="733" t="str">
        <f t="shared" si="744"/>
        <v/>
      </c>
      <c r="AT285" s="733" t="str">
        <f t="shared" si="744"/>
        <v/>
      </c>
      <c r="AU285" s="733" t="str">
        <f t="shared" si="744"/>
        <v/>
      </c>
      <c r="AV285" s="733" t="str">
        <f t="shared" si="744"/>
        <v/>
      </c>
      <c r="AW285" s="733" t="str">
        <f t="shared" si="744"/>
        <v/>
      </c>
      <c r="AX285" s="733" t="str">
        <f t="shared" si="744"/>
        <v/>
      </c>
      <c r="AY285" s="733" t="str">
        <f t="shared" si="744"/>
        <v/>
      </c>
      <c r="AZ285" s="733" t="str">
        <f t="shared" si="744"/>
        <v/>
      </c>
      <c r="BA285" s="733" t="str">
        <f t="shared" si="744"/>
        <v/>
      </c>
      <c r="BB285" s="733" t="str">
        <f t="shared" si="744"/>
        <v/>
      </c>
      <c r="BC285" s="733" t="str">
        <f t="shared" si="744"/>
        <v/>
      </c>
      <c r="BD285" s="733" t="str">
        <f t="shared" si="744"/>
        <v/>
      </c>
      <c r="BE285" s="733" t="str">
        <f t="shared" si="744"/>
        <v/>
      </c>
      <c r="BF285" s="752"/>
      <c r="BG285" s="733" t="str">
        <f t="shared" ref="BG285:BX285" si="745">IF(BG279="","",(BG279-BG281-BG284)*BG280/BG$46/365/$G$1)</f>
        <v/>
      </c>
      <c r="BH285" s="733" t="str">
        <f t="shared" si="745"/>
        <v/>
      </c>
      <c r="BI285" s="733" t="str">
        <f t="shared" si="745"/>
        <v/>
      </c>
      <c r="BJ285" s="733" t="str">
        <f t="shared" si="745"/>
        <v/>
      </c>
      <c r="BK285" s="733" t="str">
        <f t="shared" si="745"/>
        <v/>
      </c>
      <c r="BL285" s="733" t="str">
        <f t="shared" si="745"/>
        <v/>
      </c>
      <c r="BM285" s="733" t="str">
        <f t="shared" si="745"/>
        <v/>
      </c>
      <c r="BN285" s="733" t="str">
        <f t="shared" si="745"/>
        <v/>
      </c>
      <c r="BO285" s="733" t="str">
        <f t="shared" si="745"/>
        <v/>
      </c>
      <c r="BP285" s="733" t="str">
        <f t="shared" si="745"/>
        <v/>
      </c>
      <c r="BQ285" s="733" t="str">
        <f t="shared" si="745"/>
        <v/>
      </c>
      <c r="BR285" s="733" t="str">
        <f t="shared" si="745"/>
        <v/>
      </c>
      <c r="BS285" s="733" t="str">
        <f t="shared" si="745"/>
        <v/>
      </c>
      <c r="BT285" s="733" t="str">
        <f t="shared" si="745"/>
        <v/>
      </c>
      <c r="BU285" s="733" t="str">
        <f t="shared" si="745"/>
        <v/>
      </c>
      <c r="BV285" s="733" t="str">
        <f t="shared" si="745"/>
        <v/>
      </c>
      <c r="BW285" s="733" t="str">
        <f t="shared" si="745"/>
        <v/>
      </c>
      <c r="BX285" s="733" t="str">
        <f t="shared" si="745"/>
        <v/>
      </c>
      <c r="BY285" s="752"/>
      <c r="BZ285" s="733" t="str">
        <f>IF(BZ279="","",(BZ279-BZ281-BZ284)*BZ280/BZ$46/365/$G$1)</f>
        <v/>
      </c>
      <c r="CA285" s="733" t="str">
        <f>IF(CA279="","",(CA279-CA281-CA284)*CA280/CA$46/365/$G$1)</f>
        <v/>
      </c>
      <c r="CB285" s="733" t="str">
        <f>IF(CB279="","",(CB279-CB281-CB284)*CB280/CB$46/365/$G$1)</f>
        <v/>
      </c>
      <c r="CC285" s="733" t="str">
        <f>IF(CC279="","",(CC279-CC281-CC284)*CC280/CC$46/365/$G$1)</f>
        <v/>
      </c>
      <c r="CD285" s="698" t="str">
        <f t="shared" si="596"/>
        <v/>
      </c>
      <c r="CE285" s="723" t="str">
        <f t="shared" si="597"/>
        <v/>
      </c>
      <c r="CF285" s="723" t="str">
        <f t="shared" si="598"/>
        <v/>
      </c>
      <c r="CG285" s="790" t="str">
        <f t="shared" si="599"/>
        <v/>
      </c>
      <c r="CH285" s="1376" t="str">
        <f t="shared" si="608"/>
        <v/>
      </c>
      <c r="CI285" s="1377" t="str">
        <f t="shared" si="609"/>
        <v/>
      </c>
      <c r="CJ285" s="1378" t="str">
        <f t="shared" si="610"/>
        <v/>
      </c>
      <c r="CK285" s="1378" t="str">
        <f t="shared" si="611"/>
        <v/>
      </c>
      <c r="CL285" s="1378" t="str">
        <f t="shared" si="612"/>
        <v/>
      </c>
      <c r="CM285" s="1378" t="str">
        <f t="shared" si="613"/>
        <v/>
      </c>
      <c r="CN285" s="1378" t="str">
        <f t="shared" si="614"/>
        <v/>
      </c>
      <c r="CO285" s="1379" t="str">
        <f t="shared" si="615"/>
        <v/>
      </c>
      <c r="CP285" s="1379" t="str">
        <f t="shared" si="616"/>
        <v/>
      </c>
      <c r="CQ285" s="1379" t="str">
        <f t="shared" si="617"/>
        <v/>
      </c>
      <c r="CR285" s="1379" t="str">
        <f t="shared" si="618"/>
        <v/>
      </c>
      <c r="CS285" s="1378" t="str">
        <f t="shared" si="619"/>
        <v/>
      </c>
      <c r="CT285" s="1378" t="str">
        <f t="shared" si="620"/>
        <v/>
      </c>
      <c r="CU285" s="1378" t="str">
        <f t="shared" si="621"/>
        <v/>
      </c>
      <c r="CV285" s="1378" t="str">
        <f t="shared" si="622"/>
        <v/>
      </c>
      <c r="CW285" s="1378" t="str">
        <f t="shared" si="623"/>
        <v/>
      </c>
      <c r="CX285" s="1377" t="str">
        <f t="shared" si="624"/>
        <v/>
      </c>
      <c r="CY285" s="1380" t="str">
        <f t="shared" si="625"/>
        <v/>
      </c>
      <c r="CZ285" s="638" t="str">
        <f t="shared" si="626"/>
        <v/>
      </c>
      <c r="DA285" s="639" t="str">
        <f t="shared" si="627"/>
        <v/>
      </c>
      <c r="DB285" s="640" t="str">
        <f t="shared" si="628"/>
        <v/>
      </c>
      <c r="DC285" s="640" t="str">
        <f t="shared" si="629"/>
        <v/>
      </c>
      <c r="DD285" s="640" t="str">
        <f t="shared" si="630"/>
        <v/>
      </c>
      <c r="DE285" s="640" t="str">
        <f t="shared" si="631"/>
        <v/>
      </c>
      <c r="DF285" s="640" t="str">
        <f t="shared" si="632"/>
        <v/>
      </c>
      <c r="DG285" s="641" t="str">
        <f t="shared" si="633"/>
        <v/>
      </c>
      <c r="DH285" s="641" t="str">
        <f t="shared" si="634"/>
        <v/>
      </c>
      <c r="DI285" s="641" t="str">
        <f t="shared" si="635"/>
        <v/>
      </c>
      <c r="DJ285" s="641" t="str">
        <f t="shared" si="636"/>
        <v/>
      </c>
      <c r="DK285" s="640" t="str">
        <f t="shared" si="637"/>
        <v/>
      </c>
      <c r="DL285" s="640" t="str">
        <f t="shared" si="638"/>
        <v/>
      </c>
      <c r="DM285" s="640" t="str">
        <f t="shared" si="639"/>
        <v/>
      </c>
      <c r="DN285" s="640" t="str">
        <f t="shared" si="640"/>
        <v/>
      </c>
      <c r="DO285" s="640" t="str">
        <f t="shared" si="641"/>
        <v/>
      </c>
      <c r="DP285" s="639" t="str">
        <f t="shared" si="642"/>
        <v/>
      </c>
      <c r="DQ285" s="638" t="str">
        <f t="shared" si="643"/>
        <v/>
      </c>
      <c r="DR285" s="753">
        <f t="shared" si="644"/>
        <v>0</v>
      </c>
      <c r="DS285" s="111">
        <f t="shared" si="645"/>
        <v>0</v>
      </c>
      <c r="DT285" s="111">
        <f t="shared" si="646"/>
        <v>0</v>
      </c>
      <c r="DU285" s="111">
        <f t="shared" si="647"/>
        <v>0</v>
      </c>
      <c r="DV285" s="814"/>
      <c r="DW285" s="745"/>
      <c r="DX285" s="745"/>
      <c r="DY285" s="745"/>
      <c r="DZ285" s="745"/>
      <c r="EA285" s="745"/>
      <c r="EB285" s="745"/>
      <c r="EC285" s="745"/>
      <c r="ED285" s="719"/>
      <c r="EE285" s="815"/>
    </row>
    <row r="286" spans="1:135" s="604" customFormat="1" ht="15.75" customHeight="1">
      <c r="A286" s="781" t="s">
        <v>678</v>
      </c>
      <c r="B286" s="217"/>
      <c r="C286" s="217"/>
      <c r="D286" s="217"/>
      <c r="E286" s="217"/>
      <c r="F286" s="217"/>
      <c r="G286" s="217"/>
      <c r="H286" s="217"/>
      <c r="I286" s="217"/>
      <c r="J286" s="217"/>
      <c r="K286" s="217"/>
      <c r="L286" s="217"/>
      <c r="M286" s="217"/>
      <c r="N286" s="217"/>
      <c r="O286" s="217"/>
      <c r="P286" s="217"/>
      <c r="Q286" s="217">
        <v>20</v>
      </c>
      <c r="R286" s="217"/>
      <c r="S286" s="217"/>
      <c r="T286" s="697"/>
      <c r="U286" s="217"/>
      <c r="V286" s="217"/>
      <c r="W286" s="217"/>
      <c r="X286" s="217"/>
      <c r="Y286" s="217"/>
      <c r="Z286" s="217"/>
      <c r="AA286" s="217"/>
      <c r="AB286" s="217"/>
      <c r="AC286" s="217"/>
      <c r="AD286" s="217"/>
      <c r="AE286" s="217"/>
      <c r="AF286" s="217"/>
      <c r="AG286" s="217"/>
      <c r="AH286" s="217"/>
      <c r="AI286" s="217"/>
      <c r="AJ286" s="306"/>
      <c r="AK286" s="306"/>
      <c r="AL286" s="217"/>
      <c r="AM286" s="697"/>
      <c r="AN286" s="217">
        <f>25</f>
        <v>25</v>
      </c>
      <c r="AO286" s="217"/>
      <c r="AP286" s="217"/>
      <c r="AQ286" s="217"/>
      <c r="AR286" s="217"/>
      <c r="AS286" s="217"/>
      <c r="AT286" s="217">
        <v>7</v>
      </c>
      <c r="AU286" s="217">
        <v>15</v>
      </c>
      <c r="AV286" s="217"/>
      <c r="AW286" s="217">
        <v>30</v>
      </c>
      <c r="AX286" s="217"/>
      <c r="AY286" s="217"/>
      <c r="AZ286" s="217"/>
      <c r="BA286" s="217"/>
      <c r="BB286" s="217"/>
      <c r="BC286" s="812"/>
      <c r="BD286" s="812"/>
      <c r="BE286" s="217"/>
      <c r="BF286" s="697"/>
      <c r="BG286" s="217"/>
      <c r="BH286" s="217"/>
      <c r="BI286" s="217"/>
      <c r="BJ286" s="217"/>
      <c r="BK286" s="217">
        <v>20</v>
      </c>
      <c r="BL286" s="217"/>
      <c r="BM286" s="217"/>
      <c r="BN286" s="217">
        <v>40</v>
      </c>
      <c r="BO286" s="217"/>
      <c r="BP286" s="217">
        <v>500</v>
      </c>
      <c r="BQ286" s="217">
        <v>1000</v>
      </c>
      <c r="BR286" s="217"/>
      <c r="BS286" s="217"/>
      <c r="BT286" s="217"/>
      <c r="BU286" s="812"/>
      <c r="BV286" s="217"/>
      <c r="BW286" s="217">
        <v>200</v>
      </c>
      <c r="BX286" s="812"/>
      <c r="BY286" s="697"/>
      <c r="BZ286" s="217"/>
      <c r="CA286" s="217"/>
      <c r="CB286" s="217">
        <v>20</v>
      </c>
      <c r="CC286" s="217">
        <v>200</v>
      </c>
      <c r="CD286" s="698" t="str">
        <f t="shared" si="596"/>
        <v/>
      </c>
      <c r="CE286" s="698" t="str">
        <f t="shared" si="597"/>
        <v/>
      </c>
      <c r="CF286" s="698">
        <f t="shared" si="598"/>
        <v>20</v>
      </c>
      <c r="CG286" s="787">
        <f t="shared" si="599"/>
        <v>246.66666666666666</v>
      </c>
      <c r="CH286" s="1371" t="str">
        <f t="shared" si="608"/>
        <v/>
      </c>
      <c r="CI286" s="1372" t="str">
        <f t="shared" si="609"/>
        <v/>
      </c>
      <c r="CJ286" s="1373" t="str">
        <f t="shared" si="610"/>
        <v/>
      </c>
      <c r="CK286" s="1373" t="str">
        <f t="shared" si="611"/>
        <v/>
      </c>
      <c r="CL286" s="1373" t="str">
        <f t="shared" si="612"/>
        <v/>
      </c>
      <c r="CM286" s="1373" t="str">
        <f t="shared" si="613"/>
        <v/>
      </c>
      <c r="CN286" s="1373" t="str">
        <f t="shared" si="614"/>
        <v/>
      </c>
      <c r="CO286" s="1374" t="str">
        <f t="shared" si="615"/>
        <v/>
      </c>
      <c r="CP286" s="1374" t="str">
        <f t="shared" si="616"/>
        <v/>
      </c>
      <c r="CQ286" s="1374">
        <f t="shared" si="617"/>
        <v>20</v>
      </c>
      <c r="CR286" s="1374" t="str">
        <f t="shared" si="618"/>
        <v/>
      </c>
      <c r="CS286" s="1373" t="str">
        <f t="shared" si="619"/>
        <v/>
      </c>
      <c r="CT286" s="1373" t="str">
        <f t="shared" si="620"/>
        <v/>
      </c>
      <c r="CU286" s="1373" t="str">
        <f t="shared" si="621"/>
        <v/>
      </c>
      <c r="CV286" s="1373" t="str">
        <f t="shared" si="622"/>
        <v/>
      </c>
      <c r="CW286" s="1373" t="str">
        <f t="shared" si="623"/>
        <v/>
      </c>
      <c r="CX286" s="1372" t="str">
        <f t="shared" si="624"/>
        <v/>
      </c>
      <c r="CY286" s="1375" t="str">
        <f t="shared" si="625"/>
        <v/>
      </c>
      <c r="CZ286" s="532" t="str">
        <f t="shared" si="626"/>
        <v/>
      </c>
      <c r="DA286" s="533" t="str">
        <f t="shared" si="627"/>
        <v/>
      </c>
      <c r="DB286" s="534" t="str">
        <f t="shared" si="628"/>
        <v/>
      </c>
      <c r="DC286" s="534" t="str">
        <f t="shared" si="629"/>
        <v/>
      </c>
      <c r="DD286" s="534" t="str">
        <f t="shared" si="630"/>
        <v/>
      </c>
      <c r="DE286" s="534" t="str">
        <f t="shared" si="631"/>
        <v/>
      </c>
      <c r="DF286" s="534" t="str">
        <f t="shared" si="632"/>
        <v/>
      </c>
      <c r="DG286" s="535" t="str">
        <f t="shared" si="633"/>
        <v/>
      </c>
      <c r="DH286" s="535" t="str">
        <f t="shared" si="634"/>
        <v/>
      </c>
      <c r="DI286" s="535" t="str">
        <f t="shared" si="635"/>
        <v/>
      </c>
      <c r="DJ286" s="535" t="str">
        <f t="shared" si="636"/>
        <v/>
      </c>
      <c r="DK286" s="534" t="str">
        <f t="shared" si="637"/>
        <v/>
      </c>
      <c r="DL286" s="534" t="str">
        <f t="shared" si="638"/>
        <v/>
      </c>
      <c r="DM286" s="534" t="str">
        <f t="shared" si="639"/>
        <v/>
      </c>
      <c r="DN286" s="534" t="str">
        <f t="shared" si="640"/>
        <v/>
      </c>
      <c r="DO286" s="534" t="str">
        <f t="shared" si="641"/>
        <v/>
      </c>
      <c r="DP286" s="533" t="str">
        <f t="shared" si="642"/>
        <v/>
      </c>
      <c r="DQ286" s="532" t="str">
        <f t="shared" si="643"/>
        <v/>
      </c>
      <c r="DR286" s="753">
        <f t="shared" si="644"/>
        <v>1</v>
      </c>
      <c r="DS286" s="111">
        <f t="shared" si="645"/>
        <v>0</v>
      </c>
      <c r="DT286" s="111">
        <f t="shared" si="646"/>
        <v>4</v>
      </c>
      <c r="DU286" s="111">
        <f t="shared" si="647"/>
        <v>5</v>
      </c>
      <c r="DV286" s="602"/>
      <c r="DW286" s="719"/>
      <c r="DX286" s="719"/>
      <c r="DY286" s="719"/>
      <c r="DZ286" s="719"/>
      <c r="EA286" s="719"/>
      <c r="EB286" s="719"/>
      <c r="EC286" s="719"/>
      <c r="ED286" s="719"/>
      <c r="EE286" s="603"/>
    </row>
    <row r="287" spans="1:135" s="604" customFormat="1" ht="15.75" customHeight="1">
      <c r="A287" s="808" t="s">
        <v>361</v>
      </c>
      <c r="B287" s="801">
        <v>1510</v>
      </c>
      <c r="C287" s="801">
        <v>1510</v>
      </c>
      <c r="D287" s="801">
        <v>1510</v>
      </c>
      <c r="E287" s="801">
        <v>1510</v>
      </c>
      <c r="F287" s="801">
        <v>1510</v>
      </c>
      <c r="G287" s="801">
        <v>1510</v>
      </c>
      <c r="H287" s="801">
        <v>1510</v>
      </c>
      <c r="I287" s="801">
        <v>1510</v>
      </c>
      <c r="J287" s="801">
        <v>1510</v>
      </c>
      <c r="K287" s="801">
        <v>1510</v>
      </c>
      <c r="L287" s="801">
        <v>1510</v>
      </c>
      <c r="M287" s="801">
        <v>1510</v>
      </c>
      <c r="N287" s="801">
        <v>1510</v>
      </c>
      <c r="O287" s="801">
        <v>1510</v>
      </c>
      <c r="P287" s="801">
        <v>1510</v>
      </c>
      <c r="Q287" s="801">
        <v>1510</v>
      </c>
      <c r="R287" s="801">
        <v>1510</v>
      </c>
      <c r="S287" s="801">
        <v>1510</v>
      </c>
      <c r="T287" s="817"/>
      <c r="U287" s="801">
        <v>1510</v>
      </c>
      <c r="V287" s="801">
        <v>1510</v>
      </c>
      <c r="W287" s="801">
        <v>1510</v>
      </c>
      <c r="X287" s="801">
        <v>1510</v>
      </c>
      <c r="Y287" s="801">
        <v>1510</v>
      </c>
      <c r="Z287" s="801">
        <v>1510</v>
      </c>
      <c r="AA287" s="801">
        <v>1510</v>
      </c>
      <c r="AB287" s="801">
        <v>1510</v>
      </c>
      <c r="AC287" s="801">
        <v>1510</v>
      </c>
      <c r="AD287" s="801">
        <v>1510</v>
      </c>
      <c r="AE287" s="801">
        <v>1510</v>
      </c>
      <c r="AF287" s="801">
        <v>1510</v>
      </c>
      <c r="AG287" s="801">
        <v>1510</v>
      </c>
      <c r="AH287" s="801">
        <v>1510</v>
      </c>
      <c r="AI287" s="801">
        <v>1510</v>
      </c>
      <c r="AJ287" s="801">
        <v>1510</v>
      </c>
      <c r="AK287" s="801">
        <v>1510</v>
      </c>
      <c r="AL287" s="801">
        <v>1510</v>
      </c>
      <c r="AM287" s="817"/>
      <c r="AN287" s="801">
        <v>1510</v>
      </c>
      <c r="AO287" s="801">
        <v>1510</v>
      </c>
      <c r="AP287" s="801">
        <v>1510</v>
      </c>
      <c r="AQ287" s="801">
        <v>1510</v>
      </c>
      <c r="AR287" s="801">
        <v>1510</v>
      </c>
      <c r="AS287" s="801">
        <v>1510</v>
      </c>
      <c r="AT287" s="801">
        <v>1510</v>
      </c>
      <c r="AU287" s="801">
        <v>1510</v>
      </c>
      <c r="AV287" s="801">
        <v>1510</v>
      </c>
      <c r="AW287" s="801">
        <v>1510</v>
      </c>
      <c r="AX287" s="801">
        <v>1510</v>
      </c>
      <c r="AY287" s="801">
        <v>1510</v>
      </c>
      <c r="AZ287" s="801">
        <v>1510</v>
      </c>
      <c r="BA287" s="801">
        <v>1510</v>
      </c>
      <c r="BB287" s="801">
        <v>1510</v>
      </c>
      <c r="BC287" s="801">
        <v>1510</v>
      </c>
      <c r="BD287" s="801">
        <v>1510</v>
      </c>
      <c r="BE287" s="801">
        <v>1510</v>
      </c>
      <c r="BF287" s="817"/>
      <c r="BG287" s="801">
        <v>1510</v>
      </c>
      <c r="BH287" s="801">
        <v>1510</v>
      </c>
      <c r="BI287" s="801">
        <v>1510</v>
      </c>
      <c r="BJ287" s="801">
        <v>1510</v>
      </c>
      <c r="BK287" s="801">
        <v>1510</v>
      </c>
      <c r="BL287" s="801">
        <v>1510</v>
      </c>
      <c r="BM287" s="801">
        <v>1510</v>
      </c>
      <c r="BN287" s="801">
        <v>1510</v>
      </c>
      <c r="BO287" s="801">
        <v>1510</v>
      </c>
      <c r="BP287" s="801">
        <v>1510</v>
      </c>
      <c r="BQ287" s="801">
        <v>1510</v>
      </c>
      <c r="BR287" s="801">
        <v>1510</v>
      </c>
      <c r="BS287" s="801">
        <v>1510</v>
      </c>
      <c r="BT287" s="801">
        <v>1510</v>
      </c>
      <c r="BU287" s="801">
        <v>1510</v>
      </c>
      <c r="BV287" s="801">
        <v>1510</v>
      </c>
      <c r="BW287" s="801">
        <v>1510</v>
      </c>
      <c r="BX287" s="801">
        <v>1510</v>
      </c>
      <c r="BY287" s="754"/>
      <c r="BZ287" s="801">
        <v>1510</v>
      </c>
      <c r="CA287" s="801">
        <v>1510</v>
      </c>
      <c r="CB287" s="801">
        <v>1510</v>
      </c>
      <c r="CC287" s="801">
        <v>1510</v>
      </c>
      <c r="CD287" s="698"/>
      <c r="CE287" s="698"/>
      <c r="CF287" s="698"/>
      <c r="CG287" s="787"/>
      <c r="CH287" s="1371">
        <f t="shared" si="608"/>
        <v>1510</v>
      </c>
      <c r="CI287" s="1372">
        <f t="shared" si="609"/>
        <v>1510</v>
      </c>
      <c r="CJ287" s="1373">
        <f t="shared" si="610"/>
        <v>1510</v>
      </c>
      <c r="CK287" s="1373">
        <f t="shared" si="611"/>
        <v>1510</v>
      </c>
      <c r="CL287" s="1373">
        <f t="shared" si="612"/>
        <v>1510</v>
      </c>
      <c r="CM287" s="1373">
        <f t="shared" si="613"/>
        <v>1510</v>
      </c>
      <c r="CN287" s="1373">
        <f t="shared" si="614"/>
        <v>1510</v>
      </c>
      <c r="CO287" s="1374">
        <f t="shared" si="615"/>
        <v>1510</v>
      </c>
      <c r="CP287" s="1374">
        <f t="shared" si="616"/>
        <v>1510</v>
      </c>
      <c r="CQ287" s="1374">
        <f t="shared" si="617"/>
        <v>1510</v>
      </c>
      <c r="CR287" s="1374">
        <f t="shared" si="618"/>
        <v>1510</v>
      </c>
      <c r="CS287" s="1373">
        <f t="shared" si="619"/>
        <v>1510</v>
      </c>
      <c r="CT287" s="1373">
        <f t="shared" si="620"/>
        <v>1510</v>
      </c>
      <c r="CU287" s="1373">
        <f t="shared" si="621"/>
        <v>1510</v>
      </c>
      <c r="CV287" s="1373">
        <f t="shared" si="622"/>
        <v>1510</v>
      </c>
      <c r="CW287" s="1373">
        <f t="shared" si="623"/>
        <v>1510</v>
      </c>
      <c r="CX287" s="1372">
        <f t="shared" si="624"/>
        <v>1510</v>
      </c>
      <c r="CY287" s="1375">
        <f t="shared" si="625"/>
        <v>1510</v>
      </c>
      <c r="CZ287" s="532">
        <f t="shared" si="626"/>
        <v>1510</v>
      </c>
      <c r="DA287" s="533">
        <f t="shared" si="627"/>
        <v>1510</v>
      </c>
      <c r="DB287" s="534">
        <f t="shared" si="628"/>
        <v>1510</v>
      </c>
      <c r="DC287" s="534">
        <f t="shared" si="629"/>
        <v>1510</v>
      </c>
      <c r="DD287" s="534">
        <f t="shared" si="630"/>
        <v>1510</v>
      </c>
      <c r="DE287" s="534">
        <f t="shared" si="631"/>
        <v>1510</v>
      </c>
      <c r="DF287" s="534">
        <f t="shared" si="632"/>
        <v>1510</v>
      </c>
      <c r="DG287" s="535">
        <f t="shared" si="633"/>
        <v>1510</v>
      </c>
      <c r="DH287" s="535">
        <f t="shared" si="634"/>
        <v>1510</v>
      </c>
      <c r="DI287" s="535">
        <f t="shared" si="635"/>
        <v>1510</v>
      </c>
      <c r="DJ287" s="535">
        <f t="shared" si="636"/>
        <v>1510</v>
      </c>
      <c r="DK287" s="534">
        <f t="shared" si="637"/>
        <v>1510</v>
      </c>
      <c r="DL287" s="534">
        <f t="shared" si="638"/>
        <v>1510</v>
      </c>
      <c r="DM287" s="534">
        <f t="shared" si="639"/>
        <v>1510</v>
      </c>
      <c r="DN287" s="534">
        <f t="shared" si="640"/>
        <v>1510</v>
      </c>
      <c r="DO287" s="534">
        <f t="shared" si="641"/>
        <v>1510</v>
      </c>
      <c r="DP287" s="533">
        <f t="shared" si="642"/>
        <v>1510</v>
      </c>
      <c r="DQ287" s="532">
        <f t="shared" si="643"/>
        <v>1510</v>
      </c>
      <c r="DR287" s="753">
        <f t="shared" si="644"/>
        <v>18</v>
      </c>
      <c r="DS287" s="111">
        <f t="shared" si="645"/>
        <v>18</v>
      </c>
      <c r="DT287" s="111">
        <f t="shared" si="646"/>
        <v>18</v>
      </c>
      <c r="DU287" s="111">
        <f t="shared" si="647"/>
        <v>18</v>
      </c>
      <c r="DV287" s="602"/>
      <c r="DW287" s="719"/>
      <c r="DX287" s="719"/>
      <c r="DY287" s="719"/>
      <c r="DZ287" s="719"/>
      <c r="EA287" s="719"/>
      <c r="EB287" s="719"/>
      <c r="EC287" s="719"/>
      <c r="ED287" s="719"/>
      <c r="EE287" s="603"/>
    </row>
    <row r="288" spans="1:135" s="604" customFormat="1" ht="15.75" customHeight="1">
      <c r="A288" s="757" t="s">
        <v>358</v>
      </c>
      <c r="B288" s="233"/>
      <c r="C288" s="233"/>
      <c r="D288" s="233"/>
      <c r="E288" s="233"/>
      <c r="F288" s="233"/>
      <c r="G288" s="233"/>
      <c r="H288" s="233"/>
      <c r="I288" s="233"/>
      <c r="J288" s="233"/>
      <c r="K288" s="233"/>
      <c r="L288" s="233"/>
      <c r="M288" s="233"/>
      <c r="N288" s="233"/>
      <c r="O288" s="233"/>
      <c r="P288" s="233"/>
      <c r="Q288" s="233"/>
      <c r="R288" s="233"/>
      <c r="S288" s="233"/>
      <c r="T288" s="796"/>
      <c r="U288" s="233"/>
      <c r="V288" s="233"/>
      <c r="W288" s="233"/>
      <c r="X288" s="233"/>
      <c r="Y288" s="233"/>
      <c r="Z288" s="233"/>
      <c r="AA288" s="233"/>
      <c r="AB288" s="233"/>
      <c r="AC288" s="233"/>
      <c r="AD288" s="233"/>
      <c r="AE288" s="233"/>
      <c r="AF288" s="233"/>
      <c r="AG288" s="233"/>
      <c r="AH288" s="233"/>
      <c r="AI288" s="233"/>
      <c r="AJ288" s="233"/>
      <c r="AK288" s="233"/>
      <c r="AL288" s="233"/>
      <c r="AM288" s="796"/>
      <c r="AN288" s="233"/>
      <c r="AO288" s="233"/>
      <c r="AP288" s="233"/>
      <c r="AQ288" s="233"/>
      <c r="AR288" s="233"/>
      <c r="AS288" s="233"/>
      <c r="AT288" s="233"/>
      <c r="AU288" s="233"/>
      <c r="AV288" s="233"/>
      <c r="AW288" s="233"/>
      <c r="AX288" s="233"/>
      <c r="AY288" s="233"/>
      <c r="AZ288" s="233"/>
      <c r="BA288" s="233"/>
      <c r="BB288" s="233"/>
      <c r="BC288" s="233"/>
      <c r="BD288" s="233"/>
      <c r="BE288" s="233"/>
      <c r="BF288" s="796"/>
      <c r="BG288" s="233"/>
      <c r="BH288" s="233"/>
      <c r="BI288" s="233"/>
      <c r="BJ288" s="233"/>
      <c r="BK288" s="233"/>
      <c r="BL288" s="233"/>
      <c r="BM288" s="233"/>
      <c r="BN288" s="233"/>
      <c r="BO288" s="233"/>
      <c r="BP288" s="233">
        <v>500</v>
      </c>
      <c r="BQ288" s="233">
        <f>35*20</f>
        <v>700</v>
      </c>
      <c r="BR288" s="233"/>
      <c r="BS288" s="233"/>
      <c r="BT288" s="233"/>
      <c r="BU288" s="233"/>
      <c r="BV288" s="233"/>
      <c r="BW288" s="233">
        <v>150</v>
      </c>
      <c r="BX288" s="233"/>
      <c r="BY288" s="796"/>
      <c r="BZ288" s="233"/>
      <c r="CA288" s="233"/>
      <c r="CB288" s="233"/>
      <c r="CC288" s="233">
        <v>150</v>
      </c>
      <c r="CD288" s="698" t="str">
        <f t="shared" ref="CD288:CD293" si="746">IF(DR288&lt;3,"",(SUM(B288:S288)-MIN(B288:S288)-MAX(B288:S288))/(DR288-2))</f>
        <v/>
      </c>
      <c r="CE288" s="698" t="str">
        <f t="shared" ref="CE288:CE293" si="747">IF(DS288&lt;3,"",(SUM(U288:AL288)-MIN(U288:AL288)-MAX(U288:AL288))/(DS288-2))</f>
        <v/>
      </c>
      <c r="CF288" s="698" t="str">
        <f t="shared" ref="CF288:CF293" si="748">IF(DT288&lt;3,"",(SUM(AN288:BE288)-MIN(AN288:BE288)-MAX(AN288:BE288))/(DT288-2))</f>
        <v/>
      </c>
      <c r="CG288" s="787">
        <f t="shared" ref="CG288:CG293" si="749">IF(DU288&lt;3,"",(SUM(BG288:BX288)-MIN(BG288:BX288)-MAX(BG288:BX288))/(DU288-2))</f>
        <v>500</v>
      </c>
      <c r="CH288" s="1371" t="str">
        <f t="shared" si="608"/>
        <v/>
      </c>
      <c r="CI288" s="1372" t="str">
        <f t="shared" si="609"/>
        <v/>
      </c>
      <c r="CJ288" s="1373" t="str">
        <f t="shared" si="610"/>
        <v/>
      </c>
      <c r="CK288" s="1373" t="str">
        <f t="shared" si="611"/>
        <v/>
      </c>
      <c r="CL288" s="1373" t="str">
        <f t="shared" si="612"/>
        <v/>
      </c>
      <c r="CM288" s="1373" t="str">
        <f t="shared" si="613"/>
        <v/>
      </c>
      <c r="CN288" s="1373" t="str">
        <f t="shared" si="614"/>
        <v/>
      </c>
      <c r="CO288" s="1374" t="str">
        <f t="shared" si="615"/>
        <v/>
      </c>
      <c r="CP288" s="1374" t="str">
        <f t="shared" si="616"/>
        <v/>
      </c>
      <c r="CQ288" s="1374" t="str">
        <f t="shared" si="617"/>
        <v/>
      </c>
      <c r="CR288" s="1374" t="str">
        <f t="shared" si="618"/>
        <v/>
      </c>
      <c r="CS288" s="1373" t="str">
        <f t="shared" si="619"/>
        <v/>
      </c>
      <c r="CT288" s="1373" t="str">
        <f t="shared" si="620"/>
        <v/>
      </c>
      <c r="CU288" s="1373" t="str">
        <f t="shared" si="621"/>
        <v/>
      </c>
      <c r="CV288" s="1373" t="str">
        <f t="shared" si="622"/>
        <v/>
      </c>
      <c r="CW288" s="1373" t="str">
        <f t="shared" si="623"/>
        <v/>
      </c>
      <c r="CX288" s="1372" t="str">
        <f t="shared" si="624"/>
        <v/>
      </c>
      <c r="CY288" s="1375" t="str">
        <f t="shared" si="625"/>
        <v/>
      </c>
      <c r="CZ288" s="532" t="str">
        <f t="shared" si="626"/>
        <v/>
      </c>
      <c r="DA288" s="533" t="str">
        <f t="shared" si="627"/>
        <v/>
      </c>
      <c r="DB288" s="534" t="str">
        <f t="shared" si="628"/>
        <v/>
      </c>
      <c r="DC288" s="534" t="str">
        <f t="shared" si="629"/>
        <v/>
      </c>
      <c r="DD288" s="534" t="str">
        <f t="shared" si="630"/>
        <v/>
      </c>
      <c r="DE288" s="534" t="str">
        <f t="shared" si="631"/>
        <v/>
      </c>
      <c r="DF288" s="534" t="str">
        <f t="shared" si="632"/>
        <v/>
      </c>
      <c r="DG288" s="535" t="str">
        <f t="shared" si="633"/>
        <v/>
      </c>
      <c r="DH288" s="535" t="str">
        <f t="shared" si="634"/>
        <v/>
      </c>
      <c r="DI288" s="535" t="str">
        <f t="shared" si="635"/>
        <v/>
      </c>
      <c r="DJ288" s="535" t="str">
        <f t="shared" si="636"/>
        <v/>
      </c>
      <c r="DK288" s="534" t="str">
        <f t="shared" si="637"/>
        <v/>
      </c>
      <c r="DL288" s="534" t="str">
        <f t="shared" si="638"/>
        <v/>
      </c>
      <c r="DM288" s="534" t="str">
        <f t="shared" si="639"/>
        <v/>
      </c>
      <c r="DN288" s="534" t="str">
        <f t="shared" si="640"/>
        <v/>
      </c>
      <c r="DO288" s="534" t="str">
        <f t="shared" si="641"/>
        <v/>
      </c>
      <c r="DP288" s="533" t="str">
        <f t="shared" si="642"/>
        <v/>
      </c>
      <c r="DQ288" s="532" t="str">
        <f t="shared" si="643"/>
        <v/>
      </c>
      <c r="DR288" s="753">
        <f t="shared" si="644"/>
        <v>0</v>
      </c>
      <c r="DS288" s="111">
        <f t="shared" si="645"/>
        <v>0</v>
      </c>
      <c r="DT288" s="111">
        <f t="shared" si="646"/>
        <v>0</v>
      </c>
      <c r="DU288" s="111">
        <f t="shared" si="647"/>
        <v>3</v>
      </c>
      <c r="DV288" s="602"/>
      <c r="DW288" s="719"/>
      <c r="DX288" s="719"/>
      <c r="DY288" s="719"/>
      <c r="DZ288" s="719"/>
      <c r="EA288" s="719"/>
      <c r="EB288" s="719"/>
      <c r="EC288" s="719"/>
      <c r="ED288" s="719"/>
      <c r="EE288" s="603"/>
    </row>
    <row r="289" spans="1:135" s="604" customFormat="1" ht="15.75" customHeight="1">
      <c r="A289" s="740" t="s">
        <v>282</v>
      </c>
      <c r="B289" s="284"/>
      <c r="C289" s="284"/>
      <c r="D289" s="284"/>
      <c r="E289" s="284"/>
      <c r="F289" s="284"/>
      <c r="G289" s="284"/>
      <c r="H289" s="284"/>
      <c r="I289" s="284"/>
      <c r="J289" s="284"/>
      <c r="K289" s="284"/>
      <c r="L289" s="284"/>
      <c r="M289" s="284"/>
      <c r="N289" s="284"/>
      <c r="O289" s="284"/>
      <c r="P289" s="284"/>
      <c r="Q289" s="284"/>
      <c r="R289" s="284"/>
      <c r="S289" s="284"/>
      <c r="T289" s="712"/>
      <c r="U289" s="284"/>
      <c r="V289" s="284"/>
      <c r="W289" s="284"/>
      <c r="X289" s="284"/>
      <c r="Y289" s="284"/>
      <c r="Z289" s="284"/>
      <c r="AA289" s="284"/>
      <c r="AB289" s="284"/>
      <c r="AC289" s="284"/>
      <c r="AD289" s="284"/>
      <c r="AE289" s="284"/>
      <c r="AF289" s="284"/>
      <c r="AG289" s="284"/>
      <c r="AH289" s="284"/>
      <c r="AI289" s="284"/>
      <c r="AJ289" s="284"/>
      <c r="AK289" s="284"/>
      <c r="AL289" s="284"/>
      <c r="AM289" s="712"/>
      <c r="AN289" s="284"/>
      <c r="AO289" s="284"/>
      <c r="AP289" s="284"/>
      <c r="AQ289" s="284"/>
      <c r="AR289" s="284"/>
      <c r="AS289" s="284"/>
      <c r="AT289" s="284"/>
      <c r="AU289" s="284"/>
      <c r="AV289" s="284"/>
      <c r="AW289" s="284"/>
      <c r="AX289" s="284"/>
      <c r="AY289" s="284"/>
      <c r="AZ289" s="284"/>
      <c r="BA289" s="284"/>
      <c r="BB289" s="284"/>
      <c r="BC289" s="284"/>
      <c r="BD289" s="284"/>
      <c r="BE289" s="284"/>
      <c r="BF289" s="712"/>
      <c r="BG289" s="284"/>
      <c r="BH289" s="284"/>
      <c r="BI289" s="284"/>
      <c r="BJ289" s="284"/>
      <c r="BK289" s="284"/>
      <c r="BL289" s="284"/>
      <c r="BM289" s="284"/>
      <c r="BN289" s="284"/>
      <c r="BO289" s="284"/>
      <c r="BP289" s="284">
        <v>4</v>
      </c>
      <c r="BQ289" s="284">
        <f>55/20</f>
        <v>2.75</v>
      </c>
      <c r="BR289" s="284"/>
      <c r="BS289" s="284"/>
      <c r="BT289" s="284"/>
      <c r="BU289" s="284"/>
      <c r="BV289" s="284"/>
      <c r="BW289" s="284">
        <v>10</v>
      </c>
      <c r="BX289" s="284"/>
      <c r="BY289" s="712"/>
      <c r="BZ289" s="284"/>
      <c r="CA289" s="284"/>
      <c r="CB289" s="284"/>
      <c r="CC289" s="284">
        <v>10</v>
      </c>
      <c r="CD289" s="1357" t="str">
        <f t="shared" si="746"/>
        <v/>
      </c>
      <c r="CE289" s="1357" t="str">
        <f t="shared" si="747"/>
        <v/>
      </c>
      <c r="CF289" s="1357" t="str">
        <f t="shared" si="748"/>
        <v/>
      </c>
      <c r="CG289" s="1358">
        <f t="shared" si="749"/>
        <v>4</v>
      </c>
      <c r="CH289" s="1403" t="str">
        <f t="shared" si="608"/>
        <v/>
      </c>
      <c r="CI289" s="1404" t="str">
        <f t="shared" si="609"/>
        <v/>
      </c>
      <c r="CJ289" s="1405" t="str">
        <f t="shared" si="610"/>
        <v/>
      </c>
      <c r="CK289" s="1405" t="str">
        <f t="shared" si="611"/>
        <v/>
      </c>
      <c r="CL289" s="1405" t="str">
        <f t="shared" si="612"/>
        <v/>
      </c>
      <c r="CM289" s="1405" t="str">
        <f t="shared" si="613"/>
        <v/>
      </c>
      <c r="CN289" s="1405" t="str">
        <f t="shared" si="614"/>
        <v/>
      </c>
      <c r="CO289" s="1406" t="str">
        <f t="shared" si="615"/>
        <v/>
      </c>
      <c r="CP289" s="1406" t="str">
        <f t="shared" si="616"/>
        <v/>
      </c>
      <c r="CQ289" s="1406" t="str">
        <f t="shared" si="617"/>
        <v/>
      </c>
      <c r="CR289" s="1406" t="str">
        <f t="shared" si="618"/>
        <v/>
      </c>
      <c r="CS289" s="1405" t="str">
        <f t="shared" si="619"/>
        <v/>
      </c>
      <c r="CT289" s="1405" t="str">
        <f t="shared" si="620"/>
        <v/>
      </c>
      <c r="CU289" s="1405" t="str">
        <f t="shared" si="621"/>
        <v/>
      </c>
      <c r="CV289" s="1405" t="str">
        <f t="shared" si="622"/>
        <v/>
      </c>
      <c r="CW289" s="1405" t="str">
        <f t="shared" si="623"/>
        <v/>
      </c>
      <c r="CX289" s="1404" t="str">
        <f t="shared" si="624"/>
        <v/>
      </c>
      <c r="CY289" s="1407" t="str">
        <f t="shared" si="625"/>
        <v/>
      </c>
      <c r="CZ289" s="1353" t="str">
        <f t="shared" si="626"/>
        <v/>
      </c>
      <c r="DA289" s="1354" t="str">
        <f t="shared" si="627"/>
        <v/>
      </c>
      <c r="DB289" s="1355" t="str">
        <f t="shared" si="628"/>
        <v/>
      </c>
      <c r="DC289" s="1355" t="str">
        <f t="shared" si="629"/>
        <v/>
      </c>
      <c r="DD289" s="1355" t="str">
        <f t="shared" si="630"/>
        <v/>
      </c>
      <c r="DE289" s="1355" t="str">
        <f t="shared" si="631"/>
        <v/>
      </c>
      <c r="DF289" s="1355" t="str">
        <f t="shared" si="632"/>
        <v/>
      </c>
      <c r="DG289" s="1356" t="str">
        <f t="shared" si="633"/>
        <v/>
      </c>
      <c r="DH289" s="1356" t="str">
        <f t="shared" si="634"/>
        <v/>
      </c>
      <c r="DI289" s="1356" t="str">
        <f t="shared" si="635"/>
        <v/>
      </c>
      <c r="DJ289" s="1356" t="str">
        <f t="shared" si="636"/>
        <v/>
      </c>
      <c r="DK289" s="1355" t="str">
        <f t="shared" si="637"/>
        <v/>
      </c>
      <c r="DL289" s="1355" t="str">
        <f t="shared" si="638"/>
        <v/>
      </c>
      <c r="DM289" s="1355" t="str">
        <f t="shared" si="639"/>
        <v/>
      </c>
      <c r="DN289" s="1355" t="str">
        <f t="shared" si="640"/>
        <v/>
      </c>
      <c r="DO289" s="1355" t="str">
        <f t="shared" si="641"/>
        <v/>
      </c>
      <c r="DP289" s="1354" t="str">
        <f t="shared" si="642"/>
        <v/>
      </c>
      <c r="DQ289" s="1353" t="str">
        <f t="shared" si="643"/>
        <v/>
      </c>
      <c r="DR289" s="753">
        <f t="shared" si="644"/>
        <v>0</v>
      </c>
      <c r="DS289" s="111">
        <f t="shared" si="645"/>
        <v>0</v>
      </c>
      <c r="DT289" s="111">
        <f t="shared" si="646"/>
        <v>0</v>
      </c>
      <c r="DU289" s="111">
        <f t="shared" si="647"/>
        <v>3</v>
      </c>
      <c r="DV289" s="602"/>
      <c r="DW289" s="719"/>
      <c r="DX289" s="719"/>
      <c r="DY289" s="719"/>
      <c r="DZ289" s="719"/>
      <c r="EA289" s="719"/>
      <c r="EB289" s="719"/>
      <c r="EC289" s="719"/>
      <c r="ED289" s="719"/>
      <c r="EE289" s="603"/>
    </row>
    <row r="290" spans="1:135" s="604" customFormat="1" ht="15.75" customHeight="1">
      <c r="A290" s="740" t="s">
        <v>284</v>
      </c>
      <c r="B290" s="730" t="str">
        <f t="shared" ref="B290:S290" si="750">IF(B288="","",B288*B289)</f>
        <v/>
      </c>
      <c r="C290" s="730" t="str">
        <f t="shared" si="750"/>
        <v/>
      </c>
      <c r="D290" s="730" t="str">
        <f t="shared" si="750"/>
        <v/>
      </c>
      <c r="E290" s="730" t="str">
        <f t="shared" si="750"/>
        <v/>
      </c>
      <c r="F290" s="730" t="str">
        <f t="shared" si="750"/>
        <v/>
      </c>
      <c r="G290" s="730" t="str">
        <f t="shared" si="750"/>
        <v/>
      </c>
      <c r="H290" s="730" t="str">
        <f t="shared" si="750"/>
        <v/>
      </c>
      <c r="I290" s="730" t="str">
        <f t="shared" si="750"/>
        <v/>
      </c>
      <c r="J290" s="730" t="str">
        <f t="shared" si="750"/>
        <v/>
      </c>
      <c r="K290" s="730" t="str">
        <f t="shared" si="750"/>
        <v/>
      </c>
      <c r="L290" s="730" t="str">
        <f t="shared" si="750"/>
        <v/>
      </c>
      <c r="M290" s="730" t="str">
        <f t="shared" si="750"/>
        <v/>
      </c>
      <c r="N290" s="730" t="str">
        <f t="shared" si="750"/>
        <v/>
      </c>
      <c r="O290" s="730" t="str">
        <f t="shared" si="750"/>
        <v/>
      </c>
      <c r="P290" s="730" t="str">
        <f t="shared" si="750"/>
        <v/>
      </c>
      <c r="Q290" s="730" t="str">
        <f t="shared" si="750"/>
        <v/>
      </c>
      <c r="R290" s="730" t="str">
        <f t="shared" si="750"/>
        <v/>
      </c>
      <c r="S290" s="730" t="str">
        <f t="shared" si="750"/>
        <v/>
      </c>
      <c r="T290" s="762"/>
      <c r="U290" s="730" t="str">
        <f t="shared" ref="U290:AL290" si="751">IF(U288="","",U288*U289)</f>
        <v/>
      </c>
      <c r="V290" s="730" t="str">
        <f t="shared" si="751"/>
        <v/>
      </c>
      <c r="W290" s="730" t="str">
        <f t="shared" si="751"/>
        <v/>
      </c>
      <c r="X290" s="730" t="str">
        <f t="shared" si="751"/>
        <v/>
      </c>
      <c r="Y290" s="730" t="str">
        <f t="shared" si="751"/>
        <v/>
      </c>
      <c r="Z290" s="730" t="str">
        <f t="shared" si="751"/>
        <v/>
      </c>
      <c r="AA290" s="730" t="str">
        <f t="shared" si="751"/>
        <v/>
      </c>
      <c r="AB290" s="730" t="str">
        <f t="shared" si="751"/>
        <v/>
      </c>
      <c r="AC290" s="730" t="str">
        <f t="shared" si="751"/>
        <v/>
      </c>
      <c r="AD290" s="730" t="str">
        <f t="shared" si="751"/>
        <v/>
      </c>
      <c r="AE290" s="730" t="str">
        <f t="shared" si="751"/>
        <v/>
      </c>
      <c r="AF290" s="730" t="str">
        <f t="shared" si="751"/>
        <v/>
      </c>
      <c r="AG290" s="730" t="str">
        <f t="shared" si="751"/>
        <v/>
      </c>
      <c r="AH290" s="730" t="str">
        <f t="shared" si="751"/>
        <v/>
      </c>
      <c r="AI290" s="730" t="str">
        <f t="shared" si="751"/>
        <v/>
      </c>
      <c r="AJ290" s="730" t="str">
        <f t="shared" si="751"/>
        <v/>
      </c>
      <c r="AK290" s="730" t="str">
        <f t="shared" si="751"/>
        <v/>
      </c>
      <c r="AL290" s="730" t="str">
        <f t="shared" si="751"/>
        <v/>
      </c>
      <c r="AM290" s="762"/>
      <c r="AN290" s="730" t="str">
        <f t="shared" ref="AN290:BE290" si="752">IF(AN288="","",AN288*AN289)</f>
        <v/>
      </c>
      <c r="AO290" s="730" t="str">
        <f t="shared" si="752"/>
        <v/>
      </c>
      <c r="AP290" s="730" t="str">
        <f t="shared" si="752"/>
        <v/>
      </c>
      <c r="AQ290" s="730" t="str">
        <f t="shared" si="752"/>
        <v/>
      </c>
      <c r="AR290" s="730" t="str">
        <f t="shared" si="752"/>
        <v/>
      </c>
      <c r="AS290" s="730" t="str">
        <f t="shared" si="752"/>
        <v/>
      </c>
      <c r="AT290" s="730" t="str">
        <f t="shared" si="752"/>
        <v/>
      </c>
      <c r="AU290" s="730" t="str">
        <f t="shared" si="752"/>
        <v/>
      </c>
      <c r="AV290" s="730" t="str">
        <f t="shared" si="752"/>
        <v/>
      </c>
      <c r="AW290" s="730" t="str">
        <f t="shared" si="752"/>
        <v/>
      </c>
      <c r="AX290" s="730" t="str">
        <f t="shared" si="752"/>
        <v/>
      </c>
      <c r="AY290" s="730" t="str">
        <f t="shared" si="752"/>
        <v/>
      </c>
      <c r="AZ290" s="730" t="str">
        <f t="shared" si="752"/>
        <v/>
      </c>
      <c r="BA290" s="730" t="str">
        <f t="shared" si="752"/>
        <v/>
      </c>
      <c r="BB290" s="730" t="str">
        <f t="shared" si="752"/>
        <v/>
      </c>
      <c r="BC290" s="730" t="str">
        <f t="shared" si="752"/>
        <v/>
      </c>
      <c r="BD290" s="730" t="str">
        <f t="shared" si="752"/>
        <v/>
      </c>
      <c r="BE290" s="730" t="str">
        <f t="shared" si="752"/>
        <v/>
      </c>
      <c r="BF290" s="762"/>
      <c r="BG290" s="730" t="str">
        <f t="shared" ref="BG290:BX290" si="753">IF(BG288="","",BG288*BG289)</f>
        <v/>
      </c>
      <c r="BH290" s="730" t="str">
        <f t="shared" si="753"/>
        <v/>
      </c>
      <c r="BI290" s="730" t="str">
        <f t="shared" si="753"/>
        <v/>
      </c>
      <c r="BJ290" s="730" t="str">
        <f t="shared" si="753"/>
        <v/>
      </c>
      <c r="BK290" s="730" t="str">
        <f t="shared" si="753"/>
        <v/>
      </c>
      <c r="BL290" s="730" t="str">
        <f t="shared" si="753"/>
        <v/>
      </c>
      <c r="BM290" s="730" t="str">
        <f t="shared" si="753"/>
        <v/>
      </c>
      <c r="BN290" s="730" t="str">
        <f t="shared" si="753"/>
        <v/>
      </c>
      <c r="BO290" s="730" t="str">
        <f t="shared" si="753"/>
        <v/>
      </c>
      <c r="BP290" s="730">
        <f t="shared" si="753"/>
        <v>2000</v>
      </c>
      <c r="BQ290" s="730">
        <f t="shared" si="753"/>
        <v>1925</v>
      </c>
      <c r="BR290" s="730" t="str">
        <f t="shared" si="753"/>
        <v/>
      </c>
      <c r="BS290" s="730" t="str">
        <f t="shared" si="753"/>
        <v/>
      </c>
      <c r="BT290" s="730" t="str">
        <f t="shared" si="753"/>
        <v/>
      </c>
      <c r="BU290" s="730" t="str">
        <f t="shared" si="753"/>
        <v/>
      </c>
      <c r="BV290" s="730" t="str">
        <f t="shared" si="753"/>
        <v/>
      </c>
      <c r="BW290" s="730">
        <f t="shared" si="753"/>
        <v>1500</v>
      </c>
      <c r="BX290" s="730" t="str">
        <f t="shared" si="753"/>
        <v/>
      </c>
      <c r="BY290" s="762"/>
      <c r="BZ290" s="730" t="str">
        <f>IF(BZ288="","",BZ288*BZ289)</f>
        <v/>
      </c>
      <c r="CA290" s="730" t="str">
        <f>IF(CA288="","",CA288*CA289)</f>
        <v/>
      </c>
      <c r="CB290" s="730" t="str">
        <f>IF(CB288="","",CB288*CB289)</f>
        <v/>
      </c>
      <c r="CC290" s="730">
        <f>IF(CC288="","",CC288*CC289)</f>
        <v>1500</v>
      </c>
      <c r="CD290" s="698" t="str">
        <f t="shared" si="746"/>
        <v/>
      </c>
      <c r="CE290" s="698" t="str">
        <f t="shared" si="747"/>
        <v/>
      </c>
      <c r="CF290" s="698" t="str">
        <f t="shared" si="748"/>
        <v/>
      </c>
      <c r="CG290" s="787">
        <f t="shared" si="749"/>
        <v>1925</v>
      </c>
      <c r="CH290" s="1371" t="str">
        <f t="shared" si="608"/>
        <v/>
      </c>
      <c r="CI290" s="1372" t="str">
        <f t="shared" si="609"/>
        <v/>
      </c>
      <c r="CJ290" s="1373" t="str">
        <f t="shared" si="610"/>
        <v/>
      </c>
      <c r="CK290" s="1373" t="str">
        <f t="shared" si="611"/>
        <v/>
      </c>
      <c r="CL290" s="1373" t="str">
        <f t="shared" si="612"/>
        <v/>
      </c>
      <c r="CM290" s="1373" t="str">
        <f t="shared" si="613"/>
        <v/>
      </c>
      <c r="CN290" s="1373" t="str">
        <f t="shared" si="614"/>
        <v/>
      </c>
      <c r="CO290" s="1374" t="str">
        <f t="shared" si="615"/>
        <v/>
      </c>
      <c r="CP290" s="1374" t="str">
        <f t="shared" si="616"/>
        <v/>
      </c>
      <c r="CQ290" s="1374" t="str">
        <f t="shared" si="617"/>
        <v/>
      </c>
      <c r="CR290" s="1374" t="str">
        <f t="shared" si="618"/>
        <v/>
      </c>
      <c r="CS290" s="1373" t="str">
        <f t="shared" si="619"/>
        <v/>
      </c>
      <c r="CT290" s="1373" t="str">
        <f t="shared" si="620"/>
        <v/>
      </c>
      <c r="CU290" s="1373" t="str">
        <f t="shared" si="621"/>
        <v/>
      </c>
      <c r="CV290" s="1373" t="str">
        <f t="shared" si="622"/>
        <v/>
      </c>
      <c r="CW290" s="1373" t="str">
        <f t="shared" si="623"/>
        <v/>
      </c>
      <c r="CX290" s="1372" t="str">
        <f t="shared" si="624"/>
        <v/>
      </c>
      <c r="CY290" s="1375" t="str">
        <f t="shared" si="625"/>
        <v/>
      </c>
      <c r="CZ290" s="532" t="str">
        <f t="shared" si="626"/>
        <v/>
      </c>
      <c r="DA290" s="533" t="str">
        <f t="shared" si="627"/>
        <v/>
      </c>
      <c r="DB290" s="534" t="str">
        <f t="shared" si="628"/>
        <v/>
      </c>
      <c r="DC290" s="534" t="str">
        <f t="shared" si="629"/>
        <v/>
      </c>
      <c r="DD290" s="534" t="str">
        <f t="shared" si="630"/>
        <v/>
      </c>
      <c r="DE290" s="534" t="str">
        <f t="shared" si="631"/>
        <v/>
      </c>
      <c r="DF290" s="534" t="str">
        <f t="shared" si="632"/>
        <v/>
      </c>
      <c r="DG290" s="535" t="str">
        <f t="shared" si="633"/>
        <v/>
      </c>
      <c r="DH290" s="535" t="str">
        <f t="shared" si="634"/>
        <v/>
      </c>
      <c r="DI290" s="535" t="str">
        <f t="shared" si="635"/>
        <v/>
      </c>
      <c r="DJ290" s="535" t="str">
        <f t="shared" si="636"/>
        <v/>
      </c>
      <c r="DK290" s="534" t="str">
        <f t="shared" si="637"/>
        <v/>
      </c>
      <c r="DL290" s="534" t="str">
        <f t="shared" si="638"/>
        <v/>
      </c>
      <c r="DM290" s="534" t="str">
        <f t="shared" si="639"/>
        <v/>
      </c>
      <c r="DN290" s="534" t="str">
        <f t="shared" si="640"/>
        <v/>
      </c>
      <c r="DO290" s="534" t="str">
        <f t="shared" si="641"/>
        <v/>
      </c>
      <c r="DP290" s="533" t="str">
        <f t="shared" si="642"/>
        <v/>
      </c>
      <c r="DQ290" s="532" t="str">
        <f t="shared" si="643"/>
        <v/>
      </c>
      <c r="DR290" s="753">
        <f t="shared" si="644"/>
        <v>0</v>
      </c>
      <c r="DS290" s="111">
        <f t="shared" si="645"/>
        <v>0</v>
      </c>
      <c r="DT290" s="111">
        <f t="shared" si="646"/>
        <v>0</v>
      </c>
      <c r="DU290" s="111">
        <f t="shared" si="647"/>
        <v>3</v>
      </c>
      <c r="DV290" s="602"/>
      <c r="DW290" s="719"/>
      <c r="DX290" s="719"/>
      <c r="DY290" s="719"/>
      <c r="DZ290" s="719"/>
      <c r="EA290" s="719"/>
      <c r="EB290" s="719"/>
      <c r="EC290" s="719"/>
      <c r="ED290" s="719"/>
      <c r="EE290" s="603"/>
    </row>
    <row r="291" spans="1:135" s="604" customFormat="1" ht="15.75" customHeight="1">
      <c r="A291" s="740" t="s">
        <v>359</v>
      </c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772"/>
      <c r="U291" s="265"/>
      <c r="V291" s="265"/>
      <c r="W291" s="265"/>
      <c r="X291" s="265"/>
      <c r="Y291" s="265"/>
      <c r="Z291" s="265"/>
      <c r="AA291" s="265"/>
      <c r="AB291" s="265"/>
      <c r="AC291" s="265"/>
      <c r="AD291" s="265"/>
      <c r="AE291" s="265"/>
      <c r="AF291" s="265"/>
      <c r="AG291" s="265"/>
      <c r="AH291" s="265"/>
      <c r="AI291" s="265"/>
      <c r="AJ291" s="265"/>
      <c r="AK291" s="265"/>
      <c r="AL291" s="265"/>
      <c r="AM291" s="772"/>
      <c r="AN291" s="265"/>
      <c r="AO291" s="265"/>
      <c r="AP291" s="265"/>
      <c r="AQ291" s="265"/>
      <c r="AR291" s="265"/>
      <c r="AS291" s="265"/>
      <c r="AT291" s="265"/>
      <c r="AU291" s="265"/>
      <c r="AV291" s="265"/>
      <c r="AW291" s="265"/>
      <c r="AX291" s="265"/>
      <c r="AY291" s="265"/>
      <c r="AZ291" s="265"/>
      <c r="BA291" s="265"/>
      <c r="BB291" s="265"/>
      <c r="BC291" s="265"/>
      <c r="BD291" s="265"/>
      <c r="BE291" s="265"/>
      <c r="BF291" s="772"/>
      <c r="BG291" s="265"/>
      <c r="BH291" s="265"/>
      <c r="BI291" s="265"/>
      <c r="BJ291" s="265"/>
      <c r="BK291" s="265"/>
      <c r="BL291" s="265"/>
      <c r="BM291" s="265"/>
      <c r="BN291" s="265"/>
      <c r="BO291" s="265"/>
      <c r="BP291" s="265"/>
      <c r="BQ291" s="265"/>
      <c r="BR291" s="265"/>
      <c r="BS291" s="265"/>
      <c r="BT291" s="265"/>
      <c r="BU291" s="265"/>
      <c r="BV291" s="265"/>
      <c r="BW291" s="265">
        <v>50</v>
      </c>
      <c r="BX291" s="265"/>
      <c r="BY291" s="772"/>
      <c r="BZ291" s="265"/>
      <c r="CA291" s="265"/>
      <c r="CB291" s="265"/>
      <c r="CC291" s="265"/>
      <c r="CD291" s="698" t="str">
        <f t="shared" si="746"/>
        <v/>
      </c>
      <c r="CE291" s="698" t="str">
        <f t="shared" si="747"/>
        <v/>
      </c>
      <c r="CF291" s="698" t="str">
        <f t="shared" si="748"/>
        <v/>
      </c>
      <c r="CG291" s="787" t="str">
        <f t="shared" si="749"/>
        <v/>
      </c>
      <c r="CH291" s="1371" t="str">
        <f t="shared" si="608"/>
        <v/>
      </c>
      <c r="CI291" s="1372" t="str">
        <f t="shared" si="609"/>
        <v/>
      </c>
      <c r="CJ291" s="1373" t="str">
        <f t="shared" si="610"/>
        <v/>
      </c>
      <c r="CK291" s="1373" t="str">
        <f t="shared" si="611"/>
        <v/>
      </c>
      <c r="CL291" s="1373" t="str">
        <f t="shared" si="612"/>
        <v/>
      </c>
      <c r="CM291" s="1373" t="str">
        <f t="shared" si="613"/>
        <v/>
      </c>
      <c r="CN291" s="1373" t="str">
        <f t="shared" si="614"/>
        <v/>
      </c>
      <c r="CO291" s="1374" t="str">
        <f t="shared" si="615"/>
        <v/>
      </c>
      <c r="CP291" s="1374" t="str">
        <f t="shared" si="616"/>
        <v/>
      </c>
      <c r="CQ291" s="1374" t="str">
        <f t="shared" si="617"/>
        <v/>
      </c>
      <c r="CR291" s="1374" t="str">
        <f t="shared" si="618"/>
        <v/>
      </c>
      <c r="CS291" s="1373" t="str">
        <f t="shared" si="619"/>
        <v/>
      </c>
      <c r="CT291" s="1373" t="str">
        <f t="shared" si="620"/>
        <v/>
      </c>
      <c r="CU291" s="1373" t="str">
        <f t="shared" si="621"/>
        <v/>
      </c>
      <c r="CV291" s="1373" t="str">
        <f t="shared" si="622"/>
        <v/>
      </c>
      <c r="CW291" s="1373" t="str">
        <f t="shared" si="623"/>
        <v/>
      </c>
      <c r="CX291" s="1372" t="str">
        <f t="shared" si="624"/>
        <v/>
      </c>
      <c r="CY291" s="1375" t="str">
        <f t="shared" si="625"/>
        <v/>
      </c>
      <c r="CZ291" s="532" t="str">
        <f t="shared" si="626"/>
        <v/>
      </c>
      <c r="DA291" s="533" t="str">
        <f t="shared" si="627"/>
        <v/>
      </c>
      <c r="DB291" s="534" t="str">
        <f t="shared" si="628"/>
        <v/>
      </c>
      <c r="DC291" s="534" t="str">
        <f t="shared" si="629"/>
        <v/>
      </c>
      <c r="DD291" s="534" t="str">
        <f t="shared" si="630"/>
        <v/>
      </c>
      <c r="DE291" s="534" t="str">
        <f t="shared" si="631"/>
        <v/>
      </c>
      <c r="DF291" s="534" t="str">
        <f t="shared" si="632"/>
        <v/>
      </c>
      <c r="DG291" s="535" t="str">
        <f t="shared" si="633"/>
        <v/>
      </c>
      <c r="DH291" s="535" t="str">
        <f t="shared" si="634"/>
        <v/>
      </c>
      <c r="DI291" s="535" t="str">
        <f t="shared" si="635"/>
        <v/>
      </c>
      <c r="DJ291" s="535" t="str">
        <f t="shared" si="636"/>
        <v/>
      </c>
      <c r="DK291" s="534" t="str">
        <f t="shared" si="637"/>
        <v/>
      </c>
      <c r="DL291" s="534" t="str">
        <f t="shared" si="638"/>
        <v/>
      </c>
      <c r="DM291" s="534" t="str">
        <f t="shared" si="639"/>
        <v/>
      </c>
      <c r="DN291" s="534" t="str">
        <f t="shared" si="640"/>
        <v/>
      </c>
      <c r="DO291" s="534" t="str">
        <f t="shared" si="641"/>
        <v/>
      </c>
      <c r="DP291" s="533" t="str">
        <f t="shared" si="642"/>
        <v/>
      </c>
      <c r="DQ291" s="532" t="str">
        <f t="shared" si="643"/>
        <v/>
      </c>
      <c r="DR291" s="753">
        <f t="shared" si="644"/>
        <v>0</v>
      </c>
      <c r="DS291" s="111">
        <f t="shared" si="645"/>
        <v>0</v>
      </c>
      <c r="DT291" s="111">
        <f t="shared" si="646"/>
        <v>0</v>
      </c>
      <c r="DU291" s="111">
        <f t="shared" si="647"/>
        <v>1</v>
      </c>
      <c r="DV291" s="602"/>
      <c r="DW291" s="719"/>
      <c r="DX291" s="719"/>
      <c r="DY291" s="719"/>
      <c r="DZ291" s="719"/>
      <c r="EA291" s="719"/>
      <c r="EB291" s="719"/>
      <c r="EC291" s="719"/>
      <c r="ED291" s="719"/>
      <c r="EE291" s="603"/>
    </row>
    <row r="292" spans="1:135" s="816" customFormat="1" ht="15.75" customHeight="1">
      <c r="A292" s="748" t="s">
        <v>328</v>
      </c>
      <c r="B292" s="733" t="str">
        <f t="shared" ref="B292:S292" si="754">IF(B286="","",(B286-B288-B291)*B287/B$46/365/$G$1)</f>
        <v/>
      </c>
      <c r="C292" s="733" t="str">
        <f t="shared" si="754"/>
        <v/>
      </c>
      <c r="D292" s="733" t="str">
        <f t="shared" si="754"/>
        <v/>
      </c>
      <c r="E292" s="733" t="str">
        <f t="shared" si="754"/>
        <v/>
      </c>
      <c r="F292" s="733" t="str">
        <f t="shared" si="754"/>
        <v/>
      </c>
      <c r="G292" s="733" t="str">
        <f t="shared" si="754"/>
        <v/>
      </c>
      <c r="H292" s="733" t="str">
        <f t="shared" si="754"/>
        <v/>
      </c>
      <c r="I292" s="733" t="str">
        <f t="shared" si="754"/>
        <v/>
      </c>
      <c r="J292" s="733" t="str">
        <f t="shared" si="754"/>
        <v/>
      </c>
      <c r="K292" s="733" t="str">
        <f t="shared" si="754"/>
        <v/>
      </c>
      <c r="L292" s="733" t="str">
        <f t="shared" si="754"/>
        <v/>
      </c>
      <c r="M292" s="733" t="str">
        <f t="shared" si="754"/>
        <v/>
      </c>
      <c r="N292" s="733" t="str">
        <f t="shared" si="754"/>
        <v/>
      </c>
      <c r="O292" s="733" t="str">
        <f t="shared" si="754"/>
        <v/>
      </c>
      <c r="P292" s="733" t="str">
        <f t="shared" si="754"/>
        <v/>
      </c>
      <c r="Q292" s="733">
        <f t="shared" si="754"/>
        <v>1.1752801992528019E-3</v>
      </c>
      <c r="R292" s="733" t="str">
        <f t="shared" si="754"/>
        <v/>
      </c>
      <c r="S292" s="733" t="str">
        <f t="shared" si="754"/>
        <v/>
      </c>
      <c r="T292" s="752"/>
      <c r="U292" s="733" t="str">
        <f t="shared" ref="U292:AL292" si="755">IF(U286="","",(U286-U288-U291)*U287/U$46/365/$G$1)</f>
        <v/>
      </c>
      <c r="V292" s="733" t="str">
        <f t="shared" si="755"/>
        <v/>
      </c>
      <c r="W292" s="733" t="str">
        <f t="shared" si="755"/>
        <v/>
      </c>
      <c r="X292" s="733" t="str">
        <f t="shared" si="755"/>
        <v/>
      </c>
      <c r="Y292" s="733" t="str">
        <f t="shared" si="755"/>
        <v/>
      </c>
      <c r="Z292" s="733" t="str">
        <f t="shared" si="755"/>
        <v/>
      </c>
      <c r="AA292" s="733" t="str">
        <f t="shared" si="755"/>
        <v/>
      </c>
      <c r="AB292" s="733" t="str">
        <f t="shared" si="755"/>
        <v/>
      </c>
      <c r="AC292" s="733" t="str">
        <f t="shared" si="755"/>
        <v/>
      </c>
      <c r="AD292" s="733" t="str">
        <f t="shared" si="755"/>
        <v/>
      </c>
      <c r="AE292" s="733" t="str">
        <f t="shared" si="755"/>
        <v/>
      </c>
      <c r="AF292" s="733" t="str">
        <f t="shared" si="755"/>
        <v/>
      </c>
      <c r="AG292" s="733" t="str">
        <f t="shared" si="755"/>
        <v/>
      </c>
      <c r="AH292" s="733" t="str">
        <f t="shared" si="755"/>
        <v/>
      </c>
      <c r="AI292" s="733" t="str">
        <f t="shared" si="755"/>
        <v/>
      </c>
      <c r="AJ292" s="733" t="str">
        <f t="shared" si="755"/>
        <v/>
      </c>
      <c r="AK292" s="733" t="str">
        <f t="shared" si="755"/>
        <v/>
      </c>
      <c r="AL292" s="733" t="str">
        <f t="shared" si="755"/>
        <v/>
      </c>
      <c r="AM292" s="752"/>
      <c r="AN292" s="733">
        <f t="shared" ref="AN292:BE292" si="756">IF(AN286="","",(AN286-AN288-AN291)*AN287/AN$46/365/$G$1)</f>
        <v>1.1752801992528019E-3</v>
      </c>
      <c r="AO292" s="733" t="str">
        <f t="shared" si="756"/>
        <v/>
      </c>
      <c r="AP292" s="733" t="str">
        <f t="shared" si="756"/>
        <v/>
      </c>
      <c r="AQ292" s="733" t="str">
        <f t="shared" si="756"/>
        <v/>
      </c>
      <c r="AR292" s="733" t="str">
        <f t="shared" si="756"/>
        <v/>
      </c>
      <c r="AS292" s="733" t="str">
        <f t="shared" si="756"/>
        <v/>
      </c>
      <c r="AT292" s="733">
        <f t="shared" si="756"/>
        <v>4.7011207970112077E-4</v>
      </c>
      <c r="AU292" s="733">
        <f t="shared" si="756"/>
        <v>1.1752801992528019E-3</v>
      </c>
      <c r="AV292" s="733" t="str">
        <f t="shared" si="756"/>
        <v/>
      </c>
      <c r="AW292" s="733">
        <f t="shared" si="756"/>
        <v>2.0147660558619464E-3</v>
      </c>
      <c r="AX292" s="733" t="str">
        <f t="shared" si="756"/>
        <v/>
      </c>
      <c r="AY292" s="733" t="str">
        <f t="shared" si="756"/>
        <v/>
      </c>
      <c r="AZ292" s="733" t="str">
        <f t="shared" si="756"/>
        <v/>
      </c>
      <c r="BA292" s="733" t="str">
        <f t="shared" si="756"/>
        <v/>
      </c>
      <c r="BB292" s="733" t="str">
        <f t="shared" si="756"/>
        <v/>
      </c>
      <c r="BC292" s="733" t="str">
        <f t="shared" si="756"/>
        <v/>
      </c>
      <c r="BD292" s="733" t="str">
        <f t="shared" si="756"/>
        <v/>
      </c>
      <c r="BE292" s="733" t="str">
        <f t="shared" si="756"/>
        <v/>
      </c>
      <c r="BF292" s="752"/>
      <c r="BG292" s="733" t="str">
        <f t="shared" ref="BG292:BX292" si="757">IF(BG286="","",(BG286-BG288-BG291)*BG287/BG$46/365/$G$1)</f>
        <v/>
      </c>
      <c r="BH292" s="733" t="str">
        <f t="shared" si="757"/>
        <v/>
      </c>
      <c r="BI292" s="733" t="str">
        <f t="shared" si="757"/>
        <v/>
      </c>
      <c r="BJ292" s="733" t="str">
        <f t="shared" si="757"/>
        <v/>
      </c>
      <c r="BK292" s="733">
        <f t="shared" si="757"/>
        <v>1.8804483188044831E-3</v>
      </c>
      <c r="BL292" s="733" t="str">
        <f t="shared" si="757"/>
        <v/>
      </c>
      <c r="BM292" s="733" t="str">
        <f t="shared" si="757"/>
        <v/>
      </c>
      <c r="BN292" s="733">
        <f t="shared" si="757"/>
        <v>3.7608966376089662E-3</v>
      </c>
      <c r="BO292" s="733" t="str">
        <f t="shared" si="757"/>
        <v/>
      </c>
      <c r="BP292" s="733">
        <f t="shared" si="757"/>
        <v>0</v>
      </c>
      <c r="BQ292" s="733">
        <f t="shared" si="757"/>
        <v>2.0147660558619464E-2</v>
      </c>
      <c r="BR292" s="733" t="str">
        <f t="shared" si="757"/>
        <v/>
      </c>
      <c r="BS292" s="733" t="str">
        <f t="shared" si="757"/>
        <v/>
      </c>
      <c r="BT292" s="733" t="str">
        <f t="shared" si="757"/>
        <v/>
      </c>
      <c r="BU292" s="733" t="str">
        <f t="shared" si="757"/>
        <v/>
      </c>
      <c r="BV292" s="733" t="str">
        <f t="shared" si="757"/>
        <v/>
      </c>
      <c r="BW292" s="733">
        <f t="shared" si="757"/>
        <v>0</v>
      </c>
      <c r="BX292" s="733" t="str">
        <f t="shared" si="757"/>
        <v/>
      </c>
      <c r="BY292" s="752"/>
      <c r="BZ292" s="733" t="str">
        <f>IF(BZ286="","",(BZ286-BZ288-BZ291)*BZ287/BZ$46/365/$G$1)</f>
        <v/>
      </c>
      <c r="CA292" s="733" t="str">
        <f>IF(CA286="","",(CA286-CA288-CA291)*CA287/CA$46/365/$G$1)</f>
        <v/>
      </c>
      <c r="CB292" s="733">
        <f>IF(CB286="","",(CB286-CB288-CB291)*CB287/CB$46/365/$G$1)</f>
        <v>1.5670402656704026E-3</v>
      </c>
      <c r="CC292" s="733">
        <f>IF(CC286="","",(CC286-CC288-CC291)*CC287/CC$46/365/$G$1)</f>
        <v>4.7011207970112075E-3</v>
      </c>
      <c r="CD292" s="698" t="str">
        <f t="shared" si="746"/>
        <v/>
      </c>
      <c r="CE292" s="723" t="str">
        <f t="shared" si="747"/>
        <v/>
      </c>
      <c r="CF292" s="723">
        <f t="shared" si="748"/>
        <v>1.1752801992528021E-3</v>
      </c>
      <c r="CG292" s="790">
        <f t="shared" si="749"/>
        <v>1.8804483188044837E-3</v>
      </c>
      <c r="CH292" s="1376" t="str">
        <f t="shared" si="608"/>
        <v/>
      </c>
      <c r="CI292" s="1377" t="str">
        <f t="shared" si="609"/>
        <v/>
      </c>
      <c r="CJ292" s="1378" t="str">
        <f t="shared" si="610"/>
        <v/>
      </c>
      <c r="CK292" s="1378" t="str">
        <f t="shared" si="611"/>
        <v/>
      </c>
      <c r="CL292" s="1378" t="str">
        <f t="shared" si="612"/>
        <v/>
      </c>
      <c r="CM292" s="1378" t="str">
        <f t="shared" si="613"/>
        <v/>
      </c>
      <c r="CN292" s="1378" t="str">
        <f t="shared" si="614"/>
        <v/>
      </c>
      <c r="CO292" s="1379" t="str">
        <f t="shared" si="615"/>
        <v/>
      </c>
      <c r="CP292" s="1379" t="str">
        <f t="shared" si="616"/>
        <v/>
      </c>
      <c r="CQ292" s="1379">
        <f t="shared" si="617"/>
        <v>1.1752801992528019E-3</v>
      </c>
      <c r="CR292" s="1379" t="str">
        <f t="shared" si="618"/>
        <v/>
      </c>
      <c r="CS292" s="1378" t="str">
        <f t="shared" si="619"/>
        <v/>
      </c>
      <c r="CT292" s="1378" t="str">
        <f t="shared" si="620"/>
        <v/>
      </c>
      <c r="CU292" s="1378" t="str">
        <f t="shared" si="621"/>
        <v/>
      </c>
      <c r="CV292" s="1378" t="str">
        <f t="shared" si="622"/>
        <v/>
      </c>
      <c r="CW292" s="1378" t="str">
        <f t="shared" si="623"/>
        <v/>
      </c>
      <c r="CX292" s="1377" t="str">
        <f t="shared" si="624"/>
        <v/>
      </c>
      <c r="CY292" s="1380" t="str">
        <f t="shared" si="625"/>
        <v/>
      </c>
      <c r="CZ292" s="638" t="str">
        <f t="shared" si="626"/>
        <v/>
      </c>
      <c r="DA292" s="639" t="str">
        <f t="shared" si="627"/>
        <v/>
      </c>
      <c r="DB292" s="640" t="str">
        <f t="shared" si="628"/>
        <v/>
      </c>
      <c r="DC292" s="640" t="str">
        <f t="shared" si="629"/>
        <v/>
      </c>
      <c r="DD292" s="640" t="str">
        <f t="shared" si="630"/>
        <v/>
      </c>
      <c r="DE292" s="640" t="str">
        <f t="shared" si="631"/>
        <v/>
      </c>
      <c r="DF292" s="640" t="str">
        <f t="shared" si="632"/>
        <v/>
      </c>
      <c r="DG292" s="641" t="str">
        <f t="shared" si="633"/>
        <v/>
      </c>
      <c r="DH292" s="641" t="str">
        <f t="shared" si="634"/>
        <v/>
      </c>
      <c r="DI292" s="641" t="str">
        <f t="shared" si="635"/>
        <v/>
      </c>
      <c r="DJ292" s="641" t="str">
        <f t="shared" si="636"/>
        <v/>
      </c>
      <c r="DK292" s="640" t="str">
        <f t="shared" si="637"/>
        <v/>
      </c>
      <c r="DL292" s="640" t="str">
        <f t="shared" si="638"/>
        <v/>
      </c>
      <c r="DM292" s="640" t="str">
        <f t="shared" si="639"/>
        <v/>
      </c>
      <c r="DN292" s="640" t="str">
        <f t="shared" si="640"/>
        <v/>
      </c>
      <c r="DO292" s="640" t="str">
        <f t="shared" si="641"/>
        <v/>
      </c>
      <c r="DP292" s="639" t="str">
        <f t="shared" si="642"/>
        <v/>
      </c>
      <c r="DQ292" s="638" t="str">
        <f t="shared" si="643"/>
        <v/>
      </c>
      <c r="DR292" s="753">
        <f t="shared" si="644"/>
        <v>1</v>
      </c>
      <c r="DS292" s="111">
        <f t="shared" si="645"/>
        <v>0</v>
      </c>
      <c r="DT292" s="111">
        <f t="shared" si="646"/>
        <v>4</v>
      </c>
      <c r="DU292" s="111">
        <f t="shared" si="647"/>
        <v>5</v>
      </c>
      <c r="DV292" s="814"/>
      <c r="DW292" s="745"/>
      <c r="DX292" s="745"/>
      <c r="DY292" s="745"/>
      <c r="DZ292" s="745"/>
      <c r="EA292" s="745"/>
      <c r="EB292" s="745"/>
      <c r="EC292" s="745"/>
      <c r="ED292" s="719"/>
      <c r="EE292" s="815"/>
    </row>
    <row r="293" spans="1:135" s="604" customFormat="1" ht="15.75" customHeight="1">
      <c r="A293" s="781" t="s">
        <v>686</v>
      </c>
      <c r="B293" s="217"/>
      <c r="C293" s="217"/>
      <c r="D293" s="217"/>
      <c r="E293" s="217"/>
      <c r="F293" s="217"/>
      <c r="G293" s="217"/>
      <c r="H293" s="217"/>
      <c r="I293" s="217"/>
      <c r="J293" s="217"/>
      <c r="K293" s="217"/>
      <c r="L293" s="217"/>
      <c r="M293" s="217"/>
      <c r="N293" s="217"/>
      <c r="O293" s="217"/>
      <c r="P293" s="217"/>
      <c r="Q293" s="217"/>
      <c r="R293" s="217"/>
      <c r="S293" s="217"/>
      <c r="T293" s="697"/>
      <c r="U293" s="217"/>
      <c r="V293" s="217"/>
      <c r="W293" s="217"/>
      <c r="X293" s="217"/>
      <c r="Y293" s="217"/>
      <c r="Z293" s="217"/>
      <c r="AA293" s="217"/>
      <c r="AB293" s="217"/>
      <c r="AC293" s="217"/>
      <c r="AD293" s="217"/>
      <c r="AE293" s="217"/>
      <c r="AF293" s="217"/>
      <c r="AG293" s="217"/>
      <c r="AH293" s="217"/>
      <c r="AI293" s="217"/>
      <c r="AJ293" s="217"/>
      <c r="AK293" s="217"/>
      <c r="AL293" s="217"/>
      <c r="AM293" s="697"/>
      <c r="AN293" s="217"/>
      <c r="AO293" s="217"/>
      <c r="AP293" s="217"/>
      <c r="AQ293" s="217"/>
      <c r="AR293" s="217"/>
      <c r="AS293" s="217"/>
      <c r="AT293" s="217"/>
      <c r="AU293" s="217"/>
      <c r="AV293" s="217"/>
      <c r="AW293" s="217"/>
      <c r="AX293" s="217"/>
      <c r="AY293" s="217"/>
      <c r="AZ293" s="217"/>
      <c r="BA293" s="217"/>
      <c r="BB293" s="217"/>
      <c r="BC293" s="217"/>
      <c r="BD293" s="217"/>
      <c r="BE293" s="217"/>
      <c r="BF293" s="697"/>
      <c r="BG293" s="217"/>
      <c r="BH293" s="217"/>
      <c r="BI293" s="217"/>
      <c r="BJ293" s="217"/>
      <c r="BK293" s="217"/>
      <c r="BL293" s="217"/>
      <c r="BM293" s="217"/>
      <c r="BN293" s="217"/>
      <c r="BO293" s="217"/>
      <c r="BP293" s="217"/>
      <c r="BQ293" s="217"/>
      <c r="BR293" s="217"/>
      <c r="BS293" s="217"/>
      <c r="BT293" s="217"/>
      <c r="BU293" s="217"/>
      <c r="BV293" s="217"/>
      <c r="BW293" s="217"/>
      <c r="BX293" s="217"/>
      <c r="BY293" s="697"/>
      <c r="BZ293" s="217"/>
      <c r="CA293" s="217"/>
      <c r="CB293" s="217"/>
      <c r="CC293" s="217"/>
      <c r="CD293" s="698" t="str">
        <f t="shared" si="746"/>
        <v/>
      </c>
      <c r="CE293" s="698" t="str">
        <f t="shared" si="747"/>
        <v/>
      </c>
      <c r="CF293" s="698" t="str">
        <f t="shared" si="748"/>
        <v/>
      </c>
      <c r="CG293" s="787" t="str">
        <f t="shared" si="749"/>
        <v/>
      </c>
      <c r="CH293" s="1371" t="str">
        <f t="shared" si="608"/>
        <v/>
      </c>
      <c r="CI293" s="1372" t="str">
        <f t="shared" si="609"/>
        <v/>
      </c>
      <c r="CJ293" s="1373" t="str">
        <f t="shared" si="610"/>
        <v/>
      </c>
      <c r="CK293" s="1373" t="str">
        <f t="shared" si="611"/>
        <v/>
      </c>
      <c r="CL293" s="1373" t="str">
        <f t="shared" si="612"/>
        <v/>
      </c>
      <c r="CM293" s="1373" t="str">
        <f t="shared" si="613"/>
        <v/>
      </c>
      <c r="CN293" s="1373" t="str">
        <f t="shared" si="614"/>
        <v/>
      </c>
      <c r="CO293" s="1374" t="str">
        <f t="shared" si="615"/>
        <v/>
      </c>
      <c r="CP293" s="1374" t="str">
        <f t="shared" si="616"/>
        <v/>
      </c>
      <c r="CQ293" s="1374" t="str">
        <f t="shared" si="617"/>
        <v/>
      </c>
      <c r="CR293" s="1374" t="str">
        <f t="shared" si="618"/>
        <v/>
      </c>
      <c r="CS293" s="1373" t="str">
        <f t="shared" si="619"/>
        <v/>
      </c>
      <c r="CT293" s="1373" t="str">
        <f t="shared" si="620"/>
        <v/>
      </c>
      <c r="CU293" s="1373" t="str">
        <f t="shared" si="621"/>
        <v/>
      </c>
      <c r="CV293" s="1373" t="str">
        <f t="shared" si="622"/>
        <v/>
      </c>
      <c r="CW293" s="1373" t="str">
        <f t="shared" si="623"/>
        <v/>
      </c>
      <c r="CX293" s="1372" t="str">
        <f t="shared" si="624"/>
        <v/>
      </c>
      <c r="CY293" s="1375" t="str">
        <f t="shared" si="625"/>
        <v/>
      </c>
      <c r="CZ293" s="532" t="str">
        <f t="shared" si="626"/>
        <v/>
      </c>
      <c r="DA293" s="533" t="str">
        <f t="shared" si="627"/>
        <v/>
      </c>
      <c r="DB293" s="534" t="str">
        <f t="shared" si="628"/>
        <v/>
      </c>
      <c r="DC293" s="534" t="str">
        <f t="shared" si="629"/>
        <v/>
      </c>
      <c r="DD293" s="534" t="str">
        <f t="shared" si="630"/>
        <v/>
      </c>
      <c r="DE293" s="534" t="str">
        <f t="shared" si="631"/>
        <v/>
      </c>
      <c r="DF293" s="534" t="str">
        <f t="shared" si="632"/>
        <v/>
      </c>
      <c r="DG293" s="535" t="str">
        <f t="shared" si="633"/>
        <v/>
      </c>
      <c r="DH293" s="535" t="str">
        <f t="shared" si="634"/>
        <v/>
      </c>
      <c r="DI293" s="535" t="str">
        <f t="shared" si="635"/>
        <v/>
      </c>
      <c r="DJ293" s="535" t="str">
        <f t="shared" si="636"/>
        <v/>
      </c>
      <c r="DK293" s="534" t="str">
        <f t="shared" si="637"/>
        <v/>
      </c>
      <c r="DL293" s="534" t="str">
        <f t="shared" si="638"/>
        <v/>
      </c>
      <c r="DM293" s="534" t="str">
        <f t="shared" si="639"/>
        <v/>
      </c>
      <c r="DN293" s="534" t="str">
        <f t="shared" si="640"/>
        <v/>
      </c>
      <c r="DO293" s="534" t="str">
        <f t="shared" si="641"/>
        <v/>
      </c>
      <c r="DP293" s="533" t="str">
        <f t="shared" si="642"/>
        <v/>
      </c>
      <c r="DQ293" s="532" t="str">
        <f t="shared" si="643"/>
        <v/>
      </c>
      <c r="DR293" s="753">
        <f t="shared" si="644"/>
        <v>0</v>
      </c>
      <c r="DS293" s="111">
        <f t="shared" si="645"/>
        <v>0</v>
      </c>
      <c r="DT293" s="111">
        <f t="shared" si="646"/>
        <v>0</v>
      </c>
      <c r="DU293" s="111">
        <f t="shared" si="647"/>
        <v>0</v>
      </c>
      <c r="DV293" s="602"/>
      <c r="DW293" s="719"/>
      <c r="DX293" s="719"/>
      <c r="DY293" s="719"/>
      <c r="DZ293" s="719"/>
      <c r="EA293" s="719"/>
      <c r="EB293" s="719"/>
      <c r="EC293" s="719"/>
      <c r="ED293" s="719"/>
      <c r="EE293" s="603"/>
    </row>
    <row r="294" spans="1:135" s="604" customFormat="1" ht="15.75" customHeight="1">
      <c r="A294" s="808" t="s">
        <v>361</v>
      </c>
      <c r="B294" s="801">
        <v>2010</v>
      </c>
      <c r="C294" s="801">
        <v>2010</v>
      </c>
      <c r="D294" s="801">
        <v>2010</v>
      </c>
      <c r="E294" s="801">
        <v>2010</v>
      </c>
      <c r="F294" s="801">
        <v>2010</v>
      </c>
      <c r="G294" s="801">
        <v>2010</v>
      </c>
      <c r="H294" s="801">
        <v>2010</v>
      </c>
      <c r="I294" s="801">
        <v>2010</v>
      </c>
      <c r="J294" s="801">
        <v>2010</v>
      </c>
      <c r="K294" s="801">
        <v>2010</v>
      </c>
      <c r="L294" s="801">
        <v>2010</v>
      </c>
      <c r="M294" s="801">
        <v>2010</v>
      </c>
      <c r="N294" s="801">
        <v>2010</v>
      </c>
      <c r="O294" s="801">
        <v>2010</v>
      </c>
      <c r="P294" s="801">
        <v>2010</v>
      </c>
      <c r="Q294" s="801">
        <v>2010</v>
      </c>
      <c r="R294" s="801">
        <v>2010</v>
      </c>
      <c r="S294" s="801">
        <v>2010</v>
      </c>
      <c r="T294" s="1350">
        <v>2010</v>
      </c>
      <c r="U294" s="801">
        <v>2010</v>
      </c>
      <c r="V294" s="801">
        <v>2010</v>
      </c>
      <c r="W294" s="801">
        <v>2010</v>
      </c>
      <c r="X294" s="801">
        <v>2010</v>
      </c>
      <c r="Y294" s="801">
        <v>2010</v>
      </c>
      <c r="Z294" s="801">
        <v>2010</v>
      </c>
      <c r="AA294" s="801">
        <v>2010</v>
      </c>
      <c r="AB294" s="801">
        <v>2010</v>
      </c>
      <c r="AC294" s="801">
        <v>2010</v>
      </c>
      <c r="AD294" s="801">
        <v>2010</v>
      </c>
      <c r="AE294" s="801">
        <v>2010</v>
      </c>
      <c r="AF294" s="801">
        <v>2010</v>
      </c>
      <c r="AG294" s="801">
        <v>2010</v>
      </c>
      <c r="AH294" s="801">
        <v>2010</v>
      </c>
      <c r="AI294" s="801">
        <v>2010</v>
      </c>
      <c r="AJ294" s="801">
        <v>2010</v>
      </c>
      <c r="AK294" s="801">
        <v>2010</v>
      </c>
      <c r="AL294" s="801">
        <v>2010</v>
      </c>
      <c r="AM294" s="1350">
        <v>2010</v>
      </c>
      <c r="AN294" s="801">
        <v>2010</v>
      </c>
      <c r="AO294" s="801">
        <v>2010</v>
      </c>
      <c r="AP294" s="801">
        <v>2010</v>
      </c>
      <c r="AQ294" s="801">
        <v>2010</v>
      </c>
      <c r="AR294" s="801">
        <v>2010</v>
      </c>
      <c r="AS294" s="801">
        <v>2010</v>
      </c>
      <c r="AT294" s="801">
        <v>2010</v>
      </c>
      <c r="AU294" s="801">
        <v>2010</v>
      </c>
      <c r="AV294" s="801">
        <v>2010</v>
      </c>
      <c r="AW294" s="801">
        <v>2010</v>
      </c>
      <c r="AX294" s="801">
        <v>2010</v>
      </c>
      <c r="AY294" s="801">
        <v>2010</v>
      </c>
      <c r="AZ294" s="801">
        <v>2010</v>
      </c>
      <c r="BA294" s="801">
        <v>2010</v>
      </c>
      <c r="BB294" s="801">
        <v>2010</v>
      </c>
      <c r="BC294" s="801">
        <v>2010</v>
      </c>
      <c r="BD294" s="801">
        <v>2010</v>
      </c>
      <c r="BE294" s="801">
        <v>2010</v>
      </c>
      <c r="BF294" s="1350">
        <v>2010</v>
      </c>
      <c r="BG294" s="801">
        <v>2010</v>
      </c>
      <c r="BH294" s="801">
        <v>2010</v>
      </c>
      <c r="BI294" s="801">
        <v>2010</v>
      </c>
      <c r="BJ294" s="801">
        <v>2010</v>
      </c>
      <c r="BK294" s="801">
        <v>2010</v>
      </c>
      <c r="BL294" s="801">
        <v>2010</v>
      </c>
      <c r="BM294" s="801">
        <v>2010</v>
      </c>
      <c r="BN294" s="801">
        <v>2010</v>
      </c>
      <c r="BO294" s="801">
        <v>2010</v>
      </c>
      <c r="BP294" s="801">
        <v>2010</v>
      </c>
      <c r="BQ294" s="801">
        <v>2010</v>
      </c>
      <c r="BR294" s="801">
        <v>2010</v>
      </c>
      <c r="BS294" s="801">
        <v>2010</v>
      </c>
      <c r="BT294" s="801">
        <v>2010</v>
      </c>
      <c r="BU294" s="801">
        <v>2010</v>
      </c>
      <c r="BV294" s="801">
        <v>2010</v>
      </c>
      <c r="BW294" s="801">
        <v>2010</v>
      </c>
      <c r="BX294" s="801">
        <v>2010</v>
      </c>
      <c r="BY294" s="1350">
        <v>2010</v>
      </c>
      <c r="BZ294" s="801">
        <v>2010</v>
      </c>
      <c r="CA294" s="801">
        <v>2010</v>
      </c>
      <c r="CB294" s="801">
        <v>2010</v>
      </c>
      <c r="CC294" s="801">
        <v>2010</v>
      </c>
      <c r="CD294" s="698"/>
      <c r="CE294" s="698"/>
      <c r="CF294" s="698"/>
      <c r="CG294" s="787"/>
      <c r="CH294" s="1371">
        <f t="shared" si="608"/>
        <v>2010</v>
      </c>
      <c r="CI294" s="1372">
        <f t="shared" si="609"/>
        <v>2010</v>
      </c>
      <c r="CJ294" s="1373">
        <f t="shared" si="610"/>
        <v>2010</v>
      </c>
      <c r="CK294" s="1373">
        <f t="shared" si="611"/>
        <v>2010</v>
      </c>
      <c r="CL294" s="1373">
        <f t="shared" si="612"/>
        <v>2010</v>
      </c>
      <c r="CM294" s="1373">
        <f t="shared" si="613"/>
        <v>2010</v>
      </c>
      <c r="CN294" s="1373">
        <f t="shared" si="614"/>
        <v>2010</v>
      </c>
      <c r="CO294" s="1374">
        <f t="shared" si="615"/>
        <v>2010</v>
      </c>
      <c r="CP294" s="1374">
        <f t="shared" si="616"/>
        <v>2010</v>
      </c>
      <c r="CQ294" s="1374">
        <f t="shared" si="617"/>
        <v>2010</v>
      </c>
      <c r="CR294" s="1374">
        <f t="shared" si="618"/>
        <v>2010</v>
      </c>
      <c r="CS294" s="1373">
        <f t="shared" si="619"/>
        <v>2010</v>
      </c>
      <c r="CT294" s="1373">
        <f t="shared" si="620"/>
        <v>2010</v>
      </c>
      <c r="CU294" s="1373">
        <f t="shared" si="621"/>
        <v>2010</v>
      </c>
      <c r="CV294" s="1373">
        <f t="shared" si="622"/>
        <v>2010</v>
      </c>
      <c r="CW294" s="1373">
        <f t="shared" si="623"/>
        <v>2010</v>
      </c>
      <c r="CX294" s="1372">
        <f t="shared" si="624"/>
        <v>2010</v>
      </c>
      <c r="CY294" s="1375">
        <f t="shared" si="625"/>
        <v>2010</v>
      </c>
      <c r="CZ294" s="532">
        <f t="shared" si="626"/>
        <v>2010</v>
      </c>
      <c r="DA294" s="533">
        <f t="shared" si="627"/>
        <v>2010</v>
      </c>
      <c r="DB294" s="534">
        <f t="shared" si="628"/>
        <v>2010</v>
      </c>
      <c r="DC294" s="534">
        <f t="shared" si="629"/>
        <v>2010</v>
      </c>
      <c r="DD294" s="534">
        <f t="shared" si="630"/>
        <v>2010</v>
      </c>
      <c r="DE294" s="534">
        <f t="shared" si="631"/>
        <v>2010</v>
      </c>
      <c r="DF294" s="534">
        <f t="shared" si="632"/>
        <v>2010</v>
      </c>
      <c r="DG294" s="535">
        <f t="shared" si="633"/>
        <v>2010</v>
      </c>
      <c r="DH294" s="535">
        <f t="shared" si="634"/>
        <v>2010</v>
      </c>
      <c r="DI294" s="535">
        <f t="shared" si="635"/>
        <v>2010</v>
      </c>
      <c r="DJ294" s="535">
        <f t="shared" si="636"/>
        <v>2010</v>
      </c>
      <c r="DK294" s="534">
        <f t="shared" si="637"/>
        <v>2010</v>
      </c>
      <c r="DL294" s="534">
        <f t="shared" si="638"/>
        <v>2010</v>
      </c>
      <c r="DM294" s="534">
        <f t="shared" si="639"/>
        <v>2010</v>
      </c>
      <c r="DN294" s="534">
        <f t="shared" si="640"/>
        <v>2010</v>
      </c>
      <c r="DO294" s="534">
        <f t="shared" si="641"/>
        <v>2010</v>
      </c>
      <c r="DP294" s="533">
        <f t="shared" si="642"/>
        <v>2010</v>
      </c>
      <c r="DQ294" s="532">
        <f t="shared" si="643"/>
        <v>2010</v>
      </c>
      <c r="DR294" s="753">
        <f t="shared" si="644"/>
        <v>18</v>
      </c>
      <c r="DS294" s="111">
        <f t="shared" si="645"/>
        <v>18</v>
      </c>
      <c r="DT294" s="111">
        <f t="shared" si="646"/>
        <v>18</v>
      </c>
      <c r="DU294" s="111">
        <f t="shared" si="647"/>
        <v>18</v>
      </c>
      <c r="DV294" s="602"/>
      <c r="DW294" s="719"/>
      <c r="DX294" s="719"/>
      <c r="DY294" s="719"/>
      <c r="DZ294" s="719"/>
      <c r="EA294" s="719"/>
      <c r="EB294" s="719"/>
      <c r="EC294" s="719"/>
      <c r="ED294" s="719"/>
      <c r="EE294" s="603"/>
    </row>
    <row r="295" spans="1:135" s="604" customFormat="1" ht="15.75" customHeight="1">
      <c r="A295" s="757" t="s">
        <v>358</v>
      </c>
      <c r="B295" s="233"/>
      <c r="C295" s="233"/>
      <c r="D295" s="233"/>
      <c r="E295" s="233"/>
      <c r="F295" s="233"/>
      <c r="G295" s="233"/>
      <c r="H295" s="233"/>
      <c r="I295" s="233"/>
      <c r="J295" s="233"/>
      <c r="K295" s="233"/>
      <c r="L295" s="233"/>
      <c r="M295" s="233"/>
      <c r="N295" s="233"/>
      <c r="O295" s="233"/>
      <c r="P295" s="233"/>
      <c r="Q295" s="233"/>
      <c r="R295" s="233"/>
      <c r="S295" s="233"/>
      <c r="T295" s="697"/>
      <c r="U295" s="233"/>
      <c r="V295" s="233"/>
      <c r="W295" s="233"/>
      <c r="X295" s="233"/>
      <c r="Y295" s="233"/>
      <c r="Z295" s="233"/>
      <c r="AA295" s="233"/>
      <c r="AB295" s="233"/>
      <c r="AC295" s="233"/>
      <c r="AD295" s="233"/>
      <c r="AE295" s="233"/>
      <c r="AF295" s="233"/>
      <c r="AG295" s="233"/>
      <c r="AH295" s="233"/>
      <c r="AI295" s="233"/>
      <c r="AJ295" s="233"/>
      <c r="AK295" s="233"/>
      <c r="AL295" s="233"/>
      <c r="AM295" s="697"/>
      <c r="AN295" s="233"/>
      <c r="AO295" s="233"/>
      <c r="AP295" s="233"/>
      <c r="AQ295" s="233"/>
      <c r="AR295" s="233"/>
      <c r="AS295" s="233"/>
      <c r="AT295" s="233"/>
      <c r="AU295" s="233"/>
      <c r="AV295" s="233"/>
      <c r="AW295" s="233"/>
      <c r="AX295" s="233"/>
      <c r="AY295" s="233"/>
      <c r="AZ295" s="233"/>
      <c r="BA295" s="233"/>
      <c r="BB295" s="233"/>
      <c r="BC295" s="233"/>
      <c r="BD295" s="233"/>
      <c r="BE295" s="233"/>
      <c r="BF295" s="697"/>
      <c r="BG295" s="233"/>
      <c r="BH295" s="233"/>
      <c r="BI295" s="233"/>
      <c r="BJ295" s="233"/>
      <c r="BK295" s="233"/>
      <c r="BL295" s="233"/>
      <c r="BM295" s="233"/>
      <c r="BN295" s="233"/>
      <c r="BO295" s="233"/>
      <c r="BP295" s="233"/>
      <c r="BQ295" s="233"/>
      <c r="BR295" s="233"/>
      <c r="BS295" s="233"/>
      <c r="BT295" s="233"/>
      <c r="BU295" s="233"/>
      <c r="BV295" s="233"/>
      <c r="BW295" s="233"/>
      <c r="BX295" s="233"/>
      <c r="BY295" s="697"/>
      <c r="BZ295" s="233"/>
      <c r="CA295" s="233"/>
      <c r="CB295" s="233"/>
      <c r="CC295" s="233"/>
      <c r="CD295" s="698" t="str">
        <f t="shared" ref="CD295:CD300" si="758">IF(DR295&lt;3,"",(SUM(B295:S295)-MIN(B295:S295)-MAX(B295:S295))/(DR295-2))</f>
        <v/>
      </c>
      <c r="CE295" s="698" t="str">
        <f t="shared" ref="CE295:CE300" si="759">IF(DS295&lt;3,"",(SUM(U295:AL295)-MIN(U295:AL295)-MAX(U295:AL295))/(DS295-2))</f>
        <v/>
      </c>
      <c r="CF295" s="698" t="str">
        <f t="shared" ref="CF295:CF300" si="760">IF(DT295&lt;3,"",(SUM(AN295:BE295)-MIN(AN295:BE295)-MAX(AN295:BE295))/(DT295-2))</f>
        <v/>
      </c>
      <c r="CG295" s="787" t="str">
        <f t="shared" ref="CG295:CG300" si="761">IF(DU295&lt;3,"",(SUM(BG295:BX295)-MIN(BG295:BX295)-MAX(BG295:BX295))/(DU295-2))</f>
        <v/>
      </c>
      <c r="CH295" s="1371" t="str">
        <f t="shared" si="608"/>
        <v/>
      </c>
      <c r="CI295" s="1372" t="str">
        <f t="shared" si="609"/>
        <v/>
      </c>
      <c r="CJ295" s="1373" t="str">
        <f t="shared" si="610"/>
        <v/>
      </c>
      <c r="CK295" s="1373" t="str">
        <f t="shared" si="611"/>
        <v/>
      </c>
      <c r="CL295" s="1373" t="str">
        <f t="shared" si="612"/>
        <v/>
      </c>
      <c r="CM295" s="1373" t="str">
        <f t="shared" si="613"/>
        <v/>
      </c>
      <c r="CN295" s="1373" t="str">
        <f t="shared" si="614"/>
        <v/>
      </c>
      <c r="CO295" s="1374" t="str">
        <f t="shared" si="615"/>
        <v/>
      </c>
      <c r="CP295" s="1374" t="str">
        <f t="shared" si="616"/>
        <v/>
      </c>
      <c r="CQ295" s="1374" t="str">
        <f t="shared" si="617"/>
        <v/>
      </c>
      <c r="CR295" s="1374" t="str">
        <f t="shared" si="618"/>
        <v/>
      </c>
      <c r="CS295" s="1373" t="str">
        <f t="shared" si="619"/>
        <v/>
      </c>
      <c r="CT295" s="1373" t="str">
        <f t="shared" si="620"/>
        <v/>
      </c>
      <c r="CU295" s="1373" t="str">
        <f t="shared" si="621"/>
        <v/>
      </c>
      <c r="CV295" s="1373" t="str">
        <f t="shared" si="622"/>
        <v/>
      </c>
      <c r="CW295" s="1373" t="str">
        <f t="shared" si="623"/>
        <v/>
      </c>
      <c r="CX295" s="1372" t="str">
        <f t="shared" si="624"/>
        <v/>
      </c>
      <c r="CY295" s="1375" t="str">
        <f t="shared" si="625"/>
        <v/>
      </c>
      <c r="CZ295" s="532" t="str">
        <f t="shared" si="626"/>
        <v/>
      </c>
      <c r="DA295" s="533" t="str">
        <f t="shared" si="627"/>
        <v/>
      </c>
      <c r="DB295" s="534" t="str">
        <f t="shared" si="628"/>
        <v/>
      </c>
      <c r="DC295" s="534" t="str">
        <f t="shared" si="629"/>
        <v/>
      </c>
      <c r="DD295" s="534" t="str">
        <f t="shared" si="630"/>
        <v/>
      </c>
      <c r="DE295" s="534" t="str">
        <f t="shared" si="631"/>
        <v/>
      </c>
      <c r="DF295" s="534" t="str">
        <f t="shared" si="632"/>
        <v/>
      </c>
      <c r="DG295" s="535" t="str">
        <f t="shared" si="633"/>
        <v/>
      </c>
      <c r="DH295" s="535" t="str">
        <f t="shared" si="634"/>
        <v/>
      </c>
      <c r="DI295" s="535" t="str">
        <f t="shared" si="635"/>
        <v/>
      </c>
      <c r="DJ295" s="535" t="str">
        <f t="shared" si="636"/>
        <v/>
      </c>
      <c r="DK295" s="534" t="str">
        <f t="shared" si="637"/>
        <v/>
      </c>
      <c r="DL295" s="534" t="str">
        <f t="shared" si="638"/>
        <v/>
      </c>
      <c r="DM295" s="534" t="str">
        <f t="shared" si="639"/>
        <v/>
      </c>
      <c r="DN295" s="534" t="str">
        <f t="shared" si="640"/>
        <v/>
      </c>
      <c r="DO295" s="534" t="str">
        <f t="shared" si="641"/>
        <v/>
      </c>
      <c r="DP295" s="533" t="str">
        <f t="shared" si="642"/>
        <v/>
      </c>
      <c r="DQ295" s="532" t="str">
        <f t="shared" si="643"/>
        <v/>
      </c>
      <c r="DR295" s="753">
        <f t="shared" si="644"/>
        <v>0</v>
      </c>
      <c r="DS295" s="111">
        <f t="shared" si="645"/>
        <v>0</v>
      </c>
      <c r="DT295" s="111">
        <f t="shared" si="646"/>
        <v>0</v>
      </c>
      <c r="DU295" s="111">
        <f t="shared" si="647"/>
        <v>0</v>
      </c>
      <c r="DV295" s="602"/>
      <c r="DW295" s="719"/>
      <c r="DX295" s="719"/>
      <c r="DY295" s="719"/>
      <c r="DZ295" s="719"/>
      <c r="EA295" s="719"/>
      <c r="EB295" s="719"/>
      <c r="EC295" s="719"/>
      <c r="ED295" s="719"/>
      <c r="EE295" s="603"/>
    </row>
    <row r="296" spans="1:135" s="604" customFormat="1" ht="15.75" customHeight="1">
      <c r="A296" s="740" t="s">
        <v>282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284"/>
      <c r="T296" s="697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284"/>
      <c r="AL296" s="284"/>
      <c r="AM296" s="697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284"/>
      <c r="BD296" s="284"/>
      <c r="BE296" s="284"/>
      <c r="BF296" s="697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284"/>
      <c r="BV296" s="284"/>
      <c r="BW296" s="284"/>
      <c r="BX296" s="284"/>
      <c r="BY296" s="697"/>
      <c r="BZ296" s="284"/>
      <c r="CA296" s="284"/>
      <c r="CB296" s="284"/>
      <c r="CC296" s="284"/>
      <c r="CD296" s="698" t="str">
        <f t="shared" si="758"/>
        <v/>
      </c>
      <c r="CE296" s="698" t="str">
        <f t="shared" si="759"/>
        <v/>
      </c>
      <c r="CF296" s="698" t="str">
        <f t="shared" si="760"/>
        <v/>
      </c>
      <c r="CG296" s="787" t="str">
        <f t="shared" si="761"/>
        <v/>
      </c>
      <c r="CH296" s="1371" t="str">
        <f t="shared" si="608"/>
        <v/>
      </c>
      <c r="CI296" s="1372" t="str">
        <f t="shared" si="609"/>
        <v/>
      </c>
      <c r="CJ296" s="1373" t="str">
        <f t="shared" si="610"/>
        <v/>
      </c>
      <c r="CK296" s="1373" t="str">
        <f t="shared" si="611"/>
        <v/>
      </c>
      <c r="CL296" s="1373" t="str">
        <f t="shared" si="612"/>
        <v/>
      </c>
      <c r="CM296" s="1373" t="str">
        <f t="shared" si="613"/>
        <v/>
      </c>
      <c r="CN296" s="1373" t="str">
        <f t="shared" si="614"/>
        <v/>
      </c>
      <c r="CO296" s="1374" t="str">
        <f t="shared" si="615"/>
        <v/>
      </c>
      <c r="CP296" s="1374" t="str">
        <f t="shared" si="616"/>
        <v/>
      </c>
      <c r="CQ296" s="1374" t="str">
        <f t="shared" si="617"/>
        <v/>
      </c>
      <c r="CR296" s="1374" t="str">
        <f t="shared" si="618"/>
        <v/>
      </c>
      <c r="CS296" s="1373" t="str">
        <f t="shared" si="619"/>
        <v/>
      </c>
      <c r="CT296" s="1373" t="str">
        <f t="shared" si="620"/>
        <v/>
      </c>
      <c r="CU296" s="1373" t="str">
        <f t="shared" si="621"/>
        <v/>
      </c>
      <c r="CV296" s="1373" t="str">
        <f t="shared" si="622"/>
        <v/>
      </c>
      <c r="CW296" s="1373" t="str">
        <f t="shared" si="623"/>
        <v/>
      </c>
      <c r="CX296" s="1372" t="str">
        <f t="shared" si="624"/>
        <v/>
      </c>
      <c r="CY296" s="1375" t="str">
        <f t="shared" si="625"/>
        <v/>
      </c>
      <c r="CZ296" s="532" t="str">
        <f t="shared" si="626"/>
        <v/>
      </c>
      <c r="DA296" s="533" t="str">
        <f t="shared" si="627"/>
        <v/>
      </c>
      <c r="DB296" s="534" t="str">
        <f t="shared" si="628"/>
        <v/>
      </c>
      <c r="DC296" s="534" t="str">
        <f t="shared" si="629"/>
        <v/>
      </c>
      <c r="DD296" s="534" t="str">
        <f t="shared" si="630"/>
        <v/>
      </c>
      <c r="DE296" s="534" t="str">
        <f t="shared" si="631"/>
        <v/>
      </c>
      <c r="DF296" s="534" t="str">
        <f t="shared" si="632"/>
        <v/>
      </c>
      <c r="DG296" s="535" t="str">
        <f t="shared" si="633"/>
        <v/>
      </c>
      <c r="DH296" s="535" t="str">
        <f t="shared" si="634"/>
        <v/>
      </c>
      <c r="DI296" s="535" t="str">
        <f t="shared" si="635"/>
        <v/>
      </c>
      <c r="DJ296" s="535" t="str">
        <f t="shared" si="636"/>
        <v/>
      </c>
      <c r="DK296" s="534" t="str">
        <f t="shared" si="637"/>
        <v/>
      </c>
      <c r="DL296" s="534" t="str">
        <f t="shared" si="638"/>
        <v/>
      </c>
      <c r="DM296" s="534" t="str">
        <f t="shared" si="639"/>
        <v/>
      </c>
      <c r="DN296" s="534" t="str">
        <f t="shared" si="640"/>
        <v/>
      </c>
      <c r="DO296" s="534" t="str">
        <f t="shared" si="641"/>
        <v/>
      </c>
      <c r="DP296" s="533" t="str">
        <f t="shared" si="642"/>
        <v/>
      </c>
      <c r="DQ296" s="532" t="str">
        <f t="shared" si="643"/>
        <v/>
      </c>
      <c r="DR296" s="753">
        <f t="shared" si="644"/>
        <v>0</v>
      </c>
      <c r="DS296" s="111">
        <f t="shared" si="645"/>
        <v>0</v>
      </c>
      <c r="DT296" s="111">
        <f t="shared" si="646"/>
        <v>0</v>
      </c>
      <c r="DU296" s="111">
        <f t="shared" si="647"/>
        <v>0</v>
      </c>
      <c r="DV296" s="602"/>
      <c r="DW296" s="719"/>
      <c r="DX296" s="719"/>
      <c r="DY296" s="719"/>
      <c r="DZ296" s="719"/>
      <c r="EA296" s="719"/>
      <c r="EB296" s="719"/>
      <c r="EC296" s="719"/>
      <c r="ED296" s="719"/>
      <c r="EE296" s="603"/>
    </row>
    <row r="297" spans="1:135" s="604" customFormat="1" ht="15.75" customHeight="1">
      <c r="A297" s="740" t="s">
        <v>284</v>
      </c>
      <c r="B297" s="730" t="str">
        <f t="shared" ref="B297:S297" si="762">IF(B295="","",B295*B296)</f>
        <v/>
      </c>
      <c r="C297" s="730" t="str">
        <f t="shared" si="762"/>
        <v/>
      </c>
      <c r="D297" s="730" t="str">
        <f t="shared" si="762"/>
        <v/>
      </c>
      <c r="E297" s="730" t="str">
        <f t="shared" si="762"/>
        <v/>
      </c>
      <c r="F297" s="730" t="str">
        <f t="shared" si="762"/>
        <v/>
      </c>
      <c r="G297" s="730" t="str">
        <f t="shared" si="762"/>
        <v/>
      </c>
      <c r="H297" s="730" t="str">
        <f t="shared" si="762"/>
        <v/>
      </c>
      <c r="I297" s="730" t="str">
        <f t="shared" si="762"/>
        <v/>
      </c>
      <c r="J297" s="730" t="str">
        <f t="shared" si="762"/>
        <v/>
      </c>
      <c r="K297" s="730" t="str">
        <f t="shared" si="762"/>
        <v/>
      </c>
      <c r="L297" s="730" t="str">
        <f t="shared" si="762"/>
        <v/>
      </c>
      <c r="M297" s="730" t="str">
        <f t="shared" si="762"/>
        <v/>
      </c>
      <c r="N297" s="730" t="str">
        <f t="shared" si="762"/>
        <v/>
      </c>
      <c r="O297" s="730" t="str">
        <f t="shared" si="762"/>
        <v/>
      </c>
      <c r="P297" s="730" t="str">
        <f t="shared" si="762"/>
        <v/>
      </c>
      <c r="Q297" s="730" t="str">
        <f t="shared" si="762"/>
        <v/>
      </c>
      <c r="R297" s="730" t="str">
        <f t="shared" si="762"/>
        <v/>
      </c>
      <c r="S297" s="730" t="str">
        <f t="shared" si="762"/>
        <v/>
      </c>
      <c r="T297" s="762"/>
      <c r="U297" s="730" t="str">
        <f t="shared" ref="U297:AL297" si="763">IF(U295="","",U295*U296)</f>
        <v/>
      </c>
      <c r="V297" s="730" t="str">
        <f t="shared" si="763"/>
        <v/>
      </c>
      <c r="W297" s="730" t="str">
        <f t="shared" si="763"/>
        <v/>
      </c>
      <c r="X297" s="730" t="str">
        <f t="shared" si="763"/>
        <v/>
      </c>
      <c r="Y297" s="730" t="str">
        <f t="shared" si="763"/>
        <v/>
      </c>
      <c r="Z297" s="730" t="str">
        <f t="shared" si="763"/>
        <v/>
      </c>
      <c r="AA297" s="730" t="str">
        <f t="shared" si="763"/>
        <v/>
      </c>
      <c r="AB297" s="730" t="str">
        <f t="shared" si="763"/>
        <v/>
      </c>
      <c r="AC297" s="730" t="str">
        <f t="shared" si="763"/>
        <v/>
      </c>
      <c r="AD297" s="730" t="str">
        <f t="shared" si="763"/>
        <v/>
      </c>
      <c r="AE297" s="730" t="str">
        <f t="shared" si="763"/>
        <v/>
      </c>
      <c r="AF297" s="730" t="str">
        <f t="shared" si="763"/>
        <v/>
      </c>
      <c r="AG297" s="730" t="str">
        <f t="shared" si="763"/>
        <v/>
      </c>
      <c r="AH297" s="730" t="str">
        <f t="shared" si="763"/>
        <v/>
      </c>
      <c r="AI297" s="730" t="str">
        <f t="shared" si="763"/>
        <v/>
      </c>
      <c r="AJ297" s="730" t="str">
        <f t="shared" si="763"/>
        <v/>
      </c>
      <c r="AK297" s="730" t="str">
        <f t="shared" si="763"/>
        <v/>
      </c>
      <c r="AL297" s="730" t="str">
        <f t="shared" si="763"/>
        <v/>
      </c>
      <c r="AM297" s="762"/>
      <c r="AN297" s="730" t="str">
        <f t="shared" ref="AN297:BE297" si="764">IF(AN295="","",AN295*AN296)</f>
        <v/>
      </c>
      <c r="AO297" s="730" t="str">
        <f t="shared" si="764"/>
        <v/>
      </c>
      <c r="AP297" s="730" t="str">
        <f t="shared" si="764"/>
        <v/>
      </c>
      <c r="AQ297" s="730" t="str">
        <f t="shared" si="764"/>
        <v/>
      </c>
      <c r="AR297" s="730" t="str">
        <f t="shared" si="764"/>
        <v/>
      </c>
      <c r="AS297" s="730" t="str">
        <f t="shared" si="764"/>
        <v/>
      </c>
      <c r="AT297" s="730" t="str">
        <f t="shared" si="764"/>
        <v/>
      </c>
      <c r="AU297" s="730" t="str">
        <f t="shared" si="764"/>
        <v/>
      </c>
      <c r="AV297" s="730" t="str">
        <f t="shared" si="764"/>
        <v/>
      </c>
      <c r="AW297" s="730" t="str">
        <f t="shared" si="764"/>
        <v/>
      </c>
      <c r="AX297" s="730" t="str">
        <f t="shared" si="764"/>
        <v/>
      </c>
      <c r="AY297" s="730" t="str">
        <f t="shared" si="764"/>
        <v/>
      </c>
      <c r="AZ297" s="730" t="str">
        <f t="shared" si="764"/>
        <v/>
      </c>
      <c r="BA297" s="730" t="str">
        <f t="shared" si="764"/>
        <v/>
      </c>
      <c r="BB297" s="730" t="str">
        <f t="shared" si="764"/>
        <v/>
      </c>
      <c r="BC297" s="730" t="str">
        <f t="shared" si="764"/>
        <v/>
      </c>
      <c r="BD297" s="730" t="str">
        <f t="shared" si="764"/>
        <v/>
      </c>
      <c r="BE297" s="730" t="str">
        <f t="shared" si="764"/>
        <v/>
      </c>
      <c r="BF297" s="762"/>
      <c r="BG297" s="730" t="str">
        <f t="shared" ref="BG297:BX297" si="765">IF(BG295="","",BG295*BG296)</f>
        <v/>
      </c>
      <c r="BH297" s="730" t="str">
        <f t="shared" si="765"/>
        <v/>
      </c>
      <c r="BI297" s="730" t="str">
        <f t="shared" si="765"/>
        <v/>
      </c>
      <c r="BJ297" s="730" t="str">
        <f t="shared" si="765"/>
        <v/>
      </c>
      <c r="BK297" s="730" t="str">
        <f t="shared" si="765"/>
        <v/>
      </c>
      <c r="BL297" s="730" t="str">
        <f t="shared" si="765"/>
        <v/>
      </c>
      <c r="BM297" s="730" t="str">
        <f t="shared" si="765"/>
        <v/>
      </c>
      <c r="BN297" s="730" t="str">
        <f t="shared" si="765"/>
        <v/>
      </c>
      <c r="BO297" s="730" t="str">
        <f t="shared" si="765"/>
        <v/>
      </c>
      <c r="BP297" s="730" t="str">
        <f t="shared" si="765"/>
        <v/>
      </c>
      <c r="BQ297" s="730" t="str">
        <f t="shared" si="765"/>
        <v/>
      </c>
      <c r="BR297" s="730" t="str">
        <f t="shared" si="765"/>
        <v/>
      </c>
      <c r="BS297" s="730" t="str">
        <f t="shared" si="765"/>
        <v/>
      </c>
      <c r="BT297" s="730" t="str">
        <f t="shared" si="765"/>
        <v/>
      </c>
      <c r="BU297" s="730" t="str">
        <f t="shared" si="765"/>
        <v/>
      </c>
      <c r="BV297" s="730" t="str">
        <f t="shared" si="765"/>
        <v/>
      </c>
      <c r="BW297" s="730" t="str">
        <f t="shared" si="765"/>
        <v/>
      </c>
      <c r="BX297" s="730" t="str">
        <f t="shared" si="765"/>
        <v/>
      </c>
      <c r="BY297" s="762"/>
      <c r="BZ297" s="730" t="str">
        <f>IF(BZ295="","",BZ295*BZ296)</f>
        <v/>
      </c>
      <c r="CA297" s="730" t="str">
        <f>IF(CA295="","",CA295*CA296)</f>
        <v/>
      </c>
      <c r="CB297" s="730" t="str">
        <f>IF(CB295="","",CB295*CB296)</f>
        <v/>
      </c>
      <c r="CC297" s="730" t="str">
        <f>IF(CC295="","",CC295*CC296)</f>
        <v/>
      </c>
      <c r="CD297" s="698" t="str">
        <f t="shared" si="758"/>
        <v/>
      </c>
      <c r="CE297" s="698" t="str">
        <f t="shared" si="759"/>
        <v/>
      </c>
      <c r="CF297" s="698" t="str">
        <f t="shared" si="760"/>
        <v/>
      </c>
      <c r="CG297" s="787" t="str">
        <f t="shared" si="761"/>
        <v/>
      </c>
      <c r="CH297" s="1371" t="str">
        <f t="shared" si="608"/>
        <v/>
      </c>
      <c r="CI297" s="1372" t="str">
        <f t="shared" si="609"/>
        <v/>
      </c>
      <c r="CJ297" s="1373" t="str">
        <f t="shared" si="610"/>
        <v/>
      </c>
      <c r="CK297" s="1373" t="str">
        <f t="shared" si="611"/>
        <v/>
      </c>
      <c r="CL297" s="1373" t="str">
        <f t="shared" si="612"/>
        <v/>
      </c>
      <c r="CM297" s="1373" t="str">
        <f t="shared" si="613"/>
        <v/>
      </c>
      <c r="CN297" s="1373" t="str">
        <f t="shared" si="614"/>
        <v/>
      </c>
      <c r="CO297" s="1374" t="str">
        <f t="shared" si="615"/>
        <v/>
      </c>
      <c r="CP297" s="1374" t="str">
        <f t="shared" si="616"/>
        <v/>
      </c>
      <c r="CQ297" s="1374" t="str">
        <f t="shared" si="617"/>
        <v/>
      </c>
      <c r="CR297" s="1374" t="str">
        <f t="shared" si="618"/>
        <v/>
      </c>
      <c r="CS297" s="1373" t="str">
        <f t="shared" si="619"/>
        <v/>
      </c>
      <c r="CT297" s="1373" t="str">
        <f t="shared" si="620"/>
        <v/>
      </c>
      <c r="CU297" s="1373" t="str">
        <f t="shared" si="621"/>
        <v/>
      </c>
      <c r="CV297" s="1373" t="str">
        <f t="shared" si="622"/>
        <v/>
      </c>
      <c r="CW297" s="1373" t="str">
        <f t="shared" si="623"/>
        <v/>
      </c>
      <c r="CX297" s="1372" t="str">
        <f t="shared" si="624"/>
        <v/>
      </c>
      <c r="CY297" s="1375" t="str">
        <f t="shared" si="625"/>
        <v/>
      </c>
      <c r="CZ297" s="532" t="str">
        <f t="shared" si="626"/>
        <v/>
      </c>
      <c r="DA297" s="533" t="str">
        <f t="shared" si="627"/>
        <v/>
      </c>
      <c r="DB297" s="534" t="str">
        <f t="shared" si="628"/>
        <v/>
      </c>
      <c r="DC297" s="534" t="str">
        <f t="shared" si="629"/>
        <v/>
      </c>
      <c r="DD297" s="534" t="str">
        <f t="shared" si="630"/>
        <v/>
      </c>
      <c r="DE297" s="534" t="str">
        <f t="shared" si="631"/>
        <v/>
      </c>
      <c r="DF297" s="534" t="str">
        <f t="shared" si="632"/>
        <v/>
      </c>
      <c r="DG297" s="535" t="str">
        <f t="shared" si="633"/>
        <v/>
      </c>
      <c r="DH297" s="535" t="str">
        <f t="shared" si="634"/>
        <v/>
      </c>
      <c r="DI297" s="535" t="str">
        <f t="shared" si="635"/>
        <v/>
      </c>
      <c r="DJ297" s="535" t="str">
        <f t="shared" si="636"/>
        <v/>
      </c>
      <c r="DK297" s="534" t="str">
        <f t="shared" si="637"/>
        <v/>
      </c>
      <c r="DL297" s="534" t="str">
        <f t="shared" si="638"/>
        <v/>
      </c>
      <c r="DM297" s="534" t="str">
        <f t="shared" si="639"/>
        <v/>
      </c>
      <c r="DN297" s="534" t="str">
        <f t="shared" si="640"/>
        <v/>
      </c>
      <c r="DO297" s="534" t="str">
        <f t="shared" si="641"/>
        <v/>
      </c>
      <c r="DP297" s="533" t="str">
        <f t="shared" si="642"/>
        <v/>
      </c>
      <c r="DQ297" s="532" t="str">
        <f t="shared" si="643"/>
        <v/>
      </c>
      <c r="DR297" s="753">
        <f t="shared" si="644"/>
        <v>0</v>
      </c>
      <c r="DS297" s="111">
        <f t="shared" si="645"/>
        <v>0</v>
      </c>
      <c r="DT297" s="111">
        <f t="shared" si="646"/>
        <v>0</v>
      </c>
      <c r="DU297" s="111">
        <f t="shared" si="647"/>
        <v>0</v>
      </c>
      <c r="DV297" s="602"/>
      <c r="DW297" s="719"/>
      <c r="DX297" s="719"/>
      <c r="DY297" s="719"/>
      <c r="DZ297" s="719"/>
      <c r="EA297" s="719"/>
      <c r="EB297" s="719"/>
      <c r="EC297" s="719"/>
      <c r="ED297" s="719"/>
      <c r="EE297" s="603"/>
    </row>
    <row r="298" spans="1:135" s="604" customFormat="1" ht="15.75" customHeight="1">
      <c r="A298" s="740" t="s">
        <v>359</v>
      </c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796"/>
      <c r="U298" s="265"/>
      <c r="V298" s="265"/>
      <c r="W298" s="265"/>
      <c r="X298" s="265"/>
      <c r="Y298" s="265"/>
      <c r="Z298" s="265"/>
      <c r="AA298" s="265"/>
      <c r="AB298" s="265"/>
      <c r="AC298" s="265"/>
      <c r="AD298" s="265"/>
      <c r="AE298" s="265"/>
      <c r="AF298" s="265"/>
      <c r="AG298" s="265"/>
      <c r="AH298" s="265"/>
      <c r="AI298" s="265"/>
      <c r="AJ298" s="265"/>
      <c r="AK298" s="265"/>
      <c r="AL298" s="265"/>
      <c r="AM298" s="796"/>
      <c r="AN298" s="265"/>
      <c r="AO298" s="265"/>
      <c r="AP298" s="265"/>
      <c r="AQ298" s="265"/>
      <c r="AR298" s="265"/>
      <c r="AS298" s="265"/>
      <c r="AT298" s="265"/>
      <c r="AU298" s="265"/>
      <c r="AV298" s="265"/>
      <c r="AW298" s="265"/>
      <c r="AX298" s="265"/>
      <c r="AY298" s="265"/>
      <c r="AZ298" s="265"/>
      <c r="BA298" s="265"/>
      <c r="BB298" s="265"/>
      <c r="BC298" s="265"/>
      <c r="BD298" s="265"/>
      <c r="BE298" s="265"/>
      <c r="BF298" s="796"/>
      <c r="BG298" s="265"/>
      <c r="BH298" s="265"/>
      <c r="BI298" s="265"/>
      <c r="BJ298" s="265"/>
      <c r="BK298" s="265"/>
      <c r="BL298" s="265"/>
      <c r="BM298" s="265"/>
      <c r="BN298" s="265"/>
      <c r="BO298" s="265"/>
      <c r="BP298" s="265"/>
      <c r="BQ298" s="265"/>
      <c r="BR298" s="265"/>
      <c r="BS298" s="265"/>
      <c r="BT298" s="265"/>
      <c r="BU298" s="265"/>
      <c r="BV298" s="265"/>
      <c r="BW298" s="265"/>
      <c r="BX298" s="265"/>
      <c r="BY298" s="796"/>
      <c r="BZ298" s="265"/>
      <c r="CA298" s="265"/>
      <c r="CB298" s="265"/>
      <c r="CC298" s="265"/>
      <c r="CD298" s="698" t="str">
        <f t="shared" si="758"/>
        <v/>
      </c>
      <c r="CE298" s="698" t="str">
        <f t="shared" si="759"/>
        <v/>
      </c>
      <c r="CF298" s="698" t="str">
        <f t="shared" si="760"/>
        <v/>
      </c>
      <c r="CG298" s="787" t="str">
        <f t="shared" si="761"/>
        <v/>
      </c>
      <c r="CH298" s="1371" t="str">
        <f t="shared" si="608"/>
        <v/>
      </c>
      <c r="CI298" s="1372" t="str">
        <f t="shared" si="609"/>
        <v/>
      </c>
      <c r="CJ298" s="1373" t="str">
        <f t="shared" si="610"/>
        <v/>
      </c>
      <c r="CK298" s="1373" t="str">
        <f t="shared" si="611"/>
        <v/>
      </c>
      <c r="CL298" s="1373" t="str">
        <f t="shared" si="612"/>
        <v/>
      </c>
      <c r="CM298" s="1373" t="str">
        <f t="shared" si="613"/>
        <v/>
      </c>
      <c r="CN298" s="1373" t="str">
        <f t="shared" si="614"/>
        <v/>
      </c>
      <c r="CO298" s="1374" t="str">
        <f t="shared" si="615"/>
        <v/>
      </c>
      <c r="CP298" s="1374" t="str">
        <f t="shared" si="616"/>
        <v/>
      </c>
      <c r="CQ298" s="1374" t="str">
        <f t="shared" si="617"/>
        <v/>
      </c>
      <c r="CR298" s="1374" t="str">
        <f t="shared" si="618"/>
        <v/>
      </c>
      <c r="CS298" s="1373" t="str">
        <f t="shared" si="619"/>
        <v/>
      </c>
      <c r="CT298" s="1373" t="str">
        <f t="shared" si="620"/>
        <v/>
      </c>
      <c r="CU298" s="1373" t="str">
        <f t="shared" si="621"/>
        <v/>
      </c>
      <c r="CV298" s="1373" t="str">
        <f t="shared" si="622"/>
        <v/>
      </c>
      <c r="CW298" s="1373" t="str">
        <f t="shared" si="623"/>
        <v/>
      </c>
      <c r="CX298" s="1372" t="str">
        <f t="shared" si="624"/>
        <v/>
      </c>
      <c r="CY298" s="1375" t="str">
        <f t="shared" si="625"/>
        <v/>
      </c>
      <c r="CZ298" s="532" t="str">
        <f t="shared" si="626"/>
        <v/>
      </c>
      <c r="DA298" s="533" t="str">
        <f t="shared" si="627"/>
        <v/>
      </c>
      <c r="DB298" s="534" t="str">
        <f t="shared" si="628"/>
        <v/>
      </c>
      <c r="DC298" s="534" t="str">
        <f t="shared" si="629"/>
        <v/>
      </c>
      <c r="DD298" s="534" t="str">
        <f t="shared" si="630"/>
        <v/>
      </c>
      <c r="DE298" s="534" t="str">
        <f t="shared" si="631"/>
        <v/>
      </c>
      <c r="DF298" s="534" t="str">
        <f t="shared" si="632"/>
        <v/>
      </c>
      <c r="DG298" s="535" t="str">
        <f t="shared" si="633"/>
        <v/>
      </c>
      <c r="DH298" s="535" t="str">
        <f t="shared" si="634"/>
        <v/>
      </c>
      <c r="DI298" s="535" t="str">
        <f t="shared" si="635"/>
        <v/>
      </c>
      <c r="DJ298" s="535" t="str">
        <f t="shared" si="636"/>
        <v/>
      </c>
      <c r="DK298" s="534" t="str">
        <f t="shared" si="637"/>
        <v/>
      </c>
      <c r="DL298" s="534" t="str">
        <f t="shared" si="638"/>
        <v/>
      </c>
      <c r="DM298" s="534" t="str">
        <f t="shared" si="639"/>
        <v/>
      </c>
      <c r="DN298" s="534" t="str">
        <f t="shared" si="640"/>
        <v/>
      </c>
      <c r="DO298" s="534" t="str">
        <f t="shared" si="641"/>
        <v/>
      </c>
      <c r="DP298" s="533" t="str">
        <f t="shared" si="642"/>
        <v/>
      </c>
      <c r="DQ298" s="532" t="str">
        <f t="shared" si="643"/>
        <v/>
      </c>
      <c r="DR298" s="753">
        <f t="shared" si="644"/>
        <v>0</v>
      </c>
      <c r="DS298" s="111">
        <f t="shared" si="645"/>
        <v>0</v>
      </c>
      <c r="DT298" s="111">
        <f t="shared" si="646"/>
        <v>0</v>
      </c>
      <c r="DU298" s="111">
        <f t="shared" si="647"/>
        <v>0</v>
      </c>
      <c r="DV298" s="602"/>
      <c r="DW298" s="719"/>
      <c r="DX298" s="719"/>
      <c r="DY298" s="719"/>
      <c r="DZ298" s="719"/>
      <c r="EA298" s="719"/>
      <c r="EB298" s="719"/>
      <c r="EC298" s="719"/>
      <c r="ED298" s="719"/>
      <c r="EE298" s="603"/>
    </row>
    <row r="299" spans="1:135" s="816" customFormat="1" ht="15.75" customHeight="1">
      <c r="A299" s="748" t="s">
        <v>328</v>
      </c>
      <c r="B299" s="733" t="str">
        <f t="shared" ref="B299:S299" si="766">IF(B293="","",(B293-B295-B298)*B294/B$46/365/$G$1)</f>
        <v/>
      </c>
      <c r="C299" s="733" t="str">
        <f t="shared" si="766"/>
        <v/>
      </c>
      <c r="D299" s="733" t="str">
        <f t="shared" si="766"/>
        <v/>
      </c>
      <c r="E299" s="733" t="str">
        <f t="shared" si="766"/>
        <v/>
      </c>
      <c r="F299" s="733" t="str">
        <f t="shared" si="766"/>
        <v/>
      </c>
      <c r="G299" s="733" t="str">
        <f t="shared" si="766"/>
        <v/>
      </c>
      <c r="H299" s="733" t="str">
        <f t="shared" si="766"/>
        <v/>
      </c>
      <c r="I299" s="733" t="str">
        <f t="shared" si="766"/>
        <v/>
      </c>
      <c r="J299" s="733" t="str">
        <f t="shared" si="766"/>
        <v/>
      </c>
      <c r="K299" s="733" t="str">
        <f t="shared" si="766"/>
        <v/>
      </c>
      <c r="L299" s="733" t="str">
        <f t="shared" si="766"/>
        <v/>
      </c>
      <c r="M299" s="733" t="str">
        <f t="shared" si="766"/>
        <v/>
      </c>
      <c r="N299" s="733" t="str">
        <f t="shared" si="766"/>
        <v/>
      </c>
      <c r="O299" s="733" t="str">
        <f t="shared" si="766"/>
        <v/>
      </c>
      <c r="P299" s="733" t="str">
        <f t="shared" si="766"/>
        <v/>
      </c>
      <c r="Q299" s="733" t="str">
        <f t="shared" si="766"/>
        <v/>
      </c>
      <c r="R299" s="733" t="str">
        <f t="shared" si="766"/>
        <v/>
      </c>
      <c r="S299" s="733" t="str">
        <f t="shared" si="766"/>
        <v/>
      </c>
      <c r="T299" s="752"/>
      <c r="U299" s="733" t="str">
        <f t="shared" ref="U299:AL299" si="767">IF(U293="","",(U293-U295-U298)*U294/U$46/365/$G$1)</f>
        <v/>
      </c>
      <c r="V299" s="733" t="str">
        <f t="shared" si="767"/>
        <v/>
      </c>
      <c r="W299" s="733" t="str">
        <f t="shared" si="767"/>
        <v/>
      </c>
      <c r="X299" s="733" t="str">
        <f t="shared" si="767"/>
        <v/>
      </c>
      <c r="Y299" s="733" t="str">
        <f t="shared" si="767"/>
        <v/>
      </c>
      <c r="Z299" s="733" t="str">
        <f t="shared" si="767"/>
        <v/>
      </c>
      <c r="AA299" s="733" t="str">
        <f t="shared" si="767"/>
        <v/>
      </c>
      <c r="AB299" s="733" t="str">
        <f t="shared" si="767"/>
        <v/>
      </c>
      <c r="AC299" s="733" t="str">
        <f t="shared" si="767"/>
        <v/>
      </c>
      <c r="AD299" s="733" t="str">
        <f t="shared" si="767"/>
        <v/>
      </c>
      <c r="AE299" s="733" t="str">
        <f t="shared" si="767"/>
        <v/>
      </c>
      <c r="AF299" s="733" t="str">
        <f t="shared" si="767"/>
        <v/>
      </c>
      <c r="AG299" s="733" t="str">
        <f t="shared" si="767"/>
        <v/>
      </c>
      <c r="AH299" s="733" t="str">
        <f t="shared" si="767"/>
        <v/>
      </c>
      <c r="AI299" s="733" t="str">
        <f t="shared" si="767"/>
        <v/>
      </c>
      <c r="AJ299" s="733" t="str">
        <f t="shared" si="767"/>
        <v/>
      </c>
      <c r="AK299" s="733" t="str">
        <f t="shared" si="767"/>
        <v/>
      </c>
      <c r="AL299" s="733" t="str">
        <f t="shared" si="767"/>
        <v/>
      </c>
      <c r="AM299" s="752"/>
      <c r="AN299" s="733" t="str">
        <f t="shared" ref="AN299:BE299" si="768">IF(AN293="","",(AN293-AN295-AN298)*AN294/AN$46/365/$G$1)</f>
        <v/>
      </c>
      <c r="AO299" s="733" t="str">
        <f t="shared" si="768"/>
        <v/>
      </c>
      <c r="AP299" s="733" t="str">
        <f t="shared" si="768"/>
        <v/>
      </c>
      <c r="AQ299" s="733" t="str">
        <f t="shared" si="768"/>
        <v/>
      </c>
      <c r="AR299" s="733" t="str">
        <f t="shared" si="768"/>
        <v/>
      </c>
      <c r="AS299" s="733" t="str">
        <f t="shared" si="768"/>
        <v/>
      </c>
      <c r="AT299" s="733" t="str">
        <f t="shared" si="768"/>
        <v/>
      </c>
      <c r="AU299" s="733" t="str">
        <f t="shared" si="768"/>
        <v/>
      </c>
      <c r="AV299" s="733" t="str">
        <f t="shared" si="768"/>
        <v/>
      </c>
      <c r="AW299" s="733" t="str">
        <f t="shared" si="768"/>
        <v/>
      </c>
      <c r="AX299" s="733" t="str">
        <f t="shared" si="768"/>
        <v/>
      </c>
      <c r="AY299" s="733" t="str">
        <f t="shared" si="768"/>
        <v/>
      </c>
      <c r="AZ299" s="733" t="str">
        <f t="shared" si="768"/>
        <v/>
      </c>
      <c r="BA299" s="733" t="str">
        <f t="shared" si="768"/>
        <v/>
      </c>
      <c r="BB299" s="733" t="str">
        <f t="shared" si="768"/>
        <v/>
      </c>
      <c r="BC299" s="733" t="str">
        <f t="shared" si="768"/>
        <v/>
      </c>
      <c r="BD299" s="733" t="str">
        <f t="shared" si="768"/>
        <v/>
      </c>
      <c r="BE299" s="733" t="str">
        <f t="shared" si="768"/>
        <v/>
      </c>
      <c r="BF299" s="752"/>
      <c r="BG299" s="733" t="str">
        <f t="shared" ref="BG299:BX299" si="769">IF(BG293="","",(BG293-BG295-BG298)*BG294/BG$46/365/$G$1)</f>
        <v/>
      </c>
      <c r="BH299" s="733" t="str">
        <f t="shared" si="769"/>
        <v/>
      </c>
      <c r="BI299" s="733" t="str">
        <f t="shared" si="769"/>
        <v/>
      </c>
      <c r="BJ299" s="733" t="str">
        <f t="shared" si="769"/>
        <v/>
      </c>
      <c r="BK299" s="733" t="str">
        <f t="shared" si="769"/>
        <v/>
      </c>
      <c r="BL299" s="733" t="str">
        <f t="shared" si="769"/>
        <v/>
      </c>
      <c r="BM299" s="733" t="str">
        <f t="shared" si="769"/>
        <v/>
      </c>
      <c r="BN299" s="733" t="str">
        <f t="shared" si="769"/>
        <v/>
      </c>
      <c r="BO299" s="733" t="str">
        <f t="shared" si="769"/>
        <v/>
      </c>
      <c r="BP299" s="733" t="str">
        <f t="shared" si="769"/>
        <v/>
      </c>
      <c r="BQ299" s="733" t="str">
        <f t="shared" si="769"/>
        <v/>
      </c>
      <c r="BR299" s="733" t="str">
        <f t="shared" si="769"/>
        <v/>
      </c>
      <c r="BS299" s="733" t="str">
        <f t="shared" si="769"/>
        <v/>
      </c>
      <c r="BT299" s="733" t="str">
        <f t="shared" si="769"/>
        <v/>
      </c>
      <c r="BU299" s="733" t="str">
        <f t="shared" si="769"/>
        <v/>
      </c>
      <c r="BV299" s="733" t="str">
        <f t="shared" si="769"/>
        <v/>
      </c>
      <c r="BW299" s="733" t="str">
        <f t="shared" si="769"/>
        <v/>
      </c>
      <c r="BX299" s="733" t="str">
        <f t="shared" si="769"/>
        <v/>
      </c>
      <c r="BY299" s="752"/>
      <c r="BZ299" s="733" t="str">
        <f>IF(BZ293="","",(BZ293-BZ295-BZ298)*BZ294/BZ$46/365/$G$1)</f>
        <v/>
      </c>
      <c r="CA299" s="733" t="str">
        <f>IF(CA293="","",(CA293-CA295-CA298)*CA294/CA$46/365/$G$1)</f>
        <v/>
      </c>
      <c r="CB299" s="733" t="str">
        <f>IF(CB293="","",(CB293-CB295-CB298)*CB294/CB$46/365/$G$1)</f>
        <v/>
      </c>
      <c r="CC299" s="733" t="str">
        <f>IF(CC293="","",(CC293-CC295-CC298)*CC294/CC$46/365/$G$1)</f>
        <v/>
      </c>
      <c r="CD299" s="698" t="str">
        <f t="shared" si="758"/>
        <v/>
      </c>
      <c r="CE299" s="723" t="str">
        <f t="shared" si="759"/>
        <v/>
      </c>
      <c r="CF299" s="723" t="str">
        <f t="shared" si="760"/>
        <v/>
      </c>
      <c r="CG299" s="790" t="str">
        <f t="shared" si="761"/>
        <v/>
      </c>
      <c r="CH299" s="1376" t="str">
        <f t="shared" si="608"/>
        <v/>
      </c>
      <c r="CI299" s="1377" t="str">
        <f t="shared" si="609"/>
        <v/>
      </c>
      <c r="CJ299" s="1378" t="str">
        <f t="shared" si="610"/>
        <v/>
      </c>
      <c r="CK299" s="1378" t="str">
        <f t="shared" si="611"/>
        <v/>
      </c>
      <c r="CL299" s="1378" t="str">
        <f t="shared" si="612"/>
        <v/>
      </c>
      <c r="CM299" s="1378" t="str">
        <f t="shared" si="613"/>
        <v/>
      </c>
      <c r="CN299" s="1378" t="str">
        <f t="shared" si="614"/>
        <v/>
      </c>
      <c r="CO299" s="1379" t="str">
        <f t="shared" si="615"/>
        <v/>
      </c>
      <c r="CP299" s="1379" t="str">
        <f t="shared" si="616"/>
        <v/>
      </c>
      <c r="CQ299" s="1379" t="str">
        <f t="shared" si="617"/>
        <v/>
      </c>
      <c r="CR299" s="1379" t="str">
        <f t="shared" si="618"/>
        <v/>
      </c>
      <c r="CS299" s="1378" t="str">
        <f t="shared" si="619"/>
        <v/>
      </c>
      <c r="CT299" s="1378" t="str">
        <f t="shared" si="620"/>
        <v/>
      </c>
      <c r="CU299" s="1378" t="str">
        <f t="shared" si="621"/>
        <v/>
      </c>
      <c r="CV299" s="1378" t="str">
        <f t="shared" si="622"/>
        <v/>
      </c>
      <c r="CW299" s="1378" t="str">
        <f t="shared" si="623"/>
        <v/>
      </c>
      <c r="CX299" s="1377" t="str">
        <f t="shared" si="624"/>
        <v/>
      </c>
      <c r="CY299" s="1380" t="str">
        <f t="shared" si="625"/>
        <v/>
      </c>
      <c r="CZ299" s="638" t="str">
        <f t="shared" si="626"/>
        <v/>
      </c>
      <c r="DA299" s="639" t="str">
        <f t="shared" si="627"/>
        <v/>
      </c>
      <c r="DB299" s="640" t="str">
        <f t="shared" si="628"/>
        <v/>
      </c>
      <c r="DC299" s="640" t="str">
        <f t="shared" si="629"/>
        <v/>
      </c>
      <c r="DD299" s="640" t="str">
        <f t="shared" si="630"/>
        <v/>
      </c>
      <c r="DE299" s="640" t="str">
        <f t="shared" si="631"/>
        <v/>
      </c>
      <c r="DF299" s="640" t="str">
        <f t="shared" si="632"/>
        <v/>
      </c>
      <c r="DG299" s="641" t="str">
        <f t="shared" si="633"/>
        <v/>
      </c>
      <c r="DH299" s="641" t="str">
        <f t="shared" si="634"/>
        <v/>
      </c>
      <c r="DI299" s="641" t="str">
        <f t="shared" si="635"/>
        <v/>
      </c>
      <c r="DJ299" s="641" t="str">
        <f t="shared" si="636"/>
        <v/>
      </c>
      <c r="DK299" s="640" t="str">
        <f t="shared" si="637"/>
        <v/>
      </c>
      <c r="DL299" s="640" t="str">
        <f t="shared" si="638"/>
        <v/>
      </c>
      <c r="DM299" s="640" t="str">
        <f t="shared" si="639"/>
        <v/>
      </c>
      <c r="DN299" s="640" t="str">
        <f t="shared" si="640"/>
        <v/>
      </c>
      <c r="DO299" s="640" t="str">
        <f t="shared" si="641"/>
        <v/>
      </c>
      <c r="DP299" s="639" t="str">
        <f t="shared" si="642"/>
        <v/>
      </c>
      <c r="DQ299" s="638" t="str">
        <f t="shared" si="643"/>
        <v/>
      </c>
      <c r="DR299" s="753">
        <f t="shared" si="644"/>
        <v>0</v>
      </c>
      <c r="DS299" s="111">
        <f t="shared" si="645"/>
        <v>0</v>
      </c>
      <c r="DT299" s="111">
        <f t="shared" si="646"/>
        <v>0</v>
      </c>
      <c r="DU299" s="111">
        <f t="shared" si="647"/>
        <v>0</v>
      </c>
      <c r="DV299" s="814"/>
      <c r="DW299" s="745"/>
      <c r="DX299" s="745"/>
      <c r="DY299" s="745"/>
      <c r="DZ299" s="745"/>
      <c r="EA299" s="745"/>
      <c r="EB299" s="745"/>
      <c r="EC299" s="745"/>
      <c r="ED299" s="719"/>
      <c r="EE299" s="815"/>
    </row>
    <row r="300" spans="1:135" s="604" customFormat="1" ht="15.75" customHeight="1">
      <c r="A300" s="798" t="s">
        <v>366</v>
      </c>
      <c r="B300" s="233"/>
      <c r="C300" s="233"/>
      <c r="D300" s="233"/>
      <c r="E300" s="233"/>
      <c r="F300" s="233"/>
      <c r="G300" s="233"/>
      <c r="H300" s="233"/>
      <c r="I300" s="233"/>
      <c r="J300" s="233"/>
      <c r="K300" s="233"/>
      <c r="L300" s="233"/>
      <c r="M300" s="233"/>
      <c r="N300" s="233"/>
      <c r="O300" s="233"/>
      <c r="P300" s="233"/>
      <c r="Q300" s="233"/>
      <c r="R300" s="233"/>
      <c r="S300" s="233"/>
      <c r="T300" s="772"/>
      <c r="U300" s="233"/>
      <c r="V300" s="233"/>
      <c r="W300" s="233"/>
      <c r="X300" s="233"/>
      <c r="Y300" s="233"/>
      <c r="Z300" s="233"/>
      <c r="AA300" s="233"/>
      <c r="AB300" s="233"/>
      <c r="AC300" s="233"/>
      <c r="AD300" s="233"/>
      <c r="AE300" s="233"/>
      <c r="AF300" s="233"/>
      <c r="AG300" s="233"/>
      <c r="AH300" s="233"/>
      <c r="AI300" s="233"/>
      <c r="AJ300" s="233"/>
      <c r="AK300" s="233"/>
      <c r="AL300" s="233"/>
      <c r="AM300" s="772"/>
      <c r="AN300" s="233"/>
      <c r="AO300" s="233"/>
      <c r="AP300" s="233"/>
      <c r="AQ300" s="233"/>
      <c r="AR300" s="233"/>
      <c r="AS300" s="233"/>
      <c r="AT300" s="233"/>
      <c r="AU300" s="233"/>
      <c r="AV300" s="233"/>
      <c r="AW300" s="233"/>
      <c r="AX300" s="233"/>
      <c r="AY300" s="233"/>
      <c r="AZ300" s="233"/>
      <c r="BA300" s="233"/>
      <c r="BB300" s="233"/>
      <c r="BC300" s="233"/>
      <c r="BD300" s="233"/>
      <c r="BE300" s="233"/>
      <c r="BF300" s="772"/>
      <c r="BG300" s="233"/>
      <c r="BH300" s="233"/>
      <c r="BI300" s="233"/>
      <c r="BJ300" s="233"/>
      <c r="BK300" s="233"/>
      <c r="BL300" s="233"/>
      <c r="BM300" s="233"/>
      <c r="BN300" s="233"/>
      <c r="BO300" s="233"/>
      <c r="BP300" s="233"/>
      <c r="BQ300" s="233"/>
      <c r="BR300" s="233"/>
      <c r="BS300" s="233"/>
      <c r="BT300" s="233"/>
      <c r="BU300" s="233"/>
      <c r="BV300" s="233"/>
      <c r="BW300" s="233"/>
      <c r="BX300" s="233"/>
      <c r="BY300" s="772"/>
      <c r="BZ300" s="233"/>
      <c r="CA300" s="233"/>
      <c r="CB300" s="233"/>
      <c r="CC300" s="233"/>
      <c r="CD300" s="698" t="str">
        <f t="shared" si="758"/>
        <v/>
      </c>
      <c r="CE300" s="698" t="str">
        <f t="shared" si="759"/>
        <v/>
      </c>
      <c r="CF300" s="698" t="str">
        <f t="shared" si="760"/>
        <v/>
      </c>
      <c r="CG300" s="787" t="str">
        <f t="shared" si="761"/>
        <v/>
      </c>
      <c r="CH300" s="1371" t="str">
        <f t="shared" si="608"/>
        <v/>
      </c>
      <c r="CI300" s="1372" t="str">
        <f t="shared" si="609"/>
        <v/>
      </c>
      <c r="CJ300" s="1373" t="str">
        <f t="shared" si="610"/>
        <v/>
      </c>
      <c r="CK300" s="1373" t="str">
        <f t="shared" si="611"/>
        <v/>
      </c>
      <c r="CL300" s="1373" t="str">
        <f t="shared" si="612"/>
        <v/>
      </c>
      <c r="CM300" s="1373" t="str">
        <f t="shared" si="613"/>
        <v/>
      </c>
      <c r="CN300" s="1373" t="str">
        <f t="shared" si="614"/>
        <v/>
      </c>
      <c r="CO300" s="1374" t="str">
        <f t="shared" si="615"/>
        <v/>
      </c>
      <c r="CP300" s="1374" t="str">
        <f t="shared" si="616"/>
        <v/>
      </c>
      <c r="CQ300" s="1374" t="str">
        <f t="shared" si="617"/>
        <v/>
      </c>
      <c r="CR300" s="1374" t="str">
        <f t="shared" si="618"/>
        <v/>
      </c>
      <c r="CS300" s="1373" t="str">
        <f t="shared" si="619"/>
        <v/>
      </c>
      <c r="CT300" s="1373" t="str">
        <f t="shared" si="620"/>
        <v/>
      </c>
      <c r="CU300" s="1373" t="str">
        <f t="shared" si="621"/>
        <v/>
      </c>
      <c r="CV300" s="1373" t="str">
        <f t="shared" si="622"/>
        <v/>
      </c>
      <c r="CW300" s="1373" t="str">
        <f t="shared" si="623"/>
        <v/>
      </c>
      <c r="CX300" s="1372" t="str">
        <f t="shared" si="624"/>
        <v/>
      </c>
      <c r="CY300" s="1375" t="str">
        <f t="shared" si="625"/>
        <v/>
      </c>
      <c r="CZ300" s="532" t="str">
        <f t="shared" si="626"/>
        <v/>
      </c>
      <c r="DA300" s="533" t="str">
        <f t="shared" si="627"/>
        <v/>
      </c>
      <c r="DB300" s="534" t="str">
        <f t="shared" si="628"/>
        <v/>
      </c>
      <c r="DC300" s="534" t="str">
        <f t="shared" si="629"/>
        <v/>
      </c>
      <c r="DD300" s="534" t="str">
        <f t="shared" si="630"/>
        <v/>
      </c>
      <c r="DE300" s="534" t="str">
        <f t="shared" si="631"/>
        <v/>
      </c>
      <c r="DF300" s="534" t="str">
        <f t="shared" si="632"/>
        <v/>
      </c>
      <c r="DG300" s="535" t="str">
        <f t="shared" si="633"/>
        <v/>
      </c>
      <c r="DH300" s="535" t="str">
        <f t="shared" si="634"/>
        <v/>
      </c>
      <c r="DI300" s="535" t="str">
        <f t="shared" si="635"/>
        <v/>
      </c>
      <c r="DJ300" s="535" t="str">
        <f t="shared" si="636"/>
        <v/>
      </c>
      <c r="DK300" s="534" t="str">
        <f t="shared" si="637"/>
        <v/>
      </c>
      <c r="DL300" s="534" t="str">
        <f t="shared" si="638"/>
        <v/>
      </c>
      <c r="DM300" s="534" t="str">
        <f t="shared" si="639"/>
        <v/>
      </c>
      <c r="DN300" s="534" t="str">
        <f t="shared" si="640"/>
        <v/>
      </c>
      <c r="DO300" s="534" t="str">
        <f t="shared" si="641"/>
        <v/>
      </c>
      <c r="DP300" s="533" t="str">
        <f t="shared" si="642"/>
        <v/>
      </c>
      <c r="DQ300" s="532" t="str">
        <f t="shared" si="643"/>
        <v/>
      </c>
      <c r="DR300" s="753">
        <f t="shared" si="644"/>
        <v>0</v>
      </c>
      <c r="DS300" s="111">
        <f t="shared" si="645"/>
        <v>0</v>
      </c>
      <c r="DT300" s="111">
        <f t="shared" si="646"/>
        <v>0</v>
      </c>
      <c r="DU300" s="111">
        <f t="shared" si="647"/>
        <v>0</v>
      </c>
      <c r="DV300" s="602"/>
      <c r="DW300" s="719"/>
      <c r="DX300" s="719"/>
      <c r="DY300" s="719"/>
      <c r="DZ300" s="719"/>
      <c r="EA300" s="719"/>
      <c r="EB300" s="719"/>
      <c r="EC300" s="719"/>
      <c r="ED300" s="719"/>
      <c r="EE300" s="603"/>
    </row>
    <row r="301" spans="1:135" s="604" customFormat="1" ht="15.75" customHeight="1">
      <c r="A301" s="808" t="s">
        <v>367</v>
      </c>
      <c r="B301" s="233"/>
      <c r="C301" s="233"/>
      <c r="D301" s="233"/>
      <c r="E301" s="233"/>
      <c r="F301" s="233"/>
      <c r="G301" s="233"/>
      <c r="H301" s="233"/>
      <c r="I301" s="233"/>
      <c r="J301" s="233"/>
      <c r="K301" s="233"/>
      <c r="L301" s="233"/>
      <c r="M301" s="233"/>
      <c r="N301" s="233"/>
      <c r="O301" s="233"/>
      <c r="P301" s="233"/>
      <c r="Q301" s="233"/>
      <c r="R301" s="233"/>
      <c r="S301" s="233"/>
      <c r="T301" s="772"/>
      <c r="U301" s="233"/>
      <c r="V301" s="233"/>
      <c r="W301" s="233"/>
      <c r="X301" s="233"/>
      <c r="Y301" s="233"/>
      <c r="Z301" s="233"/>
      <c r="AA301" s="233"/>
      <c r="AB301" s="233"/>
      <c r="AC301" s="233"/>
      <c r="AD301" s="233"/>
      <c r="AE301" s="233"/>
      <c r="AF301" s="233"/>
      <c r="AG301" s="233"/>
      <c r="AH301" s="233"/>
      <c r="AI301" s="233"/>
      <c r="AJ301" s="233"/>
      <c r="AK301" s="233"/>
      <c r="AL301" s="233"/>
      <c r="AM301" s="772"/>
      <c r="AN301" s="233"/>
      <c r="AO301" s="233"/>
      <c r="AP301" s="233"/>
      <c r="AQ301" s="233"/>
      <c r="AR301" s="233"/>
      <c r="AS301" s="233"/>
      <c r="AT301" s="233"/>
      <c r="AU301" s="233"/>
      <c r="AV301" s="233"/>
      <c r="AW301" s="233"/>
      <c r="AX301" s="233"/>
      <c r="AY301" s="233"/>
      <c r="AZ301" s="233"/>
      <c r="BA301" s="233"/>
      <c r="BB301" s="233"/>
      <c r="BC301" s="233"/>
      <c r="BD301" s="233"/>
      <c r="BE301" s="233"/>
      <c r="BF301" s="772"/>
      <c r="BG301" s="233"/>
      <c r="BH301" s="233"/>
      <c r="BI301" s="233"/>
      <c r="BJ301" s="233"/>
      <c r="BK301" s="233"/>
      <c r="BL301" s="233"/>
      <c r="BM301" s="233"/>
      <c r="BN301" s="233"/>
      <c r="BO301" s="233"/>
      <c r="BP301" s="233"/>
      <c r="BQ301" s="233"/>
      <c r="BR301" s="233"/>
      <c r="BS301" s="233"/>
      <c r="BT301" s="233"/>
      <c r="BU301" s="233"/>
      <c r="BV301" s="233"/>
      <c r="BW301" s="233"/>
      <c r="BX301" s="233"/>
      <c r="BY301" s="772"/>
      <c r="BZ301" s="233"/>
      <c r="CA301" s="233"/>
      <c r="CB301" s="233"/>
      <c r="CC301" s="233"/>
      <c r="CD301" s="690"/>
      <c r="CE301" s="690"/>
      <c r="CF301" s="690"/>
      <c r="CG301" s="786"/>
      <c r="CH301" s="1408"/>
      <c r="CI301" s="1409"/>
      <c r="CJ301" s="1409"/>
      <c r="CK301" s="1409"/>
      <c r="CL301" s="1409"/>
      <c r="CM301" s="1409"/>
      <c r="CN301" s="1409"/>
      <c r="CO301" s="1409"/>
      <c r="CP301" s="1409"/>
      <c r="CQ301" s="1409"/>
      <c r="CR301" s="1409"/>
      <c r="CS301" s="1409"/>
      <c r="CT301" s="1409"/>
      <c r="CU301" s="1409"/>
      <c r="CV301" s="1409"/>
      <c r="CW301" s="1409"/>
      <c r="CX301" s="1409"/>
      <c r="CY301" s="1388"/>
      <c r="CZ301" s="558"/>
      <c r="DA301" s="558"/>
      <c r="DB301" s="558"/>
      <c r="DC301" s="558"/>
      <c r="DD301" s="558"/>
      <c r="DE301" s="558"/>
      <c r="DF301" s="558"/>
      <c r="DG301" s="558"/>
      <c r="DH301" s="558"/>
      <c r="DI301" s="558"/>
      <c r="DJ301" s="558"/>
      <c r="DK301" s="558"/>
      <c r="DL301" s="558"/>
      <c r="DM301" s="558"/>
      <c r="DN301" s="558"/>
      <c r="DO301" s="558"/>
      <c r="DP301" s="558"/>
      <c r="DQ301" s="558"/>
      <c r="DR301" s="699"/>
      <c r="DS301" s="112"/>
      <c r="DT301" s="112"/>
      <c r="DU301" s="112"/>
      <c r="DV301" s="692"/>
      <c r="DW301" s="718"/>
      <c r="DX301" s="718"/>
      <c r="DY301" s="718"/>
      <c r="DZ301" s="718"/>
      <c r="EA301" s="718"/>
      <c r="EB301" s="718"/>
      <c r="EC301" s="718"/>
      <c r="ED301" s="718"/>
      <c r="EE301" s="603"/>
    </row>
    <row r="302" spans="1:135" s="604" customFormat="1" ht="15.75" customHeight="1">
      <c r="A302" s="808" t="s">
        <v>368</v>
      </c>
      <c r="B302" s="233"/>
      <c r="C302" s="233"/>
      <c r="D302" s="233"/>
      <c r="E302" s="233"/>
      <c r="F302" s="233"/>
      <c r="G302" s="233"/>
      <c r="H302" s="233"/>
      <c r="I302" s="233"/>
      <c r="J302" s="233"/>
      <c r="K302" s="233"/>
      <c r="L302" s="233"/>
      <c r="M302" s="233"/>
      <c r="N302" s="233"/>
      <c r="O302" s="233"/>
      <c r="P302" s="233"/>
      <c r="Q302" s="233"/>
      <c r="R302" s="233"/>
      <c r="S302" s="233"/>
      <c r="T302" s="772"/>
      <c r="U302" s="233"/>
      <c r="V302" s="233"/>
      <c r="W302" s="233"/>
      <c r="X302" s="233"/>
      <c r="Y302" s="233"/>
      <c r="Z302" s="233"/>
      <c r="AA302" s="233"/>
      <c r="AB302" s="233"/>
      <c r="AC302" s="233"/>
      <c r="AD302" s="233"/>
      <c r="AE302" s="233"/>
      <c r="AF302" s="233"/>
      <c r="AG302" s="233"/>
      <c r="AH302" s="233"/>
      <c r="AI302" s="233"/>
      <c r="AJ302" s="233"/>
      <c r="AK302" s="233"/>
      <c r="AL302" s="233"/>
      <c r="AM302" s="772"/>
      <c r="AN302" s="233"/>
      <c r="AO302" s="233"/>
      <c r="AP302" s="233"/>
      <c r="AQ302" s="233"/>
      <c r="AR302" s="233"/>
      <c r="AS302" s="233"/>
      <c r="AT302" s="233"/>
      <c r="AU302" s="233"/>
      <c r="AV302" s="233"/>
      <c r="AW302" s="233"/>
      <c r="AX302" s="233"/>
      <c r="AY302" s="233"/>
      <c r="AZ302" s="233"/>
      <c r="BA302" s="233"/>
      <c r="BB302" s="233"/>
      <c r="BC302" s="233"/>
      <c r="BD302" s="233"/>
      <c r="BE302" s="233"/>
      <c r="BF302" s="772"/>
      <c r="BG302" s="233"/>
      <c r="BH302" s="233"/>
      <c r="BI302" s="233"/>
      <c r="BJ302" s="233"/>
      <c r="BK302" s="233"/>
      <c r="BL302" s="233"/>
      <c r="BM302" s="233"/>
      <c r="BN302" s="233"/>
      <c r="BO302" s="233"/>
      <c r="BP302" s="233"/>
      <c r="BQ302" s="233"/>
      <c r="BR302" s="233"/>
      <c r="BS302" s="233"/>
      <c r="BT302" s="233"/>
      <c r="BU302" s="233"/>
      <c r="BV302" s="233"/>
      <c r="BW302" s="233"/>
      <c r="BX302" s="233"/>
      <c r="BY302" s="772"/>
      <c r="BZ302" s="233"/>
      <c r="CA302" s="233"/>
      <c r="CB302" s="233"/>
      <c r="CC302" s="233"/>
      <c r="CD302" s="698" t="str">
        <f t="shared" ref="CD302:CD310" si="770">IF(DR302&lt;3,"",(SUM(B302:S302)-MIN(B302:S302)-MAX(B302:S302))/(DR302-2))</f>
        <v/>
      </c>
      <c r="CE302" s="698" t="str">
        <f t="shared" ref="CE302:CE310" si="771">IF(DS302&lt;3,"",(SUM(U302:AL302)-MIN(U302:AL302)-MAX(U302:AL302))/(DS302-2))</f>
        <v/>
      </c>
      <c r="CF302" s="698" t="str">
        <f t="shared" ref="CF302:CF310" si="772">IF(DT302&lt;3,"",(SUM(AN302:BE302)-MIN(AN302:BE302)-MAX(AN302:BE302))/(DT302-2))</f>
        <v/>
      </c>
      <c r="CG302" s="787" t="str">
        <f t="shared" ref="CG302:CG310" si="773">IF(DU302&lt;3,"",(SUM(BG302:BX302)-MIN(BG302:BX302)-MAX(BG302:BX302))/(DU302-2))</f>
        <v/>
      </c>
      <c r="CH302" s="1371" t="str">
        <f t="shared" ref="CH302:CH310" si="774">IF($CH$4=$CD$4,IF(OR(-FLOOR(((18-COUNT($B302:$S302))/2),1)+CH$7&lt;1,-FLOOR(((18-COUNT($B302:$S302))/2),1)+CH$7&gt;COUNT($B302:$S302)),"",LARGE($B302:$S302,-FLOOR(((18-COUNT($B302:$S302))/2),1)+CH$7)),IF(OR(-FLOOR(((18-COUNT($AN302:$BE302))/2),1)+CH$7&lt;1,-FLOOR(((18-COUNT($AN302:$BE302))/2),1)+CH$7&gt;COUNT($AN302:$BE302)),"",LARGE($AN302:$BE302,-FLOOR(((18-COUNT($AN302:$BE302))/2),1)+CH$7)))</f>
        <v/>
      </c>
      <c r="CI302" s="1372" t="str">
        <f t="shared" ref="CI302:CI310" si="775">IF($CH$4=$CD$4,IF(OR(-FLOOR(((18-COUNT($B302:$S302))/2),1)+CI$7&lt;1,-FLOOR(((18-COUNT($B302:$S302))/2),1)+CI$7&gt;COUNT($B302:$S302)),"",LARGE($B302:$S302,-FLOOR(((18-COUNT($B302:$S302))/2),1)+CI$7)),IF(OR(-FLOOR(((18-COUNT($AN302:$BE302))/2),1)+CI$7&lt;1,-FLOOR(((18-COUNT($AN302:$BE302))/2),1)+CI$7&gt;COUNT($AN302:$BE302)),"",LARGE($AN302:$BE302,-FLOOR(((18-COUNT($AN302:$BE302))/2),1)+CI$7)))</f>
        <v/>
      </c>
      <c r="CJ302" s="1373" t="str">
        <f t="shared" ref="CJ302:CJ310" si="776">IF($CH$4=$CD$4,IF(OR(-FLOOR(((18-COUNT($B302:$S302))/2),1)+CJ$7&lt;1,-FLOOR(((18-COUNT($B302:$S302))/2),1)+CJ$7&gt;COUNT($B302:$S302)),"",LARGE($B302:$S302,-FLOOR(((18-COUNT($B302:$S302))/2),1)+CJ$7)),IF(OR(-FLOOR(((18-COUNT($AN302:$BE302))/2),1)+CJ$7&lt;1,-FLOOR(((18-COUNT($AN302:$BE302))/2),1)+CJ$7&gt;COUNT($AN302:$BE302)),"",LARGE($AN302:$BE302,-FLOOR(((18-COUNT($AN302:$BE302))/2),1)+CJ$7)))</f>
        <v/>
      </c>
      <c r="CK302" s="1373" t="str">
        <f t="shared" ref="CK302:CK310" si="777">IF($CH$4=$CD$4,IF(OR(-FLOOR(((18-COUNT($B302:$S302))/2),1)+CK$7&lt;1,-FLOOR(((18-COUNT($B302:$S302))/2),1)+CK$7&gt;COUNT($B302:$S302)),"",LARGE($B302:$S302,-FLOOR(((18-COUNT($B302:$S302))/2),1)+CK$7)),IF(OR(-FLOOR(((18-COUNT($AN302:$BE302))/2),1)+CK$7&lt;1,-FLOOR(((18-COUNT($AN302:$BE302))/2),1)+CK$7&gt;COUNT($AN302:$BE302)),"",LARGE($AN302:$BE302,-FLOOR(((18-COUNT($AN302:$BE302))/2),1)+CK$7)))</f>
        <v/>
      </c>
      <c r="CL302" s="1373" t="str">
        <f t="shared" ref="CL302:CL310" si="778">IF($CH$4=$CD$4,IF(OR(-FLOOR(((18-COUNT($B302:$S302))/2),1)+CL$7&lt;1,-FLOOR(((18-COUNT($B302:$S302))/2),1)+CL$7&gt;COUNT($B302:$S302)),"",LARGE($B302:$S302,-FLOOR(((18-COUNT($B302:$S302))/2),1)+CL$7)),IF(OR(-FLOOR(((18-COUNT($AN302:$BE302))/2),1)+CL$7&lt;1,-FLOOR(((18-COUNT($AN302:$BE302))/2),1)+CL$7&gt;COUNT($AN302:$BE302)),"",LARGE($AN302:$BE302,-FLOOR(((18-COUNT($AN302:$BE302))/2),1)+CL$7)))</f>
        <v/>
      </c>
      <c r="CM302" s="1373" t="str">
        <f t="shared" ref="CM302:CM310" si="779">IF($CH$4=$CD$4,IF(OR(-FLOOR(((18-COUNT($B302:$S302))/2),1)+CM$7&lt;1,-FLOOR(((18-COUNT($B302:$S302))/2),1)+CM$7&gt;COUNT($B302:$S302)),"",LARGE($B302:$S302,-FLOOR(((18-COUNT($B302:$S302))/2),1)+CM$7)),IF(OR(-FLOOR(((18-COUNT($AN302:$BE302))/2),1)+CM$7&lt;1,-FLOOR(((18-COUNT($AN302:$BE302))/2),1)+CM$7&gt;COUNT($AN302:$BE302)),"",LARGE($AN302:$BE302,-FLOOR(((18-COUNT($AN302:$BE302))/2),1)+CM$7)))</f>
        <v/>
      </c>
      <c r="CN302" s="1373" t="str">
        <f t="shared" ref="CN302:CN310" si="780">IF($CH$4=$CD$4,IF(OR(-FLOOR(((18-COUNT($B302:$S302))/2),1)+CN$7&lt;1,-FLOOR(((18-COUNT($B302:$S302))/2),1)+CN$7&gt;COUNT($B302:$S302)),"",LARGE($B302:$S302,-FLOOR(((18-COUNT($B302:$S302))/2),1)+CN$7)),IF(OR(-FLOOR(((18-COUNT($AN302:$BE302))/2),1)+CN$7&lt;1,-FLOOR(((18-COUNT($AN302:$BE302))/2),1)+CN$7&gt;COUNT($AN302:$BE302)),"",LARGE($AN302:$BE302,-FLOOR(((18-COUNT($AN302:$BE302))/2),1)+CN$7)))</f>
        <v/>
      </c>
      <c r="CO302" s="1374" t="str">
        <f t="shared" ref="CO302:CO310" si="781">IF($CH$4=$CD$4,IF(OR(-FLOOR(((18-COUNT($B302:$S302))/2),1)+CO$7&lt;1,-FLOOR(((18-COUNT($B302:$S302))/2),1)+CO$7&gt;COUNT($B302:$S302)),"",LARGE($B302:$S302,-FLOOR(((18-COUNT($B302:$S302))/2),1)+CO$7)),IF(OR(-FLOOR(((18-COUNT($AN302:$BE302))/2),1)+CO$7&lt;1,-FLOOR(((18-COUNT($AN302:$BE302))/2),1)+CO$7&gt;COUNT($AN302:$BE302)),"",LARGE($AN302:$BE302,-FLOOR(((18-COUNT($AN302:$BE302))/2),1)+CO$7)))</f>
        <v/>
      </c>
      <c r="CP302" s="1374" t="str">
        <f t="shared" ref="CP302:CP310" si="782">IF($CH$4=$CD$4,IF(OR(-FLOOR(((18-COUNT($B302:$S302))/2),1)+CP$7&lt;1,-FLOOR(((18-COUNT($B302:$S302))/2),1)+CP$7&gt;COUNT($B302:$S302)),"",LARGE($B302:$S302,-FLOOR(((18-COUNT($B302:$S302))/2),1)+CP$7)),IF(OR(-FLOOR(((18-COUNT($AN302:$BE302))/2),1)+CP$7&lt;1,-FLOOR(((18-COUNT($AN302:$BE302))/2),1)+CP$7&gt;COUNT($AN302:$BE302)),"",LARGE($AN302:$BE302,-FLOOR(((18-COUNT($AN302:$BE302))/2),1)+CP$7)))</f>
        <v/>
      </c>
      <c r="CQ302" s="1374" t="str">
        <f t="shared" ref="CQ302:CQ310" si="783">IF($CH$4=$CD$4,IF(OR(-FLOOR(((18-COUNT($B302:$S302))/2),1)+CQ$7&lt;1,-FLOOR(((18-COUNT($B302:$S302))/2),1)+CQ$7&gt;COUNT($B302:$S302)),"",LARGE($B302:$S302,-FLOOR(((18-COUNT($B302:$S302))/2),1)+CQ$7)),IF(OR(-FLOOR(((18-COUNT($AN302:$BE302))/2),1)+CQ$7&lt;1,-FLOOR(((18-COUNT($AN302:$BE302))/2),1)+CQ$7&gt;COUNT($AN302:$BE302)),"",LARGE($AN302:$BE302,-FLOOR(((18-COUNT($AN302:$BE302))/2),1)+CQ$7)))</f>
        <v/>
      </c>
      <c r="CR302" s="1374" t="str">
        <f t="shared" ref="CR302:CR310" si="784">IF($CH$4=$CD$4,IF(OR(-FLOOR(((18-COUNT($B302:$S302))/2),1)+CR$7&lt;1,-FLOOR(((18-COUNT($B302:$S302))/2),1)+CR$7&gt;COUNT($B302:$S302)),"",LARGE($B302:$S302,-FLOOR(((18-COUNT($B302:$S302))/2),1)+CR$7)),IF(OR(-FLOOR(((18-COUNT($AN302:$BE302))/2),1)+CR$7&lt;1,-FLOOR(((18-COUNT($AN302:$BE302))/2),1)+CR$7&gt;COUNT($AN302:$BE302)),"",LARGE($AN302:$BE302,-FLOOR(((18-COUNT($AN302:$BE302))/2),1)+CR$7)))</f>
        <v/>
      </c>
      <c r="CS302" s="1373" t="str">
        <f t="shared" ref="CS302:CS310" si="785">IF($CH$4=$CD$4,IF(OR(-FLOOR(((18-COUNT($B302:$S302))/2),1)+CS$7&lt;1,-FLOOR(((18-COUNT($B302:$S302))/2),1)+CS$7&gt;COUNT($B302:$S302)),"",LARGE($B302:$S302,-FLOOR(((18-COUNT($B302:$S302))/2),1)+CS$7)),IF(OR(-FLOOR(((18-COUNT($AN302:$BE302))/2),1)+CS$7&lt;1,-FLOOR(((18-COUNT($AN302:$BE302))/2),1)+CS$7&gt;COUNT($AN302:$BE302)),"",LARGE($AN302:$BE302,-FLOOR(((18-COUNT($AN302:$BE302))/2),1)+CS$7)))</f>
        <v/>
      </c>
      <c r="CT302" s="1373" t="str">
        <f t="shared" ref="CT302:CT310" si="786">IF($CH$4=$CD$4,IF(OR(-FLOOR(((18-COUNT($B302:$S302))/2),1)+CT$7&lt;1,-FLOOR(((18-COUNT($B302:$S302))/2),1)+CT$7&gt;COUNT($B302:$S302)),"",LARGE($B302:$S302,-FLOOR(((18-COUNT($B302:$S302))/2),1)+CT$7)),IF(OR(-FLOOR(((18-COUNT($AN302:$BE302))/2),1)+CT$7&lt;1,-FLOOR(((18-COUNT($AN302:$BE302))/2),1)+CT$7&gt;COUNT($AN302:$BE302)),"",LARGE($AN302:$BE302,-FLOOR(((18-COUNT($AN302:$BE302))/2),1)+CT$7)))</f>
        <v/>
      </c>
      <c r="CU302" s="1373" t="str">
        <f t="shared" ref="CU302:CU310" si="787">IF($CH$4=$CD$4,IF(OR(-FLOOR(((18-COUNT($B302:$S302))/2),1)+CU$7&lt;1,-FLOOR(((18-COUNT($B302:$S302))/2),1)+CU$7&gt;COUNT($B302:$S302)),"",LARGE($B302:$S302,-FLOOR(((18-COUNT($B302:$S302))/2),1)+CU$7)),IF(OR(-FLOOR(((18-COUNT($AN302:$BE302))/2),1)+CU$7&lt;1,-FLOOR(((18-COUNT($AN302:$BE302))/2),1)+CU$7&gt;COUNT($AN302:$BE302)),"",LARGE($AN302:$BE302,-FLOOR(((18-COUNT($AN302:$BE302))/2),1)+CU$7)))</f>
        <v/>
      </c>
      <c r="CV302" s="1373" t="str">
        <f t="shared" ref="CV302:CV310" si="788">IF($CH$4=$CD$4,IF(OR(-FLOOR(((18-COUNT($B302:$S302))/2),1)+CV$7&lt;1,-FLOOR(((18-COUNT($B302:$S302))/2),1)+CV$7&gt;COUNT($B302:$S302)),"",LARGE($B302:$S302,-FLOOR(((18-COUNT($B302:$S302))/2),1)+CV$7)),IF(OR(-FLOOR(((18-COUNT($AN302:$BE302))/2),1)+CV$7&lt;1,-FLOOR(((18-COUNT($AN302:$BE302))/2),1)+CV$7&gt;COUNT($AN302:$BE302)),"",LARGE($AN302:$BE302,-FLOOR(((18-COUNT($AN302:$BE302))/2),1)+CV$7)))</f>
        <v/>
      </c>
      <c r="CW302" s="1373" t="str">
        <f t="shared" ref="CW302:CW310" si="789">IF($CH$4=$CD$4,IF(OR(-FLOOR(((18-COUNT($B302:$S302))/2),1)+CW$7&lt;1,-FLOOR(((18-COUNT($B302:$S302))/2),1)+CW$7&gt;COUNT($B302:$S302)),"",LARGE($B302:$S302,-FLOOR(((18-COUNT($B302:$S302))/2),1)+CW$7)),IF(OR(-FLOOR(((18-COUNT($AN302:$BE302))/2),1)+CW$7&lt;1,-FLOOR(((18-COUNT($AN302:$BE302))/2),1)+CW$7&gt;COUNT($AN302:$BE302)),"",LARGE($AN302:$BE302,-FLOOR(((18-COUNT($AN302:$BE302))/2),1)+CW$7)))</f>
        <v/>
      </c>
      <c r="CX302" s="1372" t="str">
        <f t="shared" ref="CX302:CX310" si="790">IF($CH$4=$CD$4,IF(OR(-FLOOR(((18-COUNT($B302:$S302))/2),1)+CX$7&lt;1,-FLOOR(((18-COUNT($B302:$S302))/2),1)+CX$7&gt;COUNT($B302:$S302)),"",LARGE($B302:$S302,-FLOOR(((18-COUNT($B302:$S302))/2),1)+CX$7)),IF(OR(-FLOOR(((18-COUNT($AN302:$BE302))/2),1)+CX$7&lt;1,-FLOOR(((18-COUNT($AN302:$BE302))/2),1)+CX$7&gt;COUNT($AN302:$BE302)),"",LARGE($AN302:$BE302,-FLOOR(((18-COUNT($AN302:$BE302))/2),1)+CX$7)))</f>
        <v/>
      </c>
      <c r="CY302" s="1375" t="str">
        <f t="shared" ref="CY302:CY310" si="791">IF($CH$4=$CD$4,IF(OR(-FLOOR(((18-COUNT($B302:$S302))/2),1)+CY$7&lt;1,-FLOOR(((18-COUNT($B302:$S302))/2),1)+CY$7&gt;COUNT($B302:$S302)),"",LARGE($B302:$S302,-FLOOR(((18-COUNT($B302:$S302))/2),1)+CY$7)),IF(OR(-FLOOR(((18-COUNT($AN302:$BE302))/2),1)+CY$7&lt;1,-FLOOR(((18-COUNT($AN302:$BE302))/2),1)+CY$7&gt;COUNT($AN302:$BE302)),"",LARGE($AN302:$BE302,-FLOOR(((18-COUNT($AN302:$BE302))/2),1)+CY$7)))</f>
        <v/>
      </c>
      <c r="CZ302" s="532" t="str">
        <f t="shared" ref="CZ302:CZ310" si="792">IF($CH$4=$CD$4,IF(OR(-FLOOR(((18-COUNT($U302:$AL302))/2),1)+CZ$7&lt;1,-FLOOR(((18-COUNT($U302:$AL302))/2),1)+CZ$7&gt;COUNT($U302:$AL302)),"",LARGE($U302:$AL302,-FLOOR(((18-COUNT($U302:$AL302))/2),1)+CZ$7)),IF(OR(-FLOOR(((18-COUNT($BG302:$BX302))/2),1)+CZ$7&lt;1,-FLOOR(((18-COUNT($BG302:$BX302))/2),1)+CZ$7&gt;COUNT($BG302:$BX302)),"",LARGE($BG302:$BX302,-FLOOR(((18-COUNT($BG302:$BX302))/2),1)+CZ$7)))</f>
        <v/>
      </c>
      <c r="DA302" s="533" t="str">
        <f t="shared" ref="DA302:DA310" si="793">IF($CH$4=$CD$4,IF(OR(-FLOOR(((18-COUNT($U302:$AL302))/2),1)+DA$7&lt;1,-FLOOR(((18-COUNT($U302:$AL302))/2),1)+DA$7&gt;COUNT($U302:$AL302)),"",LARGE($U302:$AL302,-FLOOR(((18-COUNT($U302:$AL302))/2),1)+DA$7)),IF(OR(-FLOOR(((18-COUNT($BG302:$BX302))/2),1)+DA$7&lt;1,-FLOOR(((18-COUNT($BG302:$BX302))/2),1)+DA$7&gt;COUNT($BG302:$BX302)),"",LARGE($BG302:$BX302,-FLOOR(((18-COUNT($BG302:$BX302))/2),1)+DA$7)))</f>
        <v/>
      </c>
      <c r="DB302" s="534" t="str">
        <f t="shared" ref="DB302:DB310" si="794">IF($CH$4=$CD$4,IF(OR(-FLOOR(((18-COUNT($U302:$AL302))/2),1)+DB$7&lt;1,-FLOOR(((18-COUNT($U302:$AL302))/2),1)+DB$7&gt;COUNT($U302:$AL302)),"",LARGE($U302:$AL302,-FLOOR(((18-COUNT($U302:$AL302))/2),1)+DB$7)),IF(OR(-FLOOR(((18-COUNT($BG302:$BX302))/2),1)+DB$7&lt;1,-FLOOR(((18-COUNT($BG302:$BX302))/2),1)+DB$7&gt;COUNT($BG302:$BX302)),"",LARGE($BG302:$BX302,-FLOOR(((18-COUNT($BG302:$BX302))/2),1)+DB$7)))</f>
        <v/>
      </c>
      <c r="DC302" s="534" t="str">
        <f t="shared" ref="DC302:DC310" si="795">IF($CH$4=$CD$4,IF(OR(-FLOOR(((18-COUNT($U302:$AL302))/2),1)+DC$7&lt;1,-FLOOR(((18-COUNT($U302:$AL302))/2),1)+DC$7&gt;COUNT($U302:$AL302)),"",LARGE($U302:$AL302,-FLOOR(((18-COUNT($U302:$AL302))/2),1)+DC$7)),IF(OR(-FLOOR(((18-COUNT($BG302:$BX302))/2),1)+DC$7&lt;1,-FLOOR(((18-COUNT($BG302:$BX302))/2),1)+DC$7&gt;COUNT($BG302:$BX302)),"",LARGE($BG302:$BX302,-FLOOR(((18-COUNT($BG302:$BX302))/2),1)+DC$7)))</f>
        <v/>
      </c>
      <c r="DD302" s="534" t="str">
        <f t="shared" ref="DD302:DD310" si="796">IF($CH$4=$CD$4,IF(OR(-FLOOR(((18-COUNT($U302:$AL302))/2),1)+DD$7&lt;1,-FLOOR(((18-COUNT($U302:$AL302))/2),1)+DD$7&gt;COUNT($U302:$AL302)),"",LARGE($U302:$AL302,-FLOOR(((18-COUNT($U302:$AL302))/2),1)+DD$7)),IF(OR(-FLOOR(((18-COUNT($BG302:$BX302))/2),1)+DD$7&lt;1,-FLOOR(((18-COUNT($BG302:$BX302))/2),1)+DD$7&gt;COUNT($BG302:$BX302)),"",LARGE($BG302:$BX302,-FLOOR(((18-COUNT($BG302:$BX302))/2),1)+DD$7)))</f>
        <v/>
      </c>
      <c r="DE302" s="534" t="str">
        <f t="shared" ref="DE302:DE310" si="797">IF($CH$4=$CD$4,IF(OR(-FLOOR(((18-COUNT($U302:$AL302))/2),1)+DE$7&lt;1,-FLOOR(((18-COUNT($U302:$AL302))/2),1)+DE$7&gt;COUNT($U302:$AL302)),"",LARGE($U302:$AL302,-FLOOR(((18-COUNT($U302:$AL302))/2),1)+DE$7)),IF(OR(-FLOOR(((18-COUNT($BG302:$BX302))/2),1)+DE$7&lt;1,-FLOOR(((18-COUNT($BG302:$BX302))/2),1)+DE$7&gt;COUNT($BG302:$BX302)),"",LARGE($BG302:$BX302,-FLOOR(((18-COUNT($BG302:$BX302))/2),1)+DE$7)))</f>
        <v/>
      </c>
      <c r="DF302" s="534" t="str">
        <f t="shared" ref="DF302:DF310" si="798">IF($CH$4=$CD$4,IF(OR(-FLOOR(((18-COUNT($U302:$AL302))/2),1)+DF$7&lt;1,-FLOOR(((18-COUNT($U302:$AL302))/2),1)+DF$7&gt;COUNT($U302:$AL302)),"",LARGE($U302:$AL302,-FLOOR(((18-COUNT($U302:$AL302))/2),1)+DF$7)),IF(OR(-FLOOR(((18-COUNT($BG302:$BX302))/2),1)+DF$7&lt;1,-FLOOR(((18-COUNT($BG302:$BX302))/2),1)+DF$7&gt;COUNT($BG302:$BX302)),"",LARGE($BG302:$BX302,-FLOOR(((18-COUNT($BG302:$BX302))/2),1)+DF$7)))</f>
        <v/>
      </c>
      <c r="DG302" s="535" t="str">
        <f t="shared" ref="DG302:DG310" si="799">IF($CH$4=$CD$4,IF(OR(-FLOOR(((18-COUNT($U302:$AL302))/2),1)+DG$7&lt;1,-FLOOR(((18-COUNT($U302:$AL302))/2),1)+DG$7&gt;COUNT($U302:$AL302)),"",LARGE($U302:$AL302,-FLOOR(((18-COUNT($U302:$AL302))/2),1)+DG$7)),IF(OR(-FLOOR(((18-COUNT($BG302:$BX302))/2),1)+DG$7&lt;1,-FLOOR(((18-COUNT($BG302:$BX302))/2),1)+DG$7&gt;COUNT($BG302:$BX302)),"",LARGE($BG302:$BX302,-FLOOR(((18-COUNT($BG302:$BX302))/2),1)+DG$7)))</f>
        <v/>
      </c>
      <c r="DH302" s="535" t="str">
        <f t="shared" ref="DH302:DH310" si="800">IF($CH$4=$CD$4,IF(OR(-FLOOR(((18-COUNT($U302:$AL302))/2),1)+DH$7&lt;1,-FLOOR(((18-COUNT($U302:$AL302))/2),1)+DH$7&gt;COUNT($U302:$AL302)),"",LARGE($U302:$AL302,-FLOOR(((18-COUNT($U302:$AL302))/2),1)+DH$7)),IF(OR(-FLOOR(((18-COUNT($BG302:$BX302))/2),1)+DH$7&lt;1,-FLOOR(((18-COUNT($BG302:$BX302))/2),1)+DH$7&gt;COUNT($BG302:$BX302)),"",LARGE($BG302:$BX302,-FLOOR(((18-COUNT($BG302:$BX302))/2),1)+DH$7)))</f>
        <v/>
      </c>
      <c r="DI302" s="535" t="str">
        <f t="shared" ref="DI302:DI310" si="801">IF($CH$4=$CD$4,IF(OR(-FLOOR(((18-COUNT($U302:$AL302))/2),1)+DI$7&lt;1,-FLOOR(((18-COUNT($U302:$AL302))/2),1)+DI$7&gt;COUNT($U302:$AL302)),"",LARGE($U302:$AL302,-FLOOR(((18-COUNT($U302:$AL302))/2),1)+DI$7)),IF(OR(-FLOOR(((18-COUNT($BG302:$BX302))/2),1)+DI$7&lt;1,-FLOOR(((18-COUNT($BG302:$BX302))/2),1)+DI$7&gt;COUNT($BG302:$BX302)),"",LARGE($BG302:$BX302,-FLOOR(((18-COUNT($BG302:$BX302))/2),1)+DI$7)))</f>
        <v/>
      </c>
      <c r="DJ302" s="535" t="str">
        <f t="shared" ref="DJ302:DJ310" si="802">IF($CH$4=$CD$4,IF(OR(-FLOOR(((18-COUNT($U302:$AL302))/2),1)+DJ$7&lt;1,-FLOOR(((18-COUNT($U302:$AL302))/2),1)+DJ$7&gt;COUNT($U302:$AL302)),"",LARGE($U302:$AL302,-FLOOR(((18-COUNT($U302:$AL302))/2),1)+DJ$7)),IF(OR(-FLOOR(((18-COUNT($BG302:$BX302))/2),1)+DJ$7&lt;1,-FLOOR(((18-COUNT($BG302:$BX302))/2),1)+DJ$7&gt;COUNT($BG302:$BX302)),"",LARGE($BG302:$BX302,-FLOOR(((18-COUNT($BG302:$BX302))/2),1)+DJ$7)))</f>
        <v/>
      </c>
      <c r="DK302" s="534" t="str">
        <f t="shared" ref="DK302:DK310" si="803">IF($CH$4=$CD$4,IF(OR(-FLOOR(((18-COUNT($U302:$AL302))/2),1)+DK$7&lt;1,-FLOOR(((18-COUNT($U302:$AL302))/2),1)+DK$7&gt;COUNT($U302:$AL302)),"",LARGE($U302:$AL302,-FLOOR(((18-COUNT($U302:$AL302))/2),1)+DK$7)),IF(OR(-FLOOR(((18-COUNT($BG302:$BX302))/2),1)+DK$7&lt;1,-FLOOR(((18-COUNT($BG302:$BX302))/2),1)+DK$7&gt;COUNT($BG302:$BX302)),"",LARGE($BG302:$BX302,-FLOOR(((18-COUNT($BG302:$BX302))/2),1)+DK$7)))</f>
        <v/>
      </c>
      <c r="DL302" s="534" t="str">
        <f t="shared" ref="DL302:DL310" si="804">IF($CH$4=$CD$4,IF(OR(-FLOOR(((18-COUNT($U302:$AL302))/2),1)+DL$7&lt;1,-FLOOR(((18-COUNT($U302:$AL302))/2),1)+DL$7&gt;COUNT($U302:$AL302)),"",LARGE($U302:$AL302,-FLOOR(((18-COUNT($U302:$AL302))/2),1)+DL$7)),IF(OR(-FLOOR(((18-COUNT($BG302:$BX302))/2),1)+DL$7&lt;1,-FLOOR(((18-COUNT($BG302:$BX302))/2),1)+DL$7&gt;COUNT($BG302:$BX302)),"",LARGE($BG302:$BX302,-FLOOR(((18-COUNT($BG302:$BX302))/2),1)+DL$7)))</f>
        <v/>
      </c>
      <c r="DM302" s="534" t="str">
        <f t="shared" ref="DM302:DM310" si="805">IF($CH$4=$CD$4,IF(OR(-FLOOR(((18-COUNT($U302:$AL302))/2),1)+DM$7&lt;1,-FLOOR(((18-COUNT($U302:$AL302))/2),1)+DM$7&gt;COUNT($U302:$AL302)),"",LARGE($U302:$AL302,-FLOOR(((18-COUNT($U302:$AL302))/2),1)+DM$7)),IF(OR(-FLOOR(((18-COUNT($BG302:$BX302))/2),1)+DM$7&lt;1,-FLOOR(((18-COUNT($BG302:$BX302))/2),1)+DM$7&gt;COUNT($BG302:$BX302)),"",LARGE($BG302:$BX302,-FLOOR(((18-COUNT($BG302:$BX302))/2),1)+DM$7)))</f>
        <v/>
      </c>
      <c r="DN302" s="534" t="str">
        <f t="shared" ref="DN302:DN310" si="806">IF($CH$4=$CD$4,IF(OR(-FLOOR(((18-COUNT($U302:$AL302))/2),1)+DN$7&lt;1,-FLOOR(((18-COUNT($U302:$AL302))/2),1)+DN$7&gt;COUNT($U302:$AL302)),"",LARGE($U302:$AL302,-FLOOR(((18-COUNT($U302:$AL302))/2),1)+DN$7)),IF(OR(-FLOOR(((18-COUNT($BG302:$BX302))/2),1)+DN$7&lt;1,-FLOOR(((18-COUNT($BG302:$BX302))/2),1)+DN$7&gt;COUNT($BG302:$BX302)),"",LARGE($BG302:$BX302,-FLOOR(((18-COUNT($BG302:$BX302))/2),1)+DN$7)))</f>
        <v/>
      </c>
      <c r="DO302" s="534" t="str">
        <f t="shared" ref="DO302:DO310" si="807">IF($CH$4=$CD$4,IF(OR(-FLOOR(((18-COUNT($U302:$AL302))/2),1)+DO$7&lt;1,-FLOOR(((18-COUNT($U302:$AL302))/2),1)+DO$7&gt;COUNT($U302:$AL302)),"",LARGE($U302:$AL302,-FLOOR(((18-COUNT($U302:$AL302))/2),1)+DO$7)),IF(OR(-FLOOR(((18-COUNT($BG302:$BX302))/2),1)+DO$7&lt;1,-FLOOR(((18-COUNT($BG302:$BX302))/2),1)+DO$7&gt;COUNT($BG302:$BX302)),"",LARGE($BG302:$BX302,-FLOOR(((18-COUNT($BG302:$BX302))/2),1)+DO$7)))</f>
        <v/>
      </c>
      <c r="DP302" s="533" t="str">
        <f t="shared" ref="DP302:DP310" si="808">IF($CH$4=$CD$4,IF(OR(-FLOOR(((18-COUNT($U302:$AL302))/2),1)+DP$7&lt;1,-FLOOR(((18-COUNT($U302:$AL302))/2),1)+DP$7&gt;COUNT($U302:$AL302)),"",LARGE($U302:$AL302,-FLOOR(((18-COUNT($U302:$AL302))/2),1)+DP$7)),IF(OR(-FLOOR(((18-COUNT($BG302:$BX302))/2),1)+DP$7&lt;1,-FLOOR(((18-COUNT($BG302:$BX302))/2),1)+DP$7&gt;COUNT($BG302:$BX302)),"",LARGE($BG302:$BX302,-FLOOR(((18-COUNT($BG302:$BX302))/2),1)+DP$7)))</f>
        <v/>
      </c>
      <c r="DQ302" s="532" t="str">
        <f t="shared" ref="DQ302:DQ310" si="809">IF($CH$4=$CD$4,IF(OR(-FLOOR(((18-COUNT($U302:$AL302))/2),1)+DQ$7&lt;1,-FLOOR(((18-COUNT($U302:$AL302))/2),1)+DQ$7&gt;COUNT($U302:$AL302)),"",LARGE($U302:$AL302,-FLOOR(((18-COUNT($U302:$AL302))/2),1)+DQ$7)),IF(OR(-FLOOR(((18-COUNT($BG302:$BX302))/2),1)+DQ$7&lt;1,-FLOOR(((18-COUNT($BG302:$BX302))/2),1)+DQ$7&gt;COUNT($BG302:$BX302)),"",LARGE($BG302:$BX302,-FLOOR(((18-COUNT($BG302:$BX302))/2),1)+DQ$7)))</f>
        <v/>
      </c>
      <c r="DR302" s="753">
        <f t="shared" ref="DR302:DR310" si="810">COUNT(B302:S302)</f>
        <v>0</v>
      </c>
      <c r="DS302" s="111">
        <f t="shared" ref="DS302:DS310" si="811">COUNT(U302:AL302)</f>
        <v>0</v>
      </c>
      <c r="DT302" s="111">
        <f t="shared" ref="DT302:DT310" si="812">COUNT(AN302:BE302)</f>
        <v>0</v>
      </c>
      <c r="DU302" s="111">
        <f t="shared" ref="DU302:DU310" si="813">COUNT(BG302:BX302)</f>
        <v>0</v>
      </c>
      <c r="DV302" s="602"/>
      <c r="DW302" s="719"/>
      <c r="DX302" s="719"/>
      <c r="DY302" s="719"/>
      <c r="DZ302" s="719"/>
      <c r="EA302" s="719"/>
      <c r="EB302" s="719"/>
      <c r="EC302" s="719"/>
      <c r="ED302" s="719"/>
      <c r="EE302" s="603"/>
    </row>
    <row r="303" spans="1:135" s="604" customFormat="1" ht="15.75" customHeight="1">
      <c r="A303" s="800" t="s">
        <v>369</v>
      </c>
      <c r="B303" s="730" t="str">
        <f t="shared" ref="B303:S303" si="814">IF(B300="","",B300*B302)</f>
        <v/>
      </c>
      <c r="C303" s="730" t="str">
        <f t="shared" si="814"/>
        <v/>
      </c>
      <c r="D303" s="730" t="str">
        <f t="shared" si="814"/>
        <v/>
      </c>
      <c r="E303" s="730" t="str">
        <f t="shared" si="814"/>
        <v/>
      </c>
      <c r="F303" s="730" t="str">
        <f t="shared" si="814"/>
        <v/>
      </c>
      <c r="G303" s="730" t="str">
        <f t="shared" si="814"/>
        <v/>
      </c>
      <c r="H303" s="730" t="str">
        <f t="shared" si="814"/>
        <v/>
      </c>
      <c r="I303" s="730" t="str">
        <f t="shared" si="814"/>
        <v/>
      </c>
      <c r="J303" s="730" t="str">
        <f t="shared" si="814"/>
        <v/>
      </c>
      <c r="K303" s="730" t="str">
        <f t="shared" si="814"/>
        <v/>
      </c>
      <c r="L303" s="730" t="str">
        <f t="shared" si="814"/>
        <v/>
      </c>
      <c r="M303" s="730" t="str">
        <f t="shared" si="814"/>
        <v/>
      </c>
      <c r="N303" s="730" t="str">
        <f t="shared" si="814"/>
        <v/>
      </c>
      <c r="O303" s="730" t="str">
        <f t="shared" si="814"/>
        <v/>
      </c>
      <c r="P303" s="730" t="str">
        <f t="shared" si="814"/>
        <v/>
      </c>
      <c r="Q303" s="730" t="str">
        <f t="shared" si="814"/>
        <v/>
      </c>
      <c r="R303" s="730" t="str">
        <f t="shared" si="814"/>
        <v/>
      </c>
      <c r="S303" s="730" t="str">
        <f t="shared" si="814"/>
        <v/>
      </c>
      <c r="T303" s="762"/>
      <c r="U303" s="730" t="str">
        <f t="shared" ref="U303:AL303" si="815">IF(U300="","",U300*U302)</f>
        <v/>
      </c>
      <c r="V303" s="730" t="str">
        <f t="shared" si="815"/>
        <v/>
      </c>
      <c r="W303" s="730" t="str">
        <f t="shared" si="815"/>
        <v/>
      </c>
      <c r="X303" s="730" t="str">
        <f t="shared" si="815"/>
        <v/>
      </c>
      <c r="Y303" s="730" t="str">
        <f t="shared" si="815"/>
        <v/>
      </c>
      <c r="Z303" s="730" t="str">
        <f t="shared" si="815"/>
        <v/>
      </c>
      <c r="AA303" s="730" t="str">
        <f t="shared" si="815"/>
        <v/>
      </c>
      <c r="AB303" s="730" t="str">
        <f t="shared" si="815"/>
        <v/>
      </c>
      <c r="AC303" s="730" t="str">
        <f t="shared" si="815"/>
        <v/>
      </c>
      <c r="AD303" s="730" t="str">
        <f t="shared" si="815"/>
        <v/>
      </c>
      <c r="AE303" s="730" t="str">
        <f t="shared" si="815"/>
        <v/>
      </c>
      <c r="AF303" s="730" t="str">
        <f t="shared" si="815"/>
        <v/>
      </c>
      <c r="AG303" s="730" t="str">
        <f t="shared" si="815"/>
        <v/>
      </c>
      <c r="AH303" s="730" t="str">
        <f t="shared" si="815"/>
        <v/>
      </c>
      <c r="AI303" s="730" t="str">
        <f t="shared" si="815"/>
        <v/>
      </c>
      <c r="AJ303" s="730" t="str">
        <f t="shared" si="815"/>
        <v/>
      </c>
      <c r="AK303" s="730" t="str">
        <f t="shared" si="815"/>
        <v/>
      </c>
      <c r="AL303" s="730" t="str">
        <f t="shared" si="815"/>
        <v/>
      </c>
      <c r="AM303" s="762"/>
      <c r="AN303" s="730" t="str">
        <f t="shared" ref="AN303:BE303" si="816">IF(AN300="","",AN300*AN302)</f>
        <v/>
      </c>
      <c r="AO303" s="730" t="str">
        <f t="shared" si="816"/>
        <v/>
      </c>
      <c r="AP303" s="730" t="str">
        <f t="shared" si="816"/>
        <v/>
      </c>
      <c r="AQ303" s="730" t="str">
        <f t="shared" si="816"/>
        <v/>
      </c>
      <c r="AR303" s="730" t="str">
        <f t="shared" si="816"/>
        <v/>
      </c>
      <c r="AS303" s="730" t="str">
        <f t="shared" si="816"/>
        <v/>
      </c>
      <c r="AT303" s="730" t="str">
        <f t="shared" si="816"/>
        <v/>
      </c>
      <c r="AU303" s="730" t="str">
        <f t="shared" si="816"/>
        <v/>
      </c>
      <c r="AV303" s="730" t="str">
        <f t="shared" si="816"/>
        <v/>
      </c>
      <c r="AW303" s="730" t="str">
        <f t="shared" si="816"/>
        <v/>
      </c>
      <c r="AX303" s="730" t="str">
        <f t="shared" si="816"/>
        <v/>
      </c>
      <c r="AY303" s="730" t="str">
        <f t="shared" si="816"/>
        <v/>
      </c>
      <c r="AZ303" s="730" t="str">
        <f t="shared" si="816"/>
        <v/>
      </c>
      <c r="BA303" s="730" t="str">
        <f t="shared" si="816"/>
        <v/>
      </c>
      <c r="BB303" s="730" t="str">
        <f t="shared" si="816"/>
        <v/>
      </c>
      <c r="BC303" s="730" t="str">
        <f t="shared" si="816"/>
        <v/>
      </c>
      <c r="BD303" s="730" t="str">
        <f t="shared" si="816"/>
        <v/>
      </c>
      <c r="BE303" s="730" t="str">
        <f t="shared" si="816"/>
        <v/>
      </c>
      <c r="BF303" s="762"/>
      <c r="BG303" s="730" t="str">
        <f t="shared" ref="BG303:BX303" si="817">IF(BG300="","",BG300*BG302)</f>
        <v/>
      </c>
      <c r="BH303" s="730" t="str">
        <f t="shared" si="817"/>
        <v/>
      </c>
      <c r="BI303" s="730" t="str">
        <f t="shared" si="817"/>
        <v/>
      </c>
      <c r="BJ303" s="730" t="str">
        <f t="shared" si="817"/>
        <v/>
      </c>
      <c r="BK303" s="730" t="str">
        <f t="shared" si="817"/>
        <v/>
      </c>
      <c r="BL303" s="730" t="str">
        <f t="shared" si="817"/>
        <v/>
      </c>
      <c r="BM303" s="730" t="str">
        <f t="shared" si="817"/>
        <v/>
      </c>
      <c r="BN303" s="730" t="str">
        <f t="shared" si="817"/>
        <v/>
      </c>
      <c r="BO303" s="730" t="str">
        <f t="shared" si="817"/>
        <v/>
      </c>
      <c r="BP303" s="730" t="str">
        <f t="shared" si="817"/>
        <v/>
      </c>
      <c r="BQ303" s="730" t="str">
        <f t="shared" si="817"/>
        <v/>
      </c>
      <c r="BR303" s="730" t="str">
        <f t="shared" si="817"/>
        <v/>
      </c>
      <c r="BS303" s="730" t="str">
        <f t="shared" si="817"/>
        <v/>
      </c>
      <c r="BT303" s="730" t="str">
        <f t="shared" si="817"/>
        <v/>
      </c>
      <c r="BU303" s="730" t="str">
        <f t="shared" si="817"/>
        <v/>
      </c>
      <c r="BV303" s="730" t="str">
        <f t="shared" si="817"/>
        <v/>
      </c>
      <c r="BW303" s="730" t="str">
        <f t="shared" si="817"/>
        <v/>
      </c>
      <c r="BX303" s="730" t="str">
        <f t="shared" si="817"/>
        <v/>
      </c>
      <c r="BY303" s="762"/>
      <c r="BZ303" s="730" t="str">
        <f>IF(BZ300="","",BZ300*BZ302)</f>
        <v/>
      </c>
      <c r="CA303" s="730" t="str">
        <f>IF(CA300="","",CA300*CA302)</f>
        <v/>
      </c>
      <c r="CB303" s="730" t="str">
        <f>IF(CB300="","",CB300*CB302)</f>
        <v/>
      </c>
      <c r="CC303" s="730" t="str">
        <f>IF(CC300="","",CC300*CC302)</f>
        <v/>
      </c>
      <c r="CD303" s="698" t="str">
        <f t="shared" si="770"/>
        <v/>
      </c>
      <c r="CE303" s="698" t="str">
        <f t="shared" si="771"/>
        <v/>
      </c>
      <c r="CF303" s="698" t="str">
        <f t="shared" si="772"/>
        <v/>
      </c>
      <c r="CG303" s="787" t="str">
        <f t="shared" si="773"/>
        <v/>
      </c>
      <c r="CH303" s="1371" t="str">
        <f t="shared" si="774"/>
        <v/>
      </c>
      <c r="CI303" s="1372" t="str">
        <f t="shared" si="775"/>
        <v/>
      </c>
      <c r="CJ303" s="1373" t="str">
        <f t="shared" si="776"/>
        <v/>
      </c>
      <c r="CK303" s="1373" t="str">
        <f t="shared" si="777"/>
        <v/>
      </c>
      <c r="CL303" s="1373" t="str">
        <f t="shared" si="778"/>
        <v/>
      </c>
      <c r="CM303" s="1373" t="str">
        <f t="shared" si="779"/>
        <v/>
      </c>
      <c r="CN303" s="1373" t="str">
        <f t="shared" si="780"/>
        <v/>
      </c>
      <c r="CO303" s="1374" t="str">
        <f t="shared" si="781"/>
        <v/>
      </c>
      <c r="CP303" s="1374" t="str">
        <f t="shared" si="782"/>
        <v/>
      </c>
      <c r="CQ303" s="1374" t="str">
        <f t="shared" si="783"/>
        <v/>
      </c>
      <c r="CR303" s="1374" t="str">
        <f t="shared" si="784"/>
        <v/>
      </c>
      <c r="CS303" s="1373" t="str">
        <f t="shared" si="785"/>
        <v/>
      </c>
      <c r="CT303" s="1373" t="str">
        <f t="shared" si="786"/>
        <v/>
      </c>
      <c r="CU303" s="1373" t="str">
        <f t="shared" si="787"/>
        <v/>
      </c>
      <c r="CV303" s="1373" t="str">
        <f t="shared" si="788"/>
        <v/>
      </c>
      <c r="CW303" s="1373" t="str">
        <f t="shared" si="789"/>
        <v/>
      </c>
      <c r="CX303" s="1372" t="str">
        <f t="shared" si="790"/>
        <v/>
      </c>
      <c r="CY303" s="1375" t="str">
        <f t="shared" si="791"/>
        <v/>
      </c>
      <c r="CZ303" s="532" t="str">
        <f t="shared" si="792"/>
        <v/>
      </c>
      <c r="DA303" s="533" t="str">
        <f t="shared" si="793"/>
        <v/>
      </c>
      <c r="DB303" s="534" t="str">
        <f t="shared" si="794"/>
        <v/>
      </c>
      <c r="DC303" s="534" t="str">
        <f t="shared" si="795"/>
        <v/>
      </c>
      <c r="DD303" s="534" t="str">
        <f t="shared" si="796"/>
        <v/>
      </c>
      <c r="DE303" s="534" t="str">
        <f t="shared" si="797"/>
        <v/>
      </c>
      <c r="DF303" s="534" t="str">
        <f t="shared" si="798"/>
        <v/>
      </c>
      <c r="DG303" s="535" t="str">
        <f t="shared" si="799"/>
        <v/>
      </c>
      <c r="DH303" s="535" t="str">
        <f t="shared" si="800"/>
        <v/>
      </c>
      <c r="DI303" s="535" t="str">
        <f t="shared" si="801"/>
        <v/>
      </c>
      <c r="DJ303" s="535" t="str">
        <f t="shared" si="802"/>
        <v/>
      </c>
      <c r="DK303" s="534" t="str">
        <f t="shared" si="803"/>
        <v/>
      </c>
      <c r="DL303" s="534" t="str">
        <f t="shared" si="804"/>
        <v/>
      </c>
      <c r="DM303" s="534" t="str">
        <f t="shared" si="805"/>
        <v/>
      </c>
      <c r="DN303" s="534" t="str">
        <f t="shared" si="806"/>
        <v/>
      </c>
      <c r="DO303" s="534" t="str">
        <f t="shared" si="807"/>
        <v/>
      </c>
      <c r="DP303" s="533" t="str">
        <f t="shared" si="808"/>
        <v/>
      </c>
      <c r="DQ303" s="532" t="str">
        <f t="shared" si="809"/>
        <v/>
      </c>
      <c r="DR303" s="753">
        <f t="shared" si="810"/>
        <v>0</v>
      </c>
      <c r="DS303" s="111">
        <f t="shared" si="811"/>
        <v>0</v>
      </c>
      <c r="DT303" s="111">
        <f t="shared" si="812"/>
        <v>0</v>
      </c>
      <c r="DU303" s="111">
        <f t="shared" si="813"/>
        <v>0</v>
      </c>
      <c r="DV303" s="602"/>
      <c r="DW303" s="719"/>
      <c r="DX303" s="719"/>
      <c r="DY303" s="719"/>
      <c r="DZ303" s="719"/>
      <c r="EA303" s="719"/>
      <c r="EB303" s="719"/>
      <c r="EC303" s="719"/>
      <c r="ED303" s="719"/>
      <c r="EE303" s="603"/>
    </row>
    <row r="304" spans="1:135" s="604" customFormat="1" ht="15.75" customHeight="1">
      <c r="A304" s="808" t="s">
        <v>361</v>
      </c>
      <c r="B304" s="801">
        <f t="shared" ref="B304:S304" si="818">1530*4.1868</f>
        <v>6405.8040000000001</v>
      </c>
      <c r="C304" s="801">
        <f t="shared" si="818"/>
        <v>6405.8040000000001</v>
      </c>
      <c r="D304" s="801">
        <f t="shared" si="818"/>
        <v>6405.8040000000001</v>
      </c>
      <c r="E304" s="801">
        <f t="shared" si="818"/>
        <v>6405.8040000000001</v>
      </c>
      <c r="F304" s="801">
        <f t="shared" si="818"/>
        <v>6405.8040000000001</v>
      </c>
      <c r="G304" s="801">
        <f t="shared" si="818"/>
        <v>6405.8040000000001</v>
      </c>
      <c r="H304" s="801">
        <f t="shared" si="818"/>
        <v>6405.8040000000001</v>
      </c>
      <c r="I304" s="801">
        <f t="shared" si="818"/>
        <v>6405.8040000000001</v>
      </c>
      <c r="J304" s="801">
        <f t="shared" si="818"/>
        <v>6405.8040000000001</v>
      </c>
      <c r="K304" s="801">
        <f t="shared" si="818"/>
        <v>6405.8040000000001</v>
      </c>
      <c r="L304" s="801">
        <f t="shared" si="818"/>
        <v>6405.8040000000001</v>
      </c>
      <c r="M304" s="801">
        <f t="shared" si="818"/>
        <v>6405.8040000000001</v>
      </c>
      <c r="N304" s="801">
        <f t="shared" si="818"/>
        <v>6405.8040000000001</v>
      </c>
      <c r="O304" s="801">
        <f t="shared" si="818"/>
        <v>6405.8040000000001</v>
      </c>
      <c r="P304" s="801">
        <f t="shared" si="818"/>
        <v>6405.8040000000001</v>
      </c>
      <c r="Q304" s="801">
        <f t="shared" si="818"/>
        <v>6405.8040000000001</v>
      </c>
      <c r="R304" s="801">
        <f t="shared" si="818"/>
        <v>6405.8040000000001</v>
      </c>
      <c r="S304" s="801">
        <f t="shared" si="818"/>
        <v>6405.8040000000001</v>
      </c>
      <c r="T304" s="809"/>
      <c r="U304" s="801">
        <f t="shared" ref="U304:AL304" si="819">1530*4.1868</f>
        <v>6405.8040000000001</v>
      </c>
      <c r="V304" s="801">
        <f t="shared" si="819"/>
        <v>6405.8040000000001</v>
      </c>
      <c r="W304" s="801">
        <f t="shared" si="819"/>
        <v>6405.8040000000001</v>
      </c>
      <c r="X304" s="801">
        <f t="shared" si="819"/>
        <v>6405.8040000000001</v>
      </c>
      <c r="Y304" s="801">
        <f t="shared" si="819"/>
        <v>6405.8040000000001</v>
      </c>
      <c r="Z304" s="801">
        <f t="shared" si="819"/>
        <v>6405.8040000000001</v>
      </c>
      <c r="AA304" s="801">
        <f t="shared" si="819"/>
        <v>6405.8040000000001</v>
      </c>
      <c r="AB304" s="801">
        <f t="shared" si="819"/>
        <v>6405.8040000000001</v>
      </c>
      <c r="AC304" s="801">
        <f t="shared" si="819"/>
        <v>6405.8040000000001</v>
      </c>
      <c r="AD304" s="801">
        <f t="shared" si="819"/>
        <v>6405.8040000000001</v>
      </c>
      <c r="AE304" s="801">
        <f t="shared" si="819"/>
        <v>6405.8040000000001</v>
      </c>
      <c r="AF304" s="801">
        <f t="shared" si="819"/>
        <v>6405.8040000000001</v>
      </c>
      <c r="AG304" s="801">
        <f t="shared" si="819"/>
        <v>6405.8040000000001</v>
      </c>
      <c r="AH304" s="801">
        <f t="shared" si="819"/>
        <v>6405.8040000000001</v>
      </c>
      <c r="AI304" s="801">
        <f t="shared" si="819"/>
        <v>6405.8040000000001</v>
      </c>
      <c r="AJ304" s="801">
        <f t="shared" si="819"/>
        <v>6405.8040000000001</v>
      </c>
      <c r="AK304" s="801">
        <f t="shared" si="819"/>
        <v>6405.8040000000001</v>
      </c>
      <c r="AL304" s="801">
        <f t="shared" si="819"/>
        <v>6405.8040000000001</v>
      </c>
      <c r="AM304" s="809"/>
      <c r="AN304" s="810">
        <v>6406</v>
      </c>
      <c r="AO304" s="811">
        <v>6406</v>
      </c>
      <c r="AP304" s="811">
        <v>6406</v>
      </c>
      <c r="AQ304" s="811">
        <v>6406</v>
      </c>
      <c r="AR304" s="811">
        <v>6406</v>
      </c>
      <c r="AS304" s="811">
        <v>6406</v>
      </c>
      <c r="AT304" s="811">
        <v>6406</v>
      </c>
      <c r="AU304" s="811">
        <v>6406</v>
      </c>
      <c r="AV304" s="811">
        <v>6406</v>
      </c>
      <c r="AW304" s="811">
        <v>6406</v>
      </c>
      <c r="AX304" s="811">
        <v>6406</v>
      </c>
      <c r="AY304" s="811">
        <v>6406</v>
      </c>
      <c r="AZ304" s="811">
        <v>6406</v>
      </c>
      <c r="BA304" s="811">
        <v>6406</v>
      </c>
      <c r="BB304" s="811">
        <v>6406</v>
      </c>
      <c r="BC304" s="811">
        <v>6406</v>
      </c>
      <c r="BD304" s="811">
        <v>6406</v>
      </c>
      <c r="BE304" s="811">
        <v>6406</v>
      </c>
      <c r="BF304" s="809"/>
      <c r="BG304" s="810">
        <v>6406</v>
      </c>
      <c r="BH304" s="811">
        <v>6406</v>
      </c>
      <c r="BI304" s="811">
        <v>6406</v>
      </c>
      <c r="BJ304" s="811">
        <v>6406</v>
      </c>
      <c r="BK304" s="811">
        <v>6406</v>
      </c>
      <c r="BL304" s="811">
        <v>6406</v>
      </c>
      <c r="BM304" s="811">
        <v>6406</v>
      </c>
      <c r="BN304" s="811">
        <v>6406</v>
      </c>
      <c r="BO304" s="811">
        <v>6406</v>
      </c>
      <c r="BP304" s="811">
        <v>6406</v>
      </c>
      <c r="BQ304" s="811">
        <v>6406</v>
      </c>
      <c r="BR304" s="811">
        <v>6406</v>
      </c>
      <c r="BS304" s="811">
        <v>6406</v>
      </c>
      <c r="BT304" s="811">
        <v>6406</v>
      </c>
      <c r="BU304" s="811">
        <v>6406</v>
      </c>
      <c r="BV304" s="811">
        <v>6406</v>
      </c>
      <c r="BW304" s="811">
        <v>6406</v>
      </c>
      <c r="BX304" s="811">
        <v>6406</v>
      </c>
      <c r="BY304" s="697"/>
      <c r="BZ304" s="810">
        <v>6406</v>
      </c>
      <c r="CA304" s="811">
        <v>6406</v>
      </c>
      <c r="CB304" s="811">
        <v>6406</v>
      </c>
      <c r="CC304" s="811">
        <v>6406</v>
      </c>
      <c r="CD304" s="698">
        <f t="shared" si="770"/>
        <v>6405.8040000000019</v>
      </c>
      <c r="CE304" s="698">
        <f t="shared" si="771"/>
        <v>6405.8040000000019</v>
      </c>
      <c r="CF304" s="698">
        <f t="shared" si="772"/>
        <v>6406</v>
      </c>
      <c r="CG304" s="787">
        <f t="shared" si="773"/>
        <v>6406</v>
      </c>
      <c r="CH304" s="1371">
        <f t="shared" si="774"/>
        <v>6405.8040000000001</v>
      </c>
      <c r="CI304" s="1372">
        <f t="shared" si="775"/>
        <v>6405.8040000000001</v>
      </c>
      <c r="CJ304" s="1373">
        <f t="shared" si="776"/>
        <v>6405.8040000000001</v>
      </c>
      <c r="CK304" s="1373">
        <f t="shared" si="777"/>
        <v>6405.8040000000001</v>
      </c>
      <c r="CL304" s="1373">
        <f t="shared" si="778"/>
        <v>6405.8040000000001</v>
      </c>
      <c r="CM304" s="1373">
        <f t="shared" si="779"/>
        <v>6405.8040000000001</v>
      </c>
      <c r="CN304" s="1373">
        <f t="shared" si="780"/>
        <v>6405.8040000000001</v>
      </c>
      <c r="CO304" s="1374">
        <f t="shared" si="781"/>
        <v>6405.8040000000001</v>
      </c>
      <c r="CP304" s="1374">
        <f t="shared" si="782"/>
        <v>6405.8040000000001</v>
      </c>
      <c r="CQ304" s="1374">
        <f t="shared" si="783"/>
        <v>6405.8040000000001</v>
      </c>
      <c r="CR304" s="1374">
        <f t="shared" si="784"/>
        <v>6405.8040000000001</v>
      </c>
      <c r="CS304" s="1373">
        <f t="shared" si="785"/>
        <v>6405.8040000000001</v>
      </c>
      <c r="CT304" s="1373">
        <f t="shared" si="786"/>
        <v>6405.8040000000001</v>
      </c>
      <c r="CU304" s="1373">
        <f t="shared" si="787"/>
        <v>6405.8040000000001</v>
      </c>
      <c r="CV304" s="1373">
        <f t="shared" si="788"/>
        <v>6405.8040000000001</v>
      </c>
      <c r="CW304" s="1373">
        <f t="shared" si="789"/>
        <v>6405.8040000000001</v>
      </c>
      <c r="CX304" s="1372">
        <f t="shared" si="790"/>
        <v>6405.8040000000001</v>
      </c>
      <c r="CY304" s="1375">
        <f t="shared" si="791"/>
        <v>6405.8040000000001</v>
      </c>
      <c r="CZ304" s="532">
        <f t="shared" si="792"/>
        <v>6405.8040000000001</v>
      </c>
      <c r="DA304" s="533">
        <f t="shared" si="793"/>
        <v>6405.8040000000001</v>
      </c>
      <c r="DB304" s="534">
        <f t="shared" si="794"/>
        <v>6405.8040000000001</v>
      </c>
      <c r="DC304" s="534">
        <f t="shared" si="795"/>
        <v>6405.8040000000001</v>
      </c>
      <c r="DD304" s="534">
        <f t="shared" si="796"/>
        <v>6405.8040000000001</v>
      </c>
      <c r="DE304" s="534">
        <f t="shared" si="797"/>
        <v>6405.8040000000001</v>
      </c>
      <c r="DF304" s="534">
        <f t="shared" si="798"/>
        <v>6405.8040000000001</v>
      </c>
      <c r="DG304" s="535">
        <f t="shared" si="799"/>
        <v>6405.8040000000001</v>
      </c>
      <c r="DH304" s="535">
        <f t="shared" si="800"/>
        <v>6405.8040000000001</v>
      </c>
      <c r="DI304" s="535">
        <f t="shared" si="801"/>
        <v>6405.8040000000001</v>
      </c>
      <c r="DJ304" s="535">
        <f t="shared" si="802"/>
        <v>6405.8040000000001</v>
      </c>
      <c r="DK304" s="534">
        <f t="shared" si="803"/>
        <v>6405.8040000000001</v>
      </c>
      <c r="DL304" s="534">
        <f t="shared" si="804"/>
        <v>6405.8040000000001</v>
      </c>
      <c r="DM304" s="534">
        <f t="shared" si="805"/>
        <v>6405.8040000000001</v>
      </c>
      <c r="DN304" s="534">
        <f t="shared" si="806"/>
        <v>6405.8040000000001</v>
      </c>
      <c r="DO304" s="534">
        <f t="shared" si="807"/>
        <v>6405.8040000000001</v>
      </c>
      <c r="DP304" s="533">
        <f t="shared" si="808"/>
        <v>6405.8040000000001</v>
      </c>
      <c r="DQ304" s="532">
        <f t="shared" si="809"/>
        <v>6405.8040000000001</v>
      </c>
      <c r="DR304" s="753">
        <f t="shared" si="810"/>
        <v>18</v>
      </c>
      <c r="DS304" s="111">
        <f t="shared" si="811"/>
        <v>18</v>
      </c>
      <c r="DT304" s="111">
        <f t="shared" si="812"/>
        <v>18</v>
      </c>
      <c r="DU304" s="111">
        <f t="shared" si="813"/>
        <v>18</v>
      </c>
      <c r="DV304" s="602"/>
      <c r="DW304" s="719"/>
      <c r="DX304" s="719"/>
      <c r="DY304" s="719"/>
      <c r="DZ304" s="719"/>
      <c r="EA304" s="719"/>
      <c r="EB304" s="719"/>
      <c r="EC304" s="719"/>
      <c r="ED304" s="719"/>
      <c r="EE304" s="603"/>
    </row>
    <row r="305" spans="1:135" s="604" customFormat="1" ht="15.75" customHeight="1">
      <c r="A305" s="757" t="s">
        <v>358</v>
      </c>
      <c r="B305" s="233"/>
      <c r="C305" s="233"/>
      <c r="D305" s="233"/>
      <c r="E305" s="233"/>
      <c r="F305" s="233"/>
      <c r="G305" s="233"/>
      <c r="H305" s="233"/>
      <c r="I305" s="233"/>
      <c r="J305" s="233"/>
      <c r="K305" s="233"/>
      <c r="L305" s="233"/>
      <c r="M305" s="233"/>
      <c r="N305" s="233"/>
      <c r="O305" s="233"/>
      <c r="P305" s="233"/>
      <c r="Q305" s="233"/>
      <c r="R305" s="233"/>
      <c r="S305" s="233"/>
      <c r="T305" s="697"/>
      <c r="U305" s="233"/>
      <c r="V305" s="233"/>
      <c r="W305" s="233"/>
      <c r="X305" s="233"/>
      <c r="Y305" s="233"/>
      <c r="Z305" s="233"/>
      <c r="AA305" s="233"/>
      <c r="AB305" s="233"/>
      <c r="AC305" s="233"/>
      <c r="AD305" s="233"/>
      <c r="AE305" s="233"/>
      <c r="AF305" s="233"/>
      <c r="AG305" s="233"/>
      <c r="AH305" s="233"/>
      <c r="AI305" s="233"/>
      <c r="AJ305" s="233"/>
      <c r="AK305" s="233"/>
      <c r="AL305" s="233"/>
      <c r="AM305" s="697"/>
      <c r="AN305" s="233"/>
      <c r="AO305" s="233"/>
      <c r="AP305" s="233"/>
      <c r="AQ305" s="233"/>
      <c r="AR305" s="233"/>
      <c r="AS305" s="233"/>
      <c r="AT305" s="233"/>
      <c r="AU305" s="233"/>
      <c r="AV305" s="233"/>
      <c r="AW305" s="233"/>
      <c r="AX305" s="233"/>
      <c r="AY305" s="233"/>
      <c r="AZ305" s="233"/>
      <c r="BA305" s="233"/>
      <c r="BB305" s="233"/>
      <c r="BC305" s="233"/>
      <c r="BD305" s="233"/>
      <c r="BE305" s="233"/>
      <c r="BF305" s="697"/>
      <c r="BG305" s="233"/>
      <c r="BH305" s="233"/>
      <c r="BI305" s="233"/>
      <c r="BJ305" s="233"/>
      <c r="BK305" s="233"/>
      <c r="BL305" s="233"/>
      <c r="BM305" s="233"/>
      <c r="BN305" s="233"/>
      <c r="BO305" s="233"/>
      <c r="BP305" s="233"/>
      <c r="BQ305" s="233"/>
      <c r="BR305" s="233"/>
      <c r="BS305" s="233"/>
      <c r="BT305" s="233"/>
      <c r="BU305" s="233"/>
      <c r="BV305" s="233"/>
      <c r="BW305" s="233"/>
      <c r="BX305" s="233"/>
      <c r="BY305" s="697"/>
      <c r="BZ305" s="233"/>
      <c r="CA305" s="233"/>
      <c r="CB305" s="233"/>
      <c r="CC305" s="233"/>
      <c r="CD305" s="698" t="str">
        <f t="shared" si="770"/>
        <v/>
      </c>
      <c r="CE305" s="698" t="str">
        <f t="shared" si="771"/>
        <v/>
      </c>
      <c r="CF305" s="698" t="str">
        <f t="shared" si="772"/>
        <v/>
      </c>
      <c r="CG305" s="787" t="str">
        <f t="shared" si="773"/>
        <v/>
      </c>
      <c r="CH305" s="1371" t="str">
        <f t="shared" si="774"/>
        <v/>
      </c>
      <c r="CI305" s="1372" t="str">
        <f t="shared" si="775"/>
        <v/>
      </c>
      <c r="CJ305" s="1373" t="str">
        <f t="shared" si="776"/>
        <v/>
      </c>
      <c r="CK305" s="1373" t="str">
        <f t="shared" si="777"/>
        <v/>
      </c>
      <c r="CL305" s="1373" t="str">
        <f t="shared" si="778"/>
        <v/>
      </c>
      <c r="CM305" s="1373" t="str">
        <f t="shared" si="779"/>
        <v/>
      </c>
      <c r="CN305" s="1373" t="str">
        <f t="shared" si="780"/>
        <v/>
      </c>
      <c r="CO305" s="1374" t="str">
        <f t="shared" si="781"/>
        <v/>
      </c>
      <c r="CP305" s="1374" t="str">
        <f t="shared" si="782"/>
        <v/>
      </c>
      <c r="CQ305" s="1374" t="str">
        <f t="shared" si="783"/>
        <v/>
      </c>
      <c r="CR305" s="1374" t="str">
        <f t="shared" si="784"/>
        <v/>
      </c>
      <c r="CS305" s="1373" t="str">
        <f t="shared" si="785"/>
        <v/>
      </c>
      <c r="CT305" s="1373" t="str">
        <f t="shared" si="786"/>
        <v/>
      </c>
      <c r="CU305" s="1373" t="str">
        <f t="shared" si="787"/>
        <v/>
      </c>
      <c r="CV305" s="1373" t="str">
        <f t="shared" si="788"/>
        <v/>
      </c>
      <c r="CW305" s="1373" t="str">
        <f t="shared" si="789"/>
        <v/>
      </c>
      <c r="CX305" s="1372" t="str">
        <f t="shared" si="790"/>
        <v/>
      </c>
      <c r="CY305" s="1375" t="str">
        <f t="shared" si="791"/>
        <v/>
      </c>
      <c r="CZ305" s="532" t="str">
        <f t="shared" si="792"/>
        <v/>
      </c>
      <c r="DA305" s="533" t="str">
        <f t="shared" si="793"/>
        <v/>
      </c>
      <c r="DB305" s="534" t="str">
        <f t="shared" si="794"/>
        <v/>
      </c>
      <c r="DC305" s="534" t="str">
        <f t="shared" si="795"/>
        <v/>
      </c>
      <c r="DD305" s="534" t="str">
        <f t="shared" si="796"/>
        <v/>
      </c>
      <c r="DE305" s="534" t="str">
        <f t="shared" si="797"/>
        <v/>
      </c>
      <c r="DF305" s="534" t="str">
        <f t="shared" si="798"/>
        <v/>
      </c>
      <c r="DG305" s="535" t="str">
        <f t="shared" si="799"/>
        <v/>
      </c>
      <c r="DH305" s="535" t="str">
        <f t="shared" si="800"/>
        <v/>
      </c>
      <c r="DI305" s="535" t="str">
        <f t="shared" si="801"/>
        <v/>
      </c>
      <c r="DJ305" s="535" t="str">
        <f t="shared" si="802"/>
        <v/>
      </c>
      <c r="DK305" s="534" t="str">
        <f t="shared" si="803"/>
        <v/>
      </c>
      <c r="DL305" s="534" t="str">
        <f t="shared" si="804"/>
        <v/>
      </c>
      <c r="DM305" s="534" t="str">
        <f t="shared" si="805"/>
        <v/>
      </c>
      <c r="DN305" s="534" t="str">
        <f t="shared" si="806"/>
        <v/>
      </c>
      <c r="DO305" s="534" t="str">
        <f t="shared" si="807"/>
        <v/>
      </c>
      <c r="DP305" s="533" t="str">
        <f t="shared" si="808"/>
        <v/>
      </c>
      <c r="DQ305" s="532" t="str">
        <f t="shared" si="809"/>
        <v/>
      </c>
      <c r="DR305" s="753">
        <f t="shared" si="810"/>
        <v>0</v>
      </c>
      <c r="DS305" s="111">
        <f t="shared" si="811"/>
        <v>0</v>
      </c>
      <c r="DT305" s="111">
        <f t="shared" si="812"/>
        <v>0</v>
      </c>
      <c r="DU305" s="111">
        <f t="shared" si="813"/>
        <v>0</v>
      </c>
      <c r="DV305" s="602"/>
      <c r="DW305" s="719"/>
      <c r="DX305" s="719"/>
      <c r="DY305" s="719"/>
      <c r="DZ305" s="719"/>
      <c r="EA305" s="719"/>
      <c r="EB305" s="719"/>
      <c r="EC305" s="719"/>
      <c r="ED305" s="719"/>
      <c r="EE305" s="603"/>
    </row>
    <row r="306" spans="1:135" s="604" customFormat="1" ht="15.75" customHeight="1">
      <c r="A306" s="740" t="s">
        <v>282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284"/>
      <c r="T306" s="697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284"/>
      <c r="AL306" s="284"/>
      <c r="AM306" s="697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284"/>
      <c r="BD306" s="284"/>
      <c r="BE306" s="284"/>
      <c r="BF306" s="697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284"/>
      <c r="BV306" s="284"/>
      <c r="BW306" s="284"/>
      <c r="BX306" s="284"/>
      <c r="BY306" s="697"/>
      <c r="BZ306" s="284"/>
      <c r="CA306" s="284"/>
      <c r="CB306" s="284"/>
      <c r="CC306" s="284"/>
      <c r="CD306" s="698" t="str">
        <f t="shared" si="770"/>
        <v/>
      </c>
      <c r="CE306" s="698" t="str">
        <f t="shared" si="771"/>
        <v/>
      </c>
      <c r="CF306" s="698" t="str">
        <f t="shared" si="772"/>
        <v/>
      </c>
      <c r="CG306" s="787" t="str">
        <f t="shared" si="773"/>
        <v/>
      </c>
      <c r="CH306" s="1371" t="str">
        <f t="shared" si="774"/>
        <v/>
      </c>
      <c r="CI306" s="1372" t="str">
        <f t="shared" si="775"/>
        <v/>
      </c>
      <c r="CJ306" s="1373" t="str">
        <f t="shared" si="776"/>
        <v/>
      </c>
      <c r="CK306" s="1373" t="str">
        <f t="shared" si="777"/>
        <v/>
      </c>
      <c r="CL306" s="1373" t="str">
        <f t="shared" si="778"/>
        <v/>
      </c>
      <c r="CM306" s="1373" t="str">
        <f t="shared" si="779"/>
        <v/>
      </c>
      <c r="CN306" s="1373" t="str">
        <f t="shared" si="780"/>
        <v/>
      </c>
      <c r="CO306" s="1374" t="str">
        <f t="shared" si="781"/>
        <v/>
      </c>
      <c r="CP306" s="1374" t="str">
        <f t="shared" si="782"/>
        <v/>
      </c>
      <c r="CQ306" s="1374" t="str">
        <f t="shared" si="783"/>
        <v/>
      </c>
      <c r="CR306" s="1374" t="str">
        <f t="shared" si="784"/>
        <v/>
      </c>
      <c r="CS306" s="1373" t="str">
        <f t="shared" si="785"/>
        <v/>
      </c>
      <c r="CT306" s="1373" t="str">
        <f t="shared" si="786"/>
        <v/>
      </c>
      <c r="CU306" s="1373" t="str">
        <f t="shared" si="787"/>
        <v/>
      </c>
      <c r="CV306" s="1373" t="str">
        <f t="shared" si="788"/>
        <v/>
      </c>
      <c r="CW306" s="1373" t="str">
        <f t="shared" si="789"/>
        <v/>
      </c>
      <c r="CX306" s="1372" t="str">
        <f t="shared" si="790"/>
        <v/>
      </c>
      <c r="CY306" s="1375" t="str">
        <f t="shared" si="791"/>
        <v/>
      </c>
      <c r="CZ306" s="532" t="str">
        <f t="shared" si="792"/>
        <v/>
      </c>
      <c r="DA306" s="533" t="str">
        <f t="shared" si="793"/>
        <v/>
      </c>
      <c r="DB306" s="534" t="str">
        <f t="shared" si="794"/>
        <v/>
      </c>
      <c r="DC306" s="534" t="str">
        <f t="shared" si="795"/>
        <v/>
      </c>
      <c r="DD306" s="534" t="str">
        <f t="shared" si="796"/>
        <v/>
      </c>
      <c r="DE306" s="534" t="str">
        <f t="shared" si="797"/>
        <v/>
      </c>
      <c r="DF306" s="534" t="str">
        <f t="shared" si="798"/>
        <v/>
      </c>
      <c r="DG306" s="535" t="str">
        <f t="shared" si="799"/>
        <v/>
      </c>
      <c r="DH306" s="535" t="str">
        <f t="shared" si="800"/>
        <v/>
      </c>
      <c r="DI306" s="535" t="str">
        <f t="shared" si="801"/>
        <v/>
      </c>
      <c r="DJ306" s="535" t="str">
        <f t="shared" si="802"/>
        <v/>
      </c>
      <c r="DK306" s="534" t="str">
        <f t="shared" si="803"/>
        <v/>
      </c>
      <c r="DL306" s="534" t="str">
        <f t="shared" si="804"/>
        <v/>
      </c>
      <c r="DM306" s="534" t="str">
        <f t="shared" si="805"/>
        <v/>
      </c>
      <c r="DN306" s="534" t="str">
        <f t="shared" si="806"/>
        <v/>
      </c>
      <c r="DO306" s="534" t="str">
        <f t="shared" si="807"/>
        <v/>
      </c>
      <c r="DP306" s="533" t="str">
        <f t="shared" si="808"/>
        <v/>
      </c>
      <c r="DQ306" s="532" t="str">
        <f t="shared" si="809"/>
        <v/>
      </c>
      <c r="DR306" s="753">
        <f t="shared" si="810"/>
        <v>0</v>
      </c>
      <c r="DS306" s="111">
        <f t="shared" si="811"/>
        <v>0</v>
      </c>
      <c r="DT306" s="111">
        <f t="shared" si="812"/>
        <v>0</v>
      </c>
      <c r="DU306" s="111">
        <f t="shared" si="813"/>
        <v>0</v>
      </c>
      <c r="DV306" s="602"/>
      <c r="DW306" s="719"/>
      <c r="DX306" s="719"/>
      <c r="DY306" s="719"/>
      <c r="DZ306" s="719"/>
      <c r="EA306" s="719"/>
      <c r="EB306" s="719"/>
      <c r="EC306" s="719"/>
      <c r="ED306" s="719"/>
      <c r="EE306" s="603"/>
    </row>
    <row r="307" spans="1:135" s="604" customFormat="1" ht="15.75" customHeight="1">
      <c r="A307" s="740" t="s">
        <v>284</v>
      </c>
      <c r="B307" s="730" t="str">
        <f t="shared" ref="B307:S307" si="820">IF(B305="","",B305*B306)</f>
        <v/>
      </c>
      <c r="C307" s="730" t="str">
        <f t="shared" si="820"/>
        <v/>
      </c>
      <c r="D307" s="730" t="str">
        <f t="shared" si="820"/>
        <v/>
      </c>
      <c r="E307" s="730" t="str">
        <f t="shared" si="820"/>
        <v/>
      </c>
      <c r="F307" s="730" t="str">
        <f t="shared" si="820"/>
        <v/>
      </c>
      <c r="G307" s="730" t="str">
        <f t="shared" si="820"/>
        <v/>
      </c>
      <c r="H307" s="730" t="str">
        <f t="shared" si="820"/>
        <v/>
      </c>
      <c r="I307" s="730" t="str">
        <f t="shared" si="820"/>
        <v/>
      </c>
      <c r="J307" s="730" t="str">
        <f t="shared" si="820"/>
        <v/>
      </c>
      <c r="K307" s="730" t="str">
        <f t="shared" si="820"/>
        <v/>
      </c>
      <c r="L307" s="730" t="str">
        <f t="shared" si="820"/>
        <v/>
      </c>
      <c r="M307" s="730" t="str">
        <f t="shared" si="820"/>
        <v/>
      </c>
      <c r="N307" s="730" t="str">
        <f t="shared" si="820"/>
        <v/>
      </c>
      <c r="O307" s="730" t="str">
        <f t="shared" si="820"/>
        <v/>
      </c>
      <c r="P307" s="730" t="str">
        <f t="shared" si="820"/>
        <v/>
      </c>
      <c r="Q307" s="730" t="str">
        <f t="shared" si="820"/>
        <v/>
      </c>
      <c r="R307" s="730" t="str">
        <f t="shared" si="820"/>
        <v/>
      </c>
      <c r="S307" s="730" t="str">
        <f t="shared" si="820"/>
        <v/>
      </c>
      <c r="T307" s="762"/>
      <c r="U307" s="730" t="str">
        <f t="shared" ref="U307:AL307" si="821">IF(U305="","",U305*U306)</f>
        <v/>
      </c>
      <c r="V307" s="730" t="str">
        <f t="shared" si="821"/>
        <v/>
      </c>
      <c r="W307" s="730" t="str">
        <f t="shared" si="821"/>
        <v/>
      </c>
      <c r="X307" s="730" t="str">
        <f t="shared" si="821"/>
        <v/>
      </c>
      <c r="Y307" s="730" t="str">
        <f t="shared" si="821"/>
        <v/>
      </c>
      <c r="Z307" s="730" t="str">
        <f t="shared" si="821"/>
        <v/>
      </c>
      <c r="AA307" s="730" t="str">
        <f t="shared" si="821"/>
        <v/>
      </c>
      <c r="AB307" s="730" t="str">
        <f t="shared" si="821"/>
        <v/>
      </c>
      <c r="AC307" s="730" t="str">
        <f t="shared" si="821"/>
        <v/>
      </c>
      <c r="AD307" s="730" t="str">
        <f t="shared" si="821"/>
        <v/>
      </c>
      <c r="AE307" s="730" t="str">
        <f t="shared" si="821"/>
        <v/>
      </c>
      <c r="AF307" s="730" t="str">
        <f t="shared" si="821"/>
        <v/>
      </c>
      <c r="AG307" s="730" t="str">
        <f t="shared" si="821"/>
        <v/>
      </c>
      <c r="AH307" s="730" t="str">
        <f t="shared" si="821"/>
        <v/>
      </c>
      <c r="AI307" s="730" t="str">
        <f t="shared" si="821"/>
        <v/>
      </c>
      <c r="AJ307" s="730" t="str">
        <f t="shared" si="821"/>
        <v/>
      </c>
      <c r="AK307" s="730" t="str">
        <f t="shared" si="821"/>
        <v/>
      </c>
      <c r="AL307" s="730" t="str">
        <f t="shared" si="821"/>
        <v/>
      </c>
      <c r="AM307" s="762"/>
      <c r="AN307" s="730" t="str">
        <f t="shared" ref="AN307:BE307" si="822">IF(AN305="","",AN305*AN306)</f>
        <v/>
      </c>
      <c r="AO307" s="730" t="str">
        <f t="shared" si="822"/>
        <v/>
      </c>
      <c r="AP307" s="730" t="str">
        <f t="shared" si="822"/>
        <v/>
      </c>
      <c r="AQ307" s="730" t="str">
        <f t="shared" si="822"/>
        <v/>
      </c>
      <c r="AR307" s="730" t="str">
        <f t="shared" si="822"/>
        <v/>
      </c>
      <c r="AS307" s="730" t="str">
        <f t="shared" si="822"/>
        <v/>
      </c>
      <c r="AT307" s="730" t="str">
        <f t="shared" si="822"/>
        <v/>
      </c>
      <c r="AU307" s="730" t="str">
        <f t="shared" si="822"/>
        <v/>
      </c>
      <c r="AV307" s="730" t="str">
        <f t="shared" si="822"/>
        <v/>
      </c>
      <c r="AW307" s="730" t="str">
        <f t="shared" si="822"/>
        <v/>
      </c>
      <c r="AX307" s="730" t="str">
        <f t="shared" si="822"/>
        <v/>
      </c>
      <c r="AY307" s="730" t="str">
        <f t="shared" si="822"/>
        <v/>
      </c>
      <c r="AZ307" s="730" t="str">
        <f t="shared" si="822"/>
        <v/>
      </c>
      <c r="BA307" s="730" t="str">
        <f t="shared" si="822"/>
        <v/>
      </c>
      <c r="BB307" s="730" t="str">
        <f t="shared" si="822"/>
        <v/>
      </c>
      <c r="BC307" s="730" t="str">
        <f t="shared" si="822"/>
        <v/>
      </c>
      <c r="BD307" s="730" t="str">
        <f t="shared" si="822"/>
        <v/>
      </c>
      <c r="BE307" s="730" t="str">
        <f t="shared" si="822"/>
        <v/>
      </c>
      <c r="BF307" s="762"/>
      <c r="BG307" s="730" t="str">
        <f t="shared" ref="BG307:BX307" si="823">IF(BG305="","",BG305*BG306)</f>
        <v/>
      </c>
      <c r="BH307" s="730" t="str">
        <f t="shared" si="823"/>
        <v/>
      </c>
      <c r="BI307" s="730" t="str">
        <f t="shared" si="823"/>
        <v/>
      </c>
      <c r="BJ307" s="730" t="str">
        <f t="shared" si="823"/>
        <v/>
      </c>
      <c r="BK307" s="730" t="str">
        <f t="shared" si="823"/>
        <v/>
      </c>
      <c r="BL307" s="730" t="str">
        <f t="shared" si="823"/>
        <v/>
      </c>
      <c r="BM307" s="730" t="str">
        <f t="shared" si="823"/>
        <v/>
      </c>
      <c r="BN307" s="730" t="str">
        <f t="shared" si="823"/>
        <v/>
      </c>
      <c r="BO307" s="730" t="str">
        <f t="shared" si="823"/>
        <v/>
      </c>
      <c r="BP307" s="730" t="str">
        <f t="shared" si="823"/>
        <v/>
      </c>
      <c r="BQ307" s="730" t="str">
        <f t="shared" si="823"/>
        <v/>
      </c>
      <c r="BR307" s="730" t="str">
        <f t="shared" si="823"/>
        <v/>
      </c>
      <c r="BS307" s="730" t="str">
        <f t="shared" si="823"/>
        <v/>
      </c>
      <c r="BT307" s="730" t="str">
        <f t="shared" si="823"/>
        <v/>
      </c>
      <c r="BU307" s="730" t="str">
        <f t="shared" si="823"/>
        <v/>
      </c>
      <c r="BV307" s="730" t="str">
        <f t="shared" si="823"/>
        <v/>
      </c>
      <c r="BW307" s="730" t="str">
        <f t="shared" si="823"/>
        <v/>
      </c>
      <c r="BX307" s="730" t="str">
        <f t="shared" si="823"/>
        <v/>
      </c>
      <c r="BY307" s="762"/>
      <c r="BZ307" s="730" t="str">
        <f>IF(BZ305="","",BZ305*BZ306)</f>
        <v/>
      </c>
      <c r="CA307" s="730" t="str">
        <f>IF(CA305="","",CA305*CA306)</f>
        <v/>
      </c>
      <c r="CB307" s="730" t="str">
        <f>IF(CB305="","",CB305*CB306)</f>
        <v/>
      </c>
      <c r="CC307" s="730" t="str">
        <f>IF(CC305="","",CC305*CC306)</f>
        <v/>
      </c>
      <c r="CD307" s="698" t="str">
        <f t="shared" si="770"/>
        <v/>
      </c>
      <c r="CE307" s="698" t="str">
        <f t="shared" si="771"/>
        <v/>
      </c>
      <c r="CF307" s="698" t="str">
        <f t="shared" si="772"/>
        <v/>
      </c>
      <c r="CG307" s="787" t="str">
        <f t="shared" si="773"/>
        <v/>
      </c>
      <c r="CH307" s="1371" t="str">
        <f t="shared" si="774"/>
        <v/>
      </c>
      <c r="CI307" s="1372" t="str">
        <f t="shared" si="775"/>
        <v/>
      </c>
      <c r="CJ307" s="1373" t="str">
        <f t="shared" si="776"/>
        <v/>
      </c>
      <c r="CK307" s="1373" t="str">
        <f t="shared" si="777"/>
        <v/>
      </c>
      <c r="CL307" s="1373" t="str">
        <f t="shared" si="778"/>
        <v/>
      </c>
      <c r="CM307" s="1373" t="str">
        <f t="shared" si="779"/>
        <v/>
      </c>
      <c r="CN307" s="1373" t="str">
        <f t="shared" si="780"/>
        <v/>
      </c>
      <c r="CO307" s="1374" t="str">
        <f t="shared" si="781"/>
        <v/>
      </c>
      <c r="CP307" s="1374" t="str">
        <f t="shared" si="782"/>
        <v/>
      </c>
      <c r="CQ307" s="1374" t="str">
        <f t="shared" si="783"/>
        <v/>
      </c>
      <c r="CR307" s="1374" t="str">
        <f t="shared" si="784"/>
        <v/>
      </c>
      <c r="CS307" s="1373" t="str">
        <f t="shared" si="785"/>
        <v/>
      </c>
      <c r="CT307" s="1373" t="str">
        <f t="shared" si="786"/>
        <v/>
      </c>
      <c r="CU307" s="1373" t="str">
        <f t="shared" si="787"/>
        <v/>
      </c>
      <c r="CV307" s="1373" t="str">
        <f t="shared" si="788"/>
        <v/>
      </c>
      <c r="CW307" s="1373" t="str">
        <f t="shared" si="789"/>
        <v/>
      </c>
      <c r="CX307" s="1372" t="str">
        <f t="shared" si="790"/>
        <v/>
      </c>
      <c r="CY307" s="1375" t="str">
        <f t="shared" si="791"/>
        <v/>
      </c>
      <c r="CZ307" s="532" t="str">
        <f t="shared" si="792"/>
        <v/>
      </c>
      <c r="DA307" s="533" t="str">
        <f t="shared" si="793"/>
        <v/>
      </c>
      <c r="DB307" s="534" t="str">
        <f t="shared" si="794"/>
        <v/>
      </c>
      <c r="DC307" s="534" t="str">
        <f t="shared" si="795"/>
        <v/>
      </c>
      <c r="DD307" s="534" t="str">
        <f t="shared" si="796"/>
        <v/>
      </c>
      <c r="DE307" s="534" t="str">
        <f t="shared" si="797"/>
        <v/>
      </c>
      <c r="DF307" s="534" t="str">
        <f t="shared" si="798"/>
        <v/>
      </c>
      <c r="DG307" s="535" t="str">
        <f t="shared" si="799"/>
        <v/>
      </c>
      <c r="DH307" s="535" t="str">
        <f t="shared" si="800"/>
        <v/>
      </c>
      <c r="DI307" s="535" t="str">
        <f t="shared" si="801"/>
        <v/>
      </c>
      <c r="DJ307" s="535" t="str">
        <f t="shared" si="802"/>
        <v/>
      </c>
      <c r="DK307" s="534" t="str">
        <f t="shared" si="803"/>
        <v/>
      </c>
      <c r="DL307" s="534" t="str">
        <f t="shared" si="804"/>
        <v/>
      </c>
      <c r="DM307" s="534" t="str">
        <f t="shared" si="805"/>
        <v/>
      </c>
      <c r="DN307" s="534" t="str">
        <f t="shared" si="806"/>
        <v/>
      </c>
      <c r="DO307" s="534" t="str">
        <f t="shared" si="807"/>
        <v/>
      </c>
      <c r="DP307" s="533" t="str">
        <f t="shared" si="808"/>
        <v/>
      </c>
      <c r="DQ307" s="532" t="str">
        <f t="shared" si="809"/>
        <v/>
      </c>
      <c r="DR307" s="753">
        <f t="shared" si="810"/>
        <v>0</v>
      </c>
      <c r="DS307" s="111">
        <f t="shared" si="811"/>
        <v>0</v>
      </c>
      <c r="DT307" s="111">
        <f t="shared" si="812"/>
        <v>0</v>
      </c>
      <c r="DU307" s="111">
        <f t="shared" si="813"/>
        <v>0</v>
      </c>
      <c r="DV307" s="602"/>
      <c r="DW307" s="719"/>
      <c r="DX307" s="719"/>
      <c r="DY307" s="719"/>
      <c r="DZ307" s="719"/>
      <c r="EA307" s="719"/>
      <c r="EB307" s="719"/>
      <c r="EC307" s="719"/>
      <c r="ED307" s="719"/>
      <c r="EE307" s="603"/>
    </row>
    <row r="308" spans="1:135" s="795" customFormat="1" ht="15.75" customHeight="1">
      <c r="A308" s="740" t="s">
        <v>359</v>
      </c>
      <c r="B308" s="284"/>
      <c r="C308" s="284"/>
      <c r="D308" s="284"/>
      <c r="E308" s="284"/>
      <c r="F308" s="284"/>
      <c r="G308" s="284"/>
      <c r="H308" s="284"/>
      <c r="I308" s="284"/>
      <c r="J308" s="284"/>
      <c r="K308" s="284"/>
      <c r="L308" s="284"/>
      <c r="M308" s="284"/>
      <c r="N308" s="284"/>
      <c r="O308" s="284"/>
      <c r="P308" s="284"/>
      <c r="Q308" s="284"/>
      <c r="R308" s="284"/>
      <c r="S308" s="284"/>
      <c r="T308" s="796"/>
      <c r="U308" s="284"/>
      <c r="V308" s="284"/>
      <c r="W308" s="284"/>
      <c r="X308" s="284"/>
      <c r="Y308" s="284"/>
      <c r="Z308" s="284"/>
      <c r="AA308" s="284"/>
      <c r="AB308" s="284"/>
      <c r="AC308" s="284"/>
      <c r="AD308" s="284"/>
      <c r="AE308" s="284"/>
      <c r="AF308" s="284"/>
      <c r="AG308" s="284"/>
      <c r="AH308" s="284"/>
      <c r="AI308" s="284"/>
      <c r="AJ308" s="284"/>
      <c r="AK308" s="284"/>
      <c r="AL308" s="284"/>
      <c r="AM308" s="796"/>
      <c r="AN308" s="284"/>
      <c r="AO308" s="284"/>
      <c r="AP308" s="284"/>
      <c r="AQ308" s="284"/>
      <c r="AR308" s="284"/>
      <c r="AS308" s="284"/>
      <c r="AT308" s="284"/>
      <c r="AU308" s="284"/>
      <c r="AV308" s="284"/>
      <c r="AW308" s="284"/>
      <c r="AX308" s="284"/>
      <c r="AY308" s="284"/>
      <c r="AZ308" s="284"/>
      <c r="BA308" s="284"/>
      <c r="BB308" s="284"/>
      <c r="BC308" s="284"/>
      <c r="BD308" s="284"/>
      <c r="BE308" s="284"/>
      <c r="BF308" s="796"/>
      <c r="BG308" s="284"/>
      <c r="BH308" s="284"/>
      <c r="BI308" s="284"/>
      <c r="BJ308" s="284"/>
      <c r="BK308" s="284"/>
      <c r="BL308" s="284"/>
      <c r="BM308" s="284"/>
      <c r="BN308" s="284"/>
      <c r="BO308" s="284"/>
      <c r="BP308" s="284"/>
      <c r="BQ308" s="284"/>
      <c r="BR308" s="284"/>
      <c r="BS308" s="284"/>
      <c r="BT308" s="284"/>
      <c r="BU308" s="284"/>
      <c r="BV308" s="284"/>
      <c r="BW308" s="284"/>
      <c r="BX308" s="284"/>
      <c r="BY308" s="796"/>
      <c r="BZ308" s="284"/>
      <c r="CA308" s="284"/>
      <c r="CB308" s="284"/>
      <c r="CC308" s="284"/>
      <c r="CD308" s="698" t="str">
        <f t="shared" si="770"/>
        <v/>
      </c>
      <c r="CE308" s="698" t="str">
        <f t="shared" si="771"/>
        <v/>
      </c>
      <c r="CF308" s="698" t="str">
        <f t="shared" si="772"/>
        <v/>
      </c>
      <c r="CG308" s="787" t="str">
        <f t="shared" si="773"/>
        <v/>
      </c>
      <c r="CH308" s="1371" t="str">
        <f t="shared" si="774"/>
        <v/>
      </c>
      <c r="CI308" s="1372" t="str">
        <f t="shared" si="775"/>
        <v/>
      </c>
      <c r="CJ308" s="1373" t="str">
        <f t="shared" si="776"/>
        <v/>
      </c>
      <c r="CK308" s="1373" t="str">
        <f t="shared" si="777"/>
        <v/>
      </c>
      <c r="CL308" s="1373" t="str">
        <f t="shared" si="778"/>
        <v/>
      </c>
      <c r="CM308" s="1373" t="str">
        <f t="shared" si="779"/>
        <v/>
      </c>
      <c r="CN308" s="1373" t="str">
        <f t="shared" si="780"/>
        <v/>
      </c>
      <c r="CO308" s="1374" t="str">
        <f t="shared" si="781"/>
        <v/>
      </c>
      <c r="CP308" s="1374" t="str">
        <f t="shared" si="782"/>
        <v/>
      </c>
      <c r="CQ308" s="1374" t="str">
        <f t="shared" si="783"/>
        <v/>
      </c>
      <c r="CR308" s="1374" t="str">
        <f t="shared" si="784"/>
        <v/>
      </c>
      <c r="CS308" s="1373" t="str">
        <f t="shared" si="785"/>
        <v/>
      </c>
      <c r="CT308" s="1373" t="str">
        <f t="shared" si="786"/>
        <v/>
      </c>
      <c r="CU308" s="1373" t="str">
        <f t="shared" si="787"/>
        <v/>
      </c>
      <c r="CV308" s="1373" t="str">
        <f t="shared" si="788"/>
        <v/>
      </c>
      <c r="CW308" s="1373" t="str">
        <f t="shared" si="789"/>
        <v/>
      </c>
      <c r="CX308" s="1372" t="str">
        <f t="shared" si="790"/>
        <v/>
      </c>
      <c r="CY308" s="1375" t="str">
        <f t="shared" si="791"/>
        <v/>
      </c>
      <c r="CZ308" s="532" t="str">
        <f t="shared" si="792"/>
        <v/>
      </c>
      <c r="DA308" s="533" t="str">
        <f t="shared" si="793"/>
        <v/>
      </c>
      <c r="DB308" s="534" t="str">
        <f t="shared" si="794"/>
        <v/>
      </c>
      <c r="DC308" s="534" t="str">
        <f t="shared" si="795"/>
        <v/>
      </c>
      <c r="DD308" s="534" t="str">
        <f t="shared" si="796"/>
        <v/>
      </c>
      <c r="DE308" s="534" t="str">
        <f t="shared" si="797"/>
        <v/>
      </c>
      <c r="DF308" s="534" t="str">
        <f t="shared" si="798"/>
        <v/>
      </c>
      <c r="DG308" s="535" t="str">
        <f t="shared" si="799"/>
        <v/>
      </c>
      <c r="DH308" s="535" t="str">
        <f t="shared" si="800"/>
        <v/>
      </c>
      <c r="DI308" s="535" t="str">
        <f t="shared" si="801"/>
        <v/>
      </c>
      <c r="DJ308" s="535" t="str">
        <f t="shared" si="802"/>
        <v/>
      </c>
      <c r="DK308" s="534" t="str">
        <f t="shared" si="803"/>
        <v/>
      </c>
      <c r="DL308" s="534" t="str">
        <f t="shared" si="804"/>
        <v/>
      </c>
      <c r="DM308" s="534" t="str">
        <f t="shared" si="805"/>
        <v/>
      </c>
      <c r="DN308" s="534" t="str">
        <f t="shared" si="806"/>
        <v/>
      </c>
      <c r="DO308" s="534" t="str">
        <f t="shared" si="807"/>
        <v/>
      </c>
      <c r="DP308" s="533" t="str">
        <f t="shared" si="808"/>
        <v/>
      </c>
      <c r="DQ308" s="532" t="str">
        <f t="shared" si="809"/>
        <v/>
      </c>
      <c r="DR308" s="753">
        <f t="shared" si="810"/>
        <v>0</v>
      </c>
      <c r="DS308" s="111">
        <f t="shared" si="811"/>
        <v>0</v>
      </c>
      <c r="DT308" s="111">
        <f t="shared" si="812"/>
        <v>0</v>
      </c>
      <c r="DU308" s="111">
        <f t="shared" si="813"/>
        <v>0</v>
      </c>
      <c r="DV308" s="792"/>
      <c r="DW308" s="793"/>
      <c r="DX308" s="793"/>
      <c r="DY308" s="793"/>
      <c r="DZ308" s="793"/>
      <c r="EA308" s="793"/>
      <c r="EB308" s="793"/>
      <c r="EC308" s="793"/>
      <c r="ED308" s="719"/>
      <c r="EE308" s="794"/>
    </row>
    <row r="309" spans="1:135" s="795" customFormat="1" ht="15.75" customHeight="1">
      <c r="A309" s="748" t="s">
        <v>328</v>
      </c>
      <c r="B309" s="733" t="str">
        <f t="shared" ref="B309:S309" si="824">IF(B303="","",(B303-B305-B308)*B304/B$46/365/$G$1)</f>
        <v/>
      </c>
      <c r="C309" s="733" t="str">
        <f t="shared" si="824"/>
        <v/>
      </c>
      <c r="D309" s="733" t="str">
        <f t="shared" si="824"/>
        <v/>
      </c>
      <c r="E309" s="733" t="str">
        <f t="shared" si="824"/>
        <v/>
      </c>
      <c r="F309" s="733" t="str">
        <f t="shared" si="824"/>
        <v/>
      </c>
      <c r="G309" s="733" t="str">
        <f t="shared" si="824"/>
        <v/>
      </c>
      <c r="H309" s="733" t="str">
        <f t="shared" si="824"/>
        <v/>
      </c>
      <c r="I309" s="733" t="str">
        <f t="shared" si="824"/>
        <v/>
      </c>
      <c r="J309" s="733" t="str">
        <f t="shared" si="824"/>
        <v/>
      </c>
      <c r="K309" s="733" t="str">
        <f t="shared" si="824"/>
        <v/>
      </c>
      <c r="L309" s="733" t="str">
        <f t="shared" si="824"/>
        <v/>
      </c>
      <c r="M309" s="733" t="str">
        <f t="shared" si="824"/>
        <v/>
      </c>
      <c r="N309" s="733" t="str">
        <f t="shared" si="824"/>
        <v/>
      </c>
      <c r="O309" s="733" t="str">
        <f t="shared" si="824"/>
        <v/>
      </c>
      <c r="P309" s="733" t="str">
        <f t="shared" si="824"/>
        <v/>
      </c>
      <c r="Q309" s="733" t="str">
        <f t="shared" si="824"/>
        <v/>
      </c>
      <c r="R309" s="733" t="str">
        <f t="shared" si="824"/>
        <v/>
      </c>
      <c r="S309" s="733" t="str">
        <f t="shared" si="824"/>
        <v/>
      </c>
      <c r="T309" s="752"/>
      <c r="U309" s="733" t="str">
        <f t="shared" ref="U309:AL309" si="825">IF(U303="","",(U303-U305-U308)*U304/U$46/365/$G$1)</f>
        <v/>
      </c>
      <c r="V309" s="733" t="str">
        <f t="shared" si="825"/>
        <v/>
      </c>
      <c r="W309" s="733" t="str">
        <f t="shared" si="825"/>
        <v/>
      </c>
      <c r="X309" s="733" t="str">
        <f t="shared" si="825"/>
        <v/>
      </c>
      <c r="Y309" s="733" t="str">
        <f t="shared" si="825"/>
        <v/>
      </c>
      <c r="Z309" s="733" t="str">
        <f t="shared" si="825"/>
        <v/>
      </c>
      <c r="AA309" s="733" t="str">
        <f t="shared" si="825"/>
        <v/>
      </c>
      <c r="AB309" s="733" t="str">
        <f t="shared" si="825"/>
        <v/>
      </c>
      <c r="AC309" s="733" t="str">
        <f t="shared" si="825"/>
        <v/>
      </c>
      <c r="AD309" s="733" t="str">
        <f t="shared" si="825"/>
        <v/>
      </c>
      <c r="AE309" s="733" t="str">
        <f t="shared" si="825"/>
        <v/>
      </c>
      <c r="AF309" s="733" t="str">
        <f t="shared" si="825"/>
        <v/>
      </c>
      <c r="AG309" s="733" t="str">
        <f t="shared" si="825"/>
        <v/>
      </c>
      <c r="AH309" s="733" t="str">
        <f t="shared" si="825"/>
        <v/>
      </c>
      <c r="AI309" s="733" t="str">
        <f t="shared" si="825"/>
        <v/>
      </c>
      <c r="AJ309" s="733" t="str">
        <f t="shared" si="825"/>
        <v/>
      </c>
      <c r="AK309" s="733" t="str">
        <f t="shared" si="825"/>
        <v/>
      </c>
      <c r="AL309" s="733" t="str">
        <f t="shared" si="825"/>
        <v/>
      </c>
      <c r="AM309" s="752"/>
      <c r="AN309" s="733" t="str">
        <f t="shared" ref="AN309:BE309" si="826">IF(AN303="","",(AN303-AN305-AN308)*AN304/AN$46/365/$G$1)</f>
        <v/>
      </c>
      <c r="AO309" s="733" t="str">
        <f t="shared" si="826"/>
        <v/>
      </c>
      <c r="AP309" s="733" t="str">
        <f t="shared" si="826"/>
        <v/>
      </c>
      <c r="AQ309" s="733" t="str">
        <f t="shared" si="826"/>
        <v/>
      </c>
      <c r="AR309" s="733" t="str">
        <f t="shared" si="826"/>
        <v/>
      </c>
      <c r="AS309" s="733" t="str">
        <f t="shared" si="826"/>
        <v/>
      </c>
      <c r="AT309" s="733" t="str">
        <f t="shared" si="826"/>
        <v/>
      </c>
      <c r="AU309" s="733" t="str">
        <f t="shared" si="826"/>
        <v/>
      </c>
      <c r="AV309" s="733" t="str">
        <f t="shared" si="826"/>
        <v/>
      </c>
      <c r="AW309" s="733" t="str">
        <f t="shared" si="826"/>
        <v/>
      </c>
      <c r="AX309" s="733" t="str">
        <f t="shared" si="826"/>
        <v/>
      </c>
      <c r="AY309" s="733" t="str">
        <f t="shared" si="826"/>
        <v/>
      </c>
      <c r="AZ309" s="733" t="str">
        <f t="shared" si="826"/>
        <v/>
      </c>
      <c r="BA309" s="733" t="str">
        <f t="shared" si="826"/>
        <v/>
      </c>
      <c r="BB309" s="733" t="str">
        <f t="shared" si="826"/>
        <v/>
      </c>
      <c r="BC309" s="733" t="str">
        <f t="shared" si="826"/>
        <v/>
      </c>
      <c r="BD309" s="733" t="str">
        <f t="shared" si="826"/>
        <v/>
      </c>
      <c r="BE309" s="733" t="str">
        <f t="shared" si="826"/>
        <v/>
      </c>
      <c r="BF309" s="752"/>
      <c r="BG309" s="733" t="str">
        <f t="shared" ref="BG309:BX309" si="827">IF(BG303="","",(BG303-BG305-BG308)*BG304/BG$46/365/$G$1)</f>
        <v/>
      </c>
      <c r="BH309" s="733" t="str">
        <f t="shared" si="827"/>
        <v/>
      </c>
      <c r="BI309" s="733" t="str">
        <f t="shared" si="827"/>
        <v/>
      </c>
      <c r="BJ309" s="733" t="str">
        <f t="shared" si="827"/>
        <v/>
      </c>
      <c r="BK309" s="733" t="str">
        <f t="shared" si="827"/>
        <v/>
      </c>
      <c r="BL309" s="733" t="str">
        <f t="shared" si="827"/>
        <v/>
      </c>
      <c r="BM309" s="733" t="str">
        <f t="shared" si="827"/>
        <v/>
      </c>
      <c r="BN309" s="733" t="str">
        <f t="shared" si="827"/>
        <v/>
      </c>
      <c r="BO309" s="733" t="str">
        <f t="shared" si="827"/>
        <v/>
      </c>
      <c r="BP309" s="733" t="str">
        <f t="shared" si="827"/>
        <v/>
      </c>
      <c r="BQ309" s="733" t="str">
        <f t="shared" si="827"/>
        <v/>
      </c>
      <c r="BR309" s="733" t="str">
        <f t="shared" si="827"/>
        <v/>
      </c>
      <c r="BS309" s="733" t="str">
        <f t="shared" si="827"/>
        <v/>
      </c>
      <c r="BT309" s="733" t="str">
        <f t="shared" si="827"/>
        <v/>
      </c>
      <c r="BU309" s="733" t="str">
        <f t="shared" si="827"/>
        <v/>
      </c>
      <c r="BV309" s="733" t="str">
        <f t="shared" si="827"/>
        <v/>
      </c>
      <c r="BW309" s="733" t="str">
        <f t="shared" si="827"/>
        <v/>
      </c>
      <c r="BX309" s="733" t="str">
        <f t="shared" si="827"/>
        <v/>
      </c>
      <c r="BY309" s="752"/>
      <c r="BZ309" s="733" t="str">
        <f>IF(BZ303="","",(BZ303-BZ305-BZ308)*BZ304/BZ$46/365/$G$1)</f>
        <v/>
      </c>
      <c r="CA309" s="733" t="str">
        <f>IF(CA303="","",(CA303-CA305-CA308)*CA304/CA$46/365/$G$1)</f>
        <v/>
      </c>
      <c r="CB309" s="733" t="str">
        <f>IF(CB303="","",(CB303-CB305-CB308)*CB304/CB$46/365/$G$1)</f>
        <v/>
      </c>
      <c r="CC309" s="733" t="str">
        <f>IF(CC303="","",(CC303-CC305-CC308)*CC304/CC$46/365/$G$1)</f>
        <v/>
      </c>
      <c r="CD309" s="698" t="str">
        <f t="shared" si="770"/>
        <v/>
      </c>
      <c r="CE309" s="723" t="str">
        <f t="shared" si="771"/>
        <v/>
      </c>
      <c r="CF309" s="723" t="str">
        <f t="shared" si="772"/>
        <v/>
      </c>
      <c r="CG309" s="790" t="str">
        <f t="shared" si="773"/>
        <v/>
      </c>
      <c r="CH309" s="1376" t="str">
        <f t="shared" si="774"/>
        <v/>
      </c>
      <c r="CI309" s="1377" t="str">
        <f t="shared" si="775"/>
        <v/>
      </c>
      <c r="CJ309" s="1378" t="str">
        <f t="shared" si="776"/>
        <v/>
      </c>
      <c r="CK309" s="1378" t="str">
        <f t="shared" si="777"/>
        <v/>
      </c>
      <c r="CL309" s="1378" t="str">
        <f t="shared" si="778"/>
        <v/>
      </c>
      <c r="CM309" s="1378" t="str">
        <f t="shared" si="779"/>
        <v/>
      </c>
      <c r="CN309" s="1378" t="str">
        <f t="shared" si="780"/>
        <v/>
      </c>
      <c r="CO309" s="1379" t="str">
        <f t="shared" si="781"/>
        <v/>
      </c>
      <c r="CP309" s="1379" t="str">
        <f t="shared" si="782"/>
        <v/>
      </c>
      <c r="CQ309" s="1379" t="str">
        <f t="shared" si="783"/>
        <v/>
      </c>
      <c r="CR309" s="1379" t="str">
        <f t="shared" si="784"/>
        <v/>
      </c>
      <c r="CS309" s="1378" t="str">
        <f t="shared" si="785"/>
        <v/>
      </c>
      <c r="CT309" s="1378" t="str">
        <f t="shared" si="786"/>
        <v/>
      </c>
      <c r="CU309" s="1378" t="str">
        <f t="shared" si="787"/>
        <v/>
      </c>
      <c r="CV309" s="1378" t="str">
        <f t="shared" si="788"/>
        <v/>
      </c>
      <c r="CW309" s="1378" t="str">
        <f t="shared" si="789"/>
        <v/>
      </c>
      <c r="CX309" s="1377" t="str">
        <f t="shared" si="790"/>
        <v/>
      </c>
      <c r="CY309" s="1380" t="str">
        <f t="shared" si="791"/>
        <v/>
      </c>
      <c r="CZ309" s="638" t="str">
        <f t="shared" si="792"/>
        <v/>
      </c>
      <c r="DA309" s="639" t="str">
        <f t="shared" si="793"/>
        <v/>
      </c>
      <c r="DB309" s="640" t="str">
        <f t="shared" si="794"/>
        <v/>
      </c>
      <c r="DC309" s="640" t="str">
        <f t="shared" si="795"/>
        <v/>
      </c>
      <c r="DD309" s="640" t="str">
        <f t="shared" si="796"/>
        <v/>
      </c>
      <c r="DE309" s="640" t="str">
        <f t="shared" si="797"/>
        <v/>
      </c>
      <c r="DF309" s="640" t="str">
        <f t="shared" si="798"/>
        <v/>
      </c>
      <c r="DG309" s="641" t="str">
        <f t="shared" si="799"/>
        <v/>
      </c>
      <c r="DH309" s="641" t="str">
        <f t="shared" si="800"/>
        <v/>
      </c>
      <c r="DI309" s="641" t="str">
        <f t="shared" si="801"/>
        <v/>
      </c>
      <c r="DJ309" s="641" t="str">
        <f t="shared" si="802"/>
        <v/>
      </c>
      <c r="DK309" s="640" t="str">
        <f t="shared" si="803"/>
        <v/>
      </c>
      <c r="DL309" s="640" t="str">
        <f t="shared" si="804"/>
        <v/>
      </c>
      <c r="DM309" s="640" t="str">
        <f t="shared" si="805"/>
        <v/>
      </c>
      <c r="DN309" s="640" t="str">
        <f t="shared" si="806"/>
        <v/>
      </c>
      <c r="DO309" s="640" t="str">
        <f t="shared" si="807"/>
        <v/>
      </c>
      <c r="DP309" s="639" t="str">
        <f t="shared" si="808"/>
        <v/>
      </c>
      <c r="DQ309" s="638" t="str">
        <f t="shared" si="809"/>
        <v/>
      </c>
      <c r="DR309" s="753">
        <f t="shared" si="810"/>
        <v>0</v>
      </c>
      <c r="DS309" s="111">
        <f t="shared" si="811"/>
        <v>0</v>
      </c>
      <c r="DT309" s="111">
        <f t="shared" si="812"/>
        <v>0</v>
      </c>
      <c r="DU309" s="111">
        <f t="shared" si="813"/>
        <v>0</v>
      </c>
      <c r="DV309" s="792"/>
      <c r="DW309" s="793"/>
      <c r="DX309" s="793"/>
      <c r="DY309" s="793"/>
      <c r="DZ309" s="793"/>
      <c r="EA309" s="793"/>
      <c r="EB309" s="793"/>
      <c r="EC309" s="793"/>
      <c r="ED309" s="793"/>
      <c r="EE309" s="794"/>
    </row>
    <row r="310" spans="1:135" s="795" customFormat="1" ht="15.75" customHeight="1">
      <c r="A310" s="781" t="s">
        <v>370</v>
      </c>
      <c r="B310" s="267"/>
      <c r="C310" s="267"/>
      <c r="D310" s="267"/>
      <c r="E310" s="267"/>
      <c r="F310" s="267"/>
      <c r="G310" s="267"/>
      <c r="H310" s="267"/>
      <c r="I310" s="267"/>
      <c r="J310" s="267"/>
      <c r="K310" s="267"/>
      <c r="L310" s="267"/>
      <c r="M310" s="267"/>
      <c r="N310" s="267"/>
      <c r="O310" s="267"/>
      <c r="P310" s="267"/>
      <c r="Q310" s="267"/>
      <c r="R310" s="267"/>
      <c r="S310" s="267"/>
      <c r="T310" s="715"/>
      <c r="U310" s="267"/>
      <c r="V310" s="267"/>
      <c r="W310" s="267"/>
      <c r="X310" s="267"/>
      <c r="Y310" s="267"/>
      <c r="Z310" s="267"/>
      <c r="AA310" s="267"/>
      <c r="AB310" s="267"/>
      <c r="AC310" s="267"/>
      <c r="AD310" s="267"/>
      <c r="AE310" s="267"/>
      <c r="AF310" s="267"/>
      <c r="AG310" s="267"/>
      <c r="AH310" s="267"/>
      <c r="AI310" s="267"/>
      <c r="AJ310" s="528"/>
      <c r="AK310" s="528"/>
      <c r="AL310" s="267"/>
      <c r="AM310" s="715"/>
      <c r="AN310" s="267">
        <v>10</v>
      </c>
      <c r="AO310" s="267"/>
      <c r="AP310" s="267">
        <v>1000</v>
      </c>
      <c r="AQ310" s="267"/>
      <c r="AR310" s="267"/>
      <c r="AS310" s="267">
        <v>15</v>
      </c>
      <c r="AT310" s="267"/>
      <c r="AU310" s="267">
        <v>20</v>
      </c>
      <c r="AV310" s="267"/>
      <c r="AW310" s="267"/>
      <c r="AX310" s="267"/>
      <c r="AY310" s="267"/>
      <c r="AZ310" s="267"/>
      <c r="BA310" s="799"/>
      <c r="BB310" s="799"/>
      <c r="BC310" s="267"/>
      <c r="BD310" s="267"/>
      <c r="BE310" s="267"/>
      <c r="BF310" s="715"/>
      <c r="BG310" s="267"/>
      <c r="BH310" s="267"/>
      <c r="BI310" s="267"/>
      <c r="BJ310" s="267"/>
      <c r="BK310" s="267">
        <v>50</v>
      </c>
      <c r="BL310" s="267"/>
      <c r="BM310" s="267"/>
      <c r="BN310" s="267">
        <v>30</v>
      </c>
      <c r="BO310" s="267"/>
      <c r="BP310" s="267"/>
      <c r="BQ310" s="267"/>
      <c r="BR310" s="799">
        <v>25</v>
      </c>
      <c r="BS310" s="267"/>
      <c r="BT310" s="799"/>
      <c r="BU310" s="267"/>
      <c r="BV310" s="267"/>
      <c r="BW310" s="267"/>
      <c r="BX310" s="267"/>
      <c r="BY310" s="715"/>
      <c r="BZ310" s="267"/>
      <c r="CA310" s="267"/>
      <c r="CB310" s="267">
        <v>15</v>
      </c>
      <c r="CC310" s="267">
        <v>30</v>
      </c>
      <c r="CD310" s="698" t="str">
        <f t="shared" si="770"/>
        <v/>
      </c>
      <c r="CE310" s="698" t="str">
        <f t="shared" si="771"/>
        <v/>
      </c>
      <c r="CF310" s="698">
        <f t="shared" si="772"/>
        <v>17.5</v>
      </c>
      <c r="CG310" s="787">
        <f t="shared" si="773"/>
        <v>30</v>
      </c>
      <c r="CH310" s="1371" t="str">
        <f t="shared" si="774"/>
        <v/>
      </c>
      <c r="CI310" s="1372" t="str">
        <f t="shared" si="775"/>
        <v/>
      </c>
      <c r="CJ310" s="1373" t="str">
        <f t="shared" si="776"/>
        <v/>
      </c>
      <c r="CK310" s="1373" t="str">
        <f t="shared" si="777"/>
        <v/>
      </c>
      <c r="CL310" s="1373" t="str">
        <f t="shared" si="778"/>
        <v/>
      </c>
      <c r="CM310" s="1373" t="str">
        <f t="shared" si="779"/>
        <v/>
      </c>
      <c r="CN310" s="1373" t="str">
        <f t="shared" si="780"/>
        <v/>
      </c>
      <c r="CO310" s="1374" t="str">
        <f t="shared" si="781"/>
        <v/>
      </c>
      <c r="CP310" s="1374" t="str">
        <f t="shared" si="782"/>
        <v/>
      </c>
      <c r="CQ310" s="1374" t="str">
        <f t="shared" si="783"/>
        <v/>
      </c>
      <c r="CR310" s="1374" t="str">
        <f t="shared" si="784"/>
        <v/>
      </c>
      <c r="CS310" s="1373" t="str">
        <f t="shared" si="785"/>
        <v/>
      </c>
      <c r="CT310" s="1373" t="str">
        <f t="shared" si="786"/>
        <v/>
      </c>
      <c r="CU310" s="1373" t="str">
        <f t="shared" si="787"/>
        <v/>
      </c>
      <c r="CV310" s="1373" t="str">
        <f t="shared" si="788"/>
        <v/>
      </c>
      <c r="CW310" s="1373" t="str">
        <f t="shared" si="789"/>
        <v/>
      </c>
      <c r="CX310" s="1372" t="str">
        <f t="shared" si="790"/>
        <v/>
      </c>
      <c r="CY310" s="1375" t="str">
        <f t="shared" si="791"/>
        <v/>
      </c>
      <c r="CZ310" s="532" t="str">
        <f t="shared" si="792"/>
        <v/>
      </c>
      <c r="DA310" s="533" t="str">
        <f t="shared" si="793"/>
        <v/>
      </c>
      <c r="DB310" s="534" t="str">
        <f t="shared" si="794"/>
        <v/>
      </c>
      <c r="DC310" s="534" t="str">
        <f t="shared" si="795"/>
        <v/>
      </c>
      <c r="DD310" s="534" t="str">
        <f t="shared" si="796"/>
        <v/>
      </c>
      <c r="DE310" s="534" t="str">
        <f t="shared" si="797"/>
        <v/>
      </c>
      <c r="DF310" s="534" t="str">
        <f t="shared" si="798"/>
        <v/>
      </c>
      <c r="DG310" s="535" t="str">
        <f t="shared" si="799"/>
        <v/>
      </c>
      <c r="DH310" s="535" t="str">
        <f t="shared" si="800"/>
        <v/>
      </c>
      <c r="DI310" s="535" t="str">
        <f t="shared" si="801"/>
        <v/>
      </c>
      <c r="DJ310" s="535" t="str">
        <f t="shared" si="802"/>
        <v/>
      </c>
      <c r="DK310" s="534" t="str">
        <f t="shared" si="803"/>
        <v/>
      </c>
      <c r="DL310" s="534" t="str">
        <f t="shared" si="804"/>
        <v/>
      </c>
      <c r="DM310" s="534" t="str">
        <f t="shared" si="805"/>
        <v/>
      </c>
      <c r="DN310" s="534" t="str">
        <f t="shared" si="806"/>
        <v/>
      </c>
      <c r="DO310" s="534" t="str">
        <f t="shared" si="807"/>
        <v/>
      </c>
      <c r="DP310" s="533" t="str">
        <f t="shared" si="808"/>
        <v/>
      </c>
      <c r="DQ310" s="532" t="str">
        <f t="shared" si="809"/>
        <v/>
      </c>
      <c r="DR310" s="753">
        <f t="shared" si="810"/>
        <v>0</v>
      </c>
      <c r="DS310" s="111">
        <f t="shared" si="811"/>
        <v>0</v>
      </c>
      <c r="DT310" s="111">
        <f t="shared" si="812"/>
        <v>4</v>
      </c>
      <c r="DU310" s="111">
        <f t="shared" si="813"/>
        <v>3</v>
      </c>
      <c r="DV310" s="792"/>
      <c r="DW310" s="793"/>
      <c r="DX310" s="793"/>
      <c r="DY310" s="793"/>
      <c r="DZ310" s="793"/>
      <c r="EA310" s="793"/>
      <c r="EB310" s="793"/>
      <c r="EC310" s="793"/>
      <c r="ED310" s="793"/>
      <c r="EE310" s="794"/>
    </row>
    <row r="311" spans="1:135" s="795" customFormat="1" ht="15.75" customHeight="1">
      <c r="A311" s="808" t="s">
        <v>367</v>
      </c>
      <c r="B311" s="267"/>
      <c r="C311" s="267"/>
      <c r="D311" s="267"/>
      <c r="E311" s="267"/>
      <c r="F311" s="267"/>
      <c r="G311" s="267"/>
      <c r="H311" s="267"/>
      <c r="I311" s="267"/>
      <c r="J311" s="267"/>
      <c r="K311" s="267"/>
      <c r="L311" s="267"/>
      <c r="M311" s="267"/>
      <c r="N311" s="267"/>
      <c r="O311" s="267"/>
      <c r="P311" s="267"/>
      <c r="Q311" s="267"/>
      <c r="R311" s="267"/>
      <c r="S311" s="267"/>
      <c r="T311" s="715"/>
      <c r="U311" s="267"/>
      <c r="V311" s="267"/>
      <c r="W311" s="267"/>
      <c r="X311" s="267"/>
      <c r="Y311" s="267"/>
      <c r="Z311" s="267"/>
      <c r="AA311" s="267"/>
      <c r="AB311" s="267"/>
      <c r="AC311" s="267"/>
      <c r="AD311" s="267"/>
      <c r="AE311" s="267"/>
      <c r="AF311" s="267"/>
      <c r="AG311" s="267"/>
      <c r="AH311" s="267"/>
      <c r="AI311" s="267"/>
      <c r="AJ311" s="528"/>
      <c r="AK311" s="528"/>
      <c r="AL311" s="267"/>
      <c r="AM311" s="715"/>
      <c r="AN311" s="267" t="s">
        <v>371</v>
      </c>
      <c r="AO311" s="267"/>
      <c r="AP311" s="267" t="s">
        <v>369</v>
      </c>
      <c r="AQ311" s="267"/>
      <c r="AR311" s="267"/>
      <c r="AS311" s="267" t="s">
        <v>371</v>
      </c>
      <c r="AT311" s="267"/>
      <c r="AU311" s="267" t="s">
        <v>371</v>
      </c>
      <c r="AV311" s="267"/>
      <c r="AW311" s="267"/>
      <c r="AX311" s="267"/>
      <c r="AY311" s="267"/>
      <c r="AZ311" s="267"/>
      <c r="BA311" s="799"/>
      <c r="BB311" s="799"/>
      <c r="BC311" s="267"/>
      <c r="BD311" s="267"/>
      <c r="BE311" s="267"/>
      <c r="BF311" s="715"/>
      <c r="BG311" s="267"/>
      <c r="BH311" s="267"/>
      <c r="BI311" s="267"/>
      <c r="BJ311" s="267"/>
      <c r="BK311" s="267" t="s">
        <v>373</v>
      </c>
      <c r="BL311" s="267" t="s">
        <v>372</v>
      </c>
      <c r="BM311" s="267"/>
      <c r="BN311" s="267" t="s">
        <v>373</v>
      </c>
      <c r="BO311" s="267"/>
      <c r="BP311" s="267"/>
      <c r="BQ311" s="267"/>
      <c r="BR311" s="799" t="s">
        <v>369</v>
      </c>
      <c r="BS311" s="267"/>
      <c r="BT311" s="799"/>
      <c r="BU311" s="267"/>
      <c r="BV311" s="267"/>
      <c r="BW311" s="267"/>
      <c r="BX311" s="267"/>
      <c r="BY311" s="715"/>
      <c r="BZ311" s="267"/>
      <c r="CA311" s="267"/>
      <c r="CB311" s="267" t="s">
        <v>381</v>
      </c>
      <c r="CC311" s="267" t="s">
        <v>381</v>
      </c>
      <c r="CD311" s="690"/>
      <c r="CE311" s="690"/>
      <c r="CF311" s="690"/>
      <c r="CG311" s="786"/>
      <c r="CH311" s="1408"/>
      <c r="CI311" s="1409"/>
      <c r="CJ311" s="1409"/>
      <c r="CK311" s="1409"/>
      <c r="CL311" s="1409"/>
      <c r="CM311" s="1409"/>
      <c r="CN311" s="1409"/>
      <c r="CO311" s="1409"/>
      <c r="CP311" s="1409"/>
      <c r="CQ311" s="1409"/>
      <c r="CR311" s="1409"/>
      <c r="CS311" s="1409"/>
      <c r="CT311" s="1409"/>
      <c r="CU311" s="1409"/>
      <c r="CV311" s="1409"/>
      <c r="CW311" s="1409"/>
      <c r="CX311" s="1409"/>
      <c r="CY311" s="1388"/>
      <c r="CZ311" s="558"/>
      <c r="DA311" s="558"/>
      <c r="DB311" s="558"/>
      <c r="DC311" s="558"/>
      <c r="DD311" s="558"/>
      <c r="DE311" s="558"/>
      <c r="DF311" s="558"/>
      <c r="DG311" s="558"/>
      <c r="DH311" s="558"/>
      <c r="DI311" s="558"/>
      <c r="DJ311" s="558"/>
      <c r="DK311" s="558"/>
      <c r="DL311" s="558"/>
      <c r="DM311" s="558"/>
      <c r="DN311" s="558"/>
      <c r="DO311" s="558"/>
      <c r="DP311" s="558"/>
      <c r="DQ311" s="558"/>
      <c r="DR311" s="699"/>
      <c r="DS311" s="112"/>
      <c r="DT311" s="112"/>
      <c r="DU311" s="112"/>
      <c r="DV311" s="818"/>
      <c r="DW311" s="819"/>
      <c r="DX311" s="819"/>
      <c r="DY311" s="819"/>
      <c r="DZ311" s="819"/>
      <c r="EA311" s="819"/>
      <c r="EB311" s="819"/>
      <c r="EC311" s="819"/>
      <c r="ED311" s="819"/>
      <c r="EE311" s="794"/>
    </row>
    <row r="312" spans="1:135" s="604" customFormat="1" ht="15.75" customHeight="1">
      <c r="A312" s="808" t="s">
        <v>368</v>
      </c>
      <c r="B312" s="267"/>
      <c r="C312" s="267"/>
      <c r="D312" s="267"/>
      <c r="E312" s="267"/>
      <c r="F312" s="267"/>
      <c r="G312" s="267"/>
      <c r="H312" s="267"/>
      <c r="I312" s="267"/>
      <c r="J312" s="267"/>
      <c r="K312" s="267"/>
      <c r="L312" s="267"/>
      <c r="M312" s="267"/>
      <c r="N312" s="267"/>
      <c r="O312" s="267"/>
      <c r="P312" s="267"/>
      <c r="Q312" s="267"/>
      <c r="R312" s="267"/>
      <c r="S312" s="267"/>
      <c r="T312" s="820"/>
      <c r="U312" s="267"/>
      <c r="V312" s="267"/>
      <c r="W312" s="267"/>
      <c r="X312" s="267"/>
      <c r="Y312" s="267"/>
      <c r="Z312" s="267"/>
      <c r="AA312" s="267"/>
      <c r="AB312" s="267"/>
      <c r="AC312" s="267"/>
      <c r="AD312" s="267"/>
      <c r="AE312" s="267"/>
      <c r="AF312" s="267"/>
      <c r="AG312" s="267"/>
      <c r="AH312" s="267"/>
      <c r="AI312" s="267"/>
      <c r="AJ312" s="528"/>
      <c r="AK312" s="528"/>
      <c r="AL312" s="267"/>
      <c r="AM312" s="820"/>
      <c r="AN312" s="267">
        <v>7</v>
      </c>
      <c r="AO312" s="267"/>
      <c r="AP312" s="267">
        <v>1</v>
      </c>
      <c r="AQ312" s="267"/>
      <c r="AR312" s="267"/>
      <c r="AS312" s="267">
        <f>105/15</f>
        <v>7</v>
      </c>
      <c r="AT312" s="267"/>
      <c r="AU312" s="267">
        <v>7</v>
      </c>
      <c r="AV312" s="267"/>
      <c r="AW312" s="267"/>
      <c r="AX312" s="267"/>
      <c r="AY312" s="267"/>
      <c r="AZ312" s="267"/>
      <c r="BA312" s="799"/>
      <c r="BB312" s="799"/>
      <c r="BC312" s="267"/>
      <c r="BD312" s="267"/>
      <c r="BE312" s="267"/>
      <c r="BF312" s="820"/>
      <c r="BG312" s="267"/>
      <c r="BH312" s="267"/>
      <c r="BI312" s="267"/>
      <c r="BJ312" s="267"/>
      <c r="BK312" s="267">
        <v>7</v>
      </c>
      <c r="BL312" s="267">
        <v>2</v>
      </c>
      <c r="BM312" s="267"/>
      <c r="BN312" s="267">
        <v>7</v>
      </c>
      <c r="BO312" s="267"/>
      <c r="BP312" s="267"/>
      <c r="BQ312" s="267"/>
      <c r="BR312" s="799">
        <v>1</v>
      </c>
      <c r="BS312" s="267"/>
      <c r="BT312" s="799"/>
      <c r="BU312" s="267"/>
      <c r="BV312" s="267"/>
      <c r="BW312" s="267"/>
      <c r="BX312" s="267"/>
      <c r="BY312" s="820"/>
      <c r="BZ312" s="267"/>
      <c r="CA312" s="267"/>
      <c r="CB312" s="267">
        <v>7</v>
      </c>
      <c r="CC312" s="267">
        <v>7</v>
      </c>
      <c r="CD312" s="698" t="str">
        <f t="shared" ref="CD312:CD320" si="828">IF(DR312&lt;3,"",(SUM(B312:S312)-MIN(B312:S312)-MAX(B312:S312))/(DR312-2))</f>
        <v/>
      </c>
      <c r="CE312" s="698" t="str">
        <f t="shared" ref="CE312:CE320" si="829">IF(DS312&lt;3,"",(SUM(U312:AL312)-MIN(U312:AL312)-MAX(U312:AL312))/(DS312-2))</f>
        <v/>
      </c>
      <c r="CF312" s="698">
        <f t="shared" ref="CF312:CF320" si="830">IF(DT312&lt;3,"",(SUM(AN312:BE312)-MIN(AN312:BE312)-MAX(AN312:BE312))/(DT312-2))</f>
        <v>7</v>
      </c>
      <c r="CG312" s="787">
        <f t="shared" ref="CG312:CG320" si="831">IF(DU312&lt;3,"",(SUM(BG312:BX312)-MIN(BG312:BX312)-MAX(BG312:BX312))/(DU312-2))</f>
        <v>4.5</v>
      </c>
      <c r="CH312" s="1371" t="str">
        <f t="shared" ref="CH312:CH320" si="832">IF($CH$4=$CD$4,IF(OR(-FLOOR(((18-COUNT($B312:$S312))/2),1)+CH$7&lt;1,-FLOOR(((18-COUNT($B312:$S312))/2),1)+CH$7&gt;COUNT($B312:$S312)),"",LARGE($B312:$S312,-FLOOR(((18-COUNT($B312:$S312))/2),1)+CH$7)),IF(OR(-FLOOR(((18-COUNT($AN312:$BE312))/2),1)+CH$7&lt;1,-FLOOR(((18-COUNT($AN312:$BE312))/2),1)+CH$7&gt;COUNT($AN312:$BE312)),"",LARGE($AN312:$BE312,-FLOOR(((18-COUNT($AN312:$BE312))/2),1)+CH$7)))</f>
        <v/>
      </c>
      <c r="CI312" s="1372" t="str">
        <f t="shared" ref="CI312:CI320" si="833">IF($CH$4=$CD$4,IF(OR(-FLOOR(((18-COUNT($B312:$S312))/2),1)+CI$7&lt;1,-FLOOR(((18-COUNT($B312:$S312))/2),1)+CI$7&gt;COUNT($B312:$S312)),"",LARGE($B312:$S312,-FLOOR(((18-COUNT($B312:$S312))/2),1)+CI$7)),IF(OR(-FLOOR(((18-COUNT($AN312:$BE312))/2),1)+CI$7&lt;1,-FLOOR(((18-COUNT($AN312:$BE312))/2),1)+CI$7&gt;COUNT($AN312:$BE312)),"",LARGE($AN312:$BE312,-FLOOR(((18-COUNT($AN312:$BE312))/2),1)+CI$7)))</f>
        <v/>
      </c>
      <c r="CJ312" s="1373" t="str">
        <f t="shared" ref="CJ312:CJ320" si="834">IF($CH$4=$CD$4,IF(OR(-FLOOR(((18-COUNT($B312:$S312))/2),1)+CJ$7&lt;1,-FLOOR(((18-COUNT($B312:$S312))/2),1)+CJ$7&gt;COUNT($B312:$S312)),"",LARGE($B312:$S312,-FLOOR(((18-COUNT($B312:$S312))/2),1)+CJ$7)),IF(OR(-FLOOR(((18-COUNT($AN312:$BE312))/2),1)+CJ$7&lt;1,-FLOOR(((18-COUNT($AN312:$BE312))/2),1)+CJ$7&gt;COUNT($AN312:$BE312)),"",LARGE($AN312:$BE312,-FLOOR(((18-COUNT($AN312:$BE312))/2),1)+CJ$7)))</f>
        <v/>
      </c>
      <c r="CK312" s="1373" t="str">
        <f t="shared" ref="CK312:CK320" si="835">IF($CH$4=$CD$4,IF(OR(-FLOOR(((18-COUNT($B312:$S312))/2),1)+CK$7&lt;1,-FLOOR(((18-COUNT($B312:$S312))/2),1)+CK$7&gt;COUNT($B312:$S312)),"",LARGE($B312:$S312,-FLOOR(((18-COUNT($B312:$S312))/2),1)+CK$7)),IF(OR(-FLOOR(((18-COUNT($AN312:$BE312))/2),1)+CK$7&lt;1,-FLOOR(((18-COUNT($AN312:$BE312))/2),1)+CK$7&gt;COUNT($AN312:$BE312)),"",LARGE($AN312:$BE312,-FLOOR(((18-COUNT($AN312:$BE312))/2),1)+CK$7)))</f>
        <v/>
      </c>
      <c r="CL312" s="1373" t="str">
        <f t="shared" ref="CL312:CL320" si="836">IF($CH$4=$CD$4,IF(OR(-FLOOR(((18-COUNT($B312:$S312))/2),1)+CL$7&lt;1,-FLOOR(((18-COUNT($B312:$S312))/2),1)+CL$7&gt;COUNT($B312:$S312)),"",LARGE($B312:$S312,-FLOOR(((18-COUNT($B312:$S312))/2),1)+CL$7)),IF(OR(-FLOOR(((18-COUNT($AN312:$BE312))/2),1)+CL$7&lt;1,-FLOOR(((18-COUNT($AN312:$BE312))/2),1)+CL$7&gt;COUNT($AN312:$BE312)),"",LARGE($AN312:$BE312,-FLOOR(((18-COUNT($AN312:$BE312))/2),1)+CL$7)))</f>
        <v/>
      </c>
      <c r="CM312" s="1373" t="str">
        <f t="shared" ref="CM312:CM320" si="837">IF($CH$4=$CD$4,IF(OR(-FLOOR(((18-COUNT($B312:$S312))/2),1)+CM$7&lt;1,-FLOOR(((18-COUNT($B312:$S312))/2),1)+CM$7&gt;COUNT($B312:$S312)),"",LARGE($B312:$S312,-FLOOR(((18-COUNT($B312:$S312))/2),1)+CM$7)),IF(OR(-FLOOR(((18-COUNT($AN312:$BE312))/2),1)+CM$7&lt;1,-FLOOR(((18-COUNT($AN312:$BE312))/2),1)+CM$7&gt;COUNT($AN312:$BE312)),"",LARGE($AN312:$BE312,-FLOOR(((18-COUNT($AN312:$BE312))/2),1)+CM$7)))</f>
        <v/>
      </c>
      <c r="CN312" s="1373" t="str">
        <f t="shared" ref="CN312:CN320" si="838">IF($CH$4=$CD$4,IF(OR(-FLOOR(((18-COUNT($B312:$S312))/2),1)+CN$7&lt;1,-FLOOR(((18-COUNT($B312:$S312))/2),1)+CN$7&gt;COUNT($B312:$S312)),"",LARGE($B312:$S312,-FLOOR(((18-COUNT($B312:$S312))/2),1)+CN$7)),IF(OR(-FLOOR(((18-COUNT($AN312:$BE312))/2),1)+CN$7&lt;1,-FLOOR(((18-COUNT($AN312:$BE312))/2),1)+CN$7&gt;COUNT($AN312:$BE312)),"",LARGE($AN312:$BE312,-FLOOR(((18-COUNT($AN312:$BE312))/2),1)+CN$7)))</f>
        <v/>
      </c>
      <c r="CO312" s="1374" t="str">
        <f t="shared" ref="CO312:CO320" si="839">IF($CH$4=$CD$4,IF(OR(-FLOOR(((18-COUNT($B312:$S312))/2),1)+CO$7&lt;1,-FLOOR(((18-COUNT($B312:$S312))/2),1)+CO$7&gt;COUNT($B312:$S312)),"",LARGE($B312:$S312,-FLOOR(((18-COUNT($B312:$S312))/2),1)+CO$7)),IF(OR(-FLOOR(((18-COUNT($AN312:$BE312))/2),1)+CO$7&lt;1,-FLOOR(((18-COUNT($AN312:$BE312))/2),1)+CO$7&gt;COUNT($AN312:$BE312)),"",LARGE($AN312:$BE312,-FLOOR(((18-COUNT($AN312:$BE312))/2),1)+CO$7)))</f>
        <v/>
      </c>
      <c r="CP312" s="1374" t="str">
        <f t="shared" ref="CP312:CP320" si="840">IF($CH$4=$CD$4,IF(OR(-FLOOR(((18-COUNT($B312:$S312))/2),1)+CP$7&lt;1,-FLOOR(((18-COUNT($B312:$S312))/2),1)+CP$7&gt;COUNT($B312:$S312)),"",LARGE($B312:$S312,-FLOOR(((18-COUNT($B312:$S312))/2),1)+CP$7)),IF(OR(-FLOOR(((18-COUNT($AN312:$BE312))/2),1)+CP$7&lt;1,-FLOOR(((18-COUNT($AN312:$BE312))/2),1)+CP$7&gt;COUNT($AN312:$BE312)),"",LARGE($AN312:$BE312,-FLOOR(((18-COUNT($AN312:$BE312))/2),1)+CP$7)))</f>
        <v/>
      </c>
      <c r="CQ312" s="1374" t="str">
        <f t="shared" ref="CQ312:CQ320" si="841">IF($CH$4=$CD$4,IF(OR(-FLOOR(((18-COUNT($B312:$S312))/2),1)+CQ$7&lt;1,-FLOOR(((18-COUNT($B312:$S312))/2),1)+CQ$7&gt;COUNT($B312:$S312)),"",LARGE($B312:$S312,-FLOOR(((18-COUNT($B312:$S312))/2),1)+CQ$7)),IF(OR(-FLOOR(((18-COUNT($AN312:$BE312))/2),1)+CQ$7&lt;1,-FLOOR(((18-COUNT($AN312:$BE312))/2),1)+CQ$7&gt;COUNT($AN312:$BE312)),"",LARGE($AN312:$BE312,-FLOOR(((18-COUNT($AN312:$BE312))/2),1)+CQ$7)))</f>
        <v/>
      </c>
      <c r="CR312" s="1374" t="str">
        <f t="shared" ref="CR312:CR320" si="842">IF($CH$4=$CD$4,IF(OR(-FLOOR(((18-COUNT($B312:$S312))/2),1)+CR$7&lt;1,-FLOOR(((18-COUNT($B312:$S312))/2),1)+CR$7&gt;COUNT($B312:$S312)),"",LARGE($B312:$S312,-FLOOR(((18-COUNT($B312:$S312))/2),1)+CR$7)),IF(OR(-FLOOR(((18-COUNT($AN312:$BE312))/2),1)+CR$7&lt;1,-FLOOR(((18-COUNT($AN312:$BE312))/2),1)+CR$7&gt;COUNT($AN312:$BE312)),"",LARGE($AN312:$BE312,-FLOOR(((18-COUNT($AN312:$BE312))/2),1)+CR$7)))</f>
        <v/>
      </c>
      <c r="CS312" s="1373" t="str">
        <f t="shared" ref="CS312:CS320" si="843">IF($CH$4=$CD$4,IF(OR(-FLOOR(((18-COUNT($B312:$S312))/2),1)+CS$7&lt;1,-FLOOR(((18-COUNT($B312:$S312))/2),1)+CS$7&gt;COUNT($B312:$S312)),"",LARGE($B312:$S312,-FLOOR(((18-COUNT($B312:$S312))/2),1)+CS$7)),IF(OR(-FLOOR(((18-COUNT($AN312:$BE312))/2),1)+CS$7&lt;1,-FLOOR(((18-COUNT($AN312:$BE312))/2),1)+CS$7&gt;COUNT($AN312:$BE312)),"",LARGE($AN312:$BE312,-FLOOR(((18-COUNT($AN312:$BE312))/2),1)+CS$7)))</f>
        <v/>
      </c>
      <c r="CT312" s="1373" t="str">
        <f t="shared" ref="CT312:CT320" si="844">IF($CH$4=$CD$4,IF(OR(-FLOOR(((18-COUNT($B312:$S312))/2),1)+CT$7&lt;1,-FLOOR(((18-COUNT($B312:$S312))/2),1)+CT$7&gt;COUNT($B312:$S312)),"",LARGE($B312:$S312,-FLOOR(((18-COUNT($B312:$S312))/2),1)+CT$7)),IF(OR(-FLOOR(((18-COUNT($AN312:$BE312))/2),1)+CT$7&lt;1,-FLOOR(((18-COUNT($AN312:$BE312))/2),1)+CT$7&gt;COUNT($AN312:$BE312)),"",LARGE($AN312:$BE312,-FLOOR(((18-COUNT($AN312:$BE312))/2),1)+CT$7)))</f>
        <v/>
      </c>
      <c r="CU312" s="1373" t="str">
        <f t="shared" ref="CU312:CU320" si="845">IF($CH$4=$CD$4,IF(OR(-FLOOR(((18-COUNT($B312:$S312))/2),1)+CU$7&lt;1,-FLOOR(((18-COUNT($B312:$S312))/2),1)+CU$7&gt;COUNT($B312:$S312)),"",LARGE($B312:$S312,-FLOOR(((18-COUNT($B312:$S312))/2),1)+CU$7)),IF(OR(-FLOOR(((18-COUNT($AN312:$BE312))/2),1)+CU$7&lt;1,-FLOOR(((18-COUNT($AN312:$BE312))/2),1)+CU$7&gt;COUNT($AN312:$BE312)),"",LARGE($AN312:$BE312,-FLOOR(((18-COUNT($AN312:$BE312))/2),1)+CU$7)))</f>
        <v/>
      </c>
      <c r="CV312" s="1373" t="str">
        <f t="shared" ref="CV312:CV320" si="846">IF($CH$4=$CD$4,IF(OR(-FLOOR(((18-COUNT($B312:$S312))/2),1)+CV$7&lt;1,-FLOOR(((18-COUNT($B312:$S312))/2),1)+CV$7&gt;COUNT($B312:$S312)),"",LARGE($B312:$S312,-FLOOR(((18-COUNT($B312:$S312))/2),1)+CV$7)),IF(OR(-FLOOR(((18-COUNT($AN312:$BE312))/2),1)+CV$7&lt;1,-FLOOR(((18-COUNT($AN312:$BE312))/2),1)+CV$7&gt;COUNT($AN312:$BE312)),"",LARGE($AN312:$BE312,-FLOOR(((18-COUNT($AN312:$BE312))/2),1)+CV$7)))</f>
        <v/>
      </c>
      <c r="CW312" s="1373" t="str">
        <f t="shared" ref="CW312:CW320" si="847">IF($CH$4=$CD$4,IF(OR(-FLOOR(((18-COUNT($B312:$S312))/2),1)+CW$7&lt;1,-FLOOR(((18-COUNT($B312:$S312))/2),1)+CW$7&gt;COUNT($B312:$S312)),"",LARGE($B312:$S312,-FLOOR(((18-COUNT($B312:$S312))/2),1)+CW$7)),IF(OR(-FLOOR(((18-COUNT($AN312:$BE312))/2),1)+CW$7&lt;1,-FLOOR(((18-COUNT($AN312:$BE312))/2),1)+CW$7&gt;COUNT($AN312:$BE312)),"",LARGE($AN312:$BE312,-FLOOR(((18-COUNT($AN312:$BE312))/2),1)+CW$7)))</f>
        <v/>
      </c>
      <c r="CX312" s="1372" t="str">
        <f t="shared" ref="CX312:CX320" si="848">IF($CH$4=$CD$4,IF(OR(-FLOOR(((18-COUNT($B312:$S312))/2),1)+CX$7&lt;1,-FLOOR(((18-COUNT($B312:$S312))/2),1)+CX$7&gt;COUNT($B312:$S312)),"",LARGE($B312:$S312,-FLOOR(((18-COUNT($B312:$S312))/2),1)+CX$7)),IF(OR(-FLOOR(((18-COUNT($AN312:$BE312))/2),1)+CX$7&lt;1,-FLOOR(((18-COUNT($AN312:$BE312))/2),1)+CX$7&gt;COUNT($AN312:$BE312)),"",LARGE($AN312:$BE312,-FLOOR(((18-COUNT($AN312:$BE312))/2),1)+CX$7)))</f>
        <v/>
      </c>
      <c r="CY312" s="1375" t="str">
        <f t="shared" ref="CY312:CY320" si="849">IF($CH$4=$CD$4,IF(OR(-FLOOR(((18-COUNT($B312:$S312))/2),1)+CY$7&lt;1,-FLOOR(((18-COUNT($B312:$S312))/2),1)+CY$7&gt;COUNT($B312:$S312)),"",LARGE($B312:$S312,-FLOOR(((18-COUNT($B312:$S312))/2),1)+CY$7)),IF(OR(-FLOOR(((18-COUNT($AN312:$BE312))/2),1)+CY$7&lt;1,-FLOOR(((18-COUNT($AN312:$BE312))/2),1)+CY$7&gt;COUNT($AN312:$BE312)),"",LARGE($AN312:$BE312,-FLOOR(((18-COUNT($AN312:$BE312))/2),1)+CY$7)))</f>
        <v/>
      </c>
      <c r="CZ312" s="532" t="str">
        <f t="shared" ref="CZ312:CZ320" si="850">IF($CH$4=$CD$4,IF(OR(-FLOOR(((18-COUNT($U312:$AL312))/2),1)+CZ$7&lt;1,-FLOOR(((18-COUNT($U312:$AL312))/2),1)+CZ$7&gt;COUNT($U312:$AL312)),"",LARGE($U312:$AL312,-FLOOR(((18-COUNT($U312:$AL312))/2),1)+CZ$7)),IF(OR(-FLOOR(((18-COUNT($BG312:$BX312))/2),1)+CZ$7&lt;1,-FLOOR(((18-COUNT($BG312:$BX312))/2),1)+CZ$7&gt;COUNT($BG312:$BX312)),"",LARGE($BG312:$BX312,-FLOOR(((18-COUNT($BG312:$BX312))/2),1)+CZ$7)))</f>
        <v/>
      </c>
      <c r="DA312" s="533" t="str">
        <f t="shared" ref="DA312:DA320" si="851">IF($CH$4=$CD$4,IF(OR(-FLOOR(((18-COUNT($U312:$AL312))/2),1)+DA$7&lt;1,-FLOOR(((18-COUNT($U312:$AL312))/2),1)+DA$7&gt;COUNT($U312:$AL312)),"",LARGE($U312:$AL312,-FLOOR(((18-COUNT($U312:$AL312))/2),1)+DA$7)),IF(OR(-FLOOR(((18-COUNT($BG312:$BX312))/2),1)+DA$7&lt;1,-FLOOR(((18-COUNT($BG312:$BX312))/2),1)+DA$7&gt;COUNT($BG312:$BX312)),"",LARGE($BG312:$BX312,-FLOOR(((18-COUNT($BG312:$BX312))/2),1)+DA$7)))</f>
        <v/>
      </c>
      <c r="DB312" s="534" t="str">
        <f t="shared" ref="DB312:DB320" si="852">IF($CH$4=$CD$4,IF(OR(-FLOOR(((18-COUNT($U312:$AL312))/2),1)+DB$7&lt;1,-FLOOR(((18-COUNT($U312:$AL312))/2),1)+DB$7&gt;COUNT($U312:$AL312)),"",LARGE($U312:$AL312,-FLOOR(((18-COUNT($U312:$AL312))/2),1)+DB$7)),IF(OR(-FLOOR(((18-COUNT($BG312:$BX312))/2),1)+DB$7&lt;1,-FLOOR(((18-COUNT($BG312:$BX312))/2),1)+DB$7&gt;COUNT($BG312:$BX312)),"",LARGE($BG312:$BX312,-FLOOR(((18-COUNT($BG312:$BX312))/2),1)+DB$7)))</f>
        <v/>
      </c>
      <c r="DC312" s="534" t="str">
        <f t="shared" ref="DC312:DC320" si="853">IF($CH$4=$CD$4,IF(OR(-FLOOR(((18-COUNT($U312:$AL312))/2),1)+DC$7&lt;1,-FLOOR(((18-COUNT($U312:$AL312))/2),1)+DC$7&gt;COUNT($U312:$AL312)),"",LARGE($U312:$AL312,-FLOOR(((18-COUNT($U312:$AL312))/2),1)+DC$7)),IF(OR(-FLOOR(((18-COUNT($BG312:$BX312))/2),1)+DC$7&lt;1,-FLOOR(((18-COUNT($BG312:$BX312))/2),1)+DC$7&gt;COUNT($BG312:$BX312)),"",LARGE($BG312:$BX312,-FLOOR(((18-COUNT($BG312:$BX312))/2),1)+DC$7)))</f>
        <v/>
      </c>
      <c r="DD312" s="534" t="str">
        <f t="shared" ref="DD312:DD320" si="854">IF($CH$4=$CD$4,IF(OR(-FLOOR(((18-COUNT($U312:$AL312))/2),1)+DD$7&lt;1,-FLOOR(((18-COUNT($U312:$AL312))/2),1)+DD$7&gt;COUNT($U312:$AL312)),"",LARGE($U312:$AL312,-FLOOR(((18-COUNT($U312:$AL312))/2),1)+DD$7)),IF(OR(-FLOOR(((18-COUNT($BG312:$BX312))/2),1)+DD$7&lt;1,-FLOOR(((18-COUNT($BG312:$BX312))/2),1)+DD$7&gt;COUNT($BG312:$BX312)),"",LARGE($BG312:$BX312,-FLOOR(((18-COUNT($BG312:$BX312))/2),1)+DD$7)))</f>
        <v/>
      </c>
      <c r="DE312" s="534" t="str">
        <f t="shared" ref="DE312:DE320" si="855">IF($CH$4=$CD$4,IF(OR(-FLOOR(((18-COUNT($U312:$AL312))/2),1)+DE$7&lt;1,-FLOOR(((18-COUNT($U312:$AL312))/2),1)+DE$7&gt;COUNT($U312:$AL312)),"",LARGE($U312:$AL312,-FLOOR(((18-COUNT($U312:$AL312))/2),1)+DE$7)),IF(OR(-FLOOR(((18-COUNT($BG312:$BX312))/2),1)+DE$7&lt;1,-FLOOR(((18-COUNT($BG312:$BX312))/2),1)+DE$7&gt;COUNT($BG312:$BX312)),"",LARGE($BG312:$BX312,-FLOOR(((18-COUNT($BG312:$BX312))/2),1)+DE$7)))</f>
        <v/>
      </c>
      <c r="DF312" s="534" t="str">
        <f t="shared" ref="DF312:DF320" si="856">IF($CH$4=$CD$4,IF(OR(-FLOOR(((18-COUNT($U312:$AL312))/2),1)+DF$7&lt;1,-FLOOR(((18-COUNT($U312:$AL312))/2),1)+DF$7&gt;COUNT($U312:$AL312)),"",LARGE($U312:$AL312,-FLOOR(((18-COUNT($U312:$AL312))/2),1)+DF$7)),IF(OR(-FLOOR(((18-COUNT($BG312:$BX312))/2),1)+DF$7&lt;1,-FLOOR(((18-COUNT($BG312:$BX312))/2),1)+DF$7&gt;COUNT($BG312:$BX312)),"",LARGE($BG312:$BX312,-FLOOR(((18-COUNT($BG312:$BX312))/2),1)+DF$7)))</f>
        <v/>
      </c>
      <c r="DG312" s="535" t="str">
        <f t="shared" ref="DG312:DG320" si="857">IF($CH$4=$CD$4,IF(OR(-FLOOR(((18-COUNT($U312:$AL312))/2),1)+DG$7&lt;1,-FLOOR(((18-COUNT($U312:$AL312))/2),1)+DG$7&gt;COUNT($U312:$AL312)),"",LARGE($U312:$AL312,-FLOOR(((18-COUNT($U312:$AL312))/2),1)+DG$7)),IF(OR(-FLOOR(((18-COUNT($BG312:$BX312))/2),1)+DG$7&lt;1,-FLOOR(((18-COUNT($BG312:$BX312))/2),1)+DG$7&gt;COUNT($BG312:$BX312)),"",LARGE($BG312:$BX312,-FLOOR(((18-COUNT($BG312:$BX312))/2),1)+DG$7)))</f>
        <v/>
      </c>
      <c r="DH312" s="535" t="str">
        <f t="shared" ref="DH312:DH320" si="858">IF($CH$4=$CD$4,IF(OR(-FLOOR(((18-COUNT($U312:$AL312))/2),1)+DH$7&lt;1,-FLOOR(((18-COUNT($U312:$AL312))/2),1)+DH$7&gt;COUNT($U312:$AL312)),"",LARGE($U312:$AL312,-FLOOR(((18-COUNT($U312:$AL312))/2),1)+DH$7)),IF(OR(-FLOOR(((18-COUNT($BG312:$BX312))/2),1)+DH$7&lt;1,-FLOOR(((18-COUNT($BG312:$BX312))/2),1)+DH$7&gt;COUNT($BG312:$BX312)),"",LARGE($BG312:$BX312,-FLOOR(((18-COUNT($BG312:$BX312))/2),1)+DH$7)))</f>
        <v/>
      </c>
      <c r="DI312" s="535" t="str">
        <f t="shared" ref="DI312:DI320" si="859">IF($CH$4=$CD$4,IF(OR(-FLOOR(((18-COUNT($U312:$AL312))/2),1)+DI$7&lt;1,-FLOOR(((18-COUNT($U312:$AL312))/2),1)+DI$7&gt;COUNT($U312:$AL312)),"",LARGE($U312:$AL312,-FLOOR(((18-COUNT($U312:$AL312))/2),1)+DI$7)),IF(OR(-FLOOR(((18-COUNT($BG312:$BX312))/2),1)+DI$7&lt;1,-FLOOR(((18-COUNT($BG312:$BX312))/2),1)+DI$7&gt;COUNT($BG312:$BX312)),"",LARGE($BG312:$BX312,-FLOOR(((18-COUNT($BG312:$BX312))/2),1)+DI$7)))</f>
        <v/>
      </c>
      <c r="DJ312" s="535" t="str">
        <f t="shared" ref="DJ312:DJ320" si="860">IF($CH$4=$CD$4,IF(OR(-FLOOR(((18-COUNT($U312:$AL312))/2),1)+DJ$7&lt;1,-FLOOR(((18-COUNT($U312:$AL312))/2),1)+DJ$7&gt;COUNT($U312:$AL312)),"",LARGE($U312:$AL312,-FLOOR(((18-COUNT($U312:$AL312))/2),1)+DJ$7)),IF(OR(-FLOOR(((18-COUNT($BG312:$BX312))/2),1)+DJ$7&lt;1,-FLOOR(((18-COUNT($BG312:$BX312))/2),1)+DJ$7&gt;COUNT($BG312:$BX312)),"",LARGE($BG312:$BX312,-FLOOR(((18-COUNT($BG312:$BX312))/2),1)+DJ$7)))</f>
        <v/>
      </c>
      <c r="DK312" s="534" t="str">
        <f t="shared" ref="DK312:DK320" si="861">IF($CH$4=$CD$4,IF(OR(-FLOOR(((18-COUNT($U312:$AL312))/2),1)+DK$7&lt;1,-FLOOR(((18-COUNT($U312:$AL312))/2),1)+DK$7&gt;COUNT($U312:$AL312)),"",LARGE($U312:$AL312,-FLOOR(((18-COUNT($U312:$AL312))/2),1)+DK$7)),IF(OR(-FLOOR(((18-COUNT($BG312:$BX312))/2),1)+DK$7&lt;1,-FLOOR(((18-COUNT($BG312:$BX312))/2),1)+DK$7&gt;COUNT($BG312:$BX312)),"",LARGE($BG312:$BX312,-FLOOR(((18-COUNT($BG312:$BX312))/2),1)+DK$7)))</f>
        <v/>
      </c>
      <c r="DL312" s="534" t="str">
        <f t="shared" ref="DL312:DL320" si="862">IF($CH$4=$CD$4,IF(OR(-FLOOR(((18-COUNT($U312:$AL312))/2),1)+DL$7&lt;1,-FLOOR(((18-COUNT($U312:$AL312))/2),1)+DL$7&gt;COUNT($U312:$AL312)),"",LARGE($U312:$AL312,-FLOOR(((18-COUNT($U312:$AL312))/2),1)+DL$7)),IF(OR(-FLOOR(((18-COUNT($BG312:$BX312))/2),1)+DL$7&lt;1,-FLOOR(((18-COUNT($BG312:$BX312))/2),1)+DL$7&gt;COUNT($BG312:$BX312)),"",LARGE($BG312:$BX312,-FLOOR(((18-COUNT($BG312:$BX312))/2),1)+DL$7)))</f>
        <v/>
      </c>
      <c r="DM312" s="534" t="str">
        <f t="shared" ref="DM312:DM320" si="863">IF($CH$4=$CD$4,IF(OR(-FLOOR(((18-COUNT($U312:$AL312))/2),1)+DM$7&lt;1,-FLOOR(((18-COUNT($U312:$AL312))/2),1)+DM$7&gt;COUNT($U312:$AL312)),"",LARGE($U312:$AL312,-FLOOR(((18-COUNT($U312:$AL312))/2),1)+DM$7)),IF(OR(-FLOOR(((18-COUNT($BG312:$BX312))/2),1)+DM$7&lt;1,-FLOOR(((18-COUNT($BG312:$BX312))/2),1)+DM$7&gt;COUNT($BG312:$BX312)),"",LARGE($BG312:$BX312,-FLOOR(((18-COUNT($BG312:$BX312))/2),1)+DM$7)))</f>
        <v/>
      </c>
      <c r="DN312" s="534" t="str">
        <f t="shared" ref="DN312:DN320" si="864">IF($CH$4=$CD$4,IF(OR(-FLOOR(((18-COUNT($U312:$AL312))/2),1)+DN$7&lt;1,-FLOOR(((18-COUNT($U312:$AL312))/2),1)+DN$7&gt;COUNT($U312:$AL312)),"",LARGE($U312:$AL312,-FLOOR(((18-COUNT($U312:$AL312))/2),1)+DN$7)),IF(OR(-FLOOR(((18-COUNT($BG312:$BX312))/2),1)+DN$7&lt;1,-FLOOR(((18-COUNT($BG312:$BX312))/2),1)+DN$7&gt;COUNT($BG312:$BX312)),"",LARGE($BG312:$BX312,-FLOOR(((18-COUNT($BG312:$BX312))/2),1)+DN$7)))</f>
        <v/>
      </c>
      <c r="DO312" s="534" t="str">
        <f t="shared" ref="DO312:DO320" si="865">IF($CH$4=$CD$4,IF(OR(-FLOOR(((18-COUNT($U312:$AL312))/2),1)+DO$7&lt;1,-FLOOR(((18-COUNT($U312:$AL312))/2),1)+DO$7&gt;COUNT($U312:$AL312)),"",LARGE($U312:$AL312,-FLOOR(((18-COUNT($U312:$AL312))/2),1)+DO$7)),IF(OR(-FLOOR(((18-COUNT($BG312:$BX312))/2),1)+DO$7&lt;1,-FLOOR(((18-COUNT($BG312:$BX312))/2),1)+DO$7&gt;COUNT($BG312:$BX312)),"",LARGE($BG312:$BX312,-FLOOR(((18-COUNT($BG312:$BX312))/2),1)+DO$7)))</f>
        <v/>
      </c>
      <c r="DP312" s="533" t="str">
        <f t="shared" ref="DP312:DP320" si="866">IF($CH$4=$CD$4,IF(OR(-FLOOR(((18-COUNT($U312:$AL312))/2),1)+DP$7&lt;1,-FLOOR(((18-COUNT($U312:$AL312))/2),1)+DP$7&gt;COUNT($U312:$AL312)),"",LARGE($U312:$AL312,-FLOOR(((18-COUNT($U312:$AL312))/2),1)+DP$7)),IF(OR(-FLOOR(((18-COUNT($BG312:$BX312))/2),1)+DP$7&lt;1,-FLOOR(((18-COUNT($BG312:$BX312))/2),1)+DP$7&gt;COUNT($BG312:$BX312)),"",LARGE($BG312:$BX312,-FLOOR(((18-COUNT($BG312:$BX312))/2),1)+DP$7)))</f>
        <v/>
      </c>
      <c r="DQ312" s="532" t="str">
        <f t="shared" ref="DQ312:DQ320" si="867">IF($CH$4=$CD$4,IF(OR(-FLOOR(((18-COUNT($U312:$AL312))/2),1)+DQ$7&lt;1,-FLOOR(((18-COUNT($U312:$AL312))/2),1)+DQ$7&gt;COUNT($U312:$AL312)),"",LARGE($U312:$AL312,-FLOOR(((18-COUNT($U312:$AL312))/2),1)+DQ$7)),IF(OR(-FLOOR(((18-COUNT($BG312:$BX312))/2),1)+DQ$7&lt;1,-FLOOR(((18-COUNT($BG312:$BX312))/2),1)+DQ$7&gt;COUNT($BG312:$BX312)),"",LARGE($BG312:$BX312,-FLOOR(((18-COUNT($BG312:$BX312))/2),1)+DQ$7)))</f>
        <v/>
      </c>
      <c r="DR312" s="753">
        <f t="shared" ref="DR312:DR320" si="868">COUNT(B312:S312)</f>
        <v>0</v>
      </c>
      <c r="DS312" s="111">
        <f t="shared" ref="DS312:DS320" si="869">COUNT(U312:AL312)</f>
        <v>0</v>
      </c>
      <c r="DT312" s="111">
        <f t="shared" ref="DT312:DT320" si="870">COUNT(AN312:BE312)</f>
        <v>4</v>
      </c>
      <c r="DU312" s="111">
        <f t="shared" ref="DU312:DU320" si="871">COUNT(BG312:BX312)</f>
        <v>4</v>
      </c>
      <c r="DV312" s="602"/>
      <c r="DW312" s="719"/>
      <c r="DX312" s="719"/>
      <c r="DY312" s="719"/>
      <c r="DZ312" s="719"/>
      <c r="EA312" s="719"/>
      <c r="EB312" s="719"/>
      <c r="EC312" s="719"/>
      <c r="ED312" s="719"/>
      <c r="EE312" s="603"/>
    </row>
    <row r="313" spans="1:135" s="604" customFormat="1" ht="15.75" customHeight="1">
      <c r="A313" s="808" t="s">
        <v>369</v>
      </c>
      <c r="B313" s="730" t="str">
        <f t="shared" ref="B313:S313" si="872">IF(B310="","",B310*B312)</f>
        <v/>
      </c>
      <c r="C313" s="730" t="str">
        <f t="shared" si="872"/>
        <v/>
      </c>
      <c r="D313" s="730" t="str">
        <f t="shared" si="872"/>
        <v/>
      </c>
      <c r="E313" s="730" t="str">
        <f t="shared" si="872"/>
        <v/>
      </c>
      <c r="F313" s="730" t="str">
        <f t="shared" si="872"/>
        <v/>
      </c>
      <c r="G313" s="730" t="str">
        <f t="shared" si="872"/>
        <v/>
      </c>
      <c r="H313" s="730" t="str">
        <f t="shared" si="872"/>
        <v/>
      </c>
      <c r="I313" s="730" t="str">
        <f t="shared" si="872"/>
        <v/>
      </c>
      <c r="J313" s="730" t="str">
        <f t="shared" si="872"/>
        <v/>
      </c>
      <c r="K313" s="730" t="str">
        <f t="shared" si="872"/>
        <v/>
      </c>
      <c r="L313" s="730" t="str">
        <f t="shared" si="872"/>
        <v/>
      </c>
      <c r="M313" s="730" t="str">
        <f t="shared" si="872"/>
        <v/>
      </c>
      <c r="N313" s="730" t="str">
        <f t="shared" si="872"/>
        <v/>
      </c>
      <c r="O313" s="730" t="str">
        <f t="shared" si="872"/>
        <v/>
      </c>
      <c r="P313" s="730" t="str">
        <f t="shared" si="872"/>
        <v/>
      </c>
      <c r="Q313" s="730" t="str">
        <f t="shared" si="872"/>
        <v/>
      </c>
      <c r="R313" s="730" t="str">
        <f t="shared" si="872"/>
        <v/>
      </c>
      <c r="S313" s="730" t="str">
        <f t="shared" si="872"/>
        <v/>
      </c>
      <c r="T313" s="762"/>
      <c r="U313" s="730" t="str">
        <f t="shared" ref="U313:AL313" si="873">IF(U310="","",U310*U312)</f>
        <v/>
      </c>
      <c r="V313" s="730" t="str">
        <f t="shared" si="873"/>
        <v/>
      </c>
      <c r="W313" s="730" t="str">
        <f t="shared" si="873"/>
        <v/>
      </c>
      <c r="X313" s="730" t="str">
        <f t="shared" si="873"/>
        <v/>
      </c>
      <c r="Y313" s="730" t="str">
        <f t="shared" si="873"/>
        <v/>
      </c>
      <c r="Z313" s="730" t="str">
        <f t="shared" si="873"/>
        <v/>
      </c>
      <c r="AA313" s="730" t="str">
        <f t="shared" si="873"/>
        <v/>
      </c>
      <c r="AB313" s="730" t="str">
        <f t="shared" si="873"/>
        <v/>
      </c>
      <c r="AC313" s="730" t="str">
        <f t="shared" si="873"/>
        <v/>
      </c>
      <c r="AD313" s="730" t="str">
        <f t="shared" si="873"/>
        <v/>
      </c>
      <c r="AE313" s="730" t="str">
        <f t="shared" si="873"/>
        <v/>
      </c>
      <c r="AF313" s="730" t="str">
        <f t="shared" si="873"/>
        <v/>
      </c>
      <c r="AG313" s="730" t="str">
        <f t="shared" si="873"/>
        <v/>
      </c>
      <c r="AH313" s="730" t="str">
        <f t="shared" si="873"/>
        <v/>
      </c>
      <c r="AI313" s="730" t="str">
        <f t="shared" si="873"/>
        <v/>
      </c>
      <c r="AJ313" s="730" t="str">
        <f t="shared" si="873"/>
        <v/>
      </c>
      <c r="AK313" s="730" t="str">
        <f t="shared" si="873"/>
        <v/>
      </c>
      <c r="AL313" s="730" t="str">
        <f t="shared" si="873"/>
        <v/>
      </c>
      <c r="AM313" s="762"/>
      <c r="AN313" s="730">
        <f t="shared" ref="AN313:AV313" si="874">IF(AN310="","",AN310*AN312)</f>
        <v>70</v>
      </c>
      <c r="AO313" s="730" t="str">
        <f t="shared" si="874"/>
        <v/>
      </c>
      <c r="AP313" s="730">
        <f t="shared" si="874"/>
        <v>1000</v>
      </c>
      <c r="AQ313" s="730" t="str">
        <f t="shared" si="874"/>
        <v/>
      </c>
      <c r="AR313" s="730" t="str">
        <f t="shared" si="874"/>
        <v/>
      </c>
      <c r="AS313" s="730">
        <f t="shared" si="874"/>
        <v>105</v>
      </c>
      <c r="AT313" s="730" t="str">
        <f t="shared" si="874"/>
        <v/>
      </c>
      <c r="AU313" s="730">
        <f t="shared" si="874"/>
        <v>140</v>
      </c>
      <c r="AV313" s="730" t="str">
        <f t="shared" si="874"/>
        <v/>
      </c>
      <c r="AW313" s="730" t="str">
        <f t="shared" ref="AW313:BE313" si="875">IF(AW310="","",AW310*AW312)</f>
        <v/>
      </c>
      <c r="AX313" s="730" t="str">
        <f t="shared" si="875"/>
        <v/>
      </c>
      <c r="AY313" s="730" t="str">
        <f t="shared" si="875"/>
        <v/>
      </c>
      <c r="AZ313" s="730" t="str">
        <f t="shared" si="875"/>
        <v/>
      </c>
      <c r="BA313" s="730" t="str">
        <f t="shared" si="875"/>
        <v/>
      </c>
      <c r="BB313" s="730" t="str">
        <f t="shared" si="875"/>
        <v/>
      </c>
      <c r="BC313" s="730" t="str">
        <f t="shared" si="875"/>
        <v/>
      </c>
      <c r="BD313" s="730" t="str">
        <f t="shared" si="875"/>
        <v/>
      </c>
      <c r="BE313" s="730" t="str">
        <f t="shared" si="875"/>
        <v/>
      </c>
      <c r="BF313" s="820"/>
      <c r="BG313" s="730" t="str">
        <f>IF(BG310="","",BG310*BG312)</f>
        <v/>
      </c>
      <c r="BH313" s="730" t="str">
        <f>IF(BH310="","",BH310*BH312)</f>
        <v/>
      </c>
      <c r="BI313" s="730" t="str">
        <f>IF(BI310="","",BI310*BI312)</f>
        <v/>
      </c>
      <c r="BJ313" s="730" t="str">
        <f>IF(BJ310="","",BJ310*BJ312)</f>
        <v/>
      </c>
      <c r="BK313" s="730">
        <f>IF(BK310="","",BK310*BK312)</f>
        <v>350</v>
      </c>
      <c r="BL313" s="730">
        <v>1000</v>
      </c>
      <c r="BM313" s="730" t="str">
        <f>IF(BM310="","",BM310*BM312)</f>
        <v/>
      </c>
      <c r="BN313" s="730">
        <f>IF(BN310="","",BN310*BN312)</f>
        <v>210</v>
      </c>
      <c r="BO313" s="730" t="str">
        <f>IF(BO310="","",BO310*BO312)</f>
        <v/>
      </c>
      <c r="BP313" s="730" t="str">
        <f>IF(BP310="","",BP310*BP312)</f>
        <v/>
      </c>
      <c r="BQ313" s="730" t="str">
        <f t="shared" ref="BQ313:BX313" si="876">IF(BQ310="","",BQ310*BQ312)</f>
        <v/>
      </c>
      <c r="BR313" s="730">
        <f t="shared" si="876"/>
        <v>25</v>
      </c>
      <c r="BS313" s="730" t="str">
        <f t="shared" si="876"/>
        <v/>
      </c>
      <c r="BT313" s="730" t="str">
        <f t="shared" si="876"/>
        <v/>
      </c>
      <c r="BU313" s="730" t="str">
        <f t="shared" si="876"/>
        <v/>
      </c>
      <c r="BV313" s="730" t="str">
        <f t="shared" si="876"/>
        <v/>
      </c>
      <c r="BW313" s="730" t="str">
        <f t="shared" si="876"/>
        <v/>
      </c>
      <c r="BX313" s="730" t="str">
        <f t="shared" si="876"/>
        <v/>
      </c>
      <c r="BY313" s="762"/>
      <c r="BZ313" s="730" t="str">
        <f>IF(BZ310="","",BZ310*BZ312)</f>
        <v/>
      </c>
      <c r="CA313" s="730" t="str">
        <f>IF(CA310="","",CA310*CA312)</f>
        <v/>
      </c>
      <c r="CB313" s="730">
        <f>IF(CB310="","",CB310*CB312)</f>
        <v>105</v>
      </c>
      <c r="CC313" s="730">
        <f>IF(CC310="","",CC310*CC312)</f>
        <v>210</v>
      </c>
      <c r="CD313" s="698" t="str">
        <f t="shared" si="828"/>
        <v/>
      </c>
      <c r="CE313" s="698" t="str">
        <f t="shared" si="829"/>
        <v/>
      </c>
      <c r="CF313" s="698">
        <f t="shared" si="830"/>
        <v>122.5</v>
      </c>
      <c r="CG313" s="787">
        <f t="shared" si="831"/>
        <v>280</v>
      </c>
      <c r="CH313" s="1371" t="str">
        <f t="shared" si="832"/>
        <v/>
      </c>
      <c r="CI313" s="1372" t="str">
        <f t="shared" si="833"/>
        <v/>
      </c>
      <c r="CJ313" s="1373" t="str">
        <f t="shared" si="834"/>
        <v/>
      </c>
      <c r="CK313" s="1373" t="str">
        <f t="shared" si="835"/>
        <v/>
      </c>
      <c r="CL313" s="1373" t="str">
        <f t="shared" si="836"/>
        <v/>
      </c>
      <c r="CM313" s="1373" t="str">
        <f t="shared" si="837"/>
        <v/>
      </c>
      <c r="CN313" s="1373" t="str">
        <f t="shared" si="838"/>
        <v/>
      </c>
      <c r="CO313" s="1374" t="str">
        <f t="shared" si="839"/>
        <v/>
      </c>
      <c r="CP313" s="1374" t="str">
        <f t="shared" si="840"/>
        <v/>
      </c>
      <c r="CQ313" s="1374" t="str">
        <f t="shared" si="841"/>
        <v/>
      </c>
      <c r="CR313" s="1374" t="str">
        <f t="shared" si="842"/>
        <v/>
      </c>
      <c r="CS313" s="1373" t="str">
        <f t="shared" si="843"/>
        <v/>
      </c>
      <c r="CT313" s="1373" t="str">
        <f t="shared" si="844"/>
        <v/>
      </c>
      <c r="CU313" s="1373" t="str">
        <f t="shared" si="845"/>
        <v/>
      </c>
      <c r="CV313" s="1373" t="str">
        <f t="shared" si="846"/>
        <v/>
      </c>
      <c r="CW313" s="1373" t="str">
        <f t="shared" si="847"/>
        <v/>
      </c>
      <c r="CX313" s="1372" t="str">
        <f t="shared" si="848"/>
        <v/>
      </c>
      <c r="CY313" s="1375" t="str">
        <f t="shared" si="849"/>
        <v/>
      </c>
      <c r="CZ313" s="532" t="str">
        <f t="shared" si="850"/>
        <v/>
      </c>
      <c r="DA313" s="533" t="str">
        <f t="shared" si="851"/>
        <v/>
      </c>
      <c r="DB313" s="534" t="str">
        <f t="shared" si="852"/>
        <v/>
      </c>
      <c r="DC313" s="534" t="str">
        <f t="shared" si="853"/>
        <v/>
      </c>
      <c r="DD313" s="534" t="str">
        <f t="shared" si="854"/>
        <v/>
      </c>
      <c r="DE313" s="534" t="str">
        <f t="shared" si="855"/>
        <v/>
      </c>
      <c r="DF313" s="534" t="str">
        <f t="shared" si="856"/>
        <v/>
      </c>
      <c r="DG313" s="535" t="str">
        <f t="shared" si="857"/>
        <v/>
      </c>
      <c r="DH313" s="535" t="str">
        <f t="shared" si="858"/>
        <v/>
      </c>
      <c r="DI313" s="535" t="str">
        <f t="shared" si="859"/>
        <v/>
      </c>
      <c r="DJ313" s="535" t="str">
        <f t="shared" si="860"/>
        <v/>
      </c>
      <c r="DK313" s="534" t="str">
        <f t="shared" si="861"/>
        <v/>
      </c>
      <c r="DL313" s="534" t="str">
        <f t="shared" si="862"/>
        <v/>
      </c>
      <c r="DM313" s="534" t="str">
        <f t="shared" si="863"/>
        <v/>
      </c>
      <c r="DN313" s="534" t="str">
        <f t="shared" si="864"/>
        <v/>
      </c>
      <c r="DO313" s="534" t="str">
        <f t="shared" si="865"/>
        <v/>
      </c>
      <c r="DP313" s="533" t="str">
        <f t="shared" si="866"/>
        <v/>
      </c>
      <c r="DQ313" s="532" t="str">
        <f t="shared" si="867"/>
        <v/>
      </c>
      <c r="DR313" s="753">
        <f t="shared" si="868"/>
        <v>0</v>
      </c>
      <c r="DS313" s="111">
        <f t="shared" si="869"/>
        <v>0</v>
      </c>
      <c r="DT313" s="111">
        <f t="shared" si="870"/>
        <v>4</v>
      </c>
      <c r="DU313" s="111">
        <f t="shared" si="871"/>
        <v>4</v>
      </c>
      <c r="DV313" s="602"/>
      <c r="DW313" s="719"/>
      <c r="DX313" s="719"/>
      <c r="DY313" s="719"/>
      <c r="DZ313" s="719"/>
      <c r="EA313" s="719"/>
      <c r="EB313" s="719"/>
      <c r="EC313" s="719"/>
      <c r="ED313" s="719"/>
      <c r="EE313" s="603"/>
    </row>
    <row r="314" spans="1:135" s="604" customFormat="1" ht="15.75" customHeight="1">
      <c r="A314" s="808" t="s">
        <v>361</v>
      </c>
      <c r="B314" s="801">
        <v>1090</v>
      </c>
      <c r="C314" s="801">
        <v>1090</v>
      </c>
      <c r="D314" s="801">
        <v>1090</v>
      </c>
      <c r="E314" s="801">
        <v>1090</v>
      </c>
      <c r="F314" s="801">
        <v>1090</v>
      </c>
      <c r="G314" s="801">
        <v>1090</v>
      </c>
      <c r="H314" s="801">
        <v>1090</v>
      </c>
      <c r="I314" s="801">
        <v>1090</v>
      </c>
      <c r="J314" s="801">
        <v>1090</v>
      </c>
      <c r="K314" s="801">
        <v>1090</v>
      </c>
      <c r="L314" s="801">
        <v>1090</v>
      </c>
      <c r="M314" s="801">
        <v>1090</v>
      </c>
      <c r="N314" s="801">
        <v>1090</v>
      </c>
      <c r="O314" s="801">
        <v>1090</v>
      </c>
      <c r="P314" s="801">
        <v>1090</v>
      </c>
      <c r="Q314" s="801">
        <v>1090</v>
      </c>
      <c r="R314" s="801">
        <v>1090</v>
      </c>
      <c r="S314" s="801">
        <v>1090</v>
      </c>
      <c r="T314" s="809"/>
      <c r="U314" s="801">
        <v>1090</v>
      </c>
      <c r="V314" s="801">
        <v>1090</v>
      </c>
      <c r="W314" s="801">
        <v>1090</v>
      </c>
      <c r="X314" s="801">
        <v>1090</v>
      </c>
      <c r="Y314" s="801">
        <v>1090</v>
      </c>
      <c r="Z314" s="801">
        <v>1090</v>
      </c>
      <c r="AA314" s="801">
        <v>1090</v>
      </c>
      <c r="AB314" s="801">
        <v>1090</v>
      </c>
      <c r="AC314" s="801">
        <v>1090</v>
      </c>
      <c r="AD314" s="801">
        <v>1090</v>
      </c>
      <c r="AE314" s="801">
        <v>1090</v>
      </c>
      <c r="AF314" s="801">
        <v>1090</v>
      </c>
      <c r="AG314" s="801">
        <v>1090</v>
      </c>
      <c r="AH314" s="801">
        <v>1090</v>
      </c>
      <c r="AI314" s="801">
        <v>1090</v>
      </c>
      <c r="AJ314" s="801">
        <v>1090</v>
      </c>
      <c r="AK314" s="801">
        <v>1090</v>
      </c>
      <c r="AL314" s="801">
        <v>1090</v>
      </c>
      <c r="AM314" s="809"/>
      <c r="AN314" s="801">
        <v>1090</v>
      </c>
      <c r="AO314" s="801">
        <v>1090</v>
      </c>
      <c r="AP314" s="801">
        <v>1090</v>
      </c>
      <c r="AQ314" s="801">
        <v>1090</v>
      </c>
      <c r="AR314" s="801">
        <v>1090</v>
      </c>
      <c r="AS314" s="801">
        <v>1090</v>
      </c>
      <c r="AT314" s="801">
        <v>1090</v>
      </c>
      <c r="AU314" s="801">
        <v>1090</v>
      </c>
      <c r="AV314" s="801">
        <v>1090</v>
      </c>
      <c r="AW314" s="801">
        <v>1090</v>
      </c>
      <c r="AX314" s="801">
        <v>1090</v>
      </c>
      <c r="AY314" s="801">
        <v>1090</v>
      </c>
      <c r="AZ314" s="801">
        <v>1090</v>
      </c>
      <c r="BA314" s="801">
        <v>1090</v>
      </c>
      <c r="BB314" s="801">
        <v>1090</v>
      </c>
      <c r="BC314" s="801">
        <v>1090</v>
      </c>
      <c r="BD314" s="801">
        <v>1090</v>
      </c>
      <c r="BE314" s="801">
        <v>1090</v>
      </c>
      <c r="BF314" s="809"/>
      <c r="BG314" s="801">
        <v>1090</v>
      </c>
      <c r="BH314" s="801">
        <v>1090</v>
      </c>
      <c r="BI314" s="801">
        <v>1090</v>
      </c>
      <c r="BJ314" s="801">
        <v>1090</v>
      </c>
      <c r="BK314" s="801">
        <v>1090</v>
      </c>
      <c r="BL314" s="801">
        <v>1090</v>
      </c>
      <c r="BM314" s="801">
        <v>1090</v>
      </c>
      <c r="BN314" s="801">
        <v>1090</v>
      </c>
      <c r="BO314" s="801">
        <v>1090</v>
      </c>
      <c r="BP314" s="801">
        <v>1090</v>
      </c>
      <c r="BQ314" s="801">
        <v>1090</v>
      </c>
      <c r="BR314" s="801">
        <v>1090</v>
      </c>
      <c r="BS314" s="801">
        <v>1090</v>
      </c>
      <c r="BT314" s="801">
        <v>1090</v>
      </c>
      <c r="BU314" s="801">
        <v>1090</v>
      </c>
      <c r="BV314" s="801">
        <v>1090</v>
      </c>
      <c r="BW314" s="801">
        <v>1090</v>
      </c>
      <c r="BX314" s="801">
        <v>1090</v>
      </c>
      <c r="BY314" s="689"/>
      <c r="BZ314" s="810">
        <v>1090</v>
      </c>
      <c r="CA314" s="811">
        <v>1090</v>
      </c>
      <c r="CB314" s="811">
        <v>1090</v>
      </c>
      <c r="CC314" s="811">
        <v>1090</v>
      </c>
      <c r="CD314" s="698">
        <f t="shared" si="828"/>
        <v>1090</v>
      </c>
      <c r="CE314" s="698">
        <f t="shared" si="829"/>
        <v>1090</v>
      </c>
      <c r="CF314" s="698">
        <f t="shared" si="830"/>
        <v>1090</v>
      </c>
      <c r="CG314" s="787">
        <f t="shared" si="831"/>
        <v>1090</v>
      </c>
      <c r="CH314" s="1371">
        <f t="shared" si="832"/>
        <v>1090</v>
      </c>
      <c r="CI314" s="1372">
        <f t="shared" si="833"/>
        <v>1090</v>
      </c>
      <c r="CJ314" s="1373">
        <f t="shared" si="834"/>
        <v>1090</v>
      </c>
      <c r="CK314" s="1373">
        <f t="shared" si="835"/>
        <v>1090</v>
      </c>
      <c r="CL314" s="1373">
        <f t="shared" si="836"/>
        <v>1090</v>
      </c>
      <c r="CM314" s="1373">
        <f t="shared" si="837"/>
        <v>1090</v>
      </c>
      <c r="CN314" s="1373">
        <f t="shared" si="838"/>
        <v>1090</v>
      </c>
      <c r="CO314" s="1374">
        <f t="shared" si="839"/>
        <v>1090</v>
      </c>
      <c r="CP314" s="1374">
        <f t="shared" si="840"/>
        <v>1090</v>
      </c>
      <c r="CQ314" s="1374">
        <f t="shared" si="841"/>
        <v>1090</v>
      </c>
      <c r="CR314" s="1374">
        <f t="shared" si="842"/>
        <v>1090</v>
      </c>
      <c r="CS314" s="1373">
        <f t="shared" si="843"/>
        <v>1090</v>
      </c>
      <c r="CT314" s="1373">
        <f t="shared" si="844"/>
        <v>1090</v>
      </c>
      <c r="CU314" s="1373">
        <f t="shared" si="845"/>
        <v>1090</v>
      </c>
      <c r="CV314" s="1373">
        <f t="shared" si="846"/>
        <v>1090</v>
      </c>
      <c r="CW314" s="1373">
        <f t="shared" si="847"/>
        <v>1090</v>
      </c>
      <c r="CX314" s="1372">
        <f t="shared" si="848"/>
        <v>1090</v>
      </c>
      <c r="CY314" s="1375">
        <f t="shared" si="849"/>
        <v>1090</v>
      </c>
      <c r="CZ314" s="532">
        <f t="shared" si="850"/>
        <v>1090</v>
      </c>
      <c r="DA314" s="533">
        <f t="shared" si="851"/>
        <v>1090</v>
      </c>
      <c r="DB314" s="534">
        <f t="shared" si="852"/>
        <v>1090</v>
      </c>
      <c r="DC314" s="534">
        <f t="shared" si="853"/>
        <v>1090</v>
      </c>
      <c r="DD314" s="534">
        <f t="shared" si="854"/>
        <v>1090</v>
      </c>
      <c r="DE314" s="534">
        <f t="shared" si="855"/>
        <v>1090</v>
      </c>
      <c r="DF314" s="534">
        <f t="shared" si="856"/>
        <v>1090</v>
      </c>
      <c r="DG314" s="535">
        <f t="shared" si="857"/>
        <v>1090</v>
      </c>
      <c r="DH314" s="535">
        <f t="shared" si="858"/>
        <v>1090</v>
      </c>
      <c r="DI314" s="535">
        <f t="shared" si="859"/>
        <v>1090</v>
      </c>
      <c r="DJ314" s="535">
        <f t="shared" si="860"/>
        <v>1090</v>
      </c>
      <c r="DK314" s="534">
        <f t="shared" si="861"/>
        <v>1090</v>
      </c>
      <c r="DL314" s="534">
        <f t="shared" si="862"/>
        <v>1090</v>
      </c>
      <c r="DM314" s="534">
        <f t="shared" si="863"/>
        <v>1090</v>
      </c>
      <c r="DN314" s="534">
        <f t="shared" si="864"/>
        <v>1090</v>
      </c>
      <c r="DO314" s="534">
        <f t="shared" si="865"/>
        <v>1090</v>
      </c>
      <c r="DP314" s="533">
        <f t="shared" si="866"/>
        <v>1090</v>
      </c>
      <c r="DQ314" s="532">
        <f t="shared" si="867"/>
        <v>1090</v>
      </c>
      <c r="DR314" s="753">
        <f t="shared" si="868"/>
        <v>18</v>
      </c>
      <c r="DS314" s="111">
        <f t="shared" si="869"/>
        <v>18</v>
      </c>
      <c r="DT314" s="111">
        <f t="shared" si="870"/>
        <v>18</v>
      </c>
      <c r="DU314" s="111">
        <f t="shared" si="871"/>
        <v>18</v>
      </c>
      <c r="DV314" s="602"/>
      <c r="DW314" s="719"/>
      <c r="DX314" s="719"/>
      <c r="DY314" s="719"/>
      <c r="DZ314" s="719"/>
      <c r="EA314" s="719"/>
      <c r="EB314" s="719"/>
      <c r="EC314" s="719"/>
      <c r="ED314" s="719"/>
      <c r="EE314" s="603"/>
    </row>
    <row r="315" spans="1:135" s="604" customFormat="1" ht="15.75" customHeight="1">
      <c r="A315" s="757" t="s">
        <v>358</v>
      </c>
      <c r="B315" s="233"/>
      <c r="C315" s="233"/>
      <c r="D315" s="233"/>
      <c r="E315" s="233"/>
      <c r="F315" s="233"/>
      <c r="G315" s="233"/>
      <c r="H315" s="233"/>
      <c r="I315" s="233"/>
      <c r="J315" s="233"/>
      <c r="K315" s="233"/>
      <c r="L315" s="233"/>
      <c r="M315" s="233"/>
      <c r="N315" s="233"/>
      <c r="O315" s="233"/>
      <c r="P315" s="233"/>
      <c r="Q315" s="233"/>
      <c r="R315" s="233"/>
      <c r="S315" s="233"/>
      <c r="T315" s="716"/>
      <c r="U315" s="233"/>
      <c r="V315" s="233"/>
      <c r="W315" s="233"/>
      <c r="X315" s="233"/>
      <c r="Y315" s="233"/>
      <c r="Z315" s="233"/>
      <c r="AA315" s="233"/>
      <c r="AB315" s="233"/>
      <c r="AC315" s="233"/>
      <c r="AD315" s="233"/>
      <c r="AE315" s="233"/>
      <c r="AF315" s="233"/>
      <c r="AG315" s="233"/>
      <c r="AH315" s="233"/>
      <c r="AI315" s="233"/>
      <c r="AJ315" s="233"/>
      <c r="AK315" s="233"/>
      <c r="AL315" s="233"/>
      <c r="AM315" s="716"/>
      <c r="AN315" s="233"/>
      <c r="AO315" s="233"/>
      <c r="AP315" s="233"/>
      <c r="AQ315" s="233"/>
      <c r="AR315" s="233"/>
      <c r="AS315" s="233">
        <v>0</v>
      </c>
      <c r="AT315" s="233"/>
      <c r="AU315" s="233">
        <v>0</v>
      </c>
      <c r="AV315" s="233"/>
      <c r="AW315" s="233"/>
      <c r="AX315" s="233"/>
      <c r="AY315" s="233"/>
      <c r="AZ315" s="233"/>
      <c r="BA315" s="306"/>
      <c r="BB315" s="306"/>
      <c r="BC315" s="233"/>
      <c r="BD315" s="233"/>
      <c r="BE315" s="233"/>
      <c r="BF315" s="716"/>
      <c r="BG315" s="233"/>
      <c r="BH315" s="233"/>
      <c r="BI315" s="233"/>
      <c r="BJ315" s="233"/>
      <c r="BK315" s="233"/>
      <c r="BL315" s="233">
        <v>800</v>
      </c>
      <c r="BM315" s="233"/>
      <c r="BN315" s="233"/>
      <c r="BO315" s="233"/>
      <c r="BP315" s="233"/>
      <c r="BQ315" s="233"/>
      <c r="BR315" s="306"/>
      <c r="BS315" s="233"/>
      <c r="BT315" s="306"/>
      <c r="BU315" s="233"/>
      <c r="BV315" s="233"/>
      <c r="BW315" s="233"/>
      <c r="BX315" s="233"/>
      <c r="BY315" s="716"/>
      <c r="BZ315" s="233"/>
      <c r="CA315" s="233"/>
      <c r="CB315" s="233"/>
      <c r="CC315" s="233"/>
      <c r="CD315" s="698" t="str">
        <f t="shared" si="828"/>
        <v/>
      </c>
      <c r="CE315" s="698" t="str">
        <f t="shared" si="829"/>
        <v/>
      </c>
      <c r="CF315" s="698" t="str">
        <f t="shared" si="830"/>
        <v/>
      </c>
      <c r="CG315" s="787" t="str">
        <f t="shared" si="831"/>
        <v/>
      </c>
      <c r="CH315" s="1371" t="str">
        <f t="shared" si="832"/>
        <v/>
      </c>
      <c r="CI315" s="1372" t="str">
        <f t="shared" si="833"/>
        <v/>
      </c>
      <c r="CJ315" s="1373" t="str">
        <f t="shared" si="834"/>
        <v/>
      </c>
      <c r="CK315" s="1373" t="str">
        <f t="shared" si="835"/>
        <v/>
      </c>
      <c r="CL315" s="1373" t="str">
        <f t="shared" si="836"/>
        <v/>
      </c>
      <c r="CM315" s="1373" t="str">
        <f t="shared" si="837"/>
        <v/>
      </c>
      <c r="CN315" s="1373" t="str">
        <f t="shared" si="838"/>
        <v/>
      </c>
      <c r="CO315" s="1374" t="str">
        <f t="shared" si="839"/>
        <v/>
      </c>
      <c r="CP315" s="1374" t="str">
        <f t="shared" si="840"/>
        <v/>
      </c>
      <c r="CQ315" s="1374" t="str">
        <f t="shared" si="841"/>
        <v/>
      </c>
      <c r="CR315" s="1374" t="str">
        <f t="shared" si="842"/>
        <v/>
      </c>
      <c r="CS315" s="1373" t="str">
        <f t="shared" si="843"/>
        <v/>
      </c>
      <c r="CT315" s="1373" t="str">
        <f t="shared" si="844"/>
        <v/>
      </c>
      <c r="CU315" s="1373" t="str">
        <f t="shared" si="845"/>
        <v/>
      </c>
      <c r="CV315" s="1373" t="str">
        <f t="shared" si="846"/>
        <v/>
      </c>
      <c r="CW315" s="1373" t="str">
        <f t="shared" si="847"/>
        <v/>
      </c>
      <c r="CX315" s="1372" t="str">
        <f t="shared" si="848"/>
        <v/>
      </c>
      <c r="CY315" s="1375" t="str">
        <f t="shared" si="849"/>
        <v/>
      </c>
      <c r="CZ315" s="532" t="str">
        <f t="shared" si="850"/>
        <v/>
      </c>
      <c r="DA315" s="533" t="str">
        <f t="shared" si="851"/>
        <v/>
      </c>
      <c r="DB315" s="534" t="str">
        <f t="shared" si="852"/>
        <v/>
      </c>
      <c r="DC315" s="534" t="str">
        <f t="shared" si="853"/>
        <v/>
      </c>
      <c r="DD315" s="534" t="str">
        <f t="shared" si="854"/>
        <v/>
      </c>
      <c r="DE315" s="534" t="str">
        <f t="shared" si="855"/>
        <v/>
      </c>
      <c r="DF315" s="534" t="str">
        <f t="shared" si="856"/>
        <v/>
      </c>
      <c r="DG315" s="535" t="str">
        <f t="shared" si="857"/>
        <v/>
      </c>
      <c r="DH315" s="535" t="str">
        <f t="shared" si="858"/>
        <v/>
      </c>
      <c r="DI315" s="535" t="str">
        <f t="shared" si="859"/>
        <v/>
      </c>
      <c r="DJ315" s="535" t="str">
        <f t="shared" si="860"/>
        <v/>
      </c>
      <c r="DK315" s="534" t="str">
        <f t="shared" si="861"/>
        <v/>
      </c>
      <c r="DL315" s="534" t="str">
        <f t="shared" si="862"/>
        <v/>
      </c>
      <c r="DM315" s="534" t="str">
        <f t="shared" si="863"/>
        <v/>
      </c>
      <c r="DN315" s="534" t="str">
        <f t="shared" si="864"/>
        <v/>
      </c>
      <c r="DO315" s="534" t="str">
        <f t="shared" si="865"/>
        <v/>
      </c>
      <c r="DP315" s="533" t="str">
        <f t="shared" si="866"/>
        <v/>
      </c>
      <c r="DQ315" s="532" t="str">
        <f t="shared" si="867"/>
        <v/>
      </c>
      <c r="DR315" s="753">
        <f t="shared" si="868"/>
        <v>0</v>
      </c>
      <c r="DS315" s="111">
        <f t="shared" si="869"/>
        <v>0</v>
      </c>
      <c r="DT315" s="111">
        <f t="shared" si="870"/>
        <v>2</v>
      </c>
      <c r="DU315" s="111">
        <f t="shared" si="871"/>
        <v>1</v>
      </c>
      <c r="DV315" s="602"/>
      <c r="DW315" s="719"/>
      <c r="DX315" s="719"/>
      <c r="DY315" s="719"/>
      <c r="DZ315" s="719"/>
      <c r="EA315" s="719"/>
      <c r="EB315" s="719"/>
      <c r="EC315" s="719"/>
      <c r="ED315" s="719"/>
      <c r="EE315" s="603"/>
    </row>
    <row r="316" spans="1:135" s="604" customFormat="1" ht="15.75" customHeight="1">
      <c r="A316" s="740" t="s">
        <v>282</v>
      </c>
      <c r="B316" s="284"/>
      <c r="C316" s="284"/>
      <c r="D316" s="284"/>
      <c r="E316" s="284"/>
      <c r="F316" s="284"/>
      <c r="G316" s="284"/>
      <c r="H316" s="284"/>
      <c r="I316" s="284"/>
      <c r="J316" s="284"/>
      <c r="K316" s="284"/>
      <c r="L316" s="284"/>
      <c r="M316" s="284"/>
      <c r="N316" s="284"/>
      <c r="O316" s="284"/>
      <c r="P316" s="284"/>
      <c r="Q316" s="284"/>
      <c r="R316" s="284"/>
      <c r="S316" s="284"/>
      <c r="T316" s="715"/>
      <c r="U316" s="284"/>
      <c r="V316" s="284"/>
      <c r="W316" s="284"/>
      <c r="X316" s="284"/>
      <c r="Y316" s="284"/>
      <c r="Z316" s="284"/>
      <c r="AA316" s="284"/>
      <c r="AB316" s="284"/>
      <c r="AC316" s="284"/>
      <c r="AD316" s="284"/>
      <c r="AE316" s="284"/>
      <c r="AF316" s="284"/>
      <c r="AG316" s="284"/>
      <c r="AH316" s="284"/>
      <c r="AI316" s="284"/>
      <c r="AJ316" s="284"/>
      <c r="AK316" s="284"/>
      <c r="AL316" s="284"/>
      <c r="AM316" s="715"/>
      <c r="AN316" s="284"/>
      <c r="AO316" s="284"/>
      <c r="AP316" s="284"/>
      <c r="AQ316" s="284"/>
      <c r="AR316" s="284"/>
      <c r="AS316" s="284">
        <v>0</v>
      </c>
      <c r="AT316" s="284"/>
      <c r="AU316" s="284">
        <v>0</v>
      </c>
      <c r="AV316" s="284"/>
      <c r="AW316" s="284"/>
      <c r="AX316" s="284"/>
      <c r="AY316" s="284"/>
      <c r="AZ316" s="284"/>
      <c r="BA316" s="528"/>
      <c r="BB316" s="528"/>
      <c r="BC316" s="284"/>
      <c r="BD316" s="284"/>
      <c r="BE316" s="284"/>
      <c r="BF316" s="715"/>
      <c r="BG316" s="284"/>
      <c r="BH316" s="284"/>
      <c r="BI316" s="284"/>
      <c r="BJ316" s="284"/>
      <c r="BK316" s="284"/>
      <c r="BL316" s="284">
        <f>10</f>
        <v>10</v>
      </c>
      <c r="BM316" s="284"/>
      <c r="BN316" s="284"/>
      <c r="BO316" s="284"/>
      <c r="BP316" s="284"/>
      <c r="BQ316" s="284"/>
      <c r="BR316" s="528"/>
      <c r="BS316" s="284"/>
      <c r="BT316" s="528"/>
      <c r="BU316" s="284"/>
      <c r="BV316" s="284"/>
      <c r="BW316" s="284"/>
      <c r="BX316" s="284"/>
      <c r="BY316" s="715"/>
      <c r="BZ316" s="284"/>
      <c r="CA316" s="284"/>
      <c r="CB316" s="284"/>
      <c r="CC316" s="284"/>
      <c r="CD316" s="698" t="str">
        <f t="shared" si="828"/>
        <v/>
      </c>
      <c r="CE316" s="698" t="str">
        <f t="shared" si="829"/>
        <v/>
      </c>
      <c r="CF316" s="698" t="str">
        <f t="shared" si="830"/>
        <v/>
      </c>
      <c r="CG316" s="787" t="str">
        <f t="shared" si="831"/>
        <v/>
      </c>
      <c r="CH316" s="1371" t="str">
        <f t="shared" si="832"/>
        <v/>
      </c>
      <c r="CI316" s="1372" t="str">
        <f t="shared" si="833"/>
        <v/>
      </c>
      <c r="CJ316" s="1373" t="str">
        <f t="shared" si="834"/>
        <v/>
      </c>
      <c r="CK316" s="1373" t="str">
        <f t="shared" si="835"/>
        <v/>
      </c>
      <c r="CL316" s="1373" t="str">
        <f t="shared" si="836"/>
        <v/>
      </c>
      <c r="CM316" s="1373" t="str">
        <f t="shared" si="837"/>
        <v/>
      </c>
      <c r="CN316" s="1373" t="str">
        <f t="shared" si="838"/>
        <v/>
      </c>
      <c r="CO316" s="1374" t="str">
        <f t="shared" si="839"/>
        <v/>
      </c>
      <c r="CP316" s="1374" t="str">
        <f t="shared" si="840"/>
        <v/>
      </c>
      <c r="CQ316" s="1374" t="str">
        <f t="shared" si="841"/>
        <v/>
      </c>
      <c r="CR316" s="1374" t="str">
        <f t="shared" si="842"/>
        <v/>
      </c>
      <c r="CS316" s="1373" t="str">
        <f t="shared" si="843"/>
        <v/>
      </c>
      <c r="CT316" s="1373" t="str">
        <f t="shared" si="844"/>
        <v/>
      </c>
      <c r="CU316" s="1373" t="str">
        <f t="shared" si="845"/>
        <v/>
      </c>
      <c r="CV316" s="1373" t="str">
        <f t="shared" si="846"/>
        <v/>
      </c>
      <c r="CW316" s="1373" t="str">
        <f t="shared" si="847"/>
        <v/>
      </c>
      <c r="CX316" s="1372" t="str">
        <f t="shared" si="848"/>
        <v/>
      </c>
      <c r="CY316" s="1375" t="str">
        <f t="shared" si="849"/>
        <v/>
      </c>
      <c r="CZ316" s="532" t="str">
        <f t="shared" si="850"/>
        <v/>
      </c>
      <c r="DA316" s="533" t="str">
        <f t="shared" si="851"/>
        <v/>
      </c>
      <c r="DB316" s="534" t="str">
        <f t="shared" si="852"/>
        <v/>
      </c>
      <c r="DC316" s="534" t="str">
        <f t="shared" si="853"/>
        <v/>
      </c>
      <c r="DD316" s="534" t="str">
        <f t="shared" si="854"/>
        <v/>
      </c>
      <c r="DE316" s="534" t="str">
        <f t="shared" si="855"/>
        <v/>
      </c>
      <c r="DF316" s="534" t="str">
        <f t="shared" si="856"/>
        <v/>
      </c>
      <c r="DG316" s="535" t="str">
        <f t="shared" si="857"/>
        <v/>
      </c>
      <c r="DH316" s="535" t="str">
        <f t="shared" si="858"/>
        <v/>
      </c>
      <c r="DI316" s="535" t="str">
        <f t="shared" si="859"/>
        <v/>
      </c>
      <c r="DJ316" s="535" t="str">
        <f t="shared" si="860"/>
        <v/>
      </c>
      <c r="DK316" s="534" t="str">
        <f t="shared" si="861"/>
        <v/>
      </c>
      <c r="DL316" s="534" t="str">
        <f t="shared" si="862"/>
        <v/>
      </c>
      <c r="DM316" s="534" t="str">
        <f t="shared" si="863"/>
        <v/>
      </c>
      <c r="DN316" s="534" t="str">
        <f t="shared" si="864"/>
        <v/>
      </c>
      <c r="DO316" s="534" t="str">
        <f t="shared" si="865"/>
        <v/>
      </c>
      <c r="DP316" s="533" t="str">
        <f t="shared" si="866"/>
        <v/>
      </c>
      <c r="DQ316" s="532" t="str">
        <f t="shared" si="867"/>
        <v/>
      </c>
      <c r="DR316" s="753">
        <f t="shared" si="868"/>
        <v>0</v>
      </c>
      <c r="DS316" s="111">
        <f t="shared" si="869"/>
        <v>0</v>
      </c>
      <c r="DT316" s="111">
        <f t="shared" si="870"/>
        <v>2</v>
      </c>
      <c r="DU316" s="111">
        <f t="shared" si="871"/>
        <v>1</v>
      </c>
      <c r="DV316" s="602"/>
      <c r="DW316" s="719"/>
      <c r="DX316" s="719"/>
      <c r="DY316" s="719"/>
      <c r="DZ316" s="719"/>
      <c r="EA316" s="719"/>
      <c r="EB316" s="719"/>
      <c r="EC316" s="719"/>
      <c r="ED316" s="719"/>
      <c r="EE316" s="603"/>
    </row>
    <row r="317" spans="1:135" s="604" customFormat="1" ht="15.75" customHeight="1">
      <c r="A317" s="740" t="s">
        <v>284</v>
      </c>
      <c r="B317" s="730" t="str">
        <f t="shared" ref="B317:S317" si="877">IF(B315="","",B315*B316)</f>
        <v/>
      </c>
      <c r="C317" s="730" t="str">
        <f t="shared" si="877"/>
        <v/>
      </c>
      <c r="D317" s="730" t="str">
        <f t="shared" si="877"/>
        <v/>
      </c>
      <c r="E317" s="730" t="str">
        <f t="shared" si="877"/>
        <v/>
      </c>
      <c r="F317" s="730" t="str">
        <f t="shared" si="877"/>
        <v/>
      </c>
      <c r="G317" s="730" t="str">
        <f t="shared" si="877"/>
        <v/>
      </c>
      <c r="H317" s="730" t="str">
        <f t="shared" si="877"/>
        <v/>
      </c>
      <c r="I317" s="730" t="str">
        <f t="shared" si="877"/>
        <v/>
      </c>
      <c r="J317" s="730" t="str">
        <f t="shared" si="877"/>
        <v/>
      </c>
      <c r="K317" s="730" t="str">
        <f t="shared" si="877"/>
        <v/>
      </c>
      <c r="L317" s="730" t="str">
        <f t="shared" si="877"/>
        <v/>
      </c>
      <c r="M317" s="730" t="str">
        <f t="shared" si="877"/>
        <v/>
      </c>
      <c r="N317" s="730" t="str">
        <f t="shared" si="877"/>
        <v/>
      </c>
      <c r="O317" s="730" t="str">
        <f t="shared" si="877"/>
        <v/>
      </c>
      <c r="P317" s="730" t="str">
        <f t="shared" si="877"/>
        <v/>
      </c>
      <c r="Q317" s="730" t="str">
        <f t="shared" si="877"/>
        <v/>
      </c>
      <c r="R317" s="730" t="str">
        <f t="shared" si="877"/>
        <v/>
      </c>
      <c r="S317" s="730" t="str">
        <f t="shared" si="877"/>
        <v/>
      </c>
      <c r="T317" s="762"/>
      <c r="U317" s="730" t="str">
        <f>IF(U315="","",U315*U316)</f>
        <v/>
      </c>
      <c r="V317" s="730"/>
      <c r="W317" s="730" t="str">
        <f t="shared" ref="W317:AL317" si="878">IF(W315="","",W315*W316)</f>
        <v/>
      </c>
      <c r="X317" s="730" t="str">
        <f t="shared" si="878"/>
        <v/>
      </c>
      <c r="Y317" s="730" t="str">
        <f t="shared" si="878"/>
        <v/>
      </c>
      <c r="Z317" s="730" t="str">
        <f t="shared" si="878"/>
        <v/>
      </c>
      <c r="AA317" s="730" t="str">
        <f t="shared" si="878"/>
        <v/>
      </c>
      <c r="AB317" s="730" t="str">
        <f t="shared" si="878"/>
        <v/>
      </c>
      <c r="AC317" s="730" t="str">
        <f t="shared" si="878"/>
        <v/>
      </c>
      <c r="AD317" s="730" t="str">
        <f t="shared" si="878"/>
        <v/>
      </c>
      <c r="AE317" s="730" t="str">
        <f t="shared" si="878"/>
        <v/>
      </c>
      <c r="AF317" s="730" t="str">
        <f t="shared" si="878"/>
        <v/>
      </c>
      <c r="AG317" s="730" t="str">
        <f t="shared" si="878"/>
        <v/>
      </c>
      <c r="AH317" s="730" t="str">
        <f t="shared" si="878"/>
        <v/>
      </c>
      <c r="AI317" s="730" t="str">
        <f t="shared" si="878"/>
        <v/>
      </c>
      <c r="AJ317" s="730" t="str">
        <f t="shared" si="878"/>
        <v/>
      </c>
      <c r="AK317" s="730" t="str">
        <f t="shared" si="878"/>
        <v/>
      </c>
      <c r="AL317" s="730" t="str">
        <f t="shared" si="878"/>
        <v/>
      </c>
      <c r="AM317" s="762"/>
      <c r="AN317" s="730" t="str">
        <f t="shared" ref="AN317:BE317" si="879">IF(AN315="","",AN315*AN316)</f>
        <v/>
      </c>
      <c r="AO317" s="730" t="str">
        <f t="shared" si="879"/>
        <v/>
      </c>
      <c r="AP317" s="730" t="str">
        <f t="shared" si="879"/>
        <v/>
      </c>
      <c r="AQ317" s="730" t="str">
        <f t="shared" si="879"/>
        <v/>
      </c>
      <c r="AR317" s="730" t="str">
        <f t="shared" si="879"/>
        <v/>
      </c>
      <c r="AS317" s="730">
        <f t="shared" si="879"/>
        <v>0</v>
      </c>
      <c r="AT317" s="730" t="str">
        <f t="shared" si="879"/>
        <v/>
      </c>
      <c r="AU317" s="730">
        <f t="shared" si="879"/>
        <v>0</v>
      </c>
      <c r="AV317" s="730" t="str">
        <f t="shared" si="879"/>
        <v/>
      </c>
      <c r="AW317" s="730" t="str">
        <f t="shared" si="879"/>
        <v/>
      </c>
      <c r="AX317" s="730" t="str">
        <f t="shared" si="879"/>
        <v/>
      </c>
      <c r="AY317" s="730" t="str">
        <f t="shared" si="879"/>
        <v/>
      </c>
      <c r="AZ317" s="730" t="str">
        <f t="shared" si="879"/>
        <v/>
      </c>
      <c r="BA317" s="730" t="str">
        <f t="shared" si="879"/>
        <v/>
      </c>
      <c r="BB317" s="730" t="str">
        <f t="shared" si="879"/>
        <v/>
      </c>
      <c r="BC317" s="730" t="str">
        <f t="shared" si="879"/>
        <v/>
      </c>
      <c r="BD317" s="730" t="str">
        <f t="shared" si="879"/>
        <v/>
      </c>
      <c r="BE317" s="730" t="str">
        <f t="shared" si="879"/>
        <v/>
      </c>
      <c r="BF317" s="762"/>
      <c r="BG317" s="730" t="str">
        <f t="shared" ref="BG317:BX317" si="880">IF(BG315="","",BG315*BG316)</f>
        <v/>
      </c>
      <c r="BH317" s="730" t="str">
        <f t="shared" si="880"/>
        <v/>
      </c>
      <c r="BI317" s="730" t="str">
        <f t="shared" si="880"/>
        <v/>
      </c>
      <c r="BJ317" s="730" t="str">
        <f t="shared" si="880"/>
        <v/>
      </c>
      <c r="BK317" s="730" t="str">
        <f t="shared" si="880"/>
        <v/>
      </c>
      <c r="BL317" s="730">
        <f t="shared" si="880"/>
        <v>8000</v>
      </c>
      <c r="BM317" s="730" t="str">
        <f t="shared" si="880"/>
        <v/>
      </c>
      <c r="BN317" s="730" t="str">
        <f t="shared" si="880"/>
        <v/>
      </c>
      <c r="BO317" s="730" t="str">
        <f t="shared" si="880"/>
        <v/>
      </c>
      <c r="BP317" s="730" t="str">
        <f t="shared" si="880"/>
        <v/>
      </c>
      <c r="BQ317" s="730" t="str">
        <f t="shared" si="880"/>
        <v/>
      </c>
      <c r="BR317" s="730" t="str">
        <f t="shared" si="880"/>
        <v/>
      </c>
      <c r="BS317" s="730" t="str">
        <f t="shared" si="880"/>
        <v/>
      </c>
      <c r="BT317" s="730" t="str">
        <f t="shared" si="880"/>
        <v/>
      </c>
      <c r="BU317" s="730" t="str">
        <f t="shared" si="880"/>
        <v/>
      </c>
      <c r="BV317" s="730" t="str">
        <f t="shared" si="880"/>
        <v/>
      </c>
      <c r="BW317" s="730" t="str">
        <f t="shared" si="880"/>
        <v/>
      </c>
      <c r="BX317" s="730" t="str">
        <f t="shared" si="880"/>
        <v/>
      </c>
      <c r="BY317" s="762"/>
      <c r="BZ317" s="730" t="str">
        <f>IF(BZ315="","",BZ315*BZ316)</f>
        <v/>
      </c>
      <c r="CA317" s="730" t="str">
        <f>IF(CA315="","",CA315*CA316)</f>
        <v/>
      </c>
      <c r="CB317" s="730" t="str">
        <f>IF(CB315="","",CB315*CB316)</f>
        <v/>
      </c>
      <c r="CC317" s="730" t="str">
        <f>IF(CC315="","",CC315*CC316)</f>
        <v/>
      </c>
      <c r="CD317" s="698" t="str">
        <f t="shared" si="828"/>
        <v/>
      </c>
      <c r="CE317" s="698" t="str">
        <f t="shared" si="829"/>
        <v/>
      </c>
      <c r="CF317" s="698" t="str">
        <f t="shared" si="830"/>
        <v/>
      </c>
      <c r="CG317" s="787" t="str">
        <f t="shared" si="831"/>
        <v/>
      </c>
      <c r="CH317" s="1371" t="str">
        <f t="shared" si="832"/>
        <v/>
      </c>
      <c r="CI317" s="1372" t="str">
        <f t="shared" si="833"/>
        <v/>
      </c>
      <c r="CJ317" s="1373" t="str">
        <f t="shared" si="834"/>
        <v/>
      </c>
      <c r="CK317" s="1373" t="str">
        <f t="shared" si="835"/>
        <v/>
      </c>
      <c r="CL317" s="1373" t="str">
        <f t="shared" si="836"/>
        <v/>
      </c>
      <c r="CM317" s="1373" t="str">
        <f t="shared" si="837"/>
        <v/>
      </c>
      <c r="CN317" s="1373" t="str">
        <f t="shared" si="838"/>
        <v/>
      </c>
      <c r="CO317" s="1374" t="str">
        <f t="shared" si="839"/>
        <v/>
      </c>
      <c r="CP317" s="1374" t="str">
        <f t="shared" si="840"/>
        <v/>
      </c>
      <c r="CQ317" s="1374" t="str">
        <f t="shared" si="841"/>
        <v/>
      </c>
      <c r="CR317" s="1374" t="str">
        <f t="shared" si="842"/>
        <v/>
      </c>
      <c r="CS317" s="1373" t="str">
        <f t="shared" si="843"/>
        <v/>
      </c>
      <c r="CT317" s="1373" t="str">
        <f t="shared" si="844"/>
        <v/>
      </c>
      <c r="CU317" s="1373" t="str">
        <f t="shared" si="845"/>
        <v/>
      </c>
      <c r="CV317" s="1373" t="str">
        <f t="shared" si="846"/>
        <v/>
      </c>
      <c r="CW317" s="1373" t="str">
        <f t="shared" si="847"/>
        <v/>
      </c>
      <c r="CX317" s="1372" t="str">
        <f t="shared" si="848"/>
        <v/>
      </c>
      <c r="CY317" s="1375" t="str">
        <f t="shared" si="849"/>
        <v/>
      </c>
      <c r="CZ317" s="532" t="str">
        <f t="shared" si="850"/>
        <v/>
      </c>
      <c r="DA317" s="533" t="str">
        <f t="shared" si="851"/>
        <v/>
      </c>
      <c r="DB317" s="534" t="str">
        <f t="shared" si="852"/>
        <v/>
      </c>
      <c r="DC317" s="534" t="str">
        <f t="shared" si="853"/>
        <v/>
      </c>
      <c r="DD317" s="534" t="str">
        <f t="shared" si="854"/>
        <v/>
      </c>
      <c r="DE317" s="534" t="str">
        <f t="shared" si="855"/>
        <v/>
      </c>
      <c r="DF317" s="534" t="str">
        <f t="shared" si="856"/>
        <v/>
      </c>
      <c r="DG317" s="535" t="str">
        <f t="shared" si="857"/>
        <v/>
      </c>
      <c r="DH317" s="535" t="str">
        <f t="shared" si="858"/>
        <v/>
      </c>
      <c r="DI317" s="535" t="str">
        <f t="shared" si="859"/>
        <v/>
      </c>
      <c r="DJ317" s="535" t="str">
        <f t="shared" si="860"/>
        <v/>
      </c>
      <c r="DK317" s="534" t="str">
        <f t="shared" si="861"/>
        <v/>
      </c>
      <c r="DL317" s="534" t="str">
        <f t="shared" si="862"/>
        <v/>
      </c>
      <c r="DM317" s="534" t="str">
        <f t="shared" si="863"/>
        <v/>
      </c>
      <c r="DN317" s="534" t="str">
        <f t="shared" si="864"/>
        <v/>
      </c>
      <c r="DO317" s="534" t="str">
        <f t="shared" si="865"/>
        <v/>
      </c>
      <c r="DP317" s="533" t="str">
        <f t="shared" si="866"/>
        <v/>
      </c>
      <c r="DQ317" s="532" t="str">
        <f t="shared" si="867"/>
        <v/>
      </c>
      <c r="DR317" s="753">
        <f t="shared" si="868"/>
        <v>0</v>
      </c>
      <c r="DS317" s="111">
        <f t="shared" si="869"/>
        <v>0</v>
      </c>
      <c r="DT317" s="111">
        <f t="shared" si="870"/>
        <v>2</v>
      </c>
      <c r="DU317" s="111">
        <f t="shared" si="871"/>
        <v>1</v>
      </c>
      <c r="DV317" s="602"/>
      <c r="DW317" s="719"/>
      <c r="DX317" s="719"/>
      <c r="DY317" s="719"/>
      <c r="DZ317" s="719"/>
      <c r="EA317" s="719"/>
      <c r="EB317" s="719"/>
      <c r="EC317" s="719"/>
      <c r="ED317" s="719"/>
      <c r="EE317" s="603"/>
    </row>
    <row r="318" spans="1:135" s="604" customFormat="1" ht="15.75" customHeight="1">
      <c r="A318" s="740" t="s">
        <v>359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284"/>
      <c r="T318" s="716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284"/>
      <c r="AL318" s="284"/>
      <c r="AM318" s="716"/>
      <c r="AN318" s="284"/>
      <c r="AO318" s="284"/>
      <c r="AP318" s="284"/>
      <c r="AQ318" s="284"/>
      <c r="AR318" s="284"/>
      <c r="AS318" s="284">
        <v>0</v>
      </c>
      <c r="AT318" s="284"/>
      <c r="AU318" s="284">
        <v>0</v>
      </c>
      <c r="AV318" s="284"/>
      <c r="AW318" s="284"/>
      <c r="AX318" s="284"/>
      <c r="AY318" s="284"/>
      <c r="AZ318" s="284"/>
      <c r="BA318" s="284"/>
      <c r="BB318" s="284"/>
      <c r="BC318" s="284"/>
      <c r="BD318" s="284"/>
      <c r="BE318" s="284"/>
      <c r="BF318" s="716"/>
      <c r="BG318" s="284"/>
      <c r="BH318" s="284"/>
      <c r="BI318" s="284"/>
      <c r="BJ318" s="284"/>
      <c r="BK318" s="284"/>
      <c r="BL318" s="284">
        <v>0</v>
      </c>
      <c r="BM318" s="284"/>
      <c r="BN318" s="284"/>
      <c r="BO318" s="284"/>
      <c r="BP318" s="284"/>
      <c r="BQ318" s="284"/>
      <c r="BR318" s="284"/>
      <c r="BS318" s="284"/>
      <c r="BT318" s="284"/>
      <c r="BU318" s="284"/>
      <c r="BV318" s="284"/>
      <c r="BW318" s="284"/>
      <c r="BX318" s="284"/>
      <c r="BY318" s="716"/>
      <c r="BZ318" s="284"/>
      <c r="CA318" s="284"/>
      <c r="CB318" s="284">
        <v>0</v>
      </c>
      <c r="CC318" s="284">
        <v>0</v>
      </c>
      <c r="CD318" s="698" t="str">
        <f t="shared" si="828"/>
        <v/>
      </c>
      <c r="CE318" s="698" t="str">
        <f t="shared" si="829"/>
        <v/>
      </c>
      <c r="CF318" s="698" t="str">
        <f t="shared" si="830"/>
        <v/>
      </c>
      <c r="CG318" s="787" t="str">
        <f t="shared" si="831"/>
        <v/>
      </c>
      <c r="CH318" s="1371" t="str">
        <f t="shared" si="832"/>
        <v/>
      </c>
      <c r="CI318" s="1372" t="str">
        <f t="shared" si="833"/>
        <v/>
      </c>
      <c r="CJ318" s="1373" t="str">
        <f t="shared" si="834"/>
        <v/>
      </c>
      <c r="CK318" s="1373" t="str">
        <f t="shared" si="835"/>
        <v/>
      </c>
      <c r="CL318" s="1373" t="str">
        <f t="shared" si="836"/>
        <v/>
      </c>
      <c r="CM318" s="1373" t="str">
        <f t="shared" si="837"/>
        <v/>
      </c>
      <c r="CN318" s="1373" t="str">
        <f t="shared" si="838"/>
        <v/>
      </c>
      <c r="CO318" s="1374" t="str">
        <f t="shared" si="839"/>
        <v/>
      </c>
      <c r="CP318" s="1374" t="str">
        <f t="shared" si="840"/>
        <v/>
      </c>
      <c r="CQ318" s="1374" t="str">
        <f t="shared" si="841"/>
        <v/>
      </c>
      <c r="CR318" s="1374" t="str">
        <f t="shared" si="842"/>
        <v/>
      </c>
      <c r="CS318" s="1373" t="str">
        <f t="shared" si="843"/>
        <v/>
      </c>
      <c r="CT318" s="1373" t="str">
        <f t="shared" si="844"/>
        <v/>
      </c>
      <c r="CU318" s="1373" t="str">
        <f t="shared" si="845"/>
        <v/>
      </c>
      <c r="CV318" s="1373" t="str">
        <f t="shared" si="846"/>
        <v/>
      </c>
      <c r="CW318" s="1373" t="str">
        <f t="shared" si="847"/>
        <v/>
      </c>
      <c r="CX318" s="1372" t="str">
        <f t="shared" si="848"/>
        <v/>
      </c>
      <c r="CY318" s="1375" t="str">
        <f t="shared" si="849"/>
        <v/>
      </c>
      <c r="CZ318" s="532" t="str">
        <f t="shared" si="850"/>
        <v/>
      </c>
      <c r="DA318" s="533" t="str">
        <f t="shared" si="851"/>
        <v/>
      </c>
      <c r="DB318" s="534" t="str">
        <f t="shared" si="852"/>
        <v/>
      </c>
      <c r="DC318" s="534" t="str">
        <f t="shared" si="853"/>
        <v/>
      </c>
      <c r="DD318" s="534" t="str">
        <f t="shared" si="854"/>
        <v/>
      </c>
      <c r="DE318" s="534" t="str">
        <f t="shared" si="855"/>
        <v/>
      </c>
      <c r="DF318" s="534" t="str">
        <f t="shared" si="856"/>
        <v/>
      </c>
      <c r="DG318" s="535" t="str">
        <f t="shared" si="857"/>
        <v/>
      </c>
      <c r="DH318" s="535" t="str">
        <f t="shared" si="858"/>
        <v/>
      </c>
      <c r="DI318" s="535" t="str">
        <f t="shared" si="859"/>
        <v/>
      </c>
      <c r="DJ318" s="535" t="str">
        <f t="shared" si="860"/>
        <v/>
      </c>
      <c r="DK318" s="534" t="str">
        <f t="shared" si="861"/>
        <v/>
      </c>
      <c r="DL318" s="534" t="str">
        <f t="shared" si="862"/>
        <v/>
      </c>
      <c r="DM318" s="534" t="str">
        <f t="shared" si="863"/>
        <v/>
      </c>
      <c r="DN318" s="534" t="str">
        <f t="shared" si="864"/>
        <v/>
      </c>
      <c r="DO318" s="534" t="str">
        <f t="shared" si="865"/>
        <v/>
      </c>
      <c r="DP318" s="533" t="str">
        <f t="shared" si="866"/>
        <v/>
      </c>
      <c r="DQ318" s="532" t="str">
        <f t="shared" si="867"/>
        <v/>
      </c>
      <c r="DR318" s="753">
        <f t="shared" si="868"/>
        <v>0</v>
      </c>
      <c r="DS318" s="111">
        <f t="shared" si="869"/>
        <v>0</v>
      </c>
      <c r="DT318" s="111">
        <f t="shared" si="870"/>
        <v>2</v>
      </c>
      <c r="DU318" s="111">
        <f t="shared" si="871"/>
        <v>1</v>
      </c>
      <c r="DV318" s="602"/>
      <c r="DW318" s="719"/>
      <c r="DX318" s="719"/>
      <c r="DY318" s="719"/>
      <c r="DZ318" s="719"/>
      <c r="EA318" s="719"/>
      <c r="EB318" s="719"/>
      <c r="EC318" s="719"/>
      <c r="ED318" s="719"/>
      <c r="EE318" s="603"/>
    </row>
    <row r="319" spans="1:135" s="604" customFormat="1" ht="15.75" customHeight="1">
      <c r="A319" s="748" t="s">
        <v>328</v>
      </c>
      <c r="B319" s="733" t="str">
        <f t="shared" ref="B319:S319" si="881">IF(B313="","",(B313-B315-B318)*B314/B$46/365/$G$1)</f>
        <v/>
      </c>
      <c r="C319" s="733" t="str">
        <f t="shared" si="881"/>
        <v/>
      </c>
      <c r="D319" s="733" t="str">
        <f t="shared" si="881"/>
        <v/>
      </c>
      <c r="E319" s="733" t="str">
        <f t="shared" si="881"/>
        <v/>
      </c>
      <c r="F319" s="733" t="str">
        <f t="shared" si="881"/>
        <v/>
      </c>
      <c r="G319" s="733" t="str">
        <f t="shared" si="881"/>
        <v/>
      </c>
      <c r="H319" s="733" t="str">
        <f t="shared" si="881"/>
        <v/>
      </c>
      <c r="I319" s="733" t="str">
        <f t="shared" si="881"/>
        <v/>
      </c>
      <c r="J319" s="733" t="str">
        <f t="shared" si="881"/>
        <v/>
      </c>
      <c r="K319" s="733" t="str">
        <f t="shared" si="881"/>
        <v/>
      </c>
      <c r="L319" s="733" t="str">
        <f t="shared" si="881"/>
        <v/>
      </c>
      <c r="M319" s="733" t="str">
        <f t="shared" si="881"/>
        <v/>
      </c>
      <c r="N319" s="733" t="str">
        <f t="shared" si="881"/>
        <v/>
      </c>
      <c r="O319" s="733" t="str">
        <f t="shared" si="881"/>
        <v/>
      </c>
      <c r="P319" s="733" t="str">
        <f t="shared" si="881"/>
        <v/>
      </c>
      <c r="Q319" s="733" t="str">
        <f t="shared" si="881"/>
        <v/>
      </c>
      <c r="R319" s="733" t="str">
        <f t="shared" si="881"/>
        <v/>
      </c>
      <c r="S319" s="733" t="str">
        <f t="shared" si="881"/>
        <v/>
      </c>
      <c r="T319" s="752"/>
      <c r="U319" s="733" t="str">
        <f t="shared" ref="U319:AL319" si="882">IF(U313="","",(U313-U315-U318)*U314/U$46/365/$G$1)</f>
        <v/>
      </c>
      <c r="V319" s="733" t="str">
        <f t="shared" si="882"/>
        <v/>
      </c>
      <c r="W319" s="733" t="str">
        <f t="shared" si="882"/>
        <v/>
      </c>
      <c r="X319" s="733" t="str">
        <f t="shared" si="882"/>
        <v/>
      </c>
      <c r="Y319" s="733" t="str">
        <f t="shared" si="882"/>
        <v/>
      </c>
      <c r="Z319" s="733" t="str">
        <f t="shared" si="882"/>
        <v/>
      </c>
      <c r="AA319" s="733" t="str">
        <f t="shared" si="882"/>
        <v/>
      </c>
      <c r="AB319" s="733" t="str">
        <f t="shared" si="882"/>
        <v/>
      </c>
      <c r="AC319" s="733" t="str">
        <f t="shared" si="882"/>
        <v/>
      </c>
      <c r="AD319" s="733" t="str">
        <f t="shared" si="882"/>
        <v/>
      </c>
      <c r="AE319" s="733" t="str">
        <f t="shared" si="882"/>
        <v/>
      </c>
      <c r="AF319" s="733" t="str">
        <f t="shared" si="882"/>
        <v/>
      </c>
      <c r="AG319" s="733" t="str">
        <f t="shared" si="882"/>
        <v/>
      </c>
      <c r="AH319" s="733" t="str">
        <f t="shared" si="882"/>
        <v/>
      </c>
      <c r="AI319" s="733" t="str">
        <f t="shared" si="882"/>
        <v/>
      </c>
      <c r="AJ319" s="733" t="str">
        <f t="shared" si="882"/>
        <v/>
      </c>
      <c r="AK319" s="733" t="str">
        <f t="shared" si="882"/>
        <v/>
      </c>
      <c r="AL319" s="733" t="str">
        <f t="shared" si="882"/>
        <v/>
      </c>
      <c r="AM319" s="752"/>
      <c r="AN319" s="733">
        <f t="shared" ref="AN319:BE319" si="883">IF(AN313="","",(AN313-AN315-AN318)*AN314/AN$46/365/$G$1)</f>
        <v>2.3754669987546698E-3</v>
      </c>
      <c r="AO319" s="733" t="str">
        <f t="shared" si="883"/>
        <v/>
      </c>
      <c r="AP319" s="733">
        <f t="shared" si="883"/>
        <v>5.655873806558738E-2</v>
      </c>
      <c r="AQ319" s="733" t="str">
        <f t="shared" si="883"/>
        <v/>
      </c>
      <c r="AR319" s="733" t="str">
        <f t="shared" si="883"/>
        <v/>
      </c>
      <c r="AS319" s="733">
        <f t="shared" si="883"/>
        <v>7.1264009962640103E-3</v>
      </c>
      <c r="AT319" s="733" t="str">
        <f t="shared" si="883"/>
        <v/>
      </c>
      <c r="AU319" s="733">
        <f t="shared" si="883"/>
        <v>7.9182233291822321E-3</v>
      </c>
      <c r="AV319" s="733" t="str">
        <f t="shared" si="883"/>
        <v/>
      </c>
      <c r="AW319" s="733" t="str">
        <f t="shared" si="883"/>
        <v/>
      </c>
      <c r="AX319" s="733" t="str">
        <f t="shared" si="883"/>
        <v/>
      </c>
      <c r="AY319" s="733" t="str">
        <f t="shared" si="883"/>
        <v/>
      </c>
      <c r="AZ319" s="733" t="str">
        <f t="shared" si="883"/>
        <v/>
      </c>
      <c r="BA319" s="733" t="str">
        <f t="shared" si="883"/>
        <v/>
      </c>
      <c r="BB319" s="733" t="str">
        <f t="shared" si="883"/>
        <v/>
      </c>
      <c r="BC319" s="733" t="str">
        <f t="shared" si="883"/>
        <v/>
      </c>
      <c r="BD319" s="733" t="str">
        <f t="shared" si="883"/>
        <v/>
      </c>
      <c r="BE319" s="733" t="str">
        <f t="shared" si="883"/>
        <v/>
      </c>
      <c r="BF319" s="752"/>
      <c r="BG319" s="733" t="str">
        <f t="shared" ref="BG319:BX319" si="884">IF(BG313="","",(BG313-BG315-BG318)*BG314/BG$46/365/$G$1)</f>
        <v/>
      </c>
      <c r="BH319" s="733" t="str">
        <f t="shared" si="884"/>
        <v/>
      </c>
      <c r="BI319" s="733" t="str">
        <f t="shared" si="884"/>
        <v/>
      </c>
      <c r="BJ319" s="733" t="str">
        <f t="shared" si="884"/>
        <v/>
      </c>
      <c r="BK319" s="733">
        <f t="shared" si="884"/>
        <v>2.37546699875467E-2</v>
      </c>
      <c r="BL319" s="733">
        <f t="shared" si="884"/>
        <v>1.1311747613117477E-2</v>
      </c>
      <c r="BM319" s="733" t="str">
        <f t="shared" si="884"/>
        <v/>
      </c>
      <c r="BN319" s="733">
        <f t="shared" si="884"/>
        <v>1.4252801992528021E-2</v>
      </c>
      <c r="BO319" s="733" t="str">
        <f t="shared" si="884"/>
        <v/>
      </c>
      <c r="BP319" s="733" t="str">
        <f t="shared" si="884"/>
        <v/>
      </c>
      <c r="BQ319" s="733" t="str">
        <f t="shared" si="884"/>
        <v/>
      </c>
      <c r="BR319" s="733">
        <f t="shared" si="884"/>
        <v>1.0604763387297633E-3</v>
      </c>
      <c r="BS319" s="733" t="str">
        <f t="shared" si="884"/>
        <v/>
      </c>
      <c r="BT319" s="733" t="str">
        <f t="shared" si="884"/>
        <v/>
      </c>
      <c r="BU319" s="733" t="str">
        <f t="shared" si="884"/>
        <v/>
      </c>
      <c r="BV319" s="733" t="str">
        <f t="shared" si="884"/>
        <v/>
      </c>
      <c r="BW319" s="733" t="str">
        <f t="shared" si="884"/>
        <v/>
      </c>
      <c r="BX319" s="733" t="str">
        <f t="shared" si="884"/>
        <v/>
      </c>
      <c r="BY319" s="752"/>
      <c r="BZ319" s="733" t="str">
        <f>IF(BZ313="","",(BZ313-BZ315-BZ318)*BZ314/BZ$46/365/$G$1)</f>
        <v/>
      </c>
      <c r="CA319" s="733" t="str">
        <f>IF(CA313="","",(CA313-CA315-CA318)*CA314/CA$46/365/$G$1)</f>
        <v/>
      </c>
      <c r="CB319" s="733">
        <f>IF(CB313="","",(CB313-CB315-CB318)*CB314/CB$46/365/$G$1)</f>
        <v>5.9386674968866749E-3</v>
      </c>
      <c r="CC319" s="733">
        <f>IF(CC313="","",(CC313-CC315-CC318)*CC314/CC$46/365/$G$1)</f>
        <v>1.4252801992528021E-2</v>
      </c>
      <c r="CD319" s="698" t="str">
        <f t="shared" si="828"/>
        <v/>
      </c>
      <c r="CE319" s="723" t="str">
        <f t="shared" si="829"/>
        <v/>
      </c>
      <c r="CF319" s="723">
        <f t="shared" si="830"/>
        <v>7.522312162723116E-3</v>
      </c>
      <c r="CG319" s="790">
        <f t="shared" si="831"/>
        <v>1.2782274802822747E-2</v>
      </c>
      <c r="CH319" s="1376" t="str">
        <f t="shared" si="832"/>
        <v/>
      </c>
      <c r="CI319" s="1377" t="str">
        <f t="shared" si="833"/>
        <v/>
      </c>
      <c r="CJ319" s="1378" t="str">
        <f t="shared" si="834"/>
        <v/>
      </c>
      <c r="CK319" s="1378" t="str">
        <f t="shared" si="835"/>
        <v/>
      </c>
      <c r="CL319" s="1378" t="str">
        <f t="shared" si="836"/>
        <v/>
      </c>
      <c r="CM319" s="1378" t="str">
        <f t="shared" si="837"/>
        <v/>
      </c>
      <c r="CN319" s="1378" t="str">
        <f t="shared" si="838"/>
        <v/>
      </c>
      <c r="CO319" s="1379" t="str">
        <f t="shared" si="839"/>
        <v/>
      </c>
      <c r="CP319" s="1379" t="str">
        <f t="shared" si="840"/>
        <v/>
      </c>
      <c r="CQ319" s="1379" t="str">
        <f t="shared" si="841"/>
        <v/>
      </c>
      <c r="CR319" s="1379" t="str">
        <f t="shared" si="842"/>
        <v/>
      </c>
      <c r="CS319" s="1378" t="str">
        <f t="shared" si="843"/>
        <v/>
      </c>
      <c r="CT319" s="1378" t="str">
        <f t="shared" si="844"/>
        <v/>
      </c>
      <c r="CU319" s="1378" t="str">
        <f t="shared" si="845"/>
        <v/>
      </c>
      <c r="CV319" s="1378" t="str">
        <f t="shared" si="846"/>
        <v/>
      </c>
      <c r="CW319" s="1378" t="str">
        <f t="shared" si="847"/>
        <v/>
      </c>
      <c r="CX319" s="1377" t="str">
        <f t="shared" si="848"/>
        <v/>
      </c>
      <c r="CY319" s="1380" t="str">
        <f t="shared" si="849"/>
        <v/>
      </c>
      <c r="CZ319" s="638" t="str">
        <f t="shared" si="850"/>
        <v/>
      </c>
      <c r="DA319" s="639" t="str">
        <f t="shared" si="851"/>
        <v/>
      </c>
      <c r="DB319" s="640" t="str">
        <f t="shared" si="852"/>
        <v/>
      </c>
      <c r="DC319" s="640" t="str">
        <f t="shared" si="853"/>
        <v/>
      </c>
      <c r="DD319" s="640" t="str">
        <f t="shared" si="854"/>
        <v/>
      </c>
      <c r="DE319" s="640" t="str">
        <f t="shared" si="855"/>
        <v/>
      </c>
      <c r="DF319" s="640" t="str">
        <f t="shared" si="856"/>
        <v/>
      </c>
      <c r="DG319" s="641" t="str">
        <f t="shared" si="857"/>
        <v/>
      </c>
      <c r="DH319" s="641" t="str">
        <f t="shared" si="858"/>
        <v/>
      </c>
      <c r="DI319" s="641" t="str">
        <f t="shared" si="859"/>
        <v/>
      </c>
      <c r="DJ319" s="641" t="str">
        <f t="shared" si="860"/>
        <v/>
      </c>
      <c r="DK319" s="640" t="str">
        <f t="shared" si="861"/>
        <v/>
      </c>
      <c r="DL319" s="640" t="str">
        <f t="shared" si="862"/>
        <v/>
      </c>
      <c r="DM319" s="640" t="str">
        <f t="shared" si="863"/>
        <v/>
      </c>
      <c r="DN319" s="640" t="str">
        <f t="shared" si="864"/>
        <v/>
      </c>
      <c r="DO319" s="640" t="str">
        <f t="shared" si="865"/>
        <v/>
      </c>
      <c r="DP319" s="639" t="str">
        <f t="shared" si="866"/>
        <v/>
      </c>
      <c r="DQ319" s="638" t="str">
        <f t="shared" si="867"/>
        <v/>
      </c>
      <c r="DR319" s="753">
        <f t="shared" si="868"/>
        <v>0</v>
      </c>
      <c r="DS319" s="111">
        <f t="shared" si="869"/>
        <v>0</v>
      </c>
      <c r="DT319" s="111">
        <f t="shared" si="870"/>
        <v>4</v>
      </c>
      <c r="DU319" s="111">
        <f t="shared" si="871"/>
        <v>4</v>
      </c>
      <c r="DV319" s="602"/>
      <c r="DW319" s="719"/>
      <c r="DX319" s="719"/>
      <c r="DY319" s="719"/>
      <c r="DZ319" s="719"/>
      <c r="EA319" s="719"/>
      <c r="EB319" s="719"/>
      <c r="EC319" s="719"/>
      <c r="ED319" s="719"/>
      <c r="EE319" s="603"/>
    </row>
    <row r="320" spans="1:135" s="604" customFormat="1" ht="15.75" customHeight="1">
      <c r="A320" s="781" t="s">
        <v>684</v>
      </c>
      <c r="B320" s="217"/>
      <c r="C320" s="217"/>
      <c r="D320" s="217"/>
      <c r="E320" s="217"/>
      <c r="F320" s="217"/>
      <c r="G320" s="217"/>
      <c r="H320" s="217"/>
      <c r="I320" s="217"/>
      <c r="J320" s="217"/>
      <c r="K320" s="217"/>
      <c r="L320" s="217"/>
      <c r="M320" s="217"/>
      <c r="N320" s="217"/>
      <c r="O320" s="217"/>
      <c r="P320" s="217"/>
      <c r="Q320" s="217"/>
      <c r="R320" s="217"/>
      <c r="S320" s="217"/>
      <c r="T320" s="689"/>
      <c r="U320" s="217"/>
      <c r="V320" s="217"/>
      <c r="W320" s="217"/>
      <c r="X320" s="217"/>
      <c r="Y320" s="217"/>
      <c r="Z320" s="217"/>
      <c r="AA320" s="217"/>
      <c r="AB320" s="217"/>
      <c r="AC320" s="217"/>
      <c r="AD320" s="217"/>
      <c r="AE320" s="217"/>
      <c r="AF320" s="217"/>
      <c r="AG320" s="217"/>
      <c r="AH320" s="217"/>
      <c r="AI320" s="217"/>
      <c r="AJ320" s="217"/>
      <c r="AK320" s="217"/>
      <c r="AL320" s="217"/>
      <c r="AM320" s="689"/>
      <c r="AN320" s="217"/>
      <c r="AO320" s="217"/>
      <c r="AP320" s="217"/>
      <c r="AQ320" s="217"/>
      <c r="AR320" s="217"/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689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17"/>
      <c r="BY320" s="689"/>
      <c r="BZ320" s="217"/>
      <c r="CA320" s="217"/>
      <c r="CB320" s="217"/>
      <c r="CC320" s="217"/>
      <c r="CD320" s="698" t="str">
        <f t="shared" si="828"/>
        <v/>
      </c>
      <c r="CE320" s="698" t="str">
        <f t="shared" si="829"/>
        <v/>
      </c>
      <c r="CF320" s="698" t="str">
        <f t="shared" si="830"/>
        <v/>
      </c>
      <c r="CG320" s="787" t="str">
        <f t="shared" si="831"/>
        <v/>
      </c>
      <c r="CH320" s="1371" t="str">
        <f t="shared" si="832"/>
        <v/>
      </c>
      <c r="CI320" s="1372" t="str">
        <f t="shared" si="833"/>
        <v/>
      </c>
      <c r="CJ320" s="1373" t="str">
        <f t="shared" si="834"/>
        <v/>
      </c>
      <c r="CK320" s="1373" t="str">
        <f t="shared" si="835"/>
        <v/>
      </c>
      <c r="CL320" s="1373" t="str">
        <f t="shared" si="836"/>
        <v/>
      </c>
      <c r="CM320" s="1373" t="str">
        <f t="shared" si="837"/>
        <v/>
      </c>
      <c r="CN320" s="1373" t="str">
        <f t="shared" si="838"/>
        <v/>
      </c>
      <c r="CO320" s="1374" t="str">
        <f t="shared" si="839"/>
        <v/>
      </c>
      <c r="CP320" s="1374" t="str">
        <f t="shared" si="840"/>
        <v/>
      </c>
      <c r="CQ320" s="1374" t="str">
        <f t="shared" si="841"/>
        <v/>
      </c>
      <c r="CR320" s="1374" t="str">
        <f t="shared" si="842"/>
        <v/>
      </c>
      <c r="CS320" s="1373" t="str">
        <f t="shared" si="843"/>
        <v/>
      </c>
      <c r="CT320" s="1373" t="str">
        <f t="shared" si="844"/>
        <v/>
      </c>
      <c r="CU320" s="1373" t="str">
        <f t="shared" si="845"/>
        <v/>
      </c>
      <c r="CV320" s="1373" t="str">
        <f t="shared" si="846"/>
        <v/>
      </c>
      <c r="CW320" s="1373" t="str">
        <f t="shared" si="847"/>
        <v/>
      </c>
      <c r="CX320" s="1372" t="str">
        <f t="shared" si="848"/>
        <v/>
      </c>
      <c r="CY320" s="1375" t="str">
        <f t="shared" si="849"/>
        <v/>
      </c>
      <c r="CZ320" s="532" t="str">
        <f t="shared" si="850"/>
        <v/>
      </c>
      <c r="DA320" s="533" t="str">
        <f t="shared" si="851"/>
        <v/>
      </c>
      <c r="DB320" s="534" t="str">
        <f t="shared" si="852"/>
        <v/>
      </c>
      <c r="DC320" s="534" t="str">
        <f t="shared" si="853"/>
        <v/>
      </c>
      <c r="DD320" s="534" t="str">
        <f t="shared" si="854"/>
        <v/>
      </c>
      <c r="DE320" s="534" t="str">
        <f t="shared" si="855"/>
        <v/>
      </c>
      <c r="DF320" s="534" t="str">
        <f t="shared" si="856"/>
        <v/>
      </c>
      <c r="DG320" s="535" t="str">
        <f t="shared" si="857"/>
        <v/>
      </c>
      <c r="DH320" s="535" t="str">
        <f t="shared" si="858"/>
        <v/>
      </c>
      <c r="DI320" s="535" t="str">
        <f t="shared" si="859"/>
        <v/>
      </c>
      <c r="DJ320" s="535" t="str">
        <f t="shared" si="860"/>
        <v/>
      </c>
      <c r="DK320" s="534" t="str">
        <f t="shared" si="861"/>
        <v/>
      </c>
      <c r="DL320" s="534" t="str">
        <f t="shared" si="862"/>
        <v/>
      </c>
      <c r="DM320" s="534" t="str">
        <f t="shared" si="863"/>
        <v/>
      </c>
      <c r="DN320" s="534" t="str">
        <f t="shared" si="864"/>
        <v/>
      </c>
      <c r="DO320" s="534" t="str">
        <f t="shared" si="865"/>
        <v/>
      </c>
      <c r="DP320" s="533" t="str">
        <f t="shared" si="866"/>
        <v/>
      </c>
      <c r="DQ320" s="532" t="str">
        <f t="shared" si="867"/>
        <v/>
      </c>
      <c r="DR320" s="753">
        <f t="shared" si="868"/>
        <v>0</v>
      </c>
      <c r="DS320" s="111">
        <f t="shared" si="869"/>
        <v>0</v>
      </c>
      <c r="DT320" s="111">
        <f t="shared" si="870"/>
        <v>0</v>
      </c>
      <c r="DU320" s="111">
        <f t="shared" si="871"/>
        <v>0</v>
      </c>
      <c r="DV320" s="602"/>
      <c r="DW320" s="719"/>
      <c r="DX320" s="719"/>
      <c r="DY320" s="719"/>
      <c r="DZ320" s="719"/>
      <c r="EA320" s="719"/>
      <c r="EB320" s="719"/>
      <c r="EC320" s="719"/>
      <c r="ED320" s="719"/>
      <c r="EE320" s="603"/>
    </row>
    <row r="321" spans="1:135" s="604" customFormat="1" ht="15.75" customHeight="1">
      <c r="A321" s="808" t="s">
        <v>367</v>
      </c>
      <c r="B321" s="217"/>
      <c r="C321" s="217"/>
      <c r="D321" s="217"/>
      <c r="E321" s="217"/>
      <c r="F321" s="217"/>
      <c r="G321" s="217"/>
      <c r="H321" s="217"/>
      <c r="I321" s="217"/>
      <c r="J321" s="217"/>
      <c r="K321" s="217"/>
      <c r="L321" s="217"/>
      <c r="M321" s="217"/>
      <c r="N321" s="217"/>
      <c r="O321" s="217"/>
      <c r="P321" s="217"/>
      <c r="Q321" s="217"/>
      <c r="R321" s="217"/>
      <c r="S321" s="217"/>
      <c r="T321" s="821"/>
      <c r="U321" s="217"/>
      <c r="V321" s="217"/>
      <c r="W321" s="217"/>
      <c r="X321" s="217"/>
      <c r="Y321" s="217"/>
      <c r="Z321" s="217"/>
      <c r="AA321" s="217"/>
      <c r="AB321" s="217"/>
      <c r="AC321" s="217"/>
      <c r="AD321" s="217"/>
      <c r="AE321" s="217"/>
      <c r="AF321" s="217"/>
      <c r="AG321" s="217"/>
      <c r="AH321" s="217"/>
      <c r="AI321" s="217"/>
      <c r="AJ321" s="217"/>
      <c r="AK321" s="217"/>
      <c r="AL321" s="217"/>
      <c r="AM321" s="821"/>
      <c r="AN321" s="217"/>
      <c r="AO321" s="217"/>
      <c r="AP321" s="217"/>
      <c r="AQ321" s="217"/>
      <c r="AR321" s="217"/>
      <c r="AS321" s="217"/>
      <c r="AT321" s="217"/>
      <c r="AU321" s="217"/>
      <c r="AV321" s="217"/>
      <c r="AW321" s="217"/>
      <c r="AX321" s="217"/>
      <c r="AY321" s="217"/>
      <c r="AZ321" s="217"/>
      <c r="BA321" s="217"/>
      <c r="BB321" s="217"/>
      <c r="BC321" s="217"/>
      <c r="BD321" s="217"/>
      <c r="BE321" s="217"/>
      <c r="BF321" s="821"/>
      <c r="BG321" s="217"/>
      <c r="BH321" s="217"/>
      <c r="BI321" s="217"/>
      <c r="BJ321" s="217"/>
      <c r="BK321" s="217"/>
      <c r="BL321" s="217"/>
      <c r="BM321" s="217"/>
      <c r="BN321" s="217"/>
      <c r="BO321" s="217"/>
      <c r="BP321" s="217"/>
      <c r="BQ321" s="217"/>
      <c r="BR321" s="217"/>
      <c r="BS321" s="217"/>
      <c r="BT321" s="217"/>
      <c r="BU321" s="217"/>
      <c r="BV321" s="217"/>
      <c r="BW321" s="217"/>
      <c r="BX321" s="217"/>
      <c r="BY321" s="821"/>
      <c r="BZ321" s="217"/>
      <c r="CA321" s="217"/>
      <c r="CB321" s="217"/>
      <c r="CC321" s="217"/>
      <c r="CD321" s="690"/>
      <c r="CE321" s="690"/>
      <c r="CF321" s="690"/>
      <c r="CG321" s="786"/>
      <c r="CH321" s="1408"/>
      <c r="CI321" s="1409"/>
      <c r="CJ321" s="1409"/>
      <c r="CK321" s="1409"/>
      <c r="CL321" s="1409"/>
      <c r="CM321" s="1409"/>
      <c r="CN321" s="1409"/>
      <c r="CO321" s="1409"/>
      <c r="CP321" s="1409"/>
      <c r="CQ321" s="1409"/>
      <c r="CR321" s="1409"/>
      <c r="CS321" s="1409"/>
      <c r="CT321" s="1409"/>
      <c r="CU321" s="1409"/>
      <c r="CV321" s="1409"/>
      <c r="CW321" s="1409"/>
      <c r="CX321" s="1409"/>
      <c r="CY321" s="1388"/>
      <c r="CZ321" s="558"/>
      <c r="DA321" s="558"/>
      <c r="DB321" s="558"/>
      <c r="DC321" s="558"/>
      <c r="DD321" s="558"/>
      <c r="DE321" s="558"/>
      <c r="DF321" s="558"/>
      <c r="DG321" s="558"/>
      <c r="DH321" s="558"/>
      <c r="DI321" s="558"/>
      <c r="DJ321" s="558"/>
      <c r="DK321" s="558"/>
      <c r="DL321" s="558"/>
      <c r="DM321" s="558"/>
      <c r="DN321" s="558"/>
      <c r="DO321" s="558"/>
      <c r="DP321" s="558"/>
      <c r="DQ321" s="558"/>
      <c r="DR321" s="699"/>
      <c r="DS321" s="112"/>
      <c r="DT321" s="112"/>
      <c r="DU321" s="112"/>
      <c r="DV321" s="692"/>
      <c r="DW321" s="718"/>
      <c r="DX321" s="718"/>
      <c r="DY321" s="718"/>
      <c r="DZ321" s="718"/>
      <c r="EA321" s="718"/>
      <c r="EB321" s="718"/>
      <c r="EC321" s="718"/>
      <c r="ED321" s="718"/>
      <c r="EE321" s="603"/>
    </row>
    <row r="322" spans="1:135" s="604" customFormat="1" ht="15.75" customHeight="1">
      <c r="A322" s="808" t="s">
        <v>368</v>
      </c>
      <c r="B322" s="217"/>
      <c r="C322" s="217"/>
      <c r="D322" s="217"/>
      <c r="E322" s="217"/>
      <c r="F322" s="217"/>
      <c r="G322" s="217"/>
      <c r="H322" s="217"/>
      <c r="I322" s="217"/>
      <c r="J322" s="217"/>
      <c r="K322" s="217"/>
      <c r="L322" s="217"/>
      <c r="M322" s="217"/>
      <c r="N322" s="217"/>
      <c r="O322" s="217"/>
      <c r="P322" s="217"/>
      <c r="Q322" s="217"/>
      <c r="R322" s="217"/>
      <c r="S322" s="217"/>
      <c r="T322" s="689"/>
      <c r="U322" s="217"/>
      <c r="V322" s="217"/>
      <c r="W322" s="217"/>
      <c r="X322" s="217"/>
      <c r="Y322" s="217"/>
      <c r="Z322" s="217"/>
      <c r="AA322" s="217"/>
      <c r="AB322" s="217"/>
      <c r="AC322" s="217"/>
      <c r="AD322" s="217"/>
      <c r="AE322" s="217"/>
      <c r="AF322" s="217"/>
      <c r="AG322" s="217"/>
      <c r="AH322" s="217"/>
      <c r="AI322" s="217"/>
      <c r="AJ322" s="217"/>
      <c r="AK322" s="217"/>
      <c r="AL322" s="217"/>
      <c r="AM322" s="689"/>
      <c r="AN322" s="217"/>
      <c r="AO322" s="217"/>
      <c r="AP322" s="217"/>
      <c r="AQ322" s="217"/>
      <c r="AR322" s="217"/>
      <c r="AS322" s="217"/>
      <c r="AT322" s="217"/>
      <c r="AU322" s="217"/>
      <c r="AV322" s="217"/>
      <c r="AW322" s="217"/>
      <c r="AX322" s="217"/>
      <c r="AY322" s="217"/>
      <c r="AZ322" s="217"/>
      <c r="BA322" s="217"/>
      <c r="BB322" s="217"/>
      <c r="BC322" s="217"/>
      <c r="BD322" s="217"/>
      <c r="BE322" s="217"/>
      <c r="BF322" s="689"/>
      <c r="BG322" s="217"/>
      <c r="BH322" s="217"/>
      <c r="BI322" s="217"/>
      <c r="BJ322" s="217"/>
      <c r="BK322" s="217"/>
      <c r="BL322" s="217"/>
      <c r="BM322" s="217"/>
      <c r="BN322" s="217"/>
      <c r="BO322" s="217"/>
      <c r="BP322" s="217"/>
      <c r="BQ322" s="217"/>
      <c r="BR322" s="217"/>
      <c r="BS322" s="217"/>
      <c r="BT322" s="217"/>
      <c r="BU322" s="217"/>
      <c r="BV322" s="217"/>
      <c r="BW322" s="217"/>
      <c r="BX322" s="217"/>
      <c r="BY322" s="689"/>
      <c r="BZ322" s="217"/>
      <c r="CA322" s="217"/>
      <c r="CB322" s="217"/>
      <c r="CC322" s="217"/>
      <c r="CD322" s="698" t="str">
        <f t="shared" ref="CD322:CD330" si="885">IF(DR322&lt;3,"",(SUM(B322:S322)-MIN(B322:S322)-MAX(B322:S322))/(DR322-2))</f>
        <v/>
      </c>
      <c r="CE322" s="698" t="str">
        <f t="shared" ref="CE322:CE330" si="886">IF(DS322&lt;3,"",(SUM(U322:AL322)-MIN(U322:AL322)-MAX(U322:AL322))/(DS322-2))</f>
        <v/>
      </c>
      <c r="CF322" s="698" t="str">
        <f t="shared" ref="CF322:CF330" si="887">IF(DT322&lt;3,"",(SUM(AN322:BE322)-MIN(AN322:BE322)-MAX(AN322:BE322))/(DT322-2))</f>
        <v/>
      </c>
      <c r="CG322" s="787" t="str">
        <f t="shared" ref="CG322:CG330" si="888">IF(DU322&lt;3,"",(SUM(BG322:BX322)-MIN(BG322:BX322)-MAX(BG322:BX322))/(DU322-2))</f>
        <v/>
      </c>
      <c r="CH322" s="1371" t="str">
        <f t="shared" ref="CH322:CH330" si="889">IF($CH$4=$CD$4,IF(OR(-FLOOR(((18-COUNT($B322:$S322))/2),1)+CH$7&lt;1,-FLOOR(((18-COUNT($B322:$S322))/2),1)+CH$7&gt;COUNT($B322:$S322)),"",LARGE($B322:$S322,-FLOOR(((18-COUNT($B322:$S322))/2),1)+CH$7)),IF(OR(-FLOOR(((18-COUNT($AN322:$BE322))/2),1)+CH$7&lt;1,-FLOOR(((18-COUNT($AN322:$BE322))/2),1)+CH$7&gt;COUNT($AN322:$BE322)),"",LARGE($AN322:$BE322,-FLOOR(((18-COUNT($AN322:$BE322))/2),1)+CH$7)))</f>
        <v/>
      </c>
      <c r="CI322" s="1372" t="str">
        <f t="shared" ref="CI322:CI330" si="890">IF($CH$4=$CD$4,IF(OR(-FLOOR(((18-COUNT($B322:$S322))/2),1)+CI$7&lt;1,-FLOOR(((18-COUNT($B322:$S322))/2),1)+CI$7&gt;COUNT($B322:$S322)),"",LARGE($B322:$S322,-FLOOR(((18-COUNT($B322:$S322))/2),1)+CI$7)),IF(OR(-FLOOR(((18-COUNT($AN322:$BE322))/2),1)+CI$7&lt;1,-FLOOR(((18-COUNT($AN322:$BE322))/2),1)+CI$7&gt;COUNT($AN322:$BE322)),"",LARGE($AN322:$BE322,-FLOOR(((18-COUNT($AN322:$BE322))/2),1)+CI$7)))</f>
        <v/>
      </c>
      <c r="CJ322" s="1373" t="str">
        <f t="shared" ref="CJ322:CJ330" si="891">IF($CH$4=$CD$4,IF(OR(-FLOOR(((18-COUNT($B322:$S322))/2),1)+CJ$7&lt;1,-FLOOR(((18-COUNT($B322:$S322))/2),1)+CJ$7&gt;COUNT($B322:$S322)),"",LARGE($B322:$S322,-FLOOR(((18-COUNT($B322:$S322))/2),1)+CJ$7)),IF(OR(-FLOOR(((18-COUNT($AN322:$BE322))/2),1)+CJ$7&lt;1,-FLOOR(((18-COUNT($AN322:$BE322))/2),1)+CJ$7&gt;COUNT($AN322:$BE322)),"",LARGE($AN322:$BE322,-FLOOR(((18-COUNT($AN322:$BE322))/2),1)+CJ$7)))</f>
        <v/>
      </c>
      <c r="CK322" s="1373" t="str">
        <f t="shared" ref="CK322:CK330" si="892">IF($CH$4=$CD$4,IF(OR(-FLOOR(((18-COUNT($B322:$S322))/2),1)+CK$7&lt;1,-FLOOR(((18-COUNT($B322:$S322))/2),1)+CK$7&gt;COUNT($B322:$S322)),"",LARGE($B322:$S322,-FLOOR(((18-COUNT($B322:$S322))/2),1)+CK$7)),IF(OR(-FLOOR(((18-COUNT($AN322:$BE322))/2),1)+CK$7&lt;1,-FLOOR(((18-COUNT($AN322:$BE322))/2),1)+CK$7&gt;COUNT($AN322:$BE322)),"",LARGE($AN322:$BE322,-FLOOR(((18-COUNT($AN322:$BE322))/2),1)+CK$7)))</f>
        <v/>
      </c>
      <c r="CL322" s="1373" t="str">
        <f t="shared" ref="CL322:CL330" si="893">IF($CH$4=$CD$4,IF(OR(-FLOOR(((18-COUNT($B322:$S322))/2),1)+CL$7&lt;1,-FLOOR(((18-COUNT($B322:$S322))/2),1)+CL$7&gt;COUNT($B322:$S322)),"",LARGE($B322:$S322,-FLOOR(((18-COUNT($B322:$S322))/2),1)+CL$7)),IF(OR(-FLOOR(((18-COUNT($AN322:$BE322))/2),1)+CL$7&lt;1,-FLOOR(((18-COUNT($AN322:$BE322))/2),1)+CL$7&gt;COUNT($AN322:$BE322)),"",LARGE($AN322:$BE322,-FLOOR(((18-COUNT($AN322:$BE322))/2),1)+CL$7)))</f>
        <v/>
      </c>
      <c r="CM322" s="1373" t="str">
        <f t="shared" ref="CM322:CM330" si="894">IF($CH$4=$CD$4,IF(OR(-FLOOR(((18-COUNT($B322:$S322))/2),1)+CM$7&lt;1,-FLOOR(((18-COUNT($B322:$S322))/2),1)+CM$7&gt;COUNT($B322:$S322)),"",LARGE($B322:$S322,-FLOOR(((18-COUNT($B322:$S322))/2),1)+CM$7)),IF(OR(-FLOOR(((18-COUNT($AN322:$BE322))/2),1)+CM$7&lt;1,-FLOOR(((18-COUNT($AN322:$BE322))/2),1)+CM$7&gt;COUNT($AN322:$BE322)),"",LARGE($AN322:$BE322,-FLOOR(((18-COUNT($AN322:$BE322))/2),1)+CM$7)))</f>
        <v/>
      </c>
      <c r="CN322" s="1373" t="str">
        <f t="shared" ref="CN322:CN330" si="895">IF($CH$4=$CD$4,IF(OR(-FLOOR(((18-COUNT($B322:$S322))/2),1)+CN$7&lt;1,-FLOOR(((18-COUNT($B322:$S322))/2),1)+CN$7&gt;COUNT($B322:$S322)),"",LARGE($B322:$S322,-FLOOR(((18-COUNT($B322:$S322))/2),1)+CN$7)),IF(OR(-FLOOR(((18-COUNT($AN322:$BE322))/2),1)+CN$7&lt;1,-FLOOR(((18-COUNT($AN322:$BE322))/2),1)+CN$7&gt;COUNT($AN322:$BE322)),"",LARGE($AN322:$BE322,-FLOOR(((18-COUNT($AN322:$BE322))/2),1)+CN$7)))</f>
        <v/>
      </c>
      <c r="CO322" s="1374" t="str">
        <f t="shared" ref="CO322:CO330" si="896">IF($CH$4=$CD$4,IF(OR(-FLOOR(((18-COUNT($B322:$S322))/2),1)+CO$7&lt;1,-FLOOR(((18-COUNT($B322:$S322))/2),1)+CO$7&gt;COUNT($B322:$S322)),"",LARGE($B322:$S322,-FLOOR(((18-COUNT($B322:$S322))/2),1)+CO$7)),IF(OR(-FLOOR(((18-COUNT($AN322:$BE322))/2),1)+CO$7&lt;1,-FLOOR(((18-COUNT($AN322:$BE322))/2),1)+CO$7&gt;COUNT($AN322:$BE322)),"",LARGE($AN322:$BE322,-FLOOR(((18-COUNT($AN322:$BE322))/2),1)+CO$7)))</f>
        <v/>
      </c>
      <c r="CP322" s="1374" t="str">
        <f t="shared" ref="CP322:CP330" si="897">IF($CH$4=$CD$4,IF(OR(-FLOOR(((18-COUNT($B322:$S322))/2),1)+CP$7&lt;1,-FLOOR(((18-COUNT($B322:$S322))/2),1)+CP$7&gt;COUNT($B322:$S322)),"",LARGE($B322:$S322,-FLOOR(((18-COUNT($B322:$S322))/2),1)+CP$7)),IF(OR(-FLOOR(((18-COUNT($AN322:$BE322))/2),1)+CP$7&lt;1,-FLOOR(((18-COUNT($AN322:$BE322))/2),1)+CP$7&gt;COUNT($AN322:$BE322)),"",LARGE($AN322:$BE322,-FLOOR(((18-COUNT($AN322:$BE322))/2),1)+CP$7)))</f>
        <v/>
      </c>
      <c r="CQ322" s="1374" t="str">
        <f t="shared" ref="CQ322:CQ330" si="898">IF($CH$4=$CD$4,IF(OR(-FLOOR(((18-COUNT($B322:$S322))/2),1)+CQ$7&lt;1,-FLOOR(((18-COUNT($B322:$S322))/2),1)+CQ$7&gt;COUNT($B322:$S322)),"",LARGE($B322:$S322,-FLOOR(((18-COUNT($B322:$S322))/2),1)+CQ$7)),IF(OR(-FLOOR(((18-COUNT($AN322:$BE322))/2),1)+CQ$7&lt;1,-FLOOR(((18-COUNT($AN322:$BE322))/2),1)+CQ$7&gt;COUNT($AN322:$BE322)),"",LARGE($AN322:$BE322,-FLOOR(((18-COUNT($AN322:$BE322))/2),1)+CQ$7)))</f>
        <v/>
      </c>
      <c r="CR322" s="1374" t="str">
        <f t="shared" ref="CR322:CR330" si="899">IF($CH$4=$CD$4,IF(OR(-FLOOR(((18-COUNT($B322:$S322))/2),1)+CR$7&lt;1,-FLOOR(((18-COUNT($B322:$S322))/2),1)+CR$7&gt;COUNT($B322:$S322)),"",LARGE($B322:$S322,-FLOOR(((18-COUNT($B322:$S322))/2),1)+CR$7)),IF(OR(-FLOOR(((18-COUNT($AN322:$BE322))/2),1)+CR$7&lt;1,-FLOOR(((18-COUNT($AN322:$BE322))/2),1)+CR$7&gt;COUNT($AN322:$BE322)),"",LARGE($AN322:$BE322,-FLOOR(((18-COUNT($AN322:$BE322))/2),1)+CR$7)))</f>
        <v/>
      </c>
      <c r="CS322" s="1373" t="str">
        <f t="shared" ref="CS322:CS330" si="900">IF($CH$4=$CD$4,IF(OR(-FLOOR(((18-COUNT($B322:$S322))/2),1)+CS$7&lt;1,-FLOOR(((18-COUNT($B322:$S322))/2),1)+CS$7&gt;COUNT($B322:$S322)),"",LARGE($B322:$S322,-FLOOR(((18-COUNT($B322:$S322))/2),1)+CS$7)),IF(OR(-FLOOR(((18-COUNT($AN322:$BE322))/2),1)+CS$7&lt;1,-FLOOR(((18-COUNT($AN322:$BE322))/2),1)+CS$7&gt;COUNT($AN322:$BE322)),"",LARGE($AN322:$BE322,-FLOOR(((18-COUNT($AN322:$BE322))/2),1)+CS$7)))</f>
        <v/>
      </c>
      <c r="CT322" s="1373" t="str">
        <f t="shared" ref="CT322:CT330" si="901">IF($CH$4=$CD$4,IF(OR(-FLOOR(((18-COUNT($B322:$S322))/2),1)+CT$7&lt;1,-FLOOR(((18-COUNT($B322:$S322))/2),1)+CT$7&gt;COUNT($B322:$S322)),"",LARGE($B322:$S322,-FLOOR(((18-COUNT($B322:$S322))/2),1)+CT$7)),IF(OR(-FLOOR(((18-COUNT($AN322:$BE322))/2),1)+CT$7&lt;1,-FLOOR(((18-COUNT($AN322:$BE322))/2),1)+CT$7&gt;COUNT($AN322:$BE322)),"",LARGE($AN322:$BE322,-FLOOR(((18-COUNT($AN322:$BE322))/2),1)+CT$7)))</f>
        <v/>
      </c>
      <c r="CU322" s="1373" t="str">
        <f t="shared" ref="CU322:CU330" si="902">IF($CH$4=$CD$4,IF(OR(-FLOOR(((18-COUNT($B322:$S322))/2),1)+CU$7&lt;1,-FLOOR(((18-COUNT($B322:$S322))/2),1)+CU$7&gt;COUNT($B322:$S322)),"",LARGE($B322:$S322,-FLOOR(((18-COUNT($B322:$S322))/2),1)+CU$7)),IF(OR(-FLOOR(((18-COUNT($AN322:$BE322))/2),1)+CU$7&lt;1,-FLOOR(((18-COUNT($AN322:$BE322))/2),1)+CU$7&gt;COUNT($AN322:$BE322)),"",LARGE($AN322:$BE322,-FLOOR(((18-COUNT($AN322:$BE322))/2),1)+CU$7)))</f>
        <v/>
      </c>
      <c r="CV322" s="1373" t="str">
        <f t="shared" ref="CV322:CV330" si="903">IF($CH$4=$CD$4,IF(OR(-FLOOR(((18-COUNT($B322:$S322))/2),1)+CV$7&lt;1,-FLOOR(((18-COUNT($B322:$S322))/2),1)+CV$7&gt;COUNT($B322:$S322)),"",LARGE($B322:$S322,-FLOOR(((18-COUNT($B322:$S322))/2),1)+CV$7)),IF(OR(-FLOOR(((18-COUNT($AN322:$BE322))/2),1)+CV$7&lt;1,-FLOOR(((18-COUNT($AN322:$BE322))/2),1)+CV$7&gt;COUNT($AN322:$BE322)),"",LARGE($AN322:$BE322,-FLOOR(((18-COUNT($AN322:$BE322))/2),1)+CV$7)))</f>
        <v/>
      </c>
      <c r="CW322" s="1373" t="str">
        <f t="shared" ref="CW322:CW330" si="904">IF($CH$4=$CD$4,IF(OR(-FLOOR(((18-COUNT($B322:$S322))/2),1)+CW$7&lt;1,-FLOOR(((18-COUNT($B322:$S322))/2),1)+CW$7&gt;COUNT($B322:$S322)),"",LARGE($B322:$S322,-FLOOR(((18-COUNT($B322:$S322))/2),1)+CW$7)),IF(OR(-FLOOR(((18-COUNT($AN322:$BE322))/2),1)+CW$7&lt;1,-FLOOR(((18-COUNT($AN322:$BE322))/2),1)+CW$7&gt;COUNT($AN322:$BE322)),"",LARGE($AN322:$BE322,-FLOOR(((18-COUNT($AN322:$BE322))/2),1)+CW$7)))</f>
        <v/>
      </c>
      <c r="CX322" s="1372" t="str">
        <f t="shared" ref="CX322:CX330" si="905">IF($CH$4=$CD$4,IF(OR(-FLOOR(((18-COUNT($B322:$S322))/2),1)+CX$7&lt;1,-FLOOR(((18-COUNT($B322:$S322))/2),1)+CX$7&gt;COUNT($B322:$S322)),"",LARGE($B322:$S322,-FLOOR(((18-COUNT($B322:$S322))/2),1)+CX$7)),IF(OR(-FLOOR(((18-COUNT($AN322:$BE322))/2),1)+CX$7&lt;1,-FLOOR(((18-COUNT($AN322:$BE322))/2),1)+CX$7&gt;COUNT($AN322:$BE322)),"",LARGE($AN322:$BE322,-FLOOR(((18-COUNT($AN322:$BE322))/2),1)+CX$7)))</f>
        <v/>
      </c>
      <c r="CY322" s="1375" t="str">
        <f t="shared" ref="CY322:CY330" si="906">IF($CH$4=$CD$4,IF(OR(-FLOOR(((18-COUNT($B322:$S322))/2),1)+CY$7&lt;1,-FLOOR(((18-COUNT($B322:$S322))/2),1)+CY$7&gt;COUNT($B322:$S322)),"",LARGE($B322:$S322,-FLOOR(((18-COUNT($B322:$S322))/2),1)+CY$7)),IF(OR(-FLOOR(((18-COUNT($AN322:$BE322))/2),1)+CY$7&lt;1,-FLOOR(((18-COUNT($AN322:$BE322))/2),1)+CY$7&gt;COUNT($AN322:$BE322)),"",LARGE($AN322:$BE322,-FLOOR(((18-COUNT($AN322:$BE322))/2),1)+CY$7)))</f>
        <v/>
      </c>
      <c r="CZ322" s="532" t="str">
        <f t="shared" ref="CZ322:CZ330" si="907">IF($CH$4=$CD$4,IF(OR(-FLOOR(((18-COUNT($U322:$AL322))/2),1)+CZ$7&lt;1,-FLOOR(((18-COUNT($U322:$AL322))/2),1)+CZ$7&gt;COUNT($U322:$AL322)),"",LARGE($U322:$AL322,-FLOOR(((18-COUNT($U322:$AL322))/2),1)+CZ$7)),IF(OR(-FLOOR(((18-COUNT($BG322:$BX322))/2),1)+CZ$7&lt;1,-FLOOR(((18-COUNT($BG322:$BX322))/2),1)+CZ$7&gt;COUNT($BG322:$BX322)),"",LARGE($BG322:$BX322,-FLOOR(((18-COUNT($BG322:$BX322))/2),1)+CZ$7)))</f>
        <v/>
      </c>
      <c r="DA322" s="533" t="str">
        <f t="shared" ref="DA322:DA330" si="908">IF($CH$4=$CD$4,IF(OR(-FLOOR(((18-COUNT($U322:$AL322))/2),1)+DA$7&lt;1,-FLOOR(((18-COUNT($U322:$AL322))/2),1)+DA$7&gt;COUNT($U322:$AL322)),"",LARGE($U322:$AL322,-FLOOR(((18-COUNT($U322:$AL322))/2),1)+DA$7)),IF(OR(-FLOOR(((18-COUNT($BG322:$BX322))/2),1)+DA$7&lt;1,-FLOOR(((18-COUNT($BG322:$BX322))/2),1)+DA$7&gt;COUNT($BG322:$BX322)),"",LARGE($BG322:$BX322,-FLOOR(((18-COUNT($BG322:$BX322))/2),1)+DA$7)))</f>
        <v/>
      </c>
      <c r="DB322" s="534" t="str">
        <f t="shared" ref="DB322:DB330" si="909">IF($CH$4=$CD$4,IF(OR(-FLOOR(((18-COUNT($U322:$AL322))/2),1)+DB$7&lt;1,-FLOOR(((18-COUNT($U322:$AL322))/2),1)+DB$7&gt;COUNT($U322:$AL322)),"",LARGE($U322:$AL322,-FLOOR(((18-COUNT($U322:$AL322))/2),1)+DB$7)),IF(OR(-FLOOR(((18-COUNT($BG322:$BX322))/2),1)+DB$7&lt;1,-FLOOR(((18-COUNT($BG322:$BX322))/2),1)+DB$7&gt;COUNT($BG322:$BX322)),"",LARGE($BG322:$BX322,-FLOOR(((18-COUNT($BG322:$BX322))/2),1)+DB$7)))</f>
        <v/>
      </c>
      <c r="DC322" s="534" t="str">
        <f t="shared" ref="DC322:DC330" si="910">IF($CH$4=$CD$4,IF(OR(-FLOOR(((18-COUNT($U322:$AL322))/2),1)+DC$7&lt;1,-FLOOR(((18-COUNT($U322:$AL322))/2),1)+DC$7&gt;COUNT($U322:$AL322)),"",LARGE($U322:$AL322,-FLOOR(((18-COUNT($U322:$AL322))/2),1)+DC$7)),IF(OR(-FLOOR(((18-COUNT($BG322:$BX322))/2),1)+DC$7&lt;1,-FLOOR(((18-COUNT($BG322:$BX322))/2),1)+DC$7&gt;COUNT($BG322:$BX322)),"",LARGE($BG322:$BX322,-FLOOR(((18-COUNT($BG322:$BX322))/2),1)+DC$7)))</f>
        <v/>
      </c>
      <c r="DD322" s="534" t="str">
        <f t="shared" ref="DD322:DD330" si="911">IF($CH$4=$CD$4,IF(OR(-FLOOR(((18-COUNT($U322:$AL322))/2),1)+DD$7&lt;1,-FLOOR(((18-COUNT($U322:$AL322))/2),1)+DD$7&gt;COUNT($U322:$AL322)),"",LARGE($U322:$AL322,-FLOOR(((18-COUNT($U322:$AL322))/2),1)+DD$7)),IF(OR(-FLOOR(((18-COUNT($BG322:$BX322))/2),1)+DD$7&lt;1,-FLOOR(((18-COUNT($BG322:$BX322))/2),1)+DD$7&gt;COUNT($BG322:$BX322)),"",LARGE($BG322:$BX322,-FLOOR(((18-COUNT($BG322:$BX322))/2),1)+DD$7)))</f>
        <v/>
      </c>
      <c r="DE322" s="534" t="str">
        <f t="shared" ref="DE322:DE330" si="912">IF($CH$4=$CD$4,IF(OR(-FLOOR(((18-COUNT($U322:$AL322))/2),1)+DE$7&lt;1,-FLOOR(((18-COUNT($U322:$AL322))/2),1)+DE$7&gt;COUNT($U322:$AL322)),"",LARGE($U322:$AL322,-FLOOR(((18-COUNT($U322:$AL322))/2),1)+DE$7)),IF(OR(-FLOOR(((18-COUNT($BG322:$BX322))/2),1)+DE$7&lt;1,-FLOOR(((18-COUNT($BG322:$BX322))/2),1)+DE$7&gt;COUNT($BG322:$BX322)),"",LARGE($BG322:$BX322,-FLOOR(((18-COUNT($BG322:$BX322))/2),1)+DE$7)))</f>
        <v/>
      </c>
      <c r="DF322" s="534" t="str">
        <f t="shared" ref="DF322:DF330" si="913">IF($CH$4=$CD$4,IF(OR(-FLOOR(((18-COUNT($U322:$AL322))/2),1)+DF$7&lt;1,-FLOOR(((18-COUNT($U322:$AL322))/2),1)+DF$7&gt;COUNT($U322:$AL322)),"",LARGE($U322:$AL322,-FLOOR(((18-COUNT($U322:$AL322))/2),1)+DF$7)),IF(OR(-FLOOR(((18-COUNT($BG322:$BX322))/2),1)+DF$7&lt;1,-FLOOR(((18-COUNT($BG322:$BX322))/2),1)+DF$7&gt;COUNT($BG322:$BX322)),"",LARGE($BG322:$BX322,-FLOOR(((18-COUNT($BG322:$BX322))/2),1)+DF$7)))</f>
        <v/>
      </c>
      <c r="DG322" s="535" t="str">
        <f t="shared" ref="DG322:DG330" si="914">IF($CH$4=$CD$4,IF(OR(-FLOOR(((18-COUNT($U322:$AL322))/2),1)+DG$7&lt;1,-FLOOR(((18-COUNT($U322:$AL322))/2),1)+DG$7&gt;COUNT($U322:$AL322)),"",LARGE($U322:$AL322,-FLOOR(((18-COUNT($U322:$AL322))/2),1)+DG$7)),IF(OR(-FLOOR(((18-COUNT($BG322:$BX322))/2),1)+DG$7&lt;1,-FLOOR(((18-COUNT($BG322:$BX322))/2),1)+DG$7&gt;COUNT($BG322:$BX322)),"",LARGE($BG322:$BX322,-FLOOR(((18-COUNT($BG322:$BX322))/2),1)+DG$7)))</f>
        <v/>
      </c>
      <c r="DH322" s="535" t="str">
        <f t="shared" ref="DH322:DH330" si="915">IF($CH$4=$CD$4,IF(OR(-FLOOR(((18-COUNT($U322:$AL322))/2),1)+DH$7&lt;1,-FLOOR(((18-COUNT($U322:$AL322))/2),1)+DH$7&gt;COUNT($U322:$AL322)),"",LARGE($U322:$AL322,-FLOOR(((18-COUNT($U322:$AL322))/2),1)+DH$7)),IF(OR(-FLOOR(((18-COUNT($BG322:$BX322))/2),1)+DH$7&lt;1,-FLOOR(((18-COUNT($BG322:$BX322))/2),1)+DH$7&gt;COUNT($BG322:$BX322)),"",LARGE($BG322:$BX322,-FLOOR(((18-COUNT($BG322:$BX322))/2),1)+DH$7)))</f>
        <v/>
      </c>
      <c r="DI322" s="535" t="str">
        <f t="shared" ref="DI322:DI330" si="916">IF($CH$4=$CD$4,IF(OR(-FLOOR(((18-COUNT($U322:$AL322))/2),1)+DI$7&lt;1,-FLOOR(((18-COUNT($U322:$AL322))/2),1)+DI$7&gt;COUNT($U322:$AL322)),"",LARGE($U322:$AL322,-FLOOR(((18-COUNT($U322:$AL322))/2),1)+DI$7)),IF(OR(-FLOOR(((18-COUNT($BG322:$BX322))/2),1)+DI$7&lt;1,-FLOOR(((18-COUNT($BG322:$BX322))/2),1)+DI$7&gt;COUNT($BG322:$BX322)),"",LARGE($BG322:$BX322,-FLOOR(((18-COUNT($BG322:$BX322))/2),1)+DI$7)))</f>
        <v/>
      </c>
      <c r="DJ322" s="535" t="str">
        <f t="shared" ref="DJ322:DJ330" si="917">IF($CH$4=$CD$4,IF(OR(-FLOOR(((18-COUNT($U322:$AL322))/2),1)+DJ$7&lt;1,-FLOOR(((18-COUNT($U322:$AL322))/2),1)+DJ$7&gt;COUNT($U322:$AL322)),"",LARGE($U322:$AL322,-FLOOR(((18-COUNT($U322:$AL322))/2),1)+DJ$7)),IF(OR(-FLOOR(((18-COUNT($BG322:$BX322))/2),1)+DJ$7&lt;1,-FLOOR(((18-COUNT($BG322:$BX322))/2),1)+DJ$7&gt;COUNT($BG322:$BX322)),"",LARGE($BG322:$BX322,-FLOOR(((18-COUNT($BG322:$BX322))/2),1)+DJ$7)))</f>
        <v/>
      </c>
      <c r="DK322" s="534" t="str">
        <f t="shared" ref="DK322:DK330" si="918">IF($CH$4=$CD$4,IF(OR(-FLOOR(((18-COUNT($U322:$AL322))/2),1)+DK$7&lt;1,-FLOOR(((18-COUNT($U322:$AL322))/2),1)+DK$7&gt;COUNT($U322:$AL322)),"",LARGE($U322:$AL322,-FLOOR(((18-COUNT($U322:$AL322))/2),1)+DK$7)),IF(OR(-FLOOR(((18-COUNT($BG322:$BX322))/2),1)+DK$7&lt;1,-FLOOR(((18-COUNT($BG322:$BX322))/2),1)+DK$7&gt;COUNT($BG322:$BX322)),"",LARGE($BG322:$BX322,-FLOOR(((18-COUNT($BG322:$BX322))/2),1)+DK$7)))</f>
        <v/>
      </c>
      <c r="DL322" s="534" t="str">
        <f t="shared" ref="DL322:DL330" si="919">IF($CH$4=$CD$4,IF(OR(-FLOOR(((18-COUNT($U322:$AL322))/2),1)+DL$7&lt;1,-FLOOR(((18-COUNT($U322:$AL322))/2),1)+DL$7&gt;COUNT($U322:$AL322)),"",LARGE($U322:$AL322,-FLOOR(((18-COUNT($U322:$AL322))/2),1)+DL$7)),IF(OR(-FLOOR(((18-COUNT($BG322:$BX322))/2),1)+DL$7&lt;1,-FLOOR(((18-COUNT($BG322:$BX322))/2),1)+DL$7&gt;COUNT($BG322:$BX322)),"",LARGE($BG322:$BX322,-FLOOR(((18-COUNT($BG322:$BX322))/2),1)+DL$7)))</f>
        <v/>
      </c>
      <c r="DM322" s="534" t="str">
        <f t="shared" ref="DM322:DM330" si="920">IF($CH$4=$CD$4,IF(OR(-FLOOR(((18-COUNT($U322:$AL322))/2),1)+DM$7&lt;1,-FLOOR(((18-COUNT($U322:$AL322))/2),1)+DM$7&gt;COUNT($U322:$AL322)),"",LARGE($U322:$AL322,-FLOOR(((18-COUNT($U322:$AL322))/2),1)+DM$7)),IF(OR(-FLOOR(((18-COUNT($BG322:$BX322))/2),1)+DM$7&lt;1,-FLOOR(((18-COUNT($BG322:$BX322))/2),1)+DM$7&gt;COUNT($BG322:$BX322)),"",LARGE($BG322:$BX322,-FLOOR(((18-COUNT($BG322:$BX322))/2),1)+DM$7)))</f>
        <v/>
      </c>
      <c r="DN322" s="534" t="str">
        <f t="shared" ref="DN322:DN330" si="921">IF($CH$4=$CD$4,IF(OR(-FLOOR(((18-COUNT($U322:$AL322))/2),1)+DN$7&lt;1,-FLOOR(((18-COUNT($U322:$AL322))/2),1)+DN$7&gt;COUNT($U322:$AL322)),"",LARGE($U322:$AL322,-FLOOR(((18-COUNT($U322:$AL322))/2),1)+DN$7)),IF(OR(-FLOOR(((18-COUNT($BG322:$BX322))/2),1)+DN$7&lt;1,-FLOOR(((18-COUNT($BG322:$BX322))/2),1)+DN$7&gt;COUNT($BG322:$BX322)),"",LARGE($BG322:$BX322,-FLOOR(((18-COUNT($BG322:$BX322))/2),1)+DN$7)))</f>
        <v/>
      </c>
      <c r="DO322" s="534" t="str">
        <f t="shared" ref="DO322:DO330" si="922">IF($CH$4=$CD$4,IF(OR(-FLOOR(((18-COUNT($U322:$AL322))/2),1)+DO$7&lt;1,-FLOOR(((18-COUNT($U322:$AL322))/2),1)+DO$7&gt;COUNT($U322:$AL322)),"",LARGE($U322:$AL322,-FLOOR(((18-COUNT($U322:$AL322))/2),1)+DO$7)),IF(OR(-FLOOR(((18-COUNT($BG322:$BX322))/2),1)+DO$7&lt;1,-FLOOR(((18-COUNT($BG322:$BX322))/2),1)+DO$7&gt;COUNT($BG322:$BX322)),"",LARGE($BG322:$BX322,-FLOOR(((18-COUNT($BG322:$BX322))/2),1)+DO$7)))</f>
        <v/>
      </c>
      <c r="DP322" s="533" t="str">
        <f t="shared" ref="DP322:DP330" si="923">IF($CH$4=$CD$4,IF(OR(-FLOOR(((18-COUNT($U322:$AL322))/2),1)+DP$7&lt;1,-FLOOR(((18-COUNT($U322:$AL322))/2),1)+DP$7&gt;COUNT($U322:$AL322)),"",LARGE($U322:$AL322,-FLOOR(((18-COUNT($U322:$AL322))/2),1)+DP$7)),IF(OR(-FLOOR(((18-COUNT($BG322:$BX322))/2),1)+DP$7&lt;1,-FLOOR(((18-COUNT($BG322:$BX322))/2),1)+DP$7&gt;COUNT($BG322:$BX322)),"",LARGE($BG322:$BX322,-FLOOR(((18-COUNT($BG322:$BX322))/2),1)+DP$7)))</f>
        <v/>
      </c>
      <c r="DQ322" s="532" t="str">
        <f t="shared" ref="DQ322:DQ330" si="924">IF($CH$4=$CD$4,IF(OR(-FLOOR(((18-COUNT($U322:$AL322))/2),1)+DQ$7&lt;1,-FLOOR(((18-COUNT($U322:$AL322))/2),1)+DQ$7&gt;COUNT($U322:$AL322)),"",LARGE($U322:$AL322,-FLOOR(((18-COUNT($U322:$AL322))/2),1)+DQ$7)),IF(OR(-FLOOR(((18-COUNT($BG322:$BX322))/2),1)+DQ$7&lt;1,-FLOOR(((18-COUNT($BG322:$BX322))/2),1)+DQ$7&gt;COUNT($BG322:$BX322)),"",LARGE($BG322:$BX322,-FLOOR(((18-COUNT($BG322:$BX322))/2),1)+DQ$7)))</f>
        <v/>
      </c>
      <c r="DR322" s="753">
        <f t="shared" ref="DR322:DR330" si="925">COUNT(B322:S322)</f>
        <v>0</v>
      </c>
      <c r="DS322" s="111">
        <f t="shared" ref="DS322:DS330" si="926">COUNT(U322:AL322)</f>
        <v>0</v>
      </c>
      <c r="DT322" s="111">
        <f t="shared" ref="DT322:DT330" si="927">COUNT(AN322:BE322)</f>
        <v>0</v>
      </c>
      <c r="DU322" s="111">
        <f t="shared" ref="DU322:DU330" si="928">COUNT(BG322:BX322)</f>
        <v>0</v>
      </c>
      <c r="DV322" s="602"/>
      <c r="DW322" s="719"/>
      <c r="DX322" s="719"/>
      <c r="DY322" s="719"/>
      <c r="DZ322" s="719"/>
      <c r="EA322" s="719"/>
      <c r="EB322" s="719"/>
      <c r="EC322" s="719"/>
      <c r="ED322" s="719"/>
      <c r="EE322" s="603"/>
    </row>
    <row r="323" spans="1:135" s="604" customFormat="1" ht="15.75" customHeight="1">
      <c r="A323" s="808" t="s">
        <v>369</v>
      </c>
      <c r="B323" s="730"/>
      <c r="C323" s="730" t="str">
        <f t="shared" ref="C323:S323" si="929">IF(C320="","",C320*C322)</f>
        <v/>
      </c>
      <c r="D323" s="730" t="str">
        <f t="shared" si="929"/>
        <v/>
      </c>
      <c r="E323" s="730" t="str">
        <f t="shared" si="929"/>
        <v/>
      </c>
      <c r="F323" s="730" t="str">
        <f t="shared" si="929"/>
        <v/>
      </c>
      <c r="G323" s="730" t="str">
        <f t="shared" si="929"/>
        <v/>
      </c>
      <c r="H323" s="730" t="str">
        <f t="shared" si="929"/>
        <v/>
      </c>
      <c r="I323" s="730" t="str">
        <f t="shared" si="929"/>
        <v/>
      </c>
      <c r="J323" s="730" t="str">
        <f t="shared" si="929"/>
        <v/>
      </c>
      <c r="K323" s="730" t="str">
        <f t="shared" si="929"/>
        <v/>
      </c>
      <c r="L323" s="730" t="str">
        <f t="shared" si="929"/>
        <v/>
      </c>
      <c r="M323" s="730" t="str">
        <f t="shared" si="929"/>
        <v/>
      </c>
      <c r="N323" s="730" t="str">
        <f t="shared" si="929"/>
        <v/>
      </c>
      <c r="O323" s="730" t="str">
        <f t="shared" si="929"/>
        <v/>
      </c>
      <c r="P323" s="730" t="str">
        <f t="shared" si="929"/>
        <v/>
      </c>
      <c r="Q323" s="730" t="str">
        <f t="shared" si="929"/>
        <v/>
      </c>
      <c r="R323" s="730" t="str">
        <f t="shared" si="929"/>
        <v/>
      </c>
      <c r="S323" s="730" t="str">
        <f t="shared" si="929"/>
        <v/>
      </c>
      <c r="T323" s="762"/>
      <c r="U323" s="730" t="str">
        <f t="shared" ref="U323:AL323" si="930">IF(U320="","",U320*U322)</f>
        <v/>
      </c>
      <c r="V323" s="730" t="str">
        <f t="shared" si="930"/>
        <v/>
      </c>
      <c r="W323" s="730" t="str">
        <f t="shared" si="930"/>
        <v/>
      </c>
      <c r="X323" s="730" t="str">
        <f t="shared" si="930"/>
        <v/>
      </c>
      <c r="Y323" s="730" t="str">
        <f t="shared" si="930"/>
        <v/>
      </c>
      <c r="Z323" s="730" t="str">
        <f t="shared" si="930"/>
        <v/>
      </c>
      <c r="AA323" s="730" t="str">
        <f t="shared" si="930"/>
        <v/>
      </c>
      <c r="AB323" s="730" t="str">
        <f t="shared" si="930"/>
        <v/>
      </c>
      <c r="AC323" s="730" t="str">
        <f t="shared" si="930"/>
        <v/>
      </c>
      <c r="AD323" s="730" t="str">
        <f t="shared" si="930"/>
        <v/>
      </c>
      <c r="AE323" s="730" t="str">
        <f t="shared" si="930"/>
        <v/>
      </c>
      <c r="AF323" s="730" t="str">
        <f t="shared" si="930"/>
        <v/>
      </c>
      <c r="AG323" s="730" t="str">
        <f t="shared" si="930"/>
        <v/>
      </c>
      <c r="AH323" s="730" t="str">
        <f t="shared" si="930"/>
        <v/>
      </c>
      <c r="AI323" s="730" t="str">
        <f t="shared" si="930"/>
        <v/>
      </c>
      <c r="AJ323" s="730" t="str">
        <f t="shared" si="930"/>
        <v/>
      </c>
      <c r="AK323" s="730" t="str">
        <f t="shared" si="930"/>
        <v/>
      </c>
      <c r="AL323" s="730" t="str">
        <f t="shared" si="930"/>
        <v/>
      </c>
      <c r="AM323" s="762"/>
      <c r="AN323" s="730" t="str">
        <f t="shared" ref="AN323:BE323" si="931">IF(AN320="","",AN320*AN322)</f>
        <v/>
      </c>
      <c r="AO323" s="730" t="str">
        <f t="shared" si="931"/>
        <v/>
      </c>
      <c r="AP323" s="730" t="str">
        <f t="shared" si="931"/>
        <v/>
      </c>
      <c r="AQ323" s="730" t="str">
        <f t="shared" si="931"/>
        <v/>
      </c>
      <c r="AR323" s="730" t="str">
        <f t="shared" si="931"/>
        <v/>
      </c>
      <c r="AS323" s="730" t="str">
        <f t="shared" si="931"/>
        <v/>
      </c>
      <c r="AT323" s="730" t="str">
        <f t="shared" si="931"/>
        <v/>
      </c>
      <c r="AU323" s="730" t="str">
        <f t="shared" si="931"/>
        <v/>
      </c>
      <c r="AV323" s="730" t="str">
        <f t="shared" si="931"/>
        <v/>
      </c>
      <c r="AW323" s="730" t="str">
        <f t="shared" si="931"/>
        <v/>
      </c>
      <c r="AX323" s="730" t="str">
        <f t="shared" si="931"/>
        <v/>
      </c>
      <c r="AY323" s="730" t="str">
        <f t="shared" si="931"/>
        <v/>
      </c>
      <c r="AZ323" s="730" t="str">
        <f t="shared" si="931"/>
        <v/>
      </c>
      <c r="BA323" s="730" t="str">
        <f t="shared" si="931"/>
        <v/>
      </c>
      <c r="BB323" s="730" t="str">
        <f t="shared" si="931"/>
        <v/>
      </c>
      <c r="BC323" s="730" t="str">
        <f t="shared" si="931"/>
        <v/>
      </c>
      <c r="BD323" s="730" t="str">
        <f t="shared" si="931"/>
        <v/>
      </c>
      <c r="BE323" s="730" t="str">
        <f t="shared" si="931"/>
        <v/>
      </c>
      <c r="BF323" s="762"/>
      <c r="BG323" s="730" t="str">
        <f t="shared" ref="BG323:BW323" si="932">IF(BG320="","",BG320*BG322)</f>
        <v/>
      </c>
      <c r="BH323" s="730" t="str">
        <f t="shared" si="932"/>
        <v/>
      </c>
      <c r="BI323" s="730" t="str">
        <f t="shared" si="932"/>
        <v/>
      </c>
      <c r="BJ323" s="730" t="str">
        <f t="shared" si="932"/>
        <v/>
      </c>
      <c r="BK323" s="730" t="str">
        <f t="shared" si="932"/>
        <v/>
      </c>
      <c r="BL323" s="730" t="str">
        <f t="shared" si="932"/>
        <v/>
      </c>
      <c r="BM323" s="730" t="str">
        <f t="shared" si="932"/>
        <v/>
      </c>
      <c r="BN323" s="730" t="str">
        <f t="shared" si="932"/>
        <v/>
      </c>
      <c r="BO323" s="730" t="str">
        <f t="shared" si="932"/>
        <v/>
      </c>
      <c r="BP323" s="730" t="str">
        <f t="shared" si="932"/>
        <v/>
      </c>
      <c r="BQ323" s="730" t="str">
        <f t="shared" si="932"/>
        <v/>
      </c>
      <c r="BR323" s="730" t="str">
        <f t="shared" si="932"/>
        <v/>
      </c>
      <c r="BS323" s="730" t="str">
        <f t="shared" si="932"/>
        <v/>
      </c>
      <c r="BT323" s="730" t="str">
        <f t="shared" si="932"/>
        <v/>
      </c>
      <c r="BU323" s="730" t="str">
        <f t="shared" si="932"/>
        <v/>
      </c>
      <c r="BV323" s="730" t="str">
        <f t="shared" si="932"/>
        <v/>
      </c>
      <c r="BW323" s="730" t="str">
        <f t="shared" si="932"/>
        <v/>
      </c>
      <c r="BX323" s="730" t="str">
        <f>IF(BX320="","",BX320*BX322)</f>
        <v/>
      </c>
      <c r="BY323" s="762"/>
      <c r="BZ323" s="730" t="str">
        <f>IF(BZ320="","",BZ320*BZ322)</f>
        <v/>
      </c>
      <c r="CA323" s="730" t="str">
        <f>IF(CA320="","",CA320*CA322)</f>
        <v/>
      </c>
      <c r="CB323" s="730" t="str">
        <f>IF(CB320="","",CB320*CB322)</f>
        <v/>
      </c>
      <c r="CC323" s="730" t="str">
        <f>IF(CC320="","",CC320*CC322)</f>
        <v/>
      </c>
      <c r="CD323" s="698" t="str">
        <f t="shared" si="885"/>
        <v/>
      </c>
      <c r="CE323" s="698" t="str">
        <f t="shared" si="886"/>
        <v/>
      </c>
      <c r="CF323" s="698" t="str">
        <f t="shared" si="887"/>
        <v/>
      </c>
      <c r="CG323" s="787" t="str">
        <f t="shared" si="888"/>
        <v/>
      </c>
      <c r="CH323" s="1371" t="str">
        <f t="shared" si="889"/>
        <v/>
      </c>
      <c r="CI323" s="1372" t="str">
        <f t="shared" si="890"/>
        <v/>
      </c>
      <c r="CJ323" s="1373" t="str">
        <f t="shared" si="891"/>
        <v/>
      </c>
      <c r="CK323" s="1373" t="str">
        <f t="shared" si="892"/>
        <v/>
      </c>
      <c r="CL323" s="1373" t="str">
        <f t="shared" si="893"/>
        <v/>
      </c>
      <c r="CM323" s="1373" t="str">
        <f t="shared" si="894"/>
        <v/>
      </c>
      <c r="CN323" s="1373" t="str">
        <f t="shared" si="895"/>
        <v/>
      </c>
      <c r="CO323" s="1374" t="str">
        <f t="shared" si="896"/>
        <v/>
      </c>
      <c r="CP323" s="1374" t="str">
        <f t="shared" si="897"/>
        <v/>
      </c>
      <c r="CQ323" s="1374" t="str">
        <f t="shared" si="898"/>
        <v/>
      </c>
      <c r="CR323" s="1374" t="str">
        <f t="shared" si="899"/>
        <v/>
      </c>
      <c r="CS323" s="1373" t="str">
        <f t="shared" si="900"/>
        <v/>
      </c>
      <c r="CT323" s="1373" t="str">
        <f t="shared" si="901"/>
        <v/>
      </c>
      <c r="CU323" s="1373" t="str">
        <f t="shared" si="902"/>
        <v/>
      </c>
      <c r="CV323" s="1373" t="str">
        <f t="shared" si="903"/>
        <v/>
      </c>
      <c r="CW323" s="1373" t="str">
        <f t="shared" si="904"/>
        <v/>
      </c>
      <c r="CX323" s="1372" t="str">
        <f t="shared" si="905"/>
        <v/>
      </c>
      <c r="CY323" s="1375" t="str">
        <f t="shared" si="906"/>
        <v/>
      </c>
      <c r="CZ323" s="532" t="str">
        <f t="shared" si="907"/>
        <v/>
      </c>
      <c r="DA323" s="533" t="str">
        <f t="shared" si="908"/>
        <v/>
      </c>
      <c r="DB323" s="534" t="str">
        <f t="shared" si="909"/>
        <v/>
      </c>
      <c r="DC323" s="534" t="str">
        <f t="shared" si="910"/>
        <v/>
      </c>
      <c r="DD323" s="534" t="str">
        <f t="shared" si="911"/>
        <v/>
      </c>
      <c r="DE323" s="534" t="str">
        <f t="shared" si="912"/>
        <v/>
      </c>
      <c r="DF323" s="534" t="str">
        <f t="shared" si="913"/>
        <v/>
      </c>
      <c r="DG323" s="535" t="str">
        <f t="shared" si="914"/>
        <v/>
      </c>
      <c r="DH323" s="535" t="str">
        <f t="shared" si="915"/>
        <v/>
      </c>
      <c r="DI323" s="535" t="str">
        <f t="shared" si="916"/>
        <v/>
      </c>
      <c r="DJ323" s="535" t="str">
        <f t="shared" si="917"/>
        <v/>
      </c>
      <c r="DK323" s="534" t="str">
        <f t="shared" si="918"/>
        <v/>
      </c>
      <c r="DL323" s="534" t="str">
        <f t="shared" si="919"/>
        <v/>
      </c>
      <c r="DM323" s="534" t="str">
        <f t="shared" si="920"/>
        <v/>
      </c>
      <c r="DN323" s="534" t="str">
        <f t="shared" si="921"/>
        <v/>
      </c>
      <c r="DO323" s="534" t="str">
        <f t="shared" si="922"/>
        <v/>
      </c>
      <c r="DP323" s="533" t="str">
        <f t="shared" si="923"/>
        <v/>
      </c>
      <c r="DQ323" s="532" t="str">
        <f t="shared" si="924"/>
        <v/>
      </c>
      <c r="DR323" s="753">
        <f t="shared" si="925"/>
        <v>0</v>
      </c>
      <c r="DS323" s="111">
        <f t="shared" si="926"/>
        <v>0</v>
      </c>
      <c r="DT323" s="111">
        <f t="shared" si="927"/>
        <v>0</v>
      </c>
      <c r="DU323" s="111">
        <f t="shared" si="928"/>
        <v>0</v>
      </c>
      <c r="DV323" s="602"/>
      <c r="DW323" s="719"/>
      <c r="DX323" s="719"/>
      <c r="DY323" s="719"/>
      <c r="DZ323" s="719"/>
      <c r="EA323" s="719"/>
      <c r="EB323" s="719"/>
      <c r="EC323" s="719"/>
      <c r="ED323" s="719"/>
      <c r="EE323" s="603"/>
    </row>
    <row r="324" spans="1:135" s="604" customFormat="1" ht="15.75" customHeight="1">
      <c r="A324" s="808" t="s">
        <v>361</v>
      </c>
      <c r="B324" s="801">
        <v>840</v>
      </c>
      <c r="C324" s="801">
        <v>840</v>
      </c>
      <c r="D324" s="801">
        <v>840</v>
      </c>
      <c r="E324" s="801">
        <v>840</v>
      </c>
      <c r="F324" s="801">
        <v>840</v>
      </c>
      <c r="G324" s="801">
        <v>840</v>
      </c>
      <c r="H324" s="801">
        <v>840</v>
      </c>
      <c r="I324" s="801">
        <v>840</v>
      </c>
      <c r="J324" s="801">
        <v>840</v>
      </c>
      <c r="K324" s="801">
        <v>840</v>
      </c>
      <c r="L324" s="801">
        <v>840</v>
      </c>
      <c r="M324" s="801">
        <v>840</v>
      </c>
      <c r="N324" s="801">
        <v>840</v>
      </c>
      <c r="O324" s="801">
        <v>840</v>
      </c>
      <c r="P324" s="801">
        <v>840</v>
      </c>
      <c r="Q324" s="801">
        <v>840</v>
      </c>
      <c r="R324" s="801">
        <v>840</v>
      </c>
      <c r="S324" s="801">
        <v>840</v>
      </c>
      <c r="T324" s="850">
        <v>840</v>
      </c>
      <c r="U324" s="801">
        <v>840</v>
      </c>
      <c r="V324" s="801">
        <v>840</v>
      </c>
      <c r="W324" s="801">
        <v>840</v>
      </c>
      <c r="X324" s="801">
        <v>840</v>
      </c>
      <c r="Y324" s="801">
        <v>840</v>
      </c>
      <c r="Z324" s="801">
        <v>840</v>
      </c>
      <c r="AA324" s="801">
        <v>840</v>
      </c>
      <c r="AB324" s="801">
        <v>840</v>
      </c>
      <c r="AC324" s="801">
        <v>840</v>
      </c>
      <c r="AD324" s="801">
        <v>840</v>
      </c>
      <c r="AE324" s="801">
        <v>840</v>
      </c>
      <c r="AF324" s="801">
        <v>840</v>
      </c>
      <c r="AG324" s="801">
        <v>840</v>
      </c>
      <c r="AH324" s="801">
        <v>840</v>
      </c>
      <c r="AI324" s="801">
        <v>840</v>
      </c>
      <c r="AJ324" s="801">
        <v>840</v>
      </c>
      <c r="AK324" s="801">
        <v>840</v>
      </c>
      <c r="AL324" s="801">
        <v>840</v>
      </c>
      <c r="AM324" s="850">
        <v>840</v>
      </c>
      <c r="AN324" s="801">
        <v>840</v>
      </c>
      <c r="AO324" s="801">
        <v>840</v>
      </c>
      <c r="AP324" s="801">
        <v>840</v>
      </c>
      <c r="AQ324" s="801">
        <v>840</v>
      </c>
      <c r="AR324" s="801">
        <v>840</v>
      </c>
      <c r="AS324" s="801">
        <v>840</v>
      </c>
      <c r="AT324" s="801">
        <v>840</v>
      </c>
      <c r="AU324" s="801">
        <v>840</v>
      </c>
      <c r="AV324" s="801">
        <v>840</v>
      </c>
      <c r="AW324" s="801">
        <v>840</v>
      </c>
      <c r="AX324" s="801">
        <v>840</v>
      </c>
      <c r="AY324" s="801">
        <v>840</v>
      </c>
      <c r="AZ324" s="801">
        <v>840</v>
      </c>
      <c r="BA324" s="801">
        <v>840</v>
      </c>
      <c r="BB324" s="801">
        <v>840</v>
      </c>
      <c r="BC324" s="801">
        <v>840</v>
      </c>
      <c r="BD324" s="801">
        <v>840</v>
      </c>
      <c r="BE324" s="801">
        <v>840</v>
      </c>
      <c r="BF324" s="850">
        <v>840</v>
      </c>
      <c r="BG324" s="801">
        <v>840</v>
      </c>
      <c r="BH324" s="801">
        <v>840</v>
      </c>
      <c r="BI324" s="801">
        <v>840</v>
      </c>
      <c r="BJ324" s="801">
        <v>840</v>
      </c>
      <c r="BK324" s="801">
        <v>840</v>
      </c>
      <c r="BL324" s="801">
        <v>840</v>
      </c>
      <c r="BM324" s="801">
        <v>840</v>
      </c>
      <c r="BN324" s="801">
        <v>840</v>
      </c>
      <c r="BO324" s="801">
        <v>840</v>
      </c>
      <c r="BP324" s="801">
        <v>840</v>
      </c>
      <c r="BQ324" s="801">
        <v>840</v>
      </c>
      <c r="BR324" s="801">
        <v>840</v>
      </c>
      <c r="BS324" s="801">
        <v>840</v>
      </c>
      <c r="BT324" s="801">
        <v>840</v>
      </c>
      <c r="BU324" s="801">
        <v>840</v>
      </c>
      <c r="BV324" s="801">
        <v>840</v>
      </c>
      <c r="BW324" s="801">
        <v>840</v>
      </c>
      <c r="BX324" s="801">
        <v>840</v>
      </c>
      <c r="BY324" s="850">
        <v>840</v>
      </c>
      <c r="BZ324" s="801">
        <v>840</v>
      </c>
      <c r="CA324" s="801">
        <v>840</v>
      </c>
      <c r="CB324" s="801">
        <v>840</v>
      </c>
      <c r="CC324" s="801">
        <v>840</v>
      </c>
      <c r="CD324" s="698">
        <f t="shared" si="885"/>
        <v>840</v>
      </c>
      <c r="CE324" s="698">
        <f t="shared" si="886"/>
        <v>840</v>
      </c>
      <c r="CF324" s="698">
        <f t="shared" si="887"/>
        <v>840</v>
      </c>
      <c r="CG324" s="787">
        <f t="shared" si="888"/>
        <v>840</v>
      </c>
      <c r="CH324" s="1371">
        <f t="shared" si="889"/>
        <v>840</v>
      </c>
      <c r="CI324" s="1372">
        <f t="shared" si="890"/>
        <v>840</v>
      </c>
      <c r="CJ324" s="1373">
        <f t="shared" si="891"/>
        <v>840</v>
      </c>
      <c r="CK324" s="1373">
        <f t="shared" si="892"/>
        <v>840</v>
      </c>
      <c r="CL324" s="1373">
        <f t="shared" si="893"/>
        <v>840</v>
      </c>
      <c r="CM324" s="1373">
        <f t="shared" si="894"/>
        <v>840</v>
      </c>
      <c r="CN324" s="1373">
        <f t="shared" si="895"/>
        <v>840</v>
      </c>
      <c r="CO324" s="1374">
        <f t="shared" si="896"/>
        <v>840</v>
      </c>
      <c r="CP324" s="1374">
        <f t="shared" si="897"/>
        <v>840</v>
      </c>
      <c r="CQ324" s="1374">
        <f t="shared" si="898"/>
        <v>840</v>
      </c>
      <c r="CR324" s="1374">
        <f t="shared" si="899"/>
        <v>840</v>
      </c>
      <c r="CS324" s="1373">
        <f t="shared" si="900"/>
        <v>840</v>
      </c>
      <c r="CT324" s="1373">
        <f t="shared" si="901"/>
        <v>840</v>
      </c>
      <c r="CU324" s="1373">
        <f t="shared" si="902"/>
        <v>840</v>
      </c>
      <c r="CV324" s="1373">
        <f t="shared" si="903"/>
        <v>840</v>
      </c>
      <c r="CW324" s="1373">
        <f t="shared" si="904"/>
        <v>840</v>
      </c>
      <c r="CX324" s="1372">
        <f t="shared" si="905"/>
        <v>840</v>
      </c>
      <c r="CY324" s="1375">
        <f t="shared" si="906"/>
        <v>840</v>
      </c>
      <c r="CZ324" s="532">
        <f t="shared" si="907"/>
        <v>840</v>
      </c>
      <c r="DA324" s="533">
        <f t="shared" si="908"/>
        <v>840</v>
      </c>
      <c r="DB324" s="534">
        <f t="shared" si="909"/>
        <v>840</v>
      </c>
      <c r="DC324" s="534">
        <f t="shared" si="910"/>
        <v>840</v>
      </c>
      <c r="DD324" s="534">
        <f t="shared" si="911"/>
        <v>840</v>
      </c>
      <c r="DE324" s="534">
        <f t="shared" si="912"/>
        <v>840</v>
      </c>
      <c r="DF324" s="534">
        <f t="shared" si="913"/>
        <v>840</v>
      </c>
      <c r="DG324" s="535">
        <f t="shared" si="914"/>
        <v>840</v>
      </c>
      <c r="DH324" s="535">
        <f t="shared" si="915"/>
        <v>840</v>
      </c>
      <c r="DI324" s="535">
        <f t="shared" si="916"/>
        <v>840</v>
      </c>
      <c r="DJ324" s="535">
        <f t="shared" si="917"/>
        <v>840</v>
      </c>
      <c r="DK324" s="534">
        <f t="shared" si="918"/>
        <v>840</v>
      </c>
      <c r="DL324" s="534">
        <f t="shared" si="919"/>
        <v>840</v>
      </c>
      <c r="DM324" s="534">
        <f t="shared" si="920"/>
        <v>840</v>
      </c>
      <c r="DN324" s="534">
        <f t="shared" si="921"/>
        <v>840</v>
      </c>
      <c r="DO324" s="534">
        <f t="shared" si="922"/>
        <v>840</v>
      </c>
      <c r="DP324" s="533">
        <f t="shared" si="923"/>
        <v>840</v>
      </c>
      <c r="DQ324" s="532">
        <f t="shared" si="924"/>
        <v>840</v>
      </c>
      <c r="DR324" s="753">
        <f t="shared" si="925"/>
        <v>18</v>
      </c>
      <c r="DS324" s="111">
        <f t="shared" si="926"/>
        <v>18</v>
      </c>
      <c r="DT324" s="111">
        <f t="shared" si="927"/>
        <v>18</v>
      </c>
      <c r="DU324" s="111">
        <f t="shared" si="928"/>
        <v>18</v>
      </c>
      <c r="DV324" s="602"/>
      <c r="DW324" s="719"/>
      <c r="DX324" s="719"/>
      <c r="DY324" s="719"/>
      <c r="DZ324" s="719"/>
      <c r="EA324" s="719"/>
      <c r="EB324" s="719"/>
      <c r="EC324" s="719"/>
      <c r="ED324" s="719"/>
      <c r="EE324" s="603"/>
    </row>
    <row r="325" spans="1:135" s="604" customFormat="1" ht="15.75" customHeight="1">
      <c r="A325" s="757" t="s">
        <v>358</v>
      </c>
      <c r="B325" s="233"/>
      <c r="C325" s="233"/>
      <c r="D325" s="233"/>
      <c r="E325" s="233"/>
      <c r="F325" s="233"/>
      <c r="G325" s="233"/>
      <c r="H325" s="233"/>
      <c r="I325" s="233"/>
      <c r="J325" s="233"/>
      <c r="K325" s="233"/>
      <c r="L325" s="233"/>
      <c r="M325" s="233"/>
      <c r="N325" s="233"/>
      <c r="O325" s="233"/>
      <c r="P325" s="233"/>
      <c r="Q325" s="233"/>
      <c r="R325" s="233"/>
      <c r="S325" s="233"/>
      <c r="T325" s="689"/>
      <c r="U325" s="233"/>
      <c r="V325" s="233"/>
      <c r="W325" s="233"/>
      <c r="X325" s="233"/>
      <c r="Y325" s="233"/>
      <c r="Z325" s="233"/>
      <c r="AA325" s="233"/>
      <c r="AB325" s="233"/>
      <c r="AC325" s="233"/>
      <c r="AD325" s="233"/>
      <c r="AE325" s="233"/>
      <c r="AF325" s="233"/>
      <c r="AG325" s="233"/>
      <c r="AH325" s="233"/>
      <c r="AI325" s="233"/>
      <c r="AJ325" s="233"/>
      <c r="AK325" s="233"/>
      <c r="AL325" s="233"/>
      <c r="AM325" s="689"/>
      <c r="AN325" s="233"/>
      <c r="AO325" s="233"/>
      <c r="AP325" s="233"/>
      <c r="AQ325" s="233"/>
      <c r="AR325" s="233"/>
      <c r="AS325" s="233"/>
      <c r="AT325" s="233"/>
      <c r="AU325" s="233"/>
      <c r="AV325" s="233"/>
      <c r="AW325" s="233"/>
      <c r="AX325" s="233"/>
      <c r="AY325" s="233"/>
      <c r="AZ325" s="233"/>
      <c r="BA325" s="233"/>
      <c r="BB325" s="233"/>
      <c r="BC325" s="233"/>
      <c r="BD325" s="233"/>
      <c r="BE325" s="233"/>
      <c r="BF325" s="689"/>
      <c r="BG325" s="233"/>
      <c r="BH325" s="233"/>
      <c r="BI325" s="233"/>
      <c r="BJ325" s="233"/>
      <c r="BK325" s="233"/>
      <c r="BL325" s="233"/>
      <c r="BM325" s="233"/>
      <c r="BN325" s="233"/>
      <c r="BO325" s="233"/>
      <c r="BP325" s="233"/>
      <c r="BQ325" s="233"/>
      <c r="BR325" s="233"/>
      <c r="BS325" s="233"/>
      <c r="BT325" s="233"/>
      <c r="BU325" s="233"/>
      <c r="BV325" s="233"/>
      <c r="BW325" s="233"/>
      <c r="BX325" s="233"/>
      <c r="BY325" s="689"/>
      <c r="BZ325" s="233"/>
      <c r="CA325" s="233"/>
      <c r="CB325" s="233"/>
      <c r="CC325" s="233"/>
      <c r="CD325" s="698" t="str">
        <f t="shared" si="885"/>
        <v/>
      </c>
      <c r="CE325" s="698" t="str">
        <f t="shared" si="886"/>
        <v/>
      </c>
      <c r="CF325" s="698" t="str">
        <f t="shared" si="887"/>
        <v/>
      </c>
      <c r="CG325" s="787" t="str">
        <f t="shared" si="888"/>
        <v/>
      </c>
      <c r="CH325" s="1371" t="str">
        <f t="shared" si="889"/>
        <v/>
      </c>
      <c r="CI325" s="1372" t="str">
        <f t="shared" si="890"/>
        <v/>
      </c>
      <c r="CJ325" s="1373" t="str">
        <f t="shared" si="891"/>
        <v/>
      </c>
      <c r="CK325" s="1373" t="str">
        <f t="shared" si="892"/>
        <v/>
      </c>
      <c r="CL325" s="1373" t="str">
        <f t="shared" si="893"/>
        <v/>
      </c>
      <c r="CM325" s="1373" t="str">
        <f t="shared" si="894"/>
        <v/>
      </c>
      <c r="CN325" s="1373" t="str">
        <f t="shared" si="895"/>
        <v/>
      </c>
      <c r="CO325" s="1374" t="str">
        <f t="shared" si="896"/>
        <v/>
      </c>
      <c r="CP325" s="1374" t="str">
        <f t="shared" si="897"/>
        <v/>
      </c>
      <c r="CQ325" s="1374" t="str">
        <f t="shared" si="898"/>
        <v/>
      </c>
      <c r="CR325" s="1374" t="str">
        <f t="shared" si="899"/>
        <v/>
      </c>
      <c r="CS325" s="1373" t="str">
        <f t="shared" si="900"/>
        <v/>
      </c>
      <c r="CT325" s="1373" t="str">
        <f t="shared" si="901"/>
        <v/>
      </c>
      <c r="CU325" s="1373" t="str">
        <f t="shared" si="902"/>
        <v/>
      </c>
      <c r="CV325" s="1373" t="str">
        <f t="shared" si="903"/>
        <v/>
      </c>
      <c r="CW325" s="1373" t="str">
        <f t="shared" si="904"/>
        <v/>
      </c>
      <c r="CX325" s="1372" t="str">
        <f t="shared" si="905"/>
        <v/>
      </c>
      <c r="CY325" s="1375" t="str">
        <f t="shared" si="906"/>
        <v/>
      </c>
      <c r="CZ325" s="532" t="str">
        <f t="shared" si="907"/>
        <v/>
      </c>
      <c r="DA325" s="533" t="str">
        <f t="shared" si="908"/>
        <v/>
      </c>
      <c r="DB325" s="534" t="str">
        <f t="shared" si="909"/>
        <v/>
      </c>
      <c r="DC325" s="534" t="str">
        <f t="shared" si="910"/>
        <v/>
      </c>
      <c r="DD325" s="534" t="str">
        <f t="shared" si="911"/>
        <v/>
      </c>
      <c r="DE325" s="534" t="str">
        <f t="shared" si="912"/>
        <v/>
      </c>
      <c r="DF325" s="534" t="str">
        <f t="shared" si="913"/>
        <v/>
      </c>
      <c r="DG325" s="535" t="str">
        <f t="shared" si="914"/>
        <v/>
      </c>
      <c r="DH325" s="535" t="str">
        <f t="shared" si="915"/>
        <v/>
      </c>
      <c r="DI325" s="535" t="str">
        <f t="shared" si="916"/>
        <v/>
      </c>
      <c r="DJ325" s="535" t="str">
        <f t="shared" si="917"/>
        <v/>
      </c>
      <c r="DK325" s="534" t="str">
        <f t="shared" si="918"/>
        <v/>
      </c>
      <c r="DL325" s="534" t="str">
        <f t="shared" si="919"/>
        <v/>
      </c>
      <c r="DM325" s="534" t="str">
        <f t="shared" si="920"/>
        <v/>
      </c>
      <c r="DN325" s="534" t="str">
        <f t="shared" si="921"/>
        <v/>
      </c>
      <c r="DO325" s="534" t="str">
        <f t="shared" si="922"/>
        <v/>
      </c>
      <c r="DP325" s="533" t="str">
        <f t="shared" si="923"/>
        <v/>
      </c>
      <c r="DQ325" s="532" t="str">
        <f t="shared" si="924"/>
        <v/>
      </c>
      <c r="DR325" s="753">
        <f t="shared" si="925"/>
        <v>0</v>
      </c>
      <c r="DS325" s="111">
        <f t="shared" si="926"/>
        <v>0</v>
      </c>
      <c r="DT325" s="111">
        <f t="shared" si="927"/>
        <v>0</v>
      </c>
      <c r="DU325" s="111">
        <f t="shared" si="928"/>
        <v>0</v>
      </c>
      <c r="DV325" s="602"/>
      <c r="DW325" s="719"/>
      <c r="DX325" s="719"/>
      <c r="DY325" s="719"/>
      <c r="DZ325" s="719"/>
      <c r="EA325" s="719"/>
      <c r="EB325" s="719"/>
      <c r="EC325" s="719"/>
      <c r="ED325" s="719"/>
      <c r="EE325" s="603"/>
    </row>
    <row r="326" spans="1:135" s="604" customFormat="1" ht="15.75" customHeight="1">
      <c r="A326" s="740" t="s">
        <v>282</v>
      </c>
      <c r="B326" s="284"/>
      <c r="C326" s="284"/>
      <c r="D326" s="284"/>
      <c r="E326" s="284"/>
      <c r="F326" s="284"/>
      <c r="G326" s="284"/>
      <c r="H326" s="284"/>
      <c r="I326" s="284"/>
      <c r="J326" s="284"/>
      <c r="K326" s="284"/>
      <c r="L326" s="284"/>
      <c r="M326" s="284"/>
      <c r="N326" s="284"/>
      <c r="O326" s="284"/>
      <c r="P326" s="284"/>
      <c r="Q326" s="284"/>
      <c r="R326" s="284"/>
      <c r="S326" s="284"/>
      <c r="T326" s="689"/>
      <c r="U326" s="284"/>
      <c r="V326" s="284"/>
      <c r="W326" s="284"/>
      <c r="X326" s="284"/>
      <c r="Y326" s="284"/>
      <c r="Z326" s="284"/>
      <c r="AA326" s="284"/>
      <c r="AB326" s="284"/>
      <c r="AC326" s="284"/>
      <c r="AD326" s="284"/>
      <c r="AE326" s="284"/>
      <c r="AF326" s="284"/>
      <c r="AG326" s="284"/>
      <c r="AH326" s="284"/>
      <c r="AI326" s="284"/>
      <c r="AJ326" s="284"/>
      <c r="AK326" s="284"/>
      <c r="AL326" s="284"/>
      <c r="AM326" s="689"/>
      <c r="AN326" s="284"/>
      <c r="AO326" s="284"/>
      <c r="AP326" s="284"/>
      <c r="AQ326" s="284"/>
      <c r="AR326" s="284"/>
      <c r="AS326" s="284"/>
      <c r="AT326" s="284"/>
      <c r="AU326" s="284"/>
      <c r="AV326" s="284"/>
      <c r="AW326" s="284"/>
      <c r="AX326" s="284"/>
      <c r="AY326" s="284"/>
      <c r="AZ326" s="284"/>
      <c r="BA326" s="284"/>
      <c r="BB326" s="284"/>
      <c r="BC326" s="284"/>
      <c r="BD326" s="284"/>
      <c r="BE326" s="284"/>
      <c r="BF326" s="689"/>
      <c r="BG326" s="284"/>
      <c r="BH326" s="284"/>
      <c r="BI326" s="284"/>
      <c r="BJ326" s="284"/>
      <c r="BK326" s="284"/>
      <c r="BL326" s="284"/>
      <c r="BM326" s="284"/>
      <c r="BN326" s="284"/>
      <c r="BO326" s="284"/>
      <c r="BP326" s="284"/>
      <c r="BQ326" s="284"/>
      <c r="BR326" s="284"/>
      <c r="BS326" s="284"/>
      <c r="BT326" s="284"/>
      <c r="BU326" s="284"/>
      <c r="BV326" s="284"/>
      <c r="BW326" s="284"/>
      <c r="BX326" s="284"/>
      <c r="BY326" s="689"/>
      <c r="BZ326" s="284"/>
      <c r="CA326" s="284"/>
      <c r="CB326" s="284"/>
      <c r="CC326" s="284"/>
      <c r="CD326" s="698" t="str">
        <f t="shared" si="885"/>
        <v/>
      </c>
      <c r="CE326" s="698" t="str">
        <f t="shared" si="886"/>
        <v/>
      </c>
      <c r="CF326" s="698" t="str">
        <f t="shared" si="887"/>
        <v/>
      </c>
      <c r="CG326" s="787" t="str">
        <f t="shared" si="888"/>
        <v/>
      </c>
      <c r="CH326" s="1371" t="str">
        <f t="shared" si="889"/>
        <v/>
      </c>
      <c r="CI326" s="1372" t="str">
        <f t="shared" si="890"/>
        <v/>
      </c>
      <c r="CJ326" s="1373" t="str">
        <f t="shared" si="891"/>
        <v/>
      </c>
      <c r="CK326" s="1373" t="str">
        <f t="shared" si="892"/>
        <v/>
      </c>
      <c r="CL326" s="1373" t="str">
        <f t="shared" si="893"/>
        <v/>
      </c>
      <c r="CM326" s="1373" t="str">
        <f t="shared" si="894"/>
        <v/>
      </c>
      <c r="CN326" s="1373" t="str">
        <f t="shared" si="895"/>
        <v/>
      </c>
      <c r="CO326" s="1374" t="str">
        <f t="shared" si="896"/>
        <v/>
      </c>
      <c r="CP326" s="1374" t="str">
        <f t="shared" si="897"/>
        <v/>
      </c>
      <c r="CQ326" s="1374" t="str">
        <f t="shared" si="898"/>
        <v/>
      </c>
      <c r="CR326" s="1374" t="str">
        <f t="shared" si="899"/>
        <v/>
      </c>
      <c r="CS326" s="1373" t="str">
        <f t="shared" si="900"/>
        <v/>
      </c>
      <c r="CT326" s="1373" t="str">
        <f t="shared" si="901"/>
        <v/>
      </c>
      <c r="CU326" s="1373" t="str">
        <f t="shared" si="902"/>
        <v/>
      </c>
      <c r="CV326" s="1373" t="str">
        <f t="shared" si="903"/>
        <v/>
      </c>
      <c r="CW326" s="1373" t="str">
        <f t="shared" si="904"/>
        <v/>
      </c>
      <c r="CX326" s="1372" t="str">
        <f t="shared" si="905"/>
        <v/>
      </c>
      <c r="CY326" s="1375" t="str">
        <f t="shared" si="906"/>
        <v/>
      </c>
      <c r="CZ326" s="532" t="str">
        <f t="shared" si="907"/>
        <v/>
      </c>
      <c r="DA326" s="533" t="str">
        <f t="shared" si="908"/>
        <v/>
      </c>
      <c r="DB326" s="534" t="str">
        <f t="shared" si="909"/>
        <v/>
      </c>
      <c r="DC326" s="534" t="str">
        <f t="shared" si="910"/>
        <v/>
      </c>
      <c r="DD326" s="534" t="str">
        <f t="shared" si="911"/>
        <v/>
      </c>
      <c r="DE326" s="534" t="str">
        <f t="shared" si="912"/>
        <v/>
      </c>
      <c r="DF326" s="534" t="str">
        <f t="shared" si="913"/>
        <v/>
      </c>
      <c r="DG326" s="535" t="str">
        <f t="shared" si="914"/>
        <v/>
      </c>
      <c r="DH326" s="535" t="str">
        <f t="shared" si="915"/>
        <v/>
      </c>
      <c r="DI326" s="535" t="str">
        <f t="shared" si="916"/>
        <v/>
      </c>
      <c r="DJ326" s="535" t="str">
        <f t="shared" si="917"/>
        <v/>
      </c>
      <c r="DK326" s="534" t="str">
        <f t="shared" si="918"/>
        <v/>
      </c>
      <c r="DL326" s="534" t="str">
        <f t="shared" si="919"/>
        <v/>
      </c>
      <c r="DM326" s="534" t="str">
        <f t="shared" si="920"/>
        <v/>
      </c>
      <c r="DN326" s="534" t="str">
        <f t="shared" si="921"/>
        <v/>
      </c>
      <c r="DO326" s="534" t="str">
        <f t="shared" si="922"/>
        <v/>
      </c>
      <c r="DP326" s="533" t="str">
        <f t="shared" si="923"/>
        <v/>
      </c>
      <c r="DQ326" s="532" t="str">
        <f t="shared" si="924"/>
        <v/>
      </c>
      <c r="DR326" s="753">
        <f t="shared" si="925"/>
        <v>0</v>
      </c>
      <c r="DS326" s="111">
        <f t="shared" si="926"/>
        <v>0</v>
      </c>
      <c r="DT326" s="111">
        <f t="shared" si="927"/>
        <v>0</v>
      </c>
      <c r="DU326" s="111">
        <f t="shared" si="928"/>
        <v>0</v>
      </c>
      <c r="DV326" s="602"/>
      <c r="DW326" s="719"/>
      <c r="DX326" s="719"/>
      <c r="DY326" s="719"/>
      <c r="DZ326" s="719"/>
      <c r="EA326" s="719"/>
      <c r="EB326" s="719"/>
      <c r="EC326" s="719"/>
      <c r="ED326" s="719"/>
      <c r="EE326" s="603"/>
    </row>
    <row r="327" spans="1:135" s="604" customFormat="1" ht="15.75" customHeight="1">
      <c r="A327" s="740" t="s">
        <v>284</v>
      </c>
      <c r="B327" s="730" t="str">
        <f t="shared" ref="B327:S327" si="933">IF(B325="","",B325*B326)</f>
        <v/>
      </c>
      <c r="C327" s="730" t="str">
        <f t="shared" si="933"/>
        <v/>
      </c>
      <c r="D327" s="730" t="str">
        <f t="shared" si="933"/>
        <v/>
      </c>
      <c r="E327" s="730" t="str">
        <f t="shared" si="933"/>
        <v/>
      </c>
      <c r="F327" s="730" t="str">
        <f t="shared" si="933"/>
        <v/>
      </c>
      <c r="G327" s="730" t="str">
        <f t="shared" si="933"/>
        <v/>
      </c>
      <c r="H327" s="730" t="str">
        <f t="shared" si="933"/>
        <v/>
      </c>
      <c r="I327" s="730" t="str">
        <f t="shared" si="933"/>
        <v/>
      </c>
      <c r="J327" s="730" t="str">
        <f t="shared" si="933"/>
        <v/>
      </c>
      <c r="K327" s="730" t="str">
        <f t="shared" si="933"/>
        <v/>
      </c>
      <c r="L327" s="730" t="str">
        <f t="shared" si="933"/>
        <v/>
      </c>
      <c r="M327" s="730" t="str">
        <f t="shared" si="933"/>
        <v/>
      </c>
      <c r="N327" s="730" t="str">
        <f t="shared" si="933"/>
        <v/>
      </c>
      <c r="O327" s="730" t="str">
        <f t="shared" si="933"/>
        <v/>
      </c>
      <c r="P327" s="730" t="str">
        <f t="shared" si="933"/>
        <v/>
      </c>
      <c r="Q327" s="730" t="str">
        <f t="shared" si="933"/>
        <v/>
      </c>
      <c r="R327" s="730" t="str">
        <f t="shared" si="933"/>
        <v/>
      </c>
      <c r="S327" s="730" t="str">
        <f t="shared" si="933"/>
        <v/>
      </c>
      <c r="T327" s="762"/>
      <c r="U327" s="730" t="str">
        <f t="shared" ref="U327:AL327" si="934">IF(U325="","",U325*U326)</f>
        <v/>
      </c>
      <c r="V327" s="730" t="str">
        <f t="shared" si="934"/>
        <v/>
      </c>
      <c r="W327" s="730" t="str">
        <f t="shared" si="934"/>
        <v/>
      </c>
      <c r="X327" s="730" t="str">
        <f t="shared" si="934"/>
        <v/>
      </c>
      <c r="Y327" s="730" t="str">
        <f t="shared" si="934"/>
        <v/>
      </c>
      <c r="Z327" s="730" t="str">
        <f t="shared" si="934"/>
        <v/>
      </c>
      <c r="AA327" s="730" t="str">
        <f t="shared" si="934"/>
        <v/>
      </c>
      <c r="AB327" s="730" t="str">
        <f t="shared" si="934"/>
        <v/>
      </c>
      <c r="AC327" s="730" t="str">
        <f t="shared" si="934"/>
        <v/>
      </c>
      <c r="AD327" s="730" t="str">
        <f t="shared" si="934"/>
        <v/>
      </c>
      <c r="AE327" s="730" t="str">
        <f t="shared" si="934"/>
        <v/>
      </c>
      <c r="AF327" s="730" t="str">
        <f t="shared" si="934"/>
        <v/>
      </c>
      <c r="AG327" s="730" t="str">
        <f t="shared" si="934"/>
        <v/>
      </c>
      <c r="AH327" s="730" t="str">
        <f t="shared" si="934"/>
        <v/>
      </c>
      <c r="AI327" s="730" t="str">
        <f t="shared" si="934"/>
        <v/>
      </c>
      <c r="AJ327" s="730" t="str">
        <f t="shared" si="934"/>
        <v/>
      </c>
      <c r="AK327" s="730" t="str">
        <f t="shared" si="934"/>
        <v/>
      </c>
      <c r="AL327" s="730" t="str">
        <f t="shared" si="934"/>
        <v/>
      </c>
      <c r="AM327" s="762"/>
      <c r="AN327" s="730" t="str">
        <f t="shared" ref="AN327:BE327" si="935">IF(AN325="","",AN325*AN326)</f>
        <v/>
      </c>
      <c r="AO327" s="730" t="str">
        <f t="shared" si="935"/>
        <v/>
      </c>
      <c r="AP327" s="730" t="str">
        <f t="shared" si="935"/>
        <v/>
      </c>
      <c r="AQ327" s="730" t="str">
        <f t="shared" si="935"/>
        <v/>
      </c>
      <c r="AR327" s="730" t="str">
        <f t="shared" si="935"/>
        <v/>
      </c>
      <c r="AS327" s="730" t="str">
        <f t="shared" si="935"/>
        <v/>
      </c>
      <c r="AT327" s="730" t="str">
        <f t="shared" si="935"/>
        <v/>
      </c>
      <c r="AU327" s="730" t="str">
        <f t="shared" si="935"/>
        <v/>
      </c>
      <c r="AV327" s="730" t="str">
        <f t="shared" si="935"/>
        <v/>
      </c>
      <c r="AW327" s="730" t="str">
        <f t="shared" si="935"/>
        <v/>
      </c>
      <c r="AX327" s="730" t="str">
        <f t="shared" si="935"/>
        <v/>
      </c>
      <c r="AY327" s="730" t="str">
        <f t="shared" si="935"/>
        <v/>
      </c>
      <c r="AZ327" s="730" t="str">
        <f t="shared" si="935"/>
        <v/>
      </c>
      <c r="BA327" s="730" t="str">
        <f t="shared" si="935"/>
        <v/>
      </c>
      <c r="BB327" s="730" t="str">
        <f t="shared" si="935"/>
        <v/>
      </c>
      <c r="BC327" s="730" t="str">
        <f t="shared" si="935"/>
        <v/>
      </c>
      <c r="BD327" s="730" t="str">
        <f t="shared" si="935"/>
        <v/>
      </c>
      <c r="BE327" s="730" t="str">
        <f t="shared" si="935"/>
        <v/>
      </c>
      <c r="BF327" s="762"/>
      <c r="BG327" s="730" t="str">
        <f t="shared" ref="BG327:BX327" si="936">IF(BG325="","",BG325*BG326)</f>
        <v/>
      </c>
      <c r="BH327" s="730" t="str">
        <f t="shared" si="936"/>
        <v/>
      </c>
      <c r="BI327" s="730" t="str">
        <f t="shared" si="936"/>
        <v/>
      </c>
      <c r="BJ327" s="730" t="str">
        <f t="shared" si="936"/>
        <v/>
      </c>
      <c r="BK327" s="730" t="str">
        <f t="shared" si="936"/>
        <v/>
      </c>
      <c r="BL327" s="730" t="str">
        <f t="shared" si="936"/>
        <v/>
      </c>
      <c r="BM327" s="730" t="str">
        <f t="shared" si="936"/>
        <v/>
      </c>
      <c r="BN327" s="730" t="str">
        <f t="shared" si="936"/>
        <v/>
      </c>
      <c r="BO327" s="730" t="str">
        <f t="shared" si="936"/>
        <v/>
      </c>
      <c r="BP327" s="730" t="str">
        <f t="shared" si="936"/>
        <v/>
      </c>
      <c r="BQ327" s="730" t="str">
        <f t="shared" si="936"/>
        <v/>
      </c>
      <c r="BR327" s="730" t="str">
        <f t="shared" si="936"/>
        <v/>
      </c>
      <c r="BS327" s="730" t="str">
        <f t="shared" si="936"/>
        <v/>
      </c>
      <c r="BT327" s="730" t="str">
        <f t="shared" si="936"/>
        <v/>
      </c>
      <c r="BU327" s="730" t="str">
        <f t="shared" si="936"/>
        <v/>
      </c>
      <c r="BV327" s="730" t="str">
        <f t="shared" si="936"/>
        <v/>
      </c>
      <c r="BW327" s="730" t="str">
        <f t="shared" si="936"/>
        <v/>
      </c>
      <c r="BX327" s="730" t="str">
        <f t="shared" si="936"/>
        <v/>
      </c>
      <c r="BY327" s="762"/>
      <c r="BZ327" s="730" t="str">
        <f>IF(BZ325="","",BZ325*BZ326)</f>
        <v/>
      </c>
      <c r="CA327" s="730" t="str">
        <f>IF(CA325="","",CA325*CA326)</f>
        <v/>
      </c>
      <c r="CB327" s="730" t="str">
        <f>IF(CB325="","",CB325*CB326)</f>
        <v/>
      </c>
      <c r="CC327" s="730" t="str">
        <f>IF(CC325="","",CC325*CC326)</f>
        <v/>
      </c>
      <c r="CD327" s="698" t="str">
        <f t="shared" si="885"/>
        <v/>
      </c>
      <c r="CE327" s="698" t="str">
        <f t="shared" si="886"/>
        <v/>
      </c>
      <c r="CF327" s="698" t="str">
        <f t="shared" si="887"/>
        <v/>
      </c>
      <c r="CG327" s="787" t="str">
        <f t="shared" si="888"/>
        <v/>
      </c>
      <c r="CH327" s="1371" t="str">
        <f t="shared" si="889"/>
        <v/>
      </c>
      <c r="CI327" s="1372" t="str">
        <f t="shared" si="890"/>
        <v/>
      </c>
      <c r="CJ327" s="1373" t="str">
        <f t="shared" si="891"/>
        <v/>
      </c>
      <c r="CK327" s="1373" t="str">
        <f t="shared" si="892"/>
        <v/>
      </c>
      <c r="CL327" s="1373" t="str">
        <f t="shared" si="893"/>
        <v/>
      </c>
      <c r="CM327" s="1373" t="str">
        <f t="shared" si="894"/>
        <v/>
      </c>
      <c r="CN327" s="1373" t="str">
        <f t="shared" si="895"/>
        <v/>
      </c>
      <c r="CO327" s="1374" t="str">
        <f t="shared" si="896"/>
        <v/>
      </c>
      <c r="CP327" s="1374" t="str">
        <f t="shared" si="897"/>
        <v/>
      </c>
      <c r="CQ327" s="1374" t="str">
        <f t="shared" si="898"/>
        <v/>
      </c>
      <c r="CR327" s="1374" t="str">
        <f t="shared" si="899"/>
        <v/>
      </c>
      <c r="CS327" s="1373" t="str">
        <f t="shared" si="900"/>
        <v/>
      </c>
      <c r="CT327" s="1373" t="str">
        <f t="shared" si="901"/>
        <v/>
      </c>
      <c r="CU327" s="1373" t="str">
        <f t="shared" si="902"/>
        <v/>
      </c>
      <c r="CV327" s="1373" t="str">
        <f t="shared" si="903"/>
        <v/>
      </c>
      <c r="CW327" s="1373" t="str">
        <f t="shared" si="904"/>
        <v/>
      </c>
      <c r="CX327" s="1372" t="str">
        <f t="shared" si="905"/>
        <v/>
      </c>
      <c r="CY327" s="1375" t="str">
        <f t="shared" si="906"/>
        <v/>
      </c>
      <c r="CZ327" s="532" t="str">
        <f t="shared" si="907"/>
        <v/>
      </c>
      <c r="DA327" s="533" t="str">
        <f t="shared" si="908"/>
        <v/>
      </c>
      <c r="DB327" s="534" t="str">
        <f t="shared" si="909"/>
        <v/>
      </c>
      <c r="DC327" s="534" t="str">
        <f t="shared" si="910"/>
        <v/>
      </c>
      <c r="DD327" s="534" t="str">
        <f t="shared" si="911"/>
        <v/>
      </c>
      <c r="DE327" s="534" t="str">
        <f t="shared" si="912"/>
        <v/>
      </c>
      <c r="DF327" s="534" t="str">
        <f t="shared" si="913"/>
        <v/>
      </c>
      <c r="DG327" s="535" t="str">
        <f t="shared" si="914"/>
        <v/>
      </c>
      <c r="DH327" s="535" t="str">
        <f t="shared" si="915"/>
        <v/>
      </c>
      <c r="DI327" s="535" t="str">
        <f t="shared" si="916"/>
        <v/>
      </c>
      <c r="DJ327" s="535" t="str">
        <f t="shared" si="917"/>
        <v/>
      </c>
      <c r="DK327" s="534" t="str">
        <f t="shared" si="918"/>
        <v/>
      </c>
      <c r="DL327" s="534" t="str">
        <f t="shared" si="919"/>
        <v/>
      </c>
      <c r="DM327" s="534" t="str">
        <f t="shared" si="920"/>
        <v/>
      </c>
      <c r="DN327" s="534" t="str">
        <f t="shared" si="921"/>
        <v/>
      </c>
      <c r="DO327" s="534" t="str">
        <f t="shared" si="922"/>
        <v/>
      </c>
      <c r="DP327" s="533" t="str">
        <f t="shared" si="923"/>
        <v/>
      </c>
      <c r="DQ327" s="532" t="str">
        <f t="shared" si="924"/>
        <v/>
      </c>
      <c r="DR327" s="753">
        <f t="shared" si="925"/>
        <v>0</v>
      </c>
      <c r="DS327" s="111">
        <f t="shared" si="926"/>
        <v>0</v>
      </c>
      <c r="DT327" s="111">
        <f t="shared" si="927"/>
        <v>0</v>
      </c>
      <c r="DU327" s="111">
        <f t="shared" si="928"/>
        <v>0</v>
      </c>
      <c r="DV327" s="602"/>
      <c r="DW327" s="719"/>
      <c r="DX327" s="719"/>
      <c r="DY327" s="719"/>
      <c r="DZ327" s="719"/>
      <c r="EA327" s="719"/>
      <c r="EB327" s="719"/>
      <c r="EC327" s="719"/>
      <c r="ED327" s="719"/>
      <c r="EE327" s="603"/>
    </row>
    <row r="328" spans="1:135" s="604" customFormat="1" ht="15.75" customHeight="1">
      <c r="A328" s="740" t="s">
        <v>359</v>
      </c>
      <c r="B328" s="284"/>
      <c r="C328" s="284"/>
      <c r="D328" s="284"/>
      <c r="E328" s="284"/>
      <c r="F328" s="284"/>
      <c r="G328" s="284"/>
      <c r="H328" s="284"/>
      <c r="I328" s="284"/>
      <c r="J328" s="284"/>
      <c r="K328" s="284"/>
      <c r="L328" s="284"/>
      <c r="M328" s="284"/>
      <c r="N328" s="284"/>
      <c r="O328" s="284"/>
      <c r="P328" s="284"/>
      <c r="Q328" s="284"/>
      <c r="R328" s="284"/>
      <c r="S328" s="284"/>
      <c r="T328" s="689"/>
      <c r="U328" s="284"/>
      <c r="V328" s="284"/>
      <c r="W328" s="284"/>
      <c r="X328" s="284"/>
      <c r="Y328" s="284"/>
      <c r="Z328" s="284"/>
      <c r="AA328" s="284"/>
      <c r="AB328" s="284"/>
      <c r="AC328" s="284"/>
      <c r="AD328" s="284"/>
      <c r="AE328" s="284"/>
      <c r="AF328" s="284"/>
      <c r="AG328" s="284"/>
      <c r="AH328" s="284"/>
      <c r="AI328" s="284"/>
      <c r="AJ328" s="284"/>
      <c r="AK328" s="284"/>
      <c r="AL328" s="284"/>
      <c r="AM328" s="689"/>
      <c r="AN328" s="284"/>
      <c r="AO328" s="284"/>
      <c r="AP328" s="284"/>
      <c r="AQ328" s="284"/>
      <c r="AR328" s="284"/>
      <c r="AS328" s="284"/>
      <c r="AT328" s="284"/>
      <c r="AU328" s="284"/>
      <c r="AV328" s="284"/>
      <c r="AW328" s="284"/>
      <c r="AX328" s="284"/>
      <c r="AY328" s="284"/>
      <c r="AZ328" s="284"/>
      <c r="BA328" s="284"/>
      <c r="BB328" s="284"/>
      <c r="BC328" s="284"/>
      <c r="BD328" s="284"/>
      <c r="BE328" s="284"/>
      <c r="BF328" s="689"/>
      <c r="BG328" s="284"/>
      <c r="BH328" s="284"/>
      <c r="BI328" s="284"/>
      <c r="BJ328" s="284"/>
      <c r="BK328" s="284"/>
      <c r="BL328" s="284"/>
      <c r="BM328" s="284"/>
      <c r="BN328" s="284"/>
      <c r="BO328" s="284"/>
      <c r="BP328" s="284"/>
      <c r="BQ328" s="284"/>
      <c r="BR328" s="284"/>
      <c r="BS328" s="284"/>
      <c r="BT328" s="284"/>
      <c r="BU328" s="284"/>
      <c r="BV328" s="284"/>
      <c r="BW328" s="284"/>
      <c r="BX328" s="284"/>
      <c r="BY328" s="689"/>
      <c r="BZ328" s="284"/>
      <c r="CA328" s="284"/>
      <c r="CB328" s="284"/>
      <c r="CC328" s="284"/>
      <c r="CD328" s="698" t="str">
        <f t="shared" si="885"/>
        <v/>
      </c>
      <c r="CE328" s="698" t="str">
        <f t="shared" si="886"/>
        <v/>
      </c>
      <c r="CF328" s="698" t="str">
        <f t="shared" si="887"/>
        <v/>
      </c>
      <c r="CG328" s="787" t="str">
        <f t="shared" si="888"/>
        <v/>
      </c>
      <c r="CH328" s="1371" t="str">
        <f t="shared" si="889"/>
        <v/>
      </c>
      <c r="CI328" s="1372" t="str">
        <f t="shared" si="890"/>
        <v/>
      </c>
      <c r="CJ328" s="1373" t="str">
        <f t="shared" si="891"/>
        <v/>
      </c>
      <c r="CK328" s="1373" t="str">
        <f t="shared" si="892"/>
        <v/>
      </c>
      <c r="CL328" s="1373" t="str">
        <f t="shared" si="893"/>
        <v/>
      </c>
      <c r="CM328" s="1373" t="str">
        <f t="shared" si="894"/>
        <v/>
      </c>
      <c r="CN328" s="1373" t="str">
        <f t="shared" si="895"/>
        <v/>
      </c>
      <c r="CO328" s="1374" t="str">
        <f t="shared" si="896"/>
        <v/>
      </c>
      <c r="CP328" s="1374" t="str">
        <f t="shared" si="897"/>
        <v/>
      </c>
      <c r="CQ328" s="1374" t="str">
        <f t="shared" si="898"/>
        <v/>
      </c>
      <c r="CR328" s="1374" t="str">
        <f t="shared" si="899"/>
        <v/>
      </c>
      <c r="CS328" s="1373" t="str">
        <f t="shared" si="900"/>
        <v/>
      </c>
      <c r="CT328" s="1373" t="str">
        <f t="shared" si="901"/>
        <v/>
      </c>
      <c r="CU328" s="1373" t="str">
        <f t="shared" si="902"/>
        <v/>
      </c>
      <c r="CV328" s="1373" t="str">
        <f t="shared" si="903"/>
        <v/>
      </c>
      <c r="CW328" s="1373" t="str">
        <f t="shared" si="904"/>
        <v/>
      </c>
      <c r="CX328" s="1372" t="str">
        <f t="shared" si="905"/>
        <v/>
      </c>
      <c r="CY328" s="1375" t="str">
        <f t="shared" si="906"/>
        <v/>
      </c>
      <c r="CZ328" s="532" t="str">
        <f t="shared" si="907"/>
        <v/>
      </c>
      <c r="DA328" s="533" t="str">
        <f t="shared" si="908"/>
        <v/>
      </c>
      <c r="DB328" s="534" t="str">
        <f t="shared" si="909"/>
        <v/>
      </c>
      <c r="DC328" s="534" t="str">
        <f t="shared" si="910"/>
        <v/>
      </c>
      <c r="DD328" s="534" t="str">
        <f t="shared" si="911"/>
        <v/>
      </c>
      <c r="DE328" s="534" t="str">
        <f t="shared" si="912"/>
        <v/>
      </c>
      <c r="DF328" s="534" t="str">
        <f t="shared" si="913"/>
        <v/>
      </c>
      <c r="DG328" s="535" t="str">
        <f t="shared" si="914"/>
        <v/>
      </c>
      <c r="DH328" s="535" t="str">
        <f t="shared" si="915"/>
        <v/>
      </c>
      <c r="DI328" s="535" t="str">
        <f t="shared" si="916"/>
        <v/>
      </c>
      <c r="DJ328" s="535" t="str">
        <f t="shared" si="917"/>
        <v/>
      </c>
      <c r="DK328" s="534" t="str">
        <f t="shared" si="918"/>
        <v/>
      </c>
      <c r="DL328" s="534" t="str">
        <f t="shared" si="919"/>
        <v/>
      </c>
      <c r="DM328" s="534" t="str">
        <f t="shared" si="920"/>
        <v/>
      </c>
      <c r="DN328" s="534" t="str">
        <f t="shared" si="921"/>
        <v/>
      </c>
      <c r="DO328" s="534" t="str">
        <f t="shared" si="922"/>
        <v/>
      </c>
      <c r="DP328" s="533" t="str">
        <f t="shared" si="923"/>
        <v/>
      </c>
      <c r="DQ328" s="532" t="str">
        <f t="shared" si="924"/>
        <v/>
      </c>
      <c r="DR328" s="753">
        <f t="shared" si="925"/>
        <v>0</v>
      </c>
      <c r="DS328" s="111">
        <f t="shared" si="926"/>
        <v>0</v>
      </c>
      <c r="DT328" s="111">
        <f t="shared" si="927"/>
        <v>0</v>
      </c>
      <c r="DU328" s="111">
        <f t="shared" si="928"/>
        <v>0</v>
      </c>
      <c r="DV328" s="602"/>
      <c r="DW328" s="719"/>
      <c r="DX328" s="719"/>
      <c r="DY328" s="719"/>
      <c r="DZ328" s="719"/>
      <c r="EA328" s="719"/>
      <c r="EB328" s="719"/>
      <c r="EC328" s="719"/>
      <c r="ED328" s="719"/>
      <c r="EE328" s="603"/>
    </row>
    <row r="329" spans="1:135" s="604" customFormat="1" ht="15.75" customHeight="1">
      <c r="A329" s="748" t="s">
        <v>328</v>
      </c>
      <c r="B329" s="733" t="str">
        <f t="shared" ref="B329:S329" si="937">IF(B323="","",(B323-B325-B328)*B324/B$46/365/$G$1)</f>
        <v/>
      </c>
      <c r="C329" s="733" t="str">
        <f t="shared" si="937"/>
        <v/>
      </c>
      <c r="D329" s="733" t="str">
        <f t="shared" si="937"/>
        <v/>
      </c>
      <c r="E329" s="733" t="str">
        <f t="shared" si="937"/>
        <v/>
      </c>
      <c r="F329" s="733" t="str">
        <f t="shared" si="937"/>
        <v/>
      </c>
      <c r="G329" s="733" t="str">
        <f t="shared" si="937"/>
        <v/>
      </c>
      <c r="H329" s="733" t="str">
        <f t="shared" si="937"/>
        <v/>
      </c>
      <c r="I329" s="733" t="str">
        <f t="shared" si="937"/>
        <v/>
      </c>
      <c r="J329" s="733" t="str">
        <f t="shared" si="937"/>
        <v/>
      </c>
      <c r="K329" s="733" t="str">
        <f t="shared" si="937"/>
        <v/>
      </c>
      <c r="L329" s="733" t="str">
        <f t="shared" si="937"/>
        <v/>
      </c>
      <c r="M329" s="733" t="str">
        <f t="shared" si="937"/>
        <v/>
      </c>
      <c r="N329" s="733" t="str">
        <f t="shared" si="937"/>
        <v/>
      </c>
      <c r="O329" s="733" t="str">
        <f t="shared" si="937"/>
        <v/>
      </c>
      <c r="P329" s="733" t="str">
        <f t="shared" si="937"/>
        <v/>
      </c>
      <c r="Q329" s="733" t="str">
        <f t="shared" si="937"/>
        <v/>
      </c>
      <c r="R329" s="733" t="str">
        <f t="shared" si="937"/>
        <v/>
      </c>
      <c r="S329" s="733" t="str">
        <f t="shared" si="937"/>
        <v/>
      </c>
      <c r="T329" s="752"/>
      <c r="U329" s="733" t="str">
        <f t="shared" ref="U329:AL329" si="938">IF(U323="","",(U323-U325-U328)*U324/U$46/365/$G$1)</f>
        <v/>
      </c>
      <c r="V329" s="733" t="str">
        <f t="shared" si="938"/>
        <v/>
      </c>
      <c r="W329" s="733" t="str">
        <f t="shared" si="938"/>
        <v/>
      </c>
      <c r="X329" s="733" t="str">
        <f t="shared" si="938"/>
        <v/>
      </c>
      <c r="Y329" s="733" t="str">
        <f t="shared" si="938"/>
        <v/>
      </c>
      <c r="Z329" s="733" t="str">
        <f t="shared" si="938"/>
        <v/>
      </c>
      <c r="AA329" s="733" t="str">
        <f t="shared" si="938"/>
        <v/>
      </c>
      <c r="AB329" s="733" t="str">
        <f t="shared" si="938"/>
        <v/>
      </c>
      <c r="AC329" s="733" t="str">
        <f t="shared" si="938"/>
        <v/>
      </c>
      <c r="AD329" s="733" t="str">
        <f t="shared" si="938"/>
        <v/>
      </c>
      <c r="AE329" s="733" t="str">
        <f t="shared" si="938"/>
        <v/>
      </c>
      <c r="AF329" s="733" t="str">
        <f t="shared" si="938"/>
        <v/>
      </c>
      <c r="AG329" s="733" t="str">
        <f t="shared" si="938"/>
        <v/>
      </c>
      <c r="AH329" s="733" t="str">
        <f t="shared" si="938"/>
        <v/>
      </c>
      <c r="AI329" s="733" t="str">
        <f t="shared" si="938"/>
        <v/>
      </c>
      <c r="AJ329" s="733" t="str">
        <f t="shared" si="938"/>
        <v/>
      </c>
      <c r="AK329" s="733" t="str">
        <f t="shared" si="938"/>
        <v/>
      </c>
      <c r="AL329" s="733" t="str">
        <f t="shared" si="938"/>
        <v/>
      </c>
      <c r="AM329" s="752"/>
      <c r="AN329" s="733" t="str">
        <f t="shared" ref="AN329:BE329" si="939">IF(AN323="","",(AN323-AN325-AN328)*AN324/AN$46/365/$G$1)</f>
        <v/>
      </c>
      <c r="AO329" s="733" t="str">
        <f t="shared" si="939"/>
        <v/>
      </c>
      <c r="AP329" s="733" t="str">
        <f t="shared" si="939"/>
        <v/>
      </c>
      <c r="AQ329" s="733" t="str">
        <f t="shared" si="939"/>
        <v/>
      </c>
      <c r="AR329" s="733" t="str">
        <f t="shared" si="939"/>
        <v/>
      </c>
      <c r="AS329" s="733" t="str">
        <f t="shared" si="939"/>
        <v/>
      </c>
      <c r="AT329" s="733" t="str">
        <f t="shared" si="939"/>
        <v/>
      </c>
      <c r="AU329" s="733" t="str">
        <f t="shared" si="939"/>
        <v/>
      </c>
      <c r="AV329" s="733" t="str">
        <f t="shared" si="939"/>
        <v/>
      </c>
      <c r="AW329" s="733" t="str">
        <f t="shared" si="939"/>
        <v/>
      </c>
      <c r="AX329" s="733" t="str">
        <f t="shared" si="939"/>
        <v/>
      </c>
      <c r="AY329" s="733" t="str">
        <f t="shared" si="939"/>
        <v/>
      </c>
      <c r="AZ329" s="733" t="str">
        <f t="shared" si="939"/>
        <v/>
      </c>
      <c r="BA329" s="733" t="str">
        <f t="shared" si="939"/>
        <v/>
      </c>
      <c r="BB329" s="733" t="str">
        <f t="shared" si="939"/>
        <v/>
      </c>
      <c r="BC329" s="733" t="str">
        <f t="shared" si="939"/>
        <v/>
      </c>
      <c r="BD329" s="733" t="str">
        <f t="shared" si="939"/>
        <v/>
      </c>
      <c r="BE329" s="733" t="str">
        <f t="shared" si="939"/>
        <v/>
      </c>
      <c r="BF329" s="752"/>
      <c r="BG329" s="733" t="str">
        <f t="shared" ref="BG329:BX329" si="940">IF(BG323="","",(BG323-BG325-BG328)*BG324/BG$46/365/$G$1)</f>
        <v/>
      </c>
      <c r="BH329" s="733" t="str">
        <f t="shared" si="940"/>
        <v/>
      </c>
      <c r="BI329" s="733" t="str">
        <f t="shared" si="940"/>
        <v/>
      </c>
      <c r="BJ329" s="733" t="str">
        <f t="shared" si="940"/>
        <v/>
      </c>
      <c r="BK329" s="733" t="str">
        <f t="shared" si="940"/>
        <v/>
      </c>
      <c r="BL329" s="733" t="str">
        <f t="shared" si="940"/>
        <v/>
      </c>
      <c r="BM329" s="733" t="str">
        <f t="shared" si="940"/>
        <v/>
      </c>
      <c r="BN329" s="733" t="str">
        <f t="shared" si="940"/>
        <v/>
      </c>
      <c r="BO329" s="733" t="str">
        <f t="shared" si="940"/>
        <v/>
      </c>
      <c r="BP329" s="733" t="str">
        <f t="shared" si="940"/>
        <v/>
      </c>
      <c r="BQ329" s="733" t="str">
        <f t="shared" si="940"/>
        <v/>
      </c>
      <c r="BR329" s="733" t="str">
        <f t="shared" si="940"/>
        <v/>
      </c>
      <c r="BS329" s="733" t="str">
        <f t="shared" si="940"/>
        <v/>
      </c>
      <c r="BT329" s="733" t="str">
        <f t="shared" si="940"/>
        <v/>
      </c>
      <c r="BU329" s="733" t="str">
        <f t="shared" si="940"/>
        <v/>
      </c>
      <c r="BV329" s="733" t="str">
        <f t="shared" si="940"/>
        <v/>
      </c>
      <c r="BW329" s="733" t="str">
        <f t="shared" si="940"/>
        <v/>
      </c>
      <c r="BX329" s="733" t="str">
        <f t="shared" si="940"/>
        <v/>
      </c>
      <c r="BY329" s="752"/>
      <c r="BZ329" s="733" t="str">
        <f>IF(BZ323="","",(BZ323-BZ325-BZ328)*BZ324/BZ$46/365/$G$1)</f>
        <v/>
      </c>
      <c r="CA329" s="733" t="str">
        <f>IF(CA323="","",(CA323-CA325-CA328)*CA324/CA$46/365/$G$1)</f>
        <v/>
      </c>
      <c r="CB329" s="733" t="str">
        <f>IF(CB323="","",(CB323-CB325-CB328)*CB324/CB$46/365/$G$1)</f>
        <v/>
      </c>
      <c r="CC329" s="733" t="str">
        <f>IF(CC323="","",(CC323-CC325-CC328)*CC324/CC$46/365/$G$1)</f>
        <v/>
      </c>
      <c r="CD329" s="698" t="str">
        <f t="shared" si="885"/>
        <v/>
      </c>
      <c r="CE329" s="723" t="str">
        <f t="shared" si="886"/>
        <v/>
      </c>
      <c r="CF329" s="723" t="str">
        <f t="shared" si="887"/>
        <v/>
      </c>
      <c r="CG329" s="790" t="str">
        <f t="shared" si="888"/>
        <v/>
      </c>
      <c r="CH329" s="1376" t="str">
        <f t="shared" si="889"/>
        <v/>
      </c>
      <c r="CI329" s="1377" t="str">
        <f t="shared" si="890"/>
        <v/>
      </c>
      <c r="CJ329" s="1378" t="str">
        <f t="shared" si="891"/>
        <v/>
      </c>
      <c r="CK329" s="1378" t="str">
        <f t="shared" si="892"/>
        <v/>
      </c>
      <c r="CL329" s="1378" t="str">
        <f t="shared" si="893"/>
        <v/>
      </c>
      <c r="CM329" s="1378" t="str">
        <f t="shared" si="894"/>
        <v/>
      </c>
      <c r="CN329" s="1378" t="str">
        <f t="shared" si="895"/>
        <v/>
      </c>
      <c r="CO329" s="1379" t="str">
        <f t="shared" si="896"/>
        <v/>
      </c>
      <c r="CP329" s="1379" t="str">
        <f t="shared" si="897"/>
        <v/>
      </c>
      <c r="CQ329" s="1379" t="str">
        <f t="shared" si="898"/>
        <v/>
      </c>
      <c r="CR329" s="1379" t="str">
        <f t="shared" si="899"/>
        <v/>
      </c>
      <c r="CS329" s="1378" t="str">
        <f t="shared" si="900"/>
        <v/>
      </c>
      <c r="CT329" s="1378" t="str">
        <f t="shared" si="901"/>
        <v/>
      </c>
      <c r="CU329" s="1378" t="str">
        <f t="shared" si="902"/>
        <v/>
      </c>
      <c r="CV329" s="1378" t="str">
        <f t="shared" si="903"/>
        <v/>
      </c>
      <c r="CW329" s="1378" t="str">
        <f t="shared" si="904"/>
        <v/>
      </c>
      <c r="CX329" s="1377" t="str">
        <f t="shared" si="905"/>
        <v/>
      </c>
      <c r="CY329" s="1380" t="str">
        <f t="shared" si="906"/>
        <v/>
      </c>
      <c r="CZ329" s="638" t="str">
        <f t="shared" si="907"/>
        <v/>
      </c>
      <c r="DA329" s="639" t="str">
        <f t="shared" si="908"/>
        <v/>
      </c>
      <c r="DB329" s="640" t="str">
        <f t="shared" si="909"/>
        <v/>
      </c>
      <c r="DC329" s="640" t="str">
        <f t="shared" si="910"/>
        <v/>
      </c>
      <c r="DD329" s="640" t="str">
        <f t="shared" si="911"/>
        <v/>
      </c>
      <c r="DE329" s="640" t="str">
        <f t="shared" si="912"/>
        <v/>
      </c>
      <c r="DF329" s="640" t="str">
        <f t="shared" si="913"/>
        <v/>
      </c>
      <c r="DG329" s="641" t="str">
        <f t="shared" si="914"/>
        <v/>
      </c>
      <c r="DH329" s="641" t="str">
        <f t="shared" si="915"/>
        <v/>
      </c>
      <c r="DI329" s="641" t="str">
        <f t="shared" si="916"/>
        <v/>
      </c>
      <c r="DJ329" s="641" t="str">
        <f t="shared" si="917"/>
        <v/>
      </c>
      <c r="DK329" s="640" t="str">
        <f t="shared" si="918"/>
        <v/>
      </c>
      <c r="DL329" s="640" t="str">
        <f t="shared" si="919"/>
        <v/>
      </c>
      <c r="DM329" s="640" t="str">
        <f t="shared" si="920"/>
        <v/>
      </c>
      <c r="DN329" s="640" t="str">
        <f t="shared" si="921"/>
        <v/>
      </c>
      <c r="DO329" s="640" t="str">
        <f t="shared" si="922"/>
        <v/>
      </c>
      <c r="DP329" s="639" t="str">
        <f t="shared" si="923"/>
        <v/>
      </c>
      <c r="DQ329" s="638" t="str">
        <f t="shared" si="924"/>
        <v/>
      </c>
      <c r="DR329" s="753">
        <f t="shared" si="925"/>
        <v>0</v>
      </c>
      <c r="DS329" s="111">
        <f t="shared" si="926"/>
        <v>0</v>
      </c>
      <c r="DT329" s="111">
        <f t="shared" si="927"/>
        <v>0</v>
      </c>
      <c r="DU329" s="111">
        <f t="shared" si="928"/>
        <v>0</v>
      </c>
      <c r="DV329" s="602"/>
      <c r="DW329" s="719"/>
      <c r="DX329" s="719"/>
      <c r="DY329" s="719"/>
      <c r="DZ329" s="719"/>
      <c r="EA329" s="719"/>
      <c r="EB329" s="719"/>
      <c r="EC329" s="719"/>
      <c r="ED329" s="719"/>
      <c r="EE329" s="603"/>
    </row>
    <row r="330" spans="1:135" s="816" customFormat="1" ht="15.75" customHeight="1">
      <c r="A330" s="781" t="s">
        <v>374</v>
      </c>
      <c r="B330" s="217"/>
      <c r="C330" s="217"/>
      <c r="D330" s="217"/>
      <c r="E330" s="217"/>
      <c r="F330" s="217"/>
      <c r="G330" s="217"/>
      <c r="H330" s="217"/>
      <c r="I330" s="217"/>
      <c r="J330" s="217"/>
      <c r="K330" s="217"/>
      <c r="L330" s="217"/>
      <c r="M330" s="217"/>
      <c r="N330" s="217"/>
      <c r="O330" s="217"/>
      <c r="P330" s="217"/>
      <c r="Q330" s="217"/>
      <c r="R330" s="217"/>
      <c r="S330" s="217"/>
      <c r="T330" s="821"/>
      <c r="U330" s="217"/>
      <c r="V330" s="217"/>
      <c r="W330" s="217"/>
      <c r="X330" s="217"/>
      <c r="Y330" s="217"/>
      <c r="Z330" s="217"/>
      <c r="AA330" s="217"/>
      <c r="AB330" s="217"/>
      <c r="AC330" s="217"/>
      <c r="AD330" s="217"/>
      <c r="AE330" s="217"/>
      <c r="AF330" s="217"/>
      <c r="AG330" s="217"/>
      <c r="AH330" s="217"/>
      <c r="AI330" s="217"/>
      <c r="AJ330" s="217"/>
      <c r="AK330" s="217"/>
      <c r="AL330" s="217"/>
      <c r="AM330" s="821"/>
      <c r="AN330" s="217">
        <v>5</v>
      </c>
      <c r="AO330" s="217"/>
      <c r="AP330" s="217"/>
      <c r="AQ330" s="217"/>
      <c r="AR330" s="217"/>
      <c r="AS330" s="217"/>
      <c r="AT330" s="217">
        <v>1</v>
      </c>
      <c r="AU330" s="217"/>
      <c r="AV330" s="217"/>
      <c r="AW330" s="217">
        <v>11</v>
      </c>
      <c r="AX330" s="217"/>
      <c r="AY330" s="217"/>
      <c r="AZ330" s="217"/>
      <c r="BA330" s="217"/>
      <c r="BB330" s="217"/>
      <c r="BC330" s="217"/>
      <c r="BD330" s="217">
        <v>1</v>
      </c>
      <c r="BE330" s="217"/>
      <c r="BF330" s="821"/>
      <c r="BG330" s="217">
        <v>10</v>
      </c>
      <c r="BH330" s="217"/>
      <c r="BI330" s="217"/>
      <c r="BJ330" s="217"/>
      <c r="BK330" s="217"/>
      <c r="BL330" s="217"/>
      <c r="BM330" s="217">
        <v>20</v>
      </c>
      <c r="BN330" s="217"/>
      <c r="BO330" s="217"/>
      <c r="BP330" s="217"/>
      <c r="BQ330" s="217"/>
      <c r="BR330" s="217"/>
      <c r="BS330" s="217"/>
      <c r="BT330" s="217"/>
      <c r="BU330" s="217"/>
      <c r="BV330" s="217"/>
      <c r="BW330" s="217"/>
      <c r="BX330" s="217"/>
      <c r="BY330" s="821"/>
      <c r="BZ330" s="217"/>
      <c r="CA330" s="217"/>
      <c r="CB330" s="217">
        <v>1</v>
      </c>
      <c r="CC330" s="217">
        <v>1</v>
      </c>
      <c r="CD330" s="698" t="str">
        <f t="shared" si="885"/>
        <v/>
      </c>
      <c r="CE330" s="698" t="str">
        <f t="shared" si="886"/>
        <v/>
      </c>
      <c r="CF330" s="698">
        <f t="shared" si="887"/>
        <v>3</v>
      </c>
      <c r="CG330" s="787" t="str">
        <f t="shared" si="888"/>
        <v/>
      </c>
      <c r="CH330" s="1371" t="str">
        <f t="shared" si="889"/>
        <v/>
      </c>
      <c r="CI330" s="1372" t="str">
        <f t="shared" si="890"/>
        <v/>
      </c>
      <c r="CJ330" s="1373" t="str">
        <f t="shared" si="891"/>
        <v/>
      </c>
      <c r="CK330" s="1373" t="str">
        <f t="shared" si="892"/>
        <v/>
      </c>
      <c r="CL330" s="1373" t="str">
        <f t="shared" si="893"/>
        <v/>
      </c>
      <c r="CM330" s="1373" t="str">
        <f t="shared" si="894"/>
        <v/>
      </c>
      <c r="CN330" s="1373" t="str">
        <f t="shared" si="895"/>
        <v/>
      </c>
      <c r="CO330" s="1374" t="str">
        <f t="shared" si="896"/>
        <v/>
      </c>
      <c r="CP330" s="1374" t="str">
        <f t="shared" si="897"/>
        <v/>
      </c>
      <c r="CQ330" s="1374" t="str">
        <f t="shared" si="898"/>
        <v/>
      </c>
      <c r="CR330" s="1374" t="str">
        <f t="shared" si="899"/>
        <v/>
      </c>
      <c r="CS330" s="1373" t="str">
        <f t="shared" si="900"/>
        <v/>
      </c>
      <c r="CT330" s="1373" t="str">
        <f t="shared" si="901"/>
        <v/>
      </c>
      <c r="CU330" s="1373" t="str">
        <f t="shared" si="902"/>
        <v/>
      </c>
      <c r="CV330" s="1373" t="str">
        <f t="shared" si="903"/>
        <v/>
      </c>
      <c r="CW330" s="1373" t="str">
        <f t="shared" si="904"/>
        <v/>
      </c>
      <c r="CX330" s="1372" t="str">
        <f t="shared" si="905"/>
        <v/>
      </c>
      <c r="CY330" s="1375" t="str">
        <f t="shared" si="906"/>
        <v/>
      </c>
      <c r="CZ330" s="532" t="str">
        <f t="shared" si="907"/>
        <v/>
      </c>
      <c r="DA330" s="533" t="str">
        <f t="shared" si="908"/>
        <v/>
      </c>
      <c r="DB330" s="534" t="str">
        <f t="shared" si="909"/>
        <v/>
      </c>
      <c r="DC330" s="534" t="str">
        <f t="shared" si="910"/>
        <v/>
      </c>
      <c r="DD330" s="534" t="str">
        <f t="shared" si="911"/>
        <v/>
      </c>
      <c r="DE330" s="534" t="str">
        <f t="shared" si="912"/>
        <v/>
      </c>
      <c r="DF330" s="534" t="str">
        <f t="shared" si="913"/>
        <v/>
      </c>
      <c r="DG330" s="535" t="str">
        <f t="shared" si="914"/>
        <v/>
      </c>
      <c r="DH330" s="535" t="str">
        <f t="shared" si="915"/>
        <v/>
      </c>
      <c r="DI330" s="535" t="str">
        <f t="shared" si="916"/>
        <v/>
      </c>
      <c r="DJ330" s="535" t="str">
        <f t="shared" si="917"/>
        <v/>
      </c>
      <c r="DK330" s="534" t="str">
        <f t="shared" si="918"/>
        <v/>
      </c>
      <c r="DL330" s="534" t="str">
        <f t="shared" si="919"/>
        <v/>
      </c>
      <c r="DM330" s="534" t="str">
        <f t="shared" si="920"/>
        <v/>
      </c>
      <c r="DN330" s="534" t="str">
        <f t="shared" si="921"/>
        <v/>
      </c>
      <c r="DO330" s="534" t="str">
        <f t="shared" si="922"/>
        <v/>
      </c>
      <c r="DP330" s="533" t="str">
        <f t="shared" si="923"/>
        <v/>
      </c>
      <c r="DQ330" s="532" t="str">
        <f t="shared" si="924"/>
        <v/>
      </c>
      <c r="DR330" s="753">
        <f t="shared" si="925"/>
        <v>0</v>
      </c>
      <c r="DS330" s="111">
        <f t="shared" si="926"/>
        <v>0</v>
      </c>
      <c r="DT330" s="111">
        <f t="shared" si="927"/>
        <v>4</v>
      </c>
      <c r="DU330" s="111">
        <f t="shared" si="928"/>
        <v>2</v>
      </c>
      <c r="DV330" s="814"/>
      <c r="DW330" s="745"/>
      <c r="DX330" s="745"/>
      <c r="DY330" s="745"/>
      <c r="DZ330" s="745"/>
      <c r="EA330" s="745"/>
      <c r="EB330" s="745"/>
      <c r="EC330" s="745"/>
      <c r="ED330" s="745"/>
      <c r="EE330" s="815"/>
    </row>
    <row r="331" spans="1:135" s="604" customFormat="1" ht="15.75" customHeight="1">
      <c r="A331" s="808" t="s">
        <v>367</v>
      </c>
      <c r="B331" s="822"/>
      <c r="C331" s="822"/>
      <c r="D331" s="822"/>
      <c r="E331" s="822"/>
      <c r="F331" s="822"/>
      <c r="G331" s="822"/>
      <c r="H331" s="822"/>
      <c r="I331" s="822"/>
      <c r="J331" s="822"/>
      <c r="K331" s="822"/>
      <c r="L331" s="822"/>
      <c r="M331" s="822"/>
      <c r="N331" s="822"/>
      <c r="O331" s="822"/>
      <c r="P331" s="822"/>
      <c r="Q331" s="822"/>
      <c r="R331" s="822"/>
      <c r="S331" s="822"/>
      <c r="T331" s="689"/>
      <c r="U331" s="822"/>
      <c r="V331" s="822"/>
      <c r="W331" s="822"/>
      <c r="X331" s="822"/>
      <c r="Y331" s="822"/>
      <c r="Z331" s="822"/>
      <c r="AA331" s="822"/>
      <c r="AB331" s="822"/>
      <c r="AC331" s="822"/>
      <c r="AD331" s="822"/>
      <c r="AE331" s="822"/>
      <c r="AF331" s="822"/>
      <c r="AG331" s="822"/>
      <c r="AH331" s="822"/>
      <c r="AI331" s="822"/>
      <c r="AJ331" s="822"/>
      <c r="AK331" s="822"/>
      <c r="AL331" s="822"/>
      <c r="AM331" s="689"/>
      <c r="AN331" s="822" t="s">
        <v>378</v>
      </c>
      <c r="AO331" s="822"/>
      <c r="AP331" s="822"/>
      <c r="AQ331" s="822"/>
      <c r="AR331" s="822"/>
      <c r="AS331" s="822"/>
      <c r="AT331" s="822" t="s">
        <v>375</v>
      </c>
      <c r="AU331" s="822"/>
      <c r="AV331" s="822"/>
      <c r="AW331" s="822" t="s">
        <v>375</v>
      </c>
      <c r="AX331" s="822"/>
      <c r="AY331" s="822"/>
      <c r="AZ331" s="822"/>
      <c r="BA331" s="822"/>
      <c r="BB331" s="822"/>
      <c r="BC331" s="822"/>
      <c r="BD331" s="822" t="s">
        <v>376</v>
      </c>
      <c r="BE331" s="822"/>
      <c r="BF331" s="689"/>
      <c r="BG331" s="822" t="s">
        <v>375</v>
      </c>
      <c r="BH331" s="822"/>
      <c r="BI331" s="822"/>
      <c r="BJ331" s="822"/>
      <c r="BK331" s="822"/>
      <c r="BL331" s="822"/>
      <c r="BM331" s="822" t="s">
        <v>375</v>
      </c>
      <c r="BN331" s="822"/>
      <c r="BO331" s="822"/>
      <c r="BP331" s="822"/>
      <c r="BQ331" s="822"/>
      <c r="BR331" s="822"/>
      <c r="BS331" s="822"/>
      <c r="BT331" s="822"/>
      <c r="BU331" s="822"/>
      <c r="BV331" s="822"/>
      <c r="BW331" s="822"/>
      <c r="BX331" s="822"/>
      <c r="BY331" s="689"/>
      <c r="BZ331" s="822"/>
      <c r="CA331" s="822"/>
      <c r="CB331" s="822" t="s">
        <v>378</v>
      </c>
      <c r="CC331" s="822" t="s">
        <v>378</v>
      </c>
      <c r="CD331" s="690"/>
      <c r="CE331" s="690"/>
      <c r="CF331" s="690"/>
      <c r="CG331" s="786"/>
      <c r="CH331" s="1408"/>
      <c r="CI331" s="1409"/>
      <c r="CJ331" s="1409"/>
      <c r="CK331" s="1409"/>
      <c r="CL331" s="1409"/>
      <c r="CM331" s="1409"/>
      <c r="CN331" s="1409"/>
      <c r="CO331" s="1409"/>
      <c r="CP331" s="1409"/>
      <c r="CQ331" s="1409"/>
      <c r="CR331" s="1409"/>
      <c r="CS331" s="1409"/>
      <c r="CT331" s="1409"/>
      <c r="CU331" s="1409"/>
      <c r="CV331" s="1409"/>
      <c r="CW331" s="1409"/>
      <c r="CX331" s="1409"/>
      <c r="CY331" s="1388"/>
      <c r="CZ331" s="558"/>
      <c r="DA331" s="558"/>
      <c r="DB331" s="558"/>
      <c r="DC331" s="558"/>
      <c r="DD331" s="558"/>
      <c r="DE331" s="558"/>
      <c r="DF331" s="558"/>
      <c r="DG331" s="558"/>
      <c r="DH331" s="558"/>
      <c r="DI331" s="558"/>
      <c r="DJ331" s="558"/>
      <c r="DK331" s="558"/>
      <c r="DL331" s="558"/>
      <c r="DM331" s="558"/>
      <c r="DN331" s="558"/>
      <c r="DO331" s="558"/>
      <c r="DP331" s="558"/>
      <c r="DQ331" s="558"/>
      <c r="DR331" s="691"/>
      <c r="DS331" s="208"/>
      <c r="DT331" s="208"/>
      <c r="DU331" s="208"/>
      <c r="DV331" s="692"/>
      <c r="DW331" s="718"/>
      <c r="DX331" s="718"/>
      <c r="DY331" s="718"/>
      <c r="DZ331" s="718"/>
      <c r="EA331" s="718"/>
      <c r="EB331" s="718"/>
      <c r="EC331" s="718"/>
      <c r="ED331" s="718"/>
      <c r="EE331" s="603"/>
    </row>
    <row r="332" spans="1:135" s="816" customFormat="1" ht="15.75" customHeight="1">
      <c r="A332" s="823" t="s">
        <v>368</v>
      </c>
      <c r="B332" s="217"/>
      <c r="C332" s="217"/>
      <c r="D332" s="217"/>
      <c r="E332" s="217"/>
      <c r="F332" s="217"/>
      <c r="G332" s="217"/>
      <c r="H332" s="217"/>
      <c r="I332" s="217"/>
      <c r="J332" s="217"/>
      <c r="K332" s="217"/>
      <c r="L332" s="217"/>
      <c r="M332" s="217"/>
      <c r="N332" s="217"/>
      <c r="O332" s="217"/>
      <c r="P332" s="217"/>
      <c r="Q332" s="217"/>
      <c r="R332" s="217"/>
      <c r="S332" s="217"/>
      <c r="T332" s="689"/>
      <c r="U332" s="217"/>
      <c r="V332" s="217"/>
      <c r="W332" s="217"/>
      <c r="X332" s="217"/>
      <c r="Y332" s="217"/>
      <c r="Z332" s="217"/>
      <c r="AA332" s="217"/>
      <c r="AB332" s="217"/>
      <c r="AC332" s="217"/>
      <c r="AD332" s="217"/>
      <c r="AE332" s="217"/>
      <c r="AF332" s="217"/>
      <c r="AG332" s="217"/>
      <c r="AH332" s="217"/>
      <c r="AI332" s="217"/>
      <c r="AJ332" s="217"/>
      <c r="AK332" s="217"/>
      <c r="AL332" s="217"/>
      <c r="AM332" s="689"/>
      <c r="AN332" s="217">
        <v>80</v>
      </c>
      <c r="AO332" s="217"/>
      <c r="AP332" s="217"/>
      <c r="AQ332" s="217"/>
      <c r="AR332" s="217"/>
      <c r="AS332" s="217"/>
      <c r="AT332" s="217">
        <v>10</v>
      </c>
      <c r="AU332" s="217"/>
      <c r="AV332" s="217"/>
      <c r="AW332" s="217">
        <v>9</v>
      </c>
      <c r="AX332" s="217"/>
      <c r="AY332" s="217"/>
      <c r="AZ332" s="217"/>
      <c r="BA332" s="217"/>
      <c r="BB332" s="217"/>
      <c r="BC332" s="217"/>
      <c r="BD332" s="217">
        <v>50</v>
      </c>
      <c r="BE332" s="217"/>
      <c r="BF332" s="689"/>
      <c r="BG332" s="217">
        <v>30</v>
      </c>
      <c r="BH332" s="217"/>
      <c r="BI332" s="217"/>
      <c r="BJ332" s="217"/>
      <c r="BK332" s="217"/>
      <c r="BL332" s="217"/>
      <c r="BM332" s="217">
        <v>30</v>
      </c>
      <c r="BN332" s="217"/>
      <c r="BO332" s="217"/>
      <c r="BP332" s="217"/>
      <c r="BQ332" s="217"/>
      <c r="BR332" s="217"/>
      <c r="BS332" s="217"/>
      <c r="BT332" s="217"/>
      <c r="BU332" s="217"/>
      <c r="BV332" s="217"/>
      <c r="BW332" s="217"/>
      <c r="BX332" s="217"/>
      <c r="BY332" s="689"/>
      <c r="BZ332" s="217"/>
      <c r="CA332" s="217"/>
      <c r="CB332" s="217">
        <v>30</v>
      </c>
      <c r="CC332" s="217">
        <v>30</v>
      </c>
      <c r="CD332" s="698" t="str">
        <f t="shared" ref="CD332:CD340" si="941">IF(DR332&lt;3,"",(SUM(B332:S332)-MIN(B332:S332)-MAX(B332:S332))/(DR332-2))</f>
        <v/>
      </c>
      <c r="CE332" s="698" t="str">
        <f t="shared" ref="CE332:CE340" si="942">IF(DS332&lt;3,"",(SUM(U332:AL332)-MIN(U332:AL332)-MAX(U332:AL332))/(DS332-2))</f>
        <v/>
      </c>
      <c r="CF332" s="698">
        <f t="shared" ref="CF332:CF340" si="943">IF(DT332&lt;3,"",(SUM(AN332:BE332)-MIN(AN332:BE332)-MAX(AN332:BE332))/(DT332-2))</f>
        <v>30</v>
      </c>
      <c r="CG332" s="787" t="str">
        <f t="shared" ref="CG332:CG340" si="944">IF(DU332&lt;3,"",(SUM(BG332:BX332)-MIN(BG332:BX332)-MAX(BG332:BX332))/(DU332-2))</f>
        <v/>
      </c>
      <c r="CH332" s="1371" t="str">
        <f t="shared" ref="CH332:CH340" si="945">IF($CH$4=$CD$4,IF(OR(-FLOOR(((18-COUNT($B332:$S332))/2),1)+CH$7&lt;1,-FLOOR(((18-COUNT($B332:$S332))/2),1)+CH$7&gt;COUNT($B332:$S332)),"",LARGE($B332:$S332,-FLOOR(((18-COUNT($B332:$S332))/2),1)+CH$7)),IF(OR(-FLOOR(((18-COUNT($AN332:$BE332))/2),1)+CH$7&lt;1,-FLOOR(((18-COUNT($AN332:$BE332))/2),1)+CH$7&gt;COUNT($AN332:$BE332)),"",LARGE($AN332:$BE332,-FLOOR(((18-COUNT($AN332:$BE332))/2),1)+CH$7)))</f>
        <v/>
      </c>
      <c r="CI332" s="1372" t="str">
        <f t="shared" ref="CI332:CI340" si="946">IF($CH$4=$CD$4,IF(OR(-FLOOR(((18-COUNT($B332:$S332))/2),1)+CI$7&lt;1,-FLOOR(((18-COUNT($B332:$S332))/2),1)+CI$7&gt;COUNT($B332:$S332)),"",LARGE($B332:$S332,-FLOOR(((18-COUNT($B332:$S332))/2),1)+CI$7)),IF(OR(-FLOOR(((18-COUNT($AN332:$BE332))/2),1)+CI$7&lt;1,-FLOOR(((18-COUNT($AN332:$BE332))/2),1)+CI$7&gt;COUNT($AN332:$BE332)),"",LARGE($AN332:$BE332,-FLOOR(((18-COUNT($AN332:$BE332))/2),1)+CI$7)))</f>
        <v/>
      </c>
      <c r="CJ332" s="1373" t="str">
        <f t="shared" ref="CJ332:CJ340" si="947">IF($CH$4=$CD$4,IF(OR(-FLOOR(((18-COUNT($B332:$S332))/2),1)+CJ$7&lt;1,-FLOOR(((18-COUNT($B332:$S332))/2),1)+CJ$7&gt;COUNT($B332:$S332)),"",LARGE($B332:$S332,-FLOOR(((18-COUNT($B332:$S332))/2),1)+CJ$7)),IF(OR(-FLOOR(((18-COUNT($AN332:$BE332))/2),1)+CJ$7&lt;1,-FLOOR(((18-COUNT($AN332:$BE332))/2),1)+CJ$7&gt;COUNT($AN332:$BE332)),"",LARGE($AN332:$BE332,-FLOOR(((18-COUNT($AN332:$BE332))/2),1)+CJ$7)))</f>
        <v/>
      </c>
      <c r="CK332" s="1373" t="str">
        <f t="shared" ref="CK332:CK340" si="948">IF($CH$4=$CD$4,IF(OR(-FLOOR(((18-COUNT($B332:$S332))/2),1)+CK$7&lt;1,-FLOOR(((18-COUNT($B332:$S332))/2),1)+CK$7&gt;COUNT($B332:$S332)),"",LARGE($B332:$S332,-FLOOR(((18-COUNT($B332:$S332))/2),1)+CK$7)),IF(OR(-FLOOR(((18-COUNT($AN332:$BE332))/2),1)+CK$7&lt;1,-FLOOR(((18-COUNT($AN332:$BE332))/2),1)+CK$7&gt;COUNT($AN332:$BE332)),"",LARGE($AN332:$BE332,-FLOOR(((18-COUNT($AN332:$BE332))/2),1)+CK$7)))</f>
        <v/>
      </c>
      <c r="CL332" s="1373" t="str">
        <f t="shared" ref="CL332:CL340" si="949">IF($CH$4=$CD$4,IF(OR(-FLOOR(((18-COUNT($B332:$S332))/2),1)+CL$7&lt;1,-FLOOR(((18-COUNT($B332:$S332))/2),1)+CL$7&gt;COUNT($B332:$S332)),"",LARGE($B332:$S332,-FLOOR(((18-COUNT($B332:$S332))/2),1)+CL$7)),IF(OR(-FLOOR(((18-COUNT($AN332:$BE332))/2),1)+CL$7&lt;1,-FLOOR(((18-COUNT($AN332:$BE332))/2),1)+CL$7&gt;COUNT($AN332:$BE332)),"",LARGE($AN332:$BE332,-FLOOR(((18-COUNT($AN332:$BE332))/2),1)+CL$7)))</f>
        <v/>
      </c>
      <c r="CM332" s="1373" t="str">
        <f t="shared" ref="CM332:CM340" si="950">IF($CH$4=$CD$4,IF(OR(-FLOOR(((18-COUNT($B332:$S332))/2),1)+CM$7&lt;1,-FLOOR(((18-COUNT($B332:$S332))/2),1)+CM$7&gt;COUNT($B332:$S332)),"",LARGE($B332:$S332,-FLOOR(((18-COUNT($B332:$S332))/2),1)+CM$7)),IF(OR(-FLOOR(((18-COUNT($AN332:$BE332))/2),1)+CM$7&lt;1,-FLOOR(((18-COUNT($AN332:$BE332))/2),1)+CM$7&gt;COUNT($AN332:$BE332)),"",LARGE($AN332:$BE332,-FLOOR(((18-COUNT($AN332:$BE332))/2),1)+CM$7)))</f>
        <v/>
      </c>
      <c r="CN332" s="1373" t="str">
        <f t="shared" ref="CN332:CN340" si="951">IF($CH$4=$CD$4,IF(OR(-FLOOR(((18-COUNT($B332:$S332))/2),1)+CN$7&lt;1,-FLOOR(((18-COUNT($B332:$S332))/2),1)+CN$7&gt;COUNT($B332:$S332)),"",LARGE($B332:$S332,-FLOOR(((18-COUNT($B332:$S332))/2),1)+CN$7)),IF(OR(-FLOOR(((18-COUNT($AN332:$BE332))/2),1)+CN$7&lt;1,-FLOOR(((18-COUNT($AN332:$BE332))/2),1)+CN$7&gt;COUNT($AN332:$BE332)),"",LARGE($AN332:$BE332,-FLOOR(((18-COUNT($AN332:$BE332))/2),1)+CN$7)))</f>
        <v/>
      </c>
      <c r="CO332" s="1374" t="str">
        <f t="shared" ref="CO332:CO340" si="952">IF($CH$4=$CD$4,IF(OR(-FLOOR(((18-COUNT($B332:$S332))/2),1)+CO$7&lt;1,-FLOOR(((18-COUNT($B332:$S332))/2),1)+CO$7&gt;COUNT($B332:$S332)),"",LARGE($B332:$S332,-FLOOR(((18-COUNT($B332:$S332))/2),1)+CO$7)),IF(OR(-FLOOR(((18-COUNT($AN332:$BE332))/2),1)+CO$7&lt;1,-FLOOR(((18-COUNT($AN332:$BE332))/2),1)+CO$7&gt;COUNT($AN332:$BE332)),"",LARGE($AN332:$BE332,-FLOOR(((18-COUNT($AN332:$BE332))/2),1)+CO$7)))</f>
        <v/>
      </c>
      <c r="CP332" s="1374" t="str">
        <f t="shared" ref="CP332:CP340" si="953">IF($CH$4=$CD$4,IF(OR(-FLOOR(((18-COUNT($B332:$S332))/2),1)+CP$7&lt;1,-FLOOR(((18-COUNT($B332:$S332))/2),1)+CP$7&gt;COUNT($B332:$S332)),"",LARGE($B332:$S332,-FLOOR(((18-COUNT($B332:$S332))/2),1)+CP$7)),IF(OR(-FLOOR(((18-COUNT($AN332:$BE332))/2),1)+CP$7&lt;1,-FLOOR(((18-COUNT($AN332:$BE332))/2),1)+CP$7&gt;COUNT($AN332:$BE332)),"",LARGE($AN332:$BE332,-FLOOR(((18-COUNT($AN332:$BE332))/2),1)+CP$7)))</f>
        <v/>
      </c>
      <c r="CQ332" s="1374" t="str">
        <f t="shared" ref="CQ332:CQ340" si="954">IF($CH$4=$CD$4,IF(OR(-FLOOR(((18-COUNT($B332:$S332))/2),1)+CQ$7&lt;1,-FLOOR(((18-COUNT($B332:$S332))/2),1)+CQ$7&gt;COUNT($B332:$S332)),"",LARGE($B332:$S332,-FLOOR(((18-COUNT($B332:$S332))/2),1)+CQ$7)),IF(OR(-FLOOR(((18-COUNT($AN332:$BE332))/2),1)+CQ$7&lt;1,-FLOOR(((18-COUNT($AN332:$BE332))/2),1)+CQ$7&gt;COUNT($AN332:$BE332)),"",LARGE($AN332:$BE332,-FLOOR(((18-COUNT($AN332:$BE332))/2),1)+CQ$7)))</f>
        <v/>
      </c>
      <c r="CR332" s="1374" t="str">
        <f t="shared" ref="CR332:CR340" si="955">IF($CH$4=$CD$4,IF(OR(-FLOOR(((18-COUNT($B332:$S332))/2),1)+CR$7&lt;1,-FLOOR(((18-COUNT($B332:$S332))/2),1)+CR$7&gt;COUNT($B332:$S332)),"",LARGE($B332:$S332,-FLOOR(((18-COUNT($B332:$S332))/2),1)+CR$7)),IF(OR(-FLOOR(((18-COUNT($AN332:$BE332))/2),1)+CR$7&lt;1,-FLOOR(((18-COUNT($AN332:$BE332))/2),1)+CR$7&gt;COUNT($AN332:$BE332)),"",LARGE($AN332:$BE332,-FLOOR(((18-COUNT($AN332:$BE332))/2),1)+CR$7)))</f>
        <v/>
      </c>
      <c r="CS332" s="1373" t="str">
        <f t="shared" ref="CS332:CS340" si="956">IF($CH$4=$CD$4,IF(OR(-FLOOR(((18-COUNT($B332:$S332))/2),1)+CS$7&lt;1,-FLOOR(((18-COUNT($B332:$S332))/2),1)+CS$7&gt;COUNT($B332:$S332)),"",LARGE($B332:$S332,-FLOOR(((18-COUNT($B332:$S332))/2),1)+CS$7)),IF(OR(-FLOOR(((18-COUNT($AN332:$BE332))/2),1)+CS$7&lt;1,-FLOOR(((18-COUNT($AN332:$BE332))/2),1)+CS$7&gt;COUNT($AN332:$BE332)),"",LARGE($AN332:$BE332,-FLOOR(((18-COUNT($AN332:$BE332))/2),1)+CS$7)))</f>
        <v/>
      </c>
      <c r="CT332" s="1373" t="str">
        <f t="shared" ref="CT332:CT340" si="957">IF($CH$4=$CD$4,IF(OR(-FLOOR(((18-COUNT($B332:$S332))/2),1)+CT$7&lt;1,-FLOOR(((18-COUNT($B332:$S332))/2),1)+CT$7&gt;COUNT($B332:$S332)),"",LARGE($B332:$S332,-FLOOR(((18-COUNT($B332:$S332))/2),1)+CT$7)),IF(OR(-FLOOR(((18-COUNT($AN332:$BE332))/2),1)+CT$7&lt;1,-FLOOR(((18-COUNT($AN332:$BE332))/2),1)+CT$7&gt;COUNT($AN332:$BE332)),"",LARGE($AN332:$BE332,-FLOOR(((18-COUNT($AN332:$BE332))/2),1)+CT$7)))</f>
        <v/>
      </c>
      <c r="CU332" s="1373" t="str">
        <f t="shared" ref="CU332:CU340" si="958">IF($CH$4=$CD$4,IF(OR(-FLOOR(((18-COUNT($B332:$S332))/2),1)+CU$7&lt;1,-FLOOR(((18-COUNT($B332:$S332))/2),1)+CU$7&gt;COUNT($B332:$S332)),"",LARGE($B332:$S332,-FLOOR(((18-COUNT($B332:$S332))/2),1)+CU$7)),IF(OR(-FLOOR(((18-COUNT($AN332:$BE332))/2),1)+CU$7&lt;1,-FLOOR(((18-COUNT($AN332:$BE332))/2),1)+CU$7&gt;COUNT($AN332:$BE332)),"",LARGE($AN332:$BE332,-FLOOR(((18-COUNT($AN332:$BE332))/2),1)+CU$7)))</f>
        <v/>
      </c>
      <c r="CV332" s="1373" t="str">
        <f t="shared" ref="CV332:CV340" si="959">IF($CH$4=$CD$4,IF(OR(-FLOOR(((18-COUNT($B332:$S332))/2),1)+CV$7&lt;1,-FLOOR(((18-COUNT($B332:$S332))/2),1)+CV$7&gt;COUNT($B332:$S332)),"",LARGE($B332:$S332,-FLOOR(((18-COUNT($B332:$S332))/2),1)+CV$7)),IF(OR(-FLOOR(((18-COUNT($AN332:$BE332))/2),1)+CV$7&lt;1,-FLOOR(((18-COUNT($AN332:$BE332))/2),1)+CV$7&gt;COUNT($AN332:$BE332)),"",LARGE($AN332:$BE332,-FLOOR(((18-COUNT($AN332:$BE332))/2),1)+CV$7)))</f>
        <v/>
      </c>
      <c r="CW332" s="1373" t="str">
        <f t="shared" ref="CW332:CW340" si="960">IF($CH$4=$CD$4,IF(OR(-FLOOR(((18-COUNT($B332:$S332))/2),1)+CW$7&lt;1,-FLOOR(((18-COUNT($B332:$S332))/2),1)+CW$7&gt;COUNT($B332:$S332)),"",LARGE($B332:$S332,-FLOOR(((18-COUNT($B332:$S332))/2),1)+CW$7)),IF(OR(-FLOOR(((18-COUNT($AN332:$BE332))/2),1)+CW$7&lt;1,-FLOOR(((18-COUNT($AN332:$BE332))/2),1)+CW$7&gt;COUNT($AN332:$BE332)),"",LARGE($AN332:$BE332,-FLOOR(((18-COUNT($AN332:$BE332))/2),1)+CW$7)))</f>
        <v/>
      </c>
      <c r="CX332" s="1372" t="str">
        <f t="shared" ref="CX332:CX340" si="961">IF($CH$4=$CD$4,IF(OR(-FLOOR(((18-COUNT($B332:$S332))/2),1)+CX$7&lt;1,-FLOOR(((18-COUNT($B332:$S332))/2),1)+CX$7&gt;COUNT($B332:$S332)),"",LARGE($B332:$S332,-FLOOR(((18-COUNT($B332:$S332))/2),1)+CX$7)),IF(OR(-FLOOR(((18-COUNT($AN332:$BE332))/2),1)+CX$7&lt;1,-FLOOR(((18-COUNT($AN332:$BE332))/2),1)+CX$7&gt;COUNT($AN332:$BE332)),"",LARGE($AN332:$BE332,-FLOOR(((18-COUNT($AN332:$BE332))/2),1)+CX$7)))</f>
        <v/>
      </c>
      <c r="CY332" s="1375" t="str">
        <f t="shared" ref="CY332:CY340" si="962">IF($CH$4=$CD$4,IF(OR(-FLOOR(((18-COUNT($B332:$S332))/2),1)+CY$7&lt;1,-FLOOR(((18-COUNT($B332:$S332))/2),1)+CY$7&gt;COUNT($B332:$S332)),"",LARGE($B332:$S332,-FLOOR(((18-COUNT($B332:$S332))/2),1)+CY$7)),IF(OR(-FLOOR(((18-COUNT($AN332:$BE332))/2),1)+CY$7&lt;1,-FLOOR(((18-COUNT($AN332:$BE332))/2),1)+CY$7&gt;COUNT($AN332:$BE332)),"",LARGE($AN332:$BE332,-FLOOR(((18-COUNT($AN332:$BE332))/2),1)+CY$7)))</f>
        <v/>
      </c>
      <c r="CZ332" s="532" t="str">
        <f t="shared" ref="CZ332:CZ340" si="963">IF($CH$4=$CD$4,IF(OR(-FLOOR(((18-COUNT($U332:$AL332))/2),1)+CZ$7&lt;1,-FLOOR(((18-COUNT($U332:$AL332))/2),1)+CZ$7&gt;COUNT($U332:$AL332)),"",LARGE($U332:$AL332,-FLOOR(((18-COUNT($U332:$AL332))/2),1)+CZ$7)),IF(OR(-FLOOR(((18-COUNT($BG332:$BX332))/2),1)+CZ$7&lt;1,-FLOOR(((18-COUNT($BG332:$BX332))/2),1)+CZ$7&gt;COUNT($BG332:$BX332)),"",LARGE($BG332:$BX332,-FLOOR(((18-COUNT($BG332:$BX332))/2),1)+CZ$7)))</f>
        <v/>
      </c>
      <c r="DA332" s="533" t="str">
        <f t="shared" ref="DA332:DA340" si="964">IF($CH$4=$CD$4,IF(OR(-FLOOR(((18-COUNT($U332:$AL332))/2),1)+DA$7&lt;1,-FLOOR(((18-COUNT($U332:$AL332))/2),1)+DA$7&gt;COUNT($U332:$AL332)),"",LARGE($U332:$AL332,-FLOOR(((18-COUNT($U332:$AL332))/2),1)+DA$7)),IF(OR(-FLOOR(((18-COUNT($BG332:$BX332))/2),1)+DA$7&lt;1,-FLOOR(((18-COUNT($BG332:$BX332))/2),1)+DA$7&gt;COUNT($BG332:$BX332)),"",LARGE($BG332:$BX332,-FLOOR(((18-COUNT($BG332:$BX332))/2),1)+DA$7)))</f>
        <v/>
      </c>
      <c r="DB332" s="534" t="str">
        <f t="shared" ref="DB332:DB340" si="965">IF($CH$4=$CD$4,IF(OR(-FLOOR(((18-COUNT($U332:$AL332))/2),1)+DB$7&lt;1,-FLOOR(((18-COUNT($U332:$AL332))/2),1)+DB$7&gt;COUNT($U332:$AL332)),"",LARGE($U332:$AL332,-FLOOR(((18-COUNT($U332:$AL332))/2),1)+DB$7)),IF(OR(-FLOOR(((18-COUNT($BG332:$BX332))/2),1)+DB$7&lt;1,-FLOOR(((18-COUNT($BG332:$BX332))/2),1)+DB$7&gt;COUNT($BG332:$BX332)),"",LARGE($BG332:$BX332,-FLOOR(((18-COUNT($BG332:$BX332))/2),1)+DB$7)))</f>
        <v/>
      </c>
      <c r="DC332" s="534" t="str">
        <f t="shared" ref="DC332:DC340" si="966">IF($CH$4=$CD$4,IF(OR(-FLOOR(((18-COUNT($U332:$AL332))/2),1)+DC$7&lt;1,-FLOOR(((18-COUNT($U332:$AL332))/2),1)+DC$7&gt;COUNT($U332:$AL332)),"",LARGE($U332:$AL332,-FLOOR(((18-COUNT($U332:$AL332))/2),1)+DC$7)),IF(OR(-FLOOR(((18-COUNT($BG332:$BX332))/2),1)+DC$7&lt;1,-FLOOR(((18-COUNT($BG332:$BX332))/2),1)+DC$7&gt;COUNT($BG332:$BX332)),"",LARGE($BG332:$BX332,-FLOOR(((18-COUNT($BG332:$BX332))/2),1)+DC$7)))</f>
        <v/>
      </c>
      <c r="DD332" s="534" t="str">
        <f t="shared" ref="DD332:DD340" si="967">IF($CH$4=$CD$4,IF(OR(-FLOOR(((18-COUNT($U332:$AL332))/2),1)+DD$7&lt;1,-FLOOR(((18-COUNT($U332:$AL332))/2),1)+DD$7&gt;COUNT($U332:$AL332)),"",LARGE($U332:$AL332,-FLOOR(((18-COUNT($U332:$AL332))/2),1)+DD$7)),IF(OR(-FLOOR(((18-COUNT($BG332:$BX332))/2),1)+DD$7&lt;1,-FLOOR(((18-COUNT($BG332:$BX332))/2),1)+DD$7&gt;COUNT($BG332:$BX332)),"",LARGE($BG332:$BX332,-FLOOR(((18-COUNT($BG332:$BX332))/2),1)+DD$7)))</f>
        <v/>
      </c>
      <c r="DE332" s="534" t="str">
        <f t="shared" ref="DE332:DE340" si="968">IF($CH$4=$CD$4,IF(OR(-FLOOR(((18-COUNT($U332:$AL332))/2),1)+DE$7&lt;1,-FLOOR(((18-COUNT($U332:$AL332))/2),1)+DE$7&gt;COUNT($U332:$AL332)),"",LARGE($U332:$AL332,-FLOOR(((18-COUNT($U332:$AL332))/2),1)+DE$7)),IF(OR(-FLOOR(((18-COUNT($BG332:$BX332))/2),1)+DE$7&lt;1,-FLOOR(((18-COUNT($BG332:$BX332))/2),1)+DE$7&gt;COUNT($BG332:$BX332)),"",LARGE($BG332:$BX332,-FLOOR(((18-COUNT($BG332:$BX332))/2),1)+DE$7)))</f>
        <v/>
      </c>
      <c r="DF332" s="534" t="str">
        <f t="shared" ref="DF332:DF340" si="969">IF($CH$4=$CD$4,IF(OR(-FLOOR(((18-COUNT($U332:$AL332))/2),1)+DF$7&lt;1,-FLOOR(((18-COUNT($U332:$AL332))/2),1)+DF$7&gt;COUNT($U332:$AL332)),"",LARGE($U332:$AL332,-FLOOR(((18-COUNT($U332:$AL332))/2),1)+DF$7)),IF(OR(-FLOOR(((18-COUNT($BG332:$BX332))/2),1)+DF$7&lt;1,-FLOOR(((18-COUNT($BG332:$BX332))/2),1)+DF$7&gt;COUNT($BG332:$BX332)),"",LARGE($BG332:$BX332,-FLOOR(((18-COUNT($BG332:$BX332))/2),1)+DF$7)))</f>
        <v/>
      </c>
      <c r="DG332" s="535" t="str">
        <f t="shared" ref="DG332:DG340" si="970">IF($CH$4=$CD$4,IF(OR(-FLOOR(((18-COUNT($U332:$AL332))/2),1)+DG$7&lt;1,-FLOOR(((18-COUNT($U332:$AL332))/2),1)+DG$7&gt;COUNT($U332:$AL332)),"",LARGE($U332:$AL332,-FLOOR(((18-COUNT($U332:$AL332))/2),1)+DG$7)),IF(OR(-FLOOR(((18-COUNT($BG332:$BX332))/2),1)+DG$7&lt;1,-FLOOR(((18-COUNT($BG332:$BX332))/2),1)+DG$7&gt;COUNT($BG332:$BX332)),"",LARGE($BG332:$BX332,-FLOOR(((18-COUNT($BG332:$BX332))/2),1)+DG$7)))</f>
        <v/>
      </c>
      <c r="DH332" s="535" t="str">
        <f t="shared" ref="DH332:DH340" si="971">IF($CH$4=$CD$4,IF(OR(-FLOOR(((18-COUNT($U332:$AL332))/2),1)+DH$7&lt;1,-FLOOR(((18-COUNT($U332:$AL332))/2),1)+DH$7&gt;COUNT($U332:$AL332)),"",LARGE($U332:$AL332,-FLOOR(((18-COUNT($U332:$AL332))/2),1)+DH$7)),IF(OR(-FLOOR(((18-COUNT($BG332:$BX332))/2),1)+DH$7&lt;1,-FLOOR(((18-COUNT($BG332:$BX332))/2),1)+DH$7&gt;COUNT($BG332:$BX332)),"",LARGE($BG332:$BX332,-FLOOR(((18-COUNT($BG332:$BX332))/2),1)+DH$7)))</f>
        <v/>
      </c>
      <c r="DI332" s="535" t="str">
        <f t="shared" ref="DI332:DI340" si="972">IF($CH$4=$CD$4,IF(OR(-FLOOR(((18-COUNT($U332:$AL332))/2),1)+DI$7&lt;1,-FLOOR(((18-COUNT($U332:$AL332))/2),1)+DI$7&gt;COUNT($U332:$AL332)),"",LARGE($U332:$AL332,-FLOOR(((18-COUNT($U332:$AL332))/2),1)+DI$7)),IF(OR(-FLOOR(((18-COUNT($BG332:$BX332))/2),1)+DI$7&lt;1,-FLOOR(((18-COUNT($BG332:$BX332))/2),1)+DI$7&gt;COUNT($BG332:$BX332)),"",LARGE($BG332:$BX332,-FLOOR(((18-COUNT($BG332:$BX332))/2),1)+DI$7)))</f>
        <v/>
      </c>
      <c r="DJ332" s="535" t="str">
        <f t="shared" ref="DJ332:DJ340" si="973">IF($CH$4=$CD$4,IF(OR(-FLOOR(((18-COUNT($U332:$AL332))/2),1)+DJ$7&lt;1,-FLOOR(((18-COUNT($U332:$AL332))/2),1)+DJ$7&gt;COUNT($U332:$AL332)),"",LARGE($U332:$AL332,-FLOOR(((18-COUNT($U332:$AL332))/2),1)+DJ$7)),IF(OR(-FLOOR(((18-COUNT($BG332:$BX332))/2),1)+DJ$7&lt;1,-FLOOR(((18-COUNT($BG332:$BX332))/2),1)+DJ$7&gt;COUNT($BG332:$BX332)),"",LARGE($BG332:$BX332,-FLOOR(((18-COUNT($BG332:$BX332))/2),1)+DJ$7)))</f>
        <v/>
      </c>
      <c r="DK332" s="534" t="str">
        <f t="shared" ref="DK332:DK340" si="974">IF($CH$4=$CD$4,IF(OR(-FLOOR(((18-COUNT($U332:$AL332))/2),1)+DK$7&lt;1,-FLOOR(((18-COUNT($U332:$AL332))/2),1)+DK$7&gt;COUNT($U332:$AL332)),"",LARGE($U332:$AL332,-FLOOR(((18-COUNT($U332:$AL332))/2),1)+DK$7)),IF(OR(-FLOOR(((18-COUNT($BG332:$BX332))/2),1)+DK$7&lt;1,-FLOOR(((18-COUNT($BG332:$BX332))/2),1)+DK$7&gt;COUNT($BG332:$BX332)),"",LARGE($BG332:$BX332,-FLOOR(((18-COUNT($BG332:$BX332))/2),1)+DK$7)))</f>
        <v/>
      </c>
      <c r="DL332" s="534" t="str">
        <f t="shared" ref="DL332:DL340" si="975">IF($CH$4=$CD$4,IF(OR(-FLOOR(((18-COUNT($U332:$AL332))/2),1)+DL$7&lt;1,-FLOOR(((18-COUNT($U332:$AL332))/2),1)+DL$7&gt;COUNT($U332:$AL332)),"",LARGE($U332:$AL332,-FLOOR(((18-COUNT($U332:$AL332))/2),1)+DL$7)),IF(OR(-FLOOR(((18-COUNT($BG332:$BX332))/2),1)+DL$7&lt;1,-FLOOR(((18-COUNT($BG332:$BX332))/2),1)+DL$7&gt;COUNT($BG332:$BX332)),"",LARGE($BG332:$BX332,-FLOOR(((18-COUNT($BG332:$BX332))/2),1)+DL$7)))</f>
        <v/>
      </c>
      <c r="DM332" s="534" t="str">
        <f t="shared" ref="DM332:DM340" si="976">IF($CH$4=$CD$4,IF(OR(-FLOOR(((18-COUNT($U332:$AL332))/2),1)+DM$7&lt;1,-FLOOR(((18-COUNT($U332:$AL332))/2),1)+DM$7&gt;COUNT($U332:$AL332)),"",LARGE($U332:$AL332,-FLOOR(((18-COUNT($U332:$AL332))/2),1)+DM$7)),IF(OR(-FLOOR(((18-COUNT($BG332:$BX332))/2),1)+DM$7&lt;1,-FLOOR(((18-COUNT($BG332:$BX332))/2),1)+DM$7&gt;COUNT($BG332:$BX332)),"",LARGE($BG332:$BX332,-FLOOR(((18-COUNT($BG332:$BX332))/2),1)+DM$7)))</f>
        <v/>
      </c>
      <c r="DN332" s="534" t="str">
        <f t="shared" ref="DN332:DN340" si="977">IF($CH$4=$CD$4,IF(OR(-FLOOR(((18-COUNT($U332:$AL332))/2),1)+DN$7&lt;1,-FLOOR(((18-COUNT($U332:$AL332))/2),1)+DN$7&gt;COUNT($U332:$AL332)),"",LARGE($U332:$AL332,-FLOOR(((18-COUNT($U332:$AL332))/2),1)+DN$7)),IF(OR(-FLOOR(((18-COUNT($BG332:$BX332))/2),1)+DN$7&lt;1,-FLOOR(((18-COUNT($BG332:$BX332))/2),1)+DN$7&gt;COUNT($BG332:$BX332)),"",LARGE($BG332:$BX332,-FLOOR(((18-COUNT($BG332:$BX332))/2),1)+DN$7)))</f>
        <v/>
      </c>
      <c r="DO332" s="534" t="str">
        <f t="shared" ref="DO332:DO340" si="978">IF($CH$4=$CD$4,IF(OR(-FLOOR(((18-COUNT($U332:$AL332))/2),1)+DO$7&lt;1,-FLOOR(((18-COUNT($U332:$AL332))/2),1)+DO$7&gt;COUNT($U332:$AL332)),"",LARGE($U332:$AL332,-FLOOR(((18-COUNT($U332:$AL332))/2),1)+DO$7)),IF(OR(-FLOOR(((18-COUNT($BG332:$BX332))/2),1)+DO$7&lt;1,-FLOOR(((18-COUNT($BG332:$BX332))/2),1)+DO$7&gt;COUNT($BG332:$BX332)),"",LARGE($BG332:$BX332,-FLOOR(((18-COUNT($BG332:$BX332))/2),1)+DO$7)))</f>
        <v/>
      </c>
      <c r="DP332" s="533" t="str">
        <f t="shared" ref="DP332:DP340" si="979">IF($CH$4=$CD$4,IF(OR(-FLOOR(((18-COUNT($U332:$AL332))/2),1)+DP$7&lt;1,-FLOOR(((18-COUNT($U332:$AL332))/2),1)+DP$7&gt;COUNT($U332:$AL332)),"",LARGE($U332:$AL332,-FLOOR(((18-COUNT($U332:$AL332))/2),1)+DP$7)),IF(OR(-FLOOR(((18-COUNT($BG332:$BX332))/2),1)+DP$7&lt;1,-FLOOR(((18-COUNT($BG332:$BX332))/2),1)+DP$7&gt;COUNT($BG332:$BX332)),"",LARGE($BG332:$BX332,-FLOOR(((18-COUNT($BG332:$BX332))/2),1)+DP$7)))</f>
        <v/>
      </c>
      <c r="DQ332" s="532" t="str">
        <f t="shared" ref="DQ332:DQ340" si="980">IF($CH$4=$CD$4,IF(OR(-FLOOR(((18-COUNT($U332:$AL332))/2),1)+DQ$7&lt;1,-FLOOR(((18-COUNT($U332:$AL332))/2),1)+DQ$7&gt;COUNT($U332:$AL332)),"",LARGE($U332:$AL332,-FLOOR(((18-COUNT($U332:$AL332))/2),1)+DQ$7)),IF(OR(-FLOOR(((18-COUNT($BG332:$BX332))/2),1)+DQ$7&lt;1,-FLOOR(((18-COUNT($BG332:$BX332))/2),1)+DQ$7&gt;COUNT($BG332:$BX332)),"",LARGE($BG332:$BX332,-FLOOR(((18-COUNT($BG332:$BX332))/2),1)+DQ$7)))</f>
        <v/>
      </c>
      <c r="DR332" s="753">
        <f t="shared" ref="DR332:DR340" si="981">COUNT(B332:S332)</f>
        <v>0</v>
      </c>
      <c r="DS332" s="111">
        <f t="shared" ref="DS332:DS340" si="982">COUNT(U332:AL332)</f>
        <v>0</v>
      </c>
      <c r="DT332" s="111">
        <f t="shared" ref="DT332:DT340" si="983">COUNT(AN332:BE332)</f>
        <v>4</v>
      </c>
      <c r="DU332" s="111">
        <f t="shared" ref="DU332:DU340" si="984">COUNT(BG332:BX332)</f>
        <v>2</v>
      </c>
      <c r="DV332" s="814"/>
      <c r="DW332" s="745"/>
      <c r="DX332" s="745"/>
      <c r="DY332" s="745"/>
      <c r="DZ332" s="745"/>
      <c r="EA332" s="745"/>
      <c r="EB332" s="745"/>
      <c r="EC332" s="745"/>
      <c r="ED332" s="745"/>
      <c r="EE332" s="815"/>
    </row>
    <row r="333" spans="1:135" s="604" customFormat="1" ht="15.75" customHeight="1">
      <c r="A333" s="808" t="s">
        <v>369</v>
      </c>
      <c r="B333" s="730" t="str">
        <f t="shared" ref="B333:S333" si="985">IF(B330="","",B330*B332)</f>
        <v/>
      </c>
      <c r="C333" s="730" t="str">
        <f t="shared" si="985"/>
        <v/>
      </c>
      <c r="D333" s="730" t="str">
        <f t="shared" si="985"/>
        <v/>
      </c>
      <c r="E333" s="730" t="str">
        <f t="shared" si="985"/>
        <v/>
      </c>
      <c r="F333" s="730" t="str">
        <f t="shared" si="985"/>
        <v/>
      </c>
      <c r="G333" s="730" t="str">
        <f t="shared" si="985"/>
        <v/>
      </c>
      <c r="H333" s="730" t="str">
        <f t="shared" si="985"/>
        <v/>
      </c>
      <c r="I333" s="730" t="str">
        <f t="shared" si="985"/>
        <v/>
      </c>
      <c r="J333" s="730" t="str">
        <f t="shared" si="985"/>
        <v/>
      </c>
      <c r="K333" s="730" t="str">
        <f t="shared" si="985"/>
        <v/>
      </c>
      <c r="L333" s="730" t="str">
        <f t="shared" si="985"/>
        <v/>
      </c>
      <c r="M333" s="730" t="str">
        <f t="shared" si="985"/>
        <v/>
      </c>
      <c r="N333" s="730" t="str">
        <f t="shared" si="985"/>
        <v/>
      </c>
      <c r="O333" s="730" t="str">
        <f t="shared" si="985"/>
        <v/>
      </c>
      <c r="P333" s="730" t="str">
        <f t="shared" si="985"/>
        <v/>
      </c>
      <c r="Q333" s="730" t="str">
        <f t="shared" si="985"/>
        <v/>
      </c>
      <c r="R333" s="730" t="str">
        <f t="shared" si="985"/>
        <v/>
      </c>
      <c r="S333" s="730" t="str">
        <f t="shared" si="985"/>
        <v/>
      </c>
      <c r="T333" s="762"/>
      <c r="U333" s="730" t="str">
        <f t="shared" ref="U333:AL333" si="986">IF(U330="","",U330*U332)</f>
        <v/>
      </c>
      <c r="V333" s="730" t="str">
        <f t="shared" si="986"/>
        <v/>
      </c>
      <c r="W333" s="730" t="str">
        <f t="shared" si="986"/>
        <v/>
      </c>
      <c r="X333" s="730" t="str">
        <f t="shared" si="986"/>
        <v/>
      </c>
      <c r="Y333" s="730" t="str">
        <f t="shared" si="986"/>
        <v/>
      </c>
      <c r="Z333" s="730" t="str">
        <f t="shared" si="986"/>
        <v/>
      </c>
      <c r="AA333" s="730" t="str">
        <f t="shared" si="986"/>
        <v/>
      </c>
      <c r="AB333" s="730" t="str">
        <f t="shared" si="986"/>
        <v/>
      </c>
      <c r="AC333" s="730" t="str">
        <f t="shared" si="986"/>
        <v/>
      </c>
      <c r="AD333" s="730" t="str">
        <f t="shared" si="986"/>
        <v/>
      </c>
      <c r="AE333" s="730" t="str">
        <f t="shared" si="986"/>
        <v/>
      </c>
      <c r="AF333" s="730" t="str">
        <f t="shared" si="986"/>
        <v/>
      </c>
      <c r="AG333" s="730" t="str">
        <f t="shared" si="986"/>
        <v/>
      </c>
      <c r="AH333" s="730" t="str">
        <f t="shared" si="986"/>
        <v/>
      </c>
      <c r="AI333" s="730" t="str">
        <f t="shared" si="986"/>
        <v/>
      </c>
      <c r="AJ333" s="730" t="str">
        <f t="shared" si="986"/>
        <v/>
      </c>
      <c r="AK333" s="730" t="str">
        <f t="shared" si="986"/>
        <v/>
      </c>
      <c r="AL333" s="730" t="str">
        <f t="shared" si="986"/>
        <v/>
      </c>
      <c r="AM333" s="762"/>
      <c r="AN333" s="730">
        <f t="shared" ref="AN333:AU333" si="987">IF(AN330="","",AN330*AN332)</f>
        <v>400</v>
      </c>
      <c r="AO333" s="730" t="str">
        <f t="shared" si="987"/>
        <v/>
      </c>
      <c r="AP333" s="730" t="str">
        <f t="shared" si="987"/>
        <v/>
      </c>
      <c r="AQ333" s="730" t="str">
        <f t="shared" si="987"/>
        <v/>
      </c>
      <c r="AR333" s="730" t="str">
        <f t="shared" si="987"/>
        <v/>
      </c>
      <c r="AS333" s="730" t="str">
        <f t="shared" si="987"/>
        <v/>
      </c>
      <c r="AT333" s="730">
        <f t="shared" si="987"/>
        <v>10</v>
      </c>
      <c r="AU333" s="730" t="str">
        <f t="shared" si="987"/>
        <v/>
      </c>
      <c r="AV333" s="730" t="str">
        <f t="shared" ref="AV333:BD333" si="988">IF(AV330="","",AV330*AV332)</f>
        <v/>
      </c>
      <c r="AW333" s="730">
        <f t="shared" si="988"/>
        <v>99</v>
      </c>
      <c r="AX333" s="730" t="str">
        <f t="shared" si="988"/>
        <v/>
      </c>
      <c r="AY333" s="730" t="str">
        <f t="shared" si="988"/>
        <v/>
      </c>
      <c r="AZ333" s="730" t="str">
        <f t="shared" si="988"/>
        <v/>
      </c>
      <c r="BA333" s="730" t="str">
        <f t="shared" si="988"/>
        <v/>
      </c>
      <c r="BB333" s="730" t="str">
        <f t="shared" si="988"/>
        <v/>
      </c>
      <c r="BC333" s="730" t="str">
        <f t="shared" si="988"/>
        <v/>
      </c>
      <c r="BD333" s="730">
        <f t="shared" si="988"/>
        <v>50</v>
      </c>
      <c r="BE333" s="730" t="str">
        <f>IF(BE330="","",BE330*BE332)</f>
        <v/>
      </c>
      <c r="BF333" s="762"/>
      <c r="BG333" s="730">
        <f t="shared" ref="BG333:BM333" si="989">IF(BG330="","",BG330*BG332)</f>
        <v>300</v>
      </c>
      <c r="BH333" s="730" t="str">
        <f t="shared" si="989"/>
        <v/>
      </c>
      <c r="BI333" s="730" t="str">
        <f t="shared" si="989"/>
        <v/>
      </c>
      <c r="BJ333" s="730" t="str">
        <f t="shared" si="989"/>
        <v/>
      </c>
      <c r="BK333" s="730" t="str">
        <f t="shared" si="989"/>
        <v/>
      </c>
      <c r="BL333" s="730" t="str">
        <f t="shared" si="989"/>
        <v/>
      </c>
      <c r="BM333" s="730">
        <f t="shared" si="989"/>
        <v>600</v>
      </c>
      <c r="BN333" s="730" t="str">
        <f t="shared" ref="BN333:BX333" si="990">IF(BN330="","",BN330*BN332)</f>
        <v/>
      </c>
      <c r="BO333" s="730" t="str">
        <f t="shared" si="990"/>
        <v/>
      </c>
      <c r="BP333" s="730" t="str">
        <f t="shared" si="990"/>
        <v/>
      </c>
      <c r="BQ333" s="730" t="str">
        <f t="shared" si="990"/>
        <v/>
      </c>
      <c r="BR333" s="730" t="str">
        <f t="shared" si="990"/>
        <v/>
      </c>
      <c r="BS333" s="730" t="str">
        <f t="shared" si="990"/>
        <v/>
      </c>
      <c r="BT333" s="730" t="str">
        <f t="shared" si="990"/>
        <v/>
      </c>
      <c r="BU333" s="730" t="str">
        <f t="shared" si="990"/>
        <v/>
      </c>
      <c r="BV333" s="730" t="str">
        <f t="shared" si="990"/>
        <v/>
      </c>
      <c r="BW333" s="730" t="str">
        <f t="shared" si="990"/>
        <v/>
      </c>
      <c r="BX333" s="730" t="str">
        <f t="shared" si="990"/>
        <v/>
      </c>
      <c r="BY333" s="762"/>
      <c r="BZ333" s="730" t="str">
        <f>IF(BZ330="","",BZ330*BZ332)</f>
        <v/>
      </c>
      <c r="CA333" s="730" t="str">
        <f>IF(CA330="","",CA330*CA332)</f>
        <v/>
      </c>
      <c r="CB333" s="730">
        <f>IF(CB330="","",CB330*CB332)</f>
        <v>30</v>
      </c>
      <c r="CC333" s="730">
        <f>IF(CC330="","",CC330*CC332)</f>
        <v>30</v>
      </c>
      <c r="CD333" s="698" t="str">
        <f t="shared" si="941"/>
        <v/>
      </c>
      <c r="CE333" s="698" t="str">
        <f t="shared" si="942"/>
        <v/>
      </c>
      <c r="CF333" s="698">
        <f t="shared" si="943"/>
        <v>74.5</v>
      </c>
      <c r="CG333" s="787" t="str">
        <f t="shared" si="944"/>
        <v/>
      </c>
      <c r="CH333" s="1371" t="str">
        <f t="shared" si="945"/>
        <v/>
      </c>
      <c r="CI333" s="1372" t="str">
        <f t="shared" si="946"/>
        <v/>
      </c>
      <c r="CJ333" s="1373" t="str">
        <f t="shared" si="947"/>
        <v/>
      </c>
      <c r="CK333" s="1373" t="str">
        <f t="shared" si="948"/>
        <v/>
      </c>
      <c r="CL333" s="1373" t="str">
        <f t="shared" si="949"/>
        <v/>
      </c>
      <c r="CM333" s="1373" t="str">
        <f t="shared" si="950"/>
        <v/>
      </c>
      <c r="CN333" s="1373" t="str">
        <f t="shared" si="951"/>
        <v/>
      </c>
      <c r="CO333" s="1374" t="str">
        <f t="shared" si="952"/>
        <v/>
      </c>
      <c r="CP333" s="1374" t="str">
        <f t="shared" si="953"/>
        <v/>
      </c>
      <c r="CQ333" s="1374" t="str">
        <f t="shared" si="954"/>
        <v/>
      </c>
      <c r="CR333" s="1374" t="str">
        <f t="shared" si="955"/>
        <v/>
      </c>
      <c r="CS333" s="1373" t="str">
        <f t="shared" si="956"/>
        <v/>
      </c>
      <c r="CT333" s="1373" t="str">
        <f t="shared" si="957"/>
        <v/>
      </c>
      <c r="CU333" s="1373" t="str">
        <f t="shared" si="958"/>
        <v/>
      </c>
      <c r="CV333" s="1373" t="str">
        <f t="shared" si="959"/>
        <v/>
      </c>
      <c r="CW333" s="1373" t="str">
        <f t="shared" si="960"/>
        <v/>
      </c>
      <c r="CX333" s="1372" t="str">
        <f t="shared" si="961"/>
        <v/>
      </c>
      <c r="CY333" s="1375" t="str">
        <f t="shared" si="962"/>
        <v/>
      </c>
      <c r="CZ333" s="532" t="str">
        <f t="shared" si="963"/>
        <v/>
      </c>
      <c r="DA333" s="533" t="str">
        <f t="shared" si="964"/>
        <v/>
      </c>
      <c r="DB333" s="534" t="str">
        <f t="shared" si="965"/>
        <v/>
      </c>
      <c r="DC333" s="534" t="str">
        <f t="shared" si="966"/>
        <v/>
      </c>
      <c r="DD333" s="534" t="str">
        <f t="shared" si="967"/>
        <v/>
      </c>
      <c r="DE333" s="534" t="str">
        <f t="shared" si="968"/>
        <v/>
      </c>
      <c r="DF333" s="534" t="str">
        <f t="shared" si="969"/>
        <v/>
      </c>
      <c r="DG333" s="535" t="str">
        <f t="shared" si="970"/>
        <v/>
      </c>
      <c r="DH333" s="535" t="str">
        <f t="shared" si="971"/>
        <v/>
      </c>
      <c r="DI333" s="535" t="str">
        <f t="shared" si="972"/>
        <v/>
      </c>
      <c r="DJ333" s="535" t="str">
        <f t="shared" si="973"/>
        <v/>
      </c>
      <c r="DK333" s="534" t="str">
        <f t="shared" si="974"/>
        <v/>
      </c>
      <c r="DL333" s="534" t="str">
        <f t="shared" si="975"/>
        <v/>
      </c>
      <c r="DM333" s="534" t="str">
        <f t="shared" si="976"/>
        <v/>
      </c>
      <c r="DN333" s="534" t="str">
        <f t="shared" si="977"/>
        <v/>
      </c>
      <c r="DO333" s="534" t="str">
        <f t="shared" si="978"/>
        <v/>
      </c>
      <c r="DP333" s="533" t="str">
        <f t="shared" si="979"/>
        <v/>
      </c>
      <c r="DQ333" s="532" t="str">
        <f t="shared" si="980"/>
        <v/>
      </c>
      <c r="DR333" s="753">
        <f t="shared" si="981"/>
        <v>0</v>
      </c>
      <c r="DS333" s="111">
        <f t="shared" si="982"/>
        <v>0</v>
      </c>
      <c r="DT333" s="111">
        <f t="shared" si="983"/>
        <v>4</v>
      </c>
      <c r="DU333" s="111">
        <f t="shared" si="984"/>
        <v>2</v>
      </c>
      <c r="DV333" s="602"/>
      <c r="DW333" s="719"/>
      <c r="DX333" s="719"/>
      <c r="DY333" s="719"/>
      <c r="DZ333" s="719"/>
      <c r="EA333" s="719"/>
      <c r="EB333" s="719"/>
      <c r="EC333" s="719"/>
      <c r="ED333" s="719"/>
      <c r="EE333" s="603"/>
    </row>
    <row r="334" spans="1:135" s="604" customFormat="1" ht="15.75" customHeight="1">
      <c r="A334" s="808" t="s">
        <v>361</v>
      </c>
      <c r="B334" s="267"/>
      <c r="C334" s="267"/>
      <c r="D334" s="267"/>
      <c r="E334" s="267"/>
      <c r="F334" s="267"/>
      <c r="G334" s="267"/>
      <c r="H334" s="267"/>
      <c r="I334" s="267"/>
      <c r="J334" s="267"/>
      <c r="K334" s="267"/>
      <c r="L334" s="267"/>
      <c r="M334" s="267"/>
      <c r="N334" s="267"/>
      <c r="O334" s="267"/>
      <c r="P334" s="267"/>
      <c r="Q334" s="267"/>
      <c r="R334" s="267"/>
      <c r="S334" s="267"/>
      <c r="T334" s="689"/>
      <c r="U334" s="267"/>
      <c r="V334" s="267"/>
      <c r="W334" s="267"/>
      <c r="X334" s="267"/>
      <c r="Y334" s="267"/>
      <c r="Z334" s="267"/>
      <c r="AA334" s="267"/>
      <c r="AB334" s="267"/>
      <c r="AC334" s="267"/>
      <c r="AD334" s="267"/>
      <c r="AE334" s="267"/>
      <c r="AF334" s="267"/>
      <c r="AG334" s="267"/>
      <c r="AH334" s="267"/>
      <c r="AI334" s="267"/>
      <c r="AJ334" s="267"/>
      <c r="AK334" s="267"/>
      <c r="AL334" s="267"/>
      <c r="AM334" s="689"/>
      <c r="AN334" s="267">
        <v>4770</v>
      </c>
      <c r="AO334" s="267">
        <v>4770</v>
      </c>
      <c r="AP334" s="267">
        <v>4770</v>
      </c>
      <c r="AQ334" s="267">
        <v>4770</v>
      </c>
      <c r="AR334" s="267">
        <v>4770</v>
      </c>
      <c r="AS334" s="267">
        <v>4770</v>
      </c>
      <c r="AT334" s="267">
        <v>4770</v>
      </c>
      <c r="AU334" s="267">
        <v>4770</v>
      </c>
      <c r="AV334" s="267">
        <v>4770</v>
      </c>
      <c r="AW334" s="267">
        <v>4770</v>
      </c>
      <c r="AX334" s="267">
        <v>4770</v>
      </c>
      <c r="AY334" s="267">
        <v>4770</v>
      </c>
      <c r="AZ334" s="267">
        <v>4770</v>
      </c>
      <c r="BA334" s="267">
        <v>4770</v>
      </c>
      <c r="BB334" s="267">
        <v>4770</v>
      </c>
      <c r="BC334" s="267">
        <v>4770</v>
      </c>
      <c r="BD334" s="267">
        <v>4770</v>
      </c>
      <c r="BE334" s="267">
        <v>4770</v>
      </c>
      <c r="BF334" s="689"/>
      <c r="BG334" s="267">
        <v>4770</v>
      </c>
      <c r="BH334" s="267">
        <v>4770</v>
      </c>
      <c r="BI334" s="267">
        <v>4770</v>
      </c>
      <c r="BJ334" s="267">
        <v>4770</v>
      </c>
      <c r="BK334" s="267">
        <v>4770</v>
      </c>
      <c r="BL334" s="267">
        <v>4770</v>
      </c>
      <c r="BM334" s="267">
        <v>4770</v>
      </c>
      <c r="BN334" s="267">
        <v>4770</v>
      </c>
      <c r="BO334" s="267">
        <v>4770</v>
      </c>
      <c r="BP334" s="267">
        <v>4770</v>
      </c>
      <c r="BQ334" s="267">
        <v>4770</v>
      </c>
      <c r="BR334" s="267">
        <v>4770</v>
      </c>
      <c r="BS334" s="267">
        <v>4770</v>
      </c>
      <c r="BT334" s="267">
        <v>4770</v>
      </c>
      <c r="BU334" s="267">
        <v>4770</v>
      </c>
      <c r="BV334" s="267">
        <v>4770</v>
      </c>
      <c r="BW334" s="267">
        <v>4770</v>
      </c>
      <c r="BX334" s="267">
        <v>4770</v>
      </c>
      <c r="BY334" s="689"/>
      <c r="BZ334" s="267"/>
      <c r="CA334" s="267"/>
      <c r="CB334" s="267">
        <v>4770</v>
      </c>
      <c r="CC334" s="267">
        <v>4770</v>
      </c>
      <c r="CD334" s="698" t="str">
        <f t="shared" si="941"/>
        <v/>
      </c>
      <c r="CE334" s="698" t="str">
        <f t="shared" si="942"/>
        <v/>
      </c>
      <c r="CF334" s="698">
        <f t="shared" si="943"/>
        <v>4770</v>
      </c>
      <c r="CG334" s="787">
        <f t="shared" si="944"/>
        <v>4770</v>
      </c>
      <c r="CH334" s="1371" t="str">
        <f t="shared" si="945"/>
        <v/>
      </c>
      <c r="CI334" s="1372" t="str">
        <f t="shared" si="946"/>
        <v/>
      </c>
      <c r="CJ334" s="1373" t="str">
        <f t="shared" si="947"/>
        <v/>
      </c>
      <c r="CK334" s="1373" t="str">
        <f t="shared" si="948"/>
        <v/>
      </c>
      <c r="CL334" s="1373" t="str">
        <f t="shared" si="949"/>
        <v/>
      </c>
      <c r="CM334" s="1373" t="str">
        <f t="shared" si="950"/>
        <v/>
      </c>
      <c r="CN334" s="1373" t="str">
        <f t="shared" si="951"/>
        <v/>
      </c>
      <c r="CO334" s="1374" t="str">
        <f t="shared" si="952"/>
        <v/>
      </c>
      <c r="CP334" s="1374" t="str">
        <f t="shared" si="953"/>
        <v/>
      </c>
      <c r="CQ334" s="1374" t="str">
        <f t="shared" si="954"/>
        <v/>
      </c>
      <c r="CR334" s="1374" t="str">
        <f t="shared" si="955"/>
        <v/>
      </c>
      <c r="CS334" s="1373" t="str">
        <f t="shared" si="956"/>
        <v/>
      </c>
      <c r="CT334" s="1373" t="str">
        <f t="shared" si="957"/>
        <v/>
      </c>
      <c r="CU334" s="1373" t="str">
        <f t="shared" si="958"/>
        <v/>
      </c>
      <c r="CV334" s="1373" t="str">
        <f t="shared" si="959"/>
        <v/>
      </c>
      <c r="CW334" s="1373" t="str">
        <f t="shared" si="960"/>
        <v/>
      </c>
      <c r="CX334" s="1372" t="str">
        <f t="shared" si="961"/>
        <v/>
      </c>
      <c r="CY334" s="1375" t="str">
        <f t="shared" si="962"/>
        <v/>
      </c>
      <c r="CZ334" s="532" t="str">
        <f t="shared" si="963"/>
        <v/>
      </c>
      <c r="DA334" s="533" t="str">
        <f t="shared" si="964"/>
        <v/>
      </c>
      <c r="DB334" s="534" t="str">
        <f t="shared" si="965"/>
        <v/>
      </c>
      <c r="DC334" s="534" t="str">
        <f t="shared" si="966"/>
        <v/>
      </c>
      <c r="DD334" s="534" t="str">
        <f t="shared" si="967"/>
        <v/>
      </c>
      <c r="DE334" s="534" t="str">
        <f t="shared" si="968"/>
        <v/>
      </c>
      <c r="DF334" s="534" t="str">
        <f t="shared" si="969"/>
        <v/>
      </c>
      <c r="DG334" s="535" t="str">
        <f t="shared" si="970"/>
        <v/>
      </c>
      <c r="DH334" s="535" t="str">
        <f t="shared" si="971"/>
        <v/>
      </c>
      <c r="DI334" s="535" t="str">
        <f t="shared" si="972"/>
        <v/>
      </c>
      <c r="DJ334" s="535" t="str">
        <f t="shared" si="973"/>
        <v/>
      </c>
      <c r="DK334" s="534" t="str">
        <f t="shared" si="974"/>
        <v/>
      </c>
      <c r="DL334" s="534" t="str">
        <f t="shared" si="975"/>
        <v/>
      </c>
      <c r="DM334" s="534" t="str">
        <f t="shared" si="976"/>
        <v/>
      </c>
      <c r="DN334" s="534" t="str">
        <f t="shared" si="977"/>
        <v/>
      </c>
      <c r="DO334" s="534" t="str">
        <f t="shared" si="978"/>
        <v/>
      </c>
      <c r="DP334" s="533" t="str">
        <f t="shared" si="979"/>
        <v/>
      </c>
      <c r="DQ334" s="532" t="str">
        <f t="shared" si="980"/>
        <v/>
      </c>
      <c r="DR334" s="753">
        <f t="shared" si="981"/>
        <v>0</v>
      </c>
      <c r="DS334" s="111">
        <f t="shared" si="982"/>
        <v>0</v>
      </c>
      <c r="DT334" s="111">
        <f t="shared" si="983"/>
        <v>18</v>
      </c>
      <c r="DU334" s="111">
        <f t="shared" si="984"/>
        <v>18</v>
      </c>
      <c r="DV334" s="602"/>
      <c r="DW334" s="719"/>
      <c r="DX334" s="719"/>
      <c r="DY334" s="719"/>
      <c r="DZ334" s="719"/>
      <c r="EA334" s="719"/>
      <c r="EB334" s="719"/>
      <c r="EC334" s="719"/>
      <c r="ED334" s="719"/>
      <c r="EE334" s="603"/>
    </row>
    <row r="335" spans="1:135" s="604" customFormat="1" ht="15.75" customHeight="1">
      <c r="A335" s="757" t="s">
        <v>358</v>
      </c>
      <c r="B335" s="233"/>
      <c r="C335" s="233"/>
      <c r="D335" s="233"/>
      <c r="E335" s="233"/>
      <c r="F335" s="233"/>
      <c r="G335" s="233"/>
      <c r="H335" s="233"/>
      <c r="I335" s="233"/>
      <c r="J335" s="233"/>
      <c r="K335" s="233"/>
      <c r="L335" s="233"/>
      <c r="M335" s="233"/>
      <c r="N335" s="233"/>
      <c r="O335" s="233"/>
      <c r="P335" s="233"/>
      <c r="Q335" s="233"/>
      <c r="R335" s="233"/>
      <c r="S335" s="233"/>
      <c r="T335" s="703"/>
      <c r="U335" s="233"/>
      <c r="V335" s="233"/>
      <c r="W335" s="233"/>
      <c r="X335" s="233"/>
      <c r="Y335" s="233"/>
      <c r="Z335" s="233"/>
      <c r="AA335" s="233"/>
      <c r="AB335" s="233"/>
      <c r="AC335" s="233"/>
      <c r="AD335" s="233"/>
      <c r="AE335" s="233"/>
      <c r="AF335" s="233"/>
      <c r="AG335" s="233"/>
      <c r="AH335" s="233"/>
      <c r="AI335" s="233"/>
      <c r="AJ335" s="233"/>
      <c r="AK335" s="233"/>
      <c r="AL335" s="233"/>
      <c r="AM335" s="703"/>
      <c r="AN335" s="233"/>
      <c r="AO335" s="233"/>
      <c r="AP335" s="233"/>
      <c r="AQ335" s="233"/>
      <c r="AR335" s="233"/>
      <c r="AS335" s="233"/>
      <c r="AT335" s="233">
        <v>0</v>
      </c>
      <c r="AU335" s="233"/>
      <c r="AV335" s="233"/>
      <c r="AW335" s="233">
        <v>18</v>
      </c>
      <c r="AX335" s="233"/>
      <c r="AY335" s="233"/>
      <c r="AZ335" s="233"/>
      <c r="BA335" s="233"/>
      <c r="BB335" s="233"/>
      <c r="BC335" s="233"/>
      <c r="BD335" s="233"/>
      <c r="BE335" s="233"/>
      <c r="BF335" s="703"/>
      <c r="BG335" s="233">
        <v>30</v>
      </c>
      <c r="BH335" s="233"/>
      <c r="BI335" s="233"/>
      <c r="BJ335" s="233"/>
      <c r="BK335" s="233"/>
      <c r="BL335" s="233"/>
      <c r="BM335" s="233">
        <f>15*30</f>
        <v>450</v>
      </c>
      <c r="BN335" s="233"/>
      <c r="BO335" s="233"/>
      <c r="BP335" s="233"/>
      <c r="BQ335" s="233"/>
      <c r="BR335" s="233"/>
      <c r="BS335" s="233"/>
      <c r="BT335" s="233"/>
      <c r="BU335" s="233"/>
      <c r="BV335" s="233"/>
      <c r="BW335" s="233"/>
      <c r="BX335" s="233"/>
      <c r="BY335" s="703"/>
      <c r="BZ335" s="233"/>
      <c r="CA335" s="233"/>
      <c r="CB335" s="233"/>
      <c r="CC335" s="233"/>
      <c r="CD335" s="698" t="str">
        <f t="shared" si="941"/>
        <v/>
      </c>
      <c r="CE335" s="698" t="str">
        <f t="shared" si="942"/>
        <v/>
      </c>
      <c r="CF335" s="698" t="str">
        <f t="shared" si="943"/>
        <v/>
      </c>
      <c r="CG335" s="787" t="str">
        <f t="shared" si="944"/>
        <v/>
      </c>
      <c r="CH335" s="1371" t="str">
        <f t="shared" si="945"/>
        <v/>
      </c>
      <c r="CI335" s="1372" t="str">
        <f t="shared" si="946"/>
        <v/>
      </c>
      <c r="CJ335" s="1373" t="str">
        <f t="shared" si="947"/>
        <v/>
      </c>
      <c r="CK335" s="1373" t="str">
        <f t="shared" si="948"/>
        <v/>
      </c>
      <c r="CL335" s="1373" t="str">
        <f t="shared" si="949"/>
        <v/>
      </c>
      <c r="CM335" s="1373" t="str">
        <f t="shared" si="950"/>
        <v/>
      </c>
      <c r="CN335" s="1373" t="str">
        <f t="shared" si="951"/>
        <v/>
      </c>
      <c r="CO335" s="1374" t="str">
        <f t="shared" si="952"/>
        <v/>
      </c>
      <c r="CP335" s="1374" t="str">
        <f t="shared" si="953"/>
        <v/>
      </c>
      <c r="CQ335" s="1374" t="str">
        <f t="shared" si="954"/>
        <v/>
      </c>
      <c r="CR335" s="1374" t="str">
        <f t="shared" si="955"/>
        <v/>
      </c>
      <c r="CS335" s="1373" t="str">
        <f t="shared" si="956"/>
        <v/>
      </c>
      <c r="CT335" s="1373" t="str">
        <f t="shared" si="957"/>
        <v/>
      </c>
      <c r="CU335" s="1373" t="str">
        <f t="shared" si="958"/>
        <v/>
      </c>
      <c r="CV335" s="1373" t="str">
        <f t="shared" si="959"/>
        <v/>
      </c>
      <c r="CW335" s="1373" t="str">
        <f t="shared" si="960"/>
        <v/>
      </c>
      <c r="CX335" s="1372" t="str">
        <f t="shared" si="961"/>
        <v/>
      </c>
      <c r="CY335" s="1375" t="str">
        <f t="shared" si="962"/>
        <v/>
      </c>
      <c r="CZ335" s="532" t="str">
        <f t="shared" si="963"/>
        <v/>
      </c>
      <c r="DA335" s="533" t="str">
        <f t="shared" si="964"/>
        <v/>
      </c>
      <c r="DB335" s="534" t="str">
        <f t="shared" si="965"/>
        <v/>
      </c>
      <c r="DC335" s="534" t="str">
        <f t="shared" si="966"/>
        <v/>
      </c>
      <c r="DD335" s="534" t="str">
        <f t="shared" si="967"/>
        <v/>
      </c>
      <c r="DE335" s="534" t="str">
        <f t="shared" si="968"/>
        <v/>
      </c>
      <c r="DF335" s="534" t="str">
        <f t="shared" si="969"/>
        <v/>
      </c>
      <c r="DG335" s="535" t="str">
        <f t="shared" si="970"/>
        <v/>
      </c>
      <c r="DH335" s="535" t="str">
        <f t="shared" si="971"/>
        <v/>
      </c>
      <c r="DI335" s="535" t="str">
        <f t="shared" si="972"/>
        <v/>
      </c>
      <c r="DJ335" s="535" t="str">
        <f t="shared" si="973"/>
        <v/>
      </c>
      <c r="DK335" s="534" t="str">
        <f t="shared" si="974"/>
        <v/>
      </c>
      <c r="DL335" s="534" t="str">
        <f t="shared" si="975"/>
        <v/>
      </c>
      <c r="DM335" s="534" t="str">
        <f t="shared" si="976"/>
        <v/>
      </c>
      <c r="DN335" s="534" t="str">
        <f t="shared" si="977"/>
        <v/>
      </c>
      <c r="DO335" s="534" t="str">
        <f t="shared" si="978"/>
        <v/>
      </c>
      <c r="DP335" s="533" t="str">
        <f t="shared" si="979"/>
        <v/>
      </c>
      <c r="DQ335" s="532" t="str">
        <f t="shared" si="980"/>
        <v/>
      </c>
      <c r="DR335" s="753">
        <f t="shared" si="981"/>
        <v>0</v>
      </c>
      <c r="DS335" s="111">
        <f t="shared" si="982"/>
        <v>0</v>
      </c>
      <c r="DT335" s="111">
        <f t="shared" si="983"/>
        <v>2</v>
      </c>
      <c r="DU335" s="111">
        <f t="shared" si="984"/>
        <v>2</v>
      </c>
      <c r="DV335" s="602"/>
      <c r="DW335" s="719"/>
      <c r="DX335" s="719"/>
      <c r="DY335" s="719"/>
      <c r="DZ335" s="719"/>
      <c r="EA335" s="719"/>
      <c r="EB335" s="719"/>
      <c r="EC335" s="719"/>
      <c r="ED335" s="719"/>
      <c r="EE335" s="603"/>
    </row>
    <row r="336" spans="1:135" s="604" customFormat="1" ht="15.75" customHeight="1">
      <c r="A336" s="740" t="s">
        <v>282</v>
      </c>
      <c r="B336" s="284"/>
      <c r="C336" s="284"/>
      <c r="D336" s="284"/>
      <c r="E336" s="284"/>
      <c r="F336" s="284"/>
      <c r="G336" s="284"/>
      <c r="H336" s="284"/>
      <c r="I336" s="284"/>
      <c r="J336" s="284"/>
      <c r="K336" s="284"/>
      <c r="L336" s="284"/>
      <c r="M336" s="284"/>
      <c r="N336" s="284"/>
      <c r="O336" s="284"/>
      <c r="P336" s="284"/>
      <c r="Q336" s="284"/>
      <c r="R336" s="284"/>
      <c r="S336" s="284"/>
      <c r="T336" s="824"/>
      <c r="U336" s="284"/>
      <c r="V336" s="284"/>
      <c r="W336" s="284"/>
      <c r="X336" s="284"/>
      <c r="Y336" s="284"/>
      <c r="Z336" s="284"/>
      <c r="AA336" s="284"/>
      <c r="AB336" s="284"/>
      <c r="AC336" s="284"/>
      <c r="AD336" s="284"/>
      <c r="AE336" s="284"/>
      <c r="AF336" s="284"/>
      <c r="AG336" s="284"/>
      <c r="AH336" s="284"/>
      <c r="AI336" s="284"/>
      <c r="AJ336" s="284"/>
      <c r="AK336" s="284"/>
      <c r="AL336" s="284"/>
      <c r="AM336" s="824"/>
      <c r="AN336" s="284"/>
      <c r="AO336" s="284"/>
      <c r="AP336" s="284"/>
      <c r="AQ336" s="284"/>
      <c r="AR336" s="284"/>
      <c r="AS336" s="284"/>
      <c r="AT336" s="284">
        <v>0</v>
      </c>
      <c r="AU336" s="284"/>
      <c r="AV336" s="284"/>
      <c r="AW336" s="284">
        <f>40/9</f>
        <v>4.4444444444444446</v>
      </c>
      <c r="AX336" s="284"/>
      <c r="AY336" s="284"/>
      <c r="AZ336" s="284"/>
      <c r="BA336" s="284"/>
      <c r="BB336" s="284"/>
      <c r="BC336" s="284"/>
      <c r="BD336" s="284"/>
      <c r="BE336" s="284"/>
      <c r="BF336" s="824"/>
      <c r="BG336" s="284">
        <f>40/30</f>
        <v>1.3333333333333333</v>
      </c>
      <c r="BH336" s="284"/>
      <c r="BI336" s="284"/>
      <c r="BJ336" s="284"/>
      <c r="BK336" s="284"/>
      <c r="BL336" s="284"/>
      <c r="BM336" s="284">
        <f>90/30</f>
        <v>3</v>
      </c>
      <c r="BN336" s="284"/>
      <c r="BO336" s="284"/>
      <c r="BP336" s="284"/>
      <c r="BQ336" s="284"/>
      <c r="BR336" s="284"/>
      <c r="BS336" s="284"/>
      <c r="BT336" s="284"/>
      <c r="BU336" s="284"/>
      <c r="BV336" s="284"/>
      <c r="BW336" s="284"/>
      <c r="BX336" s="284"/>
      <c r="BY336" s="824"/>
      <c r="BZ336" s="284"/>
      <c r="CA336" s="284"/>
      <c r="CB336" s="284"/>
      <c r="CC336" s="284"/>
      <c r="CD336" s="698" t="str">
        <f t="shared" si="941"/>
        <v/>
      </c>
      <c r="CE336" s="698" t="str">
        <f t="shared" si="942"/>
        <v/>
      </c>
      <c r="CF336" s="698" t="str">
        <f t="shared" si="943"/>
        <v/>
      </c>
      <c r="CG336" s="787" t="str">
        <f t="shared" si="944"/>
        <v/>
      </c>
      <c r="CH336" s="1371" t="str">
        <f t="shared" si="945"/>
        <v/>
      </c>
      <c r="CI336" s="1372" t="str">
        <f t="shared" si="946"/>
        <v/>
      </c>
      <c r="CJ336" s="1373" t="str">
        <f t="shared" si="947"/>
        <v/>
      </c>
      <c r="CK336" s="1373" t="str">
        <f t="shared" si="948"/>
        <v/>
      </c>
      <c r="CL336" s="1373" t="str">
        <f t="shared" si="949"/>
        <v/>
      </c>
      <c r="CM336" s="1373" t="str">
        <f t="shared" si="950"/>
        <v/>
      </c>
      <c r="CN336" s="1373" t="str">
        <f t="shared" si="951"/>
        <v/>
      </c>
      <c r="CO336" s="1374" t="str">
        <f t="shared" si="952"/>
        <v/>
      </c>
      <c r="CP336" s="1374" t="str">
        <f t="shared" si="953"/>
        <v/>
      </c>
      <c r="CQ336" s="1374" t="str">
        <f t="shared" si="954"/>
        <v/>
      </c>
      <c r="CR336" s="1374" t="str">
        <f t="shared" si="955"/>
        <v/>
      </c>
      <c r="CS336" s="1373" t="str">
        <f t="shared" si="956"/>
        <v/>
      </c>
      <c r="CT336" s="1373" t="str">
        <f t="shared" si="957"/>
        <v/>
      </c>
      <c r="CU336" s="1373" t="str">
        <f t="shared" si="958"/>
        <v/>
      </c>
      <c r="CV336" s="1373" t="str">
        <f t="shared" si="959"/>
        <v/>
      </c>
      <c r="CW336" s="1373" t="str">
        <f t="shared" si="960"/>
        <v/>
      </c>
      <c r="CX336" s="1372" t="str">
        <f t="shared" si="961"/>
        <v/>
      </c>
      <c r="CY336" s="1375" t="str">
        <f t="shared" si="962"/>
        <v/>
      </c>
      <c r="CZ336" s="532" t="str">
        <f t="shared" si="963"/>
        <v/>
      </c>
      <c r="DA336" s="533" t="str">
        <f t="shared" si="964"/>
        <v/>
      </c>
      <c r="DB336" s="534" t="str">
        <f t="shared" si="965"/>
        <v/>
      </c>
      <c r="DC336" s="534" t="str">
        <f t="shared" si="966"/>
        <v/>
      </c>
      <c r="DD336" s="534" t="str">
        <f t="shared" si="967"/>
        <v/>
      </c>
      <c r="DE336" s="534" t="str">
        <f t="shared" si="968"/>
        <v/>
      </c>
      <c r="DF336" s="534" t="str">
        <f t="shared" si="969"/>
        <v/>
      </c>
      <c r="DG336" s="535" t="str">
        <f t="shared" si="970"/>
        <v/>
      </c>
      <c r="DH336" s="535" t="str">
        <f t="shared" si="971"/>
        <v/>
      </c>
      <c r="DI336" s="535" t="str">
        <f t="shared" si="972"/>
        <v/>
      </c>
      <c r="DJ336" s="535" t="str">
        <f t="shared" si="973"/>
        <v/>
      </c>
      <c r="DK336" s="534" t="str">
        <f t="shared" si="974"/>
        <v/>
      </c>
      <c r="DL336" s="534" t="str">
        <f t="shared" si="975"/>
        <v/>
      </c>
      <c r="DM336" s="534" t="str">
        <f t="shared" si="976"/>
        <v/>
      </c>
      <c r="DN336" s="534" t="str">
        <f t="shared" si="977"/>
        <v/>
      </c>
      <c r="DO336" s="534" t="str">
        <f t="shared" si="978"/>
        <v/>
      </c>
      <c r="DP336" s="533" t="str">
        <f t="shared" si="979"/>
        <v/>
      </c>
      <c r="DQ336" s="532" t="str">
        <f t="shared" si="980"/>
        <v/>
      </c>
      <c r="DR336" s="753">
        <f t="shared" si="981"/>
        <v>0</v>
      </c>
      <c r="DS336" s="111">
        <f t="shared" si="982"/>
        <v>0</v>
      </c>
      <c r="DT336" s="111">
        <f t="shared" si="983"/>
        <v>2</v>
      </c>
      <c r="DU336" s="111">
        <f t="shared" si="984"/>
        <v>2</v>
      </c>
      <c r="DV336" s="602"/>
      <c r="DW336" s="719"/>
      <c r="DX336" s="719"/>
      <c r="DY336" s="719"/>
      <c r="DZ336" s="719"/>
      <c r="EA336" s="719"/>
      <c r="EB336" s="719"/>
      <c r="EC336" s="719"/>
      <c r="ED336" s="719"/>
      <c r="EE336" s="603"/>
    </row>
    <row r="337" spans="1:135" s="604" customFormat="1" ht="15.75" customHeight="1">
      <c r="A337" s="740" t="s">
        <v>284</v>
      </c>
      <c r="B337" s="730" t="str">
        <f t="shared" ref="B337:S337" si="991">IF(B335="","",B335*B336)</f>
        <v/>
      </c>
      <c r="C337" s="730" t="str">
        <f t="shared" si="991"/>
        <v/>
      </c>
      <c r="D337" s="730" t="str">
        <f t="shared" si="991"/>
        <v/>
      </c>
      <c r="E337" s="730" t="str">
        <f t="shared" si="991"/>
        <v/>
      </c>
      <c r="F337" s="730" t="str">
        <f t="shared" si="991"/>
        <v/>
      </c>
      <c r="G337" s="730" t="str">
        <f t="shared" si="991"/>
        <v/>
      </c>
      <c r="H337" s="730" t="str">
        <f t="shared" si="991"/>
        <v/>
      </c>
      <c r="I337" s="730" t="str">
        <f t="shared" si="991"/>
        <v/>
      </c>
      <c r="J337" s="730" t="str">
        <f t="shared" si="991"/>
        <v/>
      </c>
      <c r="K337" s="730" t="str">
        <f t="shared" si="991"/>
        <v/>
      </c>
      <c r="L337" s="730" t="str">
        <f t="shared" si="991"/>
        <v/>
      </c>
      <c r="M337" s="730" t="str">
        <f t="shared" si="991"/>
        <v/>
      </c>
      <c r="N337" s="730" t="str">
        <f t="shared" si="991"/>
        <v/>
      </c>
      <c r="O337" s="730" t="str">
        <f t="shared" si="991"/>
        <v/>
      </c>
      <c r="P337" s="730" t="str">
        <f t="shared" si="991"/>
        <v/>
      </c>
      <c r="Q337" s="730" t="str">
        <f t="shared" si="991"/>
        <v/>
      </c>
      <c r="R337" s="730" t="str">
        <f t="shared" si="991"/>
        <v/>
      </c>
      <c r="S337" s="730" t="str">
        <f t="shared" si="991"/>
        <v/>
      </c>
      <c r="T337" s="762"/>
      <c r="U337" s="730" t="str">
        <f t="shared" ref="U337:AL337" si="992">IF(U335="","",U335*U336)</f>
        <v/>
      </c>
      <c r="V337" s="730" t="str">
        <f t="shared" si="992"/>
        <v/>
      </c>
      <c r="W337" s="730" t="str">
        <f t="shared" si="992"/>
        <v/>
      </c>
      <c r="X337" s="730" t="str">
        <f t="shared" si="992"/>
        <v/>
      </c>
      <c r="Y337" s="730" t="str">
        <f t="shared" si="992"/>
        <v/>
      </c>
      <c r="Z337" s="730" t="str">
        <f t="shared" si="992"/>
        <v/>
      </c>
      <c r="AA337" s="730" t="str">
        <f t="shared" si="992"/>
        <v/>
      </c>
      <c r="AB337" s="730" t="str">
        <f t="shared" si="992"/>
        <v/>
      </c>
      <c r="AC337" s="730" t="str">
        <f t="shared" si="992"/>
        <v/>
      </c>
      <c r="AD337" s="730" t="str">
        <f t="shared" si="992"/>
        <v/>
      </c>
      <c r="AE337" s="730" t="str">
        <f t="shared" si="992"/>
        <v/>
      </c>
      <c r="AF337" s="730" t="str">
        <f t="shared" si="992"/>
        <v/>
      </c>
      <c r="AG337" s="730" t="str">
        <f t="shared" si="992"/>
        <v/>
      </c>
      <c r="AH337" s="730" t="str">
        <f t="shared" si="992"/>
        <v/>
      </c>
      <c r="AI337" s="730" t="str">
        <f t="shared" si="992"/>
        <v/>
      </c>
      <c r="AJ337" s="730" t="str">
        <f t="shared" si="992"/>
        <v/>
      </c>
      <c r="AK337" s="730" t="str">
        <f t="shared" si="992"/>
        <v/>
      </c>
      <c r="AL337" s="730" t="str">
        <f t="shared" si="992"/>
        <v/>
      </c>
      <c r="AM337" s="762"/>
      <c r="AN337" s="730" t="str">
        <f t="shared" ref="AN337:BE337" si="993">IF(AN335="","",AN335*AN336)</f>
        <v/>
      </c>
      <c r="AO337" s="730" t="str">
        <f t="shared" si="993"/>
        <v/>
      </c>
      <c r="AP337" s="730" t="str">
        <f t="shared" si="993"/>
        <v/>
      </c>
      <c r="AQ337" s="730" t="str">
        <f t="shared" si="993"/>
        <v/>
      </c>
      <c r="AR337" s="730" t="str">
        <f t="shared" si="993"/>
        <v/>
      </c>
      <c r="AS337" s="730" t="str">
        <f t="shared" si="993"/>
        <v/>
      </c>
      <c r="AT337" s="730">
        <f t="shared" si="993"/>
        <v>0</v>
      </c>
      <c r="AU337" s="730" t="str">
        <f t="shared" si="993"/>
        <v/>
      </c>
      <c r="AV337" s="730" t="str">
        <f t="shared" si="993"/>
        <v/>
      </c>
      <c r="AW337" s="730">
        <f t="shared" si="993"/>
        <v>80</v>
      </c>
      <c r="AX337" s="730" t="str">
        <f t="shared" si="993"/>
        <v/>
      </c>
      <c r="AY337" s="730" t="str">
        <f t="shared" si="993"/>
        <v/>
      </c>
      <c r="AZ337" s="730" t="str">
        <f t="shared" si="993"/>
        <v/>
      </c>
      <c r="BA337" s="730" t="str">
        <f t="shared" si="993"/>
        <v/>
      </c>
      <c r="BB337" s="730" t="str">
        <f t="shared" si="993"/>
        <v/>
      </c>
      <c r="BC337" s="730" t="str">
        <f t="shared" si="993"/>
        <v/>
      </c>
      <c r="BD337" s="730" t="str">
        <f t="shared" si="993"/>
        <v/>
      </c>
      <c r="BE337" s="730" t="str">
        <f t="shared" si="993"/>
        <v/>
      </c>
      <c r="BF337" s="762"/>
      <c r="BG337" s="730">
        <f t="shared" ref="BG337:BX337" si="994">IF(BG335="","",BG335*BG336)</f>
        <v>40</v>
      </c>
      <c r="BH337" s="730" t="str">
        <f t="shared" si="994"/>
        <v/>
      </c>
      <c r="BI337" s="730" t="str">
        <f t="shared" si="994"/>
        <v/>
      </c>
      <c r="BJ337" s="730" t="str">
        <f t="shared" si="994"/>
        <v/>
      </c>
      <c r="BK337" s="730" t="str">
        <f t="shared" si="994"/>
        <v/>
      </c>
      <c r="BL337" s="730" t="str">
        <f t="shared" si="994"/>
        <v/>
      </c>
      <c r="BM337" s="730">
        <f t="shared" si="994"/>
        <v>1350</v>
      </c>
      <c r="BN337" s="730" t="str">
        <f t="shared" si="994"/>
        <v/>
      </c>
      <c r="BO337" s="730" t="str">
        <f t="shared" si="994"/>
        <v/>
      </c>
      <c r="BP337" s="730" t="str">
        <f t="shared" si="994"/>
        <v/>
      </c>
      <c r="BQ337" s="730" t="str">
        <f t="shared" si="994"/>
        <v/>
      </c>
      <c r="BR337" s="730" t="str">
        <f t="shared" si="994"/>
        <v/>
      </c>
      <c r="BS337" s="730" t="str">
        <f t="shared" si="994"/>
        <v/>
      </c>
      <c r="BT337" s="730" t="str">
        <f t="shared" si="994"/>
        <v/>
      </c>
      <c r="BU337" s="730" t="str">
        <f t="shared" si="994"/>
        <v/>
      </c>
      <c r="BV337" s="730" t="str">
        <f t="shared" si="994"/>
        <v/>
      </c>
      <c r="BW337" s="730" t="str">
        <f t="shared" si="994"/>
        <v/>
      </c>
      <c r="BX337" s="730" t="str">
        <f t="shared" si="994"/>
        <v/>
      </c>
      <c r="BY337" s="762"/>
      <c r="BZ337" s="730" t="str">
        <f>IF(BZ335="","",BZ335*BZ336)</f>
        <v/>
      </c>
      <c r="CA337" s="730" t="str">
        <f>IF(CA335="","",CA335*CA336)</f>
        <v/>
      </c>
      <c r="CB337" s="730" t="str">
        <f>IF(CB335="","",CB335*CB336)</f>
        <v/>
      </c>
      <c r="CC337" s="730" t="str">
        <f>IF(CC335="","",CC335*CC336)</f>
        <v/>
      </c>
      <c r="CD337" s="698" t="str">
        <f t="shared" si="941"/>
        <v/>
      </c>
      <c r="CE337" s="698" t="str">
        <f t="shared" si="942"/>
        <v/>
      </c>
      <c r="CF337" s="698" t="str">
        <f t="shared" si="943"/>
        <v/>
      </c>
      <c r="CG337" s="787" t="str">
        <f t="shared" si="944"/>
        <v/>
      </c>
      <c r="CH337" s="1371" t="str">
        <f t="shared" si="945"/>
        <v/>
      </c>
      <c r="CI337" s="1372" t="str">
        <f t="shared" si="946"/>
        <v/>
      </c>
      <c r="CJ337" s="1373" t="str">
        <f t="shared" si="947"/>
        <v/>
      </c>
      <c r="CK337" s="1373" t="str">
        <f t="shared" si="948"/>
        <v/>
      </c>
      <c r="CL337" s="1373" t="str">
        <f t="shared" si="949"/>
        <v/>
      </c>
      <c r="CM337" s="1373" t="str">
        <f t="shared" si="950"/>
        <v/>
      </c>
      <c r="CN337" s="1373" t="str">
        <f t="shared" si="951"/>
        <v/>
      </c>
      <c r="CO337" s="1374" t="str">
        <f t="shared" si="952"/>
        <v/>
      </c>
      <c r="CP337" s="1374" t="str">
        <f t="shared" si="953"/>
        <v/>
      </c>
      <c r="CQ337" s="1374" t="str">
        <f t="shared" si="954"/>
        <v/>
      </c>
      <c r="CR337" s="1374" t="str">
        <f t="shared" si="955"/>
        <v/>
      </c>
      <c r="CS337" s="1373" t="str">
        <f t="shared" si="956"/>
        <v/>
      </c>
      <c r="CT337" s="1373" t="str">
        <f t="shared" si="957"/>
        <v/>
      </c>
      <c r="CU337" s="1373" t="str">
        <f t="shared" si="958"/>
        <v/>
      </c>
      <c r="CV337" s="1373" t="str">
        <f t="shared" si="959"/>
        <v/>
      </c>
      <c r="CW337" s="1373" t="str">
        <f t="shared" si="960"/>
        <v/>
      </c>
      <c r="CX337" s="1372" t="str">
        <f t="shared" si="961"/>
        <v/>
      </c>
      <c r="CY337" s="1375" t="str">
        <f t="shared" si="962"/>
        <v/>
      </c>
      <c r="CZ337" s="532" t="str">
        <f t="shared" si="963"/>
        <v/>
      </c>
      <c r="DA337" s="533" t="str">
        <f t="shared" si="964"/>
        <v/>
      </c>
      <c r="DB337" s="534" t="str">
        <f t="shared" si="965"/>
        <v/>
      </c>
      <c r="DC337" s="534" t="str">
        <f t="shared" si="966"/>
        <v/>
      </c>
      <c r="DD337" s="534" t="str">
        <f t="shared" si="967"/>
        <v/>
      </c>
      <c r="DE337" s="534" t="str">
        <f t="shared" si="968"/>
        <v/>
      </c>
      <c r="DF337" s="534" t="str">
        <f t="shared" si="969"/>
        <v/>
      </c>
      <c r="DG337" s="535" t="str">
        <f t="shared" si="970"/>
        <v/>
      </c>
      <c r="DH337" s="535" t="str">
        <f t="shared" si="971"/>
        <v/>
      </c>
      <c r="DI337" s="535" t="str">
        <f t="shared" si="972"/>
        <v/>
      </c>
      <c r="DJ337" s="535" t="str">
        <f t="shared" si="973"/>
        <v/>
      </c>
      <c r="DK337" s="534" t="str">
        <f t="shared" si="974"/>
        <v/>
      </c>
      <c r="DL337" s="534" t="str">
        <f t="shared" si="975"/>
        <v/>
      </c>
      <c r="DM337" s="534" t="str">
        <f t="shared" si="976"/>
        <v/>
      </c>
      <c r="DN337" s="534" t="str">
        <f t="shared" si="977"/>
        <v/>
      </c>
      <c r="DO337" s="534" t="str">
        <f t="shared" si="978"/>
        <v/>
      </c>
      <c r="DP337" s="533" t="str">
        <f t="shared" si="979"/>
        <v/>
      </c>
      <c r="DQ337" s="532" t="str">
        <f t="shared" si="980"/>
        <v/>
      </c>
      <c r="DR337" s="753">
        <f t="shared" si="981"/>
        <v>0</v>
      </c>
      <c r="DS337" s="111">
        <f t="shared" si="982"/>
        <v>0</v>
      </c>
      <c r="DT337" s="111">
        <f t="shared" si="983"/>
        <v>2</v>
      </c>
      <c r="DU337" s="111">
        <f t="shared" si="984"/>
        <v>2</v>
      </c>
      <c r="DV337" s="602"/>
      <c r="DW337" s="719"/>
      <c r="DX337" s="719"/>
      <c r="DY337" s="719"/>
      <c r="DZ337" s="719"/>
      <c r="EA337" s="719"/>
      <c r="EB337" s="719"/>
      <c r="EC337" s="719"/>
      <c r="ED337" s="719"/>
      <c r="EE337" s="603"/>
    </row>
    <row r="338" spans="1:135" s="604" customFormat="1" ht="15.75" customHeight="1">
      <c r="A338" s="740" t="s">
        <v>359</v>
      </c>
      <c r="B338" s="284"/>
      <c r="C338" s="284"/>
      <c r="D338" s="284"/>
      <c r="E338" s="284"/>
      <c r="F338" s="284"/>
      <c r="G338" s="284"/>
      <c r="H338" s="284"/>
      <c r="I338" s="284"/>
      <c r="J338" s="284"/>
      <c r="K338" s="284"/>
      <c r="L338" s="284"/>
      <c r="M338" s="284"/>
      <c r="N338" s="284"/>
      <c r="O338" s="284"/>
      <c r="P338" s="284"/>
      <c r="Q338" s="284"/>
      <c r="R338" s="284"/>
      <c r="S338" s="284"/>
      <c r="T338" s="825"/>
      <c r="U338" s="284"/>
      <c r="V338" s="284"/>
      <c r="W338" s="284"/>
      <c r="X338" s="284"/>
      <c r="Y338" s="284"/>
      <c r="Z338" s="284"/>
      <c r="AA338" s="284"/>
      <c r="AB338" s="284"/>
      <c r="AC338" s="284"/>
      <c r="AD338" s="284"/>
      <c r="AE338" s="284"/>
      <c r="AF338" s="284"/>
      <c r="AG338" s="284"/>
      <c r="AH338" s="284"/>
      <c r="AI338" s="284"/>
      <c r="AJ338" s="284"/>
      <c r="AK338" s="284"/>
      <c r="AL338" s="284"/>
      <c r="AM338" s="825"/>
      <c r="AN338" s="284"/>
      <c r="AO338" s="284"/>
      <c r="AP338" s="284"/>
      <c r="AQ338" s="284"/>
      <c r="AR338" s="284"/>
      <c r="AS338" s="284"/>
      <c r="AT338" s="284">
        <v>10</v>
      </c>
      <c r="AU338" s="284"/>
      <c r="AV338" s="284"/>
      <c r="AW338" s="284">
        <v>5</v>
      </c>
      <c r="AX338" s="284"/>
      <c r="AY338" s="284"/>
      <c r="AZ338" s="284"/>
      <c r="BA338" s="284"/>
      <c r="BB338" s="284"/>
      <c r="BC338" s="284"/>
      <c r="BD338" s="284"/>
      <c r="BE338" s="284"/>
      <c r="BF338" s="825"/>
      <c r="BG338" s="284"/>
      <c r="BH338" s="284"/>
      <c r="BI338" s="284"/>
      <c r="BJ338" s="284"/>
      <c r="BK338" s="284"/>
      <c r="BL338" s="284"/>
      <c r="BM338" s="284"/>
      <c r="BN338" s="284"/>
      <c r="BO338" s="284"/>
      <c r="BP338" s="284"/>
      <c r="BQ338" s="284"/>
      <c r="BR338" s="284"/>
      <c r="BS338" s="284"/>
      <c r="BT338" s="284"/>
      <c r="BU338" s="284"/>
      <c r="BV338" s="284"/>
      <c r="BW338" s="284"/>
      <c r="BX338" s="284"/>
      <c r="BY338" s="825"/>
      <c r="BZ338" s="284"/>
      <c r="CA338" s="284"/>
      <c r="CB338" s="284"/>
      <c r="CC338" s="284"/>
      <c r="CD338" s="698" t="str">
        <f t="shared" si="941"/>
        <v/>
      </c>
      <c r="CE338" s="698" t="str">
        <f t="shared" si="942"/>
        <v/>
      </c>
      <c r="CF338" s="698" t="str">
        <f t="shared" si="943"/>
        <v/>
      </c>
      <c r="CG338" s="787" t="str">
        <f t="shared" si="944"/>
        <v/>
      </c>
      <c r="CH338" s="1371" t="str">
        <f t="shared" si="945"/>
        <v/>
      </c>
      <c r="CI338" s="1372" t="str">
        <f t="shared" si="946"/>
        <v/>
      </c>
      <c r="CJ338" s="1373" t="str">
        <f t="shared" si="947"/>
        <v/>
      </c>
      <c r="CK338" s="1373" t="str">
        <f t="shared" si="948"/>
        <v/>
      </c>
      <c r="CL338" s="1373" t="str">
        <f t="shared" si="949"/>
        <v/>
      </c>
      <c r="CM338" s="1373" t="str">
        <f t="shared" si="950"/>
        <v/>
      </c>
      <c r="CN338" s="1373" t="str">
        <f t="shared" si="951"/>
        <v/>
      </c>
      <c r="CO338" s="1374" t="str">
        <f t="shared" si="952"/>
        <v/>
      </c>
      <c r="CP338" s="1374" t="str">
        <f t="shared" si="953"/>
        <v/>
      </c>
      <c r="CQ338" s="1374" t="str">
        <f t="shared" si="954"/>
        <v/>
      </c>
      <c r="CR338" s="1374" t="str">
        <f t="shared" si="955"/>
        <v/>
      </c>
      <c r="CS338" s="1373" t="str">
        <f t="shared" si="956"/>
        <v/>
      </c>
      <c r="CT338" s="1373" t="str">
        <f t="shared" si="957"/>
        <v/>
      </c>
      <c r="CU338" s="1373" t="str">
        <f t="shared" si="958"/>
        <v/>
      </c>
      <c r="CV338" s="1373" t="str">
        <f t="shared" si="959"/>
        <v/>
      </c>
      <c r="CW338" s="1373" t="str">
        <f t="shared" si="960"/>
        <v/>
      </c>
      <c r="CX338" s="1372" t="str">
        <f t="shared" si="961"/>
        <v/>
      </c>
      <c r="CY338" s="1375" t="str">
        <f t="shared" si="962"/>
        <v/>
      </c>
      <c r="CZ338" s="532" t="str">
        <f t="shared" si="963"/>
        <v/>
      </c>
      <c r="DA338" s="533" t="str">
        <f t="shared" si="964"/>
        <v/>
      </c>
      <c r="DB338" s="534" t="str">
        <f t="shared" si="965"/>
        <v/>
      </c>
      <c r="DC338" s="534" t="str">
        <f t="shared" si="966"/>
        <v/>
      </c>
      <c r="DD338" s="534" t="str">
        <f t="shared" si="967"/>
        <v/>
      </c>
      <c r="DE338" s="534" t="str">
        <f t="shared" si="968"/>
        <v/>
      </c>
      <c r="DF338" s="534" t="str">
        <f t="shared" si="969"/>
        <v/>
      </c>
      <c r="DG338" s="535" t="str">
        <f t="shared" si="970"/>
        <v/>
      </c>
      <c r="DH338" s="535" t="str">
        <f t="shared" si="971"/>
        <v/>
      </c>
      <c r="DI338" s="535" t="str">
        <f t="shared" si="972"/>
        <v/>
      </c>
      <c r="DJ338" s="535" t="str">
        <f t="shared" si="973"/>
        <v/>
      </c>
      <c r="DK338" s="534" t="str">
        <f t="shared" si="974"/>
        <v/>
      </c>
      <c r="DL338" s="534" t="str">
        <f t="shared" si="975"/>
        <v/>
      </c>
      <c r="DM338" s="534" t="str">
        <f t="shared" si="976"/>
        <v/>
      </c>
      <c r="DN338" s="534" t="str">
        <f t="shared" si="977"/>
        <v/>
      </c>
      <c r="DO338" s="534" t="str">
        <f t="shared" si="978"/>
        <v/>
      </c>
      <c r="DP338" s="533" t="str">
        <f t="shared" si="979"/>
        <v/>
      </c>
      <c r="DQ338" s="532" t="str">
        <f t="shared" si="980"/>
        <v/>
      </c>
      <c r="DR338" s="753">
        <f t="shared" si="981"/>
        <v>0</v>
      </c>
      <c r="DS338" s="111">
        <f t="shared" si="982"/>
        <v>0</v>
      </c>
      <c r="DT338" s="111">
        <f t="shared" si="983"/>
        <v>2</v>
      </c>
      <c r="DU338" s="111">
        <f t="shared" si="984"/>
        <v>0</v>
      </c>
      <c r="DV338" s="602"/>
      <c r="DW338" s="719"/>
      <c r="DX338" s="719"/>
      <c r="DY338" s="719"/>
      <c r="DZ338" s="719"/>
      <c r="EA338" s="719"/>
      <c r="EB338" s="719"/>
      <c r="EC338" s="719"/>
      <c r="ED338" s="719"/>
      <c r="EE338" s="603"/>
    </row>
    <row r="339" spans="1:135" s="604" customFormat="1" ht="15.75" customHeight="1">
      <c r="A339" s="748" t="s">
        <v>328</v>
      </c>
      <c r="B339" s="733" t="str">
        <f t="shared" ref="B339:S339" si="995">IF(B333="","",(B333-B335-B338)*B334/B$46/365/$G$1)</f>
        <v/>
      </c>
      <c r="C339" s="733" t="str">
        <f t="shared" si="995"/>
        <v/>
      </c>
      <c r="D339" s="733" t="str">
        <f t="shared" si="995"/>
        <v/>
      </c>
      <c r="E339" s="733" t="str">
        <f t="shared" si="995"/>
        <v/>
      </c>
      <c r="F339" s="733" t="str">
        <f t="shared" si="995"/>
        <v/>
      </c>
      <c r="G339" s="733" t="str">
        <f t="shared" si="995"/>
        <v/>
      </c>
      <c r="H339" s="733" t="str">
        <f t="shared" si="995"/>
        <v/>
      </c>
      <c r="I339" s="733" t="str">
        <f t="shared" si="995"/>
        <v/>
      </c>
      <c r="J339" s="733" t="str">
        <f t="shared" si="995"/>
        <v/>
      </c>
      <c r="K339" s="733" t="str">
        <f t="shared" si="995"/>
        <v/>
      </c>
      <c r="L339" s="733" t="str">
        <f t="shared" si="995"/>
        <v/>
      </c>
      <c r="M339" s="733" t="str">
        <f t="shared" si="995"/>
        <v/>
      </c>
      <c r="N339" s="733" t="str">
        <f t="shared" si="995"/>
        <v/>
      </c>
      <c r="O339" s="733" t="str">
        <f t="shared" si="995"/>
        <v/>
      </c>
      <c r="P339" s="733" t="str">
        <f t="shared" si="995"/>
        <v/>
      </c>
      <c r="Q339" s="733" t="str">
        <f t="shared" si="995"/>
        <v/>
      </c>
      <c r="R339" s="733" t="str">
        <f t="shared" si="995"/>
        <v/>
      </c>
      <c r="S339" s="733" t="str">
        <f t="shared" si="995"/>
        <v/>
      </c>
      <c r="T339" s="752"/>
      <c r="U339" s="733" t="str">
        <f t="shared" ref="U339:AL339" si="996">IF(U333="","",(U333-U335-U338)*U334/U$46/365/$G$1)</f>
        <v/>
      </c>
      <c r="V339" s="733" t="str">
        <f t="shared" si="996"/>
        <v/>
      </c>
      <c r="W339" s="733" t="str">
        <f t="shared" si="996"/>
        <v/>
      </c>
      <c r="X339" s="733" t="str">
        <f t="shared" si="996"/>
        <v/>
      </c>
      <c r="Y339" s="733" t="str">
        <f t="shared" si="996"/>
        <v/>
      </c>
      <c r="Z339" s="733" t="str">
        <f t="shared" si="996"/>
        <v/>
      </c>
      <c r="AA339" s="733" t="str">
        <f t="shared" si="996"/>
        <v/>
      </c>
      <c r="AB339" s="733" t="str">
        <f t="shared" si="996"/>
        <v/>
      </c>
      <c r="AC339" s="733" t="str">
        <f t="shared" si="996"/>
        <v/>
      </c>
      <c r="AD339" s="733" t="str">
        <f t="shared" si="996"/>
        <v/>
      </c>
      <c r="AE339" s="733" t="str">
        <f t="shared" si="996"/>
        <v/>
      </c>
      <c r="AF339" s="733" t="str">
        <f t="shared" si="996"/>
        <v/>
      </c>
      <c r="AG339" s="733" t="str">
        <f t="shared" si="996"/>
        <v/>
      </c>
      <c r="AH339" s="733" t="str">
        <f t="shared" si="996"/>
        <v/>
      </c>
      <c r="AI339" s="733" t="str">
        <f t="shared" si="996"/>
        <v/>
      </c>
      <c r="AJ339" s="733" t="str">
        <f t="shared" si="996"/>
        <v/>
      </c>
      <c r="AK339" s="733" t="str">
        <f t="shared" si="996"/>
        <v/>
      </c>
      <c r="AL339" s="733" t="str">
        <f t="shared" si="996"/>
        <v/>
      </c>
      <c r="AM339" s="752"/>
      <c r="AN339" s="733">
        <f t="shared" ref="AN339:BE339" si="997">IF(AN333="","",(AN333-AN335-AN338)*AN334/AN$46/365/$G$1)</f>
        <v>5.9402241594022423E-2</v>
      </c>
      <c r="AO339" s="733" t="str">
        <f t="shared" si="997"/>
        <v/>
      </c>
      <c r="AP339" s="733" t="str">
        <f t="shared" si="997"/>
        <v/>
      </c>
      <c r="AQ339" s="733" t="str">
        <f t="shared" si="997"/>
        <v/>
      </c>
      <c r="AR339" s="733" t="str">
        <f t="shared" si="997"/>
        <v/>
      </c>
      <c r="AS339" s="733" t="str">
        <f t="shared" si="997"/>
        <v/>
      </c>
      <c r="AT339" s="733">
        <f t="shared" si="997"/>
        <v>0</v>
      </c>
      <c r="AU339" s="733" t="str">
        <f t="shared" si="997"/>
        <v/>
      </c>
      <c r="AV339" s="733" t="str">
        <f t="shared" si="997"/>
        <v/>
      </c>
      <c r="AW339" s="733">
        <f t="shared" si="997"/>
        <v>1.6123465575520371E-2</v>
      </c>
      <c r="AX339" s="733" t="str">
        <f t="shared" si="997"/>
        <v/>
      </c>
      <c r="AY339" s="733" t="str">
        <f t="shared" si="997"/>
        <v/>
      </c>
      <c r="AZ339" s="733" t="str">
        <f t="shared" si="997"/>
        <v/>
      </c>
      <c r="BA339" s="733" t="str">
        <f t="shared" si="997"/>
        <v/>
      </c>
      <c r="BB339" s="733" t="str">
        <f t="shared" si="997"/>
        <v/>
      </c>
      <c r="BC339" s="733" t="str">
        <f t="shared" si="997"/>
        <v/>
      </c>
      <c r="BD339" s="733">
        <f t="shared" si="997"/>
        <v>1.8563200498132003E-2</v>
      </c>
      <c r="BE339" s="733" t="str">
        <f t="shared" si="997"/>
        <v/>
      </c>
      <c r="BF339" s="752"/>
      <c r="BG339" s="733">
        <f t="shared" ref="BG339:BX339" si="998">IF(BG333="","",(BG333-BG335-BG338)*BG334/BG$46/365/$G$1)</f>
        <v>5.7280732965664473E-2</v>
      </c>
      <c r="BH339" s="733" t="str">
        <f t="shared" si="998"/>
        <v/>
      </c>
      <c r="BI339" s="733" t="str">
        <f t="shared" si="998"/>
        <v/>
      </c>
      <c r="BJ339" s="733" t="str">
        <f t="shared" si="998"/>
        <v/>
      </c>
      <c r="BK339" s="733" t="str">
        <f t="shared" si="998"/>
        <v/>
      </c>
      <c r="BL339" s="733" t="str">
        <f t="shared" si="998"/>
        <v/>
      </c>
      <c r="BM339" s="733">
        <f t="shared" si="998"/>
        <v>3.1822629425369155E-2</v>
      </c>
      <c r="BN339" s="733" t="str">
        <f t="shared" si="998"/>
        <v/>
      </c>
      <c r="BO339" s="733" t="str">
        <f t="shared" si="998"/>
        <v/>
      </c>
      <c r="BP339" s="733" t="str">
        <f t="shared" si="998"/>
        <v/>
      </c>
      <c r="BQ339" s="733" t="str">
        <f t="shared" si="998"/>
        <v/>
      </c>
      <c r="BR339" s="733" t="str">
        <f t="shared" si="998"/>
        <v/>
      </c>
      <c r="BS339" s="733" t="str">
        <f t="shared" si="998"/>
        <v/>
      </c>
      <c r="BT339" s="733" t="str">
        <f t="shared" si="998"/>
        <v/>
      </c>
      <c r="BU339" s="733" t="str">
        <f t="shared" si="998"/>
        <v/>
      </c>
      <c r="BV339" s="733" t="str">
        <f t="shared" si="998"/>
        <v/>
      </c>
      <c r="BW339" s="733" t="str">
        <f t="shared" si="998"/>
        <v/>
      </c>
      <c r="BX339" s="733" t="str">
        <f t="shared" si="998"/>
        <v/>
      </c>
      <c r="BY339" s="752"/>
      <c r="BZ339" s="733" t="str">
        <f>IF(BZ333="","",(BZ333-BZ335-BZ338)*BZ334/BZ$46/365/$G$1)</f>
        <v/>
      </c>
      <c r="CA339" s="733" t="str">
        <f>IF(CA333="","",(CA333-CA335-CA338)*CA334/CA$46/365/$G$1)</f>
        <v/>
      </c>
      <c r="CB339" s="733">
        <f>IF(CB333="","",(CB333-CB335-CB338)*CB334/CB$46/365/$G$1)</f>
        <v>7.4252801992528029E-3</v>
      </c>
      <c r="CC339" s="733">
        <f>IF(CC333="","",(CC333-CC335-CC338)*CC334/CC$46/365/$G$1)</f>
        <v>8.9103362391033634E-3</v>
      </c>
      <c r="CD339" s="698" t="str">
        <f t="shared" si="941"/>
        <v/>
      </c>
      <c r="CE339" s="723" t="str">
        <f t="shared" si="942"/>
        <v/>
      </c>
      <c r="CF339" s="723">
        <f t="shared" si="943"/>
        <v>1.734333303682619E-2</v>
      </c>
      <c r="CG339" s="790" t="str">
        <f t="shared" si="944"/>
        <v/>
      </c>
      <c r="CH339" s="1376" t="str">
        <f t="shared" si="945"/>
        <v/>
      </c>
      <c r="CI339" s="1377" t="str">
        <f t="shared" si="946"/>
        <v/>
      </c>
      <c r="CJ339" s="1378" t="str">
        <f t="shared" si="947"/>
        <v/>
      </c>
      <c r="CK339" s="1378" t="str">
        <f t="shared" si="948"/>
        <v/>
      </c>
      <c r="CL339" s="1378" t="str">
        <f t="shared" si="949"/>
        <v/>
      </c>
      <c r="CM339" s="1378" t="str">
        <f t="shared" si="950"/>
        <v/>
      </c>
      <c r="CN339" s="1378" t="str">
        <f t="shared" si="951"/>
        <v/>
      </c>
      <c r="CO339" s="1379" t="str">
        <f t="shared" si="952"/>
        <v/>
      </c>
      <c r="CP339" s="1379" t="str">
        <f t="shared" si="953"/>
        <v/>
      </c>
      <c r="CQ339" s="1379" t="str">
        <f t="shared" si="954"/>
        <v/>
      </c>
      <c r="CR339" s="1379" t="str">
        <f t="shared" si="955"/>
        <v/>
      </c>
      <c r="CS339" s="1378" t="str">
        <f t="shared" si="956"/>
        <v/>
      </c>
      <c r="CT339" s="1378" t="str">
        <f t="shared" si="957"/>
        <v/>
      </c>
      <c r="CU339" s="1378" t="str">
        <f t="shared" si="958"/>
        <v/>
      </c>
      <c r="CV339" s="1378" t="str">
        <f t="shared" si="959"/>
        <v/>
      </c>
      <c r="CW339" s="1378" t="str">
        <f t="shared" si="960"/>
        <v/>
      </c>
      <c r="CX339" s="1377" t="str">
        <f t="shared" si="961"/>
        <v/>
      </c>
      <c r="CY339" s="1380" t="str">
        <f t="shared" si="962"/>
        <v/>
      </c>
      <c r="CZ339" s="638" t="str">
        <f t="shared" si="963"/>
        <v/>
      </c>
      <c r="DA339" s="639" t="str">
        <f t="shared" si="964"/>
        <v/>
      </c>
      <c r="DB339" s="640" t="str">
        <f t="shared" si="965"/>
        <v/>
      </c>
      <c r="DC339" s="640" t="str">
        <f t="shared" si="966"/>
        <v/>
      </c>
      <c r="DD339" s="640" t="str">
        <f t="shared" si="967"/>
        <v/>
      </c>
      <c r="DE339" s="640" t="str">
        <f t="shared" si="968"/>
        <v/>
      </c>
      <c r="DF339" s="640" t="str">
        <f t="shared" si="969"/>
        <v/>
      </c>
      <c r="DG339" s="641" t="str">
        <f t="shared" si="970"/>
        <v/>
      </c>
      <c r="DH339" s="641" t="str">
        <f t="shared" si="971"/>
        <v/>
      </c>
      <c r="DI339" s="641" t="str">
        <f t="shared" si="972"/>
        <v/>
      </c>
      <c r="DJ339" s="641" t="str">
        <f t="shared" si="973"/>
        <v/>
      </c>
      <c r="DK339" s="640" t="str">
        <f t="shared" si="974"/>
        <v/>
      </c>
      <c r="DL339" s="640" t="str">
        <f t="shared" si="975"/>
        <v/>
      </c>
      <c r="DM339" s="640" t="str">
        <f t="shared" si="976"/>
        <v/>
      </c>
      <c r="DN339" s="640" t="str">
        <f t="shared" si="977"/>
        <v/>
      </c>
      <c r="DO339" s="640" t="str">
        <f t="shared" si="978"/>
        <v/>
      </c>
      <c r="DP339" s="639" t="str">
        <f t="shared" si="979"/>
        <v/>
      </c>
      <c r="DQ339" s="638" t="str">
        <f t="shared" si="980"/>
        <v/>
      </c>
      <c r="DR339" s="753">
        <f t="shared" si="981"/>
        <v>0</v>
      </c>
      <c r="DS339" s="111">
        <f t="shared" si="982"/>
        <v>0</v>
      </c>
      <c r="DT339" s="111">
        <f t="shared" si="983"/>
        <v>4</v>
      </c>
      <c r="DU339" s="111">
        <f t="shared" si="984"/>
        <v>2</v>
      </c>
      <c r="DV339" s="602"/>
      <c r="DW339" s="719"/>
      <c r="DX339" s="719"/>
      <c r="DY339" s="719"/>
      <c r="DZ339" s="719"/>
      <c r="EA339" s="719"/>
      <c r="EB339" s="719"/>
      <c r="EC339" s="719"/>
      <c r="ED339" s="719"/>
      <c r="EE339" s="603"/>
    </row>
    <row r="340" spans="1:135" s="795" customFormat="1" ht="15.75" customHeight="1">
      <c r="A340" s="781" t="s">
        <v>377</v>
      </c>
      <c r="B340" s="217"/>
      <c r="C340" s="217"/>
      <c r="D340" s="217"/>
      <c r="E340" s="217"/>
      <c r="F340" s="217"/>
      <c r="G340" s="217"/>
      <c r="H340" s="217"/>
      <c r="I340" s="217"/>
      <c r="J340" s="217"/>
      <c r="K340" s="217"/>
      <c r="L340" s="217">
        <v>10</v>
      </c>
      <c r="M340" s="217"/>
      <c r="N340" s="217"/>
      <c r="O340" s="217"/>
      <c r="P340" s="217"/>
      <c r="Q340" s="217">
        <v>1</v>
      </c>
      <c r="R340" s="217"/>
      <c r="S340" s="217">
        <v>1</v>
      </c>
      <c r="T340" s="796"/>
      <c r="U340" s="217"/>
      <c r="V340" s="217"/>
      <c r="W340" s="217">
        <v>25</v>
      </c>
      <c r="X340" s="217"/>
      <c r="Y340" s="217"/>
      <c r="Z340" s="217"/>
      <c r="AA340" s="217"/>
      <c r="AB340" s="217"/>
      <c r="AC340" s="217"/>
      <c r="AD340" s="217"/>
      <c r="AE340" s="217"/>
      <c r="AF340" s="217"/>
      <c r="AG340" s="217"/>
      <c r="AH340" s="217"/>
      <c r="AI340" s="217"/>
      <c r="AJ340" s="217">
        <v>3</v>
      </c>
      <c r="AK340" s="217">
        <v>1</v>
      </c>
      <c r="AL340" s="217">
        <v>1</v>
      </c>
      <c r="AM340" s="739"/>
      <c r="AN340" s="217"/>
      <c r="AO340" s="217"/>
      <c r="AP340" s="217"/>
      <c r="AQ340" s="217"/>
      <c r="AR340" s="217"/>
      <c r="AS340" s="217"/>
      <c r="AT340" s="217"/>
      <c r="AU340" s="217"/>
      <c r="AV340" s="217"/>
      <c r="AW340" s="217"/>
      <c r="AX340" s="217"/>
      <c r="AY340" s="217"/>
      <c r="AZ340" s="217"/>
      <c r="BA340" s="217"/>
      <c r="BB340" s="217"/>
      <c r="BC340" s="217">
        <v>1</v>
      </c>
      <c r="BD340" s="217">
        <v>3</v>
      </c>
      <c r="BE340" s="217"/>
      <c r="BF340" s="739"/>
      <c r="BG340" s="217"/>
      <c r="BH340" s="217"/>
      <c r="BI340" s="217"/>
      <c r="BJ340" s="217"/>
      <c r="BK340" s="217"/>
      <c r="BL340" s="217"/>
      <c r="BM340" s="217"/>
      <c r="BN340" s="217"/>
      <c r="BO340" s="217"/>
      <c r="BP340" s="217"/>
      <c r="BQ340" s="217"/>
      <c r="BR340" s="217"/>
      <c r="BS340" s="217"/>
      <c r="BT340" s="217"/>
      <c r="BU340" s="217"/>
      <c r="BV340" s="217"/>
      <c r="BW340" s="217">
        <v>4</v>
      </c>
      <c r="BX340" s="217"/>
      <c r="BY340" s="796"/>
      <c r="BZ340" s="217">
        <v>1</v>
      </c>
      <c r="CA340" s="217">
        <v>1</v>
      </c>
      <c r="CB340" s="217">
        <v>1</v>
      </c>
      <c r="CC340" s="217">
        <v>1</v>
      </c>
      <c r="CD340" s="698">
        <f t="shared" si="941"/>
        <v>1</v>
      </c>
      <c r="CE340" s="698">
        <f t="shared" si="942"/>
        <v>2</v>
      </c>
      <c r="CF340" s="698" t="str">
        <f t="shared" si="943"/>
        <v/>
      </c>
      <c r="CG340" s="787" t="str">
        <f t="shared" si="944"/>
        <v/>
      </c>
      <c r="CH340" s="1371" t="str">
        <f t="shared" si="945"/>
        <v/>
      </c>
      <c r="CI340" s="1372" t="str">
        <f t="shared" si="946"/>
        <v/>
      </c>
      <c r="CJ340" s="1373" t="str">
        <f t="shared" si="947"/>
        <v/>
      </c>
      <c r="CK340" s="1373" t="str">
        <f t="shared" si="948"/>
        <v/>
      </c>
      <c r="CL340" s="1373" t="str">
        <f t="shared" si="949"/>
        <v/>
      </c>
      <c r="CM340" s="1373" t="str">
        <f t="shared" si="950"/>
        <v/>
      </c>
      <c r="CN340" s="1373" t="str">
        <f t="shared" si="951"/>
        <v/>
      </c>
      <c r="CO340" s="1374" t="str">
        <f t="shared" si="952"/>
        <v/>
      </c>
      <c r="CP340" s="1374">
        <f t="shared" si="953"/>
        <v>1</v>
      </c>
      <c r="CQ340" s="1374">
        <f t="shared" si="954"/>
        <v>1</v>
      </c>
      <c r="CR340" s="1374">
        <f t="shared" si="955"/>
        <v>10</v>
      </c>
      <c r="CS340" s="1373" t="str">
        <f t="shared" si="956"/>
        <v/>
      </c>
      <c r="CT340" s="1373" t="str">
        <f t="shared" si="957"/>
        <v/>
      </c>
      <c r="CU340" s="1373" t="str">
        <f t="shared" si="958"/>
        <v/>
      </c>
      <c r="CV340" s="1373" t="str">
        <f t="shared" si="959"/>
        <v/>
      </c>
      <c r="CW340" s="1373" t="str">
        <f t="shared" si="960"/>
        <v/>
      </c>
      <c r="CX340" s="1372" t="str">
        <f t="shared" si="961"/>
        <v/>
      </c>
      <c r="CY340" s="1375" t="str">
        <f t="shared" si="962"/>
        <v/>
      </c>
      <c r="CZ340" s="532" t="str">
        <f t="shared" si="963"/>
        <v/>
      </c>
      <c r="DA340" s="533" t="str">
        <f t="shared" si="964"/>
        <v/>
      </c>
      <c r="DB340" s="534" t="str">
        <f t="shared" si="965"/>
        <v/>
      </c>
      <c r="DC340" s="534" t="str">
        <f t="shared" si="966"/>
        <v/>
      </c>
      <c r="DD340" s="534" t="str">
        <f t="shared" si="967"/>
        <v/>
      </c>
      <c r="DE340" s="534" t="str">
        <f t="shared" si="968"/>
        <v/>
      </c>
      <c r="DF340" s="534" t="str">
        <f t="shared" si="969"/>
        <v/>
      </c>
      <c r="DG340" s="535">
        <f t="shared" si="970"/>
        <v>1</v>
      </c>
      <c r="DH340" s="535">
        <f t="shared" si="971"/>
        <v>1</v>
      </c>
      <c r="DI340" s="535">
        <f t="shared" si="972"/>
        <v>3</v>
      </c>
      <c r="DJ340" s="535">
        <f t="shared" si="973"/>
        <v>25</v>
      </c>
      <c r="DK340" s="534" t="str">
        <f t="shared" si="974"/>
        <v/>
      </c>
      <c r="DL340" s="534" t="str">
        <f t="shared" si="975"/>
        <v/>
      </c>
      <c r="DM340" s="534" t="str">
        <f t="shared" si="976"/>
        <v/>
      </c>
      <c r="DN340" s="534" t="str">
        <f t="shared" si="977"/>
        <v/>
      </c>
      <c r="DO340" s="534" t="str">
        <f t="shared" si="978"/>
        <v/>
      </c>
      <c r="DP340" s="533" t="str">
        <f t="shared" si="979"/>
        <v/>
      </c>
      <c r="DQ340" s="532" t="str">
        <f t="shared" si="980"/>
        <v/>
      </c>
      <c r="DR340" s="753">
        <f t="shared" si="981"/>
        <v>3</v>
      </c>
      <c r="DS340" s="111">
        <f t="shared" si="982"/>
        <v>4</v>
      </c>
      <c r="DT340" s="111">
        <f t="shared" si="983"/>
        <v>2</v>
      </c>
      <c r="DU340" s="111">
        <f t="shared" si="984"/>
        <v>1</v>
      </c>
      <c r="DV340" s="792"/>
      <c r="DW340" s="793"/>
      <c r="DX340" s="793"/>
      <c r="DY340" s="793"/>
      <c r="DZ340" s="793"/>
      <c r="EA340" s="793"/>
      <c r="EB340" s="793"/>
      <c r="EC340" s="793"/>
      <c r="ED340" s="793"/>
      <c r="EE340" s="794"/>
    </row>
    <row r="341" spans="1:135" s="604" customFormat="1" ht="15.75" customHeight="1">
      <c r="A341" s="808" t="s">
        <v>367</v>
      </c>
      <c r="B341" s="217"/>
      <c r="C341" s="217"/>
      <c r="D341" s="217"/>
      <c r="E341" s="217"/>
      <c r="F341" s="217"/>
      <c r="G341" s="217"/>
      <c r="H341" s="217"/>
      <c r="I341" s="217"/>
      <c r="J341" s="217"/>
      <c r="K341" s="217"/>
      <c r="L341" s="217" t="s">
        <v>369</v>
      </c>
      <c r="M341" s="217"/>
      <c r="N341" s="217"/>
      <c r="O341" s="217"/>
      <c r="P341" s="217"/>
      <c r="Q341" s="217" t="s">
        <v>378</v>
      </c>
      <c r="R341" s="217"/>
      <c r="S341" s="217" t="s">
        <v>378</v>
      </c>
      <c r="T341" s="826"/>
      <c r="U341" s="217"/>
      <c r="V341" s="217"/>
      <c r="W341" s="217" t="s">
        <v>369</v>
      </c>
      <c r="X341" s="217"/>
      <c r="Y341" s="217"/>
      <c r="Z341" s="217"/>
      <c r="AA341" s="217"/>
      <c r="AB341" s="217"/>
      <c r="AC341" s="217"/>
      <c r="AD341" s="217"/>
      <c r="AE341" s="217"/>
      <c r="AF341" s="217"/>
      <c r="AG341" s="217"/>
      <c r="AH341" s="217"/>
      <c r="AI341" s="217"/>
      <c r="AJ341" s="217" t="s">
        <v>378</v>
      </c>
      <c r="AK341" s="217" t="s">
        <v>378</v>
      </c>
      <c r="AL341" s="217" t="s">
        <v>378</v>
      </c>
      <c r="AM341" s="826"/>
      <c r="AN341" s="217"/>
      <c r="AO341" s="217"/>
      <c r="AP341" s="217"/>
      <c r="AQ341" s="217"/>
      <c r="AR341" s="217"/>
      <c r="AS341" s="217"/>
      <c r="AT341" s="217"/>
      <c r="AU341" s="217"/>
      <c r="AV341" s="217"/>
      <c r="AW341" s="217"/>
      <c r="AX341" s="217"/>
      <c r="AY341" s="217"/>
      <c r="AZ341" s="217"/>
      <c r="BA341" s="217"/>
      <c r="BB341" s="217"/>
      <c r="BC341" s="217" t="s">
        <v>378</v>
      </c>
      <c r="BD341" s="217" t="s">
        <v>378</v>
      </c>
      <c r="BE341" s="217"/>
      <c r="BF341" s="826"/>
      <c r="BG341" s="217"/>
      <c r="BH341" s="217"/>
      <c r="BI341" s="217"/>
      <c r="BJ341" s="217"/>
      <c r="BK341" s="217"/>
      <c r="BL341" s="217"/>
      <c r="BM341" s="217"/>
      <c r="BN341" s="217"/>
      <c r="BO341" s="217"/>
      <c r="BP341" s="217"/>
      <c r="BQ341" s="217"/>
      <c r="BR341" s="217"/>
      <c r="BS341" s="217"/>
      <c r="BT341" s="217"/>
      <c r="BU341" s="217"/>
      <c r="BV341" s="217"/>
      <c r="BW341" s="217" t="s">
        <v>378</v>
      </c>
      <c r="BX341" s="217"/>
      <c r="BY341" s="826"/>
      <c r="BZ341" s="217" t="s">
        <v>687</v>
      </c>
      <c r="CA341" s="217" t="s">
        <v>378</v>
      </c>
      <c r="CB341" s="217" t="s">
        <v>378</v>
      </c>
      <c r="CC341" s="217" t="s">
        <v>378</v>
      </c>
      <c r="CD341" s="690"/>
      <c r="CE341" s="690"/>
      <c r="CF341" s="690"/>
      <c r="CG341" s="786"/>
      <c r="CH341" s="1408"/>
      <c r="CI341" s="1409"/>
      <c r="CJ341" s="1409"/>
      <c r="CK341" s="1409"/>
      <c r="CL341" s="1409"/>
      <c r="CM341" s="1409"/>
      <c r="CN341" s="1409"/>
      <c r="CO341" s="1409"/>
      <c r="CP341" s="1409"/>
      <c r="CQ341" s="1409"/>
      <c r="CR341" s="1409"/>
      <c r="CS341" s="1409"/>
      <c r="CT341" s="1409"/>
      <c r="CU341" s="1409"/>
      <c r="CV341" s="1409"/>
      <c r="CW341" s="1409"/>
      <c r="CX341" s="1409"/>
      <c r="CY341" s="1388"/>
      <c r="CZ341" s="558"/>
      <c r="DA341" s="558"/>
      <c r="DB341" s="558"/>
      <c r="DC341" s="558"/>
      <c r="DD341" s="558"/>
      <c r="DE341" s="558"/>
      <c r="DF341" s="558"/>
      <c r="DG341" s="558"/>
      <c r="DH341" s="558"/>
      <c r="DI341" s="558"/>
      <c r="DJ341" s="558"/>
      <c r="DK341" s="558"/>
      <c r="DL341" s="558"/>
      <c r="DM341" s="558"/>
      <c r="DN341" s="558"/>
      <c r="DO341" s="558"/>
      <c r="DP341" s="558"/>
      <c r="DQ341" s="558"/>
      <c r="DR341" s="691"/>
      <c r="DS341" s="208"/>
      <c r="DT341" s="208"/>
      <c r="DU341" s="208"/>
      <c r="DV341" s="692"/>
      <c r="DW341" s="718"/>
      <c r="DX341" s="718"/>
      <c r="DY341" s="718"/>
      <c r="DZ341" s="718"/>
      <c r="EA341" s="718"/>
      <c r="EB341" s="718"/>
      <c r="EC341" s="718"/>
      <c r="ED341" s="718"/>
      <c r="EE341" s="603"/>
    </row>
    <row r="342" spans="1:135" s="816" customFormat="1" ht="15.75" customHeight="1">
      <c r="A342" s="808" t="s">
        <v>368</v>
      </c>
      <c r="B342" s="217"/>
      <c r="C342" s="217"/>
      <c r="D342" s="217"/>
      <c r="E342" s="217"/>
      <c r="F342" s="217"/>
      <c r="G342" s="217"/>
      <c r="H342" s="217"/>
      <c r="I342" s="217"/>
      <c r="J342" s="217"/>
      <c r="K342" s="217"/>
      <c r="L342" s="217">
        <v>1</v>
      </c>
      <c r="M342" s="217"/>
      <c r="N342" s="217"/>
      <c r="O342" s="217"/>
      <c r="P342" s="217"/>
      <c r="Q342" s="217">
        <v>25</v>
      </c>
      <c r="R342" s="217"/>
      <c r="S342" s="217">
        <v>80</v>
      </c>
      <c r="T342" s="825"/>
      <c r="U342" s="217"/>
      <c r="V342" s="217"/>
      <c r="W342" s="217">
        <v>1</v>
      </c>
      <c r="X342" s="217"/>
      <c r="Y342" s="217"/>
      <c r="Z342" s="217"/>
      <c r="AA342" s="217"/>
      <c r="AB342" s="217"/>
      <c r="AC342" s="217"/>
      <c r="AD342" s="217"/>
      <c r="AE342" s="217"/>
      <c r="AF342" s="217"/>
      <c r="AG342" s="217"/>
      <c r="AH342" s="217"/>
      <c r="AI342" s="217"/>
      <c r="AJ342" s="217">
        <v>80</v>
      </c>
      <c r="AK342" s="217">
        <v>50</v>
      </c>
      <c r="AL342" s="217">
        <v>50</v>
      </c>
      <c r="AM342" s="825"/>
      <c r="AN342" s="217"/>
      <c r="AO342" s="217"/>
      <c r="AP342" s="217"/>
      <c r="AQ342" s="217"/>
      <c r="AR342" s="217"/>
      <c r="AS342" s="217"/>
      <c r="AT342" s="217"/>
      <c r="AU342" s="217"/>
      <c r="AV342" s="217"/>
      <c r="AW342" s="217"/>
      <c r="AX342" s="217"/>
      <c r="AY342" s="217"/>
      <c r="AZ342" s="217"/>
      <c r="BA342" s="217"/>
      <c r="BB342" s="217"/>
      <c r="BC342" s="217">
        <v>50</v>
      </c>
      <c r="BD342" s="217">
        <v>80</v>
      </c>
      <c r="BE342" s="217"/>
      <c r="BF342" s="825"/>
      <c r="BG342" s="217"/>
      <c r="BH342" s="217"/>
      <c r="BI342" s="217"/>
      <c r="BJ342" s="217"/>
      <c r="BK342" s="217"/>
      <c r="BL342" s="217"/>
      <c r="BM342" s="217"/>
      <c r="BN342" s="217"/>
      <c r="BO342" s="217"/>
      <c r="BP342" s="217"/>
      <c r="BQ342" s="217"/>
      <c r="BR342" s="217"/>
      <c r="BS342" s="217"/>
      <c r="BT342" s="217"/>
      <c r="BU342" s="217"/>
      <c r="BV342" s="217"/>
      <c r="BW342" s="217">
        <v>50</v>
      </c>
      <c r="BX342" s="217"/>
      <c r="BY342" s="825"/>
      <c r="BZ342" s="217">
        <v>25</v>
      </c>
      <c r="CA342" s="217">
        <v>50</v>
      </c>
      <c r="CB342" s="217">
        <v>50</v>
      </c>
      <c r="CC342" s="217">
        <v>50</v>
      </c>
      <c r="CD342" s="698">
        <f t="shared" ref="CD342:CD350" si="999">IF(DR342&lt;3,"",(SUM(B342:S342)-MIN(B342:S342)-MAX(B342:S342))/(DR342-2))</f>
        <v>25</v>
      </c>
      <c r="CE342" s="698">
        <f t="shared" ref="CE342:CE350" si="1000">IF(DS342&lt;3,"",(SUM(U342:AL342)-MIN(U342:AL342)-MAX(U342:AL342))/(DS342-2))</f>
        <v>50</v>
      </c>
      <c r="CF342" s="698" t="str">
        <f t="shared" ref="CF342:CF350" si="1001">IF(DT342&lt;3,"",(SUM(AN342:BE342)-MIN(AN342:BE342)-MAX(AN342:BE342))/(DT342-2))</f>
        <v/>
      </c>
      <c r="CG342" s="787" t="str">
        <f t="shared" ref="CG342:CG350" si="1002">IF(DU342&lt;3,"",(SUM(BG342:BX342)-MIN(BG342:BX342)-MAX(BG342:BX342))/(DU342-2))</f>
        <v/>
      </c>
      <c r="CH342" s="1371" t="str">
        <f t="shared" ref="CH342:CH350" si="1003">IF($CH$4=$CD$4,IF(OR(-FLOOR(((18-COUNT($B342:$S342))/2),1)+CH$7&lt;1,-FLOOR(((18-COUNT($B342:$S342))/2),1)+CH$7&gt;COUNT($B342:$S342)),"",LARGE($B342:$S342,-FLOOR(((18-COUNT($B342:$S342))/2),1)+CH$7)),IF(OR(-FLOOR(((18-COUNT($AN342:$BE342))/2),1)+CH$7&lt;1,-FLOOR(((18-COUNT($AN342:$BE342))/2),1)+CH$7&gt;COUNT($AN342:$BE342)),"",LARGE($AN342:$BE342,-FLOOR(((18-COUNT($AN342:$BE342))/2),1)+CH$7)))</f>
        <v/>
      </c>
      <c r="CI342" s="1372" t="str">
        <f t="shared" ref="CI342:CI350" si="1004">IF($CH$4=$CD$4,IF(OR(-FLOOR(((18-COUNT($B342:$S342))/2),1)+CI$7&lt;1,-FLOOR(((18-COUNT($B342:$S342))/2),1)+CI$7&gt;COUNT($B342:$S342)),"",LARGE($B342:$S342,-FLOOR(((18-COUNT($B342:$S342))/2),1)+CI$7)),IF(OR(-FLOOR(((18-COUNT($AN342:$BE342))/2),1)+CI$7&lt;1,-FLOOR(((18-COUNT($AN342:$BE342))/2),1)+CI$7&gt;COUNT($AN342:$BE342)),"",LARGE($AN342:$BE342,-FLOOR(((18-COUNT($AN342:$BE342))/2),1)+CI$7)))</f>
        <v/>
      </c>
      <c r="CJ342" s="1373" t="str">
        <f t="shared" ref="CJ342:CJ350" si="1005">IF($CH$4=$CD$4,IF(OR(-FLOOR(((18-COUNT($B342:$S342))/2),1)+CJ$7&lt;1,-FLOOR(((18-COUNT($B342:$S342))/2),1)+CJ$7&gt;COUNT($B342:$S342)),"",LARGE($B342:$S342,-FLOOR(((18-COUNT($B342:$S342))/2),1)+CJ$7)),IF(OR(-FLOOR(((18-COUNT($AN342:$BE342))/2),1)+CJ$7&lt;1,-FLOOR(((18-COUNT($AN342:$BE342))/2),1)+CJ$7&gt;COUNT($AN342:$BE342)),"",LARGE($AN342:$BE342,-FLOOR(((18-COUNT($AN342:$BE342))/2),1)+CJ$7)))</f>
        <v/>
      </c>
      <c r="CK342" s="1373" t="str">
        <f t="shared" ref="CK342:CK350" si="1006">IF($CH$4=$CD$4,IF(OR(-FLOOR(((18-COUNT($B342:$S342))/2),1)+CK$7&lt;1,-FLOOR(((18-COUNT($B342:$S342))/2),1)+CK$7&gt;COUNT($B342:$S342)),"",LARGE($B342:$S342,-FLOOR(((18-COUNT($B342:$S342))/2),1)+CK$7)),IF(OR(-FLOOR(((18-COUNT($AN342:$BE342))/2),1)+CK$7&lt;1,-FLOOR(((18-COUNT($AN342:$BE342))/2),1)+CK$7&gt;COUNT($AN342:$BE342)),"",LARGE($AN342:$BE342,-FLOOR(((18-COUNT($AN342:$BE342))/2),1)+CK$7)))</f>
        <v/>
      </c>
      <c r="CL342" s="1373" t="str">
        <f t="shared" ref="CL342:CL350" si="1007">IF($CH$4=$CD$4,IF(OR(-FLOOR(((18-COUNT($B342:$S342))/2),1)+CL$7&lt;1,-FLOOR(((18-COUNT($B342:$S342))/2),1)+CL$7&gt;COUNT($B342:$S342)),"",LARGE($B342:$S342,-FLOOR(((18-COUNT($B342:$S342))/2),1)+CL$7)),IF(OR(-FLOOR(((18-COUNT($AN342:$BE342))/2),1)+CL$7&lt;1,-FLOOR(((18-COUNT($AN342:$BE342))/2),1)+CL$7&gt;COUNT($AN342:$BE342)),"",LARGE($AN342:$BE342,-FLOOR(((18-COUNT($AN342:$BE342))/2),1)+CL$7)))</f>
        <v/>
      </c>
      <c r="CM342" s="1373" t="str">
        <f t="shared" ref="CM342:CM350" si="1008">IF($CH$4=$CD$4,IF(OR(-FLOOR(((18-COUNT($B342:$S342))/2),1)+CM$7&lt;1,-FLOOR(((18-COUNT($B342:$S342))/2),1)+CM$7&gt;COUNT($B342:$S342)),"",LARGE($B342:$S342,-FLOOR(((18-COUNT($B342:$S342))/2),1)+CM$7)),IF(OR(-FLOOR(((18-COUNT($AN342:$BE342))/2),1)+CM$7&lt;1,-FLOOR(((18-COUNT($AN342:$BE342))/2),1)+CM$7&gt;COUNT($AN342:$BE342)),"",LARGE($AN342:$BE342,-FLOOR(((18-COUNT($AN342:$BE342))/2),1)+CM$7)))</f>
        <v/>
      </c>
      <c r="CN342" s="1373" t="str">
        <f t="shared" ref="CN342:CN350" si="1009">IF($CH$4=$CD$4,IF(OR(-FLOOR(((18-COUNT($B342:$S342))/2),1)+CN$7&lt;1,-FLOOR(((18-COUNT($B342:$S342))/2),1)+CN$7&gt;COUNT($B342:$S342)),"",LARGE($B342:$S342,-FLOOR(((18-COUNT($B342:$S342))/2),1)+CN$7)),IF(OR(-FLOOR(((18-COUNT($AN342:$BE342))/2),1)+CN$7&lt;1,-FLOOR(((18-COUNT($AN342:$BE342))/2),1)+CN$7&gt;COUNT($AN342:$BE342)),"",LARGE($AN342:$BE342,-FLOOR(((18-COUNT($AN342:$BE342))/2),1)+CN$7)))</f>
        <v/>
      </c>
      <c r="CO342" s="1374" t="str">
        <f t="shared" ref="CO342:CO350" si="1010">IF($CH$4=$CD$4,IF(OR(-FLOOR(((18-COUNT($B342:$S342))/2),1)+CO$7&lt;1,-FLOOR(((18-COUNT($B342:$S342))/2),1)+CO$7&gt;COUNT($B342:$S342)),"",LARGE($B342:$S342,-FLOOR(((18-COUNT($B342:$S342))/2),1)+CO$7)),IF(OR(-FLOOR(((18-COUNT($AN342:$BE342))/2),1)+CO$7&lt;1,-FLOOR(((18-COUNT($AN342:$BE342))/2),1)+CO$7&gt;COUNT($AN342:$BE342)),"",LARGE($AN342:$BE342,-FLOOR(((18-COUNT($AN342:$BE342))/2),1)+CO$7)))</f>
        <v/>
      </c>
      <c r="CP342" s="1374">
        <f t="shared" ref="CP342:CP350" si="1011">IF($CH$4=$CD$4,IF(OR(-FLOOR(((18-COUNT($B342:$S342))/2),1)+CP$7&lt;1,-FLOOR(((18-COUNT($B342:$S342))/2),1)+CP$7&gt;COUNT($B342:$S342)),"",LARGE($B342:$S342,-FLOOR(((18-COUNT($B342:$S342))/2),1)+CP$7)),IF(OR(-FLOOR(((18-COUNT($AN342:$BE342))/2),1)+CP$7&lt;1,-FLOOR(((18-COUNT($AN342:$BE342))/2),1)+CP$7&gt;COUNT($AN342:$BE342)),"",LARGE($AN342:$BE342,-FLOOR(((18-COUNT($AN342:$BE342))/2),1)+CP$7)))</f>
        <v>1</v>
      </c>
      <c r="CQ342" s="1374">
        <f t="shared" ref="CQ342:CQ350" si="1012">IF($CH$4=$CD$4,IF(OR(-FLOOR(((18-COUNT($B342:$S342))/2),1)+CQ$7&lt;1,-FLOOR(((18-COUNT($B342:$S342))/2),1)+CQ$7&gt;COUNT($B342:$S342)),"",LARGE($B342:$S342,-FLOOR(((18-COUNT($B342:$S342))/2),1)+CQ$7)),IF(OR(-FLOOR(((18-COUNT($AN342:$BE342))/2),1)+CQ$7&lt;1,-FLOOR(((18-COUNT($AN342:$BE342))/2),1)+CQ$7&gt;COUNT($AN342:$BE342)),"",LARGE($AN342:$BE342,-FLOOR(((18-COUNT($AN342:$BE342))/2),1)+CQ$7)))</f>
        <v>25</v>
      </c>
      <c r="CR342" s="1374">
        <f t="shared" ref="CR342:CR350" si="1013">IF($CH$4=$CD$4,IF(OR(-FLOOR(((18-COUNT($B342:$S342))/2),1)+CR$7&lt;1,-FLOOR(((18-COUNT($B342:$S342))/2),1)+CR$7&gt;COUNT($B342:$S342)),"",LARGE($B342:$S342,-FLOOR(((18-COUNT($B342:$S342))/2),1)+CR$7)),IF(OR(-FLOOR(((18-COUNT($AN342:$BE342))/2),1)+CR$7&lt;1,-FLOOR(((18-COUNT($AN342:$BE342))/2),1)+CR$7&gt;COUNT($AN342:$BE342)),"",LARGE($AN342:$BE342,-FLOOR(((18-COUNT($AN342:$BE342))/2),1)+CR$7)))</f>
        <v>80</v>
      </c>
      <c r="CS342" s="1373" t="str">
        <f t="shared" ref="CS342:CS350" si="1014">IF($CH$4=$CD$4,IF(OR(-FLOOR(((18-COUNT($B342:$S342))/2),1)+CS$7&lt;1,-FLOOR(((18-COUNT($B342:$S342))/2),1)+CS$7&gt;COUNT($B342:$S342)),"",LARGE($B342:$S342,-FLOOR(((18-COUNT($B342:$S342))/2),1)+CS$7)),IF(OR(-FLOOR(((18-COUNT($AN342:$BE342))/2),1)+CS$7&lt;1,-FLOOR(((18-COUNT($AN342:$BE342))/2),1)+CS$7&gt;COUNT($AN342:$BE342)),"",LARGE($AN342:$BE342,-FLOOR(((18-COUNT($AN342:$BE342))/2),1)+CS$7)))</f>
        <v/>
      </c>
      <c r="CT342" s="1373" t="str">
        <f t="shared" ref="CT342:CT350" si="1015">IF($CH$4=$CD$4,IF(OR(-FLOOR(((18-COUNT($B342:$S342))/2),1)+CT$7&lt;1,-FLOOR(((18-COUNT($B342:$S342))/2),1)+CT$7&gt;COUNT($B342:$S342)),"",LARGE($B342:$S342,-FLOOR(((18-COUNT($B342:$S342))/2),1)+CT$7)),IF(OR(-FLOOR(((18-COUNT($AN342:$BE342))/2),1)+CT$7&lt;1,-FLOOR(((18-COUNT($AN342:$BE342))/2),1)+CT$7&gt;COUNT($AN342:$BE342)),"",LARGE($AN342:$BE342,-FLOOR(((18-COUNT($AN342:$BE342))/2),1)+CT$7)))</f>
        <v/>
      </c>
      <c r="CU342" s="1373" t="str">
        <f t="shared" ref="CU342:CU350" si="1016">IF($CH$4=$CD$4,IF(OR(-FLOOR(((18-COUNT($B342:$S342))/2),1)+CU$7&lt;1,-FLOOR(((18-COUNT($B342:$S342))/2),1)+CU$7&gt;COUNT($B342:$S342)),"",LARGE($B342:$S342,-FLOOR(((18-COUNT($B342:$S342))/2),1)+CU$7)),IF(OR(-FLOOR(((18-COUNT($AN342:$BE342))/2),1)+CU$7&lt;1,-FLOOR(((18-COUNT($AN342:$BE342))/2),1)+CU$7&gt;COUNT($AN342:$BE342)),"",LARGE($AN342:$BE342,-FLOOR(((18-COUNT($AN342:$BE342))/2),1)+CU$7)))</f>
        <v/>
      </c>
      <c r="CV342" s="1373" t="str">
        <f t="shared" ref="CV342:CV350" si="1017">IF($CH$4=$CD$4,IF(OR(-FLOOR(((18-COUNT($B342:$S342))/2),1)+CV$7&lt;1,-FLOOR(((18-COUNT($B342:$S342))/2),1)+CV$7&gt;COUNT($B342:$S342)),"",LARGE($B342:$S342,-FLOOR(((18-COUNT($B342:$S342))/2),1)+CV$7)),IF(OR(-FLOOR(((18-COUNT($AN342:$BE342))/2),1)+CV$7&lt;1,-FLOOR(((18-COUNT($AN342:$BE342))/2),1)+CV$7&gt;COUNT($AN342:$BE342)),"",LARGE($AN342:$BE342,-FLOOR(((18-COUNT($AN342:$BE342))/2),1)+CV$7)))</f>
        <v/>
      </c>
      <c r="CW342" s="1373" t="str">
        <f t="shared" ref="CW342:CW350" si="1018">IF($CH$4=$CD$4,IF(OR(-FLOOR(((18-COUNT($B342:$S342))/2),1)+CW$7&lt;1,-FLOOR(((18-COUNT($B342:$S342))/2),1)+CW$7&gt;COUNT($B342:$S342)),"",LARGE($B342:$S342,-FLOOR(((18-COUNT($B342:$S342))/2),1)+CW$7)),IF(OR(-FLOOR(((18-COUNT($AN342:$BE342))/2),1)+CW$7&lt;1,-FLOOR(((18-COUNT($AN342:$BE342))/2),1)+CW$7&gt;COUNT($AN342:$BE342)),"",LARGE($AN342:$BE342,-FLOOR(((18-COUNT($AN342:$BE342))/2),1)+CW$7)))</f>
        <v/>
      </c>
      <c r="CX342" s="1372" t="str">
        <f t="shared" ref="CX342:CX350" si="1019">IF($CH$4=$CD$4,IF(OR(-FLOOR(((18-COUNT($B342:$S342))/2),1)+CX$7&lt;1,-FLOOR(((18-COUNT($B342:$S342))/2),1)+CX$7&gt;COUNT($B342:$S342)),"",LARGE($B342:$S342,-FLOOR(((18-COUNT($B342:$S342))/2),1)+CX$7)),IF(OR(-FLOOR(((18-COUNT($AN342:$BE342))/2),1)+CX$7&lt;1,-FLOOR(((18-COUNT($AN342:$BE342))/2),1)+CX$7&gt;COUNT($AN342:$BE342)),"",LARGE($AN342:$BE342,-FLOOR(((18-COUNT($AN342:$BE342))/2),1)+CX$7)))</f>
        <v/>
      </c>
      <c r="CY342" s="1375" t="str">
        <f t="shared" ref="CY342:CY350" si="1020">IF($CH$4=$CD$4,IF(OR(-FLOOR(((18-COUNT($B342:$S342))/2),1)+CY$7&lt;1,-FLOOR(((18-COUNT($B342:$S342))/2),1)+CY$7&gt;COUNT($B342:$S342)),"",LARGE($B342:$S342,-FLOOR(((18-COUNT($B342:$S342))/2),1)+CY$7)),IF(OR(-FLOOR(((18-COUNT($AN342:$BE342))/2),1)+CY$7&lt;1,-FLOOR(((18-COUNT($AN342:$BE342))/2),1)+CY$7&gt;COUNT($AN342:$BE342)),"",LARGE($AN342:$BE342,-FLOOR(((18-COUNT($AN342:$BE342))/2),1)+CY$7)))</f>
        <v/>
      </c>
      <c r="CZ342" s="532" t="str">
        <f t="shared" ref="CZ342:CZ350" si="1021">IF($CH$4=$CD$4,IF(OR(-FLOOR(((18-COUNT($U342:$AL342))/2),1)+CZ$7&lt;1,-FLOOR(((18-COUNT($U342:$AL342))/2),1)+CZ$7&gt;COUNT($U342:$AL342)),"",LARGE($U342:$AL342,-FLOOR(((18-COUNT($U342:$AL342))/2),1)+CZ$7)),IF(OR(-FLOOR(((18-COUNT($BG342:$BX342))/2),1)+CZ$7&lt;1,-FLOOR(((18-COUNT($BG342:$BX342))/2),1)+CZ$7&gt;COUNT($BG342:$BX342)),"",LARGE($BG342:$BX342,-FLOOR(((18-COUNT($BG342:$BX342))/2),1)+CZ$7)))</f>
        <v/>
      </c>
      <c r="DA342" s="533" t="str">
        <f t="shared" ref="DA342:DA350" si="1022">IF($CH$4=$CD$4,IF(OR(-FLOOR(((18-COUNT($U342:$AL342))/2),1)+DA$7&lt;1,-FLOOR(((18-COUNT($U342:$AL342))/2),1)+DA$7&gt;COUNT($U342:$AL342)),"",LARGE($U342:$AL342,-FLOOR(((18-COUNT($U342:$AL342))/2),1)+DA$7)),IF(OR(-FLOOR(((18-COUNT($BG342:$BX342))/2),1)+DA$7&lt;1,-FLOOR(((18-COUNT($BG342:$BX342))/2),1)+DA$7&gt;COUNT($BG342:$BX342)),"",LARGE($BG342:$BX342,-FLOOR(((18-COUNT($BG342:$BX342))/2),1)+DA$7)))</f>
        <v/>
      </c>
      <c r="DB342" s="534" t="str">
        <f t="shared" ref="DB342:DB350" si="1023">IF($CH$4=$CD$4,IF(OR(-FLOOR(((18-COUNT($U342:$AL342))/2),1)+DB$7&lt;1,-FLOOR(((18-COUNT($U342:$AL342))/2),1)+DB$7&gt;COUNT($U342:$AL342)),"",LARGE($U342:$AL342,-FLOOR(((18-COUNT($U342:$AL342))/2),1)+DB$7)),IF(OR(-FLOOR(((18-COUNT($BG342:$BX342))/2),1)+DB$7&lt;1,-FLOOR(((18-COUNT($BG342:$BX342))/2),1)+DB$7&gt;COUNT($BG342:$BX342)),"",LARGE($BG342:$BX342,-FLOOR(((18-COUNT($BG342:$BX342))/2),1)+DB$7)))</f>
        <v/>
      </c>
      <c r="DC342" s="534" t="str">
        <f t="shared" ref="DC342:DC350" si="1024">IF($CH$4=$CD$4,IF(OR(-FLOOR(((18-COUNT($U342:$AL342))/2),1)+DC$7&lt;1,-FLOOR(((18-COUNT($U342:$AL342))/2),1)+DC$7&gt;COUNT($U342:$AL342)),"",LARGE($U342:$AL342,-FLOOR(((18-COUNT($U342:$AL342))/2),1)+DC$7)),IF(OR(-FLOOR(((18-COUNT($BG342:$BX342))/2),1)+DC$7&lt;1,-FLOOR(((18-COUNT($BG342:$BX342))/2),1)+DC$7&gt;COUNT($BG342:$BX342)),"",LARGE($BG342:$BX342,-FLOOR(((18-COUNT($BG342:$BX342))/2),1)+DC$7)))</f>
        <v/>
      </c>
      <c r="DD342" s="534" t="str">
        <f t="shared" ref="DD342:DD350" si="1025">IF($CH$4=$CD$4,IF(OR(-FLOOR(((18-COUNT($U342:$AL342))/2),1)+DD$7&lt;1,-FLOOR(((18-COUNT($U342:$AL342))/2),1)+DD$7&gt;COUNT($U342:$AL342)),"",LARGE($U342:$AL342,-FLOOR(((18-COUNT($U342:$AL342))/2),1)+DD$7)),IF(OR(-FLOOR(((18-COUNT($BG342:$BX342))/2),1)+DD$7&lt;1,-FLOOR(((18-COUNT($BG342:$BX342))/2),1)+DD$7&gt;COUNT($BG342:$BX342)),"",LARGE($BG342:$BX342,-FLOOR(((18-COUNT($BG342:$BX342))/2),1)+DD$7)))</f>
        <v/>
      </c>
      <c r="DE342" s="534" t="str">
        <f t="shared" ref="DE342:DE350" si="1026">IF($CH$4=$CD$4,IF(OR(-FLOOR(((18-COUNT($U342:$AL342))/2),1)+DE$7&lt;1,-FLOOR(((18-COUNT($U342:$AL342))/2),1)+DE$7&gt;COUNT($U342:$AL342)),"",LARGE($U342:$AL342,-FLOOR(((18-COUNT($U342:$AL342))/2),1)+DE$7)),IF(OR(-FLOOR(((18-COUNT($BG342:$BX342))/2),1)+DE$7&lt;1,-FLOOR(((18-COUNT($BG342:$BX342))/2),1)+DE$7&gt;COUNT($BG342:$BX342)),"",LARGE($BG342:$BX342,-FLOOR(((18-COUNT($BG342:$BX342))/2),1)+DE$7)))</f>
        <v/>
      </c>
      <c r="DF342" s="534" t="str">
        <f t="shared" ref="DF342:DF350" si="1027">IF($CH$4=$CD$4,IF(OR(-FLOOR(((18-COUNT($U342:$AL342))/2),1)+DF$7&lt;1,-FLOOR(((18-COUNT($U342:$AL342))/2),1)+DF$7&gt;COUNT($U342:$AL342)),"",LARGE($U342:$AL342,-FLOOR(((18-COUNT($U342:$AL342))/2),1)+DF$7)),IF(OR(-FLOOR(((18-COUNT($BG342:$BX342))/2),1)+DF$7&lt;1,-FLOOR(((18-COUNT($BG342:$BX342))/2),1)+DF$7&gt;COUNT($BG342:$BX342)),"",LARGE($BG342:$BX342,-FLOOR(((18-COUNT($BG342:$BX342))/2),1)+DF$7)))</f>
        <v/>
      </c>
      <c r="DG342" s="535">
        <f t="shared" ref="DG342:DG350" si="1028">IF($CH$4=$CD$4,IF(OR(-FLOOR(((18-COUNT($U342:$AL342))/2),1)+DG$7&lt;1,-FLOOR(((18-COUNT($U342:$AL342))/2),1)+DG$7&gt;COUNT($U342:$AL342)),"",LARGE($U342:$AL342,-FLOOR(((18-COUNT($U342:$AL342))/2),1)+DG$7)),IF(OR(-FLOOR(((18-COUNT($BG342:$BX342))/2),1)+DG$7&lt;1,-FLOOR(((18-COUNT($BG342:$BX342))/2),1)+DG$7&gt;COUNT($BG342:$BX342)),"",LARGE($BG342:$BX342,-FLOOR(((18-COUNT($BG342:$BX342))/2),1)+DG$7)))</f>
        <v>1</v>
      </c>
      <c r="DH342" s="535">
        <f t="shared" ref="DH342:DH350" si="1029">IF($CH$4=$CD$4,IF(OR(-FLOOR(((18-COUNT($U342:$AL342))/2),1)+DH$7&lt;1,-FLOOR(((18-COUNT($U342:$AL342))/2),1)+DH$7&gt;COUNT($U342:$AL342)),"",LARGE($U342:$AL342,-FLOOR(((18-COUNT($U342:$AL342))/2),1)+DH$7)),IF(OR(-FLOOR(((18-COUNT($BG342:$BX342))/2),1)+DH$7&lt;1,-FLOOR(((18-COUNT($BG342:$BX342))/2),1)+DH$7&gt;COUNT($BG342:$BX342)),"",LARGE($BG342:$BX342,-FLOOR(((18-COUNT($BG342:$BX342))/2),1)+DH$7)))</f>
        <v>50</v>
      </c>
      <c r="DI342" s="535">
        <f t="shared" ref="DI342:DI350" si="1030">IF($CH$4=$CD$4,IF(OR(-FLOOR(((18-COUNT($U342:$AL342))/2),1)+DI$7&lt;1,-FLOOR(((18-COUNT($U342:$AL342))/2),1)+DI$7&gt;COUNT($U342:$AL342)),"",LARGE($U342:$AL342,-FLOOR(((18-COUNT($U342:$AL342))/2),1)+DI$7)),IF(OR(-FLOOR(((18-COUNT($BG342:$BX342))/2),1)+DI$7&lt;1,-FLOOR(((18-COUNT($BG342:$BX342))/2),1)+DI$7&gt;COUNT($BG342:$BX342)),"",LARGE($BG342:$BX342,-FLOOR(((18-COUNT($BG342:$BX342))/2),1)+DI$7)))</f>
        <v>50</v>
      </c>
      <c r="DJ342" s="535">
        <f t="shared" ref="DJ342:DJ350" si="1031">IF($CH$4=$CD$4,IF(OR(-FLOOR(((18-COUNT($U342:$AL342))/2),1)+DJ$7&lt;1,-FLOOR(((18-COUNT($U342:$AL342))/2),1)+DJ$7&gt;COUNT($U342:$AL342)),"",LARGE($U342:$AL342,-FLOOR(((18-COUNT($U342:$AL342))/2),1)+DJ$7)),IF(OR(-FLOOR(((18-COUNT($BG342:$BX342))/2),1)+DJ$7&lt;1,-FLOOR(((18-COUNT($BG342:$BX342))/2),1)+DJ$7&gt;COUNT($BG342:$BX342)),"",LARGE($BG342:$BX342,-FLOOR(((18-COUNT($BG342:$BX342))/2),1)+DJ$7)))</f>
        <v>80</v>
      </c>
      <c r="DK342" s="534" t="str">
        <f t="shared" ref="DK342:DK350" si="1032">IF($CH$4=$CD$4,IF(OR(-FLOOR(((18-COUNT($U342:$AL342))/2),1)+DK$7&lt;1,-FLOOR(((18-COUNT($U342:$AL342))/2),1)+DK$7&gt;COUNT($U342:$AL342)),"",LARGE($U342:$AL342,-FLOOR(((18-COUNT($U342:$AL342))/2),1)+DK$7)),IF(OR(-FLOOR(((18-COUNT($BG342:$BX342))/2),1)+DK$7&lt;1,-FLOOR(((18-COUNT($BG342:$BX342))/2),1)+DK$7&gt;COUNT($BG342:$BX342)),"",LARGE($BG342:$BX342,-FLOOR(((18-COUNT($BG342:$BX342))/2),1)+DK$7)))</f>
        <v/>
      </c>
      <c r="DL342" s="534" t="str">
        <f t="shared" ref="DL342:DL350" si="1033">IF($CH$4=$CD$4,IF(OR(-FLOOR(((18-COUNT($U342:$AL342))/2),1)+DL$7&lt;1,-FLOOR(((18-COUNT($U342:$AL342))/2),1)+DL$7&gt;COUNT($U342:$AL342)),"",LARGE($U342:$AL342,-FLOOR(((18-COUNT($U342:$AL342))/2),1)+DL$7)),IF(OR(-FLOOR(((18-COUNT($BG342:$BX342))/2),1)+DL$7&lt;1,-FLOOR(((18-COUNT($BG342:$BX342))/2),1)+DL$7&gt;COUNT($BG342:$BX342)),"",LARGE($BG342:$BX342,-FLOOR(((18-COUNT($BG342:$BX342))/2),1)+DL$7)))</f>
        <v/>
      </c>
      <c r="DM342" s="534" t="str">
        <f t="shared" ref="DM342:DM350" si="1034">IF($CH$4=$CD$4,IF(OR(-FLOOR(((18-COUNT($U342:$AL342))/2),1)+DM$7&lt;1,-FLOOR(((18-COUNT($U342:$AL342))/2),1)+DM$7&gt;COUNT($U342:$AL342)),"",LARGE($U342:$AL342,-FLOOR(((18-COUNT($U342:$AL342))/2),1)+DM$7)),IF(OR(-FLOOR(((18-COUNT($BG342:$BX342))/2),1)+DM$7&lt;1,-FLOOR(((18-COUNT($BG342:$BX342))/2),1)+DM$7&gt;COUNT($BG342:$BX342)),"",LARGE($BG342:$BX342,-FLOOR(((18-COUNT($BG342:$BX342))/2),1)+DM$7)))</f>
        <v/>
      </c>
      <c r="DN342" s="534" t="str">
        <f t="shared" ref="DN342:DN350" si="1035">IF($CH$4=$CD$4,IF(OR(-FLOOR(((18-COUNT($U342:$AL342))/2),1)+DN$7&lt;1,-FLOOR(((18-COUNT($U342:$AL342))/2),1)+DN$7&gt;COUNT($U342:$AL342)),"",LARGE($U342:$AL342,-FLOOR(((18-COUNT($U342:$AL342))/2),1)+DN$7)),IF(OR(-FLOOR(((18-COUNT($BG342:$BX342))/2),1)+DN$7&lt;1,-FLOOR(((18-COUNT($BG342:$BX342))/2),1)+DN$7&gt;COUNT($BG342:$BX342)),"",LARGE($BG342:$BX342,-FLOOR(((18-COUNT($BG342:$BX342))/2),1)+DN$7)))</f>
        <v/>
      </c>
      <c r="DO342" s="534" t="str">
        <f t="shared" ref="DO342:DO350" si="1036">IF($CH$4=$CD$4,IF(OR(-FLOOR(((18-COUNT($U342:$AL342))/2),1)+DO$7&lt;1,-FLOOR(((18-COUNT($U342:$AL342))/2),1)+DO$7&gt;COUNT($U342:$AL342)),"",LARGE($U342:$AL342,-FLOOR(((18-COUNT($U342:$AL342))/2),1)+DO$7)),IF(OR(-FLOOR(((18-COUNT($BG342:$BX342))/2),1)+DO$7&lt;1,-FLOOR(((18-COUNT($BG342:$BX342))/2),1)+DO$7&gt;COUNT($BG342:$BX342)),"",LARGE($BG342:$BX342,-FLOOR(((18-COUNT($BG342:$BX342))/2),1)+DO$7)))</f>
        <v/>
      </c>
      <c r="DP342" s="533" t="str">
        <f t="shared" ref="DP342:DP350" si="1037">IF($CH$4=$CD$4,IF(OR(-FLOOR(((18-COUNT($U342:$AL342))/2),1)+DP$7&lt;1,-FLOOR(((18-COUNT($U342:$AL342))/2),1)+DP$7&gt;COUNT($U342:$AL342)),"",LARGE($U342:$AL342,-FLOOR(((18-COUNT($U342:$AL342))/2),1)+DP$7)),IF(OR(-FLOOR(((18-COUNT($BG342:$BX342))/2),1)+DP$7&lt;1,-FLOOR(((18-COUNT($BG342:$BX342))/2),1)+DP$7&gt;COUNT($BG342:$BX342)),"",LARGE($BG342:$BX342,-FLOOR(((18-COUNT($BG342:$BX342))/2),1)+DP$7)))</f>
        <v/>
      </c>
      <c r="DQ342" s="532" t="str">
        <f t="shared" ref="DQ342:DQ350" si="1038">IF($CH$4=$CD$4,IF(OR(-FLOOR(((18-COUNT($U342:$AL342))/2),1)+DQ$7&lt;1,-FLOOR(((18-COUNT($U342:$AL342))/2),1)+DQ$7&gt;COUNT($U342:$AL342)),"",LARGE($U342:$AL342,-FLOOR(((18-COUNT($U342:$AL342))/2),1)+DQ$7)),IF(OR(-FLOOR(((18-COUNT($BG342:$BX342))/2),1)+DQ$7&lt;1,-FLOOR(((18-COUNT($BG342:$BX342))/2),1)+DQ$7&gt;COUNT($BG342:$BX342)),"",LARGE($BG342:$BX342,-FLOOR(((18-COUNT($BG342:$BX342))/2),1)+DQ$7)))</f>
        <v/>
      </c>
      <c r="DR342" s="753">
        <f t="shared" ref="DR342:DR350" si="1039">COUNT(B342:S342)</f>
        <v>3</v>
      </c>
      <c r="DS342" s="111">
        <f t="shared" ref="DS342:DS350" si="1040">COUNT(U342:AL342)</f>
        <v>4</v>
      </c>
      <c r="DT342" s="111">
        <f t="shared" ref="DT342:DT350" si="1041">COUNT(AN342:BE342)</f>
        <v>2</v>
      </c>
      <c r="DU342" s="111">
        <f t="shared" ref="DU342:DU350" si="1042">COUNT(BG342:BX342)</f>
        <v>1</v>
      </c>
      <c r="DV342" s="814"/>
      <c r="DW342" s="745"/>
      <c r="DX342" s="745"/>
      <c r="DY342" s="745"/>
      <c r="DZ342" s="745"/>
      <c r="EA342" s="745"/>
      <c r="EB342" s="745"/>
      <c r="EC342" s="745"/>
      <c r="ED342" s="745"/>
      <c r="EE342" s="815"/>
    </row>
    <row r="343" spans="1:135" s="604" customFormat="1" ht="15.75" customHeight="1">
      <c r="A343" s="808" t="s">
        <v>369</v>
      </c>
      <c r="B343" s="730" t="str">
        <f t="shared" ref="B343:R343" si="1043">IF(B340="","",B340*B342)</f>
        <v/>
      </c>
      <c r="C343" s="730" t="str">
        <f t="shared" si="1043"/>
        <v/>
      </c>
      <c r="D343" s="730" t="str">
        <f t="shared" si="1043"/>
        <v/>
      </c>
      <c r="E343" s="730" t="str">
        <f t="shared" si="1043"/>
        <v/>
      </c>
      <c r="F343" s="730" t="str">
        <f t="shared" si="1043"/>
        <v/>
      </c>
      <c r="G343" s="730" t="str">
        <f t="shared" si="1043"/>
        <v/>
      </c>
      <c r="H343" s="730" t="str">
        <f t="shared" si="1043"/>
        <v/>
      </c>
      <c r="I343" s="730" t="str">
        <f t="shared" si="1043"/>
        <v/>
      </c>
      <c r="J343" s="730" t="str">
        <f t="shared" si="1043"/>
        <v/>
      </c>
      <c r="K343" s="730" t="str">
        <f t="shared" si="1043"/>
        <v/>
      </c>
      <c r="L343" s="730">
        <f t="shared" si="1043"/>
        <v>10</v>
      </c>
      <c r="M343" s="730" t="str">
        <f t="shared" si="1043"/>
        <v/>
      </c>
      <c r="N343" s="730" t="str">
        <f t="shared" si="1043"/>
        <v/>
      </c>
      <c r="O343" s="730" t="str">
        <f t="shared" si="1043"/>
        <v/>
      </c>
      <c r="P343" s="730" t="str">
        <f t="shared" si="1043"/>
        <v/>
      </c>
      <c r="Q343" s="730">
        <f t="shared" si="1043"/>
        <v>25</v>
      </c>
      <c r="R343" s="730" t="str">
        <f t="shared" si="1043"/>
        <v/>
      </c>
      <c r="S343" s="730">
        <v>80</v>
      </c>
      <c r="T343" s="762"/>
      <c r="U343" s="730" t="str">
        <f t="shared" ref="U343:AI343" si="1044">IF(U340="","",U340*U342)</f>
        <v/>
      </c>
      <c r="V343" s="730" t="str">
        <f t="shared" si="1044"/>
        <v/>
      </c>
      <c r="W343" s="730">
        <f t="shared" si="1044"/>
        <v>25</v>
      </c>
      <c r="X343" s="730" t="str">
        <f t="shared" si="1044"/>
        <v/>
      </c>
      <c r="Y343" s="730" t="str">
        <f t="shared" si="1044"/>
        <v/>
      </c>
      <c r="Z343" s="730" t="str">
        <f t="shared" si="1044"/>
        <v/>
      </c>
      <c r="AA343" s="730" t="str">
        <f t="shared" si="1044"/>
        <v/>
      </c>
      <c r="AB343" s="730" t="str">
        <f t="shared" si="1044"/>
        <v/>
      </c>
      <c r="AC343" s="730" t="str">
        <f t="shared" si="1044"/>
        <v/>
      </c>
      <c r="AD343" s="730" t="str">
        <f t="shared" si="1044"/>
        <v/>
      </c>
      <c r="AE343" s="730" t="str">
        <f t="shared" si="1044"/>
        <v/>
      </c>
      <c r="AF343" s="730" t="str">
        <f t="shared" si="1044"/>
        <v/>
      </c>
      <c r="AG343" s="730" t="str">
        <f t="shared" si="1044"/>
        <v/>
      </c>
      <c r="AH343" s="730" t="str">
        <f t="shared" si="1044"/>
        <v/>
      </c>
      <c r="AI343" s="730" t="str">
        <f t="shared" si="1044"/>
        <v/>
      </c>
      <c r="AJ343" s="730">
        <v>240</v>
      </c>
      <c r="AK343" s="730">
        <v>50</v>
      </c>
      <c r="AL343" s="730">
        <f>IF(AL340="","",AL340*AL342)</f>
        <v>50</v>
      </c>
      <c r="AM343" s="762"/>
      <c r="AN343" s="730" t="str">
        <f t="shared" ref="AN343:BE343" si="1045">IF(AN340="","",AN340*AN342)</f>
        <v/>
      </c>
      <c r="AO343" s="730" t="str">
        <f t="shared" si="1045"/>
        <v/>
      </c>
      <c r="AP343" s="730" t="str">
        <f t="shared" si="1045"/>
        <v/>
      </c>
      <c r="AQ343" s="730" t="str">
        <f t="shared" si="1045"/>
        <v/>
      </c>
      <c r="AR343" s="730" t="str">
        <f t="shared" si="1045"/>
        <v/>
      </c>
      <c r="AS343" s="730" t="str">
        <f t="shared" si="1045"/>
        <v/>
      </c>
      <c r="AT343" s="730" t="str">
        <f t="shared" si="1045"/>
        <v/>
      </c>
      <c r="AU343" s="730" t="str">
        <f t="shared" si="1045"/>
        <v/>
      </c>
      <c r="AV343" s="730" t="str">
        <f t="shared" si="1045"/>
        <v/>
      </c>
      <c r="AW343" s="730" t="str">
        <f t="shared" si="1045"/>
        <v/>
      </c>
      <c r="AX343" s="730" t="str">
        <f t="shared" si="1045"/>
        <v/>
      </c>
      <c r="AY343" s="730" t="str">
        <f t="shared" si="1045"/>
        <v/>
      </c>
      <c r="AZ343" s="730" t="str">
        <f t="shared" si="1045"/>
        <v/>
      </c>
      <c r="BA343" s="730" t="str">
        <f t="shared" si="1045"/>
        <v/>
      </c>
      <c r="BB343" s="730" t="str">
        <f t="shared" si="1045"/>
        <v/>
      </c>
      <c r="BC343" s="730">
        <f t="shared" si="1045"/>
        <v>50</v>
      </c>
      <c r="BD343" s="730">
        <f t="shared" si="1045"/>
        <v>240</v>
      </c>
      <c r="BE343" s="730" t="str">
        <f t="shared" si="1045"/>
        <v/>
      </c>
      <c r="BF343" s="762"/>
      <c r="BG343" s="730" t="str">
        <f t="shared" ref="BG343:BX343" si="1046">IF(BG340="","",BG340*BG342)</f>
        <v/>
      </c>
      <c r="BH343" s="730" t="str">
        <f t="shared" si="1046"/>
        <v/>
      </c>
      <c r="BI343" s="730" t="str">
        <f t="shared" si="1046"/>
        <v/>
      </c>
      <c r="BJ343" s="730" t="str">
        <f t="shared" si="1046"/>
        <v/>
      </c>
      <c r="BK343" s="730" t="str">
        <f t="shared" si="1046"/>
        <v/>
      </c>
      <c r="BL343" s="730" t="str">
        <f t="shared" si="1046"/>
        <v/>
      </c>
      <c r="BM343" s="730" t="str">
        <f t="shared" si="1046"/>
        <v/>
      </c>
      <c r="BN343" s="730" t="str">
        <f t="shared" si="1046"/>
        <v/>
      </c>
      <c r="BO343" s="730" t="str">
        <f t="shared" si="1046"/>
        <v/>
      </c>
      <c r="BP343" s="730" t="str">
        <f t="shared" si="1046"/>
        <v/>
      </c>
      <c r="BQ343" s="730" t="str">
        <f t="shared" si="1046"/>
        <v/>
      </c>
      <c r="BR343" s="730" t="str">
        <f t="shared" si="1046"/>
        <v/>
      </c>
      <c r="BS343" s="730" t="str">
        <f t="shared" si="1046"/>
        <v/>
      </c>
      <c r="BT343" s="730" t="str">
        <f t="shared" si="1046"/>
        <v/>
      </c>
      <c r="BU343" s="730" t="str">
        <f t="shared" si="1046"/>
        <v/>
      </c>
      <c r="BV343" s="730" t="str">
        <f t="shared" si="1046"/>
        <v/>
      </c>
      <c r="BW343" s="730">
        <f t="shared" si="1046"/>
        <v>200</v>
      </c>
      <c r="BX343" s="730" t="str">
        <f t="shared" si="1046"/>
        <v/>
      </c>
      <c r="BY343" s="762"/>
      <c r="BZ343" s="730">
        <f>IF(BZ340="","",BZ340*BZ342)</f>
        <v>25</v>
      </c>
      <c r="CA343" s="730">
        <f>IF(CA340="","",CA340*CA342)</f>
        <v>50</v>
      </c>
      <c r="CB343" s="730">
        <f>IF(CB340="","",CB340*CB342)</f>
        <v>50</v>
      </c>
      <c r="CC343" s="730">
        <f>IF(CC340="","",CC340*CC342)</f>
        <v>50</v>
      </c>
      <c r="CD343" s="698">
        <f t="shared" si="999"/>
        <v>25</v>
      </c>
      <c r="CE343" s="698">
        <f t="shared" si="1000"/>
        <v>50</v>
      </c>
      <c r="CF343" s="698" t="str">
        <f t="shared" si="1001"/>
        <v/>
      </c>
      <c r="CG343" s="787" t="str">
        <f t="shared" si="1002"/>
        <v/>
      </c>
      <c r="CH343" s="1371" t="str">
        <f t="shared" si="1003"/>
        <v/>
      </c>
      <c r="CI343" s="1372" t="str">
        <f t="shared" si="1004"/>
        <v/>
      </c>
      <c r="CJ343" s="1373" t="str">
        <f t="shared" si="1005"/>
        <v/>
      </c>
      <c r="CK343" s="1373" t="str">
        <f t="shared" si="1006"/>
        <v/>
      </c>
      <c r="CL343" s="1373" t="str">
        <f t="shared" si="1007"/>
        <v/>
      </c>
      <c r="CM343" s="1373" t="str">
        <f t="shared" si="1008"/>
        <v/>
      </c>
      <c r="CN343" s="1373" t="str">
        <f t="shared" si="1009"/>
        <v/>
      </c>
      <c r="CO343" s="1374" t="str">
        <f t="shared" si="1010"/>
        <v/>
      </c>
      <c r="CP343" s="1374">
        <f t="shared" si="1011"/>
        <v>10</v>
      </c>
      <c r="CQ343" s="1374">
        <f t="shared" si="1012"/>
        <v>25</v>
      </c>
      <c r="CR343" s="1374">
        <f t="shared" si="1013"/>
        <v>80</v>
      </c>
      <c r="CS343" s="1373" t="str">
        <f t="shared" si="1014"/>
        <v/>
      </c>
      <c r="CT343" s="1373" t="str">
        <f t="shared" si="1015"/>
        <v/>
      </c>
      <c r="CU343" s="1373" t="str">
        <f t="shared" si="1016"/>
        <v/>
      </c>
      <c r="CV343" s="1373" t="str">
        <f t="shared" si="1017"/>
        <v/>
      </c>
      <c r="CW343" s="1373" t="str">
        <f t="shared" si="1018"/>
        <v/>
      </c>
      <c r="CX343" s="1372" t="str">
        <f t="shared" si="1019"/>
        <v/>
      </c>
      <c r="CY343" s="1375" t="str">
        <f t="shared" si="1020"/>
        <v/>
      </c>
      <c r="CZ343" s="532" t="str">
        <f t="shared" si="1021"/>
        <v/>
      </c>
      <c r="DA343" s="533" t="str">
        <f t="shared" si="1022"/>
        <v/>
      </c>
      <c r="DB343" s="534" t="str">
        <f t="shared" si="1023"/>
        <v/>
      </c>
      <c r="DC343" s="534" t="str">
        <f t="shared" si="1024"/>
        <v/>
      </c>
      <c r="DD343" s="534" t="str">
        <f t="shared" si="1025"/>
        <v/>
      </c>
      <c r="DE343" s="534" t="str">
        <f t="shared" si="1026"/>
        <v/>
      </c>
      <c r="DF343" s="534" t="str">
        <f t="shared" si="1027"/>
        <v/>
      </c>
      <c r="DG343" s="535">
        <f t="shared" si="1028"/>
        <v>25</v>
      </c>
      <c r="DH343" s="535">
        <f t="shared" si="1029"/>
        <v>50</v>
      </c>
      <c r="DI343" s="535">
        <f t="shared" si="1030"/>
        <v>50</v>
      </c>
      <c r="DJ343" s="535">
        <f t="shared" si="1031"/>
        <v>240</v>
      </c>
      <c r="DK343" s="534" t="str">
        <f t="shared" si="1032"/>
        <v/>
      </c>
      <c r="DL343" s="534" t="str">
        <f t="shared" si="1033"/>
        <v/>
      </c>
      <c r="DM343" s="534" t="str">
        <f t="shared" si="1034"/>
        <v/>
      </c>
      <c r="DN343" s="534" t="str">
        <f t="shared" si="1035"/>
        <v/>
      </c>
      <c r="DO343" s="534" t="str">
        <f t="shared" si="1036"/>
        <v/>
      </c>
      <c r="DP343" s="533" t="str">
        <f t="shared" si="1037"/>
        <v/>
      </c>
      <c r="DQ343" s="532" t="str">
        <f t="shared" si="1038"/>
        <v/>
      </c>
      <c r="DR343" s="753">
        <f t="shared" si="1039"/>
        <v>3</v>
      </c>
      <c r="DS343" s="111">
        <f t="shared" si="1040"/>
        <v>4</v>
      </c>
      <c r="DT343" s="111">
        <f t="shared" si="1041"/>
        <v>2</v>
      </c>
      <c r="DU343" s="111">
        <f t="shared" si="1042"/>
        <v>1</v>
      </c>
      <c r="DV343" s="602"/>
      <c r="DW343" s="719"/>
      <c r="DX343" s="719"/>
      <c r="DY343" s="719"/>
      <c r="DZ343" s="719"/>
      <c r="EA343" s="719"/>
      <c r="EB343" s="719"/>
      <c r="EC343" s="719"/>
      <c r="ED343" s="719"/>
      <c r="EE343" s="603"/>
    </row>
    <row r="344" spans="1:135" s="604" customFormat="1" ht="15.75" customHeight="1">
      <c r="A344" s="808" t="s">
        <v>361</v>
      </c>
      <c r="B344" s="801">
        <f t="shared" ref="B344:S344" si="1047">5790*4.1868</f>
        <v>24241.572</v>
      </c>
      <c r="C344" s="801">
        <f t="shared" si="1047"/>
        <v>24241.572</v>
      </c>
      <c r="D344" s="801">
        <f t="shared" si="1047"/>
        <v>24241.572</v>
      </c>
      <c r="E344" s="801">
        <f t="shared" si="1047"/>
        <v>24241.572</v>
      </c>
      <c r="F344" s="801">
        <f t="shared" si="1047"/>
        <v>24241.572</v>
      </c>
      <c r="G344" s="801">
        <f t="shared" si="1047"/>
        <v>24241.572</v>
      </c>
      <c r="H344" s="801">
        <f t="shared" si="1047"/>
        <v>24241.572</v>
      </c>
      <c r="I344" s="801">
        <f t="shared" si="1047"/>
        <v>24241.572</v>
      </c>
      <c r="J344" s="801">
        <f t="shared" si="1047"/>
        <v>24241.572</v>
      </c>
      <c r="K344" s="801">
        <f t="shared" si="1047"/>
        <v>24241.572</v>
      </c>
      <c r="L344" s="801">
        <f t="shared" si="1047"/>
        <v>24241.572</v>
      </c>
      <c r="M344" s="801">
        <f t="shared" si="1047"/>
        <v>24241.572</v>
      </c>
      <c r="N344" s="801">
        <f t="shared" si="1047"/>
        <v>24241.572</v>
      </c>
      <c r="O344" s="801">
        <f t="shared" si="1047"/>
        <v>24241.572</v>
      </c>
      <c r="P344" s="801">
        <f t="shared" si="1047"/>
        <v>24241.572</v>
      </c>
      <c r="Q344" s="801">
        <f t="shared" si="1047"/>
        <v>24241.572</v>
      </c>
      <c r="R344" s="801">
        <f t="shared" si="1047"/>
        <v>24241.572</v>
      </c>
      <c r="S344" s="801">
        <f t="shared" si="1047"/>
        <v>24241.572</v>
      </c>
      <c r="T344" s="809"/>
      <c r="U344" s="801">
        <f t="shared" ref="U344:AL344" si="1048">5790*4.1868</f>
        <v>24241.572</v>
      </c>
      <c r="V344" s="801">
        <f t="shared" si="1048"/>
        <v>24241.572</v>
      </c>
      <c r="W344" s="801">
        <f t="shared" si="1048"/>
        <v>24241.572</v>
      </c>
      <c r="X344" s="801">
        <f t="shared" si="1048"/>
        <v>24241.572</v>
      </c>
      <c r="Y344" s="801">
        <f t="shared" si="1048"/>
        <v>24241.572</v>
      </c>
      <c r="Z344" s="801">
        <f t="shared" si="1048"/>
        <v>24241.572</v>
      </c>
      <c r="AA344" s="801">
        <f t="shared" si="1048"/>
        <v>24241.572</v>
      </c>
      <c r="AB344" s="801">
        <f t="shared" si="1048"/>
        <v>24241.572</v>
      </c>
      <c r="AC344" s="801">
        <f t="shared" si="1048"/>
        <v>24241.572</v>
      </c>
      <c r="AD344" s="801">
        <f t="shared" si="1048"/>
        <v>24241.572</v>
      </c>
      <c r="AE344" s="801">
        <f t="shared" si="1048"/>
        <v>24241.572</v>
      </c>
      <c r="AF344" s="801">
        <f t="shared" si="1048"/>
        <v>24241.572</v>
      </c>
      <c r="AG344" s="801">
        <f t="shared" si="1048"/>
        <v>24241.572</v>
      </c>
      <c r="AH344" s="801">
        <f t="shared" si="1048"/>
        <v>24241.572</v>
      </c>
      <c r="AI344" s="801">
        <f t="shared" si="1048"/>
        <v>24241.572</v>
      </c>
      <c r="AJ344" s="801">
        <f t="shared" si="1048"/>
        <v>24241.572</v>
      </c>
      <c r="AK344" s="801">
        <f t="shared" si="1048"/>
        <v>24241.572</v>
      </c>
      <c r="AL344" s="801">
        <f t="shared" si="1048"/>
        <v>24241.572</v>
      </c>
      <c r="AM344" s="809"/>
      <c r="AN344" s="801">
        <f t="shared" ref="AN344:BE344" si="1049">5790*4.1868</f>
        <v>24241.572</v>
      </c>
      <c r="AO344" s="801">
        <f t="shared" si="1049"/>
        <v>24241.572</v>
      </c>
      <c r="AP344" s="801">
        <f t="shared" si="1049"/>
        <v>24241.572</v>
      </c>
      <c r="AQ344" s="801">
        <f t="shared" si="1049"/>
        <v>24241.572</v>
      </c>
      <c r="AR344" s="801">
        <f t="shared" si="1049"/>
        <v>24241.572</v>
      </c>
      <c r="AS344" s="801">
        <f t="shared" si="1049"/>
        <v>24241.572</v>
      </c>
      <c r="AT344" s="801">
        <f t="shared" si="1049"/>
        <v>24241.572</v>
      </c>
      <c r="AU344" s="801">
        <f t="shared" si="1049"/>
        <v>24241.572</v>
      </c>
      <c r="AV344" s="801">
        <f t="shared" si="1049"/>
        <v>24241.572</v>
      </c>
      <c r="AW344" s="801">
        <f t="shared" si="1049"/>
        <v>24241.572</v>
      </c>
      <c r="AX344" s="801">
        <f t="shared" si="1049"/>
        <v>24241.572</v>
      </c>
      <c r="AY344" s="801">
        <f t="shared" si="1049"/>
        <v>24241.572</v>
      </c>
      <c r="AZ344" s="801">
        <f t="shared" si="1049"/>
        <v>24241.572</v>
      </c>
      <c r="BA344" s="801">
        <f t="shared" si="1049"/>
        <v>24241.572</v>
      </c>
      <c r="BB344" s="801">
        <f t="shared" si="1049"/>
        <v>24241.572</v>
      </c>
      <c r="BC344" s="801">
        <f t="shared" si="1049"/>
        <v>24241.572</v>
      </c>
      <c r="BD344" s="801">
        <f t="shared" si="1049"/>
        <v>24241.572</v>
      </c>
      <c r="BE344" s="801">
        <f t="shared" si="1049"/>
        <v>24241.572</v>
      </c>
      <c r="BF344" s="809"/>
      <c r="BG344" s="801">
        <f t="shared" ref="BG344:BX344" si="1050">5790*4.1868</f>
        <v>24241.572</v>
      </c>
      <c r="BH344" s="801">
        <f t="shared" si="1050"/>
        <v>24241.572</v>
      </c>
      <c r="BI344" s="801">
        <f t="shared" si="1050"/>
        <v>24241.572</v>
      </c>
      <c r="BJ344" s="801">
        <f t="shared" si="1050"/>
        <v>24241.572</v>
      </c>
      <c r="BK344" s="801">
        <f t="shared" si="1050"/>
        <v>24241.572</v>
      </c>
      <c r="BL344" s="801">
        <f t="shared" si="1050"/>
        <v>24241.572</v>
      </c>
      <c r="BM344" s="801">
        <f t="shared" si="1050"/>
        <v>24241.572</v>
      </c>
      <c r="BN344" s="801">
        <f t="shared" si="1050"/>
        <v>24241.572</v>
      </c>
      <c r="BO344" s="801">
        <f t="shared" si="1050"/>
        <v>24241.572</v>
      </c>
      <c r="BP344" s="801">
        <f t="shared" si="1050"/>
        <v>24241.572</v>
      </c>
      <c r="BQ344" s="801">
        <f t="shared" si="1050"/>
        <v>24241.572</v>
      </c>
      <c r="BR344" s="801">
        <f t="shared" si="1050"/>
        <v>24241.572</v>
      </c>
      <c r="BS344" s="801">
        <f t="shared" si="1050"/>
        <v>24241.572</v>
      </c>
      <c r="BT344" s="801">
        <f t="shared" si="1050"/>
        <v>24241.572</v>
      </c>
      <c r="BU344" s="801">
        <f t="shared" si="1050"/>
        <v>24241.572</v>
      </c>
      <c r="BV344" s="801">
        <f t="shared" si="1050"/>
        <v>24241.572</v>
      </c>
      <c r="BW344" s="801">
        <f t="shared" si="1050"/>
        <v>24241.572</v>
      </c>
      <c r="BX344" s="801">
        <f t="shared" si="1050"/>
        <v>24241.572</v>
      </c>
      <c r="BY344" s="796"/>
      <c r="BZ344" s="267">
        <f>5790*4.1868</f>
        <v>24241.572</v>
      </c>
      <c r="CA344" s="267">
        <f>5790*4.1868</f>
        <v>24241.572</v>
      </c>
      <c r="CB344" s="267">
        <f>5790*4.1868</f>
        <v>24241.572</v>
      </c>
      <c r="CC344" s="267">
        <f>5790*4.1868</f>
        <v>24241.572</v>
      </c>
      <c r="CD344" s="698">
        <f t="shared" si="999"/>
        <v>24241.571999999993</v>
      </c>
      <c r="CE344" s="698">
        <f t="shared" si="1000"/>
        <v>24241.571999999993</v>
      </c>
      <c r="CF344" s="698">
        <f t="shared" si="1001"/>
        <v>24241.571999999993</v>
      </c>
      <c r="CG344" s="787">
        <f t="shared" si="1002"/>
        <v>24241.571999999993</v>
      </c>
      <c r="CH344" s="1371">
        <f t="shared" si="1003"/>
        <v>24241.572</v>
      </c>
      <c r="CI344" s="1372">
        <f t="shared" si="1004"/>
        <v>24241.572</v>
      </c>
      <c r="CJ344" s="1373">
        <f t="shared" si="1005"/>
        <v>24241.572</v>
      </c>
      <c r="CK344" s="1373">
        <f t="shared" si="1006"/>
        <v>24241.572</v>
      </c>
      <c r="CL344" s="1373">
        <f t="shared" si="1007"/>
        <v>24241.572</v>
      </c>
      <c r="CM344" s="1373">
        <f t="shared" si="1008"/>
        <v>24241.572</v>
      </c>
      <c r="CN344" s="1373">
        <f t="shared" si="1009"/>
        <v>24241.572</v>
      </c>
      <c r="CO344" s="1374">
        <f t="shared" si="1010"/>
        <v>24241.572</v>
      </c>
      <c r="CP344" s="1374">
        <f t="shared" si="1011"/>
        <v>24241.572</v>
      </c>
      <c r="CQ344" s="1374">
        <f t="shared" si="1012"/>
        <v>24241.572</v>
      </c>
      <c r="CR344" s="1374">
        <f t="shared" si="1013"/>
        <v>24241.572</v>
      </c>
      <c r="CS344" s="1373">
        <f t="shared" si="1014"/>
        <v>24241.572</v>
      </c>
      <c r="CT344" s="1373">
        <f t="shared" si="1015"/>
        <v>24241.572</v>
      </c>
      <c r="CU344" s="1373">
        <f t="shared" si="1016"/>
        <v>24241.572</v>
      </c>
      <c r="CV344" s="1373">
        <f t="shared" si="1017"/>
        <v>24241.572</v>
      </c>
      <c r="CW344" s="1373">
        <f t="shared" si="1018"/>
        <v>24241.572</v>
      </c>
      <c r="CX344" s="1372">
        <f t="shared" si="1019"/>
        <v>24241.572</v>
      </c>
      <c r="CY344" s="1375">
        <f t="shared" si="1020"/>
        <v>24241.572</v>
      </c>
      <c r="CZ344" s="532">
        <f t="shared" si="1021"/>
        <v>24241.572</v>
      </c>
      <c r="DA344" s="533">
        <f t="shared" si="1022"/>
        <v>24241.572</v>
      </c>
      <c r="DB344" s="534">
        <f t="shared" si="1023"/>
        <v>24241.572</v>
      </c>
      <c r="DC344" s="534">
        <f t="shared" si="1024"/>
        <v>24241.572</v>
      </c>
      <c r="DD344" s="534">
        <f t="shared" si="1025"/>
        <v>24241.572</v>
      </c>
      <c r="DE344" s="534">
        <f t="shared" si="1026"/>
        <v>24241.572</v>
      </c>
      <c r="DF344" s="534">
        <f t="shared" si="1027"/>
        <v>24241.572</v>
      </c>
      <c r="DG344" s="535">
        <f t="shared" si="1028"/>
        <v>24241.572</v>
      </c>
      <c r="DH344" s="535">
        <f t="shared" si="1029"/>
        <v>24241.572</v>
      </c>
      <c r="DI344" s="535">
        <f t="shared" si="1030"/>
        <v>24241.572</v>
      </c>
      <c r="DJ344" s="535">
        <f t="shared" si="1031"/>
        <v>24241.572</v>
      </c>
      <c r="DK344" s="534">
        <f t="shared" si="1032"/>
        <v>24241.572</v>
      </c>
      <c r="DL344" s="534">
        <f t="shared" si="1033"/>
        <v>24241.572</v>
      </c>
      <c r="DM344" s="534">
        <f t="shared" si="1034"/>
        <v>24241.572</v>
      </c>
      <c r="DN344" s="534">
        <f t="shared" si="1035"/>
        <v>24241.572</v>
      </c>
      <c r="DO344" s="534">
        <f t="shared" si="1036"/>
        <v>24241.572</v>
      </c>
      <c r="DP344" s="533">
        <f t="shared" si="1037"/>
        <v>24241.572</v>
      </c>
      <c r="DQ344" s="532">
        <f t="shared" si="1038"/>
        <v>24241.572</v>
      </c>
      <c r="DR344" s="753">
        <f t="shared" si="1039"/>
        <v>18</v>
      </c>
      <c r="DS344" s="111">
        <f t="shared" si="1040"/>
        <v>18</v>
      </c>
      <c r="DT344" s="111">
        <f t="shared" si="1041"/>
        <v>18</v>
      </c>
      <c r="DU344" s="111">
        <f t="shared" si="1042"/>
        <v>18</v>
      </c>
      <c r="DV344" s="602"/>
      <c r="DW344" s="719"/>
      <c r="DX344" s="719"/>
      <c r="DY344" s="719"/>
      <c r="DZ344" s="719"/>
      <c r="EA344" s="719"/>
      <c r="EB344" s="719"/>
      <c r="EC344" s="719"/>
      <c r="ED344" s="719"/>
      <c r="EE344" s="603"/>
    </row>
    <row r="345" spans="1:135" s="604" customFormat="1" ht="15.75" customHeight="1">
      <c r="A345" s="757" t="s">
        <v>358</v>
      </c>
      <c r="B345" s="233"/>
      <c r="C345" s="233"/>
      <c r="D345" s="233"/>
      <c r="E345" s="233"/>
      <c r="F345" s="233"/>
      <c r="G345" s="233"/>
      <c r="H345" s="233"/>
      <c r="I345" s="233"/>
      <c r="J345" s="233"/>
      <c r="K345" s="233"/>
      <c r="L345" s="233"/>
      <c r="M345" s="233"/>
      <c r="N345" s="233"/>
      <c r="O345" s="233"/>
      <c r="P345" s="233"/>
      <c r="Q345" s="233"/>
      <c r="R345" s="233"/>
      <c r="S345" s="233"/>
      <c r="T345" s="826"/>
      <c r="U345" s="233"/>
      <c r="V345" s="233"/>
      <c r="W345" s="233"/>
      <c r="X345" s="233"/>
      <c r="Y345" s="233"/>
      <c r="Z345" s="233"/>
      <c r="AA345" s="233"/>
      <c r="AB345" s="233"/>
      <c r="AC345" s="233"/>
      <c r="AD345" s="233"/>
      <c r="AE345" s="233"/>
      <c r="AF345" s="233"/>
      <c r="AG345" s="233"/>
      <c r="AH345" s="233"/>
      <c r="AI345" s="233"/>
      <c r="AJ345" s="233"/>
      <c r="AK345" s="233"/>
      <c r="AL345" s="233">
        <v>5</v>
      </c>
      <c r="AM345" s="739"/>
      <c r="AN345" s="233"/>
      <c r="AO345" s="233"/>
      <c r="AP345" s="233"/>
      <c r="AQ345" s="233"/>
      <c r="AR345" s="233"/>
      <c r="AS345" s="233"/>
      <c r="AT345" s="233"/>
      <c r="AU345" s="233"/>
      <c r="AV345" s="233"/>
      <c r="AW345" s="233"/>
      <c r="AX345" s="233"/>
      <c r="AY345" s="233"/>
      <c r="AZ345" s="233"/>
      <c r="BA345" s="233"/>
      <c r="BB345" s="233"/>
      <c r="BC345" s="233"/>
      <c r="BD345" s="233"/>
      <c r="BE345" s="233"/>
      <c r="BF345" s="739"/>
      <c r="BG345" s="233"/>
      <c r="BH345" s="233"/>
      <c r="BI345" s="233"/>
      <c r="BJ345" s="233"/>
      <c r="BK345" s="233"/>
      <c r="BL345" s="233"/>
      <c r="BM345" s="233"/>
      <c r="BN345" s="233"/>
      <c r="BO345" s="233"/>
      <c r="BP345" s="233"/>
      <c r="BQ345" s="233"/>
      <c r="BR345" s="233"/>
      <c r="BS345" s="233"/>
      <c r="BT345" s="233"/>
      <c r="BU345" s="233"/>
      <c r="BV345" s="233"/>
      <c r="BW345" s="233"/>
      <c r="BX345" s="233"/>
      <c r="BY345" s="826"/>
      <c r="BZ345" s="233"/>
      <c r="CA345" s="233"/>
      <c r="CB345" s="233"/>
      <c r="CC345" s="233"/>
      <c r="CD345" s="698" t="str">
        <f t="shared" si="999"/>
        <v/>
      </c>
      <c r="CE345" s="698" t="str">
        <f t="shared" si="1000"/>
        <v/>
      </c>
      <c r="CF345" s="698" t="str">
        <f t="shared" si="1001"/>
        <v/>
      </c>
      <c r="CG345" s="787" t="str">
        <f t="shared" si="1002"/>
        <v/>
      </c>
      <c r="CH345" s="1371" t="str">
        <f t="shared" si="1003"/>
        <v/>
      </c>
      <c r="CI345" s="1372" t="str">
        <f t="shared" si="1004"/>
        <v/>
      </c>
      <c r="CJ345" s="1373" t="str">
        <f t="shared" si="1005"/>
        <v/>
      </c>
      <c r="CK345" s="1373" t="str">
        <f t="shared" si="1006"/>
        <v/>
      </c>
      <c r="CL345" s="1373" t="str">
        <f t="shared" si="1007"/>
        <v/>
      </c>
      <c r="CM345" s="1373" t="str">
        <f t="shared" si="1008"/>
        <v/>
      </c>
      <c r="CN345" s="1373" t="str">
        <f t="shared" si="1009"/>
        <v/>
      </c>
      <c r="CO345" s="1374" t="str">
        <f t="shared" si="1010"/>
        <v/>
      </c>
      <c r="CP345" s="1374" t="str">
        <f t="shared" si="1011"/>
        <v/>
      </c>
      <c r="CQ345" s="1374" t="str">
        <f t="shared" si="1012"/>
        <v/>
      </c>
      <c r="CR345" s="1374" t="str">
        <f t="shared" si="1013"/>
        <v/>
      </c>
      <c r="CS345" s="1373" t="str">
        <f t="shared" si="1014"/>
        <v/>
      </c>
      <c r="CT345" s="1373" t="str">
        <f t="shared" si="1015"/>
        <v/>
      </c>
      <c r="CU345" s="1373" t="str">
        <f t="shared" si="1016"/>
        <v/>
      </c>
      <c r="CV345" s="1373" t="str">
        <f t="shared" si="1017"/>
        <v/>
      </c>
      <c r="CW345" s="1373" t="str">
        <f t="shared" si="1018"/>
        <v/>
      </c>
      <c r="CX345" s="1372" t="str">
        <f t="shared" si="1019"/>
        <v/>
      </c>
      <c r="CY345" s="1375" t="str">
        <f t="shared" si="1020"/>
        <v/>
      </c>
      <c r="CZ345" s="532" t="str">
        <f t="shared" si="1021"/>
        <v/>
      </c>
      <c r="DA345" s="533" t="str">
        <f t="shared" si="1022"/>
        <v/>
      </c>
      <c r="DB345" s="534" t="str">
        <f t="shared" si="1023"/>
        <v/>
      </c>
      <c r="DC345" s="534" t="str">
        <f t="shared" si="1024"/>
        <v/>
      </c>
      <c r="DD345" s="534" t="str">
        <f t="shared" si="1025"/>
        <v/>
      </c>
      <c r="DE345" s="534" t="str">
        <f t="shared" si="1026"/>
        <v/>
      </c>
      <c r="DF345" s="534" t="str">
        <f t="shared" si="1027"/>
        <v/>
      </c>
      <c r="DG345" s="535" t="str">
        <f t="shared" si="1028"/>
        <v/>
      </c>
      <c r="DH345" s="535" t="str">
        <f t="shared" si="1029"/>
        <v/>
      </c>
      <c r="DI345" s="535">
        <f t="shared" si="1030"/>
        <v>5</v>
      </c>
      <c r="DJ345" s="535" t="str">
        <f t="shared" si="1031"/>
        <v/>
      </c>
      <c r="DK345" s="534" t="str">
        <f t="shared" si="1032"/>
        <v/>
      </c>
      <c r="DL345" s="534" t="str">
        <f t="shared" si="1033"/>
        <v/>
      </c>
      <c r="DM345" s="534" t="str">
        <f t="shared" si="1034"/>
        <v/>
      </c>
      <c r="DN345" s="534" t="str">
        <f t="shared" si="1035"/>
        <v/>
      </c>
      <c r="DO345" s="534" t="str">
        <f t="shared" si="1036"/>
        <v/>
      </c>
      <c r="DP345" s="533" t="str">
        <f t="shared" si="1037"/>
        <v/>
      </c>
      <c r="DQ345" s="532" t="str">
        <f t="shared" si="1038"/>
        <v/>
      </c>
      <c r="DR345" s="753">
        <f t="shared" si="1039"/>
        <v>0</v>
      </c>
      <c r="DS345" s="111">
        <f t="shared" si="1040"/>
        <v>1</v>
      </c>
      <c r="DT345" s="111">
        <f t="shared" si="1041"/>
        <v>0</v>
      </c>
      <c r="DU345" s="111">
        <f t="shared" si="1042"/>
        <v>0</v>
      </c>
      <c r="DV345" s="602"/>
      <c r="DW345" s="719"/>
      <c r="DX345" s="719"/>
      <c r="DY345" s="719"/>
      <c r="DZ345" s="719"/>
      <c r="EA345" s="719"/>
      <c r="EB345" s="719"/>
      <c r="EC345" s="719"/>
      <c r="ED345" s="719"/>
      <c r="EE345" s="603"/>
    </row>
    <row r="346" spans="1:135" s="604" customFormat="1" ht="15.75" customHeight="1">
      <c r="A346" s="740" t="s">
        <v>282</v>
      </c>
      <c r="B346" s="284"/>
      <c r="C346" s="284"/>
      <c r="D346" s="284"/>
      <c r="E346" s="284"/>
      <c r="F346" s="284"/>
      <c r="G346" s="284"/>
      <c r="H346" s="284"/>
      <c r="I346" s="284"/>
      <c r="J346" s="284"/>
      <c r="K346" s="284"/>
      <c r="L346" s="284"/>
      <c r="M346" s="284"/>
      <c r="N346" s="284"/>
      <c r="O346" s="284"/>
      <c r="P346" s="284"/>
      <c r="Q346" s="284"/>
      <c r="R346" s="284"/>
      <c r="S346" s="284"/>
      <c r="T346" s="689"/>
      <c r="U346" s="284"/>
      <c r="V346" s="284"/>
      <c r="W346" s="284"/>
      <c r="X346" s="284"/>
      <c r="Y346" s="284"/>
      <c r="Z346" s="284"/>
      <c r="AA346" s="284"/>
      <c r="AB346" s="284"/>
      <c r="AC346" s="284"/>
      <c r="AD346" s="284"/>
      <c r="AE346" s="284"/>
      <c r="AF346" s="284"/>
      <c r="AG346" s="284"/>
      <c r="AH346" s="284"/>
      <c r="AI346" s="284"/>
      <c r="AJ346" s="284"/>
      <c r="AK346" s="284"/>
      <c r="AL346" s="284">
        <v>20</v>
      </c>
      <c r="AM346" s="739"/>
      <c r="AN346" s="284"/>
      <c r="AO346" s="284"/>
      <c r="AP346" s="284"/>
      <c r="AQ346" s="284"/>
      <c r="AR346" s="284"/>
      <c r="AS346" s="284"/>
      <c r="AT346" s="284"/>
      <c r="AU346" s="284"/>
      <c r="AV346" s="284"/>
      <c r="AW346" s="284"/>
      <c r="AX346" s="284"/>
      <c r="AY346" s="284"/>
      <c r="AZ346" s="284"/>
      <c r="BA346" s="284"/>
      <c r="BB346" s="284"/>
      <c r="BC346" s="284"/>
      <c r="BD346" s="284"/>
      <c r="BE346" s="284"/>
      <c r="BF346" s="739"/>
      <c r="BG346" s="284"/>
      <c r="BH346" s="284"/>
      <c r="BI346" s="284"/>
      <c r="BJ346" s="284"/>
      <c r="BK346" s="284"/>
      <c r="BL346" s="284"/>
      <c r="BM346" s="284"/>
      <c r="BN346" s="284"/>
      <c r="BO346" s="284"/>
      <c r="BP346" s="284"/>
      <c r="BQ346" s="284"/>
      <c r="BR346" s="284"/>
      <c r="BS346" s="284"/>
      <c r="BT346" s="284"/>
      <c r="BU346" s="284"/>
      <c r="BV346" s="284"/>
      <c r="BW346" s="284"/>
      <c r="BX346" s="284"/>
      <c r="BY346" s="689"/>
      <c r="BZ346" s="284"/>
      <c r="CA346" s="284"/>
      <c r="CB346" s="284"/>
      <c r="CC346" s="284"/>
      <c r="CD346" s="698" t="str">
        <f t="shared" si="999"/>
        <v/>
      </c>
      <c r="CE346" s="698" t="str">
        <f t="shared" si="1000"/>
        <v/>
      </c>
      <c r="CF346" s="698" t="str">
        <f t="shared" si="1001"/>
        <v/>
      </c>
      <c r="CG346" s="787" t="str">
        <f t="shared" si="1002"/>
        <v/>
      </c>
      <c r="CH346" s="1371" t="str">
        <f t="shared" si="1003"/>
        <v/>
      </c>
      <c r="CI346" s="1372" t="str">
        <f t="shared" si="1004"/>
        <v/>
      </c>
      <c r="CJ346" s="1373" t="str">
        <f t="shared" si="1005"/>
        <v/>
      </c>
      <c r="CK346" s="1373" t="str">
        <f t="shared" si="1006"/>
        <v/>
      </c>
      <c r="CL346" s="1373" t="str">
        <f t="shared" si="1007"/>
        <v/>
      </c>
      <c r="CM346" s="1373" t="str">
        <f t="shared" si="1008"/>
        <v/>
      </c>
      <c r="CN346" s="1373" t="str">
        <f t="shared" si="1009"/>
        <v/>
      </c>
      <c r="CO346" s="1374" t="str">
        <f t="shared" si="1010"/>
        <v/>
      </c>
      <c r="CP346" s="1374" t="str">
        <f t="shared" si="1011"/>
        <v/>
      </c>
      <c r="CQ346" s="1374" t="str">
        <f t="shared" si="1012"/>
        <v/>
      </c>
      <c r="CR346" s="1374" t="str">
        <f t="shared" si="1013"/>
        <v/>
      </c>
      <c r="CS346" s="1373" t="str">
        <f t="shared" si="1014"/>
        <v/>
      </c>
      <c r="CT346" s="1373" t="str">
        <f t="shared" si="1015"/>
        <v/>
      </c>
      <c r="CU346" s="1373" t="str">
        <f t="shared" si="1016"/>
        <v/>
      </c>
      <c r="CV346" s="1373" t="str">
        <f t="shared" si="1017"/>
        <v/>
      </c>
      <c r="CW346" s="1373" t="str">
        <f t="shared" si="1018"/>
        <v/>
      </c>
      <c r="CX346" s="1372" t="str">
        <f t="shared" si="1019"/>
        <v/>
      </c>
      <c r="CY346" s="1375" t="str">
        <f t="shared" si="1020"/>
        <v/>
      </c>
      <c r="CZ346" s="532" t="str">
        <f t="shared" si="1021"/>
        <v/>
      </c>
      <c r="DA346" s="533" t="str">
        <f t="shared" si="1022"/>
        <v/>
      </c>
      <c r="DB346" s="534" t="str">
        <f t="shared" si="1023"/>
        <v/>
      </c>
      <c r="DC346" s="534" t="str">
        <f t="shared" si="1024"/>
        <v/>
      </c>
      <c r="DD346" s="534" t="str">
        <f t="shared" si="1025"/>
        <v/>
      </c>
      <c r="DE346" s="534" t="str">
        <f t="shared" si="1026"/>
        <v/>
      </c>
      <c r="DF346" s="534" t="str">
        <f t="shared" si="1027"/>
        <v/>
      </c>
      <c r="DG346" s="535" t="str">
        <f t="shared" si="1028"/>
        <v/>
      </c>
      <c r="DH346" s="535" t="str">
        <f t="shared" si="1029"/>
        <v/>
      </c>
      <c r="DI346" s="535">
        <f t="shared" si="1030"/>
        <v>20</v>
      </c>
      <c r="DJ346" s="535" t="str">
        <f t="shared" si="1031"/>
        <v/>
      </c>
      <c r="DK346" s="534" t="str">
        <f t="shared" si="1032"/>
        <v/>
      </c>
      <c r="DL346" s="534" t="str">
        <f t="shared" si="1033"/>
        <v/>
      </c>
      <c r="DM346" s="534" t="str">
        <f t="shared" si="1034"/>
        <v/>
      </c>
      <c r="DN346" s="534" t="str">
        <f t="shared" si="1035"/>
        <v/>
      </c>
      <c r="DO346" s="534" t="str">
        <f t="shared" si="1036"/>
        <v/>
      </c>
      <c r="DP346" s="533" t="str">
        <f t="shared" si="1037"/>
        <v/>
      </c>
      <c r="DQ346" s="532" t="str">
        <f t="shared" si="1038"/>
        <v/>
      </c>
      <c r="DR346" s="753">
        <f t="shared" si="1039"/>
        <v>0</v>
      </c>
      <c r="DS346" s="111">
        <f t="shared" si="1040"/>
        <v>1</v>
      </c>
      <c r="DT346" s="111">
        <f t="shared" si="1041"/>
        <v>0</v>
      </c>
      <c r="DU346" s="111">
        <f t="shared" si="1042"/>
        <v>0</v>
      </c>
      <c r="DV346" s="602"/>
      <c r="DW346" s="719"/>
      <c r="DX346" s="719"/>
      <c r="DY346" s="719"/>
      <c r="DZ346" s="719"/>
      <c r="EA346" s="719"/>
      <c r="EB346" s="719"/>
      <c r="EC346" s="719"/>
      <c r="ED346" s="719"/>
      <c r="EE346" s="603"/>
    </row>
    <row r="347" spans="1:135" s="604" customFormat="1" ht="15.75" customHeight="1">
      <c r="A347" s="740" t="s">
        <v>284</v>
      </c>
      <c r="B347" s="730" t="str">
        <f t="shared" ref="B347:S347" si="1051">IF(B345="","",B345*B346)</f>
        <v/>
      </c>
      <c r="C347" s="730" t="str">
        <f t="shared" si="1051"/>
        <v/>
      </c>
      <c r="D347" s="730" t="str">
        <f t="shared" si="1051"/>
        <v/>
      </c>
      <c r="E347" s="730" t="str">
        <f t="shared" si="1051"/>
        <v/>
      </c>
      <c r="F347" s="730" t="str">
        <f t="shared" si="1051"/>
        <v/>
      </c>
      <c r="G347" s="730" t="str">
        <f t="shared" si="1051"/>
        <v/>
      </c>
      <c r="H347" s="730" t="str">
        <f t="shared" si="1051"/>
        <v/>
      </c>
      <c r="I347" s="730" t="str">
        <f t="shared" si="1051"/>
        <v/>
      </c>
      <c r="J347" s="730" t="str">
        <f t="shared" si="1051"/>
        <v/>
      </c>
      <c r="K347" s="730" t="str">
        <f t="shared" si="1051"/>
        <v/>
      </c>
      <c r="L347" s="730" t="str">
        <f t="shared" si="1051"/>
        <v/>
      </c>
      <c r="M347" s="730" t="str">
        <f t="shared" si="1051"/>
        <v/>
      </c>
      <c r="N347" s="730" t="str">
        <f t="shared" si="1051"/>
        <v/>
      </c>
      <c r="O347" s="730" t="str">
        <f t="shared" si="1051"/>
        <v/>
      </c>
      <c r="P347" s="730" t="str">
        <f t="shared" si="1051"/>
        <v/>
      </c>
      <c r="Q347" s="730" t="str">
        <f t="shared" si="1051"/>
        <v/>
      </c>
      <c r="R347" s="730" t="str">
        <f t="shared" si="1051"/>
        <v/>
      </c>
      <c r="S347" s="730" t="str">
        <f t="shared" si="1051"/>
        <v/>
      </c>
      <c r="T347" s="762"/>
      <c r="U347" s="730" t="str">
        <f t="shared" ref="U347:AL347" si="1052">IF(U345="","",U345*U346)</f>
        <v/>
      </c>
      <c r="V347" s="730" t="str">
        <f t="shared" si="1052"/>
        <v/>
      </c>
      <c r="W347" s="730" t="str">
        <f t="shared" si="1052"/>
        <v/>
      </c>
      <c r="X347" s="730" t="str">
        <f t="shared" si="1052"/>
        <v/>
      </c>
      <c r="Y347" s="730" t="str">
        <f t="shared" si="1052"/>
        <v/>
      </c>
      <c r="Z347" s="730" t="str">
        <f t="shared" si="1052"/>
        <v/>
      </c>
      <c r="AA347" s="730" t="str">
        <f t="shared" si="1052"/>
        <v/>
      </c>
      <c r="AB347" s="730" t="str">
        <f t="shared" si="1052"/>
        <v/>
      </c>
      <c r="AC347" s="730" t="str">
        <f t="shared" si="1052"/>
        <v/>
      </c>
      <c r="AD347" s="730" t="str">
        <f t="shared" si="1052"/>
        <v/>
      </c>
      <c r="AE347" s="730" t="str">
        <f t="shared" si="1052"/>
        <v/>
      </c>
      <c r="AF347" s="730" t="str">
        <f t="shared" si="1052"/>
        <v/>
      </c>
      <c r="AG347" s="730" t="str">
        <f t="shared" si="1052"/>
        <v/>
      </c>
      <c r="AH347" s="730" t="str">
        <f t="shared" si="1052"/>
        <v/>
      </c>
      <c r="AI347" s="730" t="str">
        <f t="shared" si="1052"/>
        <v/>
      </c>
      <c r="AJ347" s="730" t="str">
        <f t="shared" si="1052"/>
        <v/>
      </c>
      <c r="AK347" s="730" t="str">
        <f t="shared" si="1052"/>
        <v/>
      </c>
      <c r="AL347" s="730">
        <f t="shared" si="1052"/>
        <v>100</v>
      </c>
      <c r="AM347" s="762"/>
      <c r="AN347" s="730" t="str">
        <f t="shared" ref="AN347:BE347" si="1053">IF(AN345="","",AN345*AN346)</f>
        <v/>
      </c>
      <c r="AO347" s="730" t="str">
        <f t="shared" si="1053"/>
        <v/>
      </c>
      <c r="AP347" s="730" t="str">
        <f t="shared" si="1053"/>
        <v/>
      </c>
      <c r="AQ347" s="730" t="str">
        <f t="shared" si="1053"/>
        <v/>
      </c>
      <c r="AR347" s="730" t="str">
        <f t="shared" si="1053"/>
        <v/>
      </c>
      <c r="AS347" s="730" t="str">
        <f t="shared" si="1053"/>
        <v/>
      </c>
      <c r="AT347" s="730" t="str">
        <f t="shared" si="1053"/>
        <v/>
      </c>
      <c r="AU347" s="730" t="str">
        <f t="shared" si="1053"/>
        <v/>
      </c>
      <c r="AV347" s="730" t="str">
        <f t="shared" si="1053"/>
        <v/>
      </c>
      <c r="AW347" s="730" t="str">
        <f t="shared" si="1053"/>
        <v/>
      </c>
      <c r="AX347" s="730" t="str">
        <f t="shared" si="1053"/>
        <v/>
      </c>
      <c r="AY347" s="730" t="str">
        <f t="shared" si="1053"/>
        <v/>
      </c>
      <c r="AZ347" s="730" t="str">
        <f t="shared" si="1053"/>
        <v/>
      </c>
      <c r="BA347" s="730" t="str">
        <f t="shared" si="1053"/>
        <v/>
      </c>
      <c r="BB347" s="730" t="str">
        <f t="shared" si="1053"/>
        <v/>
      </c>
      <c r="BC347" s="730" t="str">
        <f t="shared" si="1053"/>
        <v/>
      </c>
      <c r="BD347" s="730" t="str">
        <f t="shared" si="1053"/>
        <v/>
      </c>
      <c r="BE347" s="730" t="str">
        <f t="shared" si="1053"/>
        <v/>
      </c>
      <c r="BF347" s="762"/>
      <c r="BG347" s="730" t="str">
        <f t="shared" ref="BG347:BX347" si="1054">IF(BG345="","",BG345*BG346)</f>
        <v/>
      </c>
      <c r="BH347" s="730" t="str">
        <f t="shared" si="1054"/>
        <v/>
      </c>
      <c r="BI347" s="730" t="str">
        <f t="shared" si="1054"/>
        <v/>
      </c>
      <c r="BJ347" s="730" t="str">
        <f t="shared" si="1054"/>
        <v/>
      </c>
      <c r="BK347" s="730" t="str">
        <f t="shared" si="1054"/>
        <v/>
      </c>
      <c r="BL347" s="730" t="str">
        <f t="shared" si="1054"/>
        <v/>
      </c>
      <c r="BM347" s="730" t="str">
        <f t="shared" si="1054"/>
        <v/>
      </c>
      <c r="BN347" s="730" t="str">
        <f t="shared" si="1054"/>
        <v/>
      </c>
      <c r="BO347" s="730" t="str">
        <f t="shared" si="1054"/>
        <v/>
      </c>
      <c r="BP347" s="730" t="str">
        <f t="shared" si="1054"/>
        <v/>
      </c>
      <c r="BQ347" s="730" t="str">
        <f t="shared" si="1054"/>
        <v/>
      </c>
      <c r="BR347" s="730" t="str">
        <f t="shared" si="1054"/>
        <v/>
      </c>
      <c r="BS347" s="730" t="str">
        <f t="shared" si="1054"/>
        <v/>
      </c>
      <c r="BT347" s="730" t="str">
        <f t="shared" si="1054"/>
        <v/>
      </c>
      <c r="BU347" s="730" t="str">
        <f t="shared" si="1054"/>
        <v/>
      </c>
      <c r="BV347" s="730" t="str">
        <f t="shared" si="1054"/>
        <v/>
      </c>
      <c r="BW347" s="730" t="str">
        <f t="shared" si="1054"/>
        <v/>
      </c>
      <c r="BX347" s="730" t="str">
        <f t="shared" si="1054"/>
        <v/>
      </c>
      <c r="BY347" s="762"/>
      <c r="BZ347" s="730" t="str">
        <f>IF(BZ345="","",BZ345*BZ346)</f>
        <v/>
      </c>
      <c r="CA347" s="730" t="str">
        <f>IF(CA345="","",CA345*CA346)</f>
        <v/>
      </c>
      <c r="CB347" s="730" t="str">
        <f>IF(CB345="","",CB345*CB346)</f>
        <v/>
      </c>
      <c r="CC347" s="730" t="str">
        <f>IF(CC345="","",CC345*CC346)</f>
        <v/>
      </c>
      <c r="CD347" s="698" t="str">
        <f t="shared" si="999"/>
        <v/>
      </c>
      <c r="CE347" s="698" t="str">
        <f t="shared" si="1000"/>
        <v/>
      </c>
      <c r="CF347" s="698" t="str">
        <f t="shared" si="1001"/>
        <v/>
      </c>
      <c r="CG347" s="787" t="str">
        <f t="shared" si="1002"/>
        <v/>
      </c>
      <c r="CH347" s="1371" t="str">
        <f t="shared" si="1003"/>
        <v/>
      </c>
      <c r="CI347" s="1372" t="str">
        <f t="shared" si="1004"/>
        <v/>
      </c>
      <c r="CJ347" s="1373" t="str">
        <f t="shared" si="1005"/>
        <v/>
      </c>
      <c r="CK347" s="1373" t="str">
        <f t="shared" si="1006"/>
        <v/>
      </c>
      <c r="CL347" s="1373" t="str">
        <f t="shared" si="1007"/>
        <v/>
      </c>
      <c r="CM347" s="1373" t="str">
        <f t="shared" si="1008"/>
        <v/>
      </c>
      <c r="CN347" s="1373" t="str">
        <f t="shared" si="1009"/>
        <v/>
      </c>
      <c r="CO347" s="1374" t="str">
        <f t="shared" si="1010"/>
        <v/>
      </c>
      <c r="CP347" s="1374" t="str">
        <f t="shared" si="1011"/>
        <v/>
      </c>
      <c r="CQ347" s="1374" t="str">
        <f t="shared" si="1012"/>
        <v/>
      </c>
      <c r="CR347" s="1374" t="str">
        <f t="shared" si="1013"/>
        <v/>
      </c>
      <c r="CS347" s="1373" t="str">
        <f t="shared" si="1014"/>
        <v/>
      </c>
      <c r="CT347" s="1373" t="str">
        <f t="shared" si="1015"/>
        <v/>
      </c>
      <c r="CU347" s="1373" t="str">
        <f t="shared" si="1016"/>
        <v/>
      </c>
      <c r="CV347" s="1373" t="str">
        <f t="shared" si="1017"/>
        <v/>
      </c>
      <c r="CW347" s="1373" t="str">
        <f t="shared" si="1018"/>
        <v/>
      </c>
      <c r="CX347" s="1372" t="str">
        <f t="shared" si="1019"/>
        <v/>
      </c>
      <c r="CY347" s="1375" t="str">
        <f t="shared" si="1020"/>
        <v/>
      </c>
      <c r="CZ347" s="532" t="str">
        <f t="shared" si="1021"/>
        <v/>
      </c>
      <c r="DA347" s="533" t="str">
        <f t="shared" si="1022"/>
        <v/>
      </c>
      <c r="DB347" s="534" t="str">
        <f t="shared" si="1023"/>
        <v/>
      </c>
      <c r="DC347" s="534" t="str">
        <f t="shared" si="1024"/>
        <v/>
      </c>
      <c r="DD347" s="534" t="str">
        <f t="shared" si="1025"/>
        <v/>
      </c>
      <c r="DE347" s="534" t="str">
        <f t="shared" si="1026"/>
        <v/>
      </c>
      <c r="DF347" s="534" t="str">
        <f t="shared" si="1027"/>
        <v/>
      </c>
      <c r="DG347" s="535" t="str">
        <f t="shared" si="1028"/>
        <v/>
      </c>
      <c r="DH347" s="535" t="str">
        <f t="shared" si="1029"/>
        <v/>
      </c>
      <c r="DI347" s="535">
        <f t="shared" si="1030"/>
        <v>100</v>
      </c>
      <c r="DJ347" s="535" t="str">
        <f t="shared" si="1031"/>
        <v/>
      </c>
      <c r="DK347" s="534" t="str">
        <f t="shared" si="1032"/>
        <v/>
      </c>
      <c r="DL347" s="534" t="str">
        <f t="shared" si="1033"/>
        <v/>
      </c>
      <c r="DM347" s="534" t="str">
        <f t="shared" si="1034"/>
        <v/>
      </c>
      <c r="DN347" s="534" t="str">
        <f t="shared" si="1035"/>
        <v/>
      </c>
      <c r="DO347" s="534" t="str">
        <f t="shared" si="1036"/>
        <v/>
      </c>
      <c r="DP347" s="533" t="str">
        <f t="shared" si="1037"/>
        <v/>
      </c>
      <c r="DQ347" s="532" t="str">
        <f t="shared" si="1038"/>
        <v/>
      </c>
      <c r="DR347" s="753">
        <f t="shared" si="1039"/>
        <v>0</v>
      </c>
      <c r="DS347" s="111">
        <f t="shared" si="1040"/>
        <v>1</v>
      </c>
      <c r="DT347" s="111">
        <f t="shared" si="1041"/>
        <v>0</v>
      </c>
      <c r="DU347" s="111">
        <f t="shared" si="1042"/>
        <v>0</v>
      </c>
      <c r="DV347" s="602"/>
      <c r="DW347" s="719"/>
      <c r="DX347" s="719"/>
      <c r="DY347" s="719"/>
      <c r="DZ347" s="719"/>
      <c r="EA347" s="719"/>
      <c r="EB347" s="719"/>
      <c r="EC347" s="719"/>
      <c r="ED347" s="719"/>
      <c r="EE347" s="603"/>
    </row>
    <row r="348" spans="1:135" s="604" customFormat="1" ht="15.75" customHeight="1">
      <c r="A348" s="740" t="s">
        <v>359</v>
      </c>
      <c r="B348" s="284"/>
      <c r="C348" s="284"/>
      <c r="D348" s="284"/>
      <c r="E348" s="284"/>
      <c r="F348" s="284"/>
      <c r="G348" s="284"/>
      <c r="H348" s="284"/>
      <c r="I348" s="284"/>
      <c r="J348" s="284"/>
      <c r="K348" s="284"/>
      <c r="L348" s="284">
        <v>0</v>
      </c>
      <c r="M348" s="284"/>
      <c r="N348" s="284"/>
      <c r="O348" s="284"/>
      <c r="P348" s="284"/>
      <c r="Q348" s="284"/>
      <c r="R348" s="284"/>
      <c r="S348" s="284">
        <v>5</v>
      </c>
      <c r="T348" s="703"/>
      <c r="U348" s="284"/>
      <c r="V348" s="284"/>
      <c r="W348" s="284"/>
      <c r="X348" s="284"/>
      <c r="Y348" s="284"/>
      <c r="Z348" s="284"/>
      <c r="AA348" s="284"/>
      <c r="AB348" s="284"/>
      <c r="AC348" s="284"/>
      <c r="AD348" s="284"/>
      <c r="AE348" s="284"/>
      <c r="AF348" s="284"/>
      <c r="AG348" s="284"/>
      <c r="AH348" s="284"/>
      <c r="AI348" s="284"/>
      <c r="AJ348" s="284">
        <v>80</v>
      </c>
      <c r="AK348" s="284">
        <v>2</v>
      </c>
      <c r="AL348" s="284">
        <v>4</v>
      </c>
      <c r="AM348" s="703"/>
      <c r="AN348" s="284"/>
      <c r="AO348" s="284"/>
      <c r="AP348" s="284"/>
      <c r="AQ348" s="284"/>
      <c r="AR348" s="284"/>
      <c r="AS348" s="284"/>
      <c r="AT348" s="284"/>
      <c r="AU348" s="284"/>
      <c r="AV348" s="284"/>
      <c r="AW348" s="284"/>
      <c r="AX348" s="284"/>
      <c r="AY348" s="284"/>
      <c r="AZ348" s="284"/>
      <c r="BA348" s="284"/>
      <c r="BB348" s="284"/>
      <c r="BC348" s="284">
        <v>12</v>
      </c>
      <c r="BD348" s="284">
        <v>5</v>
      </c>
      <c r="BE348" s="284"/>
      <c r="BF348" s="703"/>
      <c r="BG348" s="284"/>
      <c r="BH348" s="284"/>
      <c r="BI348" s="284"/>
      <c r="BJ348" s="284"/>
      <c r="BK348" s="284"/>
      <c r="BL348" s="284"/>
      <c r="BM348" s="284"/>
      <c r="BN348" s="284"/>
      <c r="BO348" s="284"/>
      <c r="BP348" s="284"/>
      <c r="BQ348" s="284"/>
      <c r="BR348" s="284"/>
      <c r="BS348" s="284"/>
      <c r="BT348" s="284"/>
      <c r="BU348" s="284"/>
      <c r="BV348" s="284"/>
      <c r="BW348" s="284">
        <v>2</v>
      </c>
      <c r="BX348" s="284"/>
      <c r="BY348" s="703"/>
      <c r="BZ348" s="284">
        <v>4</v>
      </c>
      <c r="CA348" s="284">
        <v>4</v>
      </c>
      <c r="CB348" s="284">
        <v>4</v>
      </c>
      <c r="CC348" s="284">
        <v>4</v>
      </c>
      <c r="CD348" s="698" t="str">
        <f t="shared" si="999"/>
        <v/>
      </c>
      <c r="CE348" s="698">
        <f t="shared" si="1000"/>
        <v>4</v>
      </c>
      <c r="CF348" s="698" t="str">
        <f t="shared" si="1001"/>
        <v/>
      </c>
      <c r="CG348" s="787" t="str">
        <f t="shared" si="1002"/>
        <v/>
      </c>
      <c r="CH348" s="1371" t="str">
        <f t="shared" si="1003"/>
        <v/>
      </c>
      <c r="CI348" s="1372" t="str">
        <f t="shared" si="1004"/>
        <v/>
      </c>
      <c r="CJ348" s="1373" t="str">
        <f t="shared" si="1005"/>
        <v/>
      </c>
      <c r="CK348" s="1373" t="str">
        <f t="shared" si="1006"/>
        <v/>
      </c>
      <c r="CL348" s="1373" t="str">
        <f t="shared" si="1007"/>
        <v/>
      </c>
      <c r="CM348" s="1373" t="str">
        <f t="shared" si="1008"/>
        <v/>
      </c>
      <c r="CN348" s="1373" t="str">
        <f t="shared" si="1009"/>
        <v/>
      </c>
      <c r="CO348" s="1374" t="str">
        <f t="shared" si="1010"/>
        <v/>
      </c>
      <c r="CP348" s="1374">
        <f t="shared" si="1011"/>
        <v>0</v>
      </c>
      <c r="CQ348" s="1374">
        <f t="shared" si="1012"/>
        <v>5</v>
      </c>
      <c r="CR348" s="1374" t="str">
        <f t="shared" si="1013"/>
        <v/>
      </c>
      <c r="CS348" s="1373" t="str">
        <f t="shared" si="1014"/>
        <v/>
      </c>
      <c r="CT348" s="1373" t="str">
        <f t="shared" si="1015"/>
        <v/>
      </c>
      <c r="CU348" s="1373" t="str">
        <f t="shared" si="1016"/>
        <v/>
      </c>
      <c r="CV348" s="1373" t="str">
        <f t="shared" si="1017"/>
        <v/>
      </c>
      <c r="CW348" s="1373" t="str">
        <f t="shared" si="1018"/>
        <v/>
      </c>
      <c r="CX348" s="1372" t="str">
        <f t="shared" si="1019"/>
        <v/>
      </c>
      <c r="CY348" s="1375" t="str">
        <f t="shared" si="1020"/>
        <v/>
      </c>
      <c r="CZ348" s="532" t="str">
        <f t="shared" si="1021"/>
        <v/>
      </c>
      <c r="DA348" s="533" t="str">
        <f t="shared" si="1022"/>
        <v/>
      </c>
      <c r="DB348" s="534" t="str">
        <f t="shared" si="1023"/>
        <v/>
      </c>
      <c r="DC348" s="534" t="str">
        <f t="shared" si="1024"/>
        <v/>
      </c>
      <c r="DD348" s="534" t="str">
        <f t="shared" si="1025"/>
        <v/>
      </c>
      <c r="DE348" s="534" t="str">
        <f t="shared" si="1026"/>
        <v/>
      </c>
      <c r="DF348" s="534" t="str">
        <f t="shared" si="1027"/>
        <v/>
      </c>
      <c r="DG348" s="535" t="str">
        <f t="shared" si="1028"/>
        <v/>
      </c>
      <c r="DH348" s="535">
        <f t="shared" si="1029"/>
        <v>2</v>
      </c>
      <c r="DI348" s="535">
        <f t="shared" si="1030"/>
        <v>4</v>
      </c>
      <c r="DJ348" s="535">
        <f t="shared" si="1031"/>
        <v>80</v>
      </c>
      <c r="DK348" s="534" t="str">
        <f t="shared" si="1032"/>
        <v/>
      </c>
      <c r="DL348" s="534" t="str">
        <f t="shared" si="1033"/>
        <v/>
      </c>
      <c r="DM348" s="534" t="str">
        <f t="shared" si="1034"/>
        <v/>
      </c>
      <c r="DN348" s="534" t="str">
        <f t="shared" si="1035"/>
        <v/>
      </c>
      <c r="DO348" s="534" t="str">
        <f t="shared" si="1036"/>
        <v/>
      </c>
      <c r="DP348" s="533" t="str">
        <f t="shared" si="1037"/>
        <v/>
      </c>
      <c r="DQ348" s="532" t="str">
        <f t="shared" si="1038"/>
        <v/>
      </c>
      <c r="DR348" s="753">
        <f t="shared" si="1039"/>
        <v>2</v>
      </c>
      <c r="DS348" s="111">
        <f t="shared" si="1040"/>
        <v>3</v>
      </c>
      <c r="DT348" s="111">
        <f t="shared" si="1041"/>
        <v>2</v>
      </c>
      <c r="DU348" s="111">
        <f t="shared" si="1042"/>
        <v>1</v>
      </c>
      <c r="DV348" s="602"/>
      <c r="DW348" s="719"/>
      <c r="DX348" s="719"/>
      <c r="DY348" s="719"/>
      <c r="DZ348" s="719"/>
      <c r="EA348" s="719"/>
      <c r="EB348" s="719"/>
      <c r="EC348" s="719"/>
      <c r="ED348" s="719"/>
      <c r="EE348" s="603"/>
    </row>
    <row r="349" spans="1:135" s="604" customFormat="1" ht="15.75" customHeight="1">
      <c r="A349" s="748" t="s">
        <v>328</v>
      </c>
      <c r="B349" s="733" t="str">
        <f t="shared" ref="B349:S349" si="1055">IF(B343="","",(B343-B345-B348)*B344/B$46/365/$G$1)</f>
        <v/>
      </c>
      <c r="C349" s="733" t="str">
        <f t="shared" si="1055"/>
        <v/>
      </c>
      <c r="D349" s="733" t="str">
        <f t="shared" si="1055"/>
        <v/>
      </c>
      <c r="E349" s="733" t="str">
        <f t="shared" si="1055"/>
        <v/>
      </c>
      <c r="F349" s="733" t="str">
        <f t="shared" si="1055"/>
        <v/>
      </c>
      <c r="G349" s="733" t="str">
        <f t="shared" si="1055"/>
        <v/>
      </c>
      <c r="H349" s="733" t="str">
        <f t="shared" si="1055"/>
        <v/>
      </c>
      <c r="I349" s="733" t="str">
        <f t="shared" si="1055"/>
        <v/>
      </c>
      <c r="J349" s="733" t="str">
        <f t="shared" si="1055"/>
        <v/>
      </c>
      <c r="K349" s="733" t="str">
        <f t="shared" si="1055"/>
        <v/>
      </c>
      <c r="L349" s="733">
        <f t="shared" si="1055"/>
        <v>4.7169933063511832E-3</v>
      </c>
      <c r="M349" s="733" t="str">
        <f t="shared" si="1055"/>
        <v/>
      </c>
      <c r="N349" s="733" t="str">
        <f t="shared" si="1055"/>
        <v/>
      </c>
      <c r="O349" s="733" t="str">
        <f t="shared" si="1055"/>
        <v/>
      </c>
      <c r="P349" s="733" t="str">
        <f t="shared" si="1055"/>
        <v/>
      </c>
      <c r="Q349" s="733">
        <f t="shared" si="1055"/>
        <v>2.3584966531755919E-2</v>
      </c>
      <c r="R349" s="733" t="str">
        <f t="shared" si="1055"/>
        <v/>
      </c>
      <c r="S349" s="733">
        <f t="shared" si="1055"/>
        <v>6.2893244084682443E-2</v>
      </c>
      <c r="T349" s="752"/>
      <c r="U349" s="733" t="str">
        <f t="shared" ref="U349:AL349" si="1056">IF(U343="","",(U343-U345-U348)*U344/U$46/365/$G$1)</f>
        <v/>
      </c>
      <c r="V349" s="733" t="str">
        <f t="shared" si="1056"/>
        <v/>
      </c>
      <c r="W349" s="733">
        <f t="shared" si="1056"/>
        <v>2.3584966531755919E-2</v>
      </c>
      <c r="X349" s="733" t="str">
        <f t="shared" si="1056"/>
        <v/>
      </c>
      <c r="Y349" s="733" t="str">
        <f t="shared" si="1056"/>
        <v/>
      </c>
      <c r="Z349" s="733" t="str">
        <f t="shared" si="1056"/>
        <v/>
      </c>
      <c r="AA349" s="733" t="str">
        <f t="shared" si="1056"/>
        <v/>
      </c>
      <c r="AB349" s="733" t="str">
        <f t="shared" si="1056"/>
        <v/>
      </c>
      <c r="AC349" s="733" t="str">
        <f t="shared" si="1056"/>
        <v/>
      </c>
      <c r="AD349" s="733" t="str">
        <f t="shared" si="1056"/>
        <v/>
      </c>
      <c r="AE349" s="733" t="str">
        <f t="shared" si="1056"/>
        <v/>
      </c>
      <c r="AF349" s="733" t="str">
        <f t="shared" si="1056"/>
        <v/>
      </c>
      <c r="AG349" s="733" t="str">
        <f t="shared" si="1056"/>
        <v/>
      </c>
      <c r="AH349" s="733" t="str">
        <f t="shared" si="1056"/>
        <v/>
      </c>
      <c r="AI349" s="733" t="str">
        <f t="shared" si="1056"/>
        <v/>
      </c>
      <c r="AJ349" s="733">
        <f t="shared" si="1056"/>
        <v>0.13417225404732255</v>
      </c>
      <c r="AK349" s="733">
        <f t="shared" si="1056"/>
        <v>3.6226508592777082E-2</v>
      </c>
      <c r="AL349" s="733">
        <f t="shared" si="1056"/>
        <v>3.4381640099626402E-2</v>
      </c>
      <c r="AM349" s="752"/>
      <c r="AN349" s="733" t="str">
        <f t="shared" ref="AN349:BE349" si="1057">IF(AN343="","",(AN343-AN345-AN348)*AN344/AN$46/365/$G$1)</f>
        <v/>
      </c>
      <c r="AO349" s="733" t="str">
        <f t="shared" si="1057"/>
        <v/>
      </c>
      <c r="AP349" s="733" t="str">
        <f t="shared" si="1057"/>
        <v/>
      </c>
      <c r="AQ349" s="733" t="str">
        <f t="shared" si="1057"/>
        <v/>
      </c>
      <c r="AR349" s="733" t="str">
        <f t="shared" si="1057"/>
        <v/>
      </c>
      <c r="AS349" s="733" t="str">
        <f t="shared" si="1057"/>
        <v/>
      </c>
      <c r="AT349" s="733" t="str">
        <f t="shared" si="1057"/>
        <v/>
      </c>
      <c r="AU349" s="733" t="str">
        <f t="shared" si="1057"/>
        <v/>
      </c>
      <c r="AV349" s="733" t="str">
        <f t="shared" si="1057"/>
        <v/>
      </c>
      <c r="AW349" s="733" t="str">
        <f t="shared" si="1057"/>
        <v/>
      </c>
      <c r="AX349" s="733" t="str">
        <f t="shared" si="1057"/>
        <v/>
      </c>
      <c r="AY349" s="733" t="str">
        <f t="shared" si="1057"/>
        <v/>
      </c>
      <c r="AZ349" s="733" t="str">
        <f t="shared" si="1057"/>
        <v/>
      </c>
      <c r="BA349" s="733" t="str">
        <f t="shared" si="1057"/>
        <v/>
      </c>
      <c r="BB349" s="733" t="str">
        <f t="shared" si="1057"/>
        <v/>
      </c>
      <c r="BC349" s="733">
        <f t="shared" si="1057"/>
        <v>4.0970456146593136E-2</v>
      </c>
      <c r="BD349" s="733">
        <f t="shared" si="1057"/>
        <v>0.44339737079701125</v>
      </c>
      <c r="BE349" s="733" t="str">
        <f t="shared" si="1057"/>
        <v/>
      </c>
      <c r="BF349" s="752"/>
      <c r="BG349" s="733" t="str">
        <f t="shared" ref="BG349:BX349" si="1058">IF(BG343="","",(BG343-BG345-BG348)*BG344/BG$46/365/$G$1)</f>
        <v/>
      </c>
      <c r="BH349" s="733" t="str">
        <f t="shared" si="1058"/>
        <v/>
      </c>
      <c r="BI349" s="733" t="str">
        <f t="shared" si="1058"/>
        <v/>
      </c>
      <c r="BJ349" s="733" t="str">
        <f t="shared" si="1058"/>
        <v/>
      </c>
      <c r="BK349" s="733" t="str">
        <f t="shared" si="1058"/>
        <v/>
      </c>
      <c r="BL349" s="733" t="str">
        <f t="shared" si="1058"/>
        <v/>
      </c>
      <c r="BM349" s="733" t="str">
        <f t="shared" si="1058"/>
        <v/>
      </c>
      <c r="BN349" s="733" t="str">
        <f t="shared" si="1058"/>
        <v/>
      </c>
      <c r="BO349" s="733" t="str">
        <f t="shared" si="1058"/>
        <v/>
      </c>
      <c r="BP349" s="733" t="str">
        <f t="shared" si="1058"/>
        <v/>
      </c>
      <c r="BQ349" s="733" t="str">
        <f t="shared" si="1058"/>
        <v/>
      </c>
      <c r="BR349" s="733" t="str">
        <f t="shared" si="1058"/>
        <v/>
      </c>
      <c r="BS349" s="733" t="str">
        <f t="shared" si="1058"/>
        <v/>
      </c>
      <c r="BT349" s="733" t="str">
        <f t="shared" si="1058"/>
        <v/>
      </c>
      <c r="BU349" s="733" t="str">
        <f t="shared" si="1058"/>
        <v/>
      </c>
      <c r="BV349" s="733" t="str">
        <f t="shared" si="1058"/>
        <v/>
      </c>
      <c r="BW349" s="733">
        <f t="shared" si="1058"/>
        <v>0.21347763992172214</v>
      </c>
      <c r="BX349" s="733" t="str">
        <f t="shared" si="1058"/>
        <v/>
      </c>
      <c r="BY349" s="752"/>
      <c r="BZ349" s="733">
        <f>IF(BZ343="","",(BZ343-BZ345-BZ348)*BZ344/BZ$46/365/$G$1)</f>
        <v>2.6415162515566623E-2</v>
      </c>
      <c r="CA349" s="733">
        <f>IF(CA343="","",(CA343-CA345-CA348)*CA344/CA$46/365/$G$1)</f>
        <v>5.7861784557907844E-2</v>
      </c>
      <c r="CB349" s="733">
        <f>IF(CB343="","",(CB343-CB345-CB348)*CB344/CB$46/365/$G$1)</f>
        <v>5.7861784557907844E-2</v>
      </c>
      <c r="CC349" s="733">
        <f>IF(CC343="","",(CC343-CC345-CC348)*CC344/CC$46/365/$G$1)</f>
        <v>6.943414146948941E-2</v>
      </c>
      <c r="CD349" s="698">
        <f t="shared" si="999"/>
        <v>2.3584966531755916E-2</v>
      </c>
      <c r="CE349" s="723">
        <f t="shared" si="1000"/>
        <v>3.5304074346201753E-2</v>
      </c>
      <c r="CF349" s="723" t="str">
        <f t="shared" si="1001"/>
        <v/>
      </c>
      <c r="CG349" s="790" t="str">
        <f t="shared" si="1002"/>
        <v/>
      </c>
      <c r="CH349" s="1376" t="str">
        <f t="shared" si="1003"/>
        <v/>
      </c>
      <c r="CI349" s="1377" t="str">
        <f t="shared" si="1004"/>
        <v/>
      </c>
      <c r="CJ349" s="1378" t="str">
        <f t="shared" si="1005"/>
        <v/>
      </c>
      <c r="CK349" s="1378" t="str">
        <f t="shared" si="1006"/>
        <v/>
      </c>
      <c r="CL349" s="1378" t="str">
        <f t="shared" si="1007"/>
        <v/>
      </c>
      <c r="CM349" s="1378" t="str">
        <f t="shared" si="1008"/>
        <v/>
      </c>
      <c r="CN349" s="1378" t="str">
        <f t="shared" si="1009"/>
        <v/>
      </c>
      <c r="CO349" s="1379" t="str">
        <f t="shared" si="1010"/>
        <v/>
      </c>
      <c r="CP349" s="1379">
        <f t="shared" si="1011"/>
        <v>4.7169933063511832E-3</v>
      </c>
      <c r="CQ349" s="1379">
        <f t="shared" si="1012"/>
        <v>2.3584966531755919E-2</v>
      </c>
      <c r="CR349" s="1379">
        <f t="shared" si="1013"/>
        <v>6.2893244084682443E-2</v>
      </c>
      <c r="CS349" s="1378" t="str">
        <f t="shared" si="1014"/>
        <v/>
      </c>
      <c r="CT349" s="1378" t="str">
        <f t="shared" si="1015"/>
        <v/>
      </c>
      <c r="CU349" s="1378" t="str">
        <f t="shared" si="1016"/>
        <v/>
      </c>
      <c r="CV349" s="1378" t="str">
        <f t="shared" si="1017"/>
        <v/>
      </c>
      <c r="CW349" s="1378" t="str">
        <f t="shared" si="1018"/>
        <v/>
      </c>
      <c r="CX349" s="1377" t="str">
        <f t="shared" si="1019"/>
        <v/>
      </c>
      <c r="CY349" s="1380" t="str">
        <f t="shared" si="1020"/>
        <v/>
      </c>
      <c r="CZ349" s="638" t="str">
        <f t="shared" si="1021"/>
        <v/>
      </c>
      <c r="DA349" s="639" t="str">
        <f t="shared" si="1022"/>
        <v/>
      </c>
      <c r="DB349" s="640" t="str">
        <f t="shared" si="1023"/>
        <v/>
      </c>
      <c r="DC349" s="640" t="str">
        <f t="shared" si="1024"/>
        <v/>
      </c>
      <c r="DD349" s="640" t="str">
        <f t="shared" si="1025"/>
        <v/>
      </c>
      <c r="DE349" s="640" t="str">
        <f t="shared" si="1026"/>
        <v/>
      </c>
      <c r="DF349" s="640" t="str">
        <f t="shared" si="1027"/>
        <v/>
      </c>
      <c r="DG349" s="641">
        <f t="shared" si="1028"/>
        <v>2.3584966531755919E-2</v>
      </c>
      <c r="DH349" s="641">
        <f t="shared" si="1029"/>
        <v>3.4381640099626402E-2</v>
      </c>
      <c r="DI349" s="641">
        <f t="shared" si="1030"/>
        <v>3.6226508592777082E-2</v>
      </c>
      <c r="DJ349" s="641">
        <f t="shared" si="1031"/>
        <v>0.13417225404732255</v>
      </c>
      <c r="DK349" s="640" t="str">
        <f t="shared" si="1032"/>
        <v/>
      </c>
      <c r="DL349" s="640" t="str">
        <f t="shared" si="1033"/>
        <v/>
      </c>
      <c r="DM349" s="640" t="str">
        <f t="shared" si="1034"/>
        <v/>
      </c>
      <c r="DN349" s="640" t="str">
        <f t="shared" si="1035"/>
        <v/>
      </c>
      <c r="DO349" s="640" t="str">
        <f t="shared" si="1036"/>
        <v/>
      </c>
      <c r="DP349" s="639" t="str">
        <f t="shared" si="1037"/>
        <v/>
      </c>
      <c r="DQ349" s="638" t="str">
        <f t="shared" si="1038"/>
        <v/>
      </c>
      <c r="DR349" s="753">
        <f t="shared" si="1039"/>
        <v>3</v>
      </c>
      <c r="DS349" s="111">
        <f t="shared" si="1040"/>
        <v>4</v>
      </c>
      <c r="DT349" s="111">
        <f t="shared" si="1041"/>
        <v>2</v>
      </c>
      <c r="DU349" s="111">
        <f t="shared" si="1042"/>
        <v>1</v>
      </c>
      <c r="DV349" s="602"/>
      <c r="DW349" s="719"/>
      <c r="DX349" s="719"/>
      <c r="DY349" s="719"/>
      <c r="DZ349" s="719"/>
      <c r="EA349" s="719"/>
      <c r="EB349" s="719"/>
      <c r="EC349" s="719"/>
      <c r="ED349" s="719"/>
      <c r="EE349" s="603"/>
    </row>
    <row r="350" spans="1:135" s="795" customFormat="1" ht="15.75" customHeight="1">
      <c r="A350" s="781" t="s">
        <v>379</v>
      </c>
      <c r="B350" s="217"/>
      <c r="C350" s="217"/>
      <c r="D350" s="217"/>
      <c r="E350" s="217"/>
      <c r="F350" s="217"/>
      <c r="G350" s="217"/>
      <c r="H350" s="217"/>
      <c r="I350" s="217"/>
      <c r="J350" s="217"/>
      <c r="K350" s="217"/>
      <c r="L350" s="217"/>
      <c r="M350" s="217"/>
      <c r="N350" s="217"/>
      <c r="O350" s="217"/>
      <c r="P350" s="217"/>
      <c r="Q350" s="217"/>
      <c r="R350" s="217"/>
      <c r="S350" s="217"/>
      <c r="T350" s="703"/>
      <c r="U350" s="217"/>
      <c r="V350" s="217"/>
      <c r="W350" s="217"/>
      <c r="X350" s="217"/>
      <c r="Y350" s="217"/>
      <c r="Z350" s="217"/>
      <c r="AA350" s="217"/>
      <c r="AB350" s="217"/>
      <c r="AC350" s="217"/>
      <c r="AD350" s="217"/>
      <c r="AE350" s="217"/>
      <c r="AF350" s="217"/>
      <c r="AG350" s="217"/>
      <c r="AH350" s="217"/>
      <c r="AI350" s="217"/>
      <c r="AJ350" s="217"/>
      <c r="AK350" s="217"/>
      <c r="AL350" s="217"/>
      <c r="AM350" s="703"/>
      <c r="AN350" s="217"/>
      <c r="AO350" s="217"/>
      <c r="AP350" s="217"/>
      <c r="AQ350" s="217"/>
      <c r="AR350" s="217"/>
      <c r="AS350" s="217"/>
      <c r="AT350" s="217"/>
      <c r="AU350" s="217"/>
      <c r="AV350" s="217"/>
      <c r="AW350" s="217"/>
      <c r="AX350" s="217"/>
      <c r="AY350" s="217"/>
      <c r="AZ350" s="217"/>
      <c r="BA350" s="217"/>
      <c r="BB350" s="217"/>
      <c r="BC350" s="217"/>
      <c r="BD350" s="217"/>
      <c r="BE350" s="217"/>
      <c r="BF350" s="703"/>
      <c r="BG350" s="217"/>
      <c r="BH350" s="217"/>
      <c r="BI350" s="217"/>
      <c r="BJ350" s="217"/>
      <c r="BK350" s="217"/>
      <c r="BL350" s="217"/>
      <c r="BM350" s="217"/>
      <c r="BN350" s="217"/>
      <c r="BO350" s="217"/>
      <c r="BP350" s="217"/>
      <c r="BQ350" s="217"/>
      <c r="BR350" s="217"/>
      <c r="BS350" s="217"/>
      <c r="BT350" s="217"/>
      <c r="BU350" s="217"/>
      <c r="BV350" s="217"/>
      <c r="BW350" s="217"/>
      <c r="BX350" s="217"/>
      <c r="BY350" s="703"/>
      <c r="BZ350" s="217"/>
      <c r="CA350" s="217"/>
      <c r="CB350" s="217"/>
      <c r="CC350" s="217"/>
      <c r="CD350" s="698" t="str">
        <f t="shared" si="999"/>
        <v/>
      </c>
      <c r="CE350" s="698" t="str">
        <f t="shared" si="1000"/>
        <v/>
      </c>
      <c r="CF350" s="698" t="str">
        <f t="shared" si="1001"/>
        <v/>
      </c>
      <c r="CG350" s="787" t="str">
        <f t="shared" si="1002"/>
        <v/>
      </c>
      <c r="CH350" s="1371" t="str">
        <f t="shared" si="1003"/>
        <v/>
      </c>
      <c r="CI350" s="1372" t="str">
        <f t="shared" si="1004"/>
        <v/>
      </c>
      <c r="CJ350" s="1373" t="str">
        <f t="shared" si="1005"/>
        <v/>
      </c>
      <c r="CK350" s="1373" t="str">
        <f t="shared" si="1006"/>
        <v/>
      </c>
      <c r="CL350" s="1373" t="str">
        <f t="shared" si="1007"/>
        <v/>
      </c>
      <c r="CM350" s="1373" t="str">
        <f t="shared" si="1008"/>
        <v/>
      </c>
      <c r="CN350" s="1373" t="str">
        <f t="shared" si="1009"/>
        <v/>
      </c>
      <c r="CO350" s="1374" t="str">
        <f t="shared" si="1010"/>
        <v/>
      </c>
      <c r="CP350" s="1374" t="str">
        <f t="shared" si="1011"/>
        <v/>
      </c>
      <c r="CQ350" s="1374" t="str">
        <f t="shared" si="1012"/>
        <v/>
      </c>
      <c r="CR350" s="1374" t="str">
        <f t="shared" si="1013"/>
        <v/>
      </c>
      <c r="CS350" s="1373" t="str">
        <f t="shared" si="1014"/>
        <v/>
      </c>
      <c r="CT350" s="1373" t="str">
        <f t="shared" si="1015"/>
        <v/>
      </c>
      <c r="CU350" s="1373" t="str">
        <f t="shared" si="1016"/>
        <v/>
      </c>
      <c r="CV350" s="1373" t="str">
        <f t="shared" si="1017"/>
        <v/>
      </c>
      <c r="CW350" s="1373" t="str">
        <f t="shared" si="1018"/>
        <v/>
      </c>
      <c r="CX350" s="1372" t="str">
        <f t="shared" si="1019"/>
        <v/>
      </c>
      <c r="CY350" s="1375" t="str">
        <f t="shared" si="1020"/>
        <v/>
      </c>
      <c r="CZ350" s="532" t="str">
        <f t="shared" si="1021"/>
        <v/>
      </c>
      <c r="DA350" s="533" t="str">
        <f t="shared" si="1022"/>
        <v/>
      </c>
      <c r="DB350" s="534" t="str">
        <f t="shared" si="1023"/>
        <v/>
      </c>
      <c r="DC350" s="534" t="str">
        <f t="shared" si="1024"/>
        <v/>
      </c>
      <c r="DD350" s="534" t="str">
        <f t="shared" si="1025"/>
        <v/>
      </c>
      <c r="DE350" s="534" t="str">
        <f t="shared" si="1026"/>
        <v/>
      </c>
      <c r="DF350" s="534" t="str">
        <f t="shared" si="1027"/>
        <v/>
      </c>
      <c r="DG350" s="535" t="str">
        <f t="shared" si="1028"/>
        <v/>
      </c>
      <c r="DH350" s="535" t="str">
        <f t="shared" si="1029"/>
        <v/>
      </c>
      <c r="DI350" s="535" t="str">
        <f t="shared" si="1030"/>
        <v/>
      </c>
      <c r="DJ350" s="535" t="str">
        <f t="shared" si="1031"/>
        <v/>
      </c>
      <c r="DK350" s="534" t="str">
        <f t="shared" si="1032"/>
        <v/>
      </c>
      <c r="DL350" s="534" t="str">
        <f t="shared" si="1033"/>
        <v/>
      </c>
      <c r="DM350" s="534" t="str">
        <f t="shared" si="1034"/>
        <v/>
      </c>
      <c r="DN350" s="534" t="str">
        <f t="shared" si="1035"/>
        <v/>
      </c>
      <c r="DO350" s="534" t="str">
        <f t="shared" si="1036"/>
        <v/>
      </c>
      <c r="DP350" s="533" t="str">
        <f t="shared" si="1037"/>
        <v/>
      </c>
      <c r="DQ350" s="532" t="str">
        <f t="shared" si="1038"/>
        <v/>
      </c>
      <c r="DR350" s="753">
        <f t="shared" si="1039"/>
        <v>0</v>
      </c>
      <c r="DS350" s="111">
        <f t="shared" si="1040"/>
        <v>0</v>
      </c>
      <c r="DT350" s="111">
        <f t="shared" si="1041"/>
        <v>0</v>
      </c>
      <c r="DU350" s="111">
        <f t="shared" si="1042"/>
        <v>0</v>
      </c>
      <c r="DV350" s="792"/>
      <c r="DW350" s="793"/>
      <c r="DX350" s="793"/>
      <c r="DY350" s="793"/>
      <c r="DZ350" s="793"/>
      <c r="EA350" s="793"/>
      <c r="EB350" s="793"/>
      <c r="EC350" s="793"/>
      <c r="ED350" s="793"/>
      <c r="EE350" s="794"/>
    </row>
    <row r="351" spans="1:135" s="604" customFormat="1" ht="15.75" customHeight="1">
      <c r="A351" s="808" t="s">
        <v>367</v>
      </c>
      <c r="B351" s="217"/>
      <c r="C351" s="217"/>
      <c r="D351" s="217"/>
      <c r="E351" s="217"/>
      <c r="F351" s="217"/>
      <c r="G351" s="217"/>
      <c r="H351" s="217"/>
      <c r="I351" s="217"/>
      <c r="J351" s="217"/>
      <c r="K351" s="217"/>
      <c r="L351" s="217"/>
      <c r="M351" s="217"/>
      <c r="N351" s="217"/>
      <c r="O351" s="217"/>
      <c r="P351" s="217"/>
      <c r="Q351" s="217"/>
      <c r="R351" s="217"/>
      <c r="S351" s="217"/>
      <c r="T351" s="712"/>
      <c r="U351" s="217"/>
      <c r="V351" s="217"/>
      <c r="W351" s="217"/>
      <c r="X351" s="217"/>
      <c r="Y351" s="217"/>
      <c r="Z351" s="217"/>
      <c r="AA351" s="217"/>
      <c r="AB351" s="217"/>
      <c r="AC351" s="217"/>
      <c r="AD351" s="217"/>
      <c r="AE351" s="217"/>
      <c r="AF351" s="217"/>
      <c r="AG351" s="217"/>
      <c r="AH351" s="217"/>
      <c r="AI351" s="217"/>
      <c r="AJ351" s="217"/>
      <c r="AK351" s="217"/>
      <c r="AL351" s="217"/>
      <c r="AM351" s="712"/>
      <c r="AN351" s="217"/>
      <c r="AO351" s="217"/>
      <c r="AP351" s="217"/>
      <c r="AQ351" s="217"/>
      <c r="AR351" s="217"/>
      <c r="AS351" s="217"/>
      <c r="AT351" s="217"/>
      <c r="AU351" s="217"/>
      <c r="AV351" s="217"/>
      <c r="AW351" s="217"/>
      <c r="AX351" s="217"/>
      <c r="AY351" s="217"/>
      <c r="AZ351" s="217"/>
      <c r="BA351" s="217"/>
      <c r="BB351" s="217"/>
      <c r="BC351" s="217"/>
      <c r="BD351" s="217"/>
      <c r="BE351" s="217"/>
      <c r="BF351" s="712"/>
      <c r="BG351" s="217"/>
      <c r="BH351" s="217"/>
      <c r="BI351" s="217"/>
      <c r="BJ351" s="217"/>
      <c r="BK351" s="217"/>
      <c r="BL351" s="217"/>
      <c r="BM351" s="217"/>
      <c r="BN351" s="217"/>
      <c r="BO351" s="217"/>
      <c r="BP351" s="217"/>
      <c r="BQ351" s="217"/>
      <c r="BR351" s="217"/>
      <c r="BS351" s="217"/>
      <c r="BT351" s="217"/>
      <c r="BU351" s="217"/>
      <c r="BV351" s="217"/>
      <c r="BW351" s="217"/>
      <c r="BX351" s="217"/>
      <c r="BY351" s="712"/>
      <c r="BZ351" s="217"/>
      <c r="CA351" s="217"/>
      <c r="CB351" s="217"/>
      <c r="CC351" s="217"/>
      <c r="CD351" s="690"/>
      <c r="CE351" s="690"/>
      <c r="CF351" s="690"/>
      <c r="CG351" s="786"/>
      <c r="CH351" s="1408"/>
      <c r="CI351" s="1409"/>
      <c r="CJ351" s="1409"/>
      <c r="CK351" s="1409"/>
      <c r="CL351" s="1409"/>
      <c r="CM351" s="1409"/>
      <c r="CN351" s="1409"/>
      <c r="CO351" s="1409"/>
      <c r="CP351" s="1409"/>
      <c r="CQ351" s="1409"/>
      <c r="CR351" s="1409"/>
      <c r="CS351" s="1409"/>
      <c r="CT351" s="1409"/>
      <c r="CU351" s="1409"/>
      <c r="CV351" s="1409"/>
      <c r="CW351" s="1409"/>
      <c r="CX351" s="1409"/>
      <c r="CY351" s="1388"/>
      <c r="CZ351" s="558"/>
      <c r="DA351" s="558"/>
      <c r="DB351" s="558"/>
      <c r="DC351" s="558"/>
      <c r="DD351" s="558"/>
      <c r="DE351" s="558"/>
      <c r="DF351" s="558"/>
      <c r="DG351" s="558"/>
      <c r="DH351" s="558"/>
      <c r="DI351" s="558"/>
      <c r="DJ351" s="558"/>
      <c r="DK351" s="558"/>
      <c r="DL351" s="558"/>
      <c r="DM351" s="558"/>
      <c r="DN351" s="558"/>
      <c r="DO351" s="558"/>
      <c r="DP351" s="558"/>
      <c r="DQ351" s="558"/>
      <c r="DR351" s="691"/>
      <c r="DS351" s="208"/>
      <c r="DT351" s="208"/>
      <c r="DU351" s="208"/>
      <c r="DV351" s="692"/>
      <c r="DW351" s="718"/>
      <c r="DX351" s="718"/>
      <c r="DY351" s="718"/>
      <c r="DZ351" s="718"/>
      <c r="EA351" s="718"/>
      <c r="EB351" s="718"/>
      <c r="EC351" s="718"/>
      <c r="ED351" s="718"/>
      <c r="EE351" s="603"/>
    </row>
    <row r="352" spans="1:135" s="816" customFormat="1" ht="15.75" customHeight="1">
      <c r="A352" s="808" t="s">
        <v>368</v>
      </c>
      <c r="B352" s="217"/>
      <c r="C352" s="217"/>
      <c r="D352" s="217"/>
      <c r="E352" s="217"/>
      <c r="F352" s="217"/>
      <c r="G352" s="217"/>
      <c r="H352" s="217"/>
      <c r="I352" s="217"/>
      <c r="J352" s="217"/>
      <c r="K352" s="217"/>
      <c r="L352" s="217"/>
      <c r="M352" s="217"/>
      <c r="N352" s="217"/>
      <c r="O352" s="217"/>
      <c r="P352" s="217"/>
      <c r="Q352" s="217"/>
      <c r="R352" s="217"/>
      <c r="S352" s="217"/>
      <c r="T352" s="689"/>
      <c r="U352" s="217"/>
      <c r="V352" s="217"/>
      <c r="W352" s="217"/>
      <c r="X352" s="217"/>
      <c r="Y352" s="217"/>
      <c r="Z352" s="217"/>
      <c r="AA352" s="217"/>
      <c r="AB352" s="217"/>
      <c r="AC352" s="217"/>
      <c r="AD352" s="217"/>
      <c r="AE352" s="217"/>
      <c r="AF352" s="217"/>
      <c r="AG352" s="217"/>
      <c r="AH352" s="217"/>
      <c r="AI352" s="217"/>
      <c r="AJ352" s="799"/>
      <c r="AK352" s="799"/>
      <c r="AL352" s="217"/>
      <c r="AM352" s="689"/>
      <c r="AN352" s="217"/>
      <c r="AO352" s="217"/>
      <c r="AP352" s="217"/>
      <c r="AQ352" s="217"/>
      <c r="AR352" s="217"/>
      <c r="AS352" s="217"/>
      <c r="AT352" s="217"/>
      <c r="AU352" s="217"/>
      <c r="AV352" s="217"/>
      <c r="AW352" s="217"/>
      <c r="AX352" s="217"/>
      <c r="AY352" s="217"/>
      <c r="AZ352" s="217"/>
      <c r="BA352" s="217"/>
      <c r="BB352" s="217"/>
      <c r="BC352" s="217"/>
      <c r="BD352" s="217"/>
      <c r="BE352" s="217"/>
      <c r="BF352" s="689"/>
      <c r="BG352" s="217"/>
      <c r="BH352" s="217"/>
      <c r="BI352" s="217"/>
      <c r="BJ352" s="217"/>
      <c r="BK352" s="217"/>
      <c r="BL352" s="217"/>
      <c r="BM352" s="217"/>
      <c r="BN352" s="217"/>
      <c r="BO352" s="217"/>
      <c r="BP352" s="217"/>
      <c r="BQ352" s="217"/>
      <c r="BR352" s="217"/>
      <c r="BS352" s="217"/>
      <c r="BT352" s="217"/>
      <c r="BU352" s="217"/>
      <c r="BV352" s="217"/>
      <c r="BW352" s="217"/>
      <c r="BX352" s="217"/>
      <c r="BY352" s="689"/>
      <c r="BZ352" s="217"/>
      <c r="CA352" s="217"/>
      <c r="CB352" s="217"/>
      <c r="CC352" s="217"/>
      <c r="CD352" s="698" t="str">
        <f t="shared" ref="CD352:CD361" si="1059">IF(DR352&lt;3,"",(SUM(B352:S352)-MIN(B352:S352)-MAX(B352:S352))/(DR352-2))</f>
        <v/>
      </c>
      <c r="CE352" s="698" t="str">
        <f t="shared" ref="CE352:CE361" si="1060">IF(DS352&lt;3,"",(SUM(U352:AL352)-MIN(U352:AL352)-MAX(U352:AL352))/(DS352-2))</f>
        <v/>
      </c>
      <c r="CF352" s="698" t="str">
        <f t="shared" ref="CF352:CF361" si="1061">IF(DT352&lt;3,"",(SUM(AN352:BE352)-MIN(AN352:BE352)-MAX(AN352:BE352))/(DT352-2))</f>
        <v/>
      </c>
      <c r="CG352" s="787" t="str">
        <f t="shared" ref="CG352:CG361" si="1062">IF(DU352&lt;3,"",(SUM(BG352:BX352)-MIN(BG352:BX352)-MAX(BG352:BX352))/(DU352-2))</f>
        <v/>
      </c>
      <c r="CH352" s="1371" t="str">
        <f t="shared" ref="CH352:CH359" si="1063">IF($CH$4=$CD$4,IF(OR(-FLOOR(((18-COUNT($B352:$S352))/2),1)+CH$7&lt;1,-FLOOR(((18-COUNT($B352:$S352))/2),1)+CH$7&gt;COUNT($B352:$S352)),"",LARGE($B352:$S352,-FLOOR(((18-COUNT($B352:$S352))/2),1)+CH$7)),IF(OR(-FLOOR(((18-COUNT($AN352:$BE352))/2),1)+CH$7&lt;1,-FLOOR(((18-COUNT($AN352:$BE352))/2),1)+CH$7&gt;COUNT($AN352:$BE352)),"",LARGE($AN352:$BE352,-FLOOR(((18-COUNT($AN352:$BE352))/2),1)+CH$7)))</f>
        <v/>
      </c>
      <c r="CI352" s="1372" t="str">
        <f t="shared" ref="CI352:CI359" si="1064">IF($CH$4=$CD$4,IF(OR(-FLOOR(((18-COUNT($B352:$S352))/2),1)+CI$7&lt;1,-FLOOR(((18-COUNT($B352:$S352))/2),1)+CI$7&gt;COUNT($B352:$S352)),"",LARGE($B352:$S352,-FLOOR(((18-COUNT($B352:$S352))/2),1)+CI$7)),IF(OR(-FLOOR(((18-COUNT($AN352:$BE352))/2),1)+CI$7&lt;1,-FLOOR(((18-COUNT($AN352:$BE352))/2),1)+CI$7&gt;COUNT($AN352:$BE352)),"",LARGE($AN352:$BE352,-FLOOR(((18-COUNT($AN352:$BE352))/2),1)+CI$7)))</f>
        <v/>
      </c>
      <c r="CJ352" s="1373" t="str">
        <f t="shared" ref="CJ352:CJ359" si="1065">IF($CH$4=$CD$4,IF(OR(-FLOOR(((18-COUNT($B352:$S352))/2),1)+CJ$7&lt;1,-FLOOR(((18-COUNT($B352:$S352))/2),1)+CJ$7&gt;COUNT($B352:$S352)),"",LARGE($B352:$S352,-FLOOR(((18-COUNT($B352:$S352))/2),1)+CJ$7)),IF(OR(-FLOOR(((18-COUNT($AN352:$BE352))/2),1)+CJ$7&lt;1,-FLOOR(((18-COUNT($AN352:$BE352))/2),1)+CJ$7&gt;COUNT($AN352:$BE352)),"",LARGE($AN352:$BE352,-FLOOR(((18-COUNT($AN352:$BE352))/2),1)+CJ$7)))</f>
        <v/>
      </c>
      <c r="CK352" s="1373" t="str">
        <f t="shared" ref="CK352:CK359" si="1066">IF($CH$4=$CD$4,IF(OR(-FLOOR(((18-COUNT($B352:$S352))/2),1)+CK$7&lt;1,-FLOOR(((18-COUNT($B352:$S352))/2),1)+CK$7&gt;COUNT($B352:$S352)),"",LARGE($B352:$S352,-FLOOR(((18-COUNT($B352:$S352))/2),1)+CK$7)),IF(OR(-FLOOR(((18-COUNT($AN352:$BE352))/2),1)+CK$7&lt;1,-FLOOR(((18-COUNT($AN352:$BE352))/2),1)+CK$7&gt;COUNT($AN352:$BE352)),"",LARGE($AN352:$BE352,-FLOOR(((18-COUNT($AN352:$BE352))/2),1)+CK$7)))</f>
        <v/>
      </c>
      <c r="CL352" s="1373" t="str">
        <f t="shared" ref="CL352:CL359" si="1067">IF($CH$4=$CD$4,IF(OR(-FLOOR(((18-COUNT($B352:$S352))/2),1)+CL$7&lt;1,-FLOOR(((18-COUNT($B352:$S352))/2),1)+CL$7&gt;COUNT($B352:$S352)),"",LARGE($B352:$S352,-FLOOR(((18-COUNT($B352:$S352))/2),1)+CL$7)),IF(OR(-FLOOR(((18-COUNT($AN352:$BE352))/2),1)+CL$7&lt;1,-FLOOR(((18-COUNT($AN352:$BE352))/2),1)+CL$7&gt;COUNT($AN352:$BE352)),"",LARGE($AN352:$BE352,-FLOOR(((18-COUNT($AN352:$BE352))/2),1)+CL$7)))</f>
        <v/>
      </c>
      <c r="CM352" s="1373" t="str">
        <f t="shared" ref="CM352:CM359" si="1068">IF($CH$4=$CD$4,IF(OR(-FLOOR(((18-COUNT($B352:$S352))/2),1)+CM$7&lt;1,-FLOOR(((18-COUNT($B352:$S352))/2),1)+CM$7&gt;COUNT($B352:$S352)),"",LARGE($B352:$S352,-FLOOR(((18-COUNT($B352:$S352))/2),1)+CM$7)),IF(OR(-FLOOR(((18-COUNT($AN352:$BE352))/2),1)+CM$7&lt;1,-FLOOR(((18-COUNT($AN352:$BE352))/2),1)+CM$7&gt;COUNT($AN352:$BE352)),"",LARGE($AN352:$BE352,-FLOOR(((18-COUNT($AN352:$BE352))/2),1)+CM$7)))</f>
        <v/>
      </c>
      <c r="CN352" s="1373" t="str">
        <f t="shared" ref="CN352:CN359" si="1069">IF($CH$4=$CD$4,IF(OR(-FLOOR(((18-COUNT($B352:$S352))/2),1)+CN$7&lt;1,-FLOOR(((18-COUNT($B352:$S352))/2),1)+CN$7&gt;COUNT($B352:$S352)),"",LARGE($B352:$S352,-FLOOR(((18-COUNT($B352:$S352))/2),1)+CN$7)),IF(OR(-FLOOR(((18-COUNT($AN352:$BE352))/2),1)+CN$7&lt;1,-FLOOR(((18-COUNT($AN352:$BE352))/2),1)+CN$7&gt;COUNT($AN352:$BE352)),"",LARGE($AN352:$BE352,-FLOOR(((18-COUNT($AN352:$BE352))/2),1)+CN$7)))</f>
        <v/>
      </c>
      <c r="CO352" s="1374" t="str">
        <f t="shared" ref="CO352:CO359" si="1070">IF($CH$4=$CD$4,IF(OR(-FLOOR(((18-COUNT($B352:$S352))/2),1)+CO$7&lt;1,-FLOOR(((18-COUNT($B352:$S352))/2),1)+CO$7&gt;COUNT($B352:$S352)),"",LARGE($B352:$S352,-FLOOR(((18-COUNT($B352:$S352))/2),1)+CO$7)),IF(OR(-FLOOR(((18-COUNT($AN352:$BE352))/2),1)+CO$7&lt;1,-FLOOR(((18-COUNT($AN352:$BE352))/2),1)+CO$7&gt;COUNT($AN352:$BE352)),"",LARGE($AN352:$BE352,-FLOOR(((18-COUNT($AN352:$BE352))/2),1)+CO$7)))</f>
        <v/>
      </c>
      <c r="CP352" s="1374" t="str">
        <f t="shared" ref="CP352:CP359" si="1071">IF($CH$4=$CD$4,IF(OR(-FLOOR(((18-COUNT($B352:$S352))/2),1)+CP$7&lt;1,-FLOOR(((18-COUNT($B352:$S352))/2),1)+CP$7&gt;COUNT($B352:$S352)),"",LARGE($B352:$S352,-FLOOR(((18-COUNT($B352:$S352))/2),1)+CP$7)),IF(OR(-FLOOR(((18-COUNT($AN352:$BE352))/2),1)+CP$7&lt;1,-FLOOR(((18-COUNT($AN352:$BE352))/2),1)+CP$7&gt;COUNT($AN352:$BE352)),"",LARGE($AN352:$BE352,-FLOOR(((18-COUNT($AN352:$BE352))/2),1)+CP$7)))</f>
        <v/>
      </c>
      <c r="CQ352" s="1374" t="str">
        <f t="shared" ref="CQ352:CQ359" si="1072">IF($CH$4=$CD$4,IF(OR(-FLOOR(((18-COUNT($B352:$S352))/2),1)+CQ$7&lt;1,-FLOOR(((18-COUNT($B352:$S352))/2),1)+CQ$7&gt;COUNT($B352:$S352)),"",LARGE($B352:$S352,-FLOOR(((18-COUNT($B352:$S352))/2),1)+CQ$7)),IF(OR(-FLOOR(((18-COUNT($AN352:$BE352))/2),1)+CQ$7&lt;1,-FLOOR(((18-COUNT($AN352:$BE352))/2),1)+CQ$7&gt;COUNT($AN352:$BE352)),"",LARGE($AN352:$BE352,-FLOOR(((18-COUNT($AN352:$BE352))/2),1)+CQ$7)))</f>
        <v/>
      </c>
      <c r="CR352" s="1374" t="str">
        <f t="shared" ref="CR352:CR359" si="1073">IF($CH$4=$CD$4,IF(OR(-FLOOR(((18-COUNT($B352:$S352))/2),1)+CR$7&lt;1,-FLOOR(((18-COUNT($B352:$S352))/2),1)+CR$7&gt;COUNT($B352:$S352)),"",LARGE($B352:$S352,-FLOOR(((18-COUNT($B352:$S352))/2),1)+CR$7)),IF(OR(-FLOOR(((18-COUNT($AN352:$BE352))/2),1)+CR$7&lt;1,-FLOOR(((18-COUNT($AN352:$BE352))/2),1)+CR$7&gt;COUNT($AN352:$BE352)),"",LARGE($AN352:$BE352,-FLOOR(((18-COUNT($AN352:$BE352))/2),1)+CR$7)))</f>
        <v/>
      </c>
      <c r="CS352" s="1373" t="str">
        <f t="shared" ref="CS352:CS359" si="1074">IF($CH$4=$CD$4,IF(OR(-FLOOR(((18-COUNT($B352:$S352))/2),1)+CS$7&lt;1,-FLOOR(((18-COUNT($B352:$S352))/2),1)+CS$7&gt;COUNT($B352:$S352)),"",LARGE($B352:$S352,-FLOOR(((18-COUNT($B352:$S352))/2),1)+CS$7)),IF(OR(-FLOOR(((18-COUNT($AN352:$BE352))/2),1)+CS$7&lt;1,-FLOOR(((18-COUNT($AN352:$BE352))/2),1)+CS$7&gt;COUNT($AN352:$BE352)),"",LARGE($AN352:$BE352,-FLOOR(((18-COUNT($AN352:$BE352))/2),1)+CS$7)))</f>
        <v/>
      </c>
      <c r="CT352" s="1373" t="str">
        <f t="shared" ref="CT352:CT359" si="1075">IF($CH$4=$CD$4,IF(OR(-FLOOR(((18-COUNT($B352:$S352))/2),1)+CT$7&lt;1,-FLOOR(((18-COUNT($B352:$S352))/2),1)+CT$7&gt;COUNT($B352:$S352)),"",LARGE($B352:$S352,-FLOOR(((18-COUNT($B352:$S352))/2),1)+CT$7)),IF(OR(-FLOOR(((18-COUNT($AN352:$BE352))/2),1)+CT$7&lt;1,-FLOOR(((18-COUNT($AN352:$BE352))/2),1)+CT$7&gt;COUNT($AN352:$BE352)),"",LARGE($AN352:$BE352,-FLOOR(((18-COUNT($AN352:$BE352))/2),1)+CT$7)))</f>
        <v/>
      </c>
      <c r="CU352" s="1373" t="str">
        <f t="shared" ref="CU352:CU359" si="1076">IF($CH$4=$CD$4,IF(OR(-FLOOR(((18-COUNT($B352:$S352))/2),1)+CU$7&lt;1,-FLOOR(((18-COUNT($B352:$S352))/2),1)+CU$7&gt;COUNT($B352:$S352)),"",LARGE($B352:$S352,-FLOOR(((18-COUNT($B352:$S352))/2),1)+CU$7)),IF(OR(-FLOOR(((18-COUNT($AN352:$BE352))/2),1)+CU$7&lt;1,-FLOOR(((18-COUNT($AN352:$BE352))/2),1)+CU$7&gt;COUNT($AN352:$BE352)),"",LARGE($AN352:$BE352,-FLOOR(((18-COUNT($AN352:$BE352))/2),1)+CU$7)))</f>
        <v/>
      </c>
      <c r="CV352" s="1373" t="str">
        <f t="shared" ref="CV352:CV359" si="1077">IF($CH$4=$CD$4,IF(OR(-FLOOR(((18-COUNT($B352:$S352))/2),1)+CV$7&lt;1,-FLOOR(((18-COUNT($B352:$S352))/2),1)+CV$7&gt;COUNT($B352:$S352)),"",LARGE($B352:$S352,-FLOOR(((18-COUNT($B352:$S352))/2),1)+CV$7)),IF(OR(-FLOOR(((18-COUNT($AN352:$BE352))/2),1)+CV$7&lt;1,-FLOOR(((18-COUNT($AN352:$BE352))/2),1)+CV$7&gt;COUNT($AN352:$BE352)),"",LARGE($AN352:$BE352,-FLOOR(((18-COUNT($AN352:$BE352))/2),1)+CV$7)))</f>
        <v/>
      </c>
      <c r="CW352" s="1373" t="str">
        <f t="shared" ref="CW352:CW359" si="1078">IF($CH$4=$CD$4,IF(OR(-FLOOR(((18-COUNT($B352:$S352))/2),1)+CW$7&lt;1,-FLOOR(((18-COUNT($B352:$S352))/2),1)+CW$7&gt;COUNT($B352:$S352)),"",LARGE($B352:$S352,-FLOOR(((18-COUNT($B352:$S352))/2),1)+CW$7)),IF(OR(-FLOOR(((18-COUNT($AN352:$BE352))/2),1)+CW$7&lt;1,-FLOOR(((18-COUNT($AN352:$BE352))/2),1)+CW$7&gt;COUNT($AN352:$BE352)),"",LARGE($AN352:$BE352,-FLOOR(((18-COUNT($AN352:$BE352))/2),1)+CW$7)))</f>
        <v/>
      </c>
      <c r="CX352" s="1372" t="str">
        <f t="shared" ref="CX352:CX359" si="1079">IF($CH$4=$CD$4,IF(OR(-FLOOR(((18-COUNT($B352:$S352))/2),1)+CX$7&lt;1,-FLOOR(((18-COUNT($B352:$S352))/2),1)+CX$7&gt;COUNT($B352:$S352)),"",LARGE($B352:$S352,-FLOOR(((18-COUNT($B352:$S352))/2),1)+CX$7)),IF(OR(-FLOOR(((18-COUNT($AN352:$BE352))/2),1)+CX$7&lt;1,-FLOOR(((18-COUNT($AN352:$BE352))/2),1)+CX$7&gt;COUNT($AN352:$BE352)),"",LARGE($AN352:$BE352,-FLOOR(((18-COUNT($AN352:$BE352))/2),1)+CX$7)))</f>
        <v/>
      </c>
      <c r="CY352" s="1375" t="str">
        <f t="shared" ref="CY352:CY359" si="1080">IF($CH$4=$CD$4,IF(OR(-FLOOR(((18-COUNT($B352:$S352))/2),1)+CY$7&lt;1,-FLOOR(((18-COUNT($B352:$S352))/2),1)+CY$7&gt;COUNT($B352:$S352)),"",LARGE($B352:$S352,-FLOOR(((18-COUNT($B352:$S352))/2),1)+CY$7)),IF(OR(-FLOOR(((18-COUNT($AN352:$BE352))/2),1)+CY$7&lt;1,-FLOOR(((18-COUNT($AN352:$BE352))/2),1)+CY$7&gt;COUNT($AN352:$BE352)),"",LARGE($AN352:$BE352,-FLOOR(((18-COUNT($AN352:$BE352))/2),1)+CY$7)))</f>
        <v/>
      </c>
      <c r="CZ352" s="532" t="str">
        <f t="shared" ref="CZ352:CZ359" si="1081">IF($CH$4=$CD$4,IF(OR(-FLOOR(((18-COUNT($U352:$AL352))/2),1)+CZ$7&lt;1,-FLOOR(((18-COUNT($U352:$AL352))/2),1)+CZ$7&gt;COUNT($U352:$AL352)),"",LARGE($U352:$AL352,-FLOOR(((18-COUNT($U352:$AL352))/2),1)+CZ$7)),IF(OR(-FLOOR(((18-COUNT($BG352:$BX352))/2),1)+CZ$7&lt;1,-FLOOR(((18-COUNT($BG352:$BX352))/2),1)+CZ$7&gt;COUNT($BG352:$BX352)),"",LARGE($BG352:$BX352,-FLOOR(((18-COUNT($BG352:$BX352))/2),1)+CZ$7)))</f>
        <v/>
      </c>
      <c r="DA352" s="533" t="str">
        <f t="shared" ref="DA352:DA359" si="1082">IF($CH$4=$CD$4,IF(OR(-FLOOR(((18-COUNT($U352:$AL352))/2),1)+DA$7&lt;1,-FLOOR(((18-COUNT($U352:$AL352))/2),1)+DA$7&gt;COUNT($U352:$AL352)),"",LARGE($U352:$AL352,-FLOOR(((18-COUNT($U352:$AL352))/2),1)+DA$7)),IF(OR(-FLOOR(((18-COUNT($BG352:$BX352))/2),1)+DA$7&lt;1,-FLOOR(((18-COUNT($BG352:$BX352))/2),1)+DA$7&gt;COUNT($BG352:$BX352)),"",LARGE($BG352:$BX352,-FLOOR(((18-COUNT($BG352:$BX352))/2),1)+DA$7)))</f>
        <v/>
      </c>
      <c r="DB352" s="534" t="str">
        <f t="shared" ref="DB352:DB359" si="1083">IF($CH$4=$CD$4,IF(OR(-FLOOR(((18-COUNT($U352:$AL352))/2),1)+DB$7&lt;1,-FLOOR(((18-COUNT($U352:$AL352))/2),1)+DB$7&gt;COUNT($U352:$AL352)),"",LARGE($U352:$AL352,-FLOOR(((18-COUNT($U352:$AL352))/2),1)+DB$7)),IF(OR(-FLOOR(((18-COUNT($BG352:$BX352))/2),1)+DB$7&lt;1,-FLOOR(((18-COUNT($BG352:$BX352))/2),1)+DB$7&gt;COUNT($BG352:$BX352)),"",LARGE($BG352:$BX352,-FLOOR(((18-COUNT($BG352:$BX352))/2),1)+DB$7)))</f>
        <v/>
      </c>
      <c r="DC352" s="534" t="str">
        <f t="shared" ref="DC352:DC359" si="1084">IF($CH$4=$CD$4,IF(OR(-FLOOR(((18-COUNT($U352:$AL352))/2),1)+DC$7&lt;1,-FLOOR(((18-COUNT($U352:$AL352))/2),1)+DC$7&gt;COUNT($U352:$AL352)),"",LARGE($U352:$AL352,-FLOOR(((18-COUNT($U352:$AL352))/2),1)+DC$7)),IF(OR(-FLOOR(((18-COUNT($BG352:$BX352))/2),1)+DC$7&lt;1,-FLOOR(((18-COUNT($BG352:$BX352))/2),1)+DC$7&gt;COUNT($BG352:$BX352)),"",LARGE($BG352:$BX352,-FLOOR(((18-COUNT($BG352:$BX352))/2),1)+DC$7)))</f>
        <v/>
      </c>
      <c r="DD352" s="534" t="str">
        <f t="shared" ref="DD352:DD359" si="1085">IF($CH$4=$CD$4,IF(OR(-FLOOR(((18-COUNT($U352:$AL352))/2),1)+DD$7&lt;1,-FLOOR(((18-COUNT($U352:$AL352))/2),1)+DD$7&gt;COUNT($U352:$AL352)),"",LARGE($U352:$AL352,-FLOOR(((18-COUNT($U352:$AL352))/2),1)+DD$7)),IF(OR(-FLOOR(((18-COUNT($BG352:$BX352))/2),1)+DD$7&lt;1,-FLOOR(((18-COUNT($BG352:$BX352))/2),1)+DD$7&gt;COUNT($BG352:$BX352)),"",LARGE($BG352:$BX352,-FLOOR(((18-COUNT($BG352:$BX352))/2),1)+DD$7)))</f>
        <v/>
      </c>
      <c r="DE352" s="534" t="str">
        <f t="shared" ref="DE352:DE359" si="1086">IF($CH$4=$CD$4,IF(OR(-FLOOR(((18-COUNT($U352:$AL352))/2),1)+DE$7&lt;1,-FLOOR(((18-COUNT($U352:$AL352))/2),1)+DE$7&gt;COUNT($U352:$AL352)),"",LARGE($U352:$AL352,-FLOOR(((18-COUNT($U352:$AL352))/2),1)+DE$7)),IF(OR(-FLOOR(((18-COUNT($BG352:$BX352))/2),1)+DE$7&lt;1,-FLOOR(((18-COUNT($BG352:$BX352))/2),1)+DE$7&gt;COUNT($BG352:$BX352)),"",LARGE($BG352:$BX352,-FLOOR(((18-COUNT($BG352:$BX352))/2),1)+DE$7)))</f>
        <v/>
      </c>
      <c r="DF352" s="534" t="str">
        <f t="shared" ref="DF352:DF359" si="1087">IF($CH$4=$CD$4,IF(OR(-FLOOR(((18-COUNT($U352:$AL352))/2),1)+DF$7&lt;1,-FLOOR(((18-COUNT($U352:$AL352))/2),1)+DF$7&gt;COUNT($U352:$AL352)),"",LARGE($U352:$AL352,-FLOOR(((18-COUNT($U352:$AL352))/2),1)+DF$7)),IF(OR(-FLOOR(((18-COUNT($BG352:$BX352))/2),1)+DF$7&lt;1,-FLOOR(((18-COUNT($BG352:$BX352))/2),1)+DF$7&gt;COUNT($BG352:$BX352)),"",LARGE($BG352:$BX352,-FLOOR(((18-COUNT($BG352:$BX352))/2),1)+DF$7)))</f>
        <v/>
      </c>
      <c r="DG352" s="535" t="str">
        <f t="shared" ref="DG352:DG359" si="1088">IF($CH$4=$CD$4,IF(OR(-FLOOR(((18-COUNT($U352:$AL352))/2),1)+DG$7&lt;1,-FLOOR(((18-COUNT($U352:$AL352))/2),1)+DG$7&gt;COUNT($U352:$AL352)),"",LARGE($U352:$AL352,-FLOOR(((18-COUNT($U352:$AL352))/2),1)+DG$7)),IF(OR(-FLOOR(((18-COUNT($BG352:$BX352))/2),1)+DG$7&lt;1,-FLOOR(((18-COUNT($BG352:$BX352))/2),1)+DG$7&gt;COUNT($BG352:$BX352)),"",LARGE($BG352:$BX352,-FLOOR(((18-COUNT($BG352:$BX352))/2),1)+DG$7)))</f>
        <v/>
      </c>
      <c r="DH352" s="535" t="str">
        <f t="shared" ref="DH352:DH359" si="1089">IF($CH$4=$CD$4,IF(OR(-FLOOR(((18-COUNT($U352:$AL352))/2),1)+DH$7&lt;1,-FLOOR(((18-COUNT($U352:$AL352))/2),1)+DH$7&gt;COUNT($U352:$AL352)),"",LARGE($U352:$AL352,-FLOOR(((18-COUNT($U352:$AL352))/2),1)+DH$7)),IF(OR(-FLOOR(((18-COUNT($BG352:$BX352))/2),1)+DH$7&lt;1,-FLOOR(((18-COUNT($BG352:$BX352))/2),1)+DH$7&gt;COUNT($BG352:$BX352)),"",LARGE($BG352:$BX352,-FLOOR(((18-COUNT($BG352:$BX352))/2),1)+DH$7)))</f>
        <v/>
      </c>
      <c r="DI352" s="535" t="str">
        <f t="shared" ref="DI352:DI359" si="1090">IF($CH$4=$CD$4,IF(OR(-FLOOR(((18-COUNT($U352:$AL352))/2),1)+DI$7&lt;1,-FLOOR(((18-COUNT($U352:$AL352))/2),1)+DI$7&gt;COUNT($U352:$AL352)),"",LARGE($U352:$AL352,-FLOOR(((18-COUNT($U352:$AL352))/2),1)+DI$7)),IF(OR(-FLOOR(((18-COUNT($BG352:$BX352))/2),1)+DI$7&lt;1,-FLOOR(((18-COUNT($BG352:$BX352))/2),1)+DI$7&gt;COUNT($BG352:$BX352)),"",LARGE($BG352:$BX352,-FLOOR(((18-COUNT($BG352:$BX352))/2),1)+DI$7)))</f>
        <v/>
      </c>
      <c r="DJ352" s="535" t="str">
        <f t="shared" ref="DJ352:DJ359" si="1091">IF($CH$4=$CD$4,IF(OR(-FLOOR(((18-COUNT($U352:$AL352))/2),1)+DJ$7&lt;1,-FLOOR(((18-COUNT($U352:$AL352))/2),1)+DJ$7&gt;COUNT($U352:$AL352)),"",LARGE($U352:$AL352,-FLOOR(((18-COUNT($U352:$AL352))/2),1)+DJ$7)),IF(OR(-FLOOR(((18-COUNT($BG352:$BX352))/2),1)+DJ$7&lt;1,-FLOOR(((18-COUNT($BG352:$BX352))/2),1)+DJ$7&gt;COUNT($BG352:$BX352)),"",LARGE($BG352:$BX352,-FLOOR(((18-COUNT($BG352:$BX352))/2),1)+DJ$7)))</f>
        <v/>
      </c>
      <c r="DK352" s="534" t="str">
        <f t="shared" ref="DK352:DK359" si="1092">IF($CH$4=$CD$4,IF(OR(-FLOOR(((18-COUNT($U352:$AL352))/2),1)+DK$7&lt;1,-FLOOR(((18-COUNT($U352:$AL352))/2),1)+DK$7&gt;COUNT($U352:$AL352)),"",LARGE($U352:$AL352,-FLOOR(((18-COUNT($U352:$AL352))/2),1)+DK$7)),IF(OR(-FLOOR(((18-COUNT($BG352:$BX352))/2),1)+DK$7&lt;1,-FLOOR(((18-COUNT($BG352:$BX352))/2),1)+DK$7&gt;COUNT($BG352:$BX352)),"",LARGE($BG352:$BX352,-FLOOR(((18-COUNT($BG352:$BX352))/2),1)+DK$7)))</f>
        <v/>
      </c>
      <c r="DL352" s="534" t="str">
        <f t="shared" ref="DL352:DL359" si="1093">IF($CH$4=$CD$4,IF(OR(-FLOOR(((18-COUNT($U352:$AL352))/2),1)+DL$7&lt;1,-FLOOR(((18-COUNT($U352:$AL352))/2),1)+DL$7&gt;COUNT($U352:$AL352)),"",LARGE($U352:$AL352,-FLOOR(((18-COUNT($U352:$AL352))/2),1)+DL$7)),IF(OR(-FLOOR(((18-COUNT($BG352:$BX352))/2),1)+DL$7&lt;1,-FLOOR(((18-COUNT($BG352:$BX352))/2),1)+DL$7&gt;COUNT($BG352:$BX352)),"",LARGE($BG352:$BX352,-FLOOR(((18-COUNT($BG352:$BX352))/2),1)+DL$7)))</f>
        <v/>
      </c>
      <c r="DM352" s="534" t="str">
        <f t="shared" ref="DM352:DM359" si="1094">IF($CH$4=$CD$4,IF(OR(-FLOOR(((18-COUNT($U352:$AL352))/2),1)+DM$7&lt;1,-FLOOR(((18-COUNT($U352:$AL352))/2),1)+DM$7&gt;COUNT($U352:$AL352)),"",LARGE($U352:$AL352,-FLOOR(((18-COUNT($U352:$AL352))/2),1)+DM$7)),IF(OR(-FLOOR(((18-COUNT($BG352:$BX352))/2),1)+DM$7&lt;1,-FLOOR(((18-COUNT($BG352:$BX352))/2),1)+DM$7&gt;COUNT($BG352:$BX352)),"",LARGE($BG352:$BX352,-FLOOR(((18-COUNT($BG352:$BX352))/2),1)+DM$7)))</f>
        <v/>
      </c>
      <c r="DN352" s="534" t="str">
        <f t="shared" ref="DN352:DN359" si="1095">IF($CH$4=$CD$4,IF(OR(-FLOOR(((18-COUNT($U352:$AL352))/2),1)+DN$7&lt;1,-FLOOR(((18-COUNT($U352:$AL352))/2),1)+DN$7&gt;COUNT($U352:$AL352)),"",LARGE($U352:$AL352,-FLOOR(((18-COUNT($U352:$AL352))/2),1)+DN$7)),IF(OR(-FLOOR(((18-COUNT($BG352:$BX352))/2),1)+DN$7&lt;1,-FLOOR(((18-COUNT($BG352:$BX352))/2),1)+DN$7&gt;COUNT($BG352:$BX352)),"",LARGE($BG352:$BX352,-FLOOR(((18-COUNT($BG352:$BX352))/2),1)+DN$7)))</f>
        <v/>
      </c>
      <c r="DO352" s="534" t="str">
        <f t="shared" ref="DO352:DO359" si="1096">IF($CH$4=$CD$4,IF(OR(-FLOOR(((18-COUNT($U352:$AL352))/2),1)+DO$7&lt;1,-FLOOR(((18-COUNT($U352:$AL352))/2),1)+DO$7&gt;COUNT($U352:$AL352)),"",LARGE($U352:$AL352,-FLOOR(((18-COUNT($U352:$AL352))/2),1)+DO$7)),IF(OR(-FLOOR(((18-COUNT($BG352:$BX352))/2),1)+DO$7&lt;1,-FLOOR(((18-COUNT($BG352:$BX352))/2),1)+DO$7&gt;COUNT($BG352:$BX352)),"",LARGE($BG352:$BX352,-FLOOR(((18-COUNT($BG352:$BX352))/2),1)+DO$7)))</f>
        <v/>
      </c>
      <c r="DP352" s="533" t="str">
        <f t="shared" ref="DP352:DP359" si="1097">IF($CH$4=$CD$4,IF(OR(-FLOOR(((18-COUNT($U352:$AL352))/2),1)+DP$7&lt;1,-FLOOR(((18-COUNT($U352:$AL352))/2),1)+DP$7&gt;COUNT($U352:$AL352)),"",LARGE($U352:$AL352,-FLOOR(((18-COUNT($U352:$AL352))/2),1)+DP$7)),IF(OR(-FLOOR(((18-COUNT($BG352:$BX352))/2),1)+DP$7&lt;1,-FLOOR(((18-COUNT($BG352:$BX352))/2),1)+DP$7&gt;COUNT($BG352:$BX352)),"",LARGE($BG352:$BX352,-FLOOR(((18-COUNT($BG352:$BX352))/2),1)+DP$7)))</f>
        <v/>
      </c>
      <c r="DQ352" s="532" t="str">
        <f t="shared" ref="DQ352:DQ359" si="1098">IF($CH$4=$CD$4,IF(OR(-FLOOR(((18-COUNT($U352:$AL352))/2),1)+DQ$7&lt;1,-FLOOR(((18-COUNT($U352:$AL352))/2),1)+DQ$7&gt;COUNT($U352:$AL352)),"",LARGE($U352:$AL352,-FLOOR(((18-COUNT($U352:$AL352))/2),1)+DQ$7)),IF(OR(-FLOOR(((18-COUNT($BG352:$BX352))/2),1)+DQ$7&lt;1,-FLOOR(((18-COUNT($BG352:$BX352))/2),1)+DQ$7&gt;COUNT($BG352:$BX352)),"",LARGE($BG352:$BX352,-FLOOR(((18-COUNT($BG352:$BX352))/2),1)+DQ$7)))</f>
        <v/>
      </c>
      <c r="DR352" s="753">
        <f t="shared" ref="DR352:DR359" si="1099">COUNT(B352:S352)</f>
        <v>0</v>
      </c>
      <c r="DS352" s="111">
        <f t="shared" ref="DS352:DS359" si="1100">COUNT(U352:AL352)</f>
        <v>0</v>
      </c>
      <c r="DT352" s="111">
        <f t="shared" ref="DT352:DT359" si="1101">COUNT(AN352:BE352)</f>
        <v>0</v>
      </c>
      <c r="DU352" s="111">
        <f t="shared" ref="DU352:DU359" si="1102">COUNT(BG352:BX352)</f>
        <v>0</v>
      </c>
      <c r="DV352" s="814"/>
      <c r="DW352" s="745"/>
      <c r="DX352" s="745"/>
      <c r="DY352" s="745"/>
      <c r="DZ352" s="745"/>
      <c r="EA352" s="745"/>
      <c r="EB352" s="745"/>
      <c r="EC352" s="745"/>
      <c r="ED352" s="745"/>
      <c r="EE352" s="815"/>
    </row>
    <row r="353" spans="1:135" s="604" customFormat="1" ht="15.75" customHeight="1">
      <c r="A353" s="808" t="s">
        <v>369</v>
      </c>
      <c r="B353" s="730" t="str">
        <f t="shared" ref="B353:S353" si="1103">IF(B350="","",B350*B352)</f>
        <v/>
      </c>
      <c r="C353" s="730" t="str">
        <f t="shared" si="1103"/>
        <v/>
      </c>
      <c r="D353" s="730" t="str">
        <f t="shared" si="1103"/>
        <v/>
      </c>
      <c r="E353" s="730" t="str">
        <f t="shared" si="1103"/>
        <v/>
      </c>
      <c r="F353" s="730" t="str">
        <f t="shared" si="1103"/>
        <v/>
      </c>
      <c r="G353" s="730" t="str">
        <f t="shared" si="1103"/>
        <v/>
      </c>
      <c r="H353" s="730" t="str">
        <f t="shared" si="1103"/>
        <v/>
      </c>
      <c r="I353" s="730" t="str">
        <f t="shared" si="1103"/>
        <v/>
      </c>
      <c r="J353" s="730" t="str">
        <f t="shared" si="1103"/>
        <v/>
      </c>
      <c r="K353" s="730" t="str">
        <f t="shared" si="1103"/>
        <v/>
      </c>
      <c r="L353" s="730" t="str">
        <f t="shared" si="1103"/>
        <v/>
      </c>
      <c r="M353" s="730" t="str">
        <f t="shared" si="1103"/>
        <v/>
      </c>
      <c r="N353" s="730" t="str">
        <f t="shared" si="1103"/>
        <v/>
      </c>
      <c r="O353" s="730" t="str">
        <f t="shared" si="1103"/>
        <v/>
      </c>
      <c r="P353" s="730" t="str">
        <f t="shared" si="1103"/>
        <v/>
      </c>
      <c r="Q353" s="730" t="str">
        <f t="shared" si="1103"/>
        <v/>
      </c>
      <c r="R353" s="730" t="str">
        <f t="shared" si="1103"/>
        <v/>
      </c>
      <c r="S353" s="730" t="str">
        <f t="shared" si="1103"/>
        <v/>
      </c>
      <c r="T353" s="762"/>
      <c r="U353" s="730" t="str">
        <f t="shared" ref="U353:AL353" si="1104">IF(U350="","",U350*U352)</f>
        <v/>
      </c>
      <c r="V353" s="730" t="str">
        <f t="shared" si="1104"/>
        <v/>
      </c>
      <c r="W353" s="730" t="str">
        <f t="shared" si="1104"/>
        <v/>
      </c>
      <c r="X353" s="730" t="str">
        <f t="shared" si="1104"/>
        <v/>
      </c>
      <c r="Y353" s="730" t="str">
        <f t="shared" si="1104"/>
        <v/>
      </c>
      <c r="Z353" s="730" t="str">
        <f t="shared" si="1104"/>
        <v/>
      </c>
      <c r="AA353" s="730" t="str">
        <f t="shared" si="1104"/>
        <v/>
      </c>
      <c r="AB353" s="730" t="str">
        <f t="shared" si="1104"/>
        <v/>
      </c>
      <c r="AC353" s="730" t="str">
        <f t="shared" si="1104"/>
        <v/>
      </c>
      <c r="AD353" s="730" t="str">
        <f t="shared" si="1104"/>
        <v/>
      </c>
      <c r="AE353" s="730" t="str">
        <f t="shared" si="1104"/>
        <v/>
      </c>
      <c r="AF353" s="730" t="str">
        <f t="shared" si="1104"/>
        <v/>
      </c>
      <c r="AG353" s="730" t="str">
        <f t="shared" si="1104"/>
        <v/>
      </c>
      <c r="AH353" s="730" t="str">
        <f t="shared" si="1104"/>
        <v/>
      </c>
      <c r="AI353" s="730" t="str">
        <f t="shared" si="1104"/>
        <v/>
      </c>
      <c r="AJ353" s="730" t="str">
        <f t="shared" si="1104"/>
        <v/>
      </c>
      <c r="AK353" s="730" t="str">
        <f t="shared" si="1104"/>
        <v/>
      </c>
      <c r="AL353" s="730" t="str">
        <f t="shared" si="1104"/>
        <v/>
      </c>
      <c r="AM353" s="762"/>
      <c r="AN353" s="730" t="str">
        <f t="shared" ref="AN353:BE353" si="1105">IF(AN350="","",AN350*AN352)</f>
        <v/>
      </c>
      <c r="AO353" s="730" t="str">
        <f t="shared" si="1105"/>
        <v/>
      </c>
      <c r="AP353" s="730" t="str">
        <f t="shared" si="1105"/>
        <v/>
      </c>
      <c r="AQ353" s="730" t="str">
        <f t="shared" si="1105"/>
        <v/>
      </c>
      <c r="AR353" s="730" t="str">
        <f t="shared" si="1105"/>
        <v/>
      </c>
      <c r="AS353" s="730" t="str">
        <f t="shared" si="1105"/>
        <v/>
      </c>
      <c r="AT353" s="730" t="str">
        <f t="shared" si="1105"/>
        <v/>
      </c>
      <c r="AU353" s="730" t="str">
        <f t="shared" si="1105"/>
        <v/>
      </c>
      <c r="AV353" s="730" t="str">
        <f t="shared" si="1105"/>
        <v/>
      </c>
      <c r="AW353" s="730" t="str">
        <f t="shared" si="1105"/>
        <v/>
      </c>
      <c r="AX353" s="730" t="str">
        <f t="shared" si="1105"/>
        <v/>
      </c>
      <c r="AY353" s="730" t="str">
        <f t="shared" si="1105"/>
        <v/>
      </c>
      <c r="AZ353" s="730" t="str">
        <f t="shared" si="1105"/>
        <v/>
      </c>
      <c r="BA353" s="730" t="str">
        <f t="shared" si="1105"/>
        <v/>
      </c>
      <c r="BB353" s="730" t="str">
        <f t="shared" si="1105"/>
        <v/>
      </c>
      <c r="BC353" s="730" t="str">
        <f t="shared" si="1105"/>
        <v/>
      </c>
      <c r="BD353" s="730" t="str">
        <f t="shared" si="1105"/>
        <v/>
      </c>
      <c r="BE353" s="730" t="str">
        <f t="shared" si="1105"/>
        <v/>
      </c>
      <c r="BF353" s="762"/>
      <c r="BG353" s="730" t="str">
        <f t="shared" ref="BG353:BX353" si="1106">IF(BG350="","",BG350*BG352)</f>
        <v/>
      </c>
      <c r="BH353" s="730" t="str">
        <f t="shared" si="1106"/>
        <v/>
      </c>
      <c r="BI353" s="730" t="str">
        <f t="shared" si="1106"/>
        <v/>
      </c>
      <c r="BJ353" s="730" t="str">
        <f t="shared" si="1106"/>
        <v/>
      </c>
      <c r="BK353" s="730" t="str">
        <f t="shared" si="1106"/>
        <v/>
      </c>
      <c r="BL353" s="730" t="str">
        <f t="shared" si="1106"/>
        <v/>
      </c>
      <c r="BM353" s="730" t="str">
        <f t="shared" si="1106"/>
        <v/>
      </c>
      <c r="BN353" s="730" t="str">
        <f t="shared" si="1106"/>
        <v/>
      </c>
      <c r="BO353" s="730" t="str">
        <f t="shared" si="1106"/>
        <v/>
      </c>
      <c r="BP353" s="730" t="str">
        <f t="shared" si="1106"/>
        <v/>
      </c>
      <c r="BQ353" s="730" t="str">
        <f t="shared" si="1106"/>
        <v/>
      </c>
      <c r="BR353" s="730" t="str">
        <f t="shared" si="1106"/>
        <v/>
      </c>
      <c r="BS353" s="730" t="str">
        <f t="shared" si="1106"/>
        <v/>
      </c>
      <c r="BT353" s="730" t="str">
        <f t="shared" si="1106"/>
        <v/>
      </c>
      <c r="BU353" s="730" t="str">
        <f t="shared" si="1106"/>
        <v/>
      </c>
      <c r="BV353" s="730" t="str">
        <f t="shared" si="1106"/>
        <v/>
      </c>
      <c r="BW353" s="730" t="str">
        <f t="shared" si="1106"/>
        <v/>
      </c>
      <c r="BX353" s="730" t="str">
        <f t="shared" si="1106"/>
        <v/>
      </c>
      <c r="BY353" s="762"/>
      <c r="BZ353" s="730" t="str">
        <f>IF(BZ350="","",BZ350*BZ352)</f>
        <v/>
      </c>
      <c r="CA353" s="730" t="str">
        <f>IF(CA350="","",CA350*CA352)</f>
        <v/>
      </c>
      <c r="CB353" s="730" t="str">
        <f>IF(CB350="","",CB350*CB352)</f>
        <v/>
      </c>
      <c r="CC353" s="730" t="str">
        <f>IF(CC350="","",CC350*CC352)</f>
        <v/>
      </c>
      <c r="CD353" s="698" t="str">
        <f t="shared" si="1059"/>
        <v/>
      </c>
      <c r="CE353" s="698" t="str">
        <f t="shared" si="1060"/>
        <v/>
      </c>
      <c r="CF353" s="698" t="str">
        <f t="shared" si="1061"/>
        <v/>
      </c>
      <c r="CG353" s="787" t="str">
        <f t="shared" si="1062"/>
        <v/>
      </c>
      <c r="CH353" s="1371" t="str">
        <f t="shared" si="1063"/>
        <v/>
      </c>
      <c r="CI353" s="1372" t="str">
        <f t="shared" si="1064"/>
        <v/>
      </c>
      <c r="CJ353" s="1373" t="str">
        <f t="shared" si="1065"/>
        <v/>
      </c>
      <c r="CK353" s="1373" t="str">
        <f t="shared" si="1066"/>
        <v/>
      </c>
      <c r="CL353" s="1373" t="str">
        <f t="shared" si="1067"/>
        <v/>
      </c>
      <c r="CM353" s="1373" t="str">
        <f t="shared" si="1068"/>
        <v/>
      </c>
      <c r="CN353" s="1373" t="str">
        <f t="shared" si="1069"/>
        <v/>
      </c>
      <c r="CO353" s="1374" t="str">
        <f t="shared" si="1070"/>
        <v/>
      </c>
      <c r="CP353" s="1374" t="str">
        <f t="shared" si="1071"/>
        <v/>
      </c>
      <c r="CQ353" s="1374" t="str">
        <f t="shared" si="1072"/>
        <v/>
      </c>
      <c r="CR353" s="1374" t="str">
        <f t="shared" si="1073"/>
        <v/>
      </c>
      <c r="CS353" s="1373" t="str">
        <f t="shared" si="1074"/>
        <v/>
      </c>
      <c r="CT353" s="1373" t="str">
        <f t="shared" si="1075"/>
        <v/>
      </c>
      <c r="CU353" s="1373" t="str">
        <f t="shared" si="1076"/>
        <v/>
      </c>
      <c r="CV353" s="1373" t="str">
        <f t="shared" si="1077"/>
        <v/>
      </c>
      <c r="CW353" s="1373" t="str">
        <f t="shared" si="1078"/>
        <v/>
      </c>
      <c r="CX353" s="1372" t="str">
        <f t="shared" si="1079"/>
        <v/>
      </c>
      <c r="CY353" s="1375" t="str">
        <f t="shared" si="1080"/>
        <v/>
      </c>
      <c r="CZ353" s="532" t="str">
        <f t="shared" si="1081"/>
        <v/>
      </c>
      <c r="DA353" s="533" t="str">
        <f t="shared" si="1082"/>
        <v/>
      </c>
      <c r="DB353" s="534" t="str">
        <f t="shared" si="1083"/>
        <v/>
      </c>
      <c r="DC353" s="534" t="str">
        <f t="shared" si="1084"/>
        <v/>
      </c>
      <c r="DD353" s="534" t="str">
        <f t="shared" si="1085"/>
        <v/>
      </c>
      <c r="DE353" s="534" t="str">
        <f t="shared" si="1086"/>
        <v/>
      </c>
      <c r="DF353" s="534" t="str">
        <f t="shared" si="1087"/>
        <v/>
      </c>
      <c r="DG353" s="535" t="str">
        <f t="shared" si="1088"/>
        <v/>
      </c>
      <c r="DH353" s="535" t="str">
        <f t="shared" si="1089"/>
        <v/>
      </c>
      <c r="DI353" s="535" t="str">
        <f t="shared" si="1090"/>
        <v/>
      </c>
      <c r="DJ353" s="535" t="str">
        <f t="shared" si="1091"/>
        <v/>
      </c>
      <c r="DK353" s="534" t="str">
        <f t="shared" si="1092"/>
        <v/>
      </c>
      <c r="DL353" s="534" t="str">
        <f t="shared" si="1093"/>
        <v/>
      </c>
      <c r="DM353" s="534" t="str">
        <f t="shared" si="1094"/>
        <v/>
      </c>
      <c r="DN353" s="534" t="str">
        <f t="shared" si="1095"/>
        <v/>
      </c>
      <c r="DO353" s="534" t="str">
        <f t="shared" si="1096"/>
        <v/>
      </c>
      <c r="DP353" s="533" t="str">
        <f t="shared" si="1097"/>
        <v/>
      </c>
      <c r="DQ353" s="532" t="str">
        <f t="shared" si="1098"/>
        <v/>
      </c>
      <c r="DR353" s="753">
        <f t="shared" si="1099"/>
        <v>0</v>
      </c>
      <c r="DS353" s="111">
        <f t="shared" si="1100"/>
        <v>0</v>
      </c>
      <c r="DT353" s="111">
        <f t="shared" si="1101"/>
        <v>0</v>
      </c>
      <c r="DU353" s="111">
        <f t="shared" si="1102"/>
        <v>0</v>
      </c>
      <c r="DV353" s="602"/>
      <c r="DW353" s="719"/>
      <c r="DX353" s="719"/>
      <c r="DY353" s="719"/>
      <c r="DZ353" s="719"/>
      <c r="EA353" s="719"/>
      <c r="EB353" s="719"/>
      <c r="EC353" s="719"/>
      <c r="ED353" s="719"/>
      <c r="EE353" s="603"/>
    </row>
    <row r="354" spans="1:135" s="604" customFormat="1" ht="15.75" customHeight="1">
      <c r="A354" s="808" t="s">
        <v>361</v>
      </c>
      <c r="B354" s="801">
        <f t="shared" ref="B354:S354" si="1107">3670*4.1868</f>
        <v>15365.555999999999</v>
      </c>
      <c r="C354" s="801">
        <f t="shared" si="1107"/>
        <v>15365.555999999999</v>
      </c>
      <c r="D354" s="801">
        <f t="shared" si="1107"/>
        <v>15365.555999999999</v>
      </c>
      <c r="E354" s="801">
        <f t="shared" si="1107"/>
        <v>15365.555999999999</v>
      </c>
      <c r="F354" s="801">
        <f t="shared" si="1107"/>
        <v>15365.555999999999</v>
      </c>
      <c r="G354" s="801">
        <f t="shared" si="1107"/>
        <v>15365.555999999999</v>
      </c>
      <c r="H354" s="801">
        <f t="shared" si="1107"/>
        <v>15365.555999999999</v>
      </c>
      <c r="I354" s="801">
        <f t="shared" si="1107"/>
        <v>15365.555999999999</v>
      </c>
      <c r="J354" s="801">
        <f t="shared" si="1107"/>
        <v>15365.555999999999</v>
      </c>
      <c r="K354" s="801">
        <f t="shared" si="1107"/>
        <v>15365.555999999999</v>
      </c>
      <c r="L354" s="801">
        <f t="shared" si="1107"/>
        <v>15365.555999999999</v>
      </c>
      <c r="M354" s="801">
        <f t="shared" si="1107"/>
        <v>15365.555999999999</v>
      </c>
      <c r="N354" s="801">
        <f t="shared" si="1107"/>
        <v>15365.555999999999</v>
      </c>
      <c r="O354" s="801">
        <f t="shared" si="1107"/>
        <v>15365.555999999999</v>
      </c>
      <c r="P354" s="801">
        <f t="shared" si="1107"/>
        <v>15365.555999999999</v>
      </c>
      <c r="Q354" s="801">
        <f t="shared" si="1107"/>
        <v>15365.555999999999</v>
      </c>
      <c r="R354" s="801">
        <f t="shared" si="1107"/>
        <v>15365.555999999999</v>
      </c>
      <c r="S354" s="801">
        <f t="shared" si="1107"/>
        <v>15365.555999999999</v>
      </c>
      <c r="T354" s="809"/>
      <c r="U354" s="801">
        <f t="shared" ref="U354:AL354" si="1108">3670*4.1868</f>
        <v>15365.555999999999</v>
      </c>
      <c r="V354" s="801">
        <f t="shared" si="1108"/>
        <v>15365.555999999999</v>
      </c>
      <c r="W354" s="801">
        <f t="shared" si="1108"/>
        <v>15365.555999999999</v>
      </c>
      <c r="X354" s="801">
        <f t="shared" si="1108"/>
        <v>15365.555999999999</v>
      </c>
      <c r="Y354" s="801">
        <f t="shared" si="1108"/>
        <v>15365.555999999999</v>
      </c>
      <c r="Z354" s="801">
        <f t="shared" si="1108"/>
        <v>15365.555999999999</v>
      </c>
      <c r="AA354" s="801">
        <f t="shared" si="1108"/>
        <v>15365.555999999999</v>
      </c>
      <c r="AB354" s="801">
        <f t="shared" si="1108"/>
        <v>15365.555999999999</v>
      </c>
      <c r="AC354" s="801">
        <f t="shared" si="1108"/>
        <v>15365.555999999999</v>
      </c>
      <c r="AD354" s="801">
        <f t="shared" si="1108"/>
        <v>15365.555999999999</v>
      </c>
      <c r="AE354" s="801">
        <f t="shared" si="1108"/>
        <v>15365.555999999999</v>
      </c>
      <c r="AF354" s="801">
        <f t="shared" si="1108"/>
        <v>15365.555999999999</v>
      </c>
      <c r="AG354" s="801">
        <f t="shared" si="1108"/>
        <v>15365.555999999999</v>
      </c>
      <c r="AH354" s="801">
        <f t="shared" si="1108"/>
        <v>15365.555999999999</v>
      </c>
      <c r="AI354" s="801">
        <f t="shared" si="1108"/>
        <v>15365.555999999999</v>
      </c>
      <c r="AJ354" s="801">
        <f t="shared" si="1108"/>
        <v>15365.555999999999</v>
      </c>
      <c r="AK354" s="801">
        <f t="shared" si="1108"/>
        <v>15365.555999999999</v>
      </c>
      <c r="AL354" s="801">
        <f t="shared" si="1108"/>
        <v>15365.555999999999</v>
      </c>
      <c r="AM354" s="809"/>
      <c r="AN354" s="801">
        <f t="shared" ref="AN354:BE354" si="1109">3670*4.1868</f>
        <v>15365.555999999999</v>
      </c>
      <c r="AO354" s="801">
        <f t="shared" si="1109"/>
        <v>15365.555999999999</v>
      </c>
      <c r="AP354" s="801">
        <f t="shared" si="1109"/>
        <v>15365.555999999999</v>
      </c>
      <c r="AQ354" s="801">
        <f t="shared" si="1109"/>
        <v>15365.555999999999</v>
      </c>
      <c r="AR354" s="801">
        <f t="shared" si="1109"/>
        <v>15365.555999999999</v>
      </c>
      <c r="AS354" s="801">
        <f t="shared" si="1109"/>
        <v>15365.555999999999</v>
      </c>
      <c r="AT354" s="801">
        <f t="shared" si="1109"/>
        <v>15365.555999999999</v>
      </c>
      <c r="AU354" s="801">
        <f t="shared" si="1109"/>
        <v>15365.555999999999</v>
      </c>
      <c r="AV354" s="801">
        <f t="shared" si="1109"/>
        <v>15365.555999999999</v>
      </c>
      <c r="AW354" s="801">
        <f t="shared" si="1109"/>
        <v>15365.555999999999</v>
      </c>
      <c r="AX354" s="801">
        <f t="shared" si="1109"/>
        <v>15365.555999999999</v>
      </c>
      <c r="AY354" s="801">
        <f t="shared" si="1109"/>
        <v>15365.555999999999</v>
      </c>
      <c r="AZ354" s="801">
        <f t="shared" si="1109"/>
        <v>15365.555999999999</v>
      </c>
      <c r="BA354" s="801">
        <f t="shared" si="1109"/>
        <v>15365.555999999999</v>
      </c>
      <c r="BB354" s="801">
        <f t="shared" si="1109"/>
        <v>15365.555999999999</v>
      </c>
      <c r="BC354" s="801">
        <f t="shared" si="1109"/>
        <v>15365.555999999999</v>
      </c>
      <c r="BD354" s="801">
        <f t="shared" si="1109"/>
        <v>15365.555999999999</v>
      </c>
      <c r="BE354" s="801">
        <f t="shared" si="1109"/>
        <v>15365.555999999999</v>
      </c>
      <c r="BF354" s="809"/>
      <c r="BG354" s="801">
        <f t="shared" ref="BG354:BX354" si="1110">3670*4.1868</f>
        <v>15365.555999999999</v>
      </c>
      <c r="BH354" s="801">
        <f t="shared" si="1110"/>
        <v>15365.555999999999</v>
      </c>
      <c r="BI354" s="801">
        <f t="shared" si="1110"/>
        <v>15365.555999999999</v>
      </c>
      <c r="BJ354" s="801">
        <f t="shared" si="1110"/>
        <v>15365.555999999999</v>
      </c>
      <c r="BK354" s="801">
        <f t="shared" si="1110"/>
        <v>15365.555999999999</v>
      </c>
      <c r="BL354" s="801">
        <f t="shared" si="1110"/>
        <v>15365.555999999999</v>
      </c>
      <c r="BM354" s="801">
        <f t="shared" si="1110"/>
        <v>15365.555999999999</v>
      </c>
      <c r="BN354" s="801">
        <f t="shared" si="1110"/>
        <v>15365.555999999999</v>
      </c>
      <c r="BO354" s="801">
        <f t="shared" si="1110"/>
        <v>15365.555999999999</v>
      </c>
      <c r="BP354" s="801">
        <f t="shared" si="1110"/>
        <v>15365.555999999999</v>
      </c>
      <c r="BQ354" s="801">
        <f t="shared" si="1110"/>
        <v>15365.555999999999</v>
      </c>
      <c r="BR354" s="801">
        <f t="shared" si="1110"/>
        <v>15365.555999999999</v>
      </c>
      <c r="BS354" s="801">
        <f t="shared" si="1110"/>
        <v>15365.555999999999</v>
      </c>
      <c r="BT354" s="801">
        <f t="shared" si="1110"/>
        <v>15365.555999999999</v>
      </c>
      <c r="BU354" s="801">
        <f t="shared" si="1110"/>
        <v>15365.555999999999</v>
      </c>
      <c r="BV354" s="801">
        <f t="shared" si="1110"/>
        <v>15365.555999999999</v>
      </c>
      <c r="BW354" s="801">
        <f t="shared" si="1110"/>
        <v>15365.555999999999</v>
      </c>
      <c r="BX354" s="801">
        <f t="shared" si="1110"/>
        <v>15365.555999999999</v>
      </c>
      <c r="BY354" s="703"/>
      <c r="BZ354" s="801">
        <f>3670*4.1868</f>
        <v>15365.555999999999</v>
      </c>
      <c r="CA354" s="801">
        <f>3670*4.1868</f>
        <v>15365.555999999999</v>
      </c>
      <c r="CB354" s="801">
        <f>3670*4.1868</f>
        <v>15365.555999999999</v>
      </c>
      <c r="CC354" s="801">
        <f>3670*4.1868</f>
        <v>15365.555999999999</v>
      </c>
      <c r="CD354" s="698">
        <f t="shared" si="1059"/>
        <v>15365.556000000004</v>
      </c>
      <c r="CE354" s="698">
        <f t="shared" si="1060"/>
        <v>15365.556000000004</v>
      </c>
      <c r="CF354" s="698">
        <f t="shared" si="1061"/>
        <v>15365.556000000004</v>
      </c>
      <c r="CG354" s="787">
        <f t="shared" si="1062"/>
        <v>15365.556000000004</v>
      </c>
      <c r="CH354" s="1371">
        <f t="shared" si="1063"/>
        <v>15365.555999999999</v>
      </c>
      <c r="CI354" s="1372">
        <f t="shared" si="1064"/>
        <v>15365.555999999999</v>
      </c>
      <c r="CJ354" s="1373">
        <f t="shared" si="1065"/>
        <v>15365.555999999999</v>
      </c>
      <c r="CK354" s="1373">
        <f t="shared" si="1066"/>
        <v>15365.555999999999</v>
      </c>
      <c r="CL354" s="1373">
        <f t="shared" si="1067"/>
        <v>15365.555999999999</v>
      </c>
      <c r="CM354" s="1373">
        <f t="shared" si="1068"/>
        <v>15365.555999999999</v>
      </c>
      <c r="CN354" s="1373">
        <f t="shared" si="1069"/>
        <v>15365.555999999999</v>
      </c>
      <c r="CO354" s="1374">
        <f t="shared" si="1070"/>
        <v>15365.555999999999</v>
      </c>
      <c r="CP354" s="1374">
        <f t="shared" si="1071"/>
        <v>15365.555999999999</v>
      </c>
      <c r="CQ354" s="1374">
        <f t="shared" si="1072"/>
        <v>15365.555999999999</v>
      </c>
      <c r="CR354" s="1374">
        <f t="shared" si="1073"/>
        <v>15365.555999999999</v>
      </c>
      <c r="CS354" s="1373">
        <f t="shared" si="1074"/>
        <v>15365.555999999999</v>
      </c>
      <c r="CT354" s="1373">
        <f t="shared" si="1075"/>
        <v>15365.555999999999</v>
      </c>
      <c r="CU354" s="1373">
        <f t="shared" si="1076"/>
        <v>15365.555999999999</v>
      </c>
      <c r="CV354" s="1373">
        <f t="shared" si="1077"/>
        <v>15365.555999999999</v>
      </c>
      <c r="CW354" s="1373">
        <f t="shared" si="1078"/>
        <v>15365.555999999999</v>
      </c>
      <c r="CX354" s="1372">
        <f t="shared" si="1079"/>
        <v>15365.555999999999</v>
      </c>
      <c r="CY354" s="1375">
        <f t="shared" si="1080"/>
        <v>15365.555999999999</v>
      </c>
      <c r="CZ354" s="532">
        <f t="shared" si="1081"/>
        <v>15365.555999999999</v>
      </c>
      <c r="DA354" s="533">
        <f t="shared" si="1082"/>
        <v>15365.555999999999</v>
      </c>
      <c r="DB354" s="534">
        <f t="shared" si="1083"/>
        <v>15365.555999999999</v>
      </c>
      <c r="DC354" s="534">
        <f t="shared" si="1084"/>
        <v>15365.555999999999</v>
      </c>
      <c r="DD354" s="534">
        <f t="shared" si="1085"/>
        <v>15365.555999999999</v>
      </c>
      <c r="DE354" s="534">
        <f t="shared" si="1086"/>
        <v>15365.555999999999</v>
      </c>
      <c r="DF354" s="534">
        <f t="shared" si="1087"/>
        <v>15365.555999999999</v>
      </c>
      <c r="DG354" s="535">
        <f t="shared" si="1088"/>
        <v>15365.555999999999</v>
      </c>
      <c r="DH354" s="535">
        <f t="shared" si="1089"/>
        <v>15365.555999999999</v>
      </c>
      <c r="DI354" s="535">
        <f t="shared" si="1090"/>
        <v>15365.555999999999</v>
      </c>
      <c r="DJ354" s="535">
        <f t="shared" si="1091"/>
        <v>15365.555999999999</v>
      </c>
      <c r="DK354" s="534">
        <f t="shared" si="1092"/>
        <v>15365.555999999999</v>
      </c>
      <c r="DL354" s="534">
        <f t="shared" si="1093"/>
        <v>15365.555999999999</v>
      </c>
      <c r="DM354" s="534">
        <f t="shared" si="1094"/>
        <v>15365.555999999999</v>
      </c>
      <c r="DN354" s="534">
        <f t="shared" si="1095"/>
        <v>15365.555999999999</v>
      </c>
      <c r="DO354" s="534">
        <f t="shared" si="1096"/>
        <v>15365.555999999999</v>
      </c>
      <c r="DP354" s="533">
        <f t="shared" si="1097"/>
        <v>15365.555999999999</v>
      </c>
      <c r="DQ354" s="532">
        <f t="shared" si="1098"/>
        <v>15365.555999999999</v>
      </c>
      <c r="DR354" s="753">
        <f t="shared" si="1099"/>
        <v>18</v>
      </c>
      <c r="DS354" s="111">
        <f t="shared" si="1100"/>
        <v>18</v>
      </c>
      <c r="DT354" s="111">
        <f t="shared" si="1101"/>
        <v>18</v>
      </c>
      <c r="DU354" s="111">
        <f t="shared" si="1102"/>
        <v>18</v>
      </c>
      <c r="DV354" s="602"/>
      <c r="DW354" s="719"/>
      <c r="DX354" s="719"/>
      <c r="DY354" s="719"/>
      <c r="DZ354" s="719"/>
      <c r="EA354" s="719"/>
      <c r="EB354" s="719"/>
      <c r="EC354" s="719"/>
      <c r="ED354" s="719"/>
      <c r="EE354" s="603"/>
    </row>
    <row r="355" spans="1:135" s="604" customFormat="1" ht="15.75" customHeight="1">
      <c r="A355" s="757" t="s">
        <v>358</v>
      </c>
      <c r="B355" s="233"/>
      <c r="C355" s="233"/>
      <c r="D355" s="233"/>
      <c r="E355" s="233"/>
      <c r="F355" s="233"/>
      <c r="G355" s="233"/>
      <c r="H355" s="233"/>
      <c r="I355" s="233"/>
      <c r="J355" s="233"/>
      <c r="K355" s="233"/>
      <c r="L355" s="233"/>
      <c r="M355" s="233"/>
      <c r="N355" s="233"/>
      <c r="O355" s="233"/>
      <c r="P355" s="233"/>
      <c r="Q355" s="233"/>
      <c r="R355" s="233"/>
      <c r="S355" s="233"/>
      <c r="T355" s="703"/>
      <c r="U355" s="233"/>
      <c r="V355" s="233"/>
      <c r="W355" s="233"/>
      <c r="X355" s="233"/>
      <c r="Y355" s="233"/>
      <c r="Z355" s="233"/>
      <c r="AA355" s="233"/>
      <c r="AB355" s="233"/>
      <c r="AC355" s="233"/>
      <c r="AD355" s="233"/>
      <c r="AE355" s="233"/>
      <c r="AF355" s="233"/>
      <c r="AG355" s="233"/>
      <c r="AH355" s="233"/>
      <c r="AI355" s="233"/>
      <c r="AJ355" s="233"/>
      <c r="AK355" s="233"/>
      <c r="AL355" s="233"/>
      <c r="AM355" s="703"/>
      <c r="AN355" s="233"/>
      <c r="AO355" s="233"/>
      <c r="AP355" s="233"/>
      <c r="AQ355" s="233"/>
      <c r="AR355" s="233"/>
      <c r="AS355" s="233"/>
      <c r="AT355" s="233"/>
      <c r="AU355" s="233"/>
      <c r="AV355" s="233"/>
      <c r="AW355" s="233"/>
      <c r="AX355" s="233"/>
      <c r="AY355" s="233"/>
      <c r="AZ355" s="233"/>
      <c r="BA355" s="233"/>
      <c r="BB355" s="233"/>
      <c r="BC355" s="233"/>
      <c r="BD355" s="233"/>
      <c r="BE355" s="233"/>
      <c r="BF355" s="703"/>
      <c r="BG355" s="233"/>
      <c r="BH355" s="233"/>
      <c r="BI355" s="233"/>
      <c r="BJ355" s="233"/>
      <c r="BK355" s="233"/>
      <c r="BL355" s="233"/>
      <c r="BM355" s="233"/>
      <c r="BN355" s="233"/>
      <c r="BO355" s="233"/>
      <c r="BP355" s="233"/>
      <c r="BQ355" s="233"/>
      <c r="BR355" s="233"/>
      <c r="BS355" s="233"/>
      <c r="BT355" s="233"/>
      <c r="BU355" s="233"/>
      <c r="BV355" s="233"/>
      <c r="BW355" s="233"/>
      <c r="BX355" s="233"/>
      <c r="BY355" s="703"/>
      <c r="BZ355" s="233"/>
      <c r="CA355" s="233"/>
      <c r="CB355" s="233"/>
      <c r="CC355" s="233"/>
      <c r="CD355" s="698" t="str">
        <f t="shared" si="1059"/>
        <v/>
      </c>
      <c r="CE355" s="698" t="str">
        <f t="shared" si="1060"/>
        <v/>
      </c>
      <c r="CF355" s="698" t="str">
        <f t="shared" si="1061"/>
        <v/>
      </c>
      <c r="CG355" s="787" t="str">
        <f t="shared" si="1062"/>
        <v/>
      </c>
      <c r="CH355" s="1371" t="str">
        <f t="shared" si="1063"/>
        <v/>
      </c>
      <c r="CI355" s="1372" t="str">
        <f t="shared" si="1064"/>
        <v/>
      </c>
      <c r="CJ355" s="1373" t="str">
        <f t="shared" si="1065"/>
        <v/>
      </c>
      <c r="CK355" s="1373" t="str">
        <f t="shared" si="1066"/>
        <v/>
      </c>
      <c r="CL355" s="1373" t="str">
        <f t="shared" si="1067"/>
        <v/>
      </c>
      <c r="CM355" s="1373" t="str">
        <f t="shared" si="1068"/>
        <v/>
      </c>
      <c r="CN355" s="1373" t="str">
        <f t="shared" si="1069"/>
        <v/>
      </c>
      <c r="CO355" s="1374" t="str">
        <f t="shared" si="1070"/>
        <v/>
      </c>
      <c r="CP355" s="1374" t="str">
        <f t="shared" si="1071"/>
        <v/>
      </c>
      <c r="CQ355" s="1374" t="str">
        <f t="shared" si="1072"/>
        <v/>
      </c>
      <c r="CR355" s="1374" t="str">
        <f t="shared" si="1073"/>
        <v/>
      </c>
      <c r="CS355" s="1373" t="str">
        <f t="shared" si="1074"/>
        <v/>
      </c>
      <c r="CT355" s="1373" t="str">
        <f t="shared" si="1075"/>
        <v/>
      </c>
      <c r="CU355" s="1373" t="str">
        <f t="shared" si="1076"/>
        <v/>
      </c>
      <c r="CV355" s="1373" t="str">
        <f t="shared" si="1077"/>
        <v/>
      </c>
      <c r="CW355" s="1373" t="str">
        <f t="shared" si="1078"/>
        <v/>
      </c>
      <c r="CX355" s="1372" t="str">
        <f t="shared" si="1079"/>
        <v/>
      </c>
      <c r="CY355" s="1375" t="str">
        <f t="shared" si="1080"/>
        <v/>
      </c>
      <c r="CZ355" s="532" t="str">
        <f t="shared" si="1081"/>
        <v/>
      </c>
      <c r="DA355" s="533" t="str">
        <f t="shared" si="1082"/>
        <v/>
      </c>
      <c r="DB355" s="534" t="str">
        <f t="shared" si="1083"/>
        <v/>
      </c>
      <c r="DC355" s="534" t="str">
        <f t="shared" si="1084"/>
        <v/>
      </c>
      <c r="DD355" s="534" t="str">
        <f t="shared" si="1085"/>
        <v/>
      </c>
      <c r="DE355" s="534" t="str">
        <f t="shared" si="1086"/>
        <v/>
      </c>
      <c r="DF355" s="534" t="str">
        <f t="shared" si="1087"/>
        <v/>
      </c>
      <c r="DG355" s="535" t="str">
        <f t="shared" si="1088"/>
        <v/>
      </c>
      <c r="DH355" s="535" t="str">
        <f t="shared" si="1089"/>
        <v/>
      </c>
      <c r="DI355" s="535" t="str">
        <f t="shared" si="1090"/>
        <v/>
      </c>
      <c r="DJ355" s="535" t="str">
        <f t="shared" si="1091"/>
        <v/>
      </c>
      <c r="DK355" s="534" t="str">
        <f t="shared" si="1092"/>
        <v/>
      </c>
      <c r="DL355" s="534" t="str">
        <f t="shared" si="1093"/>
        <v/>
      </c>
      <c r="DM355" s="534" t="str">
        <f t="shared" si="1094"/>
        <v/>
      </c>
      <c r="DN355" s="534" t="str">
        <f t="shared" si="1095"/>
        <v/>
      </c>
      <c r="DO355" s="534" t="str">
        <f t="shared" si="1096"/>
        <v/>
      </c>
      <c r="DP355" s="533" t="str">
        <f t="shared" si="1097"/>
        <v/>
      </c>
      <c r="DQ355" s="532" t="str">
        <f t="shared" si="1098"/>
        <v/>
      </c>
      <c r="DR355" s="753">
        <f t="shared" si="1099"/>
        <v>0</v>
      </c>
      <c r="DS355" s="111">
        <f t="shared" si="1100"/>
        <v>0</v>
      </c>
      <c r="DT355" s="111">
        <f t="shared" si="1101"/>
        <v>0</v>
      </c>
      <c r="DU355" s="111">
        <f t="shared" si="1102"/>
        <v>0</v>
      </c>
      <c r="DV355" s="602"/>
      <c r="DW355" s="719"/>
      <c r="DX355" s="719"/>
      <c r="DY355" s="719"/>
      <c r="DZ355" s="719"/>
      <c r="EA355" s="719"/>
      <c r="EB355" s="719"/>
      <c r="EC355" s="719"/>
      <c r="ED355" s="719"/>
      <c r="EE355" s="603"/>
    </row>
    <row r="356" spans="1:135" s="604" customFormat="1" ht="15.75" customHeight="1">
      <c r="A356" s="740" t="s">
        <v>282</v>
      </c>
      <c r="B356" s="284"/>
      <c r="C356" s="284"/>
      <c r="D356" s="284"/>
      <c r="E356" s="284"/>
      <c r="F356" s="284"/>
      <c r="G356" s="284"/>
      <c r="H356" s="284"/>
      <c r="I356" s="284"/>
      <c r="J356" s="284"/>
      <c r="K356" s="284"/>
      <c r="L356" s="284"/>
      <c r="M356" s="284"/>
      <c r="N356" s="284"/>
      <c r="O356" s="284"/>
      <c r="P356" s="284"/>
      <c r="Q356" s="284"/>
      <c r="R356" s="284"/>
      <c r="S356" s="284"/>
      <c r="T356" s="703"/>
      <c r="U356" s="284"/>
      <c r="V356" s="284"/>
      <c r="W356" s="284"/>
      <c r="X356" s="284"/>
      <c r="Y356" s="284"/>
      <c r="Z356" s="284"/>
      <c r="AA356" s="284"/>
      <c r="AB356" s="284"/>
      <c r="AC356" s="284"/>
      <c r="AD356" s="284"/>
      <c r="AE356" s="284"/>
      <c r="AF356" s="284"/>
      <c r="AG356" s="284"/>
      <c r="AH356" s="284"/>
      <c r="AI356" s="284"/>
      <c r="AJ356" s="284"/>
      <c r="AK356" s="284"/>
      <c r="AL356" s="284"/>
      <c r="AM356" s="703"/>
      <c r="AN356" s="284"/>
      <c r="AO356" s="284"/>
      <c r="AP356" s="284"/>
      <c r="AQ356" s="284"/>
      <c r="AR356" s="284"/>
      <c r="AS356" s="284"/>
      <c r="AT356" s="284"/>
      <c r="AU356" s="284"/>
      <c r="AV356" s="284"/>
      <c r="AW356" s="284"/>
      <c r="AX356" s="284"/>
      <c r="AY356" s="284"/>
      <c r="AZ356" s="284"/>
      <c r="BA356" s="284"/>
      <c r="BB356" s="284"/>
      <c r="BC356" s="284"/>
      <c r="BD356" s="284"/>
      <c r="BE356" s="284"/>
      <c r="BF356" s="703"/>
      <c r="BG356" s="284"/>
      <c r="BH356" s="284"/>
      <c r="BI356" s="284"/>
      <c r="BJ356" s="284"/>
      <c r="BK356" s="284"/>
      <c r="BL356" s="284"/>
      <c r="BM356" s="284"/>
      <c r="BN356" s="284"/>
      <c r="BO356" s="284"/>
      <c r="BP356" s="284"/>
      <c r="BQ356" s="284"/>
      <c r="BR356" s="284"/>
      <c r="BS356" s="284"/>
      <c r="BT356" s="284"/>
      <c r="BU356" s="284"/>
      <c r="BV356" s="284"/>
      <c r="BW356" s="284"/>
      <c r="BX356" s="284"/>
      <c r="BY356" s="703"/>
      <c r="BZ356" s="284"/>
      <c r="CA356" s="284"/>
      <c r="CB356" s="284"/>
      <c r="CC356" s="284"/>
      <c r="CD356" s="698" t="str">
        <f t="shared" si="1059"/>
        <v/>
      </c>
      <c r="CE356" s="698" t="str">
        <f t="shared" si="1060"/>
        <v/>
      </c>
      <c r="CF356" s="698" t="str">
        <f t="shared" si="1061"/>
        <v/>
      </c>
      <c r="CG356" s="787" t="str">
        <f t="shared" si="1062"/>
        <v/>
      </c>
      <c r="CH356" s="1371" t="str">
        <f t="shared" si="1063"/>
        <v/>
      </c>
      <c r="CI356" s="1372" t="str">
        <f t="shared" si="1064"/>
        <v/>
      </c>
      <c r="CJ356" s="1373" t="str">
        <f t="shared" si="1065"/>
        <v/>
      </c>
      <c r="CK356" s="1373" t="str">
        <f t="shared" si="1066"/>
        <v/>
      </c>
      <c r="CL356" s="1373" t="str">
        <f t="shared" si="1067"/>
        <v/>
      </c>
      <c r="CM356" s="1373" t="str">
        <f t="shared" si="1068"/>
        <v/>
      </c>
      <c r="CN356" s="1373" t="str">
        <f t="shared" si="1069"/>
        <v/>
      </c>
      <c r="CO356" s="1374" t="str">
        <f t="shared" si="1070"/>
        <v/>
      </c>
      <c r="CP356" s="1374" t="str">
        <f t="shared" si="1071"/>
        <v/>
      </c>
      <c r="CQ356" s="1374" t="str">
        <f t="shared" si="1072"/>
        <v/>
      </c>
      <c r="CR356" s="1374" t="str">
        <f t="shared" si="1073"/>
        <v/>
      </c>
      <c r="CS356" s="1373" t="str">
        <f t="shared" si="1074"/>
        <v/>
      </c>
      <c r="CT356" s="1373" t="str">
        <f t="shared" si="1075"/>
        <v/>
      </c>
      <c r="CU356" s="1373" t="str">
        <f t="shared" si="1076"/>
        <v/>
      </c>
      <c r="CV356" s="1373" t="str">
        <f t="shared" si="1077"/>
        <v/>
      </c>
      <c r="CW356" s="1373" t="str">
        <f t="shared" si="1078"/>
        <v/>
      </c>
      <c r="CX356" s="1372" t="str">
        <f t="shared" si="1079"/>
        <v/>
      </c>
      <c r="CY356" s="1375" t="str">
        <f t="shared" si="1080"/>
        <v/>
      </c>
      <c r="CZ356" s="532" t="str">
        <f t="shared" si="1081"/>
        <v/>
      </c>
      <c r="DA356" s="533" t="str">
        <f t="shared" si="1082"/>
        <v/>
      </c>
      <c r="DB356" s="534" t="str">
        <f t="shared" si="1083"/>
        <v/>
      </c>
      <c r="DC356" s="534" t="str">
        <f t="shared" si="1084"/>
        <v/>
      </c>
      <c r="DD356" s="534" t="str">
        <f t="shared" si="1085"/>
        <v/>
      </c>
      <c r="DE356" s="534" t="str">
        <f t="shared" si="1086"/>
        <v/>
      </c>
      <c r="DF356" s="534" t="str">
        <f t="shared" si="1087"/>
        <v/>
      </c>
      <c r="DG356" s="535" t="str">
        <f t="shared" si="1088"/>
        <v/>
      </c>
      <c r="DH356" s="535" t="str">
        <f t="shared" si="1089"/>
        <v/>
      </c>
      <c r="DI356" s="535" t="str">
        <f t="shared" si="1090"/>
        <v/>
      </c>
      <c r="DJ356" s="535" t="str">
        <f t="shared" si="1091"/>
        <v/>
      </c>
      <c r="DK356" s="534" t="str">
        <f t="shared" si="1092"/>
        <v/>
      </c>
      <c r="DL356" s="534" t="str">
        <f t="shared" si="1093"/>
        <v/>
      </c>
      <c r="DM356" s="534" t="str">
        <f t="shared" si="1094"/>
        <v/>
      </c>
      <c r="DN356" s="534" t="str">
        <f t="shared" si="1095"/>
        <v/>
      </c>
      <c r="DO356" s="534" t="str">
        <f t="shared" si="1096"/>
        <v/>
      </c>
      <c r="DP356" s="533" t="str">
        <f t="shared" si="1097"/>
        <v/>
      </c>
      <c r="DQ356" s="532" t="str">
        <f t="shared" si="1098"/>
        <v/>
      </c>
      <c r="DR356" s="753">
        <f t="shared" si="1099"/>
        <v>0</v>
      </c>
      <c r="DS356" s="111">
        <f t="shared" si="1100"/>
        <v>0</v>
      </c>
      <c r="DT356" s="111">
        <f t="shared" si="1101"/>
        <v>0</v>
      </c>
      <c r="DU356" s="111">
        <f t="shared" si="1102"/>
        <v>0</v>
      </c>
      <c r="DV356" s="602"/>
      <c r="DW356" s="719"/>
      <c r="DX356" s="719"/>
      <c r="DY356" s="719"/>
      <c r="DZ356" s="719"/>
      <c r="EA356" s="719"/>
      <c r="EB356" s="719"/>
      <c r="EC356" s="719"/>
      <c r="ED356" s="719"/>
      <c r="EE356" s="603"/>
    </row>
    <row r="357" spans="1:135" s="604" customFormat="1" ht="15.75" customHeight="1">
      <c r="A357" s="740" t="s">
        <v>284</v>
      </c>
      <c r="B357" s="730" t="str">
        <f t="shared" ref="B357:S357" si="1111">IF(B355="","",B355*B356)</f>
        <v/>
      </c>
      <c r="C357" s="730" t="str">
        <f t="shared" si="1111"/>
        <v/>
      </c>
      <c r="D357" s="730" t="str">
        <f t="shared" si="1111"/>
        <v/>
      </c>
      <c r="E357" s="730" t="str">
        <f t="shared" si="1111"/>
        <v/>
      </c>
      <c r="F357" s="730" t="str">
        <f t="shared" si="1111"/>
        <v/>
      </c>
      <c r="G357" s="730" t="str">
        <f t="shared" si="1111"/>
        <v/>
      </c>
      <c r="H357" s="730" t="str">
        <f t="shared" si="1111"/>
        <v/>
      </c>
      <c r="I357" s="730" t="str">
        <f t="shared" si="1111"/>
        <v/>
      </c>
      <c r="J357" s="730" t="str">
        <f t="shared" si="1111"/>
        <v/>
      </c>
      <c r="K357" s="730" t="str">
        <f t="shared" si="1111"/>
        <v/>
      </c>
      <c r="L357" s="730" t="str">
        <f t="shared" si="1111"/>
        <v/>
      </c>
      <c r="M357" s="730" t="str">
        <f t="shared" si="1111"/>
        <v/>
      </c>
      <c r="N357" s="730" t="str">
        <f t="shared" si="1111"/>
        <v/>
      </c>
      <c r="O357" s="730" t="str">
        <f t="shared" si="1111"/>
        <v/>
      </c>
      <c r="P357" s="730" t="str">
        <f t="shared" si="1111"/>
        <v/>
      </c>
      <c r="Q357" s="730" t="str">
        <f t="shared" si="1111"/>
        <v/>
      </c>
      <c r="R357" s="730" t="str">
        <f t="shared" si="1111"/>
        <v/>
      </c>
      <c r="S357" s="730" t="str">
        <f t="shared" si="1111"/>
        <v/>
      </c>
      <c r="T357" s="762"/>
      <c r="U357" s="730" t="str">
        <f t="shared" ref="U357:AL357" si="1112">IF(U355="","",U355*U356)</f>
        <v/>
      </c>
      <c r="V357" s="730" t="str">
        <f t="shared" si="1112"/>
        <v/>
      </c>
      <c r="W357" s="730" t="str">
        <f t="shared" si="1112"/>
        <v/>
      </c>
      <c r="X357" s="730" t="str">
        <f t="shared" si="1112"/>
        <v/>
      </c>
      <c r="Y357" s="730" t="str">
        <f t="shared" si="1112"/>
        <v/>
      </c>
      <c r="Z357" s="730" t="str">
        <f t="shared" si="1112"/>
        <v/>
      </c>
      <c r="AA357" s="730" t="str">
        <f t="shared" si="1112"/>
        <v/>
      </c>
      <c r="AB357" s="730" t="str">
        <f t="shared" si="1112"/>
        <v/>
      </c>
      <c r="AC357" s="730" t="str">
        <f t="shared" si="1112"/>
        <v/>
      </c>
      <c r="AD357" s="730" t="str">
        <f t="shared" si="1112"/>
        <v/>
      </c>
      <c r="AE357" s="730" t="str">
        <f t="shared" si="1112"/>
        <v/>
      </c>
      <c r="AF357" s="730" t="str">
        <f t="shared" si="1112"/>
        <v/>
      </c>
      <c r="AG357" s="730" t="str">
        <f t="shared" si="1112"/>
        <v/>
      </c>
      <c r="AH357" s="730" t="str">
        <f t="shared" si="1112"/>
        <v/>
      </c>
      <c r="AI357" s="730" t="str">
        <f t="shared" si="1112"/>
        <v/>
      </c>
      <c r="AJ357" s="730" t="str">
        <f t="shared" si="1112"/>
        <v/>
      </c>
      <c r="AK357" s="730" t="str">
        <f t="shared" si="1112"/>
        <v/>
      </c>
      <c r="AL357" s="730" t="str">
        <f t="shared" si="1112"/>
        <v/>
      </c>
      <c r="AM357" s="762"/>
      <c r="AN357" s="730" t="str">
        <f t="shared" ref="AN357:BE357" si="1113">IF(AN355="","",AN355*AN356)</f>
        <v/>
      </c>
      <c r="AO357" s="730" t="str">
        <f t="shared" si="1113"/>
        <v/>
      </c>
      <c r="AP357" s="730" t="str">
        <f t="shared" si="1113"/>
        <v/>
      </c>
      <c r="AQ357" s="730" t="str">
        <f t="shared" si="1113"/>
        <v/>
      </c>
      <c r="AR357" s="730" t="str">
        <f t="shared" si="1113"/>
        <v/>
      </c>
      <c r="AS357" s="730" t="str">
        <f t="shared" si="1113"/>
        <v/>
      </c>
      <c r="AT357" s="730" t="str">
        <f t="shared" si="1113"/>
        <v/>
      </c>
      <c r="AU357" s="730" t="str">
        <f t="shared" si="1113"/>
        <v/>
      </c>
      <c r="AV357" s="730" t="str">
        <f t="shared" si="1113"/>
        <v/>
      </c>
      <c r="AW357" s="730" t="str">
        <f t="shared" si="1113"/>
        <v/>
      </c>
      <c r="AX357" s="730" t="str">
        <f t="shared" si="1113"/>
        <v/>
      </c>
      <c r="AY357" s="730" t="str">
        <f t="shared" si="1113"/>
        <v/>
      </c>
      <c r="AZ357" s="730" t="str">
        <f t="shared" si="1113"/>
        <v/>
      </c>
      <c r="BA357" s="730" t="str">
        <f t="shared" si="1113"/>
        <v/>
      </c>
      <c r="BB357" s="730" t="str">
        <f t="shared" si="1113"/>
        <v/>
      </c>
      <c r="BC357" s="730" t="str">
        <f t="shared" si="1113"/>
        <v/>
      </c>
      <c r="BD357" s="730" t="str">
        <f t="shared" si="1113"/>
        <v/>
      </c>
      <c r="BE357" s="730" t="str">
        <f t="shared" si="1113"/>
        <v/>
      </c>
      <c r="BF357" s="762"/>
      <c r="BG357" s="730" t="str">
        <f t="shared" ref="BG357:BX357" si="1114">IF(BG355="","",BG355*BG356)</f>
        <v/>
      </c>
      <c r="BH357" s="730" t="str">
        <f t="shared" si="1114"/>
        <v/>
      </c>
      <c r="BI357" s="730" t="str">
        <f t="shared" si="1114"/>
        <v/>
      </c>
      <c r="BJ357" s="730" t="str">
        <f t="shared" si="1114"/>
        <v/>
      </c>
      <c r="BK357" s="730" t="str">
        <f t="shared" si="1114"/>
        <v/>
      </c>
      <c r="BL357" s="730" t="str">
        <f t="shared" si="1114"/>
        <v/>
      </c>
      <c r="BM357" s="730" t="str">
        <f t="shared" si="1114"/>
        <v/>
      </c>
      <c r="BN357" s="730" t="str">
        <f t="shared" si="1114"/>
        <v/>
      </c>
      <c r="BO357" s="730" t="str">
        <f t="shared" si="1114"/>
        <v/>
      </c>
      <c r="BP357" s="730" t="str">
        <f t="shared" si="1114"/>
        <v/>
      </c>
      <c r="BQ357" s="730" t="str">
        <f t="shared" si="1114"/>
        <v/>
      </c>
      <c r="BR357" s="730" t="str">
        <f t="shared" si="1114"/>
        <v/>
      </c>
      <c r="BS357" s="730" t="str">
        <f t="shared" si="1114"/>
        <v/>
      </c>
      <c r="BT357" s="730" t="str">
        <f t="shared" si="1114"/>
        <v/>
      </c>
      <c r="BU357" s="730" t="str">
        <f t="shared" si="1114"/>
        <v/>
      </c>
      <c r="BV357" s="730" t="str">
        <f t="shared" si="1114"/>
        <v/>
      </c>
      <c r="BW357" s="730" t="str">
        <f t="shared" si="1114"/>
        <v/>
      </c>
      <c r="BX357" s="730" t="str">
        <f t="shared" si="1114"/>
        <v/>
      </c>
      <c r="BY357" s="762"/>
      <c r="BZ357" s="730" t="str">
        <f>IF(BZ355="","",BZ355*BZ356)</f>
        <v/>
      </c>
      <c r="CA357" s="730" t="str">
        <f>IF(CA355="","",CA355*CA356)</f>
        <v/>
      </c>
      <c r="CB357" s="730" t="str">
        <f>IF(CB355="","",CB355*CB356)</f>
        <v/>
      </c>
      <c r="CC357" s="730" t="str">
        <f>IF(CC355="","",CC355*CC356)</f>
        <v/>
      </c>
      <c r="CD357" s="698" t="str">
        <f t="shared" si="1059"/>
        <v/>
      </c>
      <c r="CE357" s="698" t="str">
        <f t="shared" si="1060"/>
        <v/>
      </c>
      <c r="CF357" s="698" t="str">
        <f t="shared" si="1061"/>
        <v/>
      </c>
      <c r="CG357" s="787" t="str">
        <f t="shared" si="1062"/>
        <v/>
      </c>
      <c r="CH357" s="1371" t="str">
        <f t="shared" si="1063"/>
        <v/>
      </c>
      <c r="CI357" s="1372" t="str">
        <f t="shared" si="1064"/>
        <v/>
      </c>
      <c r="CJ357" s="1373" t="str">
        <f t="shared" si="1065"/>
        <v/>
      </c>
      <c r="CK357" s="1373" t="str">
        <f t="shared" si="1066"/>
        <v/>
      </c>
      <c r="CL357" s="1373" t="str">
        <f t="shared" si="1067"/>
        <v/>
      </c>
      <c r="CM357" s="1373" t="str">
        <f t="shared" si="1068"/>
        <v/>
      </c>
      <c r="CN357" s="1373" t="str">
        <f t="shared" si="1069"/>
        <v/>
      </c>
      <c r="CO357" s="1374" t="str">
        <f t="shared" si="1070"/>
        <v/>
      </c>
      <c r="CP357" s="1374" t="str">
        <f t="shared" si="1071"/>
        <v/>
      </c>
      <c r="CQ357" s="1374" t="str">
        <f t="shared" si="1072"/>
        <v/>
      </c>
      <c r="CR357" s="1374" t="str">
        <f t="shared" si="1073"/>
        <v/>
      </c>
      <c r="CS357" s="1373" t="str">
        <f t="shared" si="1074"/>
        <v/>
      </c>
      <c r="CT357" s="1373" t="str">
        <f t="shared" si="1075"/>
        <v/>
      </c>
      <c r="CU357" s="1373" t="str">
        <f t="shared" si="1076"/>
        <v/>
      </c>
      <c r="CV357" s="1373" t="str">
        <f t="shared" si="1077"/>
        <v/>
      </c>
      <c r="CW357" s="1373" t="str">
        <f t="shared" si="1078"/>
        <v/>
      </c>
      <c r="CX357" s="1372" t="str">
        <f t="shared" si="1079"/>
        <v/>
      </c>
      <c r="CY357" s="1375" t="str">
        <f t="shared" si="1080"/>
        <v/>
      </c>
      <c r="CZ357" s="532" t="str">
        <f t="shared" si="1081"/>
        <v/>
      </c>
      <c r="DA357" s="533" t="str">
        <f t="shared" si="1082"/>
        <v/>
      </c>
      <c r="DB357" s="534" t="str">
        <f t="shared" si="1083"/>
        <v/>
      </c>
      <c r="DC357" s="534" t="str">
        <f t="shared" si="1084"/>
        <v/>
      </c>
      <c r="DD357" s="534" t="str">
        <f t="shared" si="1085"/>
        <v/>
      </c>
      <c r="DE357" s="534" t="str">
        <f t="shared" si="1086"/>
        <v/>
      </c>
      <c r="DF357" s="534" t="str">
        <f t="shared" si="1087"/>
        <v/>
      </c>
      <c r="DG357" s="535" t="str">
        <f t="shared" si="1088"/>
        <v/>
      </c>
      <c r="DH357" s="535" t="str">
        <f t="shared" si="1089"/>
        <v/>
      </c>
      <c r="DI357" s="535" t="str">
        <f t="shared" si="1090"/>
        <v/>
      </c>
      <c r="DJ357" s="535" t="str">
        <f t="shared" si="1091"/>
        <v/>
      </c>
      <c r="DK357" s="534" t="str">
        <f t="shared" si="1092"/>
        <v/>
      </c>
      <c r="DL357" s="534" t="str">
        <f t="shared" si="1093"/>
        <v/>
      </c>
      <c r="DM357" s="534" t="str">
        <f t="shared" si="1094"/>
        <v/>
      </c>
      <c r="DN357" s="534" t="str">
        <f t="shared" si="1095"/>
        <v/>
      </c>
      <c r="DO357" s="534" t="str">
        <f t="shared" si="1096"/>
        <v/>
      </c>
      <c r="DP357" s="533" t="str">
        <f t="shared" si="1097"/>
        <v/>
      </c>
      <c r="DQ357" s="532" t="str">
        <f t="shared" si="1098"/>
        <v/>
      </c>
      <c r="DR357" s="753">
        <f t="shared" si="1099"/>
        <v>0</v>
      </c>
      <c r="DS357" s="111">
        <f t="shared" si="1100"/>
        <v>0</v>
      </c>
      <c r="DT357" s="111">
        <f t="shared" si="1101"/>
        <v>0</v>
      </c>
      <c r="DU357" s="111">
        <f t="shared" si="1102"/>
        <v>0</v>
      </c>
      <c r="DV357" s="602"/>
      <c r="DW357" s="719"/>
      <c r="DX357" s="719"/>
      <c r="DY357" s="719"/>
      <c r="DZ357" s="719"/>
      <c r="EA357" s="719"/>
      <c r="EB357" s="719"/>
      <c r="EC357" s="719"/>
      <c r="ED357" s="719"/>
      <c r="EE357" s="603"/>
    </row>
    <row r="358" spans="1:135" s="604" customFormat="1" ht="15.75" customHeight="1">
      <c r="A358" s="740" t="s">
        <v>359</v>
      </c>
      <c r="B358" s="284"/>
      <c r="C358" s="284"/>
      <c r="D358" s="284"/>
      <c r="E358" s="284"/>
      <c r="F358" s="284"/>
      <c r="G358" s="284"/>
      <c r="H358" s="284"/>
      <c r="I358" s="284"/>
      <c r="J358" s="284"/>
      <c r="K358" s="284"/>
      <c r="L358" s="284"/>
      <c r="M358" s="284"/>
      <c r="N358" s="284"/>
      <c r="O358" s="284"/>
      <c r="P358" s="284"/>
      <c r="Q358" s="284"/>
      <c r="R358" s="284"/>
      <c r="S358" s="284"/>
      <c r="T358" s="703"/>
      <c r="U358" s="284"/>
      <c r="V358" s="284"/>
      <c r="W358" s="284"/>
      <c r="X358" s="284"/>
      <c r="Y358" s="284"/>
      <c r="Z358" s="284"/>
      <c r="AA358" s="284"/>
      <c r="AB358" s="284"/>
      <c r="AC358" s="284"/>
      <c r="AD358" s="284"/>
      <c r="AE358" s="284"/>
      <c r="AF358" s="284"/>
      <c r="AG358" s="284"/>
      <c r="AH358" s="284"/>
      <c r="AI358" s="284"/>
      <c r="AJ358" s="284"/>
      <c r="AK358" s="284"/>
      <c r="AL358" s="284"/>
      <c r="AM358" s="703"/>
      <c r="AN358" s="284"/>
      <c r="AO358" s="284"/>
      <c r="AP358" s="284"/>
      <c r="AQ358" s="284"/>
      <c r="AR358" s="284"/>
      <c r="AS358" s="284"/>
      <c r="AT358" s="284"/>
      <c r="AU358" s="284"/>
      <c r="AV358" s="284"/>
      <c r="AW358" s="284"/>
      <c r="AX358" s="284"/>
      <c r="AY358" s="284"/>
      <c r="AZ358" s="284"/>
      <c r="BA358" s="284"/>
      <c r="BB358" s="284"/>
      <c r="BC358" s="284"/>
      <c r="BD358" s="284"/>
      <c r="BE358" s="284"/>
      <c r="BF358" s="703"/>
      <c r="BG358" s="284"/>
      <c r="BH358" s="284"/>
      <c r="BI358" s="284"/>
      <c r="BJ358" s="284"/>
      <c r="BK358" s="284"/>
      <c r="BL358" s="284"/>
      <c r="BM358" s="284"/>
      <c r="BN358" s="284"/>
      <c r="BO358" s="284"/>
      <c r="BP358" s="284"/>
      <c r="BQ358" s="284"/>
      <c r="BR358" s="284"/>
      <c r="BS358" s="284"/>
      <c r="BT358" s="284"/>
      <c r="BU358" s="284"/>
      <c r="BV358" s="284"/>
      <c r="BW358" s="284"/>
      <c r="BX358" s="284"/>
      <c r="BY358" s="703"/>
      <c r="BZ358" s="284"/>
      <c r="CA358" s="284"/>
      <c r="CB358" s="284"/>
      <c r="CC358" s="284"/>
      <c r="CD358" s="698" t="str">
        <f t="shared" si="1059"/>
        <v/>
      </c>
      <c r="CE358" s="698" t="str">
        <f t="shared" si="1060"/>
        <v/>
      </c>
      <c r="CF358" s="698" t="str">
        <f t="shared" si="1061"/>
        <v/>
      </c>
      <c r="CG358" s="787" t="str">
        <f t="shared" si="1062"/>
        <v/>
      </c>
      <c r="CH358" s="1371" t="str">
        <f t="shared" si="1063"/>
        <v/>
      </c>
      <c r="CI358" s="1372" t="str">
        <f t="shared" si="1064"/>
        <v/>
      </c>
      <c r="CJ358" s="1373" t="str">
        <f t="shared" si="1065"/>
        <v/>
      </c>
      <c r="CK358" s="1373" t="str">
        <f t="shared" si="1066"/>
        <v/>
      </c>
      <c r="CL358" s="1373" t="str">
        <f t="shared" si="1067"/>
        <v/>
      </c>
      <c r="CM358" s="1373" t="str">
        <f t="shared" si="1068"/>
        <v/>
      </c>
      <c r="CN358" s="1373" t="str">
        <f t="shared" si="1069"/>
        <v/>
      </c>
      <c r="CO358" s="1374" t="str">
        <f t="shared" si="1070"/>
        <v/>
      </c>
      <c r="CP358" s="1374" t="str">
        <f t="shared" si="1071"/>
        <v/>
      </c>
      <c r="CQ358" s="1374" t="str">
        <f t="shared" si="1072"/>
        <v/>
      </c>
      <c r="CR358" s="1374" t="str">
        <f t="shared" si="1073"/>
        <v/>
      </c>
      <c r="CS358" s="1373" t="str">
        <f t="shared" si="1074"/>
        <v/>
      </c>
      <c r="CT358" s="1373" t="str">
        <f t="shared" si="1075"/>
        <v/>
      </c>
      <c r="CU358" s="1373" t="str">
        <f t="shared" si="1076"/>
        <v/>
      </c>
      <c r="CV358" s="1373" t="str">
        <f t="shared" si="1077"/>
        <v/>
      </c>
      <c r="CW358" s="1373" t="str">
        <f t="shared" si="1078"/>
        <v/>
      </c>
      <c r="CX358" s="1372" t="str">
        <f t="shared" si="1079"/>
        <v/>
      </c>
      <c r="CY358" s="1375" t="str">
        <f t="shared" si="1080"/>
        <v/>
      </c>
      <c r="CZ358" s="532" t="str">
        <f t="shared" si="1081"/>
        <v/>
      </c>
      <c r="DA358" s="533" t="str">
        <f t="shared" si="1082"/>
        <v/>
      </c>
      <c r="DB358" s="534" t="str">
        <f t="shared" si="1083"/>
        <v/>
      </c>
      <c r="DC358" s="534" t="str">
        <f t="shared" si="1084"/>
        <v/>
      </c>
      <c r="DD358" s="534" t="str">
        <f t="shared" si="1085"/>
        <v/>
      </c>
      <c r="DE358" s="534" t="str">
        <f t="shared" si="1086"/>
        <v/>
      </c>
      <c r="DF358" s="534" t="str">
        <f t="shared" si="1087"/>
        <v/>
      </c>
      <c r="DG358" s="535" t="str">
        <f t="shared" si="1088"/>
        <v/>
      </c>
      <c r="DH358" s="535" t="str">
        <f t="shared" si="1089"/>
        <v/>
      </c>
      <c r="DI358" s="535" t="str">
        <f t="shared" si="1090"/>
        <v/>
      </c>
      <c r="DJ358" s="535" t="str">
        <f t="shared" si="1091"/>
        <v/>
      </c>
      <c r="DK358" s="534" t="str">
        <f t="shared" si="1092"/>
        <v/>
      </c>
      <c r="DL358" s="534" t="str">
        <f t="shared" si="1093"/>
        <v/>
      </c>
      <c r="DM358" s="534" t="str">
        <f t="shared" si="1094"/>
        <v/>
      </c>
      <c r="DN358" s="534" t="str">
        <f t="shared" si="1095"/>
        <v/>
      </c>
      <c r="DO358" s="534" t="str">
        <f t="shared" si="1096"/>
        <v/>
      </c>
      <c r="DP358" s="533" t="str">
        <f t="shared" si="1097"/>
        <v/>
      </c>
      <c r="DQ358" s="532" t="str">
        <f t="shared" si="1098"/>
        <v/>
      </c>
      <c r="DR358" s="753">
        <f t="shared" si="1099"/>
        <v>0</v>
      </c>
      <c r="DS358" s="111">
        <f t="shared" si="1100"/>
        <v>0</v>
      </c>
      <c r="DT358" s="111">
        <f t="shared" si="1101"/>
        <v>0</v>
      </c>
      <c r="DU358" s="111">
        <f t="shared" si="1102"/>
        <v>0</v>
      </c>
      <c r="DV358" s="602"/>
      <c r="DW358" s="719"/>
      <c r="DX358" s="719"/>
      <c r="DY358" s="719"/>
      <c r="DZ358" s="719"/>
      <c r="EA358" s="719"/>
      <c r="EB358" s="719"/>
      <c r="EC358" s="719"/>
      <c r="ED358" s="719"/>
      <c r="EE358" s="603"/>
    </row>
    <row r="359" spans="1:135" s="604" customFormat="1" ht="15.75" customHeight="1">
      <c r="A359" s="748" t="s">
        <v>328</v>
      </c>
      <c r="B359" s="733" t="str">
        <f t="shared" ref="B359:S359" si="1115">IF(B353="","",(B353-B355-B358)*B354/B$46/365/$G$1)</f>
        <v/>
      </c>
      <c r="C359" s="733" t="str">
        <f t="shared" si="1115"/>
        <v/>
      </c>
      <c r="D359" s="733" t="str">
        <f t="shared" si="1115"/>
        <v/>
      </c>
      <c r="E359" s="733" t="str">
        <f t="shared" si="1115"/>
        <v/>
      </c>
      <c r="F359" s="733" t="str">
        <f t="shared" si="1115"/>
        <v/>
      </c>
      <c r="G359" s="733" t="str">
        <f t="shared" si="1115"/>
        <v/>
      </c>
      <c r="H359" s="733" t="str">
        <f t="shared" si="1115"/>
        <v/>
      </c>
      <c r="I359" s="733" t="str">
        <f t="shared" si="1115"/>
        <v/>
      </c>
      <c r="J359" s="733" t="str">
        <f t="shared" si="1115"/>
        <v/>
      </c>
      <c r="K359" s="733" t="str">
        <f t="shared" si="1115"/>
        <v/>
      </c>
      <c r="L359" s="733" t="str">
        <f t="shared" si="1115"/>
        <v/>
      </c>
      <c r="M359" s="733" t="str">
        <f t="shared" si="1115"/>
        <v/>
      </c>
      <c r="N359" s="733" t="str">
        <f t="shared" si="1115"/>
        <v/>
      </c>
      <c r="O359" s="733" t="str">
        <f t="shared" si="1115"/>
        <v/>
      </c>
      <c r="P359" s="733" t="str">
        <f t="shared" si="1115"/>
        <v/>
      </c>
      <c r="Q359" s="733" t="str">
        <f t="shared" si="1115"/>
        <v/>
      </c>
      <c r="R359" s="733" t="str">
        <f t="shared" si="1115"/>
        <v/>
      </c>
      <c r="S359" s="733" t="str">
        <f t="shared" si="1115"/>
        <v/>
      </c>
      <c r="T359" s="752"/>
      <c r="U359" s="733" t="str">
        <f t="shared" ref="U359:AL359" si="1116">IF(U353="","",(U353-U355-U358)*U354/U$46/365/$G$1)</f>
        <v/>
      </c>
      <c r="V359" s="733" t="str">
        <f t="shared" si="1116"/>
        <v/>
      </c>
      <c r="W359" s="733" t="str">
        <f t="shared" si="1116"/>
        <v/>
      </c>
      <c r="X359" s="733" t="str">
        <f t="shared" si="1116"/>
        <v/>
      </c>
      <c r="Y359" s="733" t="str">
        <f t="shared" si="1116"/>
        <v/>
      </c>
      <c r="Z359" s="733" t="str">
        <f t="shared" si="1116"/>
        <v/>
      </c>
      <c r="AA359" s="733" t="str">
        <f t="shared" si="1116"/>
        <v/>
      </c>
      <c r="AB359" s="733" t="str">
        <f t="shared" si="1116"/>
        <v/>
      </c>
      <c r="AC359" s="733" t="str">
        <f t="shared" si="1116"/>
        <v/>
      </c>
      <c r="AD359" s="733" t="str">
        <f t="shared" si="1116"/>
        <v/>
      </c>
      <c r="AE359" s="733" t="str">
        <f t="shared" si="1116"/>
        <v/>
      </c>
      <c r="AF359" s="733" t="str">
        <f t="shared" si="1116"/>
        <v/>
      </c>
      <c r="AG359" s="733" t="str">
        <f t="shared" si="1116"/>
        <v/>
      </c>
      <c r="AH359" s="733" t="str">
        <f t="shared" si="1116"/>
        <v/>
      </c>
      <c r="AI359" s="733" t="str">
        <f t="shared" si="1116"/>
        <v/>
      </c>
      <c r="AJ359" s="733" t="str">
        <f t="shared" si="1116"/>
        <v/>
      </c>
      <c r="AK359" s="733" t="str">
        <f t="shared" si="1116"/>
        <v/>
      </c>
      <c r="AL359" s="733" t="str">
        <f t="shared" si="1116"/>
        <v/>
      </c>
      <c r="AM359" s="752"/>
      <c r="AN359" s="733" t="str">
        <f t="shared" ref="AN359:BE359" si="1117">IF(AN353="","",(AN353-AN355-AN358)*AN354/AN$46/365/$G$1)</f>
        <v/>
      </c>
      <c r="AO359" s="733" t="str">
        <f t="shared" si="1117"/>
        <v/>
      </c>
      <c r="AP359" s="733" t="str">
        <f t="shared" si="1117"/>
        <v/>
      </c>
      <c r="AQ359" s="733" t="str">
        <f t="shared" si="1117"/>
        <v/>
      </c>
      <c r="AR359" s="733" t="str">
        <f t="shared" si="1117"/>
        <v/>
      </c>
      <c r="AS359" s="733" t="str">
        <f t="shared" si="1117"/>
        <v/>
      </c>
      <c r="AT359" s="733" t="str">
        <f t="shared" si="1117"/>
        <v/>
      </c>
      <c r="AU359" s="733" t="str">
        <f t="shared" si="1117"/>
        <v/>
      </c>
      <c r="AV359" s="733" t="str">
        <f t="shared" si="1117"/>
        <v/>
      </c>
      <c r="AW359" s="733" t="str">
        <f t="shared" si="1117"/>
        <v/>
      </c>
      <c r="AX359" s="733" t="str">
        <f t="shared" si="1117"/>
        <v/>
      </c>
      <c r="AY359" s="733" t="str">
        <f t="shared" si="1117"/>
        <v/>
      </c>
      <c r="AZ359" s="733" t="str">
        <f t="shared" si="1117"/>
        <v/>
      </c>
      <c r="BA359" s="733" t="str">
        <f t="shared" si="1117"/>
        <v/>
      </c>
      <c r="BB359" s="733" t="str">
        <f t="shared" si="1117"/>
        <v/>
      </c>
      <c r="BC359" s="733" t="str">
        <f t="shared" si="1117"/>
        <v/>
      </c>
      <c r="BD359" s="733" t="str">
        <f t="shared" si="1117"/>
        <v/>
      </c>
      <c r="BE359" s="733" t="str">
        <f t="shared" si="1117"/>
        <v/>
      </c>
      <c r="BF359" s="752"/>
      <c r="BG359" s="733" t="str">
        <f t="shared" ref="BG359:BX359" si="1118">IF(BG353="","",(BG353-BG355-BG358)*BG354/BG$46/365/$G$1)</f>
        <v/>
      </c>
      <c r="BH359" s="733" t="str">
        <f t="shared" si="1118"/>
        <v/>
      </c>
      <c r="BI359" s="733" t="str">
        <f t="shared" si="1118"/>
        <v/>
      </c>
      <c r="BJ359" s="733" t="str">
        <f t="shared" si="1118"/>
        <v/>
      </c>
      <c r="BK359" s="733" t="str">
        <f t="shared" si="1118"/>
        <v/>
      </c>
      <c r="BL359" s="733" t="str">
        <f t="shared" si="1118"/>
        <v/>
      </c>
      <c r="BM359" s="733" t="str">
        <f t="shared" si="1118"/>
        <v/>
      </c>
      <c r="BN359" s="733" t="str">
        <f t="shared" si="1118"/>
        <v/>
      </c>
      <c r="BO359" s="733" t="str">
        <f t="shared" si="1118"/>
        <v/>
      </c>
      <c r="BP359" s="733" t="str">
        <f t="shared" si="1118"/>
        <v/>
      </c>
      <c r="BQ359" s="733" t="str">
        <f t="shared" si="1118"/>
        <v/>
      </c>
      <c r="BR359" s="733" t="str">
        <f t="shared" si="1118"/>
        <v/>
      </c>
      <c r="BS359" s="733" t="str">
        <f t="shared" si="1118"/>
        <v/>
      </c>
      <c r="BT359" s="733" t="str">
        <f t="shared" si="1118"/>
        <v/>
      </c>
      <c r="BU359" s="733" t="str">
        <f t="shared" si="1118"/>
        <v/>
      </c>
      <c r="BV359" s="733" t="str">
        <f t="shared" si="1118"/>
        <v/>
      </c>
      <c r="BW359" s="733" t="str">
        <f t="shared" si="1118"/>
        <v/>
      </c>
      <c r="BX359" s="733" t="str">
        <f t="shared" si="1118"/>
        <v/>
      </c>
      <c r="BY359" s="752"/>
      <c r="BZ359" s="733" t="str">
        <f>IF(BZ353="","",(BZ353-BZ355-BZ358)*BZ354/BZ$46/365/$G$1)</f>
        <v/>
      </c>
      <c r="CA359" s="733" t="str">
        <f>IF(CA353="","",(CA353-CA355-CA358)*CA354/CA$46/365/$G$1)</f>
        <v/>
      </c>
      <c r="CB359" s="733" t="str">
        <f>IF(CB353="","",(CB353-CB355-CB358)*CB354/CB$46/365/$G$1)</f>
        <v/>
      </c>
      <c r="CC359" s="733" t="str">
        <f>IF(CC353="","",(CC353-CC355-CC358)*CC354/CC$46/365/$G$1)</f>
        <v/>
      </c>
      <c r="CD359" s="698" t="str">
        <f t="shared" si="1059"/>
        <v/>
      </c>
      <c r="CE359" s="723" t="str">
        <f t="shared" si="1060"/>
        <v/>
      </c>
      <c r="CF359" s="723" t="str">
        <f t="shared" si="1061"/>
        <v/>
      </c>
      <c r="CG359" s="790" t="str">
        <f t="shared" si="1062"/>
        <v/>
      </c>
      <c r="CH359" s="1376" t="str">
        <f t="shared" si="1063"/>
        <v/>
      </c>
      <c r="CI359" s="1377" t="str">
        <f t="shared" si="1064"/>
        <v/>
      </c>
      <c r="CJ359" s="1378" t="str">
        <f t="shared" si="1065"/>
        <v/>
      </c>
      <c r="CK359" s="1378" t="str">
        <f t="shared" si="1066"/>
        <v/>
      </c>
      <c r="CL359" s="1378" t="str">
        <f t="shared" si="1067"/>
        <v/>
      </c>
      <c r="CM359" s="1378" t="str">
        <f t="shared" si="1068"/>
        <v/>
      </c>
      <c r="CN359" s="1378" t="str">
        <f t="shared" si="1069"/>
        <v/>
      </c>
      <c r="CO359" s="1379" t="str">
        <f t="shared" si="1070"/>
        <v/>
      </c>
      <c r="CP359" s="1379" t="str">
        <f t="shared" si="1071"/>
        <v/>
      </c>
      <c r="CQ359" s="1379" t="str">
        <f t="shared" si="1072"/>
        <v/>
      </c>
      <c r="CR359" s="1379" t="str">
        <f t="shared" si="1073"/>
        <v/>
      </c>
      <c r="CS359" s="1378" t="str">
        <f t="shared" si="1074"/>
        <v/>
      </c>
      <c r="CT359" s="1378" t="str">
        <f t="shared" si="1075"/>
        <v/>
      </c>
      <c r="CU359" s="1378" t="str">
        <f t="shared" si="1076"/>
        <v/>
      </c>
      <c r="CV359" s="1378" t="str">
        <f t="shared" si="1077"/>
        <v/>
      </c>
      <c r="CW359" s="1378" t="str">
        <f t="shared" si="1078"/>
        <v/>
      </c>
      <c r="CX359" s="1377" t="str">
        <f t="shared" si="1079"/>
        <v/>
      </c>
      <c r="CY359" s="1380" t="str">
        <f t="shared" si="1080"/>
        <v/>
      </c>
      <c r="CZ359" s="638" t="str">
        <f t="shared" si="1081"/>
        <v/>
      </c>
      <c r="DA359" s="639" t="str">
        <f t="shared" si="1082"/>
        <v/>
      </c>
      <c r="DB359" s="640" t="str">
        <f t="shared" si="1083"/>
        <v/>
      </c>
      <c r="DC359" s="640" t="str">
        <f t="shared" si="1084"/>
        <v/>
      </c>
      <c r="DD359" s="640" t="str">
        <f t="shared" si="1085"/>
        <v/>
      </c>
      <c r="DE359" s="640" t="str">
        <f t="shared" si="1086"/>
        <v/>
      </c>
      <c r="DF359" s="640" t="str">
        <f t="shared" si="1087"/>
        <v/>
      </c>
      <c r="DG359" s="641" t="str">
        <f t="shared" si="1088"/>
        <v/>
      </c>
      <c r="DH359" s="641" t="str">
        <f t="shared" si="1089"/>
        <v/>
      </c>
      <c r="DI359" s="641" t="str">
        <f t="shared" si="1090"/>
        <v/>
      </c>
      <c r="DJ359" s="641" t="str">
        <f t="shared" si="1091"/>
        <v/>
      </c>
      <c r="DK359" s="640" t="str">
        <f t="shared" si="1092"/>
        <v/>
      </c>
      <c r="DL359" s="640" t="str">
        <f t="shared" si="1093"/>
        <v/>
      </c>
      <c r="DM359" s="640" t="str">
        <f t="shared" si="1094"/>
        <v/>
      </c>
      <c r="DN359" s="640" t="str">
        <f t="shared" si="1095"/>
        <v/>
      </c>
      <c r="DO359" s="640" t="str">
        <f t="shared" si="1096"/>
        <v/>
      </c>
      <c r="DP359" s="639" t="str">
        <f t="shared" si="1097"/>
        <v/>
      </c>
      <c r="DQ359" s="638" t="str">
        <f t="shared" si="1098"/>
        <v/>
      </c>
      <c r="DR359" s="753">
        <f t="shared" si="1099"/>
        <v>0</v>
      </c>
      <c r="DS359" s="111">
        <f t="shared" si="1100"/>
        <v>0</v>
      </c>
      <c r="DT359" s="111">
        <f t="shared" si="1101"/>
        <v>0</v>
      </c>
      <c r="DU359" s="111">
        <f t="shared" si="1102"/>
        <v>0</v>
      </c>
      <c r="DV359" s="602"/>
      <c r="DW359" s="719"/>
      <c r="DX359" s="719"/>
      <c r="DY359" s="719"/>
      <c r="DZ359" s="719"/>
      <c r="EA359" s="719"/>
      <c r="EB359" s="719"/>
      <c r="EC359" s="719"/>
      <c r="ED359" s="719"/>
      <c r="EE359" s="603"/>
    </row>
    <row r="360" spans="1:135" s="816" customFormat="1" ht="15.75" customHeight="1">
      <c r="A360" s="781" t="s">
        <v>682</v>
      </c>
      <c r="B360" s="785"/>
      <c r="C360" s="785"/>
      <c r="D360" s="785"/>
      <c r="E360" s="785"/>
      <c r="F360" s="785"/>
      <c r="G360" s="785"/>
      <c r="H360" s="785"/>
      <c r="I360" s="785"/>
      <c r="J360" s="785"/>
      <c r="K360" s="785"/>
      <c r="L360" s="785"/>
      <c r="M360" s="785"/>
      <c r="N360" s="785"/>
      <c r="O360" s="785"/>
      <c r="P360" s="785"/>
      <c r="Q360" s="785"/>
      <c r="R360" s="785"/>
      <c r="S360" s="785"/>
      <c r="T360" s="703"/>
      <c r="U360" s="785"/>
      <c r="V360" s="785"/>
      <c r="W360" s="785"/>
      <c r="X360" s="785"/>
      <c r="Y360" s="785"/>
      <c r="Z360" s="785"/>
      <c r="AA360" s="785"/>
      <c r="AB360" s="785"/>
      <c r="AC360" s="785"/>
      <c r="AD360" s="785"/>
      <c r="AE360" s="785"/>
      <c r="AF360" s="785"/>
      <c r="AG360" s="785"/>
      <c r="AH360" s="785"/>
      <c r="AI360" s="785"/>
      <c r="AJ360" s="785"/>
      <c r="AK360" s="785"/>
      <c r="AL360" s="785"/>
      <c r="AM360" s="703"/>
      <c r="AN360" s="785"/>
      <c r="AO360" s="785"/>
      <c r="AP360" s="785"/>
      <c r="AQ360" s="785"/>
      <c r="AR360" s="785"/>
      <c r="AS360" s="785"/>
      <c r="AT360" s="785"/>
      <c r="AU360" s="785"/>
      <c r="AV360" s="785"/>
      <c r="AW360" s="785"/>
      <c r="AX360" s="785"/>
      <c r="AY360" s="785"/>
      <c r="AZ360" s="785"/>
      <c r="BA360" s="785"/>
      <c r="BB360" s="785"/>
      <c r="BC360" s="785"/>
      <c r="BD360" s="785"/>
      <c r="BE360" s="785"/>
      <c r="BF360" s="703"/>
      <c r="BG360" s="785"/>
      <c r="BH360" s="785"/>
      <c r="BI360" s="785"/>
      <c r="BJ360" s="785"/>
      <c r="BK360" s="785"/>
      <c r="BL360" s="785"/>
      <c r="BM360" s="785"/>
      <c r="BN360" s="785"/>
      <c r="BO360" s="785"/>
      <c r="BP360" s="785"/>
      <c r="BQ360" s="785"/>
      <c r="BR360" s="785"/>
      <c r="BS360" s="785"/>
      <c r="BT360" s="785"/>
      <c r="BU360" s="785"/>
      <c r="BV360" s="785"/>
      <c r="BW360" s="785"/>
      <c r="BX360" s="785"/>
      <c r="BY360" s="703"/>
      <c r="BZ360" s="785"/>
      <c r="CA360" s="785"/>
      <c r="CB360" s="785"/>
      <c r="CC360" s="785"/>
      <c r="CD360" s="690" t="str">
        <f t="shared" si="1059"/>
        <v/>
      </c>
      <c r="CE360" s="690" t="str">
        <f t="shared" si="1060"/>
        <v/>
      </c>
      <c r="CF360" s="690" t="str">
        <f t="shared" si="1061"/>
        <v/>
      </c>
      <c r="CG360" s="786" t="str">
        <f t="shared" si="1062"/>
        <v/>
      </c>
      <c r="CH360" s="1410"/>
      <c r="CI360" s="1410"/>
      <c r="CJ360" s="1410"/>
      <c r="CK360" s="1410"/>
      <c r="CL360" s="1410"/>
      <c r="CM360" s="1410"/>
      <c r="CN360" s="1410"/>
      <c r="CO360" s="1410"/>
      <c r="CP360" s="1410"/>
      <c r="CQ360" s="1410"/>
      <c r="CR360" s="1410"/>
      <c r="CS360" s="1410"/>
      <c r="CT360" s="1410"/>
      <c r="CU360" s="1410"/>
      <c r="CV360" s="1410"/>
      <c r="CW360" s="1410"/>
      <c r="CX360" s="1410"/>
      <c r="CY360" s="1411"/>
      <c r="CZ360" s="827"/>
      <c r="DA360" s="827"/>
      <c r="DB360" s="827"/>
      <c r="DC360" s="827"/>
      <c r="DD360" s="827"/>
      <c r="DE360" s="827"/>
      <c r="DF360" s="827"/>
      <c r="DG360" s="827"/>
      <c r="DH360" s="827"/>
      <c r="DI360" s="827"/>
      <c r="DJ360" s="827"/>
      <c r="DK360" s="827"/>
      <c r="DL360" s="827"/>
      <c r="DM360" s="827"/>
      <c r="DN360" s="827"/>
      <c r="DO360" s="827"/>
      <c r="DP360" s="827"/>
      <c r="DQ360" s="827"/>
      <c r="DR360" s="829"/>
      <c r="DS360" s="827"/>
      <c r="DT360" s="827"/>
      <c r="DU360" s="827"/>
      <c r="DV360" s="828"/>
      <c r="DW360" s="830"/>
      <c r="DX360" s="830"/>
      <c r="DY360" s="830"/>
      <c r="DZ360" s="830"/>
      <c r="EA360" s="830"/>
      <c r="EB360" s="830"/>
      <c r="EC360" s="830"/>
      <c r="ED360" s="718"/>
      <c r="EE360" s="830"/>
    </row>
    <row r="361" spans="1:135" s="816" customFormat="1" ht="15.75" customHeight="1">
      <c r="A361" s="831" t="s">
        <v>380</v>
      </c>
      <c r="B361" s="217"/>
      <c r="C361" s="217"/>
      <c r="D361" s="217"/>
      <c r="E361" s="217"/>
      <c r="F361" s="217"/>
      <c r="G361" s="217"/>
      <c r="H361" s="217"/>
      <c r="I361" s="217"/>
      <c r="J361" s="217"/>
      <c r="K361" s="217"/>
      <c r="L361" s="217"/>
      <c r="M361" s="217"/>
      <c r="N361" s="217"/>
      <c r="O361" s="217"/>
      <c r="P361" s="217"/>
      <c r="Q361" s="217"/>
      <c r="R361" s="217"/>
      <c r="S361" s="217"/>
      <c r="T361" s="703"/>
      <c r="U361" s="217"/>
      <c r="V361" s="217"/>
      <c r="W361" s="217"/>
      <c r="X361" s="217"/>
      <c r="Y361" s="217"/>
      <c r="Z361" s="217"/>
      <c r="AA361" s="217"/>
      <c r="AB361" s="217"/>
      <c r="AC361" s="217"/>
      <c r="AD361" s="217"/>
      <c r="AE361" s="217"/>
      <c r="AF361" s="217"/>
      <c r="AG361" s="217"/>
      <c r="AH361" s="217"/>
      <c r="AI361" s="217"/>
      <c r="AJ361" s="217"/>
      <c r="AK361" s="217"/>
      <c r="AL361" s="217"/>
      <c r="AM361" s="703"/>
      <c r="AN361" s="217"/>
      <c r="AO361" s="217"/>
      <c r="AP361" s="217"/>
      <c r="AQ361" s="217"/>
      <c r="AR361" s="217"/>
      <c r="AS361" s="217"/>
      <c r="AT361" s="217"/>
      <c r="AU361" s="217"/>
      <c r="AV361" s="217"/>
      <c r="AW361" s="217"/>
      <c r="AX361" s="217"/>
      <c r="AY361" s="217"/>
      <c r="AZ361" s="217"/>
      <c r="BA361" s="217"/>
      <c r="BB361" s="217"/>
      <c r="BC361" s="217"/>
      <c r="BD361" s="217"/>
      <c r="BE361" s="217"/>
      <c r="BF361" s="703"/>
      <c r="BG361" s="217"/>
      <c r="BH361" s="217"/>
      <c r="BI361" s="217"/>
      <c r="BJ361" s="217"/>
      <c r="BK361" s="217"/>
      <c r="BL361" s="217"/>
      <c r="BM361" s="217"/>
      <c r="BN361" s="217"/>
      <c r="BO361" s="217"/>
      <c r="BP361" s="217"/>
      <c r="BQ361" s="217"/>
      <c r="BR361" s="217"/>
      <c r="BS361" s="217"/>
      <c r="BT361" s="217"/>
      <c r="BU361" s="217"/>
      <c r="BV361" s="217"/>
      <c r="BW361" s="217"/>
      <c r="BX361" s="217"/>
      <c r="BY361" s="703"/>
      <c r="BZ361" s="217"/>
      <c r="CA361" s="217"/>
      <c r="CB361" s="217"/>
      <c r="CC361" s="217"/>
      <c r="CD361" s="698" t="str">
        <f t="shared" si="1059"/>
        <v/>
      </c>
      <c r="CE361" s="698" t="str">
        <f t="shared" si="1060"/>
        <v/>
      </c>
      <c r="CF361" s="698" t="str">
        <f t="shared" si="1061"/>
        <v/>
      </c>
      <c r="CG361" s="787" t="str">
        <f t="shared" si="1062"/>
        <v/>
      </c>
      <c r="CH361" s="1371" t="str">
        <f t="shared" ref="CH361:CY361" si="1119">IF($CH$4=$CD$4,IF(OR(-FLOOR(((18-COUNT($B361:$S361))/2),1)+CH$7&lt;1,-FLOOR(((18-COUNT($B361:$S361))/2),1)+CH$7&gt;COUNT($B361:$S361)),"",LARGE($B361:$S361,-FLOOR(((18-COUNT($B361:$S361))/2),1)+CH$7)),IF(OR(-FLOOR(((18-COUNT($AN361:$BE361))/2),1)+CH$7&lt;1,-FLOOR(((18-COUNT($AN361:$BE361))/2),1)+CH$7&gt;COUNT($AN361:$BE361)),"",LARGE($AN361:$BE361,-FLOOR(((18-COUNT($AN361:$BE361))/2),1)+CH$7)))</f>
        <v/>
      </c>
      <c r="CI361" s="1372" t="str">
        <f t="shared" si="1119"/>
        <v/>
      </c>
      <c r="CJ361" s="1373" t="str">
        <f t="shared" si="1119"/>
        <v/>
      </c>
      <c r="CK361" s="1373" t="str">
        <f t="shared" si="1119"/>
        <v/>
      </c>
      <c r="CL361" s="1373" t="str">
        <f t="shared" si="1119"/>
        <v/>
      </c>
      <c r="CM361" s="1373" t="str">
        <f t="shared" si="1119"/>
        <v/>
      </c>
      <c r="CN361" s="1373" t="str">
        <f t="shared" si="1119"/>
        <v/>
      </c>
      <c r="CO361" s="1374" t="str">
        <f t="shared" si="1119"/>
        <v/>
      </c>
      <c r="CP361" s="1374" t="str">
        <f t="shared" si="1119"/>
        <v/>
      </c>
      <c r="CQ361" s="1374" t="str">
        <f t="shared" si="1119"/>
        <v/>
      </c>
      <c r="CR361" s="1374" t="str">
        <f t="shared" si="1119"/>
        <v/>
      </c>
      <c r="CS361" s="1373" t="str">
        <f t="shared" si="1119"/>
        <v/>
      </c>
      <c r="CT361" s="1373" t="str">
        <f t="shared" si="1119"/>
        <v/>
      </c>
      <c r="CU361" s="1373" t="str">
        <f t="shared" si="1119"/>
        <v/>
      </c>
      <c r="CV361" s="1373" t="str">
        <f t="shared" si="1119"/>
        <v/>
      </c>
      <c r="CW361" s="1373" t="str">
        <f t="shared" si="1119"/>
        <v/>
      </c>
      <c r="CX361" s="1372" t="str">
        <f t="shared" si="1119"/>
        <v/>
      </c>
      <c r="CY361" s="1375" t="str">
        <f t="shared" si="1119"/>
        <v/>
      </c>
      <c r="CZ361" s="532" t="str">
        <f t="shared" ref="CZ361:DQ361" si="1120">IF($CH$4=$CD$4,IF(OR(-FLOOR(((18-COUNT($U361:$AL361))/2),1)+CZ$7&lt;1,-FLOOR(((18-COUNT($U361:$AL361))/2),1)+CZ$7&gt;COUNT($U361:$AL361)),"",LARGE($U361:$AL361,-FLOOR(((18-COUNT($U361:$AL361))/2),1)+CZ$7)),IF(OR(-FLOOR(((18-COUNT($BG361:$BX361))/2),1)+CZ$7&lt;1,-FLOOR(((18-COUNT($BG361:$BX361))/2),1)+CZ$7&gt;COUNT($BG361:$BX361)),"",LARGE($BG361:$BX361,-FLOOR(((18-COUNT($BG361:$BX361))/2),1)+CZ$7)))</f>
        <v/>
      </c>
      <c r="DA361" s="533" t="str">
        <f t="shared" si="1120"/>
        <v/>
      </c>
      <c r="DB361" s="534" t="str">
        <f t="shared" si="1120"/>
        <v/>
      </c>
      <c r="DC361" s="534" t="str">
        <f t="shared" si="1120"/>
        <v/>
      </c>
      <c r="DD361" s="534" t="str">
        <f t="shared" si="1120"/>
        <v/>
      </c>
      <c r="DE361" s="534" t="str">
        <f t="shared" si="1120"/>
        <v/>
      </c>
      <c r="DF361" s="534" t="str">
        <f t="shared" si="1120"/>
        <v/>
      </c>
      <c r="DG361" s="535" t="str">
        <f t="shared" si="1120"/>
        <v/>
      </c>
      <c r="DH361" s="535" t="str">
        <f t="shared" si="1120"/>
        <v/>
      </c>
      <c r="DI361" s="535" t="str">
        <f t="shared" si="1120"/>
        <v/>
      </c>
      <c r="DJ361" s="535" t="str">
        <f t="shared" si="1120"/>
        <v/>
      </c>
      <c r="DK361" s="534" t="str">
        <f t="shared" si="1120"/>
        <v/>
      </c>
      <c r="DL361" s="534" t="str">
        <f t="shared" si="1120"/>
        <v/>
      </c>
      <c r="DM361" s="534" t="str">
        <f t="shared" si="1120"/>
        <v/>
      </c>
      <c r="DN361" s="534" t="str">
        <f t="shared" si="1120"/>
        <v/>
      </c>
      <c r="DO361" s="534" t="str">
        <f t="shared" si="1120"/>
        <v/>
      </c>
      <c r="DP361" s="533" t="str">
        <f t="shared" si="1120"/>
        <v/>
      </c>
      <c r="DQ361" s="532" t="str">
        <f t="shared" si="1120"/>
        <v/>
      </c>
      <c r="DR361" s="753">
        <f>COUNT(B361:S361)</f>
        <v>0</v>
      </c>
      <c r="DS361" s="111">
        <f>COUNT(U361:AL361)</f>
        <v>0</v>
      </c>
      <c r="DT361" s="111">
        <f>COUNT(AN361:BE361)</f>
        <v>0</v>
      </c>
      <c r="DU361" s="111">
        <f>COUNT(BG361:BX361)</f>
        <v>0</v>
      </c>
      <c r="DV361" s="814"/>
      <c r="DW361" s="745"/>
      <c r="DX361" s="745"/>
      <c r="DY361" s="745"/>
      <c r="DZ361" s="745"/>
      <c r="EA361" s="745"/>
      <c r="EB361" s="745"/>
      <c r="EC361" s="745"/>
      <c r="ED361" s="719"/>
      <c r="EE361" s="815"/>
    </row>
    <row r="362" spans="1:135" s="604" customFormat="1" ht="15.75" customHeight="1">
      <c r="A362" s="757" t="s">
        <v>367</v>
      </c>
      <c r="B362" s="217"/>
      <c r="C362" s="217"/>
      <c r="D362" s="217"/>
      <c r="E362" s="217"/>
      <c r="F362" s="217"/>
      <c r="G362" s="217"/>
      <c r="H362" s="217"/>
      <c r="I362" s="217"/>
      <c r="J362" s="217"/>
      <c r="K362" s="217"/>
      <c r="L362" s="217"/>
      <c r="M362" s="217"/>
      <c r="N362" s="217"/>
      <c r="O362" s="217"/>
      <c r="P362" s="217"/>
      <c r="Q362" s="217"/>
      <c r="R362" s="217"/>
      <c r="S362" s="217"/>
      <c r="T362" s="703"/>
      <c r="U362" s="217"/>
      <c r="V362" s="217"/>
      <c r="W362" s="217"/>
      <c r="X362" s="217"/>
      <c r="Y362" s="217"/>
      <c r="Z362" s="217"/>
      <c r="AA362" s="217"/>
      <c r="AB362" s="217"/>
      <c r="AC362" s="217"/>
      <c r="AD362" s="217"/>
      <c r="AE362" s="217"/>
      <c r="AF362" s="217"/>
      <c r="AG362" s="217"/>
      <c r="AH362" s="217"/>
      <c r="AI362" s="217"/>
      <c r="AJ362" s="217"/>
      <c r="AK362" s="217"/>
      <c r="AL362" s="217"/>
      <c r="AM362" s="703"/>
      <c r="AN362" s="217"/>
      <c r="AO362" s="217"/>
      <c r="AP362" s="217"/>
      <c r="AQ362" s="217"/>
      <c r="AR362" s="217"/>
      <c r="AS362" s="217"/>
      <c r="AT362" s="217"/>
      <c r="AU362" s="217"/>
      <c r="AV362" s="217"/>
      <c r="AW362" s="217"/>
      <c r="AX362" s="217"/>
      <c r="AY362" s="217"/>
      <c r="AZ362" s="217"/>
      <c r="BA362" s="217"/>
      <c r="BB362" s="217"/>
      <c r="BC362" s="217"/>
      <c r="BD362" s="217"/>
      <c r="BE362" s="217"/>
      <c r="BF362" s="703"/>
      <c r="BG362" s="217"/>
      <c r="BH362" s="217"/>
      <c r="BI362" s="217"/>
      <c r="BJ362" s="217"/>
      <c r="BK362" s="217"/>
      <c r="BL362" s="217"/>
      <c r="BM362" s="217"/>
      <c r="BN362" s="217"/>
      <c r="BO362" s="217"/>
      <c r="BP362" s="217"/>
      <c r="BQ362" s="217"/>
      <c r="BR362" s="217"/>
      <c r="BS362" s="217"/>
      <c r="BT362" s="217"/>
      <c r="BU362" s="217"/>
      <c r="BV362" s="217"/>
      <c r="BW362" s="217"/>
      <c r="BX362" s="217"/>
      <c r="BY362" s="703"/>
      <c r="BZ362" s="217"/>
      <c r="CA362" s="217"/>
      <c r="CB362" s="217"/>
      <c r="CC362" s="217"/>
      <c r="CD362" s="690"/>
      <c r="CE362" s="690"/>
      <c r="CF362" s="690"/>
      <c r="CG362" s="786"/>
      <c r="CH362" s="1408"/>
      <c r="CI362" s="1409"/>
      <c r="CJ362" s="1409"/>
      <c r="CK362" s="1409"/>
      <c r="CL362" s="1409"/>
      <c r="CM362" s="1409"/>
      <c r="CN362" s="1409"/>
      <c r="CO362" s="1409"/>
      <c r="CP362" s="1409"/>
      <c r="CQ362" s="1409"/>
      <c r="CR362" s="1409"/>
      <c r="CS362" s="1409"/>
      <c r="CT362" s="1409"/>
      <c r="CU362" s="1409"/>
      <c r="CV362" s="1409"/>
      <c r="CW362" s="1409"/>
      <c r="CX362" s="1409"/>
      <c r="CY362" s="1388"/>
      <c r="CZ362" s="558"/>
      <c r="DA362" s="558"/>
      <c r="DB362" s="558"/>
      <c r="DC362" s="558"/>
      <c r="DD362" s="558"/>
      <c r="DE362" s="558"/>
      <c r="DF362" s="558"/>
      <c r="DG362" s="558"/>
      <c r="DH362" s="558"/>
      <c r="DI362" s="558"/>
      <c r="DJ362" s="558"/>
      <c r="DK362" s="558"/>
      <c r="DL362" s="558"/>
      <c r="DM362" s="558"/>
      <c r="DN362" s="558"/>
      <c r="DO362" s="558"/>
      <c r="DP362" s="558"/>
      <c r="DQ362" s="558"/>
      <c r="DR362" s="691"/>
      <c r="DS362" s="208"/>
      <c r="DT362" s="208"/>
      <c r="DU362" s="208"/>
      <c r="DV362" s="692"/>
      <c r="DW362" s="718"/>
      <c r="DX362" s="718"/>
      <c r="DY362" s="718"/>
      <c r="DZ362" s="718"/>
      <c r="EA362" s="718"/>
      <c r="EB362" s="718"/>
      <c r="EC362" s="718"/>
      <c r="ED362" s="718"/>
      <c r="EE362" s="603"/>
    </row>
    <row r="363" spans="1:135" s="604" customFormat="1" ht="15.75" customHeight="1">
      <c r="A363" s="808" t="s">
        <v>368</v>
      </c>
      <c r="B363" s="217"/>
      <c r="C363" s="217"/>
      <c r="D363" s="217"/>
      <c r="E363" s="217"/>
      <c r="F363" s="217"/>
      <c r="G363" s="217"/>
      <c r="H363" s="217"/>
      <c r="I363" s="217"/>
      <c r="J363" s="217"/>
      <c r="K363" s="217"/>
      <c r="L363" s="217"/>
      <c r="M363" s="217"/>
      <c r="N363" s="217"/>
      <c r="O363" s="217"/>
      <c r="P363" s="217"/>
      <c r="Q363" s="217"/>
      <c r="R363" s="217"/>
      <c r="S363" s="217"/>
      <c r="T363" s="712"/>
      <c r="U363" s="217"/>
      <c r="V363" s="217"/>
      <c r="W363" s="217"/>
      <c r="X363" s="217"/>
      <c r="Y363" s="217"/>
      <c r="Z363" s="217"/>
      <c r="AA363" s="217"/>
      <c r="AB363" s="217"/>
      <c r="AC363" s="217"/>
      <c r="AD363" s="217"/>
      <c r="AE363" s="217"/>
      <c r="AF363" s="217"/>
      <c r="AG363" s="217"/>
      <c r="AH363" s="217"/>
      <c r="AI363" s="217"/>
      <c r="AJ363" s="217"/>
      <c r="AK363" s="217"/>
      <c r="AL363" s="217"/>
      <c r="AM363" s="712"/>
      <c r="AN363" s="217"/>
      <c r="AO363" s="217"/>
      <c r="AP363" s="217"/>
      <c r="AQ363" s="217"/>
      <c r="AR363" s="217"/>
      <c r="AS363" s="217"/>
      <c r="AT363" s="217"/>
      <c r="AU363" s="217"/>
      <c r="AV363" s="217"/>
      <c r="AW363" s="217"/>
      <c r="AX363" s="217"/>
      <c r="AY363" s="217"/>
      <c r="AZ363" s="217"/>
      <c r="BA363" s="217"/>
      <c r="BB363" s="217"/>
      <c r="BC363" s="217"/>
      <c r="BD363" s="217"/>
      <c r="BE363" s="217"/>
      <c r="BF363" s="712"/>
      <c r="BG363" s="217"/>
      <c r="BH363" s="217"/>
      <c r="BI363" s="217"/>
      <c r="BJ363" s="217"/>
      <c r="BK363" s="217"/>
      <c r="BL363" s="217"/>
      <c r="BM363" s="217"/>
      <c r="BN363" s="217"/>
      <c r="BO363" s="217"/>
      <c r="BP363" s="217"/>
      <c r="BQ363" s="217"/>
      <c r="BR363" s="217"/>
      <c r="BS363" s="217"/>
      <c r="BT363" s="217"/>
      <c r="BU363" s="217"/>
      <c r="BV363" s="217"/>
      <c r="BW363" s="217"/>
      <c r="BX363" s="217"/>
      <c r="BY363" s="712"/>
      <c r="BZ363" s="217"/>
      <c r="CA363" s="217"/>
      <c r="CB363" s="217"/>
      <c r="CC363" s="217"/>
      <c r="CD363" s="698" t="str">
        <f t="shared" ref="CD363:CD372" si="1121">IF(DR363&lt;3,"",(SUM(B363:S363)-MIN(B363:S363)-MAX(B363:S363))/(DR363-2))</f>
        <v/>
      </c>
      <c r="CE363" s="698" t="str">
        <f t="shared" ref="CE363:CE372" si="1122">IF(DS363&lt;3,"",(SUM(U363:AL363)-MIN(U363:AL363)-MAX(U363:AL363))/(DS363-2))</f>
        <v/>
      </c>
      <c r="CF363" s="698" t="str">
        <f t="shared" ref="CF363:CF372" si="1123">IF(DT363&lt;3,"",(SUM(AN363:BE363)-MIN(AN363:BE363)-MAX(AN363:BE363))/(DT363-2))</f>
        <v/>
      </c>
      <c r="CG363" s="787" t="str">
        <f t="shared" ref="CG363:CG372" si="1124">IF(DU363&lt;3,"",(SUM(BG363:BX363)-MIN(BG363:BX363)-MAX(BG363:BX363))/(DU363-2))</f>
        <v/>
      </c>
      <c r="CH363" s="1371" t="str">
        <f t="shared" ref="CH363:CH370" si="1125">IF($CH$4=$CD$4,IF(OR(-FLOOR(((18-COUNT($B363:$S363))/2),1)+CH$7&lt;1,-FLOOR(((18-COUNT($B363:$S363))/2),1)+CH$7&gt;COUNT($B363:$S363)),"",LARGE($B363:$S363,-FLOOR(((18-COUNT($B363:$S363))/2),1)+CH$7)),IF(OR(-FLOOR(((18-COUNT($AN363:$BE363))/2),1)+CH$7&lt;1,-FLOOR(((18-COUNT($AN363:$BE363))/2),1)+CH$7&gt;COUNT($AN363:$BE363)),"",LARGE($AN363:$BE363,-FLOOR(((18-COUNT($AN363:$BE363))/2),1)+CH$7)))</f>
        <v/>
      </c>
      <c r="CI363" s="1372" t="str">
        <f t="shared" ref="CI363:CI370" si="1126">IF($CH$4=$CD$4,IF(OR(-FLOOR(((18-COUNT($B363:$S363))/2),1)+CI$7&lt;1,-FLOOR(((18-COUNT($B363:$S363))/2),1)+CI$7&gt;COUNT($B363:$S363)),"",LARGE($B363:$S363,-FLOOR(((18-COUNT($B363:$S363))/2),1)+CI$7)),IF(OR(-FLOOR(((18-COUNT($AN363:$BE363))/2),1)+CI$7&lt;1,-FLOOR(((18-COUNT($AN363:$BE363))/2),1)+CI$7&gt;COUNT($AN363:$BE363)),"",LARGE($AN363:$BE363,-FLOOR(((18-COUNT($AN363:$BE363))/2),1)+CI$7)))</f>
        <v/>
      </c>
      <c r="CJ363" s="1373" t="str">
        <f t="shared" ref="CJ363:CJ370" si="1127">IF($CH$4=$CD$4,IF(OR(-FLOOR(((18-COUNT($B363:$S363))/2),1)+CJ$7&lt;1,-FLOOR(((18-COUNT($B363:$S363))/2),1)+CJ$7&gt;COUNT($B363:$S363)),"",LARGE($B363:$S363,-FLOOR(((18-COUNT($B363:$S363))/2),1)+CJ$7)),IF(OR(-FLOOR(((18-COUNT($AN363:$BE363))/2),1)+CJ$7&lt;1,-FLOOR(((18-COUNT($AN363:$BE363))/2),1)+CJ$7&gt;COUNT($AN363:$BE363)),"",LARGE($AN363:$BE363,-FLOOR(((18-COUNT($AN363:$BE363))/2),1)+CJ$7)))</f>
        <v/>
      </c>
      <c r="CK363" s="1373" t="str">
        <f t="shared" ref="CK363:CK370" si="1128">IF($CH$4=$CD$4,IF(OR(-FLOOR(((18-COUNT($B363:$S363))/2),1)+CK$7&lt;1,-FLOOR(((18-COUNT($B363:$S363))/2),1)+CK$7&gt;COUNT($B363:$S363)),"",LARGE($B363:$S363,-FLOOR(((18-COUNT($B363:$S363))/2),1)+CK$7)),IF(OR(-FLOOR(((18-COUNT($AN363:$BE363))/2),1)+CK$7&lt;1,-FLOOR(((18-COUNT($AN363:$BE363))/2),1)+CK$7&gt;COUNT($AN363:$BE363)),"",LARGE($AN363:$BE363,-FLOOR(((18-COUNT($AN363:$BE363))/2),1)+CK$7)))</f>
        <v/>
      </c>
      <c r="CL363" s="1373" t="str">
        <f t="shared" ref="CL363:CL370" si="1129">IF($CH$4=$CD$4,IF(OR(-FLOOR(((18-COUNT($B363:$S363))/2),1)+CL$7&lt;1,-FLOOR(((18-COUNT($B363:$S363))/2),1)+CL$7&gt;COUNT($B363:$S363)),"",LARGE($B363:$S363,-FLOOR(((18-COUNT($B363:$S363))/2),1)+CL$7)),IF(OR(-FLOOR(((18-COUNT($AN363:$BE363))/2),1)+CL$7&lt;1,-FLOOR(((18-COUNT($AN363:$BE363))/2),1)+CL$7&gt;COUNT($AN363:$BE363)),"",LARGE($AN363:$BE363,-FLOOR(((18-COUNT($AN363:$BE363))/2),1)+CL$7)))</f>
        <v/>
      </c>
      <c r="CM363" s="1373" t="str">
        <f t="shared" ref="CM363:CM370" si="1130">IF($CH$4=$CD$4,IF(OR(-FLOOR(((18-COUNT($B363:$S363))/2),1)+CM$7&lt;1,-FLOOR(((18-COUNT($B363:$S363))/2),1)+CM$7&gt;COUNT($B363:$S363)),"",LARGE($B363:$S363,-FLOOR(((18-COUNT($B363:$S363))/2),1)+CM$7)),IF(OR(-FLOOR(((18-COUNT($AN363:$BE363))/2),1)+CM$7&lt;1,-FLOOR(((18-COUNT($AN363:$BE363))/2),1)+CM$7&gt;COUNT($AN363:$BE363)),"",LARGE($AN363:$BE363,-FLOOR(((18-COUNT($AN363:$BE363))/2),1)+CM$7)))</f>
        <v/>
      </c>
      <c r="CN363" s="1373" t="str">
        <f t="shared" ref="CN363:CN370" si="1131">IF($CH$4=$CD$4,IF(OR(-FLOOR(((18-COUNT($B363:$S363))/2),1)+CN$7&lt;1,-FLOOR(((18-COUNT($B363:$S363))/2),1)+CN$7&gt;COUNT($B363:$S363)),"",LARGE($B363:$S363,-FLOOR(((18-COUNT($B363:$S363))/2),1)+CN$7)),IF(OR(-FLOOR(((18-COUNT($AN363:$BE363))/2),1)+CN$7&lt;1,-FLOOR(((18-COUNT($AN363:$BE363))/2),1)+CN$7&gt;COUNT($AN363:$BE363)),"",LARGE($AN363:$BE363,-FLOOR(((18-COUNT($AN363:$BE363))/2),1)+CN$7)))</f>
        <v/>
      </c>
      <c r="CO363" s="1374" t="str">
        <f t="shared" ref="CO363:CO370" si="1132">IF($CH$4=$CD$4,IF(OR(-FLOOR(((18-COUNT($B363:$S363))/2),1)+CO$7&lt;1,-FLOOR(((18-COUNT($B363:$S363))/2),1)+CO$7&gt;COUNT($B363:$S363)),"",LARGE($B363:$S363,-FLOOR(((18-COUNT($B363:$S363))/2),1)+CO$7)),IF(OR(-FLOOR(((18-COUNT($AN363:$BE363))/2),1)+CO$7&lt;1,-FLOOR(((18-COUNT($AN363:$BE363))/2),1)+CO$7&gt;COUNT($AN363:$BE363)),"",LARGE($AN363:$BE363,-FLOOR(((18-COUNT($AN363:$BE363))/2),1)+CO$7)))</f>
        <v/>
      </c>
      <c r="CP363" s="1374" t="str">
        <f t="shared" ref="CP363:CP370" si="1133">IF($CH$4=$CD$4,IF(OR(-FLOOR(((18-COUNT($B363:$S363))/2),1)+CP$7&lt;1,-FLOOR(((18-COUNT($B363:$S363))/2),1)+CP$7&gt;COUNT($B363:$S363)),"",LARGE($B363:$S363,-FLOOR(((18-COUNT($B363:$S363))/2),1)+CP$7)),IF(OR(-FLOOR(((18-COUNT($AN363:$BE363))/2),1)+CP$7&lt;1,-FLOOR(((18-COUNT($AN363:$BE363))/2),1)+CP$7&gt;COUNT($AN363:$BE363)),"",LARGE($AN363:$BE363,-FLOOR(((18-COUNT($AN363:$BE363))/2),1)+CP$7)))</f>
        <v/>
      </c>
      <c r="CQ363" s="1374" t="str">
        <f t="shared" ref="CQ363:CQ370" si="1134">IF($CH$4=$CD$4,IF(OR(-FLOOR(((18-COUNT($B363:$S363))/2),1)+CQ$7&lt;1,-FLOOR(((18-COUNT($B363:$S363))/2),1)+CQ$7&gt;COUNT($B363:$S363)),"",LARGE($B363:$S363,-FLOOR(((18-COUNT($B363:$S363))/2),1)+CQ$7)),IF(OR(-FLOOR(((18-COUNT($AN363:$BE363))/2),1)+CQ$7&lt;1,-FLOOR(((18-COUNT($AN363:$BE363))/2),1)+CQ$7&gt;COUNT($AN363:$BE363)),"",LARGE($AN363:$BE363,-FLOOR(((18-COUNT($AN363:$BE363))/2),1)+CQ$7)))</f>
        <v/>
      </c>
      <c r="CR363" s="1374" t="str">
        <f t="shared" ref="CR363:CR370" si="1135">IF($CH$4=$CD$4,IF(OR(-FLOOR(((18-COUNT($B363:$S363))/2),1)+CR$7&lt;1,-FLOOR(((18-COUNT($B363:$S363))/2),1)+CR$7&gt;COUNT($B363:$S363)),"",LARGE($B363:$S363,-FLOOR(((18-COUNT($B363:$S363))/2),1)+CR$7)),IF(OR(-FLOOR(((18-COUNT($AN363:$BE363))/2),1)+CR$7&lt;1,-FLOOR(((18-COUNT($AN363:$BE363))/2),1)+CR$7&gt;COUNT($AN363:$BE363)),"",LARGE($AN363:$BE363,-FLOOR(((18-COUNT($AN363:$BE363))/2),1)+CR$7)))</f>
        <v/>
      </c>
      <c r="CS363" s="1373" t="str">
        <f t="shared" ref="CS363:CS370" si="1136">IF($CH$4=$CD$4,IF(OR(-FLOOR(((18-COUNT($B363:$S363))/2),1)+CS$7&lt;1,-FLOOR(((18-COUNT($B363:$S363))/2),1)+CS$7&gt;COUNT($B363:$S363)),"",LARGE($B363:$S363,-FLOOR(((18-COUNT($B363:$S363))/2),1)+CS$7)),IF(OR(-FLOOR(((18-COUNT($AN363:$BE363))/2),1)+CS$7&lt;1,-FLOOR(((18-COUNT($AN363:$BE363))/2),1)+CS$7&gt;COUNT($AN363:$BE363)),"",LARGE($AN363:$BE363,-FLOOR(((18-COUNT($AN363:$BE363))/2),1)+CS$7)))</f>
        <v/>
      </c>
      <c r="CT363" s="1373" t="str">
        <f t="shared" ref="CT363:CT370" si="1137">IF($CH$4=$CD$4,IF(OR(-FLOOR(((18-COUNT($B363:$S363))/2),1)+CT$7&lt;1,-FLOOR(((18-COUNT($B363:$S363))/2),1)+CT$7&gt;COUNT($B363:$S363)),"",LARGE($B363:$S363,-FLOOR(((18-COUNT($B363:$S363))/2),1)+CT$7)),IF(OR(-FLOOR(((18-COUNT($AN363:$BE363))/2),1)+CT$7&lt;1,-FLOOR(((18-COUNT($AN363:$BE363))/2),1)+CT$7&gt;COUNT($AN363:$BE363)),"",LARGE($AN363:$BE363,-FLOOR(((18-COUNT($AN363:$BE363))/2),1)+CT$7)))</f>
        <v/>
      </c>
      <c r="CU363" s="1373" t="str">
        <f t="shared" ref="CU363:CU370" si="1138">IF($CH$4=$CD$4,IF(OR(-FLOOR(((18-COUNT($B363:$S363))/2),1)+CU$7&lt;1,-FLOOR(((18-COUNT($B363:$S363))/2),1)+CU$7&gt;COUNT($B363:$S363)),"",LARGE($B363:$S363,-FLOOR(((18-COUNT($B363:$S363))/2),1)+CU$7)),IF(OR(-FLOOR(((18-COUNT($AN363:$BE363))/2),1)+CU$7&lt;1,-FLOOR(((18-COUNT($AN363:$BE363))/2),1)+CU$7&gt;COUNT($AN363:$BE363)),"",LARGE($AN363:$BE363,-FLOOR(((18-COUNT($AN363:$BE363))/2),1)+CU$7)))</f>
        <v/>
      </c>
      <c r="CV363" s="1373" t="str">
        <f t="shared" ref="CV363:CV370" si="1139">IF($CH$4=$CD$4,IF(OR(-FLOOR(((18-COUNT($B363:$S363))/2),1)+CV$7&lt;1,-FLOOR(((18-COUNT($B363:$S363))/2),1)+CV$7&gt;COUNT($B363:$S363)),"",LARGE($B363:$S363,-FLOOR(((18-COUNT($B363:$S363))/2),1)+CV$7)),IF(OR(-FLOOR(((18-COUNT($AN363:$BE363))/2),1)+CV$7&lt;1,-FLOOR(((18-COUNT($AN363:$BE363))/2),1)+CV$7&gt;COUNT($AN363:$BE363)),"",LARGE($AN363:$BE363,-FLOOR(((18-COUNT($AN363:$BE363))/2),1)+CV$7)))</f>
        <v/>
      </c>
      <c r="CW363" s="1373" t="str">
        <f t="shared" ref="CW363:CW370" si="1140">IF($CH$4=$CD$4,IF(OR(-FLOOR(((18-COUNT($B363:$S363))/2),1)+CW$7&lt;1,-FLOOR(((18-COUNT($B363:$S363))/2),1)+CW$7&gt;COUNT($B363:$S363)),"",LARGE($B363:$S363,-FLOOR(((18-COUNT($B363:$S363))/2),1)+CW$7)),IF(OR(-FLOOR(((18-COUNT($AN363:$BE363))/2),1)+CW$7&lt;1,-FLOOR(((18-COUNT($AN363:$BE363))/2),1)+CW$7&gt;COUNT($AN363:$BE363)),"",LARGE($AN363:$BE363,-FLOOR(((18-COUNT($AN363:$BE363))/2),1)+CW$7)))</f>
        <v/>
      </c>
      <c r="CX363" s="1372" t="str">
        <f t="shared" ref="CX363:CX370" si="1141">IF($CH$4=$CD$4,IF(OR(-FLOOR(((18-COUNT($B363:$S363))/2),1)+CX$7&lt;1,-FLOOR(((18-COUNT($B363:$S363))/2),1)+CX$7&gt;COUNT($B363:$S363)),"",LARGE($B363:$S363,-FLOOR(((18-COUNT($B363:$S363))/2),1)+CX$7)),IF(OR(-FLOOR(((18-COUNT($AN363:$BE363))/2),1)+CX$7&lt;1,-FLOOR(((18-COUNT($AN363:$BE363))/2),1)+CX$7&gt;COUNT($AN363:$BE363)),"",LARGE($AN363:$BE363,-FLOOR(((18-COUNT($AN363:$BE363))/2),1)+CX$7)))</f>
        <v/>
      </c>
      <c r="CY363" s="1375" t="str">
        <f t="shared" ref="CY363:CY370" si="1142">IF($CH$4=$CD$4,IF(OR(-FLOOR(((18-COUNT($B363:$S363))/2),1)+CY$7&lt;1,-FLOOR(((18-COUNT($B363:$S363))/2),1)+CY$7&gt;COUNT($B363:$S363)),"",LARGE($B363:$S363,-FLOOR(((18-COUNT($B363:$S363))/2),1)+CY$7)),IF(OR(-FLOOR(((18-COUNT($AN363:$BE363))/2),1)+CY$7&lt;1,-FLOOR(((18-COUNT($AN363:$BE363))/2),1)+CY$7&gt;COUNT($AN363:$BE363)),"",LARGE($AN363:$BE363,-FLOOR(((18-COUNT($AN363:$BE363))/2),1)+CY$7)))</f>
        <v/>
      </c>
      <c r="CZ363" s="532" t="str">
        <f t="shared" ref="CZ363:CZ370" si="1143">IF($CH$4=$CD$4,IF(OR(-FLOOR(((18-COUNT($U363:$AL363))/2),1)+CZ$7&lt;1,-FLOOR(((18-COUNT($U363:$AL363))/2),1)+CZ$7&gt;COUNT($U363:$AL363)),"",LARGE($U363:$AL363,-FLOOR(((18-COUNT($U363:$AL363))/2),1)+CZ$7)),IF(OR(-FLOOR(((18-COUNT($BG363:$BX363))/2),1)+CZ$7&lt;1,-FLOOR(((18-COUNT($BG363:$BX363))/2),1)+CZ$7&gt;COUNT($BG363:$BX363)),"",LARGE($BG363:$BX363,-FLOOR(((18-COUNT($BG363:$BX363))/2),1)+CZ$7)))</f>
        <v/>
      </c>
      <c r="DA363" s="533" t="str">
        <f t="shared" ref="DA363:DA370" si="1144">IF($CH$4=$CD$4,IF(OR(-FLOOR(((18-COUNT($U363:$AL363))/2),1)+DA$7&lt;1,-FLOOR(((18-COUNT($U363:$AL363))/2),1)+DA$7&gt;COUNT($U363:$AL363)),"",LARGE($U363:$AL363,-FLOOR(((18-COUNT($U363:$AL363))/2),1)+DA$7)),IF(OR(-FLOOR(((18-COUNT($BG363:$BX363))/2),1)+DA$7&lt;1,-FLOOR(((18-COUNT($BG363:$BX363))/2),1)+DA$7&gt;COUNT($BG363:$BX363)),"",LARGE($BG363:$BX363,-FLOOR(((18-COUNT($BG363:$BX363))/2),1)+DA$7)))</f>
        <v/>
      </c>
      <c r="DB363" s="534" t="str">
        <f t="shared" ref="DB363:DB370" si="1145">IF($CH$4=$CD$4,IF(OR(-FLOOR(((18-COUNT($U363:$AL363))/2),1)+DB$7&lt;1,-FLOOR(((18-COUNT($U363:$AL363))/2),1)+DB$7&gt;COUNT($U363:$AL363)),"",LARGE($U363:$AL363,-FLOOR(((18-COUNT($U363:$AL363))/2),1)+DB$7)),IF(OR(-FLOOR(((18-COUNT($BG363:$BX363))/2),1)+DB$7&lt;1,-FLOOR(((18-COUNT($BG363:$BX363))/2),1)+DB$7&gt;COUNT($BG363:$BX363)),"",LARGE($BG363:$BX363,-FLOOR(((18-COUNT($BG363:$BX363))/2),1)+DB$7)))</f>
        <v/>
      </c>
      <c r="DC363" s="534" t="str">
        <f t="shared" ref="DC363:DC370" si="1146">IF($CH$4=$CD$4,IF(OR(-FLOOR(((18-COUNT($U363:$AL363))/2),1)+DC$7&lt;1,-FLOOR(((18-COUNT($U363:$AL363))/2),1)+DC$7&gt;COUNT($U363:$AL363)),"",LARGE($U363:$AL363,-FLOOR(((18-COUNT($U363:$AL363))/2),1)+DC$7)),IF(OR(-FLOOR(((18-COUNT($BG363:$BX363))/2),1)+DC$7&lt;1,-FLOOR(((18-COUNT($BG363:$BX363))/2),1)+DC$7&gt;COUNT($BG363:$BX363)),"",LARGE($BG363:$BX363,-FLOOR(((18-COUNT($BG363:$BX363))/2),1)+DC$7)))</f>
        <v/>
      </c>
      <c r="DD363" s="534" t="str">
        <f t="shared" ref="DD363:DD370" si="1147">IF($CH$4=$CD$4,IF(OR(-FLOOR(((18-COUNT($U363:$AL363))/2),1)+DD$7&lt;1,-FLOOR(((18-COUNT($U363:$AL363))/2),1)+DD$7&gt;COUNT($U363:$AL363)),"",LARGE($U363:$AL363,-FLOOR(((18-COUNT($U363:$AL363))/2),1)+DD$7)),IF(OR(-FLOOR(((18-COUNT($BG363:$BX363))/2),1)+DD$7&lt;1,-FLOOR(((18-COUNT($BG363:$BX363))/2),1)+DD$7&gt;COUNT($BG363:$BX363)),"",LARGE($BG363:$BX363,-FLOOR(((18-COUNT($BG363:$BX363))/2),1)+DD$7)))</f>
        <v/>
      </c>
      <c r="DE363" s="534" t="str">
        <f t="shared" ref="DE363:DE370" si="1148">IF($CH$4=$CD$4,IF(OR(-FLOOR(((18-COUNT($U363:$AL363))/2),1)+DE$7&lt;1,-FLOOR(((18-COUNT($U363:$AL363))/2),1)+DE$7&gt;COUNT($U363:$AL363)),"",LARGE($U363:$AL363,-FLOOR(((18-COUNT($U363:$AL363))/2),1)+DE$7)),IF(OR(-FLOOR(((18-COUNT($BG363:$BX363))/2),1)+DE$7&lt;1,-FLOOR(((18-COUNT($BG363:$BX363))/2),1)+DE$7&gt;COUNT($BG363:$BX363)),"",LARGE($BG363:$BX363,-FLOOR(((18-COUNT($BG363:$BX363))/2),1)+DE$7)))</f>
        <v/>
      </c>
      <c r="DF363" s="534" t="str">
        <f t="shared" ref="DF363:DF370" si="1149">IF($CH$4=$CD$4,IF(OR(-FLOOR(((18-COUNT($U363:$AL363))/2),1)+DF$7&lt;1,-FLOOR(((18-COUNT($U363:$AL363))/2),1)+DF$7&gt;COUNT($U363:$AL363)),"",LARGE($U363:$AL363,-FLOOR(((18-COUNT($U363:$AL363))/2),1)+DF$7)),IF(OR(-FLOOR(((18-COUNT($BG363:$BX363))/2),1)+DF$7&lt;1,-FLOOR(((18-COUNT($BG363:$BX363))/2),1)+DF$7&gt;COUNT($BG363:$BX363)),"",LARGE($BG363:$BX363,-FLOOR(((18-COUNT($BG363:$BX363))/2),1)+DF$7)))</f>
        <v/>
      </c>
      <c r="DG363" s="535" t="str">
        <f t="shared" ref="DG363:DG370" si="1150">IF($CH$4=$CD$4,IF(OR(-FLOOR(((18-COUNT($U363:$AL363))/2),1)+DG$7&lt;1,-FLOOR(((18-COUNT($U363:$AL363))/2),1)+DG$7&gt;COUNT($U363:$AL363)),"",LARGE($U363:$AL363,-FLOOR(((18-COUNT($U363:$AL363))/2),1)+DG$7)),IF(OR(-FLOOR(((18-COUNT($BG363:$BX363))/2),1)+DG$7&lt;1,-FLOOR(((18-COUNT($BG363:$BX363))/2),1)+DG$7&gt;COUNT($BG363:$BX363)),"",LARGE($BG363:$BX363,-FLOOR(((18-COUNT($BG363:$BX363))/2),1)+DG$7)))</f>
        <v/>
      </c>
      <c r="DH363" s="535" t="str">
        <f t="shared" ref="DH363:DH370" si="1151">IF($CH$4=$CD$4,IF(OR(-FLOOR(((18-COUNT($U363:$AL363))/2),1)+DH$7&lt;1,-FLOOR(((18-COUNT($U363:$AL363))/2),1)+DH$7&gt;COUNT($U363:$AL363)),"",LARGE($U363:$AL363,-FLOOR(((18-COUNT($U363:$AL363))/2),1)+DH$7)),IF(OR(-FLOOR(((18-COUNT($BG363:$BX363))/2),1)+DH$7&lt;1,-FLOOR(((18-COUNT($BG363:$BX363))/2),1)+DH$7&gt;COUNT($BG363:$BX363)),"",LARGE($BG363:$BX363,-FLOOR(((18-COUNT($BG363:$BX363))/2),1)+DH$7)))</f>
        <v/>
      </c>
      <c r="DI363" s="535" t="str">
        <f t="shared" ref="DI363:DI370" si="1152">IF($CH$4=$CD$4,IF(OR(-FLOOR(((18-COUNT($U363:$AL363))/2),1)+DI$7&lt;1,-FLOOR(((18-COUNT($U363:$AL363))/2),1)+DI$7&gt;COUNT($U363:$AL363)),"",LARGE($U363:$AL363,-FLOOR(((18-COUNT($U363:$AL363))/2),1)+DI$7)),IF(OR(-FLOOR(((18-COUNT($BG363:$BX363))/2),1)+DI$7&lt;1,-FLOOR(((18-COUNT($BG363:$BX363))/2),1)+DI$7&gt;COUNT($BG363:$BX363)),"",LARGE($BG363:$BX363,-FLOOR(((18-COUNT($BG363:$BX363))/2),1)+DI$7)))</f>
        <v/>
      </c>
      <c r="DJ363" s="535" t="str">
        <f t="shared" ref="DJ363:DJ370" si="1153">IF($CH$4=$CD$4,IF(OR(-FLOOR(((18-COUNT($U363:$AL363))/2),1)+DJ$7&lt;1,-FLOOR(((18-COUNT($U363:$AL363))/2),1)+DJ$7&gt;COUNT($U363:$AL363)),"",LARGE($U363:$AL363,-FLOOR(((18-COUNT($U363:$AL363))/2),1)+DJ$7)),IF(OR(-FLOOR(((18-COUNT($BG363:$BX363))/2),1)+DJ$7&lt;1,-FLOOR(((18-COUNT($BG363:$BX363))/2),1)+DJ$7&gt;COUNT($BG363:$BX363)),"",LARGE($BG363:$BX363,-FLOOR(((18-COUNT($BG363:$BX363))/2),1)+DJ$7)))</f>
        <v/>
      </c>
      <c r="DK363" s="534" t="str">
        <f t="shared" ref="DK363:DK370" si="1154">IF($CH$4=$CD$4,IF(OR(-FLOOR(((18-COUNT($U363:$AL363))/2),1)+DK$7&lt;1,-FLOOR(((18-COUNT($U363:$AL363))/2),1)+DK$7&gt;COUNT($U363:$AL363)),"",LARGE($U363:$AL363,-FLOOR(((18-COUNT($U363:$AL363))/2),1)+DK$7)),IF(OR(-FLOOR(((18-COUNT($BG363:$BX363))/2),1)+DK$7&lt;1,-FLOOR(((18-COUNT($BG363:$BX363))/2),1)+DK$7&gt;COUNT($BG363:$BX363)),"",LARGE($BG363:$BX363,-FLOOR(((18-COUNT($BG363:$BX363))/2),1)+DK$7)))</f>
        <v/>
      </c>
      <c r="DL363" s="534" t="str">
        <f t="shared" ref="DL363:DL370" si="1155">IF($CH$4=$CD$4,IF(OR(-FLOOR(((18-COUNT($U363:$AL363))/2),1)+DL$7&lt;1,-FLOOR(((18-COUNT($U363:$AL363))/2),1)+DL$7&gt;COUNT($U363:$AL363)),"",LARGE($U363:$AL363,-FLOOR(((18-COUNT($U363:$AL363))/2),1)+DL$7)),IF(OR(-FLOOR(((18-COUNT($BG363:$BX363))/2),1)+DL$7&lt;1,-FLOOR(((18-COUNT($BG363:$BX363))/2),1)+DL$7&gt;COUNT($BG363:$BX363)),"",LARGE($BG363:$BX363,-FLOOR(((18-COUNT($BG363:$BX363))/2),1)+DL$7)))</f>
        <v/>
      </c>
      <c r="DM363" s="534" t="str">
        <f t="shared" ref="DM363:DM370" si="1156">IF($CH$4=$CD$4,IF(OR(-FLOOR(((18-COUNT($U363:$AL363))/2),1)+DM$7&lt;1,-FLOOR(((18-COUNT($U363:$AL363))/2),1)+DM$7&gt;COUNT($U363:$AL363)),"",LARGE($U363:$AL363,-FLOOR(((18-COUNT($U363:$AL363))/2),1)+DM$7)),IF(OR(-FLOOR(((18-COUNT($BG363:$BX363))/2),1)+DM$7&lt;1,-FLOOR(((18-COUNT($BG363:$BX363))/2),1)+DM$7&gt;COUNT($BG363:$BX363)),"",LARGE($BG363:$BX363,-FLOOR(((18-COUNT($BG363:$BX363))/2),1)+DM$7)))</f>
        <v/>
      </c>
      <c r="DN363" s="534" t="str">
        <f t="shared" ref="DN363:DN370" si="1157">IF($CH$4=$CD$4,IF(OR(-FLOOR(((18-COUNT($U363:$AL363))/2),1)+DN$7&lt;1,-FLOOR(((18-COUNT($U363:$AL363))/2),1)+DN$7&gt;COUNT($U363:$AL363)),"",LARGE($U363:$AL363,-FLOOR(((18-COUNT($U363:$AL363))/2),1)+DN$7)),IF(OR(-FLOOR(((18-COUNT($BG363:$BX363))/2),1)+DN$7&lt;1,-FLOOR(((18-COUNT($BG363:$BX363))/2),1)+DN$7&gt;COUNT($BG363:$BX363)),"",LARGE($BG363:$BX363,-FLOOR(((18-COUNT($BG363:$BX363))/2),1)+DN$7)))</f>
        <v/>
      </c>
      <c r="DO363" s="534" t="str">
        <f t="shared" ref="DO363:DO370" si="1158">IF($CH$4=$CD$4,IF(OR(-FLOOR(((18-COUNT($U363:$AL363))/2),1)+DO$7&lt;1,-FLOOR(((18-COUNT($U363:$AL363))/2),1)+DO$7&gt;COUNT($U363:$AL363)),"",LARGE($U363:$AL363,-FLOOR(((18-COUNT($U363:$AL363))/2),1)+DO$7)),IF(OR(-FLOOR(((18-COUNT($BG363:$BX363))/2),1)+DO$7&lt;1,-FLOOR(((18-COUNT($BG363:$BX363))/2),1)+DO$7&gt;COUNT($BG363:$BX363)),"",LARGE($BG363:$BX363,-FLOOR(((18-COUNT($BG363:$BX363))/2),1)+DO$7)))</f>
        <v/>
      </c>
      <c r="DP363" s="533" t="str">
        <f t="shared" ref="DP363:DP370" si="1159">IF($CH$4=$CD$4,IF(OR(-FLOOR(((18-COUNT($U363:$AL363))/2),1)+DP$7&lt;1,-FLOOR(((18-COUNT($U363:$AL363))/2),1)+DP$7&gt;COUNT($U363:$AL363)),"",LARGE($U363:$AL363,-FLOOR(((18-COUNT($U363:$AL363))/2),1)+DP$7)),IF(OR(-FLOOR(((18-COUNT($BG363:$BX363))/2),1)+DP$7&lt;1,-FLOOR(((18-COUNT($BG363:$BX363))/2),1)+DP$7&gt;COUNT($BG363:$BX363)),"",LARGE($BG363:$BX363,-FLOOR(((18-COUNT($BG363:$BX363))/2),1)+DP$7)))</f>
        <v/>
      </c>
      <c r="DQ363" s="532" t="str">
        <f t="shared" ref="DQ363:DQ370" si="1160">IF($CH$4=$CD$4,IF(OR(-FLOOR(((18-COUNT($U363:$AL363))/2),1)+DQ$7&lt;1,-FLOOR(((18-COUNT($U363:$AL363))/2),1)+DQ$7&gt;COUNT($U363:$AL363)),"",LARGE($U363:$AL363,-FLOOR(((18-COUNT($U363:$AL363))/2),1)+DQ$7)),IF(OR(-FLOOR(((18-COUNT($BG363:$BX363))/2),1)+DQ$7&lt;1,-FLOOR(((18-COUNT($BG363:$BX363))/2),1)+DQ$7&gt;COUNT($BG363:$BX363)),"",LARGE($BG363:$BX363,-FLOOR(((18-COUNT($BG363:$BX363))/2),1)+DQ$7)))</f>
        <v/>
      </c>
      <c r="DR363" s="753">
        <f t="shared" ref="DR363:DR370" si="1161">COUNT(B363:S363)</f>
        <v>0</v>
      </c>
      <c r="DS363" s="111">
        <f t="shared" ref="DS363:DS370" si="1162">COUNT(U363:AL363)</f>
        <v>0</v>
      </c>
      <c r="DT363" s="111">
        <f t="shared" ref="DT363:DT370" si="1163">COUNT(AN363:BE363)</f>
        <v>0</v>
      </c>
      <c r="DU363" s="111">
        <f t="shared" ref="DU363:DU370" si="1164">COUNT(BG363:BX363)</f>
        <v>0</v>
      </c>
      <c r="DV363" s="602"/>
      <c r="DW363" s="719"/>
      <c r="DX363" s="719"/>
      <c r="DY363" s="719"/>
      <c r="DZ363" s="719"/>
      <c r="EA363" s="719"/>
      <c r="EB363" s="719"/>
      <c r="EC363" s="719"/>
      <c r="ED363" s="719"/>
      <c r="EE363" s="603"/>
    </row>
    <row r="364" spans="1:135" s="604" customFormat="1" ht="15.75" customHeight="1">
      <c r="A364" s="808" t="s">
        <v>369</v>
      </c>
      <c r="B364" s="730"/>
      <c r="C364" s="730" t="str">
        <f t="shared" ref="C364:S364" si="1165">IF(C361="","",C361*C363)</f>
        <v/>
      </c>
      <c r="D364" s="730" t="str">
        <f t="shared" si="1165"/>
        <v/>
      </c>
      <c r="E364" s="730" t="str">
        <f t="shared" si="1165"/>
        <v/>
      </c>
      <c r="F364" s="730" t="str">
        <f t="shared" si="1165"/>
        <v/>
      </c>
      <c r="G364" s="730" t="str">
        <f t="shared" si="1165"/>
        <v/>
      </c>
      <c r="H364" s="730" t="str">
        <f t="shared" si="1165"/>
        <v/>
      </c>
      <c r="I364" s="730" t="str">
        <f t="shared" si="1165"/>
        <v/>
      </c>
      <c r="J364" s="730" t="str">
        <f t="shared" si="1165"/>
        <v/>
      </c>
      <c r="K364" s="730" t="str">
        <f t="shared" si="1165"/>
        <v/>
      </c>
      <c r="L364" s="730" t="str">
        <f t="shared" si="1165"/>
        <v/>
      </c>
      <c r="M364" s="730" t="str">
        <f t="shared" si="1165"/>
        <v/>
      </c>
      <c r="N364" s="730" t="str">
        <f t="shared" si="1165"/>
        <v/>
      </c>
      <c r="O364" s="730" t="str">
        <f t="shared" si="1165"/>
        <v/>
      </c>
      <c r="P364" s="730" t="str">
        <f t="shared" si="1165"/>
        <v/>
      </c>
      <c r="Q364" s="730" t="str">
        <f t="shared" si="1165"/>
        <v/>
      </c>
      <c r="R364" s="730" t="str">
        <f t="shared" si="1165"/>
        <v/>
      </c>
      <c r="S364" s="730" t="str">
        <f t="shared" si="1165"/>
        <v/>
      </c>
      <c r="T364" s="762"/>
      <c r="U364" s="730" t="str">
        <f t="shared" ref="U364:AL364" si="1166">IF(U361="","",U361*U363)</f>
        <v/>
      </c>
      <c r="V364" s="730" t="str">
        <f t="shared" si="1166"/>
        <v/>
      </c>
      <c r="W364" s="730" t="str">
        <f t="shared" si="1166"/>
        <v/>
      </c>
      <c r="X364" s="730" t="str">
        <f t="shared" si="1166"/>
        <v/>
      </c>
      <c r="Y364" s="730" t="str">
        <f t="shared" si="1166"/>
        <v/>
      </c>
      <c r="Z364" s="730" t="str">
        <f t="shared" si="1166"/>
        <v/>
      </c>
      <c r="AA364" s="730" t="str">
        <f t="shared" si="1166"/>
        <v/>
      </c>
      <c r="AB364" s="730" t="str">
        <f t="shared" si="1166"/>
        <v/>
      </c>
      <c r="AC364" s="730" t="str">
        <f t="shared" si="1166"/>
        <v/>
      </c>
      <c r="AD364" s="730" t="str">
        <f t="shared" si="1166"/>
        <v/>
      </c>
      <c r="AE364" s="730" t="str">
        <f t="shared" si="1166"/>
        <v/>
      </c>
      <c r="AF364" s="730" t="str">
        <f t="shared" si="1166"/>
        <v/>
      </c>
      <c r="AG364" s="730" t="str">
        <f t="shared" si="1166"/>
        <v/>
      </c>
      <c r="AH364" s="730" t="str">
        <f t="shared" si="1166"/>
        <v/>
      </c>
      <c r="AI364" s="730" t="str">
        <f t="shared" si="1166"/>
        <v/>
      </c>
      <c r="AJ364" s="730" t="str">
        <f t="shared" si="1166"/>
        <v/>
      </c>
      <c r="AK364" s="730" t="str">
        <f t="shared" si="1166"/>
        <v/>
      </c>
      <c r="AL364" s="730" t="str">
        <f t="shared" si="1166"/>
        <v/>
      </c>
      <c r="AM364" s="762"/>
      <c r="AN364" s="730" t="str">
        <f t="shared" ref="AN364:BE364" si="1167">IF(AN361="","",AN361*AN363)</f>
        <v/>
      </c>
      <c r="AO364" s="730" t="str">
        <f t="shared" si="1167"/>
        <v/>
      </c>
      <c r="AP364" s="730" t="str">
        <f t="shared" si="1167"/>
        <v/>
      </c>
      <c r="AQ364" s="730" t="str">
        <f t="shared" si="1167"/>
        <v/>
      </c>
      <c r="AR364" s="730" t="str">
        <f t="shared" si="1167"/>
        <v/>
      </c>
      <c r="AS364" s="730" t="str">
        <f t="shared" si="1167"/>
        <v/>
      </c>
      <c r="AT364" s="730" t="str">
        <f t="shared" si="1167"/>
        <v/>
      </c>
      <c r="AU364" s="730" t="str">
        <f t="shared" si="1167"/>
        <v/>
      </c>
      <c r="AV364" s="730" t="str">
        <f t="shared" si="1167"/>
        <v/>
      </c>
      <c r="AW364" s="730" t="str">
        <f t="shared" si="1167"/>
        <v/>
      </c>
      <c r="AX364" s="730" t="str">
        <f t="shared" si="1167"/>
        <v/>
      </c>
      <c r="AY364" s="730" t="str">
        <f t="shared" si="1167"/>
        <v/>
      </c>
      <c r="AZ364" s="730" t="str">
        <f t="shared" si="1167"/>
        <v/>
      </c>
      <c r="BA364" s="730" t="str">
        <f t="shared" si="1167"/>
        <v/>
      </c>
      <c r="BB364" s="730" t="str">
        <f t="shared" si="1167"/>
        <v/>
      </c>
      <c r="BC364" s="730" t="str">
        <f t="shared" si="1167"/>
        <v/>
      </c>
      <c r="BD364" s="730" t="str">
        <f t="shared" si="1167"/>
        <v/>
      </c>
      <c r="BE364" s="730" t="str">
        <f t="shared" si="1167"/>
        <v/>
      </c>
      <c r="BF364" s="762"/>
      <c r="BG364" s="730" t="str">
        <f t="shared" ref="BG364:BL364" si="1168">IF(BG361="","",BG361*BG363)</f>
        <v/>
      </c>
      <c r="BH364" s="730" t="str">
        <f t="shared" si="1168"/>
        <v/>
      </c>
      <c r="BI364" s="730" t="str">
        <f t="shared" si="1168"/>
        <v/>
      </c>
      <c r="BJ364" s="730" t="str">
        <f t="shared" si="1168"/>
        <v/>
      </c>
      <c r="BK364" s="730" t="str">
        <f t="shared" si="1168"/>
        <v/>
      </c>
      <c r="BL364" s="730" t="str">
        <f t="shared" si="1168"/>
        <v/>
      </c>
      <c r="BM364" s="730" t="str">
        <f t="shared" ref="BM364:BX364" si="1169">IF(BM361="","",BM361*BM363)</f>
        <v/>
      </c>
      <c r="BN364" s="730" t="str">
        <f t="shared" si="1169"/>
        <v/>
      </c>
      <c r="BO364" s="730" t="str">
        <f t="shared" si="1169"/>
        <v/>
      </c>
      <c r="BP364" s="730" t="str">
        <f t="shared" si="1169"/>
        <v/>
      </c>
      <c r="BQ364" s="730" t="str">
        <f t="shared" si="1169"/>
        <v/>
      </c>
      <c r="BR364" s="730" t="str">
        <f t="shared" si="1169"/>
        <v/>
      </c>
      <c r="BS364" s="730" t="str">
        <f t="shared" si="1169"/>
        <v/>
      </c>
      <c r="BT364" s="730" t="str">
        <f t="shared" si="1169"/>
        <v/>
      </c>
      <c r="BU364" s="730" t="str">
        <f t="shared" si="1169"/>
        <v/>
      </c>
      <c r="BV364" s="730" t="str">
        <f t="shared" si="1169"/>
        <v/>
      </c>
      <c r="BW364" s="730" t="str">
        <f t="shared" si="1169"/>
        <v/>
      </c>
      <c r="BX364" s="730" t="str">
        <f t="shared" si="1169"/>
        <v/>
      </c>
      <c r="BY364" s="762"/>
      <c r="BZ364" s="730" t="str">
        <f>IF(BZ361="","",BZ361*BZ363)</f>
        <v/>
      </c>
      <c r="CA364" s="730" t="str">
        <f>IF(CA361="","",CA361*CA363)</f>
        <v/>
      </c>
      <c r="CB364" s="730" t="str">
        <f>IF(CB361="","",CB361*CB363)</f>
        <v/>
      </c>
      <c r="CC364" s="730" t="str">
        <f>IF(CC361="","",CC361*CC363)</f>
        <v/>
      </c>
      <c r="CD364" s="698" t="str">
        <f t="shared" si="1121"/>
        <v/>
      </c>
      <c r="CE364" s="698" t="str">
        <f t="shared" si="1122"/>
        <v/>
      </c>
      <c r="CF364" s="698" t="str">
        <f t="shared" si="1123"/>
        <v/>
      </c>
      <c r="CG364" s="787" t="str">
        <f t="shared" si="1124"/>
        <v/>
      </c>
      <c r="CH364" s="1371" t="str">
        <f t="shared" si="1125"/>
        <v/>
      </c>
      <c r="CI364" s="1372" t="str">
        <f t="shared" si="1126"/>
        <v/>
      </c>
      <c r="CJ364" s="1373" t="str">
        <f t="shared" si="1127"/>
        <v/>
      </c>
      <c r="CK364" s="1373" t="str">
        <f t="shared" si="1128"/>
        <v/>
      </c>
      <c r="CL364" s="1373" t="str">
        <f t="shared" si="1129"/>
        <v/>
      </c>
      <c r="CM364" s="1373" t="str">
        <f t="shared" si="1130"/>
        <v/>
      </c>
      <c r="CN364" s="1373" t="str">
        <f t="shared" si="1131"/>
        <v/>
      </c>
      <c r="CO364" s="1374" t="str">
        <f t="shared" si="1132"/>
        <v/>
      </c>
      <c r="CP364" s="1374" t="str">
        <f t="shared" si="1133"/>
        <v/>
      </c>
      <c r="CQ364" s="1374" t="str">
        <f t="shared" si="1134"/>
        <v/>
      </c>
      <c r="CR364" s="1374" t="str">
        <f t="shared" si="1135"/>
        <v/>
      </c>
      <c r="CS364" s="1373" t="str">
        <f t="shared" si="1136"/>
        <v/>
      </c>
      <c r="CT364" s="1373" t="str">
        <f t="shared" si="1137"/>
        <v/>
      </c>
      <c r="CU364" s="1373" t="str">
        <f t="shared" si="1138"/>
        <v/>
      </c>
      <c r="CV364" s="1373" t="str">
        <f t="shared" si="1139"/>
        <v/>
      </c>
      <c r="CW364" s="1373" t="str">
        <f t="shared" si="1140"/>
        <v/>
      </c>
      <c r="CX364" s="1372" t="str">
        <f t="shared" si="1141"/>
        <v/>
      </c>
      <c r="CY364" s="1375" t="str">
        <f t="shared" si="1142"/>
        <v/>
      </c>
      <c r="CZ364" s="532" t="str">
        <f t="shared" si="1143"/>
        <v/>
      </c>
      <c r="DA364" s="533" t="str">
        <f t="shared" si="1144"/>
        <v/>
      </c>
      <c r="DB364" s="534" t="str">
        <f t="shared" si="1145"/>
        <v/>
      </c>
      <c r="DC364" s="534" t="str">
        <f t="shared" si="1146"/>
        <v/>
      </c>
      <c r="DD364" s="534" t="str">
        <f t="shared" si="1147"/>
        <v/>
      </c>
      <c r="DE364" s="534" t="str">
        <f t="shared" si="1148"/>
        <v/>
      </c>
      <c r="DF364" s="534" t="str">
        <f t="shared" si="1149"/>
        <v/>
      </c>
      <c r="DG364" s="535" t="str">
        <f t="shared" si="1150"/>
        <v/>
      </c>
      <c r="DH364" s="535" t="str">
        <f t="shared" si="1151"/>
        <v/>
      </c>
      <c r="DI364" s="535" t="str">
        <f t="shared" si="1152"/>
        <v/>
      </c>
      <c r="DJ364" s="535" t="str">
        <f t="shared" si="1153"/>
        <v/>
      </c>
      <c r="DK364" s="534" t="str">
        <f t="shared" si="1154"/>
        <v/>
      </c>
      <c r="DL364" s="534" t="str">
        <f t="shared" si="1155"/>
        <v/>
      </c>
      <c r="DM364" s="534" t="str">
        <f t="shared" si="1156"/>
        <v/>
      </c>
      <c r="DN364" s="534" t="str">
        <f t="shared" si="1157"/>
        <v/>
      </c>
      <c r="DO364" s="534" t="str">
        <f t="shared" si="1158"/>
        <v/>
      </c>
      <c r="DP364" s="533" t="str">
        <f t="shared" si="1159"/>
        <v/>
      </c>
      <c r="DQ364" s="532" t="str">
        <f t="shared" si="1160"/>
        <v/>
      </c>
      <c r="DR364" s="753">
        <f t="shared" si="1161"/>
        <v>0</v>
      </c>
      <c r="DS364" s="111">
        <f t="shared" si="1162"/>
        <v>0</v>
      </c>
      <c r="DT364" s="111">
        <f t="shared" si="1163"/>
        <v>0</v>
      </c>
      <c r="DU364" s="111">
        <f t="shared" si="1164"/>
        <v>0</v>
      </c>
      <c r="DV364" s="602"/>
      <c r="DW364" s="719"/>
      <c r="DX364" s="719"/>
      <c r="DY364" s="719"/>
      <c r="DZ364" s="719"/>
      <c r="EA364" s="719"/>
      <c r="EB364" s="719"/>
      <c r="EC364" s="719"/>
      <c r="ED364" s="719"/>
      <c r="EE364" s="603"/>
    </row>
    <row r="365" spans="1:135" s="604" customFormat="1" ht="15.75" customHeight="1">
      <c r="A365" s="808" t="s">
        <v>361</v>
      </c>
      <c r="B365" s="267">
        <v>2010</v>
      </c>
      <c r="C365" s="267">
        <v>2010</v>
      </c>
      <c r="D365" s="267">
        <v>2010</v>
      </c>
      <c r="E365" s="267">
        <v>2010</v>
      </c>
      <c r="F365" s="267">
        <v>2010</v>
      </c>
      <c r="G365" s="267">
        <v>2010</v>
      </c>
      <c r="H365" s="267">
        <v>2010</v>
      </c>
      <c r="I365" s="267">
        <v>2010</v>
      </c>
      <c r="J365" s="267">
        <v>2010</v>
      </c>
      <c r="K365" s="267">
        <v>2010</v>
      </c>
      <c r="L365" s="267">
        <v>2010</v>
      </c>
      <c r="M365" s="267">
        <v>2010</v>
      </c>
      <c r="N365" s="267">
        <v>2010</v>
      </c>
      <c r="O365" s="267">
        <v>2010</v>
      </c>
      <c r="P365" s="267">
        <v>2010</v>
      </c>
      <c r="Q365" s="267">
        <v>2010</v>
      </c>
      <c r="R365" s="267">
        <v>2010</v>
      </c>
      <c r="S365" s="267">
        <v>2010</v>
      </c>
      <c r="T365" s="809">
        <v>2010</v>
      </c>
      <c r="U365" s="267">
        <v>2010</v>
      </c>
      <c r="V365" s="267">
        <v>2010</v>
      </c>
      <c r="W365" s="267">
        <v>2010</v>
      </c>
      <c r="X365" s="267">
        <v>2010</v>
      </c>
      <c r="Y365" s="267">
        <v>2010</v>
      </c>
      <c r="Z365" s="267">
        <v>2010</v>
      </c>
      <c r="AA365" s="267">
        <v>2010</v>
      </c>
      <c r="AB365" s="267">
        <v>2010</v>
      </c>
      <c r="AC365" s="267">
        <v>2010</v>
      </c>
      <c r="AD365" s="267">
        <v>2010</v>
      </c>
      <c r="AE365" s="267">
        <v>2010</v>
      </c>
      <c r="AF365" s="267">
        <v>2010</v>
      </c>
      <c r="AG365" s="267">
        <v>2010</v>
      </c>
      <c r="AH365" s="267">
        <v>2010</v>
      </c>
      <c r="AI365" s="267">
        <v>2010</v>
      </c>
      <c r="AJ365" s="267">
        <v>2010</v>
      </c>
      <c r="AK365" s="267">
        <v>2010</v>
      </c>
      <c r="AL365" s="267">
        <v>2010</v>
      </c>
      <c r="AM365" s="1351">
        <v>2010</v>
      </c>
      <c r="AN365" s="267">
        <v>2010</v>
      </c>
      <c r="AO365" s="267">
        <v>2010</v>
      </c>
      <c r="AP365" s="267">
        <v>2010</v>
      </c>
      <c r="AQ365" s="267">
        <v>2010</v>
      </c>
      <c r="AR365" s="267">
        <v>2010</v>
      </c>
      <c r="AS365" s="267">
        <v>2010</v>
      </c>
      <c r="AT365" s="267">
        <v>2010</v>
      </c>
      <c r="AU365" s="267">
        <v>2010</v>
      </c>
      <c r="AV365" s="267">
        <v>2010</v>
      </c>
      <c r="AW365" s="267">
        <v>2010</v>
      </c>
      <c r="AX365" s="267">
        <v>2010</v>
      </c>
      <c r="AY365" s="267">
        <v>2010</v>
      </c>
      <c r="AZ365" s="267">
        <v>2010</v>
      </c>
      <c r="BA365" s="267">
        <v>2010</v>
      </c>
      <c r="BB365" s="267">
        <v>2010</v>
      </c>
      <c r="BC365" s="267">
        <v>2010</v>
      </c>
      <c r="BD365" s="267">
        <v>2010</v>
      </c>
      <c r="BE365" s="267">
        <v>2010</v>
      </c>
      <c r="BF365" s="1351">
        <v>2010</v>
      </c>
      <c r="BG365" s="267">
        <v>2010</v>
      </c>
      <c r="BH365" s="267">
        <v>2010</v>
      </c>
      <c r="BI365" s="267">
        <v>2010</v>
      </c>
      <c r="BJ365" s="267">
        <v>2010</v>
      </c>
      <c r="BK365" s="267">
        <v>2010</v>
      </c>
      <c r="BL365" s="267">
        <v>2010</v>
      </c>
      <c r="BM365" s="267">
        <v>2010</v>
      </c>
      <c r="BN365" s="267">
        <v>2010</v>
      </c>
      <c r="BO365" s="267">
        <v>2010</v>
      </c>
      <c r="BP365" s="267">
        <v>2010</v>
      </c>
      <c r="BQ365" s="267">
        <v>2010</v>
      </c>
      <c r="BR365" s="267">
        <v>2010</v>
      </c>
      <c r="BS365" s="267">
        <v>2010</v>
      </c>
      <c r="BT365" s="267">
        <v>2010</v>
      </c>
      <c r="BU365" s="267">
        <v>2010</v>
      </c>
      <c r="BV365" s="267">
        <v>2010</v>
      </c>
      <c r="BW365" s="267">
        <v>2010</v>
      </c>
      <c r="BX365" s="267">
        <v>2010</v>
      </c>
      <c r="BY365" s="1351">
        <v>2010</v>
      </c>
      <c r="BZ365" s="267">
        <v>2010</v>
      </c>
      <c r="CA365" s="267">
        <v>2010</v>
      </c>
      <c r="CB365" s="267">
        <v>2010</v>
      </c>
      <c r="CC365" s="267">
        <v>2010</v>
      </c>
      <c r="CD365" s="698">
        <f t="shared" si="1121"/>
        <v>2010</v>
      </c>
      <c r="CE365" s="698">
        <f t="shared" si="1122"/>
        <v>2010</v>
      </c>
      <c r="CF365" s="698">
        <f t="shared" si="1123"/>
        <v>2010</v>
      </c>
      <c r="CG365" s="787">
        <f t="shared" si="1124"/>
        <v>2010</v>
      </c>
      <c r="CH365" s="1371">
        <f t="shared" si="1125"/>
        <v>2010</v>
      </c>
      <c r="CI365" s="1372">
        <f t="shared" si="1126"/>
        <v>2010</v>
      </c>
      <c r="CJ365" s="1373">
        <f t="shared" si="1127"/>
        <v>2010</v>
      </c>
      <c r="CK365" s="1373">
        <f t="shared" si="1128"/>
        <v>2010</v>
      </c>
      <c r="CL365" s="1373">
        <f t="shared" si="1129"/>
        <v>2010</v>
      </c>
      <c r="CM365" s="1373">
        <f t="shared" si="1130"/>
        <v>2010</v>
      </c>
      <c r="CN365" s="1373">
        <f t="shared" si="1131"/>
        <v>2010</v>
      </c>
      <c r="CO365" s="1374">
        <f t="shared" si="1132"/>
        <v>2010</v>
      </c>
      <c r="CP365" s="1374">
        <f t="shared" si="1133"/>
        <v>2010</v>
      </c>
      <c r="CQ365" s="1374">
        <f t="shared" si="1134"/>
        <v>2010</v>
      </c>
      <c r="CR365" s="1374">
        <f t="shared" si="1135"/>
        <v>2010</v>
      </c>
      <c r="CS365" s="1373">
        <f t="shared" si="1136"/>
        <v>2010</v>
      </c>
      <c r="CT365" s="1373">
        <f t="shared" si="1137"/>
        <v>2010</v>
      </c>
      <c r="CU365" s="1373">
        <f t="shared" si="1138"/>
        <v>2010</v>
      </c>
      <c r="CV365" s="1373">
        <f t="shared" si="1139"/>
        <v>2010</v>
      </c>
      <c r="CW365" s="1373">
        <f t="shared" si="1140"/>
        <v>2010</v>
      </c>
      <c r="CX365" s="1372">
        <f t="shared" si="1141"/>
        <v>2010</v>
      </c>
      <c r="CY365" s="1375">
        <f t="shared" si="1142"/>
        <v>2010</v>
      </c>
      <c r="CZ365" s="532">
        <f t="shared" si="1143"/>
        <v>2010</v>
      </c>
      <c r="DA365" s="533">
        <f t="shared" si="1144"/>
        <v>2010</v>
      </c>
      <c r="DB365" s="534">
        <f t="shared" si="1145"/>
        <v>2010</v>
      </c>
      <c r="DC365" s="534">
        <f t="shared" si="1146"/>
        <v>2010</v>
      </c>
      <c r="DD365" s="534">
        <f t="shared" si="1147"/>
        <v>2010</v>
      </c>
      <c r="DE365" s="534">
        <f t="shared" si="1148"/>
        <v>2010</v>
      </c>
      <c r="DF365" s="534">
        <f t="shared" si="1149"/>
        <v>2010</v>
      </c>
      <c r="DG365" s="535">
        <f t="shared" si="1150"/>
        <v>2010</v>
      </c>
      <c r="DH365" s="535">
        <f t="shared" si="1151"/>
        <v>2010</v>
      </c>
      <c r="DI365" s="535">
        <f t="shared" si="1152"/>
        <v>2010</v>
      </c>
      <c r="DJ365" s="535">
        <f t="shared" si="1153"/>
        <v>2010</v>
      </c>
      <c r="DK365" s="534">
        <f t="shared" si="1154"/>
        <v>2010</v>
      </c>
      <c r="DL365" s="534">
        <f t="shared" si="1155"/>
        <v>2010</v>
      </c>
      <c r="DM365" s="534">
        <f t="shared" si="1156"/>
        <v>2010</v>
      </c>
      <c r="DN365" s="534">
        <f t="shared" si="1157"/>
        <v>2010</v>
      </c>
      <c r="DO365" s="534">
        <f t="shared" si="1158"/>
        <v>2010</v>
      </c>
      <c r="DP365" s="533">
        <f t="shared" si="1159"/>
        <v>2010</v>
      </c>
      <c r="DQ365" s="532">
        <f t="shared" si="1160"/>
        <v>2010</v>
      </c>
      <c r="DR365" s="753">
        <f t="shared" si="1161"/>
        <v>18</v>
      </c>
      <c r="DS365" s="111">
        <f t="shared" si="1162"/>
        <v>18</v>
      </c>
      <c r="DT365" s="111">
        <f t="shared" si="1163"/>
        <v>18</v>
      </c>
      <c r="DU365" s="111">
        <f t="shared" si="1164"/>
        <v>18</v>
      </c>
      <c r="DV365" s="602"/>
      <c r="DW365" s="719"/>
      <c r="DX365" s="719"/>
      <c r="DY365" s="719"/>
      <c r="DZ365" s="719"/>
      <c r="EA365" s="719"/>
      <c r="EB365" s="719"/>
      <c r="EC365" s="719"/>
      <c r="ED365" s="719"/>
      <c r="EE365" s="603"/>
    </row>
    <row r="366" spans="1:135" s="604" customFormat="1" ht="15.75" customHeight="1">
      <c r="A366" s="757" t="s">
        <v>358</v>
      </c>
      <c r="B366" s="233"/>
      <c r="C366" s="233"/>
      <c r="D366" s="233"/>
      <c r="E366" s="233"/>
      <c r="F366" s="233"/>
      <c r="G366" s="233"/>
      <c r="H366" s="233"/>
      <c r="I366" s="233"/>
      <c r="J366" s="233"/>
      <c r="K366" s="233"/>
      <c r="L366" s="233"/>
      <c r="M366" s="233"/>
      <c r="N366" s="233"/>
      <c r="O366" s="233"/>
      <c r="P366" s="233"/>
      <c r="Q366" s="233"/>
      <c r="R366" s="233"/>
      <c r="S366" s="233"/>
      <c r="T366" s="826"/>
      <c r="U366" s="233"/>
      <c r="V366" s="233"/>
      <c r="W366" s="233"/>
      <c r="X366" s="233"/>
      <c r="Y366" s="233"/>
      <c r="Z366" s="233"/>
      <c r="AA366" s="233"/>
      <c r="AB366" s="233"/>
      <c r="AC366" s="233"/>
      <c r="AD366" s="233"/>
      <c r="AE366" s="233"/>
      <c r="AF366" s="233"/>
      <c r="AG366" s="233"/>
      <c r="AH366" s="233"/>
      <c r="AI366" s="233"/>
      <c r="AJ366" s="233"/>
      <c r="AK366" s="233"/>
      <c r="AL366" s="233"/>
      <c r="AM366" s="826"/>
      <c r="AN366" s="233"/>
      <c r="AO366" s="233"/>
      <c r="AP366" s="233"/>
      <c r="AQ366" s="233"/>
      <c r="AR366" s="233"/>
      <c r="AS366" s="233"/>
      <c r="AT366" s="233"/>
      <c r="AU366" s="233"/>
      <c r="AV366" s="233"/>
      <c r="AW366" s="233"/>
      <c r="AX366" s="233"/>
      <c r="AY366" s="233"/>
      <c r="AZ366" s="233"/>
      <c r="BA366" s="233"/>
      <c r="BB366" s="233"/>
      <c r="BC366" s="233"/>
      <c r="BD366" s="233"/>
      <c r="BE366" s="233"/>
      <c r="BF366" s="826"/>
      <c r="BG366" s="233"/>
      <c r="BH366" s="233"/>
      <c r="BI366" s="233"/>
      <c r="BJ366" s="233"/>
      <c r="BK366" s="233"/>
      <c r="BL366" s="233"/>
      <c r="BM366" s="233"/>
      <c r="BN366" s="233"/>
      <c r="BO366" s="233"/>
      <c r="BP366" s="233"/>
      <c r="BQ366" s="233"/>
      <c r="BR366" s="233"/>
      <c r="BS366" s="233"/>
      <c r="BT366" s="233"/>
      <c r="BU366" s="233"/>
      <c r="BV366" s="233"/>
      <c r="BW366" s="233"/>
      <c r="BX366" s="233"/>
      <c r="BY366" s="826"/>
      <c r="BZ366" s="233"/>
      <c r="CA366" s="233"/>
      <c r="CB366" s="233"/>
      <c r="CC366" s="233"/>
      <c r="CD366" s="698" t="str">
        <f t="shared" si="1121"/>
        <v/>
      </c>
      <c r="CE366" s="698" t="str">
        <f t="shared" si="1122"/>
        <v/>
      </c>
      <c r="CF366" s="698" t="str">
        <f t="shared" si="1123"/>
        <v/>
      </c>
      <c r="CG366" s="787" t="str">
        <f t="shared" si="1124"/>
        <v/>
      </c>
      <c r="CH366" s="1371" t="str">
        <f t="shared" si="1125"/>
        <v/>
      </c>
      <c r="CI366" s="1372" t="str">
        <f t="shared" si="1126"/>
        <v/>
      </c>
      <c r="CJ366" s="1373" t="str">
        <f t="shared" si="1127"/>
        <v/>
      </c>
      <c r="CK366" s="1373" t="str">
        <f t="shared" si="1128"/>
        <v/>
      </c>
      <c r="CL366" s="1373" t="str">
        <f t="shared" si="1129"/>
        <v/>
      </c>
      <c r="CM366" s="1373" t="str">
        <f t="shared" si="1130"/>
        <v/>
      </c>
      <c r="CN366" s="1373" t="str">
        <f t="shared" si="1131"/>
        <v/>
      </c>
      <c r="CO366" s="1374" t="str">
        <f t="shared" si="1132"/>
        <v/>
      </c>
      <c r="CP366" s="1374" t="str">
        <f t="shared" si="1133"/>
        <v/>
      </c>
      <c r="CQ366" s="1374" t="str">
        <f t="shared" si="1134"/>
        <v/>
      </c>
      <c r="CR366" s="1374" t="str">
        <f t="shared" si="1135"/>
        <v/>
      </c>
      <c r="CS366" s="1373" t="str">
        <f t="shared" si="1136"/>
        <v/>
      </c>
      <c r="CT366" s="1373" t="str">
        <f t="shared" si="1137"/>
        <v/>
      </c>
      <c r="CU366" s="1373" t="str">
        <f t="shared" si="1138"/>
        <v/>
      </c>
      <c r="CV366" s="1373" t="str">
        <f t="shared" si="1139"/>
        <v/>
      </c>
      <c r="CW366" s="1373" t="str">
        <f t="shared" si="1140"/>
        <v/>
      </c>
      <c r="CX366" s="1372" t="str">
        <f t="shared" si="1141"/>
        <v/>
      </c>
      <c r="CY366" s="1375" t="str">
        <f t="shared" si="1142"/>
        <v/>
      </c>
      <c r="CZ366" s="532" t="str">
        <f t="shared" si="1143"/>
        <v/>
      </c>
      <c r="DA366" s="533" t="str">
        <f t="shared" si="1144"/>
        <v/>
      </c>
      <c r="DB366" s="534" t="str">
        <f t="shared" si="1145"/>
        <v/>
      </c>
      <c r="DC366" s="534" t="str">
        <f t="shared" si="1146"/>
        <v/>
      </c>
      <c r="DD366" s="534" t="str">
        <f t="shared" si="1147"/>
        <v/>
      </c>
      <c r="DE366" s="534" t="str">
        <f t="shared" si="1148"/>
        <v/>
      </c>
      <c r="DF366" s="534" t="str">
        <f t="shared" si="1149"/>
        <v/>
      </c>
      <c r="DG366" s="535" t="str">
        <f t="shared" si="1150"/>
        <v/>
      </c>
      <c r="DH366" s="535" t="str">
        <f t="shared" si="1151"/>
        <v/>
      </c>
      <c r="DI366" s="535" t="str">
        <f t="shared" si="1152"/>
        <v/>
      </c>
      <c r="DJ366" s="535" t="str">
        <f t="shared" si="1153"/>
        <v/>
      </c>
      <c r="DK366" s="534" t="str">
        <f t="shared" si="1154"/>
        <v/>
      </c>
      <c r="DL366" s="534" t="str">
        <f t="shared" si="1155"/>
        <v/>
      </c>
      <c r="DM366" s="534" t="str">
        <f t="shared" si="1156"/>
        <v/>
      </c>
      <c r="DN366" s="534" t="str">
        <f t="shared" si="1157"/>
        <v/>
      </c>
      <c r="DO366" s="534" t="str">
        <f t="shared" si="1158"/>
        <v/>
      </c>
      <c r="DP366" s="533" t="str">
        <f t="shared" si="1159"/>
        <v/>
      </c>
      <c r="DQ366" s="532" t="str">
        <f t="shared" si="1160"/>
        <v/>
      </c>
      <c r="DR366" s="753">
        <f t="shared" si="1161"/>
        <v>0</v>
      </c>
      <c r="DS366" s="111">
        <f t="shared" si="1162"/>
        <v>0</v>
      </c>
      <c r="DT366" s="111">
        <f t="shared" si="1163"/>
        <v>0</v>
      </c>
      <c r="DU366" s="111">
        <f t="shared" si="1164"/>
        <v>0</v>
      </c>
      <c r="DV366" s="602"/>
      <c r="DW366" s="719"/>
      <c r="DX366" s="719"/>
      <c r="DY366" s="719"/>
      <c r="DZ366" s="719"/>
      <c r="EA366" s="719"/>
      <c r="EB366" s="719"/>
      <c r="EC366" s="719"/>
      <c r="ED366" s="719"/>
      <c r="EE366" s="603"/>
    </row>
    <row r="367" spans="1:135" s="604" customFormat="1" ht="15.75" customHeight="1">
      <c r="A367" s="740" t="s">
        <v>282</v>
      </c>
      <c r="B367" s="284"/>
      <c r="C367" s="284"/>
      <c r="D367" s="284"/>
      <c r="E367" s="284"/>
      <c r="F367" s="284"/>
      <c r="G367" s="284"/>
      <c r="H367" s="284"/>
      <c r="I367" s="284"/>
      <c r="J367" s="284"/>
      <c r="K367" s="284"/>
      <c r="L367" s="284"/>
      <c r="M367" s="284"/>
      <c r="N367" s="284"/>
      <c r="O367" s="284"/>
      <c r="P367" s="284"/>
      <c r="Q367" s="284"/>
      <c r="R367" s="284"/>
      <c r="S367" s="284"/>
      <c r="T367" s="689"/>
      <c r="U367" s="284"/>
      <c r="V367" s="284"/>
      <c r="W367" s="284"/>
      <c r="X367" s="284"/>
      <c r="Y367" s="284"/>
      <c r="Z367" s="284"/>
      <c r="AA367" s="284"/>
      <c r="AB367" s="284"/>
      <c r="AC367" s="284"/>
      <c r="AD367" s="284"/>
      <c r="AE367" s="284"/>
      <c r="AF367" s="284"/>
      <c r="AG367" s="284"/>
      <c r="AH367" s="284"/>
      <c r="AI367" s="284"/>
      <c r="AJ367" s="284"/>
      <c r="AK367" s="284"/>
      <c r="AL367" s="284"/>
      <c r="AM367" s="689"/>
      <c r="AN367" s="284"/>
      <c r="AO367" s="284"/>
      <c r="AP367" s="284"/>
      <c r="AQ367" s="284"/>
      <c r="AR367" s="284"/>
      <c r="AS367" s="284"/>
      <c r="AT367" s="284"/>
      <c r="AU367" s="284"/>
      <c r="AV367" s="284"/>
      <c r="AW367" s="284"/>
      <c r="AX367" s="284"/>
      <c r="AY367" s="284"/>
      <c r="AZ367" s="284"/>
      <c r="BA367" s="284"/>
      <c r="BB367" s="284"/>
      <c r="BC367" s="284"/>
      <c r="BD367" s="284"/>
      <c r="BE367" s="284"/>
      <c r="BF367" s="689"/>
      <c r="BG367" s="284"/>
      <c r="BH367" s="284"/>
      <c r="BI367" s="284"/>
      <c r="BJ367" s="284"/>
      <c r="BK367" s="284"/>
      <c r="BL367" s="284"/>
      <c r="BM367" s="284"/>
      <c r="BN367" s="284"/>
      <c r="BO367" s="284"/>
      <c r="BP367" s="284"/>
      <c r="BQ367" s="284"/>
      <c r="BR367" s="284"/>
      <c r="BS367" s="284"/>
      <c r="BT367" s="284"/>
      <c r="BU367" s="284"/>
      <c r="BV367" s="284"/>
      <c r="BW367" s="284"/>
      <c r="BX367" s="284"/>
      <c r="BY367" s="689"/>
      <c r="BZ367" s="284"/>
      <c r="CA367" s="284"/>
      <c r="CB367" s="284"/>
      <c r="CC367" s="284"/>
      <c r="CD367" s="698" t="str">
        <f t="shared" si="1121"/>
        <v/>
      </c>
      <c r="CE367" s="698" t="str">
        <f t="shared" si="1122"/>
        <v/>
      </c>
      <c r="CF367" s="698" t="str">
        <f t="shared" si="1123"/>
        <v/>
      </c>
      <c r="CG367" s="787" t="str">
        <f t="shared" si="1124"/>
        <v/>
      </c>
      <c r="CH367" s="1371" t="str">
        <f t="shared" si="1125"/>
        <v/>
      </c>
      <c r="CI367" s="1372" t="str">
        <f t="shared" si="1126"/>
        <v/>
      </c>
      <c r="CJ367" s="1373" t="str">
        <f t="shared" si="1127"/>
        <v/>
      </c>
      <c r="CK367" s="1373" t="str">
        <f t="shared" si="1128"/>
        <v/>
      </c>
      <c r="CL367" s="1373" t="str">
        <f t="shared" si="1129"/>
        <v/>
      </c>
      <c r="CM367" s="1373" t="str">
        <f t="shared" si="1130"/>
        <v/>
      </c>
      <c r="CN367" s="1373" t="str">
        <f t="shared" si="1131"/>
        <v/>
      </c>
      <c r="CO367" s="1374" t="str">
        <f t="shared" si="1132"/>
        <v/>
      </c>
      <c r="CP367" s="1374" t="str">
        <f t="shared" si="1133"/>
        <v/>
      </c>
      <c r="CQ367" s="1374" t="str">
        <f t="shared" si="1134"/>
        <v/>
      </c>
      <c r="CR367" s="1374" t="str">
        <f t="shared" si="1135"/>
        <v/>
      </c>
      <c r="CS367" s="1373" t="str">
        <f t="shared" si="1136"/>
        <v/>
      </c>
      <c r="CT367" s="1373" t="str">
        <f t="shared" si="1137"/>
        <v/>
      </c>
      <c r="CU367" s="1373" t="str">
        <f t="shared" si="1138"/>
        <v/>
      </c>
      <c r="CV367" s="1373" t="str">
        <f t="shared" si="1139"/>
        <v/>
      </c>
      <c r="CW367" s="1373" t="str">
        <f t="shared" si="1140"/>
        <v/>
      </c>
      <c r="CX367" s="1372" t="str">
        <f t="shared" si="1141"/>
        <v/>
      </c>
      <c r="CY367" s="1375" t="str">
        <f t="shared" si="1142"/>
        <v/>
      </c>
      <c r="CZ367" s="532" t="str">
        <f t="shared" si="1143"/>
        <v/>
      </c>
      <c r="DA367" s="533" t="str">
        <f t="shared" si="1144"/>
        <v/>
      </c>
      <c r="DB367" s="534" t="str">
        <f t="shared" si="1145"/>
        <v/>
      </c>
      <c r="DC367" s="534" t="str">
        <f t="shared" si="1146"/>
        <v/>
      </c>
      <c r="DD367" s="534" t="str">
        <f t="shared" si="1147"/>
        <v/>
      </c>
      <c r="DE367" s="534" t="str">
        <f t="shared" si="1148"/>
        <v/>
      </c>
      <c r="DF367" s="534" t="str">
        <f t="shared" si="1149"/>
        <v/>
      </c>
      <c r="DG367" s="535" t="str">
        <f t="shared" si="1150"/>
        <v/>
      </c>
      <c r="DH367" s="535" t="str">
        <f t="shared" si="1151"/>
        <v/>
      </c>
      <c r="DI367" s="535" t="str">
        <f t="shared" si="1152"/>
        <v/>
      </c>
      <c r="DJ367" s="535" t="str">
        <f t="shared" si="1153"/>
        <v/>
      </c>
      <c r="DK367" s="534" t="str">
        <f t="shared" si="1154"/>
        <v/>
      </c>
      <c r="DL367" s="534" t="str">
        <f t="shared" si="1155"/>
        <v/>
      </c>
      <c r="DM367" s="534" t="str">
        <f t="shared" si="1156"/>
        <v/>
      </c>
      <c r="DN367" s="534" t="str">
        <f t="shared" si="1157"/>
        <v/>
      </c>
      <c r="DO367" s="534" t="str">
        <f t="shared" si="1158"/>
        <v/>
      </c>
      <c r="DP367" s="533" t="str">
        <f t="shared" si="1159"/>
        <v/>
      </c>
      <c r="DQ367" s="532" t="str">
        <f t="shared" si="1160"/>
        <v/>
      </c>
      <c r="DR367" s="753">
        <f t="shared" si="1161"/>
        <v>0</v>
      </c>
      <c r="DS367" s="111">
        <f t="shared" si="1162"/>
        <v>0</v>
      </c>
      <c r="DT367" s="111">
        <f t="shared" si="1163"/>
        <v>0</v>
      </c>
      <c r="DU367" s="111">
        <f t="shared" si="1164"/>
        <v>0</v>
      </c>
      <c r="DV367" s="602"/>
      <c r="DW367" s="719"/>
      <c r="DX367" s="719"/>
      <c r="DY367" s="719"/>
      <c r="DZ367" s="719"/>
      <c r="EA367" s="719"/>
      <c r="EB367" s="719"/>
      <c r="EC367" s="719"/>
      <c r="ED367" s="719"/>
      <c r="EE367" s="603"/>
    </row>
    <row r="368" spans="1:135" s="604" customFormat="1" ht="15.75" customHeight="1">
      <c r="A368" s="740" t="s">
        <v>284</v>
      </c>
      <c r="B368" s="730" t="str">
        <f t="shared" ref="B368:S368" si="1170">IF(B366="","",B366*B367)</f>
        <v/>
      </c>
      <c r="C368" s="730" t="str">
        <f t="shared" si="1170"/>
        <v/>
      </c>
      <c r="D368" s="730" t="str">
        <f t="shared" si="1170"/>
        <v/>
      </c>
      <c r="E368" s="730" t="str">
        <f t="shared" si="1170"/>
        <v/>
      </c>
      <c r="F368" s="730" t="str">
        <f t="shared" si="1170"/>
        <v/>
      </c>
      <c r="G368" s="730" t="str">
        <f t="shared" si="1170"/>
        <v/>
      </c>
      <c r="H368" s="730" t="str">
        <f t="shared" si="1170"/>
        <v/>
      </c>
      <c r="I368" s="730" t="str">
        <f t="shared" si="1170"/>
        <v/>
      </c>
      <c r="J368" s="730" t="str">
        <f t="shared" si="1170"/>
        <v/>
      </c>
      <c r="K368" s="730" t="str">
        <f t="shared" si="1170"/>
        <v/>
      </c>
      <c r="L368" s="730" t="str">
        <f t="shared" si="1170"/>
        <v/>
      </c>
      <c r="M368" s="730" t="str">
        <f t="shared" si="1170"/>
        <v/>
      </c>
      <c r="N368" s="730" t="str">
        <f t="shared" si="1170"/>
        <v/>
      </c>
      <c r="O368" s="730" t="str">
        <f t="shared" si="1170"/>
        <v/>
      </c>
      <c r="P368" s="730" t="str">
        <f t="shared" si="1170"/>
        <v/>
      </c>
      <c r="Q368" s="730" t="str">
        <f t="shared" si="1170"/>
        <v/>
      </c>
      <c r="R368" s="730" t="str">
        <f t="shared" si="1170"/>
        <v/>
      </c>
      <c r="S368" s="730" t="str">
        <f t="shared" si="1170"/>
        <v/>
      </c>
      <c r="T368" s="762"/>
      <c r="U368" s="730" t="str">
        <f t="shared" ref="U368:AL368" si="1171">IF(U366="","",U366*U367)</f>
        <v/>
      </c>
      <c r="V368" s="730" t="str">
        <f t="shared" si="1171"/>
        <v/>
      </c>
      <c r="W368" s="730" t="str">
        <f t="shared" si="1171"/>
        <v/>
      </c>
      <c r="X368" s="730" t="str">
        <f t="shared" si="1171"/>
        <v/>
      </c>
      <c r="Y368" s="730" t="str">
        <f t="shared" si="1171"/>
        <v/>
      </c>
      <c r="Z368" s="730" t="str">
        <f t="shared" si="1171"/>
        <v/>
      </c>
      <c r="AA368" s="730" t="str">
        <f t="shared" si="1171"/>
        <v/>
      </c>
      <c r="AB368" s="730" t="str">
        <f t="shared" si="1171"/>
        <v/>
      </c>
      <c r="AC368" s="730" t="str">
        <f t="shared" si="1171"/>
        <v/>
      </c>
      <c r="AD368" s="730" t="str">
        <f t="shared" si="1171"/>
        <v/>
      </c>
      <c r="AE368" s="730" t="str">
        <f t="shared" si="1171"/>
        <v/>
      </c>
      <c r="AF368" s="730" t="str">
        <f t="shared" si="1171"/>
        <v/>
      </c>
      <c r="AG368" s="730" t="str">
        <f t="shared" si="1171"/>
        <v/>
      </c>
      <c r="AH368" s="730" t="str">
        <f t="shared" si="1171"/>
        <v/>
      </c>
      <c r="AI368" s="730" t="str">
        <f t="shared" si="1171"/>
        <v/>
      </c>
      <c r="AJ368" s="730" t="str">
        <f t="shared" si="1171"/>
        <v/>
      </c>
      <c r="AK368" s="730" t="str">
        <f t="shared" si="1171"/>
        <v/>
      </c>
      <c r="AL368" s="730" t="str">
        <f t="shared" si="1171"/>
        <v/>
      </c>
      <c r="AM368" s="762"/>
      <c r="AN368" s="730" t="str">
        <f t="shared" ref="AN368:BE368" si="1172">IF(AN366="","",AN366*AN367)</f>
        <v/>
      </c>
      <c r="AO368" s="730" t="str">
        <f t="shared" si="1172"/>
        <v/>
      </c>
      <c r="AP368" s="730" t="str">
        <f t="shared" si="1172"/>
        <v/>
      </c>
      <c r="AQ368" s="730" t="str">
        <f t="shared" si="1172"/>
        <v/>
      </c>
      <c r="AR368" s="730" t="str">
        <f t="shared" si="1172"/>
        <v/>
      </c>
      <c r="AS368" s="730" t="str">
        <f t="shared" si="1172"/>
        <v/>
      </c>
      <c r="AT368" s="730" t="str">
        <f t="shared" si="1172"/>
        <v/>
      </c>
      <c r="AU368" s="730" t="str">
        <f t="shared" si="1172"/>
        <v/>
      </c>
      <c r="AV368" s="730" t="str">
        <f t="shared" si="1172"/>
        <v/>
      </c>
      <c r="AW368" s="730" t="str">
        <f t="shared" si="1172"/>
        <v/>
      </c>
      <c r="AX368" s="730" t="str">
        <f t="shared" si="1172"/>
        <v/>
      </c>
      <c r="AY368" s="730" t="str">
        <f t="shared" si="1172"/>
        <v/>
      </c>
      <c r="AZ368" s="730" t="str">
        <f t="shared" si="1172"/>
        <v/>
      </c>
      <c r="BA368" s="730" t="str">
        <f t="shared" si="1172"/>
        <v/>
      </c>
      <c r="BB368" s="730" t="str">
        <f t="shared" si="1172"/>
        <v/>
      </c>
      <c r="BC368" s="730" t="str">
        <f t="shared" si="1172"/>
        <v/>
      </c>
      <c r="BD368" s="730" t="str">
        <f t="shared" si="1172"/>
        <v/>
      </c>
      <c r="BE368" s="730" t="str">
        <f t="shared" si="1172"/>
        <v/>
      </c>
      <c r="BF368" s="762"/>
      <c r="BG368" s="730" t="str">
        <f t="shared" ref="BG368:BX368" si="1173">IF(BG366="","",BG366*BG367)</f>
        <v/>
      </c>
      <c r="BH368" s="730" t="str">
        <f t="shared" si="1173"/>
        <v/>
      </c>
      <c r="BI368" s="730" t="str">
        <f t="shared" si="1173"/>
        <v/>
      </c>
      <c r="BJ368" s="730" t="str">
        <f t="shared" si="1173"/>
        <v/>
      </c>
      <c r="BK368" s="730" t="str">
        <f t="shared" si="1173"/>
        <v/>
      </c>
      <c r="BL368" s="730" t="str">
        <f t="shared" si="1173"/>
        <v/>
      </c>
      <c r="BM368" s="730" t="str">
        <f t="shared" si="1173"/>
        <v/>
      </c>
      <c r="BN368" s="730" t="str">
        <f t="shared" si="1173"/>
        <v/>
      </c>
      <c r="BO368" s="730" t="str">
        <f t="shared" si="1173"/>
        <v/>
      </c>
      <c r="BP368" s="730" t="str">
        <f t="shared" si="1173"/>
        <v/>
      </c>
      <c r="BQ368" s="730" t="str">
        <f t="shared" si="1173"/>
        <v/>
      </c>
      <c r="BR368" s="730" t="str">
        <f t="shared" si="1173"/>
        <v/>
      </c>
      <c r="BS368" s="730" t="str">
        <f t="shared" si="1173"/>
        <v/>
      </c>
      <c r="BT368" s="730" t="str">
        <f t="shared" si="1173"/>
        <v/>
      </c>
      <c r="BU368" s="730" t="str">
        <f t="shared" si="1173"/>
        <v/>
      </c>
      <c r="BV368" s="730" t="str">
        <f t="shared" si="1173"/>
        <v/>
      </c>
      <c r="BW368" s="730" t="str">
        <f t="shared" si="1173"/>
        <v/>
      </c>
      <c r="BX368" s="730" t="str">
        <f t="shared" si="1173"/>
        <v/>
      </c>
      <c r="BY368" s="762"/>
      <c r="BZ368" s="730" t="str">
        <f>IF(BZ366="","",BZ366*BZ367)</f>
        <v/>
      </c>
      <c r="CA368" s="730" t="str">
        <f>IF(CA366="","",CA366*CA367)</f>
        <v/>
      </c>
      <c r="CB368" s="730" t="str">
        <f>IF(CB366="","",CB366*CB367)</f>
        <v/>
      </c>
      <c r="CC368" s="730" t="str">
        <f>IF(CC366="","",CC366*CC367)</f>
        <v/>
      </c>
      <c r="CD368" s="698" t="str">
        <f t="shared" si="1121"/>
        <v/>
      </c>
      <c r="CE368" s="698" t="str">
        <f t="shared" si="1122"/>
        <v/>
      </c>
      <c r="CF368" s="698" t="str">
        <f t="shared" si="1123"/>
        <v/>
      </c>
      <c r="CG368" s="787" t="str">
        <f t="shared" si="1124"/>
        <v/>
      </c>
      <c r="CH368" s="1371" t="str">
        <f t="shared" si="1125"/>
        <v/>
      </c>
      <c r="CI368" s="1372" t="str">
        <f t="shared" si="1126"/>
        <v/>
      </c>
      <c r="CJ368" s="1373" t="str">
        <f t="shared" si="1127"/>
        <v/>
      </c>
      <c r="CK368" s="1373" t="str">
        <f t="shared" si="1128"/>
        <v/>
      </c>
      <c r="CL368" s="1373" t="str">
        <f t="shared" si="1129"/>
        <v/>
      </c>
      <c r="CM368" s="1373" t="str">
        <f t="shared" si="1130"/>
        <v/>
      </c>
      <c r="CN368" s="1373" t="str">
        <f t="shared" si="1131"/>
        <v/>
      </c>
      <c r="CO368" s="1374" t="str">
        <f t="shared" si="1132"/>
        <v/>
      </c>
      <c r="CP368" s="1374" t="str">
        <f t="shared" si="1133"/>
        <v/>
      </c>
      <c r="CQ368" s="1374" t="str">
        <f t="shared" si="1134"/>
        <v/>
      </c>
      <c r="CR368" s="1374" t="str">
        <f t="shared" si="1135"/>
        <v/>
      </c>
      <c r="CS368" s="1373" t="str">
        <f t="shared" si="1136"/>
        <v/>
      </c>
      <c r="CT368" s="1373" t="str">
        <f t="shared" si="1137"/>
        <v/>
      </c>
      <c r="CU368" s="1373" t="str">
        <f t="shared" si="1138"/>
        <v/>
      </c>
      <c r="CV368" s="1373" t="str">
        <f t="shared" si="1139"/>
        <v/>
      </c>
      <c r="CW368" s="1373" t="str">
        <f t="shared" si="1140"/>
        <v/>
      </c>
      <c r="CX368" s="1372" t="str">
        <f t="shared" si="1141"/>
        <v/>
      </c>
      <c r="CY368" s="1375" t="str">
        <f t="shared" si="1142"/>
        <v/>
      </c>
      <c r="CZ368" s="532" t="str">
        <f t="shared" si="1143"/>
        <v/>
      </c>
      <c r="DA368" s="533" t="str">
        <f t="shared" si="1144"/>
        <v/>
      </c>
      <c r="DB368" s="534" t="str">
        <f t="shared" si="1145"/>
        <v/>
      </c>
      <c r="DC368" s="534" t="str">
        <f t="shared" si="1146"/>
        <v/>
      </c>
      <c r="DD368" s="534" t="str">
        <f t="shared" si="1147"/>
        <v/>
      </c>
      <c r="DE368" s="534" t="str">
        <f t="shared" si="1148"/>
        <v/>
      </c>
      <c r="DF368" s="534" t="str">
        <f t="shared" si="1149"/>
        <v/>
      </c>
      <c r="DG368" s="535" t="str">
        <f t="shared" si="1150"/>
        <v/>
      </c>
      <c r="DH368" s="535" t="str">
        <f t="shared" si="1151"/>
        <v/>
      </c>
      <c r="DI368" s="535" t="str">
        <f t="shared" si="1152"/>
        <v/>
      </c>
      <c r="DJ368" s="535" t="str">
        <f t="shared" si="1153"/>
        <v/>
      </c>
      <c r="DK368" s="534" t="str">
        <f t="shared" si="1154"/>
        <v/>
      </c>
      <c r="DL368" s="534" t="str">
        <f t="shared" si="1155"/>
        <v/>
      </c>
      <c r="DM368" s="534" t="str">
        <f t="shared" si="1156"/>
        <v/>
      </c>
      <c r="DN368" s="534" t="str">
        <f t="shared" si="1157"/>
        <v/>
      </c>
      <c r="DO368" s="534" t="str">
        <f t="shared" si="1158"/>
        <v/>
      </c>
      <c r="DP368" s="533" t="str">
        <f t="shared" si="1159"/>
        <v/>
      </c>
      <c r="DQ368" s="532" t="str">
        <f t="shared" si="1160"/>
        <v/>
      </c>
      <c r="DR368" s="753">
        <f t="shared" si="1161"/>
        <v>0</v>
      </c>
      <c r="DS368" s="111">
        <f t="shared" si="1162"/>
        <v>0</v>
      </c>
      <c r="DT368" s="111">
        <f t="shared" si="1163"/>
        <v>0</v>
      </c>
      <c r="DU368" s="111">
        <f t="shared" si="1164"/>
        <v>0</v>
      </c>
      <c r="DV368" s="602"/>
      <c r="DW368" s="719"/>
      <c r="DX368" s="719"/>
      <c r="DY368" s="719"/>
      <c r="DZ368" s="719"/>
      <c r="EA368" s="719"/>
      <c r="EB368" s="719"/>
      <c r="EC368" s="719"/>
      <c r="ED368" s="719"/>
      <c r="EE368" s="603"/>
    </row>
    <row r="369" spans="1:135" s="816" customFormat="1" ht="15.75" customHeight="1">
      <c r="A369" s="740" t="s">
        <v>359</v>
      </c>
      <c r="B369" s="284"/>
      <c r="C369" s="284"/>
      <c r="D369" s="284"/>
      <c r="E369" s="284"/>
      <c r="F369" s="284"/>
      <c r="G369" s="284"/>
      <c r="H369" s="284"/>
      <c r="I369" s="284"/>
      <c r="J369" s="284"/>
      <c r="K369" s="284"/>
      <c r="L369" s="284"/>
      <c r="M369" s="284"/>
      <c r="N369" s="284"/>
      <c r="O369" s="284"/>
      <c r="P369" s="284"/>
      <c r="Q369" s="284"/>
      <c r="R369" s="284"/>
      <c r="S369" s="284"/>
      <c r="T369" s="689"/>
      <c r="U369" s="284"/>
      <c r="V369" s="284"/>
      <c r="W369" s="284"/>
      <c r="X369" s="284"/>
      <c r="Y369" s="284"/>
      <c r="Z369" s="284"/>
      <c r="AA369" s="284"/>
      <c r="AB369" s="284"/>
      <c r="AC369" s="284"/>
      <c r="AD369" s="284"/>
      <c r="AE369" s="284"/>
      <c r="AF369" s="284"/>
      <c r="AG369" s="284"/>
      <c r="AH369" s="284"/>
      <c r="AI369" s="284"/>
      <c r="AJ369" s="284"/>
      <c r="AK369" s="284"/>
      <c r="AL369" s="284"/>
      <c r="AM369" s="689"/>
      <c r="AN369" s="284"/>
      <c r="AO369" s="284"/>
      <c r="AP369" s="284"/>
      <c r="AQ369" s="284"/>
      <c r="AR369" s="284"/>
      <c r="AS369" s="284"/>
      <c r="AT369" s="284"/>
      <c r="AU369" s="284"/>
      <c r="AV369" s="284"/>
      <c r="AW369" s="284"/>
      <c r="AX369" s="284"/>
      <c r="AY369" s="284"/>
      <c r="AZ369" s="284"/>
      <c r="BA369" s="284"/>
      <c r="BB369" s="284"/>
      <c r="BC369" s="284"/>
      <c r="BD369" s="284"/>
      <c r="BE369" s="284"/>
      <c r="BF369" s="689"/>
      <c r="BG369" s="284"/>
      <c r="BH369" s="284"/>
      <c r="BI369" s="284"/>
      <c r="BJ369" s="284"/>
      <c r="BK369" s="284"/>
      <c r="BL369" s="284"/>
      <c r="BM369" s="284"/>
      <c r="BN369" s="284"/>
      <c r="BO369" s="284"/>
      <c r="BP369" s="284"/>
      <c r="BQ369" s="284"/>
      <c r="BR369" s="284"/>
      <c r="BS369" s="284"/>
      <c r="BT369" s="284"/>
      <c r="BU369" s="284"/>
      <c r="BV369" s="284"/>
      <c r="BW369" s="284"/>
      <c r="BX369" s="284"/>
      <c r="BY369" s="689"/>
      <c r="BZ369" s="284"/>
      <c r="CA369" s="284"/>
      <c r="CB369" s="284"/>
      <c r="CC369" s="284"/>
      <c r="CD369" s="698" t="str">
        <f t="shared" si="1121"/>
        <v/>
      </c>
      <c r="CE369" s="698" t="str">
        <f t="shared" si="1122"/>
        <v/>
      </c>
      <c r="CF369" s="698" t="str">
        <f t="shared" si="1123"/>
        <v/>
      </c>
      <c r="CG369" s="787" t="str">
        <f t="shared" si="1124"/>
        <v/>
      </c>
      <c r="CH369" s="1371" t="str">
        <f t="shared" si="1125"/>
        <v/>
      </c>
      <c r="CI369" s="1372" t="str">
        <f t="shared" si="1126"/>
        <v/>
      </c>
      <c r="CJ369" s="1373" t="str">
        <f t="shared" si="1127"/>
        <v/>
      </c>
      <c r="CK369" s="1373" t="str">
        <f t="shared" si="1128"/>
        <v/>
      </c>
      <c r="CL369" s="1373" t="str">
        <f t="shared" si="1129"/>
        <v/>
      </c>
      <c r="CM369" s="1373" t="str">
        <f t="shared" si="1130"/>
        <v/>
      </c>
      <c r="CN369" s="1373" t="str">
        <f t="shared" si="1131"/>
        <v/>
      </c>
      <c r="CO369" s="1374" t="str">
        <f t="shared" si="1132"/>
        <v/>
      </c>
      <c r="CP369" s="1374" t="str">
        <f t="shared" si="1133"/>
        <v/>
      </c>
      <c r="CQ369" s="1374" t="str">
        <f t="shared" si="1134"/>
        <v/>
      </c>
      <c r="CR369" s="1374" t="str">
        <f t="shared" si="1135"/>
        <v/>
      </c>
      <c r="CS369" s="1373" t="str">
        <f t="shared" si="1136"/>
        <v/>
      </c>
      <c r="CT369" s="1373" t="str">
        <f t="shared" si="1137"/>
        <v/>
      </c>
      <c r="CU369" s="1373" t="str">
        <f t="shared" si="1138"/>
        <v/>
      </c>
      <c r="CV369" s="1373" t="str">
        <f t="shared" si="1139"/>
        <v/>
      </c>
      <c r="CW369" s="1373" t="str">
        <f t="shared" si="1140"/>
        <v/>
      </c>
      <c r="CX369" s="1372" t="str">
        <f t="shared" si="1141"/>
        <v/>
      </c>
      <c r="CY369" s="1375" t="str">
        <f t="shared" si="1142"/>
        <v/>
      </c>
      <c r="CZ369" s="532" t="str">
        <f t="shared" si="1143"/>
        <v/>
      </c>
      <c r="DA369" s="533" t="str">
        <f t="shared" si="1144"/>
        <v/>
      </c>
      <c r="DB369" s="534" t="str">
        <f t="shared" si="1145"/>
        <v/>
      </c>
      <c r="DC369" s="534" t="str">
        <f t="shared" si="1146"/>
        <v/>
      </c>
      <c r="DD369" s="534" t="str">
        <f t="shared" si="1147"/>
        <v/>
      </c>
      <c r="DE369" s="534" t="str">
        <f t="shared" si="1148"/>
        <v/>
      </c>
      <c r="DF369" s="534" t="str">
        <f t="shared" si="1149"/>
        <v/>
      </c>
      <c r="DG369" s="535" t="str">
        <f t="shared" si="1150"/>
        <v/>
      </c>
      <c r="DH369" s="535" t="str">
        <f t="shared" si="1151"/>
        <v/>
      </c>
      <c r="DI369" s="535" t="str">
        <f t="shared" si="1152"/>
        <v/>
      </c>
      <c r="DJ369" s="535" t="str">
        <f t="shared" si="1153"/>
        <v/>
      </c>
      <c r="DK369" s="534" t="str">
        <f t="shared" si="1154"/>
        <v/>
      </c>
      <c r="DL369" s="534" t="str">
        <f t="shared" si="1155"/>
        <v/>
      </c>
      <c r="DM369" s="534" t="str">
        <f t="shared" si="1156"/>
        <v/>
      </c>
      <c r="DN369" s="534" t="str">
        <f t="shared" si="1157"/>
        <v/>
      </c>
      <c r="DO369" s="534" t="str">
        <f t="shared" si="1158"/>
        <v/>
      </c>
      <c r="DP369" s="533" t="str">
        <f t="shared" si="1159"/>
        <v/>
      </c>
      <c r="DQ369" s="532" t="str">
        <f t="shared" si="1160"/>
        <v/>
      </c>
      <c r="DR369" s="753">
        <f t="shared" si="1161"/>
        <v>0</v>
      </c>
      <c r="DS369" s="111">
        <f t="shared" si="1162"/>
        <v>0</v>
      </c>
      <c r="DT369" s="111">
        <f t="shared" si="1163"/>
        <v>0</v>
      </c>
      <c r="DU369" s="111">
        <f t="shared" si="1164"/>
        <v>0</v>
      </c>
      <c r="DV369" s="814"/>
      <c r="DW369" s="745"/>
      <c r="DX369" s="745"/>
      <c r="DY369" s="745"/>
      <c r="DZ369" s="745"/>
      <c r="EA369" s="745"/>
      <c r="EB369" s="745"/>
      <c r="EC369" s="745"/>
      <c r="ED369" s="719"/>
      <c r="EE369" s="815"/>
    </row>
    <row r="370" spans="1:135" s="816" customFormat="1" ht="15.75" customHeight="1">
      <c r="A370" s="748" t="s">
        <v>328</v>
      </c>
      <c r="B370" s="733" t="str">
        <f t="shared" ref="B370:S370" si="1174">IF(B364="","",(B364-B366-B369)*B365/B$46/365/$G$1)</f>
        <v/>
      </c>
      <c r="C370" s="733" t="str">
        <f t="shared" si="1174"/>
        <v/>
      </c>
      <c r="D370" s="733" t="str">
        <f t="shared" si="1174"/>
        <v/>
      </c>
      <c r="E370" s="733" t="str">
        <f t="shared" si="1174"/>
        <v/>
      </c>
      <c r="F370" s="733" t="str">
        <f t="shared" si="1174"/>
        <v/>
      </c>
      <c r="G370" s="733" t="str">
        <f t="shared" si="1174"/>
        <v/>
      </c>
      <c r="H370" s="733" t="str">
        <f t="shared" si="1174"/>
        <v/>
      </c>
      <c r="I370" s="733" t="str">
        <f t="shared" si="1174"/>
        <v/>
      </c>
      <c r="J370" s="733" t="str">
        <f t="shared" si="1174"/>
        <v/>
      </c>
      <c r="K370" s="733" t="str">
        <f t="shared" si="1174"/>
        <v/>
      </c>
      <c r="L370" s="733" t="str">
        <f t="shared" si="1174"/>
        <v/>
      </c>
      <c r="M370" s="733" t="str">
        <f t="shared" si="1174"/>
        <v/>
      </c>
      <c r="N370" s="733" t="str">
        <f t="shared" si="1174"/>
        <v/>
      </c>
      <c r="O370" s="733" t="str">
        <f t="shared" si="1174"/>
        <v/>
      </c>
      <c r="P370" s="733" t="str">
        <f t="shared" si="1174"/>
        <v/>
      </c>
      <c r="Q370" s="733" t="str">
        <f t="shared" si="1174"/>
        <v/>
      </c>
      <c r="R370" s="733" t="str">
        <f t="shared" si="1174"/>
        <v/>
      </c>
      <c r="S370" s="733" t="str">
        <f t="shared" si="1174"/>
        <v/>
      </c>
      <c r="T370" s="752"/>
      <c r="U370" s="733" t="str">
        <f t="shared" ref="U370:AL370" si="1175">IF(U364="","",(U364-U366-U369)*U365/U$46/365/$G$1)</f>
        <v/>
      </c>
      <c r="V370" s="733" t="str">
        <f t="shared" si="1175"/>
        <v/>
      </c>
      <c r="W370" s="733" t="str">
        <f t="shared" si="1175"/>
        <v/>
      </c>
      <c r="X370" s="733" t="str">
        <f t="shared" si="1175"/>
        <v/>
      </c>
      <c r="Y370" s="733" t="str">
        <f t="shared" si="1175"/>
        <v/>
      </c>
      <c r="Z370" s="733" t="str">
        <f t="shared" si="1175"/>
        <v/>
      </c>
      <c r="AA370" s="733" t="str">
        <f t="shared" si="1175"/>
        <v/>
      </c>
      <c r="AB370" s="733" t="str">
        <f t="shared" si="1175"/>
        <v/>
      </c>
      <c r="AC370" s="733" t="str">
        <f t="shared" si="1175"/>
        <v/>
      </c>
      <c r="AD370" s="733" t="str">
        <f t="shared" si="1175"/>
        <v/>
      </c>
      <c r="AE370" s="733" t="str">
        <f t="shared" si="1175"/>
        <v/>
      </c>
      <c r="AF370" s="733" t="str">
        <f t="shared" si="1175"/>
        <v/>
      </c>
      <c r="AG370" s="733" t="str">
        <f t="shared" si="1175"/>
        <v/>
      </c>
      <c r="AH370" s="733" t="str">
        <f t="shared" si="1175"/>
        <v/>
      </c>
      <c r="AI370" s="733" t="str">
        <f t="shared" si="1175"/>
        <v/>
      </c>
      <c r="AJ370" s="733" t="str">
        <f t="shared" si="1175"/>
        <v/>
      </c>
      <c r="AK370" s="733" t="str">
        <f t="shared" si="1175"/>
        <v/>
      </c>
      <c r="AL370" s="733" t="str">
        <f t="shared" si="1175"/>
        <v/>
      </c>
      <c r="AM370" s="752"/>
      <c r="AN370" s="733" t="str">
        <f t="shared" ref="AN370:BE370" si="1176">IF(AN364="","",(AN364-AN366-AN369)*AN365/AN$46/365/$G$1)</f>
        <v/>
      </c>
      <c r="AO370" s="733" t="str">
        <f t="shared" si="1176"/>
        <v/>
      </c>
      <c r="AP370" s="733" t="str">
        <f t="shared" si="1176"/>
        <v/>
      </c>
      <c r="AQ370" s="733" t="str">
        <f t="shared" si="1176"/>
        <v/>
      </c>
      <c r="AR370" s="733" t="str">
        <f t="shared" si="1176"/>
        <v/>
      </c>
      <c r="AS370" s="733" t="str">
        <f t="shared" si="1176"/>
        <v/>
      </c>
      <c r="AT370" s="733" t="str">
        <f t="shared" si="1176"/>
        <v/>
      </c>
      <c r="AU370" s="733" t="str">
        <f t="shared" si="1176"/>
        <v/>
      </c>
      <c r="AV370" s="733" t="str">
        <f t="shared" si="1176"/>
        <v/>
      </c>
      <c r="AW370" s="733" t="str">
        <f t="shared" si="1176"/>
        <v/>
      </c>
      <c r="AX370" s="733" t="str">
        <f t="shared" si="1176"/>
        <v/>
      </c>
      <c r="AY370" s="733" t="str">
        <f t="shared" si="1176"/>
        <v/>
      </c>
      <c r="AZ370" s="733" t="str">
        <f t="shared" si="1176"/>
        <v/>
      </c>
      <c r="BA370" s="733" t="str">
        <f t="shared" si="1176"/>
        <v/>
      </c>
      <c r="BB370" s="733" t="str">
        <f t="shared" si="1176"/>
        <v/>
      </c>
      <c r="BC370" s="733" t="str">
        <f t="shared" si="1176"/>
        <v/>
      </c>
      <c r="BD370" s="733" t="str">
        <f t="shared" si="1176"/>
        <v/>
      </c>
      <c r="BE370" s="733" t="str">
        <f t="shared" si="1176"/>
        <v/>
      </c>
      <c r="BF370" s="752"/>
      <c r="BG370" s="733" t="str">
        <f t="shared" ref="BG370:BX370" si="1177">IF(BG364="","",(BG364-BG366-BG369)*BG365/BG$46/365/$G$1)</f>
        <v/>
      </c>
      <c r="BH370" s="733" t="str">
        <f t="shared" si="1177"/>
        <v/>
      </c>
      <c r="BI370" s="733" t="str">
        <f t="shared" si="1177"/>
        <v/>
      </c>
      <c r="BJ370" s="733" t="str">
        <f t="shared" si="1177"/>
        <v/>
      </c>
      <c r="BK370" s="733" t="str">
        <f t="shared" si="1177"/>
        <v/>
      </c>
      <c r="BL370" s="733" t="str">
        <f t="shared" si="1177"/>
        <v/>
      </c>
      <c r="BM370" s="733" t="str">
        <f t="shared" si="1177"/>
        <v/>
      </c>
      <c r="BN370" s="733" t="str">
        <f t="shared" si="1177"/>
        <v/>
      </c>
      <c r="BO370" s="733" t="str">
        <f t="shared" si="1177"/>
        <v/>
      </c>
      <c r="BP370" s="733" t="str">
        <f t="shared" si="1177"/>
        <v/>
      </c>
      <c r="BQ370" s="733" t="str">
        <f t="shared" si="1177"/>
        <v/>
      </c>
      <c r="BR370" s="733" t="str">
        <f t="shared" si="1177"/>
        <v/>
      </c>
      <c r="BS370" s="733" t="str">
        <f t="shared" si="1177"/>
        <v/>
      </c>
      <c r="BT370" s="733" t="str">
        <f t="shared" si="1177"/>
        <v/>
      </c>
      <c r="BU370" s="733" t="str">
        <f t="shared" si="1177"/>
        <v/>
      </c>
      <c r="BV370" s="733" t="str">
        <f t="shared" si="1177"/>
        <v/>
      </c>
      <c r="BW370" s="733" t="str">
        <f t="shared" si="1177"/>
        <v/>
      </c>
      <c r="BX370" s="733" t="str">
        <f t="shared" si="1177"/>
        <v/>
      </c>
      <c r="BY370" s="752"/>
      <c r="BZ370" s="733" t="str">
        <f>IF(BZ364="","",(BZ364-BZ366-BZ369)*BZ365/BZ$46/365/$G$1)</f>
        <v/>
      </c>
      <c r="CA370" s="733" t="str">
        <f>IF(CA364="","",(CA364-CA366-CA369)*CA365/CA$46/365/$G$1)</f>
        <v/>
      </c>
      <c r="CB370" s="733" t="str">
        <f>IF(CB364="","",(CB364-CB366-CB369)*CB365/CB$46/365/$G$1)</f>
        <v/>
      </c>
      <c r="CC370" s="733" t="str">
        <f>IF(CC364="","",(CC364-CC366-CC369)*CC365/CC$46/365/$G$1)</f>
        <v/>
      </c>
      <c r="CD370" s="698" t="str">
        <f t="shared" si="1121"/>
        <v/>
      </c>
      <c r="CE370" s="723" t="str">
        <f t="shared" si="1122"/>
        <v/>
      </c>
      <c r="CF370" s="723" t="str">
        <f t="shared" si="1123"/>
        <v/>
      </c>
      <c r="CG370" s="790" t="str">
        <f t="shared" si="1124"/>
        <v/>
      </c>
      <c r="CH370" s="1376" t="str">
        <f t="shared" si="1125"/>
        <v/>
      </c>
      <c r="CI370" s="1377" t="str">
        <f t="shared" si="1126"/>
        <v/>
      </c>
      <c r="CJ370" s="1378" t="str">
        <f t="shared" si="1127"/>
        <v/>
      </c>
      <c r="CK370" s="1378" t="str">
        <f t="shared" si="1128"/>
        <v/>
      </c>
      <c r="CL370" s="1378" t="str">
        <f t="shared" si="1129"/>
        <v/>
      </c>
      <c r="CM370" s="1378" t="str">
        <f t="shared" si="1130"/>
        <v/>
      </c>
      <c r="CN370" s="1378" t="str">
        <f t="shared" si="1131"/>
        <v/>
      </c>
      <c r="CO370" s="1379" t="str">
        <f t="shared" si="1132"/>
        <v/>
      </c>
      <c r="CP370" s="1379" t="str">
        <f t="shared" si="1133"/>
        <v/>
      </c>
      <c r="CQ370" s="1379" t="str">
        <f t="shared" si="1134"/>
        <v/>
      </c>
      <c r="CR370" s="1379" t="str">
        <f t="shared" si="1135"/>
        <v/>
      </c>
      <c r="CS370" s="1378" t="str">
        <f t="shared" si="1136"/>
        <v/>
      </c>
      <c r="CT370" s="1378" t="str">
        <f t="shared" si="1137"/>
        <v/>
      </c>
      <c r="CU370" s="1378" t="str">
        <f t="shared" si="1138"/>
        <v/>
      </c>
      <c r="CV370" s="1378" t="str">
        <f t="shared" si="1139"/>
        <v/>
      </c>
      <c r="CW370" s="1378" t="str">
        <f t="shared" si="1140"/>
        <v/>
      </c>
      <c r="CX370" s="1377" t="str">
        <f t="shared" si="1141"/>
        <v/>
      </c>
      <c r="CY370" s="1380" t="str">
        <f t="shared" si="1142"/>
        <v/>
      </c>
      <c r="CZ370" s="638" t="str">
        <f t="shared" si="1143"/>
        <v/>
      </c>
      <c r="DA370" s="639" t="str">
        <f t="shared" si="1144"/>
        <v/>
      </c>
      <c r="DB370" s="640" t="str">
        <f t="shared" si="1145"/>
        <v/>
      </c>
      <c r="DC370" s="640" t="str">
        <f t="shared" si="1146"/>
        <v/>
      </c>
      <c r="DD370" s="640" t="str">
        <f t="shared" si="1147"/>
        <v/>
      </c>
      <c r="DE370" s="640" t="str">
        <f t="shared" si="1148"/>
        <v/>
      </c>
      <c r="DF370" s="640" t="str">
        <f t="shared" si="1149"/>
        <v/>
      </c>
      <c r="DG370" s="641" t="str">
        <f t="shared" si="1150"/>
        <v/>
      </c>
      <c r="DH370" s="641" t="str">
        <f t="shared" si="1151"/>
        <v/>
      </c>
      <c r="DI370" s="641" t="str">
        <f t="shared" si="1152"/>
        <v/>
      </c>
      <c r="DJ370" s="641" t="str">
        <f t="shared" si="1153"/>
        <v/>
      </c>
      <c r="DK370" s="640" t="str">
        <f t="shared" si="1154"/>
        <v/>
      </c>
      <c r="DL370" s="640" t="str">
        <f t="shared" si="1155"/>
        <v/>
      </c>
      <c r="DM370" s="640" t="str">
        <f t="shared" si="1156"/>
        <v/>
      </c>
      <c r="DN370" s="640" t="str">
        <f t="shared" si="1157"/>
        <v/>
      </c>
      <c r="DO370" s="640" t="str">
        <f t="shared" si="1158"/>
        <v/>
      </c>
      <c r="DP370" s="639" t="str">
        <f t="shared" si="1159"/>
        <v/>
      </c>
      <c r="DQ370" s="638" t="str">
        <f t="shared" si="1160"/>
        <v/>
      </c>
      <c r="DR370" s="753">
        <f t="shared" si="1161"/>
        <v>0</v>
      </c>
      <c r="DS370" s="111">
        <f t="shared" si="1162"/>
        <v>0</v>
      </c>
      <c r="DT370" s="111">
        <f t="shared" si="1163"/>
        <v>0</v>
      </c>
      <c r="DU370" s="111">
        <f t="shared" si="1164"/>
        <v>0</v>
      </c>
      <c r="DV370" s="814"/>
      <c r="DW370" s="745"/>
      <c r="DX370" s="745"/>
      <c r="DY370" s="745"/>
      <c r="DZ370" s="745"/>
      <c r="EA370" s="745"/>
      <c r="EB370" s="745"/>
      <c r="EC370" s="745"/>
      <c r="ED370" s="719"/>
      <c r="EE370" s="815"/>
    </row>
    <row r="371" spans="1:135" s="816" customFormat="1" ht="15.75" customHeight="1">
      <c r="A371" s="781" t="s">
        <v>682</v>
      </c>
      <c r="B371" s="785"/>
      <c r="C371" s="785"/>
      <c r="D371" s="785"/>
      <c r="E371" s="785"/>
      <c r="F371" s="785"/>
      <c r="G371" s="785"/>
      <c r="H371" s="785"/>
      <c r="I371" s="785"/>
      <c r="J371" s="785"/>
      <c r="K371" s="785"/>
      <c r="L371" s="785"/>
      <c r="M371" s="785"/>
      <c r="N371" s="785"/>
      <c r="O371" s="785"/>
      <c r="P371" s="785"/>
      <c r="Q371" s="785"/>
      <c r="R371" s="785"/>
      <c r="S371" s="785"/>
      <c r="T371" s="703"/>
      <c r="U371" s="785"/>
      <c r="V371" s="785"/>
      <c r="W371" s="785"/>
      <c r="X371" s="785"/>
      <c r="Y371" s="785"/>
      <c r="Z371" s="785"/>
      <c r="AA371" s="785"/>
      <c r="AB371" s="785"/>
      <c r="AC371" s="785"/>
      <c r="AD371" s="785"/>
      <c r="AE371" s="785"/>
      <c r="AF371" s="785"/>
      <c r="AG371" s="785"/>
      <c r="AH371" s="785"/>
      <c r="AI371" s="785"/>
      <c r="AJ371" s="785"/>
      <c r="AK371" s="785"/>
      <c r="AL371" s="785"/>
      <c r="AM371" s="703"/>
      <c r="AN371" s="785"/>
      <c r="AO371" s="785"/>
      <c r="AP371" s="785"/>
      <c r="AQ371" s="785"/>
      <c r="AR371" s="785"/>
      <c r="AS371" s="785"/>
      <c r="AT371" s="785"/>
      <c r="AU371" s="785"/>
      <c r="AV371" s="785"/>
      <c r="AW371" s="785"/>
      <c r="AX371" s="785"/>
      <c r="AY371" s="785"/>
      <c r="AZ371" s="785"/>
      <c r="BA371" s="785"/>
      <c r="BB371" s="785"/>
      <c r="BC371" s="785"/>
      <c r="BD371" s="785"/>
      <c r="BE371" s="785"/>
      <c r="BF371" s="703"/>
      <c r="BG371" s="785"/>
      <c r="BH371" s="785"/>
      <c r="BI371" s="785"/>
      <c r="BJ371" s="785"/>
      <c r="BK371" s="785"/>
      <c r="BL371" s="785"/>
      <c r="BM371" s="785"/>
      <c r="BN371" s="785"/>
      <c r="BO371" s="785"/>
      <c r="BP371" s="785"/>
      <c r="BQ371" s="785"/>
      <c r="BR371" s="785"/>
      <c r="BS371" s="785"/>
      <c r="BT371" s="785"/>
      <c r="BU371" s="785"/>
      <c r="BV371" s="785"/>
      <c r="BW371" s="785"/>
      <c r="BX371" s="785"/>
      <c r="BY371" s="703"/>
      <c r="BZ371" s="785"/>
      <c r="CA371" s="785"/>
      <c r="CB371" s="785"/>
      <c r="CC371" s="785"/>
      <c r="CD371" s="690" t="str">
        <f t="shared" si="1121"/>
        <v/>
      </c>
      <c r="CE371" s="690" t="str">
        <f t="shared" si="1122"/>
        <v/>
      </c>
      <c r="CF371" s="690" t="str">
        <f t="shared" si="1123"/>
        <v/>
      </c>
      <c r="CG371" s="786" t="str">
        <f t="shared" si="1124"/>
        <v/>
      </c>
      <c r="CH371" s="1410"/>
      <c r="CI371" s="1410"/>
      <c r="CJ371" s="1410"/>
      <c r="CK371" s="1410"/>
      <c r="CL371" s="1410"/>
      <c r="CM371" s="1410"/>
      <c r="CN371" s="1410"/>
      <c r="CO371" s="1410"/>
      <c r="CP371" s="1410"/>
      <c r="CQ371" s="1410"/>
      <c r="CR371" s="1410"/>
      <c r="CS371" s="1410"/>
      <c r="CT371" s="1410"/>
      <c r="CU371" s="1410"/>
      <c r="CV371" s="1410"/>
      <c r="CW371" s="1410"/>
      <c r="CX371" s="1410"/>
      <c r="CY371" s="1411"/>
      <c r="CZ371" s="827"/>
      <c r="DA371" s="827"/>
      <c r="DB371" s="827"/>
      <c r="DC371" s="827"/>
      <c r="DD371" s="827"/>
      <c r="DE371" s="827"/>
      <c r="DF371" s="827"/>
      <c r="DG371" s="827"/>
      <c r="DH371" s="827"/>
      <c r="DI371" s="827"/>
      <c r="DJ371" s="827"/>
      <c r="DK371" s="827"/>
      <c r="DL371" s="827"/>
      <c r="DM371" s="827"/>
      <c r="DN371" s="827"/>
      <c r="DO371" s="827"/>
      <c r="DP371" s="827"/>
      <c r="DQ371" s="827"/>
      <c r="DR371" s="829"/>
      <c r="DS371" s="827"/>
      <c r="DT371" s="827"/>
      <c r="DU371" s="827"/>
      <c r="DV371" s="828"/>
      <c r="DW371" s="830"/>
      <c r="DX371" s="830"/>
      <c r="DY371" s="830"/>
      <c r="DZ371" s="830"/>
      <c r="EA371" s="830"/>
      <c r="EB371" s="830"/>
      <c r="EC371" s="830"/>
      <c r="ED371" s="718"/>
      <c r="EE371" s="830"/>
    </row>
    <row r="372" spans="1:135" s="816" customFormat="1" ht="15.75" customHeight="1">
      <c r="A372" s="831" t="s">
        <v>380</v>
      </c>
      <c r="B372" s="217"/>
      <c r="C372" s="217"/>
      <c r="D372" s="217"/>
      <c r="E372" s="217"/>
      <c r="F372" s="217"/>
      <c r="G372" s="217"/>
      <c r="H372" s="217"/>
      <c r="I372" s="217"/>
      <c r="J372" s="217"/>
      <c r="K372" s="217"/>
      <c r="L372" s="217"/>
      <c r="M372" s="217"/>
      <c r="N372" s="217"/>
      <c r="O372" s="217"/>
      <c r="P372" s="217"/>
      <c r="Q372" s="217"/>
      <c r="R372" s="217"/>
      <c r="S372" s="217"/>
      <c r="T372" s="716"/>
      <c r="U372" s="217"/>
      <c r="V372" s="217"/>
      <c r="W372" s="217"/>
      <c r="X372" s="217"/>
      <c r="Y372" s="217"/>
      <c r="Z372" s="217"/>
      <c r="AA372" s="217"/>
      <c r="AB372" s="217"/>
      <c r="AC372" s="217"/>
      <c r="AD372" s="217"/>
      <c r="AE372" s="217"/>
      <c r="AF372" s="217"/>
      <c r="AG372" s="217"/>
      <c r="AH372" s="217"/>
      <c r="AI372" s="217"/>
      <c r="AJ372" s="217"/>
      <c r="AK372" s="217"/>
      <c r="AL372" s="217"/>
      <c r="AM372" s="716"/>
      <c r="AN372" s="217"/>
      <c r="AO372" s="217"/>
      <c r="AP372" s="217"/>
      <c r="AQ372" s="217"/>
      <c r="AR372" s="217"/>
      <c r="AS372" s="217"/>
      <c r="AT372" s="217"/>
      <c r="AU372" s="217"/>
      <c r="AV372" s="217"/>
      <c r="AW372" s="217"/>
      <c r="AX372" s="217"/>
      <c r="AY372" s="217"/>
      <c r="AZ372" s="217"/>
      <c r="BA372" s="217"/>
      <c r="BB372" s="217"/>
      <c r="BC372" s="217"/>
      <c r="BD372" s="217"/>
      <c r="BE372" s="217"/>
      <c r="BF372" s="716"/>
      <c r="BG372" s="217"/>
      <c r="BH372" s="217"/>
      <c r="BI372" s="217"/>
      <c r="BJ372" s="217"/>
      <c r="BK372" s="217"/>
      <c r="BL372" s="217"/>
      <c r="BM372" s="217"/>
      <c r="BN372" s="217"/>
      <c r="BO372" s="217"/>
      <c r="BP372" s="217"/>
      <c r="BQ372" s="217"/>
      <c r="BR372" s="217"/>
      <c r="BS372" s="217"/>
      <c r="BT372" s="217"/>
      <c r="BU372" s="217"/>
      <c r="BV372" s="217"/>
      <c r="BW372" s="217"/>
      <c r="BX372" s="217"/>
      <c r="BY372" s="716"/>
      <c r="BZ372" s="217"/>
      <c r="CA372" s="217"/>
      <c r="CB372" s="217"/>
      <c r="CC372" s="217"/>
      <c r="CD372" s="698" t="str">
        <f t="shared" si="1121"/>
        <v/>
      </c>
      <c r="CE372" s="698" t="str">
        <f t="shared" si="1122"/>
        <v/>
      </c>
      <c r="CF372" s="698" t="str">
        <f t="shared" si="1123"/>
        <v/>
      </c>
      <c r="CG372" s="787" t="str">
        <f t="shared" si="1124"/>
        <v/>
      </c>
      <c r="CH372" s="1371" t="str">
        <f t="shared" ref="CH372:CY372" si="1178">IF($CH$4=$CD$4,IF(OR(-FLOOR(((18-COUNT($B372:$S372))/2),1)+CH$7&lt;1,-FLOOR(((18-COUNT($B372:$S372))/2),1)+CH$7&gt;COUNT($B372:$S372)),"",LARGE($B372:$S372,-FLOOR(((18-COUNT($B372:$S372))/2),1)+CH$7)),IF(OR(-FLOOR(((18-COUNT($AN372:$BE372))/2),1)+CH$7&lt;1,-FLOOR(((18-COUNT($AN372:$BE372))/2),1)+CH$7&gt;COUNT($AN372:$BE372)),"",LARGE($AN372:$BE372,-FLOOR(((18-COUNT($AN372:$BE372))/2),1)+CH$7)))</f>
        <v/>
      </c>
      <c r="CI372" s="1372" t="str">
        <f t="shared" si="1178"/>
        <v/>
      </c>
      <c r="CJ372" s="1373" t="str">
        <f t="shared" si="1178"/>
        <v/>
      </c>
      <c r="CK372" s="1373" t="str">
        <f t="shared" si="1178"/>
        <v/>
      </c>
      <c r="CL372" s="1373" t="str">
        <f t="shared" si="1178"/>
        <v/>
      </c>
      <c r="CM372" s="1373" t="str">
        <f t="shared" si="1178"/>
        <v/>
      </c>
      <c r="CN372" s="1373" t="str">
        <f t="shared" si="1178"/>
        <v/>
      </c>
      <c r="CO372" s="1374" t="str">
        <f t="shared" si="1178"/>
        <v/>
      </c>
      <c r="CP372" s="1374" t="str">
        <f t="shared" si="1178"/>
        <v/>
      </c>
      <c r="CQ372" s="1374" t="str">
        <f t="shared" si="1178"/>
        <v/>
      </c>
      <c r="CR372" s="1374" t="str">
        <f t="shared" si="1178"/>
        <v/>
      </c>
      <c r="CS372" s="1373" t="str">
        <f t="shared" si="1178"/>
        <v/>
      </c>
      <c r="CT372" s="1373" t="str">
        <f t="shared" si="1178"/>
        <v/>
      </c>
      <c r="CU372" s="1373" t="str">
        <f t="shared" si="1178"/>
        <v/>
      </c>
      <c r="CV372" s="1373" t="str">
        <f t="shared" si="1178"/>
        <v/>
      </c>
      <c r="CW372" s="1373" t="str">
        <f t="shared" si="1178"/>
        <v/>
      </c>
      <c r="CX372" s="1372" t="str">
        <f t="shared" si="1178"/>
        <v/>
      </c>
      <c r="CY372" s="1375" t="str">
        <f t="shared" si="1178"/>
        <v/>
      </c>
      <c r="CZ372" s="532" t="str">
        <f t="shared" ref="CZ372:DQ372" si="1179">IF($CH$4=$CD$4,IF(OR(-FLOOR(((18-COUNT($U372:$AL372))/2),1)+CZ$7&lt;1,-FLOOR(((18-COUNT($U372:$AL372))/2),1)+CZ$7&gt;COUNT($U372:$AL372)),"",LARGE($U372:$AL372,-FLOOR(((18-COUNT($U372:$AL372))/2),1)+CZ$7)),IF(OR(-FLOOR(((18-COUNT($BG372:$BX372))/2),1)+CZ$7&lt;1,-FLOOR(((18-COUNT($BG372:$BX372))/2),1)+CZ$7&gt;COUNT($BG372:$BX372)),"",LARGE($BG372:$BX372,-FLOOR(((18-COUNT($BG372:$BX372))/2),1)+CZ$7)))</f>
        <v/>
      </c>
      <c r="DA372" s="533" t="str">
        <f t="shared" si="1179"/>
        <v/>
      </c>
      <c r="DB372" s="534" t="str">
        <f t="shared" si="1179"/>
        <v/>
      </c>
      <c r="DC372" s="534" t="str">
        <f t="shared" si="1179"/>
        <v/>
      </c>
      <c r="DD372" s="534" t="str">
        <f t="shared" si="1179"/>
        <v/>
      </c>
      <c r="DE372" s="534" t="str">
        <f t="shared" si="1179"/>
        <v/>
      </c>
      <c r="DF372" s="534" t="str">
        <f t="shared" si="1179"/>
        <v/>
      </c>
      <c r="DG372" s="535" t="str">
        <f t="shared" si="1179"/>
        <v/>
      </c>
      <c r="DH372" s="535" t="str">
        <f t="shared" si="1179"/>
        <v/>
      </c>
      <c r="DI372" s="535" t="str">
        <f t="shared" si="1179"/>
        <v/>
      </c>
      <c r="DJ372" s="535" t="str">
        <f t="shared" si="1179"/>
        <v/>
      </c>
      <c r="DK372" s="534" t="str">
        <f t="shared" si="1179"/>
        <v/>
      </c>
      <c r="DL372" s="534" t="str">
        <f t="shared" si="1179"/>
        <v/>
      </c>
      <c r="DM372" s="534" t="str">
        <f t="shared" si="1179"/>
        <v/>
      </c>
      <c r="DN372" s="534" t="str">
        <f t="shared" si="1179"/>
        <v/>
      </c>
      <c r="DO372" s="534" t="str">
        <f t="shared" si="1179"/>
        <v/>
      </c>
      <c r="DP372" s="533" t="str">
        <f t="shared" si="1179"/>
        <v/>
      </c>
      <c r="DQ372" s="532" t="str">
        <f t="shared" si="1179"/>
        <v/>
      </c>
      <c r="DR372" s="753">
        <f>COUNT(B372:S372)</f>
        <v>0</v>
      </c>
      <c r="DS372" s="111">
        <f>COUNT(U372:AL372)</f>
        <v>0</v>
      </c>
      <c r="DT372" s="111">
        <f>COUNT(AN372:BE372)</f>
        <v>0</v>
      </c>
      <c r="DU372" s="111">
        <f>COUNT(BG372:BX372)</f>
        <v>0</v>
      </c>
      <c r="DV372" s="814"/>
      <c r="DW372" s="745"/>
      <c r="DX372" s="745"/>
      <c r="DY372" s="745"/>
      <c r="DZ372" s="745"/>
      <c r="EA372" s="745"/>
      <c r="EB372" s="745"/>
      <c r="EC372" s="745"/>
      <c r="ED372" s="719"/>
      <c r="EE372" s="815"/>
    </row>
    <row r="373" spans="1:135" s="604" customFormat="1" ht="15.75" customHeight="1">
      <c r="A373" s="757" t="s">
        <v>367</v>
      </c>
      <c r="B373" s="217"/>
      <c r="C373" s="217"/>
      <c r="D373" s="217"/>
      <c r="E373" s="217"/>
      <c r="F373" s="217"/>
      <c r="G373" s="217"/>
      <c r="H373" s="217"/>
      <c r="I373" s="217"/>
      <c r="J373" s="217"/>
      <c r="K373" s="217"/>
      <c r="L373" s="217"/>
      <c r="M373" s="217"/>
      <c r="N373" s="217"/>
      <c r="O373" s="217"/>
      <c r="P373" s="217"/>
      <c r="Q373" s="217"/>
      <c r="R373" s="217"/>
      <c r="S373" s="217"/>
      <c r="T373" s="716"/>
      <c r="U373" s="217"/>
      <c r="V373" s="217"/>
      <c r="W373" s="217"/>
      <c r="X373" s="217"/>
      <c r="Y373" s="217"/>
      <c r="Z373" s="217"/>
      <c r="AA373" s="217"/>
      <c r="AB373" s="217"/>
      <c r="AC373" s="217"/>
      <c r="AD373" s="217"/>
      <c r="AE373" s="217"/>
      <c r="AF373" s="217"/>
      <c r="AG373" s="217"/>
      <c r="AH373" s="217"/>
      <c r="AI373" s="217"/>
      <c r="AJ373" s="217"/>
      <c r="AK373" s="217"/>
      <c r="AL373" s="217"/>
      <c r="AM373" s="716"/>
      <c r="AN373" s="217"/>
      <c r="AO373" s="217"/>
      <c r="AP373" s="217"/>
      <c r="AQ373" s="217"/>
      <c r="AR373" s="217"/>
      <c r="AS373" s="217"/>
      <c r="AT373" s="217"/>
      <c r="AU373" s="217"/>
      <c r="AV373" s="217"/>
      <c r="AW373" s="217"/>
      <c r="AX373" s="217"/>
      <c r="AY373" s="217"/>
      <c r="AZ373" s="217"/>
      <c r="BA373" s="217"/>
      <c r="BB373" s="217"/>
      <c r="BC373" s="217"/>
      <c r="BD373" s="217"/>
      <c r="BE373" s="217"/>
      <c r="BF373" s="716"/>
      <c r="BG373" s="217"/>
      <c r="BH373" s="217"/>
      <c r="BI373" s="217"/>
      <c r="BJ373" s="217"/>
      <c r="BK373" s="217"/>
      <c r="BL373" s="217"/>
      <c r="BM373" s="217"/>
      <c r="BN373" s="217"/>
      <c r="BO373" s="217"/>
      <c r="BP373" s="217"/>
      <c r="BQ373" s="217"/>
      <c r="BR373" s="217"/>
      <c r="BS373" s="217"/>
      <c r="BT373" s="217"/>
      <c r="BU373" s="217"/>
      <c r="BV373" s="217"/>
      <c r="BW373" s="217"/>
      <c r="BX373" s="217"/>
      <c r="BY373" s="716"/>
      <c r="BZ373" s="217"/>
      <c r="CA373" s="217"/>
      <c r="CB373" s="217"/>
      <c r="CC373" s="217"/>
      <c r="CD373" s="690"/>
      <c r="CE373" s="690"/>
      <c r="CF373" s="690"/>
      <c r="CG373" s="786"/>
      <c r="CH373" s="1408"/>
      <c r="CI373" s="1409"/>
      <c r="CJ373" s="1409"/>
      <c r="CK373" s="1409"/>
      <c r="CL373" s="1409"/>
      <c r="CM373" s="1409"/>
      <c r="CN373" s="1409"/>
      <c r="CO373" s="1409"/>
      <c r="CP373" s="1409"/>
      <c r="CQ373" s="1409"/>
      <c r="CR373" s="1409"/>
      <c r="CS373" s="1409"/>
      <c r="CT373" s="1409"/>
      <c r="CU373" s="1409"/>
      <c r="CV373" s="1409"/>
      <c r="CW373" s="1409"/>
      <c r="CX373" s="1409"/>
      <c r="CY373" s="1388"/>
      <c r="CZ373" s="558"/>
      <c r="DA373" s="558"/>
      <c r="DB373" s="558"/>
      <c r="DC373" s="558"/>
      <c r="DD373" s="558"/>
      <c r="DE373" s="558"/>
      <c r="DF373" s="558"/>
      <c r="DG373" s="558"/>
      <c r="DH373" s="558"/>
      <c r="DI373" s="558"/>
      <c r="DJ373" s="558"/>
      <c r="DK373" s="558"/>
      <c r="DL373" s="558"/>
      <c r="DM373" s="558"/>
      <c r="DN373" s="558"/>
      <c r="DO373" s="558"/>
      <c r="DP373" s="558"/>
      <c r="DQ373" s="558"/>
      <c r="DR373" s="691"/>
      <c r="DS373" s="208"/>
      <c r="DT373" s="208"/>
      <c r="DU373" s="208"/>
      <c r="DV373" s="692"/>
      <c r="DW373" s="718"/>
      <c r="DX373" s="718"/>
      <c r="DY373" s="718"/>
      <c r="DZ373" s="718"/>
      <c r="EA373" s="718"/>
      <c r="EB373" s="718"/>
      <c r="EC373" s="718"/>
      <c r="ED373" s="718"/>
      <c r="EE373" s="603"/>
    </row>
    <row r="374" spans="1:135" s="604" customFormat="1" ht="15.75" customHeight="1">
      <c r="A374" s="808" t="s">
        <v>368</v>
      </c>
      <c r="B374" s="217"/>
      <c r="C374" s="217"/>
      <c r="D374" s="217"/>
      <c r="E374" s="217"/>
      <c r="F374" s="217"/>
      <c r="G374" s="217"/>
      <c r="H374" s="217"/>
      <c r="I374" s="217"/>
      <c r="J374" s="217"/>
      <c r="K374" s="217"/>
      <c r="L374" s="217"/>
      <c r="M374" s="217"/>
      <c r="N374" s="217"/>
      <c r="O374" s="217"/>
      <c r="P374" s="217"/>
      <c r="Q374" s="217"/>
      <c r="R374" s="217"/>
      <c r="S374" s="217"/>
      <c r="T374" s="697"/>
      <c r="U374" s="217"/>
      <c r="V374" s="217"/>
      <c r="W374" s="217"/>
      <c r="X374" s="217"/>
      <c r="Y374" s="217"/>
      <c r="Z374" s="217"/>
      <c r="AA374" s="217"/>
      <c r="AB374" s="217"/>
      <c r="AC374" s="217"/>
      <c r="AD374" s="217"/>
      <c r="AE374" s="217"/>
      <c r="AF374" s="217"/>
      <c r="AG374" s="217"/>
      <c r="AH374" s="217"/>
      <c r="AI374" s="217"/>
      <c r="AJ374" s="217"/>
      <c r="AK374" s="217"/>
      <c r="AL374" s="217"/>
      <c r="AM374" s="697"/>
      <c r="AN374" s="217"/>
      <c r="AO374" s="217"/>
      <c r="AP374" s="217"/>
      <c r="AQ374" s="217"/>
      <c r="AR374" s="217"/>
      <c r="AS374" s="217"/>
      <c r="AT374" s="217"/>
      <c r="AU374" s="217"/>
      <c r="AV374" s="217"/>
      <c r="AW374" s="217"/>
      <c r="AX374" s="217"/>
      <c r="AY374" s="217"/>
      <c r="AZ374" s="217"/>
      <c r="BA374" s="217"/>
      <c r="BB374" s="217"/>
      <c r="BC374" s="217"/>
      <c r="BD374" s="217"/>
      <c r="BE374" s="217"/>
      <c r="BF374" s="697"/>
      <c r="BG374" s="217"/>
      <c r="BH374" s="217"/>
      <c r="BI374" s="217"/>
      <c r="BJ374" s="217"/>
      <c r="BK374" s="217"/>
      <c r="BL374" s="217"/>
      <c r="BM374" s="217"/>
      <c r="BN374" s="217"/>
      <c r="BO374" s="217"/>
      <c r="BP374" s="217"/>
      <c r="BQ374" s="217"/>
      <c r="BR374" s="217"/>
      <c r="BS374" s="217"/>
      <c r="BT374" s="217"/>
      <c r="BU374" s="217"/>
      <c r="BV374" s="217"/>
      <c r="BW374" s="217"/>
      <c r="BX374" s="217"/>
      <c r="BY374" s="697"/>
      <c r="BZ374" s="217"/>
      <c r="CA374" s="217"/>
      <c r="CB374" s="217"/>
      <c r="CC374" s="217"/>
      <c r="CD374" s="698" t="str">
        <f t="shared" ref="CD374:CD381" si="1180">IF(DR374&lt;3,"",(SUM(B374:S374)-MIN(B374:S374)-MAX(B374:S374))/(DR374-2))</f>
        <v/>
      </c>
      <c r="CE374" s="698" t="str">
        <f t="shared" ref="CE374:CE381" si="1181">IF(DS374&lt;3,"",(SUM(U374:AL374)-MIN(U374:AL374)-MAX(U374:AL374))/(DS374-2))</f>
        <v/>
      </c>
      <c r="CF374" s="698" t="str">
        <f t="shared" ref="CF374:CF381" si="1182">IF(DT374&lt;3,"",(SUM(AN374:BE374)-MIN(AN374:BE374)-MAX(AN374:BE374))/(DT374-2))</f>
        <v/>
      </c>
      <c r="CG374" s="787" t="str">
        <f t="shared" ref="CG374:CG381" si="1183">IF(DU374&lt;3,"",(SUM(BG374:BX374)-MIN(BG374:BX374)-MAX(BG374:BX374))/(DU374-2))</f>
        <v/>
      </c>
      <c r="CH374" s="1371" t="str">
        <f t="shared" ref="CH374:CH382" si="1184">IF($CH$4=$CD$4,IF(OR(-FLOOR(((18-COUNT($B374:$S374))/2),1)+CH$7&lt;1,-FLOOR(((18-COUNT($B374:$S374))/2),1)+CH$7&gt;COUNT($B374:$S374)),"",LARGE($B374:$S374,-FLOOR(((18-COUNT($B374:$S374))/2),1)+CH$7)),IF(OR(-FLOOR(((18-COUNT($AN374:$BE374))/2),1)+CH$7&lt;1,-FLOOR(((18-COUNT($AN374:$BE374))/2),1)+CH$7&gt;COUNT($AN374:$BE374)),"",LARGE($AN374:$BE374,-FLOOR(((18-COUNT($AN374:$BE374))/2),1)+CH$7)))</f>
        <v/>
      </c>
      <c r="CI374" s="1372" t="str">
        <f t="shared" ref="CI374:CI382" si="1185">IF($CH$4=$CD$4,IF(OR(-FLOOR(((18-COUNT($B374:$S374))/2),1)+CI$7&lt;1,-FLOOR(((18-COUNT($B374:$S374))/2),1)+CI$7&gt;COUNT($B374:$S374)),"",LARGE($B374:$S374,-FLOOR(((18-COUNT($B374:$S374))/2),1)+CI$7)),IF(OR(-FLOOR(((18-COUNT($AN374:$BE374))/2),1)+CI$7&lt;1,-FLOOR(((18-COUNT($AN374:$BE374))/2),1)+CI$7&gt;COUNT($AN374:$BE374)),"",LARGE($AN374:$BE374,-FLOOR(((18-COUNT($AN374:$BE374))/2),1)+CI$7)))</f>
        <v/>
      </c>
      <c r="CJ374" s="1373" t="str">
        <f t="shared" ref="CJ374:CJ382" si="1186">IF($CH$4=$CD$4,IF(OR(-FLOOR(((18-COUNT($B374:$S374))/2),1)+CJ$7&lt;1,-FLOOR(((18-COUNT($B374:$S374))/2),1)+CJ$7&gt;COUNT($B374:$S374)),"",LARGE($B374:$S374,-FLOOR(((18-COUNT($B374:$S374))/2),1)+CJ$7)),IF(OR(-FLOOR(((18-COUNT($AN374:$BE374))/2),1)+CJ$7&lt;1,-FLOOR(((18-COUNT($AN374:$BE374))/2),1)+CJ$7&gt;COUNT($AN374:$BE374)),"",LARGE($AN374:$BE374,-FLOOR(((18-COUNT($AN374:$BE374))/2),1)+CJ$7)))</f>
        <v/>
      </c>
      <c r="CK374" s="1373" t="str">
        <f t="shared" ref="CK374:CK382" si="1187">IF($CH$4=$CD$4,IF(OR(-FLOOR(((18-COUNT($B374:$S374))/2),1)+CK$7&lt;1,-FLOOR(((18-COUNT($B374:$S374))/2),1)+CK$7&gt;COUNT($B374:$S374)),"",LARGE($B374:$S374,-FLOOR(((18-COUNT($B374:$S374))/2),1)+CK$7)),IF(OR(-FLOOR(((18-COUNT($AN374:$BE374))/2),1)+CK$7&lt;1,-FLOOR(((18-COUNT($AN374:$BE374))/2),1)+CK$7&gt;COUNT($AN374:$BE374)),"",LARGE($AN374:$BE374,-FLOOR(((18-COUNT($AN374:$BE374))/2),1)+CK$7)))</f>
        <v/>
      </c>
      <c r="CL374" s="1373" t="str">
        <f t="shared" ref="CL374:CL382" si="1188">IF($CH$4=$CD$4,IF(OR(-FLOOR(((18-COUNT($B374:$S374))/2),1)+CL$7&lt;1,-FLOOR(((18-COUNT($B374:$S374))/2),1)+CL$7&gt;COUNT($B374:$S374)),"",LARGE($B374:$S374,-FLOOR(((18-COUNT($B374:$S374))/2),1)+CL$7)),IF(OR(-FLOOR(((18-COUNT($AN374:$BE374))/2),1)+CL$7&lt;1,-FLOOR(((18-COUNT($AN374:$BE374))/2),1)+CL$7&gt;COUNT($AN374:$BE374)),"",LARGE($AN374:$BE374,-FLOOR(((18-COUNT($AN374:$BE374))/2),1)+CL$7)))</f>
        <v/>
      </c>
      <c r="CM374" s="1373" t="str">
        <f t="shared" ref="CM374:CM382" si="1189">IF($CH$4=$CD$4,IF(OR(-FLOOR(((18-COUNT($B374:$S374))/2),1)+CM$7&lt;1,-FLOOR(((18-COUNT($B374:$S374))/2),1)+CM$7&gt;COUNT($B374:$S374)),"",LARGE($B374:$S374,-FLOOR(((18-COUNT($B374:$S374))/2),1)+CM$7)),IF(OR(-FLOOR(((18-COUNT($AN374:$BE374))/2),1)+CM$7&lt;1,-FLOOR(((18-COUNT($AN374:$BE374))/2),1)+CM$7&gt;COUNT($AN374:$BE374)),"",LARGE($AN374:$BE374,-FLOOR(((18-COUNT($AN374:$BE374))/2),1)+CM$7)))</f>
        <v/>
      </c>
      <c r="CN374" s="1373" t="str">
        <f t="shared" ref="CN374:CN382" si="1190">IF($CH$4=$CD$4,IF(OR(-FLOOR(((18-COUNT($B374:$S374))/2),1)+CN$7&lt;1,-FLOOR(((18-COUNT($B374:$S374))/2),1)+CN$7&gt;COUNT($B374:$S374)),"",LARGE($B374:$S374,-FLOOR(((18-COUNT($B374:$S374))/2),1)+CN$7)),IF(OR(-FLOOR(((18-COUNT($AN374:$BE374))/2),1)+CN$7&lt;1,-FLOOR(((18-COUNT($AN374:$BE374))/2),1)+CN$7&gt;COUNT($AN374:$BE374)),"",LARGE($AN374:$BE374,-FLOOR(((18-COUNT($AN374:$BE374))/2),1)+CN$7)))</f>
        <v/>
      </c>
      <c r="CO374" s="1374" t="str">
        <f t="shared" ref="CO374:CO382" si="1191">IF($CH$4=$CD$4,IF(OR(-FLOOR(((18-COUNT($B374:$S374))/2),1)+CO$7&lt;1,-FLOOR(((18-COUNT($B374:$S374))/2),1)+CO$7&gt;COUNT($B374:$S374)),"",LARGE($B374:$S374,-FLOOR(((18-COUNT($B374:$S374))/2),1)+CO$7)),IF(OR(-FLOOR(((18-COUNT($AN374:$BE374))/2),1)+CO$7&lt;1,-FLOOR(((18-COUNT($AN374:$BE374))/2),1)+CO$7&gt;COUNT($AN374:$BE374)),"",LARGE($AN374:$BE374,-FLOOR(((18-COUNT($AN374:$BE374))/2),1)+CO$7)))</f>
        <v/>
      </c>
      <c r="CP374" s="1374" t="str">
        <f t="shared" ref="CP374:CP382" si="1192">IF($CH$4=$CD$4,IF(OR(-FLOOR(((18-COUNT($B374:$S374))/2),1)+CP$7&lt;1,-FLOOR(((18-COUNT($B374:$S374))/2),1)+CP$7&gt;COUNT($B374:$S374)),"",LARGE($B374:$S374,-FLOOR(((18-COUNT($B374:$S374))/2),1)+CP$7)),IF(OR(-FLOOR(((18-COUNT($AN374:$BE374))/2),1)+CP$7&lt;1,-FLOOR(((18-COUNT($AN374:$BE374))/2),1)+CP$7&gt;COUNT($AN374:$BE374)),"",LARGE($AN374:$BE374,-FLOOR(((18-COUNT($AN374:$BE374))/2),1)+CP$7)))</f>
        <v/>
      </c>
      <c r="CQ374" s="1374" t="str">
        <f t="shared" ref="CQ374:CQ382" si="1193">IF($CH$4=$CD$4,IF(OR(-FLOOR(((18-COUNT($B374:$S374))/2),1)+CQ$7&lt;1,-FLOOR(((18-COUNT($B374:$S374))/2),1)+CQ$7&gt;COUNT($B374:$S374)),"",LARGE($B374:$S374,-FLOOR(((18-COUNT($B374:$S374))/2),1)+CQ$7)),IF(OR(-FLOOR(((18-COUNT($AN374:$BE374))/2),1)+CQ$7&lt;1,-FLOOR(((18-COUNT($AN374:$BE374))/2),1)+CQ$7&gt;COUNT($AN374:$BE374)),"",LARGE($AN374:$BE374,-FLOOR(((18-COUNT($AN374:$BE374))/2),1)+CQ$7)))</f>
        <v/>
      </c>
      <c r="CR374" s="1374" t="str">
        <f t="shared" ref="CR374:CR382" si="1194">IF($CH$4=$CD$4,IF(OR(-FLOOR(((18-COUNT($B374:$S374))/2),1)+CR$7&lt;1,-FLOOR(((18-COUNT($B374:$S374))/2),1)+CR$7&gt;COUNT($B374:$S374)),"",LARGE($B374:$S374,-FLOOR(((18-COUNT($B374:$S374))/2),1)+CR$7)),IF(OR(-FLOOR(((18-COUNT($AN374:$BE374))/2),1)+CR$7&lt;1,-FLOOR(((18-COUNT($AN374:$BE374))/2),1)+CR$7&gt;COUNT($AN374:$BE374)),"",LARGE($AN374:$BE374,-FLOOR(((18-COUNT($AN374:$BE374))/2),1)+CR$7)))</f>
        <v/>
      </c>
      <c r="CS374" s="1373" t="str">
        <f t="shared" ref="CS374:CS382" si="1195">IF($CH$4=$CD$4,IF(OR(-FLOOR(((18-COUNT($B374:$S374))/2),1)+CS$7&lt;1,-FLOOR(((18-COUNT($B374:$S374))/2),1)+CS$7&gt;COUNT($B374:$S374)),"",LARGE($B374:$S374,-FLOOR(((18-COUNT($B374:$S374))/2),1)+CS$7)),IF(OR(-FLOOR(((18-COUNT($AN374:$BE374))/2),1)+CS$7&lt;1,-FLOOR(((18-COUNT($AN374:$BE374))/2),1)+CS$7&gt;COUNT($AN374:$BE374)),"",LARGE($AN374:$BE374,-FLOOR(((18-COUNT($AN374:$BE374))/2),1)+CS$7)))</f>
        <v/>
      </c>
      <c r="CT374" s="1373" t="str">
        <f t="shared" ref="CT374:CT382" si="1196">IF($CH$4=$CD$4,IF(OR(-FLOOR(((18-COUNT($B374:$S374))/2),1)+CT$7&lt;1,-FLOOR(((18-COUNT($B374:$S374))/2),1)+CT$7&gt;COUNT($B374:$S374)),"",LARGE($B374:$S374,-FLOOR(((18-COUNT($B374:$S374))/2),1)+CT$7)),IF(OR(-FLOOR(((18-COUNT($AN374:$BE374))/2),1)+CT$7&lt;1,-FLOOR(((18-COUNT($AN374:$BE374))/2),1)+CT$7&gt;COUNT($AN374:$BE374)),"",LARGE($AN374:$BE374,-FLOOR(((18-COUNT($AN374:$BE374))/2),1)+CT$7)))</f>
        <v/>
      </c>
      <c r="CU374" s="1373" t="str">
        <f t="shared" ref="CU374:CU382" si="1197">IF($CH$4=$CD$4,IF(OR(-FLOOR(((18-COUNT($B374:$S374))/2),1)+CU$7&lt;1,-FLOOR(((18-COUNT($B374:$S374))/2),1)+CU$7&gt;COUNT($B374:$S374)),"",LARGE($B374:$S374,-FLOOR(((18-COUNT($B374:$S374))/2),1)+CU$7)),IF(OR(-FLOOR(((18-COUNT($AN374:$BE374))/2),1)+CU$7&lt;1,-FLOOR(((18-COUNT($AN374:$BE374))/2),1)+CU$7&gt;COUNT($AN374:$BE374)),"",LARGE($AN374:$BE374,-FLOOR(((18-COUNT($AN374:$BE374))/2),1)+CU$7)))</f>
        <v/>
      </c>
      <c r="CV374" s="1373" t="str">
        <f t="shared" ref="CV374:CV382" si="1198">IF($CH$4=$CD$4,IF(OR(-FLOOR(((18-COUNT($B374:$S374))/2),1)+CV$7&lt;1,-FLOOR(((18-COUNT($B374:$S374))/2),1)+CV$7&gt;COUNT($B374:$S374)),"",LARGE($B374:$S374,-FLOOR(((18-COUNT($B374:$S374))/2),1)+CV$7)),IF(OR(-FLOOR(((18-COUNT($AN374:$BE374))/2),1)+CV$7&lt;1,-FLOOR(((18-COUNT($AN374:$BE374))/2),1)+CV$7&gt;COUNT($AN374:$BE374)),"",LARGE($AN374:$BE374,-FLOOR(((18-COUNT($AN374:$BE374))/2),1)+CV$7)))</f>
        <v/>
      </c>
      <c r="CW374" s="1373" t="str">
        <f t="shared" ref="CW374:CW382" si="1199">IF($CH$4=$CD$4,IF(OR(-FLOOR(((18-COUNT($B374:$S374))/2),1)+CW$7&lt;1,-FLOOR(((18-COUNT($B374:$S374))/2),1)+CW$7&gt;COUNT($B374:$S374)),"",LARGE($B374:$S374,-FLOOR(((18-COUNT($B374:$S374))/2),1)+CW$7)),IF(OR(-FLOOR(((18-COUNT($AN374:$BE374))/2),1)+CW$7&lt;1,-FLOOR(((18-COUNT($AN374:$BE374))/2),1)+CW$7&gt;COUNT($AN374:$BE374)),"",LARGE($AN374:$BE374,-FLOOR(((18-COUNT($AN374:$BE374))/2),1)+CW$7)))</f>
        <v/>
      </c>
      <c r="CX374" s="1372" t="str">
        <f t="shared" ref="CX374:CX382" si="1200">IF($CH$4=$CD$4,IF(OR(-FLOOR(((18-COUNT($B374:$S374))/2),1)+CX$7&lt;1,-FLOOR(((18-COUNT($B374:$S374))/2),1)+CX$7&gt;COUNT($B374:$S374)),"",LARGE($B374:$S374,-FLOOR(((18-COUNT($B374:$S374))/2),1)+CX$7)),IF(OR(-FLOOR(((18-COUNT($AN374:$BE374))/2),1)+CX$7&lt;1,-FLOOR(((18-COUNT($AN374:$BE374))/2),1)+CX$7&gt;COUNT($AN374:$BE374)),"",LARGE($AN374:$BE374,-FLOOR(((18-COUNT($AN374:$BE374))/2),1)+CX$7)))</f>
        <v/>
      </c>
      <c r="CY374" s="1375" t="str">
        <f t="shared" ref="CY374:CY382" si="1201">IF($CH$4=$CD$4,IF(OR(-FLOOR(((18-COUNT($B374:$S374))/2),1)+CY$7&lt;1,-FLOOR(((18-COUNT($B374:$S374))/2),1)+CY$7&gt;COUNT($B374:$S374)),"",LARGE($B374:$S374,-FLOOR(((18-COUNT($B374:$S374))/2),1)+CY$7)),IF(OR(-FLOOR(((18-COUNT($AN374:$BE374))/2),1)+CY$7&lt;1,-FLOOR(((18-COUNT($AN374:$BE374))/2),1)+CY$7&gt;COUNT($AN374:$BE374)),"",LARGE($AN374:$BE374,-FLOOR(((18-COUNT($AN374:$BE374))/2),1)+CY$7)))</f>
        <v/>
      </c>
      <c r="CZ374" s="532" t="str">
        <f t="shared" ref="CZ374:CZ382" si="1202">IF($CH$4=$CD$4,IF(OR(-FLOOR(((18-COUNT($U374:$AL374))/2),1)+CZ$7&lt;1,-FLOOR(((18-COUNT($U374:$AL374))/2),1)+CZ$7&gt;COUNT($U374:$AL374)),"",LARGE($U374:$AL374,-FLOOR(((18-COUNT($U374:$AL374))/2),1)+CZ$7)),IF(OR(-FLOOR(((18-COUNT($BG374:$BX374))/2),1)+CZ$7&lt;1,-FLOOR(((18-COUNT($BG374:$BX374))/2),1)+CZ$7&gt;COUNT($BG374:$BX374)),"",LARGE($BG374:$BX374,-FLOOR(((18-COUNT($BG374:$BX374))/2),1)+CZ$7)))</f>
        <v/>
      </c>
      <c r="DA374" s="533" t="str">
        <f t="shared" ref="DA374:DA382" si="1203">IF($CH$4=$CD$4,IF(OR(-FLOOR(((18-COUNT($U374:$AL374))/2),1)+DA$7&lt;1,-FLOOR(((18-COUNT($U374:$AL374))/2),1)+DA$7&gt;COUNT($U374:$AL374)),"",LARGE($U374:$AL374,-FLOOR(((18-COUNT($U374:$AL374))/2),1)+DA$7)),IF(OR(-FLOOR(((18-COUNT($BG374:$BX374))/2),1)+DA$7&lt;1,-FLOOR(((18-COUNT($BG374:$BX374))/2),1)+DA$7&gt;COUNT($BG374:$BX374)),"",LARGE($BG374:$BX374,-FLOOR(((18-COUNT($BG374:$BX374))/2),1)+DA$7)))</f>
        <v/>
      </c>
      <c r="DB374" s="534" t="str">
        <f t="shared" ref="DB374:DB382" si="1204">IF($CH$4=$CD$4,IF(OR(-FLOOR(((18-COUNT($U374:$AL374))/2),1)+DB$7&lt;1,-FLOOR(((18-COUNT($U374:$AL374))/2),1)+DB$7&gt;COUNT($U374:$AL374)),"",LARGE($U374:$AL374,-FLOOR(((18-COUNT($U374:$AL374))/2),1)+DB$7)),IF(OR(-FLOOR(((18-COUNT($BG374:$BX374))/2),1)+DB$7&lt;1,-FLOOR(((18-COUNT($BG374:$BX374))/2),1)+DB$7&gt;COUNT($BG374:$BX374)),"",LARGE($BG374:$BX374,-FLOOR(((18-COUNT($BG374:$BX374))/2),1)+DB$7)))</f>
        <v/>
      </c>
      <c r="DC374" s="534" t="str">
        <f t="shared" ref="DC374:DC382" si="1205">IF($CH$4=$CD$4,IF(OR(-FLOOR(((18-COUNT($U374:$AL374))/2),1)+DC$7&lt;1,-FLOOR(((18-COUNT($U374:$AL374))/2),1)+DC$7&gt;COUNT($U374:$AL374)),"",LARGE($U374:$AL374,-FLOOR(((18-COUNT($U374:$AL374))/2),1)+DC$7)),IF(OR(-FLOOR(((18-COUNT($BG374:$BX374))/2),1)+DC$7&lt;1,-FLOOR(((18-COUNT($BG374:$BX374))/2),1)+DC$7&gt;COUNT($BG374:$BX374)),"",LARGE($BG374:$BX374,-FLOOR(((18-COUNT($BG374:$BX374))/2),1)+DC$7)))</f>
        <v/>
      </c>
      <c r="DD374" s="534" t="str">
        <f t="shared" ref="DD374:DD382" si="1206">IF($CH$4=$CD$4,IF(OR(-FLOOR(((18-COUNT($U374:$AL374))/2),1)+DD$7&lt;1,-FLOOR(((18-COUNT($U374:$AL374))/2),1)+DD$7&gt;COUNT($U374:$AL374)),"",LARGE($U374:$AL374,-FLOOR(((18-COUNT($U374:$AL374))/2),1)+DD$7)),IF(OR(-FLOOR(((18-COUNT($BG374:$BX374))/2),1)+DD$7&lt;1,-FLOOR(((18-COUNT($BG374:$BX374))/2),1)+DD$7&gt;COUNT($BG374:$BX374)),"",LARGE($BG374:$BX374,-FLOOR(((18-COUNT($BG374:$BX374))/2),1)+DD$7)))</f>
        <v/>
      </c>
      <c r="DE374" s="534" t="str">
        <f t="shared" ref="DE374:DE382" si="1207">IF($CH$4=$CD$4,IF(OR(-FLOOR(((18-COUNT($U374:$AL374))/2),1)+DE$7&lt;1,-FLOOR(((18-COUNT($U374:$AL374))/2),1)+DE$7&gt;COUNT($U374:$AL374)),"",LARGE($U374:$AL374,-FLOOR(((18-COUNT($U374:$AL374))/2),1)+DE$7)),IF(OR(-FLOOR(((18-COUNT($BG374:$BX374))/2),1)+DE$7&lt;1,-FLOOR(((18-COUNT($BG374:$BX374))/2),1)+DE$7&gt;COUNT($BG374:$BX374)),"",LARGE($BG374:$BX374,-FLOOR(((18-COUNT($BG374:$BX374))/2),1)+DE$7)))</f>
        <v/>
      </c>
      <c r="DF374" s="534" t="str">
        <f t="shared" ref="DF374:DF382" si="1208">IF($CH$4=$CD$4,IF(OR(-FLOOR(((18-COUNT($U374:$AL374))/2),1)+DF$7&lt;1,-FLOOR(((18-COUNT($U374:$AL374))/2),1)+DF$7&gt;COUNT($U374:$AL374)),"",LARGE($U374:$AL374,-FLOOR(((18-COUNT($U374:$AL374))/2),1)+DF$7)),IF(OR(-FLOOR(((18-COUNT($BG374:$BX374))/2),1)+DF$7&lt;1,-FLOOR(((18-COUNT($BG374:$BX374))/2),1)+DF$7&gt;COUNT($BG374:$BX374)),"",LARGE($BG374:$BX374,-FLOOR(((18-COUNT($BG374:$BX374))/2),1)+DF$7)))</f>
        <v/>
      </c>
      <c r="DG374" s="535" t="str">
        <f t="shared" ref="DG374:DG382" si="1209">IF($CH$4=$CD$4,IF(OR(-FLOOR(((18-COUNT($U374:$AL374))/2),1)+DG$7&lt;1,-FLOOR(((18-COUNT($U374:$AL374))/2),1)+DG$7&gt;COUNT($U374:$AL374)),"",LARGE($U374:$AL374,-FLOOR(((18-COUNT($U374:$AL374))/2),1)+DG$7)),IF(OR(-FLOOR(((18-COUNT($BG374:$BX374))/2),1)+DG$7&lt;1,-FLOOR(((18-COUNT($BG374:$BX374))/2),1)+DG$7&gt;COUNT($BG374:$BX374)),"",LARGE($BG374:$BX374,-FLOOR(((18-COUNT($BG374:$BX374))/2),1)+DG$7)))</f>
        <v/>
      </c>
      <c r="DH374" s="535" t="str">
        <f t="shared" ref="DH374:DH382" si="1210">IF($CH$4=$CD$4,IF(OR(-FLOOR(((18-COUNT($U374:$AL374))/2),1)+DH$7&lt;1,-FLOOR(((18-COUNT($U374:$AL374))/2),1)+DH$7&gt;COUNT($U374:$AL374)),"",LARGE($U374:$AL374,-FLOOR(((18-COUNT($U374:$AL374))/2),1)+DH$7)),IF(OR(-FLOOR(((18-COUNT($BG374:$BX374))/2),1)+DH$7&lt;1,-FLOOR(((18-COUNT($BG374:$BX374))/2),1)+DH$7&gt;COUNT($BG374:$BX374)),"",LARGE($BG374:$BX374,-FLOOR(((18-COUNT($BG374:$BX374))/2),1)+DH$7)))</f>
        <v/>
      </c>
      <c r="DI374" s="535" t="str">
        <f t="shared" ref="DI374:DI382" si="1211">IF($CH$4=$CD$4,IF(OR(-FLOOR(((18-COUNT($U374:$AL374))/2),1)+DI$7&lt;1,-FLOOR(((18-COUNT($U374:$AL374))/2),1)+DI$7&gt;COUNT($U374:$AL374)),"",LARGE($U374:$AL374,-FLOOR(((18-COUNT($U374:$AL374))/2),1)+DI$7)),IF(OR(-FLOOR(((18-COUNT($BG374:$BX374))/2),1)+DI$7&lt;1,-FLOOR(((18-COUNT($BG374:$BX374))/2),1)+DI$7&gt;COUNT($BG374:$BX374)),"",LARGE($BG374:$BX374,-FLOOR(((18-COUNT($BG374:$BX374))/2),1)+DI$7)))</f>
        <v/>
      </c>
      <c r="DJ374" s="535" t="str">
        <f t="shared" ref="DJ374:DJ382" si="1212">IF($CH$4=$CD$4,IF(OR(-FLOOR(((18-COUNT($U374:$AL374))/2),1)+DJ$7&lt;1,-FLOOR(((18-COUNT($U374:$AL374))/2),1)+DJ$7&gt;COUNT($U374:$AL374)),"",LARGE($U374:$AL374,-FLOOR(((18-COUNT($U374:$AL374))/2),1)+DJ$7)),IF(OR(-FLOOR(((18-COUNT($BG374:$BX374))/2),1)+DJ$7&lt;1,-FLOOR(((18-COUNT($BG374:$BX374))/2),1)+DJ$7&gt;COUNT($BG374:$BX374)),"",LARGE($BG374:$BX374,-FLOOR(((18-COUNT($BG374:$BX374))/2),1)+DJ$7)))</f>
        <v/>
      </c>
      <c r="DK374" s="534" t="str">
        <f t="shared" ref="DK374:DK382" si="1213">IF($CH$4=$CD$4,IF(OR(-FLOOR(((18-COUNT($U374:$AL374))/2),1)+DK$7&lt;1,-FLOOR(((18-COUNT($U374:$AL374))/2),1)+DK$7&gt;COUNT($U374:$AL374)),"",LARGE($U374:$AL374,-FLOOR(((18-COUNT($U374:$AL374))/2),1)+DK$7)),IF(OR(-FLOOR(((18-COUNT($BG374:$BX374))/2),1)+DK$7&lt;1,-FLOOR(((18-COUNT($BG374:$BX374))/2),1)+DK$7&gt;COUNT($BG374:$BX374)),"",LARGE($BG374:$BX374,-FLOOR(((18-COUNT($BG374:$BX374))/2),1)+DK$7)))</f>
        <v/>
      </c>
      <c r="DL374" s="534" t="str">
        <f t="shared" ref="DL374:DL382" si="1214">IF($CH$4=$CD$4,IF(OR(-FLOOR(((18-COUNT($U374:$AL374))/2),1)+DL$7&lt;1,-FLOOR(((18-COUNT($U374:$AL374))/2),1)+DL$7&gt;COUNT($U374:$AL374)),"",LARGE($U374:$AL374,-FLOOR(((18-COUNT($U374:$AL374))/2),1)+DL$7)),IF(OR(-FLOOR(((18-COUNT($BG374:$BX374))/2),1)+DL$7&lt;1,-FLOOR(((18-COUNT($BG374:$BX374))/2),1)+DL$7&gt;COUNT($BG374:$BX374)),"",LARGE($BG374:$BX374,-FLOOR(((18-COUNT($BG374:$BX374))/2),1)+DL$7)))</f>
        <v/>
      </c>
      <c r="DM374" s="534" t="str">
        <f t="shared" ref="DM374:DM382" si="1215">IF($CH$4=$CD$4,IF(OR(-FLOOR(((18-COUNT($U374:$AL374))/2),1)+DM$7&lt;1,-FLOOR(((18-COUNT($U374:$AL374))/2),1)+DM$7&gt;COUNT($U374:$AL374)),"",LARGE($U374:$AL374,-FLOOR(((18-COUNT($U374:$AL374))/2),1)+DM$7)),IF(OR(-FLOOR(((18-COUNT($BG374:$BX374))/2),1)+DM$7&lt;1,-FLOOR(((18-COUNT($BG374:$BX374))/2),1)+DM$7&gt;COUNT($BG374:$BX374)),"",LARGE($BG374:$BX374,-FLOOR(((18-COUNT($BG374:$BX374))/2),1)+DM$7)))</f>
        <v/>
      </c>
      <c r="DN374" s="534" t="str">
        <f t="shared" ref="DN374:DN382" si="1216">IF($CH$4=$CD$4,IF(OR(-FLOOR(((18-COUNT($U374:$AL374))/2),1)+DN$7&lt;1,-FLOOR(((18-COUNT($U374:$AL374))/2),1)+DN$7&gt;COUNT($U374:$AL374)),"",LARGE($U374:$AL374,-FLOOR(((18-COUNT($U374:$AL374))/2),1)+DN$7)),IF(OR(-FLOOR(((18-COUNT($BG374:$BX374))/2),1)+DN$7&lt;1,-FLOOR(((18-COUNT($BG374:$BX374))/2),1)+DN$7&gt;COUNT($BG374:$BX374)),"",LARGE($BG374:$BX374,-FLOOR(((18-COUNT($BG374:$BX374))/2),1)+DN$7)))</f>
        <v/>
      </c>
      <c r="DO374" s="534" t="str">
        <f t="shared" ref="DO374:DO382" si="1217">IF($CH$4=$CD$4,IF(OR(-FLOOR(((18-COUNT($U374:$AL374))/2),1)+DO$7&lt;1,-FLOOR(((18-COUNT($U374:$AL374))/2),1)+DO$7&gt;COUNT($U374:$AL374)),"",LARGE($U374:$AL374,-FLOOR(((18-COUNT($U374:$AL374))/2),1)+DO$7)),IF(OR(-FLOOR(((18-COUNT($BG374:$BX374))/2),1)+DO$7&lt;1,-FLOOR(((18-COUNT($BG374:$BX374))/2),1)+DO$7&gt;COUNT($BG374:$BX374)),"",LARGE($BG374:$BX374,-FLOOR(((18-COUNT($BG374:$BX374))/2),1)+DO$7)))</f>
        <v/>
      </c>
      <c r="DP374" s="533" t="str">
        <f t="shared" ref="DP374:DP382" si="1218">IF($CH$4=$CD$4,IF(OR(-FLOOR(((18-COUNT($U374:$AL374))/2),1)+DP$7&lt;1,-FLOOR(((18-COUNT($U374:$AL374))/2),1)+DP$7&gt;COUNT($U374:$AL374)),"",LARGE($U374:$AL374,-FLOOR(((18-COUNT($U374:$AL374))/2),1)+DP$7)),IF(OR(-FLOOR(((18-COUNT($BG374:$BX374))/2),1)+DP$7&lt;1,-FLOOR(((18-COUNT($BG374:$BX374))/2),1)+DP$7&gt;COUNT($BG374:$BX374)),"",LARGE($BG374:$BX374,-FLOOR(((18-COUNT($BG374:$BX374))/2),1)+DP$7)))</f>
        <v/>
      </c>
      <c r="DQ374" s="532" t="str">
        <f t="shared" ref="DQ374:DQ382" si="1219">IF($CH$4=$CD$4,IF(OR(-FLOOR(((18-COUNT($U374:$AL374))/2),1)+DQ$7&lt;1,-FLOOR(((18-COUNT($U374:$AL374))/2),1)+DQ$7&gt;COUNT($U374:$AL374)),"",LARGE($U374:$AL374,-FLOOR(((18-COUNT($U374:$AL374))/2),1)+DQ$7)),IF(OR(-FLOOR(((18-COUNT($BG374:$BX374))/2),1)+DQ$7&lt;1,-FLOOR(((18-COUNT($BG374:$BX374))/2),1)+DQ$7&gt;COUNT($BG374:$BX374)),"",LARGE($BG374:$BX374,-FLOOR(((18-COUNT($BG374:$BX374))/2),1)+DQ$7)))</f>
        <v/>
      </c>
      <c r="DR374" s="753">
        <f t="shared" ref="DR374:DR381" si="1220">COUNT(B374:S374)</f>
        <v>0</v>
      </c>
      <c r="DS374" s="111">
        <f t="shared" ref="DS374:DS381" si="1221">COUNT(U374:AL374)</f>
        <v>0</v>
      </c>
      <c r="DT374" s="111">
        <f t="shared" ref="DT374:DT381" si="1222">COUNT(AN374:BE374)</f>
        <v>0</v>
      </c>
      <c r="DU374" s="111">
        <f t="shared" ref="DU374:DU381" si="1223">COUNT(BG374:BX374)</f>
        <v>0</v>
      </c>
      <c r="DV374" s="602"/>
      <c r="DW374" s="719"/>
      <c r="DX374" s="719"/>
      <c r="DY374" s="719"/>
      <c r="DZ374" s="719"/>
      <c r="EA374" s="719"/>
      <c r="EB374" s="719"/>
      <c r="EC374" s="719"/>
      <c r="ED374" s="719"/>
      <c r="EE374" s="603"/>
    </row>
    <row r="375" spans="1:135" s="604" customFormat="1" ht="15.75" customHeight="1">
      <c r="A375" s="808" t="s">
        <v>369</v>
      </c>
      <c r="B375" s="730" t="str">
        <f t="shared" ref="B375:S375" si="1224">IF(B372="","",B372*B374)</f>
        <v/>
      </c>
      <c r="C375" s="730" t="str">
        <f t="shared" si="1224"/>
        <v/>
      </c>
      <c r="D375" s="730" t="str">
        <f t="shared" si="1224"/>
        <v/>
      </c>
      <c r="E375" s="730" t="str">
        <f t="shared" si="1224"/>
        <v/>
      </c>
      <c r="F375" s="730" t="str">
        <f t="shared" si="1224"/>
        <v/>
      </c>
      <c r="G375" s="730" t="str">
        <f t="shared" si="1224"/>
        <v/>
      </c>
      <c r="H375" s="730" t="str">
        <f t="shared" si="1224"/>
        <v/>
      </c>
      <c r="I375" s="730" t="str">
        <f t="shared" si="1224"/>
        <v/>
      </c>
      <c r="J375" s="730" t="str">
        <f t="shared" si="1224"/>
        <v/>
      </c>
      <c r="K375" s="730" t="str">
        <f t="shared" si="1224"/>
        <v/>
      </c>
      <c r="L375" s="730" t="str">
        <f t="shared" si="1224"/>
        <v/>
      </c>
      <c r="M375" s="730" t="str">
        <f t="shared" si="1224"/>
        <v/>
      </c>
      <c r="N375" s="730" t="str">
        <f t="shared" si="1224"/>
        <v/>
      </c>
      <c r="O375" s="730" t="str">
        <f t="shared" si="1224"/>
        <v/>
      </c>
      <c r="P375" s="730" t="str">
        <f t="shared" si="1224"/>
        <v/>
      </c>
      <c r="Q375" s="730" t="str">
        <f t="shared" si="1224"/>
        <v/>
      </c>
      <c r="R375" s="730" t="str">
        <f t="shared" si="1224"/>
        <v/>
      </c>
      <c r="S375" s="730" t="str">
        <f t="shared" si="1224"/>
        <v/>
      </c>
      <c r="T375" s="762"/>
      <c r="U375" s="730" t="str">
        <f t="shared" ref="U375:AL375" si="1225">IF(U372="","",U372*U374)</f>
        <v/>
      </c>
      <c r="V375" s="730" t="str">
        <f t="shared" si="1225"/>
        <v/>
      </c>
      <c r="W375" s="730" t="str">
        <f t="shared" si="1225"/>
        <v/>
      </c>
      <c r="X375" s="730" t="str">
        <f t="shared" si="1225"/>
        <v/>
      </c>
      <c r="Y375" s="730" t="str">
        <f t="shared" si="1225"/>
        <v/>
      </c>
      <c r="Z375" s="730" t="str">
        <f t="shared" si="1225"/>
        <v/>
      </c>
      <c r="AA375" s="730" t="str">
        <f t="shared" si="1225"/>
        <v/>
      </c>
      <c r="AB375" s="730" t="str">
        <f t="shared" si="1225"/>
        <v/>
      </c>
      <c r="AC375" s="730" t="str">
        <f t="shared" si="1225"/>
        <v/>
      </c>
      <c r="AD375" s="730" t="str">
        <f t="shared" si="1225"/>
        <v/>
      </c>
      <c r="AE375" s="730" t="str">
        <f t="shared" si="1225"/>
        <v/>
      </c>
      <c r="AF375" s="730" t="str">
        <f t="shared" si="1225"/>
        <v/>
      </c>
      <c r="AG375" s="730" t="str">
        <f t="shared" si="1225"/>
        <v/>
      </c>
      <c r="AH375" s="730" t="str">
        <f t="shared" si="1225"/>
        <v/>
      </c>
      <c r="AI375" s="730" t="str">
        <f t="shared" si="1225"/>
        <v/>
      </c>
      <c r="AJ375" s="730" t="str">
        <f t="shared" si="1225"/>
        <v/>
      </c>
      <c r="AK375" s="730" t="str">
        <f t="shared" si="1225"/>
        <v/>
      </c>
      <c r="AL375" s="730" t="str">
        <f t="shared" si="1225"/>
        <v/>
      </c>
      <c r="AM375" s="762"/>
      <c r="AN375" s="730" t="str">
        <f t="shared" ref="AN375:BE375" si="1226">IF(AN372="","",AN372*AN374)</f>
        <v/>
      </c>
      <c r="AO375" s="730" t="str">
        <f t="shared" si="1226"/>
        <v/>
      </c>
      <c r="AP375" s="730" t="str">
        <f t="shared" si="1226"/>
        <v/>
      </c>
      <c r="AQ375" s="730" t="str">
        <f t="shared" si="1226"/>
        <v/>
      </c>
      <c r="AR375" s="730" t="str">
        <f t="shared" si="1226"/>
        <v/>
      </c>
      <c r="AS375" s="730" t="str">
        <f t="shared" si="1226"/>
        <v/>
      </c>
      <c r="AT375" s="730" t="str">
        <f t="shared" si="1226"/>
        <v/>
      </c>
      <c r="AU375" s="730" t="str">
        <f t="shared" si="1226"/>
        <v/>
      </c>
      <c r="AV375" s="730" t="str">
        <f t="shared" si="1226"/>
        <v/>
      </c>
      <c r="AW375" s="730" t="str">
        <f t="shared" si="1226"/>
        <v/>
      </c>
      <c r="AX375" s="730" t="str">
        <f t="shared" si="1226"/>
        <v/>
      </c>
      <c r="AY375" s="730" t="str">
        <f t="shared" si="1226"/>
        <v/>
      </c>
      <c r="AZ375" s="730" t="str">
        <f t="shared" si="1226"/>
        <v/>
      </c>
      <c r="BA375" s="730" t="str">
        <f t="shared" si="1226"/>
        <v/>
      </c>
      <c r="BB375" s="730" t="str">
        <f t="shared" si="1226"/>
        <v/>
      </c>
      <c r="BC375" s="730" t="str">
        <f t="shared" si="1226"/>
        <v/>
      </c>
      <c r="BD375" s="730" t="str">
        <f t="shared" si="1226"/>
        <v/>
      </c>
      <c r="BE375" s="730" t="str">
        <f t="shared" si="1226"/>
        <v/>
      </c>
      <c r="BF375" s="762"/>
      <c r="BG375" s="730" t="str">
        <f t="shared" ref="BG375:BL375" si="1227">IF(BG372="","",BG372*BG374)</f>
        <v/>
      </c>
      <c r="BH375" s="730" t="str">
        <f t="shared" si="1227"/>
        <v/>
      </c>
      <c r="BI375" s="730" t="str">
        <f t="shared" si="1227"/>
        <v/>
      </c>
      <c r="BJ375" s="730" t="str">
        <f t="shared" si="1227"/>
        <v/>
      </c>
      <c r="BK375" s="730" t="str">
        <f t="shared" si="1227"/>
        <v/>
      </c>
      <c r="BL375" s="730" t="str">
        <f t="shared" si="1227"/>
        <v/>
      </c>
      <c r="BM375" s="730" t="str">
        <f t="shared" ref="BM375:BX375" si="1228">IF(BM372="","",BM372*BM374)</f>
        <v/>
      </c>
      <c r="BN375" s="730" t="str">
        <f t="shared" si="1228"/>
        <v/>
      </c>
      <c r="BO375" s="730" t="str">
        <f t="shared" si="1228"/>
        <v/>
      </c>
      <c r="BP375" s="730" t="str">
        <f t="shared" si="1228"/>
        <v/>
      </c>
      <c r="BQ375" s="730" t="str">
        <f t="shared" si="1228"/>
        <v/>
      </c>
      <c r="BR375" s="730" t="str">
        <f t="shared" si="1228"/>
        <v/>
      </c>
      <c r="BS375" s="730" t="str">
        <f t="shared" si="1228"/>
        <v/>
      </c>
      <c r="BT375" s="730" t="str">
        <f t="shared" si="1228"/>
        <v/>
      </c>
      <c r="BU375" s="730" t="str">
        <f t="shared" si="1228"/>
        <v/>
      </c>
      <c r="BV375" s="730" t="str">
        <f t="shared" si="1228"/>
        <v/>
      </c>
      <c r="BW375" s="730" t="str">
        <f t="shared" si="1228"/>
        <v/>
      </c>
      <c r="BX375" s="730" t="str">
        <f t="shared" si="1228"/>
        <v/>
      </c>
      <c r="BY375" s="762"/>
      <c r="BZ375" s="730" t="str">
        <f>IF(BZ372="","",BZ372*BZ374)</f>
        <v/>
      </c>
      <c r="CA375" s="1348" t="str">
        <f>IF(CA372="","",CA372*CA374)</f>
        <v/>
      </c>
      <c r="CB375" s="1348" t="str">
        <f>IF(CB372="","",CB372*CB374)</f>
        <v/>
      </c>
      <c r="CC375" s="1348" t="str">
        <f>IF(CC372="","",CC372*CC374)</f>
        <v/>
      </c>
      <c r="CD375" s="698" t="str">
        <f t="shared" si="1180"/>
        <v/>
      </c>
      <c r="CE375" s="698" t="str">
        <f t="shared" si="1181"/>
        <v/>
      </c>
      <c r="CF375" s="698" t="str">
        <f t="shared" si="1182"/>
        <v/>
      </c>
      <c r="CG375" s="787" t="str">
        <f t="shared" si="1183"/>
        <v/>
      </c>
      <c r="CH375" s="1371" t="str">
        <f t="shared" si="1184"/>
        <v/>
      </c>
      <c r="CI375" s="1372" t="str">
        <f t="shared" si="1185"/>
        <v/>
      </c>
      <c r="CJ375" s="1373" t="str">
        <f t="shared" si="1186"/>
        <v/>
      </c>
      <c r="CK375" s="1373" t="str">
        <f t="shared" si="1187"/>
        <v/>
      </c>
      <c r="CL375" s="1373" t="str">
        <f t="shared" si="1188"/>
        <v/>
      </c>
      <c r="CM375" s="1373" t="str">
        <f t="shared" si="1189"/>
        <v/>
      </c>
      <c r="CN375" s="1373" t="str">
        <f t="shared" si="1190"/>
        <v/>
      </c>
      <c r="CO375" s="1374" t="str">
        <f t="shared" si="1191"/>
        <v/>
      </c>
      <c r="CP375" s="1374" t="str">
        <f t="shared" si="1192"/>
        <v/>
      </c>
      <c r="CQ375" s="1374" t="str">
        <f t="shared" si="1193"/>
        <v/>
      </c>
      <c r="CR375" s="1374" t="str">
        <f t="shared" si="1194"/>
        <v/>
      </c>
      <c r="CS375" s="1373" t="str">
        <f t="shared" si="1195"/>
        <v/>
      </c>
      <c r="CT375" s="1373" t="str">
        <f t="shared" si="1196"/>
        <v/>
      </c>
      <c r="CU375" s="1373" t="str">
        <f t="shared" si="1197"/>
        <v/>
      </c>
      <c r="CV375" s="1373" t="str">
        <f t="shared" si="1198"/>
        <v/>
      </c>
      <c r="CW375" s="1373" t="str">
        <f t="shared" si="1199"/>
        <v/>
      </c>
      <c r="CX375" s="1372" t="str">
        <f t="shared" si="1200"/>
        <v/>
      </c>
      <c r="CY375" s="1375" t="str">
        <f t="shared" si="1201"/>
        <v/>
      </c>
      <c r="CZ375" s="532" t="str">
        <f t="shared" si="1202"/>
        <v/>
      </c>
      <c r="DA375" s="533" t="str">
        <f t="shared" si="1203"/>
        <v/>
      </c>
      <c r="DB375" s="534" t="str">
        <f t="shared" si="1204"/>
        <v/>
      </c>
      <c r="DC375" s="534" t="str">
        <f t="shared" si="1205"/>
        <v/>
      </c>
      <c r="DD375" s="534" t="str">
        <f t="shared" si="1206"/>
        <v/>
      </c>
      <c r="DE375" s="534" t="str">
        <f t="shared" si="1207"/>
        <v/>
      </c>
      <c r="DF375" s="534" t="str">
        <f t="shared" si="1208"/>
        <v/>
      </c>
      <c r="DG375" s="535" t="str">
        <f t="shared" si="1209"/>
        <v/>
      </c>
      <c r="DH375" s="535" t="str">
        <f t="shared" si="1210"/>
        <v/>
      </c>
      <c r="DI375" s="535" t="str">
        <f t="shared" si="1211"/>
        <v/>
      </c>
      <c r="DJ375" s="535" t="str">
        <f t="shared" si="1212"/>
        <v/>
      </c>
      <c r="DK375" s="534" t="str">
        <f t="shared" si="1213"/>
        <v/>
      </c>
      <c r="DL375" s="534" t="str">
        <f t="shared" si="1214"/>
        <v/>
      </c>
      <c r="DM375" s="534" t="str">
        <f t="shared" si="1215"/>
        <v/>
      </c>
      <c r="DN375" s="534" t="str">
        <f t="shared" si="1216"/>
        <v/>
      </c>
      <c r="DO375" s="534" t="str">
        <f t="shared" si="1217"/>
        <v/>
      </c>
      <c r="DP375" s="533" t="str">
        <f t="shared" si="1218"/>
        <v/>
      </c>
      <c r="DQ375" s="532" t="str">
        <f t="shared" si="1219"/>
        <v/>
      </c>
      <c r="DR375" s="753">
        <f t="shared" si="1220"/>
        <v>0</v>
      </c>
      <c r="DS375" s="111">
        <f t="shared" si="1221"/>
        <v>0</v>
      </c>
      <c r="DT375" s="111">
        <f t="shared" si="1222"/>
        <v>0</v>
      </c>
      <c r="DU375" s="111">
        <f t="shared" si="1223"/>
        <v>0</v>
      </c>
      <c r="DV375" s="602"/>
      <c r="DW375" s="719"/>
      <c r="DX375" s="719"/>
      <c r="DY375" s="719"/>
      <c r="DZ375" s="719"/>
      <c r="EA375" s="719"/>
      <c r="EB375" s="719"/>
      <c r="EC375" s="719"/>
      <c r="ED375" s="719"/>
      <c r="EE375" s="603"/>
    </row>
    <row r="376" spans="1:135" s="604" customFormat="1" ht="15.75" customHeight="1">
      <c r="A376" s="808" t="s">
        <v>361</v>
      </c>
      <c r="B376" s="267"/>
      <c r="C376" s="267"/>
      <c r="D376" s="267"/>
      <c r="E376" s="267"/>
      <c r="F376" s="267"/>
      <c r="G376" s="267"/>
      <c r="H376" s="267"/>
      <c r="I376" s="267"/>
      <c r="J376" s="267"/>
      <c r="K376" s="267"/>
      <c r="L376" s="267"/>
      <c r="M376" s="267"/>
      <c r="N376" s="267"/>
      <c r="O376" s="267"/>
      <c r="P376" s="267"/>
      <c r="Q376" s="267"/>
      <c r="R376" s="267"/>
      <c r="S376" s="267"/>
      <c r="T376" s="716"/>
      <c r="U376" s="267"/>
      <c r="V376" s="267"/>
      <c r="W376" s="267"/>
      <c r="X376" s="267"/>
      <c r="Y376" s="267"/>
      <c r="Z376" s="267"/>
      <c r="AA376" s="267"/>
      <c r="AB376" s="267"/>
      <c r="AC376" s="267"/>
      <c r="AD376" s="267"/>
      <c r="AE376" s="267"/>
      <c r="AF376" s="267"/>
      <c r="AG376" s="267"/>
      <c r="AH376" s="267"/>
      <c r="AI376" s="267"/>
      <c r="AJ376" s="267"/>
      <c r="AK376" s="267"/>
      <c r="AL376" s="267"/>
      <c r="AM376" s="716"/>
      <c r="AN376" s="267"/>
      <c r="AO376" s="267"/>
      <c r="AP376" s="267"/>
      <c r="AQ376" s="267"/>
      <c r="AR376" s="267"/>
      <c r="AS376" s="267"/>
      <c r="AT376" s="267"/>
      <c r="AU376" s="267"/>
      <c r="AV376" s="267"/>
      <c r="AW376" s="267"/>
      <c r="AX376" s="267"/>
      <c r="AY376" s="267"/>
      <c r="AZ376" s="267"/>
      <c r="BA376" s="267"/>
      <c r="BB376" s="267"/>
      <c r="BC376" s="267"/>
      <c r="BD376" s="267"/>
      <c r="BE376" s="267"/>
      <c r="BF376" s="716"/>
      <c r="BG376" s="267"/>
      <c r="BH376" s="267"/>
      <c r="BI376" s="267"/>
      <c r="BJ376" s="267"/>
      <c r="BK376" s="267"/>
      <c r="BL376" s="267"/>
      <c r="BM376" s="267"/>
      <c r="BN376" s="267"/>
      <c r="BO376" s="267"/>
      <c r="BP376" s="267"/>
      <c r="BQ376" s="267"/>
      <c r="BR376" s="267"/>
      <c r="BS376" s="267"/>
      <c r="BT376" s="267"/>
      <c r="BU376" s="267"/>
      <c r="BV376" s="267"/>
      <c r="BW376" s="267"/>
      <c r="BX376" s="267"/>
      <c r="BY376" s="716"/>
      <c r="BZ376" s="267"/>
      <c r="CA376" s="267"/>
      <c r="CB376" s="267"/>
      <c r="CC376" s="267"/>
      <c r="CD376" s="698" t="str">
        <f t="shared" si="1180"/>
        <v/>
      </c>
      <c r="CE376" s="698" t="str">
        <f t="shared" si="1181"/>
        <v/>
      </c>
      <c r="CF376" s="698" t="str">
        <f t="shared" si="1182"/>
        <v/>
      </c>
      <c r="CG376" s="787" t="str">
        <f t="shared" si="1183"/>
        <v/>
      </c>
      <c r="CH376" s="1371" t="str">
        <f t="shared" si="1184"/>
        <v/>
      </c>
      <c r="CI376" s="1372" t="str">
        <f t="shared" si="1185"/>
        <v/>
      </c>
      <c r="CJ376" s="1373" t="str">
        <f t="shared" si="1186"/>
        <v/>
      </c>
      <c r="CK376" s="1373" t="str">
        <f t="shared" si="1187"/>
        <v/>
      </c>
      <c r="CL376" s="1373" t="str">
        <f t="shared" si="1188"/>
        <v/>
      </c>
      <c r="CM376" s="1373" t="str">
        <f t="shared" si="1189"/>
        <v/>
      </c>
      <c r="CN376" s="1373" t="str">
        <f t="shared" si="1190"/>
        <v/>
      </c>
      <c r="CO376" s="1374" t="str">
        <f t="shared" si="1191"/>
        <v/>
      </c>
      <c r="CP376" s="1374" t="str">
        <f t="shared" si="1192"/>
        <v/>
      </c>
      <c r="CQ376" s="1374" t="str">
        <f t="shared" si="1193"/>
        <v/>
      </c>
      <c r="CR376" s="1374" t="str">
        <f t="shared" si="1194"/>
        <v/>
      </c>
      <c r="CS376" s="1373" t="str">
        <f t="shared" si="1195"/>
        <v/>
      </c>
      <c r="CT376" s="1373" t="str">
        <f t="shared" si="1196"/>
        <v/>
      </c>
      <c r="CU376" s="1373" t="str">
        <f t="shared" si="1197"/>
        <v/>
      </c>
      <c r="CV376" s="1373" t="str">
        <f t="shared" si="1198"/>
        <v/>
      </c>
      <c r="CW376" s="1373" t="str">
        <f t="shared" si="1199"/>
        <v/>
      </c>
      <c r="CX376" s="1372" t="str">
        <f t="shared" si="1200"/>
        <v/>
      </c>
      <c r="CY376" s="1375" t="str">
        <f t="shared" si="1201"/>
        <v/>
      </c>
      <c r="CZ376" s="532" t="str">
        <f t="shared" si="1202"/>
        <v/>
      </c>
      <c r="DA376" s="533" t="str">
        <f t="shared" si="1203"/>
        <v/>
      </c>
      <c r="DB376" s="534" t="str">
        <f t="shared" si="1204"/>
        <v/>
      </c>
      <c r="DC376" s="534" t="str">
        <f t="shared" si="1205"/>
        <v/>
      </c>
      <c r="DD376" s="534" t="str">
        <f t="shared" si="1206"/>
        <v/>
      </c>
      <c r="DE376" s="534" t="str">
        <f t="shared" si="1207"/>
        <v/>
      </c>
      <c r="DF376" s="534" t="str">
        <f t="shared" si="1208"/>
        <v/>
      </c>
      <c r="DG376" s="535" t="str">
        <f t="shared" si="1209"/>
        <v/>
      </c>
      <c r="DH376" s="535" t="str">
        <f t="shared" si="1210"/>
        <v/>
      </c>
      <c r="DI376" s="535" t="str">
        <f t="shared" si="1211"/>
        <v/>
      </c>
      <c r="DJ376" s="535" t="str">
        <f t="shared" si="1212"/>
        <v/>
      </c>
      <c r="DK376" s="534" t="str">
        <f t="shared" si="1213"/>
        <v/>
      </c>
      <c r="DL376" s="534" t="str">
        <f t="shared" si="1214"/>
        <v/>
      </c>
      <c r="DM376" s="534" t="str">
        <f t="shared" si="1215"/>
        <v/>
      </c>
      <c r="DN376" s="534" t="str">
        <f t="shared" si="1216"/>
        <v/>
      </c>
      <c r="DO376" s="534" t="str">
        <f t="shared" si="1217"/>
        <v/>
      </c>
      <c r="DP376" s="533" t="str">
        <f t="shared" si="1218"/>
        <v/>
      </c>
      <c r="DQ376" s="532" t="str">
        <f t="shared" si="1219"/>
        <v/>
      </c>
      <c r="DR376" s="753">
        <f t="shared" si="1220"/>
        <v>0</v>
      </c>
      <c r="DS376" s="111">
        <f t="shared" si="1221"/>
        <v>0</v>
      </c>
      <c r="DT376" s="111">
        <f t="shared" si="1222"/>
        <v>0</v>
      </c>
      <c r="DU376" s="111">
        <f t="shared" si="1223"/>
        <v>0</v>
      </c>
      <c r="DV376" s="602"/>
      <c r="DW376" s="719"/>
      <c r="DX376" s="719"/>
      <c r="DY376" s="719"/>
      <c r="DZ376" s="719"/>
      <c r="EA376" s="719"/>
      <c r="EB376" s="719"/>
      <c r="EC376" s="719"/>
      <c r="ED376" s="719"/>
      <c r="EE376" s="603"/>
    </row>
    <row r="377" spans="1:135" s="604" customFormat="1" ht="15.75" customHeight="1">
      <c r="A377" s="757" t="s">
        <v>358</v>
      </c>
      <c r="B377" s="233"/>
      <c r="C377" s="233"/>
      <c r="D377" s="233"/>
      <c r="E377" s="233"/>
      <c r="F377" s="233"/>
      <c r="G377" s="233"/>
      <c r="H377" s="233"/>
      <c r="I377" s="233"/>
      <c r="J377" s="233"/>
      <c r="K377" s="233"/>
      <c r="L377" s="233"/>
      <c r="M377" s="233"/>
      <c r="N377" s="233"/>
      <c r="O377" s="233"/>
      <c r="P377" s="233"/>
      <c r="Q377" s="233"/>
      <c r="R377" s="233"/>
      <c r="S377" s="233"/>
      <c r="T377" s="716"/>
      <c r="U377" s="233"/>
      <c r="V377" s="233"/>
      <c r="W377" s="233"/>
      <c r="X377" s="233"/>
      <c r="Y377" s="233"/>
      <c r="Z377" s="233"/>
      <c r="AA377" s="233"/>
      <c r="AB377" s="233"/>
      <c r="AC377" s="233"/>
      <c r="AD377" s="233"/>
      <c r="AE377" s="233"/>
      <c r="AF377" s="233"/>
      <c r="AG377" s="233"/>
      <c r="AH377" s="233"/>
      <c r="AI377" s="233"/>
      <c r="AJ377" s="233"/>
      <c r="AK377" s="233"/>
      <c r="AL377" s="233"/>
      <c r="AM377" s="716"/>
      <c r="AN377" s="233"/>
      <c r="AO377" s="233"/>
      <c r="AP377" s="233"/>
      <c r="AQ377" s="233"/>
      <c r="AR377" s="233"/>
      <c r="AS377" s="233"/>
      <c r="AT377" s="233"/>
      <c r="AU377" s="233"/>
      <c r="AV377" s="233"/>
      <c r="AW377" s="233"/>
      <c r="AX377" s="233"/>
      <c r="AY377" s="233"/>
      <c r="AZ377" s="233"/>
      <c r="BA377" s="233"/>
      <c r="BB377" s="233"/>
      <c r="BC377" s="233"/>
      <c r="BD377" s="233"/>
      <c r="BE377" s="233"/>
      <c r="BF377" s="716"/>
      <c r="BG377" s="233"/>
      <c r="BH377" s="233"/>
      <c r="BI377" s="233"/>
      <c r="BJ377" s="233"/>
      <c r="BK377" s="233"/>
      <c r="BL377" s="233"/>
      <c r="BM377" s="233"/>
      <c r="BN377" s="233"/>
      <c r="BO377" s="233"/>
      <c r="BP377" s="233"/>
      <c r="BQ377" s="233"/>
      <c r="BR377" s="233"/>
      <c r="BS377" s="233"/>
      <c r="BT377" s="233"/>
      <c r="BU377" s="233"/>
      <c r="BV377" s="233"/>
      <c r="BW377" s="233"/>
      <c r="BX377" s="233"/>
      <c r="BY377" s="716"/>
      <c r="BZ377" s="233"/>
      <c r="CA377" s="233"/>
      <c r="CB377" s="233"/>
      <c r="CC377" s="233"/>
      <c r="CD377" s="698" t="str">
        <f t="shared" si="1180"/>
        <v/>
      </c>
      <c r="CE377" s="698" t="str">
        <f t="shared" si="1181"/>
        <v/>
      </c>
      <c r="CF377" s="698" t="str">
        <f t="shared" si="1182"/>
        <v/>
      </c>
      <c r="CG377" s="787" t="str">
        <f t="shared" si="1183"/>
        <v/>
      </c>
      <c r="CH377" s="1371" t="str">
        <f t="shared" si="1184"/>
        <v/>
      </c>
      <c r="CI377" s="1372" t="str">
        <f t="shared" si="1185"/>
        <v/>
      </c>
      <c r="CJ377" s="1373" t="str">
        <f t="shared" si="1186"/>
        <v/>
      </c>
      <c r="CK377" s="1373" t="str">
        <f t="shared" si="1187"/>
        <v/>
      </c>
      <c r="CL377" s="1373" t="str">
        <f t="shared" si="1188"/>
        <v/>
      </c>
      <c r="CM377" s="1373" t="str">
        <f t="shared" si="1189"/>
        <v/>
      </c>
      <c r="CN377" s="1373" t="str">
        <f t="shared" si="1190"/>
        <v/>
      </c>
      <c r="CO377" s="1374" t="str">
        <f t="shared" si="1191"/>
        <v/>
      </c>
      <c r="CP377" s="1374" t="str">
        <f t="shared" si="1192"/>
        <v/>
      </c>
      <c r="CQ377" s="1374" t="str">
        <f t="shared" si="1193"/>
        <v/>
      </c>
      <c r="CR377" s="1374" t="str">
        <f t="shared" si="1194"/>
        <v/>
      </c>
      <c r="CS377" s="1373" t="str">
        <f t="shared" si="1195"/>
        <v/>
      </c>
      <c r="CT377" s="1373" t="str">
        <f t="shared" si="1196"/>
        <v/>
      </c>
      <c r="CU377" s="1373" t="str">
        <f t="shared" si="1197"/>
        <v/>
      </c>
      <c r="CV377" s="1373" t="str">
        <f t="shared" si="1198"/>
        <v/>
      </c>
      <c r="CW377" s="1373" t="str">
        <f t="shared" si="1199"/>
        <v/>
      </c>
      <c r="CX377" s="1372" t="str">
        <f t="shared" si="1200"/>
        <v/>
      </c>
      <c r="CY377" s="1375" t="str">
        <f t="shared" si="1201"/>
        <v/>
      </c>
      <c r="CZ377" s="532" t="str">
        <f t="shared" si="1202"/>
        <v/>
      </c>
      <c r="DA377" s="533" t="str">
        <f t="shared" si="1203"/>
        <v/>
      </c>
      <c r="DB377" s="534" t="str">
        <f t="shared" si="1204"/>
        <v/>
      </c>
      <c r="DC377" s="534" t="str">
        <f t="shared" si="1205"/>
        <v/>
      </c>
      <c r="DD377" s="534" t="str">
        <f t="shared" si="1206"/>
        <v/>
      </c>
      <c r="DE377" s="534" t="str">
        <f t="shared" si="1207"/>
        <v/>
      </c>
      <c r="DF377" s="534" t="str">
        <f t="shared" si="1208"/>
        <v/>
      </c>
      <c r="DG377" s="535" t="str">
        <f t="shared" si="1209"/>
        <v/>
      </c>
      <c r="DH377" s="535" t="str">
        <f t="shared" si="1210"/>
        <v/>
      </c>
      <c r="DI377" s="535" t="str">
        <f t="shared" si="1211"/>
        <v/>
      </c>
      <c r="DJ377" s="535" t="str">
        <f t="shared" si="1212"/>
        <v/>
      </c>
      <c r="DK377" s="534" t="str">
        <f t="shared" si="1213"/>
        <v/>
      </c>
      <c r="DL377" s="534" t="str">
        <f t="shared" si="1214"/>
        <v/>
      </c>
      <c r="DM377" s="534" t="str">
        <f t="shared" si="1215"/>
        <v/>
      </c>
      <c r="DN377" s="534" t="str">
        <f t="shared" si="1216"/>
        <v/>
      </c>
      <c r="DO377" s="534" t="str">
        <f t="shared" si="1217"/>
        <v/>
      </c>
      <c r="DP377" s="533" t="str">
        <f t="shared" si="1218"/>
        <v/>
      </c>
      <c r="DQ377" s="532" t="str">
        <f t="shared" si="1219"/>
        <v/>
      </c>
      <c r="DR377" s="753">
        <f t="shared" si="1220"/>
        <v>0</v>
      </c>
      <c r="DS377" s="111">
        <f t="shared" si="1221"/>
        <v>0</v>
      </c>
      <c r="DT377" s="111">
        <f t="shared" si="1222"/>
        <v>0</v>
      </c>
      <c r="DU377" s="111">
        <f t="shared" si="1223"/>
        <v>0</v>
      </c>
      <c r="DV377" s="602"/>
      <c r="DW377" s="719"/>
      <c r="DX377" s="719"/>
      <c r="DY377" s="719"/>
      <c r="DZ377" s="719"/>
      <c r="EA377" s="719"/>
      <c r="EB377" s="719"/>
      <c r="EC377" s="719"/>
      <c r="ED377" s="719"/>
      <c r="EE377" s="603"/>
    </row>
    <row r="378" spans="1:135" s="604" customFormat="1" ht="15.75" customHeight="1">
      <c r="A378" s="740" t="s">
        <v>282</v>
      </c>
      <c r="B378" s="284"/>
      <c r="C378" s="284"/>
      <c r="D378" s="284"/>
      <c r="E378" s="284"/>
      <c r="F378" s="284"/>
      <c r="G378" s="284"/>
      <c r="H378" s="284"/>
      <c r="I378" s="284"/>
      <c r="J378" s="284"/>
      <c r="K378" s="284"/>
      <c r="L378" s="284"/>
      <c r="M378" s="284"/>
      <c r="N378" s="284"/>
      <c r="O378" s="284"/>
      <c r="P378" s="284"/>
      <c r="Q378" s="284"/>
      <c r="R378" s="284"/>
      <c r="S378" s="284"/>
      <c r="T378" s="716"/>
      <c r="U378" s="284"/>
      <c r="V378" s="284"/>
      <c r="W378" s="284"/>
      <c r="X378" s="284"/>
      <c r="Y378" s="284"/>
      <c r="Z378" s="284"/>
      <c r="AA378" s="284"/>
      <c r="AB378" s="284"/>
      <c r="AC378" s="284"/>
      <c r="AD378" s="284"/>
      <c r="AE378" s="284"/>
      <c r="AF378" s="284"/>
      <c r="AG378" s="284"/>
      <c r="AH378" s="284"/>
      <c r="AI378" s="284"/>
      <c r="AJ378" s="284"/>
      <c r="AK378" s="284"/>
      <c r="AL378" s="284"/>
      <c r="AM378" s="716"/>
      <c r="AN378" s="284"/>
      <c r="AO378" s="284"/>
      <c r="AP378" s="284"/>
      <c r="AQ378" s="284"/>
      <c r="AR378" s="284"/>
      <c r="AS378" s="284"/>
      <c r="AT378" s="284"/>
      <c r="AU378" s="284"/>
      <c r="AV378" s="284"/>
      <c r="AW378" s="284"/>
      <c r="AX378" s="284"/>
      <c r="AY378" s="284"/>
      <c r="AZ378" s="284"/>
      <c r="BA378" s="284"/>
      <c r="BB378" s="284"/>
      <c r="BC378" s="284"/>
      <c r="BD378" s="284"/>
      <c r="BE378" s="284"/>
      <c r="BF378" s="716"/>
      <c r="BG378" s="284"/>
      <c r="BH378" s="284"/>
      <c r="BI378" s="284"/>
      <c r="BJ378" s="284"/>
      <c r="BK378" s="284"/>
      <c r="BL378" s="284"/>
      <c r="BM378" s="284"/>
      <c r="BN378" s="284"/>
      <c r="BO378" s="284"/>
      <c r="BP378" s="284"/>
      <c r="BQ378" s="284"/>
      <c r="BR378" s="284"/>
      <c r="BS378" s="284"/>
      <c r="BT378" s="284"/>
      <c r="BU378" s="284"/>
      <c r="BV378" s="284"/>
      <c r="BW378" s="284"/>
      <c r="BX378" s="284"/>
      <c r="BY378" s="716"/>
      <c r="BZ378" s="284"/>
      <c r="CA378" s="284"/>
      <c r="CB378" s="284"/>
      <c r="CC378" s="284"/>
      <c r="CD378" s="698" t="str">
        <f t="shared" si="1180"/>
        <v/>
      </c>
      <c r="CE378" s="698" t="str">
        <f t="shared" si="1181"/>
        <v/>
      </c>
      <c r="CF378" s="698" t="str">
        <f t="shared" si="1182"/>
        <v/>
      </c>
      <c r="CG378" s="787" t="str">
        <f t="shared" si="1183"/>
        <v/>
      </c>
      <c r="CH378" s="1371" t="str">
        <f t="shared" si="1184"/>
        <v/>
      </c>
      <c r="CI378" s="1372" t="str">
        <f t="shared" si="1185"/>
        <v/>
      </c>
      <c r="CJ378" s="1373" t="str">
        <f t="shared" si="1186"/>
        <v/>
      </c>
      <c r="CK378" s="1373" t="str">
        <f t="shared" si="1187"/>
        <v/>
      </c>
      <c r="CL378" s="1373" t="str">
        <f t="shared" si="1188"/>
        <v/>
      </c>
      <c r="CM378" s="1373" t="str">
        <f t="shared" si="1189"/>
        <v/>
      </c>
      <c r="CN378" s="1373" t="str">
        <f t="shared" si="1190"/>
        <v/>
      </c>
      <c r="CO378" s="1374" t="str">
        <f t="shared" si="1191"/>
        <v/>
      </c>
      <c r="CP378" s="1374" t="str">
        <f t="shared" si="1192"/>
        <v/>
      </c>
      <c r="CQ378" s="1374" t="str">
        <f t="shared" si="1193"/>
        <v/>
      </c>
      <c r="CR378" s="1374" t="str">
        <f t="shared" si="1194"/>
        <v/>
      </c>
      <c r="CS378" s="1373" t="str">
        <f t="shared" si="1195"/>
        <v/>
      </c>
      <c r="CT378" s="1373" t="str">
        <f t="shared" si="1196"/>
        <v/>
      </c>
      <c r="CU378" s="1373" t="str">
        <f t="shared" si="1197"/>
        <v/>
      </c>
      <c r="CV378" s="1373" t="str">
        <f t="shared" si="1198"/>
        <v/>
      </c>
      <c r="CW378" s="1373" t="str">
        <f t="shared" si="1199"/>
        <v/>
      </c>
      <c r="CX378" s="1372" t="str">
        <f t="shared" si="1200"/>
        <v/>
      </c>
      <c r="CY378" s="1375" t="str">
        <f t="shared" si="1201"/>
        <v/>
      </c>
      <c r="CZ378" s="532" t="str">
        <f t="shared" si="1202"/>
        <v/>
      </c>
      <c r="DA378" s="533" t="str">
        <f t="shared" si="1203"/>
        <v/>
      </c>
      <c r="DB378" s="534" t="str">
        <f t="shared" si="1204"/>
        <v/>
      </c>
      <c r="DC378" s="534" t="str">
        <f t="shared" si="1205"/>
        <v/>
      </c>
      <c r="DD378" s="534" t="str">
        <f t="shared" si="1206"/>
        <v/>
      </c>
      <c r="DE378" s="534" t="str">
        <f t="shared" si="1207"/>
        <v/>
      </c>
      <c r="DF378" s="534" t="str">
        <f t="shared" si="1208"/>
        <v/>
      </c>
      <c r="DG378" s="535" t="str">
        <f t="shared" si="1209"/>
        <v/>
      </c>
      <c r="DH378" s="535" t="str">
        <f t="shared" si="1210"/>
        <v/>
      </c>
      <c r="DI378" s="535" t="str">
        <f t="shared" si="1211"/>
        <v/>
      </c>
      <c r="DJ378" s="535" t="str">
        <f t="shared" si="1212"/>
        <v/>
      </c>
      <c r="DK378" s="534" t="str">
        <f t="shared" si="1213"/>
        <v/>
      </c>
      <c r="DL378" s="534" t="str">
        <f t="shared" si="1214"/>
        <v/>
      </c>
      <c r="DM378" s="534" t="str">
        <f t="shared" si="1215"/>
        <v/>
      </c>
      <c r="DN378" s="534" t="str">
        <f t="shared" si="1216"/>
        <v/>
      </c>
      <c r="DO378" s="534" t="str">
        <f t="shared" si="1217"/>
        <v/>
      </c>
      <c r="DP378" s="533" t="str">
        <f t="shared" si="1218"/>
        <v/>
      </c>
      <c r="DQ378" s="532" t="str">
        <f t="shared" si="1219"/>
        <v/>
      </c>
      <c r="DR378" s="753">
        <f t="shared" si="1220"/>
        <v>0</v>
      </c>
      <c r="DS378" s="111">
        <f t="shared" si="1221"/>
        <v>0</v>
      </c>
      <c r="DT378" s="111">
        <f t="shared" si="1222"/>
        <v>0</v>
      </c>
      <c r="DU378" s="111">
        <f t="shared" si="1223"/>
        <v>0</v>
      </c>
      <c r="DV378" s="602"/>
      <c r="DW378" s="719"/>
      <c r="DX378" s="719"/>
      <c r="DY378" s="719"/>
      <c r="DZ378" s="719"/>
      <c r="EA378" s="719"/>
      <c r="EB378" s="719"/>
      <c r="EC378" s="719"/>
      <c r="ED378" s="719"/>
      <c r="EE378" s="603"/>
    </row>
    <row r="379" spans="1:135" s="604" customFormat="1" ht="15.75" customHeight="1">
      <c r="A379" s="740" t="s">
        <v>284</v>
      </c>
      <c r="B379" s="730" t="str">
        <f t="shared" ref="B379:S379" si="1229">IF(B377="","",B377*B378)</f>
        <v/>
      </c>
      <c r="C379" s="730" t="str">
        <f t="shared" si="1229"/>
        <v/>
      </c>
      <c r="D379" s="730" t="str">
        <f t="shared" si="1229"/>
        <v/>
      </c>
      <c r="E379" s="730" t="str">
        <f t="shared" si="1229"/>
        <v/>
      </c>
      <c r="F379" s="730" t="str">
        <f t="shared" si="1229"/>
        <v/>
      </c>
      <c r="G379" s="730" t="str">
        <f t="shared" si="1229"/>
        <v/>
      </c>
      <c r="H379" s="730" t="str">
        <f t="shared" si="1229"/>
        <v/>
      </c>
      <c r="I379" s="730" t="str">
        <f t="shared" si="1229"/>
        <v/>
      </c>
      <c r="J379" s="730" t="str">
        <f t="shared" si="1229"/>
        <v/>
      </c>
      <c r="K379" s="730" t="str">
        <f t="shared" si="1229"/>
        <v/>
      </c>
      <c r="L379" s="730" t="str">
        <f t="shared" si="1229"/>
        <v/>
      </c>
      <c r="M379" s="730" t="str">
        <f t="shared" si="1229"/>
        <v/>
      </c>
      <c r="N379" s="730" t="str">
        <f t="shared" si="1229"/>
        <v/>
      </c>
      <c r="O379" s="730" t="str">
        <f t="shared" si="1229"/>
        <v/>
      </c>
      <c r="P379" s="730" t="str">
        <f t="shared" si="1229"/>
        <v/>
      </c>
      <c r="Q379" s="730" t="str">
        <f t="shared" si="1229"/>
        <v/>
      </c>
      <c r="R379" s="730" t="str">
        <f t="shared" si="1229"/>
        <v/>
      </c>
      <c r="S379" s="730" t="str">
        <f t="shared" si="1229"/>
        <v/>
      </c>
      <c r="T379" s="762"/>
      <c r="U379" s="730" t="str">
        <f t="shared" ref="U379:AL379" si="1230">IF(U377="","",U377*U378)</f>
        <v/>
      </c>
      <c r="V379" s="730" t="str">
        <f t="shared" si="1230"/>
        <v/>
      </c>
      <c r="W379" s="730" t="str">
        <f t="shared" si="1230"/>
        <v/>
      </c>
      <c r="X379" s="730" t="str">
        <f t="shared" si="1230"/>
        <v/>
      </c>
      <c r="Y379" s="730" t="str">
        <f t="shared" si="1230"/>
        <v/>
      </c>
      <c r="Z379" s="730" t="str">
        <f t="shared" si="1230"/>
        <v/>
      </c>
      <c r="AA379" s="730" t="str">
        <f t="shared" si="1230"/>
        <v/>
      </c>
      <c r="AB379" s="730" t="str">
        <f t="shared" si="1230"/>
        <v/>
      </c>
      <c r="AC379" s="730" t="str">
        <f t="shared" si="1230"/>
        <v/>
      </c>
      <c r="AD379" s="730" t="str">
        <f t="shared" si="1230"/>
        <v/>
      </c>
      <c r="AE379" s="730" t="str">
        <f t="shared" si="1230"/>
        <v/>
      </c>
      <c r="AF379" s="730" t="str">
        <f t="shared" si="1230"/>
        <v/>
      </c>
      <c r="AG379" s="730" t="str">
        <f t="shared" si="1230"/>
        <v/>
      </c>
      <c r="AH379" s="730" t="str">
        <f t="shared" si="1230"/>
        <v/>
      </c>
      <c r="AI379" s="730" t="str">
        <f t="shared" si="1230"/>
        <v/>
      </c>
      <c r="AJ379" s="730" t="str">
        <f t="shared" si="1230"/>
        <v/>
      </c>
      <c r="AK379" s="730" t="str">
        <f t="shared" si="1230"/>
        <v/>
      </c>
      <c r="AL379" s="730" t="str">
        <f t="shared" si="1230"/>
        <v/>
      </c>
      <c r="AM379" s="762"/>
      <c r="AN379" s="730" t="str">
        <f t="shared" ref="AN379:BE379" si="1231">IF(AN377="","",AN377*AN378)</f>
        <v/>
      </c>
      <c r="AO379" s="730" t="str">
        <f t="shared" si="1231"/>
        <v/>
      </c>
      <c r="AP379" s="730" t="str">
        <f t="shared" si="1231"/>
        <v/>
      </c>
      <c r="AQ379" s="730" t="str">
        <f t="shared" si="1231"/>
        <v/>
      </c>
      <c r="AR379" s="730" t="str">
        <f t="shared" si="1231"/>
        <v/>
      </c>
      <c r="AS379" s="730" t="str">
        <f t="shared" si="1231"/>
        <v/>
      </c>
      <c r="AT379" s="730" t="str">
        <f t="shared" si="1231"/>
        <v/>
      </c>
      <c r="AU379" s="730" t="str">
        <f t="shared" si="1231"/>
        <v/>
      </c>
      <c r="AV379" s="730" t="str">
        <f t="shared" si="1231"/>
        <v/>
      </c>
      <c r="AW379" s="730" t="str">
        <f t="shared" si="1231"/>
        <v/>
      </c>
      <c r="AX379" s="730" t="str">
        <f t="shared" si="1231"/>
        <v/>
      </c>
      <c r="AY379" s="730" t="str">
        <f t="shared" si="1231"/>
        <v/>
      </c>
      <c r="AZ379" s="730" t="str">
        <f t="shared" si="1231"/>
        <v/>
      </c>
      <c r="BA379" s="730" t="str">
        <f t="shared" si="1231"/>
        <v/>
      </c>
      <c r="BB379" s="730" t="str">
        <f t="shared" si="1231"/>
        <v/>
      </c>
      <c r="BC379" s="730" t="str">
        <f t="shared" si="1231"/>
        <v/>
      </c>
      <c r="BD379" s="730" t="str">
        <f t="shared" si="1231"/>
        <v/>
      </c>
      <c r="BE379" s="730" t="str">
        <f t="shared" si="1231"/>
        <v/>
      </c>
      <c r="BF379" s="762"/>
      <c r="BG379" s="730" t="str">
        <f t="shared" ref="BG379:BX379" si="1232">IF(BG377="","",BG377*BG378)</f>
        <v/>
      </c>
      <c r="BH379" s="730" t="str">
        <f t="shared" si="1232"/>
        <v/>
      </c>
      <c r="BI379" s="730" t="str">
        <f t="shared" si="1232"/>
        <v/>
      </c>
      <c r="BJ379" s="730" t="str">
        <f t="shared" si="1232"/>
        <v/>
      </c>
      <c r="BK379" s="730" t="str">
        <f t="shared" si="1232"/>
        <v/>
      </c>
      <c r="BL379" s="730" t="str">
        <f t="shared" si="1232"/>
        <v/>
      </c>
      <c r="BM379" s="730" t="str">
        <f t="shared" si="1232"/>
        <v/>
      </c>
      <c r="BN379" s="730" t="str">
        <f t="shared" si="1232"/>
        <v/>
      </c>
      <c r="BO379" s="730" t="str">
        <f t="shared" si="1232"/>
        <v/>
      </c>
      <c r="BP379" s="730" t="str">
        <f t="shared" si="1232"/>
        <v/>
      </c>
      <c r="BQ379" s="730" t="str">
        <f t="shared" si="1232"/>
        <v/>
      </c>
      <c r="BR379" s="730" t="str">
        <f t="shared" si="1232"/>
        <v/>
      </c>
      <c r="BS379" s="730" t="str">
        <f t="shared" si="1232"/>
        <v/>
      </c>
      <c r="BT379" s="730" t="str">
        <f t="shared" si="1232"/>
        <v/>
      </c>
      <c r="BU379" s="730" t="str">
        <f t="shared" si="1232"/>
        <v/>
      </c>
      <c r="BV379" s="730" t="str">
        <f t="shared" si="1232"/>
        <v/>
      </c>
      <c r="BW379" s="730" t="str">
        <f t="shared" si="1232"/>
        <v/>
      </c>
      <c r="BX379" s="730" t="str">
        <f t="shared" si="1232"/>
        <v/>
      </c>
      <c r="BY379" s="762"/>
      <c r="BZ379" s="730" t="str">
        <f>IF(BZ377="","",BZ377*BZ378)</f>
        <v/>
      </c>
      <c r="CA379" s="730" t="str">
        <f>IF(CA377="","",CA377*CA378)</f>
        <v/>
      </c>
      <c r="CB379" s="730" t="str">
        <f>IF(CB377="","",CB377*CB378)</f>
        <v/>
      </c>
      <c r="CC379" s="730" t="str">
        <f>IF(CC377="","",CC377*CC378)</f>
        <v/>
      </c>
      <c r="CD379" s="698" t="str">
        <f t="shared" si="1180"/>
        <v/>
      </c>
      <c r="CE379" s="698" t="str">
        <f t="shared" si="1181"/>
        <v/>
      </c>
      <c r="CF379" s="698" t="str">
        <f t="shared" si="1182"/>
        <v/>
      </c>
      <c r="CG379" s="787" t="str">
        <f t="shared" si="1183"/>
        <v/>
      </c>
      <c r="CH379" s="1371" t="str">
        <f t="shared" si="1184"/>
        <v/>
      </c>
      <c r="CI379" s="1372" t="str">
        <f t="shared" si="1185"/>
        <v/>
      </c>
      <c r="CJ379" s="1373" t="str">
        <f t="shared" si="1186"/>
        <v/>
      </c>
      <c r="CK379" s="1373" t="str">
        <f t="shared" si="1187"/>
        <v/>
      </c>
      <c r="CL379" s="1373" t="str">
        <f t="shared" si="1188"/>
        <v/>
      </c>
      <c r="CM379" s="1373" t="str">
        <f t="shared" si="1189"/>
        <v/>
      </c>
      <c r="CN379" s="1373" t="str">
        <f t="shared" si="1190"/>
        <v/>
      </c>
      <c r="CO379" s="1374" t="str">
        <f t="shared" si="1191"/>
        <v/>
      </c>
      <c r="CP379" s="1374" t="str">
        <f t="shared" si="1192"/>
        <v/>
      </c>
      <c r="CQ379" s="1374" t="str">
        <f t="shared" si="1193"/>
        <v/>
      </c>
      <c r="CR379" s="1374" t="str">
        <f t="shared" si="1194"/>
        <v/>
      </c>
      <c r="CS379" s="1373" t="str">
        <f t="shared" si="1195"/>
        <v/>
      </c>
      <c r="CT379" s="1373" t="str">
        <f t="shared" si="1196"/>
        <v/>
      </c>
      <c r="CU379" s="1373" t="str">
        <f t="shared" si="1197"/>
        <v/>
      </c>
      <c r="CV379" s="1373" t="str">
        <f t="shared" si="1198"/>
        <v/>
      </c>
      <c r="CW379" s="1373" t="str">
        <f t="shared" si="1199"/>
        <v/>
      </c>
      <c r="CX379" s="1372" t="str">
        <f t="shared" si="1200"/>
        <v/>
      </c>
      <c r="CY379" s="1375" t="str">
        <f t="shared" si="1201"/>
        <v/>
      </c>
      <c r="CZ379" s="532" t="str">
        <f t="shared" si="1202"/>
        <v/>
      </c>
      <c r="DA379" s="533" t="str">
        <f t="shared" si="1203"/>
        <v/>
      </c>
      <c r="DB379" s="534" t="str">
        <f t="shared" si="1204"/>
        <v/>
      </c>
      <c r="DC379" s="534" t="str">
        <f t="shared" si="1205"/>
        <v/>
      </c>
      <c r="DD379" s="534" t="str">
        <f t="shared" si="1206"/>
        <v/>
      </c>
      <c r="DE379" s="534" t="str">
        <f t="shared" si="1207"/>
        <v/>
      </c>
      <c r="DF379" s="534" t="str">
        <f t="shared" si="1208"/>
        <v/>
      </c>
      <c r="DG379" s="535" t="str">
        <f t="shared" si="1209"/>
        <v/>
      </c>
      <c r="DH379" s="535" t="str">
        <f t="shared" si="1210"/>
        <v/>
      </c>
      <c r="DI379" s="535" t="str">
        <f t="shared" si="1211"/>
        <v/>
      </c>
      <c r="DJ379" s="535" t="str">
        <f t="shared" si="1212"/>
        <v/>
      </c>
      <c r="DK379" s="534" t="str">
        <f t="shared" si="1213"/>
        <v/>
      </c>
      <c r="DL379" s="534" t="str">
        <f t="shared" si="1214"/>
        <v/>
      </c>
      <c r="DM379" s="534" t="str">
        <f t="shared" si="1215"/>
        <v/>
      </c>
      <c r="DN379" s="534" t="str">
        <f t="shared" si="1216"/>
        <v/>
      </c>
      <c r="DO379" s="534" t="str">
        <f t="shared" si="1217"/>
        <v/>
      </c>
      <c r="DP379" s="533" t="str">
        <f t="shared" si="1218"/>
        <v/>
      </c>
      <c r="DQ379" s="532" t="str">
        <f t="shared" si="1219"/>
        <v/>
      </c>
      <c r="DR379" s="753">
        <f t="shared" si="1220"/>
        <v>0</v>
      </c>
      <c r="DS379" s="111">
        <f t="shared" si="1221"/>
        <v>0</v>
      </c>
      <c r="DT379" s="111">
        <f t="shared" si="1222"/>
        <v>0</v>
      </c>
      <c r="DU379" s="111">
        <f t="shared" si="1223"/>
        <v>0</v>
      </c>
      <c r="DV379" s="602"/>
      <c r="DW379" s="719"/>
      <c r="DX379" s="719"/>
      <c r="DY379" s="719"/>
      <c r="DZ379" s="719"/>
      <c r="EA379" s="719"/>
      <c r="EB379" s="719"/>
      <c r="EC379" s="719"/>
      <c r="ED379" s="719"/>
      <c r="EE379" s="603"/>
    </row>
    <row r="380" spans="1:135" s="816" customFormat="1" ht="15.75" customHeight="1">
      <c r="A380" s="740" t="s">
        <v>359</v>
      </c>
      <c r="B380" s="284"/>
      <c r="C380" s="284"/>
      <c r="D380" s="284"/>
      <c r="E380" s="284"/>
      <c r="F380" s="284"/>
      <c r="G380" s="284"/>
      <c r="H380" s="284"/>
      <c r="I380" s="284"/>
      <c r="J380" s="284"/>
      <c r="K380" s="284"/>
      <c r="L380" s="284"/>
      <c r="M380" s="284"/>
      <c r="N380" s="284"/>
      <c r="O380" s="284"/>
      <c r="P380" s="284"/>
      <c r="Q380" s="284"/>
      <c r="R380" s="284"/>
      <c r="S380" s="284"/>
      <c r="T380" s="716"/>
      <c r="U380" s="284"/>
      <c r="V380" s="284"/>
      <c r="W380" s="284"/>
      <c r="X380" s="284"/>
      <c r="Y380" s="284"/>
      <c r="Z380" s="284"/>
      <c r="AA380" s="284"/>
      <c r="AB380" s="284"/>
      <c r="AC380" s="284"/>
      <c r="AD380" s="284"/>
      <c r="AE380" s="284"/>
      <c r="AF380" s="284"/>
      <c r="AG380" s="284"/>
      <c r="AH380" s="284"/>
      <c r="AI380" s="284"/>
      <c r="AJ380" s="284"/>
      <c r="AK380" s="284"/>
      <c r="AL380" s="284"/>
      <c r="AM380" s="716"/>
      <c r="AN380" s="284"/>
      <c r="AO380" s="284"/>
      <c r="AP380" s="284"/>
      <c r="AQ380" s="284"/>
      <c r="AR380" s="284"/>
      <c r="AS380" s="284"/>
      <c r="AT380" s="284"/>
      <c r="AU380" s="284"/>
      <c r="AV380" s="284"/>
      <c r="AW380" s="284"/>
      <c r="AX380" s="284"/>
      <c r="AY380" s="284"/>
      <c r="AZ380" s="284"/>
      <c r="BA380" s="284"/>
      <c r="BB380" s="284"/>
      <c r="BC380" s="284"/>
      <c r="BD380" s="284"/>
      <c r="BE380" s="284"/>
      <c r="BF380" s="716"/>
      <c r="BG380" s="284"/>
      <c r="BH380" s="284"/>
      <c r="BI380" s="284"/>
      <c r="BJ380" s="284"/>
      <c r="BK380" s="284"/>
      <c r="BL380" s="284"/>
      <c r="BM380" s="284"/>
      <c r="BN380" s="284"/>
      <c r="BO380" s="284"/>
      <c r="BP380" s="284"/>
      <c r="BQ380" s="284"/>
      <c r="BR380" s="284"/>
      <c r="BS380" s="284"/>
      <c r="BT380" s="284"/>
      <c r="BU380" s="284"/>
      <c r="BV380" s="284"/>
      <c r="BW380" s="284"/>
      <c r="BX380" s="284"/>
      <c r="BY380" s="716"/>
      <c r="BZ380" s="284"/>
      <c r="CA380" s="284"/>
      <c r="CB380" s="284"/>
      <c r="CC380" s="284"/>
      <c r="CD380" s="698" t="str">
        <f t="shared" si="1180"/>
        <v/>
      </c>
      <c r="CE380" s="698" t="str">
        <f t="shared" si="1181"/>
        <v/>
      </c>
      <c r="CF380" s="698" t="str">
        <f t="shared" si="1182"/>
        <v/>
      </c>
      <c r="CG380" s="787" t="str">
        <f t="shared" si="1183"/>
        <v/>
      </c>
      <c r="CH380" s="1371" t="str">
        <f t="shared" si="1184"/>
        <v/>
      </c>
      <c r="CI380" s="1372" t="str">
        <f t="shared" si="1185"/>
        <v/>
      </c>
      <c r="CJ380" s="1373" t="str">
        <f t="shared" si="1186"/>
        <v/>
      </c>
      <c r="CK380" s="1373" t="str">
        <f t="shared" si="1187"/>
        <v/>
      </c>
      <c r="CL380" s="1373" t="str">
        <f t="shared" si="1188"/>
        <v/>
      </c>
      <c r="CM380" s="1373" t="str">
        <f t="shared" si="1189"/>
        <v/>
      </c>
      <c r="CN380" s="1373" t="str">
        <f t="shared" si="1190"/>
        <v/>
      </c>
      <c r="CO380" s="1374" t="str">
        <f t="shared" si="1191"/>
        <v/>
      </c>
      <c r="CP380" s="1374" t="str">
        <f t="shared" si="1192"/>
        <v/>
      </c>
      <c r="CQ380" s="1374" t="str">
        <f t="shared" si="1193"/>
        <v/>
      </c>
      <c r="CR380" s="1374" t="str">
        <f t="shared" si="1194"/>
        <v/>
      </c>
      <c r="CS380" s="1373" t="str">
        <f t="shared" si="1195"/>
        <v/>
      </c>
      <c r="CT380" s="1373" t="str">
        <f t="shared" si="1196"/>
        <v/>
      </c>
      <c r="CU380" s="1373" t="str">
        <f t="shared" si="1197"/>
        <v/>
      </c>
      <c r="CV380" s="1373" t="str">
        <f t="shared" si="1198"/>
        <v/>
      </c>
      <c r="CW380" s="1373" t="str">
        <f t="shared" si="1199"/>
        <v/>
      </c>
      <c r="CX380" s="1372" t="str">
        <f t="shared" si="1200"/>
        <v/>
      </c>
      <c r="CY380" s="1375" t="str">
        <f t="shared" si="1201"/>
        <v/>
      </c>
      <c r="CZ380" s="532" t="str">
        <f t="shared" si="1202"/>
        <v/>
      </c>
      <c r="DA380" s="533" t="str">
        <f t="shared" si="1203"/>
        <v/>
      </c>
      <c r="DB380" s="534" t="str">
        <f t="shared" si="1204"/>
        <v/>
      </c>
      <c r="DC380" s="534" t="str">
        <f t="shared" si="1205"/>
        <v/>
      </c>
      <c r="DD380" s="534" t="str">
        <f t="shared" si="1206"/>
        <v/>
      </c>
      <c r="DE380" s="534" t="str">
        <f t="shared" si="1207"/>
        <v/>
      </c>
      <c r="DF380" s="534" t="str">
        <f t="shared" si="1208"/>
        <v/>
      </c>
      <c r="DG380" s="535" t="str">
        <f t="shared" si="1209"/>
        <v/>
      </c>
      <c r="DH380" s="535" t="str">
        <f t="shared" si="1210"/>
        <v/>
      </c>
      <c r="DI380" s="535" t="str">
        <f t="shared" si="1211"/>
        <v/>
      </c>
      <c r="DJ380" s="535" t="str">
        <f t="shared" si="1212"/>
        <v/>
      </c>
      <c r="DK380" s="534" t="str">
        <f t="shared" si="1213"/>
        <v/>
      </c>
      <c r="DL380" s="534" t="str">
        <f t="shared" si="1214"/>
        <v/>
      </c>
      <c r="DM380" s="534" t="str">
        <f t="shared" si="1215"/>
        <v/>
      </c>
      <c r="DN380" s="534" t="str">
        <f t="shared" si="1216"/>
        <v/>
      </c>
      <c r="DO380" s="534" t="str">
        <f t="shared" si="1217"/>
        <v/>
      </c>
      <c r="DP380" s="533" t="str">
        <f t="shared" si="1218"/>
        <v/>
      </c>
      <c r="DQ380" s="532" t="str">
        <f t="shared" si="1219"/>
        <v/>
      </c>
      <c r="DR380" s="753">
        <f t="shared" si="1220"/>
        <v>0</v>
      </c>
      <c r="DS380" s="111">
        <f t="shared" si="1221"/>
        <v>0</v>
      </c>
      <c r="DT380" s="111">
        <f t="shared" si="1222"/>
        <v>0</v>
      </c>
      <c r="DU380" s="111">
        <f t="shared" si="1223"/>
        <v>0</v>
      </c>
      <c r="DV380" s="814"/>
      <c r="DW380" s="745"/>
      <c r="DX380" s="745"/>
      <c r="DY380" s="745"/>
      <c r="DZ380" s="745"/>
      <c r="EA380" s="745"/>
      <c r="EB380" s="745"/>
      <c r="EC380" s="745"/>
      <c r="ED380" s="719"/>
      <c r="EE380" s="815"/>
    </row>
    <row r="381" spans="1:135" s="816" customFormat="1" ht="15.75" customHeight="1">
      <c r="A381" s="748" t="s">
        <v>328</v>
      </c>
      <c r="B381" s="733" t="str">
        <f t="shared" ref="B381:S381" si="1233">IF(B375="","",(B375-B377-B380)*B376/B$46/365/$G$1)</f>
        <v/>
      </c>
      <c r="C381" s="733" t="str">
        <f t="shared" si="1233"/>
        <v/>
      </c>
      <c r="D381" s="733" t="str">
        <f t="shared" si="1233"/>
        <v/>
      </c>
      <c r="E381" s="733" t="str">
        <f t="shared" si="1233"/>
        <v/>
      </c>
      <c r="F381" s="733" t="str">
        <f t="shared" si="1233"/>
        <v/>
      </c>
      <c r="G381" s="733" t="str">
        <f t="shared" si="1233"/>
        <v/>
      </c>
      <c r="H381" s="733" t="str">
        <f t="shared" si="1233"/>
        <v/>
      </c>
      <c r="I381" s="733" t="str">
        <f t="shared" si="1233"/>
        <v/>
      </c>
      <c r="J381" s="733" t="str">
        <f t="shared" si="1233"/>
        <v/>
      </c>
      <c r="K381" s="733" t="str">
        <f t="shared" si="1233"/>
        <v/>
      </c>
      <c r="L381" s="733" t="str">
        <f t="shared" si="1233"/>
        <v/>
      </c>
      <c r="M381" s="733" t="str">
        <f t="shared" si="1233"/>
        <v/>
      </c>
      <c r="N381" s="733" t="str">
        <f t="shared" si="1233"/>
        <v/>
      </c>
      <c r="O381" s="733" t="str">
        <f t="shared" si="1233"/>
        <v/>
      </c>
      <c r="P381" s="733" t="str">
        <f t="shared" si="1233"/>
        <v/>
      </c>
      <c r="Q381" s="733" t="str">
        <f t="shared" si="1233"/>
        <v/>
      </c>
      <c r="R381" s="733" t="str">
        <f t="shared" si="1233"/>
        <v/>
      </c>
      <c r="S381" s="733" t="str">
        <f t="shared" si="1233"/>
        <v/>
      </c>
      <c r="T381" s="752"/>
      <c r="U381" s="733" t="str">
        <f t="shared" ref="U381:AL381" si="1234">IF(U375="","",(U375-U377-U380)*U376/U$46/365/$G$1)</f>
        <v/>
      </c>
      <c r="V381" s="733" t="str">
        <f t="shared" si="1234"/>
        <v/>
      </c>
      <c r="W381" s="733" t="str">
        <f t="shared" si="1234"/>
        <v/>
      </c>
      <c r="X381" s="733" t="str">
        <f t="shared" si="1234"/>
        <v/>
      </c>
      <c r="Y381" s="733" t="str">
        <f t="shared" si="1234"/>
        <v/>
      </c>
      <c r="Z381" s="733" t="str">
        <f t="shared" si="1234"/>
        <v/>
      </c>
      <c r="AA381" s="733" t="str">
        <f t="shared" si="1234"/>
        <v/>
      </c>
      <c r="AB381" s="733" t="str">
        <f t="shared" si="1234"/>
        <v/>
      </c>
      <c r="AC381" s="733" t="str">
        <f t="shared" si="1234"/>
        <v/>
      </c>
      <c r="AD381" s="733" t="str">
        <f t="shared" si="1234"/>
        <v/>
      </c>
      <c r="AE381" s="733" t="str">
        <f t="shared" si="1234"/>
        <v/>
      </c>
      <c r="AF381" s="733" t="str">
        <f t="shared" si="1234"/>
        <v/>
      </c>
      <c r="AG381" s="733" t="str">
        <f t="shared" si="1234"/>
        <v/>
      </c>
      <c r="AH381" s="733" t="str">
        <f t="shared" si="1234"/>
        <v/>
      </c>
      <c r="AI381" s="733" t="str">
        <f t="shared" si="1234"/>
        <v/>
      </c>
      <c r="AJ381" s="733" t="str">
        <f t="shared" si="1234"/>
        <v/>
      </c>
      <c r="AK381" s="733" t="str">
        <f t="shared" si="1234"/>
        <v/>
      </c>
      <c r="AL381" s="733" t="str">
        <f t="shared" si="1234"/>
        <v/>
      </c>
      <c r="AM381" s="752"/>
      <c r="AN381" s="733" t="str">
        <f t="shared" ref="AN381:AW381" si="1235">IF(AN375="","",(AN375-AN377-AN380)*AN376/AN$46/365/$G$1)</f>
        <v/>
      </c>
      <c r="AO381" s="733" t="str">
        <f t="shared" si="1235"/>
        <v/>
      </c>
      <c r="AP381" s="733" t="str">
        <f t="shared" si="1235"/>
        <v/>
      </c>
      <c r="AQ381" s="733" t="str">
        <f t="shared" si="1235"/>
        <v/>
      </c>
      <c r="AR381" s="733" t="str">
        <f t="shared" si="1235"/>
        <v/>
      </c>
      <c r="AS381" s="733" t="str">
        <f t="shared" si="1235"/>
        <v/>
      </c>
      <c r="AT381" s="733" t="str">
        <f t="shared" si="1235"/>
        <v/>
      </c>
      <c r="AU381" s="733" t="str">
        <f t="shared" si="1235"/>
        <v/>
      </c>
      <c r="AV381" s="733" t="str">
        <f t="shared" si="1235"/>
        <v/>
      </c>
      <c r="AW381" s="733" t="str">
        <f t="shared" si="1235"/>
        <v/>
      </c>
      <c r="AX381" s="733"/>
      <c r="AY381" s="733" t="str">
        <f t="shared" ref="AY381:BE381" si="1236">IF(AY375="","",(AY375-AY377-AY380)*AY376/AY$46/365/$G$1)</f>
        <v/>
      </c>
      <c r="AZ381" s="733" t="str">
        <f t="shared" si="1236"/>
        <v/>
      </c>
      <c r="BA381" s="733" t="str">
        <f t="shared" si="1236"/>
        <v/>
      </c>
      <c r="BB381" s="733" t="str">
        <f t="shared" si="1236"/>
        <v/>
      </c>
      <c r="BC381" s="733" t="str">
        <f t="shared" si="1236"/>
        <v/>
      </c>
      <c r="BD381" s="733" t="str">
        <f t="shared" si="1236"/>
        <v/>
      </c>
      <c r="BE381" s="733" t="str">
        <f t="shared" si="1236"/>
        <v/>
      </c>
      <c r="BF381" s="752"/>
      <c r="BG381" s="733" t="str">
        <f t="shared" ref="BG381:BX381" si="1237">IF(BG375="","",(BG375-BG377-BG380)*BG376/BG$46/365/$G$1)</f>
        <v/>
      </c>
      <c r="BH381" s="733" t="str">
        <f t="shared" si="1237"/>
        <v/>
      </c>
      <c r="BI381" s="733" t="str">
        <f t="shared" si="1237"/>
        <v/>
      </c>
      <c r="BJ381" s="733" t="str">
        <f t="shared" si="1237"/>
        <v/>
      </c>
      <c r="BK381" s="733" t="str">
        <f t="shared" si="1237"/>
        <v/>
      </c>
      <c r="BL381" s="733" t="str">
        <f t="shared" si="1237"/>
        <v/>
      </c>
      <c r="BM381" s="733" t="str">
        <f t="shared" si="1237"/>
        <v/>
      </c>
      <c r="BN381" s="733" t="str">
        <f t="shared" si="1237"/>
        <v/>
      </c>
      <c r="BO381" s="733" t="str">
        <f t="shared" si="1237"/>
        <v/>
      </c>
      <c r="BP381" s="733" t="str">
        <f t="shared" si="1237"/>
        <v/>
      </c>
      <c r="BQ381" s="733" t="str">
        <f t="shared" si="1237"/>
        <v/>
      </c>
      <c r="BR381" s="733" t="str">
        <f t="shared" si="1237"/>
        <v/>
      </c>
      <c r="BS381" s="733" t="str">
        <f t="shared" si="1237"/>
        <v/>
      </c>
      <c r="BT381" s="733" t="str">
        <f t="shared" si="1237"/>
        <v/>
      </c>
      <c r="BU381" s="733" t="str">
        <f t="shared" si="1237"/>
        <v/>
      </c>
      <c r="BV381" s="733" t="str">
        <f t="shared" si="1237"/>
        <v/>
      </c>
      <c r="BW381" s="733" t="str">
        <f t="shared" si="1237"/>
        <v/>
      </c>
      <c r="BX381" s="733" t="str">
        <f t="shared" si="1237"/>
        <v/>
      </c>
      <c r="BY381" s="752"/>
      <c r="BZ381" s="733" t="str">
        <f>IF(BZ375="","",(BZ375-BZ377-BZ380)*BZ376/BZ$46/365/$G$1)</f>
        <v/>
      </c>
      <c r="CA381" s="733" t="str">
        <f>IF(CA375="","",(CA375-CA377-CA380)*CA376/CA$46/365/$G$1)</f>
        <v/>
      </c>
      <c r="CB381" s="733" t="str">
        <f>IF(CB375="","",(CB375-CB377-CB380)*CB376/CB$46/365/$G$1)</f>
        <v/>
      </c>
      <c r="CC381" s="733" t="str">
        <f>IF(CC375="","",(CC375-CC377-CC380)*CC376/CC$46/365/$G$1)</f>
        <v/>
      </c>
      <c r="CD381" s="723" t="str">
        <f t="shared" si="1180"/>
        <v/>
      </c>
      <c r="CE381" s="723" t="str">
        <f t="shared" si="1181"/>
        <v/>
      </c>
      <c r="CF381" s="723" t="str">
        <f t="shared" si="1182"/>
        <v/>
      </c>
      <c r="CG381" s="790" t="str">
        <f t="shared" si="1183"/>
        <v/>
      </c>
      <c r="CH381" s="1376" t="str">
        <f t="shared" si="1184"/>
        <v/>
      </c>
      <c r="CI381" s="1377" t="str">
        <f t="shared" si="1185"/>
        <v/>
      </c>
      <c r="CJ381" s="1378" t="str">
        <f t="shared" si="1186"/>
        <v/>
      </c>
      <c r="CK381" s="1378" t="str">
        <f t="shared" si="1187"/>
        <v/>
      </c>
      <c r="CL381" s="1378" t="str">
        <f t="shared" si="1188"/>
        <v/>
      </c>
      <c r="CM381" s="1378" t="str">
        <f t="shared" si="1189"/>
        <v/>
      </c>
      <c r="CN381" s="1378" t="str">
        <f t="shared" si="1190"/>
        <v/>
      </c>
      <c r="CO381" s="1379" t="str">
        <f t="shared" si="1191"/>
        <v/>
      </c>
      <c r="CP381" s="1379" t="str">
        <f t="shared" si="1192"/>
        <v/>
      </c>
      <c r="CQ381" s="1379" t="str">
        <f t="shared" si="1193"/>
        <v/>
      </c>
      <c r="CR381" s="1379" t="str">
        <f t="shared" si="1194"/>
        <v/>
      </c>
      <c r="CS381" s="1378" t="str">
        <f t="shared" si="1195"/>
        <v/>
      </c>
      <c r="CT381" s="1378" t="str">
        <f t="shared" si="1196"/>
        <v/>
      </c>
      <c r="CU381" s="1378" t="str">
        <f t="shared" si="1197"/>
        <v/>
      </c>
      <c r="CV381" s="1378" t="str">
        <f t="shared" si="1198"/>
        <v/>
      </c>
      <c r="CW381" s="1378" t="str">
        <f t="shared" si="1199"/>
        <v/>
      </c>
      <c r="CX381" s="1377" t="str">
        <f t="shared" si="1200"/>
        <v/>
      </c>
      <c r="CY381" s="1380" t="str">
        <f t="shared" si="1201"/>
        <v/>
      </c>
      <c r="CZ381" s="638" t="str">
        <f t="shared" si="1202"/>
        <v/>
      </c>
      <c r="DA381" s="639" t="str">
        <f t="shared" si="1203"/>
        <v/>
      </c>
      <c r="DB381" s="640" t="str">
        <f t="shared" si="1204"/>
        <v/>
      </c>
      <c r="DC381" s="640" t="str">
        <f t="shared" si="1205"/>
        <v/>
      </c>
      <c r="DD381" s="640" t="str">
        <f t="shared" si="1206"/>
        <v/>
      </c>
      <c r="DE381" s="640" t="str">
        <f t="shared" si="1207"/>
        <v/>
      </c>
      <c r="DF381" s="640" t="str">
        <f t="shared" si="1208"/>
        <v/>
      </c>
      <c r="DG381" s="641" t="str">
        <f t="shared" si="1209"/>
        <v/>
      </c>
      <c r="DH381" s="641" t="str">
        <f t="shared" si="1210"/>
        <v/>
      </c>
      <c r="DI381" s="641" t="str">
        <f t="shared" si="1211"/>
        <v/>
      </c>
      <c r="DJ381" s="641" t="str">
        <f t="shared" si="1212"/>
        <v/>
      </c>
      <c r="DK381" s="640" t="str">
        <f t="shared" si="1213"/>
        <v/>
      </c>
      <c r="DL381" s="640" t="str">
        <f t="shared" si="1214"/>
        <v/>
      </c>
      <c r="DM381" s="640" t="str">
        <f t="shared" si="1215"/>
        <v/>
      </c>
      <c r="DN381" s="640" t="str">
        <f t="shared" si="1216"/>
        <v/>
      </c>
      <c r="DO381" s="640" t="str">
        <f t="shared" si="1217"/>
        <v/>
      </c>
      <c r="DP381" s="639" t="str">
        <f t="shared" si="1218"/>
        <v/>
      </c>
      <c r="DQ381" s="638" t="str">
        <f t="shared" si="1219"/>
        <v/>
      </c>
      <c r="DR381" s="753">
        <f t="shared" si="1220"/>
        <v>0</v>
      </c>
      <c r="DS381" s="111">
        <f t="shared" si="1221"/>
        <v>0</v>
      </c>
      <c r="DT381" s="111">
        <f t="shared" si="1222"/>
        <v>0</v>
      </c>
      <c r="DU381" s="111">
        <f t="shared" si="1223"/>
        <v>0</v>
      </c>
      <c r="DV381" s="814"/>
      <c r="DW381" s="745"/>
      <c r="DX381" s="745"/>
      <c r="DY381" s="745"/>
      <c r="DZ381" s="745"/>
      <c r="EA381" s="745"/>
      <c r="EB381" s="745"/>
      <c r="EC381" s="745"/>
      <c r="ED381" s="719"/>
      <c r="EE381" s="815"/>
    </row>
    <row r="382" spans="1:135" s="816" customFormat="1" ht="15.75" customHeight="1">
      <c r="A382" s="781" t="s">
        <v>683</v>
      </c>
      <c r="B382" s="217"/>
      <c r="C382" s="217"/>
      <c r="D382" s="217"/>
      <c r="E382" s="217"/>
      <c r="F382" s="217"/>
      <c r="G382" s="217"/>
      <c r="H382" s="217"/>
      <c r="I382" s="217"/>
      <c r="J382" s="217"/>
      <c r="K382" s="217"/>
      <c r="L382" s="217"/>
      <c r="M382" s="217"/>
      <c r="N382" s="217"/>
      <c r="O382" s="217"/>
      <c r="P382" s="217"/>
      <c r="Q382" s="217"/>
      <c r="R382" s="217"/>
      <c r="S382" s="217"/>
      <c r="T382" s="703"/>
      <c r="U382" s="217"/>
      <c r="V382" s="217"/>
      <c r="W382" s="217"/>
      <c r="X382" s="217"/>
      <c r="Y382" s="217"/>
      <c r="Z382" s="217"/>
      <c r="AA382" s="217"/>
      <c r="AB382" s="217"/>
      <c r="AC382" s="217"/>
      <c r="AD382" s="217"/>
      <c r="AE382" s="217"/>
      <c r="AF382" s="217"/>
      <c r="AG382" s="217"/>
      <c r="AH382" s="217"/>
      <c r="AI382" s="217"/>
      <c r="AJ382" s="217"/>
      <c r="AK382" s="217"/>
      <c r="AL382" s="217"/>
      <c r="AM382" s="703"/>
      <c r="AN382" s="217"/>
      <c r="AO382" s="217"/>
      <c r="AP382" s="217"/>
      <c r="AQ382" s="217"/>
      <c r="AR382" s="217"/>
      <c r="AS382" s="217"/>
      <c r="AT382" s="217"/>
      <c r="AU382" s="217"/>
      <c r="AV382" s="217"/>
      <c r="AW382" s="217"/>
      <c r="AX382" s="217"/>
      <c r="AY382" s="217"/>
      <c r="AZ382" s="217"/>
      <c r="BA382" s="217"/>
      <c r="BB382" s="217"/>
      <c r="BC382" s="217"/>
      <c r="BD382" s="217">
        <v>1</v>
      </c>
      <c r="BE382" s="217"/>
      <c r="BF382" s="703"/>
      <c r="BG382" s="217"/>
      <c r="BH382" s="217"/>
      <c r="BI382" s="217"/>
      <c r="BJ382" s="217"/>
      <c r="BK382" s="217"/>
      <c r="BL382" s="217"/>
      <c r="BM382" s="217"/>
      <c r="BN382" s="217"/>
      <c r="BO382" s="217"/>
      <c r="BP382" s="217"/>
      <c r="BQ382" s="217"/>
      <c r="BR382" s="217"/>
      <c r="BS382" s="217"/>
      <c r="BT382" s="217"/>
      <c r="BU382" s="217"/>
      <c r="BV382" s="217"/>
      <c r="BW382" s="217"/>
      <c r="BX382" s="217"/>
      <c r="BY382" s="703"/>
      <c r="BZ382" s="217"/>
      <c r="CA382" s="217"/>
      <c r="CB382" s="217"/>
      <c r="CC382" s="217"/>
      <c r="CD382" s="698" t="str">
        <f>IF(DR382&lt;3,"",(SUM(B382:S382)-MIN(B382:S382)-MAX(B382:S382))/(DR382-2))</f>
        <v/>
      </c>
      <c r="CE382" s="723" t="str">
        <f>IF(DS382&lt;3,"",(SUM(U382:AL382)-MIN(U382:AL382)-MAX(U382:AL382))/(DS382-2))</f>
        <v/>
      </c>
      <c r="CF382" s="723" t="str">
        <f>IF(DT382&lt;3,"",(SUM(AN382:BE382)-MIN(AN382:BE382)-MAX(AN382:BE382))/(DT382-2))</f>
        <v/>
      </c>
      <c r="CG382" s="790" t="str">
        <f>IF(DU382&lt;3,"",(SUM(BG382:BX382)-MIN(BG382:BX382)-MAX(BG382:BX382))/(DU382-2))</f>
        <v/>
      </c>
      <c r="CH382" s="1371" t="str">
        <f t="shared" si="1184"/>
        <v/>
      </c>
      <c r="CI382" s="1372" t="str">
        <f t="shared" si="1185"/>
        <v/>
      </c>
      <c r="CJ382" s="1373" t="str">
        <f t="shared" si="1186"/>
        <v/>
      </c>
      <c r="CK382" s="1373" t="str">
        <f t="shared" si="1187"/>
        <v/>
      </c>
      <c r="CL382" s="1373" t="str">
        <f t="shared" si="1188"/>
        <v/>
      </c>
      <c r="CM382" s="1373" t="str">
        <f t="shared" si="1189"/>
        <v/>
      </c>
      <c r="CN382" s="1373" t="str">
        <f t="shared" si="1190"/>
        <v/>
      </c>
      <c r="CO382" s="1374" t="str">
        <f t="shared" si="1191"/>
        <v/>
      </c>
      <c r="CP382" s="1374" t="str">
        <f t="shared" si="1192"/>
        <v/>
      </c>
      <c r="CQ382" s="1374" t="str">
        <f t="shared" si="1193"/>
        <v/>
      </c>
      <c r="CR382" s="1374" t="str">
        <f t="shared" si="1194"/>
        <v/>
      </c>
      <c r="CS382" s="1373" t="str">
        <f t="shared" si="1195"/>
        <v/>
      </c>
      <c r="CT382" s="1373" t="str">
        <f t="shared" si="1196"/>
        <v/>
      </c>
      <c r="CU382" s="1373" t="str">
        <f t="shared" si="1197"/>
        <v/>
      </c>
      <c r="CV382" s="1373" t="str">
        <f t="shared" si="1198"/>
        <v/>
      </c>
      <c r="CW382" s="1373" t="str">
        <f t="shared" si="1199"/>
        <v/>
      </c>
      <c r="CX382" s="1372" t="str">
        <f t="shared" si="1200"/>
        <v/>
      </c>
      <c r="CY382" s="1375" t="str">
        <f t="shared" si="1201"/>
        <v/>
      </c>
      <c r="CZ382" s="532" t="str">
        <f t="shared" si="1202"/>
        <v/>
      </c>
      <c r="DA382" s="533" t="str">
        <f t="shared" si="1203"/>
        <v/>
      </c>
      <c r="DB382" s="534" t="str">
        <f t="shared" si="1204"/>
        <v/>
      </c>
      <c r="DC382" s="534" t="str">
        <f t="shared" si="1205"/>
        <v/>
      </c>
      <c r="DD382" s="534" t="str">
        <f t="shared" si="1206"/>
        <v/>
      </c>
      <c r="DE382" s="534" t="str">
        <f t="shared" si="1207"/>
        <v/>
      </c>
      <c r="DF382" s="534" t="str">
        <f t="shared" si="1208"/>
        <v/>
      </c>
      <c r="DG382" s="535" t="str">
        <f t="shared" si="1209"/>
        <v/>
      </c>
      <c r="DH382" s="535" t="str">
        <f t="shared" si="1210"/>
        <v/>
      </c>
      <c r="DI382" s="535" t="str">
        <f t="shared" si="1211"/>
        <v/>
      </c>
      <c r="DJ382" s="535" t="str">
        <f t="shared" si="1212"/>
        <v/>
      </c>
      <c r="DK382" s="534" t="str">
        <f t="shared" si="1213"/>
        <v/>
      </c>
      <c r="DL382" s="534" t="str">
        <f t="shared" si="1214"/>
        <v/>
      </c>
      <c r="DM382" s="534" t="str">
        <f t="shared" si="1215"/>
        <v/>
      </c>
      <c r="DN382" s="534" t="str">
        <f t="shared" si="1216"/>
        <v/>
      </c>
      <c r="DO382" s="534" t="str">
        <f t="shared" si="1217"/>
        <v/>
      </c>
      <c r="DP382" s="533" t="str">
        <f t="shared" si="1218"/>
        <v/>
      </c>
      <c r="DQ382" s="532" t="str">
        <f t="shared" si="1219"/>
        <v/>
      </c>
      <c r="DR382" s="699"/>
      <c r="DS382" s="112"/>
      <c r="DT382" s="112"/>
      <c r="DU382" s="112"/>
      <c r="DV382" s="828"/>
      <c r="DW382" s="830"/>
      <c r="DX382" s="830"/>
      <c r="DY382" s="830"/>
      <c r="DZ382" s="830"/>
      <c r="EA382" s="830"/>
      <c r="EB382" s="830"/>
      <c r="EC382" s="830"/>
      <c r="ED382" s="718"/>
      <c r="EE382" s="815"/>
    </row>
    <row r="383" spans="1:135" s="604" customFormat="1" ht="15.75" customHeight="1">
      <c r="A383" s="757" t="s">
        <v>367</v>
      </c>
      <c r="B383" s="217"/>
      <c r="C383" s="217"/>
      <c r="D383" s="217"/>
      <c r="E383" s="217"/>
      <c r="F383" s="217"/>
      <c r="G383" s="217"/>
      <c r="H383" s="217"/>
      <c r="I383" s="217"/>
      <c r="J383" s="217"/>
      <c r="K383" s="217"/>
      <c r="L383" s="217"/>
      <c r="M383" s="217"/>
      <c r="N383" s="217"/>
      <c r="O383" s="217"/>
      <c r="P383" s="217"/>
      <c r="Q383" s="217"/>
      <c r="R383" s="217"/>
      <c r="S383" s="217"/>
      <c r="T383" s="712"/>
      <c r="U383" s="217"/>
      <c r="V383" s="217"/>
      <c r="W383" s="217"/>
      <c r="X383" s="217"/>
      <c r="Y383" s="217"/>
      <c r="Z383" s="217"/>
      <c r="AA383" s="217"/>
      <c r="AB383" s="217"/>
      <c r="AC383" s="217"/>
      <c r="AD383" s="217"/>
      <c r="AE383" s="217"/>
      <c r="AF383" s="217"/>
      <c r="AG383" s="217"/>
      <c r="AH383" s="217"/>
      <c r="AI383" s="217"/>
      <c r="AJ383" s="217"/>
      <c r="AK383" s="217"/>
      <c r="AL383" s="799"/>
      <c r="AM383" s="712"/>
      <c r="AN383" s="217"/>
      <c r="AO383" s="217"/>
      <c r="AP383" s="217"/>
      <c r="AQ383" s="217"/>
      <c r="AR383" s="217"/>
      <c r="AS383" s="217"/>
      <c r="AT383" s="217"/>
      <c r="AU383" s="217"/>
      <c r="AV383" s="217"/>
      <c r="AW383" s="217"/>
      <c r="AX383" s="217"/>
      <c r="AY383" s="217"/>
      <c r="AZ383" s="217"/>
      <c r="BA383" s="217"/>
      <c r="BB383" s="217"/>
      <c r="BC383" s="217"/>
      <c r="BD383" s="217" t="s">
        <v>378</v>
      </c>
      <c r="BE383" s="217"/>
      <c r="BF383" s="712"/>
      <c r="BG383" s="217"/>
      <c r="BH383" s="217"/>
      <c r="BI383" s="217"/>
      <c r="BJ383" s="217"/>
      <c r="BK383" s="217"/>
      <c r="BL383" s="217"/>
      <c r="BM383" s="217"/>
      <c r="BN383" s="217"/>
      <c r="BO383" s="217"/>
      <c r="BP383" s="217"/>
      <c r="BQ383" s="217"/>
      <c r="BR383" s="217"/>
      <c r="BS383" s="217"/>
      <c r="BT383" s="217"/>
      <c r="BU383" s="217"/>
      <c r="BV383" s="217"/>
      <c r="BW383" s="217"/>
      <c r="BX383" s="217"/>
      <c r="BY383" s="712"/>
      <c r="BZ383" s="217"/>
      <c r="CA383" s="217"/>
      <c r="CB383" s="217"/>
      <c r="CC383" s="217"/>
      <c r="CD383" s="690"/>
      <c r="CE383" s="690"/>
      <c r="CF383" s="690"/>
      <c r="CG383" s="786"/>
      <c r="CH383" s="1408"/>
      <c r="CI383" s="1409"/>
      <c r="CJ383" s="1409"/>
      <c r="CK383" s="1409"/>
      <c r="CL383" s="1409"/>
      <c r="CM383" s="1409"/>
      <c r="CN383" s="1409"/>
      <c r="CO383" s="1409"/>
      <c r="CP383" s="1409"/>
      <c r="CQ383" s="1409"/>
      <c r="CR383" s="1409"/>
      <c r="CS383" s="1409"/>
      <c r="CT383" s="1409"/>
      <c r="CU383" s="1409"/>
      <c r="CV383" s="1409"/>
      <c r="CW383" s="1409"/>
      <c r="CX383" s="1409"/>
      <c r="CY383" s="1388"/>
      <c r="CZ383" s="558"/>
      <c r="DA383" s="558"/>
      <c r="DB383" s="558"/>
      <c r="DC383" s="558"/>
      <c r="DD383" s="558"/>
      <c r="DE383" s="558"/>
      <c r="DF383" s="558"/>
      <c r="DG383" s="558"/>
      <c r="DH383" s="558"/>
      <c r="DI383" s="558"/>
      <c r="DJ383" s="558"/>
      <c r="DK383" s="558"/>
      <c r="DL383" s="558"/>
      <c r="DM383" s="558"/>
      <c r="DN383" s="558"/>
      <c r="DO383" s="558"/>
      <c r="DP383" s="558"/>
      <c r="DQ383" s="558"/>
      <c r="DR383" s="691"/>
      <c r="DS383" s="208"/>
      <c r="DT383" s="208"/>
      <c r="DU383" s="208"/>
      <c r="DV383" s="692"/>
      <c r="DW383" s="718"/>
      <c r="DX383" s="718"/>
      <c r="DY383" s="718"/>
      <c r="DZ383" s="718"/>
      <c r="EA383" s="718"/>
      <c r="EB383" s="718"/>
      <c r="EC383" s="718"/>
      <c r="ED383" s="718"/>
      <c r="EE383" s="603"/>
    </row>
    <row r="384" spans="1:135" s="604" customFormat="1" ht="15.75" customHeight="1">
      <c r="A384" s="808" t="s">
        <v>368</v>
      </c>
      <c r="B384" s="217"/>
      <c r="C384" s="217"/>
      <c r="D384" s="217"/>
      <c r="E384" s="217"/>
      <c r="F384" s="217"/>
      <c r="G384" s="217"/>
      <c r="H384" s="217"/>
      <c r="I384" s="217"/>
      <c r="J384" s="217"/>
      <c r="K384" s="217"/>
      <c r="L384" s="217"/>
      <c r="M384" s="217"/>
      <c r="N384" s="217"/>
      <c r="O384" s="217"/>
      <c r="P384" s="217"/>
      <c r="Q384" s="217"/>
      <c r="R384" s="217"/>
      <c r="S384" s="217"/>
      <c r="T384" s="703"/>
      <c r="U384" s="217"/>
      <c r="V384" s="217"/>
      <c r="W384" s="217"/>
      <c r="X384" s="217"/>
      <c r="Y384" s="217"/>
      <c r="Z384" s="217"/>
      <c r="AA384" s="217"/>
      <c r="AB384" s="217"/>
      <c r="AC384" s="217"/>
      <c r="AD384" s="217"/>
      <c r="AE384" s="217"/>
      <c r="AF384" s="217"/>
      <c r="AG384" s="217"/>
      <c r="AH384" s="217"/>
      <c r="AI384" s="217"/>
      <c r="AJ384" s="217"/>
      <c r="AK384" s="217"/>
      <c r="AL384" s="799"/>
      <c r="AM384" s="703"/>
      <c r="AN384" s="217"/>
      <c r="AO384" s="217"/>
      <c r="AP384" s="217"/>
      <c r="AQ384" s="217"/>
      <c r="AR384" s="217"/>
      <c r="AS384" s="217"/>
      <c r="AT384" s="217"/>
      <c r="AU384" s="217"/>
      <c r="AV384" s="217"/>
      <c r="AW384" s="217"/>
      <c r="AX384" s="217"/>
      <c r="AY384" s="217"/>
      <c r="AZ384" s="217"/>
      <c r="BA384" s="217"/>
      <c r="BB384" s="217"/>
      <c r="BC384" s="217"/>
      <c r="BD384" s="217">
        <v>80</v>
      </c>
      <c r="BE384" s="217"/>
      <c r="BF384" s="703"/>
      <c r="BG384" s="217"/>
      <c r="BH384" s="217"/>
      <c r="BI384" s="217"/>
      <c r="BJ384" s="217"/>
      <c r="BK384" s="217"/>
      <c r="BL384" s="217"/>
      <c r="BM384" s="217"/>
      <c r="BN384" s="217"/>
      <c r="BO384" s="217"/>
      <c r="BP384" s="217"/>
      <c r="BQ384" s="217"/>
      <c r="BR384" s="217"/>
      <c r="BS384" s="217"/>
      <c r="BT384" s="217"/>
      <c r="BU384" s="217"/>
      <c r="BV384" s="217"/>
      <c r="BW384" s="217"/>
      <c r="BX384" s="217"/>
      <c r="BY384" s="703"/>
      <c r="BZ384" s="217"/>
      <c r="CA384" s="217"/>
      <c r="CB384" s="217"/>
      <c r="CC384" s="217"/>
      <c r="CD384" s="698" t="str">
        <f t="shared" ref="CD384:CD418" si="1238">IF(DR384&lt;3,"",(SUM(B384:S384)-MIN(B384:S384)-MAX(B384:S384))/(DR384-2))</f>
        <v/>
      </c>
      <c r="CE384" s="698" t="str">
        <f t="shared" ref="CE384:CE418" si="1239">IF(DS384&lt;3,"",(SUM(U384:AL384)-MIN(U384:AL384)-MAX(U384:AL384))/(DS384-2))</f>
        <v/>
      </c>
      <c r="CF384" s="698" t="str">
        <f t="shared" ref="CF384:CF418" si="1240">IF(DT384&lt;3,"",(SUM(AN384:BE384)-MIN(AN384:BE384)-MAX(AN384:BE384))/(DT384-2))</f>
        <v/>
      </c>
      <c r="CG384" s="787" t="str">
        <f t="shared" ref="CG384:CG418" si="1241">IF(DU384&lt;3,"",(SUM(BG384:BX384)-MIN(BG384:BX384)-MAX(BG384:BX384))/(DU384-2))</f>
        <v/>
      </c>
      <c r="CH384" s="1371" t="str">
        <f t="shared" ref="CH384:CH418" si="1242">IF($CH$4=$CD$4,IF(OR(-FLOOR(((18-COUNT($B384:$S384))/2),1)+CH$7&lt;1,-FLOOR(((18-COUNT($B384:$S384))/2),1)+CH$7&gt;COUNT($B384:$S384)),"",LARGE($B384:$S384,-FLOOR(((18-COUNT($B384:$S384))/2),1)+CH$7)),IF(OR(-FLOOR(((18-COUNT($AN384:$BE384))/2),1)+CH$7&lt;1,-FLOOR(((18-COUNT($AN384:$BE384))/2),1)+CH$7&gt;COUNT($AN384:$BE384)),"",LARGE($AN384:$BE384,-FLOOR(((18-COUNT($AN384:$BE384))/2),1)+CH$7)))</f>
        <v/>
      </c>
      <c r="CI384" s="1372" t="str">
        <f t="shared" ref="CI384:CI418" si="1243">IF($CH$4=$CD$4,IF(OR(-FLOOR(((18-COUNT($B384:$S384))/2),1)+CI$7&lt;1,-FLOOR(((18-COUNT($B384:$S384))/2),1)+CI$7&gt;COUNT($B384:$S384)),"",LARGE($B384:$S384,-FLOOR(((18-COUNT($B384:$S384))/2),1)+CI$7)),IF(OR(-FLOOR(((18-COUNT($AN384:$BE384))/2),1)+CI$7&lt;1,-FLOOR(((18-COUNT($AN384:$BE384))/2),1)+CI$7&gt;COUNT($AN384:$BE384)),"",LARGE($AN384:$BE384,-FLOOR(((18-COUNT($AN384:$BE384))/2),1)+CI$7)))</f>
        <v/>
      </c>
      <c r="CJ384" s="1373" t="str">
        <f t="shared" ref="CJ384:CJ418" si="1244">IF($CH$4=$CD$4,IF(OR(-FLOOR(((18-COUNT($B384:$S384))/2),1)+CJ$7&lt;1,-FLOOR(((18-COUNT($B384:$S384))/2),1)+CJ$7&gt;COUNT($B384:$S384)),"",LARGE($B384:$S384,-FLOOR(((18-COUNT($B384:$S384))/2),1)+CJ$7)),IF(OR(-FLOOR(((18-COUNT($AN384:$BE384))/2),1)+CJ$7&lt;1,-FLOOR(((18-COUNT($AN384:$BE384))/2),1)+CJ$7&gt;COUNT($AN384:$BE384)),"",LARGE($AN384:$BE384,-FLOOR(((18-COUNT($AN384:$BE384))/2),1)+CJ$7)))</f>
        <v/>
      </c>
      <c r="CK384" s="1373" t="str">
        <f t="shared" ref="CK384:CK418" si="1245">IF($CH$4=$CD$4,IF(OR(-FLOOR(((18-COUNT($B384:$S384))/2),1)+CK$7&lt;1,-FLOOR(((18-COUNT($B384:$S384))/2),1)+CK$7&gt;COUNT($B384:$S384)),"",LARGE($B384:$S384,-FLOOR(((18-COUNT($B384:$S384))/2),1)+CK$7)),IF(OR(-FLOOR(((18-COUNT($AN384:$BE384))/2),1)+CK$7&lt;1,-FLOOR(((18-COUNT($AN384:$BE384))/2),1)+CK$7&gt;COUNT($AN384:$BE384)),"",LARGE($AN384:$BE384,-FLOOR(((18-COUNT($AN384:$BE384))/2),1)+CK$7)))</f>
        <v/>
      </c>
      <c r="CL384" s="1373" t="str">
        <f t="shared" ref="CL384:CL418" si="1246">IF($CH$4=$CD$4,IF(OR(-FLOOR(((18-COUNT($B384:$S384))/2),1)+CL$7&lt;1,-FLOOR(((18-COUNT($B384:$S384))/2),1)+CL$7&gt;COUNT($B384:$S384)),"",LARGE($B384:$S384,-FLOOR(((18-COUNT($B384:$S384))/2),1)+CL$7)),IF(OR(-FLOOR(((18-COUNT($AN384:$BE384))/2),1)+CL$7&lt;1,-FLOOR(((18-COUNT($AN384:$BE384))/2),1)+CL$7&gt;COUNT($AN384:$BE384)),"",LARGE($AN384:$BE384,-FLOOR(((18-COUNT($AN384:$BE384))/2),1)+CL$7)))</f>
        <v/>
      </c>
      <c r="CM384" s="1373" t="str">
        <f t="shared" ref="CM384:CM418" si="1247">IF($CH$4=$CD$4,IF(OR(-FLOOR(((18-COUNT($B384:$S384))/2),1)+CM$7&lt;1,-FLOOR(((18-COUNT($B384:$S384))/2),1)+CM$7&gt;COUNT($B384:$S384)),"",LARGE($B384:$S384,-FLOOR(((18-COUNT($B384:$S384))/2),1)+CM$7)),IF(OR(-FLOOR(((18-COUNT($AN384:$BE384))/2),1)+CM$7&lt;1,-FLOOR(((18-COUNT($AN384:$BE384))/2),1)+CM$7&gt;COUNT($AN384:$BE384)),"",LARGE($AN384:$BE384,-FLOOR(((18-COUNT($AN384:$BE384))/2),1)+CM$7)))</f>
        <v/>
      </c>
      <c r="CN384" s="1373" t="str">
        <f t="shared" ref="CN384:CN418" si="1248">IF($CH$4=$CD$4,IF(OR(-FLOOR(((18-COUNT($B384:$S384))/2),1)+CN$7&lt;1,-FLOOR(((18-COUNT($B384:$S384))/2),1)+CN$7&gt;COUNT($B384:$S384)),"",LARGE($B384:$S384,-FLOOR(((18-COUNT($B384:$S384))/2),1)+CN$7)),IF(OR(-FLOOR(((18-COUNT($AN384:$BE384))/2),1)+CN$7&lt;1,-FLOOR(((18-COUNT($AN384:$BE384))/2),1)+CN$7&gt;COUNT($AN384:$BE384)),"",LARGE($AN384:$BE384,-FLOOR(((18-COUNT($AN384:$BE384))/2),1)+CN$7)))</f>
        <v/>
      </c>
      <c r="CO384" s="1374" t="str">
        <f t="shared" ref="CO384:CO418" si="1249">IF($CH$4=$CD$4,IF(OR(-FLOOR(((18-COUNT($B384:$S384))/2),1)+CO$7&lt;1,-FLOOR(((18-COUNT($B384:$S384))/2),1)+CO$7&gt;COUNT($B384:$S384)),"",LARGE($B384:$S384,-FLOOR(((18-COUNT($B384:$S384))/2),1)+CO$7)),IF(OR(-FLOOR(((18-COUNT($AN384:$BE384))/2),1)+CO$7&lt;1,-FLOOR(((18-COUNT($AN384:$BE384))/2),1)+CO$7&gt;COUNT($AN384:$BE384)),"",LARGE($AN384:$BE384,-FLOOR(((18-COUNT($AN384:$BE384))/2),1)+CO$7)))</f>
        <v/>
      </c>
      <c r="CP384" s="1374" t="str">
        <f t="shared" ref="CP384:CP418" si="1250">IF($CH$4=$CD$4,IF(OR(-FLOOR(((18-COUNT($B384:$S384))/2),1)+CP$7&lt;1,-FLOOR(((18-COUNT($B384:$S384))/2),1)+CP$7&gt;COUNT($B384:$S384)),"",LARGE($B384:$S384,-FLOOR(((18-COUNT($B384:$S384))/2),1)+CP$7)),IF(OR(-FLOOR(((18-COUNT($AN384:$BE384))/2),1)+CP$7&lt;1,-FLOOR(((18-COUNT($AN384:$BE384))/2),1)+CP$7&gt;COUNT($AN384:$BE384)),"",LARGE($AN384:$BE384,-FLOOR(((18-COUNT($AN384:$BE384))/2),1)+CP$7)))</f>
        <v/>
      </c>
      <c r="CQ384" s="1374" t="str">
        <f t="shared" ref="CQ384:CQ418" si="1251">IF($CH$4=$CD$4,IF(OR(-FLOOR(((18-COUNT($B384:$S384))/2),1)+CQ$7&lt;1,-FLOOR(((18-COUNT($B384:$S384))/2),1)+CQ$7&gt;COUNT($B384:$S384)),"",LARGE($B384:$S384,-FLOOR(((18-COUNT($B384:$S384))/2),1)+CQ$7)),IF(OR(-FLOOR(((18-COUNT($AN384:$BE384))/2),1)+CQ$7&lt;1,-FLOOR(((18-COUNT($AN384:$BE384))/2),1)+CQ$7&gt;COUNT($AN384:$BE384)),"",LARGE($AN384:$BE384,-FLOOR(((18-COUNT($AN384:$BE384))/2),1)+CQ$7)))</f>
        <v/>
      </c>
      <c r="CR384" s="1374" t="str">
        <f t="shared" ref="CR384:CR418" si="1252">IF($CH$4=$CD$4,IF(OR(-FLOOR(((18-COUNT($B384:$S384))/2),1)+CR$7&lt;1,-FLOOR(((18-COUNT($B384:$S384))/2),1)+CR$7&gt;COUNT($B384:$S384)),"",LARGE($B384:$S384,-FLOOR(((18-COUNT($B384:$S384))/2),1)+CR$7)),IF(OR(-FLOOR(((18-COUNT($AN384:$BE384))/2),1)+CR$7&lt;1,-FLOOR(((18-COUNT($AN384:$BE384))/2),1)+CR$7&gt;COUNT($AN384:$BE384)),"",LARGE($AN384:$BE384,-FLOOR(((18-COUNT($AN384:$BE384))/2),1)+CR$7)))</f>
        <v/>
      </c>
      <c r="CS384" s="1373" t="str">
        <f t="shared" ref="CS384:CS418" si="1253">IF($CH$4=$CD$4,IF(OR(-FLOOR(((18-COUNT($B384:$S384))/2),1)+CS$7&lt;1,-FLOOR(((18-COUNT($B384:$S384))/2),1)+CS$7&gt;COUNT($B384:$S384)),"",LARGE($B384:$S384,-FLOOR(((18-COUNT($B384:$S384))/2),1)+CS$7)),IF(OR(-FLOOR(((18-COUNT($AN384:$BE384))/2),1)+CS$7&lt;1,-FLOOR(((18-COUNT($AN384:$BE384))/2),1)+CS$7&gt;COUNT($AN384:$BE384)),"",LARGE($AN384:$BE384,-FLOOR(((18-COUNT($AN384:$BE384))/2),1)+CS$7)))</f>
        <v/>
      </c>
      <c r="CT384" s="1373" t="str">
        <f t="shared" ref="CT384:CT418" si="1254">IF($CH$4=$CD$4,IF(OR(-FLOOR(((18-COUNT($B384:$S384))/2),1)+CT$7&lt;1,-FLOOR(((18-COUNT($B384:$S384))/2),1)+CT$7&gt;COUNT($B384:$S384)),"",LARGE($B384:$S384,-FLOOR(((18-COUNT($B384:$S384))/2),1)+CT$7)),IF(OR(-FLOOR(((18-COUNT($AN384:$BE384))/2),1)+CT$7&lt;1,-FLOOR(((18-COUNT($AN384:$BE384))/2),1)+CT$7&gt;COUNT($AN384:$BE384)),"",LARGE($AN384:$BE384,-FLOOR(((18-COUNT($AN384:$BE384))/2),1)+CT$7)))</f>
        <v/>
      </c>
      <c r="CU384" s="1373" t="str">
        <f t="shared" ref="CU384:CU418" si="1255">IF($CH$4=$CD$4,IF(OR(-FLOOR(((18-COUNT($B384:$S384))/2),1)+CU$7&lt;1,-FLOOR(((18-COUNT($B384:$S384))/2),1)+CU$7&gt;COUNT($B384:$S384)),"",LARGE($B384:$S384,-FLOOR(((18-COUNT($B384:$S384))/2),1)+CU$7)),IF(OR(-FLOOR(((18-COUNT($AN384:$BE384))/2),1)+CU$7&lt;1,-FLOOR(((18-COUNT($AN384:$BE384))/2),1)+CU$7&gt;COUNT($AN384:$BE384)),"",LARGE($AN384:$BE384,-FLOOR(((18-COUNT($AN384:$BE384))/2),1)+CU$7)))</f>
        <v/>
      </c>
      <c r="CV384" s="1373" t="str">
        <f t="shared" ref="CV384:CV418" si="1256">IF($CH$4=$CD$4,IF(OR(-FLOOR(((18-COUNT($B384:$S384))/2),1)+CV$7&lt;1,-FLOOR(((18-COUNT($B384:$S384))/2),1)+CV$7&gt;COUNT($B384:$S384)),"",LARGE($B384:$S384,-FLOOR(((18-COUNT($B384:$S384))/2),1)+CV$7)),IF(OR(-FLOOR(((18-COUNT($AN384:$BE384))/2),1)+CV$7&lt;1,-FLOOR(((18-COUNT($AN384:$BE384))/2),1)+CV$7&gt;COUNT($AN384:$BE384)),"",LARGE($AN384:$BE384,-FLOOR(((18-COUNT($AN384:$BE384))/2),1)+CV$7)))</f>
        <v/>
      </c>
      <c r="CW384" s="1373" t="str">
        <f t="shared" ref="CW384:CW418" si="1257">IF($CH$4=$CD$4,IF(OR(-FLOOR(((18-COUNT($B384:$S384))/2),1)+CW$7&lt;1,-FLOOR(((18-COUNT($B384:$S384))/2),1)+CW$7&gt;COUNT($B384:$S384)),"",LARGE($B384:$S384,-FLOOR(((18-COUNT($B384:$S384))/2),1)+CW$7)),IF(OR(-FLOOR(((18-COUNT($AN384:$BE384))/2),1)+CW$7&lt;1,-FLOOR(((18-COUNT($AN384:$BE384))/2),1)+CW$7&gt;COUNT($AN384:$BE384)),"",LARGE($AN384:$BE384,-FLOOR(((18-COUNT($AN384:$BE384))/2),1)+CW$7)))</f>
        <v/>
      </c>
      <c r="CX384" s="1372" t="str">
        <f t="shared" ref="CX384:CX418" si="1258">IF($CH$4=$CD$4,IF(OR(-FLOOR(((18-COUNT($B384:$S384))/2),1)+CX$7&lt;1,-FLOOR(((18-COUNT($B384:$S384))/2),1)+CX$7&gt;COUNT($B384:$S384)),"",LARGE($B384:$S384,-FLOOR(((18-COUNT($B384:$S384))/2),1)+CX$7)),IF(OR(-FLOOR(((18-COUNT($AN384:$BE384))/2),1)+CX$7&lt;1,-FLOOR(((18-COUNT($AN384:$BE384))/2),1)+CX$7&gt;COUNT($AN384:$BE384)),"",LARGE($AN384:$BE384,-FLOOR(((18-COUNT($AN384:$BE384))/2),1)+CX$7)))</f>
        <v/>
      </c>
      <c r="CY384" s="1375" t="str">
        <f t="shared" ref="CY384:CY418" si="1259">IF($CH$4=$CD$4,IF(OR(-FLOOR(((18-COUNT($B384:$S384))/2),1)+CY$7&lt;1,-FLOOR(((18-COUNT($B384:$S384))/2),1)+CY$7&gt;COUNT($B384:$S384)),"",LARGE($B384:$S384,-FLOOR(((18-COUNT($B384:$S384))/2),1)+CY$7)),IF(OR(-FLOOR(((18-COUNT($AN384:$BE384))/2),1)+CY$7&lt;1,-FLOOR(((18-COUNT($AN384:$BE384))/2),1)+CY$7&gt;COUNT($AN384:$BE384)),"",LARGE($AN384:$BE384,-FLOOR(((18-COUNT($AN384:$BE384))/2),1)+CY$7)))</f>
        <v/>
      </c>
      <c r="CZ384" s="532" t="str">
        <f t="shared" ref="CZ384:CZ418" si="1260">IF($CH$4=$CD$4,IF(OR(-FLOOR(((18-COUNT($U384:$AL384))/2),1)+CZ$7&lt;1,-FLOOR(((18-COUNT($U384:$AL384))/2),1)+CZ$7&gt;COUNT($U384:$AL384)),"",LARGE($U384:$AL384,-FLOOR(((18-COUNT($U384:$AL384))/2),1)+CZ$7)),IF(OR(-FLOOR(((18-COUNT($BG384:$BX384))/2),1)+CZ$7&lt;1,-FLOOR(((18-COUNT($BG384:$BX384))/2),1)+CZ$7&gt;COUNT($BG384:$BX384)),"",LARGE($BG384:$BX384,-FLOOR(((18-COUNT($BG384:$BX384))/2),1)+CZ$7)))</f>
        <v/>
      </c>
      <c r="DA384" s="533" t="str">
        <f t="shared" ref="DA384:DA418" si="1261">IF($CH$4=$CD$4,IF(OR(-FLOOR(((18-COUNT($U384:$AL384))/2),1)+DA$7&lt;1,-FLOOR(((18-COUNT($U384:$AL384))/2),1)+DA$7&gt;COUNT($U384:$AL384)),"",LARGE($U384:$AL384,-FLOOR(((18-COUNT($U384:$AL384))/2),1)+DA$7)),IF(OR(-FLOOR(((18-COUNT($BG384:$BX384))/2),1)+DA$7&lt;1,-FLOOR(((18-COUNT($BG384:$BX384))/2),1)+DA$7&gt;COUNT($BG384:$BX384)),"",LARGE($BG384:$BX384,-FLOOR(((18-COUNT($BG384:$BX384))/2),1)+DA$7)))</f>
        <v/>
      </c>
      <c r="DB384" s="534" t="str">
        <f t="shared" ref="DB384:DB418" si="1262">IF($CH$4=$CD$4,IF(OR(-FLOOR(((18-COUNT($U384:$AL384))/2),1)+DB$7&lt;1,-FLOOR(((18-COUNT($U384:$AL384))/2),1)+DB$7&gt;COUNT($U384:$AL384)),"",LARGE($U384:$AL384,-FLOOR(((18-COUNT($U384:$AL384))/2),1)+DB$7)),IF(OR(-FLOOR(((18-COUNT($BG384:$BX384))/2),1)+DB$7&lt;1,-FLOOR(((18-COUNT($BG384:$BX384))/2),1)+DB$7&gt;COUNT($BG384:$BX384)),"",LARGE($BG384:$BX384,-FLOOR(((18-COUNT($BG384:$BX384))/2),1)+DB$7)))</f>
        <v/>
      </c>
      <c r="DC384" s="534" t="str">
        <f t="shared" ref="DC384:DC418" si="1263">IF($CH$4=$CD$4,IF(OR(-FLOOR(((18-COUNT($U384:$AL384))/2),1)+DC$7&lt;1,-FLOOR(((18-COUNT($U384:$AL384))/2),1)+DC$7&gt;COUNT($U384:$AL384)),"",LARGE($U384:$AL384,-FLOOR(((18-COUNT($U384:$AL384))/2),1)+DC$7)),IF(OR(-FLOOR(((18-COUNT($BG384:$BX384))/2),1)+DC$7&lt;1,-FLOOR(((18-COUNT($BG384:$BX384))/2),1)+DC$7&gt;COUNT($BG384:$BX384)),"",LARGE($BG384:$BX384,-FLOOR(((18-COUNT($BG384:$BX384))/2),1)+DC$7)))</f>
        <v/>
      </c>
      <c r="DD384" s="534" t="str">
        <f t="shared" ref="DD384:DD418" si="1264">IF($CH$4=$CD$4,IF(OR(-FLOOR(((18-COUNT($U384:$AL384))/2),1)+DD$7&lt;1,-FLOOR(((18-COUNT($U384:$AL384))/2),1)+DD$7&gt;COUNT($U384:$AL384)),"",LARGE($U384:$AL384,-FLOOR(((18-COUNT($U384:$AL384))/2),1)+DD$7)),IF(OR(-FLOOR(((18-COUNT($BG384:$BX384))/2),1)+DD$7&lt;1,-FLOOR(((18-COUNT($BG384:$BX384))/2),1)+DD$7&gt;COUNT($BG384:$BX384)),"",LARGE($BG384:$BX384,-FLOOR(((18-COUNT($BG384:$BX384))/2),1)+DD$7)))</f>
        <v/>
      </c>
      <c r="DE384" s="534" t="str">
        <f t="shared" ref="DE384:DE418" si="1265">IF($CH$4=$CD$4,IF(OR(-FLOOR(((18-COUNT($U384:$AL384))/2),1)+DE$7&lt;1,-FLOOR(((18-COUNT($U384:$AL384))/2),1)+DE$7&gt;COUNT($U384:$AL384)),"",LARGE($U384:$AL384,-FLOOR(((18-COUNT($U384:$AL384))/2),1)+DE$7)),IF(OR(-FLOOR(((18-COUNT($BG384:$BX384))/2),1)+DE$7&lt;1,-FLOOR(((18-COUNT($BG384:$BX384))/2),1)+DE$7&gt;COUNT($BG384:$BX384)),"",LARGE($BG384:$BX384,-FLOOR(((18-COUNT($BG384:$BX384))/2),1)+DE$7)))</f>
        <v/>
      </c>
      <c r="DF384" s="534" t="str">
        <f t="shared" ref="DF384:DF418" si="1266">IF($CH$4=$CD$4,IF(OR(-FLOOR(((18-COUNT($U384:$AL384))/2),1)+DF$7&lt;1,-FLOOR(((18-COUNT($U384:$AL384))/2),1)+DF$7&gt;COUNT($U384:$AL384)),"",LARGE($U384:$AL384,-FLOOR(((18-COUNT($U384:$AL384))/2),1)+DF$7)),IF(OR(-FLOOR(((18-COUNT($BG384:$BX384))/2),1)+DF$7&lt;1,-FLOOR(((18-COUNT($BG384:$BX384))/2),1)+DF$7&gt;COUNT($BG384:$BX384)),"",LARGE($BG384:$BX384,-FLOOR(((18-COUNT($BG384:$BX384))/2),1)+DF$7)))</f>
        <v/>
      </c>
      <c r="DG384" s="535" t="str">
        <f t="shared" ref="DG384:DG418" si="1267">IF($CH$4=$CD$4,IF(OR(-FLOOR(((18-COUNT($U384:$AL384))/2),1)+DG$7&lt;1,-FLOOR(((18-COUNT($U384:$AL384))/2),1)+DG$7&gt;COUNT($U384:$AL384)),"",LARGE($U384:$AL384,-FLOOR(((18-COUNT($U384:$AL384))/2),1)+DG$7)),IF(OR(-FLOOR(((18-COUNT($BG384:$BX384))/2),1)+DG$7&lt;1,-FLOOR(((18-COUNT($BG384:$BX384))/2),1)+DG$7&gt;COUNT($BG384:$BX384)),"",LARGE($BG384:$BX384,-FLOOR(((18-COUNT($BG384:$BX384))/2),1)+DG$7)))</f>
        <v/>
      </c>
      <c r="DH384" s="535" t="str">
        <f t="shared" ref="DH384:DH418" si="1268">IF($CH$4=$CD$4,IF(OR(-FLOOR(((18-COUNT($U384:$AL384))/2),1)+DH$7&lt;1,-FLOOR(((18-COUNT($U384:$AL384))/2),1)+DH$7&gt;COUNT($U384:$AL384)),"",LARGE($U384:$AL384,-FLOOR(((18-COUNT($U384:$AL384))/2),1)+DH$7)),IF(OR(-FLOOR(((18-COUNT($BG384:$BX384))/2),1)+DH$7&lt;1,-FLOOR(((18-COUNT($BG384:$BX384))/2),1)+DH$7&gt;COUNT($BG384:$BX384)),"",LARGE($BG384:$BX384,-FLOOR(((18-COUNT($BG384:$BX384))/2),1)+DH$7)))</f>
        <v/>
      </c>
      <c r="DI384" s="535" t="str">
        <f t="shared" ref="DI384:DI418" si="1269">IF($CH$4=$CD$4,IF(OR(-FLOOR(((18-COUNT($U384:$AL384))/2),1)+DI$7&lt;1,-FLOOR(((18-COUNT($U384:$AL384))/2),1)+DI$7&gt;COUNT($U384:$AL384)),"",LARGE($U384:$AL384,-FLOOR(((18-COUNT($U384:$AL384))/2),1)+DI$7)),IF(OR(-FLOOR(((18-COUNT($BG384:$BX384))/2),1)+DI$7&lt;1,-FLOOR(((18-COUNT($BG384:$BX384))/2),1)+DI$7&gt;COUNT($BG384:$BX384)),"",LARGE($BG384:$BX384,-FLOOR(((18-COUNT($BG384:$BX384))/2),1)+DI$7)))</f>
        <v/>
      </c>
      <c r="DJ384" s="535" t="str">
        <f t="shared" ref="DJ384:DJ418" si="1270">IF($CH$4=$CD$4,IF(OR(-FLOOR(((18-COUNT($U384:$AL384))/2),1)+DJ$7&lt;1,-FLOOR(((18-COUNT($U384:$AL384))/2),1)+DJ$7&gt;COUNT($U384:$AL384)),"",LARGE($U384:$AL384,-FLOOR(((18-COUNT($U384:$AL384))/2),1)+DJ$7)),IF(OR(-FLOOR(((18-COUNT($BG384:$BX384))/2),1)+DJ$7&lt;1,-FLOOR(((18-COUNT($BG384:$BX384))/2),1)+DJ$7&gt;COUNT($BG384:$BX384)),"",LARGE($BG384:$BX384,-FLOOR(((18-COUNT($BG384:$BX384))/2),1)+DJ$7)))</f>
        <v/>
      </c>
      <c r="DK384" s="534" t="str">
        <f t="shared" ref="DK384:DK418" si="1271">IF($CH$4=$CD$4,IF(OR(-FLOOR(((18-COUNT($U384:$AL384))/2),1)+DK$7&lt;1,-FLOOR(((18-COUNT($U384:$AL384))/2),1)+DK$7&gt;COUNT($U384:$AL384)),"",LARGE($U384:$AL384,-FLOOR(((18-COUNT($U384:$AL384))/2),1)+DK$7)),IF(OR(-FLOOR(((18-COUNT($BG384:$BX384))/2),1)+DK$7&lt;1,-FLOOR(((18-COUNT($BG384:$BX384))/2),1)+DK$7&gt;COUNT($BG384:$BX384)),"",LARGE($BG384:$BX384,-FLOOR(((18-COUNT($BG384:$BX384))/2),1)+DK$7)))</f>
        <v/>
      </c>
      <c r="DL384" s="534" t="str">
        <f t="shared" ref="DL384:DL418" si="1272">IF($CH$4=$CD$4,IF(OR(-FLOOR(((18-COUNT($U384:$AL384))/2),1)+DL$7&lt;1,-FLOOR(((18-COUNT($U384:$AL384))/2),1)+DL$7&gt;COUNT($U384:$AL384)),"",LARGE($U384:$AL384,-FLOOR(((18-COUNT($U384:$AL384))/2),1)+DL$7)),IF(OR(-FLOOR(((18-COUNT($BG384:$BX384))/2),1)+DL$7&lt;1,-FLOOR(((18-COUNT($BG384:$BX384))/2),1)+DL$7&gt;COUNT($BG384:$BX384)),"",LARGE($BG384:$BX384,-FLOOR(((18-COUNT($BG384:$BX384))/2),1)+DL$7)))</f>
        <v/>
      </c>
      <c r="DM384" s="534" t="str">
        <f t="shared" ref="DM384:DM418" si="1273">IF($CH$4=$CD$4,IF(OR(-FLOOR(((18-COUNT($U384:$AL384))/2),1)+DM$7&lt;1,-FLOOR(((18-COUNT($U384:$AL384))/2),1)+DM$7&gt;COUNT($U384:$AL384)),"",LARGE($U384:$AL384,-FLOOR(((18-COUNT($U384:$AL384))/2),1)+DM$7)),IF(OR(-FLOOR(((18-COUNT($BG384:$BX384))/2),1)+DM$7&lt;1,-FLOOR(((18-COUNT($BG384:$BX384))/2),1)+DM$7&gt;COUNT($BG384:$BX384)),"",LARGE($BG384:$BX384,-FLOOR(((18-COUNT($BG384:$BX384))/2),1)+DM$7)))</f>
        <v/>
      </c>
      <c r="DN384" s="534" t="str">
        <f t="shared" ref="DN384:DN418" si="1274">IF($CH$4=$CD$4,IF(OR(-FLOOR(((18-COUNT($U384:$AL384))/2),1)+DN$7&lt;1,-FLOOR(((18-COUNT($U384:$AL384))/2),1)+DN$7&gt;COUNT($U384:$AL384)),"",LARGE($U384:$AL384,-FLOOR(((18-COUNT($U384:$AL384))/2),1)+DN$7)),IF(OR(-FLOOR(((18-COUNT($BG384:$BX384))/2),1)+DN$7&lt;1,-FLOOR(((18-COUNT($BG384:$BX384))/2),1)+DN$7&gt;COUNT($BG384:$BX384)),"",LARGE($BG384:$BX384,-FLOOR(((18-COUNT($BG384:$BX384))/2),1)+DN$7)))</f>
        <v/>
      </c>
      <c r="DO384" s="534" t="str">
        <f t="shared" ref="DO384:DO418" si="1275">IF($CH$4=$CD$4,IF(OR(-FLOOR(((18-COUNT($U384:$AL384))/2),1)+DO$7&lt;1,-FLOOR(((18-COUNT($U384:$AL384))/2),1)+DO$7&gt;COUNT($U384:$AL384)),"",LARGE($U384:$AL384,-FLOOR(((18-COUNT($U384:$AL384))/2),1)+DO$7)),IF(OR(-FLOOR(((18-COUNT($BG384:$BX384))/2),1)+DO$7&lt;1,-FLOOR(((18-COUNT($BG384:$BX384))/2),1)+DO$7&gt;COUNT($BG384:$BX384)),"",LARGE($BG384:$BX384,-FLOOR(((18-COUNT($BG384:$BX384))/2),1)+DO$7)))</f>
        <v/>
      </c>
      <c r="DP384" s="533" t="str">
        <f t="shared" ref="DP384:DP418" si="1276">IF($CH$4=$CD$4,IF(OR(-FLOOR(((18-COUNT($U384:$AL384))/2),1)+DP$7&lt;1,-FLOOR(((18-COUNT($U384:$AL384))/2),1)+DP$7&gt;COUNT($U384:$AL384)),"",LARGE($U384:$AL384,-FLOOR(((18-COUNT($U384:$AL384))/2),1)+DP$7)),IF(OR(-FLOOR(((18-COUNT($BG384:$BX384))/2),1)+DP$7&lt;1,-FLOOR(((18-COUNT($BG384:$BX384))/2),1)+DP$7&gt;COUNT($BG384:$BX384)),"",LARGE($BG384:$BX384,-FLOOR(((18-COUNT($BG384:$BX384))/2),1)+DP$7)))</f>
        <v/>
      </c>
      <c r="DQ384" s="532" t="str">
        <f t="shared" ref="DQ384:DQ418" si="1277">IF($CH$4=$CD$4,IF(OR(-FLOOR(((18-COUNT($U384:$AL384))/2),1)+DQ$7&lt;1,-FLOOR(((18-COUNT($U384:$AL384))/2),1)+DQ$7&gt;COUNT($U384:$AL384)),"",LARGE($U384:$AL384,-FLOOR(((18-COUNT($U384:$AL384))/2),1)+DQ$7)),IF(OR(-FLOOR(((18-COUNT($BG384:$BX384))/2),1)+DQ$7&lt;1,-FLOOR(((18-COUNT($BG384:$BX384))/2),1)+DQ$7&gt;COUNT($BG384:$BX384)),"",LARGE($BG384:$BX384,-FLOOR(((18-COUNT($BG384:$BX384))/2),1)+DQ$7)))</f>
        <v/>
      </c>
      <c r="DR384" s="753">
        <f t="shared" ref="DR384:DR418" si="1278">COUNT(B384:S384)</f>
        <v>0</v>
      </c>
      <c r="DS384" s="111">
        <f t="shared" ref="DS384:DS418" si="1279">COUNT(U384:AL384)</f>
        <v>0</v>
      </c>
      <c r="DT384" s="111">
        <f t="shared" ref="DT384:DT418" si="1280">COUNT(AN384:BE384)</f>
        <v>1</v>
      </c>
      <c r="DU384" s="111">
        <f t="shared" ref="DU384:DU418" si="1281">COUNT(BG384:BX384)</f>
        <v>0</v>
      </c>
      <c r="DV384" s="602"/>
      <c r="DW384" s="719"/>
      <c r="DX384" s="719"/>
      <c r="DY384" s="719"/>
      <c r="DZ384" s="719"/>
      <c r="EA384" s="719"/>
      <c r="EB384" s="719"/>
      <c r="EC384" s="719"/>
      <c r="ED384" s="719"/>
      <c r="EE384" s="603"/>
    </row>
    <row r="385" spans="1:135" s="604" customFormat="1" ht="15.75" customHeight="1">
      <c r="A385" s="833" t="s">
        <v>382</v>
      </c>
      <c r="B385" s="730"/>
      <c r="C385" s="730" t="str">
        <f t="shared" ref="C385:S385" si="1282">IF(C382="","",C382*C384)</f>
        <v/>
      </c>
      <c r="D385" s="730" t="str">
        <f t="shared" si="1282"/>
        <v/>
      </c>
      <c r="E385" s="730" t="str">
        <f t="shared" si="1282"/>
        <v/>
      </c>
      <c r="F385" s="730" t="str">
        <f t="shared" si="1282"/>
        <v/>
      </c>
      <c r="G385" s="730" t="str">
        <f t="shared" si="1282"/>
        <v/>
      </c>
      <c r="H385" s="730" t="str">
        <f t="shared" si="1282"/>
        <v/>
      </c>
      <c r="I385" s="730" t="str">
        <f t="shared" si="1282"/>
        <v/>
      </c>
      <c r="J385" s="730" t="str">
        <f t="shared" si="1282"/>
        <v/>
      </c>
      <c r="K385" s="730" t="str">
        <f t="shared" si="1282"/>
        <v/>
      </c>
      <c r="L385" s="730" t="str">
        <f t="shared" si="1282"/>
        <v/>
      </c>
      <c r="M385" s="730" t="str">
        <f t="shared" si="1282"/>
        <v/>
      </c>
      <c r="N385" s="730" t="str">
        <f t="shared" si="1282"/>
        <v/>
      </c>
      <c r="O385" s="730" t="str">
        <f t="shared" si="1282"/>
        <v/>
      </c>
      <c r="P385" s="730" t="str">
        <f t="shared" si="1282"/>
        <v/>
      </c>
      <c r="Q385" s="730" t="str">
        <f t="shared" si="1282"/>
        <v/>
      </c>
      <c r="R385" s="730" t="str">
        <f t="shared" si="1282"/>
        <v/>
      </c>
      <c r="S385" s="730" t="str">
        <f t="shared" si="1282"/>
        <v/>
      </c>
      <c r="T385" s="762"/>
      <c r="U385" s="730" t="str">
        <f t="shared" ref="U385:AJ385" si="1283">IF(U382="","",U382*U384)</f>
        <v/>
      </c>
      <c r="V385" s="730" t="str">
        <f t="shared" si="1283"/>
        <v/>
      </c>
      <c r="W385" s="730" t="str">
        <f t="shared" si="1283"/>
        <v/>
      </c>
      <c r="X385" s="730" t="str">
        <f t="shared" si="1283"/>
        <v/>
      </c>
      <c r="Y385" s="730" t="str">
        <f t="shared" si="1283"/>
        <v/>
      </c>
      <c r="Z385" s="730" t="str">
        <f t="shared" si="1283"/>
        <v/>
      </c>
      <c r="AA385" s="730" t="str">
        <f t="shared" si="1283"/>
        <v/>
      </c>
      <c r="AB385" s="730" t="str">
        <f t="shared" si="1283"/>
        <v/>
      </c>
      <c r="AC385" s="730" t="str">
        <f t="shared" si="1283"/>
        <v/>
      </c>
      <c r="AD385" s="730" t="str">
        <f t="shared" si="1283"/>
        <v/>
      </c>
      <c r="AE385" s="730" t="str">
        <f t="shared" si="1283"/>
        <v/>
      </c>
      <c r="AF385" s="730" t="str">
        <f t="shared" si="1283"/>
        <v/>
      </c>
      <c r="AG385" s="730" t="str">
        <f t="shared" si="1283"/>
        <v/>
      </c>
      <c r="AH385" s="730" t="str">
        <f t="shared" si="1283"/>
        <v/>
      </c>
      <c r="AI385" s="730" t="str">
        <f t="shared" si="1283"/>
        <v/>
      </c>
      <c r="AJ385" s="730" t="str">
        <f t="shared" si="1283"/>
        <v/>
      </c>
      <c r="AK385" s="730"/>
      <c r="AL385" s="730" t="str">
        <f>IF(AL382="","",AL382*AL384)</f>
        <v/>
      </c>
      <c r="AM385" s="762"/>
      <c r="AN385" s="730" t="str">
        <f t="shared" ref="AN385:AX385" si="1284">IF(AN382="","",AN382*AN384)</f>
        <v/>
      </c>
      <c r="AO385" s="730" t="str">
        <f t="shared" si="1284"/>
        <v/>
      </c>
      <c r="AP385" s="730" t="str">
        <f t="shared" si="1284"/>
        <v/>
      </c>
      <c r="AQ385" s="730" t="str">
        <f t="shared" si="1284"/>
        <v/>
      </c>
      <c r="AR385" s="730" t="str">
        <f t="shared" si="1284"/>
        <v/>
      </c>
      <c r="AS385" s="730" t="str">
        <f t="shared" si="1284"/>
        <v/>
      </c>
      <c r="AT385" s="730" t="str">
        <f t="shared" si="1284"/>
        <v/>
      </c>
      <c r="AU385" s="730" t="str">
        <f t="shared" si="1284"/>
        <v/>
      </c>
      <c r="AV385" s="730" t="str">
        <f t="shared" si="1284"/>
        <v/>
      </c>
      <c r="AW385" s="730" t="str">
        <f t="shared" si="1284"/>
        <v/>
      </c>
      <c r="AX385" s="730" t="str">
        <f t="shared" si="1284"/>
        <v/>
      </c>
      <c r="AY385" s="730" t="str">
        <f t="shared" ref="AY385:BE385" si="1285">IF(AY382="","",AY382*AY384)</f>
        <v/>
      </c>
      <c r="AZ385" s="730" t="str">
        <f t="shared" si="1285"/>
        <v/>
      </c>
      <c r="BA385" s="730" t="str">
        <f t="shared" si="1285"/>
        <v/>
      </c>
      <c r="BB385" s="730" t="str">
        <f t="shared" si="1285"/>
        <v/>
      </c>
      <c r="BC385" s="730" t="str">
        <f t="shared" si="1285"/>
        <v/>
      </c>
      <c r="BD385" s="730">
        <f t="shared" si="1285"/>
        <v>80</v>
      </c>
      <c r="BE385" s="730" t="str">
        <f t="shared" si="1285"/>
        <v/>
      </c>
      <c r="BF385" s="762"/>
      <c r="BG385" s="730" t="str">
        <f t="shared" ref="BG385:BL385" si="1286">IF(BG382="","",BG382*BG384)</f>
        <v/>
      </c>
      <c r="BH385" s="730" t="str">
        <f t="shared" si="1286"/>
        <v/>
      </c>
      <c r="BI385" s="730" t="str">
        <f t="shared" si="1286"/>
        <v/>
      </c>
      <c r="BJ385" s="730" t="str">
        <f t="shared" si="1286"/>
        <v/>
      </c>
      <c r="BK385" s="730" t="str">
        <f t="shared" si="1286"/>
        <v/>
      </c>
      <c r="BL385" s="730" t="str">
        <f t="shared" si="1286"/>
        <v/>
      </c>
      <c r="BM385" s="730" t="str">
        <f t="shared" ref="BM385:BX385" si="1287">IF(BM382="","",BM382*BM384)</f>
        <v/>
      </c>
      <c r="BN385" s="730" t="str">
        <f t="shared" si="1287"/>
        <v/>
      </c>
      <c r="BO385" s="730" t="str">
        <f t="shared" si="1287"/>
        <v/>
      </c>
      <c r="BP385" s="730" t="str">
        <f t="shared" si="1287"/>
        <v/>
      </c>
      <c r="BQ385" s="730" t="str">
        <f t="shared" si="1287"/>
        <v/>
      </c>
      <c r="BR385" s="730" t="str">
        <f t="shared" si="1287"/>
        <v/>
      </c>
      <c r="BS385" s="730" t="str">
        <f t="shared" si="1287"/>
        <v/>
      </c>
      <c r="BT385" s="730" t="str">
        <f t="shared" si="1287"/>
        <v/>
      </c>
      <c r="BU385" s="730" t="str">
        <f t="shared" si="1287"/>
        <v/>
      </c>
      <c r="BV385" s="730" t="str">
        <f t="shared" si="1287"/>
        <v/>
      </c>
      <c r="BW385" s="730" t="str">
        <f t="shared" si="1287"/>
        <v/>
      </c>
      <c r="BX385" s="730" t="str">
        <f t="shared" si="1287"/>
        <v/>
      </c>
      <c r="BY385" s="762"/>
      <c r="BZ385" s="730" t="str">
        <f>IF(BZ382="","",BZ382*BZ384)</f>
        <v/>
      </c>
      <c r="CA385" s="730" t="str">
        <f>IF(CA382="","",CA382*CA384)</f>
        <v/>
      </c>
      <c r="CB385" s="730" t="str">
        <f>IF(CB382="","",CB382*CB384)</f>
        <v/>
      </c>
      <c r="CC385" s="730" t="str">
        <f>IF(CC382="","",CC382*CC384)</f>
        <v/>
      </c>
      <c r="CD385" s="698" t="str">
        <f t="shared" si="1238"/>
        <v/>
      </c>
      <c r="CE385" s="698" t="str">
        <f t="shared" si="1239"/>
        <v/>
      </c>
      <c r="CF385" s="698" t="str">
        <f t="shared" si="1240"/>
        <v/>
      </c>
      <c r="CG385" s="787" t="str">
        <f t="shared" si="1241"/>
        <v/>
      </c>
      <c r="CH385" s="1371" t="str">
        <f t="shared" si="1242"/>
        <v/>
      </c>
      <c r="CI385" s="1372" t="str">
        <f t="shared" si="1243"/>
        <v/>
      </c>
      <c r="CJ385" s="1373" t="str">
        <f t="shared" si="1244"/>
        <v/>
      </c>
      <c r="CK385" s="1373" t="str">
        <f t="shared" si="1245"/>
        <v/>
      </c>
      <c r="CL385" s="1373" t="str">
        <f t="shared" si="1246"/>
        <v/>
      </c>
      <c r="CM385" s="1373" t="str">
        <f t="shared" si="1247"/>
        <v/>
      </c>
      <c r="CN385" s="1373" t="str">
        <f t="shared" si="1248"/>
        <v/>
      </c>
      <c r="CO385" s="1374" t="str">
        <f t="shared" si="1249"/>
        <v/>
      </c>
      <c r="CP385" s="1374" t="str">
        <f t="shared" si="1250"/>
        <v/>
      </c>
      <c r="CQ385" s="1374" t="str">
        <f t="shared" si="1251"/>
        <v/>
      </c>
      <c r="CR385" s="1374" t="str">
        <f t="shared" si="1252"/>
        <v/>
      </c>
      <c r="CS385" s="1373" t="str">
        <f t="shared" si="1253"/>
        <v/>
      </c>
      <c r="CT385" s="1373" t="str">
        <f t="shared" si="1254"/>
        <v/>
      </c>
      <c r="CU385" s="1373" t="str">
        <f t="shared" si="1255"/>
        <v/>
      </c>
      <c r="CV385" s="1373" t="str">
        <f t="shared" si="1256"/>
        <v/>
      </c>
      <c r="CW385" s="1373" t="str">
        <f t="shared" si="1257"/>
        <v/>
      </c>
      <c r="CX385" s="1372" t="str">
        <f t="shared" si="1258"/>
        <v/>
      </c>
      <c r="CY385" s="1375" t="str">
        <f t="shared" si="1259"/>
        <v/>
      </c>
      <c r="CZ385" s="532" t="str">
        <f t="shared" si="1260"/>
        <v/>
      </c>
      <c r="DA385" s="533" t="str">
        <f t="shared" si="1261"/>
        <v/>
      </c>
      <c r="DB385" s="534" t="str">
        <f t="shared" si="1262"/>
        <v/>
      </c>
      <c r="DC385" s="534" t="str">
        <f t="shared" si="1263"/>
        <v/>
      </c>
      <c r="DD385" s="534" t="str">
        <f t="shared" si="1264"/>
        <v/>
      </c>
      <c r="DE385" s="534" t="str">
        <f t="shared" si="1265"/>
        <v/>
      </c>
      <c r="DF385" s="534" t="str">
        <f t="shared" si="1266"/>
        <v/>
      </c>
      <c r="DG385" s="535" t="str">
        <f t="shared" si="1267"/>
        <v/>
      </c>
      <c r="DH385" s="535" t="str">
        <f t="shared" si="1268"/>
        <v/>
      </c>
      <c r="DI385" s="535" t="str">
        <f t="shared" si="1269"/>
        <v/>
      </c>
      <c r="DJ385" s="535" t="str">
        <f t="shared" si="1270"/>
        <v/>
      </c>
      <c r="DK385" s="534" t="str">
        <f t="shared" si="1271"/>
        <v/>
      </c>
      <c r="DL385" s="534" t="str">
        <f t="shared" si="1272"/>
        <v/>
      </c>
      <c r="DM385" s="534" t="str">
        <f t="shared" si="1273"/>
        <v/>
      </c>
      <c r="DN385" s="534" t="str">
        <f t="shared" si="1274"/>
        <v/>
      </c>
      <c r="DO385" s="534" t="str">
        <f t="shared" si="1275"/>
        <v/>
      </c>
      <c r="DP385" s="533" t="str">
        <f t="shared" si="1276"/>
        <v/>
      </c>
      <c r="DQ385" s="532" t="str">
        <f t="shared" si="1277"/>
        <v/>
      </c>
      <c r="DR385" s="753">
        <f t="shared" si="1278"/>
        <v>0</v>
      </c>
      <c r="DS385" s="111">
        <f t="shared" si="1279"/>
        <v>0</v>
      </c>
      <c r="DT385" s="111">
        <f t="shared" si="1280"/>
        <v>1</v>
      </c>
      <c r="DU385" s="111">
        <f t="shared" si="1281"/>
        <v>0</v>
      </c>
      <c r="DV385" s="602"/>
      <c r="DW385" s="719"/>
      <c r="DX385" s="719"/>
      <c r="DY385" s="719"/>
      <c r="DZ385" s="719"/>
      <c r="EA385" s="719"/>
      <c r="EB385" s="719"/>
      <c r="EC385" s="719"/>
      <c r="ED385" s="719"/>
      <c r="EE385" s="603"/>
    </row>
    <row r="386" spans="1:135" s="604" customFormat="1" ht="15.75" customHeight="1">
      <c r="A386" s="808" t="s">
        <v>361</v>
      </c>
      <c r="B386" s="267">
        <v>960</v>
      </c>
      <c r="C386" s="267">
        <v>960</v>
      </c>
      <c r="D386" s="267">
        <v>960</v>
      </c>
      <c r="E386" s="267">
        <v>960</v>
      </c>
      <c r="F386" s="267">
        <v>960</v>
      </c>
      <c r="G386" s="267">
        <v>960</v>
      </c>
      <c r="H386" s="267">
        <v>960</v>
      </c>
      <c r="I386" s="267">
        <v>960</v>
      </c>
      <c r="J386" s="267">
        <v>960</v>
      </c>
      <c r="K386" s="267">
        <v>960</v>
      </c>
      <c r="L386" s="267">
        <v>960</v>
      </c>
      <c r="M386" s="267">
        <v>960</v>
      </c>
      <c r="N386" s="267">
        <v>960</v>
      </c>
      <c r="O386" s="267">
        <v>960</v>
      </c>
      <c r="P386" s="267">
        <v>960</v>
      </c>
      <c r="Q386" s="267">
        <v>960</v>
      </c>
      <c r="R386" s="267">
        <v>960</v>
      </c>
      <c r="S386" s="267">
        <v>960</v>
      </c>
      <c r="T386" s="1352">
        <v>960</v>
      </c>
      <c r="U386" s="267">
        <v>960</v>
      </c>
      <c r="V386" s="267">
        <v>960</v>
      </c>
      <c r="W386" s="267">
        <v>960</v>
      </c>
      <c r="X386" s="267">
        <v>960</v>
      </c>
      <c r="Y386" s="267">
        <v>960</v>
      </c>
      <c r="Z386" s="267">
        <v>960</v>
      </c>
      <c r="AA386" s="267">
        <v>960</v>
      </c>
      <c r="AB386" s="267">
        <v>960</v>
      </c>
      <c r="AC386" s="267">
        <v>960</v>
      </c>
      <c r="AD386" s="267">
        <v>960</v>
      </c>
      <c r="AE386" s="267">
        <v>960</v>
      </c>
      <c r="AF386" s="267">
        <v>960</v>
      </c>
      <c r="AG386" s="267">
        <v>960</v>
      </c>
      <c r="AH386" s="267">
        <v>960</v>
      </c>
      <c r="AI386" s="267">
        <v>960</v>
      </c>
      <c r="AJ386" s="267">
        <v>960</v>
      </c>
      <c r="AK386" s="267">
        <v>960</v>
      </c>
      <c r="AL386" s="267">
        <v>960</v>
      </c>
      <c r="AM386" s="217">
        <v>960</v>
      </c>
      <c r="AN386" s="267">
        <v>960</v>
      </c>
      <c r="AO386" s="267">
        <v>960</v>
      </c>
      <c r="AP386" s="267">
        <v>960</v>
      </c>
      <c r="AQ386" s="267">
        <v>960</v>
      </c>
      <c r="AR386" s="267">
        <v>960</v>
      </c>
      <c r="AS386" s="267">
        <v>960</v>
      </c>
      <c r="AT386" s="267">
        <v>960</v>
      </c>
      <c r="AU386" s="267">
        <v>960</v>
      </c>
      <c r="AV386" s="267">
        <v>960</v>
      </c>
      <c r="AW386" s="267">
        <v>960</v>
      </c>
      <c r="AX386" s="267">
        <v>960</v>
      </c>
      <c r="AY386" s="267">
        <v>960</v>
      </c>
      <c r="AZ386" s="267">
        <v>960</v>
      </c>
      <c r="BA386" s="267">
        <v>960</v>
      </c>
      <c r="BB386" s="267">
        <v>960</v>
      </c>
      <c r="BC386" s="267">
        <v>960</v>
      </c>
      <c r="BD386" s="267">
        <v>960</v>
      </c>
      <c r="BE386" s="267">
        <v>960</v>
      </c>
      <c r="BF386" s="1352">
        <v>960</v>
      </c>
      <c r="BG386" s="267">
        <v>960</v>
      </c>
      <c r="BH386" s="267">
        <v>960</v>
      </c>
      <c r="BI386" s="267">
        <v>960</v>
      </c>
      <c r="BJ386" s="267">
        <v>960</v>
      </c>
      <c r="BK386" s="267">
        <v>960</v>
      </c>
      <c r="BL386" s="267">
        <v>960</v>
      </c>
      <c r="BM386" s="267">
        <v>960</v>
      </c>
      <c r="BN386" s="267">
        <v>960</v>
      </c>
      <c r="BO386" s="267">
        <v>960</v>
      </c>
      <c r="BP386" s="267">
        <v>960</v>
      </c>
      <c r="BQ386" s="267">
        <v>960</v>
      </c>
      <c r="BR386" s="267">
        <v>960</v>
      </c>
      <c r="BS386" s="267">
        <v>960</v>
      </c>
      <c r="BT386" s="267">
        <v>960</v>
      </c>
      <c r="BU386" s="267">
        <v>960</v>
      </c>
      <c r="BV386" s="267">
        <v>960</v>
      </c>
      <c r="BW386" s="267">
        <v>960</v>
      </c>
      <c r="BX386" s="267">
        <v>960</v>
      </c>
      <c r="BY386" s="1352">
        <v>960</v>
      </c>
      <c r="BZ386" s="267">
        <v>960</v>
      </c>
      <c r="CA386" s="267">
        <v>960</v>
      </c>
      <c r="CB386" s="267">
        <v>960</v>
      </c>
      <c r="CC386" s="267">
        <v>960</v>
      </c>
      <c r="CD386" s="698">
        <f t="shared" si="1238"/>
        <v>960</v>
      </c>
      <c r="CE386" s="698">
        <f t="shared" si="1239"/>
        <v>960</v>
      </c>
      <c r="CF386" s="698">
        <f t="shared" si="1240"/>
        <v>960</v>
      </c>
      <c r="CG386" s="787">
        <f t="shared" si="1241"/>
        <v>960</v>
      </c>
      <c r="CH386" s="1371">
        <f t="shared" si="1242"/>
        <v>960</v>
      </c>
      <c r="CI386" s="1372">
        <f t="shared" si="1243"/>
        <v>960</v>
      </c>
      <c r="CJ386" s="1373">
        <f t="shared" si="1244"/>
        <v>960</v>
      </c>
      <c r="CK386" s="1373">
        <f t="shared" si="1245"/>
        <v>960</v>
      </c>
      <c r="CL386" s="1373">
        <f t="shared" si="1246"/>
        <v>960</v>
      </c>
      <c r="CM386" s="1373">
        <f t="shared" si="1247"/>
        <v>960</v>
      </c>
      <c r="CN386" s="1373">
        <f t="shared" si="1248"/>
        <v>960</v>
      </c>
      <c r="CO386" s="1374">
        <f t="shared" si="1249"/>
        <v>960</v>
      </c>
      <c r="CP386" s="1374">
        <f t="shared" si="1250"/>
        <v>960</v>
      </c>
      <c r="CQ386" s="1374">
        <f t="shared" si="1251"/>
        <v>960</v>
      </c>
      <c r="CR386" s="1374">
        <f t="shared" si="1252"/>
        <v>960</v>
      </c>
      <c r="CS386" s="1373">
        <f t="shared" si="1253"/>
        <v>960</v>
      </c>
      <c r="CT386" s="1373">
        <f t="shared" si="1254"/>
        <v>960</v>
      </c>
      <c r="CU386" s="1373">
        <f t="shared" si="1255"/>
        <v>960</v>
      </c>
      <c r="CV386" s="1373">
        <f t="shared" si="1256"/>
        <v>960</v>
      </c>
      <c r="CW386" s="1373">
        <f t="shared" si="1257"/>
        <v>960</v>
      </c>
      <c r="CX386" s="1372">
        <f t="shared" si="1258"/>
        <v>960</v>
      </c>
      <c r="CY386" s="1375">
        <f t="shared" si="1259"/>
        <v>960</v>
      </c>
      <c r="CZ386" s="532">
        <f t="shared" si="1260"/>
        <v>960</v>
      </c>
      <c r="DA386" s="533">
        <f t="shared" si="1261"/>
        <v>960</v>
      </c>
      <c r="DB386" s="534">
        <f t="shared" si="1262"/>
        <v>960</v>
      </c>
      <c r="DC386" s="534">
        <f t="shared" si="1263"/>
        <v>960</v>
      </c>
      <c r="DD386" s="534">
        <f t="shared" si="1264"/>
        <v>960</v>
      </c>
      <c r="DE386" s="534">
        <f t="shared" si="1265"/>
        <v>960</v>
      </c>
      <c r="DF386" s="534">
        <f t="shared" si="1266"/>
        <v>960</v>
      </c>
      <c r="DG386" s="535">
        <f t="shared" si="1267"/>
        <v>960</v>
      </c>
      <c r="DH386" s="535">
        <f t="shared" si="1268"/>
        <v>960</v>
      </c>
      <c r="DI386" s="535">
        <f t="shared" si="1269"/>
        <v>960</v>
      </c>
      <c r="DJ386" s="535">
        <f t="shared" si="1270"/>
        <v>960</v>
      </c>
      <c r="DK386" s="534">
        <f t="shared" si="1271"/>
        <v>960</v>
      </c>
      <c r="DL386" s="534">
        <f t="shared" si="1272"/>
        <v>960</v>
      </c>
      <c r="DM386" s="534">
        <f t="shared" si="1273"/>
        <v>960</v>
      </c>
      <c r="DN386" s="534">
        <f t="shared" si="1274"/>
        <v>960</v>
      </c>
      <c r="DO386" s="534">
        <f t="shared" si="1275"/>
        <v>960</v>
      </c>
      <c r="DP386" s="533">
        <f t="shared" si="1276"/>
        <v>960</v>
      </c>
      <c r="DQ386" s="532">
        <f t="shared" si="1277"/>
        <v>960</v>
      </c>
      <c r="DR386" s="753">
        <f t="shared" si="1278"/>
        <v>18</v>
      </c>
      <c r="DS386" s="111">
        <f t="shared" si="1279"/>
        <v>18</v>
      </c>
      <c r="DT386" s="111">
        <f t="shared" si="1280"/>
        <v>18</v>
      </c>
      <c r="DU386" s="111">
        <f t="shared" si="1281"/>
        <v>18</v>
      </c>
      <c r="DV386" s="602"/>
      <c r="DW386" s="719"/>
      <c r="DX386" s="719"/>
      <c r="DY386" s="719"/>
      <c r="DZ386" s="719"/>
      <c r="EA386" s="719"/>
      <c r="EB386" s="719"/>
      <c r="EC386" s="719"/>
      <c r="ED386" s="719"/>
      <c r="EE386" s="603"/>
    </row>
    <row r="387" spans="1:135" s="604" customFormat="1" ht="15.75" customHeight="1">
      <c r="A387" s="757" t="s">
        <v>358</v>
      </c>
      <c r="B387" s="233"/>
      <c r="C387" s="233"/>
      <c r="D387" s="233"/>
      <c r="E387" s="233"/>
      <c r="F387" s="233"/>
      <c r="G387" s="233"/>
      <c r="H387" s="233"/>
      <c r="I387" s="233"/>
      <c r="J387" s="233"/>
      <c r="K387" s="233"/>
      <c r="L387" s="233"/>
      <c r="M387" s="233"/>
      <c r="N387" s="233"/>
      <c r="O387" s="233"/>
      <c r="P387" s="233"/>
      <c r="Q387" s="233"/>
      <c r="R387" s="233"/>
      <c r="S387" s="233"/>
      <c r="T387" s="716"/>
      <c r="U387" s="233"/>
      <c r="V387" s="233"/>
      <c r="W387" s="233"/>
      <c r="X387" s="233"/>
      <c r="Y387" s="233"/>
      <c r="Z387" s="233"/>
      <c r="AA387" s="233"/>
      <c r="AB387" s="233"/>
      <c r="AC387" s="233"/>
      <c r="AD387" s="233"/>
      <c r="AE387" s="233"/>
      <c r="AF387" s="233"/>
      <c r="AG387" s="233"/>
      <c r="AH387" s="233"/>
      <c r="AI387" s="233"/>
      <c r="AJ387" s="233"/>
      <c r="AK387" s="233"/>
      <c r="AL387" s="233"/>
      <c r="AM387" s="716"/>
      <c r="AN387" s="233"/>
      <c r="AO387" s="233"/>
      <c r="AP387" s="233"/>
      <c r="AQ387" s="233"/>
      <c r="AR387" s="233"/>
      <c r="AS387" s="233"/>
      <c r="AT387" s="233"/>
      <c r="AU387" s="233"/>
      <c r="AV387" s="233"/>
      <c r="AW387" s="233"/>
      <c r="AX387" s="233"/>
      <c r="AY387" s="233"/>
      <c r="AZ387" s="233"/>
      <c r="BA387" s="233"/>
      <c r="BB387" s="233"/>
      <c r="BC387" s="233"/>
      <c r="BD387" s="233"/>
      <c r="BE387" s="233"/>
      <c r="BF387" s="716"/>
      <c r="BG387" s="233"/>
      <c r="BH387" s="233"/>
      <c r="BI387" s="233"/>
      <c r="BJ387" s="233"/>
      <c r="BK387" s="233"/>
      <c r="BL387" s="233"/>
      <c r="BM387" s="233"/>
      <c r="BN387" s="233"/>
      <c r="BO387" s="233"/>
      <c r="BP387" s="233"/>
      <c r="BQ387" s="233"/>
      <c r="BR387" s="233"/>
      <c r="BS387" s="233"/>
      <c r="BT387" s="233"/>
      <c r="BU387" s="233"/>
      <c r="BV387" s="233"/>
      <c r="BW387" s="233"/>
      <c r="BX387" s="233"/>
      <c r="BY387" s="716"/>
      <c r="BZ387" s="233"/>
      <c r="CA387" s="233"/>
      <c r="CB387" s="233"/>
      <c r="CC387" s="233"/>
      <c r="CD387" s="698" t="str">
        <f t="shared" si="1238"/>
        <v/>
      </c>
      <c r="CE387" s="698" t="str">
        <f t="shared" si="1239"/>
        <v/>
      </c>
      <c r="CF387" s="698" t="str">
        <f t="shared" si="1240"/>
        <v/>
      </c>
      <c r="CG387" s="787" t="str">
        <f t="shared" si="1241"/>
        <v/>
      </c>
      <c r="CH387" s="1371" t="str">
        <f t="shared" si="1242"/>
        <v/>
      </c>
      <c r="CI387" s="1372" t="str">
        <f t="shared" si="1243"/>
        <v/>
      </c>
      <c r="CJ387" s="1373" t="str">
        <f t="shared" si="1244"/>
        <v/>
      </c>
      <c r="CK387" s="1373" t="str">
        <f t="shared" si="1245"/>
        <v/>
      </c>
      <c r="CL387" s="1373" t="str">
        <f t="shared" si="1246"/>
        <v/>
      </c>
      <c r="CM387" s="1373" t="str">
        <f t="shared" si="1247"/>
        <v/>
      </c>
      <c r="CN387" s="1373" t="str">
        <f t="shared" si="1248"/>
        <v/>
      </c>
      <c r="CO387" s="1374" t="str">
        <f t="shared" si="1249"/>
        <v/>
      </c>
      <c r="CP387" s="1374" t="str">
        <f t="shared" si="1250"/>
        <v/>
      </c>
      <c r="CQ387" s="1374" t="str">
        <f t="shared" si="1251"/>
        <v/>
      </c>
      <c r="CR387" s="1374" t="str">
        <f t="shared" si="1252"/>
        <v/>
      </c>
      <c r="CS387" s="1373" t="str">
        <f t="shared" si="1253"/>
        <v/>
      </c>
      <c r="CT387" s="1373" t="str">
        <f t="shared" si="1254"/>
        <v/>
      </c>
      <c r="CU387" s="1373" t="str">
        <f t="shared" si="1255"/>
        <v/>
      </c>
      <c r="CV387" s="1373" t="str">
        <f t="shared" si="1256"/>
        <v/>
      </c>
      <c r="CW387" s="1373" t="str">
        <f t="shared" si="1257"/>
        <v/>
      </c>
      <c r="CX387" s="1372" t="str">
        <f t="shared" si="1258"/>
        <v/>
      </c>
      <c r="CY387" s="1375" t="str">
        <f t="shared" si="1259"/>
        <v/>
      </c>
      <c r="CZ387" s="532" t="str">
        <f t="shared" si="1260"/>
        <v/>
      </c>
      <c r="DA387" s="533" t="str">
        <f t="shared" si="1261"/>
        <v/>
      </c>
      <c r="DB387" s="534" t="str">
        <f t="shared" si="1262"/>
        <v/>
      </c>
      <c r="DC387" s="534" t="str">
        <f t="shared" si="1263"/>
        <v/>
      </c>
      <c r="DD387" s="534" t="str">
        <f t="shared" si="1264"/>
        <v/>
      </c>
      <c r="DE387" s="534" t="str">
        <f t="shared" si="1265"/>
        <v/>
      </c>
      <c r="DF387" s="534" t="str">
        <f t="shared" si="1266"/>
        <v/>
      </c>
      <c r="DG387" s="535" t="str">
        <f t="shared" si="1267"/>
        <v/>
      </c>
      <c r="DH387" s="535" t="str">
        <f t="shared" si="1268"/>
        <v/>
      </c>
      <c r="DI387" s="535" t="str">
        <f t="shared" si="1269"/>
        <v/>
      </c>
      <c r="DJ387" s="535" t="str">
        <f t="shared" si="1270"/>
        <v/>
      </c>
      <c r="DK387" s="534" t="str">
        <f t="shared" si="1271"/>
        <v/>
      </c>
      <c r="DL387" s="534" t="str">
        <f t="shared" si="1272"/>
        <v/>
      </c>
      <c r="DM387" s="534" t="str">
        <f t="shared" si="1273"/>
        <v/>
      </c>
      <c r="DN387" s="534" t="str">
        <f t="shared" si="1274"/>
        <v/>
      </c>
      <c r="DO387" s="534" t="str">
        <f t="shared" si="1275"/>
        <v/>
      </c>
      <c r="DP387" s="533" t="str">
        <f t="shared" si="1276"/>
        <v/>
      </c>
      <c r="DQ387" s="532" t="str">
        <f t="shared" si="1277"/>
        <v/>
      </c>
      <c r="DR387" s="753">
        <f t="shared" si="1278"/>
        <v>0</v>
      </c>
      <c r="DS387" s="111">
        <f t="shared" si="1279"/>
        <v>0</v>
      </c>
      <c r="DT387" s="111">
        <f t="shared" si="1280"/>
        <v>0</v>
      </c>
      <c r="DU387" s="111">
        <f t="shared" si="1281"/>
        <v>0</v>
      </c>
      <c r="DV387" s="602"/>
      <c r="DW387" s="719"/>
      <c r="DX387" s="719"/>
      <c r="DY387" s="719"/>
      <c r="DZ387" s="719"/>
      <c r="EA387" s="719"/>
      <c r="EB387" s="719"/>
      <c r="EC387" s="719"/>
      <c r="ED387" s="719"/>
      <c r="EE387" s="603"/>
    </row>
    <row r="388" spans="1:135" s="604" customFormat="1" ht="15.75" customHeight="1">
      <c r="A388" s="740" t="s">
        <v>282</v>
      </c>
      <c r="B388" s="284"/>
      <c r="C388" s="284"/>
      <c r="D388" s="284"/>
      <c r="E388" s="284"/>
      <c r="F388" s="284"/>
      <c r="G388" s="284"/>
      <c r="H388" s="284"/>
      <c r="I388" s="284"/>
      <c r="J388" s="284"/>
      <c r="K388" s="284"/>
      <c r="L388" s="284"/>
      <c r="M388" s="284"/>
      <c r="N388" s="284"/>
      <c r="O388" s="284"/>
      <c r="P388" s="284"/>
      <c r="Q388" s="284"/>
      <c r="R388" s="284"/>
      <c r="S388" s="284"/>
      <c r="T388" s="716"/>
      <c r="U388" s="284"/>
      <c r="V388" s="284"/>
      <c r="W388" s="284"/>
      <c r="X388" s="284"/>
      <c r="Y388" s="284"/>
      <c r="Z388" s="284"/>
      <c r="AA388" s="284"/>
      <c r="AB388" s="284"/>
      <c r="AC388" s="284"/>
      <c r="AD388" s="284"/>
      <c r="AE388" s="284"/>
      <c r="AF388" s="284"/>
      <c r="AG388" s="284"/>
      <c r="AH388" s="284"/>
      <c r="AI388" s="284"/>
      <c r="AJ388" s="284"/>
      <c r="AK388" s="284"/>
      <c r="AL388" s="284"/>
      <c r="AM388" s="716"/>
      <c r="AN388" s="284"/>
      <c r="AO388" s="284"/>
      <c r="AP388" s="284"/>
      <c r="AQ388" s="284"/>
      <c r="AR388" s="284"/>
      <c r="AS388" s="284"/>
      <c r="AT388" s="284"/>
      <c r="AU388" s="284"/>
      <c r="AV388" s="284"/>
      <c r="AW388" s="284"/>
      <c r="AX388" s="284"/>
      <c r="AY388" s="284"/>
      <c r="AZ388" s="284"/>
      <c r="BA388" s="284"/>
      <c r="BB388" s="284"/>
      <c r="BC388" s="284"/>
      <c r="BD388" s="284"/>
      <c r="BE388" s="284"/>
      <c r="BF388" s="716"/>
      <c r="BG388" s="284"/>
      <c r="BH388" s="284"/>
      <c r="BI388" s="284"/>
      <c r="BJ388" s="284"/>
      <c r="BK388" s="284"/>
      <c r="BL388" s="284"/>
      <c r="BM388" s="284"/>
      <c r="BN388" s="284"/>
      <c r="BO388" s="284"/>
      <c r="BP388" s="284"/>
      <c r="BQ388" s="284"/>
      <c r="BR388" s="284"/>
      <c r="BS388" s="284"/>
      <c r="BT388" s="284"/>
      <c r="BU388" s="284"/>
      <c r="BV388" s="284"/>
      <c r="BW388" s="284"/>
      <c r="BX388" s="284"/>
      <c r="BY388" s="716"/>
      <c r="BZ388" s="284"/>
      <c r="CA388" s="284"/>
      <c r="CB388" s="284"/>
      <c r="CC388" s="284"/>
      <c r="CD388" s="698" t="str">
        <f t="shared" si="1238"/>
        <v/>
      </c>
      <c r="CE388" s="698" t="str">
        <f t="shared" si="1239"/>
        <v/>
      </c>
      <c r="CF388" s="698" t="str">
        <f t="shared" si="1240"/>
        <v/>
      </c>
      <c r="CG388" s="787" t="str">
        <f t="shared" si="1241"/>
        <v/>
      </c>
      <c r="CH388" s="1371" t="str">
        <f t="shared" si="1242"/>
        <v/>
      </c>
      <c r="CI388" s="1372" t="str">
        <f t="shared" si="1243"/>
        <v/>
      </c>
      <c r="CJ388" s="1373" t="str">
        <f t="shared" si="1244"/>
        <v/>
      </c>
      <c r="CK388" s="1373" t="str">
        <f t="shared" si="1245"/>
        <v/>
      </c>
      <c r="CL388" s="1373" t="str">
        <f t="shared" si="1246"/>
        <v/>
      </c>
      <c r="CM388" s="1373" t="str">
        <f t="shared" si="1247"/>
        <v/>
      </c>
      <c r="CN388" s="1373" t="str">
        <f t="shared" si="1248"/>
        <v/>
      </c>
      <c r="CO388" s="1374" t="str">
        <f t="shared" si="1249"/>
        <v/>
      </c>
      <c r="CP388" s="1374" t="str">
        <f t="shared" si="1250"/>
        <v/>
      </c>
      <c r="CQ388" s="1374" t="str">
        <f t="shared" si="1251"/>
        <v/>
      </c>
      <c r="CR388" s="1374" t="str">
        <f t="shared" si="1252"/>
        <v/>
      </c>
      <c r="CS388" s="1373" t="str">
        <f t="shared" si="1253"/>
        <v/>
      </c>
      <c r="CT388" s="1373" t="str">
        <f t="shared" si="1254"/>
        <v/>
      </c>
      <c r="CU388" s="1373" t="str">
        <f t="shared" si="1255"/>
        <v/>
      </c>
      <c r="CV388" s="1373" t="str">
        <f t="shared" si="1256"/>
        <v/>
      </c>
      <c r="CW388" s="1373" t="str">
        <f t="shared" si="1257"/>
        <v/>
      </c>
      <c r="CX388" s="1372" t="str">
        <f t="shared" si="1258"/>
        <v/>
      </c>
      <c r="CY388" s="1375" t="str">
        <f t="shared" si="1259"/>
        <v/>
      </c>
      <c r="CZ388" s="532" t="str">
        <f t="shared" si="1260"/>
        <v/>
      </c>
      <c r="DA388" s="533" t="str">
        <f t="shared" si="1261"/>
        <v/>
      </c>
      <c r="DB388" s="534" t="str">
        <f t="shared" si="1262"/>
        <v/>
      </c>
      <c r="DC388" s="534" t="str">
        <f t="shared" si="1263"/>
        <v/>
      </c>
      <c r="DD388" s="534" t="str">
        <f t="shared" si="1264"/>
        <v/>
      </c>
      <c r="DE388" s="534" t="str">
        <f t="shared" si="1265"/>
        <v/>
      </c>
      <c r="DF388" s="534" t="str">
        <f t="shared" si="1266"/>
        <v/>
      </c>
      <c r="DG388" s="535" t="str">
        <f t="shared" si="1267"/>
        <v/>
      </c>
      <c r="DH388" s="535" t="str">
        <f t="shared" si="1268"/>
        <v/>
      </c>
      <c r="DI388" s="535" t="str">
        <f t="shared" si="1269"/>
        <v/>
      </c>
      <c r="DJ388" s="535" t="str">
        <f t="shared" si="1270"/>
        <v/>
      </c>
      <c r="DK388" s="534" t="str">
        <f t="shared" si="1271"/>
        <v/>
      </c>
      <c r="DL388" s="534" t="str">
        <f t="shared" si="1272"/>
        <v/>
      </c>
      <c r="DM388" s="534" t="str">
        <f t="shared" si="1273"/>
        <v/>
      </c>
      <c r="DN388" s="534" t="str">
        <f t="shared" si="1274"/>
        <v/>
      </c>
      <c r="DO388" s="534" t="str">
        <f t="shared" si="1275"/>
        <v/>
      </c>
      <c r="DP388" s="533" t="str">
        <f t="shared" si="1276"/>
        <v/>
      </c>
      <c r="DQ388" s="532" t="str">
        <f t="shared" si="1277"/>
        <v/>
      </c>
      <c r="DR388" s="753">
        <f t="shared" si="1278"/>
        <v>0</v>
      </c>
      <c r="DS388" s="111">
        <f t="shared" si="1279"/>
        <v>0</v>
      </c>
      <c r="DT388" s="111">
        <f t="shared" si="1280"/>
        <v>0</v>
      </c>
      <c r="DU388" s="111">
        <f t="shared" si="1281"/>
        <v>0</v>
      </c>
      <c r="DV388" s="602"/>
      <c r="DW388" s="719"/>
      <c r="DX388" s="719"/>
      <c r="DY388" s="719"/>
      <c r="DZ388" s="719"/>
      <c r="EA388" s="719"/>
      <c r="EB388" s="719"/>
      <c r="EC388" s="719"/>
      <c r="ED388" s="719"/>
      <c r="EE388" s="603"/>
    </row>
    <row r="389" spans="1:135" s="604" customFormat="1" ht="15.75" customHeight="1">
      <c r="A389" s="740" t="s">
        <v>284</v>
      </c>
      <c r="B389" s="730" t="str">
        <f t="shared" ref="B389:S389" si="1288">IF(B387="","",B387*B388)</f>
        <v/>
      </c>
      <c r="C389" s="730" t="str">
        <f t="shared" si="1288"/>
        <v/>
      </c>
      <c r="D389" s="730" t="str">
        <f t="shared" si="1288"/>
        <v/>
      </c>
      <c r="E389" s="730" t="str">
        <f t="shared" si="1288"/>
        <v/>
      </c>
      <c r="F389" s="730" t="str">
        <f t="shared" si="1288"/>
        <v/>
      </c>
      <c r="G389" s="730" t="str">
        <f t="shared" si="1288"/>
        <v/>
      </c>
      <c r="H389" s="730" t="str">
        <f t="shared" si="1288"/>
        <v/>
      </c>
      <c r="I389" s="730" t="str">
        <f t="shared" si="1288"/>
        <v/>
      </c>
      <c r="J389" s="730" t="str">
        <f t="shared" si="1288"/>
        <v/>
      </c>
      <c r="K389" s="730" t="str">
        <f t="shared" si="1288"/>
        <v/>
      </c>
      <c r="L389" s="730" t="str">
        <f t="shared" si="1288"/>
        <v/>
      </c>
      <c r="M389" s="730" t="str">
        <f t="shared" si="1288"/>
        <v/>
      </c>
      <c r="N389" s="730" t="str">
        <f t="shared" si="1288"/>
        <v/>
      </c>
      <c r="O389" s="730" t="str">
        <f t="shared" si="1288"/>
        <v/>
      </c>
      <c r="P389" s="730" t="str">
        <f t="shared" si="1288"/>
        <v/>
      </c>
      <c r="Q389" s="730" t="str">
        <f t="shared" si="1288"/>
        <v/>
      </c>
      <c r="R389" s="730" t="str">
        <f t="shared" si="1288"/>
        <v/>
      </c>
      <c r="S389" s="730" t="str">
        <f t="shared" si="1288"/>
        <v/>
      </c>
      <c r="T389" s="762"/>
      <c r="U389" s="730" t="str">
        <f t="shared" ref="U389:AJ389" si="1289">IF(U387="","",U387*U388)</f>
        <v/>
      </c>
      <c r="V389" s="730" t="str">
        <f t="shared" si="1289"/>
        <v/>
      </c>
      <c r="W389" s="730" t="str">
        <f t="shared" si="1289"/>
        <v/>
      </c>
      <c r="X389" s="730" t="str">
        <f t="shared" si="1289"/>
        <v/>
      </c>
      <c r="Y389" s="730" t="str">
        <f t="shared" si="1289"/>
        <v/>
      </c>
      <c r="Z389" s="730" t="str">
        <f t="shared" si="1289"/>
        <v/>
      </c>
      <c r="AA389" s="730" t="str">
        <f t="shared" si="1289"/>
        <v/>
      </c>
      <c r="AB389" s="730" t="str">
        <f t="shared" si="1289"/>
        <v/>
      </c>
      <c r="AC389" s="730" t="str">
        <f t="shared" si="1289"/>
        <v/>
      </c>
      <c r="AD389" s="730" t="str">
        <f t="shared" si="1289"/>
        <v/>
      </c>
      <c r="AE389" s="730" t="str">
        <f t="shared" si="1289"/>
        <v/>
      </c>
      <c r="AF389" s="730" t="str">
        <f t="shared" si="1289"/>
        <v/>
      </c>
      <c r="AG389" s="730" t="str">
        <f t="shared" si="1289"/>
        <v/>
      </c>
      <c r="AH389" s="730" t="str">
        <f t="shared" si="1289"/>
        <v/>
      </c>
      <c r="AI389" s="730" t="str">
        <f t="shared" si="1289"/>
        <v/>
      </c>
      <c r="AJ389" s="730" t="str">
        <f t="shared" si="1289"/>
        <v/>
      </c>
      <c r="AK389" s="730"/>
      <c r="AL389" s="730" t="str">
        <f>IF(AL387="","",AL387*AL388)</f>
        <v/>
      </c>
      <c r="AM389" s="762"/>
      <c r="AN389" s="730" t="str">
        <f t="shared" ref="AN389:BE389" si="1290">IF(AN387="","",AN387*AN388)</f>
        <v/>
      </c>
      <c r="AO389" s="730" t="str">
        <f t="shared" si="1290"/>
        <v/>
      </c>
      <c r="AP389" s="730" t="str">
        <f t="shared" si="1290"/>
        <v/>
      </c>
      <c r="AQ389" s="730" t="str">
        <f t="shared" si="1290"/>
        <v/>
      </c>
      <c r="AR389" s="730" t="str">
        <f t="shared" si="1290"/>
        <v/>
      </c>
      <c r="AS389" s="730" t="str">
        <f t="shared" si="1290"/>
        <v/>
      </c>
      <c r="AT389" s="730" t="str">
        <f t="shared" si="1290"/>
        <v/>
      </c>
      <c r="AU389" s="730" t="str">
        <f t="shared" si="1290"/>
        <v/>
      </c>
      <c r="AV389" s="730" t="str">
        <f t="shared" si="1290"/>
        <v/>
      </c>
      <c r="AW389" s="730" t="str">
        <f t="shared" si="1290"/>
        <v/>
      </c>
      <c r="AX389" s="730" t="str">
        <f t="shared" si="1290"/>
        <v/>
      </c>
      <c r="AY389" s="730" t="str">
        <f t="shared" si="1290"/>
        <v/>
      </c>
      <c r="AZ389" s="730" t="str">
        <f t="shared" si="1290"/>
        <v/>
      </c>
      <c r="BA389" s="730" t="str">
        <f t="shared" si="1290"/>
        <v/>
      </c>
      <c r="BB389" s="730" t="str">
        <f t="shared" si="1290"/>
        <v/>
      </c>
      <c r="BC389" s="730" t="str">
        <f t="shared" si="1290"/>
        <v/>
      </c>
      <c r="BD389" s="730" t="str">
        <f t="shared" si="1290"/>
        <v/>
      </c>
      <c r="BE389" s="730" t="str">
        <f t="shared" si="1290"/>
        <v/>
      </c>
      <c r="BF389" s="762"/>
      <c r="BG389" s="730" t="str">
        <f t="shared" ref="BG389:BX389" si="1291">IF(BG387="","",BG387*BG388)</f>
        <v/>
      </c>
      <c r="BH389" s="730" t="str">
        <f t="shared" si="1291"/>
        <v/>
      </c>
      <c r="BI389" s="730" t="str">
        <f t="shared" si="1291"/>
        <v/>
      </c>
      <c r="BJ389" s="730" t="str">
        <f t="shared" si="1291"/>
        <v/>
      </c>
      <c r="BK389" s="730" t="str">
        <f t="shared" si="1291"/>
        <v/>
      </c>
      <c r="BL389" s="730" t="str">
        <f t="shared" si="1291"/>
        <v/>
      </c>
      <c r="BM389" s="730" t="str">
        <f t="shared" si="1291"/>
        <v/>
      </c>
      <c r="BN389" s="730" t="str">
        <f t="shared" si="1291"/>
        <v/>
      </c>
      <c r="BO389" s="730" t="str">
        <f t="shared" si="1291"/>
        <v/>
      </c>
      <c r="BP389" s="730" t="str">
        <f t="shared" si="1291"/>
        <v/>
      </c>
      <c r="BQ389" s="730" t="str">
        <f t="shared" si="1291"/>
        <v/>
      </c>
      <c r="BR389" s="730" t="str">
        <f t="shared" si="1291"/>
        <v/>
      </c>
      <c r="BS389" s="730" t="str">
        <f t="shared" si="1291"/>
        <v/>
      </c>
      <c r="BT389" s="730" t="str">
        <f t="shared" si="1291"/>
        <v/>
      </c>
      <c r="BU389" s="730" t="str">
        <f t="shared" si="1291"/>
        <v/>
      </c>
      <c r="BV389" s="730" t="str">
        <f t="shared" si="1291"/>
        <v/>
      </c>
      <c r="BW389" s="730" t="str">
        <f t="shared" si="1291"/>
        <v/>
      </c>
      <c r="BX389" s="730" t="str">
        <f t="shared" si="1291"/>
        <v/>
      </c>
      <c r="BY389" s="762"/>
      <c r="BZ389" s="730" t="str">
        <f>IF(BZ387="","",BZ387*BZ388)</f>
        <v/>
      </c>
      <c r="CA389" s="730" t="str">
        <f>IF(CA387="","",CA387*CA388)</f>
        <v/>
      </c>
      <c r="CB389" s="730" t="str">
        <f>IF(CB387="","",CB387*CB388)</f>
        <v/>
      </c>
      <c r="CC389" s="730" t="str">
        <f>IF(CC387="","",CC387*CC388)</f>
        <v/>
      </c>
      <c r="CD389" s="698" t="str">
        <f t="shared" si="1238"/>
        <v/>
      </c>
      <c r="CE389" s="698" t="str">
        <f t="shared" si="1239"/>
        <v/>
      </c>
      <c r="CF389" s="698" t="str">
        <f t="shared" si="1240"/>
        <v/>
      </c>
      <c r="CG389" s="787" t="str">
        <f t="shared" si="1241"/>
        <v/>
      </c>
      <c r="CH389" s="1371" t="str">
        <f t="shared" si="1242"/>
        <v/>
      </c>
      <c r="CI389" s="1372" t="str">
        <f t="shared" si="1243"/>
        <v/>
      </c>
      <c r="CJ389" s="1373" t="str">
        <f t="shared" si="1244"/>
        <v/>
      </c>
      <c r="CK389" s="1373" t="str">
        <f t="shared" si="1245"/>
        <v/>
      </c>
      <c r="CL389" s="1373" t="str">
        <f t="shared" si="1246"/>
        <v/>
      </c>
      <c r="CM389" s="1373" t="str">
        <f t="shared" si="1247"/>
        <v/>
      </c>
      <c r="CN389" s="1373" t="str">
        <f t="shared" si="1248"/>
        <v/>
      </c>
      <c r="CO389" s="1374" t="str">
        <f t="shared" si="1249"/>
        <v/>
      </c>
      <c r="CP389" s="1374" t="str">
        <f t="shared" si="1250"/>
        <v/>
      </c>
      <c r="CQ389" s="1374" t="str">
        <f t="shared" si="1251"/>
        <v/>
      </c>
      <c r="CR389" s="1374" t="str">
        <f t="shared" si="1252"/>
        <v/>
      </c>
      <c r="CS389" s="1373" t="str">
        <f t="shared" si="1253"/>
        <v/>
      </c>
      <c r="CT389" s="1373" t="str">
        <f t="shared" si="1254"/>
        <v/>
      </c>
      <c r="CU389" s="1373" t="str">
        <f t="shared" si="1255"/>
        <v/>
      </c>
      <c r="CV389" s="1373" t="str">
        <f t="shared" si="1256"/>
        <v/>
      </c>
      <c r="CW389" s="1373" t="str">
        <f t="shared" si="1257"/>
        <v/>
      </c>
      <c r="CX389" s="1372" t="str">
        <f t="shared" si="1258"/>
        <v/>
      </c>
      <c r="CY389" s="1375" t="str">
        <f t="shared" si="1259"/>
        <v/>
      </c>
      <c r="CZ389" s="532" t="str">
        <f t="shared" si="1260"/>
        <v/>
      </c>
      <c r="DA389" s="533" t="str">
        <f t="shared" si="1261"/>
        <v/>
      </c>
      <c r="DB389" s="534" t="str">
        <f t="shared" si="1262"/>
        <v/>
      </c>
      <c r="DC389" s="534" t="str">
        <f t="shared" si="1263"/>
        <v/>
      </c>
      <c r="DD389" s="534" t="str">
        <f t="shared" si="1264"/>
        <v/>
      </c>
      <c r="DE389" s="534" t="str">
        <f t="shared" si="1265"/>
        <v/>
      </c>
      <c r="DF389" s="534" t="str">
        <f t="shared" si="1266"/>
        <v/>
      </c>
      <c r="DG389" s="535" t="str">
        <f t="shared" si="1267"/>
        <v/>
      </c>
      <c r="DH389" s="535" t="str">
        <f t="shared" si="1268"/>
        <v/>
      </c>
      <c r="DI389" s="535" t="str">
        <f t="shared" si="1269"/>
        <v/>
      </c>
      <c r="DJ389" s="535" t="str">
        <f t="shared" si="1270"/>
        <v/>
      </c>
      <c r="DK389" s="534" t="str">
        <f t="shared" si="1271"/>
        <v/>
      </c>
      <c r="DL389" s="534" t="str">
        <f t="shared" si="1272"/>
        <v/>
      </c>
      <c r="DM389" s="534" t="str">
        <f t="shared" si="1273"/>
        <v/>
      </c>
      <c r="DN389" s="534" t="str">
        <f t="shared" si="1274"/>
        <v/>
      </c>
      <c r="DO389" s="534" t="str">
        <f t="shared" si="1275"/>
        <v/>
      </c>
      <c r="DP389" s="533" t="str">
        <f t="shared" si="1276"/>
        <v/>
      </c>
      <c r="DQ389" s="532" t="str">
        <f t="shared" si="1277"/>
        <v/>
      </c>
      <c r="DR389" s="753">
        <f t="shared" si="1278"/>
        <v>0</v>
      </c>
      <c r="DS389" s="111">
        <f t="shared" si="1279"/>
        <v>0</v>
      </c>
      <c r="DT389" s="111">
        <f t="shared" si="1280"/>
        <v>0</v>
      </c>
      <c r="DU389" s="111">
        <f t="shared" si="1281"/>
        <v>0</v>
      </c>
      <c r="DV389" s="602"/>
      <c r="DW389" s="719"/>
      <c r="DX389" s="719"/>
      <c r="DY389" s="719"/>
      <c r="DZ389" s="719"/>
      <c r="EA389" s="719"/>
      <c r="EB389" s="719"/>
      <c r="EC389" s="719"/>
      <c r="ED389" s="719"/>
      <c r="EE389" s="603"/>
    </row>
    <row r="390" spans="1:135" s="604" customFormat="1" ht="15.75" customHeight="1">
      <c r="A390" s="740" t="s">
        <v>359</v>
      </c>
      <c r="B390" s="284"/>
      <c r="C390" s="284"/>
      <c r="D390" s="284"/>
      <c r="E390" s="284"/>
      <c r="F390" s="284"/>
      <c r="G390" s="284"/>
      <c r="H390" s="284"/>
      <c r="I390" s="284"/>
      <c r="J390" s="284"/>
      <c r="K390" s="284"/>
      <c r="L390" s="284"/>
      <c r="M390" s="284"/>
      <c r="N390" s="284"/>
      <c r="O390" s="284"/>
      <c r="P390" s="284"/>
      <c r="Q390" s="284"/>
      <c r="R390" s="284"/>
      <c r="S390" s="284"/>
      <c r="T390" s="703"/>
      <c r="U390" s="284"/>
      <c r="V390" s="284"/>
      <c r="W390" s="284"/>
      <c r="X390" s="284"/>
      <c r="Y390" s="284"/>
      <c r="Z390" s="284"/>
      <c r="AA390" s="284"/>
      <c r="AB390" s="284"/>
      <c r="AC390" s="284"/>
      <c r="AD390" s="284"/>
      <c r="AE390" s="284"/>
      <c r="AF390" s="284"/>
      <c r="AG390" s="284"/>
      <c r="AH390" s="284"/>
      <c r="AI390" s="284"/>
      <c r="AJ390" s="284"/>
      <c r="AK390" s="284"/>
      <c r="AL390" s="284"/>
      <c r="AM390" s="703"/>
      <c r="AN390" s="284"/>
      <c r="AO390" s="284"/>
      <c r="AP390" s="284"/>
      <c r="AQ390" s="284"/>
      <c r="AR390" s="284"/>
      <c r="AS390" s="284"/>
      <c r="AT390" s="284"/>
      <c r="AU390" s="284"/>
      <c r="AV390" s="284"/>
      <c r="AW390" s="284"/>
      <c r="AX390" s="284"/>
      <c r="AY390" s="284"/>
      <c r="AZ390" s="284"/>
      <c r="BA390" s="284"/>
      <c r="BB390" s="284"/>
      <c r="BC390" s="284"/>
      <c r="BD390" s="284"/>
      <c r="BE390" s="284"/>
      <c r="BF390" s="703"/>
      <c r="BG390" s="284"/>
      <c r="BH390" s="284"/>
      <c r="BI390" s="284"/>
      <c r="BJ390" s="284"/>
      <c r="BK390" s="284"/>
      <c r="BL390" s="284"/>
      <c r="BM390" s="284"/>
      <c r="BN390" s="284"/>
      <c r="BO390" s="284"/>
      <c r="BP390" s="284"/>
      <c r="BQ390" s="284"/>
      <c r="BR390" s="284"/>
      <c r="BS390" s="284"/>
      <c r="BT390" s="284"/>
      <c r="BU390" s="284"/>
      <c r="BV390" s="284"/>
      <c r="BW390" s="284"/>
      <c r="BX390" s="284"/>
      <c r="BY390" s="703"/>
      <c r="BZ390" s="284"/>
      <c r="CA390" s="284"/>
      <c r="CB390" s="284"/>
      <c r="CC390" s="284"/>
      <c r="CD390" s="698" t="str">
        <f t="shared" si="1238"/>
        <v/>
      </c>
      <c r="CE390" s="698" t="str">
        <f t="shared" si="1239"/>
        <v/>
      </c>
      <c r="CF390" s="698" t="str">
        <f t="shared" si="1240"/>
        <v/>
      </c>
      <c r="CG390" s="787" t="str">
        <f t="shared" si="1241"/>
        <v/>
      </c>
      <c r="CH390" s="1371" t="str">
        <f t="shared" si="1242"/>
        <v/>
      </c>
      <c r="CI390" s="1372" t="str">
        <f t="shared" si="1243"/>
        <v/>
      </c>
      <c r="CJ390" s="1373" t="str">
        <f t="shared" si="1244"/>
        <v/>
      </c>
      <c r="CK390" s="1373" t="str">
        <f t="shared" si="1245"/>
        <v/>
      </c>
      <c r="CL390" s="1373" t="str">
        <f t="shared" si="1246"/>
        <v/>
      </c>
      <c r="CM390" s="1373" t="str">
        <f t="shared" si="1247"/>
        <v/>
      </c>
      <c r="CN390" s="1373" t="str">
        <f t="shared" si="1248"/>
        <v/>
      </c>
      <c r="CO390" s="1374" t="str">
        <f t="shared" si="1249"/>
        <v/>
      </c>
      <c r="CP390" s="1374" t="str">
        <f t="shared" si="1250"/>
        <v/>
      </c>
      <c r="CQ390" s="1374" t="str">
        <f t="shared" si="1251"/>
        <v/>
      </c>
      <c r="CR390" s="1374" t="str">
        <f t="shared" si="1252"/>
        <v/>
      </c>
      <c r="CS390" s="1373" t="str">
        <f t="shared" si="1253"/>
        <v/>
      </c>
      <c r="CT390" s="1373" t="str">
        <f t="shared" si="1254"/>
        <v/>
      </c>
      <c r="CU390" s="1373" t="str">
        <f t="shared" si="1255"/>
        <v/>
      </c>
      <c r="CV390" s="1373" t="str">
        <f t="shared" si="1256"/>
        <v/>
      </c>
      <c r="CW390" s="1373" t="str">
        <f t="shared" si="1257"/>
        <v/>
      </c>
      <c r="CX390" s="1372" t="str">
        <f t="shared" si="1258"/>
        <v/>
      </c>
      <c r="CY390" s="1375" t="str">
        <f t="shared" si="1259"/>
        <v/>
      </c>
      <c r="CZ390" s="532" t="str">
        <f t="shared" si="1260"/>
        <v/>
      </c>
      <c r="DA390" s="533" t="str">
        <f t="shared" si="1261"/>
        <v/>
      </c>
      <c r="DB390" s="534" t="str">
        <f t="shared" si="1262"/>
        <v/>
      </c>
      <c r="DC390" s="534" t="str">
        <f t="shared" si="1263"/>
        <v/>
      </c>
      <c r="DD390" s="534" t="str">
        <f t="shared" si="1264"/>
        <v/>
      </c>
      <c r="DE390" s="534" t="str">
        <f t="shared" si="1265"/>
        <v/>
      </c>
      <c r="DF390" s="534" t="str">
        <f t="shared" si="1266"/>
        <v/>
      </c>
      <c r="DG390" s="535" t="str">
        <f t="shared" si="1267"/>
        <v/>
      </c>
      <c r="DH390" s="535" t="str">
        <f t="shared" si="1268"/>
        <v/>
      </c>
      <c r="DI390" s="535" t="str">
        <f t="shared" si="1269"/>
        <v/>
      </c>
      <c r="DJ390" s="535" t="str">
        <f t="shared" si="1270"/>
        <v/>
      </c>
      <c r="DK390" s="534" t="str">
        <f t="shared" si="1271"/>
        <v/>
      </c>
      <c r="DL390" s="534" t="str">
        <f t="shared" si="1272"/>
        <v/>
      </c>
      <c r="DM390" s="534" t="str">
        <f t="shared" si="1273"/>
        <v/>
      </c>
      <c r="DN390" s="534" t="str">
        <f t="shared" si="1274"/>
        <v/>
      </c>
      <c r="DO390" s="534" t="str">
        <f t="shared" si="1275"/>
        <v/>
      </c>
      <c r="DP390" s="533" t="str">
        <f t="shared" si="1276"/>
        <v/>
      </c>
      <c r="DQ390" s="532" t="str">
        <f t="shared" si="1277"/>
        <v/>
      </c>
      <c r="DR390" s="753">
        <f t="shared" si="1278"/>
        <v>0</v>
      </c>
      <c r="DS390" s="111">
        <f t="shared" si="1279"/>
        <v>0</v>
      </c>
      <c r="DT390" s="111">
        <f t="shared" si="1280"/>
        <v>0</v>
      </c>
      <c r="DU390" s="111">
        <f t="shared" si="1281"/>
        <v>0</v>
      </c>
      <c r="DV390" s="602"/>
      <c r="DW390" s="719"/>
      <c r="DX390" s="719"/>
      <c r="DY390" s="719"/>
      <c r="DZ390" s="719"/>
      <c r="EA390" s="719"/>
      <c r="EB390" s="719"/>
      <c r="EC390" s="719"/>
      <c r="ED390" s="719"/>
      <c r="EE390" s="603"/>
    </row>
    <row r="391" spans="1:135" s="604" customFormat="1" ht="15.75" customHeight="1">
      <c r="A391" s="748" t="s">
        <v>328</v>
      </c>
      <c r="B391" s="733" t="str">
        <f t="shared" ref="B391:S391" si="1292">IF(B385="","",(B385-B387-B390)*B386/B$46/365/$G$1)</f>
        <v/>
      </c>
      <c r="C391" s="733" t="str">
        <f t="shared" si="1292"/>
        <v/>
      </c>
      <c r="D391" s="733" t="str">
        <f t="shared" si="1292"/>
        <v/>
      </c>
      <c r="E391" s="733" t="str">
        <f t="shared" si="1292"/>
        <v/>
      </c>
      <c r="F391" s="733" t="str">
        <f t="shared" si="1292"/>
        <v/>
      </c>
      <c r="G391" s="733" t="str">
        <f t="shared" si="1292"/>
        <v/>
      </c>
      <c r="H391" s="733" t="str">
        <f t="shared" si="1292"/>
        <v/>
      </c>
      <c r="I391" s="733" t="str">
        <f t="shared" si="1292"/>
        <v/>
      </c>
      <c r="J391" s="733" t="str">
        <f t="shared" si="1292"/>
        <v/>
      </c>
      <c r="K391" s="733" t="str">
        <f t="shared" si="1292"/>
        <v/>
      </c>
      <c r="L391" s="733" t="str">
        <f t="shared" si="1292"/>
        <v/>
      </c>
      <c r="M391" s="733" t="str">
        <f t="shared" si="1292"/>
        <v/>
      </c>
      <c r="N391" s="733" t="str">
        <f t="shared" si="1292"/>
        <v/>
      </c>
      <c r="O391" s="733" t="str">
        <f t="shared" si="1292"/>
        <v/>
      </c>
      <c r="P391" s="733" t="str">
        <f t="shared" si="1292"/>
        <v/>
      </c>
      <c r="Q391" s="733" t="str">
        <f t="shared" si="1292"/>
        <v/>
      </c>
      <c r="R391" s="733" t="str">
        <f t="shared" si="1292"/>
        <v/>
      </c>
      <c r="S391" s="733" t="str">
        <f t="shared" si="1292"/>
        <v/>
      </c>
      <c r="T391" s="752"/>
      <c r="U391" s="733" t="str">
        <f t="shared" ref="U391:AL391" si="1293">IF(U385="","",(U385-U387-U390)*U386/U$46/365/$G$1)</f>
        <v/>
      </c>
      <c r="V391" s="733" t="str">
        <f t="shared" si="1293"/>
        <v/>
      </c>
      <c r="W391" s="733" t="str">
        <f t="shared" si="1293"/>
        <v/>
      </c>
      <c r="X391" s="733" t="str">
        <f t="shared" si="1293"/>
        <v/>
      </c>
      <c r="Y391" s="733" t="str">
        <f t="shared" si="1293"/>
        <v/>
      </c>
      <c r="Z391" s="733" t="str">
        <f t="shared" si="1293"/>
        <v/>
      </c>
      <c r="AA391" s="733" t="str">
        <f t="shared" si="1293"/>
        <v/>
      </c>
      <c r="AB391" s="733" t="str">
        <f t="shared" si="1293"/>
        <v/>
      </c>
      <c r="AC391" s="733" t="str">
        <f t="shared" si="1293"/>
        <v/>
      </c>
      <c r="AD391" s="733" t="str">
        <f t="shared" si="1293"/>
        <v/>
      </c>
      <c r="AE391" s="733" t="str">
        <f t="shared" si="1293"/>
        <v/>
      </c>
      <c r="AF391" s="733" t="str">
        <f t="shared" si="1293"/>
        <v/>
      </c>
      <c r="AG391" s="733" t="str">
        <f t="shared" si="1293"/>
        <v/>
      </c>
      <c r="AH391" s="733" t="str">
        <f t="shared" si="1293"/>
        <v/>
      </c>
      <c r="AI391" s="733" t="str">
        <f t="shared" si="1293"/>
        <v/>
      </c>
      <c r="AJ391" s="733" t="str">
        <f t="shared" si="1293"/>
        <v/>
      </c>
      <c r="AK391" s="733" t="str">
        <f t="shared" si="1293"/>
        <v/>
      </c>
      <c r="AL391" s="733" t="str">
        <f t="shared" si="1293"/>
        <v/>
      </c>
      <c r="AM391" s="752"/>
      <c r="AN391" s="733" t="str">
        <f t="shared" ref="AN391:BE391" si="1294">IF(AN385="","",(AN385-AN387-AN390)*AN386/AN$46/365/$G$1)</f>
        <v/>
      </c>
      <c r="AO391" s="733" t="str">
        <f t="shared" si="1294"/>
        <v/>
      </c>
      <c r="AP391" s="733" t="str">
        <f t="shared" si="1294"/>
        <v/>
      </c>
      <c r="AQ391" s="733" t="str">
        <f t="shared" si="1294"/>
        <v/>
      </c>
      <c r="AR391" s="733" t="str">
        <f t="shared" si="1294"/>
        <v/>
      </c>
      <c r="AS391" s="733" t="str">
        <f t="shared" si="1294"/>
        <v/>
      </c>
      <c r="AT391" s="733" t="str">
        <f t="shared" si="1294"/>
        <v/>
      </c>
      <c r="AU391" s="733" t="str">
        <f t="shared" si="1294"/>
        <v/>
      </c>
      <c r="AV391" s="733" t="str">
        <f t="shared" si="1294"/>
        <v/>
      </c>
      <c r="AW391" s="733" t="str">
        <f t="shared" si="1294"/>
        <v/>
      </c>
      <c r="AX391" s="733" t="str">
        <f t="shared" si="1294"/>
        <v/>
      </c>
      <c r="AY391" s="733" t="str">
        <f t="shared" si="1294"/>
        <v/>
      </c>
      <c r="AZ391" s="733" t="str">
        <f t="shared" si="1294"/>
        <v/>
      </c>
      <c r="BA391" s="733" t="str">
        <f t="shared" si="1294"/>
        <v/>
      </c>
      <c r="BB391" s="733" t="str">
        <f t="shared" si="1294"/>
        <v/>
      </c>
      <c r="BC391" s="733" t="str">
        <f t="shared" si="1294"/>
        <v/>
      </c>
      <c r="BD391" s="733">
        <f t="shared" si="1294"/>
        <v>5.9775840597758399E-3</v>
      </c>
      <c r="BE391" s="733" t="str">
        <f t="shared" si="1294"/>
        <v/>
      </c>
      <c r="BF391" s="752"/>
      <c r="BG391" s="733" t="str">
        <f t="shared" ref="BG391:BX391" si="1295">IF(BG385="","",(BG385-BG387-BG390)*BG386/BG$46/365/$G$1)</f>
        <v/>
      </c>
      <c r="BH391" s="733" t="str">
        <f t="shared" si="1295"/>
        <v/>
      </c>
      <c r="BI391" s="733" t="str">
        <f t="shared" si="1295"/>
        <v/>
      </c>
      <c r="BJ391" s="733" t="str">
        <f t="shared" si="1295"/>
        <v/>
      </c>
      <c r="BK391" s="733" t="str">
        <f t="shared" si="1295"/>
        <v/>
      </c>
      <c r="BL391" s="733" t="str">
        <f t="shared" si="1295"/>
        <v/>
      </c>
      <c r="BM391" s="733" t="str">
        <f t="shared" si="1295"/>
        <v/>
      </c>
      <c r="BN391" s="733" t="str">
        <f t="shared" si="1295"/>
        <v/>
      </c>
      <c r="BO391" s="733" t="str">
        <f t="shared" si="1295"/>
        <v/>
      </c>
      <c r="BP391" s="733" t="str">
        <f t="shared" si="1295"/>
        <v/>
      </c>
      <c r="BQ391" s="733" t="str">
        <f t="shared" si="1295"/>
        <v/>
      </c>
      <c r="BR391" s="733" t="str">
        <f t="shared" si="1295"/>
        <v/>
      </c>
      <c r="BS391" s="733" t="str">
        <f t="shared" si="1295"/>
        <v/>
      </c>
      <c r="BT391" s="733" t="str">
        <f t="shared" si="1295"/>
        <v/>
      </c>
      <c r="BU391" s="733" t="str">
        <f t="shared" si="1295"/>
        <v/>
      </c>
      <c r="BV391" s="733" t="str">
        <f t="shared" si="1295"/>
        <v/>
      </c>
      <c r="BW391" s="733" t="str">
        <f t="shared" si="1295"/>
        <v/>
      </c>
      <c r="BX391" s="733" t="str">
        <f t="shared" si="1295"/>
        <v/>
      </c>
      <c r="BY391" s="752"/>
      <c r="BZ391" s="733" t="str">
        <f>IF(BZ385="","",(BZ385-BZ387-BZ390)*BZ386/BZ$46/365/$G$1)</f>
        <v/>
      </c>
      <c r="CA391" s="733" t="str">
        <f>IF(CA385="","",(CA385-CA387-CA390)*CA386/CA$46/365/$G$1)</f>
        <v/>
      </c>
      <c r="CB391" s="733" t="str">
        <f>IF(CB385="","",(CB385-CB387-CB390)*CB386/CB$46/365/$G$1)</f>
        <v/>
      </c>
      <c r="CC391" s="733" t="str">
        <f>IF(CC385="","",(CC385-CC387-CC390)*CC386/CC$46/365/$G$1)</f>
        <v/>
      </c>
      <c r="CD391" s="698" t="str">
        <f t="shared" si="1238"/>
        <v/>
      </c>
      <c r="CE391" s="723" t="str">
        <f t="shared" si="1239"/>
        <v/>
      </c>
      <c r="CF391" s="723" t="str">
        <f t="shared" si="1240"/>
        <v/>
      </c>
      <c r="CG391" s="790" t="str">
        <f t="shared" si="1241"/>
        <v/>
      </c>
      <c r="CH391" s="1376" t="str">
        <f t="shared" si="1242"/>
        <v/>
      </c>
      <c r="CI391" s="1377" t="str">
        <f t="shared" si="1243"/>
        <v/>
      </c>
      <c r="CJ391" s="1378" t="str">
        <f t="shared" si="1244"/>
        <v/>
      </c>
      <c r="CK391" s="1378" t="str">
        <f t="shared" si="1245"/>
        <v/>
      </c>
      <c r="CL391" s="1378" t="str">
        <f t="shared" si="1246"/>
        <v/>
      </c>
      <c r="CM391" s="1378" t="str">
        <f t="shared" si="1247"/>
        <v/>
      </c>
      <c r="CN391" s="1378" t="str">
        <f t="shared" si="1248"/>
        <v/>
      </c>
      <c r="CO391" s="1379" t="str">
        <f t="shared" si="1249"/>
        <v/>
      </c>
      <c r="CP391" s="1379" t="str">
        <f t="shared" si="1250"/>
        <v/>
      </c>
      <c r="CQ391" s="1379" t="str">
        <f t="shared" si="1251"/>
        <v/>
      </c>
      <c r="CR391" s="1379" t="str">
        <f t="shared" si="1252"/>
        <v/>
      </c>
      <c r="CS391" s="1378" t="str">
        <f t="shared" si="1253"/>
        <v/>
      </c>
      <c r="CT391" s="1378" t="str">
        <f t="shared" si="1254"/>
        <v/>
      </c>
      <c r="CU391" s="1378" t="str">
        <f t="shared" si="1255"/>
        <v/>
      </c>
      <c r="CV391" s="1378" t="str">
        <f t="shared" si="1256"/>
        <v/>
      </c>
      <c r="CW391" s="1378" t="str">
        <f t="shared" si="1257"/>
        <v/>
      </c>
      <c r="CX391" s="1377" t="str">
        <f t="shared" si="1258"/>
        <v/>
      </c>
      <c r="CY391" s="1380" t="str">
        <f t="shared" si="1259"/>
        <v/>
      </c>
      <c r="CZ391" s="638" t="str">
        <f t="shared" si="1260"/>
        <v/>
      </c>
      <c r="DA391" s="639" t="str">
        <f t="shared" si="1261"/>
        <v/>
      </c>
      <c r="DB391" s="640" t="str">
        <f t="shared" si="1262"/>
        <v/>
      </c>
      <c r="DC391" s="640" t="str">
        <f t="shared" si="1263"/>
        <v/>
      </c>
      <c r="DD391" s="640" t="str">
        <f t="shared" si="1264"/>
        <v/>
      </c>
      <c r="DE391" s="640" t="str">
        <f t="shared" si="1265"/>
        <v/>
      </c>
      <c r="DF391" s="640" t="str">
        <f t="shared" si="1266"/>
        <v/>
      </c>
      <c r="DG391" s="641" t="str">
        <f t="shared" si="1267"/>
        <v/>
      </c>
      <c r="DH391" s="641" t="str">
        <f t="shared" si="1268"/>
        <v/>
      </c>
      <c r="DI391" s="641" t="str">
        <f t="shared" si="1269"/>
        <v/>
      </c>
      <c r="DJ391" s="641" t="str">
        <f t="shared" si="1270"/>
        <v/>
      </c>
      <c r="DK391" s="640" t="str">
        <f t="shared" si="1271"/>
        <v/>
      </c>
      <c r="DL391" s="640" t="str">
        <f t="shared" si="1272"/>
        <v/>
      </c>
      <c r="DM391" s="640" t="str">
        <f t="shared" si="1273"/>
        <v/>
      </c>
      <c r="DN391" s="640" t="str">
        <f t="shared" si="1274"/>
        <v/>
      </c>
      <c r="DO391" s="640" t="str">
        <f t="shared" si="1275"/>
        <v/>
      </c>
      <c r="DP391" s="639" t="str">
        <f t="shared" si="1276"/>
        <v/>
      </c>
      <c r="DQ391" s="638" t="str">
        <f t="shared" si="1277"/>
        <v/>
      </c>
      <c r="DR391" s="753">
        <f t="shared" si="1278"/>
        <v>0</v>
      </c>
      <c r="DS391" s="111">
        <f t="shared" si="1279"/>
        <v>0</v>
      </c>
      <c r="DT391" s="111">
        <f t="shared" si="1280"/>
        <v>1</v>
      </c>
      <c r="DU391" s="111">
        <f t="shared" si="1281"/>
        <v>0</v>
      </c>
      <c r="DV391" s="602"/>
      <c r="DW391" s="719"/>
      <c r="DX391" s="719"/>
      <c r="DY391" s="719"/>
      <c r="DZ391" s="719"/>
      <c r="EA391" s="719"/>
      <c r="EB391" s="719"/>
      <c r="EC391" s="719"/>
      <c r="ED391" s="719"/>
      <c r="EE391" s="603"/>
    </row>
    <row r="392" spans="1:135" s="816" customFormat="1" ht="15.75" customHeight="1">
      <c r="A392" s="798" t="s">
        <v>383</v>
      </c>
      <c r="B392" s="728"/>
      <c r="C392" s="728"/>
      <c r="D392" s="728"/>
      <c r="E392" s="728"/>
      <c r="F392" s="728"/>
      <c r="G392" s="728"/>
      <c r="H392" s="728"/>
      <c r="I392" s="728"/>
      <c r="J392" s="728"/>
      <c r="K392" s="728"/>
      <c r="L392" s="728"/>
      <c r="M392" s="728"/>
      <c r="N392" s="728"/>
      <c r="O392" s="728"/>
      <c r="P392" s="728"/>
      <c r="Q392" s="728"/>
      <c r="R392" s="728"/>
      <c r="S392" s="728"/>
      <c r="T392" s="716"/>
      <c r="U392" s="728"/>
      <c r="V392" s="728"/>
      <c r="W392" s="728"/>
      <c r="X392" s="728"/>
      <c r="Y392" s="728"/>
      <c r="Z392" s="728"/>
      <c r="AA392" s="728"/>
      <c r="AB392" s="728"/>
      <c r="AC392" s="728"/>
      <c r="AD392" s="728"/>
      <c r="AE392" s="728"/>
      <c r="AF392" s="728"/>
      <c r="AG392" s="728"/>
      <c r="AH392" s="728"/>
      <c r="AI392" s="728"/>
      <c r="AJ392" s="728"/>
      <c r="AK392" s="728"/>
      <c r="AL392" s="728"/>
      <c r="AM392" s="716"/>
      <c r="AN392" s="728"/>
      <c r="AO392" s="728"/>
      <c r="AP392" s="728"/>
      <c r="AQ392" s="728"/>
      <c r="AR392" s="728"/>
      <c r="AS392" s="728"/>
      <c r="AT392" s="728"/>
      <c r="AU392" s="728"/>
      <c r="AV392" s="728"/>
      <c r="AW392" s="728"/>
      <c r="AX392" s="728"/>
      <c r="AY392" s="728"/>
      <c r="AZ392" s="728"/>
      <c r="BA392" s="728"/>
      <c r="BB392" s="728"/>
      <c r="BC392" s="728"/>
      <c r="BD392" s="728"/>
      <c r="BE392" s="728"/>
      <c r="BF392" s="716"/>
      <c r="BG392" s="728"/>
      <c r="BH392" s="728"/>
      <c r="BI392" s="728"/>
      <c r="BJ392" s="728"/>
      <c r="BK392" s="728"/>
      <c r="BL392" s="728"/>
      <c r="BM392" s="728"/>
      <c r="BN392" s="728"/>
      <c r="BO392" s="728"/>
      <c r="BP392" s="728"/>
      <c r="BQ392" s="728"/>
      <c r="BR392" s="728"/>
      <c r="BS392" s="728"/>
      <c r="BT392" s="728"/>
      <c r="BU392" s="728"/>
      <c r="BV392" s="728"/>
      <c r="BW392" s="728"/>
      <c r="BX392" s="728"/>
      <c r="BY392" s="716"/>
      <c r="BZ392" s="728"/>
      <c r="CA392" s="728"/>
      <c r="CB392" s="728"/>
      <c r="CC392" s="728"/>
      <c r="CD392" s="698" t="str">
        <f t="shared" si="1238"/>
        <v/>
      </c>
      <c r="CE392" s="698" t="str">
        <f t="shared" si="1239"/>
        <v/>
      </c>
      <c r="CF392" s="698" t="str">
        <f t="shared" si="1240"/>
        <v/>
      </c>
      <c r="CG392" s="787" t="str">
        <f t="shared" si="1241"/>
        <v/>
      </c>
      <c r="CH392" s="1371" t="str">
        <f t="shared" si="1242"/>
        <v/>
      </c>
      <c r="CI392" s="1372" t="str">
        <f t="shared" si="1243"/>
        <v/>
      </c>
      <c r="CJ392" s="1373" t="str">
        <f t="shared" si="1244"/>
        <v/>
      </c>
      <c r="CK392" s="1373" t="str">
        <f t="shared" si="1245"/>
        <v/>
      </c>
      <c r="CL392" s="1373" t="str">
        <f t="shared" si="1246"/>
        <v/>
      </c>
      <c r="CM392" s="1373" t="str">
        <f t="shared" si="1247"/>
        <v/>
      </c>
      <c r="CN392" s="1373" t="str">
        <f t="shared" si="1248"/>
        <v/>
      </c>
      <c r="CO392" s="1374" t="str">
        <f t="shared" si="1249"/>
        <v/>
      </c>
      <c r="CP392" s="1374" t="str">
        <f t="shared" si="1250"/>
        <v/>
      </c>
      <c r="CQ392" s="1374" t="str">
        <f t="shared" si="1251"/>
        <v/>
      </c>
      <c r="CR392" s="1374" t="str">
        <f t="shared" si="1252"/>
        <v/>
      </c>
      <c r="CS392" s="1373" t="str">
        <f t="shared" si="1253"/>
        <v/>
      </c>
      <c r="CT392" s="1373" t="str">
        <f t="shared" si="1254"/>
        <v/>
      </c>
      <c r="CU392" s="1373" t="str">
        <f t="shared" si="1255"/>
        <v/>
      </c>
      <c r="CV392" s="1373" t="str">
        <f t="shared" si="1256"/>
        <v/>
      </c>
      <c r="CW392" s="1373" t="str">
        <f t="shared" si="1257"/>
        <v/>
      </c>
      <c r="CX392" s="1372" t="str">
        <f t="shared" si="1258"/>
        <v/>
      </c>
      <c r="CY392" s="1375" t="str">
        <f t="shared" si="1259"/>
        <v/>
      </c>
      <c r="CZ392" s="532" t="str">
        <f t="shared" si="1260"/>
        <v/>
      </c>
      <c r="DA392" s="533" t="str">
        <f t="shared" si="1261"/>
        <v/>
      </c>
      <c r="DB392" s="534" t="str">
        <f t="shared" si="1262"/>
        <v/>
      </c>
      <c r="DC392" s="534" t="str">
        <f t="shared" si="1263"/>
        <v/>
      </c>
      <c r="DD392" s="534" t="str">
        <f t="shared" si="1264"/>
        <v/>
      </c>
      <c r="DE392" s="534" t="str">
        <f t="shared" si="1265"/>
        <v/>
      </c>
      <c r="DF392" s="534" t="str">
        <f t="shared" si="1266"/>
        <v/>
      </c>
      <c r="DG392" s="535" t="str">
        <f t="shared" si="1267"/>
        <v/>
      </c>
      <c r="DH392" s="535" t="str">
        <f t="shared" si="1268"/>
        <v/>
      </c>
      <c r="DI392" s="535" t="str">
        <f t="shared" si="1269"/>
        <v/>
      </c>
      <c r="DJ392" s="535" t="str">
        <f t="shared" si="1270"/>
        <v/>
      </c>
      <c r="DK392" s="534" t="str">
        <f t="shared" si="1271"/>
        <v/>
      </c>
      <c r="DL392" s="534" t="str">
        <f t="shared" si="1272"/>
        <v/>
      </c>
      <c r="DM392" s="534" t="str">
        <f t="shared" si="1273"/>
        <v/>
      </c>
      <c r="DN392" s="534" t="str">
        <f t="shared" si="1274"/>
        <v/>
      </c>
      <c r="DO392" s="534" t="str">
        <f t="shared" si="1275"/>
        <v/>
      </c>
      <c r="DP392" s="533" t="str">
        <f t="shared" si="1276"/>
        <v/>
      </c>
      <c r="DQ392" s="532" t="str">
        <f t="shared" si="1277"/>
        <v/>
      </c>
      <c r="DR392" s="753">
        <f t="shared" si="1278"/>
        <v>0</v>
      </c>
      <c r="DS392" s="111">
        <f t="shared" si="1279"/>
        <v>0</v>
      </c>
      <c r="DT392" s="111">
        <f t="shared" si="1280"/>
        <v>0</v>
      </c>
      <c r="DU392" s="111">
        <f t="shared" si="1281"/>
        <v>0</v>
      </c>
      <c r="DV392" s="814"/>
      <c r="DW392" s="745"/>
      <c r="DX392" s="745"/>
      <c r="DY392" s="745"/>
      <c r="DZ392" s="745"/>
      <c r="EA392" s="745"/>
      <c r="EB392" s="745"/>
      <c r="EC392" s="745"/>
      <c r="ED392" s="745"/>
      <c r="EE392" s="815"/>
    </row>
    <row r="393" spans="1:135" s="816" customFormat="1" ht="15.75" customHeight="1">
      <c r="A393" s="834" t="s">
        <v>282</v>
      </c>
      <c r="B393" s="728"/>
      <c r="C393" s="728"/>
      <c r="D393" s="728"/>
      <c r="E393" s="728"/>
      <c r="F393" s="728"/>
      <c r="G393" s="728"/>
      <c r="H393" s="728"/>
      <c r="I393" s="728"/>
      <c r="J393" s="728"/>
      <c r="K393" s="728"/>
      <c r="L393" s="728"/>
      <c r="M393" s="728"/>
      <c r="N393" s="728"/>
      <c r="O393" s="728"/>
      <c r="P393" s="728"/>
      <c r="Q393" s="728"/>
      <c r="R393" s="728"/>
      <c r="S393" s="728"/>
      <c r="T393" s="703"/>
      <c r="U393" s="728"/>
      <c r="V393" s="728"/>
      <c r="W393" s="728"/>
      <c r="X393" s="728"/>
      <c r="Y393" s="728"/>
      <c r="Z393" s="728"/>
      <c r="AA393" s="728"/>
      <c r="AB393" s="728"/>
      <c r="AC393" s="728"/>
      <c r="AD393" s="728"/>
      <c r="AE393" s="728"/>
      <c r="AF393" s="728"/>
      <c r="AG393" s="728"/>
      <c r="AH393" s="728"/>
      <c r="AI393" s="728"/>
      <c r="AJ393" s="728"/>
      <c r="AK393" s="728"/>
      <c r="AL393" s="728"/>
      <c r="AM393" s="703"/>
      <c r="AN393" s="728"/>
      <c r="AO393" s="728"/>
      <c r="AP393" s="728"/>
      <c r="AQ393" s="728"/>
      <c r="AR393" s="728"/>
      <c r="AS393" s="728"/>
      <c r="AT393" s="728"/>
      <c r="AU393" s="728"/>
      <c r="AV393" s="728"/>
      <c r="AW393" s="728"/>
      <c r="AX393" s="728"/>
      <c r="AY393" s="728"/>
      <c r="AZ393" s="728"/>
      <c r="BA393" s="728"/>
      <c r="BB393" s="728"/>
      <c r="BC393" s="728"/>
      <c r="BD393" s="728"/>
      <c r="BE393" s="728"/>
      <c r="BF393" s="703"/>
      <c r="BG393" s="728"/>
      <c r="BH393" s="728"/>
      <c r="BI393" s="728"/>
      <c r="BJ393" s="728"/>
      <c r="BK393" s="728"/>
      <c r="BL393" s="728"/>
      <c r="BM393" s="728"/>
      <c r="BN393" s="728"/>
      <c r="BO393" s="728"/>
      <c r="BP393" s="728"/>
      <c r="BQ393" s="728"/>
      <c r="BR393" s="728"/>
      <c r="BS393" s="728"/>
      <c r="BT393" s="728"/>
      <c r="BU393" s="728"/>
      <c r="BV393" s="728"/>
      <c r="BW393" s="728"/>
      <c r="BX393" s="728"/>
      <c r="BY393" s="703"/>
      <c r="BZ393" s="728"/>
      <c r="CA393" s="728"/>
      <c r="CB393" s="728"/>
      <c r="CC393" s="728"/>
      <c r="CD393" s="698" t="str">
        <f t="shared" si="1238"/>
        <v/>
      </c>
      <c r="CE393" s="698" t="str">
        <f t="shared" si="1239"/>
        <v/>
      </c>
      <c r="CF393" s="698" t="str">
        <f t="shared" si="1240"/>
        <v/>
      </c>
      <c r="CG393" s="787" t="str">
        <f t="shared" si="1241"/>
        <v/>
      </c>
      <c r="CH393" s="1371" t="str">
        <f t="shared" si="1242"/>
        <v/>
      </c>
      <c r="CI393" s="1372" t="str">
        <f t="shared" si="1243"/>
        <v/>
      </c>
      <c r="CJ393" s="1373" t="str">
        <f t="shared" si="1244"/>
        <v/>
      </c>
      <c r="CK393" s="1373" t="str">
        <f t="shared" si="1245"/>
        <v/>
      </c>
      <c r="CL393" s="1373" t="str">
        <f t="shared" si="1246"/>
        <v/>
      </c>
      <c r="CM393" s="1373" t="str">
        <f t="shared" si="1247"/>
        <v/>
      </c>
      <c r="CN393" s="1373" t="str">
        <f t="shared" si="1248"/>
        <v/>
      </c>
      <c r="CO393" s="1374" t="str">
        <f t="shared" si="1249"/>
        <v/>
      </c>
      <c r="CP393" s="1374" t="str">
        <f t="shared" si="1250"/>
        <v/>
      </c>
      <c r="CQ393" s="1374" t="str">
        <f t="shared" si="1251"/>
        <v/>
      </c>
      <c r="CR393" s="1374" t="str">
        <f t="shared" si="1252"/>
        <v/>
      </c>
      <c r="CS393" s="1373" t="str">
        <f t="shared" si="1253"/>
        <v/>
      </c>
      <c r="CT393" s="1373" t="str">
        <f t="shared" si="1254"/>
        <v/>
      </c>
      <c r="CU393" s="1373" t="str">
        <f t="shared" si="1255"/>
        <v/>
      </c>
      <c r="CV393" s="1373" t="str">
        <f t="shared" si="1256"/>
        <v/>
      </c>
      <c r="CW393" s="1373" t="str">
        <f t="shared" si="1257"/>
        <v/>
      </c>
      <c r="CX393" s="1372" t="str">
        <f t="shared" si="1258"/>
        <v/>
      </c>
      <c r="CY393" s="1375" t="str">
        <f t="shared" si="1259"/>
        <v/>
      </c>
      <c r="CZ393" s="532" t="str">
        <f t="shared" si="1260"/>
        <v/>
      </c>
      <c r="DA393" s="533" t="str">
        <f t="shared" si="1261"/>
        <v/>
      </c>
      <c r="DB393" s="534" t="str">
        <f t="shared" si="1262"/>
        <v/>
      </c>
      <c r="DC393" s="534" t="str">
        <f t="shared" si="1263"/>
        <v/>
      </c>
      <c r="DD393" s="534" t="str">
        <f t="shared" si="1264"/>
        <v/>
      </c>
      <c r="DE393" s="534" t="str">
        <f t="shared" si="1265"/>
        <v/>
      </c>
      <c r="DF393" s="534" t="str">
        <f t="shared" si="1266"/>
        <v/>
      </c>
      <c r="DG393" s="535" t="str">
        <f t="shared" si="1267"/>
        <v/>
      </c>
      <c r="DH393" s="535" t="str">
        <f t="shared" si="1268"/>
        <v/>
      </c>
      <c r="DI393" s="535" t="str">
        <f t="shared" si="1269"/>
        <v/>
      </c>
      <c r="DJ393" s="535" t="str">
        <f t="shared" si="1270"/>
        <v/>
      </c>
      <c r="DK393" s="534" t="str">
        <f t="shared" si="1271"/>
        <v/>
      </c>
      <c r="DL393" s="534" t="str">
        <f t="shared" si="1272"/>
        <v/>
      </c>
      <c r="DM393" s="534" t="str">
        <f t="shared" si="1273"/>
        <v/>
      </c>
      <c r="DN393" s="534" t="str">
        <f t="shared" si="1274"/>
        <v/>
      </c>
      <c r="DO393" s="534" t="str">
        <f t="shared" si="1275"/>
        <v/>
      </c>
      <c r="DP393" s="533" t="str">
        <f t="shared" si="1276"/>
        <v/>
      </c>
      <c r="DQ393" s="532" t="str">
        <f t="shared" si="1277"/>
        <v/>
      </c>
      <c r="DR393" s="753">
        <f t="shared" si="1278"/>
        <v>0</v>
      </c>
      <c r="DS393" s="111">
        <f t="shared" si="1279"/>
        <v>0</v>
      </c>
      <c r="DT393" s="111">
        <f t="shared" si="1280"/>
        <v>0</v>
      </c>
      <c r="DU393" s="111">
        <f t="shared" si="1281"/>
        <v>0</v>
      </c>
      <c r="DV393" s="814"/>
      <c r="DW393" s="745"/>
      <c r="DX393" s="745"/>
      <c r="DY393" s="745"/>
      <c r="DZ393" s="745"/>
      <c r="EA393" s="745"/>
      <c r="EB393" s="745"/>
      <c r="EC393" s="745"/>
      <c r="ED393" s="745"/>
      <c r="EE393" s="815"/>
    </row>
    <row r="394" spans="1:135" s="604" customFormat="1" ht="15.75" customHeight="1">
      <c r="A394" s="757" t="s">
        <v>284</v>
      </c>
      <c r="B394" s="730" t="str">
        <f t="shared" ref="B394:S394" si="1296">IF(B392="","",B392*B393)</f>
        <v/>
      </c>
      <c r="C394" s="730" t="str">
        <f t="shared" si="1296"/>
        <v/>
      </c>
      <c r="D394" s="730" t="str">
        <f t="shared" si="1296"/>
        <v/>
      </c>
      <c r="E394" s="730" t="str">
        <f t="shared" si="1296"/>
        <v/>
      </c>
      <c r="F394" s="730" t="str">
        <f t="shared" si="1296"/>
        <v/>
      </c>
      <c r="G394" s="730" t="str">
        <f t="shared" si="1296"/>
        <v/>
      </c>
      <c r="H394" s="730" t="str">
        <f t="shared" si="1296"/>
        <v/>
      </c>
      <c r="I394" s="730" t="str">
        <f t="shared" si="1296"/>
        <v/>
      </c>
      <c r="J394" s="730" t="str">
        <f t="shared" si="1296"/>
        <v/>
      </c>
      <c r="K394" s="730" t="str">
        <f t="shared" si="1296"/>
        <v/>
      </c>
      <c r="L394" s="730" t="str">
        <f t="shared" si="1296"/>
        <v/>
      </c>
      <c r="M394" s="730" t="str">
        <f t="shared" si="1296"/>
        <v/>
      </c>
      <c r="N394" s="730" t="str">
        <f t="shared" si="1296"/>
        <v/>
      </c>
      <c r="O394" s="730" t="str">
        <f t="shared" si="1296"/>
        <v/>
      </c>
      <c r="P394" s="730" t="str">
        <f t="shared" si="1296"/>
        <v/>
      </c>
      <c r="Q394" s="730" t="str">
        <f t="shared" si="1296"/>
        <v/>
      </c>
      <c r="R394" s="730" t="str">
        <f t="shared" si="1296"/>
        <v/>
      </c>
      <c r="S394" s="730" t="str">
        <f t="shared" si="1296"/>
        <v/>
      </c>
      <c r="T394" s="762"/>
      <c r="U394" s="730" t="str">
        <f t="shared" ref="U394:AL394" si="1297">IF(U392="","",U392*U393)</f>
        <v/>
      </c>
      <c r="V394" s="730" t="str">
        <f t="shared" si="1297"/>
        <v/>
      </c>
      <c r="W394" s="730" t="str">
        <f t="shared" si="1297"/>
        <v/>
      </c>
      <c r="X394" s="730" t="str">
        <f t="shared" si="1297"/>
        <v/>
      </c>
      <c r="Y394" s="730" t="str">
        <f t="shared" si="1297"/>
        <v/>
      </c>
      <c r="Z394" s="730" t="str">
        <f t="shared" si="1297"/>
        <v/>
      </c>
      <c r="AA394" s="730" t="str">
        <f t="shared" si="1297"/>
        <v/>
      </c>
      <c r="AB394" s="730" t="str">
        <f t="shared" si="1297"/>
        <v/>
      </c>
      <c r="AC394" s="730" t="str">
        <f t="shared" si="1297"/>
        <v/>
      </c>
      <c r="AD394" s="730" t="str">
        <f t="shared" si="1297"/>
        <v/>
      </c>
      <c r="AE394" s="730" t="str">
        <f t="shared" si="1297"/>
        <v/>
      </c>
      <c r="AF394" s="730" t="str">
        <f t="shared" si="1297"/>
        <v/>
      </c>
      <c r="AG394" s="730" t="str">
        <f t="shared" si="1297"/>
        <v/>
      </c>
      <c r="AH394" s="730" t="str">
        <f t="shared" si="1297"/>
        <v/>
      </c>
      <c r="AI394" s="730" t="str">
        <f t="shared" si="1297"/>
        <v/>
      </c>
      <c r="AJ394" s="730" t="str">
        <f t="shared" si="1297"/>
        <v/>
      </c>
      <c r="AK394" s="730" t="str">
        <f t="shared" si="1297"/>
        <v/>
      </c>
      <c r="AL394" s="730" t="str">
        <f t="shared" si="1297"/>
        <v/>
      </c>
      <c r="AM394" s="762"/>
      <c r="AN394" s="730" t="str">
        <f t="shared" ref="AN394:BE394" si="1298">IF(AN392="","",AN392*AN393)</f>
        <v/>
      </c>
      <c r="AO394" s="730" t="str">
        <f t="shared" si="1298"/>
        <v/>
      </c>
      <c r="AP394" s="730" t="str">
        <f t="shared" si="1298"/>
        <v/>
      </c>
      <c r="AQ394" s="730" t="str">
        <f t="shared" si="1298"/>
        <v/>
      </c>
      <c r="AR394" s="730" t="str">
        <f t="shared" si="1298"/>
        <v/>
      </c>
      <c r="AS394" s="730" t="str">
        <f t="shared" si="1298"/>
        <v/>
      </c>
      <c r="AT394" s="730" t="str">
        <f t="shared" si="1298"/>
        <v/>
      </c>
      <c r="AU394" s="730" t="str">
        <f t="shared" si="1298"/>
        <v/>
      </c>
      <c r="AV394" s="730" t="str">
        <f t="shared" si="1298"/>
        <v/>
      </c>
      <c r="AW394" s="730" t="str">
        <f t="shared" si="1298"/>
        <v/>
      </c>
      <c r="AX394" s="730" t="str">
        <f t="shared" si="1298"/>
        <v/>
      </c>
      <c r="AY394" s="730" t="str">
        <f t="shared" si="1298"/>
        <v/>
      </c>
      <c r="AZ394" s="730" t="str">
        <f t="shared" si="1298"/>
        <v/>
      </c>
      <c r="BA394" s="730" t="str">
        <f t="shared" si="1298"/>
        <v/>
      </c>
      <c r="BB394" s="730" t="str">
        <f t="shared" si="1298"/>
        <v/>
      </c>
      <c r="BC394" s="730" t="str">
        <f t="shared" si="1298"/>
        <v/>
      </c>
      <c r="BD394" s="730" t="str">
        <f t="shared" si="1298"/>
        <v/>
      </c>
      <c r="BE394" s="730" t="str">
        <f t="shared" si="1298"/>
        <v/>
      </c>
      <c r="BF394" s="762"/>
      <c r="BG394" s="730" t="str">
        <f t="shared" ref="BG394:BX394" si="1299">IF(BG392="","",BG392*BG393)</f>
        <v/>
      </c>
      <c r="BH394" s="730" t="str">
        <f t="shared" si="1299"/>
        <v/>
      </c>
      <c r="BI394" s="730" t="str">
        <f t="shared" si="1299"/>
        <v/>
      </c>
      <c r="BJ394" s="730" t="str">
        <f t="shared" si="1299"/>
        <v/>
      </c>
      <c r="BK394" s="730" t="str">
        <f t="shared" si="1299"/>
        <v/>
      </c>
      <c r="BL394" s="730" t="str">
        <f t="shared" si="1299"/>
        <v/>
      </c>
      <c r="BM394" s="730" t="str">
        <f t="shared" si="1299"/>
        <v/>
      </c>
      <c r="BN394" s="730" t="str">
        <f t="shared" si="1299"/>
        <v/>
      </c>
      <c r="BO394" s="730" t="str">
        <f t="shared" si="1299"/>
        <v/>
      </c>
      <c r="BP394" s="730" t="str">
        <f t="shared" si="1299"/>
        <v/>
      </c>
      <c r="BQ394" s="730" t="str">
        <f t="shared" si="1299"/>
        <v/>
      </c>
      <c r="BR394" s="730" t="str">
        <f t="shared" si="1299"/>
        <v/>
      </c>
      <c r="BS394" s="730" t="str">
        <f t="shared" si="1299"/>
        <v/>
      </c>
      <c r="BT394" s="730" t="str">
        <f t="shared" si="1299"/>
        <v/>
      </c>
      <c r="BU394" s="730" t="str">
        <f t="shared" si="1299"/>
        <v/>
      </c>
      <c r="BV394" s="730" t="str">
        <f t="shared" si="1299"/>
        <v/>
      </c>
      <c r="BW394" s="730" t="str">
        <f t="shared" si="1299"/>
        <v/>
      </c>
      <c r="BX394" s="730" t="str">
        <f t="shared" si="1299"/>
        <v/>
      </c>
      <c r="BY394" s="762"/>
      <c r="BZ394" s="730" t="str">
        <f>IF(BZ392="","",BZ392*BZ393)</f>
        <v/>
      </c>
      <c r="CA394" s="730" t="str">
        <f>IF(CA392="","",CA392*CA393)</f>
        <v/>
      </c>
      <c r="CB394" s="730" t="str">
        <f>IF(CB392="","",CB392*CB393)</f>
        <v/>
      </c>
      <c r="CC394" s="730" t="str">
        <f>IF(CC392="","",CC392*CC393)</f>
        <v/>
      </c>
      <c r="CD394" s="698" t="str">
        <f t="shared" si="1238"/>
        <v/>
      </c>
      <c r="CE394" s="698" t="str">
        <f t="shared" si="1239"/>
        <v/>
      </c>
      <c r="CF394" s="698" t="str">
        <f t="shared" si="1240"/>
        <v/>
      </c>
      <c r="CG394" s="787" t="str">
        <f t="shared" si="1241"/>
        <v/>
      </c>
      <c r="CH394" s="1371" t="str">
        <f t="shared" si="1242"/>
        <v/>
      </c>
      <c r="CI394" s="1372" t="str">
        <f t="shared" si="1243"/>
        <v/>
      </c>
      <c r="CJ394" s="1373" t="str">
        <f t="shared" si="1244"/>
        <v/>
      </c>
      <c r="CK394" s="1373" t="str">
        <f t="shared" si="1245"/>
        <v/>
      </c>
      <c r="CL394" s="1373" t="str">
        <f t="shared" si="1246"/>
        <v/>
      </c>
      <c r="CM394" s="1373" t="str">
        <f t="shared" si="1247"/>
        <v/>
      </c>
      <c r="CN394" s="1373" t="str">
        <f t="shared" si="1248"/>
        <v/>
      </c>
      <c r="CO394" s="1374" t="str">
        <f t="shared" si="1249"/>
        <v/>
      </c>
      <c r="CP394" s="1374" t="str">
        <f t="shared" si="1250"/>
        <v/>
      </c>
      <c r="CQ394" s="1374" t="str">
        <f t="shared" si="1251"/>
        <v/>
      </c>
      <c r="CR394" s="1374" t="str">
        <f t="shared" si="1252"/>
        <v/>
      </c>
      <c r="CS394" s="1373" t="str">
        <f t="shared" si="1253"/>
        <v/>
      </c>
      <c r="CT394" s="1373" t="str">
        <f t="shared" si="1254"/>
        <v/>
      </c>
      <c r="CU394" s="1373" t="str">
        <f t="shared" si="1255"/>
        <v/>
      </c>
      <c r="CV394" s="1373" t="str">
        <f t="shared" si="1256"/>
        <v/>
      </c>
      <c r="CW394" s="1373" t="str">
        <f t="shared" si="1257"/>
        <v/>
      </c>
      <c r="CX394" s="1372" t="str">
        <f t="shared" si="1258"/>
        <v/>
      </c>
      <c r="CY394" s="1375" t="str">
        <f t="shared" si="1259"/>
        <v/>
      </c>
      <c r="CZ394" s="532" t="str">
        <f t="shared" si="1260"/>
        <v/>
      </c>
      <c r="DA394" s="533" t="str">
        <f t="shared" si="1261"/>
        <v/>
      </c>
      <c r="DB394" s="534" t="str">
        <f t="shared" si="1262"/>
        <v/>
      </c>
      <c r="DC394" s="534" t="str">
        <f t="shared" si="1263"/>
        <v/>
      </c>
      <c r="DD394" s="534" t="str">
        <f t="shared" si="1264"/>
        <v/>
      </c>
      <c r="DE394" s="534" t="str">
        <f t="shared" si="1265"/>
        <v/>
      </c>
      <c r="DF394" s="534" t="str">
        <f t="shared" si="1266"/>
        <v/>
      </c>
      <c r="DG394" s="535" t="str">
        <f t="shared" si="1267"/>
        <v/>
      </c>
      <c r="DH394" s="535" t="str">
        <f t="shared" si="1268"/>
        <v/>
      </c>
      <c r="DI394" s="535" t="str">
        <f t="shared" si="1269"/>
        <v/>
      </c>
      <c r="DJ394" s="535" t="str">
        <f t="shared" si="1270"/>
        <v/>
      </c>
      <c r="DK394" s="534" t="str">
        <f t="shared" si="1271"/>
        <v/>
      </c>
      <c r="DL394" s="534" t="str">
        <f t="shared" si="1272"/>
        <v/>
      </c>
      <c r="DM394" s="534" t="str">
        <f t="shared" si="1273"/>
        <v/>
      </c>
      <c r="DN394" s="534" t="str">
        <f t="shared" si="1274"/>
        <v/>
      </c>
      <c r="DO394" s="534" t="str">
        <f t="shared" si="1275"/>
        <v/>
      </c>
      <c r="DP394" s="533" t="str">
        <f t="shared" si="1276"/>
        <v/>
      </c>
      <c r="DQ394" s="532" t="str">
        <f t="shared" si="1277"/>
        <v/>
      </c>
      <c r="DR394" s="753">
        <f t="shared" si="1278"/>
        <v>0</v>
      </c>
      <c r="DS394" s="111">
        <f t="shared" si="1279"/>
        <v>0</v>
      </c>
      <c r="DT394" s="111">
        <f t="shared" si="1280"/>
        <v>0</v>
      </c>
      <c r="DU394" s="111">
        <f t="shared" si="1281"/>
        <v>0</v>
      </c>
      <c r="DV394" s="602"/>
      <c r="DW394" s="719"/>
      <c r="DX394" s="719"/>
      <c r="DY394" s="719"/>
      <c r="DZ394" s="719"/>
      <c r="EA394" s="719"/>
      <c r="EB394" s="719"/>
      <c r="EC394" s="719"/>
      <c r="ED394" s="719"/>
      <c r="EE394" s="603"/>
    </row>
    <row r="395" spans="1:135" s="604" customFormat="1" ht="15.75" customHeight="1">
      <c r="A395" s="781" t="s">
        <v>673</v>
      </c>
      <c r="B395" s="728"/>
      <c r="C395" s="728"/>
      <c r="D395" s="728"/>
      <c r="E395" s="728"/>
      <c r="F395" s="728"/>
      <c r="G395" s="728"/>
      <c r="H395" s="728"/>
      <c r="I395" s="728"/>
      <c r="J395" s="728"/>
      <c r="K395" s="728"/>
      <c r="L395" s="728"/>
      <c r="M395" s="728"/>
      <c r="N395" s="728"/>
      <c r="O395" s="728"/>
      <c r="P395" s="728"/>
      <c r="Q395" s="728"/>
      <c r="R395" s="728"/>
      <c r="S395" s="728"/>
      <c r="T395" s="703"/>
      <c r="U395" s="728"/>
      <c r="V395" s="728"/>
      <c r="W395" s="728"/>
      <c r="X395" s="728"/>
      <c r="Y395" s="728"/>
      <c r="Z395" s="728"/>
      <c r="AA395" s="728"/>
      <c r="AB395" s="728"/>
      <c r="AC395" s="728"/>
      <c r="AD395" s="728"/>
      <c r="AE395" s="728"/>
      <c r="AF395" s="728"/>
      <c r="AG395" s="728"/>
      <c r="AH395" s="728"/>
      <c r="AI395" s="728"/>
      <c r="AJ395" s="728"/>
      <c r="AK395" s="728"/>
      <c r="AL395" s="728"/>
      <c r="AM395" s="703"/>
      <c r="AN395" s="728"/>
      <c r="AO395" s="728"/>
      <c r="AP395" s="728"/>
      <c r="AQ395" s="728"/>
      <c r="AR395" s="728"/>
      <c r="AS395" s="728"/>
      <c r="AT395" s="728">
        <v>7</v>
      </c>
      <c r="AU395" s="728">
        <v>10</v>
      </c>
      <c r="AV395" s="728"/>
      <c r="AW395" s="728">
        <v>500</v>
      </c>
      <c r="AX395" s="728">
        <v>8</v>
      </c>
      <c r="AY395" s="728"/>
      <c r="AZ395" s="728"/>
      <c r="BA395" s="728"/>
      <c r="BB395" s="728"/>
      <c r="BC395" s="728"/>
      <c r="BD395" s="728"/>
      <c r="BE395" s="728"/>
      <c r="BF395" s="703"/>
      <c r="BG395" s="728"/>
      <c r="BH395" s="728"/>
      <c r="BI395" s="728"/>
      <c r="BJ395" s="728"/>
      <c r="BK395" s="728"/>
      <c r="BL395" s="728"/>
      <c r="BM395" s="728"/>
      <c r="BN395" s="728">
        <v>10</v>
      </c>
      <c r="BO395" s="728"/>
      <c r="BP395" s="728">
        <v>500</v>
      </c>
      <c r="BQ395" s="728"/>
      <c r="BR395" s="728"/>
      <c r="BS395" s="728"/>
      <c r="BT395" s="728"/>
      <c r="BU395" s="728"/>
      <c r="BV395" s="728"/>
      <c r="BW395" s="728">
        <v>350</v>
      </c>
      <c r="BX395" s="728"/>
      <c r="BY395" s="703"/>
      <c r="BZ395" s="728"/>
      <c r="CA395" s="728"/>
      <c r="CB395" s="728">
        <v>10</v>
      </c>
      <c r="CC395" s="728">
        <v>10</v>
      </c>
      <c r="CD395" s="698" t="str">
        <f t="shared" si="1238"/>
        <v/>
      </c>
      <c r="CE395" s="698" t="str">
        <f t="shared" si="1239"/>
        <v/>
      </c>
      <c r="CF395" s="698">
        <f t="shared" si="1240"/>
        <v>9</v>
      </c>
      <c r="CG395" s="787">
        <f t="shared" si="1241"/>
        <v>350</v>
      </c>
      <c r="CH395" s="1371" t="str">
        <f t="shared" si="1242"/>
        <v/>
      </c>
      <c r="CI395" s="1372" t="str">
        <f t="shared" si="1243"/>
        <v/>
      </c>
      <c r="CJ395" s="1373" t="str">
        <f t="shared" si="1244"/>
        <v/>
      </c>
      <c r="CK395" s="1373" t="str">
        <f t="shared" si="1245"/>
        <v/>
      </c>
      <c r="CL395" s="1373" t="str">
        <f t="shared" si="1246"/>
        <v/>
      </c>
      <c r="CM395" s="1373" t="str">
        <f t="shared" si="1247"/>
        <v/>
      </c>
      <c r="CN395" s="1373" t="str">
        <f t="shared" si="1248"/>
        <v/>
      </c>
      <c r="CO395" s="1374" t="str">
        <f t="shared" si="1249"/>
        <v/>
      </c>
      <c r="CP395" s="1374" t="str">
        <f t="shared" si="1250"/>
        <v/>
      </c>
      <c r="CQ395" s="1374" t="str">
        <f t="shared" si="1251"/>
        <v/>
      </c>
      <c r="CR395" s="1374" t="str">
        <f t="shared" si="1252"/>
        <v/>
      </c>
      <c r="CS395" s="1373" t="str">
        <f t="shared" si="1253"/>
        <v/>
      </c>
      <c r="CT395" s="1373" t="str">
        <f t="shared" si="1254"/>
        <v/>
      </c>
      <c r="CU395" s="1373" t="str">
        <f t="shared" si="1255"/>
        <v/>
      </c>
      <c r="CV395" s="1373" t="str">
        <f t="shared" si="1256"/>
        <v/>
      </c>
      <c r="CW395" s="1373" t="str">
        <f t="shared" si="1257"/>
        <v/>
      </c>
      <c r="CX395" s="1372" t="str">
        <f t="shared" si="1258"/>
        <v/>
      </c>
      <c r="CY395" s="1375" t="str">
        <f t="shared" si="1259"/>
        <v/>
      </c>
      <c r="CZ395" s="532" t="str">
        <f t="shared" si="1260"/>
        <v/>
      </c>
      <c r="DA395" s="533" t="str">
        <f t="shared" si="1261"/>
        <v/>
      </c>
      <c r="DB395" s="534" t="str">
        <f t="shared" si="1262"/>
        <v/>
      </c>
      <c r="DC395" s="534" t="str">
        <f t="shared" si="1263"/>
        <v/>
      </c>
      <c r="DD395" s="534" t="str">
        <f t="shared" si="1264"/>
        <v/>
      </c>
      <c r="DE395" s="534" t="str">
        <f t="shared" si="1265"/>
        <v/>
      </c>
      <c r="DF395" s="534" t="str">
        <f t="shared" si="1266"/>
        <v/>
      </c>
      <c r="DG395" s="535" t="str">
        <f t="shared" si="1267"/>
        <v/>
      </c>
      <c r="DH395" s="535" t="str">
        <f t="shared" si="1268"/>
        <v/>
      </c>
      <c r="DI395" s="535" t="str">
        <f t="shared" si="1269"/>
        <v/>
      </c>
      <c r="DJ395" s="535" t="str">
        <f t="shared" si="1270"/>
        <v/>
      </c>
      <c r="DK395" s="534" t="str">
        <f t="shared" si="1271"/>
        <v/>
      </c>
      <c r="DL395" s="534" t="str">
        <f t="shared" si="1272"/>
        <v/>
      </c>
      <c r="DM395" s="534" t="str">
        <f t="shared" si="1273"/>
        <v/>
      </c>
      <c r="DN395" s="534" t="str">
        <f t="shared" si="1274"/>
        <v/>
      </c>
      <c r="DO395" s="534" t="str">
        <f t="shared" si="1275"/>
        <v/>
      </c>
      <c r="DP395" s="533" t="str">
        <f t="shared" si="1276"/>
        <v/>
      </c>
      <c r="DQ395" s="532" t="str">
        <f t="shared" si="1277"/>
        <v/>
      </c>
      <c r="DR395" s="753">
        <f t="shared" si="1278"/>
        <v>0</v>
      </c>
      <c r="DS395" s="111">
        <f t="shared" si="1279"/>
        <v>0</v>
      </c>
      <c r="DT395" s="111">
        <f t="shared" si="1280"/>
        <v>4</v>
      </c>
      <c r="DU395" s="111">
        <f t="shared" si="1281"/>
        <v>3</v>
      </c>
      <c r="DV395" s="602"/>
      <c r="DW395" s="719"/>
      <c r="DX395" s="719"/>
      <c r="DY395" s="719"/>
      <c r="DZ395" s="719"/>
      <c r="EA395" s="719"/>
      <c r="EB395" s="719"/>
      <c r="EC395" s="719"/>
      <c r="ED395" s="719"/>
      <c r="EE395" s="603"/>
    </row>
    <row r="396" spans="1:135" s="604" customFormat="1" ht="15.75" customHeight="1">
      <c r="A396" s="740" t="s">
        <v>282</v>
      </c>
      <c r="B396" s="728"/>
      <c r="C396" s="728"/>
      <c r="D396" s="728"/>
      <c r="E396" s="728"/>
      <c r="F396" s="728"/>
      <c r="G396" s="728"/>
      <c r="H396" s="728"/>
      <c r="I396" s="728"/>
      <c r="J396" s="728"/>
      <c r="K396" s="728"/>
      <c r="L396" s="728"/>
      <c r="M396" s="728"/>
      <c r="N396" s="728"/>
      <c r="O396" s="728"/>
      <c r="P396" s="728"/>
      <c r="Q396" s="728"/>
      <c r="R396" s="728"/>
      <c r="S396" s="728"/>
      <c r="T396" s="703"/>
      <c r="U396" s="728"/>
      <c r="V396" s="728"/>
      <c r="W396" s="728"/>
      <c r="X396" s="728"/>
      <c r="Y396" s="728"/>
      <c r="Z396" s="728"/>
      <c r="AA396" s="728"/>
      <c r="AB396" s="728"/>
      <c r="AC396" s="728"/>
      <c r="AD396" s="728"/>
      <c r="AE396" s="728"/>
      <c r="AF396" s="728"/>
      <c r="AG396" s="728"/>
      <c r="AH396" s="728"/>
      <c r="AI396" s="728"/>
      <c r="AJ396" s="728"/>
      <c r="AK396" s="728"/>
      <c r="AL396" s="728"/>
      <c r="AM396" s="703"/>
      <c r="AN396" s="728"/>
      <c r="AO396" s="728"/>
      <c r="AP396" s="728"/>
      <c r="AQ396" s="728"/>
      <c r="AR396" s="728"/>
      <c r="AS396" s="728"/>
      <c r="AT396" s="728">
        <v>0</v>
      </c>
      <c r="AU396" s="728">
        <v>15</v>
      </c>
      <c r="AV396" s="728"/>
      <c r="AW396" s="728">
        <v>10</v>
      </c>
      <c r="AX396" s="728">
        <v>15</v>
      </c>
      <c r="AY396" s="728"/>
      <c r="AZ396" s="728"/>
      <c r="BA396" s="728"/>
      <c r="BB396" s="728"/>
      <c r="BC396" s="728"/>
      <c r="BD396" s="728"/>
      <c r="BE396" s="728"/>
      <c r="BF396" s="703"/>
      <c r="BG396" s="728"/>
      <c r="BH396" s="728"/>
      <c r="BI396" s="728"/>
      <c r="BJ396" s="728"/>
      <c r="BK396" s="728"/>
      <c r="BL396" s="728"/>
      <c r="BM396" s="728"/>
      <c r="BN396" s="728">
        <v>15</v>
      </c>
      <c r="BO396" s="728"/>
      <c r="BP396" s="728">
        <v>10</v>
      </c>
      <c r="BQ396" s="728"/>
      <c r="BR396" s="728"/>
      <c r="BS396" s="728"/>
      <c r="BT396" s="728"/>
      <c r="BU396" s="728"/>
      <c r="BV396" s="728"/>
      <c r="BW396" s="728">
        <v>8</v>
      </c>
      <c r="BX396" s="728"/>
      <c r="BY396" s="703"/>
      <c r="BZ396" s="728"/>
      <c r="CA396" s="728"/>
      <c r="CB396" s="728">
        <v>15</v>
      </c>
      <c r="CC396" s="728">
        <v>15</v>
      </c>
      <c r="CD396" s="698" t="str">
        <f t="shared" si="1238"/>
        <v/>
      </c>
      <c r="CE396" s="698" t="str">
        <f t="shared" si="1239"/>
        <v/>
      </c>
      <c r="CF396" s="698">
        <f t="shared" si="1240"/>
        <v>12.5</v>
      </c>
      <c r="CG396" s="787">
        <f t="shared" si="1241"/>
        <v>10</v>
      </c>
      <c r="CH396" s="1371" t="str">
        <f t="shared" si="1242"/>
        <v/>
      </c>
      <c r="CI396" s="1372" t="str">
        <f t="shared" si="1243"/>
        <v/>
      </c>
      <c r="CJ396" s="1373" t="str">
        <f t="shared" si="1244"/>
        <v/>
      </c>
      <c r="CK396" s="1373" t="str">
        <f t="shared" si="1245"/>
        <v/>
      </c>
      <c r="CL396" s="1373" t="str">
        <f t="shared" si="1246"/>
        <v/>
      </c>
      <c r="CM396" s="1373" t="str">
        <f t="shared" si="1247"/>
        <v/>
      </c>
      <c r="CN396" s="1373" t="str">
        <f t="shared" si="1248"/>
        <v/>
      </c>
      <c r="CO396" s="1374" t="str">
        <f t="shared" si="1249"/>
        <v/>
      </c>
      <c r="CP396" s="1374" t="str">
        <f t="shared" si="1250"/>
        <v/>
      </c>
      <c r="CQ396" s="1374" t="str">
        <f t="shared" si="1251"/>
        <v/>
      </c>
      <c r="CR396" s="1374" t="str">
        <f t="shared" si="1252"/>
        <v/>
      </c>
      <c r="CS396" s="1373" t="str">
        <f t="shared" si="1253"/>
        <v/>
      </c>
      <c r="CT396" s="1373" t="str">
        <f t="shared" si="1254"/>
        <v/>
      </c>
      <c r="CU396" s="1373" t="str">
        <f t="shared" si="1255"/>
        <v/>
      </c>
      <c r="CV396" s="1373" t="str">
        <f t="shared" si="1256"/>
        <v/>
      </c>
      <c r="CW396" s="1373" t="str">
        <f t="shared" si="1257"/>
        <v/>
      </c>
      <c r="CX396" s="1372" t="str">
        <f t="shared" si="1258"/>
        <v/>
      </c>
      <c r="CY396" s="1375" t="str">
        <f t="shared" si="1259"/>
        <v/>
      </c>
      <c r="CZ396" s="532" t="str">
        <f t="shared" si="1260"/>
        <v/>
      </c>
      <c r="DA396" s="533" t="str">
        <f t="shared" si="1261"/>
        <v/>
      </c>
      <c r="DB396" s="534" t="str">
        <f t="shared" si="1262"/>
        <v/>
      </c>
      <c r="DC396" s="534" t="str">
        <f t="shared" si="1263"/>
        <v/>
      </c>
      <c r="DD396" s="534" t="str">
        <f t="shared" si="1264"/>
        <v/>
      </c>
      <c r="DE396" s="534" t="str">
        <f t="shared" si="1265"/>
        <v/>
      </c>
      <c r="DF396" s="534" t="str">
        <f t="shared" si="1266"/>
        <v/>
      </c>
      <c r="DG396" s="535" t="str">
        <f t="shared" si="1267"/>
        <v/>
      </c>
      <c r="DH396" s="535" t="str">
        <f t="shared" si="1268"/>
        <v/>
      </c>
      <c r="DI396" s="535" t="str">
        <f t="shared" si="1269"/>
        <v/>
      </c>
      <c r="DJ396" s="535" t="str">
        <f t="shared" si="1270"/>
        <v/>
      </c>
      <c r="DK396" s="534" t="str">
        <f t="shared" si="1271"/>
        <v/>
      </c>
      <c r="DL396" s="534" t="str">
        <f t="shared" si="1272"/>
        <v/>
      </c>
      <c r="DM396" s="534" t="str">
        <f t="shared" si="1273"/>
        <v/>
      </c>
      <c r="DN396" s="534" t="str">
        <f t="shared" si="1274"/>
        <v/>
      </c>
      <c r="DO396" s="534" t="str">
        <f t="shared" si="1275"/>
        <v/>
      </c>
      <c r="DP396" s="533" t="str">
        <f t="shared" si="1276"/>
        <v/>
      </c>
      <c r="DQ396" s="532" t="str">
        <f t="shared" si="1277"/>
        <v/>
      </c>
      <c r="DR396" s="753">
        <f t="shared" si="1278"/>
        <v>0</v>
      </c>
      <c r="DS396" s="111">
        <f t="shared" si="1279"/>
        <v>0</v>
      </c>
      <c r="DT396" s="111">
        <f t="shared" si="1280"/>
        <v>4</v>
      </c>
      <c r="DU396" s="111">
        <f t="shared" si="1281"/>
        <v>3</v>
      </c>
      <c r="DV396" s="602"/>
      <c r="DW396" s="719"/>
      <c r="DX396" s="719"/>
      <c r="DY396" s="719"/>
      <c r="DZ396" s="719"/>
      <c r="EA396" s="719"/>
      <c r="EB396" s="719"/>
      <c r="EC396" s="719"/>
      <c r="ED396" s="719"/>
      <c r="EE396" s="603"/>
    </row>
    <row r="397" spans="1:135" s="604" customFormat="1" ht="15.75" customHeight="1">
      <c r="A397" s="835" t="s">
        <v>284</v>
      </c>
      <c r="B397" s="730" t="str">
        <f t="shared" ref="B397:S397" si="1300">IF(B395="","",B395*B396)</f>
        <v/>
      </c>
      <c r="C397" s="730" t="str">
        <f t="shared" si="1300"/>
        <v/>
      </c>
      <c r="D397" s="730" t="str">
        <f t="shared" si="1300"/>
        <v/>
      </c>
      <c r="E397" s="730" t="str">
        <f t="shared" si="1300"/>
        <v/>
      </c>
      <c r="F397" s="730" t="str">
        <f t="shared" si="1300"/>
        <v/>
      </c>
      <c r="G397" s="730" t="str">
        <f t="shared" si="1300"/>
        <v/>
      </c>
      <c r="H397" s="730" t="str">
        <f t="shared" si="1300"/>
        <v/>
      </c>
      <c r="I397" s="730" t="str">
        <f t="shared" si="1300"/>
        <v/>
      </c>
      <c r="J397" s="730" t="str">
        <f t="shared" si="1300"/>
        <v/>
      </c>
      <c r="K397" s="730" t="str">
        <f t="shared" si="1300"/>
        <v/>
      </c>
      <c r="L397" s="730" t="str">
        <f t="shared" si="1300"/>
        <v/>
      </c>
      <c r="M397" s="730" t="str">
        <f t="shared" si="1300"/>
        <v/>
      </c>
      <c r="N397" s="730" t="str">
        <f t="shared" si="1300"/>
        <v/>
      </c>
      <c r="O397" s="730" t="str">
        <f t="shared" si="1300"/>
        <v/>
      </c>
      <c r="P397" s="730" t="str">
        <f t="shared" si="1300"/>
        <v/>
      </c>
      <c r="Q397" s="730" t="str">
        <f t="shared" si="1300"/>
        <v/>
      </c>
      <c r="R397" s="730" t="str">
        <f t="shared" si="1300"/>
        <v/>
      </c>
      <c r="S397" s="730" t="str">
        <f t="shared" si="1300"/>
        <v/>
      </c>
      <c r="T397" s="762"/>
      <c r="U397" s="730" t="str">
        <f t="shared" ref="U397:AL397" si="1301">IF(U395="","",U395*U396)</f>
        <v/>
      </c>
      <c r="V397" s="730" t="str">
        <f t="shared" si="1301"/>
        <v/>
      </c>
      <c r="W397" s="730" t="str">
        <f t="shared" si="1301"/>
        <v/>
      </c>
      <c r="X397" s="730" t="str">
        <f t="shared" si="1301"/>
        <v/>
      </c>
      <c r="Y397" s="730" t="str">
        <f t="shared" si="1301"/>
        <v/>
      </c>
      <c r="Z397" s="730" t="str">
        <f t="shared" si="1301"/>
        <v/>
      </c>
      <c r="AA397" s="730" t="str">
        <f t="shared" si="1301"/>
        <v/>
      </c>
      <c r="AB397" s="730" t="str">
        <f t="shared" si="1301"/>
        <v/>
      </c>
      <c r="AC397" s="730" t="str">
        <f t="shared" si="1301"/>
        <v/>
      </c>
      <c r="AD397" s="730" t="str">
        <f t="shared" si="1301"/>
        <v/>
      </c>
      <c r="AE397" s="730" t="str">
        <f t="shared" si="1301"/>
        <v/>
      </c>
      <c r="AF397" s="730" t="str">
        <f t="shared" si="1301"/>
        <v/>
      </c>
      <c r="AG397" s="730" t="str">
        <f t="shared" si="1301"/>
        <v/>
      </c>
      <c r="AH397" s="730" t="str">
        <f t="shared" si="1301"/>
        <v/>
      </c>
      <c r="AI397" s="730" t="str">
        <f t="shared" si="1301"/>
        <v/>
      </c>
      <c r="AJ397" s="730" t="str">
        <f t="shared" si="1301"/>
        <v/>
      </c>
      <c r="AK397" s="730" t="str">
        <f t="shared" si="1301"/>
        <v/>
      </c>
      <c r="AL397" s="730" t="str">
        <f t="shared" si="1301"/>
        <v/>
      </c>
      <c r="AM397" s="762"/>
      <c r="AN397" s="730" t="str">
        <f t="shared" ref="AN397:BE397" si="1302">IF(AN395="","",AN395*AN396)</f>
        <v/>
      </c>
      <c r="AO397" s="730" t="str">
        <f t="shared" si="1302"/>
        <v/>
      </c>
      <c r="AP397" s="730" t="str">
        <f t="shared" si="1302"/>
        <v/>
      </c>
      <c r="AQ397" s="730" t="str">
        <f t="shared" si="1302"/>
        <v/>
      </c>
      <c r="AR397" s="730" t="str">
        <f t="shared" si="1302"/>
        <v/>
      </c>
      <c r="AS397" s="730" t="str">
        <f t="shared" si="1302"/>
        <v/>
      </c>
      <c r="AT397" s="730">
        <f t="shared" si="1302"/>
        <v>0</v>
      </c>
      <c r="AU397" s="730">
        <f t="shared" si="1302"/>
        <v>150</v>
      </c>
      <c r="AV397" s="730" t="str">
        <f t="shared" si="1302"/>
        <v/>
      </c>
      <c r="AW397" s="730">
        <f t="shared" si="1302"/>
        <v>5000</v>
      </c>
      <c r="AX397" s="730">
        <f t="shared" si="1302"/>
        <v>120</v>
      </c>
      <c r="AY397" s="730" t="str">
        <f t="shared" si="1302"/>
        <v/>
      </c>
      <c r="AZ397" s="730" t="str">
        <f t="shared" si="1302"/>
        <v/>
      </c>
      <c r="BA397" s="730" t="str">
        <f t="shared" si="1302"/>
        <v/>
      </c>
      <c r="BB397" s="730" t="str">
        <f t="shared" si="1302"/>
        <v/>
      </c>
      <c r="BC397" s="730" t="str">
        <f t="shared" si="1302"/>
        <v/>
      </c>
      <c r="BD397" s="730" t="str">
        <f t="shared" si="1302"/>
        <v/>
      </c>
      <c r="BE397" s="730" t="str">
        <f t="shared" si="1302"/>
        <v/>
      </c>
      <c r="BF397" s="762"/>
      <c r="BG397" s="730" t="str">
        <f t="shared" ref="BG397:BX397" si="1303">IF(BG395="","",BG395*BG396)</f>
        <v/>
      </c>
      <c r="BH397" s="730" t="str">
        <f t="shared" si="1303"/>
        <v/>
      </c>
      <c r="BI397" s="730" t="str">
        <f t="shared" si="1303"/>
        <v/>
      </c>
      <c r="BJ397" s="730" t="str">
        <f t="shared" si="1303"/>
        <v/>
      </c>
      <c r="BK397" s="730" t="str">
        <f t="shared" si="1303"/>
        <v/>
      </c>
      <c r="BL397" s="730" t="str">
        <f t="shared" si="1303"/>
        <v/>
      </c>
      <c r="BM397" s="730" t="str">
        <f t="shared" si="1303"/>
        <v/>
      </c>
      <c r="BN397" s="730">
        <f t="shared" si="1303"/>
        <v>150</v>
      </c>
      <c r="BO397" s="730" t="str">
        <f t="shared" si="1303"/>
        <v/>
      </c>
      <c r="BP397" s="730">
        <f t="shared" si="1303"/>
        <v>5000</v>
      </c>
      <c r="BQ397" s="730" t="str">
        <f t="shared" si="1303"/>
        <v/>
      </c>
      <c r="BR397" s="730" t="str">
        <f t="shared" si="1303"/>
        <v/>
      </c>
      <c r="BS397" s="730" t="str">
        <f t="shared" si="1303"/>
        <v/>
      </c>
      <c r="BT397" s="730" t="str">
        <f t="shared" si="1303"/>
        <v/>
      </c>
      <c r="BU397" s="730" t="str">
        <f t="shared" si="1303"/>
        <v/>
      </c>
      <c r="BV397" s="730" t="str">
        <f t="shared" si="1303"/>
        <v/>
      </c>
      <c r="BW397" s="730">
        <f t="shared" si="1303"/>
        <v>2800</v>
      </c>
      <c r="BX397" s="730" t="str">
        <f t="shared" si="1303"/>
        <v/>
      </c>
      <c r="BY397" s="762"/>
      <c r="BZ397" s="730" t="str">
        <f>IF(BZ395="","",BZ395*BZ396)</f>
        <v/>
      </c>
      <c r="CA397" s="730" t="str">
        <f>IF(CA395="","",CA395*CA396)</f>
        <v/>
      </c>
      <c r="CB397" s="730">
        <f>IF(CB395="","",CB395*CB396)</f>
        <v>150</v>
      </c>
      <c r="CC397" s="730">
        <f>IF(CC395="","",CC395*CC396)</f>
        <v>150</v>
      </c>
      <c r="CD397" s="698" t="str">
        <f t="shared" si="1238"/>
        <v/>
      </c>
      <c r="CE397" s="698" t="str">
        <f t="shared" si="1239"/>
        <v/>
      </c>
      <c r="CF397" s="698">
        <f t="shared" si="1240"/>
        <v>135</v>
      </c>
      <c r="CG397" s="787">
        <f t="shared" si="1241"/>
        <v>2800</v>
      </c>
      <c r="CH397" s="1371" t="str">
        <f t="shared" si="1242"/>
        <v/>
      </c>
      <c r="CI397" s="1372" t="str">
        <f t="shared" si="1243"/>
        <v/>
      </c>
      <c r="CJ397" s="1373" t="str">
        <f t="shared" si="1244"/>
        <v/>
      </c>
      <c r="CK397" s="1373" t="str">
        <f t="shared" si="1245"/>
        <v/>
      </c>
      <c r="CL397" s="1373" t="str">
        <f t="shared" si="1246"/>
        <v/>
      </c>
      <c r="CM397" s="1373" t="str">
        <f t="shared" si="1247"/>
        <v/>
      </c>
      <c r="CN397" s="1373" t="str">
        <f t="shared" si="1248"/>
        <v/>
      </c>
      <c r="CO397" s="1374" t="str">
        <f t="shared" si="1249"/>
        <v/>
      </c>
      <c r="CP397" s="1374" t="str">
        <f t="shared" si="1250"/>
        <v/>
      </c>
      <c r="CQ397" s="1374" t="str">
        <f t="shared" si="1251"/>
        <v/>
      </c>
      <c r="CR397" s="1374" t="str">
        <f t="shared" si="1252"/>
        <v/>
      </c>
      <c r="CS397" s="1373" t="str">
        <f t="shared" si="1253"/>
        <v/>
      </c>
      <c r="CT397" s="1373" t="str">
        <f t="shared" si="1254"/>
        <v/>
      </c>
      <c r="CU397" s="1373" t="str">
        <f t="shared" si="1255"/>
        <v/>
      </c>
      <c r="CV397" s="1373" t="str">
        <f t="shared" si="1256"/>
        <v/>
      </c>
      <c r="CW397" s="1373" t="str">
        <f t="shared" si="1257"/>
        <v/>
      </c>
      <c r="CX397" s="1372" t="str">
        <f t="shared" si="1258"/>
        <v/>
      </c>
      <c r="CY397" s="1375" t="str">
        <f t="shared" si="1259"/>
        <v/>
      </c>
      <c r="CZ397" s="532" t="str">
        <f t="shared" si="1260"/>
        <v/>
      </c>
      <c r="DA397" s="533" t="str">
        <f t="shared" si="1261"/>
        <v/>
      </c>
      <c r="DB397" s="534" t="str">
        <f t="shared" si="1262"/>
        <v/>
      </c>
      <c r="DC397" s="534" t="str">
        <f t="shared" si="1263"/>
        <v/>
      </c>
      <c r="DD397" s="534" t="str">
        <f t="shared" si="1264"/>
        <v/>
      </c>
      <c r="DE397" s="534" t="str">
        <f t="shared" si="1265"/>
        <v/>
      </c>
      <c r="DF397" s="534" t="str">
        <f t="shared" si="1266"/>
        <v/>
      </c>
      <c r="DG397" s="535" t="str">
        <f t="shared" si="1267"/>
        <v/>
      </c>
      <c r="DH397" s="535" t="str">
        <f t="shared" si="1268"/>
        <v/>
      </c>
      <c r="DI397" s="535" t="str">
        <f t="shared" si="1269"/>
        <v/>
      </c>
      <c r="DJ397" s="535" t="str">
        <f t="shared" si="1270"/>
        <v/>
      </c>
      <c r="DK397" s="534" t="str">
        <f t="shared" si="1271"/>
        <v/>
      </c>
      <c r="DL397" s="534" t="str">
        <f t="shared" si="1272"/>
        <v/>
      </c>
      <c r="DM397" s="534" t="str">
        <f t="shared" si="1273"/>
        <v/>
      </c>
      <c r="DN397" s="534" t="str">
        <f t="shared" si="1274"/>
        <v/>
      </c>
      <c r="DO397" s="534" t="str">
        <f t="shared" si="1275"/>
        <v/>
      </c>
      <c r="DP397" s="533" t="str">
        <f t="shared" si="1276"/>
        <v/>
      </c>
      <c r="DQ397" s="532" t="str">
        <f t="shared" si="1277"/>
        <v/>
      </c>
      <c r="DR397" s="753">
        <f t="shared" si="1278"/>
        <v>0</v>
      </c>
      <c r="DS397" s="111">
        <f t="shared" si="1279"/>
        <v>0</v>
      </c>
      <c r="DT397" s="111">
        <f t="shared" si="1280"/>
        <v>4</v>
      </c>
      <c r="DU397" s="111">
        <f t="shared" si="1281"/>
        <v>3</v>
      </c>
      <c r="DV397" s="602"/>
      <c r="DW397" s="719"/>
      <c r="DX397" s="719"/>
      <c r="DY397" s="719"/>
      <c r="DZ397" s="719"/>
      <c r="EA397" s="719"/>
      <c r="EB397" s="719"/>
      <c r="EC397" s="719"/>
      <c r="ED397" s="719"/>
      <c r="EE397" s="603"/>
    </row>
    <row r="398" spans="1:135" s="816" customFormat="1" ht="15.75" customHeight="1">
      <c r="A398" s="781" t="s">
        <v>674</v>
      </c>
      <c r="B398" s="728"/>
      <c r="C398" s="728"/>
      <c r="D398" s="728"/>
      <c r="E398" s="728"/>
      <c r="F398" s="728"/>
      <c r="G398" s="728"/>
      <c r="H398" s="728"/>
      <c r="I398" s="728"/>
      <c r="J398" s="728"/>
      <c r="K398" s="728"/>
      <c r="L398" s="728"/>
      <c r="M398" s="728"/>
      <c r="N398" s="728"/>
      <c r="O398" s="728"/>
      <c r="P398" s="728"/>
      <c r="Q398" s="728"/>
      <c r="R398" s="728"/>
      <c r="S398" s="728"/>
      <c r="T398" s="716"/>
      <c r="U398" s="728"/>
      <c r="V398" s="728"/>
      <c r="W398" s="728"/>
      <c r="X398" s="728"/>
      <c r="Y398" s="728"/>
      <c r="Z398" s="728"/>
      <c r="AA398" s="728"/>
      <c r="AB398" s="728"/>
      <c r="AC398" s="728"/>
      <c r="AD398" s="728">
        <v>40</v>
      </c>
      <c r="AE398" s="728"/>
      <c r="AF398" s="728"/>
      <c r="AG398" s="728"/>
      <c r="AH398" s="728"/>
      <c r="AI398" s="728"/>
      <c r="AJ398" s="728"/>
      <c r="AK398" s="728"/>
      <c r="AL398" s="728"/>
      <c r="AM398" s="716"/>
      <c r="AN398" s="728"/>
      <c r="AO398" s="728"/>
      <c r="AP398" s="728"/>
      <c r="AQ398" s="728"/>
      <c r="AR398" s="728"/>
      <c r="AS398" s="728"/>
      <c r="AT398" s="728"/>
      <c r="AU398" s="728">
        <v>10</v>
      </c>
      <c r="AV398" s="728"/>
      <c r="AW398" s="728"/>
      <c r="AX398" s="728">
        <v>9</v>
      </c>
      <c r="AY398" s="728"/>
      <c r="AZ398" s="728"/>
      <c r="BA398" s="728"/>
      <c r="BB398" s="728"/>
      <c r="BC398" s="728"/>
      <c r="BD398" s="728"/>
      <c r="BE398" s="728"/>
      <c r="BF398" s="716"/>
      <c r="BG398" s="728"/>
      <c r="BH398" s="728"/>
      <c r="BI398" s="728"/>
      <c r="BJ398" s="728"/>
      <c r="BK398" s="728"/>
      <c r="BL398" s="728"/>
      <c r="BM398" s="728"/>
      <c r="BN398" s="728">
        <v>5</v>
      </c>
      <c r="BO398" s="728"/>
      <c r="BP398" s="728">
        <v>8</v>
      </c>
      <c r="BQ398" s="728"/>
      <c r="BR398" s="728"/>
      <c r="BS398" s="728"/>
      <c r="BT398" s="728"/>
      <c r="BU398" s="728"/>
      <c r="BV398" s="728"/>
      <c r="BW398" s="728"/>
      <c r="BX398" s="728"/>
      <c r="BY398" s="716"/>
      <c r="BZ398" s="728"/>
      <c r="CA398" s="728"/>
      <c r="CB398" s="728"/>
      <c r="CC398" s="728"/>
      <c r="CD398" s="698" t="str">
        <f t="shared" si="1238"/>
        <v/>
      </c>
      <c r="CE398" s="698" t="str">
        <f t="shared" si="1239"/>
        <v/>
      </c>
      <c r="CF398" s="698" t="str">
        <f t="shared" si="1240"/>
        <v/>
      </c>
      <c r="CG398" s="787" t="str">
        <f t="shared" si="1241"/>
        <v/>
      </c>
      <c r="CH398" s="1371" t="str">
        <f t="shared" si="1242"/>
        <v/>
      </c>
      <c r="CI398" s="1372" t="str">
        <f t="shared" si="1243"/>
        <v/>
      </c>
      <c r="CJ398" s="1373" t="str">
        <f t="shared" si="1244"/>
        <v/>
      </c>
      <c r="CK398" s="1373" t="str">
        <f t="shared" si="1245"/>
        <v/>
      </c>
      <c r="CL398" s="1373" t="str">
        <f t="shared" si="1246"/>
        <v/>
      </c>
      <c r="CM398" s="1373" t="str">
        <f t="shared" si="1247"/>
        <v/>
      </c>
      <c r="CN398" s="1373" t="str">
        <f t="shared" si="1248"/>
        <v/>
      </c>
      <c r="CO398" s="1374" t="str">
        <f t="shared" si="1249"/>
        <v/>
      </c>
      <c r="CP398" s="1374" t="str">
        <f t="shared" si="1250"/>
        <v/>
      </c>
      <c r="CQ398" s="1374" t="str">
        <f t="shared" si="1251"/>
        <v/>
      </c>
      <c r="CR398" s="1374" t="str">
        <f t="shared" si="1252"/>
        <v/>
      </c>
      <c r="CS398" s="1373" t="str">
        <f t="shared" si="1253"/>
        <v/>
      </c>
      <c r="CT398" s="1373" t="str">
        <f t="shared" si="1254"/>
        <v/>
      </c>
      <c r="CU398" s="1373" t="str">
        <f t="shared" si="1255"/>
        <v/>
      </c>
      <c r="CV398" s="1373" t="str">
        <f t="shared" si="1256"/>
        <v/>
      </c>
      <c r="CW398" s="1373" t="str">
        <f t="shared" si="1257"/>
        <v/>
      </c>
      <c r="CX398" s="1372" t="str">
        <f t="shared" si="1258"/>
        <v/>
      </c>
      <c r="CY398" s="1375" t="str">
        <f t="shared" si="1259"/>
        <v/>
      </c>
      <c r="CZ398" s="532" t="str">
        <f t="shared" si="1260"/>
        <v/>
      </c>
      <c r="DA398" s="533" t="str">
        <f t="shared" si="1261"/>
        <v/>
      </c>
      <c r="DB398" s="534" t="str">
        <f t="shared" si="1262"/>
        <v/>
      </c>
      <c r="DC398" s="534" t="str">
        <f t="shared" si="1263"/>
        <v/>
      </c>
      <c r="DD398" s="534" t="str">
        <f t="shared" si="1264"/>
        <v/>
      </c>
      <c r="DE398" s="534" t="str">
        <f t="shared" si="1265"/>
        <v/>
      </c>
      <c r="DF398" s="534" t="str">
        <f t="shared" si="1266"/>
        <v/>
      </c>
      <c r="DG398" s="535" t="str">
        <f t="shared" si="1267"/>
        <v/>
      </c>
      <c r="DH398" s="535" t="str">
        <f t="shared" si="1268"/>
        <v/>
      </c>
      <c r="DI398" s="535">
        <f t="shared" si="1269"/>
        <v>40</v>
      </c>
      <c r="DJ398" s="535" t="str">
        <f t="shared" si="1270"/>
        <v/>
      </c>
      <c r="DK398" s="534" t="str">
        <f t="shared" si="1271"/>
        <v/>
      </c>
      <c r="DL398" s="534" t="str">
        <f t="shared" si="1272"/>
        <v/>
      </c>
      <c r="DM398" s="534" t="str">
        <f t="shared" si="1273"/>
        <v/>
      </c>
      <c r="DN398" s="534" t="str">
        <f t="shared" si="1274"/>
        <v/>
      </c>
      <c r="DO398" s="534" t="str">
        <f t="shared" si="1275"/>
        <v/>
      </c>
      <c r="DP398" s="533" t="str">
        <f t="shared" si="1276"/>
        <v/>
      </c>
      <c r="DQ398" s="532" t="str">
        <f t="shared" si="1277"/>
        <v/>
      </c>
      <c r="DR398" s="753">
        <f t="shared" si="1278"/>
        <v>0</v>
      </c>
      <c r="DS398" s="111">
        <f t="shared" si="1279"/>
        <v>1</v>
      </c>
      <c r="DT398" s="111">
        <f t="shared" si="1280"/>
        <v>2</v>
      </c>
      <c r="DU398" s="111">
        <f t="shared" si="1281"/>
        <v>2</v>
      </c>
      <c r="DV398" s="814"/>
      <c r="DW398" s="745"/>
      <c r="DX398" s="745"/>
      <c r="DY398" s="745"/>
      <c r="DZ398" s="745"/>
      <c r="EA398" s="745"/>
      <c r="EB398" s="745"/>
      <c r="EC398" s="745"/>
      <c r="ED398" s="745"/>
      <c r="EE398" s="815"/>
    </row>
    <row r="399" spans="1:135" s="604" customFormat="1" ht="15.75" customHeight="1">
      <c r="A399" s="836" t="s">
        <v>282</v>
      </c>
      <c r="B399" s="728"/>
      <c r="C399" s="728"/>
      <c r="D399" s="728"/>
      <c r="E399" s="728"/>
      <c r="F399" s="728"/>
      <c r="G399" s="728"/>
      <c r="H399" s="728"/>
      <c r="I399" s="728"/>
      <c r="J399" s="728"/>
      <c r="K399" s="728"/>
      <c r="L399" s="728"/>
      <c r="M399" s="728"/>
      <c r="N399" s="728"/>
      <c r="O399" s="728"/>
      <c r="P399" s="728"/>
      <c r="Q399" s="728"/>
      <c r="R399" s="728"/>
      <c r="S399" s="728"/>
      <c r="T399" s="697"/>
      <c r="U399" s="728"/>
      <c r="V399" s="728"/>
      <c r="W399" s="728"/>
      <c r="X399" s="728"/>
      <c r="Y399" s="728"/>
      <c r="Z399" s="728"/>
      <c r="AA399" s="728"/>
      <c r="AB399" s="728"/>
      <c r="AC399" s="728"/>
      <c r="AD399" s="728">
        <v>10</v>
      </c>
      <c r="AE399" s="728"/>
      <c r="AF399" s="728"/>
      <c r="AG399" s="728"/>
      <c r="AH399" s="728"/>
      <c r="AI399" s="728"/>
      <c r="AJ399" s="728"/>
      <c r="AK399" s="728"/>
      <c r="AL399" s="728"/>
      <c r="AM399" s="697"/>
      <c r="AN399" s="728"/>
      <c r="AO399" s="728"/>
      <c r="AP399" s="728"/>
      <c r="AQ399" s="728"/>
      <c r="AR399" s="728"/>
      <c r="AS399" s="728"/>
      <c r="AT399" s="728"/>
      <c r="AU399" s="728">
        <v>10</v>
      </c>
      <c r="AV399" s="728"/>
      <c r="AW399" s="728"/>
      <c r="AX399" s="728">
        <v>10</v>
      </c>
      <c r="AY399" s="728"/>
      <c r="AZ399" s="728"/>
      <c r="BA399" s="728"/>
      <c r="BB399" s="728"/>
      <c r="BC399" s="728"/>
      <c r="BD399" s="728"/>
      <c r="BE399" s="728"/>
      <c r="BF399" s="697"/>
      <c r="BG399" s="728"/>
      <c r="BH399" s="728"/>
      <c r="BI399" s="728"/>
      <c r="BJ399" s="728"/>
      <c r="BK399" s="728"/>
      <c r="BL399" s="728"/>
      <c r="BM399" s="728"/>
      <c r="BN399" s="728">
        <v>10</v>
      </c>
      <c r="BO399" s="728"/>
      <c r="BP399" s="728">
        <v>80</v>
      </c>
      <c r="BQ399" s="728"/>
      <c r="BR399" s="728"/>
      <c r="BS399" s="728"/>
      <c r="BT399" s="728"/>
      <c r="BU399" s="728"/>
      <c r="BV399" s="728"/>
      <c r="BW399" s="728"/>
      <c r="BX399" s="728"/>
      <c r="BY399" s="697"/>
      <c r="BZ399" s="728"/>
      <c r="CA399" s="728"/>
      <c r="CB399" s="728"/>
      <c r="CC399" s="728"/>
      <c r="CD399" s="698" t="str">
        <f t="shared" si="1238"/>
        <v/>
      </c>
      <c r="CE399" s="698" t="str">
        <f t="shared" si="1239"/>
        <v/>
      </c>
      <c r="CF399" s="698" t="str">
        <f t="shared" si="1240"/>
        <v/>
      </c>
      <c r="CG399" s="787" t="str">
        <f t="shared" si="1241"/>
        <v/>
      </c>
      <c r="CH399" s="1371" t="str">
        <f t="shared" si="1242"/>
        <v/>
      </c>
      <c r="CI399" s="1372" t="str">
        <f t="shared" si="1243"/>
        <v/>
      </c>
      <c r="CJ399" s="1373" t="str">
        <f t="shared" si="1244"/>
        <v/>
      </c>
      <c r="CK399" s="1373" t="str">
        <f t="shared" si="1245"/>
        <v/>
      </c>
      <c r="CL399" s="1373" t="str">
        <f t="shared" si="1246"/>
        <v/>
      </c>
      <c r="CM399" s="1373" t="str">
        <f t="shared" si="1247"/>
        <v/>
      </c>
      <c r="CN399" s="1373" t="str">
        <f t="shared" si="1248"/>
        <v/>
      </c>
      <c r="CO399" s="1374" t="str">
        <f t="shared" si="1249"/>
        <v/>
      </c>
      <c r="CP399" s="1374" t="str">
        <f t="shared" si="1250"/>
        <v/>
      </c>
      <c r="CQ399" s="1374" t="str">
        <f t="shared" si="1251"/>
        <v/>
      </c>
      <c r="CR399" s="1374" t="str">
        <f t="shared" si="1252"/>
        <v/>
      </c>
      <c r="CS399" s="1373" t="str">
        <f t="shared" si="1253"/>
        <v/>
      </c>
      <c r="CT399" s="1373" t="str">
        <f t="shared" si="1254"/>
        <v/>
      </c>
      <c r="CU399" s="1373" t="str">
        <f t="shared" si="1255"/>
        <v/>
      </c>
      <c r="CV399" s="1373" t="str">
        <f t="shared" si="1256"/>
        <v/>
      </c>
      <c r="CW399" s="1373" t="str">
        <f t="shared" si="1257"/>
        <v/>
      </c>
      <c r="CX399" s="1372" t="str">
        <f t="shared" si="1258"/>
        <v/>
      </c>
      <c r="CY399" s="1375" t="str">
        <f t="shared" si="1259"/>
        <v/>
      </c>
      <c r="CZ399" s="532" t="str">
        <f t="shared" si="1260"/>
        <v/>
      </c>
      <c r="DA399" s="533" t="str">
        <f t="shared" si="1261"/>
        <v/>
      </c>
      <c r="DB399" s="534" t="str">
        <f t="shared" si="1262"/>
        <v/>
      </c>
      <c r="DC399" s="534" t="str">
        <f t="shared" si="1263"/>
        <v/>
      </c>
      <c r="DD399" s="534" t="str">
        <f t="shared" si="1264"/>
        <v/>
      </c>
      <c r="DE399" s="534" t="str">
        <f t="shared" si="1265"/>
        <v/>
      </c>
      <c r="DF399" s="534" t="str">
        <f t="shared" si="1266"/>
        <v/>
      </c>
      <c r="DG399" s="535" t="str">
        <f t="shared" si="1267"/>
        <v/>
      </c>
      <c r="DH399" s="535" t="str">
        <f t="shared" si="1268"/>
        <v/>
      </c>
      <c r="DI399" s="535">
        <f t="shared" si="1269"/>
        <v>10</v>
      </c>
      <c r="DJ399" s="535" t="str">
        <f t="shared" si="1270"/>
        <v/>
      </c>
      <c r="DK399" s="534" t="str">
        <f t="shared" si="1271"/>
        <v/>
      </c>
      <c r="DL399" s="534" t="str">
        <f t="shared" si="1272"/>
        <v/>
      </c>
      <c r="DM399" s="534" t="str">
        <f t="shared" si="1273"/>
        <v/>
      </c>
      <c r="DN399" s="534" t="str">
        <f t="shared" si="1274"/>
        <v/>
      </c>
      <c r="DO399" s="534" t="str">
        <f t="shared" si="1275"/>
        <v/>
      </c>
      <c r="DP399" s="533" t="str">
        <f t="shared" si="1276"/>
        <v/>
      </c>
      <c r="DQ399" s="532" t="str">
        <f t="shared" si="1277"/>
        <v/>
      </c>
      <c r="DR399" s="753">
        <f t="shared" si="1278"/>
        <v>0</v>
      </c>
      <c r="DS399" s="111">
        <f t="shared" si="1279"/>
        <v>1</v>
      </c>
      <c r="DT399" s="111">
        <f t="shared" si="1280"/>
        <v>2</v>
      </c>
      <c r="DU399" s="111">
        <f t="shared" si="1281"/>
        <v>2</v>
      </c>
      <c r="DV399" s="602"/>
      <c r="DW399" s="719"/>
      <c r="DX399" s="719"/>
      <c r="DY399" s="719"/>
      <c r="DZ399" s="719"/>
      <c r="EA399" s="719"/>
      <c r="EB399" s="719"/>
      <c r="EC399" s="719"/>
      <c r="ED399" s="719"/>
      <c r="EE399" s="603"/>
    </row>
    <row r="400" spans="1:135" s="795" customFormat="1" ht="15.75" customHeight="1">
      <c r="A400" s="757" t="s">
        <v>284</v>
      </c>
      <c r="B400" s="730" t="str">
        <f t="shared" ref="B400:S400" si="1304">IF(B398="","",B398*B399)</f>
        <v/>
      </c>
      <c r="C400" s="730" t="str">
        <f t="shared" si="1304"/>
        <v/>
      </c>
      <c r="D400" s="730" t="str">
        <f t="shared" si="1304"/>
        <v/>
      </c>
      <c r="E400" s="730" t="str">
        <f t="shared" si="1304"/>
        <v/>
      </c>
      <c r="F400" s="730" t="str">
        <f t="shared" si="1304"/>
        <v/>
      </c>
      <c r="G400" s="730" t="str">
        <f t="shared" si="1304"/>
        <v/>
      </c>
      <c r="H400" s="730" t="str">
        <f t="shared" si="1304"/>
        <v/>
      </c>
      <c r="I400" s="730" t="str">
        <f t="shared" si="1304"/>
        <v/>
      </c>
      <c r="J400" s="730" t="str">
        <f t="shared" si="1304"/>
        <v/>
      </c>
      <c r="K400" s="730" t="str">
        <f t="shared" si="1304"/>
        <v/>
      </c>
      <c r="L400" s="730" t="str">
        <f t="shared" si="1304"/>
        <v/>
      </c>
      <c r="M400" s="730" t="str">
        <f t="shared" si="1304"/>
        <v/>
      </c>
      <c r="N400" s="730" t="str">
        <f t="shared" si="1304"/>
        <v/>
      </c>
      <c r="O400" s="730" t="str">
        <f t="shared" si="1304"/>
        <v/>
      </c>
      <c r="P400" s="730" t="str">
        <f t="shared" si="1304"/>
        <v/>
      </c>
      <c r="Q400" s="730" t="str">
        <f t="shared" si="1304"/>
        <v/>
      </c>
      <c r="R400" s="730" t="str">
        <f t="shared" si="1304"/>
        <v/>
      </c>
      <c r="S400" s="730" t="str">
        <f t="shared" si="1304"/>
        <v/>
      </c>
      <c r="T400" s="762"/>
      <c r="U400" s="730" t="str">
        <f t="shared" ref="U400:AL400" si="1305">IF(U398="","",U398*U399)</f>
        <v/>
      </c>
      <c r="V400" s="730" t="str">
        <f t="shared" si="1305"/>
        <v/>
      </c>
      <c r="W400" s="730" t="str">
        <f t="shared" si="1305"/>
        <v/>
      </c>
      <c r="X400" s="730" t="str">
        <f t="shared" si="1305"/>
        <v/>
      </c>
      <c r="Y400" s="730" t="str">
        <f t="shared" si="1305"/>
        <v/>
      </c>
      <c r="Z400" s="730" t="str">
        <f t="shared" si="1305"/>
        <v/>
      </c>
      <c r="AA400" s="730" t="str">
        <f t="shared" si="1305"/>
        <v/>
      </c>
      <c r="AB400" s="730" t="str">
        <f t="shared" si="1305"/>
        <v/>
      </c>
      <c r="AC400" s="730" t="str">
        <f t="shared" si="1305"/>
        <v/>
      </c>
      <c r="AD400" s="730">
        <f t="shared" si="1305"/>
        <v>400</v>
      </c>
      <c r="AE400" s="730" t="str">
        <f t="shared" si="1305"/>
        <v/>
      </c>
      <c r="AF400" s="730" t="str">
        <f t="shared" si="1305"/>
        <v/>
      </c>
      <c r="AG400" s="730" t="str">
        <f t="shared" si="1305"/>
        <v/>
      </c>
      <c r="AH400" s="730" t="str">
        <f t="shared" si="1305"/>
        <v/>
      </c>
      <c r="AI400" s="730" t="str">
        <f t="shared" si="1305"/>
        <v/>
      </c>
      <c r="AJ400" s="730" t="str">
        <f t="shared" si="1305"/>
        <v/>
      </c>
      <c r="AK400" s="730" t="str">
        <f t="shared" si="1305"/>
        <v/>
      </c>
      <c r="AL400" s="730" t="str">
        <f t="shared" si="1305"/>
        <v/>
      </c>
      <c r="AM400" s="762"/>
      <c r="AN400" s="730" t="str">
        <f t="shared" ref="AN400:BE400" si="1306">IF(AN398="","",AN398*AN399)</f>
        <v/>
      </c>
      <c r="AO400" s="730" t="str">
        <f t="shared" si="1306"/>
        <v/>
      </c>
      <c r="AP400" s="730" t="str">
        <f t="shared" si="1306"/>
        <v/>
      </c>
      <c r="AQ400" s="730" t="str">
        <f t="shared" si="1306"/>
        <v/>
      </c>
      <c r="AR400" s="730" t="str">
        <f t="shared" si="1306"/>
        <v/>
      </c>
      <c r="AS400" s="730" t="str">
        <f t="shared" si="1306"/>
        <v/>
      </c>
      <c r="AT400" s="730" t="str">
        <f t="shared" si="1306"/>
        <v/>
      </c>
      <c r="AU400" s="730">
        <f t="shared" si="1306"/>
        <v>100</v>
      </c>
      <c r="AV400" s="730" t="str">
        <f t="shared" si="1306"/>
        <v/>
      </c>
      <c r="AW400" s="730" t="str">
        <f t="shared" si="1306"/>
        <v/>
      </c>
      <c r="AX400" s="730">
        <f t="shared" si="1306"/>
        <v>90</v>
      </c>
      <c r="AY400" s="730" t="str">
        <f t="shared" si="1306"/>
        <v/>
      </c>
      <c r="AZ400" s="730" t="str">
        <f t="shared" si="1306"/>
        <v/>
      </c>
      <c r="BA400" s="730" t="str">
        <f t="shared" si="1306"/>
        <v/>
      </c>
      <c r="BB400" s="730" t="str">
        <f t="shared" si="1306"/>
        <v/>
      </c>
      <c r="BC400" s="730" t="str">
        <f t="shared" si="1306"/>
        <v/>
      </c>
      <c r="BD400" s="730" t="str">
        <f t="shared" si="1306"/>
        <v/>
      </c>
      <c r="BE400" s="730" t="str">
        <f t="shared" si="1306"/>
        <v/>
      </c>
      <c r="BF400" s="762"/>
      <c r="BG400" s="730" t="str">
        <f t="shared" ref="BG400:BX400" si="1307">IF(BG398="","",BG398*BG399)</f>
        <v/>
      </c>
      <c r="BH400" s="730" t="str">
        <f t="shared" si="1307"/>
        <v/>
      </c>
      <c r="BI400" s="730" t="str">
        <f t="shared" si="1307"/>
        <v/>
      </c>
      <c r="BJ400" s="730" t="str">
        <f t="shared" si="1307"/>
        <v/>
      </c>
      <c r="BK400" s="730" t="str">
        <f t="shared" si="1307"/>
        <v/>
      </c>
      <c r="BL400" s="730" t="str">
        <f t="shared" si="1307"/>
        <v/>
      </c>
      <c r="BM400" s="730" t="str">
        <f t="shared" si="1307"/>
        <v/>
      </c>
      <c r="BN400" s="730">
        <f t="shared" si="1307"/>
        <v>50</v>
      </c>
      <c r="BO400" s="730" t="str">
        <f t="shared" si="1307"/>
        <v/>
      </c>
      <c r="BP400" s="730">
        <f t="shared" si="1307"/>
        <v>640</v>
      </c>
      <c r="BQ400" s="730" t="str">
        <f t="shared" si="1307"/>
        <v/>
      </c>
      <c r="BR400" s="730" t="str">
        <f t="shared" si="1307"/>
        <v/>
      </c>
      <c r="BS400" s="730" t="str">
        <f t="shared" si="1307"/>
        <v/>
      </c>
      <c r="BT400" s="730" t="str">
        <f t="shared" si="1307"/>
        <v/>
      </c>
      <c r="BU400" s="730" t="str">
        <f t="shared" si="1307"/>
        <v/>
      </c>
      <c r="BV400" s="730" t="str">
        <f t="shared" si="1307"/>
        <v/>
      </c>
      <c r="BW400" s="730" t="str">
        <f t="shared" si="1307"/>
        <v/>
      </c>
      <c r="BX400" s="730" t="str">
        <f t="shared" si="1307"/>
        <v/>
      </c>
      <c r="BY400" s="762"/>
      <c r="BZ400" s="730" t="str">
        <f>IF(BZ398="","",BZ398*BZ399)</f>
        <v/>
      </c>
      <c r="CA400" s="730" t="str">
        <f>IF(CA398="","",CA398*CA399)</f>
        <v/>
      </c>
      <c r="CB400" s="730" t="str">
        <f>IF(CB398="","",CB398*CB399)</f>
        <v/>
      </c>
      <c r="CC400" s="730" t="str">
        <f>IF(CC398="","",CC398*CC399)</f>
        <v/>
      </c>
      <c r="CD400" s="698" t="str">
        <f t="shared" si="1238"/>
        <v/>
      </c>
      <c r="CE400" s="698" t="str">
        <f t="shared" si="1239"/>
        <v/>
      </c>
      <c r="CF400" s="698" t="str">
        <f t="shared" si="1240"/>
        <v/>
      </c>
      <c r="CG400" s="787" t="str">
        <f t="shared" si="1241"/>
        <v/>
      </c>
      <c r="CH400" s="1371" t="str">
        <f t="shared" si="1242"/>
        <v/>
      </c>
      <c r="CI400" s="1372" t="str">
        <f t="shared" si="1243"/>
        <v/>
      </c>
      <c r="CJ400" s="1373" t="str">
        <f t="shared" si="1244"/>
        <v/>
      </c>
      <c r="CK400" s="1373" t="str">
        <f t="shared" si="1245"/>
        <v/>
      </c>
      <c r="CL400" s="1373" t="str">
        <f t="shared" si="1246"/>
        <v/>
      </c>
      <c r="CM400" s="1373" t="str">
        <f t="shared" si="1247"/>
        <v/>
      </c>
      <c r="CN400" s="1373" t="str">
        <f t="shared" si="1248"/>
        <v/>
      </c>
      <c r="CO400" s="1374" t="str">
        <f t="shared" si="1249"/>
        <v/>
      </c>
      <c r="CP400" s="1374" t="str">
        <f t="shared" si="1250"/>
        <v/>
      </c>
      <c r="CQ400" s="1374" t="str">
        <f t="shared" si="1251"/>
        <v/>
      </c>
      <c r="CR400" s="1374" t="str">
        <f t="shared" si="1252"/>
        <v/>
      </c>
      <c r="CS400" s="1373" t="str">
        <f t="shared" si="1253"/>
        <v/>
      </c>
      <c r="CT400" s="1373" t="str">
        <f t="shared" si="1254"/>
        <v/>
      </c>
      <c r="CU400" s="1373" t="str">
        <f t="shared" si="1255"/>
        <v/>
      </c>
      <c r="CV400" s="1373" t="str">
        <f t="shared" si="1256"/>
        <v/>
      </c>
      <c r="CW400" s="1373" t="str">
        <f t="shared" si="1257"/>
        <v/>
      </c>
      <c r="CX400" s="1372" t="str">
        <f t="shared" si="1258"/>
        <v/>
      </c>
      <c r="CY400" s="1375" t="str">
        <f t="shared" si="1259"/>
        <v/>
      </c>
      <c r="CZ400" s="532" t="str">
        <f t="shared" si="1260"/>
        <v/>
      </c>
      <c r="DA400" s="533" t="str">
        <f t="shared" si="1261"/>
        <v/>
      </c>
      <c r="DB400" s="534" t="str">
        <f t="shared" si="1262"/>
        <v/>
      </c>
      <c r="DC400" s="534" t="str">
        <f t="shared" si="1263"/>
        <v/>
      </c>
      <c r="DD400" s="534" t="str">
        <f t="shared" si="1264"/>
        <v/>
      </c>
      <c r="DE400" s="534" t="str">
        <f t="shared" si="1265"/>
        <v/>
      </c>
      <c r="DF400" s="534" t="str">
        <f t="shared" si="1266"/>
        <v/>
      </c>
      <c r="DG400" s="535" t="str">
        <f t="shared" si="1267"/>
        <v/>
      </c>
      <c r="DH400" s="535" t="str">
        <f t="shared" si="1268"/>
        <v/>
      </c>
      <c r="DI400" s="535">
        <f t="shared" si="1269"/>
        <v>400</v>
      </c>
      <c r="DJ400" s="535" t="str">
        <f t="shared" si="1270"/>
        <v/>
      </c>
      <c r="DK400" s="534" t="str">
        <f t="shared" si="1271"/>
        <v/>
      </c>
      <c r="DL400" s="534" t="str">
        <f t="shared" si="1272"/>
        <v/>
      </c>
      <c r="DM400" s="534" t="str">
        <f t="shared" si="1273"/>
        <v/>
      </c>
      <c r="DN400" s="534" t="str">
        <f t="shared" si="1274"/>
        <v/>
      </c>
      <c r="DO400" s="534" t="str">
        <f t="shared" si="1275"/>
        <v/>
      </c>
      <c r="DP400" s="533" t="str">
        <f t="shared" si="1276"/>
        <v/>
      </c>
      <c r="DQ400" s="532" t="str">
        <f t="shared" si="1277"/>
        <v/>
      </c>
      <c r="DR400" s="753">
        <f t="shared" si="1278"/>
        <v>0</v>
      </c>
      <c r="DS400" s="111">
        <f t="shared" si="1279"/>
        <v>1</v>
      </c>
      <c r="DT400" s="111">
        <f t="shared" si="1280"/>
        <v>2</v>
      </c>
      <c r="DU400" s="111">
        <f t="shared" si="1281"/>
        <v>2</v>
      </c>
      <c r="DV400" s="792"/>
      <c r="DW400" s="793"/>
      <c r="DX400" s="793"/>
      <c r="DY400" s="793"/>
      <c r="DZ400" s="793"/>
      <c r="EA400" s="793"/>
      <c r="EB400" s="793"/>
      <c r="EC400" s="793"/>
      <c r="ED400" s="793"/>
      <c r="EE400" s="794"/>
    </row>
    <row r="401" spans="1:135" s="604" customFormat="1" ht="15.75" customHeight="1">
      <c r="A401" s="781" t="s">
        <v>675</v>
      </c>
      <c r="B401" s="728"/>
      <c r="C401" s="728"/>
      <c r="D401" s="728"/>
      <c r="E401" s="728"/>
      <c r="F401" s="728"/>
      <c r="G401" s="728"/>
      <c r="H401" s="728"/>
      <c r="I401" s="728"/>
      <c r="J401" s="728"/>
      <c r="K401" s="728"/>
      <c r="L401" s="728"/>
      <c r="M401" s="728"/>
      <c r="N401" s="728"/>
      <c r="O401" s="728"/>
      <c r="P401" s="728"/>
      <c r="Q401" s="728"/>
      <c r="R401" s="728"/>
      <c r="S401" s="728"/>
      <c r="T401" s="716"/>
      <c r="U401" s="728"/>
      <c r="V401" s="728"/>
      <c r="W401" s="728"/>
      <c r="X401" s="728"/>
      <c r="Y401" s="728"/>
      <c r="Z401" s="728"/>
      <c r="AA401" s="728"/>
      <c r="AB401" s="728"/>
      <c r="AC401" s="728"/>
      <c r="AD401" s="728">
        <v>28</v>
      </c>
      <c r="AE401" s="728"/>
      <c r="AF401" s="728"/>
      <c r="AG401" s="728"/>
      <c r="AH401" s="728"/>
      <c r="AI401" s="728"/>
      <c r="AJ401" s="728"/>
      <c r="AK401" s="728"/>
      <c r="AL401" s="728"/>
      <c r="AM401" s="716"/>
      <c r="AN401" s="728"/>
      <c r="AO401" s="728"/>
      <c r="AP401" s="728"/>
      <c r="AQ401" s="728"/>
      <c r="AR401" s="728"/>
      <c r="AS401" s="728"/>
      <c r="AT401" s="728"/>
      <c r="AU401" s="728"/>
      <c r="AV401" s="728"/>
      <c r="AW401" s="728"/>
      <c r="AX401" s="728"/>
      <c r="AY401" s="728"/>
      <c r="AZ401" s="728"/>
      <c r="BA401" s="728"/>
      <c r="BB401" s="728"/>
      <c r="BC401" s="728"/>
      <c r="BD401" s="728"/>
      <c r="BE401" s="728"/>
      <c r="BF401" s="716"/>
      <c r="BG401" s="728"/>
      <c r="BH401" s="728"/>
      <c r="BI401" s="728"/>
      <c r="BJ401" s="728"/>
      <c r="BK401" s="728"/>
      <c r="BL401" s="728"/>
      <c r="BM401" s="728"/>
      <c r="BN401" s="728">
        <v>5</v>
      </c>
      <c r="BO401" s="728"/>
      <c r="BP401" s="728">
        <v>50</v>
      </c>
      <c r="BQ401" s="728"/>
      <c r="BR401" s="728"/>
      <c r="BS401" s="728"/>
      <c r="BT401" s="728"/>
      <c r="BU401" s="728"/>
      <c r="BV401" s="728"/>
      <c r="BW401" s="728">
        <v>460</v>
      </c>
      <c r="BX401" s="728"/>
      <c r="BY401" s="716"/>
      <c r="BZ401" s="728"/>
      <c r="CA401" s="728"/>
      <c r="CB401" s="728"/>
      <c r="CC401" s="728">
        <v>50</v>
      </c>
      <c r="CD401" s="698" t="str">
        <f t="shared" si="1238"/>
        <v/>
      </c>
      <c r="CE401" s="698" t="str">
        <f t="shared" si="1239"/>
        <v/>
      </c>
      <c r="CF401" s="698" t="str">
        <f t="shared" si="1240"/>
        <v/>
      </c>
      <c r="CG401" s="787">
        <f t="shared" si="1241"/>
        <v>50</v>
      </c>
      <c r="CH401" s="1371" t="str">
        <f t="shared" si="1242"/>
        <v/>
      </c>
      <c r="CI401" s="1372" t="str">
        <f t="shared" si="1243"/>
        <v/>
      </c>
      <c r="CJ401" s="1373" t="str">
        <f t="shared" si="1244"/>
        <v/>
      </c>
      <c r="CK401" s="1373" t="str">
        <f t="shared" si="1245"/>
        <v/>
      </c>
      <c r="CL401" s="1373" t="str">
        <f t="shared" si="1246"/>
        <v/>
      </c>
      <c r="CM401" s="1373" t="str">
        <f t="shared" si="1247"/>
        <v/>
      </c>
      <c r="CN401" s="1373" t="str">
        <f t="shared" si="1248"/>
        <v/>
      </c>
      <c r="CO401" s="1374" t="str">
        <f t="shared" si="1249"/>
        <v/>
      </c>
      <c r="CP401" s="1374" t="str">
        <f t="shared" si="1250"/>
        <v/>
      </c>
      <c r="CQ401" s="1374" t="str">
        <f t="shared" si="1251"/>
        <v/>
      </c>
      <c r="CR401" s="1374" t="str">
        <f t="shared" si="1252"/>
        <v/>
      </c>
      <c r="CS401" s="1373" t="str">
        <f t="shared" si="1253"/>
        <v/>
      </c>
      <c r="CT401" s="1373" t="str">
        <f t="shared" si="1254"/>
        <v/>
      </c>
      <c r="CU401" s="1373" t="str">
        <f t="shared" si="1255"/>
        <v/>
      </c>
      <c r="CV401" s="1373" t="str">
        <f t="shared" si="1256"/>
        <v/>
      </c>
      <c r="CW401" s="1373" t="str">
        <f t="shared" si="1257"/>
        <v/>
      </c>
      <c r="CX401" s="1372" t="str">
        <f t="shared" si="1258"/>
        <v/>
      </c>
      <c r="CY401" s="1375" t="str">
        <f t="shared" si="1259"/>
        <v/>
      </c>
      <c r="CZ401" s="532" t="str">
        <f t="shared" si="1260"/>
        <v/>
      </c>
      <c r="DA401" s="533" t="str">
        <f t="shared" si="1261"/>
        <v/>
      </c>
      <c r="DB401" s="534" t="str">
        <f t="shared" si="1262"/>
        <v/>
      </c>
      <c r="DC401" s="534" t="str">
        <f t="shared" si="1263"/>
        <v/>
      </c>
      <c r="DD401" s="534" t="str">
        <f t="shared" si="1264"/>
        <v/>
      </c>
      <c r="DE401" s="534" t="str">
        <f t="shared" si="1265"/>
        <v/>
      </c>
      <c r="DF401" s="534" t="str">
        <f t="shared" si="1266"/>
        <v/>
      </c>
      <c r="DG401" s="535" t="str">
        <f t="shared" si="1267"/>
        <v/>
      </c>
      <c r="DH401" s="535" t="str">
        <f t="shared" si="1268"/>
        <v/>
      </c>
      <c r="DI401" s="535">
        <f t="shared" si="1269"/>
        <v>28</v>
      </c>
      <c r="DJ401" s="535" t="str">
        <f t="shared" si="1270"/>
        <v/>
      </c>
      <c r="DK401" s="534" t="str">
        <f t="shared" si="1271"/>
        <v/>
      </c>
      <c r="DL401" s="534" t="str">
        <f t="shared" si="1272"/>
        <v/>
      </c>
      <c r="DM401" s="534" t="str">
        <f t="shared" si="1273"/>
        <v/>
      </c>
      <c r="DN401" s="534" t="str">
        <f t="shared" si="1274"/>
        <v/>
      </c>
      <c r="DO401" s="534" t="str">
        <f t="shared" si="1275"/>
        <v/>
      </c>
      <c r="DP401" s="533" t="str">
        <f t="shared" si="1276"/>
        <v/>
      </c>
      <c r="DQ401" s="532" t="str">
        <f t="shared" si="1277"/>
        <v/>
      </c>
      <c r="DR401" s="753">
        <f t="shared" si="1278"/>
        <v>0</v>
      </c>
      <c r="DS401" s="111">
        <f t="shared" si="1279"/>
        <v>1</v>
      </c>
      <c r="DT401" s="111">
        <f t="shared" si="1280"/>
        <v>0</v>
      </c>
      <c r="DU401" s="111">
        <f t="shared" si="1281"/>
        <v>3</v>
      </c>
      <c r="DV401" s="602"/>
      <c r="DW401" s="719"/>
      <c r="DX401" s="719"/>
      <c r="DY401" s="719"/>
      <c r="DZ401" s="719"/>
      <c r="EA401" s="719"/>
      <c r="EB401" s="719"/>
      <c r="EC401" s="719"/>
      <c r="ED401" s="719"/>
      <c r="EE401" s="603"/>
    </row>
    <row r="402" spans="1:135" s="732" customFormat="1" ht="15.75" customHeight="1">
      <c r="A402" s="740" t="s">
        <v>282</v>
      </c>
      <c r="B402" s="728"/>
      <c r="C402" s="728"/>
      <c r="D402" s="728"/>
      <c r="E402" s="728"/>
      <c r="F402" s="728"/>
      <c r="G402" s="728"/>
      <c r="H402" s="728"/>
      <c r="I402" s="728"/>
      <c r="J402" s="728"/>
      <c r="K402" s="728"/>
      <c r="L402" s="728"/>
      <c r="M402" s="728"/>
      <c r="N402" s="728"/>
      <c r="O402" s="728"/>
      <c r="P402" s="728"/>
      <c r="Q402" s="728"/>
      <c r="R402" s="728"/>
      <c r="S402" s="728"/>
      <c r="T402" s="703"/>
      <c r="U402" s="728"/>
      <c r="V402" s="728"/>
      <c r="W402" s="728"/>
      <c r="X402" s="728"/>
      <c r="Y402" s="728"/>
      <c r="Z402" s="728"/>
      <c r="AA402" s="728"/>
      <c r="AB402" s="728"/>
      <c r="AC402" s="728"/>
      <c r="AD402" s="728">
        <v>10</v>
      </c>
      <c r="AE402" s="728"/>
      <c r="AF402" s="728"/>
      <c r="AG402" s="728"/>
      <c r="AH402" s="728"/>
      <c r="AI402" s="728"/>
      <c r="AJ402" s="728"/>
      <c r="AK402" s="728"/>
      <c r="AL402" s="728"/>
      <c r="AM402" s="703"/>
      <c r="AN402" s="728"/>
      <c r="AO402" s="728"/>
      <c r="AP402" s="728"/>
      <c r="AQ402" s="728"/>
      <c r="AR402" s="728"/>
      <c r="AS402" s="728"/>
      <c r="AT402" s="728"/>
      <c r="AU402" s="728"/>
      <c r="AV402" s="728"/>
      <c r="AW402" s="728"/>
      <c r="AX402" s="728"/>
      <c r="AY402" s="728"/>
      <c r="AZ402" s="728"/>
      <c r="BA402" s="728"/>
      <c r="BB402" s="728"/>
      <c r="BC402" s="728"/>
      <c r="BD402" s="728"/>
      <c r="BE402" s="728"/>
      <c r="BF402" s="703"/>
      <c r="BG402" s="728"/>
      <c r="BH402" s="728"/>
      <c r="BI402" s="728"/>
      <c r="BJ402" s="728"/>
      <c r="BK402" s="728"/>
      <c r="BL402" s="728"/>
      <c r="BM402" s="728"/>
      <c r="BN402" s="728">
        <v>70</v>
      </c>
      <c r="BO402" s="728"/>
      <c r="BP402" s="728">
        <v>140</v>
      </c>
      <c r="BQ402" s="728"/>
      <c r="BR402" s="728"/>
      <c r="BS402" s="728"/>
      <c r="BT402" s="728"/>
      <c r="BU402" s="728"/>
      <c r="BV402" s="728"/>
      <c r="BW402" s="728">
        <f>50/116</f>
        <v>0.43103448275862066</v>
      </c>
      <c r="BX402" s="728"/>
      <c r="BY402" s="703"/>
      <c r="BZ402" s="728"/>
      <c r="CA402" s="728"/>
      <c r="CB402" s="728"/>
      <c r="CC402" s="728">
        <v>140</v>
      </c>
      <c r="CD402" s="698" t="str">
        <f t="shared" si="1238"/>
        <v/>
      </c>
      <c r="CE402" s="698" t="str">
        <f t="shared" si="1239"/>
        <v/>
      </c>
      <c r="CF402" s="698" t="str">
        <f t="shared" si="1240"/>
        <v/>
      </c>
      <c r="CG402" s="787">
        <f t="shared" si="1241"/>
        <v>70</v>
      </c>
      <c r="CH402" s="1371" t="str">
        <f t="shared" si="1242"/>
        <v/>
      </c>
      <c r="CI402" s="1372" t="str">
        <f t="shared" si="1243"/>
        <v/>
      </c>
      <c r="CJ402" s="1373" t="str">
        <f t="shared" si="1244"/>
        <v/>
      </c>
      <c r="CK402" s="1373" t="str">
        <f t="shared" si="1245"/>
        <v/>
      </c>
      <c r="CL402" s="1373" t="str">
        <f t="shared" si="1246"/>
        <v/>
      </c>
      <c r="CM402" s="1373" t="str">
        <f t="shared" si="1247"/>
        <v/>
      </c>
      <c r="CN402" s="1373" t="str">
        <f t="shared" si="1248"/>
        <v/>
      </c>
      <c r="CO402" s="1374" t="str">
        <f t="shared" si="1249"/>
        <v/>
      </c>
      <c r="CP402" s="1374" t="str">
        <f t="shared" si="1250"/>
        <v/>
      </c>
      <c r="CQ402" s="1374" t="str">
        <f t="shared" si="1251"/>
        <v/>
      </c>
      <c r="CR402" s="1374" t="str">
        <f t="shared" si="1252"/>
        <v/>
      </c>
      <c r="CS402" s="1373" t="str">
        <f t="shared" si="1253"/>
        <v/>
      </c>
      <c r="CT402" s="1373" t="str">
        <f t="shared" si="1254"/>
        <v/>
      </c>
      <c r="CU402" s="1373" t="str">
        <f t="shared" si="1255"/>
        <v/>
      </c>
      <c r="CV402" s="1373" t="str">
        <f t="shared" si="1256"/>
        <v/>
      </c>
      <c r="CW402" s="1373" t="str">
        <f t="shared" si="1257"/>
        <v/>
      </c>
      <c r="CX402" s="1372" t="str">
        <f t="shared" si="1258"/>
        <v/>
      </c>
      <c r="CY402" s="1375" t="str">
        <f t="shared" si="1259"/>
        <v/>
      </c>
      <c r="CZ402" s="532" t="str">
        <f t="shared" si="1260"/>
        <v/>
      </c>
      <c r="DA402" s="533" t="str">
        <f t="shared" si="1261"/>
        <v/>
      </c>
      <c r="DB402" s="534" t="str">
        <f t="shared" si="1262"/>
        <v/>
      </c>
      <c r="DC402" s="534" t="str">
        <f t="shared" si="1263"/>
        <v/>
      </c>
      <c r="DD402" s="534" t="str">
        <f t="shared" si="1264"/>
        <v/>
      </c>
      <c r="DE402" s="534" t="str">
        <f t="shared" si="1265"/>
        <v/>
      </c>
      <c r="DF402" s="534" t="str">
        <f t="shared" si="1266"/>
        <v/>
      </c>
      <c r="DG402" s="535" t="str">
        <f t="shared" si="1267"/>
        <v/>
      </c>
      <c r="DH402" s="535" t="str">
        <f t="shared" si="1268"/>
        <v/>
      </c>
      <c r="DI402" s="535">
        <f t="shared" si="1269"/>
        <v>10</v>
      </c>
      <c r="DJ402" s="535" t="str">
        <f t="shared" si="1270"/>
        <v/>
      </c>
      <c r="DK402" s="534" t="str">
        <f t="shared" si="1271"/>
        <v/>
      </c>
      <c r="DL402" s="534" t="str">
        <f t="shared" si="1272"/>
        <v/>
      </c>
      <c r="DM402" s="534" t="str">
        <f t="shared" si="1273"/>
        <v/>
      </c>
      <c r="DN402" s="534" t="str">
        <f t="shared" si="1274"/>
        <v/>
      </c>
      <c r="DO402" s="534" t="str">
        <f t="shared" si="1275"/>
        <v/>
      </c>
      <c r="DP402" s="533" t="str">
        <f t="shared" si="1276"/>
        <v/>
      </c>
      <c r="DQ402" s="532" t="str">
        <f t="shared" si="1277"/>
        <v/>
      </c>
      <c r="DR402" s="753">
        <f t="shared" si="1278"/>
        <v>0</v>
      </c>
      <c r="DS402" s="111">
        <f t="shared" si="1279"/>
        <v>1</v>
      </c>
      <c r="DT402" s="111">
        <f t="shared" si="1280"/>
        <v>0</v>
      </c>
      <c r="DU402" s="111">
        <f t="shared" si="1281"/>
        <v>3</v>
      </c>
      <c r="DV402" s="763"/>
      <c r="DW402" s="746"/>
      <c r="DX402" s="746"/>
      <c r="DY402" s="746"/>
      <c r="DZ402" s="746"/>
      <c r="EA402" s="746"/>
      <c r="EB402" s="746"/>
      <c r="EC402" s="746"/>
      <c r="ED402" s="746"/>
      <c r="EE402" s="764"/>
    </row>
    <row r="403" spans="1:135" s="604" customFormat="1" ht="15.75" customHeight="1">
      <c r="A403" s="757" t="s">
        <v>284</v>
      </c>
      <c r="B403" s="730" t="str">
        <f t="shared" ref="B403:S403" si="1308">IF(B401="","",B401*B402)</f>
        <v/>
      </c>
      <c r="C403" s="730" t="str">
        <f t="shared" si="1308"/>
        <v/>
      </c>
      <c r="D403" s="730" t="str">
        <f t="shared" si="1308"/>
        <v/>
      </c>
      <c r="E403" s="730" t="str">
        <f t="shared" si="1308"/>
        <v/>
      </c>
      <c r="F403" s="730" t="str">
        <f t="shared" si="1308"/>
        <v/>
      </c>
      <c r="G403" s="730" t="str">
        <f t="shared" si="1308"/>
        <v/>
      </c>
      <c r="H403" s="730" t="str">
        <f t="shared" si="1308"/>
        <v/>
      </c>
      <c r="I403" s="730" t="str">
        <f t="shared" si="1308"/>
        <v/>
      </c>
      <c r="J403" s="730" t="str">
        <f t="shared" si="1308"/>
        <v/>
      </c>
      <c r="K403" s="730" t="str">
        <f t="shared" si="1308"/>
        <v/>
      </c>
      <c r="L403" s="730" t="str">
        <f t="shared" si="1308"/>
        <v/>
      </c>
      <c r="M403" s="730" t="str">
        <f t="shared" si="1308"/>
        <v/>
      </c>
      <c r="N403" s="730" t="str">
        <f t="shared" si="1308"/>
        <v/>
      </c>
      <c r="O403" s="730" t="str">
        <f t="shared" si="1308"/>
        <v/>
      </c>
      <c r="P403" s="730" t="str">
        <f t="shared" si="1308"/>
        <v/>
      </c>
      <c r="Q403" s="730" t="str">
        <f t="shared" si="1308"/>
        <v/>
      </c>
      <c r="R403" s="730" t="str">
        <f t="shared" si="1308"/>
        <v/>
      </c>
      <c r="S403" s="730" t="str">
        <f t="shared" si="1308"/>
        <v/>
      </c>
      <c r="T403" s="762"/>
      <c r="U403" s="730" t="str">
        <f t="shared" ref="U403:AL403" si="1309">IF(U401="","",U401*U402)</f>
        <v/>
      </c>
      <c r="V403" s="730" t="str">
        <f t="shared" si="1309"/>
        <v/>
      </c>
      <c r="W403" s="730" t="str">
        <f t="shared" si="1309"/>
        <v/>
      </c>
      <c r="X403" s="730" t="str">
        <f t="shared" si="1309"/>
        <v/>
      </c>
      <c r="Y403" s="730" t="str">
        <f t="shared" si="1309"/>
        <v/>
      </c>
      <c r="Z403" s="730" t="str">
        <f t="shared" si="1309"/>
        <v/>
      </c>
      <c r="AA403" s="730" t="str">
        <f t="shared" si="1309"/>
        <v/>
      </c>
      <c r="AB403" s="730" t="str">
        <f t="shared" si="1309"/>
        <v/>
      </c>
      <c r="AC403" s="730" t="str">
        <f t="shared" si="1309"/>
        <v/>
      </c>
      <c r="AD403" s="730">
        <f t="shared" si="1309"/>
        <v>280</v>
      </c>
      <c r="AE403" s="730" t="str">
        <f t="shared" si="1309"/>
        <v/>
      </c>
      <c r="AF403" s="730" t="str">
        <f t="shared" si="1309"/>
        <v/>
      </c>
      <c r="AG403" s="730" t="str">
        <f t="shared" si="1309"/>
        <v/>
      </c>
      <c r="AH403" s="730" t="str">
        <f t="shared" si="1309"/>
        <v/>
      </c>
      <c r="AI403" s="730" t="str">
        <f t="shared" si="1309"/>
        <v/>
      </c>
      <c r="AJ403" s="730" t="str">
        <f t="shared" si="1309"/>
        <v/>
      </c>
      <c r="AK403" s="730" t="str">
        <f t="shared" si="1309"/>
        <v/>
      </c>
      <c r="AL403" s="730" t="str">
        <f t="shared" si="1309"/>
        <v/>
      </c>
      <c r="AM403" s="762"/>
      <c r="AN403" s="730" t="str">
        <f t="shared" ref="AN403:BE403" si="1310">IF(AN401="","",AN401*AN402)</f>
        <v/>
      </c>
      <c r="AO403" s="730" t="str">
        <f t="shared" si="1310"/>
        <v/>
      </c>
      <c r="AP403" s="730" t="str">
        <f t="shared" si="1310"/>
        <v/>
      </c>
      <c r="AQ403" s="730" t="str">
        <f t="shared" si="1310"/>
        <v/>
      </c>
      <c r="AR403" s="730" t="str">
        <f t="shared" si="1310"/>
        <v/>
      </c>
      <c r="AS403" s="730" t="str">
        <f t="shared" si="1310"/>
        <v/>
      </c>
      <c r="AT403" s="730" t="str">
        <f t="shared" si="1310"/>
        <v/>
      </c>
      <c r="AU403" s="730" t="str">
        <f t="shared" si="1310"/>
        <v/>
      </c>
      <c r="AV403" s="730" t="str">
        <f t="shared" si="1310"/>
        <v/>
      </c>
      <c r="AW403" s="730" t="str">
        <f t="shared" si="1310"/>
        <v/>
      </c>
      <c r="AX403" s="730" t="str">
        <f t="shared" si="1310"/>
        <v/>
      </c>
      <c r="AY403" s="730" t="str">
        <f t="shared" si="1310"/>
        <v/>
      </c>
      <c r="AZ403" s="730" t="str">
        <f t="shared" si="1310"/>
        <v/>
      </c>
      <c r="BA403" s="730" t="str">
        <f t="shared" si="1310"/>
        <v/>
      </c>
      <c r="BB403" s="730" t="str">
        <f t="shared" si="1310"/>
        <v/>
      </c>
      <c r="BC403" s="730" t="str">
        <f t="shared" si="1310"/>
        <v/>
      </c>
      <c r="BD403" s="730" t="str">
        <f t="shared" si="1310"/>
        <v/>
      </c>
      <c r="BE403" s="730" t="str">
        <f t="shared" si="1310"/>
        <v/>
      </c>
      <c r="BF403" s="762"/>
      <c r="BG403" s="730" t="str">
        <f t="shared" ref="BG403:BX403" si="1311">IF(BG401="","",BG401*BG402)</f>
        <v/>
      </c>
      <c r="BH403" s="730" t="str">
        <f t="shared" si="1311"/>
        <v/>
      </c>
      <c r="BI403" s="730" t="str">
        <f t="shared" si="1311"/>
        <v/>
      </c>
      <c r="BJ403" s="730" t="str">
        <f t="shared" si="1311"/>
        <v/>
      </c>
      <c r="BK403" s="730" t="str">
        <f t="shared" si="1311"/>
        <v/>
      </c>
      <c r="BL403" s="730" t="str">
        <f t="shared" si="1311"/>
        <v/>
      </c>
      <c r="BM403" s="730" t="str">
        <f t="shared" si="1311"/>
        <v/>
      </c>
      <c r="BN403" s="730">
        <f t="shared" si="1311"/>
        <v>350</v>
      </c>
      <c r="BO403" s="730" t="str">
        <f t="shared" si="1311"/>
        <v/>
      </c>
      <c r="BP403" s="730">
        <f t="shared" si="1311"/>
        <v>7000</v>
      </c>
      <c r="BQ403" s="730" t="str">
        <f t="shared" si="1311"/>
        <v/>
      </c>
      <c r="BR403" s="730" t="str">
        <f t="shared" si="1311"/>
        <v/>
      </c>
      <c r="BS403" s="730" t="str">
        <f t="shared" si="1311"/>
        <v/>
      </c>
      <c r="BT403" s="730" t="str">
        <f t="shared" si="1311"/>
        <v/>
      </c>
      <c r="BU403" s="730" t="str">
        <f t="shared" si="1311"/>
        <v/>
      </c>
      <c r="BV403" s="730" t="str">
        <f t="shared" si="1311"/>
        <v/>
      </c>
      <c r="BW403" s="730">
        <f t="shared" si="1311"/>
        <v>198.27586206896549</v>
      </c>
      <c r="BX403" s="730" t="str">
        <f t="shared" si="1311"/>
        <v/>
      </c>
      <c r="BY403" s="762"/>
      <c r="BZ403" s="730" t="str">
        <f>IF(BZ401="","",BZ401*BZ402)</f>
        <v/>
      </c>
      <c r="CA403" s="730" t="str">
        <f>IF(CA401="","",CA401*CA402)</f>
        <v/>
      </c>
      <c r="CB403" s="730" t="str">
        <f>IF(CB401="","",CB401*CB402)</f>
        <v/>
      </c>
      <c r="CC403" s="730">
        <f>IF(CC401="","",CC401*CC402)</f>
        <v>7000</v>
      </c>
      <c r="CD403" s="698" t="str">
        <f t="shared" si="1238"/>
        <v/>
      </c>
      <c r="CE403" s="698" t="str">
        <f t="shared" si="1239"/>
        <v/>
      </c>
      <c r="CF403" s="698" t="str">
        <f t="shared" si="1240"/>
        <v/>
      </c>
      <c r="CG403" s="787">
        <f t="shared" si="1241"/>
        <v>350</v>
      </c>
      <c r="CH403" s="1371" t="str">
        <f t="shared" si="1242"/>
        <v/>
      </c>
      <c r="CI403" s="1372" t="str">
        <f t="shared" si="1243"/>
        <v/>
      </c>
      <c r="CJ403" s="1373" t="str">
        <f t="shared" si="1244"/>
        <v/>
      </c>
      <c r="CK403" s="1373" t="str">
        <f t="shared" si="1245"/>
        <v/>
      </c>
      <c r="CL403" s="1373" t="str">
        <f t="shared" si="1246"/>
        <v/>
      </c>
      <c r="CM403" s="1373" t="str">
        <f t="shared" si="1247"/>
        <v/>
      </c>
      <c r="CN403" s="1373" t="str">
        <f t="shared" si="1248"/>
        <v/>
      </c>
      <c r="CO403" s="1374" t="str">
        <f t="shared" si="1249"/>
        <v/>
      </c>
      <c r="CP403" s="1374" t="str">
        <f t="shared" si="1250"/>
        <v/>
      </c>
      <c r="CQ403" s="1374" t="str">
        <f t="shared" si="1251"/>
        <v/>
      </c>
      <c r="CR403" s="1374" t="str">
        <f t="shared" si="1252"/>
        <v/>
      </c>
      <c r="CS403" s="1373" t="str">
        <f t="shared" si="1253"/>
        <v/>
      </c>
      <c r="CT403" s="1373" t="str">
        <f t="shared" si="1254"/>
        <v/>
      </c>
      <c r="CU403" s="1373" t="str">
        <f t="shared" si="1255"/>
        <v/>
      </c>
      <c r="CV403" s="1373" t="str">
        <f t="shared" si="1256"/>
        <v/>
      </c>
      <c r="CW403" s="1373" t="str">
        <f t="shared" si="1257"/>
        <v/>
      </c>
      <c r="CX403" s="1372" t="str">
        <f t="shared" si="1258"/>
        <v/>
      </c>
      <c r="CY403" s="1375" t="str">
        <f t="shared" si="1259"/>
        <v/>
      </c>
      <c r="CZ403" s="532" t="str">
        <f t="shared" si="1260"/>
        <v/>
      </c>
      <c r="DA403" s="533" t="str">
        <f t="shared" si="1261"/>
        <v/>
      </c>
      <c r="DB403" s="534" t="str">
        <f t="shared" si="1262"/>
        <v/>
      </c>
      <c r="DC403" s="534" t="str">
        <f t="shared" si="1263"/>
        <v/>
      </c>
      <c r="DD403" s="534" t="str">
        <f t="shared" si="1264"/>
        <v/>
      </c>
      <c r="DE403" s="534" t="str">
        <f t="shared" si="1265"/>
        <v/>
      </c>
      <c r="DF403" s="534" t="str">
        <f t="shared" si="1266"/>
        <v/>
      </c>
      <c r="DG403" s="535" t="str">
        <f t="shared" si="1267"/>
        <v/>
      </c>
      <c r="DH403" s="535" t="str">
        <f t="shared" si="1268"/>
        <v/>
      </c>
      <c r="DI403" s="535">
        <f t="shared" si="1269"/>
        <v>280</v>
      </c>
      <c r="DJ403" s="535" t="str">
        <f t="shared" si="1270"/>
        <v/>
      </c>
      <c r="DK403" s="534" t="str">
        <f t="shared" si="1271"/>
        <v/>
      </c>
      <c r="DL403" s="534" t="str">
        <f t="shared" si="1272"/>
        <v/>
      </c>
      <c r="DM403" s="534" t="str">
        <f t="shared" si="1273"/>
        <v/>
      </c>
      <c r="DN403" s="534" t="str">
        <f t="shared" si="1274"/>
        <v/>
      </c>
      <c r="DO403" s="534" t="str">
        <f t="shared" si="1275"/>
        <v/>
      </c>
      <c r="DP403" s="533" t="str">
        <f t="shared" si="1276"/>
        <v/>
      </c>
      <c r="DQ403" s="532" t="str">
        <f t="shared" si="1277"/>
        <v/>
      </c>
      <c r="DR403" s="753">
        <f t="shared" si="1278"/>
        <v>0</v>
      </c>
      <c r="DS403" s="111">
        <f t="shared" si="1279"/>
        <v>1</v>
      </c>
      <c r="DT403" s="111">
        <f t="shared" si="1280"/>
        <v>0</v>
      </c>
      <c r="DU403" s="111">
        <f t="shared" si="1281"/>
        <v>3</v>
      </c>
      <c r="DV403" s="602"/>
      <c r="DW403" s="719"/>
      <c r="DX403" s="719"/>
      <c r="DY403" s="719"/>
      <c r="DZ403" s="719"/>
      <c r="EA403" s="719"/>
      <c r="EB403" s="719"/>
      <c r="EC403" s="719"/>
      <c r="ED403" s="719"/>
      <c r="EE403" s="603"/>
    </row>
    <row r="404" spans="1:135" s="604" customFormat="1" ht="15.75" customHeight="1">
      <c r="A404" s="781" t="s">
        <v>676</v>
      </c>
      <c r="B404" s="284"/>
      <c r="C404" s="284"/>
      <c r="D404" s="284"/>
      <c r="E404" s="284"/>
      <c r="F404" s="284"/>
      <c r="G404" s="284"/>
      <c r="H404" s="284"/>
      <c r="I404" s="284"/>
      <c r="J404" s="284"/>
      <c r="K404" s="284"/>
      <c r="L404" s="284"/>
      <c r="M404" s="284"/>
      <c r="N404" s="284"/>
      <c r="O404" s="284"/>
      <c r="P404" s="284"/>
      <c r="Q404" s="284"/>
      <c r="R404" s="284"/>
      <c r="S404" s="284"/>
      <c r="T404" s="703"/>
      <c r="U404" s="284"/>
      <c r="V404" s="284"/>
      <c r="W404" s="284"/>
      <c r="X404" s="284"/>
      <c r="Y404" s="284"/>
      <c r="Z404" s="284"/>
      <c r="AA404" s="284"/>
      <c r="AB404" s="284"/>
      <c r="AC404" s="284"/>
      <c r="AD404" s="284">
        <v>77</v>
      </c>
      <c r="AE404" s="284"/>
      <c r="AF404" s="284"/>
      <c r="AG404" s="284"/>
      <c r="AH404" s="284"/>
      <c r="AI404" s="284"/>
      <c r="AJ404" s="284"/>
      <c r="AK404" s="284"/>
      <c r="AL404" s="284"/>
      <c r="AM404" s="703"/>
      <c r="AN404" s="284"/>
      <c r="AO404" s="284"/>
      <c r="AP404" s="284"/>
      <c r="AQ404" s="284"/>
      <c r="AR404" s="284"/>
      <c r="AS404" s="284"/>
      <c r="AT404" s="284"/>
      <c r="AU404" s="284"/>
      <c r="AV404" s="284"/>
      <c r="AW404" s="284">
        <v>50</v>
      </c>
      <c r="AX404" s="284"/>
      <c r="AY404" s="284"/>
      <c r="AZ404" s="284"/>
      <c r="BA404" s="284"/>
      <c r="BB404" s="284"/>
      <c r="BC404" s="284"/>
      <c r="BD404" s="284"/>
      <c r="BE404" s="284"/>
      <c r="BF404" s="703"/>
      <c r="BG404" s="284">
        <v>120</v>
      </c>
      <c r="BH404" s="284"/>
      <c r="BI404" s="284"/>
      <c r="BJ404" s="284"/>
      <c r="BK404" s="284"/>
      <c r="BL404" s="284"/>
      <c r="BM404" s="284"/>
      <c r="BN404" s="284">
        <v>40</v>
      </c>
      <c r="BO404" s="284"/>
      <c r="BP404" s="284">
        <v>100</v>
      </c>
      <c r="BQ404" s="284"/>
      <c r="BR404" s="284"/>
      <c r="BS404" s="284"/>
      <c r="BT404" s="284"/>
      <c r="BU404" s="284"/>
      <c r="BV404" s="284"/>
      <c r="BW404" s="284">
        <v>1500</v>
      </c>
      <c r="BX404" s="284"/>
      <c r="BY404" s="703"/>
      <c r="BZ404" s="284"/>
      <c r="CA404" s="284"/>
      <c r="CB404" s="284"/>
      <c r="CC404" s="284">
        <v>100</v>
      </c>
      <c r="CD404" s="698" t="str">
        <f t="shared" si="1238"/>
        <v/>
      </c>
      <c r="CE404" s="698" t="str">
        <f t="shared" si="1239"/>
        <v/>
      </c>
      <c r="CF404" s="698" t="str">
        <f t="shared" si="1240"/>
        <v/>
      </c>
      <c r="CG404" s="787">
        <f t="shared" si="1241"/>
        <v>110</v>
      </c>
      <c r="CH404" s="1371" t="str">
        <f t="shared" si="1242"/>
        <v/>
      </c>
      <c r="CI404" s="1372" t="str">
        <f t="shared" si="1243"/>
        <v/>
      </c>
      <c r="CJ404" s="1373" t="str">
        <f t="shared" si="1244"/>
        <v/>
      </c>
      <c r="CK404" s="1373" t="str">
        <f t="shared" si="1245"/>
        <v/>
      </c>
      <c r="CL404" s="1373" t="str">
        <f t="shared" si="1246"/>
        <v/>
      </c>
      <c r="CM404" s="1373" t="str">
        <f t="shared" si="1247"/>
        <v/>
      </c>
      <c r="CN404" s="1373" t="str">
        <f t="shared" si="1248"/>
        <v/>
      </c>
      <c r="CO404" s="1374" t="str">
        <f t="shared" si="1249"/>
        <v/>
      </c>
      <c r="CP404" s="1374" t="str">
        <f t="shared" si="1250"/>
        <v/>
      </c>
      <c r="CQ404" s="1374" t="str">
        <f t="shared" si="1251"/>
        <v/>
      </c>
      <c r="CR404" s="1374" t="str">
        <f t="shared" si="1252"/>
        <v/>
      </c>
      <c r="CS404" s="1373" t="str">
        <f t="shared" si="1253"/>
        <v/>
      </c>
      <c r="CT404" s="1373" t="str">
        <f t="shared" si="1254"/>
        <v/>
      </c>
      <c r="CU404" s="1373" t="str">
        <f t="shared" si="1255"/>
        <v/>
      </c>
      <c r="CV404" s="1373" t="str">
        <f t="shared" si="1256"/>
        <v/>
      </c>
      <c r="CW404" s="1373" t="str">
        <f t="shared" si="1257"/>
        <v/>
      </c>
      <c r="CX404" s="1372" t="str">
        <f t="shared" si="1258"/>
        <v/>
      </c>
      <c r="CY404" s="1375" t="str">
        <f t="shared" si="1259"/>
        <v/>
      </c>
      <c r="CZ404" s="532" t="str">
        <f t="shared" si="1260"/>
        <v/>
      </c>
      <c r="DA404" s="533" t="str">
        <f t="shared" si="1261"/>
        <v/>
      </c>
      <c r="DB404" s="534" t="str">
        <f t="shared" si="1262"/>
        <v/>
      </c>
      <c r="DC404" s="534" t="str">
        <f t="shared" si="1263"/>
        <v/>
      </c>
      <c r="DD404" s="534" t="str">
        <f t="shared" si="1264"/>
        <v/>
      </c>
      <c r="DE404" s="534" t="str">
        <f t="shared" si="1265"/>
        <v/>
      </c>
      <c r="DF404" s="534" t="str">
        <f t="shared" si="1266"/>
        <v/>
      </c>
      <c r="DG404" s="535" t="str">
        <f t="shared" si="1267"/>
        <v/>
      </c>
      <c r="DH404" s="535" t="str">
        <f t="shared" si="1268"/>
        <v/>
      </c>
      <c r="DI404" s="535">
        <f t="shared" si="1269"/>
        <v>77</v>
      </c>
      <c r="DJ404" s="535" t="str">
        <f t="shared" si="1270"/>
        <v/>
      </c>
      <c r="DK404" s="534" t="str">
        <f t="shared" si="1271"/>
        <v/>
      </c>
      <c r="DL404" s="534" t="str">
        <f t="shared" si="1272"/>
        <v/>
      </c>
      <c r="DM404" s="534" t="str">
        <f t="shared" si="1273"/>
        <v/>
      </c>
      <c r="DN404" s="534" t="str">
        <f t="shared" si="1274"/>
        <v/>
      </c>
      <c r="DO404" s="534" t="str">
        <f t="shared" si="1275"/>
        <v/>
      </c>
      <c r="DP404" s="533" t="str">
        <f t="shared" si="1276"/>
        <v/>
      </c>
      <c r="DQ404" s="532" t="str">
        <f t="shared" si="1277"/>
        <v/>
      </c>
      <c r="DR404" s="753">
        <f t="shared" si="1278"/>
        <v>0</v>
      </c>
      <c r="DS404" s="111">
        <f t="shared" si="1279"/>
        <v>1</v>
      </c>
      <c r="DT404" s="111">
        <f t="shared" si="1280"/>
        <v>1</v>
      </c>
      <c r="DU404" s="111">
        <f t="shared" si="1281"/>
        <v>4</v>
      </c>
      <c r="DV404" s="602"/>
      <c r="DW404" s="719"/>
      <c r="DX404" s="719"/>
      <c r="DY404" s="719"/>
      <c r="DZ404" s="719"/>
      <c r="EA404" s="719"/>
      <c r="EB404" s="719"/>
      <c r="EC404" s="719"/>
      <c r="ED404" s="719"/>
      <c r="EE404" s="603"/>
    </row>
    <row r="405" spans="1:135" s="604" customFormat="1" ht="15.75" customHeight="1">
      <c r="A405" s="740" t="s">
        <v>282</v>
      </c>
      <c r="B405" s="284"/>
      <c r="C405" s="284"/>
      <c r="D405" s="284"/>
      <c r="E405" s="284"/>
      <c r="F405" s="284"/>
      <c r="G405" s="284"/>
      <c r="H405" s="284"/>
      <c r="I405" s="284"/>
      <c r="J405" s="284"/>
      <c r="K405" s="284"/>
      <c r="L405" s="284"/>
      <c r="M405" s="284"/>
      <c r="N405" s="284"/>
      <c r="O405" s="284"/>
      <c r="P405" s="284"/>
      <c r="Q405" s="284"/>
      <c r="R405" s="284"/>
      <c r="S405" s="284"/>
      <c r="T405" s="697"/>
      <c r="U405" s="284"/>
      <c r="V405" s="284"/>
      <c r="W405" s="284"/>
      <c r="X405" s="284"/>
      <c r="Y405" s="284"/>
      <c r="Z405" s="284"/>
      <c r="AA405" s="284"/>
      <c r="AB405" s="284"/>
      <c r="AC405" s="284"/>
      <c r="AD405" s="284">
        <v>10</v>
      </c>
      <c r="AE405" s="284"/>
      <c r="AF405" s="284"/>
      <c r="AG405" s="284"/>
      <c r="AH405" s="284"/>
      <c r="AI405" s="284"/>
      <c r="AJ405" s="284"/>
      <c r="AK405" s="284"/>
      <c r="AL405" s="284"/>
      <c r="AM405" s="697"/>
      <c r="AN405" s="284"/>
      <c r="AO405" s="284"/>
      <c r="AP405" s="284"/>
      <c r="AQ405" s="284"/>
      <c r="AR405" s="284"/>
      <c r="AS405" s="284"/>
      <c r="AT405" s="284"/>
      <c r="AU405" s="284"/>
      <c r="AV405" s="284"/>
      <c r="AW405" s="284">
        <f>40/10</f>
        <v>4</v>
      </c>
      <c r="AX405" s="284"/>
      <c r="AY405" s="284"/>
      <c r="AZ405" s="284"/>
      <c r="BA405" s="284"/>
      <c r="BB405" s="284"/>
      <c r="BC405" s="284"/>
      <c r="BD405" s="284"/>
      <c r="BE405" s="284"/>
      <c r="BF405" s="697"/>
      <c r="BG405" s="284">
        <v>7</v>
      </c>
      <c r="BH405" s="284"/>
      <c r="BI405" s="284"/>
      <c r="BJ405" s="284"/>
      <c r="BK405" s="284"/>
      <c r="BL405" s="284"/>
      <c r="BM405" s="284"/>
      <c r="BN405" s="284">
        <v>10</v>
      </c>
      <c r="BO405" s="284"/>
      <c r="BP405" s="284">
        <v>35</v>
      </c>
      <c r="BQ405" s="284"/>
      <c r="BR405" s="284"/>
      <c r="BS405" s="284"/>
      <c r="BT405" s="284"/>
      <c r="BU405" s="284"/>
      <c r="BV405" s="284"/>
      <c r="BW405" s="284">
        <f>23/100</f>
        <v>0.23</v>
      </c>
      <c r="BX405" s="284"/>
      <c r="BY405" s="697"/>
      <c r="BZ405" s="284"/>
      <c r="CA405" s="284"/>
      <c r="CB405" s="284"/>
      <c r="CC405" s="284">
        <v>35</v>
      </c>
      <c r="CD405" s="698" t="str">
        <f t="shared" si="1238"/>
        <v/>
      </c>
      <c r="CE405" s="698" t="str">
        <f t="shared" si="1239"/>
        <v/>
      </c>
      <c r="CF405" s="698" t="str">
        <f t="shared" si="1240"/>
        <v/>
      </c>
      <c r="CG405" s="787">
        <f t="shared" si="1241"/>
        <v>8.5</v>
      </c>
      <c r="CH405" s="1371" t="str">
        <f t="shared" si="1242"/>
        <v/>
      </c>
      <c r="CI405" s="1372" t="str">
        <f t="shared" si="1243"/>
        <v/>
      </c>
      <c r="CJ405" s="1373" t="str">
        <f t="shared" si="1244"/>
        <v/>
      </c>
      <c r="CK405" s="1373" t="str">
        <f t="shared" si="1245"/>
        <v/>
      </c>
      <c r="CL405" s="1373" t="str">
        <f t="shared" si="1246"/>
        <v/>
      </c>
      <c r="CM405" s="1373" t="str">
        <f t="shared" si="1247"/>
        <v/>
      </c>
      <c r="CN405" s="1373" t="str">
        <f t="shared" si="1248"/>
        <v/>
      </c>
      <c r="CO405" s="1374" t="str">
        <f t="shared" si="1249"/>
        <v/>
      </c>
      <c r="CP405" s="1374" t="str">
        <f t="shared" si="1250"/>
        <v/>
      </c>
      <c r="CQ405" s="1374" t="str">
        <f t="shared" si="1251"/>
        <v/>
      </c>
      <c r="CR405" s="1374" t="str">
        <f t="shared" si="1252"/>
        <v/>
      </c>
      <c r="CS405" s="1373" t="str">
        <f t="shared" si="1253"/>
        <v/>
      </c>
      <c r="CT405" s="1373" t="str">
        <f t="shared" si="1254"/>
        <v/>
      </c>
      <c r="CU405" s="1373" t="str">
        <f t="shared" si="1255"/>
        <v/>
      </c>
      <c r="CV405" s="1373" t="str">
        <f t="shared" si="1256"/>
        <v/>
      </c>
      <c r="CW405" s="1373" t="str">
        <f t="shared" si="1257"/>
        <v/>
      </c>
      <c r="CX405" s="1372" t="str">
        <f t="shared" si="1258"/>
        <v/>
      </c>
      <c r="CY405" s="1375" t="str">
        <f t="shared" si="1259"/>
        <v/>
      </c>
      <c r="CZ405" s="532" t="str">
        <f t="shared" si="1260"/>
        <v/>
      </c>
      <c r="DA405" s="533" t="str">
        <f t="shared" si="1261"/>
        <v/>
      </c>
      <c r="DB405" s="534" t="str">
        <f t="shared" si="1262"/>
        <v/>
      </c>
      <c r="DC405" s="534" t="str">
        <f t="shared" si="1263"/>
        <v/>
      </c>
      <c r="DD405" s="534" t="str">
        <f t="shared" si="1264"/>
        <v/>
      </c>
      <c r="DE405" s="534" t="str">
        <f t="shared" si="1265"/>
        <v/>
      </c>
      <c r="DF405" s="534" t="str">
        <f t="shared" si="1266"/>
        <v/>
      </c>
      <c r="DG405" s="535" t="str">
        <f t="shared" si="1267"/>
        <v/>
      </c>
      <c r="DH405" s="535" t="str">
        <f t="shared" si="1268"/>
        <v/>
      </c>
      <c r="DI405" s="535">
        <f t="shared" si="1269"/>
        <v>10</v>
      </c>
      <c r="DJ405" s="535" t="str">
        <f t="shared" si="1270"/>
        <v/>
      </c>
      <c r="DK405" s="534" t="str">
        <f t="shared" si="1271"/>
        <v/>
      </c>
      <c r="DL405" s="534" t="str">
        <f t="shared" si="1272"/>
        <v/>
      </c>
      <c r="DM405" s="534" t="str">
        <f t="shared" si="1273"/>
        <v/>
      </c>
      <c r="DN405" s="534" t="str">
        <f t="shared" si="1274"/>
        <v/>
      </c>
      <c r="DO405" s="534" t="str">
        <f t="shared" si="1275"/>
        <v/>
      </c>
      <c r="DP405" s="533" t="str">
        <f t="shared" si="1276"/>
        <v/>
      </c>
      <c r="DQ405" s="532" t="str">
        <f t="shared" si="1277"/>
        <v/>
      </c>
      <c r="DR405" s="753">
        <f t="shared" si="1278"/>
        <v>0</v>
      </c>
      <c r="DS405" s="111">
        <f t="shared" si="1279"/>
        <v>1</v>
      </c>
      <c r="DT405" s="111">
        <f t="shared" si="1280"/>
        <v>1</v>
      </c>
      <c r="DU405" s="111">
        <f t="shared" si="1281"/>
        <v>4</v>
      </c>
      <c r="DV405" s="602"/>
      <c r="DW405" s="719"/>
      <c r="DX405" s="719"/>
      <c r="DY405" s="719"/>
      <c r="DZ405" s="719"/>
      <c r="EA405" s="719"/>
      <c r="EB405" s="719"/>
      <c r="EC405" s="719"/>
      <c r="ED405" s="719"/>
      <c r="EE405" s="603"/>
    </row>
    <row r="406" spans="1:135" s="604" customFormat="1" ht="15.75" customHeight="1">
      <c r="A406" s="757" t="s">
        <v>284</v>
      </c>
      <c r="B406" s="730" t="str">
        <f t="shared" ref="B406:S406" si="1312">IF(B404="","",B404*B405)</f>
        <v/>
      </c>
      <c r="C406" s="730" t="str">
        <f t="shared" si="1312"/>
        <v/>
      </c>
      <c r="D406" s="730" t="str">
        <f t="shared" si="1312"/>
        <v/>
      </c>
      <c r="E406" s="730" t="str">
        <f t="shared" si="1312"/>
        <v/>
      </c>
      <c r="F406" s="730" t="str">
        <f t="shared" si="1312"/>
        <v/>
      </c>
      <c r="G406" s="730" t="str">
        <f t="shared" si="1312"/>
        <v/>
      </c>
      <c r="H406" s="730" t="str">
        <f t="shared" si="1312"/>
        <v/>
      </c>
      <c r="I406" s="730" t="str">
        <f t="shared" si="1312"/>
        <v/>
      </c>
      <c r="J406" s="730" t="str">
        <f t="shared" si="1312"/>
        <v/>
      </c>
      <c r="K406" s="730" t="str">
        <f t="shared" si="1312"/>
        <v/>
      </c>
      <c r="L406" s="730" t="str">
        <f t="shared" si="1312"/>
        <v/>
      </c>
      <c r="M406" s="730" t="str">
        <f t="shared" si="1312"/>
        <v/>
      </c>
      <c r="N406" s="730" t="str">
        <f t="shared" si="1312"/>
        <v/>
      </c>
      <c r="O406" s="730" t="str">
        <f t="shared" si="1312"/>
        <v/>
      </c>
      <c r="P406" s="730" t="str">
        <f t="shared" si="1312"/>
        <v/>
      </c>
      <c r="Q406" s="730" t="str">
        <f t="shared" si="1312"/>
        <v/>
      </c>
      <c r="R406" s="730" t="str">
        <f t="shared" si="1312"/>
        <v/>
      </c>
      <c r="S406" s="730" t="str">
        <f t="shared" si="1312"/>
        <v/>
      </c>
      <c r="T406" s="762"/>
      <c r="U406" s="730" t="str">
        <f t="shared" ref="U406:AL406" si="1313">IF(U404="","",U404*U405)</f>
        <v/>
      </c>
      <c r="V406" s="730" t="str">
        <f t="shared" si="1313"/>
        <v/>
      </c>
      <c r="W406" s="730" t="str">
        <f t="shared" si="1313"/>
        <v/>
      </c>
      <c r="X406" s="730" t="str">
        <f t="shared" si="1313"/>
        <v/>
      </c>
      <c r="Y406" s="730" t="str">
        <f t="shared" si="1313"/>
        <v/>
      </c>
      <c r="Z406" s="730" t="str">
        <f t="shared" si="1313"/>
        <v/>
      </c>
      <c r="AA406" s="730" t="str">
        <f t="shared" si="1313"/>
        <v/>
      </c>
      <c r="AB406" s="730" t="str">
        <f t="shared" si="1313"/>
        <v/>
      </c>
      <c r="AC406" s="730" t="str">
        <f t="shared" si="1313"/>
        <v/>
      </c>
      <c r="AD406" s="730">
        <f t="shared" si="1313"/>
        <v>770</v>
      </c>
      <c r="AE406" s="730" t="str">
        <f t="shared" si="1313"/>
        <v/>
      </c>
      <c r="AF406" s="730" t="str">
        <f t="shared" si="1313"/>
        <v/>
      </c>
      <c r="AG406" s="730" t="str">
        <f t="shared" si="1313"/>
        <v/>
      </c>
      <c r="AH406" s="730" t="str">
        <f t="shared" si="1313"/>
        <v/>
      </c>
      <c r="AI406" s="730" t="str">
        <f t="shared" si="1313"/>
        <v/>
      </c>
      <c r="AJ406" s="730" t="str">
        <f t="shared" si="1313"/>
        <v/>
      </c>
      <c r="AK406" s="730" t="str">
        <f t="shared" si="1313"/>
        <v/>
      </c>
      <c r="AL406" s="730" t="str">
        <f t="shared" si="1313"/>
        <v/>
      </c>
      <c r="AM406" s="762"/>
      <c r="AN406" s="730" t="str">
        <f t="shared" ref="AN406:BE406" si="1314">IF(AN404="","",AN404*AN405)</f>
        <v/>
      </c>
      <c r="AO406" s="730" t="str">
        <f t="shared" si="1314"/>
        <v/>
      </c>
      <c r="AP406" s="730" t="str">
        <f t="shared" si="1314"/>
        <v/>
      </c>
      <c r="AQ406" s="730" t="str">
        <f t="shared" si="1314"/>
        <v/>
      </c>
      <c r="AR406" s="730" t="str">
        <f t="shared" si="1314"/>
        <v/>
      </c>
      <c r="AS406" s="730" t="str">
        <f t="shared" si="1314"/>
        <v/>
      </c>
      <c r="AT406" s="730" t="str">
        <f t="shared" si="1314"/>
        <v/>
      </c>
      <c r="AU406" s="730" t="str">
        <f t="shared" si="1314"/>
        <v/>
      </c>
      <c r="AV406" s="730" t="str">
        <f t="shared" si="1314"/>
        <v/>
      </c>
      <c r="AW406" s="730">
        <f t="shared" si="1314"/>
        <v>200</v>
      </c>
      <c r="AX406" s="730" t="str">
        <f t="shared" si="1314"/>
        <v/>
      </c>
      <c r="AY406" s="730" t="str">
        <f t="shared" si="1314"/>
        <v/>
      </c>
      <c r="AZ406" s="730" t="str">
        <f t="shared" si="1314"/>
        <v/>
      </c>
      <c r="BA406" s="730" t="str">
        <f t="shared" si="1314"/>
        <v/>
      </c>
      <c r="BB406" s="730" t="str">
        <f t="shared" si="1314"/>
        <v/>
      </c>
      <c r="BC406" s="730" t="str">
        <f t="shared" si="1314"/>
        <v/>
      </c>
      <c r="BD406" s="730" t="str">
        <f t="shared" si="1314"/>
        <v/>
      </c>
      <c r="BE406" s="730" t="str">
        <f t="shared" si="1314"/>
        <v/>
      </c>
      <c r="BF406" s="762"/>
      <c r="BG406" s="730">
        <f t="shared" ref="BG406:BX406" si="1315">IF(BG404="","",BG404*BG405)</f>
        <v>840</v>
      </c>
      <c r="BH406" s="730" t="str">
        <f t="shared" si="1315"/>
        <v/>
      </c>
      <c r="BI406" s="730" t="str">
        <f t="shared" si="1315"/>
        <v/>
      </c>
      <c r="BJ406" s="730" t="str">
        <f t="shared" si="1315"/>
        <v/>
      </c>
      <c r="BK406" s="730" t="str">
        <f t="shared" si="1315"/>
        <v/>
      </c>
      <c r="BL406" s="730" t="str">
        <f t="shared" si="1315"/>
        <v/>
      </c>
      <c r="BM406" s="730" t="str">
        <f t="shared" si="1315"/>
        <v/>
      </c>
      <c r="BN406" s="730">
        <f t="shared" si="1315"/>
        <v>400</v>
      </c>
      <c r="BO406" s="730" t="str">
        <f t="shared" si="1315"/>
        <v/>
      </c>
      <c r="BP406" s="730">
        <f t="shared" si="1315"/>
        <v>3500</v>
      </c>
      <c r="BQ406" s="730" t="str">
        <f t="shared" si="1315"/>
        <v/>
      </c>
      <c r="BR406" s="730" t="str">
        <f t="shared" si="1315"/>
        <v/>
      </c>
      <c r="BS406" s="730" t="str">
        <f t="shared" si="1315"/>
        <v/>
      </c>
      <c r="BT406" s="730" t="str">
        <f t="shared" si="1315"/>
        <v/>
      </c>
      <c r="BU406" s="730" t="str">
        <f t="shared" si="1315"/>
        <v/>
      </c>
      <c r="BV406" s="730" t="str">
        <f t="shared" si="1315"/>
        <v/>
      </c>
      <c r="BW406" s="730">
        <f t="shared" si="1315"/>
        <v>345</v>
      </c>
      <c r="BX406" s="730" t="str">
        <f t="shared" si="1315"/>
        <v/>
      </c>
      <c r="BY406" s="762"/>
      <c r="BZ406" s="730" t="str">
        <f>IF(BZ404="","",BZ404*BZ405)</f>
        <v/>
      </c>
      <c r="CA406" s="730" t="str">
        <f>IF(CA404="","",CA404*CA405)</f>
        <v/>
      </c>
      <c r="CB406" s="730" t="str">
        <f>IF(CB404="","",CB404*CB405)</f>
        <v/>
      </c>
      <c r="CC406" s="730">
        <f>IF(CC404="","",CC404*CC405)</f>
        <v>3500</v>
      </c>
      <c r="CD406" s="698" t="str">
        <f t="shared" si="1238"/>
        <v/>
      </c>
      <c r="CE406" s="698" t="str">
        <f t="shared" si="1239"/>
        <v/>
      </c>
      <c r="CF406" s="698" t="str">
        <f t="shared" si="1240"/>
        <v/>
      </c>
      <c r="CG406" s="787">
        <f t="shared" si="1241"/>
        <v>620</v>
      </c>
      <c r="CH406" s="1371" t="str">
        <f t="shared" si="1242"/>
        <v/>
      </c>
      <c r="CI406" s="1372" t="str">
        <f t="shared" si="1243"/>
        <v/>
      </c>
      <c r="CJ406" s="1373" t="str">
        <f t="shared" si="1244"/>
        <v/>
      </c>
      <c r="CK406" s="1373" t="str">
        <f t="shared" si="1245"/>
        <v/>
      </c>
      <c r="CL406" s="1373" t="str">
        <f t="shared" si="1246"/>
        <v/>
      </c>
      <c r="CM406" s="1373" t="str">
        <f t="shared" si="1247"/>
        <v/>
      </c>
      <c r="CN406" s="1373" t="str">
        <f t="shared" si="1248"/>
        <v/>
      </c>
      <c r="CO406" s="1374" t="str">
        <f t="shared" si="1249"/>
        <v/>
      </c>
      <c r="CP406" s="1374" t="str">
        <f t="shared" si="1250"/>
        <v/>
      </c>
      <c r="CQ406" s="1374" t="str">
        <f t="shared" si="1251"/>
        <v/>
      </c>
      <c r="CR406" s="1374" t="str">
        <f t="shared" si="1252"/>
        <v/>
      </c>
      <c r="CS406" s="1373" t="str">
        <f t="shared" si="1253"/>
        <v/>
      </c>
      <c r="CT406" s="1373" t="str">
        <f t="shared" si="1254"/>
        <v/>
      </c>
      <c r="CU406" s="1373" t="str">
        <f t="shared" si="1255"/>
        <v/>
      </c>
      <c r="CV406" s="1373" t="str">
        <f t="shared" si="1256"/>
        <v/>
      </c>
      <c r="CW406" s="1373" t="str">
        <f t="shared" si="1257"/>
        <v/>
      </c>
      <c r="CX406" s="1372" t="str">
        <f t="shared" si="1258"/>
        <v/>
      </c>
      <c r="CY406" s="1375" t="str">
        <f t="shared" si="1259"/>
        <v/>
      </c>
      <c r="CZ406" s="532" t="str">
        <f t="shared" si="1260"/>
        <v/>
      </c>
      <c r="DA406" s="533" t="str">
        <f t="shared" si="1261"/>
        <v/>
      </c>
      <c r="DB406" s="534" t="str">
        <f t="shared" si="1262"/>
        <v/>
      </c>
      <c r="DC406" s="534" t="str">
        <f t="shared" si="1263"/>
        <v/>
      </c>
      <c r="DD406" s="534" t="str">
        <f t="shared" si="1264"/>
        <v/>
      </c>
      <c r="DE406" s="534" t="str">
        <f t="shared" si="1265"/>
        <v/>
      </c>
      <c r="DF406" s="534" t="str">
        <f t="shared" si="1266"/>
        <v/>
      </c>
      <c r="DG406" s="535" t="str">
        <f t="shared" si="1267"/>
        <v/>
      </c>
      <c r="DH406" s="535" t="str">
        <f t="shared" si="1268"/>
        <v/>
      </c>
      <c r="DI406" s="535">
        <f t="shared" si="1269"/>
        <v>770</v>
      </c>
      <c r="DJ406" s="535" t="str">
        <f t="shared" si="1270"/>
        <v/>
      </c>
      <c r="DK406" s="534" t="str">
        <f t="shared" si="1271"/>
        <v/>
      </c>
      <c r="DL406" s="534" t="str">
        <f t="shared" si="1272"/>
        <v/>
      </c>
      <c r="DM406" s="534" t="str">
        <f t="shared" si="1273"/>
        <v/>
      </c>
      <c r="DN406" s="534" t="str">
        <f t="shared" si="1274"/>
        <v/>
      </c>
      <c r="DO406" s="534" t="str">
        <f t="shared" si="1275"/>
        <v/>
      </c>
      <c r="DP406" s="533" t="str">
        <f t="shared" si="1276"/>
        <v/>
      </c>
      <c r="DQ406" s="532" t="str">
        <f t="shared" si="1277"/>
        <v/>
      </c>
      <c r="DR406" s="753">
        <f t="shared" si="1278"/>
        <v>0</v>
      </c>
      <c r="DS406" s="111">
        <f t="shared" si="1279"/>
        <v>1</v>
      </c>
      <c r="DT406" s="111">
        <f t="shared" si="1280"/>
        <v>1</v>
      </c>
      <c r="DU406" s="111">
        <f t="shared" si="1281"/>
        <v>4</v>
      </c>
      <c r="DV406" s="602"/>
      <c r="DW406" s="719"/>
      <c r="DX406" s="719"/>
      <c r="DY406" s="719"/>
      <c r="DZ406" s="719"/>
      <c r="EA406" s="719"/>
      <c r="EB406" s="719"/>
      <c r="EC406" s="719"/>
      <c r="ED406" s="719"/>
      <c r="EE406" s="603"/>
    </row>
    <row r="407" spans="1:135" s="604" customFormat="1" ht="15.75" customHeight="1">
      <c r="A407" s="781" t="s">
        <v>677</v>
      </c>
      <c r="B407" s="284"/>
      <c r="C407" s="284"/>
      <c r="D407" s="284"/>
      <c r="E407" s="284"/>
      <c r="F407" s="284"/>
      <c r="G407" s="284"/>
      <c r="H407" s="284"/>
      <c r="I407" s="284"/>
      <c r="J407" s="284"/>
      <c r="K407" s="284"/>
      <c r="L407" s="284"/>
      <c r="M407" s="284"/>
      <c r="N407" s="284"/>
      <c r="O407" s="284"/>
      <c r="P407" s="284"/>
      <c r="Q407" s="284"/>
      <c r="R407" s="284"/>
      <c r="S407" s="284"/>
      <c r="T407" s="703"/>
      <c r="U407" s="284"/>
      <c r="V407" s="284"/>
      <c r="W407" s="284"/>
      <c r="X407" s="284"/>
      <c r="Y407" s="284"/>
      <c r="Z407" s="284"/>
      <c r="AA407" s="284"/>
      <c r="AB407" s="284"/>
      <c r="AC407" s="284"/>
      <c r="AD407" s="284">
        <v>30</v>
      </c>
      <c r="AE407" s="284"/>
      <c r="AF407" s="284"/>
      <c r="AG407" s="284"/>
      <c r="AH407" s="284"/>
      <c r="AI407" s="284"/>
      <c r="AJ407" s="284"/>
      <c r="AK407" s="284"/>
      <c r="AL407" s="284"/>
      <c r="AM407" s="703"/>
      <c r="AN407" s="284"/>
      <c r="AO407" s="284"/>
      <c r="AP407" s="284"/>
      <c r="AQ407" s="284"/>
      <c r="AR407" s="284"/>
      <c r="AS407" s="284"/>
      <c r="AT407" s="284"/>
      <c r="AU407" s="284"/>
      <c r="AV407" s="284"/>
      <c r="AW407" s="284">
        <f>15</f>
        <v>15</v>
      </c>
      <c r="AX407" s="284">
        <v>9</v>
      </c>
      <c r="AY407" s="284"/>
      <c r="AZ407" s="284"/>
      <c r="BA407" s="284"/>
      <c r="BB407" s="284"/>
      <c r="BC407" s="284"/>
      <c r="BD407" s="284"/>
      <c r="BE407" s="284"/>
      <c r="BF407" s="703"/>
      <c r="BG407" s="284"/>
      <c r="BH407" s="284"/>
      <c r="BI407" s="284"/>
      <c r="BJ407" s="284"/>
      <c r="BK407" s="284"/>
      <c r="BL407" s="284">
        <v>16</v>
      </c>
      <c r="BM407" s="284"/>
      <c r="BN407" s="284">
        <v>20</v>
      </c>
      <c r="BO407" s="284"/>
      <c r="BP407" s="284">
        <v>80</v>
      </c>
      <c r="BQ407" s="284"/>
      <c r="BR407" s="284"/>
      <c r="BS407" s="284"/>
      <c r="BT407" s="284"/>
      <c r="BU407" s="284"/>
      <c r="BV407" s="284"/>
      <c r="BW407" s="284">
        <v>200</v>
      </c>
      <c r="BX407" s="284"/>
      <c r="BY407" s="703"/>
      <c r="BZ407" s="284"/>
      <c r="CA407" s="284"/>
      <c r="CB407" s="284"/>
      <c r="CC407" s="284">
        <v>20</v>
      </c>
      <c r="CD407" s="698" t="str">
        <f t="shared" si="1238"/>
        <v/>
      </c>
      <c r="CE407" s="698" t="str">
        <f t="shared" si="1239"/>
        <v/>
      </c>
      <c r="CF407" s="698" t="str">
        <f t="shared" si="1240"/>
        <v/>
      </c>
      <c r="CG407" s="787">
        <f t="shared" si="1241"/>
        <v>50</v>
      </c>
      <c r="CH407" s="1371" t="str">
        <f t="shared" si="1242"/>
        <v/>
      </c>
      <c r="CI407" s="1372" t="str">
        <f t="shared" si="1243"/>
        <v/>
      </c>
      <c r="CJ407" s="1373" t="str">
        <f t="shared" si="1244"/>
        <v/>
      </c>
      <c r="CK407" s="1373" t="str">
        <f t="shared" si="1245"/>
        <v/>
      </c>
      <c r="CL407" s="1373" t="str">
        <f t="shared" si="1246"/>
        <v/>
      </c>
      <c r="CM407" s="1373" t="str">
        <f t="shared" si="1247"/>
        <v/>
      </c>
      <c r="CN407" s="1373" t="str">
        <f t="shared" si="1248"/>
        <v/>
      </c>
      <c r="CO407" s="1374" t="str">
        <f t="shared" si="1249"/>
        <v/>
      </c>
      <c r="CP407" s="1374" t="str">
        <f t="shared" si="1250"/>
        <v/>
      </c>
      <c r="CQ407" s="1374" t="str">
        <f t="shared" si="1251"/>
        <v/>
      </c>
      <c r="CR407" s="1374" t="str">
        <f t="shared" si="1252"/>
        <v/>
      </c>
      <c r="CS407" s="1373" t="str">
        <f t="shared" si="1253"/>
        <v/>
      </c>
      <c r="CT407" s="1373" t="str">
        <f t="shared" si="1254"/>
        <v/>
      </c>
      <c r="CU407" s="1373" t="str">
        <f t="shared" si="1255"/>
        <v/>
      </c>
      <c r="CV407" s="1373" t="str">
        <f t="shared" si="1256"/>
        <v/>
      </c>
      <c r="CW407" s="1373" t="str">
        <f t="shared" si="1257"/>
        <v/>
      </c>
      <c r="CX407" s="1372" t="str">
        <f t="shared" si="1258"/>
        <v/>
      </c>
      <c r="CY407" s="1375" t="str">
        <f t="shared" si="1259"/>
        <v/>
      </c>
      <c r="CZ407" s="532" t="str">
        <f t="shared" si="1260"/>
        <v/>
      </c>
      <c r="DA407" s="533" t="str">
        <f t="shared" si="1261"/>
        <v/>
      </c>
      <c r="DB407" s="534" t="str">
        <f t="shared" si="1262"/>
        <v/>
      </c>
      <c r="DC407" s="534" t="str">
        <f t="shared" si="1263"/>
        <v/>
      </c>
      <c r="DD407" s="534" t="str">
        <f t="shared" si="1264"/>
        <v/>
      </c>
      <c r="DE407" s="534" t="str">
        <f t="shared" si="1265"/>
        <v/>
      </c>
      <c r="DF407" s="534" t="str">
        <f t="shared" si="1266"/>
        <v/>
      </c>
      <c r="DG407" s="535" t="str">
        <f t="shared" si="1267"/>
        <v/>
      </c>
      <c r="DH407" s="535" t="str">
        <f t="shared" si="1268"/>
        <v/>
      </c>
      <c r="DI407" s="535">
        <f t="shared" si="1269"/>
        <v>30</v>
      </c>
      <c r="DJ407" s="535" t="str">
        <f t="shared" si="1270"/>
        <v/>
      </c>
      <c r="DK407" s="534" t="str">
        <f t="shared" si="1271"/>
        <v/>
      </c>
      <c r="DL407" s="534" t="str">
        <f t="shared" si="1272"/>
        <v/>
      </c>
      <c r="DM407" s="534" t="str">
        <f t="shared" si="1273"/>
        <v/>
      </c>
      <c r="DN407" s="534" t="str">
        <f t="shared" si="1274"/>
        <v/>
      </c>
      <c r="DO407" s="534" t="str">
        <f t="shared" si="1275"/>
        <v/>
      </c>
      <c r="DP407" s="533" t="str">
        <f t="shared" si="1276"/>
        <v/>
      </c>
      <c r="DQ407" s="532" t="str">
        <f t="shared" si="1277"/>
        <v/>
      </c>
      <c r="DR407" s="753">
        <f t="shared" si="1278"/>
        <v>0</v>
      </c>
      <c r="DS407" s="111">
        <f t="shared" si="1279"/>
        <v>1</v>
      </c>
      <c r="DT407" s="111">
        <f t="shared" si="1280"/>
        <v>2</v>
      </c>
      <c r="DU407" s="111">
        <f t="shared" si="1281"/>
        <v>4</v>
      </c>
      <c r="DV407" s="602"/>
      <c r="DW407" s="719"/>
      <c r="DX407" s="719"/>
      <c r="DY407" s="719"/>
      <c r="DZ407" s="719"/>
      <c r="EA407" s="719"/>
      <c r="EB407" s="719"/>
      <c r="EC407" s="719"/>
      <c r="ED407" s="719"/>
      <c r="EE407" s="603"/>
    </row>
    <row r="408" spans="1:135" s="604" customFormat="1" ht="15.75" customHeight="1">
      <c r="A408" s="740" t="s">
        <v>282</v>
      </c>
      <c r="B408" s="284"/>
      <c r="C408" s="284"/>
      <c r="D408" s="284"/>
      <c r="E408" s="284"/>
      <c r="F408" s="284"/>
      <c r="G408" s="284"/>
      <c r="H408" s="284"/>
      <c r="I408" s="284"/>
      <c r="J408" s="284"/>
      <c r="K408" s="284"/>
      <c r="L408" s="284"/>
      <c r="M408" s="284"/>
      <c r="N408" s="284"/>
      <c r="O408" s="284"/>
      <c r="P408" s="284"/>
      <c r="Q408" s="284"/>
      <c r="R408" s="284"/>
      <c r="S408" s="284"/>
      <c r="T408" s="703"/>
      <c r="U408" s="284"/>
      <c r="V408" s="284"/>
      <c r="W408" s="284"/>
      <c r="X408" s="284"/>
      <c r="Y408" s="284"/>
      <c r="Z408" s="284"/>
      <c r="AA408" s="284"/>
      <c r="AB408" s="284"/>
      <c r="AC408" s="284"/>
      <c r="AD408" s="284">
        <v>10</v>
      </c>
      <c r="AE408" s="284"/>
      <c r="AF408" s="284"/>
      <c r="AG408" s="284"/>
      <c r="AH408" s="284"/>
      <c r="AI408" s="284"/>
      <c r="AJ408" s="284"/>
      <c r="AK408" s="284"/>
      <c r="AL408" s="284"/>
      <c r="AM408" s="703"/>
      <c r="AN408" s="284"/>
      <c r="AO408" s="284"/>
      <c r="AP408" s="284"/>
      <c r="AQ408" s="284"/>
      <c r="AR408" s="284"/>
      <c r="AS408" s="284"/>
      <c r="AT408" s="284"/>
      <c r="AU408" s="284"/>
      <c r="AV408" s="284"/>
      <c r="AW408" s="284">
        <v>60</v>
      </c>
      <c r="AX408" s="284">
        <v>10</v>
      </c>
      <c r="AY408" s="284"/>
      <c r="AZ408" s="284"/>
      <c r="BA408" s="284"/>
      <c r="BB408" s="284"/>
      <c r="BC408" s="284"/>
      <c r="BD408" s="284"/>
      <c r="BE408" s="284"/>
      <c r="BF408" s="703"/>
      <c r="BG408" s="284"/>
      <c r="BH408" s="284"/>
      <c r="BI408" s="284"/>
      <c r="BJ408" s="284"/>
      <c r="BK408" s="284"/>
      <c r="BL408" s="284">
        <v>12</v>
      </c>
      <c r="BM408" s="284"/>
      <c r="BN408" s="284">
        <v>10</v>
      </c>
      <c r="BO408" s="284"/>
      <c r="BP408" s="284">
        <v>60</v>
      </c>
      <c r="BQ408" s="284"/>
      <c r="BR408" s="284"/>
      <c r="BS408" s="284"/>
      <c r="BT408" s="284"/>
      <c r="BU408" s="284"/>
      <c r="BV408" s="284"/>
      <c r="BW408" s="284">
        <v>5</v>
      </c>
      <c r="BX408" s="284"/>
      <c r="BY408" s="703"/>
      <c r="BZ408" s="284"/>
      <c r="CA408" s="284"/>
      <c r="CB408" s="284"/>
      <c r="CC408" s="284">
        <v>10</v>
      </c>
      <c r="CD408" s="698" t="str">
        <f t="shared" si="1238"/>
        <v/>
      </c>
      <c r="CE408" s="698" t="str">
        <f t="shared" si="1239"/>
        <v/>
      </c>
      <c r="CF408" s="698" t="str">
        <f t="shared" si="1240"/>
        <v/>
      </c>
      <c r="CG408" s="787">
        <f t="shared" si="1241"/>
        <v>11</v>
      </c>
      <c r="CH408" s="1371" t="str">
        <f t="shared" si="1242"/>
        <v/>
      </c>
      <c r="CI408" s="1372" t="str">
        <f t="shared" si="1243"/>
        <v/>
      </c>
      <c r="CJ408" s="1373" t="str">
        <f t="shared" si="1244"/>
        <v/>
      </c>
      <c r="CK408" s="1373" t="str">
        <f t="shared" si="1245"/>
        <v/>
      </c>
      <c r="CL408" s="1373" t="str">
        <f t="shared" si="1246"/>
        <v/>
      </c>
      <c r="CM408" s="1373" t="str">
        <f t="shared" si="1247"/>
        <v/>
      </c>
      <c r="CN408" s="1373" t="str">
        <f t="shared" si="1248"/>
        <v/>
      </c>
      <c r="CO408" s="1374" t="str">
        <f t="shared" si="1249"/>
        <v/>
      </c>
      <c r="CP408" s="1374" t="str">
        <f t="shared" si="1250"/>
        <v/>
      </c>
      <c r="CQ408" s="1374" t="str">
        <f t="shared" si="1251"/>
        <v/>
      </c>
      <c r="CR408" s="1374" t="str">
        <f t="shared" si="1252"/>
        <v/>
      </c>
      <c r="CS408" s="1373" t="str">
        <f t="shared" si="1253"/>
        <v/>
      </c>
      <c r="CT408" s="1373" t="str">
        <f t="shared" si="1254"/>
        <v/>
      </c>
      <c r="CU408" s="1373" t="str">
        <f t="shared" si="1255"/>
        <v/>
      </c>
      <c r="CV408" s="1373" t="str">
        <f t="shared" si="1256"/>
        <v/>
      </c>
      <c r="CW408" s="1373" t="str">
        <f t="shared" si="1257"/>
        <v/>
      </c>
      <c r="CX408" s="1372" t="str">
        <f t="shared" si="1258"/>
        <v/>
      </c>
      <c r="CY408" s="1375" t="str">
        <f t="shared" si="1259"/>
        <v/>
      </c>
      <c r="CZ408" s="532" t="str">
        <f t="shared" si="1260"/>
        <v/>
      </c>
      <c r="DA408" s="533" t="str">
        <f t="shared" si="1261"/>
        <v/>
      </c>
      <c r="DB408" s="534" t="str">
        <f t="shared" si="1262"/>
        <v/>
      </c>
      <c r="DC408" s="534" t="str">
        <f t="shared" si="1263"/>
        <v/>
      </c>
      <c r="DD408" s="534" t="str">
        <f t="shared" si="1264"/>
        <v/>
      </c>
      <c r="DE408" s="534" t="str">
        <f t="shared" si="1265"/>
        <v/>
      </c>
      <c r="DF408" s="534" t="str">
        <f t="shared" si="1266"/>
        <v/>
      </c>
      <c r="DG408" s="535" t="str">
        <f t="shared" si="1267"/>
        <v/>
      </c>
      <c r="DH408" s="535" t="str">
        <f t="shared" si="1268"/>
        <v/>
      </c>
      <c r="DI408" s="535">
        <f t="shared" si="1269"/>
        <v>10</v>
      </c>
      <c r="DJ408" s="535" t="str">
        <f t="shared" si="1270"/>
        <v/>
      </c>
      <c r="DK408" s="534" t="str">
        <f t="shared" si="1271"/>
        <v/>
      </c>
      <c r="DL408" s="534" t="str">
        <f t="shared" si="1272"/>
        <v/>
      </c>
      <c r="DM408" s="534" t="str">
        <f t="shared" si="1273"/>
        <v/>
      </c>
      <c r="DN408" s="534" t="str">
        <f t="shared" si="1274"/>
        <v/>
      </c>
      <c r="DO408" s="534" t="str">
        <f t="shared" si="1275"/>
        <v/>
      </c>
      <c r="DP408" s="533" t="str">
        <f t="shared" si="1276"/>
        <v/>
      </c>
      <c r="DQ408" s="532" t="str">
        <f t="shared" si="1277"/>
        <v/>
      </c>
      <c r="DR408" s="753">
        <f t="shared" si="1278"/>
        <v>0</v>
      </c>
      <c r="DS408" s="111">
        <f t="shared" si="1279"/>
        <v>1</v>
      </c>
      <c r="DT408" s="111">
        <f t="shared" si="1280"/>
        <v>2</v>
      </c>
      <c r="DU408" s="111">
        <f t="shared" si="1281"/>
        <v>4</v>
      </c>
      <c r="DV408" s="602"/>
      <c r="DW408" s="719"/>
      <c r="DX408" s="719"/>
      <c r="DY408" s="719"/>
      <c r="DZ408" s="719"/>
      <c r="EA408" s="719"/>
      <c r="EB408" s="719"/>
      <c r="EC408" s="719"/>
      <c r="ED408" s="719"/>
      <c r="EE408" s="603"/>
    </row>
    <row r="409" spans="1:135" s="795" customFormat="1" ht="15.75" customHeight="1">
      <c r="A409" s="757" t="s">
        <v>284</v>
      </c>
      <c r="B409" s="730" t="str">
        <f t="shared" ref="B409:S409" si="1316">IF(B407="","",B407*B408)</f>
        <v/>
      </c>
      <c r="C409" s="730" t="str">
        <f t="shared" si="1316"/>
        <v/>
      </c>
      <c r="D409" s="730" t="str">
        <f t="shared" si="1316"/>
        <v/>
      </c>
      <c r="E409" s="730" t="str">
        <f t="shared" si="1316"/>
        <v/>
      </c>
      <c r="F409" s="730" t="str">
        <f t="shared" si="1316"/>
        <v/>
      </c>
      <c r="G409" s="730" t="str">
        <f t="shared" si="1316"/>
        <v/>
      </c>
      <c r="H409" s="730" t="str">
        <f t="shared" si="1316"/>
        <v/>
      </c>
      <c r="I409" s="730" t="str">
        <f t="shared" si="1316"/>
        <v/>
      </c>
      <c r="J409" s="730" t="str">
        <f t="shared" si="1316"/>
        <v/>
      </c>
      <c r="K409" s="730" t="str">
        <f t="shared" si="1316"/>
        <v/>
      </c>
      <c r="L409" s="730" t="str">
        <f t="shared" si="1316"/>
        <v/>
      </c>
      <c r="M409" s="730" t="str">
        <f t="shared" si="1316"/>
        <v/>
      </c>
      <c r="N409" s="730" t="str">
        <f t="shared" si="1316"/>
        <v/>
      </c>
      <c r="O409" s="730" t="str">
        <f t="shared" si="1316"/>
        <v/>
      </c>
      <c r="P409" s="730" t="str">
        <f t="shared" si="1316"/>
        <v/>
      </c>
      <c r="Q409" s="730" t="str">
        <f t="shared" si="1316"/>
        <v/>
      </c>
      <c r="R409" s="730" t="str">
        <f t="shared" si="1316"/>
        <v/>
      </c>
      <c r="S409" s="730" t="str">
        <f t="shared" si="1316"/>
        <v/>
      </c>
      <c r="T409" s="762"/>
      <c r="U409" s="730" t="str">
        <f t="shared" ref="U409:AL409" si="1317">IF(U407="","",U407*U408)</f>
        <v/>
      </c>
      <c r="V409" s="730" t="str">
        <f t="shared" si="1317"/>
        <v/>
      </c>
      <c r="W409" s="730" t="str">
        <f t="shared" si="1317"/>
        <v/>
      </c>
      <c r="X409" s="730" t="str">
        <f t="shared" si="1317"/>
        <v/>
      </c>
      <c r="Y409" s="730" t="str">
        <f t="shared" si="1317"/>
        <v/>
      </c>
      <c r="Z409" s="730" t="str">
        <f t="shared" si="1317"/>
        <v/>
      </c>
      <c r="AA409" s="730" t="str">
        <f t="shared" si="1317"/>
        <v/>
      </c>
      <c r="AB409" s="730" t="str">
        <f t="shared" si="1317"/>
        <v/>
      </c>
      <c r="AC409" s="730" t="str">
        <f t="shared" si="1317"/>
        <v/>
      </c>
      <c r="AD409" s="730">
        <f t="shared" si="1317"/>
        <v>300</v>
      </c>
      <c r="AE409" s="730" t="str">
        <f t="shared" si="1317"/>
        <v/>
      </c>
      <c r="AF409" s="730" t="str">
        <f t="shared" si="1317"/>
        <v/>
      </c>
      <c r="AG409" s="730" t="str">
        <f t="shared" si="1317"/>
        <v/>
      </c>
      <c r="AH409" s="730" t="str">
        <f t="shared" si="1317"/>
        <v/>
      </c>
      <c r="AI409" s="730" t="str">
        <f t="shared" si="1317"/>
        <v/>
      </c>
      <c r="AJ409" s="730" t="str">
        <f t="shared" si="1317"/>
        <v/>
      </c>
      <c r="AK409" s="730" t="str">
        <f t="shared" si="1317"/>
        <v/>
      </c>
      <c r="AL409" s="730" t="str">
        <f t="shared" si="1317"/>
        <v/>
      </c>
      <c r="AM409" s="762"/>
      <c r="AN409" s="730" t="str">
        <f t="shared" ref="AN409:BE409" si="1318">IF(AN407="","",AN407*AN408)</f>
        <v/>
      </c>
      <c r="AO409" s="730" t="str">
        <f t="shared" si="1318"/>
        <v/>
      </c>
      <c r="AP409" s="730" t="str">
        <f t="shared" si="1318"/>
        <v/>
      </c>
      <c r="AQ409" s="730" t="str">
        <f t="shared" si="1318"/>
        <v/>
      </c>
      <c r="AR409" s="730" t="str">
        <f t="shared" si="1318"/>
        <v/>
      </c>
      <c r="AS409" s="730" t="str">
        <f t="shared" si="1318"/>
        <v/>
      </c>
      <c r="AT409" s="730" t="str">
        <f t="shared" si="1318"/>
        <v/>
      </c>
      <c r="AU409" s="730" t="str">
        <f t="shared" si="1318"/>
        <v/>
      </c>
      <c r="AV409" s="730" t="str">
        <f t="shared" si="1318"/>
        <v/>
      </c>
      <c r="AW409" s="730">
        <f t="shared" si="1318"/>
        <v>900</v>
      </c>
      <c r="AX409" s="730">
        <f t="shared" si="1318"/>
        <v>90</v>
      </c>
      <c r="AY409" s="730" t="str">
        <f t="shared" si="1318"/>
        <v/>
      </c>
      <c r="AZ409" s="730" t="str">
        <f t="shared" si="1318"/>
        <v/>
      </c>
      <c r="BA409" s="730" t="str">
        <f t="shared" si="1318"/>
        <v/>
      </c>
      <c r="BB409" s="730" t="str">
        <f t="shared" si="1318"/>
        <v/>
      </c>
      <c r="BC409" s="730" t="str">
        <f t="shared" si="1318"/>
        <v/>
      </c>
      <c r="BD409" s="730" t="str">
        <f t="shared" si="1318"/>
        <v/>
      </c>
      <c r="BE409" s="730" t="str">
        <f t="shared" si="1318"/>
        <v/>
      </c>
      <c r="BF409" s="762"/>
      <c r="BG409" s="730" t="str">
        <f t="shared" ref="BG409:BX409" si="1319">IF(BG407="","",BG407*BG408)</f>
        <v/>
      </c>
      <c r="BH409" s="730" t="str">
        <f t="shared" si="1319"/>
        <v/>
      </c>
      <c r="BI409" s="730" t="str">
        <f t="shared" si="1319"/>
        <v/>
      </c>
      <c r="BJ409" s="730" t="str">
        <f t="shared" si="1319"/>
        <v/>
      </c>
      <c r="BK409" s="730" t="str">
        <f t="shared" si="1319"/>
        <v/>
      </c>
      <c r="BL409" s="730">
        <f t="shared" si="1319"/>
        <v>192</v>
      </c>
      <c r="BM409" s="730" t="str">
        <f t="shared" si="1319"/>
        <v/>
      </c>
      <c r="BN409" s="730">
        <f t="shared" si="1319"/>
        <v>200</v>
      </c>
      <c r="BO409" s="730" t="str">
        <f t="shared" si="1319"/>
        <v/>
      </c>
      <c r="BP409" s="730">
        <f t="shared" si="1319"/>
        <v>4800</v>
      </c>
      <c r="BQ409" s="730" t="str">
        <f t="shared" si="1319"/>
        <v/>
      </c>
      <c r="BR409" s="730" t="str">
        <f t="shared" si="1319"/>
        <v/>
      </c>
      <c r="BS409" s="730" t="str">
        <f t="shared" si="1319"/>
        <v/>
      </c>
      <c r="BT409" s="730" t="str">
        <f t="shared" si="1319"/>
        <v/>
      </c>
      <c r="BU409" s="730" t="str">
        <f t="shared" si="1319"/>
        <v/>
      </c>
      <c r="BV409" s="730" t="str">
        <f t="shared" si="1319"/>
        <v/>
      </c>
      <c r="BW409" s="730">
        <f t="shared" si="1319"/>
        <v>1000</v>
      </c>
      <c r="BX409" s="730" t="str">
        <f t="shared" si="1319"/>
        <v/>
      </c>
      <c r="BY409" s="762"/>
      <c r="BZ409" s="730" t="str">
        <f>IF(BZ407="","",BZ407*BZ408)</f>
        <v/>
      </c>
      <c r="CA409" s="730" t="str">
        <f>IF(CA407="","",CA407*CA408)</f>
        <v/>
      </c>
      <c r="CB409" s="730" t="str">
        <f>IF(CB407="","",CB407*CB408)</f>
        <v/>
      </c>
      <c r="CC409" s="730">
        <f>IF(CC407="","",CC407*CC408)</f>
        <v>200</v>
      </c>
      <c r="CD409" s="698" t="str">
        <f t="shared" si="1238"/>
        <v/>
      </c>
      <c r="CE409" s="698" t="str">
        <f t="shared" si="1239"/>
        <v/>
      </c>
      <c r="CF409" s="698" t="str">
        <f t="shared" si="1240"/>
        <v/>
      </c>
      <c r="CG409" s="787">
        <f t="shared" si="1241"/>
        <v>600</v>
      </c>
      <c r="CH409" s="1371" t="str">
        <f t="shared" si="1242"/>
        <v/>
      </c>
      <c r="CI409" s="1372" t="str">
        <f t="shared" si="1243"/>
        <v/>
      </c>
      <c r="CJ409" s="1373" t="str">
        <f t="shared" si="1244"/>
        <v/>
      </c>
      <c r="CK409" s="1373" t="str">
        <f t="shared" si="1245"/>
        <v/>
      </c>
      <c r="CL409" s="1373" t="str">
        <f t="shared" si="1246"/>
        <v/>
      </c>
      <c r="CM409" s="1373" t="str">
        <f t="shared" si="1247"/>
        <v/>
      </c>
      <c r="CN409" s="1373" t="str">
        <f t="shared" si="1248"/>
        <v/>
      </c>
      <c r="CO409" s="1374" t="str">
        <f t="shared" si="1249"/>
        <v/>
      </c>
      <c r="CP409" s="1374" t="str">
        <f t="shared" si="1250"/>
        <v/>
      </c>
      <c r="CQ409" s="1374" t="str">
        <f t="shared" si="1251"/>
        <v/>
      </c>
      <c r="CR409" s="1374" t="str">
        <f t="shared" si="1252"/>
        <v/>
      </c>
      <c r="CS409" s="1373" t="str">
        <f t="shared" si="1253"/>
        <v/>
      </c>
      <c r="CT409" s="1373" t="str">
        <f t="shared" si="1254"/>
        <v/>
      </c>
      <c r="CU409" s="1373" t="str">
        <f t="shared" si="1255"/>
        <v/>
      </c>
      <c r="CV409" s="1373" t="str">
        <f t="shared" si="1256"/>
        <v/>
      </c>
      <c r="CW409" s="1373" t="str">
        <f t="shared" si="1257"/>
        <v/>
      </c>
      <c r="CX409" s="1372" t="str">
        <f t="shared" si="1258"/>
        <v/>
      </c>
      <c r="CY409" s="1375" t="str">
        <f t="shared" si="1259"/>
        <v/>
      </c>
      <c r="CZ409" s="532" t="str">
        <f t="shared" si="1260"/>
        <v/>
      </c>
      <c r="DA409" s="533" t="str">
        <f t="shared" si="1261"/>
        <v/>
      </c>
      <c r="DB409" s="534" t="str">
        <f t="shared" si="1262"/>
        <v/>
      </c>
      <c r="DC409" s="534" t="str">
        <f t="shared" si="1263"/>
        <v/>
      </c>
      <c r="DD409" s="534" t="str">
        <f t="shared" si="1264"/>
        <v/>
      </c>
      <c r="DE409" s="534" t="str">
        <f t="shared" si="1265"/>
        <v/>
      </c>
      <c r="DF409" s="534" t="str">
        <f t="shared" si="1266"/>
        <v/>
      </c>
      <c r="DG409" s="535" t="str">
        <f t="shared" si="1267"/>
        <v/>
      </c>
      <c r="DH409" s="535" t="str">
        <f t="shared" si="1268"/>
        <v/>
      </c>
      <c r="DI409" s="535">
        <f t="shared" si="1269"/>
        <v>300</v>
      </c>
      <c r="DJ409" s="535" t="str">
        <f t="shared" si="1270"/>
        <v/>
      </c>
      <c r="DK409" s="534" t="str">
        <f t="shared" si="1271"/>
        <v/>
      </c>
      <c r="DL409" s="534" t="str">
        <f t="shared" si="1272"/>
        <v/>
      </c>
      <c r="DM409" s="534" t="str">
        <f t="shared" si="1273"/>
        <v/>
      </c>
      <c r="DN409" s="534" t="str">
        <f t="shared" si="1274"/>
        <v/>
      </c>
      <c r="DO409" s="534" t="str">
        <f t="shared" si="1275"/>
        <v/>
      </c>
      <c r="DP409" s="533" t="str">
        <f t="shared" si="1276"/>
        <v/>
      </c>
      <c r="DQ409" s="532" t="str">
        <f t="shared" si="1277"/>
        <v/>
      </c>
      <c r="DR409" s="753">
        <f t="shared" si="1278"/>
        <v>0</v>
      </c>
      <c r="DS409" s="111">
        <f t="shared" si="1279"/>
        <v>1</v>
      </c>
      <c r="DT409" s="111">
        <f t="shared" si="1280"/>
        <v>2</v>
      </c>
      <c r="DU409" s="111">
        <f t="shared" si="1281"/>
        <v>4</v>
      </c>
      <c r="DV409" s="792"/>
      <c r="DW409" s="793"/>
      <c r="DX409" s="793"/>
      <c r="DY409" s="793"/>
      <c r="DZ409" s="793"/>
      <c r="EA409" s="793"/>
      <c r="EB409" s="793"/>
      <c r="EC409" s="793"/>
      <c r="ED409" s="793"/>
      <c r="EE409" s="794"/>
    </row>
    <row r="410" spans="1:135" s="604" customFormat="1" ht="15.75" customHeight="1">
      <c r="A410" s="781" t="s">
        <v>680</v>
      </c>
      <c r="B410" s="284"/>
      <c r="C410" s="284"/>
      <c r="D410" s="284"/>
      <c r="E410" s="284"/>
      <c r="F410" s="284"/>
      <c r="G410" s="284"/>
      <c r="H410" s="284"/>
      <c r="I410" s="284"/>
      <c r="J410" s="284"/>
      <c r="K410" s="284"/>
      <c r="L410" s="284"/>
      <c r="M410" s="284"/>
      <c r="N410" s="284"/>
      <c r="O410" s="284"/>
      <c r="P410" s="284"/>
      <c r="Q410" s="284"/>
      <c r="R410" s="284"/>
      <c r="S410" s="284"/>
      <c r="T410" s="703"/>
      <c r="U410" s="284"/>
      <c r="V410" s="284"/>
      <c r="W410" s="284"/>
      <c r="X410" s="284"/>
      <c r="Y410" s="284"/>
      <c r="Z410" s="284"/>
      <c r="AA410" s="284"/>
      <c r="AB410" s="284"/>
      <c r="AC410" s="284"/>
      <c r="AD410" s="284">
        <v>70</v>
      </c>
      <c r="AE410" s="284"/>
      <c r="AF410" s="284"/>
      <c r="AG410" s="284"/>
      <c r="AH410" s="284"/>
      <c r="AI410" s="284"/>
      <c r="AJ410" s="284"/>
      <c r="AK410" s="284"/>
      <c r="AL410" s="284"/>
      <c r="AM410" s="703"/>
      <c r="AN410" s="284"/>
      <c r="AO410" s="284"/>
      <c r="AP410" s="284"/>
      <c r="AQ410" s="284"/>
      <c r="AR410" s="284"/>
      <c r="AS410" s="284"/>
      <c r="AT410" s="284"/>
      <c r="AU410" s="284"/>
      <c r="AV410" s="284"/>
      <c r="AW410" s="284"/>
      <c r="AX410" s="284">
        <f>0.7*16</f>
        <v>11.2</v>
      </c>
      <c r="AY410" s="284"/>
      <c r="AZ410" s="284"/>
      <c r="BA410" s="284"/>
      <c r="BB410" s="284"/>
      <c r="BC410" s="284"/>
      <c r="BD410" s="284"/>
      <c r="BE410" s="284"/>
      <c r="BF410" s="703"/>
      <c r="BG410" s="284"/>
      <c r="BH410" s="284"/>
      <c r="BI410" s="284"/>
      <c r="BJ410" s="284"/>
      <c r="BK410" s="284"/>
      <c r="BL410" s="284">
        <v>12</v>
      </c>
      <c r="BM410" s="284"/>
      <c r="BN410" s="284">
        <v>10</v>
      </c>
      <c r="BO410" s="284"/>
      <c r="BP410" s="284">
        <v>100</v>
      </c>
      <c r="BQ410" s="284">
        <v>25</v>
      </c>
      <c r="BR410" s="284"/>
      <c r="BS410" s="284"/>
      <c r="BT410" s="284"/>
      <c r="BU410" s="284"/>
      <c r="BV410" s="284"/>
      <c r="BW410" s="284">
        <v>170</v>
      </c>
      <c r="BX410" s="284"/>
      <c r="BY410" s="703"/>
      <c r="BZ410" s="284"/>
      <c r="CA410" s="284"/>
      <c r="CB410" s="284"/>
      <c r="CC410" s="284">
        <v>25</v>
      </c>
      <c r="CD410" s="698" t="str">
        <f t="shared" si="1238"/>
        <v/>
      </c>
      <c r="CE410" s="698" t="str">
        <f t="shared" si="1239"/>
        <v/>
      </c>
      <c r="CF410" s="698" t="str">
        <f t="shared" si="1240"/>
        <v/>
      </c>
      <c r="CG410" s="787">
        <f t="shared" si="1241"/>
        <v>45.666666666666664</v>
      </c>
      <c r="CH410" s="1371" t="str">
        <f t="shared" si="1242"/>
        <v/>
      </c>
      <c r="CI410" s="1372" t="str">
        <f t="shared" si="1243"/>
        <v/>
      </c>
      <c r="CJ410" s="1373" t="str">
        <f t="shared" si="1244"/>
        <v/>
      </c>
      <c r="CK410" s="1373" t="str">
        <f t="shared" si="1245"/>
        <v/>
      </c>
      <c r="CL410" s="1373" t="str">
        <f t="shared" si="1246"/>
        <v/>
      </c>
      <c r="CM410" s="1373" t="str">
        <f t="shared" si="1247"/>
        <v/>
      </c>
      <c r="CN410" s="1373" t="str">
        <f t="shared" si="1248"/>
        <v/>
      </c>
      <c r="CO410" s="1374" t="str">
        <f t="shared" si="1249"/>
        <v/>
      </c>
      <c r="CP410" s="1374" t="str">
        <f t="shared" si="1250"/>
        <v/>
      </c>
      <c r="CQ410" s="1374" t="str">
        <f t="shared" si="1251"/>
        <v/>
      </c>
      <c r="CR410" s="1374" t="str">
        <f t="shared" si="1252"/>
        <v/>
      </c>
      <c r="CS410" s="1373" t="str">
        <f t="shared" si="1253"/>
        <v/>
      </c>
      <c r="CT410" s="1373" t="str">
        <f t="shared" si="1254"/>
        <v/>
      </c>
      <c r="CU410" s="1373" t="str">
        <f t="shared" si="1255"/>
        <v/>
      </c>
      <c r="CV410" s="1373" t="str">
        <f t="shared" si="1256"/>
        <v/>
      </c>
      <c r="CW410" s="1373" t="str">
        <f t="shared" si="1257"/>
        <v/>
      </c>
      <c r="CX410" s="1372" t="str">
        <f t="shared" si="1258"/>
        <v/>
      </c>
      <c r="CY410" s="1375" t="str">
        <f t="shared" si="1259"/>
        <v/>
      </c>
      <c r="CZ410" s="532" t="str">
        <f t="shared" si="1260"/>
        <v/>
      </c>
      <c r="DA410" s="533" t="str">
        <f t="shared" si="1261"/>
        <v/>
      </c>
      <c r="DB410" s="534" t="str">
        <f t="shared" si="1262"/>
        <v/>
      </c>
      <c r="DC410" s="534" t="str">
        <f t="shared" si="1263"/>
        <v/>
      </c>
      <c r="DD410" s="534" t="str">
        <f t="shared" si="1264"/>
        <v/>
      </c>
      <c r="DE410" s="534" t="str">
        <f t="shared" si="1265"/>
        <v/>
      </c>
      <c r="DF410" s="534" t="str">
        <f t="shared" si="1266"/>
        <v/>
      </c>
      <c r="DG410" s="535" t="str">
        <f t="shared" si="1267"/>
        <v/>
      </c>
      <c r="DH410" s="535" t="str">
        <f t="shared" si="1268"/>
        <v/>
      </c>
      <c r="DI410" s="535">
        <f t="shared" si="1269"/>
        <v>70</v>
      </c>
      <c r="DJ410" s="535" t="str">
        <f t="shared" si="1270"/>
        <v/>
      </c>
      <c r="DK410" s="534" t="str">
        <f t="shared" si="1271"/>
        <v/>
      </c>
      <c r="DL410" s="534" t="str">
        <f t="shared" si="1272"/>
        <v/>
      </c>
      <c r="DM410" s="534" t="str">
        <f t="shared" si="1273"/>
        <v/>
      </c>
      <c r="DN410" s="534" t="str">
        <f t="shared" si="1274"/>
        <v/>
      </c>
      <c r="DO410" s="534" t="str">
        <f t="shared" si="1275"/>
        <v/>
      </c>
      <c r="DP410" s="533" t="str">
        <f t="shared" si="1276"/>
        <v/>
      </c>
      <c r="DQ410" s="532" t="str">
        <f t="shared" si="1277"/>
        <v/>
      </c>
      <c r="DR410" s="753">
        <f t="shared" si="1278"/>
        <v>0</v>
      </c>
      <c r="DS410" s="111">
        <f t="shared" si="1279"/>
        <v>1</v>
      </c>
      <c r="DT410" s="111">
        <f t="shared" si="1280"/>
        <v>1</v>
      </c>
      <c r="DU410" s="111">
        <f t="shared" si="1281"/>
        <v>5</v>
      </c>
      <c r="DV410" s="602"/>
      <c r="DW410" s="719"/>
      <c r="DX410" s="719"/>
      <c r="DY410" s="719"/>
      <c r="DZ410" s="719"/>
      <c r="EA410" s="719"/>
      <c r="EB410" s="719"/>
      <c r="EC410" s="719"/>
      <c r="ED410" s="719"/>
      <c r="EE410" s="603"/>
    </row>
    <row r="411" spans="1:135" s="604" customFormat="1" ht="15.75" customHeight="1">
      <c r="A411" s="740" t="s">
        <v>282</v>
      </c>
      <c r="B411" s="284"/>
      <c r="C411" s="284"/>
      <c r="D411" s="284"/>
      <c r="E411" s="284"/>
      <c r="F411" s="284"/>
      <c r="G411" s="284"/>
      <c r="H411" s="284"/>
      <c r="I411" s="284"/>
      <c r="J411" s="284"/>
      <c r="K411" s="284"/>
      <c r="L411" s="284"/>
      <c r="M411" s="284"/>
      <c r="N411" s="284"/>
      <c r="O411" s="284"/>
      <c r="P411" s="284"/>
      <c r="Q411" s="284"/>
      <c r="R411" s="284"/>
      <c r="S411" s="284"/>
      <c r="T411" s="697"/>
      <c r="U411" s="284"/>
      <c r="V411" s="284"/>
      <c r="W411" s="284"/>
      <c r="X411" s="284"/>
      <c r="Y411" s="284"/>
      <c r="Z411" s="284"/>
      <c r="AA411" s="284"/>
      <c r="AB411" s="284"/>
      <c r="AC411" s="284"/>
      <c r="AD411" s="284">
        <v>10</v>
      </c>
      <c r="AE411" s="284"/>
      <c r="AF411" s="284"/>
      <c r="AG411" s="284"/>
      <c r="AH411" s="284"/>
      <c r="AI411" s="284"/>
      <c r="AJ411" s="284"/>
      <c r="AK411" s="284"/>
      <c r="AL411" s="284"/>
      <c r="AM411" s="697"/>
      <c r="AN411" s="284"/>
      <c r="AO411" s="284"/>
      <c r="AP411" s="284"/>
      <c r="AQ411" s="284"/>
      <c r="AR411" s="284"/>
      <c r="AS411" s="284"/>
      <c r="AT411" s="284"/>
      <c r="AU411" s="284"/>
      <c r="AV411" s="284"/>
      <c r="AW411" s="284"/>
      <c r="AX411" s="284">
        <v>5</v>
      </c>
      <c r="AY411" s="284"/>
      <c r="AZ411" s="284"/>
      <c r="BA411" s="284"/>
      <c r="BB411" s="284"/>
      <c r="BC411" s="284"/>
      <c r="BD411" s="284"/>
      <c r="BE411" s="284"/>
      <c r="BF411" s="697"/>
      <c r="BG411" s="284"/>
      <c r="BH411" s="284"/>
      <c r="BI411" s="284"/>
      <c r="BJ411" s="284"/>
      <c r="BK411" s="284"/>
      <c r="BL411" s="284">
        <v>8</v>
      </c>
      <c r="BM411" s="284"/>
      <c r="BN411" s="284">
        <v>10</v>
      </c>
      <c r="BO411" s="284"/>
      <c r="BP411" s="284">
        <v>40</v>
      </c>
      <c r="BQ411" s="284">
        <v>9</v>
      </c>
      <c r="BR411" s="284"/>
      <c r="BS411" s="284"/>
      <c r="BT411" s="284"/>
      <c r="BU411" s="284"/>
      <c r="BV411" s="284"/>
      <c r="BW411" s="284">
        <v>7</v>
      </c>
      <c r="BX411" s="284"/>
      <c r="BY411" s="697"/>
      <c r="BZ411" s="284"/>
      <c r="CA411" s="284"/>
      <c r="CB411" s="284"/>
      <c r="CC411" s="284">
        <v>10</v>
      </c>
      <c r="CD411" s="698" t="str">
        <f t="shared" si="1238"/>
        <v/>
      </c>
      <c r="CE411" s="698" t="str">
        <f t="shared" si="1239"/>
        <v/>
      </c>
      <c r="CF411" s="698" t="str">
        <f t="shared" si="1240"/>
        <v/>
      </c>
      <c r="CG411" s="787">
        <f t="shared" si="1241"/>
        <v>9</v>
      </c>
      <c r="CH411" s="1371" t="str">
        <f t="shared" si="1242"/>
        <v/>
      </c>
      <c r="CI411" s="1372" t="str">
        <f t="shared" si="1243"/>
        <v/>
      </c>
      <c r="CJ411" s="1373" t="str">
        <f t="shared" si="1244"/>
        <v/>
      </c>
      <c r="CK411" s="1373" t="str">
        <f t="shared" si="1245"/>
        <v/>
      </c>
      <c r="CL411" s="1373" t="str">
        <f t="shared" si="1246"/>
        <v/>
      </c>
      <c r="CM411" s="1373" t="str">
        <f t="shared" si="1247"/>
        <v/>
      </c>
      <c r="CN411" s="1373" t="str">
        <f t="shared" si="1248"/>
        <v/>
      </c>
      <c r="CO411" s="1374" t="str">
        <f t="shared" si="1249"/>
        <v/>
      </c>
      <c r="CP411" s="1374" t="str">
        <f t="shared" si="1250"/>
        <v/>
      </c>
      <c r="CQ411" s="1374" t="str">
        <f t="shared" si="1251"/>
        <v/>
      </c>
      <c r="CR411" s="1374" t="str">
        <f t="shared" si="1252"/>
        <v/>
      </c>
      <c r="CS411" s="1373" t="str">
        <f t="shared" si="1253"/>
        <v/>
      </c>
      <c r="CT411" s="1373" t="str">
        <f t="shared" si="1254"/>
        <v/>
      </c>
      <c r="CU411" s="1373" t="str">
        <f t="shared" si="1255"/>
        <v/>
      </c>
      <c r="CV411" s="1373" t="str">
        <f t="shared" si="1256"/>
        <v/>
      </c>
      <c r="CW411" s="1373" t="str">
        <f t="shared" si="1257"/>
        <v/>
      </c>
      <c r="CX411" s="1372" t="str">
        <f t="shared" si="1258"/>
        <v/>
      </c>
      <c r="CY411" s="1375" t="str">
        <f t="shared" si="1259"/>
        <v/>
      </c>
      <c r="CZ411" s="532" t="str">
        <f t="shared" si="1260"/>
        <v/>
      </c>
      <c r="DA411" s="533" t="str">
        <f t="shared" si="1261"/>
        <v/>
      </c>
      <c r="DB411" s="534" t="str">
        <f t="shared" si="1262"/>
        <v/>
      </c>
      <c r="DC411" s="534" t="str">
        <f t="shared" si="1263"/>
        <v/>
      </c>
      <c r="DD411" s="534" t="str">
        <f t="shared" si="1264"/>
        <v/>
      </c>
      <c r="DE411" s="534" t="str">
        <f t="shared" si="1265"/>
        <v/>
      </c>
      <c r="DF411" s="534" t="str">
        <f t="shared" si="1266"/>
        <v/>
      </c>
      <c r="DG411" s="535" t="str">
        <f t="shared" si="1267"/>
        <v/>
      </c>
      <c r="DH411" s="535" t="str">
        <f t="shared" si="1268"/>
        <v/>
      </c>
      <c r="DI411" s="535">
        <f t="shared" si="1269"/>
        <v>10</v>
      </c>
      <c r="DJ411" s="535" t="str">
        <f t="shared" si="1270"/>
        <v/>
      </c>
      <c r="DK411" s="534" t="str">
        <f t="shared" si="1271"/>
        <v/>
      </c>
      <c r="DL411" s="534" t="str">
        <f t="shared" si="1272"/>
        <v/>
      </c>
      <c r="DM411" s="534" t="str">
        <f t="shared" si="1273"/>
        <v/>
      </c>
      <c r="DN411" s="534" t="str">
        <f t="shared" si="1274"/>
        <v/>
      </c>
      <c r="DO411" s="534" t="str">
        <f t="shared" si="1275"/>
        <v/>
      </c>
      <c r="DP411" s="533" t="str">
        <f t="shared" si="1276"/>
        <v/>
      </c>
      <c r="DQ411" s="532" t="str">
        <f t="shared" si="1277"/>
        <v/>
      </c>
      <c r="DR411" s="753">
        <f t="shared" si="1278"/>
        <v>0</v>
      </c>
      <c r="DS411" s="111">
        <f t="shared" si="1279"/>
        <v>1</v>
      </c>
      <c r="DT411" s="111">
        <f t="shared" si="1280"/>
        <v>1</v>
      </c>
      <c r="DU411" s="111">
        <f t="shared" si="1281"/>
        <v>5</v>
      </c>
      <c r="DV411" s="602"/>
      <c r="DW411" s="719"/>
      <c r="DX411" s="719"/>
      <c r="DY411" s="719"/>
      <c r="DZ411" s="719"/>
      <c r="EA411" s="719"/>
      <c r="EB411" s="719"/>
      <c r="EC411" s="719"/>
      <c r="ED411" s="719"/>
      <c r="EE411" s="603"/>
    </row>
    <row r="412" spans="1:135" s="795" customFormat="1" ht="15.75" customHeight="1">
      <c r="A412" s="757" t="s">
        <v>284</v>
      </c>
      <c r="B412" s="730" t="str">
        <f t="shared" ref="B412:S412" si="1320">IF(B410="","",B410*B411)</f>
        <v/>
      </c>
      <c r="C412" s="730" t="str">
        <f t="shared" si="1320"/>
        <v/>
      </c>
      <c r="D412" s="730" t="str">
        <f t="shared" si="1320"/>
        <v/>
      </c>
      <c r="E412" s="730" t="str">
        <f t="shared" si="1320"/>
        <v/>
      </c>
      <c r="F412" s="730" t="str">
        <f t="shared" si="1320"/>
        <v/>
      </c>
      <c r="G412" s="730" t="str">
        <f t="shared" si="1320"/>
        <v/>
      </c>
      <c r="H412" s="730" t="str">
        <f t="shared" si="1320"/>
        <v/>
      </c>
      <c r="I412" s="730" t="str">
        <f t="shared" si="1320"/>
        <v/>
      </c>
      <c r="J412" s="730" t="str">
        <f t="shared" si="1320"/>
        <v/>
      </c>
      <c r="K412" s="730" t="str">
        <f t="shared" si="1320"/>
        <v/>
      </c>
      <c r="L412" s="730" t="str">
        <f t="shared" si="1320"/>
        <v/>
      </c>
      <c r="M412" s="730" t="str">
        <f t="shared" si="1320"/>
        <v/>
      </c>
      <c r="N412" s="730" t="str">
        <f t="shared" si="1320"/>
        <v/>
      </c>
      <c r="O412" s="730" t="str">
        <f t="shared" si="1320"/>
        <v/>
      </c>
      <c r="P412" s="730" t="str">
        <f t="shared" si="1320"/>
        <v/>
      </c>
      <c r="Q412" s="730" t="str">
        <f t="shared" si="1320"/>
        <v/>
      </c>
      <c r="R412" s="730" t="str">
        <f t="shared" si="1320"/>
        <v/>
      </c>
      <c r="S412" s="730" t="str">
        <f t="shared" si="1320"/>
        <v/>
      </c>
      <c r="T412" s="762"/>
      <c r="U412" s="730" t="str">
        <f t="shared" ref="U412:AL412" si="1321">IF(U410="","",U410*U411)</f>
        <v/>
      </c>
      <c r="V412" s="730" t="str">
        <f t="shared" si="1321"/>
        <v/>
      </c>
      <c r="W412" s="730" t="str">
        <f t="shared" si="1321"/>
        <v/>
      </c>
      <c r="X412" s="730" t="str">
        <f t="shared" si="1321"/>
        <v/>
      </c>
      <c r="Y412" s="730" t="str">
        <f t="shared" si="1321"/>
        <v/>
      </c>
      <c r="Z412" s="730" t="str">
        <f t="shared" si="1321"/>
        <v/>
      </c>
      <c r="AA412" s="730" t="str">
        <f t="shared" si="1321"/>
        <v/>
      </c>
      <c r="AB412" s="730" t="str">
        <f t="shared" si="1321"/>
        <v/>
      </c>
      <c r="AC412" s="730" t="str">
        <f t="shared" si="1321"/>
        <v/>
      </c>
      <c r="AD412" s="730">
        <f t="shared" si="1321"/>
        <v>700</v>
      </c>
      <c r="AE412" s="730" t="str">
        <f t="shared" si="1321"/>
        <v/>
      </c>
      <c r="AF412" s="730" t="str">
        <f t="shared" si="1321"/>
        <v/>
      </c>
      <c r="AG412" s="730" t="str">
        <f t="shared" si="1321"/>
        <v/>
      </c>
      <c r="AH412" s="730" t="str">
        <f t="shared" si="1321"/>
        <v/>
      </c>
      <c r="AI412" s="730" t="str">
        <f t="shared" si="1321"/>
        <v/>
      </c>
      <c r="AJ412" s="730" t="str">
        <f t="shared" si="1321"/>
        <v/>
      </c>
      <c r="AK412" s="730" t="str">
        <f t="shared" si="1321"/>
        <v/>
      </c>
      <c r="AL412" s="730" t="str">
        <f t="shared" si="1321"/>
        <v/>
      </c>
      <c r="AM412" s="762"/>
      <c r="AN412" s="730" t="str">
        <f t="shared" ref="AN412:BE412" si="1322">IF(AN410="","",AN410*AN411)</f>
        <v/>
      </c>
      <c r="AO412" s="730" t="str">
        <f t="shared" si="1322"/>
        <v/>
      </c>
      <c r="AP412" s="730" t="str">
        <f t="shared" si="1322"/>
        <v/>
      </c>
      <c r="AQ412" s="730" t="str">
        <f t="shared" si="1322"/>
        <v/>
      </c>
      <c r="AR412" s="730" t="str">
        <f t="shared" si="1322"/>
        <v/>
      </c>
      <c r="AS412" s="730" t="str">
        <f t="shared" si="1322"/>
        <v/>
      </c>
      <c r="AT412" s="730" t="str">
        <f t="shared" si="1322"/>
        <v/>
      </c>
      <c r="AU412" s="730" t="str">
        <f t="shared" si="1322"/>
        <v/>
      </c>
      <c r="AV412" s="730" t="str">
        <f t="shared" si="1322"/>
        <v/>
      </c>
      <c r="AW412" s="730" t="str">
        <f t="shared" si="1322"/>
        <v/>
      </c>
      <c r="AX412" s="730">
        <f t="shared" si="1322"/>
        <v>56</v>
      </c>
      <c r="AY412" s="730" t="str">
        <f t="shared" si="1322"/>
        <v/>
      </c>
      <c r="AZ412" s="730" t="str">
        <f t="shared" si="1322"/>
        <v/>
      </c>
      <c r="BA412" s="730" t="str">
        <f t="shared" si="1322"/>
        <v/>
      </c>
      <c r="BB412" s="730" t="str">
        <f t="shared" si="1322"/>
        <v/>
      </c>
      <c r="BC412" s="730" t="str">
        <f t="shared" si="1322"/>
        <v/>
      </c>
      <c r="BD412" s="730" t="str">
        <f t="shared" si="1322"/>
        <v/>
      </c>
      <c r="BE412" s="730" t="str">
        <f t="shared" si="1322"/>
        <v/>
      </c>
      <c r="BF412" s="762"/>
      <c r="BG412" s="730" t="str">
        <f t="shared" ref="BG412:BX412" si="1323">IF(BG410="","",BG410*BG411)</f>
        <v/>
      </c>
      <c r="BH412" s="730" t="str">
        <f t="shared" si="1323"/>
        <v/>
      </c>
      <c r="BI412" s="730" t="str">
        <f t="shared" si="1323"/>
        <v/>
      </c>
      <c r="BJ412" s="730" t="str">
        <f t="shared" si="1323"/>
        <v/>
      </c>
      <c r="BK412" s="730" t="str">
        <f t="shared" si="1323"/>
        <v/>
      </c>
      <c r="BL412" s="730">
        <f t="shared" si="1323"/>
        <v>96</v>
      </c>
      <c r="BM412" s="730" t="str">
        <f t="shared" si="1323"/>
        <v/>
      </c>
      <c r="BN412" s="730">
        <f t="shared" si="1323"/>
        <v>100</v>
      </c>
      <c r="BO412" s="730" t="str">
        <f t="shared" si="1323"/>
        <v/>
      </c>
      <c r="BP412" s="730">
        <f t="shared" si="1323"/>
        <v>4000</v>
      </c>
      <c r="BQ412" s="730">
        <f t="shared" si="1323"/>
        <v>225</v>
      </c>
      <c r="BR412" s="730" t="str">
        <f t="shared" si="1323"/>
        <v/>
      </c>
      <c r="BS412" s="730" t="str">
        <f t="shared" si="1323"/>
        <v/>
      </c>
      <c r="BT412" s="730" t="str">
        <f t="shared" si="1323"/>
        <v/>
      </c>
      <c r="BU412" s="730" t="str">
        <f t="shared" si="1323"/>
        <v/>
      </c>
      <c r="BV412" s="730" t="str">
        <f t="shared" si="1323"/>
        <v/>
      </c>
      <c r="BW412" s="730">
        <f t="shared" si="1323"/>
        <v>1190</v>
      </c>
      <c r="BX412" s="730" t="str">
        <f t="shared" si="1323"/>
        <v/>
      </c>
      <c r="BY412" s="762"/>
      <c r="BZ412" s="730" t="str">
        <f>IF(BZ410="","",BZ410*BZ411)</f>
        <v/>
      </c>
      <c r="CA412" s="730" t="str">
        <f>IF(CA410="","",CA410*CA411)</f>
        <v/>
      </c>
      <c r="CB412" s="730" t="str">
        <f>IF(CB410="","",CB410*CB411)</f>
        <v/>
      </c>
      <c r="CC412" s="730">
        <f>IF(CC410="","",CC410*CC411)</f>
        <v>250</v>
      </c>
      <c r="CD412" s="698" t="str">
        <f t="shared" si="1238"/>
        <v/>
      </c>
      <c r="CE412" s="698" t="str">
        <f t="shared" si="1239"/>
        <v/>
      </c>
      <c r="CF412" s="698" t="str">
        <f t="shared" si="1240"/>
        <v/>
      </c>
      <c r="CG412" s="787">
        <f t="shared" si="1241"/>
        <v>505</v>
      </c>
      <c r="CH412" s="1371" t="str">
        <f t="shared" si="1242"/>
        <v/>
      </c>
      <c r="CI412" s="1372" t="str">
        <f t="shared" si="1243"/>
        <v/>
      </c>
      <c r="CJ412" s="1373" t="str">
        <f t="shared" si="1244"/>
        <v/>
      </c>
      <c r="CK412" s="1373" t="str">
        <f t="shared" si="1245"/>
        <v/>
      </c>
      <c r="CL412" s="1373" t="str">
        <f t="shared" si="1246"/>
        <v/>
      </c>
      <c r="CM412" s="1373" t="str">
        <f t="shared" si="1247"/>
        <v/>
      </c>
      <c r="CN412" s="1373" t="str">
        <f t="shared" si="1248"/>
        <v/>
      </c>
      <c r="CO412" s="1374" t="str">
        <f t="shared" si="1249"/>
        <v/>
      </c>
      <c r="CP412" s="1374" t="str">
        <f t="shared" si="1250"/>
        <v/>
      </c>
      <c r="CQ412" s="1374" t="str">
        <f t="shared" si="1251"/>
        <v/>
      </c>
      <c r="CR412" s="1374" t="str">
        <f t="shared" si="1252"/>
        <v/>
      </c>
      <c r="CS412" s="1373" t="str">
        <f t="shared" si="1253"/>
        <v/>
      </c>
      <c r="CT412" s="1373" t="str">
        <f t="shared" si="1254"/>
        <v/>
      </c>
      <c r="CU412" s="1373" t="str">
        <f t="shared" si="1255"/>
        <v/>
      </c>
      <c r="CV412" s="1373" t="str">
        <f t="shared" si="1256"/>
        <v/>
      </c>
      <c r="CW412" s="1373" t="str">
        <f t="shared" si="1257"/>
        <v/>
      </c>
      <c r="CX412" s="1372" t="str">
        <f t="shared" si="1258"/>
        <v/>
      </c>
      <c r="CY412" s="1375" t="str">
        <f t="shared" si="1259"/>
        <v/>
      </c>
      <c r="CZ412" s="532" t="str">
        <f t="shared" si="1260"/>
        <v/>
      </c>
      <c r="DA412" s="533" t="str">
        <f t="shared" si="1261"/>
        <v/>
      </c>
      <c r="DB412" s="534" t="str">
        <f t="shared" si="1262"/>
        <v/>
      </c>
      <c r="DC412" s="534" t="str">
        <f t="shared" si="1263"/>
        <v/>
      </c>
      <c r="DD412" s="534" t="str">
        <f t="shared" si="1264"/>
        <v/>
      </c>
      <c r="DE412" s="534" t="str">
        <f t="shared" si="1265"/>
        <v/>
      </c>
      <c r="DF412" s="534" t="str">
        <f t="shared" si="1266"/>
        <v/>
      </c>
      <c r="DG412" s="535" t="str">
        <f t="shared" si="1267"/>
        <v/>
      </c>
      <c r="DH412" s="535" t="str">
        <f t="shared" si="1268"/>
        <v/>
      </c>
      <c r="DI412" s="535">
        <f t="shared" si="1269"/>
        <v>700</v>
      </c>
      <c r="DJ412" s="535" t="str">
        <f t="shared" si="1270"/>
        <v/>
      </c>
      <c r="DK412" s="534" t="str">
        <f t="shared" si="1271"/>
        <v/>
      </c>
      <c r="DL412" s="534" t="str">
        <f t="shared" si="1272"/>
        <v/>
      </c>
      <c r="DM412" s="534" t="str">
        <f t="shared" si="1273"/>
        <v/>
      </c>
      <c r="DN412" s="534" t="str">
        <f t="shared" si="1274"/>
        <v/>
      </c>
      <c r="DO412" s="534" t="str">
        <f t="shared" si="1275"/>
        <v/>
      </c>
      <c r="DP412" s="533" t="str">
        <f t="shared" si="1276"/>
        <v/>
      </c>
      <c r="DQ412" s="532" t="str">
        <f t="shared" si="1277"/>
        <v/>
      </c>
      <c r="DR412" s="753">
        <f t="shared" si="1278"/>
        <v>0</v>
      </c>
      <c r="DS412" s="111">
        <f t="shared" si="1279"/>
        <v>1</v>
      </c>
      <c r="DT412" s="111">
        <f t="shared" si="1280"/>
        <v>1</v>
      </c>
      <c r="DU412" s="111">
        <f t="shared" si="1281"/>
        <v>5</v>
      </c>
      <c r="DV412" s="792"/>
      <c r="DW412" s="793"/>
      <c r="DX412" s="793"/>
      <c r="DY412" s="793"/>
      <c r="DZ412" s="793"/>
      <c r="EA412" s="793"/>
      <c r="EB412" s="793"/>
      <c r="EC412" s="793"/>
      <c r="ED412" s="793"/>
      <c r="EE412" s="794"/>
    </row>
    <row r="413" spans="1:135" s="604" customFormat="1" ht="15.75" customHeight="1">
      <c r="A413" s="781" t="s">
        <v>384</v>
      </c>
      <c r="B413" s="284"/>
      <c r="C413" s="284"/>
      <c r="D413" s="284"/>
      <c r="E413" s="284"/>
      <c r="F413" s="284"/>
      <c r="G413" s="284"/>
      <c r="H413" s="284"/>
      <c r="I413" s="284"/>
      <c r="J413" s="284"/>
      <c r="K413" s="284"/>
      <c r="L413" s="284"/>
      <c r="M413" s="284"/>
      <c r="N413" s="284"/>
      <c r="O413" s="284"/>
      <c r="P413" s="284"/>
      <c r="Q413" s="284"/>
      <c r="R413" s="284"/>
      <c r="S413" s="284"/>
      <c r="T413" s="703"/>
      <c r="U413" s="284"/>
      <c r="V413" s="284"/>
      <c r="W413" s="284"/>
      <c r="X413" s="284"/>
      <c r="Y413" s="284"/>
      <c r="Z413" s="284"/>
      <c r="AA413" s="284"/>
      <c r="AB413" s="284"/>
      <c r="AC413" s="284"/>
      <c r="AD413" s="284"/>
      <c r="AE413" s="284"/>
      <c r="AF413" s="284"/>
      <c r="AG413" s="284"/>
      <c r="AH413" s="284"/>
      <c r="AI413" s="284"/>
      <c r="AJ413" s="284"/>
      <c r="AK413" s="284"/>
      <c r="AL413" s="284"/>
      <c r="AM413" s="703"/>
      <c r="AN413" s="284"/>
      <c r="AO413" s="284"/>
      <c r="AP413" s="284"/>
      <c r="AQ413" s="284"/>
      <c r="AR413" s="284"/>
      <c r="AS413" s="284"/>
      <c r="AT413" s="284"/>
      <c r="AU413" s="284"/>
      <c r="AV413" s="284"/>
      <c r="AW413" s="284"/>
      <c r="AX413" s="284"/>
      <c r="AY413" s="284"/>
      <c r="AZ413" s="284"/>
      <c r="BA413" s="284"/>
      <c r="BB413" s="284"/>
      <c r="BC413" s="284"/>
      <c r="BD413" s="284"/>
      <c r="BE413" s="284"/>
      <c r="BF413" s="703"/>
      <c r="BG413" s="284"/>
      <c r="BH413" s="284"/>
      <c r="BI413" s="284"/>
      <c r="BJ413" s="284"/>
      <c r="BK413" s="284"/>
      <c r="BL413" s="284"/>
      <c r="BM413" s="284"/>
      <c r="BN413" s="284"/>
      <c r="BO413" s="284"/>
      <c r="BP413" s="284"/>
      <c r="BQ413" s="284"/>
      <c r="BR413" s="284"/>
      <c r="BS413" s="284"/>
      <c r="BT413" s="284"/>
      <c r="BU413" s="284"/>
      <c r="BV413" s="284"/>
      <c r="BW413" s="284"/>
      <c r="BX413" s="284"/>
      <c r="BY413" s="703"/>
      <c r="BZ413" s="284"/>
      <c r="CA413" s="284"/>
      <c r="CB413" s="284"/>
      <c r="CC413" s="284"/>
      <c r="CD413" s="698" t="str">
        <f t="shared" si="1238"/>
        <v/>
      </c>
      <c r="CE413" s="698" t="str">
        <f t="shared" si="1239"/>
        <v/>
      </c>
      <c r="CF413" s="698" t="str">
        <f t="shared" si="1240"/>
        <v/>
      </c>
      <c r="CG413" s="787" t="str">
        <f t="shared" si="1241"/>
        <v/>
      </c>
      <c r="CH413" s="1371" t="str">
        <f t="shared" si="1242"/>
        <v/>
      </c>
      <c r="CI413" s="1372" t="str">
        <f t="shared" si="1243"/>
        <v/>
      </c>
      <c r="CJ413" s="1373" t="str">
        <f t="shared" si="1244"/>
        <v/>
      </c>
      <c r="CK413" s="1373" t="str">
        <f t="shared" si="1245"/>
        <v/>
      </c>
      <c r="CL413" s="1373" t="str">
        <f t="shared" si="1246"/>
        <v/>
      </c>
      <c r="CM413" s="1373" t="str">
        <f t="shared" si="1247"/>
        <v/>
      </c>
      <c r="CN413" s="1373" t="str">
        <f t="shared" si="1248"/>
        <v/>
      </c>
      <c r="CO413" s="1374" t="str">
        <f t="shared" si="1249"/>
        <v/>
      </c>
      <c r="CP413" s="1374" t="str">
        <f t="shared" si="1250"/>
        <v/>
      </c>
      <c r="CQ413" s="1374" t="str">
        <f t="shared" si="1251"/>
        <v/>
      </c>
      <c r="CR413" s="1374" t="str">
        <f t="shared" si="1252"/>
        <v/>
      </c>
      <c r="CS413" s="1373" t="str">
        <f t="shared" si="1253"/>
        <v/>
      </c>
      <c r="CT413" s="1373" t="str">
        <f t="shared" si="1254"/>
        <v/>
      </c>
      <c r="CU413" s="1373" t="str">
        <f t="shared" si="1255"/>
        <v/>
      </c>
      <c r="CV413" s="1373" t="str">
        <f t="shared" si="1256"/>
        <v/>
      </c>
      <c r="CW413" s="1373" t="str">
        <f t="shared" si="1257"/>
        <v/>
      </c>
      <c r="CX413" s="1372" t="str">
        <f t="shared" si="1258"/>
        <v/>
      </c>
      <c r="CY413" s="1375" t="str">
        <f t="shared" si="1259"/>
        <v/>
      </c>
      <c r="CZ413" s="532" t="str">
        <f t="shared" si="1260"/>
        <v/>
      </c>
      <c r="DA413" s="533" t="str">
        <f t="shared" si="1261"/>
        <v/>
      </c>
      <c r="DB413" s="534" t="str">
        <f t="shared" si="1262"/>
        <v/>
      </c>
      <c r="DC413" s="534" t="str">
        <f t="shared" si="1263"/>
        <v/>
      </c>
      <c r="DD413" s="534" t="str">
        <f t="shared" si="1264"/>
        <v/>
      </c>
      <c r="DE413" s="534" t="str">
        <f t="shared" si="1265"/>
        <v/>
      </c>
      <c r="DF413" s="534" t="str">
        <f t="shared" si="1266"/>
        <v/>
      </c>
      <c r="DG413" s="535" t="str">
        <f t="shared" si="1267"/>
        <v/>
      </c>
      <c r="DH413" s="535" t="str">
        <f t="shared" si="1268"/>
        <v/>
      </c>
      <c r="DI413" s="535" t="str">
        <f t="shared" si="1269"/>
        <v/>
      </c>
      <c r="DJ413" s="535" t="str">
        <f t="shared" si="1270"/>
        <v/>
      </c>
      <c r="DK413" s="534" t="str">
        <f t="shared" si="1271"/>
        <v/>
      </c>
      <c r="DL413" s="534" t="str">
        <f t="shared" si="1272"/>
        <v/>
      </c>
      <c r="DM413" s="534" t="str">
        <f t="shared" si="1273"/>
        <v/>
      </c>
      <c r="DN413" s="534" t="str">
        <f t="shared" si="1274"/>
        <v/>
      </c>
      <c r="DO413" s="534" t="str">
        <f t="shared" si="1275"/>
        <v/>
      </c>
      <c r="DP413" s="533" t="str">
        <f t="shared" si="1276"/>
        <v/>
      </c>
      <c r="DQ413" s="532" t="str">
        <f t="shared" si="1277"/>
        <v/>
      </c>
      <c r="DR413" s="753">
        <f t="shared" si="1278"/>
        <v>0</v>
      </c>
      <c r="DS413" s="111">
        <f t="shared" si="1279"/>
        <v>0</v>
      </c>
      <c r="DT413" s="111">
        <f t="shared" si="1280"/>
        <v>0</v>
      </c>
      <c r="DU413" s="111">
        <f t="shared" si="1281"/>
        <v>0</v>
      </c>
      <c r="DV413" s="602"/>
      <c r="DW413" s="719"/>
      <c r="DX413" s="719"/>
      <c r="DY413" s="719"/>
      <c r="DZ413" s="719"/>
      <c r="EA413" s="719"/>
      <c r="EB413" s="719"/>
      <c r="EC413" s="719"/>
      <c r="ED413" s="719"/>
      <c r="EE413" s="603"/>
    </row>
    <row r="414" spans="1:135" s="604" customFormat="1" ht="15.75" customHeight="1">
      <c r="A414" s="740" t="s">
        <v>282</v>
      </c>
      <c r="B414" s="284"/>
      <c r="C414" s="284"/>
      <c r="D414" s="284"/>
      <c r="E414" s="284"/>
      <c r="F414" s="284"/>
      <c r="G414" s="284"/>
      <c r="H414" s="284"/>
      <c r="I414" s="284"/>
      <c r="J414" s="284"/>
      <c r="K414" s="284"/>
      <c r="L414" s="284"/>
      <c r="M414" s="284"/>
      <c r="N414" s="284"/>
      <c r="O414" s="284"/>
      <c r="P414" s="284"/>
      <c r="Q414" s="284"/>
      <c r="R414" s="284"/>
      <c r="S414" s="284"/>
      <c r="T414" s="703"/>
      <c r="U414" s="284"/>
      <c r="V414" s="284"/>
      <c r="W414" s="284"/>
      <c r="X414" s="284"/>
      <c r="Y414" s="284"/>
      <c r="Z414" s="284"/>
      <c r="AA414" s="284"/>
      <c r="AB414" s="284"/>
      <c r="AC414" s="284"/>
      <c r="AD414" s="284"/>
      <c r="AE414" s="284"/>
      <c r="AF414" s="284"/>
      <c r="AG414" s="284"/>
      <c r="AH414" s="284"/>
      <c r="AI414" s="284"/>
      <c r="AJ414" s="284"/>
      <c r="AK414" s="284"/>
      <c r="AL414" s="284"/>
      <c r="AM414" s="703"/>
      <c r="AN414" s="284"/>
      <c r="AO414" s="284"/>
      <c r="AP414" s="284"/>
      <c r="AQ414" s="284"/>
      <c r="AR414" s="284"/>
      <c r="AS414" s="284"/>
      <c r="AT414" s="284"/>
      <c r="AU414" s="284"/>
      <c r="AV414" s="284"/>
      <c r="AW414" s="284"/>
      <c r="AX414" s="284"/>
      <c r="AY414" s="284"/>
      <c r="AZ414" s="284"/>
      <c r="BA414" s="284"/>
      <c r="BB414" s="284"/>
      <c r="BC414" s="284"/>
      <c r="BD414" s="284"/>
      <c r="BE414" s="284"/>
      <c r="BF414" s="703"/>
      <c r="BG414" s="284"/>
      <c r="BH414" s="284"/>
      <c r="BI414" s="284"/>
      <c r="BJ414" s="284"/>
      <c r="BK414" s="284"/>
      <c r="BL414" s="284"/>
      <c r="BM414" s="284"/>
      <c r="BN414" s="284"/>
      <c r="BO414" s="284"/>
      <c r="BP414" s="284"/>
      <c r="BQ414" s="284"/>
      <c r="BR414" s="284"/>
      <c r="BS414" s="284"/>
      <c r="BT414" s="284"/>
      <c r="BU414" s="284"/>
      <c r="BV414" s="284"/>
      <c r="BW414" s="284"/>
      <c r="BX414" s="284"/>
      <c r="BY414" s="703"/>
      <c r="BZ414" s="284"/>
      <c r="CA414" s="284"/>
      <c r="CB414" s="284"/>
      <c r="CC414" s="284"/>
      <c r="CD414" s="698" t="str">
        <f t="shared" si="1238"/>
        <v/>
      </c>
      <c r="CE414" s="698" t="str">
        <f t="shared" si="1239"/>
        <v/>
      </c>
      <c r="CF414" s="698" t="str">
        <f t="shared" si="1240"/>
        <v/>
      </c>
      <c r="CG414" s="787" t="str">
        <f t="shared" si="1241"/>
        <v/>
      </c>
      <c r="CH414" s="1371" t="str">
        <f t="shared" si="1242"/>
        <v/>
      </c>
      <c r="CI414" s="1372" t="str">
        <f t="shared" si="1243"/>
        <v/>
      </c>
      <c r="CJ414" s="1373" t="str">
        <f t="shared" si="1244"/>
        <v/>
      </c>
      <c r="CK414" s="1373" t="str">
        <f t="shared" si="1245"/>
        <v/>
      </c>
      <c r="CL414" s="1373" t="str">
        <f t="shared" si="1246"/>
        <v/>
      </c>
      <c r="CM414" s="1373" t="str">
        <f t="shared" si="1247"/>
        <v/>
      </c>
      <c r="CN414" s="1373" t="str">
        <f t="shared" si="1248"/>
        <v/>
      </c>
      <c r="CO414" s="1374" t="str">
        <f t="shared" si="1249"/>
        <v/>
      </c>
      <c r="CP414" s="1374" t="str">
        <f t="shared" si="1250"/>
        <v/>
      </c>
      <c r="CQ414" s="1374" t="str">
        <f t="shared" si="1251"/>
        <v/>
      </c>
      <c r="CR414" s="1374" t="str">
        <f t="shared" si="1252"/>
        <v/>
      </c>
      <c r="CS414" s="1373" t="str">
        <f t="shared" si="1253"/>
        <v/>
      </c>
      <c r="CT414" s="1373" t="str">
        <f t="shared" si="1254"/>
        <v/>
      </c>
      <c r="CU414" s="1373" t="str">
        <f t="shared" si="1255"/>
        <v/>
      </c>
      <c r="CV414" s="1373" t="str">
        <f t="shared" si="1256"/>
        <v/>
      </c>
      <c r="CW414" s="1373" t="str">
        <f t="shared" si="1257"/>
        <v/>
      </c>
      <c r="CX414" s="1372" t="str">
        <f t="shared" si="1258"/>
        <v/>
      </c>
      <c r="CY414" s="1375" t="str">
        <f t="shared" si="1259"/>
        <v/>
      </c>
      <c r="CZ414" s="532" t="str">
        <f t="shared" si="1260"/>
        <v/>
      </c>
      <c r="DA414" s="533" t="str">
        <f t="shared" si="1261"/>
        <v/>
      </c>
      <c r="DB414" s="534" t="str">
        <f t="shared" si="1262"/>
        <v/>
      </c>
      <c r="DC414" s="534" t="str">
        <f t="shared" si="1263"/>
        <v/>
      </c>
      <c r="DD414" s="534" t="str">
        <f t="shared" si="1264"/>
        <v/>
      </c>
      <c r="DE414" s="534" t="str">
        <f t="shared" si="1265"/>
        <v/>
      </c>
      <c r="DF414" s="534" t="str">
        <f t="shared" si="1266"/>
        <v/>
      </c>
      <c r="DG414" s="535" t="str">
        <f t="shared" si="1267"/>
        <v/>
      </c>
      <c r="DH414" s="535" t="str">
        <f t="shared" si="1268"/>
        <v/>
      </c>
      <c r="DI414" s="535" t="str">
        <f t="shared" si="1269"/>
        <v/>
      </c>
      <c r="DJ414" s="535" t="str">
        <f t="shared" si="1270"/>
        <v/>
      </c>
      <c r="DK414" s="534" t="str">
        <f t="shared" si="1271"/>
        <v/>
      </c>
      <c r="DL414" s="534" t="str">
        <f t="shared" si="1272"/>
        <v/>
      </c>
      <c r="DM414" s="534" t="str">
        <f t="shared" si="1273"/>
        <v/>
      </c>
      <c r="DN414" s="534" t="str">
        <f t="shared" si="1274"/>
        <v/>
      </c>
      <c r="DO414" s="534" t="str">
        <f t="shared" si="1275"/>
        <v/>
      </c>
      <c r="DP414" s="533" t="str">
        <f t="shared" si="1276"/>
        <v/>
      </c>
      <c r="DQ414" s="532" t="str">
        <f t="shared" si="1277"/>
        <v/>
      </c>
      <c r="DR414" s="753">
        <f t="shared" si="1278"/>
        <v>0</v>
      </c>
      <c r="DS414" s="111">
        <f t="shared" si="1279"/>
        <v>0</v>
      </c>
      <c r="DT414" s="111">
        <f t="shared" si="1280"/>
        <v>0</v>
      </c>
      <c r="DU414" s="111">
        <f t="shared" si="1281"/>
        <v>0</v>
      </c>
      <c r="DV414" s="602"/>
      <c r="DW414" s="719"/>
      <c r="DX414" s="719"/>
      <c r="DY414" s="719"/>
      <c r="DZ414" s="719"/>
      <c r="EA414" s="719"/>
      <c r="EB414" s="719"/>
      <c r="EC414" s="719"/>
      <c r="ED414" s="719"/>
      <c r="EE414" s="603"/>
    </row>
    <row r="415" spans="1:135" s="795" customFormat="1" ht="15.75" customHeight="1">
      <c r="A415" s="757" t="s">
        <v>284</v>
      </c>
      <c r="B415" s="730" t="str">
        <f t="shared" ref="B415:S415" si="1324">IF(B413="","",B413*B414)</f>
        <v/>
      </c>
      <c r="C415" s="730" t="str">
        <f t="shared" si="1324"/>
        <v/>
      </c>
      <c r="D415" s="730" t="str">
        <f t="shared" si="1324"/>
        <v/>
      </c>
      <c r="E415" s="730" t="str">
        <f t="shared" si="1324"/>
        <v/>
      </c>
      <c r="F415" s="730" t="str">
        <f t="shared" si="1324"/>
        <v/>
      </c>
      <c r="G415" s="730" t="str">
        <f t="shared" si="1324"/>
        <v/>
      </c>
      <c r="H415" s="730" t="str">
        <f t="shared" si="1324"/>
        <v/>
      </c>
      <c r="I415" s="730" t="str">
        <f t="shared" si="1324"/>
        <v/>
      </c>
      <c r="J415" s="730" t="str">
        <f t="shared" si="1324"/>
        <v/>
      </c>
      <c r="K415" s="730" t="str">
        <f t="shared" si="1324"/>
        <v/>
      </c>
      <c r="L415" s="730" t="str">
        <f t="shared" si="1324"/>
        <v/>
      </c>
      <c r="M415" s="730" t="str">
        <f t="shared" si="1324"/>
        <v/>
      </c>
      <c r="N415" s="730" t="str">
        <f t="shared" si="1324"/>
        <v/>
      </c>
      <c r="O415" s="730" t="str">
        <f t="shared" si="1324"/>
        <v/>
      </c>
      <c r="P415" s="730" t="str">
        <f t="shared" si="1324"/>
        <v/>
      </c>
      <c r="Q415" s="730" t="str">
        <f t="shared" si="1324"/>
        <v/>
      </c>
      <c r="R415" s="730" t="str">
        <f t="shared" si="1324"/>
        <v/>
      </c>
      <c r="S415" s="730" t="str">
        <f t="shared" si="1324"/>
        <v/>
      </c>
      <c r="T415" s="762"/>
      <c r="U415" s="730" t="str">
        <f t="shared" ref="U415:AL415" si="1325">IF(U413="","",U413*U414)</f>
        <v/>
      </c>
      <c r="V415" s="730" t="str">
        <f t="shared" si="1325"/>
        <v/>
      </c>
      <c r="W415" s="730" t="str">
        <f t="shared" si="1325"/>
        <v/>
      </c>
      <c r="X415" s="730" t="str">
        <f t="shared" si="1325"/>
        <v/>
      </c>
      <c r="Y415" s="730" t="str">
        <f t="shared" si="1325"/>
        <v/>
      </c>
      <c r="Z415" s="730" t="str">
        <f t="shared" si="1325"/>
        <v/>
      </c>
      <c r="AA415" s="730" t="str">
        <f t="shared" si="1325"/>
        <v/>
      </c>
      <c r="AB415" s="730" t="str">
        <f t="shared" si="1325"/>
        <v/>
      </c>
      <c r="AC415" s="730" t="str">
        <f t="shared" si="1325"/>
        <v/>
      </c>
      <c r="AD415" s="730" t="str">
        <f t="shared" si="1325"/>
        <v/>
      </c>
      <c r="AE415" s="730" t="str">
        <f t="shared" si="1325"/>
        <v/>
      </c>
      <c r="AF415" s="730" t="str">
        <f t="shared" si="1325"/>
        <v/>
      </c>
      <c r="AG415" s="730" t="str">
        <f t="shared" si="1325"/>
        <v/>
      </c>
      <c r="AH415" s="730" t="str">
        <f t="shared" si="1325"/>
        <v/>
      </c>
      <c r="AI415" s="730" t="str">
        <f t="shared" si="1325"/>
        <v/>
      </c>
      <c r="AJ415" s="730" t="str">
        <f t="shared" si="1325"/>
        <v/>
      </c>
      <c r="AK415" s="730" t="str">
        <f t="shared" si="1325"/>
        <v/>
      </c>
      <c r="AL415" s="730" t="str">
        <f t="shared" si="1325"/>
        <v/>
      </c>
      <c r="AM415" s="762"/>
      <c r="AN415" s="730" t="str">
        <f t="shared" ref="AN415:BE415" si="1326">IF(AN413="","",AN413*AN414)</f>
        <v/>
      </c>
      <c r="AO415" s="730" t="str">
        <f t="shared" si="1326"/>
        <v/>
      </c>
      <c r="AP415" s="730" t="str">
        <f t="shared" si="1326"/>
        <v/>
      </c>
      <c r="AQ415" s="730" t="str">
        <f t="shared" si="1326"/>
        <v/>
      </c>
      <c r="AR415" s="730" t="str">
        <f t="shared" si="1326"/>
        <v/>
      </c>
      <c r="AS415" s="730" t="str">
        <f t="shared" si="1326"/>
        <v/>
      </c>
      <c r="AT415" s="730" t="str">
        <f t="shared" si="1326"/>
        <v/>
      </c>
      <c r="AU415" s="730" t="str">
        <f t="shared" si="1326"/>
        <v/>
      </c>
      <c r="AV415" s="730" t="str">
        <f t="shared" si="1326"/>
        <v/>
      </c>
      <c r="AW415" s="730" t="str">
        <f t="shared" si="1326"/>
        <v/>
      </c>
      <c r="AX415" s="730" t="str">
        <f t="shared" si="1326"/>
        <v/>
      </c>
      <c r="AY415" s="730" t="str">
        <f t="shared" si="1326"/>
        <v/>
      </c>
      <c r="AZ415" s="730" t="str">
        <f t="shared" si="1326"/>
        <v/>
      </c>
      <c r="BA415" s="730" t="str">
        <f t="shared" si="1326"/>
        <v/>
      </c>
      <c r="BB415" s="730" t="str">
        <f t="shared" si="1326"/>
        <v/>
      </c>
      <c r="BC415" s="730" t="str">
        <f t="shared" si="1326"/>
        <v/>
      </c>
      <c r="BD415" s="730" t="str">
        <f t="shared" si="1326"/>
        <v/>
      </c>
      <c r="BE415" s="730" t="str">
        <f t="shared" si="1326"/>
        <v/>
      </c>
      <c r="BF415" s="762"/>
      <c r="BG415" s="730" t="str">
        <f t="shared" ref="BG415:BX415" si="1327">IF(BG413="","",BG413*BG414)</f>
        <v/>
      </c>
      <c r="BH415" s="730" t="str">
        <f t="shared" si="1327"/>
        <v/>
      </c>
      <c r="BI415" s="730" t="str">
        <f t="shared" si="1327"/>
        <v/>
      </c>
      <c r="BJ415" s="730" t="str">
        <f t="shared" si="1327"/>
        <v/>
      </c>
      <c r="BK415" s="730" t="str">
        <f t="shared" si="1327"/>
        <v/>
      </c>
      <c r="BL415" s="730" t="str">
        <f t="shared" si="1327"/>
        <v/>
      </c>
      <c r="BM415" s="730" t="str">
        <f t="shared" si="1327"/>
        <v/>
      </c>
      <c r="BN415" s="730" t="str">
        <f t="shared" si="1327"/>
        <v/>
      </c>
      <c r="BO415" s="730" t="str">
        <f t="shared" si="1327"/>
        <v/>
      </c>
      <c r="BP415" s="730" t="str">
        <f t="shared" si="1327"/>
        <v/>
      </c>
      <c r="BQ415" s="730" t="str">
        <f t="shared" si="1327"/>
        <v/>
      </c>
      <c r="BR415" s="730" t="str">
        <f t="shared" si="1327"/>
        <v/>
      </c>
      <c r="BS415" s="730" t="str">
        <f t="shared" si="1327"/>
        <v/>
      </c>
      <c r="BT415" s="730" t="str">
        <f t="shared" si="1327"/>
        <v/>
      </c>
      <c r="BU415" s="730" t="str">
        <f t="shared" si="1327"/>
        <v/>
      </c>
      <c r="BV415" s="730" t="str">
        <f t="shared" si="1327"/>
        <v/>
      </c>
      <c r="BW415" s="730" t="str">
        <f t="shared" si="1327"/>
        <v/>
      </c>
      <c r="BX415" s="730" t="str">
        <f t="shared" si="1327"/>
        <v/>
      </c>
      <c r="BY415" s="762"/>
      <c r="BZ415" s="730" t="str">
        <f>IF(BZ413="","",BZ413*BZ414)</f>
        <v/>
      </c>
      <c r="CA415" s="730" t="str">
        <f>IF(CA413="","",CA413*CA414)</f>
        <v/>
      </c>
      <c r="CB415" s="730" t="str">
        <f>IF(CB413="","",CB413*CB414)</f>
        <v/>
      </c>
      <c r="CC415" s="730" t="str">
        <f>IF(CC413="","",CC413*CC414)</f>
        <v/>
      </c>
      <c r="CD415" s="698" t="str">
        <f t="shared" si="1238"/>
        <v/>
      </c>
      <c r="CE415" s="698" t="str">
        <f t="shared" si="1239"/>
        <v/>
      </c>
      <c r="CF415" s="698" t="str">
        <f t="shared" si="1240"/>
        <v/>
      </c>
      <c r="CG415" s="787" t="str">
        <f t="shared" si="1241"/>
        <v/>
      </c>
      <c r="CH415" s="1371" t="str">
        <f t="shared" si="1242"/>
        <v/>
      </c>
      <c r="CI415" s="1372" t="str">
        <f t="shared" si="1243"/>
        <v/>
      </c>
      <c r="CJ415" s="1373" t="str">
        <f t="shared" si="1244"/>
        <v/>
      </c>
      <c r="CK415" s="1373" t="str">
        <f t="shared" si="1245"/>
        <v/>
      </c>
      <c r="CL415" s="1373" t="str">
        <f t="shared" si="1246"/>
        <v/>
      </c>
      <c r="CM415" s="1373" t="str">
        <f t="shared" si="1247"/>
        <v/>
      </c>
      <c r="CN415" s="1373" t="str">
        <f t="shared" si="1248"/>
        <v/>
      </c>
      <c r="CO415" s="1374" t="str">
        <f t="shared" si="1249"/>
        <v/>
      </c>
      <c r="CP415" s="1374" t="str">
        <f t="shared" si="1250"/>
        <v/>
      </c>
      <c r="CQ415" s="1374" t="str">
        <f t="shared" si="1251"/>
        <v/>
      </c>
      <c r="CR415" s="1374" t="str">
        <f t="shared" si="1252"/>
        <v/>
      </c>
      <c r="CS415" s="1373" t="str">
        <f t="shared" si="1253"/>
        <v/>
      </c>
      <c r="CT415" s="1373" t="str">
        <f t="shared" si="1254"/>
        <v/>
      </c>
      <c r="CU415" s="1373" t="str">
        <f t="shared" si="1255"/>
        <v/>
      </c>
      <c r="CV415" s="1373" t="str">
        <f t="shared" si="1256"/>
        <v/>
      </c>
      <c r="CW415" s="1373" t="str">
        <f t="shared" si="1257"/>
        <v/>
      </c>
      <c r="CX415" s="1372" t="str">
        <f t="shared" si="1258"/>
        <v/>
      </c>
      <c r="CY415" s="1375" t="str">
        <f t="shared" si="1259"/>
        <v/>
      </c>
      <c r="CZ415" s="532" t="str">
        <f t="shared" si="1260"/>
        <v/>
      </c>
      <c r="DA415" s="533" t="str">
        <f t="shared" si="1261"/>
        <v/>
      </c>
      <c r="DB415" s="534" t="str">
        <f t="shared" si="1262"/>
        <v/>
      </c>
      <c r="DC415" s="534" t="str">
        <f t="shared" si="1263"/>
        <v/>
      </c>
      <c r="DD415" s="534" t="str">
        <f t="shared" si="1264"/>
        <v/>
      </c>
      <c r="DE415" s="534" t="str">
        <f t="shared" si="1265"/>
        <v/>
      </c>
      <c r="DF415" s="534" t="str">
        <f t="shared" si="1266"/>
        <v/>
      </c>
      <c r="DG415" s="535" t="str">
        <f t="shared" si="1267"/>
        <v/>
      </c>
      <c r="DH415" s="535" t="str">
        <f t="shared" si="1268"/>
        <v/>
      </c>
      <c r="DI415" s="535" t="str">
        <f t="shared" si="1269"/>
        <v/>
      </c>
      <c r="DJ415" s="535" t="str">
        <f t="shared" si="1270"/>
        <v/>
      </c>
      <c r="DK415" s="534" t="str">
        <f t="shared" si="1271"/>
        <v/>
      </c>
      <c r="DL415" s="534" t="str">
        <f t="shared" si="1272"/>
        <v/>
      </c>
      <c r="DM415" s="534" t="str">
        <f t="shared" si="1273"/>
        <v/>
      </c>
      <c r="DN415" s="534" t="str">
        <f t="shared" si="1274"/>
        <v/>
      </c>
      <c r="DO415" s="534" t="str">
        <f t="shared" si="1275"/>
        <v/>
      </c>
      <c r="DP415" s="533" t="str">
        <f t="shared" si="1276"/>
        <v/>
      </c>
      <c r="DQ415" s="532" t="str">
        <f t="shared" si="1277"/>
        <v/>
      </c>
      <c r="DR415" s="753">
        <f t="shared" si="1278"/>
        <v>0</v>
      </c>
      <c r="DS415" s="111">
        <f t="shared" si="1279"/>
        <v>0</v>
      </c>
      <c r="DT415" s="111">
        <f t="shared" si="1280"/>
        <v>0</v>
      </c>
      <c r="DU415" s="111">
        <f t="shared" si="1281"/>
        <v>0</v>
      </c>
      <c r="DV415" s="792"/>
      <c r="DW415" s="793"/>
      <c r="DX415" s="793"/>
      <c r="DY415" s="793"/>
      <c r="DZ415" s="793"/>
      <c r="EA415" s="793"/>
      <c r="EB415" s="793"/>
      <c r="EC415" s="793"/>
      <c r="ED415" s="793"/>
      <c r="EE415" s="794"/>
    </row>
    <row r="416" spans="1:135" s="604" customFormat="1" ht="15.75" customHeight="1">
      <c r="A416" s="781" t="s">
        <v>385</v>
      </c>
      <c r="B416" s="284"/>
      <c r="C416" s="284"/>
      <c r="D416" s="284"/>
      <c r="E416" s="284"/>
      <c r="F416" s="284"/>
      <c r="G416" s="284"/>
      <c r="H416" s="284"/>
      <c r="I416" s="284"/>
      <c r="J416" s="284"/>
      <c r="K416" s="284"/>
      <c r="L416" s="284"/>
      <c r="M416" s="284"/>
      <c r="N416" s="284"/>
      <c r="O416" s="284"/>
      <c r="P416" s="284"/>
      <c r="Q416" s="284"/>
      <c r="R416" s="284"/>
      <c r="S416" s="284"/>
      <c r="T416" s="703"/>
      <c r="U416" s="284"/>
      <c r="V416" s="284"/>
      <c r="W416" s="284"/>
      <c r="X416" s="284"/>
      <c r="Y416" s="284"/>
      <c r="Z416" s="284"/>
      <c r="AA416" s="284"/>
      <c r="AB416" s="284"/>
      <c r="AC416" s="284"/>
      <c r="AD416" s="284"/>
      <c r="AE416" s="284"/>
      <c r="AF416" s="284"/>
      <c r="AG416" s="284"/>
      <c r="AH416" s="284"/>
      <c r="AI416" s="284"/>
      <c r="AJ416" s="284"/>
      <c r="AK416" s="284"/>
      <c r="AL416" s="284"/>
      <c r="AM416" s="742"/>
      <c r="AN416" s="284"/>
      <c r="AO416" s="284"/>
      <c r="AP416" s="284"/>
      <c r="AQ416" s="284"/>
      <c r="AR416" s="284"/>
      <c r="AS416" s="284"/>
      <c r="AT416" s="284"/>
      <c r="AU416" s="284"/>
      <c r="AV416" s="284"/>
      <c r="AW416" s="284"/>
      <c r="AX416" s="284"/>
      <c r="AY416" s="284"/>
      <c r="AZ416" s="284"/>
      <c r="BA416" s="284"/>
      <c r="BB416" s="284"/>
      <c r="BC416" s="284"/>
      <c r="BD416" s="284"/>
      <c r="BE416" s="284"/>
      <c r="BF416" s="742"/>
      <c r="BG416" s="284"/>
      <c r="BH416" s="284"/>
      <c r="BI416" s="284"/>
      <c r="BJ416" s="284"/>
      <c r="BK416" s="284"/>
      <c r="BL416" s="284"/>
      <c r="BM416" s="284"/>
      <c r="BN416" s="284"/>
      <c r="BO416" s="284"/>
      <c r="BP416" s="284"/>
      <c r="BQ416" s="284"/>
      <c r="BR416" s="284"/>
      <c r="BS416" s="284"/>
      <c r="BT416" s="284"/>
      <c r="BU416" s="284"/>
      <c r="BV416" s="284"/>
      <c r="BW416" s="284"/>
      <c r="BX416" s="284"/>
      <c r="BY416" s="703"/>
      <c r="BZ416" s="284"/>
      <c r="CA416" s="284"/>
      <c r="CB416" s="284"/>
      <c r="CC416" s="284"/>
      <c r="CD416" s="698" t="str">
        <f t="shared" si="1238"/>
        <v/>
      </c>
      <c r="CE416" s="698" t="str">
        <f t="shared" si="1239"/>
        <v/>
      </c>
      <c r="CF416" s="698" t="str">
        <f t="shared" si="1240"/>
        <v/>
      </c>
      <c r="CG416" s="787" t="str">
        <f t="shared" si="1241"/>
        <v/>
      </c>
      <c r="CH416" s="1371" t="str">
        <f t="shared" si="1242"/>
        <v/>
      </c>
      <c r="CI416" s="1372" t="str">
        <f t="shared" si="1243"/>
        <v/>
      </c>
      <c r="CJ416" s="1373" t="str">
        <f t="shared" si="1244"/>
        <v/>
      </c>
      <c r="CK416" s="1373" t="str">
        <f t="shared" si="1245"/>
        <v/>
      </c>
      <c r="CL416" s="1373" t="str">
        <f t="shared" si="1246"/>
        <v/>
      </c>
      <c r="CM416" s="1373" t="str">
        <f t="shared" si="1247"/>
        <v/>
      </c>
      <c r="CN416" s="1373" t="str">
        <f t="shared" si="1248"/>
        <v/>
      </c>
      <c r="CO416" s="1374" t="str">
        <f t="shared" si="1249"/>
        <v/>
      </c>
      <c r="CP416" s="1374" t="str">
        <f t="shared" si="1250"/>
        <v/>
      </c>
      <c r="CQ416" s="1374" t="str">
        <f t="shared" si="1251"/>
        <v/>
      </c>
      <c r="CR416" s="1374" t="str">
        <f t="shared" si="1252"/>
        <v/>
      </c>
      <c r="CS416" s="1373" t="str">
        <f t="shared" si="1253"/>
        <v/>
      </c>
      <c r="CT416" s="1373" t="str">
        <f t="shared" si="1254"/>
        <v/>
      </c>
      <c r="CU416" s="1373" t="str">
        <f t="shared" si="1255"/>
        <v/>
      </c>
      <c r="CV416" s="1373" t="str">
        <f t="shared" si="1256"/>
        <v/>
      </c>
      <c r="CW416" s="1373" t="str">
        <f t="shared" si="1257"/>
        <v/>
      </c>
      <c r="CX416" s="1372" t="str">
        <f t="shared" si="1258"/>
        <v/>
      </c>
      <c r="CY416" s="1375" t="str">
        <f t="shared" si="1259"/>
        <v/>
      </c>
      <c r="CZ416" s="532" t="str">
        <f t="shared" si="1260"/>
        <v/>
      </c>
      <c r="DA416" s="533" t="str">
        <f t="shared" si="1261"/>
        <v/>
      </c>
      <c r="DB416" s="534" t="str">
        <f t="shared" si="1262"/>
        <v/>
      </c>
      <c r="DC416" s="534" t="str">
        <f t="shared" si="1263"/>
        <v/>
      </c>
      <c r="DD416" s="534" t="str">
        <f t="shared" si="1264"/>
        <v/>
      </c>
      <c r="DE416" s="534" t="str">
        <f t="shared" si="1265"/>
        <v/>
      </c>
      <c r="DF416" s="534" t="str">
        <f t="shared" si="1266"/>
        <v/>
      </c>
      <c r="DG416" s="535" t="str">
        <f t="shared" si="1267"/>
        <v/>
      </c>
      <c r="DH416" s="535" t="str">
        <f t="shared" si="1268"/>
        <v/>
      </c>
      <c r="DI416" s="535" t="str">
        <f t="shared" si="1269"/>
        <v/>
      </c>
      <c r="DJ416" s="535" t="str">
        <f t="shared" si="1270"/>
        <v/>
      </c>
      <c r="DK416" s="534" t="str">
        <f t="shared" si="1271"/>
        <v/>
      </c>
      <c r="DL416" s="534" t="str">
        <f t="shared" si="1272"/>
        <v/>
      </c>
      <c r="DM416" s="534" t="str">
        <f t="shared" si="1273"/>
        <v/>
      </c>
      <c r="DN416" s="534" t="str">
        <f t="shared" si="1274"/>
        <v/>
      </c>
      <c r="DO416" s="534" t="str">
        <f t="shared" si="1275"/>
        <v/>
      </c>
      <c r="DP416" s="533" t="str">
        <f t="shared" si="1276"/>
        <v/>
      </c>
      <c r="DQ416" s="532" t="str">
        <f t="shared" si="1277"/>
        <v/>
      </c>
      <c r="DR416" s="753">
        <f t="shared" si="1278"/>
        <v>0</v>
      </c>
      <c r="DS416" s="111">
        <f t="shared" si="1279"/>
        <v>0</v>
      </c>
      <c r="DT416" s="111">
        <f t="shared" si="1280"/>
        <v>0</v>
      </c>
      <c r="DU416" s="111">
        <f t="shared" si="1281"/>
        <v>0</v>
      </c>
      <c r="DV416" s="602"/>
      <c r="DW416" s="719"/>
      <c r="DX416" s="719"/>
      <c r="DY416" s="719"/>
      <c r="DZ416" s="719"/>
      <c r="EA416" s="719"/>
      <c r="EB416" s="719"/>
      <c r="EC416" s="719"/>
      <c r="ED416" s="719"/>
      <c r="EE416" s="603"/>
    </row>
    <row r="417" spans="1:135" s="604" customFormat="1" ht="15.75" customHeight="1">
      <c r="A417" s="740" t="s">
        <v>282</v>
      </c>
      <c r="B417" s="233"/>
      <c r="C417" s="233"/>
      <c r="D417" s="233"/>
      <c r="E417" s="233"/>
      <c r="F417" s="233"/>
      <c r="G417" s="233"/>
      <c r="H417" s="233"/>
      <c r="I417" s="233"/>
      <c r="J417" s="233"/>
      <c r="K417" s="233"/>
      <c r="L417" s="233"/>
      <c r="M417" s="233"/>
      <c r="N417" s="233"/>
      <c r="O417" s="233"/>
      <c r="P417" s="233"/>
      <c r="Q417" s="233"/>
      <c r="R417" s="233"/>
      <c r="S417" s="233"/>
      <c r="T417" s="697"/>
      <c r="U417" s="233"/>
      <c r="V417" s="233"/>
      <c r="W417" s="233"/>
      <c r="X417" s="233"/>
      <c r="Y417" s="233"/>
      <c r="Z417" s="233"/>
      <c r="AA417" s="233"/>
      <c r="AB417" s="233"/>
      <c r="AC417" s="233"/>
      <c r="AD417" s="233"/>
      <c r="AE417" s="233"/>
      <c r="AF417" s="233"/>
      <c r="AG417" s="233"/>
      <c r="AH417" s="233"/>
      <c r="AI417" s="233"/>
      <c r="AJ417" s="233"/>
      <c r="AK417" s="233"/>
      <c r="AL417" s="233"/>
      <c r="AM417" s="739"/>
      <c r="AN417" s="233"/>
      <c r="AO417" s="233"/>
      <c r="AP417" s="233"/>
      <c r="AQ417" s="233"/>
      <c r="AR417" s="233"/>
      <c r="AS417" s="233"/>
      <c r="AT417" s="233"/>
      <c r="AU417" s="233"/>
      <c r="AV417" s="233"/>
      <c r="AW417" s="233"/>
      <c r="AX417" s="233"/>
      <c r="AY417" s="233"/>
      <c r="AZ417" s="233"/>
      <c r="BA417" s="233"/>
      <c r="BB417" s="233"/>
      <c r="BC417" s="233"/>
      <c r="BD417" s="233"/>
      <c r="BE417" s="233"/>
      <c r="BF417" s="739"/>
      <c r="BG417" s="233"/>
      <c r="BH417" s="233"/>
      <c r="BI417" s="233"/>
      <c r="BJ417" s="233"/>
      <c r="BK417" s="233"/>
      <c r="BL417" s="233"/>
      <c r="BM417" s="233"/>
      <c r="BN417" s="233"/>
      <c r="BO417" s="233"/>
      <c r="BP417" s="233"/>
      <c r="BQ417" s="233"/>
      <c r="BR417" s="233"/>
      <c r="BS417" s="233"/>
      <c r="BT417" s="233"/>
      <c r="BU417" s="233"/>
      <c r="BV417" s="233"/>
      <c r="BW417" s="233"/>
      <c r="BX417" s="233"/>
      <c r="BY417" s="697"/>
      <c r="BZ417" s="233"/>
      <c r="CA417" s="233"/>
      <c r="CB417" s="233"/>
      <c r="CC417" s="233"/>
      <c r="CD417" s="698" t="str">
        <f t="shared" si="1238"/>
        <v/>
      </c>
      <c r="CE417" s="698" t="str">
        <f t="shared" si="1239"/>
        <v/>
      </c>
      <c r="CF417" s="698" t="str">
        <f t="shared" si="1240"/>
        <v/>
      </c>
      <c r="CG417" s="787" t="str">
        <f t="shared" si="1241"/>
        <v/>
      </c>
      <c r="CH417" s="1371" t="str">
        <f t="shared" si="1242"/>
        <v/>
      </c>
      <c r="CI417" s="1372" t="str">
        <f t="shared" si="1243"/>
        <v/>
      </c>
      <c r="CJ417" s="1373" t="str">
        <f t="shared" si="1244"/>
        <v/>
      </c>
      <c r="CK417" s="1373" t="str">
        <f t="shared" si="1245"/>
        <v/>
      </c>
      <c r="CL417" s="1373" t="str">
        <f t="shared" si="1246"/>
        <v/>
      </c>
      <c r="CM417" s="1373" t="str">
        <f t="shared" si="1247"/>
        <v/>
      </c>
      <c r="CN417" s="1373" t="str">
        <f t="shared" si="1248"/>
        <v/>
      </c>
      <c r="CO417" s="1374" t="str">
        <f t="shared" si="1249"/>
        <v/>
      </c>
      <c r="CP417" s="1374" t="str">
        <f t="shared" si="1250"/>
        <v/>
      </c>
      <c r="CQ417" s="1374" t="str">
        <f t="shared" si="1251"/>
        <v/>
      </c>
      <c r="CR417" s="1374" t="str">
        <f t="shared" si="1252"/>
        <v/>
      </c>
      <c r="CS417" s="1373" t="str">
        <f t="shared" si="1253"/>
        <v/>
      </c>
      <c r="CT417" s="1373" t="str">
        <f t="shared" si="1254"/>
        <v/>
      </c>
      <c r="CU417" s="1373" t="str">
        <f t="shared" si="1255"/>
        <v/>
      </c>
      <c r="CV417" s="1373" t="str">
        <f t="shared" si="1256"/>
        <v/>
      </c>
      <c r="CW417" s="1373" t="str">
        <f t="shared" si="1257"/>
        <v/>
      </c>
      <c r="CX417" s="1372" t="str">
        <f t="shared" si="1258"/>
        <v/>
      </c>
      <c r="CY417" s="1375" t="str">
        <f t="shared" si="1259"/>
        <v/>
      </c>
      <c r="CZ417" s="532" t="str">
        <f t="shared" si="1260"/>
        <v/>
      </c>
      <c r="DA417" s="533" t="str">
        <f t="shared" si="1261"/>
        <v/>
      </c>
      <c r="DB417" s="534" t="str">
        <f t="shared" si="1262"/>
        <v/>
      </c>
      <c r="DC417" s="534" t="str">
        <f t="shared" si="1263"/>
        <v/>
      </c>
      <c r="DD417" s="534" t="str">
        <f t="shared" si="1264"/>
        <v/>
      </c>
      <c r="DE417" s="534" t="str">
        <f t="shared" si="1265"/>
        <v/>
      </c>
      <c r="DF417" s="534" t="str">
        <f t="shared" si="1266"/>
        <v/>
      </c>
      <c r="DG417" s="535" t="str">
        <f t="shared" si="1267"/>
        <v/>
      </c>
      <c r="DH417" s="535" t="str">
        <f t="shared" si="1268"/>
        <v/>
      </c>
      <c r="DI417" s="535" t="str">
        <f t="shared" si="1269"/>
        <v/>
      </c>
      <c r="DJ417" s="535" t="str">
        <f t="shared" si="1270"/>
        <v/>
      </c>
      <c r="DK417" s="534" t="str">
        <f t="shared" si="1271"/>
        <v/>
      </c>
      <c r="DL417" s="534" t="str">
        <f t="shared" si="1272"/>
        <v/>
      </c>
      <c r="DM417" s="534" t="str">
        <f t="shared" si="1273"/>
        <v/>
      </c>
      <c r="DN417" s="534" t="str">
        <f t="shared" si="1274"/>
        <v/>
      </c>
      <c r="DO417" s="534" t="str">
        <f t="shared" si="1275"/>
        <v/>
      </c>
      <c r="DP417" s="533" t="str">
        <f t="shared" si="1276"/>
        <v/>
      </c>
      <c r="DQ417" s="532" t="str">
        <f t="shared" si="1277"/>
        <v/>
      </c>
      <c r="DR417" s="753">
        <f t="shared" si="1278"/>
        <v>0</v>
      </c>
      <c r="DS417" s="111">
        <f t="shared" si="1279"/>
        <v>0</v>
      </c>
      <c r="DT417" s="111">
        <f t="shared" si="1280"/>
        <v>0</v>
      </c>
      <c r="DU417" s="111">
        <f t="shared" si="1281"/>
        <v>0</v>
      </c>
      <c r="DV417" s="602"/>
      <c r="DW417" s="719"/>
      <c r="DX417" s="719"/>
      <c r="DY417" s="719"/>
      <c r="DZ417" s="719"/>
      <c r="EA417" s="719"/>
      <c r="EB417" s="719"/>
      <c r="EC417" s="719"/>
      <c r="ED417" s="719"/>
      <c r="EE417" s="603"/>
    </row>
    <row r="418" spans="1:135" s="604" customFormat="1" ht="15.75" customHeight="1">
      <c r="A418" s="757" t="s">
        <v>284</v>
      </c>
      <c r="B418" s="730" t="str">
        <f t="shared" ref="B418:S418" si="1328">IF(B416="","",B416*B417)</f>
        <v/>
      </c>
      <c r="C418" s="730" t="str">
        <f t="shared" si="1328"/>
        <v/>
      </c>
      <c r="D418" s="730" t="str">
        <f t="shared" si="1328"/>
        <v/>
      </c>
      <c r="E418" s="730" t="str">
        <f t="shared" si="1328"/>
        <v/>
      </c>
      <c r="F418" s="730" t="str">
        <f t="shared" si="1328"/>
        <v/>
      </c>
      <c r="G418" s="730" t="str">
        <f t="shared" si="1328"/>
        <v/>
      </c>
      <c r="H418" s="730" t="str">
        <f t="shared" si="1328"/>
        <v/>
      </c>
      <c r="I418" s="730" t="str">
        <f t="shared" si="1328"/>
        <v/>
      </c>
      <c r="J418" s="730" t="str">
        <f t="shared" si="1328"/>
        <v/>
      </c>
      <c r="K418" s="730" t="str">
        <f t="shared" si="1328"/>
        <v/>
      </c>
      <c r="L418" s="730" t="str">
        <f t="shared" si="1328"/>
        <v/>
      </c>
      <c r="M418" s="730" t="str">
        <f t="shared" si="1328"/>
        <v/>
      </c>
      <c r="N418" s="730" t="str">
        <f t="shared" si="1328"/>
        <v/>
      </c>
      <c r="O418" s="730" t="str">
        <f t="shared" si="1328"/>
        <v/>
      </c>
      <c r="P418" s="730" t="str">
        <f t="shared" si="1328"/>
        <v/>
      </c>
      <c r="Q418" s="730" t="str">
        <f t="shared" si="1328"/>
        <v/>
      </c>
      <c r="R418" s="730" t="str">
        <f t="shared" si="1328"/>
        <v/>
      </c>
      <c r="S418" s="730" t="str">
        <f t="shared" si="1328"/>
        <v/>
      </c>
      <c r="T418" s="762"/>
      <c r="U418" s="730" t="str">
        <f t="shared" ref="U418:AL418" si="1329">IF(U416="","",U416*U417)</f>
        <v/>
      </c>
      <c r="V418" s="730" t="str">
        <f t="shared" si="1329"/>
        <v/>
      </c>
      <c r="W418" s="730" t="str">
        <f t="shared" si="1329"/>
        <v/>
      </c>
      <c r="X418" s="730" t="str">
        <f t="shared" si="1329"/>
        <v/>
      </c>
      <c r="Y418" s="730" t="str">
        <f t="shared" si="1329"/>
        <v/>
      </c>
      <c r="Z418" s="730" t="str">
        <f t="shared" si="1329"/>
        <v/>
      </c>
      <c r="AA418" s="730" t="str">
        <f t="shared" si="1329"/>
        <v/>
      </c>
      <c r="AB418" s="730" t="str">
        <f t="shared" si="1329"/>
        <v/>
      </c>
      <c r="AC418" s="730" t="str">
        <f t="shared" si="1329"/>
        <v/>
      </c>
      <c r="AD418" s="730" t="str">
        <f t="shared" si="1329"/>
        <v/>
      </c>
      <c r="AE418" s="730" t="str">
        <f t="shared" si="1329"/>
        <v/>
      </c>
      <c r="AF418" s="730" t="str">
        <f t="shared" si="1329"/>
        <v/>
      </c>
      <c r="AG418" s="730" t="str">
        <f t="shared" si="1329"/>
        <v/>
      </c>
      <c r="AH418" s="730" t="str">
        <f t="shared" si="1329"/>
        <v/>
      </c>
      <c r="AI418" s="730" t="str">
        <f t="shared" si="1329"/>
        <v/>
      </c>
      <c r="AJ418" s="730" t="str">
        <f t="shared" si="1329"/>
        <v/>
      </c>
      <c r="AK418" s="730" t="str">
        <f t="shared" si="1329"/>
        <v/>
      </c>
      <c r="AL418" s="730" t="str">
        <f t="shared" si="1329"/>
        <v/>
      </c>
      <c r="AM418" s="762"/>
      <c r="AN418" s="730" t="str">
        <f t="shared" ref="AN418:BE418" si="1330">IF(AN416="","",AN416*AN417)</f>
        <v/>
      </c>
      <c r="AO418" s="730" t="str">
        <f t="shared" si="1330"/>
        <v/>
      </c>
      <c r="AP418" s="730" t="str">
        <f t="shared" si="1330"/>
        <v/>
      </c>
      <c r="AQ418" s="730" t="str">
        <f t="shared" si="1330"/>
        <v/>
      </c>
      <c r="AR418" s="730" t="str">
        <f t="shared" si="1330"/>
        <v/>
      </c>
      <c r="AS418" s="730" t="str">
        <f t="shared" si="1330"/>
        <v/>
      </c>
      <c r="AT418" s="730" t="str">
        <f t="shared" si="1330"/>
        <v/>
      </c>
      <c r="AU418" s="730" t="str">
        <f t="shared" si="1330"/>
        <v/>
      </c>
      <c r="AV418" s="730" t="str">
        <f t="shared" si="1330"/>
        <v/>
      </c>
      <c r="AW418" s="730" t="str">
        <f t="shared" si="1330"/>
        <v/>
      </c>
      <c r="AX418" s="730" t="str">
        <f t="shared" si="1330"/>
        <v/>
      </c>
      <c r="AY418" s="730" t="str">
        <f t="shared" si="1330"/>
        <v/>
      </c>
      <c r="AZ418" s="730" t="str">
        <f t="shared" si="1330"/>
        <v/>
      </c>
      <c r="BA418" s="730" t="str">
        <f t="shared" si="1330"/>
        <v/>
      </c>
      <c r="BB418" s="730" t="str">
        <f t="shared" si="1330"/>
        <v/>
      </c>
      <c r="BC418" s="730" t="str">
        <f t="shared" si="1330"/>
        <v/>
      </c>
      <c r="BD418" s="730" t="str">
        <f t="shared" si="1330"/>
        <v/>
      </c>
      <c r="BE418" s="730" t="str">
        <f t="shared" si="1330"/>
        <v/>
      </c>
      <c r="BF418" s="762"/>
      <c r="BG418" s="730" t="str">
        <f t="shared" ref="BG418:BX418" si="1331">IF(BG416="","",BG416*BG417)</f>
        <v/>
      </c>
      <c r="BH418" s="730" t="str">
        <f t="shared" si="1331"/>
        <v/>
      </c>
      <c r="BI418" s="730" t="str">
        <f t="shared" si="1331"/>
        <v/>
      </c>
      <c r="BJ418" s="730" t="str">
        <f t="shared" si="1331"/>
        <v/>
      </c>
      <c r="BK418" s="730" t="str">
        <f t="shared" si="1331"/>
        <v/>
      </c>
      <c r="BL418" s="730" t="str">
        <f t="shared" si="1331"/>
        <v/>
      </c>
      <c r="BM418" s="730" t="str">
        <f t="shared" si="1331"/>
        <v/>
      </c>
      <c r="BN418" s="730" t="str">
        <f t="shared" si="1331"/>
        <v/>
      </c>
      <c r="BO418" s="730" t="str">
        <f t="shared" si="1331"/>
        <v/>
      </c>
      <c r="BP418" s="730" t="str">
        <f t="shared" si="1331"/>
        <v/>
      </c>
      <c r="BQ418" s="730" t="str">
        <f t="shared" si="1331"/>
        <v/>
      </c>
      <c r="BR418" s="730" t="str">
        <f t="shared" si="1331"/>
        <v/>
      </c>
      <c r="BS418" s="730" t="str">
        <f t="shared" si="1331"/>
        <v/>
      </c>
      <c r="BT418" s="730" t="str">
        <f t="shared" si="1331"/>
        <v/>
      </c>
      <c r="BU418" s="730" t="str">
        <f t="shared" si="1331"/>
        <v/>
      </c>
      <c r="BV418" s="730" t="str">
        <f t="shared" si="1331"/>
        <v/>
      </c>
      <c r="BW418" s="730" t="str">
        <f t="shared" si="1331"/>
        <v/>
      </c>
      <c r="BX418" s="730" t="str">
        <f t="shared" si="1331"/>
        <v/>
      </c>
      <c r="BY418" s="762"/>
      <c r="BZ418" s="730" t="str">
        <f>IF(BZ416="","",BZ416*BZ417)</f>
        <v/>
      </c>
      <c r="CA418" s="730" t="str">
        <f>IF(CA416="","",CA416*CA417)</f>
        <v/>
      </c>
      <c r="CB418" s="730" t="str">
        <f>IF(CB416="","",CB416*CB417)</f>
        <v/>
      </c>
      <c r="CC418" s="730" t="str">
        <f>IF(CC416="","",CC416*CC417)</f>
        <v/>
      </c>
      <c r="CD418" s="698" t="str">
        <f t="shared" si="1238"/>
        <v/>
      </c>
      <c r="CE418" s="698" t="str">
        <f t="shared" si="1239"/>
        <v/>
      </c>
      <c r="CF418" s="698" t="str">
        <f t="shared" si="1240"/>
        <v/>
      </c>
      <c r="CG418" s="787" t="str">
        <f t="shared" si="1241"/>
        <v/>
      </c>
      <c r="CH418" s="1371" t="str">
        <f t="shared" si="1242"/>
        <v/>
      </c>
      <c r="CI418" s="1372" t="str">
        <f t="shared" si="1243"/>
        <v/>
      </c>
      <c r="CJ418" s="1373" t="str">
        <f t="shared" si="1244"/>
        <v/>
      </c>
      <c r="CK418" s="1373" t="str">
        <f t="shared" si="1245"/>
        <v/>
      </c>
      <c r="CL418" s="1373" t="str">
        <f t="shared" si="1246"/>
        <v/>
      </c>
      <c r="CM418" s="1373" t="str">
        <f t="shared" si="1247"/>
        <v/>
      </c>
      <c r="CN418" s="1373" t="str">
        <f t="shared" si="1248"/>
        <v/>
      </c>
      <c r="CO418" s="1374" t="str">
        <f t="shared" si="1249"/>
        <v/>
      </c>
      <c r="CP418" s="1374" t="str">
        <f t="shared" si="1250"/>
        <v/>
      </c>
      <c r="CQ418" s="1374" t="str">
        <f t="shared" si="1251"/>
        <v/>
      </c>
      <c r="CR418" s="1374" t="str">
        <f t="shared" si="1252"/>
        <v/>
      </c>
      <c r="CS418" s="1373" t="str">
        <f t="shared" si="1253"/>
        <v/>
      </c>
      <c r="CT418" s="1373" t="str">
        <f t="shared" si="1254"/>
        <v/>
      </c>
      <c r="CU418" s="1373" t="str">
        <f t="shared" si="1255"/>
        <v/>
      </c>
      <c r="CV418" s="1373" t="str">
        <f t="shared" si="1256"/>
        <v/>
      </c>
      <c r="CW418" s="1373" t="str">
        <f t="shared" si="1257"/>
        <v/>
      </c>
      <c r="CX418" s="1372" t="str">
        <f t="shared" si="1258"/>
        <v/>
      </c>
      <c r="CY418" s="1375" t="str">
        <f t="shared" si="1259"/>
        <v/>
      </c>
      <c r="CZ418" s="532" t="str">
        <f t="shared" si="1260"/>
        <v/>
      </c>
      <c r="DA418" s="533" t="str">
        <f t="shared" si="1261"/>
        <v/>
      </c>
      <c r="DB418" s="534" t="str">
        <f t="shared" si="1262"/>
        <v/>
      </c>
      <c r="DC418" s="534" t="str">
        <f t="shared" si="1263"/>
        <v/>
      </c>
      <c r="DD418" s="534" t="str">
        <f t="shared" si="1264"/>
        <v/>
      </c>
      <c r="DE418" s="534" t="str">
        <f t="shared" si="1265"/>
        <v/>
      </c>
      <c r="DF418" s="534" t="str">
        <f t="shared" si="1266"/>
        <v/>
      </c>
      <c r="DG418" s="535" t="str">
        <f t="shared" si="1267"/>
        <v/>
      </c>
      <c r="DH418" s="535" t="str">
        <f t="shared" si="1268"/>
        <v/>
      </c>
      <c r="DI418" s="535" t="str">
        <f t="shared" si="1269"/>
        <v/>
      </c>
      <c r="DJ418" s="535" t="str">
        <f t="shared" si="1270"/>
        <v/>
      </c>
      <c r="DK418" s="534" t="str">
        <f t="shared" si="1271"/>
        <v/>
      </c>
      <c r="DL418" s="534" t="str">
        <f t="shared" si="1272"/>
        <v/>
      </c>
      <c r="DM418" s="534" t="str">
        <f t="shared" si="1273"/>
        <v/>
      </c>
      <c r="DN418" s="534" t="str">
        <f t="shared" si="1274"/>
        <v/>
      </c>
      <c r="DO418" s="534" t="str">
        <f t="shared" si="1275"/>
        <v/>
      </c>
      <c r="DP418" s="533" t="str">
        <f t="shared" si="1276"/>
        <v/>
      </c>
      <c r="DQ418" s="532" t="str">
        <f t="shared" si="1277"/>
        <v/>
      </c>
      <c r="DR418" s="753">
        <f t="shared" si="1278"/>
        <v>0</v>
      </c>
      <c r="DS418" s="111">
        <f t="shared" si="1279"/>
        <v>0</v>
      </c>
      <c r="DT418" s="111">
        <f t="shared" si="1280"/>
        <v>0</v>
      </c>
      <c r="DU418" s="111">
        <f t="shared" si="1281"/>
        <v>0</v>
      </c>
      <c r="DV418" s="602"/>
      <c r="DW418" s="719"/>
      <c r="DX418" s="719"/>
      <c r="DY418" s="719"/>
      <c r="DZ418" s="719"/>
      <c r="EA418" s="719"/>
      <c r="EB418" s="719"/>
      <c r="EC418" s="719"/>
      <c r="ED418" s="719"/>
      <c r="EE418" s="603"/>
    </row>
    <row r="419" spans="1:135" s="604" customFormat="1" ht="15.75" customHeight="1">
      <c r="A419" s="781" t="s">
        <v>681</v>
      </c>
      <c r="B419" s="837"/>
      <c r="C419" s="837"/>
      <c r="D419" s="837"/>
      <c r="E419" s="837"/>
      <c r="F419" s="837"/>
      <c r="G419" s="837"/>
      <c r="H419" s="837"/>
      <c r="I419" s="837"/>
      <c r="J419" s="837"/>
      <c r="K419" s="837"/>
      <c r="L419" s="837"/>
      <c r="M419" s="837"/>
      <c r="N419" s="837"/>
      <c r="O419" s="837"/>
      <c r="P419" s="837"/>
      <c r="Q419" s="837"/>
      <c r="R419" s="837"/>
      <c r="S419" s="837"/>
      <c r="T419" s="703"/>
      <c r="U419" s="837"/>
      <c r="V419" s="837"/>
      <c r="W419" s="837"/>
      <c r="X419" s="837"/>
      <c r="Y419" s="837"/>
      <c r="Z419" s="837"/>
      <c r="AA419" s="837"/>
      <c r="AB419" s="837"/>
      <c r="AC419" s="837"/>
      <c r="AD419" s="837"/>
      <c r="AE419" s="837"/>
      <c r="AF419" s="837"/>
      <c r="AG419" s="837"/>
      <c r="AH419" s="837"/>
      <c r="AI419" s="837"/>
      <c r="AJ419" s="837"/>
      <c r="AK419" s="837"/>
      <c r="AL419" s="837"/>
      <c r="AM419" s="703"/>
      <c r="AN419" s="837"/>
      <c r="AO419" s="837"/>
      <c r="AP419" s="837"/>
      <c r="AQ419" s="837"/>
      <c r="AR419" s="837"/>
      <c r="AS419" s="837"/>
      <c r="AT419" s="837"/>
      <c r="AU419" s="837"/>
      <c r="AV419" s="837"/>
      <c r="AW419" s="837"/>
      <c r="AX419" s="837"/>
      <c r="AY419" s="837"/>
      <c r="AZ419" s="837"/>
      <c r="BA419" s="837"/>
      <c r="BB419" s="837"/>
      <c r="BC419" s="837"/>
      <c r="BD419" s="837"/>
      <c r="BE419" s="837"/>
      <c r="BF419" s="703"/>
      <c r="BG419" s="837"/>
      <c r="BH419" s="837"/>
      <c r="BI419" s="837"/>
      <c r="BJ419" s="837"/>
      <c r="BK419" s="837"/>
      <c r="BL419" s="837"/>
      <c r="BM419" s="837"/>
      <c r="BN419" s="837"/>
      <c r="BO419" s="837"/>
      <c r="BP419" s="837"/>
      <c r="BQ419" s="837"/>
      <c r="BR419" s="837"/>
      <c r="BS419" s="837"/>
      <c r="BT419" s="837"/>
      <c r="BU419" s="837"/>
      <c r="BV419" s="837"/>
      <c r="BW419" s="837"/>
      <c r="BX419" s="837"/>
      <c r="BY419" s="703"/>
      <c r="BZ419" s="837"/>
      <c r="CA419" s="837"/>
      <c r="CB419" s="837"/>
      <c r="CC419" s="837"/>
      <c r="CD419" s="690"/>
      <c r="CE419" s="690"/>
      <c r="CF419" s="690"/>
      <c r="CG419" s="786"/>
      <c r="CH419" s="1408"/>
      <c r="CI419" s="1409"/>
      <c r="CJ419" s="1409"/>
      <c r="CK419" s="1409"/>
      <c r="CL419" s="1409"/>
      <c r="CM419" s="1409"/>
      <c r="CN419" s="1409"/>
      <c r="CO419" s="1409"/>
      <c r="CP419" s="1409"/>
      <c r="CQ419" s="1409"/>
      <c r="CR419" s="1409"/>
      <c r="CS419" s="1409"/>
      <c r="CT419" s="1409"/>
      <c r="CU419" s="1409"/>
      <c r="CV419" s="1409"/>
      <c r="CW419" s="1409"/>
      <c r="CX419" s="1409"/>
      <c r="CY419" s="1388"/>
      <c r="CZ419" s="558"/>
      <c r="DA419" s="558"/>
      <c r="DB419" s="558"/>
      <c r="DC419" s="558"/>
      <c r="DD419" s="558"/>
      <c r="DE419" s="558"/>
      <c r="DF419" s="558"/>
      <c r="DG419" s="558"/>
      <c r="DH419" s="558"/>
      <c r="DI419" s="558"/>
      <c r="DJ419" s="558"/>
      <c r="DK419" s="558"/>
      <c r="DL419" s="558"/>
      <c r="DM419" s="558"/>
      <c r="DN419" s="558"/>
      <c r="DO419" s="558"/>
      <c r="DP419" s="558"/>
      <c r="DQ419" s="558"/>
      <c r="DR419" s="691"/>
      <c r="DS419" s="208"/>
      <c r="DT419" s="208"/>
      <c r="DU419" s="208"/>
      <c r="DV419" s="692"/>
      <c r="DW419" s="718"/>
      <c r="DX419" s="718"/>
      <c r="DY419" s="718"/>
      <c r="DZ419" s="718"/>
      <c r="EA419" s="718"/>
      <c r="EB419" s="718"/>
      <c r="EC419" s="718"/>
      <c r="ED419" s="718"/>
      <c r="EE419" s="718"/>
    </row>
    <row r="420" spans="1:135" s="816" customFormat="1" ht="15.75" customHeight="1">
      <c r="A420" s="836" t="s">
        <v>387</v>
      </c>
      <c r="B420" s="838"/>
      <c r="C420" s="838"/>
      <c r="D420" s="838"/>
      <c r="E420" s="838"/>
      <c r="F420" s="838"/>
      <c r="G420" s="838"/>
      <c r="H420" s="838"/>
      <c r="I420" s="838"/>
      <c r="J420" s="838"/>
      <c r="K420" s="838"/>
      <c r="L420" s="838"/>
      <c r="M420" s="838"/>
      <c r="N420" s="838"/>
      <c r="O420" s="838"/>
      <c r="P420" s="838"/>
      <c r="Q420" s="838"/>
      <c r="R420" s="838"/>
      <c r="S420" s="838"/>
      <c r="T420" s="703"/>
      <c r="U420" s="838"/>
      <c r="V420" s="838"/>
      <c r="W420" s="838"/>
      <c r="X420" s="838"/>
      <c r="Y420" s="838"/>
      <c r="Z420" s="838"/>
      <c r="AA420" s="838"/>
      <c r="AB420" s="838"/>
      <c r="AC420" s="838"/>
      <c r="AD420" s="838"/>
      <c r="AE420" s="838"/>
      <c r="AF420" s="838"/>
      <c r="AG420" s="838"/>
      <c r="AH420" s="838"/>
      <c r="AI420" s="838"/>
      <c r="AJ420" s="838"/>
      <c r="AK420" s="838"/>
      <c r="AL420" s="838"/>
      <c r="AM420" s="703"/>
      <c r="AN420" s="838"/>
      <c r="AO420" s="838"/>
      <c r="AP420" s="838"/>
      <c r="AQ420" s="838"/>
      <c r="AR420" s="838"/>
      <c r="AS420" s="838"/>
      <c r="AT420" s="838"/>
      <c r="AU420" s="838"/>
      <c r="AV420" s="838"/>
      <c r="AW420" s="838"/>
      <c r="AX420" s="838"/>
      <c r="AY420" s="838"/>
      <c r="AZ420" s="838"/>
      <c r="BA420" s="838"/>
      <c r="BB420" s="838"/>
      <c r="BC420" s="838"/>
      <c r="BD420" s="838"/>
      <c r="BE420" s="838"/>
      <c r="BF420" s="703"/>
      <c r="BG420" s="838"/>
      <c r="BH420" s="838"/>
      <c r="BI420" s="838"/>
      <c r="BJ420" s="838"/>
      <c r="BK420" s="838"/>
      <c r="BL420" s="838"/>
      <c r="BM420" s="838"/>
      <c r="BN420" s="838"/>
      <c r="BO420" s="838"/>
      <c r="BP420" s="838"/>
      <c r="BQ420" s="838"/>
      <c r="BR420" s="838"/>
      <c r="BS420" s="838"/>
      <c r="BT420" s="838"/>
      <c r="BU420" s="838"/>
      <c r="BV420" s="838"/>
      <c r="BW420" s="838">
        <v>460</v>
      </c>
      <c r="BX420" s="838"/>
      <c r="BY420" s="703"/>
      <c r="BZ420" s="838"/>
      <c r="CA420" s="838"/>
      <c r="CB420" s="838"/>
      <c r="CC420" s="838"/>
      <c r="CD420" s="698" t="str">
        <f>IF(DR420&lt;3,"",(SUM(B420:S420)-MIN(B420:S420)-MAX(B420:S420))/(DR420-2))</f>
        <v/>
      </c>
      <c r="CE420" s="698" t="str">
        <f>IF(DS420&lt;3,"",(SUM(U420:AL420)-MIN(U420:AL420)-MAX(U420:AL420))/(DS420-2))</f>
        <v/>
      </c>
      <c r="CF420" s="698" t="str">
        <f>IF(DT420&lt;3,"",(SUM(AN420:BE420)-MIN(AN420:BE420)-MAX(AN420:BE420))/(DT420-2))</f>
        <v/>
      </c>
      <c r="CG420" s="787" t="str">
        <f>IF(DU420&lt;3,"",(SUM(BG420:BX420)-MIN(BG420:BX420)-MAX(BG420:BX420))/(DU420-2))</f>
        <v/>
      </c>
      <c r="CH420" s="1371" t="str">
        <f t="shared" ref="CH420:CQ422" si="1332">IF($CH$4=$CD$4,IF(OR(-FLOOR(((18-COUNT($B420:$S420))/2),1)+CH$7&lt;1,-FLOOR(((18-COUNT($B420:$S420))/2),1)+CH$7&gt;COUNT($B420:$S420)),"",LARGE($B420:$S420,-FLOOR(((18-COUNT($B420:$S420))/2),1)+CH$7)),IF(OR(-FLOOR(((18-COUNT($AN420:$BE420))/2),1)+CH$7&lt;1,-FLOOR(((18-COUNT($AN420:$BE420))/2),1)+CH$7&gt;COUNT($AN420:$BE420)),"",LARGE($AN420:$BE420,-FLOOR(((18-COUNT($AN420:$BE420))/2),1)+CH$7)))</f>
        <v/>
      </c>
      <c r="CI420" s="1372" t="str">
        <f t="shared" si="1332"/>
        <v/>
      </c>
      <c r="CJ420" s="1373" t="str">
        <f t="shared" si="1332"/>
        <v/>
      </c>
      <c r="CK420" s="1373" t="str">
        <f t="shared" si="1332"/>
        <v/>
      </c>
      <c r="CL420" s="1373" t="str">
        <f t="shared" si="1332"/>
        <v/>
      </c>
      <c r="CM420" s="1373" t="str">
        <f t="shared" si="1332"/>
        <v/>
      </c>
      <c r="CN420" s="1373" t="str">
        <f t="shared" si="1332"/>
        <v/>
      </c>
      <c r="CO420" s="1374" t="str">
        <f t="shared" si="1332"/>
        <v/>
      </c>
      <c r="CP420" s="1374" t="str">
        <f t="shared" si="1332"/>
        <v/>
      </c>
      <c r="CQ420" s="1374" t="str">
        <f t="shared" si="1332"/>
        <v/>
      </c>
      <c r="CR420" s="1374" t="str">
        <f t="shared" ref="CR420:CY422" si="1333">IF($CH$4=$CD$4,IF(OR(-FLOOR(((18-COUNT($B420:$S420))/2),1)+CR$7&lt;1,-FLOOR(((18-COUNT($B420:$S420))/2),1)+CR$7&gt;COUNT($B420:$S420)),"",LARGE($B420:$S420,-FLOOR(((18-COUNT($B420:$S420))/2),1)+CR$7)),IF(OR(-FLOOR(((18-COUNT($AN420:$BE420))/2),1)+CR$7&lt;1,-FLOOR(((18-COUNT($AN420:$BE420))/2),1)+CR$7&gt;COUNT($AN420:$BE420)),"",LARGE($AN420:$BE420,-FLOOR(((18-COUNT($AN420:$BE420))/2),1)+CR$7)))</f>
        <v/>
      </c>
      <c r="CS420" s="1373" t="str">
        <f t="shared" si="1333"/>
        <v/>
      </c>
      <c r="CT420" s="1373" t="str">
        <f t="shared" si="1333"/>
        <v/>
      </c>
      <c r="CU420" s="1373" t="str">
        <f t="shared" si="1333"/>
        <v/>
      </c>
      <c r="CV420" s="1373" t="str">
        <f t="shared" si="1333"/>
        <v/>
      </c>
      <c r="CW420" s="1373" t="str">
        <f t="shared" si="1333"/>
        <v/>
      </c>
      <c r="CX420" s="1372" t="str">
        <f t="shared" si="1333"/>
        <v/>
      </c>
      <c r="CY420" s="1375" t="str">
        <f t="shared" si="1333"/>
        <v/>
      </c>
      <c r="CZ420" s="532" t="str">
        <f t="shared" ref="CZ420:DI422" si="1334">IF($CH$4=$CD$4,IF(OR(-FLOOR(((18-COUNT($U420:$AL420))/2),1)+CZ$7&lt;1,-FLOOR(((18-COUNT($U420:$AL420))/2),1)+CZ$7&gt;COUNT($U420:$AL420)),"",LARGE($U420:$AL420,-FLOOR(((18-COUNT($U420:$AL420))/2),1)+CZ$7)),IF(OR(-FLOOR(((18-COUNT($BG420:$BX420))/2),1)+CZ$7&lt;1,-FLOOR(((18-COUNT($BG420:$BX420))/2),1)+CZ$7&gt;COUNT($BG420:$BX420)),"",LARGE($BG420:$BX420,-FLOOR(((18-COUNT($BG420:$BX420))/2),1)+CZ$7)))</f>
        <v/>
      </c>
      <c r="DA420" s="533" t="str">
        <f t="shared" si="1334"/>
        <v/>
      </c>
      <c r="DB420" s="534" t="str">
        <f t="shared" si="1334"/>
        <v/>
      </c>
      <c r="DC420" s="534" t="str">
        <f t="shared" si="1334"/>
        <v/>
      </c>
      <c r="DD420" s="534" t="str">
        <f t="shared" si="1334"/>
        <v/>
      </c>
      <c r="DE420" s="534" t="str">
        <f t="shared" si="1334"/>
        <v/>
      </c>
      <c r="DF420" s="534" t="str">
        <f t="shared" si="1334"/>
        <v/>
      </c>
      <c r="DG420" s="535" t="str">
        <f t="shared" si="1334"/>
        <v/>
      </c>
      <c r="DH420" s="535" t="str">
        <f t="shared" si="1334"/>
        <v/>
      </c>
      <c r="DI420" s="535" t="str">
        <f t="shared" si="1334"/>
        <v/>
      </c>
      <c r="DJ420" s="535" t="str">
        <f t="shared" ref="DJ420:DQ422" si="1335">IF($CH$4=$CD$4,IF(OR(-FLOOR(((18-COUNT($U420:$AL420))/2),1)+DJ$7&lt;1,-FLOOR(((18-COUNT($U420:$AL420))/2),1)+DJ$7&gt;COUNT($U420:$AL420)),"",LARGE($U420:$AL420,-FLOOR(((18-COUNT($U420:$AL420))/2),1)+DJ$7)),IF(OR(-FLOOR(((18-COUNT($BG420:$BX420))/2),1)+DJ$7&lt;1,-FLOOR(((18-COUNT($BG420:$BX420))/2),1)+DJ$7&gt;COUNT($BG420:$BX420)),"",LARGE($BG420:$BX420,-FLOOR(((18-COUNT($BG420:$BX420))/2),1)+DJ$7)))</f>
        <v/>
      </c>
      <c r="DK420" s="534" t="str">
        <f t="shared" si="1335"/>
        <v/>
      </c>
      <c r="DL420" s="534" t="str">
        <f t="shared" si="1335"/>
        <v/>
      </c>
      <c r="DM420" s="534" t="str">
        <f t="shared" si="1335"/>
        <v/>
      </c>
      <c r="DN420" s="534" t="str">
        <f t="shared" si="1335"/>
        <v/>
      </c>
      <c r="DO420" s="534" t="str">
        <f t="shared" si="1335"/>
        <v/>
      </c>
      <c r="DP420" s="533" t="str">
        <f t="shared" si="1335"/>
        <v/>
      </c>
      <c r="DQ420" s="532" t="str">
        <f t="shared" si="1335"/>
        <v/>
      </c>
      <c r="DR420" s="753">
        <f>COUNT(B420:S420)</f>
        <v>0</v>
      </c>
      <c r="DS420" s="111">
        <f>COUNT(U420:AL420)</f>
        <v>0</v>
      </c>
      <c r="DT420" s="111">
        <f>COUNT(AN420:BE420)</f>
        <v>0</v>
      </c>
      <c r="DU420" s="111">
        <f>COUNT(BG420:BX420)</f>
        <v>1</v>
      </c>
      <c r="DV420" s="814"/>
      <c r="DW420" s="745"/>
      <c r="DX420" s="745"/>
      <c r="DY420" s="745"/>
      <c r="DZ420" s="745"/>
      <c r="EA420" s="745"/>
      <c r="EB420" s="745"/>
      <c r="EC420" s="745"/>
      <c r="ED420" s="745"/>
      <c r="EE420" s="815"/>
    </row>
    <row r="421" spans="1:135" s="816" customFormat="1" ht="15.75" customHeight="1">
      <c r="A421" s="834" t="s">
        <v>282</v>
      </c>
      <c r="B421" s="838"/>
      <c r="C421" s="838"/>
      <c r="D421" s="838"/>
      <c r="E421" s="838"/>
      <c r="F421" s="838"/>
      <c r="G421" s="838"/>
      <c r="H421" s="838"/>
      <c r="I421" s="838"/>
      <c r="J421" s="838"/>
      <c r="K421" s="838"/>
      <c r="L421" s="838"/>
      <c r="M421" s="838"/>
      <c r="N421" s="838"/>
      <c r="O421" s="838"/>
      <c r="P421" s="838"/>
      <c r="Q421" s="838"/>
      <c r="R421" s="838"/>
      <c r="S421" s="838"/>
      <c r="T421" s="703"/>
      <c r="U421" s="838"/>
      <c r="V421" s="838"/>
      <c r="W421" s="838"/>
      <c r="X421" s="838"/>
      <c r="Y421" s="838"/>
      <c r="Z421" s="838"/>
      <c r="AA421" s="838"/>
      <c r="AB421" s="838"/>
      <c r="AC421" s="838"/>
      <c r="AD421" s="838"/>
      <c r="AE421" s="838"/>
      <c r="AF421" s="838"/>
      <c r="AG421" s="838"/>
      <c r="AH421" s="838"/>
      <c r="AI421" s="838"/>
      <c r="AJ421" s="838"/>
      <c r="AK421" s="838"/>
      <c r="AL421" s="838"/>
      <c r="AM421" s="703"/>
      <c r="AN421" s="838"/>
      <c r="AO421" s="838"/>
      <c r="AP421" s="838"/>
      <c r="AQ421" s="838"/>
      <c r="AR421" s="838"/>
      <c r="AS421" s="838"/>
      <c r="AT421" s="838"/>
      <c r="AU421" s="838"/>
      <c r="AV421" s="838"/>
      <c r="AW421" s="838"/>
      <c r="AX421" s="838"/>
      <c r="AY421" s="838"/>
      <c r="AZ421" s="838"/>
      <c r="BA421" s="838"/>
      <c r="BB421" s="838"/>
      <c r="BC421" s="838"/>
      <c r="BD421" s="838"/>
      <c r="BE421" s="838"/>
      <c r="BF421" s="703"/>
      <c r="BG421" s="838"/>
      <c r="BH421" s="838"/>
      <c r="BI421" s="838"/>
      <c r="BJ421" s="838"/>
      <c r="BK421" s="838"/>
      <c r="BL421" s="838"/>
      <c r="BM421" s="838"/>
      <c r="BN421" s="838"/>
      <c r="BO421" s="838"/>
      <c r="BP421" s="838"/>
      <c r="BQ421" s="838"/>
      <c r="BR421" s="838"/>
      <c r="BS421" s="838"/>
      <c r="BT421" s="838"/>
      <c r="BU421" s="838"/>
      <c r="BV421" s="838"/>
      <c r="BW421" s="838">
        <v>1</v>
      </c>
      <c r="BX421" s="838"/>
      <c r="BY421" s="703"/>
      <c r="BZ421" s="838"/>
      <c r="CA421" s="838"/>
      <c r="CB421" s="838"/>
      <c r="CC421" s="838"/>
      <c r="CD421" s="698" t="str">
        <f>IF(DR421&lt;3,"",(SUM(B421:S421)-MIN(B421:S421)-MAX(B421:S421))/(DR421-2))</f>
        <v/>
      </c>
      <c r="CE421" s="698" t="str">
        <f>IF(DS421&lt;3,"",(SUM(U421:AL421)-MIN(U421:AL421)-MAX(U421:AL421))/(DS421-2))</f>
        <v/>
      </c>
      <c r="CF421" s="698" t="str">
        <f>IF(DT421&lt;3,"",(SUM(AN421:BE421)-MIN(AN421:BE421)-MAX(AN421:BE421))/(DT421-2))</f>
        <v/>
      </c>
      <c r="CG421" s="787" t="str">
        <f>IF(DU421&lt;3,"",(SUM(BG421:BX421)-MIN(BG421:BX421)-MAX(BG421:BX421))/(DU421-2))</f>
        <v/>
      </c>
      <c r="CH421" s="1371" t="str">
        <f t="shared" si="1332"/>
        <v/>
      </c>
      <c r="CI421" s="1372" t="str">
        <f t="shared" si="1332"/>
        <v/>
      </c>
      <c r="CJ421" s="1373" t="str">
        <f t="shared" si="1332"/>
        <v/>
      </c>
      <c r="CK421" s="1373" t="str">
        <f t="shared" si="1332"/>
        <v/>
      </c>
      <c r="CL421" s="1373" t="str">
        <f t="shared" si="1332"/>
        <v/>
      </c>
      <c r="CM421" s="1373" t="str">
        <f t="shared" si="1332"/>
        <v/>
      </c>
      <c r="CN421" s="1373" t="str">
        <f t="shared" si="1332"/>
        <v/>
      </c>
      <c r="CO421" s="1374" t="str">
        <f t="shared" si="1332"/>
        <v/>
      </c>
      <c r="CP421" s="1374" t="str">
        <f t="shared" si="1332"/>
        <v/>
      </c>
      <c r="CQ421" s="1374" t="str">
        <f t="shared" si="1332"/>
        <v/>
      </c>
      <c r="CR421" s="1374" t="str">
        <f t="shared" si="1333"/>
        <v/>
      </c>
      <c r="CS421" s="1373" t="str">
        <f t="shared" si="1333"/>
        <v/>
      </c>
      <c r="CT421" s="1373" t="str">
        <f t="shared" si="1333"/>
        <v/>
      </c>
      <c r="CU421" s="1373" t="str">
        <f t="shared" si="1333"/>
        <v/>
      </c>
      <c r="CV421" s="1373" t="str">
        <f t="shared" si="1333"/>
        <v/>
      </c>
      <c r="CW421" s="1373" t="str">
        <f t="shared" si="1333"/>
        <v/>
      </c>
      <c r="CX421" s="1372" t="str">
        <f t="shared" si="1333"/>
        <v/>
      </c>
      <c r="CY421" s="1375" t="str">
        <f t="shared" si="1333"/>
        <v/>
      </c>
      <c r="CZ421" s="532" t="str">
        <f t="shared" si="1334"/>
        <v/>
      </c>
      <c r="DA421" s="533" t="str">
        <f t="shared" si="1334"/>
        <v/>
      </c>
      <c r="DB421" s="534" t="str">
        <f t="shared" si="1334"/>
        <v/>
      </c>
      <c r="DC421" s="534" t="str">
        <f t="shared" si="1334"/>
        <v/>
      </c>
      <c r="DD421" s="534" t="str">
        <f t="shared" si="1334"/>
        <v/>
      </c>
      <c r="DE421" s="534" t="str">
        <f t="shared" si="1334"/>
        <v/>
      </c>
      <c r="DF421" s="534" t="str">
        <f t="shared" si="1334"/>
        <v/>
      </c>
      <c r="DG421" s="535" t="str">
        <f t="shared" si="1334"/>
        <v/>
      </c>
      <c r="DH421" s="535" t="str">
        <f t="shared" si="1334"/>
        <v/>
      </c>
      <c r="DI421" s="535" t="str">
        <f t="shared" si="1334"/>
        <v/>
      </c>
      <c r="DJ421" s="535" t="str">
        <f t="shared" si="1335"/>
        <v/>
      </c>
      <c r="DK421" s="534" t="str">
        <f t="shared" si="1335"/>
        <v/>
      </c>
      <c r="DL421" s="534" t="str">
        <f t="shared" si="1335"/>
        <v/>
      </c>
      <c r="DM421" s="534" t="str">
        <f t="shared" si="1335"/>
        <v/>
      </c>
      <c r="DN421" s="534" t="str">
        <f t="shared" si="1335"/>
        <v/>
      </c>
      <c r="DO421" s="534" t="str">
        <f t="shared" si="1335"/>
        <v/>
      </c>
      <c r="DP421" s="533" t="str">
        <f t="shared" si="1335"/>
        <v/>
      </c>
      <c r="DQ421" s="532" t="str">
        <f t="shared" si="1335"/>
        <v/>
      </c>
      <c r="DR421" s="753">
        <f>COUNT(B421:S421)</f>
        <v>0</v>
      </c>
      <c r="DS421" s="111">
        <f>COUNT(U421:AL421)</f>
        <v>0</v>
      </c>
      <c r="DT421" s="111">
        <f>COUNT(AN421:BE421)</f>
        <v>0</v>
      </c>
      <c r="DU421" s="111">
        <f>COUNT(BG421:BX421)</f>
        <v>1</v>
      </c>
      <c r="DV421" s="814"/>
      <c r="DW421" s="745"/>
      <c r="DX421" s="745"/>
      <c r="DY421" s="745"/>
      <c r="DZ421" s="745"/>
      <c r="EA421" s="745"/>
      <c r="EB421" s="745"/>
      <c r="EC421" s="745"/>
      <c r="ED421" s="745"/>
      <c r="EE421" s="815"/>
    </row>
    <row r="422" spans="1:135" s="732" customFormat="1" ht="15.75" customHeight="1">
      <c r="A422" s="757" t="s">
        <v>284</v>
      </c>
      <c r="B422" s="730" t="str">
        <f t="shared" ref="B422:S422" si="1336">IF(B420="","",B420*B421)</f>
        <v/>
      </c>
      <c r="C422" s="730" t="str">
        <f t="shared" si="1336"/>
        <v/>
      </c>
      <c r="D422" s="730" t="str">
        <f t="shared" si="1336"/>
        <v/>
      </c>
      <c r="E422" s="730" t="str">
        <f t="shared" si="1336"/>
        <v/>
      </c>
      <c r="F422" s="730" t="str">
        <f t="shared" si="1336"/>
        <v/>
      </c>
      <c r="G422" s="730" t="str">
        <f t="shared" si="1336"/>
        <v/>
      </c>
      <c r="H422" s="730" t="str">
        <f t="shared" si="1336"/>
        <v/>
      </c>
      <c r="I422" s="730" t="str">
        <f t="shared" si="1336"/>
        <v/>
      </c>
      <c r="J422" s="730" t="str">
        <f t="shared" si="1336"/>
        <v/>
      </c>
      <c r="K422" s="730" t="str">
        <f t="shared" si="1336"/>
        <v/>
      </c>
      <c r="L422" s="730" t="str">
        <f t="shared" si="1336"/>
        <v/>
      </c>
      <c r="M422" s="730" t="str">
        <f t="shared" si="1336"/>
        <v/>
      </c>
      <c r="N422" s="730" t="str">
        <f t="shared" si="1336"/>
        <v/>
      </c>
      <c r="O422" s="730" t="str">
        <f t="shared" si="1336"/>
        <v/>
      </c>
      <c r="P422" s="730" t="str">
        <f t="shared" si="1336"/>
        <v/>
      </c>
      <c r="Q422" s="730" t="str">
        <f t="shared" si="1336"/>
        <v/>
      </c>
      <c r="R422" s="730" t="str">
        <f t="shared" si="1336"/>
        <v/>
      </c>
      <c r="S422" s="730" t="str">
        <f t="shared" si="1336"/>
        <v/>
      </c>
      <c r="T422" s="762"/>
      <c r="U422" s="730" t="str">
        <f t="shared" ref="U422:AL422" si="1337">IF(U420="","",U420*U421)</f>
        <v/>
      </c>
      <c r="V422" s="730" t="str">
        <f t="shared" si="1337"/>
        <v/>
      </c>
      <c r="W422" s="730" t="str">
        <f t="shared" si="1337"/>
        <v/>
      </c>
      <c r="X422" s="730" t="str">
        <f t="shared" si="1337"/>
        <v/>
      </c>
      <c r="Y422" s="730" t="str">
        <f t="shared" si="1337"/>
        <v/>
      </c>
      <c r="Z422" s="730" t="str">
        <f t="shared" si="1337"/>
        <v/>
      </c>
      <c r="AA422" s="730" t="str">
        <f t="shared" si="1337"/>
        <v/>
      </c>
      <c r="AB422" s="730" t="str">
        <f t="shared" si="1337"/>
        <v/>
      </c>
      <c r="AC422" s="730" t="str">
        <f t="shared" si="1337"/>
        <v/>
      </c>
      <c r="AD422" s="730" t="str">
        <f t="shared" si="1337"/>
        <v/>
      </c>
      <c r="AE422" s="730" t="str">
        <f t="shared" si="1337"/>
        <v/>
      </c>
      <c r="AF422" s="730" t="str">
        <f t="shared" si="1337"/>
        <v/>
      </c>
      <c r="AG422" s="730" t="str">
        <f t="shared" si="1337"/>
        <v/>
      </c>
      <c r="AH422" s="730" t="str">
        <f t="shared" si="1337"/>
        <v/>
      </c>
      <c r="AI422" s="730" t="str">
        <f t="shared" si="1337"/>
        <v/>
      </c>
      <c r="AJ422" s="730" t="str">
        <f t="shared" si="1337"/>
        <v/>
      </c>
      <c r="AK422" s="730" t="str">
        <f t="shared" si="1337"/>
        <v/>
      </c>
      <c r="AL422" s="730" t="str">
        <f t="shared" si="1337"/>
        <v/>
      </c>
      <c r="AM422" s="762"/>
      <c r="AN422" s="730" t="str">
        <f t="shared" ref="AN422:BE422" si="1338">IF(AN420="","",AN420*AN421)</f>
        <v/>
      </c>
      <c r="AO422" s="730" t="str">
        <f t="shared" si="1338"/>
        <v/>
      </c>
      <c r="AP422" s="730" t="str">
        <f t="shared" si="1338"/>
        <v/>
      </c>
      <c r="AQ422" s="730" t="str">
        <f t="shared" si="1338"/>
        <v/>
      </c>
      <c r="AR422" s="730" t="str">
        <f t="shared" si="1338"/>
        <v/>
      </c>
      <c r="AS422" s="730" t="str">
        <f t="shared" si="1338"/>
        <v/>
      </c>
      <c r="AT422" s="730" t="str">
        <f t="shared" si="1338"/>
        <v/>
      </c>
      <c r="AU422" s="730" t="str">
        <f t="shared" si="1338"/>
        <v/>
      </c>
      <c r="AV422" s="730" t="str">
        <f t="shared" si="1338"/>
        <v/>
      </c>
      <c r="AW422" s="730" t="str">
        <f t="shared" si="1338"/>
        <v/>
      </c>
      <c r="AX422" s="730" t="str">
        <f t="shared" si="1338"/>
        <v/>
      </c>
      <c r="AY422" s="730" t="str">
        <f t="shared" si="1338"/>
        <v/>
      </c>
      <c r="AZ422" s="730" t="str">
        <f t="shared" si="1338"/>
        <v/>
      </c>
      <c r="BA422" s="730" t="str">
        <f t="shared" si="1338"/>
        <v/>
      </c>
      <c r="BB422" s="730" t="str">
        <f t="shared" si="1338"/>
        <v/>
      </c>
      <c r="BC422" s="730" t="str">
        <f t="shared" si="1338"/>
        <v/>
      </c>
      <c r="BD422" s="730" t="str">
        <f t="shared" si="1338"/>
        <v/>
      </c>
      <c r="BE422" s="730" t="str">
        <f t="shared" si="1338"/>
        <v/>
      </c>
      <c r="BF422" s="762"/>
      <c r="BG422" s="730" t="str">
        <f t="shared" ref="BG422:BX422" si="1339">IF(BG420="","",BG420*BG421)</f>
        <v/>
      </c>
      <c r="BH422" s="730" t="str">
        <f t="shared" si="1339"/>
        <v/>
      </c>
      <c r="BI422" s="730" t="str">
        <f t="shared" si="1339"/>
        <v/>
      </c>
      <c r="BJ422" s="730" t="str">
        <f t="shared" si="1339"/>
        <v/>
      </c>
      <c r="BK422" s="730" t="str">
        <f t="shared" si="1339"/>
        <v/>
      </c>
      <c r="BL422" s="730" t="str">
        <f t="shared" si="1339"/>
        <v/>
      </c>
      <c r="BM422" s="730" t="str">
        <f t="shared" si="1339"/>
        <v/>
      </c>
      <c r="BN422" s="730" t="str">
        <f t="shared" si="1339"/>
        <v/>
      </c>
      <c r="BO422" s="730" t="str">
        <f t="shared" si="1339"/>
        <v/>
      </c>
      <c r="BP422" s="730" t="str">
        <f t="shared" si="1339"/>
        <v/>
      </c>
      <c r="BQ422" s="730" t="str">
        <f t="shared" si="1339"/>
        <v/>
      </c>
      <c r="BR422" s="730" t="str">
        <f t="shared" si="1339"/>
        <v/>
      </c>
      <c r="BS422" s="730" t="str">
        <f t="shared" si="1339"/>
        <v/>
      </c>
      <c r="BT422" s="730" t="str">
        <f t="shared" si="1339"/>
        <v/>
      </c>
      <c r="BU422" s="730" t="str">
        <f t="shared" si="1339"/>
        <v/>
      </c>
      <c r="BV422" s="730" t="str">
        <f t="shared" si="1339"/>
        <v/>
      </c>
      <c r="BW422" s="730">
        <f t="shared" si="1339"/>
        <v>460</v>
      </c>
      <c r="BX422" s="730" t="str">
        <f t="shared" si="1339"/>
        <v/>
      </c>
      <c r="BY422" s="762"/>
      <c r="BZ422" s="730" t="str">
        <f>IF(BZ420="","",BZ420*BZ421)</f>
        <v/>
      </c>
      <c r="CA422" s="730" t="str">
        <f>IF(CA420="","",CA420*CA421)</f>
        <v/>
      </c>
      <c r="CB422" s="730" t="str">
        <f>IF(CB420="","",CB420*CB421)</f>
        <v/>
      </c>
      <c r="CC422" s="730" t="str">
        <f>IF(CC420="","",CC420*CC421)</f>
        <v/>
      </c>
      <c r="CD422" s="698" t="str">
        <f>IF(DR422&lt;3,"",(SUM(B422:S422)-MIN(B422:S422)-MAX(B422:S422))/(DR422-2))</f>
        <v/>
      </c>
      <c r="CE422" s="698" t="str">
        <f>IF(DS422&lt;3,"",(SUM(U422:AL422)-MIN(U422:AL422)-MAX(U422:AL422))/(DS422-2))</f>
        <v/>
      </c>
      <c r="CF422" s="698" t="str">
        <f>IF(DT422&lt;3,"",(SUM(AN422:BE422)-MIN(AN422:BE422)-MAX(AN422:BE422))/(DT422-2))</f>
        <v/>
      </c>
      <c r="CG422" s="787" t="str">
        <f>IF(DU422&lt;3,"",(SUM(BG422:BX422)-MIN(BG422:BX422)-MAX(BG422:BX422))/(DU422-2))</f>
        <v/>
      </c>
      <c r="CH422" s="1371" t="str">
        <f t="shared" si="1332"/>
        <v/>
      </c>
      <c r="CI422" s="1372" t="str">
        <f t="shared" si="1332"/>
        <v/>
      </c>
      <c r="CJ422" s="1373" t="str">
        <f t="shared" si="1332"/>
        <v/>
      </c>
      <c r="CK422" s="1373" t="str">
        <f t="shared" si="1332"/>
        <v/>
      </c>
      <c r="CL422" s="1373" t="str">
        <f t="shared" si="1332"/>
        <v/>
      </c>
      <c r="CM422" s="1373" t="str">
        <f t="shared" si="1332"/>
        <v/>
      </c>
      <c r="CN422" s="1373" t="str">
        <f t="shared" si="1332"/>
        <v/>
      </c>
      <c r="CO422" s="1374" t="str">
        <f t="shared" si="1332"/>
        <v/>
      </c>
      <c r="CP422" s="1374" t="str">
        <f t="shared" si="1332"/>
        <v/>
      </c>
      <c r="CQ422" s="1374" t="str">
        <f t="shared" si="1332"/>
        <v/>
      </c>
      <c r="CR422" s="1374" t="str">
        <f t="shared" si="1333"/>
        <v/>
      </c>
      <c r="CS422" s="1373" t="str">
        <f t="shared" si="1333"/>
        <v/>
      </c>
      <c r="CT422" s="1373" t="str">
        <f t="shared" si="1333"/>
        <v/>
      </c>
      <c r="CU422" s="1373" t="str">
        <f t="shared" si="1333"/>
        <v/>
      </c>
      <c r="CV422" s="1373" t="str">
        <f t="shared" si="1333"/>
        <v/>
      </c>
      <c r="CW422" s="1373" t="str">
        <f t="shared" si="1333"/>
        <v/>
      </c>
      <c r="CX422" s="1372" t="str">
        <f t="shared" si="1333"/>
        <v/>
      </c>
      <c r="CY422" s="1375" t="str">
        <f t="shared" si="1333"/>
        <v/>
      </c>
      <c r="CZ422" s="532" t="str">
        <f t="shared" si="1334"/>
        <v/>
      </c>
      <c r="DA422" s="533" t="str">
        <f t="shared" si="1334"/>
        <v/>
      </c>
      <c r="DB422" s="534" t="str">
        <f t="shared" si="1334"/>
        <v/>
      </c>
      <c r="DC422" s="534" t="str">
        <f t="shared" si="1334"/>
        <v/>
      </c>
      <c r="DD422" s="534" t="str">
        <f t="shared" si="1334"/>
        <v/>
      </c>
      <c r="DE422" s="534" t="str">
        <f t="shared" si="1334"/>
        <v/>
      </c>
      <c r="DF422" s="534" t="str">
        <f t="shared" si="1334"/>
        <v/>
      </c>
      <c r="DG422" s="535" t="str">
        <f t="shared" si="1334"/>
        <v/>
      </c>
      <c r="DH422" s="535" t="str">
        <f t="shared" si="1334"/>
        <v/>
      </c>
      <c r="DI422" s="535" t="str">
        <f t="shared" si="1334"/>
        <v/>
      </c>
      <c r="DJ422" s="535" t="str">
        <f t="shared" si="1335"/>
        <v/>
      </c>
      <c r="DK422" s="534" t="str">
        <f t="shared" si="1335"/>
        <v/>
      </c>
      <c r="DL422" s="534" t="str">
        <f t="shared" si="1335"/>
        <v/>
      </c>
      <c r="DM422" s="534" t="str">
        <f t="shared" si="1335"/>
        <v/>
      </c>
      <c r="DN422" s="534" t="str">
        <f t="shared" si="1335"/>
        <v/>
      </c>
      <c r="DO422" s="534" t="str">
        <f t="shared" si="1335"/>
        <v/>
      </c>
      <c r="DP422" s="533" t="str">
        <f t="shared" si="1335"/>
        <v/>
      </c>
      <c r="DQ422" s="532" t="str">
        <f t="shared" si="1335"/>
        <v/>
      </c>
      <c r="DR422" s="753">
        <f>COUNT(B422:S422)</f>
        <v>0</v>
      </c>
      <c r="DS422" s="111">
        <f>COUNT(U422:AL422)</f>
        <v>0</v>
      </c>
      <c r="DT422" s="111">
        <f>COUNT(AN422:BE422)</f>
        <v>0</v>
      </c>
      <c r="DU422" s="111">
        <f>COUNT(BG422:BX422)</f>
        <v>1</v>
      </c>
      <c r="DV422" s="763"/>
      <c r="DW422" s="746"/>
      <c r="DX422" s="746"/>
      <c r="DY422" s="746"/>
      <c r="DZ422" s="746"/>
      <c r="EA422" s="746"/>
      <c r="EB422" s="746"/>
      <c r="EC422" s="746"/>
      <c r="ED422" s="746"/>
      <c r="EE422" s="764"/>
    </row>
    <row r="423" spans="1:135" s="604" customFormat="1" ht="15.75" customHeight="1">
      <c r="A423" s="781" t="s">
        <v>386</v>
      </c>
      <c r="B423" s="837"/>
      <c r="C423" s="837"/>
      <c r="D423" s="837"/>
      <c r="E423" s="837"/>
      <c r="F423" s="837"/>
      <c r="G423" s="837"/>
      <c r="H423" s="837"/>
      <c r="I423" s="837"/>
      <c r="J423" s="837"/>
      <c r="K423" s="837"/>
      <c r="L423" s="837"/>
      <c r="M423" s="837"/>
      <c r="N423" s="837"/>
      <c r="O423" s="837"/>
      <c r="P423" s="837"/>
      <c r="Q423" s="837"/>
      <c r="R423" s="837"/>
      <c r="S423" s="837"/>
      <c r="T423" s="697"/>
      <c r="U423" s="839"/>
      <c r="V423" s="839"/>
      <c r="W423" s="839"/>
      <c r="X423" s="839"/>
      <c r="Y423" s="839"/>
      <c r="Z423" s="839"/>
      <c r="AA423" s="839"/>
      <c r="AB423" s="839"/>
      <c r="AC423" s="839"/>
      <c r="AD423" s="837"/>
      <c r="AE423" s="839"/>
      <c r="AF423" s="839"/>
      <c r="AG423" s="839"/>
      <c r="AH423" s="839"/>
      <c r="AI423" s="839"/>
      <c r="AJ423" s="839"/>
      <c r="AK423" s="839"/>
      <c r="AL423" s="839"/>
      <c r="AM423" s="697"/>
      <c r="AN423" s="837"/>
      <c r="AO423" s="837"/>
      <c r="AP423" s="837"/>
      <c r="AQ423" s="837"/>
      <c r="AR423" s="837"/>
      <c r="AS423" s="837"/>
      <c r="AT423" s="837"/>
      <c r="AU423" s="837"/>
      <c r="AV423" s="837"/>
      <c r="AW423" s="837"/>
      <c r="AX423" s="837"/>
      <c r="AY423" s="837"/>
      <c r="AZ423" s="837"/>
      <c r="BA423" s="837"/>
      <c r="BB423" s="837"/>
      <c r="BC423" s="837"/>
      <c r="BD423" s="837"/>
      <c r="BE423" s="837"/>
      <c r="BF423" s="697"/>
      <c r="BG423" s="837"/>
      <c r="BH423" s="837"/>
      <c r="BI423" s="837"/>
      <c r="BJ423" s="837"/>
      <c r="BK423" s="837"/>
      <c r="BL423" s="837"/>
      <c r="BM423" s="837"/>
      <c r="BN423" s="837"/>
      <c r="BO423" s="837"/>
      <c r="BP423" s="837"/>
      <c r="BQ423" s="837"/>
      <c r="BR423" s="837"/>
      <c r="BS423" s="837"/>
      <c r="BT423" s="837"/>
      <c r="BU423" s="837"/>
      <c r="BV423" s="837"/>
      <c r="BW423" s="837"/>
      <c r="BX423" s="837"/>
      <c r="BY423" s="697"/>
      <c r="BZ423" s="837"/>
      <c r="CA423" s="837"/>
      <c r="CB423" s="837"/>
      <c r="CC423" s="837"/>
      <c r="CD423" s="690"/>
      <c r="CE423" s="690"/>
      <c r="CF423" s="690"/>
      <c r="CG423" s="786"/>
      <c r="CH423" s="1408"/>
      <c r="CI423" s="1409"/>
      <c r="CJ423" s="1409"/>
      <c r="CK423" s="1409"/>
      <c r="CL423" s="1409"/>
      <c r="CM423" s="1409"/>
      <c r="CN423" s="1409"/>
      <c r="CO423" s="1409"/>
      <c r="CP423" s="1409"/>
      <c r="CQ423" s="1409"/>
      <c r="CR423" s="1409"/>
      <c r="CS423" s="1409"/>
      <c r="CT423" s="1409"/>
      <c r="CU423" s="1409"/>
      <c r="CV423" s="1409"/>
      <c r="CW423" s="1409"/>
      <c r="CX423" s="1409"/>
      <c r="CY423" s="1388"/>
      <c r="CZ423" s="558"/>
      <c r="DA423" s="558"/>
      <c r="DB423" s="558"/>
      <c r="DC423" s="558"/>
      <c r="DD423" s="558"/>
      <c r="DE423" s="558"/>
      <c r="DF423" s="558"/>
      <c r="DG423" s="558"/>
      <c r="DH423" s="558"/>
      <c r="DI423" s="558"/>
      <c r="DJ423" s="558"/>
      <c r="DK423" s="558"/>
      <c r="DL423" s="558"/>
      <c r="DM423" s="558"/>
      <c r="DN423" s="558"/>
      <c r="DO423" s="558"/>
      <c r="DP423" s="558"/>
      <c r="DQ423" s="558"/>
      <c r="DR423" s="691"/>
      <c r="DS423" s="208"/>
      <c r="DT423" s="208"/>
      <c r="DU423" s="208"/>
      <c r="DV423" s="692"/>
      <c r="DW423" s="718"/>
      <c r="DX423" s="718"/>
      <c r="DY423" s="718"/>
      <c r="DZ423" s="718"/>
      <c r="EA423" s="718"/>
      <c r="EB423" s="718"/>
      <c r="EC423" s="718"/>
      <c r="ED423" s="718"/>
      <c r="EE423" s="603"/>
    </row>
    <row r="424" spans="1:135" s="816" customFormat="1" ht="15.75" customHeight="1">
      <c r="A424" s="836" t="s">
        <v>387</v>
      </c>
      <c r="B424" s="838"/>
      <c r="C424" s="838"/>
      <c r="D424" s="838"/>
      <c r="E424" s="838"/>
      <c r="F424" s="838"/>
      <c r="G424" s="838"/>
      <c r="H424" s="838"/>
      <c r="I424" s="838"/>
      <c r="J424" s="838"/>
      <c r="K424" s="838"/>
      <c r="L424" s="838"/>
      <c r="M424" s="838"/>
      <c r="N424" s="838"/>
      <c r="O424" s="838"/>
      <c r="P424" s="838"/>
      <c r="Q424" s="838"/>
      <c r="R424" s="838"/>
      <c r="S424" s="838"/>
      <c r="T424" s="703"/>
      <c r="U424" s="838"/>
      <c r="V424" s="838"/>
      <c r="W424" s="838"/>
      <c r="X424" s="838"/>
      <c r="Y424" s="838"/>
      <c r="Z424" s="838"/>
      <c r="AA424" s="838"/>
      <c r="AB424" s="838"/>
      <c r="AC424" s="838"/>
      <c r="AD424" s="838"/>
      <c r="AE424" s="838"/>
      <c r="AF424" s="838"/>
      <c r="AG424" s="838"/>
      <c r="AH424" s="838"/>
      <c r="AI424" s="838"/>
      <c r="AJ424" s="838"/>
      <c r="AK424" s="838"/>
      <c r="AL424" s="838"/>
      <c r="AM424" s="703"/>
      <c r="AN424" s="838"/>
      <c r="AO424" s="838"/>
      <c r="AP424" s="838"/>
      <c r="AQ424" s="838"/>
      <c r="AR424" s="838"/>
      <c r="AS424" s="838"/>
      <c r="AT424" s="838"/>
      <c r="AU424" s="838"/>
      <c r="AV424" s="838"/>
      <c r="AW424" s="838"/>
      <c r="AX424" s="838"/>
      <c r="AY424" s="838"/>
      <c r="AZ424" s="838"/>
      <c r="BA424" s="838"/>
      <c r="BB424" s="838"/>
      <c r="BC424" s="838"/>
      <c r="BD424" s="838"/>
      <c r="BE424" s="838"/>
      <c r="BF424" s="703"/>
      <c r="BG424" s="838"/>
      <c r="BH424" s="838"/>
      <c r="BI424" s="838"/>
      <c r="BJ424" s="838"/>
      <c r="BK424" s="838"/>
      <c r="BL424" s="838"/>
      <c r="BM424" s="838"/>
      <c r="BN424" s="838"/>
      <c r="BO424" s="838"/>
      <c r="BP424" s="838"/>
      <c r="BQ424" s="838"/>
      <c r="BR424" s="838"/>
      <c r="BS424" s="838"/>
      <c r="BT424" s="838"/>
      <c r="BU424" s="838"/>
      <c r="BV424" s="838"/>
      <c r="BW424" s="838"/>
      <c r="BX424" s="838"/>
      <c r="BY424" s="703"/>
      <c r="BZ424" s="838"/>
      <c r="CA424" s="838"/>
      <c r="CB424" s="838"/>
      <c r="CC424" s="838"/>
      <c r="CD424" s="698" t="str">
        <f>IF(DR424&lt;3,"",(SUM(B424:S424)-MIN(B424:S424)-MAX(B424:S424))/(DR424-2))</f>
        <v/>
      </c>
      <c r="CE424" s="698" t="str">
        <f>IF(DS424&lt;3,"",(SUM(U424:AL424)-MIN(U424:AL424)-MAX(U424:AL424))/(DS424-2))</f>
        <v/>
      </c>
      <c r="CF424" s="698" t="str">
        <f>IF(DT424&lt;3,"",(SUM(AN424:BE424)-MIN(AN424:BE424)-MAX(AN424:BE424))/(DT424-2))</f>
        <v/>
      </c>
      <c r="CG424" s="787" t="str">
        <f>IF(DU424&lt;3,"",(SUM(BG424:BX424)-MIN(BG424:BX424)-MAX(BG424:BX424))/(DU424-2))</f>
        <v/>
      </c>
      <c r="CH424" s="1371" t="str">
        <f t="shared" ref="CH424:CQ426" si="1340">IF($CH$4=$CD$4,IF(OR(-FLOOR(((18-COUNT($B424:$S424))/2),1)+CH$7&lt;1,-FLOOR(((18-COUNT($B424:$S424))/2),1)+CH$7&gt;COUNT($B424:$S424)),"",LARGE($B424:$S424,-FLOOR(((18-COUNT($B424:$S424))/2),1)+CH$7)),IF(OR(-FLOOR(((18-COUNT($AN424:$BE424))/2),1)+CH$7&lt;1,-FLOOR(((18-COUNT($AN424:$BE424))/2),1)+CH$7&gt;COUNT($AN424:$BE424)),"",LARGE($AN424:$BE424,-FLOOR(((18-COUNT($AN424:$BE424))/2),1)+CH$7)))</f>
        <v/>
      </c>
      <c r="CI424" s="1372" t="str">
        <f t="shared" si="1340"/>
        <v/>
      </c>
      <c r="CJ424" s="1373" t="str">
        <f t="shared" si="1340"/>
        <v/>
      </c>
      <c r="CK424" s="1373" t="str">
        <f t="shared" si="1340"/>
        <v/>
      </c>
      <c r="CL424" s="1373" t="str">
        <f t="shared" si="1340"/>
        <v/>
      </c>
      <c r="CM424" s="1373" t="str">
        <f t="shared" si="1340"/>
        <v/>
      </c>
      <c r="CN424" s="1373" t="str">
        <f t="shared" si="1340"/>
        <v/>
      </c>
      <c r="CO424" s="1374" t="str">
        <f t="shared" si="1340"/>
        <v/>
      </c>
      <c r="CP424" s="1374" t="str">
        <f t="shared" si="1340"/>
        <v/>
      </c>
      <c r="CQ424" s="1374" t="str">
        <f t="shared" si="1340"/>
        <v/>
      </c>
      <c r="CR424" s="1374" t="str">
        <f t="shared" ref="CR424:CY426" si="1341">IF($CH$4=$CD$4,IF(OR(-FLOOR(((18-COUNT($B424:$S424))/2),1)+CR$7&lt;1,-FLOOR(((18-COUNT($B424:$S424))/2),1)+CR$7&gt;COUNT($B424:$S424)),"",LARGE($B424:$S424,-FLOOR(((18-COUNT($B424:$S424))/2),1)+CR$7)),IF(OR(-FLOOR(((18-COUNT($AN424:$BE424))/2),1)+CR$7&lt;1,-FLOOR(((18-COUNT($AN424:$BE424))/2),1)+CR$7&gt;COUNT($AN424:$BE424)),"",LARGE($AN424:$BE424,-FLOOR(((18-COUNT($AN424:$BE424))/2),1)+CR$7)))</f>
        <v/>
      </c>
      <c r="CS424" s="1373" t="str">
        <f t="shared" si="1341"/>
        <v/>
      </c>
      <c r="CT424" s="1373" t="str">
        <f t="shared" si="1341"/>
        <v/>
      </c>
      <c r="CU424" s="1373" t="str">
        <f t="shared" si="1341"/>
        <v/>
      </c>
      <c r="CV424" s="1373" t="str">
        <f t="shared" si="1341"/>
        <v/>
      </c>
      <c r="CW424" s="1373" t="str">
        <f t="shared" si="1341"/>
        <v/>
      </c>
      <c r="CX424" s="1372" t="str">
        <f t="shared" si="1341"/>
        <v/>
      </c>
      <c r="CY424" s="1375" t="str">
        <f t="shared" si="1341"/>
        <v/>
      </c>
      <c r="CZ424" s="532" t="str">
        <f t="shared" ref="CZ424:DI426" si="1342">IF($CH$4=$CD$4,IF(OR(-FLOOR(((18-COUNT($U424:$AL424))/2),1)+CZ$7&lt;1,-FLOOR(((18-COUNT($U424:$AL424))/2),1)+CZ$7&gt;COUNT($U424:$AL424)),"",LARGE($U424:$AL424,-FLOOR(((18-COUNT($U424:$AL424))/2),1)+CZ$7)),IF(OR(-FLOOR(((18-COUNT($BG424:$BX424))/2),1)+CZ$7&lt;1,-FLOOR(((18-COUNT($BG424:$BX424))/2),1)+CZ$7&gt;COUNT($BG424:$BX424)),"",LARGE($BG424:$BX424,-FLOOR(((18-COUNT($BG424:$BX424))/2),1)+CZ$7)))</f>
        <v/>
      </c>
      <c r="DA424" s="533" t="str">
        <f t="shared" si="1342"/>
        <v/>
      </c>
      <c r="DB424" s="534" t="str">
        <f t="shared" si="1342"/>
        <v/>
      </c>
      <c r="DC424" s="534" t="str">
        <f t="shared" si="1342"/>
        <v/>
      </c>
      <c r="DD424" s="534" t="str">
        <f t="shared" si="1342"/>
        <v/>
      </c>
      <c r="DE424" s="534" t="str">
        <f t="shared" si="1342"/>
        <v/>
      </c>
      <c r="DF424" s="534" t="str">
        <f t="shared" si="1342"/>
        <v/>
      </c>
      <c r="DG424" s="535" t="str">
        <f t="shared" si="1342"/>
        <v/>
      </c>
      <c r="DH424" s="535" t="str">
        <f t="shared" si="1342"/>
        <v/>
      </c>
      <c r="DI424" s="535" t="str">
        <f t="shared" si="1342"/>
        <v/>
      </c>
      <c r="DJ424" s="535" t="str">
        <f t="shared" ref="DJ424:DQ426" si="1343">IF($CH$4=$CD$4,IF(OR(-FLOOR(((18-COUNT($U424:$AL424))/2),1)+DJ$7&lt;1,-FLOOR(((18-COUNT($U424:$AL424))/2),1)+DJ$7&gt;COUNT($U424:$AL424)),"",LARGE($U424:$AL424,-FLOOR(((18-COUNT($U424:$AL424))/2),1)+DJ$7)),IF(OR(-FLOOR(((18-COUNT($BG424:$BX424))/2),1)+DJ$7&lt;1,-FLOOR(((18-COUNT($BG424:$BX424))/2),1)+DJ$7&gt;COUNT($BG424:$BX424)),"",LARGE($BG424:$BX424,-FLOOR(((18-COUNT($BG424:$BX424))/2),1)+DJ$7)))</f>
        <v/>
      </c>
      <c r="DK424" s="534" t="str">
        <f t="shared" si="1343"/>
        <v/>
      </c>
      <c r="DL424" s="534" t="str">
        <f t="shared" si="1343"/>
        <v/>
      </c>
      <c r="DM424" s="534" t="str">
        <f t="shared" si="1343"/>
        <v/>
      </c>
      <c r="DN424" s="534" t="str">
        <f t="shared" si="1343"/>
        <v/>
      </c>
      <c r="DO424" s="534" t="str">
        <f t="shared" si="1343"/>
        <v/>
      </c>
      <c r="DP424" s="533" t="str">
        <f t="shared" si="1343"/>
        <v/>
      </c>
      <c r="DQ424" s="532" t="str">
        <f t="shared" si="1343"/>
        <v/>
      </c>
      <c r="DR424" s="753">
        <f>COUNT(B424:S424)</f>
        <v>0</v>
      </c>
      <c r="DS424" s="111">
        <f>COUNT(U424:AL424)</f>
        <v>0</v>
      </c>
      <c r="DT424" s="111">
        <f>COUNT(AN424:BE424)</f>
        <v>0</v>
      </c>
      <c r="DU424" s="111">
        <f>COUNT(BG424:BX424)</f>
        <v>0</v>
      </c>
      <c r="DV424" s="814"/>
      <c r="DW424" s="745"/>
      <c r="DX424" s="745"/>
      <c r="DY424" s="745"/>
      <c r="DZ424" s="745"/>
      <c r="EA424" s="745"/>
      <c r="EB424" s="745"/>
      <c r="EC424" s="745"/>
      <c r="ED424" s="745"/>
      <c r="EE424" s="815"/>
    </row>
    <row r="425" spans="1:135" s="816" customFormat="1" ht="15.75" customHeight="1">
      <c r="A425" s="834" t="s">
        <v>282</v>
      </c>
      <c r="B425" s="838"/>
      <c r="C425" s="838"/>
      <c r="D425" s="838"/>
      <c r="E425" s="838"/>
      <c r="F425" s="838"/>
      <c r="G425" s="838"/>
      <c r="H425" s="838"/>
      <c r="I425" s="838"/>
      <c r="J425" s="838"/>
      <c r="K425" s="838"/>
      <c r="L425" s="838"/>
      <c r="M425" s="838"/>
      <c r="N425" s="838"/>
      <c r="O425" s="838"/>
      <c r="P425" s="838"/>
      <c r="Q425" s="838"/>
      <c r="R425" s="838"/>
      <c r="S425" s="838"/>
      <c r="T425" s="703"/>
      <c r="U425" s="838"/>
      <c r="V425" s="838"/>
      <c r="W425" s="838"/>
      <c r="X425" s="838"/>
      <c r="Y425" s="838"/>
      <c r="Z425" s="838"/>
      <c r="AA425" s="838"/>
      <c r="AB425" s="838"/>
      <c r="AC425" s="838"/>
      <c r="AD425" s="838"/>
      <c r="AE425" s="838"/>
      <c r="AF425" s="838"/>
      <c r="AG425" s="838"/>
      <c r="AH425" s="838"/>
      <c r="AI425" s="838"/>
      <c r="AJ425" s="838"/>
      <c r="AK425" s="838"/>
      <c r="AL425" s="838"/>
      <c r="AM425" s="703"/>
      <c r="AN425" s="838"/>
      <c r="AO425" s="838"/>
      <c r="AP425" s="838"/>
      <c r="AQ425" s="838"/>
      <c r="AR425" s="838"/>
      <c r="AS425" s="838"/>
      <c r="AT425" s="838"/>
      <c r="AU425" s="838"/>
      <c r="AV425" s="838"/>
      <c r="AW425" s="838"/>
      <c r="AX425" s="838"/>
      <c r="AY425" s="838"/>
      <c r="AZ425" s="838"/>
      <c r="BA425" s="838"/>
      <c r="BB425" s="838"/>
      <c r="BC425" s="838"/>
      <c r="BD425" s="838"/>
      <c r="BE425" s="838"/>
      <c r="BF425" s="703"/>
      <c r="BG425" s="838"/>
      <c r="BH425" s="838"/>
      <c r="BI425" s="838"/>
      <c r="BJ425" s="838"/>
      <c r="BK425" s="838"/>
      <c r="BL425" s="838"/>
      <c r="BM425" s="838"/>
      <c r="BN425" s="838"/>
      <c r="BO425" s="838"/>
      <c r="BP425" s="838"/>
      <c r="BQ425" s="838"/>
      <c r="BR425" s="838"/>
      <c r="BS425" s="838"/>
      <c r="BT425" s="838"/>
      <c r="BU425" s="838"/>
      <c r="BV425" s="838"/>
      <c r="BW425" s="838"/>
      <c r="BX425" s="838"/>
      <c r="BY425" s="703"/>
      <c r="BZ425" s="838"/>
      <c r="CA425" s="838"/>
      <c r="CB425" s="838"/>
      <c r="CC425" s="838"/>
      <c r="CD425" s="698" t="str">
        <f>IF(DR425&lt;3,"",(SUM(B425:S425)-MIN(B425:S425)-MAX(B425:S425))/(DR425-2))</f>
        <v/>
      </c>
      <c r="CE425" s="698" t="str">
        <f>IF(DS425&lt;3,"",(SUM(U425:AL425)-MIN(U425:AL425)-MAX(U425:AL425))/(DS425-2))</f>
        <v/>
      </c>
      <c r="CF425" s="698" t="str">
        <f>IF(DT425&lt;3,"",(SUM(AN425:BE425)-MIN(AN425:BE425)-MAX(AN425:BE425))/(DT425-2))</f>
        <v/>
      </c>
      <c r="CG425" s="787" t="str">
        <f>IF(DU425&lt;3,"",(SUM(BG425:BX425)-MIN(BG425:BX425)-MAX(BG425:BX425))/(DU425-2))</f>
        <v/>
      </c>
      <c r="CH425" s="1371" t="str">
        <f t="shared" si="1340"/>
        <v/>
      </c>
      <c r="CI425" s="1372" t="str">
        <f t="shared" si="1340"/>
        <v/>
      </c>
      <c r="CJ425" s="1373" t="str">
        <f t="shared" si="1340"/>
        <v/>
      </c>
      <c r="CK425" s="1373" t="str">
        <f t="shared" si="1340"/>
        <v/>
      </c>
      <c r="CL425" s="1373" t="str">
        <f t="shared" si="1340"/>
        <v/>
      </c>
      <c r="CM425" s="1373" t="str">
        <f t="shared" si="1340"/>
        <v/>
      </c>
      <c r="CN425" s="1373" t="str">
        <f t="shared" si="1340"/>
        <v/>
      </c>
      <c r="CO425" s="1374" t="str">
        <f t="shared" si="1340"/>
        <v/>
      </c>
      <c r="CP425" s="1374" t="str">
        <f t="shared" si="1340"/>
        <v/>
      </c>
      <c r="CQ425" s="1374" t="str">
        <f t="shared" si="1340"/>
        <v/>
      </c>
      <c r="CR425" s="1374" t="str">
        <f t="shared" si="1341"/>
        <v/>
      </c>
      <c r="CS425" s="1373" t="str">
        <f t="shared" si="1341"/>
        <v/>
      </c>
      <c r="CT425" s="1373" t="str">
        <f t="shared" si="1341"/>
        <v/>
      </c>
      <c r="CU425" s="1373" t="str">
        <f t="shared" si="1341"/>
        <v/>
      </c>
      <c r="CV425" s="1373" t="str">
        <f t="shared" si="1341"/>
        <v/>
      </c>
      <c r="CW425" s="1373" t="str">
        <f t="shared" si="1341"/>
        <v/>
      </c>
      <c r="CX425" s="1372" t="str">
        <f t="shared" si="1341"/>
        <v/>
      </c>
      <c r="CY425" s="1375" t="str">
        <f t="shared" si="1341"/>
        <v/>
      </c>
      <c r="CZ425" s="532" t="str">
        <f t="shared" si="1342"/>
        <v/>
      </c>
      <c r="DA425" s="533" t="str">
        <f t="shared" si="1342"/>
        <v/>
      </c>
      <c r="DB425" s="534" t="str">
        <f t="shared" si="1342"/>
        <v/>
      </c>
      <c r="DC425" s="534" t="str">
        <f t="shared" si="1342"/>
        <v/>
      </c>
      <c r="DD425" s="534" t="str">
        <f t="shared" si="1342"/>
        <v/>
      </c>
      <c r="DE425" s="534" t="str">
        <f t="shared" si="1342"/>
        <v/>
      </c>
      <c r="DF425" s="534" t="str">
        <f t="shared" si="1342"/>
        <v/>
      </c>
      <c r="DG425" s="535" t="str">
        <f t="shared" si="1342"/>
        <v/>
      </c>
      <c r="DH425" s="535" t="str">
        <f t="shared" si="1342"/>
        <v/>
      </c>
      <c r="DI425" s="535" t="str">
        <f t="shared" si="1342"/>
        <v/>
      </c>
      <c r="DJ425" s="535" t="str">
        <f t="shared" si="1343"/>
        <v/>
      </c>
      <c r="DK425" s="534" t="str">
        <f t="shared" si="1343"/>
        <v/>
      </c>
      <c r="DL425" s="534" t="str">
        <f t="shared" si="1343"/>
        <v/>
      </c>
      <c r="DM425" s="534" t="str">
        <f t="shared" si="1343"/>
        <v/>
      </c>
      <c r="DN425" s="534" t="str">
        <f t="shared" si="1343"/>
        <v/>
      </c>
      <c r="DO425" s="534" t="str">
        <f t="shared" si="1343"/>
        <v/>
      </c>
      <c r="DP425" s="533" t="str">
        <f t="shared" si="1343"/>
        <v/>
      </c>
      <c r="DQ425" s="532" t="str">
        <f t="shared" si="1343"/>
        <v/>
      </c>
      <c r="DR425" s="753">
        <f>COUNT(B425:S425)</f>
        <v>0</v>
      </c>
      <c r="DS425" s="111">
        <f>COUNT(U425:AL425)</f>
        <v>0</v>
      </c>
      <c r="DT425" s="111">
        <f>COUNT(AN425:BE425)</f>
        <v>0</v>
      </c>
      <c r="DU425" s="111">
        <f>COUNT(BG425:BX425)</f>
        <v>0</v>
      </c>
      <c r="DV425" s="814"/>
      <c r="DW425" s="745"/>
      <c r="DX425" s="745"/>
      <c r="DY425" s="745"/>
      <c r="DZ425" s="745"/>
      <c r="EA425" s="745"/>
      <c r="EB425" s="745"/>
      <c r="EC425" s="745"/>
      <c r="ED425" s="745"/>
      <c r="EE425" s="815"/>
    </row>
    <row r="426" spans="1:135" s="732" customFormat="1" ht="15.75" customHeight="1">
      <c r="A426" s="740" t="s">
        <v>284</v>
      </c>
      <c r="B426" s="730" t="str">
        <f t="shared" ref="B426:S426" si="1344">IF(B424="","",B424*B425)</f>
        <v/>
      </c>
      <c r="C426" s="730" t="str">
        <f t="shared" si="1344"/>
        <v/>
      </c>
      <c r="D426" s="730" t="str">
        <f t="shared" si="1344"/>
        <v/>
      </c>
      <c r="E426" s="730" t="str">
        <f t="shared" si="1344"/>
        <v/>
      </c>
      <c r="F426" s="730" t="str">
        <f t="shared" si="1344"/>
        <v/>
      </c>
      <c r="G426" s="730" t="str">
        <f t="shared" si="1344"/>
        <v/>
      </c>
      <c r="H426" s="730" t="str">
        <f t="shared" si="1344"/>
        <v/>
      </c>
      <c r="I426" s="730" t="str">
        <f t="shared" si="1344"/>
        <v/>
      </c>
      <c r="J426" s="730" t="str">
        <f t="shared" si="1344"/>
        <v/>
      </c>
      <c r="K426" s="730" t="str">
        <f t="shared" si="1344"/>
        <v/>
      </c>
      <c r="L426" s="730" t="str">
        <f t="shared" si="1344"/>
        <v/>
      </c>
      <c r="M426" s="730" t="str">
        <f t="shared" si="1344"/>
        <v/>
      </c>
      <c r="N426" s="730" t="str">
        <f t="shared" si="1344"/>
        <v/>
      </c>
      <c r="O426" s="730" t="str">
        <f t="shared" si="1344"/>
        <v/>
      </c>
      <c r="P426" s="730" t="str">
        <f t="shared" si="1344"/>
        <v/>
      </c>
      <c r="Q426" s="730" t="str">
        <f t="shared" si="1344"/>
        <v/>
      </c>
      <c r="R426" s="730" t="str">
        <f t="shared" si="1344"/>
        <v/>
      </c>
      <c r="S426" s="730" t="str">
        <f t="shared" si="1344"/>
        <v/>
      </c>
      <c r="T426" s="762"/>
      <c r="U426" s="730" t="str">
        <f t="shared" ref="U426:AL426" si="1345">IF(U424="","",U424*U425)</f>
        <v/>
      </c>
      <c r="V426" s="730" t="str">
        <f t="shared" si="1345"/>
        <v/>
      </c>
      <c r="W426" s="730" t="str">
        <f t="shared" si="1345"/>
        <v/>
      </c>
      <c r="X426" s="730" t="str">
        <f t="shared" si="1345"/>
        <v/>
      </c>
      <c r="Y426" s="730" t="str">
        <f t="shared" si="1345"/>
        <v/>
      </c>
      <c r="Z426" s="730" t="str">
        <f t="shared" si="1345"/>
        <v/>
      </c>
      <c r="AA426" s="730" t="str">
        <f t="shared" si="1345"/>
        <v/>
      </c>
      <c r="AB426" s="730" t="str">
        <f t="shared" si="1345"/>
        <v/>
      </c>
      <c r="AC426" s="730" t="str">
        <f t="shared" si="1345"/>
        <v/>
      </c>
      <c r="AD426" s="730" t="str">
        <f t="shared" si="1345"/>
        <v/>
      </c>
      <c r="AE426" s="730" t="str">
        <f t="shared" si="1345"/>
        <v/>
      </c>
      <c r="AF426" s="730" t="str">
        <f t="shared" si="1345"/>
        <v/>
      </c>
      <c r="AG426" s="730" t="str">
        <f t="shared" si="1345"/>
        <v/>
      </c>
      <c r="AH426" s="730" t="str">
        <f t="shared" si="1345"/>
        <v/>
      </c>
      <c r="AI426" s="730" t="str">
        <f t="shared" si="1345"/>
        <v/>
      </c>
      <c r="AJ426" s="730" t="str">
        <f t="shared" si="1345"/>
        <v/>
      </c>
      <c r="AK426" s="730" t="str">
        <f t="shared" si="1345"/>
        <v/>
      </c>
      <c r="AL426" s="730" t="str">
        <f t="shared" si="1345"/>
        <v/>
      </c>
      <c r="AM426" s="762"/>
      <c r="AN426" s="730" t="str">
        <f t="shared" ref="AN426:BE426" si="1346">IF(AN424="","",AN424*AN425)</f>
        <v/>
      </c>
      <c r="AO426" s="730" t="str">
        <f t="shared" si="1346"/>
        <v/>
      </c>
      <c r="AP426" s="730" t="str">
        <f t="shared" si="1346"/>
        <v/>
      </c>
      <c r="AQ426" s="730" t="str">
        <f t="shared" si="1346"/>
        <v/>
      </c>
      <c r="AR426" s="730" t="str">
        <f t="shared" si="1346"/>
        <v/>
      </c>
      <c r="AS426" s="730" t="str">
        <f t="shared" si="1346"/>
        <v/>
      </c>
      <c r="AT426" s="730" t="str">
        <f t="shared" si="1346"/>
        <v/>
      </c>
      <c r="AU426" s="730" t="str">
        <f t="shared" si="1346"/>
        <v/>
      </c>
      <c r="AV426" s="730" t="str">
        <f t="shared" si="1346"/>
        <v/>
      </c>
      <c r="AW426" s="730" t="str">
        <f t="shared" si="1346"/>
        <v/>
      </c>
      <c r="AX426" s="730" t="str">
        <f t="shared" si="1346"/>
        <v/>
      </c>
      <c r="AY426" s="730" t="str">
        <f t="shared" si="1346"/>
        <v/>
      </c>
      <c r="AZ426" s="730" t="str">
        <f t="shared" si="1346"/>
        <v/>
      </c>
      <c r="BA426" s="730" t="str">
        <f t="shared" si="1346"/>
        <v/>
      </c>
      <c r="BB426" s="730" t="str">
        <f t="shared" si="1346"/>
        <v/>
      </c>
      <c r="BC426" s="730" t="str">
        <f t="shared" si="1346"/>
        <v/>
      </c>
      <c r="BD426" s="730" t="str">
        <f t="shared" si="1346"/>
        <v/>
      </c>
      <c r="BE426" s="730" t="str">
        <f t="shared" si="1346"/>
        <v/>
      </c>
      <c r="BF426" s="762"/>
      <c r="BG426" s="730" t="str">
        <f t="shared" ref="BG426:BX426" si="1347">IF(BG424="","",BG424*BG425)</f>
        <v/>
      </c>
      <c r="BH426" s="730" t="str">
        <f t="shared" si="1347"/>
        <v/>
      </c>
      <c r="BI426" s="730" t="str">
        <f t="shared" si="1347"/>
        <v/>
      </c>
      <c r="BJ426" s="730" t="str">
        <f t="shared" si="1347"/>
        <v/>
      </c>
      <c r="BK426" s="730" t="str">
        <f t="shared" si="1347"/>
        <v/>
      </c>
      <c r="BL426" s="730" t="str">
        <f t="shared" si="1347"/>
        <v/>
      </c>
      <c r="BM426" s="730" t="str">
        <f t="shared" si="1347"/>
        <v/>
      </c>
      <c r="BN426" s="730" t="str">
        <f t="shared" si="1347"/>
        <v/>
      </c>
      <c r="BO426" s="730" t="str">
        <f t="shared" si="1347"/>
        <v/>
      </c>
      <c r="BP426" s="730" t="str">
        <f t="shared" si="1347"/>
        <v/>
      </c>
      <c r="BQ426" s="730" t="str">
        <f t="shared" si="1347"/>
        <v/>
      </c>
      <c r="BR426" s="730" t="str">
        <f t="shared" si="1347"/>
        <v/>
      </c>
      <c r="BS426" s="730" t="str">
        <f t="shared" si="1347"/>
        <v/>
      </c>
      <c r="BT426" s="730" t="str">
        <f t="shared" si="1347"/>
        <v/>
      </c>
      <c r="BU426" s="730" t="str">
        <f t="shared" si="1347"/>
        <v/>
      </c>
      <c r="BV426" s="730" t="str">
        <f t="shared" si="1347"/>
        <v/>
      </c>
      <c r="BW426" s="730" t="str">
        <f t="shared" si="1347"/>
        <v/>
      </c>
      <c r="BX426" s="730" t="str">
        <f t="shared" si="1347"/>
        <v/>
      </c>
      <c r="BY426" s="762"/>
      <c r="BZ426" s="730" t="str">
        <f>IF(BZ424="","",BZ424*BZ425)</f>
        <v/>
      </c>
      <c r="CA426" s="730" t="str">
        <f>IF(CA424="","",CA424*CA425)</f>
        <v/>
      </c>
      <c r="CB426" s="730" t="str">
        <f>IF(CB424="","",CB424*CB425)</f>
        <v/>
      </c>
      <c r="CC426" s="730" t="str">
        <f>IF(CC424="","",CC424*CC425)</f>
        <v/>
      </c>
      <c r="CD426" s="698" t="str">
        <f>IF(DR426&lt;3,"",(SUM(B426:S426)-MIN(B426:S426)-MAX(B426:S426))/(DR426-2))</f>
        <v/>
      </c>
      <c r="CE426" s="698" t="str">
        <f>IF(DS426&lt;3,"",(SUM(U426:AL426)-MIN(U426:AL426)-MAX(U426:AL426))/(DS426-2))</f>
        <v/>
      </c>
      <c r="CF426" s="698" t="str">
        <f>IF(DT426&lt;3,"",(SUM(AN426:BE426)-MIN(AN426:BE426)-MAX(AN426:BE426))/(DT426-2))</f>
        <v/>
      </c>
      <c r="CG426" s="787" t="str">
        <f>IF(DU426&lt;3,"",(SUM(BG426:BX426)-MIN(BG426:BX426)-MAX(BG426:BX426))/(DU426-2))</f>
        <v/>
      </c>
      <c r="CH426" s="1371" t="str">
        <f t="shared" si="1340"/>
        <v/>
      </c>
      <c r="CI426" s="1372" t="str">
        <f t="shared" si="1340"/>
        <v/>
      </c>
      <c r="CJ426" s="1373" t="str">
        <f t="shared" si="1340"/>
        <v/>
      </c>
      <c r="CK426" s="1373" t="str">
        <f t="shared" si="1340"/>
        <v/>
      </c>
      <c r="CL426" s="1373" t="str">
        <f t="shared" si="1340"/>
        <v/>
      </c>
      <c r="CM426" s="1373" t="str">
        <f t="shared" si="1340"/>
        <v/>
      </c>
      <c r="CN426" s="1373" t="str">
        <f t="shared" si="1340"/>
        <v/>
      </c>
      <c r="CO426" s="1374" t="str">
        <f t="shared" si="1340"/>
        <v/>
      </c>
      <c r="CP426" s="1374" t="str">
        <f t="shared" si="1340"/>
        <v/>
      </c>
      <c r="CQ426" s="1374" t="str">
        <f t="shared" si="1340"/>
        <v/>
      </c>
      <c r="CR426" s="1374" t="str">
        <f t="shared" si="1341"/>
        <v/>
      </c>
      <c r="CS426" s="1373" t="str">
        <f t="shared" si="1341"/>
        <v/>
      </c>
      <c r="CT426" s="1373" t="str">
        <f t="shared" si="1341"/>
        <v/>
      </c>
      <c r="CU426" s="1373" t="str">
        <f t="shared" si="1341"/>
        <v/>
      </c>
      <c r="CV426" s="1373" t="str">
        <f t="shared" si="1341"/>
        <v/>
      </c>
      <c r="CW426" s="1373" t="str">
        <f t="shared" si="1341"/>
        <v/>
      </c>
      <c r="CX426" s="1372" t="str">
        <f t="shared" si="1341"/>
        <v/>
      </c>
      <c r="CY426" s="1375" t="str">
        <f t="shared" si="1341"/>
        <v/>
      </c>
      <c r="CZ426" s="532" t="str">
        <f t="shared" si="1342"/>
        <v/>
      </c>
      <c r="DA426" s="533" t="str">
        <f t="shared" si="1342"/>
        <v/>
      </c>
      <c r="DB426" s="534" t="str">
        <f t="shared" si="1342"/>
        <v/>
      </c>
      <c r="DC426" s="534" t="str">
        <f t="shared" si="1342"/>
        <v/>
      </c>
      <c r="DD426" s="534" t="str">
        <f t="shared" si="1342"/>
        <v/>
      </c>
      <c r="DE426" s="534" t="str">
        <f t="shared" si="1342"/>
        <v/>
      </c>
      <c r="DF426" s="534" t="str">
        <f t="shared" si="1342"/>
        <v/>
      </c>
      <c r="DG426" s="535" t="str">
        <f t="shared" si="1342"/>
        <v/>
      </c>
      <c r="DH426" s="535" t="str">
        <f t="shared" si="1342"/>
        <v/>
      </c>
      <c r="DI426" s="535" t="str">
        <f t="shared" si="1342"/>
        <v/>
      </c>
      <c r="DJ426" s="535" t="str">
        <f t="shared" si="1343"/>
        <v/>
      </c>
      <c r="DK426" s="534" t="str">
        <f t="shared" si="1343"/>
        <v/>
      </c>
      <c r="DL426" s="534" t="str">
        <f t="shared" si="1343"/>
        <v/>
      </c>
      <c r="DM426" s="534" t="str">
        <f t="shared" si="1343"/>
        <v/>
      </c>
      <c r="DN426" s="534" t="str">
        <f t="shared" si="1343"/>
        <v/>
      </c>
      <c r="DO426" s="534" t="str">
        <f t="shared" si="1343"/>
        <v/>
      </c>
      <c r="DP426" s="533" t="str">
        <f t="shared" si="1343"/>
        <v/>
      </c>
      <c r="DQ426" s="532" t="str">
        <f t="shared" si="1343"/>
        <v/>
      </c>
      <c r="DR426" s="753">
        <f>COUNT(B426:S426)</f>
        <v>0</v>
      </c>
      <c r="DS426" s="111">
        <f>COUNT(U426:AL426)</f>
        <v>0</v>
      </c>
      <c r="DT426" s="111">
        <f>COUNT(AN426:BE426)</f>
        <v>0</v>
      </c>
      <c r="DU426" s="111">
        <f>COUNT(BG426:BX426)</f>
        <v>0</v>
      </c>
      <c r="DV426" s="763"/>
      <c r="DW426" s="746"/>
      <c r="DX426" s="746"/>
      <c r="DY426" s="746"/>
      <c r="DZ426" s="746"/>
      <c r="EA426" s="746"/>
      <c r="EB426" s="746"/>
      <c r="EC426" s="746"/>
      <c r="ED426" s="746"/>
      <c r="EE426" s="764"/>
    </row>
    <row r="427" spans="1:135" s="732" customFormat="1" ht="15.75" customHeight="1">
      <c r="A427" s="840" t="s">
        <v>388</v>
      </c>
      <c r="B427" s="841"/>
      <c r="C427" s="841"/>
      <c r="D427" s="841"/>
      <c r="E427" s="841"/>
      <c r="F427" s="841"/>
      <c r="G427" s="841"/>
      <c r="H427" s="841"/>
      <c r="I427" s="841"/>
      <c r="J427" s="841"/>
      <c r="K427" s="841"/>
      <c r="L427" s="841"/>
      <c r="M427" s="841"/>
      <c r="N427" s="841"/>
      <c r="O427" s="841"/>
      <c r="P427" s="841"/>
      <c r="Q427" s="841"/>
      <c r="R427" s="841"/>
      <c r="S427" s="841"/>
      <c r="T427" s="824"/>
      <c r="U427" s="841"/>
      <c r="V427" s="841"/>
      <c r="W427" s="841"/>
      <c r="X427" s="841"/>
      <c r="Y427" s="841"/>
      <c r="Z427" s="841"/>
      <c r="AA427" s="841"/>
      <c r="AB427" s="841"/>
      <c r="AC427" s="841"/>
      <c r="AD427" s="841"/>
      <c r="AE427" s="841"/>
      <c r="AF427" s="841"/>
      <c r="AG427" s="841"/>
      <c r="AH427" s="841"/>
      <c r="AI427" s="841"/>
      <c r="AJ427" s="841"/>
      <c r="AK427" s="841"/>
      <c r="AL427" s="841"/>
      <c r="AM427" s="824"/>
      <c r="AN427" s="841"/>
      <c r="AO427" s="841"/>
      <c r="AP427" s="841"/>
      <c r="AQ427" s="841"/>
      <c r="AR427" s="841"/>
      <c r="AS427" s="841"/>
      <c r="AT427" s="841"/>
      <c r="AU427" s="841"/>
      <c r="AV427" s="841"/>
      <c r="AW427" s="841"/>
      <c r="AX427" s="841"/>
      <c r="AY427" s="841"/>
      <c r="AZ427" s="841"/>
      <c r="BA427" s="841"/>
      <c r="BB427" s="841"/>
      <c r="BC427" s="841"/>
      <c r="BD427" s="841"/>
      <c r="BE427" s="841"/>
      <c r="BF427" s="824"/>
      <c r="BG427" s="841"/>
      <c r="BH427" s="841"/>
      <c r="BI427" s="841"/>
      <c r="BJ427" s="841"/>
      <c r="BK427" s="841"/>
      <c r="BL427" s="841"/>
      <c r="BM427" s="841"/>
      <c r="BN427" s="841"/>
      <c r="BO427" s="841"/>
      <c r="BP427" s="841"/>
      <c r="BQ427" s="841"/>
      <c r="BR427" s="841"/>
      <c r="BS427" s="841"/>
      <c r="BT427" s="841"/>
      <c r="BU427" s="841"/>
      <c r="BV427" s="841"/>
      <c r="BW427" s="841"/>
      <c r="BX427" s="841"/>
      <c r="BY427" s="824"/>
      <c r="BZ427" s="841"/>
      <c r="CA427" s="841"/>
      <c r="CB427" s="841"/>
      <c r="CC427" s="841"/>
      <c r="CD427" s="690"/>
      <c r="CE427" s="690"/>
      <c r="CF427" s="690"/>
      <c r="CG427" s="786"/>
      <c r="CH427" s="1387"/>
      <c r="CI427" s="1387"/>
      <c r="CJ427" s="1387"/>
      <c r="CK427" s="1387"/>
      <c r="CL427" s="1387"/>
      <c r="CM427" s="1387"/>
      <c r="CN427" s="1387"/>
      <c r="CO427" s="1387"/>
      <c r="CP427" s="1387"/>
      <c r="CQ427" s="1387"/>
      <c r="CR427" s="1387"/>
      <c r="CS427" s="1387"/>
      <c r="CT427" s="1387"/>
      <c r="CU427" s="1387"/>
      <c r="CV427" s="1387"/>
      <c r="CW427" s="1387"/>
      <c r="CX427" s="1387"/>
      <c r="CY427" s="1388"/>
      <c r="CZ427" s="736"/>
      <c r="DA427" s="736"/>
      <c r="DB427" s="736"/>
      <c r="DC427" s="736"/>
      <c r="DD427" s="736"/>
      <c r="DE427" s="736"/>
      <c r="DF427" s="736"/>
      <c r="DG427" s="736"/>
      <c r="DH427" s="736"/>
      <c r="DI427" s="736"/>
      <c r="DJ427" s="736"/>
      <c r="DK427" s="736"/>
      <c r="DL427" s="736"/>
      <c r="DM427" s="736"/>
      <c r="DN427" s="736"/>
      <c r="DO427" s="736"/>
      <c r="DP427" s="736"/>
      <c r="DQ427" s="736"/>
      <c r="DR427" s="699"/>
      <c r="DS427" s="112"/>
      <c r="DT427" s="112"/>
      <c r="DU427" s="112"/>
      <c r="DV427" s="842"/>
      <c r="DW427" s="731"/>
      <c r="DX427" s="731"/>
      <c r="DY427" s="731"/>
      <c r="DZ427" s="731"/>
      <c r="EA427" s="731"/>
      <c r="EB427" s="731"/>
      <c r="EC427" s="731"/>
      <c r="ED427" s="731"/>
      <c r="EE427" s="764"/>
    </row>
    <row r="428" spans="1:135" s="816" customFormat="1" ht="15.75" customHeight="1">
      <c r="A428" s="843" t="s">
        <v>389</v>
      </c>
      <c r="B428" s="832"/>
      <c r="C428" s="832"/>
      <c r="D428" s="832"/>
      <c r="E428" s="832"/>
      <c r="F428" s="832"/>
      <c r="G428" s="832"/>
      <c r="H428" s="832"/>
      <c r="I428" s="832"/>
      <c r="J428" s="832"/>
      <c r="K428" s="832"/>
      <c r="L428" s="832"/>
      <c r="M428" s="832"/>
      <c r="N428" s="832"/>
      <c r="O428" s="832"/>
      <c r="P428" s="832"/>
      <c r="Q428" s="832"/>
      <c r="R428" s="832"/>
      <c r="S428" s="832"/>
      <c r="T428" s="712"/>
      <c r="U428" s="832"/>
      <c r="V428" s="832"/>
      <c r="W428" s="832"/>
      <c r="X428" s="832"/>
      <c r="Y428" s="832"/>
      <c r="Z428" s="832"/>
      <c r="AA428" s="832"/>
      <c r="AB428" s="832"/>
      <c r="AC428" s="832"/>
      <c r="AD428" s="832"/>
      <c r="AE428" s="832"/>
      <c r="AF428" s="832"/>
      <c r="AG428" s="832"/>
      <c r="AH428" s="832"/>
      <c r="AI428" s="832"/>
      <c r="AJ428" s="832"/>
      <c r="AK428" s="832"/>
      <c r="AL428" s="832"/>
      <c r="AM428" s="712"/>
      <c r="AN428" s="832"/>
      <c r="AO428" s="832"/>
      <c r="AP428" s="832"/>
      <c r="AQ428" s="832"/>
      <c r="AR428" s="832"/>
      <c r="AS428" s="832"/>
      <c r="AT428" s="832"/>
      <c r="AU428" s="832"/>
      <c r="AV428" s="832"/>
      <c r="AW428" s="832"/>
      <c r="AX428" s="832"/>
      <c r="AY428" s="832"/>
      <c r="AZ428" s="832"/>
      <c r="BA428" s="832"/>
      <c r="BB428" s="832"/>
      <c r="BC428" s="832"/>
      <c r="BD428" s="832"/>
      <c r="BE428" s="832"/>
      <c r="BF428" s="712"/>
      <c r="BG428" s="832"/>
      <c r="BH428" s="832"/>
      <c r="BI428" s="832"/>
      <c r="BJ428" s="832"/>
      <c r="BK428" s="832"/>
      <c r="BL428" s="832"/>
      <c r="BM428" s="832"/>
      <c r="BN428" s="832"/>
      <c r="BO428" s="832"/>
      <c r="BP428" s="832"/>
      <c r="BQ428" s="832"/>
      <c r="BR428" s="832"/>
      <c r="BS428" s="832"/>
      <c r="BT428" s="832"/>
      <c r="BU428" s="832"/>
      <c r="BV428" s="832"/>
      <c r="BW428" s="832"/>
      <c r="BX428" s="832"/>
      <c r="BY428" s="712"/>
      <c r="BZ428" s="832"/>
      <c r="CA428" s="832"/>
      <c r="CB428" s="832"/>
      <c r="CC428" s="832"/>
      <c r="CD428" s="690" t="str">
        <f>IF(DR428&lt;3,"",(SUM(B428:S428)-MIN(B428:S428)-MAX(B428:S428))/(DR428-2))</f>
        <v/>
      </c>
      <c r="CE428" s="690" t="str">
        <f>IF(DS428&lt;3,"",(SUM(U428:AL428)-MIN(U428:AL428)-MAX(U428:AL428))/(DS428-2))</f>
        <v/>
      </c>
      <c r="CF428" s="690" t="str">
        <f>IF(DT428&lt;3,"",(SUM(AN428:BE428)-MIN(AN428:BE428)-MAX(AN428:BE428))/(DT428-2))</f>
        <v/>
      </c>
      <c r="CG428" s="786" t="str">
        <f>IF(DU428&lt;3,"",(SUM(BG428:BX428)-MIN(BG428:BX428)-MAX(BG428:BX428))/(DU428-2))</f>
        <v/>
      </c>
      <c r="CH428" s="1410"/>
      <c r="CI428" s="1410"/>
      <c r="CJ428" s="1410"/>
      <c r="CK428" s="1410"/>
      <c r="CL428" s="1410"/>
      <c r="CM428" s="1410"/>
      <c r="CN428" s="1410"/>
      <c r="CO428" s="1410"/>
      <c r="CP428" s="1410"/>
      <c r="CQ428" s="1410"/>
      <c r="CR428" s="1410"/>
      <c r="CS428" s="1410"/>
      <c r="CT428" s="1410"/>
      <c r="CU428" s="1410"/>
      <c r="CV428" s="1410"/>
      <c r="CW428" s="1410"/>
      <c r="CX428" s="1410"/>
      <c r="CY428" s="1411"/>
      <c r="CZ428" s="827"/>
      <c r="DA428" s="827"/>
      <c r="DB428" s="827"/>
      <c r="DC428" s="827"/>
      <c r="DD428" s="827"/>
      <c r="DE428" s="827"/>
      <c r="DF428" s="827"/>
      <c r="DG428" s="827"/>
      <c r="DH428" s="827"/>
      <c r="DI428" s="827"/>
      <c r="DJ428" s="827"/>
      <c r="DK428" s="827"/>
      <c r="DL428" s="827"/>
      <c r="DM428" s="827"/>
      <c r="DN428" s="827"/>
      <c r="DO428" s="827"/>
      <c r="DP428" s="827"/>
      <c r="DQ428" s="827"/>
      <c r="DR428" s="699"/>
      <c r="DS428" s="112"/>
      <c r="DT428" s="112"/>
      <c r="DU428" s="112"/>
      <c r="DV428" s="828"/>
      <c r="DW428" s="830"/>
      <c r="DX428" s="830"/>
      <c r="DY428" s="830"/>
      <c r="DZ428" s="830"/>
      <c r="EA428" s="830"/>
      <c r="EB428" s="830"/>
      <c r="EC428" s="830"/>
      <c r="ED428" s="718"/>
      <c r="EE428" s="815"/>
    </row>
    <row r="429" spans="1:135" s="604" customFormat="1" ht="15.75" hidden="1" customHeight="1">
      <c r="A429" s="695" t="s">
        <v>367</v>
      </c>
      <c r="B429" s="217"/>
      <c r="C429" s="217"/>
      <c r="D429" s="217"/>
      <c r="E429" s="217"/>
      <c r="F429" s="217"/>
      <c r="G429" s="217"/>
      <c r="H429" s="217"/>
      <c r="I429" s="217"/>
      <c r="J429" s="217"/>
      <c r="K429" s="217" t="s">
        <v>369</v>
      </c>
      <c r="L429" s="217"/>
      <c r="M429" s="217"/>
      <c r="N429" s="217"/>
      <c r="O429" s="217"/>
      <c r="P429" s="217"/>
      <c r="Q429" s="217"/>
      <c r="R429" s="217"/>
      <c r="S429" s="217"/>
      <c r="T429" s="703"/>
      <c r="U429" s="217"/>
      <c r="V429" s="217"/>
      <c r="W429" s="217"/>
      <c r="X429" s="217"/>
      <c r="Y429" s="217"/>
      <c r="Z429" s="217"/>
      <c r="AA429" s="217"/>
      <c r="AB429" s="217"/>
      <c r="AC429" s="217"/>
      <c r="AD429" s="217" t="s">
        <v>369</v>
      </c>
      <c r="AE429" s="217"/>
      <c r="AF429" s="217"/>
      <c r="AG429" s="217"/>
      <c r="AH429" s="217"/>
      <c r="AI429" s="217"/>
      <c r="AJ429" s="217"/>
      <c r="AK429" s="217"/>
      <c r="AL429" s="217"/>
      <c r="AM429" s="703"/>
      <c r="AN429" s="217"/>
      <c r="AO429" s="217"/>
      <c r="AP429" s="217"/>
      <c r="AQ429" s="217"/>
      <c r="AR429" s="217"/>
      <c r="AS429" s="217"/>
      <c r="AT429" s="217"/>
      <c r="AU429" s="217"/>
      <c r="AV429" s="217"/>
      <c r="AW429" s="217"/>
      <c r="AX429" s="217"/>
      <c r="AY429" s="217"/>
      <c r="AZ429" s="217"/>
      <c r="BA429" s="217"/>
      <c r="BB429" s="217"/>
      <c r="BC429" s="217"/>
      <c r="BD429" s="217"/>
      <c r="BE429" s="217"/>
      <c r="BF429" s="703"/>
      <c r="BG429" s="217"/>
      <c r="BH429" s="217"/>
      <c r="BI429" s="217"/>
      <c r="BJ429" s="217"/>
      <c r="BK429" s="217"/>
      <c r="BL429" s="217"/>
      <c r="BM429" s="217"/>
      <c r="BN429" s="217"/>
      <c r="BO429" s="217"/>
      <c r="BP429" s="217"/>
      <c r="BQ429" s="217"/>
      <c r="BR429" s="217"/>
      <c r="BS429" s="217"/>
      <c r="BT429" s="217"/>
      <c r="BU429" s="217"/>
      <c r="BV429" s="217"/>
      <c r="BW429" s="217"/>
      <c r="BX429" s="217"/>
      <c r="BY429" s="703"/>
      <c r="BZ429" s="217"/>
      <c r="CA429" s="217"/>
      <c r="CB429" s="217"/>
      <c r="CC429" s="217"/>
      <c r="CD429" s="690"/>
      <c r="CE429" s="690"/>
      <c r="CF429" s="690"/>
      <c r="CG429" s="786"/>
      <c r="CH429" s="1387"/>
      <c r="CI429" s="1387"/>
      <c r="CJ429" s="1387"/>
      <c r="CK429" s="1387"/>
      <c r="CL429" s="1387"/>
      <c r="CM429" s="1387"/>
      <c r="CN429" s="1387"/>
      <c r="CO429" s="1387"/>
      <c r="CP429" s="1387"/>
      <c r="CQ429" s="1387"/>
      <c r="CR429" s="1387"/>
      <c r="CS429" s="1387"/>
      <c r="CT429" s="1387"/>
      <c r="CU429" s="1387"/>
      <c r="CV429" s="1387"/>
      <c r="CW429" s="1387"/>
      <c r="CX429" s="1387"/>
      <c r="CY429" s="1388"/>
      <c r="CZ429" s="736"/>
      <c r="DA429" s="736"/>
      <c r="DB429" s="736"/>
      <c r="DC429" s="736"/>
      <c r="DD429" s="736"/>
      <c r="DE429" s="736"/>
      <c r="DF429" s="736"/>
      <c r="DG429" s="736"/>
      <c r="DH429" s="736"/>
      <c r="DI429" s="736"/>
      <c r="DJ429" s="736"/>
      <c r="DK429" s="736"/>
      <c r="DL429" s="736"/>
      <c r="DM429" s="736"/>
      <c r="DN429" s="736"/>
      <c r="DO429" s="736"/>
      <c r="DP429" s="736"/>
      <c r="DQ429" s="736"/>
      <c r="DR429" s="691"/>
      <c r="DS429" s="208"/>
      <c r="DT429" s="208"/>
      <c r="DU429" s="208"/>
      <c r="DV429" s="692"/>
      <c r="DW429" s="718"/>
      <c r="DX429" s="718"/>
      <c r="DY429" s="718"/>
      <c r="DZ429" s="718"/>
      <c r="EA429" s="718"/>
      <c r="EB429" s="718"/>
      <c r="EC429" s="718"/>
      <c r="ED429" s="718"/>
      <c r="EE429" s="603"/>
    </row>
    <row r="430" spans="1:135" s="604" customFormat="1" ht="15.75" hidden="1" customHeight="1">
      <c r="A430" s="833" t="s">
        <v>368</v>
      </c>
      <c r="B430" s="217"/>
      <c r="C430" s="217"/>
      <c r="D430" s="217"/>
      <c r="E430" s="217"/>
      <c r="F430" s="217"/>
      <c r="G430" s="217"/>
      <c r="H430" s="217"/>
      <c r="I430" s="217"/>
      <c r="J430" s="217"/>
      <c r="K430" s="217">
        <v>1</v>
      </c>
      <c r="L430" s="217"/>
      <c r="M430" s="217"/>
      <c r="N430" s="217"/>
      <c r="O430" s="217"/>
      <c r="P430" s="217"/>
      <c r="Q430" s="217"/>
      <c r="R430" s="217"/>
      <c r="S430" s="217"/>
      <c r="T430" s="824"/>
      <c r="U430" s="217"/>
      <c r="V430" s="217"/>
      <c r="W430" s="217"/>
      <c r="X430" s="217"/>
      <c r="Y430" s="217"/>
      <c r="Z430" s="217"/>
      <c r="AA430" s="217"/>
      <c r="AB430" s="217"/>
      <c r="AC430" s="217"/>
      <c r="AD430" s="217">
        <v>1</v>
      </c>
      <c r="AE430" s="217"/>
      <c r="AF430" s="217"/>
      <c r="AG430" s="217"/>
      <c r="AH430" s="217"/>
      <c r="AI430" s="217"/>
      <c r="AJ430" s="217"/>
      <c r="AK430" s="217"/>
      <c r="AL430" s="217"/>
      <c r="AM430" s="824"/>
      <c r="AN430" s="217"/>
      <c r="AO430" s="217"/>
      <c r="AP430" s="217"/>
      <c r="AQ430" s="217"/>
      <c r="AR430" s="217"/>
      <c r="AS430" s="217"/>
      <c r="AT430" s="217"/>
      <c r="AU430" s="217"/>
      <c r="AV430" s="217"/>
      <c r="AW430" s="217"/>
      <c r="AX430" s="217"/>
      <c r="AY430" s="217"/>
      <c r="AZ430" s="217"/>
      <c r="BA430" s="217"/>
      <c r="BB430" s="217"/>
      <c r="BC430" s="217"/>
      <c r="BD430" s="217"/>
      <c r="BE430" s="217"/>
      <c r="BF430" s="824"/>
      <c r="BG430" s="217"/>
      <c r="BH430" s="217"/>
      <c r="BI430" s="217"/>
      <c r="BJ430" s="217"/>
      <c r="BK430" s="217"/>
      <c r="BL430" s="217"/>
      <c r="BM430" s="217"/>
      <c r="BN430" s="217"/>
      <c r="BO430" s="217"/>
      <c r="BP430" s="217"/>
      <c r="BQ430" s="217"/>
      <c r="BR430" s="217"/>
      <c r="BS430" s="217"/>
      <c r="BT430" s="217"/>
      <c r="BU430" s="217"/>
      <c r="BV430" s="217"/>
      <c r="BW430" s="217"/>
      <c r="BX430" s="217"/>
      <c r="BY430" s="824"/>
      <c r="BZ430" s="217"/>
      <c r="CA430" s="217"/>
      <c r="CB430" s="217"/>
      <c r="CC430" s="217"/>
      <c r="CD430" s="698" t="str">
        <f t="shared" ref="CD430:CD438" si="1348">IF(DR430&lt;3,"",(SUM(B430:S430)-MIN(B430:S430)-MAX(B430:S430))/(DR430-2))</f>
        <v/>
      </c>
      <c r="CE430" s="698" t="str">
        <f t="shared" ref="CE430:CE438" si="1349">IF(DS430&lt;3,"",(SUM(U430:AL430)-MIN(U430:AL430)-MAX(U430:AL430))/(DS430-2))</f>
        <v/>
      </c>
      <c r="CF430" s="698" t="str">
        <f t="shared" ref="CF430:CF438" si="1350">IF(DT430&lt;3,"",(SUM(AN430:BE430)-MIN(AN430:BE430)-MAX(AN430:BE430))/(DT430-2))</f>
        <v/>
      </c>
      <c r="CG430" s="787" t="str">
        <f t="shared" ref="CG430:CG438" si="1351">IF(DU430&lt;3,"",(SUM(BG430:BX430)-MIN(BG430:BX430)-MAX(BG430:BX430))/(DU430-2))</f>
        <v/>
      </c>
      <c r="CH430" s="1371" t="str">
        <f t="shared" ref="CH430:CH437" si="1352">IF($CH$4=$CD$4,IF(OR(-FLOOR(((18-COUNT($B430:$S430))/2),1)+CH$7&lt;1,-FLOOR(((18-COUNT($B430:$S430))/2),1)+CH$7&gt;COUNT($B430:$S430)),"",LARGE($B430:$S430,-FLOOR(((18-COUNT($B430:$S430))/2),1)+CH$7)),IF(OR(-FLOOR(((18-COUNT($AN430:$BE430))/2),1)+CH$7&lt;1,-FLOOR(((18-COUNT($AN430:$BE430))/2),1)+CH$7&gt;COUNT($AN430:$BE430)),"",LARGE($AN430:$BE430,-FLOOR(((18-COUNT($AN430:$BE430))/2),1)+CH$7)))</f>
        <v/>
      </c>
      <c r="CI430" s="1372" t="str">
        <f t="shared" ref="CI430:CI437" si="1353">IF($CH$4=$CD$4,IF(OR(-FLOOR(((18-COUNT($B430:$S430))/2),1)+CI$7&lt;1,-FLOOR(((18-COUNT($B430:$S430))/2),1)+CI$7&gt;COUNT($B430:$S430)),"",LARGE($B430:$S430,-FLOOR(((18-COUNT($B430:$S430))/2),1)+CI$7)),IF(OR(-FLOOR(((18-COUNT($AN430:$BE430))/2),1)+CI$7&lt;1,-FLOOR(((18-COUNT($AN430:$BE430))/2),1)+CI$7&gt;COUNT($AN430:$BE430)),"",LARGE($AN430:$BE430,-FLOOR(((18-COUNT($AN430:$BE430))/2),1)+CI$7)))</f>
        <v/>
      </c>
      <c r="CJ430" s="1373" t="str">
        <f t="shared" ref="CJ430:CJ437" si="1354">IF($CH$4=$CD$4,IF(OR(-FLOOR(((18-COUNT($B430:$S430))/2),1)+CJ$7&lt;1,-FLOOR(((18-COUNT($B430:$S430))/2),1)+CJ$7&gt;COUNT($B430:$S430)),"",LARGE($B430:$S430,-FLOOR(((18-COUNT($B430:$S430))/2),1)+CJ$7)),IF(OR(-FLOOR(((18-COUNT($AN430:$BE430))/2),1)+CJ$7&lt;1,-FLOOR(((18-COUNT($AN430:$BE430))/2),1)+CJ$7&gt;COUNT($AN430:$BE430)),"",LARGE($AN430:$BE430,-FLOOR(((18-COUNT($AN430:$BE430))/2),1)+CJ$7)))</f>
        <v/>
      </c>
      <c r="CK430" s="1373" t="str">
        <f t="shared" ref="CK430:CK437" si="1355">IF($CH$4=$CD$4,IF(OR(-FLOOR(((18-COUNT($B430:$S430))/2),1)+CK$7&lt;1,-FLOOR(((18-COUNT($B430:$S430))/2),1)+CK$7&gt;COUNT($B430:$S430)),"",LARGE($B430:$S430,-FLOOR(((18-COUNT($B430:$S430))/2),1)+CK$7)),IF(OR(-FLOOR(((18-COUNT($AN430:$BE430))/2),1)+CK$7&lt;1,-FLOOR(((18-COUNT($AN430:$BE430))/2),1)+CK$7&gt;COUNT($AN430:$BE430)),"",LARGE($AN430:$BE430,-FLOOR(((18-COUNT($AN430:$BE430))/2),1)+CK$7)))</f>
        <v/>
      </c>
      <c r="CL430" s="1373" t="str">
        <f t="shared" ref="CL430:CL437" si="1356">IF($CH$4=$CD$4,IF(OR(-FLOOR(((18-COUNT($B430:$S430))/2),1)+CL$7&lt;1,-FLOOR(((18-COUNT($B430:$S430))/2),1)+CL$7&gt;COUNT($B430:$S430)),"",LARGE($B430:$S430,-FLOOR(((18-COUNT($B430:$S430))/2),1)+CL$7)),IF(OR(-FLOOR(((18-COUNT($AN430:$BE430))/2),1)+CL$7&lt;1,-FLOOR(((18-COUNT($AN430:$BE430))/2),1)+CL$7&gt;COUNT($AN430:$BE430)),"",LARGE($AN430:$BE430,-FLOOR(((18-COUNT($AN430:$BE430))/2),1)+CL$7)))</f>
        <v/>
      </c>
      <c r="CM430" s="1373" t="str">
        <f t="shared" ref="CM430:CM437" si="1357">IF($CH$4=$CD$4,IF(OR(-FLOOR(((18-COUNT($B430:$S430))/2),1)+CM$7&lt;1,-FLOOR(((18-COUNT($B430:$S430))/2),1)+CM$7&gt;COUNT($B430:$S430)),"",LARGE($B430:$S430,-FLOOR(((18-COUNT($B430:$S430))/2),1)+CM$7)),IF(OR(-FLOOR(((18-COUNT($AN430:$BE430))/2),1)+CM$7&lt;1,-FLOOR(((18-COUNT($AN430:$BE430))/2),1)+CM$7&gt;COUNT($AN430:$BE430)),"",LARGE($AN430:$BE430,-FLOOR(((18-COUNT($AN430:$BE430))/2),1)+CM$7)))</f>
        <v/>
      </c>
      <c r="CN430" s="1373" t="str">
        <f t="shared" ref="CN430:CN437" si="1358">IF($CH$4=$CD$4,IF(OR(-FLOOR(((18-COUNT($B430:$S430))/2),1)+CN$7&lt;1,-FLOOR(((18-COUNT($B430:$S430))/2),1)+CN$7&gt;COUNT($B430:$S430)),"",LARGE($B430:$S430,-FLOOR(((18-COUNT($B430:$S430))/2),1)+CN$7)),IF(OR(-FLOOR(((18-COUNT($AN430:$BE430))/2),1)+CN$7&lt;1,-FLOOR(((18-COUNT($AN430:$BE430))/2),1)+CN$7&gt;COUNT($AN430:$BE430)),"",LARGE($AN430:$BE430,-FLOOR(((18-COUNT($AN430:$BE430))/2),1)+CN$7)))</f>
        <v/>
      </c>
      <c r="CO430" s="1374" t="str">
        <f t="shared" ref="CO430:CO437" si="1359">IF($CH$4=$CD$4,IF(OR(-FLOOR(((18-COUNT($B430:$S430))/2),1)+CO$7&lt;1,-FLOOR(((18-COUNT($B430:$S430))/2),1)+CO$7&gt;COUNT($B430:$S430)),"",LARGE($B430:$S430,-FLOOR(((18-COUNT($B430:$S430))/2),1)+CO$7)),IF(OR(-FLOOR(((18-COUNT($AN430:$BE430))/2),1)+CO$7&lt;1,-FLOOR(((18-COUNT($AN430:$BE430))/2),1)+CO$7&gt;COUNT($AN430:$BE430)),"",LARGE($AN430:$BE430,-FLOOR(((18-COUNT($AN430:$BE430))/2),1)+CO$7)))</f>
        <v/>
      </c>
      <c r="CP430" s="1374" t="str">
        <f t="shared" ref="CP430:CP437" si="1360">IF($CH$4=$CD$4,IF(OR(-FLOOR(((18-COUNT($B430:$S430))/2),1)+CP$7&lt;1,-FLOOR(((18-COUNT($B430:$S430))/2),1)+CP$7&gt;COUNT($B430:$S430)),"",LARGE($B430:$S430,-FLOOR(((18-COUNT($B430:$S430))/2),1)+CP$7)),IF(OR(-FLOOR(((18-COUNT($AN430:$BE430))/2),1)+CP$7&lt;1,-FLOOR(((18-COUNT($AN430:$BE430))/2),1)+CP$7&gt;COUNT($AN430:$BE430)),"",LARGE($AN430:$BE430,-FLOOR(((18-COUNT($AN430:$BE430))/2),1)+CP$7)))</f>
        <v/>
      </c>
      <c r="CQ430" s="1374">
        <f t="shared" ref="CQ430:CQ437" si="1361">IF($CH$4=$CD$4,IF(OR(-FLOOR(((18-COUNT($B430:$S430))/2),1)+CQ$7&lt;1,-FLOOR(((18-COUNT($B430:$S430))/2),1)+CQ$7&gt;COUNT($B430:$S430)),"",LARGE($B430:$S430,-FLOOR(((18-COUNT($B430:$S430))/2),1)+CQ$7)),IF(OR(-FLOOR(((18-COUNT($AN430:$BE430))/2),1)+CQ$7&lt;1,-FLOOR(((18-COUNT($AN430:$BE430))/2),1)+CQ$7&gt;COUNT($AN430:$BE430)),"",LARGE($AN430:$BE430,-FLOOR(((18-COUNT($AN430:$BE430))/2),1)+CQ$7)))</f>
        <v>1</v>
      </c>
      <c r="CR430" s="1374" t="str">
        <f t="shared" ref="CR430:CR437" si="1362">IF($CH$4=$CD$4,IF(OR(-FLOOR(((18-COUNT($B430:$S430))/2),1)+CR$7&lt;1,-FLOOR(((18-COUNT($B430:$S430))/2),1)+CR$7&gt;COUNT($B430:$S430)),"",LARGE($B430:$S430,-FLOOR(((18-COUNT($B430:$S430))/2),1)+CR$7)),IF(OR(-FLOOR(((18-COUNT($AN430:$BE430))/2),1)+CR$7&lt;1,-FLOOR(((18-COUNT($AN430:$BE430))/2),1)+CR$7&gt;COUNT($AN430:$BE430)),"",LARGE($AN430:$BE430,-FLOOR(((18-COUNT($AN430:$BE430))/2),1)+CR$7)))</f>
        <v/>
      </c>
      <c r="CS430" s="1373" t="str">
        <f t="shared" ref="CS430:CS437" si="1363">IF($CH$4=$CD$4,IF(OR(-FLOOR(((18-COUNT($B430:$S430))/2),1)+CS$7&lt;1,-FLOOR(((18-COUNT($B430:$S430))/2),1)+CS$7&gt;COUNT($B430:$S430)),"",LARGE($B430:$S430,-FLOOR(((18-COUNT($B430:$S430))/2),1)+CS$7)),IF(OR(-FLOOR(((18-COUNT($AN430:$BE430))/2),1)+CS$7&lt;1,-FLOOR(((18-COUNT($AN430:$BE430))/2),1)+CS$7&gt;COUNT($AN430:$BE430)),"",LARGE($AN430:$BE430,-FLOOR(((18-COUNT($AN430:$BE430))/2),1)+CS$7)))</f>
        <v/>
      </c>
      <c r="CT430" s="1373" t="str">
        <f t="shared" ref="CT430:CT437" si="1364">IF($CH$4=$CD$4,IF(OR(-FLOOR(((18-COUNT($B430:$S430))/2),1)+CT$7&lt;1,-FLOOR(((18-COUNT($B430:$S430))/2),1)+CT$7&gt;COUNT($B430:$S430)),"",LARGE($B430:$S430,-FLOOR(((18-COUNT($B430:$S430))/2),1)+CT$7)),IF(OR(-FLOOR(((18-COUNT($AN430:$BE430))/2),1)+CT$7&lt;1,-FLOOR(((18-COUNT($AN430:$BE430))/2),1)+CT$7&gt;COUNT($AN430:$BE430)),"",LARGE($AN430:$BE430,-FLOOR(((18-COUNT($AN430:$BE430))/2),1)+CT$7)))</f>
        <v/>
      </c>
      <c r="CU430" s="1373" t="str">
        <f t="shared" ref="CU430:CU437" si="1365">IF($CH$4=$CD$4,IF(OR(-FLOOR(((18-COUNT($B430:$S430))/2),1)+CU$7&lt;1,-FLOOR(((18-COUNT($B430:$S430))/2),1)+CU$7&gt;COUNT($B430:$S430)),"",LARGE($B430:$S430,-FLOOR(((18-COUNT($B430:$S430))/2),1)+CU$7)),IF(OR(-FLOOR(((18-COUNT($AN430:$BE430))/2),1)+CU$7&lt;1,-FLOOR(((18-COUNT($AN430:$BE430))/2),1)+CU$7&gt;COUNT($AN430:$BE430)),"",LARGE($AN430:$BE430,-FLOOR(((18-COUNT($AN430:$BE430))/2),1)+CU$7)))</f>
        <v/>
      </c>
      <c r="CV430" s="1373" t="str">
        <f t="shared" ref="CV430:CV437" si="1366">IF($CH$4=$CD$4,IF(OR(-FLOOR(((18-COUNT($B430:$S430))/2),1)+CV$7&lt;1,-FLOOR(((18-COUNT($B430:$S430))/2),1)+CV$7&gt;COUNT($B430:$S430)),"",LARGE($B430:$S430,-FLOOR(((18-COUNT($B430:$S430))/2),1)+CV$7)),IF(OR(-FLOOR(((18-COUNT($AN430:$BE430))/2),1)+CV$7&lt;1,-FLOOR(((18-COUNT($AN430:$BE430))/2),1)+CV$7&gt;COUNT($AN430:$BE430)),"",LARGE($AN430:$BE430,-FLOOR(((18-COUNT($AN430:$BE430))/2),1)+CV$7)))</f>
        <v/>
      </c>
      <c r="CW430" s="1373" t="str">
        <f t="shared" ref="CW430:CW437" si="1367">IF($CH$4=$CD$4,IF(OR(-FLOOR(((18-COUNT($B430:$S430))/2),1)+CW$7&lt;1,-FLOOR(((18-COUNT($B430:$S430))/2),1)+CW$7&gt;COUNT($B430:$S430)),"",LARGE($B430:$S430,-FLOOR(((18-COUNT($B430:$S430))/2),1)+CW$7)),IF(OR(-FLOOR(((18-COUNT($AN430:$BE430))/2),1)+CW$7&lt;1,-FLOOR(((18-COUNT($AN430:$BE430))/2),1)+CW$7&gt;COUNT($AN430:$BE430)),"",LARGE($AN430:$BE430,-FLOOR(((18-COUNT($AN430:$BE430))/2),1)+CW$7)))</f>
        <v/>
      </c>
      <c r="CX430" s="1372" t="str">
        <f t="shared" ref="CX430:CX437" si="1368">IF($CH$4=$CD$4,IF(OR(-FLOOR(((18-COUNT($B430:$S430))/2),1)+CX$7&lt;1,-FLOOR(((18-COUNT($B430:$S430))/2),1)+CX$7&gt;COUNT($B430:$S430)),"",LARGE($B430:$S430,-FLOOR(((18-COUNT($B430:$S430))/2),1)+CX$7)),IF(OR(-FLOOR(((18-COUNT($AN430:$BE430))/2),1)+CX$7&lt;1,-FLOOR(((18-COUNT($AN430:$BE430))/2),1)+CX$7&gt;COUNT($AN430:$BE430)),"",LARGE($AN430:$BE430,-FLOOR(((18-COUNT($AN430:$BE430))/2),1)+CX$7)))</f>
        <v/>
      </c>
      <c r="CY430" s="1375" t="str">
        <f t="shared" ref="CY430:CY437" si="1369">IF($CH$4=$CD$4,IF(OR(-FLOOR(((18-COUNT($B430:$S430))/2),1)+CY$7&lt;1,-FLOOR(((18-COUNT($B430:$S430))/2),1)+CY$7&gt;COUNT($B430:$S430)),"",LARGE($B430:$S430,-FLOOR(((18-COUNT($B430:$S430))/2),1)+CY$7)),IF(OR(-FLOOR(((18-COUNT($AN430:$BE430))/2),1)+CY$7&lt;1,-FLOOR(((18-COUNT($AN430:$BE430))/2),1)+CY$7&gt;COUNT($AN430:$BE430)),"",LARGE($AN430:$BE430,-FLOOR(((18-COUNT($AN430:$BE430))/2),1)+CY$7)))</f>
        <v/>
      </c>
      <c r="CZ430" s="532" t="str">
        <f t="shared" ref="CZ430:CZ437" si="1370">IF($CH$4=$CD$4,IF(OR(-FLOOR(((18-COUNT($U430:$AL430))/2),1)+CZ$7&lt;1,-FLOOR(((18-COUNT($U430:$AL430))/2),1)+CZ$7&gt;COUNT($U430:$AL430)),"",LARGE($U430:$AL430,-FLOOR(((18-COUNT($U430:$AL430))/2),1)+CZ$7)),IF(OR(-FLOOR(((18-COUNT($BG430:$BX430))/2),1)+CZ$7&lt;1,-FLOOR(((18-COUNT($BG430:$BX430))/2),1)+CZ$7&gt;COUNT($BG430:$BX430)),"",LARGE($BG430:$BX430,-FLOOR(((18-COUNT($BG430:$BX430))/2),1)+CZ$7)))</f>
        <v/>
      </c>
      <c r="DA430" s="533" t="str">
        <f t="shared" ref="DA430:DA437" si="1371">IF($CH$4=$CD$4,IF(OR(-FLOOR(((18-COUNT($U430:$AL430))/2),1)+DA$7&lt;1,-FLOOR(((18-COUNT($U430:$AL430))/2),1)+DA$7&gt;COUNT($U430:$AL430)),"",LARGE($U430:$AL430,-FLOOR(((18-COUNT($U430:$AL430))/2),1)+DA$7)),IF(OR(-FLOOR(((18-COUNT($BG430:$BX430))/2),1)+DA$7&lt;1,-FLOOR(((18-COUNT($BG430:$BX430))/2),1)+DA$7&gt;COUNT($BG430:$BX430)),"",LARGE($BG430:$BX430,-FLOOR(((18-COUNT($BG430:$BX430))/2),1)+DA$7)))</f>
        <v/>
      </c>
      <c r="DB430" s="534" t="str">
        <f t="shared" ref="DB430:DB437" si="1372">IF($CH$4=$CD$4,IF(OR(-FLOOR(((18-COUNT($U430:$AL430))/2),1)+DB$7&lt;1,-FLOOR(((18-COUNT($U430:$AL430))/2),1)+DB$7&gt;COUNT($U430:$AL430)),"",LARGE($U430:$AL430,-FLOOR(((18-COUNT($U430:$AL430))/2),1)+DB$7)),IF(OR(-FLOOR(((18-COUNT($BG430:$BX430))/2),1)+DB$7&lt;1,-FLOOR(((18-COUNT($BG430:$BX430))/2),1)+DB$7&gt;COUNT($BG430:$BX430)),"",LARGE($BG430:$BX430,-FLOOR(((18-COUNT($BG430:$BX430))/2),1)+DB$7)))</f>
        <v/>
      </c>
      <c r="DC430" s="534" t="str">
        <f t="shared" ref="DC430:DC437" si="1373">IF($CH$4=$CD$4,IF(OR(-FLOOR(((18-COUNT($U430:$AL430))/2),1)+DC$7&lt;1,-FLOOR(((18-COUNT($U430:$AL430))/2),1)+DC$7&gt;COUNT($U430:$AL430)),"",LARGE($U430:$AL430,-FLOOR(((18-COUNT($U430:$AL430))/2),1)+DC$7)),IF(OR(-FLOOR(((18-COUNT($BG430:$BX430))/2),1)+DC$7&lt;1,-FLOOR(((18-COUNT($BG430:$BX430))/2),1)+DC$7&gt;COUNT($BG430:$BX430)),"",LARGE($BG430:$BX430,-FLOOR(((18-COUNT($BG430:$BX430))/2),1)+DC$7)))</f>
        <v/>
      </c>
      <c r="DD430" s="534" t="str">
        <f t="shared" ref="DD430:DD437" si="1374">IF($CH$4=$CD$4,IF(OR(-FLOOR(((18-COUNT($U430:$AL430))/2),1)+DD$7&lt;1,-FLOOR(((18-COUNT($U430:$AL430))/2),1)+DD$7&gt;COUNT($U430:$AL430)),"",LARGE($U430:$AL430,-FLOOR(((18-COUNT($U430:$AL430))/2),1)+DD$7)),IF(OR(-FLOOR(((18-COUNT($BG430:$BX430))/2),1)+DD$7&lt;1,-FLOOR(((18-COUNT($BG430:$BX430))/2),1)+DD$7&gt;COUNT($BG430:$BX430)),"",LARGE($BG430:$BX430,-FLOOR(((18-COUNT($BG430:$BX430))/2),1)+DD$7)))</f>
        <v/>
      </c>
      <c r="DE430" s="534" t="str">
        <f t="shared" ref="DE430:DE437" si="1375">IF($CH$4=$CD$4,IF(OR(-FLOOR(((18-COUNT($U430:$AL430))/2),1)+DE$7&lt;1,-FLOOR(((18-COUNT($U430:$AL430))/2),1)+DE$7&gt;COUNT($U430:$AL430)),"",LARGE($U430:$AL430,-FLOOR(((18-COUNT($U430:$AL430))/2),1)+DE$7)),IF(OR(-FLOOR(((18-COUNT($BG430:$BX430))/2),1)+DE$7&lt;1,-FLOOR(((18-COUNT($BG430:$BX430))/2),1)+DE$7&gt;COUNT($BG430:$BX430)),"",LARGE($BG430:$BX430,-FLOOR(((18-COUNT($BG430:$BX430))/2),1)+DE$7)))</f>
        <v/>
      </c>
      <c r="DF430" s="534" t="str">
        <f t="shared" ref="DF430:DF437" si="1376">IF($CH$4=$CD$4,IF(OR(-FLOOR(((18-COUNT($U430:$AL430))/2),1)+DF$7&lt;1,-FLOOR(((18-COUNT($U430:$AL430))/2),1)+DF$7&gt;COUNT($U430:$AL430)),"",LARGE($U430:$AL430,-FLOOR(((18-COUNT($U430:$AL430))/2),1)+DF$7)),IF(OR(-FLOOR(((18-COUNT($BG430:$BX430))/2),1)+DF$7&lt;1,-FLOOR(((18-COUNT($BG430:$BX430))/2),1)+DF$7&gt;COUNT($BG430:$BX430)),"",LARGE($BG430:$BX430,-FLOOR(((18-COUNT($BG430:$BX430))/2),1)+DF$7)))</f>
        <v/>
      </c>
      <c r="DG430" s="535" t="str">
        <f t="shared" ref="DG430:DG437" si="1377">IF($CH$4=$CD$4,IF(OR(-FLOOR(((18-COUNT($U430:$AL430))/2),1)+DG$7&lt;1,-FLOOR(((18-COUNT($U430:$AL430))/2),1)+DG$7&gt;COUNT($U430:$AL430)),"",LARGE($U430:$AL430,-FLOOR(((18-COUNT($U430:$AL430))/2),1)+DG$7)),IF(OR(-FLOOR(((18-COUNT($BG430:$BX430))/2),1)+DG$7&lt;1,-FLOOR(((18-COUNT($BG430:$BX430))/2),1)+DG$7&gt;COUNT($BG430:$BX430)),"",LARGE($BG430:$BX430,-FLOOR(((18-COUNT($BG430:$BX430))/2),1)+DG$7)))</f>
        <v/>
      </c>
      <c r="DH430" s="535" t="str">
        <f t="shared" ref="DH430:DH437" si="1378">IF($CH$4=$CD$4,IF(OR(-FLOOR(((18-COUNT($U430:$AL430))/2),1)+DH$7&lt;1,-FLOOR(((18-COUNT($U430:$AL430))/2),1)+DH$7&gt;COUNT($U430:$AL430)),"",LARGE($U430:$AL430,-FLOOR(((18-COUNT($U430:$AL430))/2),1)+DH$7)),IF(OR(-FLOOR(((18-COUNT($BG430:$BX430))/2),1)+DH$7&lt;1,-FLOOR(((18-COUNT($BG430:$BX430))/2),1)+DH$7&gt;COUNT($BG430:$BX430)),"",LARGE($BG430:$BX430,-FLOOR(((18-COUNT($BG430:$BX430))/2),1)+DH$7)))</f>
        <v/>
      </c>
      <c r="DI430" s="535">
        <f t="shared" ref="DI430:DI437" si="1379">IF($CH$4=$CD$4,IF(OR(-FLOOR(((18-COUNT($U430:$AL430))/2),1)+DI$7&lt;1,-FLOOR(((18-COUNT($U430:$AL430))/2),1)+DI$7&gt;COUNT($U430:$AL430)),"",LARGE($U430:$AL430,-FLOOR(((18-COUNT($U430:$AL430))/2),1)+DI$7)),IF(OR(-FLOOR(((18-COUNT($BG430:$BX430))/2),1)+DI$7&lt;1,-FLOOR(((18-COUNT($BG430:$BX430))/2),1)+DI$7&gt;COUNT($BG430:$BX430)),"",LARGE($BG430:$BX430,-FLOOR(((18-COUNT($BG430:$BX430))/2),1)+DI$7)))</f>
        <v>1</v>
      </c>
      <c r="DJ430" s="535" t="str">
        <f t="shared" ref="DJ430:DJ437" si="1380">IF($CH$4=$CD$4,IF(OR(-FLOOR(((18-COUNT($U430:$AL430))/2),1)+DJ$7&lt;1,-FLOOR(((18-COUNT($U430:$AL430))/2),1)+DJ$7&gt;COUNT($U430:$AL430)),"",LARGE($U430:$AL430,-FLOOR(((18-COUNT($U430:$AL430))/2),1)+DJ$7)),IF(OR(-FLOOR(((18-COUNT($BG430:$BX430))/2),1)+DJ$7&lt;1,-FLOOR(((18-COUNT($BG430:$BX430))/2),1)+DJ$7&gt;COUNT($BG430:$BX430)),"",LARGE($BG430:$BX430,-FLOOR(((18-COUNT($BG430:$BX430))/2),1)+DJ$7)))</f>
        <v/>
      </c>
      <c r="DK430" s="534" t="str">
        <f t="shared" ref="DK430:DK437" si="1381">IF($CH$4=$CD$4,IF(OR(-FLOOR(((18-COUNT($U430:$AL430))/2),1)+DK$7&lt;1,-FLOOR(((18-COUNT($U430:$AL430))/2),1)+DK$7&gt;COUNT($U430:$AL430)),"",LARGE($U430:$AL430,-FLOOR(((18-COUNT($U430:$AL430))/2),1)+DK$7)),IF(OR(-FLOOR(((18-COUNT($BG430:$BX430))/2),1)+DK$7&lt;1,-FLOOR(((18-COUNT($BG430:$BX430))/2),1)+DK$7&gt;COUNT($BG430:$BX430)),"",LARGE($BG430:$BX430,-FLOOR(((18-COUNT($BG430:$BX430))/2),1)+DK$7)))</f>
        <v/>
      </c>
      <c r="DL430" s="534" t="str">
        <f t="shared" ref="DL430:DL437" si="1382">IF($CH$4=$CD$4,IF(OR(-FLOOR(((18-COUNT($U430:$AL430))/2),1)+DL$7&lt;1,-FLOOR(((18-COUNT($U430:$AL430))/2),1)+DL$7&gt;COUNT($U430:$AL430)),"",LARGE($U430:$AL430,-FLOOR(((18-COUNT($U430:$AL430))/2),1)+DL$7)),IF(OR(-FLOOR(((18-COUNT($BG430:$BX430))/2),1)+DL$7&lt;1,-FLOOR(((18-COUNT($BG430:$BX430))/2),1)+DL$7&gt;COUNT($BG430:$BX430)),"",LARGE($BG430:$BX430,-FLOOR(((18-COUNT($BG430:$BX430))/2),1)+DL$7)))</f>
        <v/>
      </c>
      <c r="DM430" s="534" t="str">
        <f t="shared" ref="DM430:DM437" si="1383">IF($CH$4=$CD$4,IF(OR(-FLOOR(((18-COUNT($U430:$AL430))/2),1)+DM$7&lt;1,-FLOOR(((18-COUNT($U430:$AL430))/2),1)+DM$7&gt;COUNT($U430:$AL430)),"",LARGE($U430:$AL430,-FLOOR(((18-COUNT($U430:$AL430))/2),1)+DM$7)),IF(OR(-FLOOR(((18-COUNT($BG430:$BX430))/2),1)+DM$7&lt;1,-FLOOR(((18-COUNT($BG430:$BX430))/2),1)+DM$7&gt;COUNT($BG430:$BX430)),"",LARGE($BG430:$BX430,-FLOOR(((18-COUNT($BG430:$BX430))/2),1)+DM$7)))</f>
        <v/>
      </c>
      <c r="DN430" s="534" t="str">
        <f t="shared" ref="DN430:DN437" si="1384">IF($CH$4=$CD$4,IF(OR(-FLOOR(((18-COUNT($U430:$AL430))/2),1)+DN$7&lt;1,-FLOOR(((18-COUNT($U430:$AL430))/2),1)+DN$7&gt;COUNT($U430:$AL430)),"",LARGE($U430:$AL430,-FLOOR(((18-COUNT($U430:$AL430))/2),1)+DN$7)),IF(OR(-FLOOR(((18-COUNT($BG430:$BX430))/2),1)+DN$7&lt;1,-FLOOR(((18-COUNT($BG430:$BX430))/2),1)+DN$7&gt;COUNT($BG430:$BX430)),"",LARGE($BG430:$BX430,-FLOOR(((18-COUNT($BG430:$BX430))/2),1)+DN$7)))</f>
        <v/>
      </c>
      <c r="DO430" s="534" t="str">
        <f t="shared" ref="DO430:DO437" si="1385">IF($CH$4=$CD$4,IF(OR(-FLOOR(((18-COUNT($U430:$AL430))/2),1)+DO$7&lt;1,-FLOOR(((18-COUNT($U430:$AL430))/2),1)+DO$7&gt;COUNT($U430:$AL430)),"",LARGE($U430:$AL430,-FLOOR(((18-COUNT($U430:$AL430))/2),1)+DO$7)),IF(OR(-FLOOR(((18-COUNT($BG430:$BX430))/2),1)+DO$7&lt;1,-FLOOR(((18-COUNT($BG430:$BX430))/2),1)+DO$7&gt;COUNT($BG430:$BX430)),"",LARGE($BG430:$BX430,-FLOOR(((18-COUNT($BG430:$BX430))/2),1)+DO$7)))</f>
        <v/>
      </c>
      <c r="DP430" s="533" t="str">
        <f t="shared" ref="DP430:DP437" si="1386">IF($CH$4=$CD$4,IF(OR(-FLOOR(((18-COUNT($U430:$AL430))/2),1)+DP$7&lt;1,-FLOOR(((18-COUNT($U430:$AL430))/2),1)+DP$7&gt;COUNT($U430:$AL430)),"",LARGE($U430:$AL430,-FLOOR(((18-COUNT($U430:$AL430))/2),1)+DP$7)),IF(OR(-FLOOR(((18-COUNT($BG430:$BX430))/2),1)+DP$7&lt;1,-FLOOR(((18-COUNT($BG430:$BX430))/2),1)+DP$7&gt;COUNT($BG430:$BX430)),"",LARGE($BG430:$BX430,-FLOOR(((18-COUNT($BG430:$BX430))/2),1)+DP$7)))</f>
        <v/>
      </c>
      <c r="DQ430" s="532" t="str">
        <f t="shared" ref="DQ430:DQ437" si="1387">IF($CH$4=$CD$4,IF(OR(-FLOOR(((18-COUNT($U430:$AL430))/2),1)+DQ$7&lt;1,-FLOOR(((18-COUNT($U430:$AL430))/2),1)+DQ$7&gt;COUNT($U430:$AL430)),"",LARGE($U430:$AL430,-FLOOR(((18-COUNT($U430:$AL430))/2),1)+DQ$7)),IF(OR(-FLOOR(((18-COUNT($BG430:$BX430))/2),1)+DQ$7&lt;1,-FLOOR(((18-COUNT($BG430:$BX430))/2),1)+DQ$7&gt;COUNT($BG430:$BX430)),"",LARGE($BG430:$BX430,-FLOOR(((18-COUNT($BG430:$BX430))/2),1)+DQ$7)))</f>
        <v/>
      </c>
      <c r="DR430" s="844">
        <f>COUNT(B430:I430)</f>
        <v>0</v>
      </c>
      <c r="DS430" s="146">
        <f>COUNT(U430:AB430)</f>
        <v>0</v>
      </c>
      <c r="DT430" s="146">
        <f>COUNT(AN430:AU430)</f>
        <v>0</v>
      </c>
      <c r="DU430" s="146">
        <f>COUNT(BG430:BN430)</f>
        <v>0</v>
      </c>
      <c r="DV430" s="845"/>
      <c r="DW430" s="719"/>
      <c r="DX430" s="719"/>
      <c r="DY430" s="719"/>
      <c r="DZ430" s="719"/>
      <c r="EA430" s="719"/>
      <c r="EB430" s="719"/>
      <c r="EC430" s="719"/>
      <c r="ED430" s="719"/>
      <c r="EE430" s="603"/>
    </row>
    <row r="431" spans="1:135" s="604" customFormat="1" ht="15.75" hidden="1" customHeight="1">
      <c r="A431" s="833" t="s">
        <v>382</v>
      </c>
      <c r="B431" s="730" t="str">
        <f t="shared" ref="B431:K431" si="1388">IF(B428="","",B428*B430)</f>
        <v/>
      </c>
      <c r="C431" s="730" t="str">
        <f t="shared" si="1388"/>
        <v/>
      </c>
      <c r="D431" s="730" t="str">
        <f t="shared" si="1388"/>
        <v/>
      </c>
      <c r="E431" s="730" t="str">
        <f t="shared" si="1388"/>
        <v/>
      </c>
      <c r="F431" s="730" t="str">
        <f t="shared" si="1388"/>
        <v/>
      </c>
      <c r="G431" s="730" t="str">
        <f t="shared" si="1388"/>
        <v/>
      </c>
      <c r="H431" s="730" t="str">
        <f t="shared" si="1388"/>
        <v/>
      </c>
      <c r="I431" s="730" t="str">
        <f t="shared" si="1388"/>
        <v/>
      </c>
      <c r="J431" s="730" t="str">
        <f t="shared" si="1388"/>
        <v/>
      </c>
      <c r="K431" s="730" t="str">
        <f t="shared" si="1388"/>
        <v/>
      </c>
      <c r="L431" s="730"/>
      <c r="M431" s="730"/>
      <c r="N431" s="730"/>
      <c r="O431" s="730" t="str">
        <f>IF(O428="","",O428*O430)</f>
        <v/>
      </c>
      <c r="P431" s="730" t="str">
        <f>IF(P428="","",P428*P430)</f>
        <v/>
      </c>
      <c r="Q431" s="730"/>
      <c r="R431" s="730"/>
      <c r="S431" s="730" t="str">
        <f>IF(S428="","",S428*S430)</f>
        <v/>
      </c>
      <c r="T431" s="689"/>
      <c r="U431" s="730" t="str">
        <f t="shared" ref="U431:AE431" si="1389">IF(U428="","",U428*U430)</f>
        <v/>
      </c>
      <c r="V431" s="730" t="str">
        <f t="shared" si="1389"/>
        <v/>
      </c>
      <c r="W431" s="730" t="str">
        <f t="shared" si="1389"/>
        <v/>
      </c>
      <c r="X431" s="730" t="str">
        <f t="shared" si="1389"/>
        <v/>
      </c>
      <c r="Y431" s="730" t="str">
        <f t="shared" si="1389"/>
        <v/>
      </c>
      <c r="Z431" s="730" t="str">
        <f t="shared" si="1389"/>
        <v/>
      </c>
      <c r="AA431" s="730" t="str">
        <f t="shared" si="1389"/>
        <v/>
      </c>
      <c r="AB431" s="730" t="str">
        <f t="shared" si="1389"/>
        <v/>
      </c>
      <c r="AC431" s="730" t="str">
        <f t="shared" si="1389"/>
        <v/>
      </c>
      <c r="AD431" s="730" t="str">
        <f t="shared" si="1389"/>
        <v/>
      </c>
      <c r="AE431" s="730" t="str">
        <f t="shared" si="1389"/>
        <v/>
      </c>
      <c r="AF431" s="730"/>
      <c r="AG431" s="730"/>
      <c r="AH431" s="730"/>
      <c r="AI431" s="730"/>
      <c r="AJ431" s="730"/>
      <c r="AK431" s="730"/>
      <c r="AL431" s="730" t="str">
        <f>IF(AL428="","",AL428*AL430)</f>
        <v/>
      </c>
      <c r="AM431" s="689"/>
      <c r="AN431" s="730" t="str">
        <f t="shared" ref="AN431:AV431" si="1390">IF(AN428="","",AN428*AN430)</f>
        <v/>
      </c>
      <c r="AO431" s="730" t="str">
        <f t="shared" si="1390"/>
        <v/>
      </c>
      <c r="AP431" s="730" t="str">
        <f t="shared" si="1390"/>
        <v/>
      </c>
      <c r="AQ431" s="730" t="str">
        <f t="shared" si="1390"/>
        <v/>
      </c>
      <c r="AR431" s="730" t="str">
        <f t="shared" si="1390"/>
        <v/>
      </c>
      <c r="AS431" s="730" t="str">
        <f t="shared" si="1390"/>
        <v/>
      </c>
      <c r="AT431" s="730" t="str">
        <f t="shared" si="1390"/>
        <v/>
      </c>
      <c r="AU431" s="730" t="str">
        <f t="shared" si="1390"/>
        <v/>
      </c>
      <c r="AV431" s="730" t="str">
        <f t="shared" si="1390"/>
        <v/>
      </c>
      <c r="AW431" s="730"/>
      <c r="AX431" s="730"/>
      <c r="AY431" s="730" t="str">
        <f>IF(AY428="","",AY428*AY430)</f>
        <v/>
      </c>
      <c r="AZ431" s="730"/>
      <c r="BA431" s="730"/>
      <c r="BB431" s="730"/>
      <c r="BC431" s="730" t="str">
        <f>IF(BC428="","",BC428*BC430)</f>
        <v/>
      </c>
      <c r="BD431" s="730" t="str">
        <f>IF(BD428="","",BD428*BD430)</f>
        <v/>
      </c>
      <c r="BE431" s="730" t="str">
        <f>IF(BE428="","",BE428*BE430)</f>
        <v/>
      </c>
      <c r="BF431" s="689"/>
      <c r="BG431" s="730" t="str">
        <f>IF(BG428="","",BG428*BG430)</f>
        <v/>
      </c>
      <c r="BH431" s="730" t="str">
        <f>IF(BH428="","",BH428*BH430)</f>
        <v/>
      </c>
      <c r="BI431" s="730" t="str">
        <f>IF(BI428="","",BI428*BI430)</f>
        <v/>
      </c>
      <c r="BJ431" s="730" t="str">
        <f>IF(BJ428="","",BJ428*BJ430)</f>
        <v/>
      </c>
      <c r="BK431" s="730"/>
      <c r="BL431" s="730"/>
      <c r="BM431" s="730" t="str">
        <f>IF(BM428="","",BM428*BM430)</f>
        <v/>
      </c>
      <c r="BN431" s="730" t="str">
        <f>IF(BN428="","",BN428*BN430)</f>
        <v/>
      </c>
      <c r="BO431" s="730" t="str">
        <f>IF(BO428="","",BO428*BO430)</f>
        <v/>
      </c>
      <c r="BP431" s="730" t="str">
        <f>IF(BP428="","",BP428*BP430)</f>
        <v/>
      </c>
      <c r="BQ431" s="730" t="str">
        <f>IF(BQ428="","",BQ428*BQ430)</f>
        <v/>
      </c>
      <c r="BR431" s="730"/>
      <c r="BS431" s="730"/>
      <c r="BT431" s="730"/>
      <c r="BU431" s="730"/>
      <c r="BV431" s="730"/>
      <c r="BW431" s="730"/>
      <c r="BX431" s="730" t="str">
        <f>IF(BX428="","",BX428*BX430)</f>
        <v/>
      </c>
      <c r="BY431" s="689"/>
      <c r="BZ431" s="730" t="str">
        <f>IF(BZ428="","",BZ428*BZ430)</f>
        <v/>
      </c>
      <c r="CA431" s="730" t="str">
        <f>IF(CA428="","",CA428*CA430)</f>
        <v/>
      </c>
      <c r="CB431" s="730" t="str">
        <f>IF(CB428="","",CB428*CB430)</f>
        <v/>
      </c>
      <c r="CC431" s="730" t="str">
        <f>IF(CC428="","",CC428*CC430)</f>
        <v/>
      </c>
      <c r="CD431" s="698" t="str">
        <f t="shared" si="1348"/>
        <v/>
      </c>
      <c r="CE431" s="698" t="str">
        <f t="shared" si="1349"/>
        <v/>
      </c>
      <c r="CF431" s="698" t="str">
        <f t="shared" si="1350"/>
        <v/>
      </c>
      <c r="CG431" s="787" t="str">
        <f t="shared" si="1351"/>
        <v/>
      </c>
      <c r="CH431" s="1371" t="str">
        <f t="shared" si="1352"/>
        <v/>
      </c>
      <c r="CI431" s="1372" t="str">
        <f t="shared" si="1353"/>
        <v/>
      </c>
      <c r="CJ431" s="1373" t="str">
        <f t="shared" si="1354"/>
        <v/>
      </c>
      <c r="CK431" s="1373" t="str">
        <f t="shared" si="1355"/>
        <v/>
      </c>
      <c r="CL431" s="1373" t="str">
        <f t="shared" si="1356"/>
        <v/>
      </c>
      <c r="CM431" s="1373" t="str">
        <f t="shared" si="1357"/>
        <v/>
      </c>
      <c r="CN431" s="1373" t="str">
        <f t="shared" si="1358"/>
        <v/>
      </c>
      <c r="CO431" s="1374" t="str">
        <f t="shared" si="1359"/>
        <v/>
      </c>
      <c r="CP431" s="1374" t="str">
        <f t="shared" si="1360"/>
        <v/>
      </c>
      <c r="CQ431" s="1374" t="str">
        <f t="shared" si="1361"/>
        <v/>
      </c>
      <c r="CR431" s="1374" t="str">
        <f t="shared" si="1362"/>
        <v/>
      </c>
      <c r="CS431" s="1373" t="str">
        <f t="shared" si="1363"/>
        <v/>
      </c>
      <c r="CT431" s="1373" t="str">
        <f t="shared" si="1364"/>
        <v/>
      </c>
      <c r="CU431" s="1373" t="str">
        <f t="shared" si="1365"/>
        <v/>
      </c>
      <c r="CV431" s="1373" t="str">
        <f t="shared" si="1366"/>
        <v/>
      </c>
      <c r="CW431" s="1373" t="str">
        <f t="shared" si="1367"/>
        <v/>
      </c>
      <c r="CX431" s="1372" t="str">
        <f t="shared" si="1368"/>
        <v/>
      </c>
      <c r="CY431" s="1375" t="str">
        <f t="shared" si="1369"/>
        <v/>
      </c>
      <c r="CZ431" s="532" t="str">
        <f t="shared" si="1370"/>
        <v/>
      </c>
      <c r="DA431" s="533" t="str">
        <f t="shared" si="1371"/>
        <v/>
      </c>
      <c r="DB431" s="534" t="str">
        <f t="shared" si="1372"/>
        <v/>
      </c>
      <c r="DC431" s="534" t="str">
        <f t="shared" si="1373"/>
        <v/>
      </c>
      <c r="DD431" s="534" t="str">
        <f t="shared" si="1374"/>
        <v/>
      </c>
      <c r="DE431" s="534" t="str">
        <f t="shared" si="1375"/>
        <v/>
      </c>
      <c r="DF431" s="534" t="str">
        <f t="shared" si="1376"/>
        <v/>
      </c>
      <c r="DG431" s="535" t="str">
        <f t="shared" si="1377"/>
        <v/>
      </c>
      <c r="DH431" s="535" t="str">
        <f t="shared" si="1378"/>
        <v/>
      </c>
      <c r="DI431" s="535" t="str">
        <f t="shared" si="1379"/>
        <v/>
      </c>
      <c r="DJ431" s="535" t="str">
        <f t="shared" si="1380"/>
        <v/>
      </c>
      <c r="DK431" s="534" t="str">
        <f t="shared" si="1381"/>
        <v/>
      </c>
      <c r="DL431" s="534" t="str">
        <f t="shared" si="1382"/>
        <v/>
      </c>
      <c r="DM431" s="534" t="str">
        <f t="shared" si="1383"/>
        <v/>
      </c>
      <c r="DN431" s="534" t="str">
        <f t="shared" si="1384"/>
        <v/>
      </c>
      <c r="DO431" s="534" t="str">
        <f t="shared" si="1385"/>
        <v/>
      </c>
      <c r="DP431" s="533" t="str">
        <f t="shared" si="1386"/>
        <v/>
      </c>
      <c r="DQ431" s="532" t="str">
        <f t="shared" si="1387"/>
        <v/>
      </c>
      <c r="DR431" s="844">
        <f>COUNT(B431:I431)</f>
        <v>0</v>
      </c>
      <c r="DS431" s="146">
        <f>COUNT(U431:AB431)</f>
        <v>0</v>
      </c>
      <c r="DT431" s="146">
        <f>COUNT(AN431:AU431)</f>
        <v>0</v>
      </c>
      <c r="DU431" s="146">
        <f>COUNT(BG431:BN431)</f>
        <v>0</v>
      </c>
      <c r="DV431" s="845"/>
      <c r="DW431" s="719"/>
      <c r="DX431" s="719"/>
      <c r="DY431" s="719"/>
      <c r="DZ431" s="719"/>
      <c r="EA431" s="719"/>
      <c r="EB431" s="719"/>
      <c r="EC431" s="719"/>
      <c r="ED431" s="719"/>
      <c r="EE431" s="603"/>
    </row>
    <row r="432" spans="1:135" s="604" customFormat="1" ht="15.75" hidden="1" customHeight="1">
      <c r="A432" s="833" t="s">
        <v>361</v>
      </c>
      <c r="B432" s="267"/>
      <c r="C432" s="267"/>
      <c r="D432" s="267"/>
      <c r="E432" s="267"/>
      <c r="F432" s="267"/>
      <c r="G432" s="267"/>
      <c r="H432" s="267"/>
      <c r="I432" s="267"/>
      <c r="J432" s="267"/>
      <c r="K432" s="267"/>
      <c r="L432" s="267"/>
      <c r="M432" s="267"/>
      <c r="N432" s="267"/>
      <c r="O432" s="267"/>
      <c r="P432" s="267"/>
      <c r="Q432" s="267"/>
      <c r="R432" s="267"/>
      <c r="S432" s="267"/>
      <c r="T432" s="689"/>
      <c r="U432" s="267"/>
      <c r="V432" s="267"/>
      <c r="W432" s="267"/>
      <c r="X432" s="267"/>
      <c r="Y432" s="267"/>
      <c r="Z432" s="267"/>
      <c r="AA432" s="267"/>
      <c r="AB432" s="267"/>
      <c r="AC432" s="267"/>
      <c r="AD432" s="267"/>
      <c r="AE432" s="267"/>
      <c r="AF432" s="267"/>
      <c r="AG432" s="267"/>
      <c r="AH432" s="267"/>
      <c r="AI432" s="267"/>
      <c r="AJ432" s="267"/>
      <c r="AK432" s="267"/>
      <c r="AL432" s="267"/>
      <c r="AM432" s="689"/>
      <c r="AN432" s="267"/>
      <c r="AO432" s="267"/>
      <c r="AP432" s="267"/>
      <c r="AQ432" s="267"/>
      <c r="AR432" s="267"/>
      <c r="AS432" s="267"/>
      <c r="AT432" s="267"/>
      <c r="AU432" s="267"/>
      <c r="AV432" s="267"/>
      <c r="AW432" s="267"/>
      <c r="AX432" s="267"/>
      <c r="AY432" s="267"/>
      <c r="AZ432" s="267"/>
      <c r="BA432" s="267"/>
      <c r="BB432" s="267"/>
      <c r="BC432" s="267"/>
      <c r="BD432" s="267"/>
      <c r="BE432" s="267"/>
      <c r="BF432" s="689"/>
      <c r="BG432" s="267"/>
      <c r="BH432" s="267"/>
      <c r="BI432" s="267"/>
      <c r="BJ432" s="267"/>
      <c r="BK432" s="267"/>
      <c r="BL432" s="267"/>
      <c r="BM432" s="267"/>
      <c r="BN432" s="267"/>
      <c r="BO432" s="267"/>
      <c r="BP432" s="267"/>
      <c r="BQ432" s="267"/>
      <c r="BR432" s="267"/>
      <c r="BS432" s="267"/>
      <c r="BT432" s="267"/>
      <c r="BU432" s="267"/>
      <c r="BV432" s="267"/>
      <c r="BW432" s="267"/>
      <c r="BX432" s="267"/>
      <c r="BY432" s="689"/>
      <c r="BZ432" s="267"/>
      <c r="CA432" s="267"/>
      <c r="CB432" s="267"/>
      <c r="CC432" s="267"/>
      <c r="CD432" s="698" t="str">
        <f t="shared" si="1348"/>
        <v/>
      </c>
      <c r="CE432" s="698" t="str">
        <f t="shared" si="1349"/>
        <v/>
      </c>
      <c r="CF432" s="698" t="str">
        <f t="shared" si="1350"/>
        <v/>
      </c>
      <c r="CG432" s="787" t="str">
        <f t="shared" si="1351"/>
        <v/>
      </c>
      <c r="CH432" s="1371" t="str">
        <f t="shared" si="1352"/>
        <v/>
      </c>
      <c r="CI432" s="1372" t="str">
        <f t="shared" si="1353"/>
        <v/>
      </c>
      <c r="CJ432" s="1373" t="str">
        <f t="shared" si="1354"/>
        <v/>
      </c>
      <c r="CK432" s="1373" t="str">
        <f t="shared" si="1355"/>
        <v/>
      </c>
      <c r="CL432" s="1373" t="str">
        <f t="shared" si="1356"/>
        <v/>
      </c>
      <c r="CM432" s="1373" t="str">
        <f t="shared" si="1357"/>
        <v/>
      </c>
      <c r="CN432" s="1373" t="str">
        <f t="shared" si="1358"/>
        <v/>
      </c>
      <c r="CO432" s="1374" t="str">
        <f t="shared" si="1359"/>
        <v/>
      </c>
      <c r="CP432" s="1374" t="str">
        <f t="shared" si="1360"/>
        <v/>
      </c>
      <c r="CQ432" s="1374" t="str">
        <f t="shared" si="1361"/>
        <v/>
      </c>
      <c r="CR432" s="1374" t="str">
        <f t="shared" si="1362"/>
        <v/>
      </c>
      <c r="CS432" s="1373" t="str">
        <f t="shared" si="1363"/>
        <v/>
      </c>
      <c r="CT432" s="1373" t="str">
        <f t="shared" si="1364"/>
        <v/>
      </c>
      <c r="CU432" s="1373" t="str">
        <f t="shared" si="1365"/>
        <v/>
      </c>
      <c r="CV432" s="1373" t="str">
        <f t="shared" si="1366"/>
        <v/>
      </c>
      <c r="CW432" s="1373" t="str">
        <f t="shared" si="1367"/>
        <v/>
      </c>
      <c r="CX432" s="1372" t="str">
        <f t="shared" si="1368"/>
        <v/>
      </c>
      <c r="CY432" s="1375" t="str">
        <f t="shared" si="1369"/>
        <v/>
      </c>
      <c r="CZ432" s="532" t="str">
        <f t="shared" si="1370"/>
        <v/>
      </c>
      <c r="DA432" s="533" t="str">
        <f t="shared" si="1371"/>
        <v/>
      </c>
      <c r="DB432" s="534" t="str">
        <f t="shared" si="1372"/>
        <v/>
      </c>
      <c r="DC432" s="534" t="str">
        <f t="shared" si="1373"/>
        <v/>
      </c>
      <c r="DD432" s="534" t="str">
        <f t="shared" si="1374"/>
        <v/>
      </c>
      <c r="DE432" s="534" t="str">
        <f t="shared" si="1375"/>
        <v/>
      </c>
      <c r="DF432" s="534" t="str">
        <f t="shared" si="1376"/>
        <v/>
      </c>
      <c r="DG432" s="535" t="str">
        <f t="shared" si="1377"/>
        <v/>
      </c>
      <c r="DH432" s="535" t="str">
        <f t="shared" si="1378"/>
        <v/>
      </c>
      <c r="DI432" s="535" t="str">
        <f t="shared" si="1379"/>
        <v/>
      </c>
      <c r="DJ432" s="535" t="str">
        <f t="shared" si="1380"/>
        <v/>
      </c>
      <c r="DK432" s="534" t="str">
        <f t="shared" si="1381"/>
        <v/>
      </c>
      <c r="DL432" s="534" t="str">
        <f t="shared" si="1382"/>
        <v/>
      </c>
      <c r="DM432" s="534" t="str">
        <f t="shared" si="1383"/>
        <v/>
      </c>
      <c r="DN432" s="534" t="str">
        <f t="shared" si="1384"/>
        <v/>
      </c>
      <c r="DO432" s="534" t="str">
        <f t="shared" si="1385"/>
        <v/>
      </c>
      <c r="DP432" s="533" t="str">
        <f t="shared" si="1386"/>
        <v/>
      </c>
      <c r="DQ432" s="532" t="str">
        <f t="shared" si="1387"/>
        <v/>
      </c>
      <c r="DR432" s="844">
        <f>COUNT(B432:I432)</f>
        <v>0</v>
      </c>
      <c r="DS432" s="146">
        <f>COUNT(U432:AB432)</f>
        <v>0</v>
      </c>
      <c r="DT432" s="146">
        <f>COUNT(AN432:AU432)</f>
        <v>0</v>
      </c>
      <c r="DU432" s="146">
        <f>COUNT(BG432:BN432)</f>
        <v>0</v>
      </c>
      <c r="DV432" s="845"/>
      <c r="DW432" s="719"/>
      <c r="DX432" s="719"/>
      <c r="DY432" s="719"/>
      <c r="DZ432" s="719"/>
      <c r="EA432" s="719"/>
      <c r="EB432" s="719"/>
      <c r="EC432" s="719"/>
      <c r="ED432" s="719"/>
      <c r="EE432" s="603"/>
    </row>
    <row r="433" spans="1:135" s="604" customFormat="1" ht="15.75" hidden="1" customHeight="1">
      <c r="A433" s="695" t="s">
        <v>358</v>
      </c>
      <c r="B433" s="233"/>
      <c r="C433" s="233"/>
      <c r="D433" s="233"/>
      <c r="E433" s="233"/>
      <c r="F433" s="233"/>
      <c r="G433" s="233"/>
      <c r="H433" s="233"/>
      <c r="I433" s="233"/>
      <c r="J433" s="233"/>
      <c r="K433" s="233"/>
      <c r="L433" s="233"/>
      <c r="M433" s="233"/>
      <c r="N433" s="233"/>
      <c r="O433" s="233"/>
      <c r="P433" s="233"/>
      <c r="Q433" s="233"/>
      <c r="R433" s="233"/>
      <c r="S433" s="233"/>
      <c r="T433" s="689"/>
      <c r="U433" s="233"/>
      <c r="V433" s="233"/>
      <c r="W433" s="233"/>
      <c r="X433" s="233"/>
      <c r="Y433" s="233"/>
      <c r="Z433" s="233"/>
      <c r="AA433" s="233"/>
      <c r="AB433" s="233"/>
      <c r="AC433" s="233"/>
      <c r="AD433" s="233"/>
      <c r="AE433" s="233"/>
      <c r="AF433" s="233"/>
      <c r="AG433" s="233"/>
      <c r="AH433" s="233"/>
      <c r="AI433" s="233"/>
      <c r="AJ433" s="233"/>
      <c r="AK433" s="233"/>
      <c r="AL433" s="233"/>
      <c r="AM433" s="689"/>
      <c r="AN433" s="233"/>
      <c r="AO433" s="233"/>
      <c r="AP433" s="233"/>
      <c r="AQ433" s="233"/>
      <c r="AR433" s="233"/>
      <c r="AS433" s="233"/>
      <c r="AT433" s="233"/>
      <c r="AU433" s="233"/>
      <c r="AV433" s="233"/>
      <c r="AW433" s="233"/>
      <c r="AX433" s="233"/>
      <c r="AY433" s="233"/>
      <c r="AZ433" s="233"/>
      <c r="BA433" s="233"/>
      <c r="BB433" s="233"/>
      <c r="BC433" s="233"/>
      <c r="BD433" s="233"/>
      <c r="BE433" s="233"/>
      <c r="BF433" s="689"/>
      <c r="BG433" s="233"/>
      <c r="BH433" s="233"/>
      <c r="BI433" s="233"/>
      <c r="BJ433" s="233"/>
      <c r="BK433" s="233"/>
      <c r="BL433" s="233"/>
      <c r="BM433" s="233"/>
      <c r="BN433" s="233"/>
      <c r="BO433" s="233"/>
      <c r="BP433" s="233"/>
      <c r="BQ433" s="233"/>
      <c r="BR433" s="233"/>
      <c r="BS433" s="233"/>
      <c r="BT433" s="233"/>
      <c r="BU433" s="233"/>
      <c r="BV433" s="233"/>
      <c r="BW433" s="233"/>
      <c r="BX433" s="233"/>
      <c r="BY433" s="689"/>
      <c r="BZ433" s="233"/>
      <c r="CA433" s="233"/>
      <c r="CB433" s="233"/>
      <c r="CC433" s="233"/>
      <c r="CD433" s="698" t="str">
        <f t="shared" si="1348"/>
        <v/>
      </c>
      <c r="CE433" s="698" t="str">
        <f t="shared" si="1349"/>
        <v/>
      </c>
      <c r="CF433" s="698" t="str">
        <f t="shared" si="1350"/>
        <v/>
      </c>
      <c r="CG433" s="787" t="str">
        <f t="shared" si="1351"/>
        <v/>
      </c>
      <c r="CH433" s="1371" t="str">
        <f t="shared" si="1352"/>
        <v/>
      </c>
      <c r="CI433" s="1372" t="str">
        <f t="shared" si="1353"/>
        <v/>
      </c>
      <c r="CJ433" s="1373" t="str">
        <f t="shared" si="1354"/>
        <v/>
      </c>
      <c r="CK433" s="1373" t="str">
        <f t="shared" si="1355"/>
        <v/>
      </c>
      <c r="CL433" s="1373" t="str">
        <f t="shared" si="1356"/>
        <v/>
      </c>
      <c r="CM433" s="1373" t="str">
        <f t="shared" si="1357"/>
        <v/>
      </c>
      <c r="CN433" s="1373" t="str">
        <f t="shared" si="1358"/>
        <v/>
      </c>
      <c r="CO433" s="1374" t="str">
        <f t="shared" si="1359"/>
        <v/>
      </c>
      <c r="CP433" s="1374" t="str">
        <f t="shared" si="1360"/>
        <v/>
      </c>
      <c r="CQ433" s="1374" t="str">
        <f t="shared" si="1361"/>
        <v/>
      </c>
      <c r="CR433" s="1374" t="str">
        <f t="shared" si="1362"/>
        <v/>
      </c>
      <c r="CS433" s="1373" t="str">
        <f t="shared" si="1363"/>
        <v/>
      </c>
      <c r="CT433" s="1373" t="str">
        <f t="shared" si="1364"/>
        <v/>
      </c>
      <c r="CU433" s="1373" t="str">
        <f t="shared" si="1365"/>
        <v/>
      </c>
      <c r="CV433" s="1373" t="str">
        <f t="shared" si="1366"/>
        <v/>
      </c>
      <c r="CW433" s="1373" t="str">
        <f t="shared" si="1367"/>
        <v/>
      </c>
      <c r="CX433" s="1372" t="str">
        <f t="shared" si="1368"/>
        <v/>
      </c>
      <c r="CY433" s="1375" t="str">
        <f t="shared" si="1369"/>
        <v/>
      </c>
      <c r="CZ433" s="532" t="str">
        <f t="shared" si="1370"/>
        <v/>
      </c>
      <c r="DA433" s="533" t="str">
        <f t="shared" si="1371"/>
        <v/>
      </c>
      <c r="DB433" s="534" t="str">
        <f t="shared" si="1372"/>
        <v/>
      </c>
      <c r="DC433" s="534" t="str">
        <f t="shared" si="1373"/>
        <v/>
      </c>
      <c r="DD433" s="534" t="str">
        <f t="shared" si="1374"/>
        <v/>
      </c>
      <c r="DE433" s="534" t="str">
        <f t="shared" si="1375"/>
        <v/>
      </c>
      <c r="DF433" s="534" t="str">
        <f t="shared" si="1376"/>
        <v/>
      </c>
      <c r="DG433" s="535" t="str">
        <f t="shared" si="1377"/>
        <v/>
      </c>
      <c r="DH433" s="535" t="str">
        <f t="shared" si="1378"/>
        <v/>
      </c>
      <c r="DI433" s="535" t="str">
        <f t="shared" si="1379"/>
        <v/>
      </c>
      <c r="DJ433" s="535" t="str">
        <f t="shared" si="1380"/>
        <v/>
      </c>
      <c r="DK433" s="534" t="str">
        <f t="shared" si="1381"/>
        <v/>
      </c>
      <c r="DL433" s="534" t="str">
        <f t="shared" si="1382"/>
        <v/>
      </c>
      <c r="DM433" s="534" t="str">
        <f t="shared" si="1383"/>
        <v/>
      </c>
      <c r="DN433" s="534" t="str">
        <f t="shared" si="1384"/>
        <v/>
      </c>
      <c r="DO433" s="534" t="str">
        <f t="shared" si="1385"/>
        <v/>
      </c>
      <c r="DP433" s="533" t="str">
        <f t="shared" si="1386"/>
        <v/>
      </c>
      <c r="DQ433" s="532" t="str">
        <f t="shared" si="1387"/>
        <v/>
      </c>
      <c r="DR433" s="844">
        <f>COUNT(B433:I433)</f>
        <v>0</v>
      </c>
      <c r="DS433" s="146">
        <f>COUNT(U433:AB433)</f>
        <v>0</v>
      </c>
      <c r="DT433" s="146">
        <f>COUNT(AN433:AU433)</f>
        <v>0</v>
      </c>
      <c r="DU433" s="146">
        <f>COUNT(BG433:BN433)</f>
        <v>0</v>
      </c>
      <c r="DV433" s="845"/>
      <c r="DW433" s="719"/>
      <c r="DX433" s="719"/>
      <c r="DY433" s="719"/>
      <c r="DZ433" s="719"/>
      <c r="EA433" s="719"/>
      <c r="EB433" s="719"/>
      <c r="EC433" s="719"/>
      <c r="ED433" s="719"/>
      <c r="EE433" s="603"/>
    </row>
    <row r="434" spans="1:135" s="604" customFormat="1" ht="15.75" hidden="1" customHeight="1">
      <c r="A434" s="705" t="s">
        <v>282</v>
      </c>
      <c r="B434" s="284"/>
      <c r="C434" s="284"/>
      <c r="D434" s="284"/>
      <c r="E434" s="284"/>
      <c r="F434" s="284"/>
      <c r="G434" s="284"/>
      <c r="H434" s="284"/>
      <c r="I434" s="284"/>
      <c r="J434" s="284"/>
      <c r="K434" s="284"/>
      <c r="L434" s="284"/>
      <c r="M434" s="284"/>
      <c r="N434" s="284"/>
      <c r="O434" s="284"/>
      <c r="P434" s="284"/>
      <c r="Q434" s="284"/>
      <c r="R434" s="284"/>
      <c r="S434" s="284"/>
      <c r="T434" s="703"/>
      <c r="U434" s="284"/>
      <c r="V434" s="284"/>
      <c r="W434" s="284"/>
      <c r="X434" s="284"/>
      <c r="Y434" s="284"/>
      <c r="Z434" s="284"/>
      <c r="AA434" s="284"/>
      <c r="AB434" s="284"/>
      <c r="AC434" s="284"/>
      <c r="AD434" s="284"/>
      <c r="AE434" s="284"/>
      <c r="AF434" s="284"/>
      <c r="AG434" s="284"/>
      <c r="AH434" s="284"/>
      <c r="AI434" s="284"/>
      <c r="AJ434" s="284"/>
      <c r="AK434" s="284"/>
      <c r="AL434" s="284"/>
      <c r="AM434" s="703"/>
      <c r="AN434" s="284"/>
      <c r="AO434" s="284"/>
      <c r="AP434" s="284"/>
      <c r="AQ434" s="284"/>
      <c r="AR434" s="284"/>
      <c r="AS434" s="284"/>
      <c r="AT434" s="284"/>
      <c r="AU434" s="284"/>
      <c r="AV434" s="284"/>
      <c r="AW434" s="284"/>
      <c r="AX434" s="284"/>
      <c r="AY434" s="284"/>
      <c r="AZ434" s="284"/>
      <c r="BA434" s="284"/>
      <c r="BB434" s="284"/>
      <c r="BC434" s="284"/>
      <c r="BD434" s="284"/>
      <c r="BE434" s="284"/>
      <c r="BF434" s="703"/>
      <c r="BG434" s="284"/>
      <c r="BH434" s="284"/>
      <c r="BI434" s="284"/>
      <c r="BJ434" s="284"/>
      <c r="BK434" s="284"/>
      <c r="BL434" s="284"/>
      <c r="BM434" s="284"/>
      <c r="BN434" s="284"/>
      <c r="BO434" s="284"/>
      <c r="BP434" s="284"/>
      <c r="BQ434" s="284"/>
      <c r="BR434" s="284"/>
      <c r="BS434" s="284"/>
      <c r="BT434" s="284"/>
      <c r="BU434" s="284"/>
      <c r="BV434" s="284"/>
      <c r="BW434" s="284"/>
      <c r="BX434" s="284"/>
      <c r="BY434" s="703"/>
      <c r="BZ434" s="284"/>
      <c r="CA434" s="284"/>
      <c r="CB434" s="284"/>
      <c r="CC434" s="284"/>
      <c r="CD434" s="698" t="str">
        <f t="shared" si="1348"/>
        <v/>
      </c>
      <c r="CE434" s="698" t="str">
        <f t="shared" si="1349"/>
        <v/>
      </c>
      <c r="CF434" s="698" t="str">
        <f t="shared" si="1350"/>
        <v/>
      </c>
      <c r="CG434" s="787" t="str">
        <f t="shared" si="1351"/>
        <v/>
      </c>
      <c r="CH434" s="1371" t="str">
        <f t="shared" si="1352"/>
        <v/>
      </c>
      <c r="CI434" s="1372" t="str">
        <f t="shared" si="1353"/>
        <v/>
      </c>
      <c r="CJ434" s="1373" t="str">
        <f t="shared" si="1354"/>
        <v/>
      </c>
      <c r="CK434" s="1373" t="str">
        <f t="shared" si="1355"/>
        <v/>
      </c>
      <c r="CL434" s="1373" t="str">
        <f t="shared" si="1356"/>
        <v/>
      </c>
      <c r="CM434" s="1373" t="str">
        <f t="shared" si="1357"/>
        <v/>
      </c>
      <c r="CN434" s="1373" t="str">
        <f t="shared" si="1358"/>
        <v/>
      </c>
      <c r="CO434" s="1374" t="str">
        <f t="shared" si="1359"/>
        <v/>
      </c>
      <c r="CP434" s="1374" t="str">
        <f t="shared" si="1360"/>
        <v/>
      </c>
      <c r="CQ434" s="1374" t="str">
        <f t="shared" si="1361"/>
        <v/>
      </c>
      <c r="CR434" s="1374" t="str">
        <f t="shared" si="1362"/>
        <v/>
      </c>
      <c r="CS434" s="1373" t="str">
        <f t="shared" si="1363"/>
        <v/>
      </c>
      <c r="CT434" s="1373" t="str">
        <f t="shared" si="1364"/>
        <v/>
      </c>
      <c r="CU434" s="1373" t="str">
        <f t="shared" si="1365"/>
        <v/>
      </c>
      <c r="CV434" s="1373" t="str">
        <f t="shared" si="1366"/>
        <v/>
      </c>
      <c r="CW434" s="1373" t="str">
        <f t="shared" si="1367"/>
        <v/>
      </c>
      <c r="CX434" s="1372" t="str">
        <f t="shared" si="1368"/>
        <v/>
      </c>
      <c r="CY434" s="1375" t="str">
        <f t="shared" si="1369"/>
        <v/>
      </c>
      <c r="CZ434" s="532" t="str">
        <f t="shared" si="1370"/>
        <v/>
      </c>
      <c r="DA434" s="533" t="str">
        <f t="shared" si="1371"/>
        <v/>
      </c>
      <c r="DB434" s="534" t="str">
        <f t="shared" si="1372"/>
        <v/>
      </c>
      <c r="DC434" s="534" t="str">
        <f t="shared" si="1373"/>
        <v/>
      </c>
      <c r="DD434" s="534" t="str">
        <f t="shared" si="1374"/>
        <v/>
      </c>
      <c r="DE434" s="534" t="str">
        <f t="shared" si="1375"/>
        <v/>
      </c>
      <c r="DF434" s="534" t="str">
        <f t="shared" si="1376"/>
        <v/>
      </c>
      <c r="DG434" s="535" t="str">
        <f t="shared" si="1377"/>
        <v/>
      </c>
      <c r="DH434" s="535" t="str">
        <f t="shared" si="1378"/>
        <v/>
      </c>
      <c r="DI434" s="535" t="str">
        <f t="shared" si="1379"/>
        <v/>
      </c>
      <c r="DJ434" s="535" t="str">
        <f t="shared" si="1380"/>
        <v/>
      </c>
      <c r="DK434" s="534" t="str">
        <f t="shared" si="1381"/>
        <v/>
      </c>
      <c r="DL434" s="534" t="str">
        <f t="shared" si="1382"/>
        <v/>
      </c>
      <c r="DM434" s="534" t="str">
        <f t="shared" si="1383"/>
        <v/>
      </c>
      <c r="DN434" s="534" t="str">
        <f t="shared" si="1384"/>
        <v/>
      </c>
      <c r="DO434" s="534" t="str">
        <f t="shared" si="1385"/>
        <v/>
      </c>
      <c r="DP434" s="533" t="str">
        <f t="shared" si="1386"/>
        <v/>
      </c>
      <c r="DQ434" s="532" t="str">
        <f t="shared" si="1387"/>
        <v/>
      </c>
      <c r="DR434" s="844">
        <f>COUNT(B434:I434)</f>
        <v>0</v>
      </c>
      <c r="DS434" s="146">
        <f>COUNT(U434:AB434)</f>
        <v>0</v>
      </c>
      <c r="DT434" s="146">
        <f>COUNT(AN434:AU434)</f>
        <v>0</v>
      </c>
      <c r="DU434" s="146">
        <f>COUNT(BG434:BN434)</f>
        <v>0</v>
      </c>
      <c r="DV434" s="845"/>
      <c r="DW434" s="719"/>
      <c r="DX434" s="719"/>
      <c r="DY434" s="719"/>
      <c r="DZ434" s="719"/>
      <c r="EA434" s="719"/>
      <c r="EB434" s="719"/>
      <c r="EC434" s="719"/>
      <c r="ED434" s="719"/>
      <c r="EE434" s="603"/>
    </row>
    <row r="435" spans="1:135" s="604" customFormat="1" ht="15.75" customHeight="1">
      <c r="A435" s="808" t="s">
        <v>284</v>
      </c>
      <c r="B435" s="730">
        <f>'Data 3'!B84</f>
        <v>0</v>
      </c>
      <c r="C435" s="730">
        <f>'Data 3'!C84</f>
        <v>200</v>
      </c>
      <c r="D435" s="730">
        <f>'Data 3'!D84</f>
        <v>0</v>
      </c>
      <c r="E435" s="730">
        <f>'Data 3'!E84</f>
        <v>0</v>
      </c>
      <c r="F435" s="730">
        <f>'Data 3'!F84</f>
        <v>0</v>
      </c>
      <c r="G435" s="730">
        <f>'Data 3'!G84</f>
        <v>0</v>
      </c>
      <c r="H435" s="730">
        <f>'Data 3'!H84</f>
        <v>0</v>
      </c>
      <c r="I435" s="730">
        <f>'Data 3'!I84</f>
        <v>0</v>
      </c>
      <c r="J435" s="730">
        <f>'Data 3'!J84</f>
        <v>0</v>
      </c>
      <c r="K435" s="730">
        <f>'Data 3'!K84</f>
        <v>0</v>
      </c>
      <c r="L435" s="730">
        <f>'Data 3'!L84</f>
        <v>0</v>
      </c>
      <c r="M435" s="730">
        <f>'Data 3'!M84</f>
        <v>0</v>
      </c>
      <c r="N435" s="730">
        <f>'Data 3'!N84</f>
        <v>0</v>
      </c>
      <c r="O435" s="730">
        <f>'Data 3'!O84</f>
        <v>0</v>
      </c>
      <c r="P435" s="730">
        <f>'Data 3'!P84</f>
        <v>0</v>
      </c>
      <c r="Q435" s="730">
        <f>'Data 3'!Q84</f>
        <v>0</v>
      </c>
      <c r="R435" s="730">
        <f>'Data 3'!S84</f>
        <v>0</v>
      </c>
      <c r="S435" s="730">
        <f>'Data 3'!S84</f>
        <v>0</v>
      </c>
      <c r="T435" s="762"/>
      <c r="U435" s="730">
        <f>'Data 3'!U84</f>
        <v>0</v>
      </c>
      <c r="V435" s="730">
        <f>'Data 3'!V84</f>
        <v>0</v>
      </c>
      <c r="W435" s="730">
        <f>'Data 3'!W84</f>
        <v>0</v>
      </c>
      <c r="X435" s="730">
        <f>'Data 3'!X84</f>
        <v>0</v>
      </c>
      <c r="Y435" s="730">
        <f>'Data 3'!Y84</f>
        <v>0</v>
      </c>
      <c r="Z435" s="730">
        <f>'Data 3'!Z84</f>
        <v>0</v>
      </c>
      <c r="AA435" s="730">
        <f>'Data 3'!AA84</f>
        <v>0</v>
      </c>
      <c r="AB435" s="730">
        <f>'Data 3'!AB84</f>
        <v>0</v>
      </c>
      <c r="AC435" s="730">
        <f>'Data 3'!AC84</f>
        <v>0</v>
      </c>
      <c r="AD435" s="730">
        <f>'Data 3'!AD84</f>
        <v>0</v>
      </c>
      <c r="AE435" s="730">
        <f>'Data 3'!AE84</f>
        <v>0</v>
      </c>
      <c r="AF435" s="730">
        <f>'Data 3'!AF84</f>
        <v>0</v>
      </c>
      <c r="AG435" s="730">
        <f>'Data 3'!AG84</f>
        <v>0</v>
      </c>
      <c r="AH435" s="730">
        <f>'Data 3'!AH84</f>
        <v>0</v>
      </c>
      <c r="AI435" s="730">
        <f>'Data 3'!AI84</f>
        <v>0</v>
      </c>
      <c r="AJ435" s="730">
        <f>'Data 3'!AJ84</f>
        <v>0</v>
      </c>
      <c r="AK435" s="730">
        <f>'Data 3'!AL84</f>
        <v>0</v>
      </c>
      <c r="AL435" s="730">
        <f>'Data 3'!AL84</f>
        <v>0</v>
      </c>
      <c r="AM435" s="762"/>
      <c r="AN435" s="730">
        <f>'Data 3'!AN84</f>
        <v>0</v>
      </c>
      <c r="AO435" s="730">
        <f>'Data 3'!AO84</f>
        <v>0</v>
      </c>
      <c r="AP435" s="730">
        <f>'Data 3'!AP84</f>
        <v>0</v>
      </c>
      <c r="AQ435" s="730">
        <f>'Data 3'!AQ84</f>
        <v>0</v>
      </c>
      <c r="AR435" s="730">
        <f>'Data 3'!AR84</f>
        <v>0</v>
      </c>
      <c r="AS435" s="730">
        <f>'Data 3'!AS84</f>
        <v>0</v>
      </c>
      <c r="AT435" s="730">
        <f>'Data 3'!AT84</f>
        <v>0</v>
      </c>
      <c r="AU435" s="730">
        <f>'Data 3'!AU84</f>
        <v>0</v>
      </c>
      <c r="AV435" s="730">
        <f>'Data 3'!AV84</f>
        <v>0</v>
      </c>
      <c r="AW435" s="730">
        <f>'Data 3'!AW84</f>
        <v>0</v>
      </c>
      <c r="AX435" s="730">
        <f>'Data 3'!AX84</f>
        <v>0</v>
      </c>
      <c r="AY435" s="730">
        <f>'Data 3'!AY84</f>
        <v>0</v>
      </c>
      <c r="AZ435" s="730">
        <f>'Data 3'!AZ84</f>
        <v>0</v>
      </c>
      <c r="BA435" s="730">
        <f>'Data 3'!BA84</f>
        <v>0</v>
      </c>
      <c r="BB435" s="730">
        <f>'Data 3'!BB84</f>
        <v>0</v>
      </c>
      <c r="BC435" s="730">
        <f>'Data 3'!BC84</f>
        <v>0</v>
      </c>
      <c r="BD435" s="730">
        <f>'Data 3'!BE84</f>
        <v>0</v>
      </c>
      <c r="BE435" s="730">
        <f>'Data 3'!BE84</f>
        <v>0</v>
      </c>
      <c r="BF435" s="762"/>
      <c r="BG435" s="730">
        <f>'Data 3'!BG84</f>
        <v>0</v>
      </c>
      <c r="BH435" s="730">
        <f>'Data 3'!BH84</f>
        <v>0</v>
      </c>
      <c r="BI435" s="730">
        <f>'Data 3'!BI84</f>
        <v>0</v>
      </c>
      <c r="BJ435" s="730">
        <f>'Data 3'!BJ84</f>
        <v>0</v>
      </c>
      <c r="BK435" s="730">
        <f>'Data 3'!BK84</f>
        <v>0</v>
      </c>
      <c r="BL435" s="730">
        <f>'Data 3'!BL84</f>
        <v>0</v>
      </c>
      <c r="BM435" s="730">
        <f>'Data 3'!BM84</f>
        <v>0</v>
      </c>
      <c r="BN435" s="730">
        <f>'Data 3'!BN84</f>
        <v>0</v>
      </c>
      <c r="BO435" s="730">
        <f>'Data 3'!BO84</f>
        <v>0</v>
      </c>
      <c r="BP435" s="730">
        <f>'Data 3'!BP84</f>
        <v>0</v>
      </c>
      <c r="BQ435" s="730">
        <f>'Data 3'!BQ84</f>
        <v>0</v>
      </c>
      <c r="BR435" s="730">
        <f>'Data 3'!BR84</f>
        <v>0</v>
      </c>
      <c r="BS435" s="730">
        <f>'Data 3'!BS84</f>
        <v>0</v>
      </c>
      <c r="BT435" s="730">
        <f>'Data 3'!BT84</f>
        <v>0</v>
      </c>
      <c r="BU435" s="730">
        <f>'Data 3'!BU84</f>
        <v>0</v>
      </c>
      <c r="BV435" s="730">
        <f>'Data 3'!BV84</f>
        <v>0</v>
      </c>
      <c r="BW435" s="730">
        <f>'Data 3'!BX84</f>
        <v>0</v>
      </c>
      <c r="BX435" s="730">
        <f>'Data 3'!BX84</f>
        <v>0</v>
      </c>
      <c r="BY435" s="762"/>
      <c r="BZ435" s="730">
        <f>'Data 3'!BZ84</f>
        <v>0</v>
      </c>
      <c r="CA435" s="730">
        <f>'Data 3'!CA84</f>
        <v>0</v>
      </c>
      <c r="CB435" s="730">
        <f>'Data 3'!CB84</f>
        <v>0</v>
      </c>
      <c r="CC435" s="730">
        <f>'Data 3'!CC84</f>
        <v>0</v>
      </c>
      <c r="CD435" s="698">
        <f t="shared" si="1348"/>
        <v>0</v>
      </c>
      <c r="CE435" s="698">
        <f t="shared" si="1349"/>
        <v>0</v>
      </c>
      <c r="CF435" s="698">
        <f t="shared" si="1350"/>
        <v>0</v>
      </c>
      <c r="CG435" s="787">
        <f t="shared" si="1351"/>
        <v>0</v>
      </c>
      <c r="CH435" s="1371">
        <f t="shared" si="1352"/>
        <v>0</v>
      </c>
      <c r="CI435" s="1372">
        <f t="shared" si="1353"/>
        <v>0</v>
      </c>
      <c r="CJ435" s="1373">
        <f t="shared" si="1354"/>
        <v>0</v>
      </c>
      <c r="CK435" s="1373">
        <f t="shared" si="1355"/>
        <v>0</v>
      </c>
      <c r="CL435" s="1373">
        <f t="shared" si="1356"/>
        <v>0</v>
      </c>
      <c r="CM435" s="1373">
        <f t="shared" si="1357"/>
        <v>0</v>
      </c>
      <c r="CN435" s="1373">
        <f t="shared" si="1358"/>
        <v>0</v>
      </c>
      <c r="CO435" s="1374">
        <f t="shared" si="1359"/>
        <v>0</v>
      </c>
      <c r="CP435" s="1374">
        <f t="shared" si="1360"/>
        <v>0</v>
      </c>
      <c r="CQ435" s="1374">
        <f t="shared" si="1361"/>
        <v>0</v>
      </c>
      <c r="CR435" s="1374">
        <f t="shared" si="1362"/>
        <v>0</v>
      </c>
      <c r="CS435" s="1373">
        <f t="shared" si="1363"/>
        <v>0</v>
      </c>
      <c r="CT435" s="1373">
        <f t="shared" si="1364"/>
        <v>0</v>
      </c>
      <c r="CU435" s="1373">
        <f t="shared" si="1365"/>
        <v>0</v>
      </c>
      <c r="CV435" s="1373">
        <f t="shared" si="1366"/>
        <v>0</v>
      </c>
      <c r="CW435" s="1373">
        <f t="shared" si="1367"/>
        <v>0</v>
      </c>
      <c r="CX435" s="1372">
        <f t="shared" si="1368"/>
        <v>0</v>
      </c>
      <c r="CY435" s="1375">
        <f t="shared" si="1369"/>
        <v>200</v>
      </c>
      <c r="CZ435" s="532">
        <f t="shared" si="1370"/>
        <v>0</v>
      </c>
      <c r="DA435" s="533">
        <f t="shared" si="1371"/>
        <v>0</v>
      </c>
      <c r="DB435" s="534">
        <f t="shared" si="1372"/>
        <v>0</v>
      </c>
      <c r="DC435" s="534">
        <f t="shared" si="1373"/>
        <v>0</v>
      </c>
      <c r="DD435" s="534">
        <f t="shared" si="1374"/>
        <v>0</v>
      </c>
      <c r="DE435" s="534">
        <f t="shared" si="1375"/>
        <v>0</v>
      </c>
      <c r="DF435" s="534">
        <f t="shared" si="1376"/>
        <v>0</v>
      </c>
      <c r="DG435" s="535">
        <f t="shared" si="1377"/>
        <v>0</v>
      </c>
      <c r="DH435" s="535">
        <f t="shared" si="1378"/>
        <v>0</v>
      </c>
      <c r="DI435" s="535">
        <f t="shared" si="1379"/>
        <v>0</v>
      </c>
      <c r="DJ435" s="535">
        <f t="shared" si="1380"/>
        <v>0</v>
      </c>
      <c r="DK435" s="534">
        <f t="shared" si="1381"/>
        <v>0</v>
      </c>
      <c r="DL435" s="534">
        <f t="shared" si="1382"/>
        <v>0</v>
      </c>
      <c r="DM435" s="534">
        <f t="shared" si="1383"/>
        <v>0</v>
      </c>
      <c r="DN435" s="534">
        <f t="shared" si="1384"/>
        <v>0</v>
      </c>
      <c r="DO435" s="534">
        <f t="shared" si="1385"/>
        <v>0</v>
      </c>
      <c r="DP435" s="533">
        <f t="shared" si="1386"/>
        <v>0</v>
      </c>
      <c r="DQ435" s="532">
        <f t="shared" si="1387"/>
        <v>0</v>
      </c>
      <c r="DR435" s="753">
        <f>COUNT(B435:S435)</f>
        <v>18</v>
      </c>
      <c r="DS435" s="111">
        <f>COUNT(U435:AL435)</f>
        <v>18</v>
      </c>
      <c r="DT435" s="111">
        <f>COUNT(AN435:BE435)</f>
        <v>18</v>
      </c>
      <c r="DU435" s="111">
        <f>COUNT(BG435:BX435)</f>
        <v>18</v>
      </c>
      <c r="DV435" s="602"/>
      <c r="DW435" s="719"/>
      <c r="DX435" s="719"/>
      <c r="DY435" s="719"/>
      <c r="DZ435" s="719"/>
      <c r="EA435" s="719"/>
      <c r="EB435" s="719"/>
      <c r="EC435" s="719"/>
      <c r="ED435" s="719"/>
      <c r="EE435" s="603"/>
    </row>
    <row r="436" spans="1:135" s="604" customFormat="1" ht="15.75" hidden="1" customHeight="1">
      <c r="A436" s="808" t="s">
        <v>359</v>
      </c>
      <c r="B436" s="233"/>
      <c r="C436" s="233"/>
      <c r="D436" s="233"/>
      <c r="E436" s="233"/>
      <c r="F436" s="233"/>
      <c r="G436" s="233"/>
      <c r="H436" s="233"/>
      <c r="I436" s="233"/>
      <c r="J436" s="233"/>
      <c r="K436" s="233"/>
      <c r="L436" s="233"/>
      <c r="M436" s="233"/>
      <c r="N436" s="233"/>
      <c r="O436" s="233"/>
      <c r="P436" s="233"/>
      <c r="Q436" s="233"/>
      <c r="R436" s="233"/>
      <c r="S436" s="233"/>
      <c r="T436" s="846"/>
      <c r="U436" s="233"/>
      <c r="V436" s="233"/>
      <c r="W436" s="233"/>
      <c r="X436" s="233"/>
      <c r="Y436" s="233"/>
      <c r="Z436" s="233"/>
      <c r="AA436" s="233"/>
      <c r="AB436" s="233"/>
      <c r="AC436" s="233"/>
      <c r="AD436" s="233"/>
      <c r="AE436" s="233"/>
      <c r="AF436" s="233"/>
      <c r="AG436" s="233"/>
      <c r="AH436" s="233"/>
      <c r="AI436" s="233"/>
      <c r="AJ436" s="233"/>
      <c r="AK436" s="233"/>
      <c r="AL436" s="233"/>
      <c r="AM436" s="846"/>
      <c r="AN436" s="233"/>
      <c r="AO436" s="233"/>
      <c r="AP436" s="233"/>
      <c r="AQ436" s="233"/>
      <c r="AR436" s="233"/>
      <c r="AS436" s="233"/>
      <c r="AT436" s="233"/>
      <c r="AU436" s="233"/>
      <c r="AV436" s="233"/>
      <c r="AW436" s="233"/>
      <c r="AX436" s="233"/>
      <c r="AY436" s="233"/>
      <c r="AZ436" s="233"/>
      <c r="BA436" s="233"/>
      <c r="BB436" s="233"/>
      <c r="BC436" s="233"/>
      <c r="BD436" s="233"/>
      <c r="BE436" s="233"/>
      <c r="BF436" s="846"/>
      <c r="BG436" s="233"/>
      <c r="BH436" s="233"/>
      <c r="BI436" s="233"/>
      <c r="BJ436" s="233"/>
      <c r="BK436" s="233"/>
      <c r="BL436" s="233"/>
      <c r="BM436" s="233"/>
      <c r="BN436" s="233"/>
      <c r="BO436" s="233"/>
      <c r="BP436" s="233"/>
      <c r="BQ436" s="233"/>
      <c r="BR436" s="233"/>
      <c r="BS436" s="233"/>
      <c r="BT436" s="233"/>
      <c r="BU436" s="233"/>
      <c r="BV436" s="233"/>
      <c r="BW436" s="233"/>
      <c r="BX436" s="233"/>
      <c r="BY436" s="846"/>
      <c r="BZ436" s="233"/>
      <c r="CA436" s="233"/>
      <c r="CB436" s="233"/>
      <c r="CC436" s="233"/>
      <c r="CD436" s="698" t="str">
        <f t="shared" si="1348"/>
        <v/>
      </c>
      <c r="CE436" s="698" t="str">
        <f t="shared" si="1349"/>
        <v/>
      </c>
      <c r="CF436" s="698" t="str">
        <f t="shared" si="1350"/>
        <v/>
      </c>
      <c r="CG436" s="787" t="str">
        <f t="shared" si="1351"/>
        <v/>
      </c>
      <c r="CH436" s="1371" t="str">
        <f t="shared" si="1352"/>
        <v/>
      </c>
      <c r="CI436" s="1372" t="str">
        <f t="shared" si="1353"/>
        <v/>
      </c>
      <c r="CJ436" s="1373" t="str">
        <f t="shared" si="1354"/>
        <v/>
      </c>
      <c r="CK436" s="1373" t="str">
        <f t="shared" si="1355"/>
        <v/>
      </c>
      <c r="CL436" s="1373" t="str">
        <f t="shared" si="1356"/>
        <v/>
      </c>
      <c r="CM436" s="1373" t="str">
        <f t="shared" si="1357"/>
        <v/>
      </c>
      <c r="CN436" s="1373" t="str">
        <f t="shared" si="1358"/>
        <v/>
      </c>
      <c r="CO436" s="1374" t="str">
        <f t="shared" si="1359"/>
        <v/>
      </c>
      <c r="CP436" s="1374" t="str">
        <f t="shared" si="1360"/>
        <v/>
      </c>
      <c r="CQ436" s="1374" t="str">
        <f t="shared" si="1361"/>
        <v/>
      </c>
      <c r="CR436" s="1374" t="str">
        <f t="shared" si="1362"/>
        <v/>
      </c>
      <c r="CS436" s="1373" t="str">
        <f t="shared" si="1363"/>
        <v/>
      </c>
      <c r="CT436" s="1373" t="str">
        <f t="shared" si="1364"/>
        <v/>
      </c>
      <c r="CU436" s="1373" t="str">
        <f t="shared" si="1365"/>
        <v/>
      </c>
      <c r="CV436" s="1373" t="str">
        <f t="shared" si="1366"/>
        <v/>
      </c>
      <c r="CW436" s="1373" t="str">
        <f t="shared" si="1367"/>
        <v/>
      </c>
      <c r="CX436" s="1372" t="str">
        <f t="shared" si="1368"/>
        <v/>
      </c>
      <c r="CY436" s="1375" t="str">
        <f t="shared" si="1369"/>
        <v/>
      </c>
      <c r="CZ436" s="532" t="str">
        <f t="shared" si="1370"/>
        <v/>
      </c>
      <c r="DA436" s="533" t="str">
        <f t="shared" si="1371"/>
        <v/>
      </c>
      <c r="DB436" s="534" t="str">
        <f t="shared" si="1372"/>
        <v/>
      </c>
      <c r="DC436" s="534" t="str">
        <f t="shared" si="1373"/>
        <v/>
      </c>
      <c r="DD436" s="534" t="str">
        <f t="shared" si="1374"/>
        <v/>
      </c>
      <c r="DE436" s="534" t="str">
        <f t="shared" si="1375"/>
        <v/>
      </c>
      <c r="DF436" s="534" t="str">
        <f t="shared" si="1376"/>
        <v/>
      </c>
      <c r="DG436" s="535" t="str">
        <f t="shared" si="1377"/>
        <v/>
      </c>
      <c r="DH436" s="535" t="str">
        <f t="shared" si="1378"/>
        <v/>
      </c>
      <c r="DI436" s="535" t="str">
        <f t="shared" si="1379"/>
        <v/>
      </c>
      <c r="DJ436" s="535" t="str">
        <f t="shared" si="1380"/>
        <v/>
      </c>
      <c r="DK436" s="534" t="str">
        <f t="shared" si="1381"/>
        <v/>
      </c>
      <c r="DL436" s="534" t="str">
        <f t="shared" si="1382"/>
        <v/>
      </c>
      <c r="DM436" s="534" t="str">
        <f t="shared" si="1383"/>
        <v/>
      </c>
      <c r="DN436" s="534" t="str">
        <f t="shared" si="1384"/>
        <v/>
      </c>
      <c r="DO436" s="534" t="str">
        <f t="shared" si="1385"/>
        <v/>
      </c>
      <c r="DP436" s="533" t="str">
        <f t="shared" si="1386"/>
        <v/>
      </c>
      <c r="DQ436" s="532" t="str">
        <f t="shared" si="1387"/>
        <v/>
      </c>
      <c r="DR436" s="753">
        <f>COUNT(B436:I436)</f>
        <v>0</v>
      </c>
      <c r="DS436" s="111">
        <f>COUNT(U436:AB436)</f>
        <v>0</v>
      </c>
      <c r="DT436" s="111">
        <f>COUNT(AN436:AU436)</f>
        <v>0</v>
      </c>
      <c r="DU436" s="111">
        <f>COUNT(BG436:BN436)</f>
        <v>0</v>
      </c>
      <c r="DV436" s="602"/>
      <c r="DW436" s="719"/>
      <c r="DX436" s="719"/>
      <c r="DY436" s="719"/>
      <c r="DZ436" s="719"/>
      <c r="EA436" s="719"/>
      <c r="EB436" s="719"/>
      <c r="EC436" s="719"/>
      <c r="ED436" s="719"/>
      <c r="EE436" s="603"/>
    </row>
    <row r="437" spans="1:135" s="604" customFormat="1" ht="15.75" customHeight="1">
      <c r="A437" s="808" t="s">
        <v>328</v>
      </c>
      <c r="B437" s="733">
        <f>'Data 3'!B85</f>
        <v>0</v>
      </c>
      <c r="C437" s="733">
        <f>'Data 3'!C85</f>
        <v>-9.2873443337484444E-4</v>
      </c>
      <c r="D437" s="733">
        <f>'Data 3'!D85</f>
        <v>0</v>
      </c>
      <c r="E437" s="733">
        <f>'Data 3'!E85</f>
        <v>0</v>
      </c>
      <c r="F437" s="733">
        <f>'Data 3'!F85</f>
        <v>0</v>
      </c>
      <c r="G437" s="733">
        <f>'Data 3'!G85</f>
        <v>0</v>
      </c>
      <c r="H437" s="733">
        <f>'Data 3'!H85</f>
        <v>0</v>
      </c>
      <c r="I437" s="733">
        <f>'Data 3'!I85</f>
        <v>0</v>
      </c>
      <c r="J437" s="733">
        <f>'Data 3'!J85</f>
        <v>0</v>
      </c>
      <c r="K437" s="733">
        <f>'Data 3'!K85</f>
        <v>0</v>
      </c>
      <c r="L437" s="733">
        <f>'Data 3'!L85</f>
        <v>0</v>
      </c>
      <c r="M437" s="733">
        <f>'Data 3'!M85</f>
        <v>0</v>
      </c>
      <c r="N437" s="733">
        <f>'Data 3'!N85</f>
        <v>0</v>
      </c>
      <c r="O437" s="733">
        <f>'Data 3'!O85</f>
        <v>0</v>
      </c>
      <c r="P437" s="733">
        <f>'Data 3'!P85</f>
        <v>5.6608574986657173E-3</v>
      </c>
      <c r="Q437" s="733">
        <f>'Data 3'!Q85</f>
        <v>0</v>
      </c>
      <c r="R437" s="733">
        <f>'Data 3'!S85</f>
        <v>0</v>
      </c>
      <c r="S437" s="733">
        <f>'Data 3'!S85</f>
        <v>0</v>
      </c>
      <c r="T437" s="752"/>
      <c r="U437" s="733">
        <f>'Data 3'!U85</f>
        <v>0</v>
      </c>
      <c r="V437" s="733">
        <f>'Data 3'!V85</f>
        <v>4.6436721668742222E-4</v>
      </c>
      <c r="W437" s="733">
        <f>'Data 3'!W85</f>
        <v>0</v>
      </c>
      <c r="X437" s="733">
        <f>'Data 3'!X85</f>
        <v>0</v>
      </c>
      <c r="Y437" s="733">
        <f>'Data 3'!Y85</f>
        <v>0</v>
      </c>
      <c r="Z437" s="733">
        <f>'Data 3'!Z85</f>
        <v>0</v>
      </c>
      <c r="AA437" s="733">
        <f>'Data 3'!AA85</f>
        <v>0</v>
      </c>
      <c r="AB437" s="733">
        <f>'Data 3'!AB85</f>
        <v>0</v>
      </c>
      <c r="AC437" s="733">
        <f>'Data 3'!AC85</f>
        <v>0</v>
      </c>
      <c r="AD437" s="733">
        <f>'Data 3'!AD85</f>
        <v>0</v>
      </c>
      <c r="AE437" s="733">
        <f>'Data 3'!AE85</f>
        <v>0</v>
      </c>
      <c r="AF437" s="733">
        <f>'Data 3'!AF85</f>
        <v>0</v>
      </c>
      <c r="AG437" s="733">
        <f>'Data 3'!AG85</f>
        <v>0</v>
      </c>
      <c r="AH437" s="733">
        <f>'Data 3'!AH85</f>
        <v>0</v>
      </c>
      <c r="AI437" s="733">
        <f>'Data 3'!AI85</f>
        <v>0</v>
      </c>
      <c r="AJ437" s="733">
        <f>'Data 3'!AJ85</f>
        <v>0</v>
      </c>
      <c r="AK437" s="733">
        <f>'Data 3'!AL85</f>
        <v>0</v>
      </c>
      <c r="AL437" s="733">
        <f>'Data 3'!AL85</f>
        <v>0</v>
      </c>
      <c r="AM437" s="752"/>
      <c r="AN437" s="733">
        <f>'Data 3'!AN85</f>
        <v>0</v>
      </c>
      <c r="AO437" s="733">
        <f>'Data 3'!AO85</f>
        <v>8.2554171855541716E-4</v>
      </c>
      <c r="AP437" s="733">
        <f>'Data 3'!AP85</f>
        <v>0</v>
      </c>
      <c r="AQ437" s="733">
        <f>'Data 3'!AQ85</f>
        <v>0</v>
      </c>
      <c r="AR437" s="733">
        <f>'Data 3'!AR85</f>
        <v>0</v>
      </c>
      <c r="AS437" s="733">
        <f>'Data 3'!AS85</f>
        <v>0</v>
      </c>
      <c r="AT437" s="733">
        <f>'Data 3'!AT85</f>
        <v>0</v>
      </c>
      <c r="AU437" s="733">
        <f>'Data 3'!AU85</f>
        <v>0</v>
      </c>
      <c r="AV437" s="733">
        <f>'Data 3'!AV85</f>
        <v>0</v>
      </c>
      <c r="AW437" s="733">
        <f>'Data 3'!AW85</f>
        <v>0</v>
      </c>
      <c r="AX437" s="733">
        <f>'Data 3'!AX85</f>
        <v>0</v>
      </c>
      <c r="AY437" s="733">
        <f>'Data 3'!AY85</f>
        <v>0</v>
      </c>
      <c r="AZ437" s="733">
        <f>'Data 3'!AZ85</f>
        <v>0</v>
      </c>
      <c r="BA437" s="733">
        <f>'Data 3'!BA85</f>
        <v>0</v>
      </c>
      <c r="BB437" s="733">
        <f>'Data 3'!BB85</f>
        <v>0</v>
      </c>
      <c r="BC437" s="733">
        <f>'Data 3'!BC85</f>
        <v>0</v>
      </c>
      <c r="BD437" s="733">
        <f>'Data 3'!BE85</f>
        <v>0</v>
      </c>
      <c r="BE437" s="733">
        <f>'Data 3'!BE85</f>
        <v>0</v>
      </c>
      <c r="BF437" s="752"/>
      <c r="BG437" s="733">
        <f>'Data 3'!BG85</f>
        <v>0</v>
      </c>
      <c r="BH437" s="733">
        <f>'Data 3'!BH85</f>
        <v>0</v>
      </c>
      <c r="BI437" s="733">
        <f>'Data 3'!BI85</f>
        <v>0</v>
      </c>
      <c r="BJ437" s="733">
        <f>'Data 3'!BJ85</f>
        <v>0</v>
      </c>
      <c r="BK437" s="733">
        <f>'Data 3'!BK85</f>
        <v>0</v>
      </c>
      <c r="BL437" s="733">
        <f>'Data 3'!BL85</f>
        <v>0</v>
      </c>
      <c r="BM437" s="733">
        <f>'Data 3'!BM85</f>
        <v>0</v>
      </c>
      <c r="BN437" s="733">
        <f>'Data 3'!BN85</f>
        <v>0</v>
      </c>
      <c r="BO437" s="733">
        <f>'Data 3'!BO85</f>
        <v>0</v>
      </c>
      <c r="BP437" s="733">
        <f>'Data 3'!BP85</f>
        <v>0</v>
      </c>
      <c r="BQ437" s="733">
        <f>'Data 3'!BQ85</f>
        <v>0</v>
      </c>
      <c r="BR437" s="733">
        <f>'Data 3'!BR85</f>
        <v>0</v>
      </c>
      <c r="BS437" s="733">
        <f>'Data 3'!BS85</f>
        <v>0</v>
      </c>
      <c r="BT437" s="733">
        <f>'Data 3'!BT85</f>
        <v>0</v>
      </c>
      <c r="BU437" s="733">
        <f>'Data 3'!BU85</f>
        <v>0</v>
      </c>
      <c r="BV437" s="733">
        <f>'Data 3'!BV85</f>
        <v>0</v>
      </c>
      <c r="BW437" s="733">
        <f>'Data 3'!BX85</f>
        <v>0</v>
      </c>
      <c r="BX437" s="733">
        <f>'Data 3'!BX85</f>
        <v>0</v>
      </c>
      <c r="BY437" s="752"/>
      <c r="BZ437" s="733">
        <f>'Data 3'!BZ85</f>
        <v>0</v>
      </c>
      <c r="CA437" s="733">
        <f>'Data 3'!CA85</f>
        <v>0</v>
      </c>
      <c r="CB437" s="733">
        <f>'Data 3'!CB85</f>
        <v>0</v>
      </c>
      <c r="CC437" s="733">
        <f>'Data 3'!CC85</f>
        <v>0</v>
      </c>
      <c r="CD437" s="698">
        <f t="shared" si="1348"/>
        <v>0</v>
      </c>
      <c r="CE437" s="723">
        <f t="shared" si="1349"/>
        <v>0</v>
      </c>
      <c r="CF437" s="723">
        <f t="shared" si="1350"/>
        <v>0</v>
      </c>
      <c r="CG437" s="790">
        <f t="shared" si="1351"/>
        <v>0</v>
      </c>
      <c r="CH437" s="1376">
        <f t="shared" si="1352"/>
        <v>-9.2873443337484444E-4</v>
      </c>
      <c r="CI437" s="1377">
        <f t="shared" si="1353"/>
        <v>0</v>
      </c>
      <c r="CJ437" s="1378">
        <f t="shared" si="1354"/>
        <v>0</v>
      </c>
      <c r="CK437" s="1378">
        <f t="shared" si="1355"/>
        <v>0</v>
      </c>
      <c r="CL437" s="1378">
        <f t="shared" si="1356"/>
        <v>0</v>
      </c>
      <c r="CM437" s="1378">
        <f t="shared" si="1357"/>
        <v>0</v>
      </c>
      <c r="CN437" s="1378">
        <f t="shared" si="1358"/>
        <v>0</v>
      </c>
      <c r="CO437" s="1379">
        <f t="shared" si="1359"/>
        <v>0</v>
      </c>
      <c r="CP437" s="1379">
        <f t="shared" si="1360"/>
        <v>0</v>
      </c>
      <c r="CQ437" s="1379">
        <f t="shared" si="1361"/>
        <v>0</v>
      </c>
      <c r="CR437" s="1379">
        <f t="shared" si="1362"/>
        <v>0</v>
      </c>
      <c r="CS437" s="1378">
        <f t="shared" si="1363"/>
        <v>0</v>
      </c>
      <c r="CT437" s="1378">
        <f t="shared" si="1364"/>
        <v>0</v>
      </c>
      <c r="CU437" s="1378">
        <f t="shared" si="1365"/>
        <v>0</v>
      </c>
      <c r="CV437" s="1378">
        <f t="shared" si="1366"/>
        <v>0</v>
      </c>
      <c r="CW437" s="1378">
        <f t="shared" si="1367"/>
        <v>0</v>
      </c>
      <c r="CX437" s="1377">
        <f t="shared" si="1368"/>
        <v>0</v>
      </c>
      <c r="CY437" s="1380">
        <f t="shared" si="1369"/>
        <v>5.6608574986657173E-3</v>
      </c>
      <c r="CZ437" s="638">
        <f t="shared" si="1370"/>
        <v>0</v>
      </c>
      <c r="DA437" s="639">
        <f t="shared" si="1371"/>
        <v>0</v>
      </c>
      <c r="DB437" s="640">
        <f t="shared" si="1372"/>
        <v>0</v>
      </c>
      <c r="DC437" s="640">
        <f t="shared" si="1373"/>
        <v>0</v>
      </c>
      <c r="DD437" s="640">
        <f t="shared" si="1374"/>
        <v>0</v>
      </c>
      <c r="DE437" s="640">
        <f t="shared" si="1375"/>
        <v>0</v>
      </c>
      <c r="DF437" s="640">
        <f t="shared" si="1376"/>
        <v>0</v>
      </c>
      <c r="DG437" s="641">
        <f t="shared" si="1377"/>
        <v>0</v>
      </c>
      <c r="DH437" s="641">
        <f t="shared" si="1378"/>
        <v>0</v>
      </c>
      <c r="DI437" s="641">
        <f t="shared" si="1379"/>
        <v>0</v>
      </c>
      <c r="DJ437" s="641">
        <f t="shared" si="1380"/>
        <v>0</v>
      </c>
      <c r="DK437" s="640">
        <f t="shared" si="1381"/>
        <v>0</v>
      </c>
      <c r="DL437" s="640">
        <f t="shared" si="1382"/>
        <v>0</v>
      </c>
      <c r="DM437" s="640">
        <f t="shared" si="1383"/>
        <v>0</v>
      </c>
      <c r="DN437" s="640">
        <f t="shared" si="1384"/>
        <v>0</v>
      </c>
      <c r="DO437" s="640">
        <f t="shared" si="1385"/>
        <v>0</v>
      </c>
      <c r="DP437" s="639">
        <f t="shared" si="1386"/>
        <v>0</v>
      </c>
      <c r="DQ437" s="638">
        <f t="shared" si="1387"/>
        <v>4.6436721668742222E-4</v>
      </c>
      <c r="DR437" s="753">
        <f>COUNT(B437:S437)</f>
        <v>18</v>
      </c>
      <c r="DS437" s="111">
        <f>COUNT(U437:AL437)</f>
        <v>18</v>
      </c>
      <c r="DT437" s="111">
        <f>COUNT(AN437:BE437)</f>
        <v>18</v>
      </c>
      <c r="DU437" s="111">
        <f>COUNT(BG437:BX437)</f>
        <v>18</v>
      </c>
      <c r="DV437" s="602"/>
      <c r="DW437" s="719"/>
      <c r="DX437" s="719"/>
      <c r="DY437" s="719"/>
      <c r="DZ437" s="719"/>
      <c r="EA437" s="719"/>
      <c r="EB437" s="719"/>
      <c r="EC437" s="719"/>
      <c r="ED437" s="719"/>
      <c r="EE437" s="603"/>
    </row>
    <row r="438" spans="1:135" s="816" customFormat="1" ht="15.75" customHeight="1">
      <c r="A438" s="843" t="s">
        <v>390</v>
      </c>
      <c r="B438" s="847"/>
      <c r="C438" s="847"/>
      <c r="D438" s="847"/>
      <c r="E438" s="847"/>
      <c r="F438" s="847"/>
      <c r="G438" s="847"/>
      <c r="H438" s="847"/>
      <c r="I438" s="847"/>
      <c r="J438" s="847"/>
      <c r="K438" s="847"/>
      <c r="L438" s="847"/>
      <c r="M438" s="847"/>
      <c r="N438" s="847"/>
      <c r="O438" s="847"/>
      <c r="P438" s="847"/>
      <c r="Q438" s="847"/>
      <c r="R438" s="847"/>
      <c r="S438" s="847"/>
      <c r="T438" s="848"/>
      <c r="U438" s="847"/>
      <c r="V438" s="847"/>
      <c r="W438" s="847"/>
      <c r="X438" s="847"/>
      <c r="Y438" s="847"/>
      <c r="Z438" s="847"/>
      <c r="AA438" s="847"/>
      <c r="AB438" s="847"/>
      <c r="AC438" s="847"/>
      <c r="AD438" s="847"/>
      <c r="AE438" s="847"/>
      <c r="AF438" s="847"/>
      <c r="AG438" s="847"/>
      <c r="AH438" s="847"/>
      <c r="AI438" s="847"/>
      <c r="AJ438" s="847"/>
      <c r="AK438" s="847"/>
      <c r="AL438" s="847"/>
      <c r="AM438" s="848"/>
      <c r="AN438" s="847"/>
      <c r="AO438" s="847"/>
      <c r="AP438" s="847"/>
      <c r="AQ438" s="847"/>
      <c r="AR438" s="847"/>
      <c r="AS438" s="847"/>
      <c r="AT438" s="847"/>
      <c r="AU438" s="847"/>
      <c r="AV438" s="847"/>
      <c r="AW438" s="847"/>
      <c r="AX438" s="847"/>
      <c r="AY438" s="847"/>
      <c r="AZ438" s="847"/>
      <c r="BA438" s="847"/>
      <c r="BB438" s="847"/>
      <c r="BC438" s="847"/>
      <c r="BD438" s="847"/>
      <c r="BE438" s="847"/>
      <c r="BF438" s="848"/>
      <c r="BG438" s="847"/>
      <c r="BH438" s="847"/>
      <c r="BI438" s="847"/>
      <c r="BJ438" s="847"/>
      <c r="BK438" s="847"/>
      <c r="BL438" s="847"/>
      <c r="BM438" s="847"/>
      <c r="BN438" s="847"/>
      <c r="BO438" s="847"/>
      <c r="BP438" s="847"/>
      <c r="BQ438" s="847"/>
      <c r="BR438" s="847"/>
      <c r="BS438" s="847"/>
      <c r="BT438" s="847"/>
      <c r="BU438" s="847"/>
      <c r="BV438" s="847"/>
      <c r="BW438" s="847"/>
      <c r="BX438" s="847"/>
      <c r="BY438" s="848"/>
      <c r="BZ438" s="847"/>
      <c r="CA438" s="847"/>
      <c r="CB438" s="847"/>
      <c r="CC438" s="847"/>
      <c r="CD438" s="690" t="str">
        <f t="shared" si="1348"/>
        <v/>
      </c>
      <c r="CE438" s="690" t="str">
        <f t="shared" si="1349"/>
        <v/>
      </c>
      <c r="CF438" s="690" t="str">
        <f t="shared" si="1350"/>
        <v/>
      </c>
      <c r="CG438" s="786" t="str">
        <f t="shared" si="1351"/>
        <v/>
      </c>
      <c r="CH438" s="1410"/>
      <c r="CI438" s="1410"/>
      <c r="CJ438" s="1410"/>
      <c r="CK438" s="1410"/>
      <c r="CL438" s="1410"/>
      <c r="CM438" s="1410"/>
      <c r="CN438" s="1410"/>
      <c r="CO438" s="1410"/>
      <c r="CP438" s="1410"/>
      <c r="CQ438" s="1410"/>
      <c r="CR438" s="1410"/>
      <c r="CS438" s="1410"/>
      <c r="CT438" s="1410"/>
      <c r="CU438" s="1410"/>
      <c r="CV438" s="1410"/>
      <c r="CW438" s="1410"/>
      <c r="CX438" s="1410"/>
      <c r="CY438" s="1411"/>
      <c r="CZ438" s="827"/>
      <c r="DA438" s="827"/>
      <c r="DB438" s="827"/>
      <c r="DC438" s="827"/>
      <c r="DD438" s="827"/>
      <c r="DE438" s="827"/>
      <c r="DF438" s="827"/>
      <c r="DG438" s="827"/>
      <c r="DH438" s="827"/>
      <c r="DI438" s="827"/>
      <c r="DJ438" s="827"/>
      <c r="DK438" s="827"/>
      <c r="DL438" s="827"/>
      <c r="DM438" s="827"/>
      <c r="DN438" s="827"/>
      <c r="DO438" s="827"/>
      <c r="DP438" s="827"/>
      <c r="DQ438" s="827"/>
      <c r="DR438" s="699"/>
      <c r="DS438" s="112"/>
      <c r="DT438" s="112"/>
      <c r="DU438" s="112"/>
      <c r="DV438" s="828"/>
      <c r="DW438" s="830"/>
      <c r="DX438" s="830"/>
      <c r="DY438" s="830"/>
      <c r="DZ438" s="830"/>
      <c r="EA438" s="830"/>
      <c r="EB438" s="830"/>
      <c r="EC438" s="830"/>
      <c r="ED438" s="718"/>
      <c r="EE438" s="815"/>
    </row>
    <row r="439" spans="1:135" s="604" customFormat="1" ht="15.75" hidden="1" customHeight="1">
      <c r="A439" s="695" t="s">
        <v>367</v>
      </c>
      <c r="B439" s="807"/>
      <c r="C439" s="807"/>
      <c r="D439" s="807"/>
      <c r="E439" s="807"/>
      <c r="F439" s="807"/>
      <c r="G439" s="807"/>
      <c r="H439" s="807"/>
      <c r="I439" s="807"/>
      <c r="J439" s="807"/>
      <c r="K439" s="807"/>
      <c r="L439" s="807"/>
      <c r="M439" s="807"/>
      <c r="N439" s="807"/>
      <c r="O439" s="807"/>
      <c r="P439" s="807"/>
      <c r="Q439" s="807"/>
      <c r="R439" s="807"/>
      <c r="S439" s="807"/>
      <c r="T439" s="848"/>
      <c r="U439" s="807"/>
      <c r="V439" s="807"/>
      <c r="W439" s="807"/>
      <c r="X439" s="807"/>
      <c r="Y439" s="807"/>
      <c r="Z439" s="807"/>
      <c r="AA439" s="807"/>
      <c r="AB439" s="807"/>
      <c r="AC439" s="807"/>
      <c r="AD439" s="807"/>
      <c r="AE439" s="807"/>
      <c r="AF439" s="807"/>
      <c r="AG439" s="807"/>
      <c r="AH439" s="807"/>
      <c r="AI439" s="807"/>
      <c r="AJ439" s="807"/>
      <c r="AK439" s="807"/>
      <c r="AL439" s="807"/>
      <c r="AM439" s="848"/>
      <c r="AN439" s="807"/>
      <c r="AO439" s="807"/>
      <c r="AP439" s="807"/>
      <c r="AQ439" s="807"/>
      <c r="AR439" s="807"/>
      <c r="AS439" s="807"/>
      <c r="AT439" s="807"/>
      <c r="AU439" s="807"/>
      <c r="AV439" s="807"/>
      <c r="AW439" s="807"/>
      <c r="AX439" s="807"/>
      <c r="AY439" s="807"/>
      <c r="AZ439" s="807"/>
      <c r="BA439" s="807"/>
      <c r="BB439" s="807"/>
      <c r="BC439" s="807"/>
      <c r="BD439" s="807"/>
      <c r="BE439" s="807"/>
      <c r="BF439" s="848"/>
      <c r="BG439" s="807"/>
      <c r="BH439" s="807"/>
      <c r="BI439" s="807"/>
      <c r="BJ439" s="807"/>
      <c r="BK439" s="807"/>
      <c r="BL439" s="807"/>
      <c r="BM439" s="807"/>
      <c r="BN439" s="807"/>
      <c r="BO439" s="807"/>
      <c r="BP439" s="807"/>
      <c r="BQ439" s="807"/>
      <c r="BR439" s="807"/>
      <c r="BS439" s="807"/>
      <c r="BT439" s="807"/>
      <c r="BU439" s="807"/>
      <c r="BV439" s="807"/>
      <c r="BW439" s="807"/>
      <c r="BX439" s="807"/>
      <c r="BY439" s="848"/>
      <c r="BZ439" s="807"/>
      <c r="CA439" s="807"/>
      <c r="CB439" s="807"/>
      <c r="CC439" s="807"/>
      <c r="CD439" s="690"/>
      <c r="CE439" s="690"/>
      <c r="CF439" s="690"/>
      <c r="CG439" s="786"/>
      <c r="CH439" s="1387"/>
      <c r="CI439" s="1387"/>
      <c r="CJ439" s="1387"/>
      <c r="CK439" s="1387"/>
      <c r="CL439" s="1387"/>
      <c r="CM439" s="1387"/>
      <c r="CN439" s="1387"/>
      <c r="CO439" s="1387"/>
      <c r="CP439" s="1387"/>
      <c r="CQ439" s="1387"/>
      <c r="CR439" s="1387"/>
      <c r="CS439" s="1387"/>
      <c r="CT439" s="1387"/>
      <c r="CU439" s="1387"/>
      <c r="CV439" s="1387"/>
      <c r="CW439" s="1387"/>
      <c r="CX439" s="1387"/>
      <c r="CY439" s="1388"/>
      <c r="CZ439" s="736"/>
      <c r="DA439" s="736"/>
      <c r="DB439" s="736"/>
      <c r="DC439" s="736"/>
      <c r="DD439" s="736"/>
      <c r="DE439" s="736"/>
      <c r="DF439" s="736"/>
      <c r="DG439" s="736"/>
      <c r="DH439" s="736"/>
      <c r="DI439" s="736"/>
      <c r="DJ439" s="736"/>
      <c r="DK439" s="736"/>
      <c r="DL439" s="736"/>
      <c r="DM439" s="736"/>
      <c r="DN439" s="736"/>
      <c r="DO439" s="736"/>
      <c r="DP439" s="736"/>
      <c r="DQ439" s="736"/>
      <c r="DR439" s="691"/>
      <c r="DS439" s="208"/>
      <c r="DT439" s="208"/>
      <c r="DU439" s="208"/>
      <c r="DV439" s="692"/>
      <c r="DW439" s="718"/>
      <c r="DX439" s="718"/>
      <c r="DY439" s="718"/>
      <c r="DZ439" s="718"/>
      <c r="EA439" s="718"/>
      <c r="EB439" s="718"/>
      <c r="EC439" s="718"/>
      <c r="ED439" s="718"/>
      <c r="EE439" s="603"/>
    </row>
    <row r="440" spans="1:135" s="604" customFormat="1" ht="15.75" hidden="1" customHeight="1">
      <c r="A440" s="833" t="s">
        <v>368</v>
      </c>
      <c r="B440" s="807"/>
      <c r="C440" s="807"/>
      <c r="D440" s="807"/>
      <c r="E440" s="807"/>
      <c r="F440" s="807"/>
      <c r="G440" s="807"/>
      <c r="H440" s="807"/>
      <c r="I440" s="807"/>
      <c r="J440" s="807"/>
      <c r="K440" s="807"/>
      <c r="L440" s="807"/>
      <c r="M440" s="807"/>
      <c r="N440" s="807"/>
      <c r="O440" s="807"/>
      <c r="P440" s="807"/>
      <c r="Q440" s="807"/>
      <c r="R440" s="807"/>
      <c r="S440" s="807"/>
      <c r="T440" s="848"/>
      <c r="U440" s="807"/>
      <c r="V440" s="807"/>
      <c r="W440" s="807"/>
      <c r="X440" s="807"/>
      <c r="Y440" s="807"/>
      <c r="Z440" s="807"/>
      <c r="AA440" s="807"/>
      <c r="AB440" s="807"/>
      <c r="AC440" s="807"/>
      <c r="AD440" s="807"/>
      <c r="AE440" s="807"/>
      <c r="AF440" s="807"/>
      <c r="AG440" s="807"/>
      <c r="AH440" s="807"/>
      <c r="AI440" s="807"/>
      <c r="AJ440" s="807"/>
      <c r="AK440" s="807"/>
      <c r="AL440" s="807"/>
      <c r="AM440" s="848"/>
      <c r="AN440" s="807"/>
      <c r="AO440" s="807"/>
      <c r="AP440" s="807"/>
      <c r="AQ440" s="807"/>
      <c r="AR440" s="807"/>
      <c r="AS440" s="807"/>
      <c r="AT440" s="807"/>
      <c r="AU440" s="807"/>
      <c r="AV440" s="807"/>
      <c r="AW440" s="807"/>
      <c r="AX440" s="807"/>
      <c r="AY440" s="807"/>
      <c r="AZ440" s="807"/>
      <c r="BA440" s="807"/>
      <c r="BB440" s="807"/>
      <c r="BC440" s="807"/>
      <c r="BD440" s="807"/>
      <c r="BE440" s="807"/>
      <c r="BF440" s="848"/>
      <c r="BG440" s="807"/>
      <c r="BH440" s="807"/>
      <c r="BI440" s="807"/>
      <c r="BJ440" s="807"/>
      <c r="BK440" s="807"/>
      <c r="BL440" s="807"/>
      <c r="BM440" s="807"/>
      <c r="BN440" s="807"/>
      <c r="BO440" s="807"/>
      <c r="BP440" s="807"/>
      <c r="BQ440" s="807"/>
      <c r="BR440" s="807"/>
      <c r="BS440" s="807"/>
      <c r="BT440" s="807"/>
      <c r="BU440" s="807"/>
      <c r="BV440" s="807"/>
      <c r="BW440" s="807"/>
      <c r="BX440" s="807"/>
      <c r="BY440" s="848"/>
      <c r="BZ440" s="807"/>
      <c r="CA440" s="807"/>
      <c r="CB440" s="807"/>
      <c r="CC440" s="807"/>
      <c r="CD440" s="698" t="str">
        <f t="shared" ref="CD440:CD599" si="1391">IF(DR440&lt;3,"",(SUM(B440:S440)-MIN(B440:S440)-MAX(B440:S440))/(DR440-2))</f>
        <v/>
      </c>
      <c r="CE440" s="698" t="str">
        <f t="shared" ref="CE440:CE599" si="1392">IF(DS440&lt;3,"",(SUM(U440:AL440)-MIN(U440:AL440)-MAX(U440:AL440))/(DS440-2))</f>
        <v/>
      </c>
      <c r="CF440" s="698" t="str">
        <f t="shared" ref="CF440:CF599" si="1393">IF(DT440&lt;3,"",(SUM(AN440:BE440)-MIN(AN440:BE440)-MAX(AN440:BE440))/(DT440-2))</f>
        <v/>
      </c>
      <c r="CG440" s="787" t="str">
        <f t="shared" ref="CG440:CG599" si="1394">IF(DU440&lt;3,"",(SUM(BG440:BX440)-MIN(BG440:BX440)-MAX(BG440:BX440))/(DU440-2))</f>
        <v/>
      </c>
      <c r="CH440" s="1371" t="str">
        <f t="shared" ref="CH440:CH447" si="1395">IF($CH$4=$CD$4,IF(OR(-FLOOR(((18-COUNT($B440:$S440))/2),1)+CH$7&lt;1,-FLOOR(((18-COUNT($B440:$S440))/2),1)+CH$7&gt;COUNT($B440:$S440)),"",LARGE($B440:$S440,-FLOOR(((18-COUNT($B440:$S440))/2),1)+CH$7)),IF(OR(-FLOOR(((18-COUNT($AN440:$BE440))/2),1)+CH$7&lt;1,-FLOOR(((18-COUNT($AN440:$BE440))/2),1)+CH$7&gt;COUNT($AN440:$BE440)),"",LARGE($AN440:$BE440,-FLOOR(((18-COUNT($AN440:$BE440))/2),1)+CH$7)))</f>
        <v/>
      </c>
      <c r="CI440" s="1372" t="str">
        <f t="shared" ref="CI440:CI447" si="1396">IF($CH$4=$CD$4,IF(OR(-FLOOR(((18-COUNT($B440:$S440))/2),1)+CI$7&lt;1,-FLOOR(((18-COUNT($B440:$S440))/2),1)+CI$7&gt;COUNT($B440:$S440)),"",LARGE($B440:$S440,-FLOOR(((18-COUNT($B440:$S440))/2),1)+CI$7)),IF(OR(-FLOOR(((18-COUNT($AN440:$BE440))/2),1)+CI$7&lt;1,-FLOOR(((18-COUNT($AN440:$BE440))/2),1)+CI$7&gt;COUNT($AN440:$BE440)),"",LARGE($AN440:$BE440,-FLOOR(((18-COUNT($AN440:$BE440))/2),1)+CI$7)))</f>
        <v/>
      </c>
      <c r="CJ440" s="1373" t="str">
        <f t="shared" ref="CJ440:CJ447" si="1397">IF($CH$4=$CD$4,IF(OR(-FLOOR(((18-COUNT($B440:$S440))/2),1)+CJ$7&lt;1,-FLOOR(((18-COUNT($B440:$S440))/2),1)+CJ$7&gt;COUNT($B440:$S440)),"",LARGE($B440:$S440,-FLOOR(((18-COUNT($B440:$S440))/2),1)+CJ$7)),IF(OR(-FLOOR(((18-COUNT($AN440:$BE440))/2),1)+CJ$7&lt;1,-FLOOR(((18-COUNT($AN440:$BE440))/2),1)+CJ$7&gt;COUNT($AN440:$BE440)),"",LARGE($AN440:$BE440,-FLOOR(((18-COUNT($AN440:$BE440))/2),1)+CJ$7)))</f>
        <v/>
      </c>
      <c r="CK440" s="1373" t="str">
        <f t="shared" ref="CK440:CK447" si="1398">IF($CH$4=$CD$4,IF(OR(-FLOOR(((18-COUNT($B440:$S440))/2),1)+CK$7&lt;1,-FLOOR(((18-COUNT($B440:$S440))/2),1)+CK$7&gt;COUNT($B440:$S440)),"",LARGE($B440:$S440,-FLOOR(((18-COUNT($B440:$S440))/2),1)+CK$7)),IF(OR(-FLOOR(((18-COUNT($AN440:$BE440))/2),1)+CK$7&lt;1,-FLOOR(((18-COUNT($AN440:$BE440))/2),1)+CK$7&gt;COUNT($AN440:$BE440)),"",LARGE($AN440:$BE440,-FLOOR(((18-COUNT($AN440:$BE440))/2),1)+CK$7)))</f>
        <v/>
      </c>
      <c r="CL440" s="1373" t="str">
        <f t="shared" ref="CL440:CL447" si="1399">IF($CH$4=$CD$4,IF(OR(-FLOOR(((18-COUNT($B440:$S440))/2),1)+CL$7&lt;1,-FLOOR(((18-COUNT($B440:$S440))/2),1)+CL$7&gt;COUNT($B440:$S440)),"",LARGE($B440:$S440,-FLOOR(((18-COUNT($B440:$S440))/2),1)+CL$7)),IF(OR(-FLOOR(((18-COUNT($AN440:$BE440))/2),1)+CL$7&lt;1,-FLOOR(((18-COUNT($AN440:$BE440))/2),1)+CL$7&gt;COUNT($AN440:$BE440)),"",LARGE($AN440:$BE440,-FLOOR(((18-COUNT($AN440:$BE440))/2),1)+CL$7)))</f>
        <v/>
      </c>
      <c r="CM440" s="1373" t="str">
        <f t="shared" ref="CM440:CM447" si="1400">IF($CH$4=$CD$4,IF(OR(-FLOOR(((18-COUNT($B440:$S440))/2),1)+CM$7&lt;1,-FLOOR(((18-COUNT($B440:$S440))/2),1)+CM$7&gt;COUNT($B440:$S440)),"",LARGE($B440:$S440,-FLOOR(((18-COUNT($B440:$S440))/2),1)+CM$7)),IF(OR(-FLOOR(((18-COUNT($AN440:$BE440))/2),1)+CM$7&lt;1,-FLOOR(((18-COUNT($AN440:$BE440))/2),1)+CM$7&gt;COUNT($AN440:$BE440)),"",LARGE($AN440:$BE440,-FLOOR(((18-COUNT($AN440:$BE440))/2),1)+CM$7)))</f>
        <v/>
      </c>
      <c r="CN440" s="1373" t="str">
        <f t="shared" ref="CN440:CN447" si="1401">IF($CH$4=$CD$4,IF(OR(-FLOOR(((18-COUNT($B440:$S440))/2),1)+CN$7&lt;1,-FLOOR(((18-COUNT($B440:$S440))/2),1)+CN$7&gt;COUNT($B440:$S440)),"",LARGE($B440:$S440,-FLOOR(((18-COUNT($B440:$S440))/2),1)+CN$7)),IF(OR(-FLOOR(((18-COUNT($AN440:$BE440))/2),1)+CN$7&lt;1,-FLOOR(((18-COUNT($AN440:$BE440))/2),1)+CN$7&gt;COUNT($AN440:$BE440)),"",LARGE($AN440:$BE440,-FLOOR(((18-COUNT($AN440:$BE440))/2),1)+CN$7)))</f>
        <v/>
      </c>
      <c r="CO440" s="1374" t="str">
        <f t="shared" ref="CO440:CO447" si="1402">IF($CH$4=$CD$4,IF(OR(-FLOOR(((18-COUNT($B440:$S440))/2),1)+CO$7&lt;1,-FLOOR(((18-COUNT($B440:$S440))/2),1)+CO$7&gt;COUNT($B440:$S440)),"",LARGE($B440:$S440,-FLOOR(((18-COUNT($B440:$S440))/2),1)+CO$7)),IF(OR(-FLOOR(((18-COUNT($AN440:$BE440))/2),1)+CO$7&lt;1,-FLOOR(((18-COUNT($AN440:$BE440))/2),1)+CO$7&gt;COUNT($AN440:$BE440)),"",LARGE($AN440:$BE440,-FLOOR(((18-COUNT($AN440:$BE440))/2),1)+CO$7)))</f>
        <v/>
      </c>
      <c r="CP440" s="1374" t="str">
        <f t="shared" ref="CP440:CP447" si="1403">IF($CH$4=$CD$4,IF(OR(-FLOOR(((18-COUNT($B440:$S440))/2),1)+CP$7&lt;1,-FLOOR(((18-COUNT($B440:$S440))/2),1)+CP$7&gt;COUNT($B440:$S440)),"",LARGE($B440:$S440,-FLOOR(((18-COUNT($B440:$S440))/2),1)+CP$7)),IF(OR(-FLOOR(((18-COUNT($AN440:$BE440))/2),1)+CP$7&lt;1,-FLOOR(((18-COUNT($AN440:$BE440))/2),1)+CP$7&gt;COUNT($AN440:$BE440)),"",LARGE($AN440:$BE440,-FLOOR(((18-COUNT($AN440:$BE440))/2),1)+CP$7)))</f>
        <v/>
      </c>
      <c r="CQ440" s="1374" t="str">
        <f t="shared" ref="CQ440:CQ447" si="1404">IF($CH$4=$CD$4,IF(OR(-FLOOR(((18-COUNT($B440:$S440))/2),1)+CQ$7&lt;1,-FLOOR(((18-COUNT($B440:$S440))/2),1)+CQ$7&gt;COUNT($B440:$S440)),"",LARGE($B440:$S440,-FLOOR(((18-COUNT($B440:$S440))/2),1)+CQ$7)),IF(OR(-FLOOR(((18-COUNT($AN440:$BE440))/2),1)+CQ$7&lt;1,-FLOOR(((18-COUNT($AN440:$BE440))/2),1)+CQ$7&gt;COUNT($AN440:$BE440)),"",LARGE($AN440:$BE440,-FLOOR(((18-COUNT($AN440:$BE440))/2),1)+CQ$7)))</f>
        <v/>
      </c>
      <c r="CR440" s="1374" t="str">
        <f t="shared" ref="CR440:CR447" si="1405">IF($CH$4=$CD$4,IF(OR(-FLOOR(((18-COUNT($B440:$S440))/2),1)+CR$7&lt;1,-FLOOR(((18-COUNT($B440:$S440))/2),1)+CR$7&gt;COUNT($B440:$S440)),"",LARGE($B440:$S440,-FLOOR(((18-COUNT($B440:$S440))/2),1)+CR$7)),IF(OR(-FLOOR(((18-COUNT($AN440:$BE440))/2),1)+CR$7&lt;1,-FLOOR(((18-COUNT($AN440:$BE440))/2),1)+CR$7&gt;COUNT($AN440:$BE440)),"",LARGE($AN440:$BE440,-FLOOR(((18-COUNT($AN440:$BE440))/2),1)+CR$7)))</f>
        <v/>
      </c>
      <c r="CS440" s="1373" t="str">
        <f t="shared" ref="CS440:CS447" si="1406">IF($CH$4=$CD$4,IF(OR(-FLOOR(((18-COUNT($B440:$S440))/2),1)+CS$7&lt;1,-FLOOR(((18-COUNT($B440:$S440))/2),1)+CS$7&gt;COUNT($B440:$S440)),"",LARGE($B440:$S440,-FLOOR(((18-COUNT($B440:$S440))/2),1)+CS$7)),IF(OR(-FLOOR(((18-COUNT($AN440:$BE440))/2),1)+CS$7&lt;1,-FLOOR(((18-COUNT($AN440:$BE440))/2),1)+CS$7&gt;COUNT($AN440:$BE440)),"",LARGE($AN440:$BE440,-FLOOR(((18-COUNT($AN440:$BE440))/2),1)+CS$7)))</f>
        <v/>
      </c>
      <c r="CT440" s="1373" t="str">
        <f t="shared" ref="CT440:CT447" si="1407">IF($CH$4=$CD$4,IF(OR(-FLOOR(((18-COUNT($B440:$S440))/2),1)+CT$7&lt;1,-FLOOR(((18-COUNT($B440:$S440))/2),1)+CT$7&gt;COUNT($B440:$S440)),"",LARGE($B440:$S440,-FLOOR(((18-COUNT($B440:$S440))/2),1)+CT$7)),IF(OR(-FLOOR(((18-COUNT($AN440:$BE440))/2),1)+CT$7&lt;1,-FLOOR(((18-COUNT($AN440:$BE440))/2),1)+CT$7&gt;COUNT($AN440:$BE440)),"",LARGE($AN440:$BE440,-FLOOR(((18-COUNT($AN440:$BE440))/2),1)+CT$7)))</f>
        <v/>
      </c>
      <c r="CU440" s="1373" t="str">
        <f t="shared" ref="CU440:CU447" si="1408">IF($CH$4=$CD$4,IF(OR(-FLOOR(((18-COUNT($B440:$S440))/2),1)+CU$7&lt;1,-FLOOR(((18-COUNT($B440:$S440))/2),1)+CU$7&gt;COUNT($B440:$S440)),"",LARGE($B440:$S440,-FLOOR(((18-COUNT($B440:$S440))/2),1)+CU$7)),IF(OR(-FLOOR(((18-COUNT($AN440:$BE440))/2),1)+CU$7&lt;1,-FLOOR(((18-COUNT($AN440:$BE440))/2),1)+CU$7&gt;COUNT($AN440:$BE440)),"",LARGE($AN440:$BE440,-FLOOR(((18-COUNT($AN440:$BE440))/2),1)+CU$7)))</f>
        <v/>
      </c>
      <c r="CV440" s="1373" t="str">
        <f t="shared" ref="CV440:CV447" si="1409">IF($CH$4=$CD$4,IF(OR(-FLOOR(((18-COUNT($B440:$S440))/2),1)+CV$7&lt;1,-FLOOR(((18-COUNT($B440:$S440))/2),1)+CV$7&gt;COUNT($B440:$S440)),"",LARGE($B440:$S440,-FLOOR(((18-COUNT($B440:$S440))/2),1)+CV$7)),IF(OR(-FLOOR(((18-COUNT($AN440:$BE440))/2),1)+CV$7&lt;1,-FLOOR(((18-COUNT($AN440:$BE440))/2),1)+CV$7&gt;COUNT($AN440:$BE440)),"",LARGE($AN440:$BE440,-FLOOR(((18-COUNT($AN440:$BE440))/2),1)+CV$7)))</f>
        <v/>
      </c>
      <c r="CW440" s="1373" t="str">
        <f t="shared" ref="CW440:CW447" si="1410">IF($CH$4=$CD$4,IF(OR(-FLOOR(((18-COUNT($B440:$S440))/2),1)+CW$7&lt;1,-FLOOR(((18-COUNT($B440:$S440))/2),1)+CW$7&gt;COUNT($B440:$S440)),"",LARGE($B440:$S440,-FLOOR(((18-COUNT($B440:$S440))/2),1)+CW$7)),IF(OR(-FLOOR(((18-COUNT($AN440:$BE440))/2),1)+CW$7&lt;1,-FLOOR(((18-COUNT($AN440:$BE440))/2),1)+CW$7&gt;COUNT($AN440:$BE440)),"",LARGE($AN440:$BE440,-FLOOR(((18-COUNT($AN440:$BE440))/2),1)+CW$7)))</f>
        <v/>
      </c>
      <c r="CX440" s="1372" t="str">
        <f t="shared" ref="CX440:CX447" si="1411">IF($CH$4=$CD$4,IF(OR(-FLOOR(((18-COUNT($B440:$S440))/2),1)+CX$7&lt;1,-FLOOR(((18-COUNT($B440:$S440))/2),1)+CX$7&gt;COUNT($B440:$S440)),"",LARGE($B440:$S440,-FLOOR(((18-COUNT($B440:$S440))/2),1)+CX$7)),IF(OR(-FLOOR(((18-COUNT($AN440:$BE440))/2),1)+CX$7&lt;1,-FLOOR(((18-COUNT($AN440:$BE440))/2),1)+CX$7&gt;COUNT($AN440:$BE440)),"",LARGE($AN440:$BE440,-FLOOR(((18-COUNT($AN440:$BE440))/2),1)+CX$7)))</f>
        <v/>
      </c>
      <c r="CY440" s="1375" t="str">
        <f t="shared" ref="CY440:CY447" si="1412">IF($CH$4=$CD$4,IF(OR(-FLOOR(((18-COUNT($B440:$S440))/2),1)+CY$7&lt;1,-FLOOR(((18-COUNT($B440:$S440))/2),1)+CY$7&gt;COUNT($B440:$S440)),"",LARGE($B440:$S440,-FLOOR(((18-COUNT($B440:$S440))/2),1)+CY$7)),IF(OR(-FLOOR(((18-COUNT($AN440:$BE440))/2),1)+CY$7&lt;1,-FLOOR(((18-COUNT($AN440:$BE440))/2),1)+CY$7&gt;COUNT($AN440:$BE440)),"",LARGE($AN440:$BE440,-FLOOR(((18-COUNT($AN440:$BE440))/2),1)+CY$7)))</f>
        <v/>
      </c>
      <c r="CZ440" s="532" t="str">
        <f t="shared" ref="CZ440:CZ447" si="1413">IF($CH$4=$CD$4,IF(OR(-FLOOR(((18-COUNT($U440:$AL440))/2),1)+CZ$7&lt;1,-FLOOR(((18-COUNT($U440:$AL440))/2),1)+CZ$7&gt;COUNT($U440:$AL440)),"",LARGE($U440:$AL440,-FLOOR(((18-COUNT($U440:$AL440))/2),1)+CZ$7)),IF(OR(-FLOOR(((18-COUNT($BG440:$BX440))/2),1)+CZ$7&lt;1,-FLOOR(((18-COUNT($BG440:$BX440))/2),1)+CZ$7&gt;COUNT($BG440:$BX440)),"",LARGE($BG440:$BX440,-FLOOR(((18-COUNT($BG440:$BX440))/2),1)+CZ$7)))</f>
        <v/>
      </c>
      <c r="DA440" s="533" t="str">
        <f t="shared" ref="DA440:DA447" si="1414">IF($CH$4=$CD$4,IF(OR(-FLOOR(((18-COUNT($U440:$AL440))/2),1)+DA$7&lt;1,-FLOOR(((18-COUNT($U440:$AL440))/2),1)+DA$7&gt;COUNT($U440:$AL440)),"",LARGE($U440:$AL440,-FLOOR(((18-COUNT($U440:$AL440))/2),1)+DA$7)),IF(OR(-FLOOR(((18-COUNT($BG440:$BX440))/2),1)+DA$7&lt;1,-FLOOR(((18-COUNT($BG440:$BX440))/2),1)+DA$7&gt;COUNT($BG440:$BX440)),"",LARGE($BG440:$BX440,-FLOOR(((18-COUNT($BG440:$BX440))/2),1)+DA$7)))</f>
        <v/>
      </c>
      <c r="DB440" s="534" t="str">
        <f t="shared" ref="DB440:DB447" si="1415">IF($CH$4=$CD$4,IF(OR(-FLOOR(((18-COUNT($U440:$AL440))/2),1)+DB$7&lt;1,-FLOOR(((18-COUNT($U440:$AL440))/2),1)+DB$7&gt;COUNT($U440:$AL440)),"",LARGE($U440:$AL440,-FLOOR(((18-COUNT($U440:$AL440))/2),1)+DB$7)),IF(OR(-FLOOR(((18-COUNT($BG440:$BX440))/2),1)+DB$7&lt;1,-FLOOR(((18-COUNT($BG440:$BX440))/2),1)+DB$7&gt;COUNT($BG440:$BX440)),"",LARGE($BG440:$BX440,-FLOOR(((18-COUNT($BG440:$BX440))/2),1)+DB$7)))</f>
        <v/>
      </c>
      <c r="DC440" s="534" t="str">
        <f t="shared" ref="DC440:DC447" si="1416">IF($CH$4=$CD$4,IF(OR(-FLOOR(((18-COUNT($U440:$AL440))/2),1)+DC$7&lt;1,-FLOOR(((18-COUNT($U440:$AL440))/2),1)+DC$7&gt;COUNT($U440:$AL440)),"",LARGE($U440:$AL440,-FLOOR(((18-COUNT($U440:$AL440))/2),1)+DC$7)),IF(OR(-FLOOR(((18-COUNT($BG440:$BX440))/2),1)+DC$7&lt;1,-FLOOR(((18-COUNT($BG440:$BX440))/2),1)+DC$7&gt;COUNT($BG440:$BX440)),"",LARGE($BG440:$BX440,-FLOOR(((18-COUNT($BG440:$BX440))/2),1)+DC$7)))</f>
        <v/>
      </c>
      <c r="DD440" s="534" t="str">
        <f t="shared" ref="DD440:DD447" si="1417">IF($CH$4=$CD$4,IF(OR(-FLOOR(((18-COUNT($U440:$AL440))/2),1)+DD$7&lt;1,-FLOOR(((18-COUNT($U440:$AL440))/2),1)+DD$7&gt;COUNT($U440:$AL440)),"",LARGE($U440:$AL440,-FLOOR(((18-COUNT($U440:$AL440))/2),1)+DD$7)),IF(OR(-FLOOR(((18-COUNT($BG440:$BX440))/2),1)+DD$7&lt;1,-FLOOR(((18-COUNT($BG440:$BX440))/2),1)+DD$7&gt;COUNT($BG440:$BX440)),"",LARGE($BG440:$BX440,-FLOOR(((18-COUNT($BG440:$BX440))/2),1)+DD$7)))</f>
        <v/>
      </c>
      <c r="DE440" s="534" t="str">
        <f t="shared" ref="DE440:DE447" si="1418">IF($CH$4=$CD$4,IF(OR(-FLOOR(((18-COUNT($U440:$AL440))/2),1)+DE$7&lt;1,-FLOOR(((18-COUNT($U440:$AL440))/2),1)+DE$7&gt;COUNT($U440:$AL440)),"",LARGE($U440:$AL440,-FLOOR(((18-COUNT($U440:$AL440))/2),1)+DE$7)),IF(OR(-FLOOR(((18-COUNT($BG440:$BX440))/2),1)+DE$7&lt;1,-FLOOR(((18-COUNT($BG440:$BX440))/2),1)+DE$7&gt;COUNT($BG440:$BX440)),"",LARGE($BG440:$BX440,-FLOOR(((18-COUNT($BG440:$BX440))/2),1)+DE$7)))</f>
        <v/>
      </c>
      <c r="DF440" s="534" t="str">
        <f t="shared" ref="DF440:DF447" si="1419">IF($CH$4=$CD$4,IF(OR(-FLOOR(((18-COUNT($U440:$AL440))/2),1)+DF$7&lt;1,-FLOOR(((18-COUNT($U440:$AL440))/2),1)+DF$7&gt;COUNT($U440:$AL440)),"",LARGE($U440:$AL440,-FLOOR(((18-COUNT($U440:$AL440))/2),1)+DF$7)),IF(OR(-FLOOR(((18-COUNT($BG440:$BX440))/2),1)+DF$7&lt;1,-FLOOR(((18-COUNT($BG440:$BX440))/2),1)+DF$7&gt;COUNT($BG440:$BX440)),"",LARGE($BG440:$BX440,-FLOOR(((18-COUNT($BG440:$BX440))/2),1)+DF$7)))</f>
        <v/>
      </c>
      <c r="DG440" s="535" t="str">
        <f t="shared" ref="DG440:DG447" si="1420">IF($CH$4=$CD$4,IF(OR(-FLOOR(((18-COUNT($U440:$AL440))/2),1)+DG$7&lt;1,-FLOOR(((18-COUNT($U440:$AL440))/2),1)+DG$7&gt;COUNT($U440:$AL440)),"",LARGE($U440:$AL440,-FLOOR(((18-COUNT($U440:$AL440))/2),1)+DG$7)),IF(OR(-FLOOR(((18-COUNT($BG440:$BX440))/2),1)+DG$7&lt;1,-FLOOR(((18-COUNT($BG440:$BX440))/2),1)+DG$7&gt;COUNT($BG440:$BX440)),"",LARGE($BG440:$BX440,-FLOOR(((18-COUNT($BG440:$BX440))/2),1)+DG$7)))</f>
        <v/>
      </c>
      <c r="DH440" s="535" t="str">
        <f t="shared" ref="DH440:DH447" si="1421">IF($CH$4=$CD$4,IF(OR(-FLOOR(((18-COUNT($U440:$AL440))/2),1)+DH$7&lt;1,-FLOOR(((18-COUNT($U440:$AL440))/2),1)+DH$7&gt;COUNT($U440:$AL440)),"",LARGE($U440:$AL440,-FLOOR(((18-COUNT($U440:$AL440))/2),1)+DH$7)),IF(OR(-FLOOR(((18-COUNT($BG440:$BX440))/2),1)+DH$7&lt;1,-FLOOR(((18-COUNT($BG440:$BX440))/2),1)+DH$7&gt;COUNT($BG440:$BX440)),"",LARGE($BG440:$BX440,-FLOOR(((18-COUNT($BG440:$BX440))/2),1)+DH$7)))</f>
        <v/>
      </c>
      <c r="DI440" s="535" t="str">
        <f t="shared" ref="DI440:DI447" si="1422">IF($CH$4=$CD$4,IF(OR(-FLOOR(((18-COUNT($U440:$AL440))/2),1)+DI$7&lt;1,-FLOOR(((18-COUNT($U440:$AL440))/2),1)+DI$7&gt;COUNT($U440:$AL440)),"",LARGE($U440:$AL440,-FLOOR(((18-COUNT($U440:$AL440))/2),1)+DI$7)),IF(OR(-FLOOR(((18-COUNT($BG440:$BX440))/2),1)+DI$7&lt;1,-FLOOR(((18-COUNT($BG440:$BX440))/2),1)+DI$7&gt;COUNT($BG440:$BX440)),"",LARGE($BG440:$BX440,-FLOOR(((18-COUNT($BG440:$BX440))/2),1)+DI$7)))</f>
        <v/>
      </c>
      <c r="DJ440" s="535" t="str">
        <f t="shared" ref="DJ440:DJ447" si="1423">IF($CH$4=$CD$4,IF(OR(-FLOOR(((18-COUNT($U440:$AL440))/2),1)+DJ$7&lt;1,-FLOOR(((18-COUNT($U440:$AL440))/2),1)+DJ$7&gt;COUNT($U440:$AL440)),"",LARGE($U440:$AL440,-FLOOR(((18-COUNT($U440:$AL440))/2),1)+DJ$7)),IF(OR(-FLOOR(((18-COUNT($BG440:$BX440))/2),1)+DJ$7&lt;1,-FLOOR(((18-COUNT($BG440:$BX440))/2),1)+DJ$7&gt;COUNT($BG440:$BX440)),"",LARGE($BG440:$BX440,-FLOOR(((18-COUNT($BG440:$BX440))/2),1)+DJ$7)))</f>
        <v/>
      </c>
      <c r="DK440" s="534" t="str">
        <f t="shared" ref="DK440:DK447" si="1424">IF($CH$4=$CD$4,IF(OR(-FLOOR(((18-COUNT($U440:$AL440))/2),1)+DK$7&lt;1,-FLOOR(((18-COUNT($U440:$AL440))/2),1)+DK$7&gt;COUNT($U440:$AL440)),"",LARGE($U440:$AL440,-FLOOR(((18-COUNT($U440:$AL440))/2),1)+DK$7)),IF(OR(-FLOOR(((18-COUNT($BG440:$BX440))/2),1)+DK$7&lt;1,-FLOOR(((18-COUNT($BG440:$BX440))/2),1)+DK$7&gt;COUNT($BG440:$BX440)),"",LARGE($BG440:$BX440,-FLOOR(((18-COUNT($BG440:$BX440))/2),1)+DK$7)))</f>
        <v/>
      </c>
      <c r="DL440" s="534" t="str">
        <f t="shared" ref="DL440:DL447" si="1425">IF($CH$4=$CD$4,IF(OR(-FLOOR(((18-COUNT($U440:$AL440))/2),1)+DL$7&lt;1,-FLOOR(((18-COUNT($U440:$AL440))/2),1)+DL$7&gt;COUNT($U440:$AL440)),"",LARGE($U440:$AL440,-FLOOR(((18-COUNT($U440:$AL440))/2),1)+DL$7)),IF(OR(-FLOOR(((18-COUNT($BG440:$BX440))/2),1)+DL$7&lt;1,-FLOOR(((18-COUNT($BG440:$BX440))/2),1)+DL$7&gt;COUNT($BG440:$BX440)),"",LARGE($BG440:$BX440,-FLOOR(((18-COUNT($BG440:$BX440))/2),1)+DL$7)))</f>
        <v/>
      </c>
      <c r="DM440" s="534" t="str">
        <f t="shared" ref="DM440:DM447" si="1426">IF($CH$4=$CD$4,IF(OR(-FLOOR(((18-COUNT($U440:$AL440))/2),1)+DM$7&lt;1,-FLOOR(((18-COUNT($U440:$AL440))/2),1)+DM$7&gt;COUNT($U440:$AL440)),"",LARGE($U440:$AL440,-FLOOR(((18-COUNT($U440:$AL440))/2),1)+DM$7)),IF(OR(-FLOOR(((18-COUNT($BG440:$BX440))/2),1)+DM$7&lt;1,-FLOOR(((18-COUNT($BG440:$BX440))/2),1)+DM$7&gt;COUNT($BG440:$BX440)),"",LARGE($BG440:$BX440,-FLOOR(((18-COUNT($BG440:$BX440))/2),1)+DM$7)))</f>
        <v/>
      </c>
      <c r="DN440" s="534" t="str">
        <f t="shared" ref="DN440:DN447" si="1427">IF($CH$4=$CD$4,IF(OR(-FLOOR(((18-COUNT($U440:$AL440))/2),1)+DN$7&lt;1,-FLOOR(((18-COUNT($U440:$AL440))/2),1)+DN$7&gt;COUNT($U440:$AL440)),"",LARGE($U440:$AL440,-FLOOR(((18-COUNT($U440:$AL440))/2),1)+DN$7)),IF(OR(-FLOOR(((18-COUNT($BG440:$BX440))/2),1)+DN$7&lt;1,-FLOOR(((18-COUNT($BG440:$BX440))/2),1)+DN$7&gt;COUNT($BG440:$BX440)),"",LARGE($BG440:$BX440,-FLOOR(((18-COUNT($BG440:$BX440))/2),1)+DN$7)))</f>
        <v/>
      </c>
      <c r="DO440" s="534" t="str">
        <f t="shared" ref="DO440:DO447" si="1428">IF($CH$4=$CD$4,IF(OR(-FLOOR(((18-COUNT($U440:$AL440))/2),1)+DO$7&lt;1,-FLOOR(((18-COUNT($U440:$AL440))/2),1)+DO$7&gt;COUNT($U440:$AL440)),"",LARGE($U440:$AL440,-FLOOR(((18-COUNT($U440:$AL440))/2),1)+DO$7)),IF(OR(-FLOOR(((18-COUNT($BG440:$BX440))/2),1)+DO$7&lt;1,-FLOOR(((18-COUNT($BG440:$BX440))/2),1)+DO$7&gt;COUNT($BG440:$BX440)),"",LARGE($BG440:$BX440,-FLOOR(((18-COUNT($BG440:$BX440))/2),1)+DO$7)))</f>
        <v/>
      </c>
      <c r="DP440" s="533" t="str">
        <f t="shared" ref="DP440:DP447" si="1429">IF($CH$4=$CD$4,IF(OR(-FLOOR(((18-COUNT($U440:$AL440))/2),1)+DP$7&lt;1,-FLOOR(((18-COUNT($U440:$AL440))/2),1)+DP$7&gt;COUNT($U440:$AL440)),"",LARGE($U440:$AL440,-FLOOR(((18-COUNT($U440:$AL440))/2),1)+DP$7)),IF(OR(-FLOOR(((18-COUNT($BG440:$BX440))/2),1)+DP$7&lt;1,-FLOOR(((18-COUNT($BG440:$BX440))/2),1)+DP$7&gt;COUNT($BG440:$BX440)),"",LARGE($BG440:$BX440,-FLOOR(((18-COUNT($BG440:$BX440))/2),1)+DP$7)))</f>
        <v/>
      </c>
      <c r="DQ440" s="532" t="str">
        <f t="shared" ref="DQ440:DQ447" si="1430">IF($CH$4=$CD$4,IF(OR(-FLOOR(((18-COUNT($U440:$AL440))/2),1)+DQ$7&lt;1,-FLOOR(((18-COUNT($U440:$AL440))/2),1)+DQ$7&gt;COUNT($U440:$AL440)),"",LARGE($U440:$AL440,-FLOOR(((18-COUNT($U440:$AL440))/2),1)+DQ$7)),IF(OR(-FLOOR(((18-COUNT($BG440:$BX440))/2),1)+DQ$7&lt;1,-FLOOR(((18-COUNT($BG440:$BX440))/2),1)+DQ$7&gt;COUNT($BG440:$BX440)),"",LARGE($BG440:$BX440,-FLOOR(((18-COUNT($BG440:$BX440))/2),1)+DQ$7)))</f>
        <v/>
      </c>
      <c r="DR440" s="753">
        <f>COUNT(B440:I440)</f>
        <v>0</v>
      </c>
      <c r="DS440" s="111">
        <f>COUNT(U440:AB440)</f>
        <v>0</v>
      </c>
      <c r="DT440" s="111">
        <f>COUNT(AN440:AU440)</f>
        <v>0</v>
      </c>
      <c r="DU440" s="111">
        <f>COUNT(BG440:BN440)</f>
        <v>0</v>
      </c>
      <c r="DV440" s="602"/>
      <c r="DW440" s="719"/>
      <c r="DX440" s="719"/>
      <c r="DY440" s="719"/>
      <c r="DZ440" s="719"/>
      <c r="EA440" s="719"/>
      <c r="EB440" s="719"/>
      <c r="EC440" s="719"/>
      <c r="ED440" s="719"/>
      <c r="EE440" s="603"/>
    </row>
    <row r="441" spans="1:135" s="604" customFormat="1" ht="15.75" hidden="1" customHeight="1">
      <c r="A441" s="833" t="s">
        <v>382</v>
      </c>
      <c r="B441" s="730" t="str">
        <f t="shared" ref="B441:K441" si="1431">IF(B438="","",B438*B440)</f>
        <v/>
      </c>
      <c r="C441" s="730" t="str">
        <f t="shared" si="1431"/>
        <v/>
      </c>
      <c r="D441" s="730" t="str">
        <f t="shared" si="1431"/>
        <v/>
      </c>
      <c r="E441" s="730" t="str">
        <f t="shared" si="1431"/>
        <v/>
      </c>
      <c r="F441" s="730" t="str">
        <f t="shared" si="1431"/>
        <v/>
      </c>
      <c r="G441" s="730" t="str">
        <f t="shared" si="1431"/>
        <v/>
      </c>
      <c r="H441" s="730" t="str">
        <f t="shared" si="1431"/>
        <v/>
      </c>
      <c r="I441" s="730" t="str">
        <f t="shared" si="1431"/>
        <v/>
      </c>
      <c r="J441" s="730" t="str">
        <f t="shared" si="1431"/>
        <v/>
      </c>
      <c r="K441" s="730" t="str">
        <f t="shared" si="1431"/>
        <v/>
      </c>
      <c r="L441" s="730"/>
      <c r="M441" s="730"/>
      <c r="N441" s="730"/>
      <c r="O441" s="730" t="str">
        <f>IF(O438="","",O438*O440)</f>
        <v/>
      </c>
      <c r="P441" s="730" t="str">
        <f>IF(P438="","",P438*P440)</f>
        <v/>
      </c>
      <c r="Q441" s="730" t="str">
        <f>IF(Q438="","",Q438*Q440)</f>
        <v/>
      </c>
      <c r="R441" s="730" t="str">
        <f>IF(R438="","",R438*R440)</f>
        <v/>
      </c>
      <c r="S441" s="730" t="str">
        <f>IF(S438="","",S438*S440)</f>
        <v/>
      </c>
      <c r="T441" s="762"/>
      <c r="U441" s="730" t="str">
        <f t="shared" ref="U441:AL441" si="1432">IF(U438="","",U438*U440)</f>
        <v/>
      </c>
      <c r="V441" s="730" t="str">
        <f t="shared" si="1432"/>
        <v/>
      </c>
      <c r="W441" s="730" t="str">
        <f t="shared" si="1432"/>
        <v/>
      </c>
      <c r="X441" s="730" t="str">
        <f t="shared" si="1432"/>
        <v/>
      </c>
      <c r="Y441" s="730" t="str">
        <f t="shared" si="1432"/>
        <v/>
      </c>
      <c r="Z441" s="730" t="str">
        <f t="shared" si="1432"/>
        <v/>
      </c>
      <c r="AA441" s="730" t="str">
        <f t="shared" si="1432"/>
        <v/>
      </c>
      <c r="AB441" s="730" t="str">
        <f t="shared" si="1432"/>
        <v/>
      </c>
      <c r="AC441" s="730" t="str">
        <f t="shared" si="1432"/>
        <v/>
      </c>
      <c r="AD441" s="730" t="str">
        <f t="shared" si="1432"/>
        <v/>
      </c>
      <c r="AE441" s="730" t="str">
        <f t="shared" si="1432"/>
        <v/>
      </c>
      <c r="AF441" s="730" t="str">
        <f t="shared" si="1432"/>
        <v/>
      </c>
      <c r="AG441" s="730" t="str">
        <f t="shared" si="1432"/>
        <v/>
      </c>
      <c r="AH441" s="730" t="str">
        <f t="shared" si="1432"/>
        <v/>
      </c>
      <c r="AI441" s="730" t="str">
        <f t="shared" si="1432"/>
        <v/>
      </c>
      <c r="AJ441" s="730" t="str">
        <f t="shared" si="1432"/>
        <v/>
      </c>
      <c r="AK441" s="730" t="str">
        <f t="shared" si="1432"/>
        <v/>
      </c>
      <c r="AL441" s="730" t="str">
        <f t="shared" si="1432"/>
        <v/>
      </c>
      <c r="AM441" s="762"/>
      <c r="AN441" s="730" t="str">
        <f t="shared" ref="AN441:BE441" si="1433">IF(AN438="","",AN438*AN440)</f>
        <v/>
      </c>
      <c r="AO441" s="730" t="str">
        <f t="shared" si="1433"/>
        <v/>
      </c>
      <c r="AP441" s="730" t="str">
        <f t="shared" si="1433"/>
        <v/>
      </c>
      <c r="AQ441" s="730" t="str">
        <f t="shared" si="1433"/>
        <v/>
      </c>
      <c r="AR441" s="730" t="str">
        <f t="shared" si="1433"/>
        <v/>
      </c>
      <c r="AS441" s="730" t="str">
        <f t="shared" si="1433"/>
        <v/>
      </c>
      <c r="AT441" s="730" t="str">
        <f t="shared" si="1433"/>
        <v/>
      </c>
      <c r="AU441" s="730" t="str">
        <f t="shared" si="1433"/>
        <v/>
      </c>
      <c r="AV441" s="730" t="str">
        <f t="shared" si="1433"/>
        <v/>
      </c>
      <c r="AW441" s="730" t="str">
        <f t="shared" si="1433"/>
        <v/>
      </c>
      <c r="AX441" s="730" t="str">
        <f t="shared" si="1433"/>
        <v/>
      </c>
      <c r="AY441" s="730" t="str">
        <f t="shared" si="1433"/>
        <v/>
      </c>
      <c r="AZ441" s="730" t="str">
        <f t="shared" si="1433"/>
        <v/>
      </c>
      <c r="BA441" s="730" t="str">
        <f t="shared" si="1433"/>
        <v/>
      </c>
      <c r="BB441" s="730" t="str">
        <f t="shared" si="1433"/>
        <v/>
      </c>
      <c r="BC441" s="730" t="str">
        <f t="shared" si="1433"/>
        <v/>
      </c>
      <c r="BD441" s="730" t="str">
        <f t="shared" si="1433"/>
        <v/>
      </c>
      <c r="BE441" s="730" t="str">
        <f t="shared" si="1433"/>
        <v/>
      </c>
      <c r="BF441" s="762"/>
      <c r="BG441" s="730" t="str">
        <f t="shared" ref="BG441:BX441" si="1434">IF(BG438="","",BG438*BG440)</f>
        <v/>
      </c>
      <c r="BH441" s="730" t="str">
        <f t="shared" si="1434"/>
        <v/>
      </c>
      <c r="BI441" s="730" t="str">
        <f t="shared" si="1434"/>
        <v/>
      </c>
      <c r="BJ441" s="730" t="str">
        <f t="shared" si="1434"/>
        <v/>
      </c>
      <c r="BK441" s="730" t="str">
        <f t="shared" si="1434"/>
        <v/>
      </c>
      <c r="BL441" s="730" t="str">
        <f t="shared" si="1434"/>
        <v/>
      </c>
      <c r="BM441" s="730" t="str">
        <f t="shared" si="1434"/>
        <v/>
      </c>
      <c r="BN441" s="730" t="str">
        <f t="shared" si="1434"/>
        <v/>
      </c>
      <c r="BO441" s="730" t="str">
        <f t="shared" si="1434"/>
        <v/>
      </c>
      <c r="BP441" s="730" t="str">
        <f t="shared" si="1434"/>
        <v/>
      </c>
      <c r="BQ441" s="730" t="str">
        <f t="shared" si="1434"/>
        <v/>
      </c>
      <c r="BR441" s="730" t="str">
        <f t="shared" si="1434"/>
        <v/>
      </c>
      <c r="BS441" s="730" t="str">
        <f t="shared" si="1434"/>
        <v/>
      </c>
      <c r="BT441" s="730" t="str">
        <f t="shared" si="1434"/>
        <v/>
      </c>
      <c r="BU441" s="730" t="str">
        <f t="shared" si="1434"/>
        <v/>
      </c>
      <c r="BV441" s="730" t="str">
        <f t="shared" si="1434"/>
        <v/>
      </c>
      <c r="BW441" s="730" t="str">
        <f t="shared" si="1434"/>
        <v/>
      </c>
      <c r="BX441" s="730" t="str">
        <f t="shared" si="1434"/>
        <v/>
      </c>
      <c r="BY441" s="762"/>
      <c r="BZ441" s="730" t="str">
        <f>IF(BZ438="","",BZ438*BZ440)</f>
        <v/>
      </c>
      <c r="CA441" s="730" t="str">
        <f>IF(CA438="","",CA438*CA440)</f>
        <v/>
      </c>
      <c r="CB441" s="730" t="str">
        <f>IF(CB438="","",CB438*CB440)</f>
        <v/>
      </c>
      <c r="CC441" s="730" t="str">
        <f>IF(CC438="","",CC438*CC440)</f>
        <v/>
      </c>
      <c r="CD441" s="698" t="str">
        <f t="shared" si="1391"/>
        <v/>
      </c>
      <c r="CE441" s="698" t="str">
        <f t="shared" si="1392"/>
        <v/>
      </c>
      <c r="CF441" s="698" t="str">
        <f t="shared" si="1393"/>
        <v/>
      </c>
      <c r="CG441" s="787" t="str">
        <f t="shared" si="1394"/>
        <v/>
      </c>
      <c r="CH441" s="1371" t="str">
        <f t="shared" si="1395"/>
        <v/>
      </c>
      <c r="CI441" s="1372" t="str">
        <f t="shared" si="1396"/>
        <v/>
      </c>
      <c r="CJ441" s="1373" t="str">
        <f t="shared" si="1397"/>
        <v/>
      </c>
      <c r="CK441" s="1373" t="str">
        <f t="shared" si="1398"/>
        <v/>
      </c>
      <c r="CL441" s="1373" t="str">
        <f t="shared" si="1399"/>
        <v/>
      </c>
      <c r="CM441" s="1373" t="str">
        <f t="shared" si="1400"/>
        <v/>
      </c>
      <c r="CN441" s="1373" t="str">
        <f t="shared" si="1401"/>
        <v/>
      </c>
      <c r="CO441" s="1374" t="str">
        <f t="shared" si="1402"/>
        <v/>
      </c>
      <c r="CP441" s="1374" t="str">
        <f t="shared" si="1403"/>
        <v/>
      </c>
      <c r="CQ441" s="1374" t="str">
        <f t="shared" si="1404"/>
        <v/>
      </c>
      <c r="CR441" s="1374" t="str">
        <f t="shared" si="1405"/>
        <v/>
      </c>
      <c r="CS441" s="1373" t="str">
        <f t="shared" si="1406"/>
        <v/>
      </c>
      <c r="CT441" s="1373" t="str">
        <f t="shared" si="1407"/>
        <v/>
      </c>
      <c r="CU441" s="1373" t="str">
        <f t="shared" si="1408"/>
        <v/>
      </c>
      <c r="CV441" s="1373" t="str">
        <f t="shared" si="1409"/>
        <v/>
      </c>
      <c r="CW441" s="1373" t="str">
        <f t="shared" si="1410"/>
        <v/>
      </c>
      <c r="CX441" s="1372" t="str">
        <f t="shared" si="1411"/>
        <v/>
      </c>
      <c r="CY441" s="1375" t="str">
        <f t="shared" si="1412"/>
        <v/>
      </c>
      <c r="CZ441" s="532" t="str">
        <f t="shared" si="1413"/>
        <v/>
      </c>
      <c r="DA441" s="533" t="str">
        <f t="shared" si="1414"/>
        <v/>
      </c>
      <c r="DB441" s="534" t="str">
        <f t="shared" si="1415"/>
        <v/>
      </c>
      <c r="DC441" s="534" t="str">
        <f t="shared" si="1416"/>
        <v/>
      </c>
      <c r="DD441" s="534" t="str">
        <f t="shared" si="1417"/>
        <v/>
      </c>
      <c r="DE441" s="534" t="str">
        <f t="shared" si="1418"/>
        <v/>
      </c>
      <c r="DF441" s="534" t="str">
        <f t="shared" si="1419"/>
        <v/>
      </c>
      <c r="DG441" s="535" t="str">
        <f t="shared" si="1420"/>
        <v/>
      </c>
      <c r="DH441" s="535" t="str">
        <f t="shared" si="1421"/>
        <v/>
      </c>
      <c r="DI441" s="535" t="str">
        <f t="shared" si="1422"/>
        <v/>
      </c>
      <c r="DJ441" s="535" t="str">
        <f t="shared" si="1423"/>
        <v/>
      </c>
      <c r="DK441" s="534" t="str">
        <f t="shared" si="1424"/>
        <v/>
      </c>
      <c r="DL441" s="534" t="str">
        <f t="shared" si="1425"/>
        <v/>
      </c>
      <c r="DM441" s="534" t="str">
        <f t="shared" si="1426"/>
        <v/>
      </c>
      <c r="DN441" s="534" t="str">
        <f t="shared" si="1427"/>
        <v/>
      </c>
      <c r="DO441" s="534" t="str">
        <f t="shared" si="1428"/>
        <v/>
      </c>
      <c r="DP441" s="533" t="str">
        <f t="shared" si="1429"/>
        <v/>
      </c>
      <c r="DQ441" s="532" t="str">
        <f t="shared" si="1430"/>
        <v/>
      </c>
      <c r="DR441" s="753">
        <f>COUNT(B441:I441)</f>
        <v>0</v>
      </c>
      <c r="DS441" s="111">
        <f>COUNT(U441:AB441)</f>
        <v>0</v>
      </c>
      <c r="DT441" s="111">
        <f>COUNT(AN441:AU441)</f>
        <v>0</v>
      </c>
      <c r="DU441" s="111">
        <f>COUNT(BG441:BN441)</f>
        <v>0</v>
      </c>
      <c r="DV441" s="602"/>
      <c r="DW441" s="719"/>
      <c r="DX441" s="719"/>
      <c r="DY441" s="719"/>
      <c r="DZ441" s="719"/>
      <c r="EA441" s="719"/>
      <c r="EB441" s="719"/>
      <c r="EC441" s="719"/>
      <c r="ED441" s="719"/>
      <c r="EE441" s="603"/>
    </row>
    <row r="442" spans="1:135" s="604" customFormat="1" ht="15.75" hidden="1" customHeight="1">
      <c r="A442" s="833" t="s">
        <v>361</v>
      </c>
      <c r="B442" s="267"/>
      <c r="C442" s="267"/>
      <c r="D442" s="267"/>
      <c r="E442" s="267"/>
      <c r="F442" s="267"/>
      <c r="G442" s="267"/>
      <c r="H442" s="267"/>
      <c r="I442" s="267"/>
      <c r="J442" s="267"/>
      <c r="K442" s="267"/>
      <c r="L442" s="267"/>
      <c r="M442" s="267"/>
      <c r="N442" s="267"/>
      <c r="O442" s="267"/>
      <c r="P442" s="267"/>
      <c r="Q442" s="267"/>
      <c r="R442" s="267"/>
      <c r="S442" s="267"/>
      <c r="T442" s="809"/>
      <c r="U442" s="267"/>
      <c r="V442" s="267"/>
      <c r="W442" s="267"/>
      <c r="X442" s="267"/>
      <c r="Y442" s="267"/>
      <c r="Z442" s="267"/>
      <c r="AA442" s="267"/>
      <c r="AB442" s="267"/>
      <c r="AC442" s="267"/>
      <c r="AD442" s="267"/>
      <c r="AE442" s="267"/>
      <c r="AF442" s="267"/>
      <c r="AG442" s="267"/>
      <c r="AH442" s="267"/>
      <c r="AI442" s="267"/>
      <c r="AJ442" s="267"/>
      <c r="AK442" s="267"/>
      <c r="AL442" s="267"/>
      <c r="AM442" s="809"/>
      <c r="AN442" s="267"/>
      <c r="AO442" s="267"/>
      <c r="AP442" s="267"/>
      <c r="AQ442" s="267"/>
      <c r="AR442" s="267"/>
      <c r="AS442" s="267"/>
      <c r="AT442" s="267"/>
      <c r="AU442" s="267"/>
      <c r="AV442" s="267"/>
      <c r="AW442" s="267"/>
      <c r="AX442" s="267"/>
      <c r="AY442" s="267"/>
      <c r="AZ442" s="267"/>
      <c r="BA442" s="267"/>
      <c r="BB442" s="267"/>
      <c r="BC442" s="267"/>
      <c r="BD442" s="267"/>
      <c r="BE442" s="267"/>
      <c r="BF442" s="809"/>
      <c r="BG442" s="267"/>
      <c r="BH442" s="267"/>
      <c r="BI442" s="267"/>
      <c r="BJ442" s="267"/>
      <c r="BK442" s="267"/>
      <c r="BL442" s="267"/>
      <c r="BM442" s="267"/>
      <c r="BN442" s="267"/>
      <c r="BO442" s="267"/>
      <c r="BP442" s="267"/>
      <c r="BQ442" s="267"/>
      <c r="BR442" s="267"/>
      <c r="BS442" s="267"/>
      <c r="BT442" s="267"/>
      <c r="BU442" s="267"/>
      <c r="BV442" s="267"/>
      <c r="BW442" s="267"/>
      <c r="BX442" s="267"/>
      <c r="BY442" s="809"/>
      <c r="BZ442" s="267"/>
      <c r="CA442" s="267"/>
      <c r="CB442" s="267"/>
      <c r="CC442" s="267"/>
      <c r="CD442" s="698" t="str">
        <f t="shared" si="1391"/>
        <v/>
      </c>
      <c r="CE442" s="698" t="str">
        <f t="shared" si="1392"/>
        <v/>
      </c>
      <c r="CF442" s="698" t="str">
        <f t="shared" si="1393"/>
        <v/>
      </c>
      <c r="CG442" s="787" t="str">
        <f t="shared" si="1394"/>
        <v/>
      </c>
      <c r="CH442" s="1371" t="str">
        <f t="shared" si="1395"/>
        <v/>
      </c>
      <c r="CI442" s="1372" t="str">
        <f t="shared" si="1396"/>
        <v/>
      </c>
      <c r="CJ442" s="1373" t="str">
        <f t="shared" si="1397"/>
        <v/>
      </c>
      <c r="CK442" s="1373" t="str">
        <f t="shared" si="1398"/>
        <v/>
      </c>
      <c r="CL442" s="1373" t="str">
        <f t="shared" si="1399"/>
        <v/>
      </c>
      <c r="CM442" s="1373" t="str">
        <f t="shared" si="1400"/>
        <v/>
      </c>
      <c r="CN442" s="1373" t="str">
        <f t="shared" si="1401"/>
        <v/>
      </c>
      <c r="CO442" s="1374" t="str">
        <f t="shared" si="1402"/>
        <v/>
      </c>
      <c r="CP442" s="1374" t="str">
        <f t="shared" si="1403"/>
        <v/>
      </c>
      <c r="CQ442" s="1374" t="str">
        <f t="shared" si="1404"/>
        <v/>
      </c>
      <c r="CR442" s="1374" t="str">
        <f t="shared" si="1405"/>
        <v/>
      </c>
      <c r="CS442" s="1373" t="str">
        <f t="shared" si="1406"/>
        <v/>
      </c>
      <c r="CT442" s="1373" t="str">
        <f t="shared" si="1407"/>
        <v/>
      </c>
      <c r="CU442" s="1373" t="str">
        <f t="shared" si="1408"/>
        <v/>
      </c>
      <c r="CV442" s="1373" t="str">
        <f t="shared" si="1409"/>
        <v/>
      </c>
      <c r="CW442" s="1373" t="str">
        <f t="shared" si="1410"/>
        <v/>
      </c>
      <c r="CX442" s="1372" t="str">
        <f t="shared" si="1411"/>
        <v/>
      </c>
      <c r="CY442" s="1375" t="str">
        <f t="shared" si="1412"/>
        <v/>
      </c>
      <c r="CZ442" s="532" t="str">
        <f t="shared" si="1413"/>
        <v/>
      </c>
      <c r="DA442" s="533" t="str">
        <f t="shared" si="1414"/>
        <v/>
      </c>
      <c r="DB442" s="534" t="str">
        <f t="shared" si="1415"/>
        <v/>
      </c>
      <c r="DC442" s="534" t="str">
        <f t="shared" si="1416"/>
        <v/>
      </c>
      <c r="DD442" s="534" t="str">
        <f t="shared" si="1417"/>
        <v/>
      </c>
      <c r="DE442" s="534" t="str">
        <f t="shared" si="1418"/>
        <v/>
      </c>
      <c r="DF442" s="534" t="str">
        <f t="shared" si="1419"/>
        <v/>
      </c>
      <c r="DG442" s="535" t="str">
        <f t="shared" si="1420"/>
        <v/>
      </c>
      <c r="DH442" s="535" t="str">
        <f t="shared" si="1421"/>
        <v/>
      </c>
      <c r="DI442" s="535" t="str">
        <f t="shared" si="1422"/>
        <v/>
      </c>
      <c r="DJ442" s="535" t="str">
        <f t="shared" si="1423"/>
        <v/>
      </c>
      <c r="DK442" s="534" t="str">
        <f t="shared" si="1424"/>
        <v/>
      </c>
      <c r="DL442" s="534" t="str">
        <f t="shared" si="1425"/>
        <v/>
      </c>
      <c r="DM442" s="534" t="str">
        <f t="shared" si="1426"/>
        <v/>
      </c>
      <c r="DN442" s="534" t="str">
        <f t="shared" si="1427"/>
        <v/>
      </c>
      <c r="DO442" s="534" t="str">
        <f t="shared" si="1428"/>
        <v/>
      </c>
      <c r="DP442" s="533" t="str">
        <f t="shared" si="1429"/>
        <v/>
      </c>
      <c r="DQ442" s="532" t="str">
        <f t="shared" si="1430"/>
        <v/>
      </c>
      <c r="DR442" s="753">
        <f>COUNT(B442:I442)</f>
        <v>0</v>
      </c>
      <c r="DS442" s="111">
        <f>COUNT(U442:AB442)</f>
        <v>0</v>
      </c>
      <c r="DT442" s="111">
        <f>COUNT(AN442:AU442)</f>
        <v>0</v>
      </c>
      <c r="DU442" s="111">
        <f>COUNT(BG442:BN442)</f>
        <v>0</v>
      </c>
      <c r="DV442" s="602"/>
      <c r="DW442" s="719"/>
      <c r="DX442" s="719"/>
      <c r="DY442" s="719"/>
      <c r="DZ442" s="719"/>
      <c r="EA442" s="719"/>
      <c r="EB442" s="719"/>
      <c r="EC442" s="719"/>
      <c r="ED442" s="719"/>
      <c r="EE442" s="603"/>
    </row>
    <row r="443" spans="1:135" s="604" customFormat="1" ht="15.75" hidden="1" customHeight="1">
      <c r="A443" s="695" t="s">
        <v>358</v>
      </c>
      <c r="B443" s="330"/>
      <c r="C443" s="330"/>
      <c r="D443" s="330"/>
      <c r="E443" s="330"/>
      <c r="F443" s="330"/>
      <c r="G443" s="330"/>
      <c r="H443" s="330"/>
      <c r="I443" s="330"/>
      <c r="J443" s="330"/>
      <c r="K443" s="330"/>
      <c r="L443" s="330"/>
      <c r="M443" s="330"/>
      <c r="N443" s="330"/>
      <c r="O443" s="330"/>
      <c r="P443" s="330"/>
      <c r="Q443" s="330"/>
      <c r="R443" s="330"/>
      <c r="S443" s="330"/>
      <c r="T443" s="849"/>
      <c r="U443" s="330"/>
      <c r="V443" s="330"/>
      <c r="W443" s="330"/>
      <c r="X443" s="330"/>
      <c r="Y443" s="330"/>
      <c r="Z443" s="330"/>
      <c r="AA443" s="330"/>
      <c r="AB443" s="330"/>
      <c r="AC443" s="330"/>
      <c r="AD443" s="330"/>
      <c r="AE443" s="330"/>
      <c r="AF443" s="330"/>
      <c r="AG443" s="330"/>
      <c r="AH443" s="330"/>
      <c r="AI443" s="330"/>
      <c r="AJ443" s="330"/>
      <c r="AK443" s="330"/>
      <c r="AL443" s="330"/>
      <c r="AM443" s="849"/>
      <c r="AN443" s="330"/>
      <c r="AO443" s="330"/>
      <c r="AP443" s="330"/>
      <c r="AQ443" s="330"/>
      <c r="AR443" s="330"/>
      <c r="AS443" s="330"/>
      <c r="AT443" s="330"/>
      <c r="AU443" s="330"/>
      <c r="AV443" s="330"/>
      <c r="AW443" s="330"/>
      <c r="AX443" s="330"/>
      <c r="AY443" s="330"/>
      <c r="AZ443" s="330"/>
      <c r="BA443" s="330"/>
      <c r="BB443" s="330"/>
      <c r="BC443" s="330"/>
      <c r="BD443" s="330"/>
      <c r="BE443" s="330"/>
      <c r="BF443" s="849"/>
      <c r="BG443" s="330"/>
      <c r="BH443" s="330"/>
      <c r="BI443" s="330"/>
      <c r="BJ443" s="330"/>
      <c r="BK443" s="330"/>
      <c r="BL443" s="330"/>
      <c r="BM443" s="330"/>
      <c r="BN443" s="330"/>
      <c r="BO443" s="330"/>
      <c r="BP443" s="330"/>
      <c r="BQ443" s="330"/>
      <c r="BR443" s="330"/>
      <c r="BS443" s="330"/>
      <c r="BT443" s="330"/>
      <c r="BU443" s="330"/>
      <c r="BV443" s="330"/>
      <c r="BW443" s="330"/>
      <c r="BX443" s="330"/>
      <c r="BY443" s="849"/>
      <c r="BZ443" s="330"/>
      <c r="CA443" s="330"/>
      <c r="CB443" s="330"/>
      <c r="CC443" s="330"/>
      <c r="CD443" s="698" t="str">
        <f t="shared" si="1391"/>
        <v/>
      </c>
      <c r="CE443" s="698" t="str">
        <f t="shared" si="1392"/>
        <v/>
      </c>
      <c r="CF443" s="698" t="str">
        <f t="shared" si="1393"/>
        <v/>
      </c>
      <c r="CG443" s="787" t="str">
        <f t="shared" si="1394"/>
        <v/>
      </c>
      <c r="CH443" s="1371" t="str">
        <f t="shared" si="1395"/>
        <v/>
      </c>
      <c r="CI443" s="1372" t="str">
        <f t="shared" si="1396"/>
        <v/>
      </c>
      <c r="CJ443" s="1373" t="str">
        <f t="shared" si="1397"/>
        <v/>
      </c>
      <c r="CK443" s="1373" t="str">
        <f t="shared" si="1398"/>
        <v/>
      </c>
      <c r="CL443" s="1373" t="str">
        <f t="shared" si="1399"/>
        <v/>
      </c>
      <c r="CM443" s="1373" t="str">
        <f t="shared" si="1400"/>
        <v/>
      </c>
      <c r="CN443" s="1373" t="str">
        <f t="shared" si="1401"/>
        <v/>
      </c>
      <c r="CO443" s="1374" t="str">
        <f t="shared" si="1402"/>
        <v/>
      </c>
      <c r="CP443" s="1374" t="str">
        <f t="shared" si="1403"/>
        <v/>
      </c>
      <c r="CQ443" s="1374" t="str">
        <f t="shared" si="1404"/>
        <v/>
      </c>
      <c r="CR443" s="1374" t="str">
        <f t="shared" si="1405"/>
        <v/>
      </c>
      <c r="CS443" s="1373" t="str">
        <f t="shared" si="1406"/>
        <v/>
      </c>
      <c r="CT443" s="1373" t="str">
        <f t="shared" si="1407"/>
        <v/>
      </c>
      <c r="CU443" s="1373" t="str">
        <f t="shared" si="1408"/>
        <v/>
      </c>
      <c r="CV443" s="1373" t="str">
        <f t="shared" si="1409"/>
        <v/>
      </c>
      <c r="CW443" s="1373" t="str">
        <f t="shared" si="1410"/>
        <v/>
      </c>
      <c r="CX443" s="1372" t="str">
        <f t="shared" si="1411"/>
        <v/>
      </c>
      <c r="CY443" s="1375" t="str">
        <f t="shared" si="1412"/>
        <v/>
      </c>
      <c r="CZ443" s="532" t="str">
        <f t="shared" si="1413"/>
        <v/>
      </c>
      <c r="DA443" s="533" t="str">
        <f t="shared" si="1414"/>
        <v/>
      </c>
      <c r="DB443" s="534" t="str">
        <f t="shared" si="1415"/>
        <v/>
      </c>
      <c r="DC443" s="534" t="str">
        <f t="shared" si="1416"/>
        <v/>
      </c>
      <c r="DD443" s="534" t="str">
        <f t="shared" si="1417"/>
        <v/>
      </c>
      <c r="DE443" s="534" t="str">
        <f t="shared" si="1418"/>
        <v/>
      </c>
      <c r="DF443" s="534" t="str">
        <f t="shared" si="1419"/>
        <v/>
      </c>
      <c r="DG443" s="535" t="str">
        <f t="shared" si="1420"/>
        <v/>
      </c>
      <c r="DH443" s="535" t="str">
        <f t="shared" si="1421"/>
        <v/>
      </c>
      <c r="DI443" s="535" t="str">
        <f t="shared" si="1422"/>
        <v/>
      </c>
      <c r="DJ443" s="535" t="str">
        <f t="shared" si="1423"/>
        <v/>
      </c>
      <c r="DK443" s="534" t="str">
        <f t="shared" si="1424"/>
        <v/>
      </c>
      <c r="DL443" s="534" t="str">
        <f t="shared" si="1425"/>
        <v/>
      </c>
      <c r="DM443" s="534" t="str">
        <f t="shared" si="1426"/>
        <v/>
      </c>
      <c r="DN443" s="534" t="str">
        <f t="shared" si="1427"/>
        <v/>
      </c>
      <c r="DO443" s="534" t="str">
        <f t="shared" si="1428"/>
        <v/>
      </c>
      <c r="DP443" s="533" t="str">
        <f t="shared" si="1429"/>
        <v/>
      </c>
      <c r="DQ443" s="532" t="str">
        <f t="shared" si="1430"/>
        <v/>
      </c>
      <c r="DR443" s="753">
        <f>COUNT(B443:I443)</f>
        <v>0</v>
      </c>
      <c r="DS443" s="111">
        <f>COUNT(U443:AB443)</f>
        <v>0</v>
      </c>
      <c r="DT443" s="111">
        <f>COUNT(AN443:AU443)</f>
        <v>0</v>
      </c>
      <c r="DU443" s="111">
        <f>COUNT(BG443:BN443)</f>
        <v>0</v>
      </c>
      <c r="DV443" s="602"/>
      <c r="DW443" s="719"/>
      <c r="DX443" s="719"/>
      <c r="DY443" s="719"/>
      <c r="DZ443" s="719"/>
      <c r="EA443" s="719"/>
      <c r="EB443" s="719"/>
      <c r="EC443" s="719"/>
      <c r="ED443" s="719"/>
      <c r="EE443" s="603"/>
    </row>
    <row r="444" spans="1:135" s="604" customFormat="1" ht="15.75" hidden="1" customHeight="1">
      <c r="A444" s="705" t="s">
        <v>282</v>
      </c>
      <c r="B444" s="741"/>
      <c r="C444" s="741"/>
      <c r="D444" s="741"/>
      <c r="E444" s="741"/>
      <c r="F444" s="741"/>
      <c r="G444" s="741"/>
      <c r="H444" s="741"/>
      <c r="I444" s="741"/>
      <c r="J444" s="741"/>
      <c r="K444" s="741"/>
      <c r="L444" s="741"/>
      <c r="M444" s="741"/>
      <c r="N444" s="741"/>
      <c r="O444" s="741"/>
      <c r="P444" s="741"/>
      <c r="Q444" s="741"/>
      <c r="R444" s="741"/>
      <c r="S444" s="741"/>
      <c r="T444" s="850"/>
      <c r="U444" s="741"/>
      <c r="V444" s="741"/>
      <c r="W444" s="741"/>
      <c r="X444" s="741"/>
      <c r="Y444" s="741"/>
      <c r="Z444" s="741"/>
      <c r="AA444" s="741"/>
      <c r="AB444" s="741"/>
      <c r="AC444" s="741"/>
      <c r="AD444" s="741"/>
      <c r="AE444" s="741"/>
      <c r="AF444" s="741"/>
      <c r="AG444" s="741"/>
      <c r="AH444" s="741"/>
      <c r="AI444" s="741"/>
      <c r="AJ444" s="741"/>
      <c r="AK444" s="741"/>
      <c r="AL444" s="741"/>
      <c r="AM444" s="850"/>
      <c r="AN444" s="741"/>
      <c r="AO444" s="741"/>
      <c r="AP444" s="741"/>
      <c r="AQ444" s="741"/>
      <c r="AR444" s="741"/>
      <c r="AS444" s="741"/>
      <c r="AT444" s="741"/>
      <c r="AU444" s="741"/>
      <c r="AV444" s="741"/>
      <c r="AW444" s="741"/>
      <c r="AX444" s="741"/>
      <c r="AY444" s="741"/>
      <c r="AZ444" s="741"/>
      <c r="BA444" s="741"/>
      <c r="BB444" s="741"/>
      <c r="BC444" s="741"/>
      <c r="BD444" s="741"/>
      <c r="BE444" s="741"/>
      <c r="BF444" s="850"/>
      <c r="BG444" s="741"/>
      <c r="BH444" s="741"/>
      <c r="BI444" s="741"/>
      <c r="BJ444" s="741"/>
      <c r="BK444" s="741"/>
      <c r="BL444" s="741"/>
      <c r="BM444" s="741"/>
      <c r="BN444" s="741"/>
      <c r="BO444" s="741"/>
      <c r="BP444" s="741"/>
      <c r="BQ444" s="741"/>
      <c r="BR444" s="741"/>
      <c r="BS444" s="741"/>
      <c r="BT444" s="741"/>
      <c r="BU444" s="741"/>
      <c r="BV444" s="741"/>
      <c r="BW444" s="741"/>
      <c r="BX444" s="741"/>
      <c r="BY444" s="850"/>
      <c r="BZ444" s="741"/>
      <c r="CA444" s="741"/>
      <c r="CB444" s="741"/>
      <c r="CC444" s="741"/>
      <c r="CD444" s="698" t="str">
        <f t="shared" si="1391"/>
        <v/>
      </c>
      <c r="CE444" s="698" t="str">
        <f t="shared" si="1392"/>
        <v/>
      </c>
      <c r="CF444" s="698" t="str">
        <f t="shared" si="1393"/>
        <v/>
      </c>
      <c r="CG444" s="787" t="str">
        <f t="shared" si="1394"/>
        <v/>
      </c>
      <c r="CH444" s="1371" t="str">
        <f t="shared" si="1395"/>
        <v/>
      </c>
      <c r="CI444" s="1372" t="str">
        <f t="shared" si="1396"/>
        <v/>
      </c>
      <c r="CJ444" s="1373" t="str">
        <f t="shared" si="1397"/>
        <v/>
      </c>
      <c r="CK444" s="1373" t="str">
        <f t="shared" si="1398"/>
        <v/>
      </c>
      <c r="CL444" s="1373" t="str">
        <f t="shared" si="1399"/>
        <v/>
      </c>
      <c r="CM444" s="1373" t="str">
        <f t="shared" si="1400"/>
        <v/>
      </c>
      <c r="CN444" s="1373" t="str">
        <f t="shared" si="1401"/>
        <v/>
      </c>
      <c r="CO444" s="1374" t="str">
        <f t="shared" si="1402"/>
        <v/>
      </c>
      <c r="CP444" s="1374" t="str">
        <f t="shared" si="1403"/>
        <v/>
      </c>
      <c r="CQ444" s="1374" t="str">
        <f t="shared" si="1404"/>
        <v/>
      </c>
      <c r="CR444" s="1374" t="str">
        <f t="shared" si="1405"/>
        <v/>
      </c>
      <c r="CS444" s="1373" t="str">
        <f t="shared" si="1406"/>
        <v/>
      </c>
      <c r="CT444" s="1373" t="str">
        <f t="shared" si="1407"/>
        <v/>
      </c>
      <c r="CU444" s="1373" t="str">
        <f t="shared" si="1408"/>
        <v/>
      </c>
      <c r="CV444" s="1373" t="str">
        <f t="shared" si="1409"/>
        <v/>
      </c>
      <c r="CW444" s="1373" t="str">
        <f t="shared" si="1410"/>
        <v/>
      </c>
      <c r="CX444" s="1372" t="str">
        <f t="shared" si="1411"/>
        <v/>
      </c>
      <c r="CY444" s="1375" t="str">
        <f t="shared" si="1412"/>
        <v/>
      </c>
      <c r="CZ444" s="532" t="str">
        <f t="shared" si="1413"/>
        <v/>
      </c>
      <c r="DA444" s="533" t="str">
        <f t="shared" si="1414"/>
        <v/>
      </c>
      <c r="DB444" s="534" t="str">
        <f t="shared" si="1415"/>
        <v/>
      </c>
      <c r="DC444" s="534" t="str">
        <f t="shared" si="1416"/>
        <v/>
      </c>
      <c r="DD444" s="534" t="str">
        <f t="shared" si="1417"/>
        <v/>
      </c>
      <c r="DE444" s="534" t="str">
        <f t="shared" si="1418"/>
        <v/>
      </c>
      <c r="DF444" s="534" t="str">
        <f t="shared" si="1419"/>
        <v/>
      </c>
      <c r="DG444" s="535" t="str">
        <f t="shared" si="1420"/>
        <v/>
      </c>
      <c r="DH444" s="535" t="str">
        <f t="shared" si="1421"/>
        <v/>
      </c>
      <c r="DI444" s="535" t="str">
        <f t="shared" si="1422"/>
        <v/>
      </c>
      <c r="DJ444" s="535" t="str">
        <f t="shared" si="1423"/>
        <v/>
      </c>
      <c r="DK444" s="534" t="str">
        <f t="shared" si="1424"/>
        <v/>
      </c>
      <c r="DL444" s="534" t="str">
        <f t="shared" si="1425"/>
        <v/>
      </c>
      <c r="DM444" s="534" t="str">
        <f t="shared" si="1426"/>
        <v/>
      </c>
      <c r="DN444" s="534" t="str">
        <f t="shared" si="1427"/>
        <v/>
      </c>
      <c r="DO444" s="534" t="str">
        <f t="shared" si="1428"/>
        <v/>
      </c>
      <c r="DP444" s="533" t="str">
        <f t="shared" si="1429"/>
        <v/>
      </c>
      <c r="DQ444" s="532" t="str">
        <f t="shared" si="1430"/>
        <v/>
      </c>
      <c r="DR444" s="753">
        <f>COUNT(B444:I444)</f>
        <v>0</v>
      </c>
      <c r="DS444" s="111">
        <f>COUNT(U444:AB444)</f>
        <v>0</v>
      </c>
      <c r="DT444" s="111">
        <f>COUNT(AN444:AU444)</f>
        <v>0</v>
      </c>
      <c r="DU444" s="111">
        <f>COUNT(BG444:BN444)</f>
        <v>0</v>
      </c>
      <c r="DV444" s="602"/>
      <c r="DW444" s="719"/>
      <c r="DX444" s="719"/>
      <c r="DY444" s="719"/>
      <c r="DZ444" s="719"/>
      <c r="EA444" s="719"/>
      <c r="EB444" s="719"/>
      <c r="EC444" s="719"/>
      <c r="ED444" s="719"/>
      <c r="EE444" s="603"/>
    </row>
    <row r="445" spans="1:135" s="604" customFormat="1" ht="15.75" customHeight="1">
      <c r="A445" s="705" t="s">
        <v>284</v>
      </c>
      <c r="B445" s="707">
        <f>'Data 3'!B45</f>
        <v>0</v>
      </c>
      <c r="C445" s="707">
        <f>'Data 3'!C45</f>
        <v>0</v>
      </c>
      <c r="D445" s="707">
        <f>'Data 3'!D45</f>
        <v>0</v>
      </c>
      <c r="E445" s="707">
        <f>'Data 3'!E45</f>
        <v>0</v>
      </c>
      <c r="F445" s="707">
        <f>'Data 3'!F45</f>
        <v>0</v>
      </c>
      <c r="G445" s="707">
        <f>'Data 3'!G45</f>
        <v>0</v>
      </c>
      <c r="H445" s="707">
        <f>'Data 3'!H45</f>
        <v>0</v>
      </c>
      <c r="I445" s="707">
        <f>'Data 3'!I45</f>
        <v>0</v>
      </c>
      <c r="J445" s="707">
        <f>'Data 3'!J45</f>
        <v>0</v>
      </c>
      <c r="K445" s="707">
        <f>'Data 3'!K45</f>
        <v>0</v>
      </c>
      <c r="L445" s="707">
        <f>'Data 3'!L45</f>
        <v>0</v>
      </c>
      <c r="M445" s="707">
        <f>'Data 3'!M45</f>
        <v>0</v>
      </c>
      <c r="N445" s="707">
        <f>'Data 3'!N45</f>
        <v>0</v>
      </c>
      <c r="O445" s="707">
        <f>'Data 3'!O45</f>
        <v>0</v>
      </c>
      <c r="P445" s="707">
        <f>'Data 3'!P45</f>
        <v>0</v>
      </c>
      <c r="Q445" s="707">
        <f>'Data 3'!Q45</f>
        <v>0</v>
      </c>
      <c r="R445" s="707">
        <f>'Data 3'!S45</f>
        <v>0</v>
      </c>
      <c r="S445" s="707">
        <f>'Data 3'!S45</f>
        <v>0</v>
      </c>
      <c r="T445" s="744"/>
      <c r="U445" s="707">
        <f>'Data 3'!U45</f>
        <v>0</v>
      </c>
      <c r="V445" s="707">
        <f>'Data 3'!V45</f>
        <v>0</v>
      </c>
      <c r="W445" s="707">
        <f>'Data 3'!W45</f>
        <v>0</v>
      </c>
      <c r="X445" s="707">
        <f>'Data 3'!X45</f>
        <v>0</v>
      </c>
      <c r="Y445" s="707">
        <f>'Data 3'!Y45</f>
        <v>0</v>
      </c>
      <c r="Z445" s="707">
        <f>'Data 3'!Z45</f>
        <v>2000</v>
      </c>
      <c r="AA445" s="707">
        <f>'Data 3'!AA45</f>
        <v>0</v>
      </c>
      <c r="AB445" s="707">
        <f>'Data 3'!AB45</f>
        <v>0</v>
      </c>
      <c r="AC445" s="707">
        <f>'Data 3'!AC45</f>
        <v>1280</v>
      </c>
      <c r="AD445" s="707">
        <f>'Data 3'!AD45</f>
        <v>0</v>
      </c>
      <c r="AE445" s="707">
        <f>'Data 3'!AE45</f>
        <v>0</v>
      </c>
      <c r="AF445" s="707">
        <f>'Data 3'!AF45</f>
        <v>0</v>
      </c>
      <c r="AG445" s="707">
        <f>'Data 3'!AG45</f>
        <v>0</v>
      </c>
      <c r="AH445" s="707">
        <f>'Data 3'!AH45</f>
        <v>0</v>
      </c>
      <c r="AI445" s="707">
        <f>'Data 3'!AI45</f>
        <v>0</v>
      </c>
      <c r="AJ445" s="707">
        <f>'Data 3'!AJ45</f>
        <v>0</v>
      </c>
      <c r="AK445" s="707">
        <f>'Data 3'!AL45</f>
        <v>0</v>
      </c>
      <c r="AL445" s="707">
        <f>'Data 3'!AL45</f>
        <v>0</v>
      </c>
      <c r="AM445" s="744"/>
      <c r="AN445" s="707">
        <f>'Data 3'!AN45</f>
        <v>0</v>
      </c>
      <c r="AO445" s="707">
        <f>'Data 3'!AO45</f>
        <v>0</v>
      </c>
      <c r="AP445" s="707">
        <f>'Data 3'!AP45</f>
        <v>810</v>
      </c>
      <c r="AQ445" s="707">
        <f>'Data 3'!AQ45</f>
        <v>0</v>
      </c>
      <c r="AR445" s="707">
        <f>'Data 3'!AR45</f>
        <v>0</v>
      </c>
      <c r="AS445" s="707">
        <f>'Data 3'!AS45</f>
        <v>0</v>
      </c>
      <c r="AT445" s="707">
        <f>'Data 3'!AT45</f>
        <v>0</v>
      </c>
      <c r="AU445" s="707">
        <f>'Data 3'!AU45</f>
        <v>0</v>
      </c>
      <c r="AV445" s="707">
        <f>'Data 3'!AV45</f>
        <v>0</v>
      </c>
      <c r="AW445" s="707">
        <f>'Data 3'!AW45</f>
        <v>0</v>
      </c>
      <c r="AX445" s="707">
        <f>'Data 3'!AX45</f>
        <v>0</v>
      </c>
      <c r="AY445" s="707">
        <f>'Data 3'!AY45</f>
        <v>0</v>
      </c>
      <c r="AZ445" s="707">
        <f>'Data 3'!AZ45</f>
        <v>0</v>
      </c>
      <c r="BA445" s="707">
        <f>'Data 3'!BA45</f>
        <v>0</v>
      </c>
      <c r="BB445" s="707">
        <f>'Data 3'!BB45</f>
        <v>0</v>
      </c>
      <c r="BC445" s="707">
        <f>'Data 3'!BC45</f>
        <v>0</v>
      </c>
      <c r="BD445" s="707">
        <f>'Data 3'!BE45</f>
        <v>0</v>
      </c>
      <c r="BE445" s="707">
        <f>'Data 3'!BE45</f>
        <v>0</v>
      </c>
      <c r="BF445" s="744"/>
      <c r="BG445" s="707">
        <f>'Data 3'!BG45</f>
        <v>0</v>
      </c>
      <c r="BH445" s="707">
        <f>'Data 3'!BH45</f>
        <v>0</v>
      </c>
      <c r="BI445" s="707">
        <f>'Data 3'!BI45</f>
        <v>0</v>
      </c>
      <c r="BJ445" s="707">
        <f>'Data 3'!BJ45</f>
        <v>0</v>
      </c>
      <c r="BK445" s="707">
        <f>'Data 3'!BK45</f>
        <v>0</v>
      </c>
      <c r="BL445" s="707">
        <f>'Data 3'!BL45</f>
        <v>9000</v>
      </c>
      <c r="BM445" s="707">
        <f>'Data 3'!BM45</f>
        <v>0</v>
      </c>
      <c r="BN445" s="707">
        <f>'Data 3'!BN45</f>
        <v>0</v>
      </c>
      <c r="BO445" s="707">
        <f>'Data 3'!BO45</f>
        <v>0</v>
      </c>
      <c r="BP445" s="707">
        <f>'Data 3'!BP45</f>
        <v>0</v>
      </c>
      <c r="BQ445" s="707">
        <f>'Data 3'!BQ45</f>
        <v>0</v>
      </c>
      <c r="BR445" s="707">
        <f>'Data 3'!BR45</f>
        <v>0</v>
      </c>
      <c r="BS445" s="707">
        <f>'Data 3'!BS45</f>
        <v>0</v>
      </c>
      <c r="BT445" s="707">
        <f>'Data 3'!BT45</f>
        <v>0</v>
      </c>
      <c r="BU445" s="707">
        <f>'Data 3'!BU45</f>
        <v>0</v>
      </c>
      <c r="BV445" s="707">
        <f>'Data 3'!BV45</f>
        <v>0</v>
      </c>
      <c r="BW445" s="707">
        <f>'Data 3'!BX45</f>
        <v>0</v>
      </c>
      <c r="BX445" s="707">
        <f>'Data 3'!BX45</f>
        <v>0</v>
      </c>
      <c r="BY445" s="744"/>
      <c r="BZ445" s="707">
        <f>'Data 3'!BZ45</f>
        <v>640</v>
      </c>
      <c r="CA445" s="707">
        <f>'Data 3'!CA45</f>
        <v>640</v>
      </c>
      <c r="CB445" s="707">
        <f>'Data 3'!CB45</f>
        <v>0</v>
      </c>
      <c r="CC445" s="707">
        <f>'Data 3'!CC45</f>
        <v>0</v>
      </c>
      <c r="CD445" s="698">
        <f t="shared" si="1391"/>
        <v>0</v>
      </c>
      <c r="CE445" s="698">
        <f t="shared" si="1392"/>
        <v>80</v>
      </c>
      <c r="CF445" s="698">
        <f t="shared" si="1393"/>
        <v>0</v>
      </c>
      <c r="CG445" s="787">
        <f t="shared" si="1394"/>
        <v>0</v>
      </c>
      <c r="CH445" s="1371">
        <f t="shared" si="1395"/>
        <v>0</v>
      </c>
      <c r="CI445" s="1372">
        <f t="shared" si="1396"/>
        <v>0</v>
      </c>
      <c r="CJ445" s="1373">
        <f t="shared" si="1397"/>
        <v>0</v>
      </c>
      <c r="CK445" s="1373">
        <f t="shared" si="1398"/>
        <v>0</v>
      </c>
      <c r="CL445" s="1373">
        <f t="shared" si="1399"/>
        <v>0</v>
      </c>
      <c r="CM445" s="1373">
        <f t="shared" si="1400"/>
        <v>0</v>
      </c>
      <c r="CN445" s="1373">
        <f t="shared" si="1401"/>
        <v>0</v>
      </c>
      <c r="CO445" s="1374">
        <f t="shared" si="1402"/>
        <v>0</v>
      </c>
      <c r="CP445" s="1374">
        <f t="shared" si="1403"/>
        <v>0</v>
      </c>
      <c r="CQ445" s="1374">
        <f t="shared" si="1404"/>
        <v>0</v>
      </c>
      <c r="CR445" s="1374">
        <f t="shared" si="1405"/>
        <v>0</v>
      </c>
      <c r="CS445" s="1373">
        <f t="shared" si="1406"/>
        <v>0</v>
      </c>
      <c r="CT445" s="1373">
        <f t="shared" si="1407"/>
        <v>0</v>
      </c>
      <c r="CU445" s="1373">
        <f t="shared" si="1408"/>
        <v>0</v>
      </c>
      <c r="CV445" s="1373">
        <f t="shared" si="1409"/>
        <v>0</v>
      </c>
      <c r="CW445" s="1373">
        <f t="shared" si="1410"/>
        <v>0</v>
      </c>
      <c r="CX445" s="1372">
        <f t="shared" si="1411"/>
        <v>0</v>
      </c>
      <c r="CY445" s="1375">
        <f t="shared" si="1412"/>
        <v>0</v>
      </c>
      <c r="CZ445" s="532">
        <f t="shared" si="1413"/>
        <v>0</v>
      </c>
      <c r="DA445" s="533">
        <f t="shared" si="1414"/>
        <v>0</v>
      </c>
      <c r="DB445" s="534">
        <f t="shared" si="1415"/>
        <v>0</v>
      </c>
      <c r="DC445" s="534">
        <f t="shared" si="1416"/>
        <v>0</v>
      </c>
      <c r="DD445" s="534">
        <f t="shared" si="1417"/>
        <v>0</v>
      </c>
      <c r="DE445" s="534">
        <f t="shared" si="1418"/>
        <v>0</v>
      </c>
      <c r="DF445" s="534">
        <f t="shared" si="1419"/>
        <v>0</v>
      </c>
      <c r="DG445" s="535">
        <f t="shared" si="1420"/>
        <v>0</v>
      </c>
      <c r="DH445" s="535">
        <f t="shared" si="1421"/>
        <v>0</v>
      </c>
      <c r="DI445" s="535">
        <f t="shared" si="1422"/>
        <v>0</v>
      </c>
      <c r="DJ445" s="535">
        <f t="shared" si="1423"/>
        <v>0</v>
      </c>
      <c r="DK445" s="534">
        <f t="shared" si="1424"/>
        <v>0</v>
      </c>
      <c r="DL445" s="534">
        <f t="shared" si="1425"/>
        <v>0</v>
      </c>
      <c r="DM445" s="534">
        <f t="shared" si="1426"/>
        <v>0</v>
      </c>
      <c r="DN445" s="534">
        <f t="shared" si="1427"/>
        <v>0</v>
      </c>
      <c r="DO445" s="534">
        <f t="shared" si="1428"/>
        <v>0</v>
      </c>
      <c r="DP445" s="533">
        <f t="shared" si="1429"/>
        <v>1280</v>
      </c>
      <c r="DQ445" s="532">
        <f t="shared" si="1430"/>
        <v>2000</v>
      </c>
      <c r="DR445" s="753">
        <f>COUNT(B445:S445)</f>
        <v>18</v>
      </c>
      <c r="DS445" s="111">
        <f>COUNT(U445:AL445)</f>
        <v>18</v>
      </c>
      <c r="DT445" s="111">
        <f>COUNT(AN445:BE445)</f>
        <v>18</v>
      </c>
      <c r="DU445" s="111">
        <f>COUNT(BG445:BX445)</f>
        <v>18</v>
      </c>
      <c r="DV445" s="602"/>
      <c r="DW445" s="719"/>
      <c r="DX445" s="719"/>
      <c r="DY445" s="719"/>
      <c r="DZ445" s="719"/>
      <c r="EA445" s="719"/>
      <c r="EB445" s="719"/>
      <c r="EC445" s="719"/>
      <c r="ED445" s="719"/>
      <c r="EE445" s="603"/>
    </row>
    <row r="446" spans="1:135" s="604" customFormat="1" ht="15.75" hidden="1" customHeight="1">
      <c r="A446" s="705" t="s">
        <v>359</v>
      </c>
      <c r="B446" s="284"/>
      <c r="C446" s="284"/>
      <c r="D446" s="284"/>
      <c r="E446" s="284"/>
      <c r="F446" s="284"/>
      <c r="G446" s="284"/>
      <c r="H446" s="284"/>
      <c r="I446" s="284"/>
      <c r="J446" s="284"/>
      <c r="K446" s="284"/>
      <c r="L446" s="284"/>
      <c r="M446" s="284"/>
      <c r="N446" s="284"/>
      <c r="O446" s="284"/>
      <c r="P446" s="284"/>
      <c r="Q446" s="284"/>
      <c r="R446" s="284"/>
      <c r="S446" s="284"/>
      <c r="T446" s="851"/>
      <c r="U446" s="284"/>
      <c r="V446" s="284"/>
      <c r="W446" s="284"/>
      <c r="X446" s="284"/>
      <c r="Y446" s="284"/>
      <c r="Z446" s="284"/>
      <c r="AA446" s="284"/>
      <c r="AB446" s="284"/>
      <c r="AC446" s="284"/>
      <c r="AD446" s="284"/>
      <c r="AE446" s="284"/>
      <c r="AF446" s="284"/>
      <c r="AG446" s="284"/>
      <c r="AH446" s="284"/>
      <c r="AI446" s="284"/>
      <c r="AJ446" s="284"/>
      <c r="AK446" s="284"/>
      <c r="AL446" s="284"/>
      <c r="AM446" s="851"/>
      <c r="AN446" s="284"/>
      <c r="AO446" s="284"/>
      <c r="AP446" s="284"/>
      <c r="AQ446" s="284"/>
      <c r="AR446" s="284"/>
      <c r="AS446" s="284"/>
      <c r="AT446" s="284"/>
      <c r="AU446" s="284"/>
      <c r="AV446" s="284"/>
      <c r="AW446" s="284"/>
      <c r="AX446" s="284"/>
      <c r="AY446" s="284"/>
      <c r="AZ446" s="284"/>
      <c r="BA446" s="284"/>
      <c r="BB446" s="284"/>
      <c r="BC446" s="284"/>
      <c r="BD446" s="284"/>
      <c r="BE446" s="284"/>
      <c r="BF446" s="851"/>
      <c r="BG446" s="284"/>
      <c r="BH446" s="284"/>
      <c r="BI446" s="284"/>
      <c r="BJ446" s="284"/>
      <c r="BK446" s="284"/>
      <c r="BL446" s="284"/>
      <c r="BM446" s="284"/>
      <c r="BN446" s="284"/>
      <c r="BO446" s="284"/>
      <c r="BP446" s="284"/>
      <c r="BQ446" s="284"/>
      <c r="BR446" s="284"/>
      <c r="BS446" s="284"/>
      <c r="BT446" s="284"/>
      <c r="BU446" s="284"/>
      <c r="BV446" s="284"/>
      <c r="BW446" s="284"/>
      <c r="BX446" s="284"/>
      <c r="BY446" s="851"/>
      <c r="BZ446" s="284"/>
      <c r="CA446" s="284"/>
      <c r="CB446" s="284"/>
      <c r="CC446" s="284"/>
      <c r="CD446" s="698" t="str">
        <f t="shared" si="1391"/>
        <v/>
      </c>
      <c r="CE446" s="698" t="str">
        <f t="shared" si="1392"/>
        <v/>
      </c>
      <c r="CF446" s="698" t="str">
        <f t="shared" si="1393"/>
        <v/>
      </c>
      <c r="CG446" s="787" t="str">
        <f t="shared" si="1394"/>
        <v/>
      </c>
      <c r="CH446" s="1371" t="str">
        <f t="shared" si="1395"/>
        <v/>
      </c>
      <c r="CI446" s="1372" t="str">
        <f t="shared" si="1396"/>
        <v/>
      </c>
      <c r="CJ446" s="1373" t="str">
        <f t="shared" si="1397"/>
        <v/>
      </c>
      <c r="CK446" s="1373" t="str">
        <f t="shared" si="1398"/>
        <v/>
      </c>
      <c r="CL446" s="1373" t="str">
        <f t="shared" si="1399"/>
        <v/>
      </c>
      <c r="CM446" s="1373" t="str">
        <f t="shared" si="1400"/>
        <v/>
      </c>
      <c r="CN446" s="1373" t="str">
        <f t="shared" si="1401"/>
        <v/>
      </c>
      <c r="CO446" s="1374" t="str">
        <f t="shared" si="1402"/>
        <v/>
      </c>
      <c r="CP446" s="1374" t="str">
        <f t="shared" si="1403"/>
        <v/>
      </c>
      <c r="CQ446" s="1374" t="str">
        <f t="shared" si="1404"/>
        <v/>
      </c>
      <c r="CR446" s="1374" t="str">
        <f t="shared" si="1405"/>
        <v/>
      </c>
      <c r="CS446" s="1373" t="str">
        <f t="shared" si="1406"/>
        <v/>
      </c>
      <c r="CT446" s="1373" t="str">
        <f t="shared" si="1407"/>
        <v/>
      </c>
      <c r="CU446" s="1373" t="str">
        <f t="shared" si="1408"/>
        <v/>
      </c>
      <c r="CV446" s="1373" t="str">
        <f t="shared" si="1409"/>
        <v/>
      </c>
      <c r="CW446" s="1373" t="str">
        <f t="shared" si="1410"/>
        <v/>
      </c>
      <c r="CX446" s="1372" t="str">
        <f t="shared" si="1411"/>
        <v/>
      </c>
      <c r="CY446" s="1375" t="str">
        <f t="shared" si="1412"/>
        <v/>
      </c>
      <c r="CZ446" s="532" t="str">
        <f t="shared" si="1413"/>
        <v/>
      </c>
      <c r="DA446" s="533" t="str">
        <f t="shared" si="1414"/>
        <v/>
      </c>
      <c r="DB446" s="534" t="str">
        <f t="shared" si="1415"/>
        <v/>
      </c>
      <c r="DC446" s="534" t="str">
        <f t="shared" si="1416"/>
        <v/>
      </c>
      <c r="DD446" s="534" t="str">
        <f t="shared" si="1417"/>
        <v/>
      </c>
      <c r="DE446" s="534" t="str">
        <f t="shared" si="1418"/>
        <v/>
      </c>
      <c r="DF446" s="534" t="str">
        <f t="shared" si="1419"/>
        <v/>
      </c>
      <c r="DG446" s="535" t="str">
        <f t="shared" si="1420"/>
        <v/>
      </c>
      <c r="DH446" s="535" t="str">
        <f t="shared" si="1421"/>
        <v/>
      </c>
      <c r="DI446" s="535" t="str">
        <f t="shared" si="1422"/>
        <v/>
      </c>
      <c r="DJ446" s="535" t="str">
        <f t="shared" si="1423"/>
        <v/>
      </c>
      <c r="DK446" s="534" t="str">
        <f t="shared" si="1424"/>
        <v/>
      </c>
      <c r="DL446" s="534" t="str">
        <f t="shared" si="1425"/>
        <v/>
      </c>
      <c r="DM446" s="534" t="str">
        <f t="shared" si="1426"/>
        <v/>
      </c>
      <c r="DN446" s="534" t="str">
        <f t="shared" si="1427"/>
        <v/>
      </c>
      <c r="DO446" s="534" t="str">
        <f t="shared" si="1428"/>
        <v/>
      </c>
      <c r="DP446" s="533" t="str">
        <f t="shared" si="1429"/>
        <v/>
      </c>
      <c r="DQ446" s="532" t="str">
        <f t="shared" si="1430"/>
        <v/>
      </c>
      <c r="DR446" s="753">
        <f>COUNT(B446:S446)</f>
        <v>0</v>
      </c>
      <c r="DS446" s="111">
        <f>COUNT(U446:AL446)</f>
        <v>0</v>
      </c>
      <c r="DT446" s="111">
        <f>COUNT(AN446:BE446)</f>
        <v>0</v>
      </c>
      <c r="DU446" s="111">
        <f>COUNT(BG446:BX446)</f>
        <v>0</v>
      </c>
      <c r="DV446" s="602"/>
      <c r="DW446" s="719"/>
      <c r="DX446" s="719"/>
      <c r="DY446" s="719"/>
      <c r="DZ446" s="719"/>
      <c r="EA446" s="719"/>
      <c r="EB446" s="719"/>
      <c r="EC446" s="719"/>
      <c r="ED446" s="719"/>
      <c r="EE446" s="603"/>
    </row>
    <row r="447" spans="1:135" s="604" customFormat="1" ht="15.75" customHeight="1">
      <c r="A447" s="710" t="s">
        <v>328</v>
      </c>
      <c r="B447" s="852">
        <f>'Data 3'!B46</f>
        <v>0</v>
      </c>
      <c r="C447" s="852">
        <f>'Data 3'!C46</f>
        <v>0</v>
      </c>
      <c r="D447" s="852">
        <f>'Data 3'!D46</f>
        <v>0</v>
      </c>
      <c r="E447" s="852">
        <f>'Data 3'!E46</f>
        <v>0</v>
      </c>
      <c r="F447" s="852">
        <f>'Data 3'!F46</f>
        <v>0</v>
      </c>
      <c r="G447" s="852">
        <f>'Data 3'!G46</f>
        <v>0</v>
      </c>
      <c r="H447" s="852">
        <f>'Data 3'!H46</f>
        <v>0</v>
      </c>
      <c r="I447" s="852">
        <f>'Data 3'!I46</f>
        <v>0</v>
      </c>
      <c r="J447" s="852">
        <f>'Data 3'!J46</f>
        <v>0</v>
      </c>
      <c r="K447" s="852">
        <f>'Data 3'!K46</f>
        <v>0</v>
      </c>
      <c r="L447" s="852">
        <f>'Data 3'!L46</f>
        <v>0</v>
      </c>
      <c r="M447" s="852">
        <f>'Data 3'!M46</f>
        <v>0</v>
      </c>
      <c r="N447" s="852">
        <f>'Data 3'!N46</f>
        <v>0</v>
      </c>
      <c r="O447" s="852">
        <f>'Data 3'!O46</f>
        <v>7.5987368795587976E-4</v>
      </c>
      <c r="P447" s="852">
        <f>'Data 3'!P46</f>
        <v>0</v>
      </c>
      <c r="Q447" s="852">
        <f>'Data 3'!Q46</f>
        <v>0</v>
      </c>
      <c r="R447" s="852">
        <f>'Data 3'!S46</f>
        <v>0</v>
      </c>
      <c r="S447" s="852">
        <f>'Data 3'!S46</f>
        <v>0</v>
      </c>
      <c r="T447" s="853"/>
      <c r="U447" s="852">
        <f>'Data 3'!U46</f>
        <v>0</v>
      </c>
      <c r="V447" s="852">
        <f>'Data 3'!V46</f>
        <v>0</v>
      </c>
      <c r="W447" s="852">
        <f>'Data 3'!W46</f>
        <v>0</v>
      </c>
      <c r="X447" s="852">
        <f>'Data 3'!X46</f>
        <v>0</v>
      </c>
      <c r="Y447" s="852">
        <f>'Data 3'!Y46</f>
        <v>0</v>
      </c>
      <c r="Z447" s="852">
        <f>'Data 3'!Z46</f>
        <v>0</v>
      </c>
      <c r="AA447" s="852">
        <f>'Data 3'!AA46</f>
        <v>0</v>
      </c>
      <c r="AB447" s="852">
        <f>'Data 3'!AB46</f>
        <v>0</v>
      </c>
      <c r="AC447" s="852">
        <f>'Data 3'!AC46</f>
        <v>0</v>
      </c>
      <c r="AD447" s="852">
        <f>'Data 3'!AD46</f>
        <v>0</v>
      </c>
      <c r="AE447" s="852">
        <f>'Data 3'!AE46</f>
        <v>0</v>
      </c>
      <c r="AF447" s="852">
        <f>'Data 3'!AF46</f>
        <v>0</v>
      </c>
      <c r="AG447" s="852">
        <f>'Data 3'!AG46</f>
        <v>0</v>
      </c>
      <c r="AH447" s="852">
        <f>'Data 3'!AH46</f>
        <v>0</v>
      </c>
      <c r="AI447" s="852">
        <f>'Data 3'!AI46</f>
        <v>0</v>
      </c>
      <c r="AJ447" s="852">
        <f>'Data 3'!AJ46</f>
        <v>0</v>
      </c>
      <c r="AK447" s="852">
        <f>'Data 3'!AL46</f>
        <v>0</v>
      </c>
      <c r="AL447" s="852">
        <f>'Data 3'!AL46</f>
        <v>0</v>
      </c>
      <c r="AM447" s="853"/>
      <c r="AN447" s="852">
        <f>'Data 3'!AN46</f>
        <v>0</v>
      </c>
      <c r="AO447" s="852">
        <f>'Data 3'!AO46</f>
        <v>0</v>
      </c>
      <c r="AP447" s="852">
        <f>'Data 3'!AP46</f>
        <v>0</v>
      </c>
      <c r="AQ447" s="852">
        <f>'Data 3'!AQ46</f>
        <v>0</v>
      </c>
      <c r="AR447" s="852">
        <f>'Data 3'!AR46</f>
        <v>0</v>
      </c>
      <c r="AS447" s="852">
        <f>'Data 3'!AS46</f>
        <v>0</v>
      </c>
      <c r="AT447" s="852">
        <f>'Data 3'!AT46</f>
        <v>0</v>
      </c>
      <c r="AU447" s="852">
        <f>'Data 3'!AU46</f>
        <v>0</v>
      </c>
      <c r="AV447" s="852">
        <f>'Data 3'!AV46</f>
        <v>0</v>
      </c>
      <c r="AW447" s="852">
        <f>'Data 3'!AW46</f>
        <v>0</v>
      </c>
      <c r="AX447" s="852">
        <f>'Data 3'!AX46</f>
        <v>0</v>
      </c>
      <c r="AY447" s="852">
        <f>'Data 3'!AY46</f>
        <v>0</v>
      </c>
      <c r="AZ447" s="852">
        <f>'Data 3'!AZ46</f>
        <v>0</v>
      </c>
      <c r="BA447" s="852">
        <f>'Data 3'!BA46</f>
        <v>0</v>
      </c>
      <c r="BB447" s="852">
        <f>'Data 3'!BB46</f>
        <v>0</v>
      </c>
      <c r="BC447" s="852">
        <f>'Data 3'!BC46</f>
        <v>0</v>
      </c>
      <c r="BD447" s="852">
        <f>'Data 3'!BE46</f>
        <v>0</v>
      </c>
      <c r="BE447" s="852">
        <f>'Data 3'!BE46</f>
        <v>0</v>
      </c>
      <c r="BF447" s="853"/>
      <c r="BG447" s="852">
        <f>'Data 3'!BG46</f>
        <v>0</v>
      </c>
      <c r="BH447" s="852">
        <f>'Data 3'!BH46</f>
        <v>0</v>
      </c>
      <c r="BI447" s="852">
        <f>'Data 3'!BI46</f>
        <v>0</v>
      </c>
      <c r="BJ447" s="852">
        <f>'Data 3'!BJ46</f>
        <v>0</v>
      </c>
      <c r="BK447" s="852">
        <f>'Data 3'!BK46</f>
        <v>0</v>
      </c>
      <c r="BL447" s="852">
        <f>'Data 3'!BL46</f>
        <v>0</v>
      </c>
      <c r="BM447" s="852">
        <f>'Data 3'!BM46</f>
        <v>0</v>
      </c>
      <c r="BN447" s="852">
        <f>'Data 3'!BN46</f>
        <v>0</v>
      </c>
      <c r="BO447" s="852">
        <f>'Data 3'!BO46</f>
        <v>0</v>
      </c>
      <c r="BP447" s="852">
        <f>'Data 3'!BP46</f>
        <v>0</v>
      </c>
      <c r="BQ447" s="852">
        <f>'Data 3'!BQ46</f>
        <v>0</v>
      </c>
      <c r="BR447" s="852">
        <f>'Data 3'!BR46</f>
        <v>0</v>
      </c>
      <c r="BS447" s="852">
        <f>'Data 3'!BS46</f>
        <v>0</v>
      </c>
      <c r="BT447" s="852">
        <f>'Data 3'!BT46</f>
        <v>0</v>
      </c>
      <c r="BU447" s="852">
        <f>'Data 3'!BU46</f>
        <v>0</v>
      </c>
      <c r="BV447" s="852">
        <f>'Data 3'!BV46</f>
        <v>0</v>
      </c>
      <c r="BW447" s="852">
        <f>'Data 3'!BX46</f>
        <v>0</v>
      </c>
      <c r="BX447" s="852">
        <f>'Data 3'!BX46</f>
        <v>0</v>
      </c>
      <c r="BY447" s="853"/>
      <c r="BZ447" s="852">
        <f>'Data 3'!BZ46</f>
        <v>0</v>
      </c>
      <c r="CA447" s="852">
        <f>'Data 3'!CA46</f>
        <v>0</v>
      </c>
      <c r="CB447" s="852">
        <f>'Data 3'!CB46</f>
        <v>0</v>
      </c>
      <c r="CC447" s="852">
        <f>'Data 3'!CC46</f>
        <v>0</v>
      </c>
      <c r="CD447" s="698">
        <f t="shared" si="1391"/>
        <v>0</v>
      </c>
      <c r="CE447" s="723">
        <f t="shared" si="1392"/>
        <v>0</v>
      </c>
      <c r="CF447" s="723">
        <f t="shared" si="1393"/>
        <v>0</v>
      </c>
      <c r="CG447" s="790">
        <f t="shared" si="1394"/>
        <v>0</v>
      </c>
      <c r="CH447" s="1376">
        <f t="shared" si="1395"/>
        <v>0</v>
      </c>
      <c r="CI447" s="1377">
        <f t="shared" si="1396"/>
        <v>0</v>
      </c>
      <c r="CJ447" s="1378">
        <f t="shared" si="1397"/>
        <v>0</v>
      </c>
      <c r="CK447" s="1378">
        <f t="shared" si="1398"/>
        <v>0</v>
      </c>
      <c r="CL447" s="1378">
        <f t="shared" si="1399"/>
        <v>0</v>
      </c>
      <c r="CM447" s="1378">
        <f t="shared" si="1400"/>
        <v>0</v>
      </c>
      <c r="CN447" s="1378">
        <f t="shared" si="1401"/>
        <v>0</v>
      </c>
      <c r="CO447" s="1379">
        <f t="shared" si="1402"/>
        <v>0</v>
      </c>
      <c r="CP447" s="1379">
        <f t="shared" si="1403"/>
        <v>0</v>
      </c>
      <c r="CQ447" s="1379">
        <f t="shared" si="1404"/>
        <v>0</v>
      </c>
      <c r="CR447" s="1379">
        <f t="shared" si="1405"/>
        <v>0</v>
      </c>
      <c r="CS447" s="1378">
        <f t="shared" si="1406"/>
        <v>0</v>
      </c>
      <c r="CT447" s="1378">
        <f t="shared" si="1407"/>
        <v>0</v>
      </c>
      <c r="CU447" s="1378">
        <f t="shared" si="1408"/>
        <v>0</v>
      </c>
      <c r="CV447" s="1378">
        <f t="shared" si="1409"/>
        <v>0</v>
      </c>
      <c r="CW447" s="1378">
        <f t="shared" si="1410"/>
        <v>0</v>
      </c>
      <c r="CX447" s="1377">
        <f t="shared" si="1411"/>
        <v>0</v>
      </c>
      <c r="CY447" s="1380">
        <f t="shared" si="1412"/>
        <v>7.5987368795587976E-4</v>
      </c>
      <c r="CZ447" s="638">
        <f t="shared" si="1413"/>
        <v>0</v>
      </c>
      <c r="DA447" s="639">
        <f t="shared" si="1414"/>
        <v>0</v>
      </c>
      <c r="DB447" s="640">
        <f t="shared" si="1415"/>
        <v>0</v>
      </c>
      <c r="DC447" s="640">
        <f t="shared" si="1416"/>
        <v>0</v>
      </c>
      <c r="DD447" s="640">
        <f t="shared" si="1417"/>
        <v>0</v>
      </c>
      <c r="DE447" s="640">
        <f t="shared" si="1418"/>
        <v>0</v>
      </c>
      <c r="DF447" s="640">
        <f t="shared" si="1419"/>
        <v>0</v>
      </c>
      <c r="DG447" s="641">
        <f t="shared" si="1420"/>
        <v>0</v>
      </c>
      <c r="DH447" s="641">
        <f t="shared" si="1421"/>
        <v>0</v>
      </c>
      <c r="DI447" s="641">
        <f t="shared" si="1422"/>
        <v>0</v>
      </c>
      <c r="DJ447" s="641">
        <f t="shared" si="1423"/>
        <v>0</v>
      </c>
      <c r="DK447" s="640">
        <f t="shared" si="1424"/>
        <v>0</v>
      </c>
      <c r="DL447" s="640">
        <f t="shared" si="1425"/>
        <v>0</v>
      </c>
      <c r="DM447" s="640">
        <f t="shared" si="1426"/>
        <v>0</v>
      </c>
      <c r="DN447" s="640">
        <f t="shared" si="1427"/>
        <v>0</v>
      </c>
      <c r="DO447" s="640">
        <f t="shared" si="1428"/>
        <v>0</v>
      </c>
      <c r="DP447" s="639">
        <f t="shared" si="1429"/>
        <v>0</v>
      </c>
      <c r="DQ447" s="638">
        <f t="shared" si="1430"/>
        <v>0</v>
      </c>
      <c r="DR447" s="753">
        <f>COUNT(B447:S447)</f>
        <v>18</v>
      </c>
      <c r="DS447" s="111">
        <f>COUNT(U447:AL447)</f>
        <v>18</v>
      </c>
      <c r="DT447" s="111">
        <f>COUNT(AN447:BE447)</f>
        <v>18</v>
      </c>
      <c r="DU447" s="111">
        <f>COUNT(BG447:BX447)</f>
        <v>18</v>
      </c>
      <c r="DV447" s="602"/>
      <c r="DW447" s="719"/>
      <c r="DX447" s="719"/>
      <c r="DY447" s="719"/>
      <c r="DZ447" s="719"/>
      <c r="EA447" s="719"/>
      <c r="EB447" s="719"/>
      <c r="EC447" s="719"/>
      <c r="ED447" s="719"/>
      <c r="EE447" s="603"/>
    </row>
    <row r="448" spans="1:135" s="604" customFormat="1" ht="15.75" customHeight="1">
      <c r="A448" s="840" t="s">
        <v>391</v>
      </c>
      <c r="B448" s="854"/>
      <c r="C448" s="854"/>
      <c r="D448" s="854"/>
      <c r="E448" s="854"/>
      <c r="F448" s="854"/>
      <c r="G448" s="854"/>
      <c r="H448" s="854"/>
      <c r="I448" s="854"/>
      <c r="J448" s="854"/>
      <c r="K448" s="854"/>
      <c r="L448" s="854"/>
      <c r="M448" s="854"/>
      <c r="N448" s="854"/>
      <c r="O448" s="854"/>
      <c r="P448" s="854"/>
      <c r="Q448" s="854"/>
      <c r="R448" s="854"/>
      <c r="S448" s="854"/>
      <c r="T448" s="703"/>
      <c r="U448" s="854"/>
      <c r="V448" s="854"/>
      <c r="W448" s="854"/>
      <c r="X448" s="854"/>
      <c r="Y448" s="854"/>
      <c r="Z448" s="854"/>
      <c r="AA448" s="854"/>
      <c r="AB448" s="854"/>
      <c r="AC448" s="854"/>
      <c r="AD448" s="854"/>
      <c r="AE448" s="854"/>
      <c r="AF448" s="854"/>
      <c r="AG448" s="854"/>
      <c r="AH448" s="854"/>
      <c r="AI448" s="854"/>
      <c r="AJ448" s="854"/>
      <c r="AK448" s="854"/>
      <c r="AL448" s="854"/>
      <c r="AM448" s="703"/>
      <c r="AN448" s="854"/>
      <c r="AO448" s="854"/>
      <c r="AP448" s="854"/>
      <c r="AQ448" s="854"/>
      <c r="AR448" s="854"/>
      <c r="AS448" s="854"/>
      <c r="AT448" s="854"/>
      <c r="AU448" s="854"/>
      <c r="AV448" s="854"/>
      <c r="AW448" s="854"/>
      <c r="AX448" s="854"/>
      <c r="AY448" s="854"/>
      <c r="AZ448" s="854"/>
      <c r="BA448" s="854"/>
      <c r="BB448" s="854"/>
      <c r="BC448" s="854"/>
      <c r="BD448" s="854"/>
      <c r="BE448" s="854"/>
      <c r="BF448" s="703"/>
      <c r="BG448" s="854"/>
      <c r="BH448" s="854"/>
      <c r="BI448" s="854"/>
      <c r="BJ448" s="854"/>
      <c r="BK448" s="854"/>
      <c r="BL448" s="854"/>
      <c r="BM448" s="854"/>
      <c r="BN448" s="854"/>
      <c r="BO448" s="854"/>
      <c r="BP448" s="854"/>
      <c r="BQ448" s="854"/>
      <c r="BR448" s="854"/>
      <c r="BS448" s="854"/>
      <c r="BT448" s="854"/>
      <c r="BU448" s="854"/>
      <c r="BV448" s="854"/>
      <c r="BW448" s="854"/>
      <c r="BX448" s="854"/>
      <c r="BY448" s="703"/>
      <c r="BZ448" s="854"/>
      <c r="CA448" s="854"/>
      <c r="CB448" s="854"/>
      <c r="CC448" s="854"/>
      <c r="CD448" s="690" t="str">
        <f t="shared" si="1391"/>
        <v/>
      </c>
      <c r="CE448" s="690" t="str">
        <f t="shared" si="1392"/>
        <v/>
      </c>
      <c r="CF448" s="690" t="str">
        <f t="shared" si="1393"/>
        <v/>
      </c>
      <c r="CG448" s="786" t="str">
        <f t="shared" si="1394"/>
        <v/>
      </c>
      <c r="CH448" s="666"/>
      <c r="CI448" s="666"/>
      <c r="CJ448" s="666"/>
      <c r="CK448" s="666"/>
      <c r="CL448" s="666"/>
      <c r="CM448" s="666"/>
      <c r="CN448" s="666"/>
      <c r="CO448" s="666"/>
      <c r="CP448" s="666"/>
      <c r="CQ448" s="666"/>
      <c r="CR448" s="666"/>
      <c r="CS448" s="666"/>
      <c r="CT448" s="666"/>
      <c r="CU448" s="666"/>
      <c r="CV448" s="666"/>
      <c r="CW448" s="666"/>
      <c r="CX448" s="666"/>
      <c r="CY448" s="667"/>
      <c r="CZ448" s="208"/>
      <c r="DA448" s="208"/>
      <c r="DB448" s="208"/>
      <c r="DC448" s="208"/>
      <c r="DD448" s="208"/>
      <c r="DE448" s="208"/>
      <c r="DF448" s="208"/>
      <c r="DG448" s="208"/>
      <c r="DH448" s="208"/>
      <c r="DI448" s="208"/>
      <c r="DJ448" s="208"/>
      <c r="DK448" s="208"/>
      <c r="DL448" s="208"/>
      <c r="DM448" s="208"/>
      <c r="DN448" s="208"/>
      <c r="DO448" s="208"/>
      <c r="DP448" s="208"/>
      <c r="DQ448" s="208"/>
      <c r="DR448" s="691"/>
      <c r="DS448" s="208"/>
      <c r="DT448" s="208"/>
      <c r="DU448" s="208"/>
      <c r="DV448" s="692"/>
      <c r="DW448" s="718"/>
      <c r="DX448" s="718"/>
      <c r="DY448" s="718"/>
      <c r="DZ448" s="718"/>
      <c r="EA448" s="718"/>
      <c r="EB448" s="718"/>
      <c r="EC448" s="718"/>
      <c r="ED448" s="718"/>
      <c r="EE448" s="603"/>
    </row>
    <row r="449" spans="1:135" s="604" customFormat="1" ht="15.75" customHeight="1">
      <c r="A449" s="1435" t="s">
        <v>817</v>
      </c>
      <c r="B449" s="741" t="s">
        <v>378</v>
      </c>
      <c r="C449" s="741" t="s">
        <v>378</v>
      </c>
      <c r="D449" s="741" t="s">
        <v>378</v>
      </c>
      <c r="E449" s="741" t="s">
        <v>378</v>
      </c>
      <c r="F449" s="741" t="s">
        <v>378</v>
      </c>
      <c r="G449" s="741" t="s">
        <v>378</v>
      </c>
      <c r="H449" s="741" t="s">
        <v>378</v>
      </c>
      <c r="I449" s="741" t="s">
        <v>378</v>
      </c>
      <c r="J449" s="741" t="s">
        <v>378</v>
      </c>
      <c r="K449" s="741" t="s">
        <v>378</v>
      </c>
      <c r="L449" s="741" t="s">
        <v>378</v>
      </c>
      <c r="M449" s="741" t="s">
        <v>378</v>
      </c>
      <c r="N449" s="741" t="s">
        <v>378</v>
      </c>
      <c r="O449" s="741" t="s">
        <v>378</v>
      </c>
      <c r="P449" s="741" t="s">
        <v>378</v>
      </c>
      <c r="Q449" s="741" t="s">
        <v>378</v>
      </c>
      <c r="R449" s="741" t="s">
        <v>378</v>
      </c>
      <c r="S449" s="741" t="s">
        <v>378</v>
      </c>
      <c r="T449" s="742"/>
      <c r="U449" s="741" t="s">
        <v>378</v>
      </c>
      <c r="V449" s="741" t="s">
        <v>378</v>
      </c>
      <c r="W449" s="741" t="s">
        <v>378</v>
      </c>
      <c r="X449" s="741" t="s">
        <v>378</v>
      </c>
      <c r="Y449" s="741" t="s">
        <v>378</v>
      </c>
      <c r="Z449" s="741" t="s">
        <v>378</v>
      </c>
      <c r="AA449" s="741" t="s">
        <v>378</v>
      </c>
      <c r="AB449" s="741" t="s">
        <v>378</v>
      </c>
      <c r="AC449" s="741" t="s">
        <v>378</v>
      </c>
      <c r="AD449" s="741" t="s">
        <v>378</v>
      </c>
      <c r="AE449" s="741" t="s">
        <v>378</v>
      </c>
      <c r="AF449" s="741" t="s">
        <v>378</v>
      </c>
      <c r="AG449" s="741" t="s">
        <v>378</v>
      </c>
      <c r="AH449" s="528" t="s">
        <v>378</v>
      </c>
      <c r="AI449" s="741" t="s">
        <v>378</v>
      </c>
      <c r="AJ449" s="741" t="s">
        <v>378</v>
      </c>
      <c r="AK449" s="741" t="s">
        <v>378</v>
      </c>
      <c r="AL449" s="741" t="s">
        <v>378</v>
      </c>
      <c r="AM449" s="742"/>
      <c r="AN449" s="741" t="s">
        <v>378</v>
      </c>
      <c r="AO449" s="741" t="s">
        <v>378</v>
      </c>
      <c r="AP449" s="741" t="s">
        <v>378</v>
      </c>
      <c r="AQ449" s="741" t="s">
        <v>378</v>
      </c>
      <c r="AR449" s="741" t="s">
        <v>378</v>
      </c>
      <c r="AS449" s="741" t="s">
        <v>378</v>
      </c>
      <c r="AT449" s="741" t="s">
        <v>378</v>
      </c>
      <c r="AU449" s="741" t="s">
        <v>378</v>
      </c>
      <c r="AV449" s="741" t="s">
        <v>378</v>
      </c>
      <c r="AW449" s="741" t="s">
        <v>378</v>
      </c>
      <c r="AX449" s="741" t="s">
        <v>378</v>
      </c>
      <c r="AY449" s="741" t="s">
        <v>378</v>
      </c>
      <c r="AZ449" s="741" t="s">
        <v>378</v>
      </c>
      <c r="BA449" s="741" t="s">
        <v>378</v>
      </c>
      <c r="BB449" s="741" t="s">
        <v>378</v>
      </c>
      <c r="BC449" s="741" t="s">
        <v>378</v>
      </c>
      <c r="BD449" s="741" t="s">
        <v>378</v>
      </c>
      <c r="BE449" s="741" t="s">
        <v>378</v>
      </c>
      <c r="BF449" s="742"/>
      <c r="BG449" s="741" t="s">
        <v>378</v>
      </c>
      <c r="BH449" s="741" t="s">
        <v>378</v>
      </c>
      <c r="BI449" s="741" t="s">
        <v>378</v>
      </c>
      <c r="BJ449" s="741" t="s">
        <v>378</v>
      </c>
      <c r="BK449" s="741" t="s">
        <v>378</v>
      </c>
      <c r="BL449" s="741" t="s">
        <v>378</v>
      </c>
      <c r="BM449" s="741" t="s">
        <v>378</v>
      </c>
      <c r="BN449" s="741" t="s">
        <v>378</v>
      </c>
      <c r="BO449" s="741" t="s">
        <v>378</v>
      </c>
      <c r="BP449" s="741" t="s">
        <v>378</v>
      </c>
      <c r="BQ449" s="741" t="s">
        <v>378</v>
      </c>
      <c r="BR449" s="741" t="s">
        <v>378</v>
      </c>
      <c r="BS449" s="741" t="s">
        <v>378</v>
      </c>
      <c r="BT449" s="741" t="s">
        <v>378</v>
      </c>
      <c r="BU449" s="741" t="s">
        <v>378</v>
      </c>
      <c r="BV449" s="741" t="s">
        <v>378</v>
      </c>
      <c r="BW449" s="741" t="s">
        <v>378</v>
      </c>
      <c r="BX449" s="741" t="s">
        <v>378</v>
      </c>
      <c r="BY449" s="742"/>
      <c r="BZ449" s="741" t="s">
        <v>378</v>
      </c>
      <c r="CA449" s="741" t="s">
        <v>378</v>
      </c>
      <c r="CB449" s="741" t="s">
        <v>378</v>
      </c>
      <c r="CC449" s="741" t="s">
        <v>378</v>
      </c>
      <c r="CD449" s="690" t="str">
        <f t="shared" si="1391"/>
        <v/>
      </c>
      <c r="CE449" s="690" t="str">
        <f t="shared" si="1392"/>
        <v/>
      </c>
      <c r="CF449" s="690" t="str">
        <f t="shared" si="1393"/>
        <v/>
      </c>
      <c r="CG449" s="786" t="str">
        <f t="shared" si="1394"/>
        <v/>
      </c>
      <c r="CH449" s="666"/>
      <c r="CI449" s="666"/>
      <c r="CJ449" s="666"/>
      <c r="CK449" s="666"/>
      <c r="CL449" s="666"/>
      <c r="CM449" s="666"/>
      <c r="CN449" s="666"/>
      <c r="CO449" s="666"/>
      <c r="CP449" s="666"/>
      <c r="CQ449" s="666"/>
      <c r="CR449" s="666"/>
      <c r="CS449" s="666"/>
      <c r="CT449" s="666"/>
      <c r="CU449" s="666"/>
      <c r="CV449" s="666"/>
      <c r="CW449" s="666"/>
      <c r="CX449" s="666"/>
      <c r="CY449" s="667"/>
      <c r="CZ449" s="208"/>
      <c r="DA449" s="208"/>
      <c r="DB449" s="208"/>
      <c r="DC449" s="208"/>
      <c r="DD449" s="208"/>
      <c r="DE449" s="208"/>
      <c r="DF449" s="208"/>
      <c r="DG449" s="208"/>
      <c r="DH449" s="208"/>
      <c r="DI449" s="208"/>
      <c r="DJ449" s="208"/>
      <c r="DK449" s="208"/>
      <c r="DL449" s="208"/>
      <c r="DM449" s="208"/>
      <c r="DN449" s="208"/>
      <c r="DO449" s="208"/>
      <c r="DP449" s="208"/>
      <c r="DQ449" s="208"/>
      <c r="DR449" s="601"/>
      <c r="DS449" s="210"/>
      <c r="DT449" s="210"/>
      <c r="DU449" s="210"/>
      <c r="DV449" s="602"/>
      <c r="DW449" s="719"/>
      <c r="DX449" s="719"/>
      <c r="DY449" s="719"/>
      <c r="DZ449" s="719"/>
      <c r="EA449" s="719"/>
      <c r="EB449" s="719"/>
      <c r="EC449" s="719"/>
      <c r="ED449" s="719"/>
      <c r="EE449" s="603"/>
    </row>
    <row r="450" spans="1:135" s="604" customFormat="1" ht="15.75" customHeight="1">
      <c r="A450" s="808" t="s">
        <v>368</v>
      </c>
      <c r="B450" s="741">
        <v>80</v>
      </c>
      <c r="C450" s="741">
        <v>80</v>
      </c>
      <c r="D450" s="741">
        <v>80</v>
      </c>
      <c r="E450" s="741">
        <v>80</v>
      </c>
      <c r="F450" s="741">
        <v>80</v>
      </c>
      <c r="G450" s="741">
        <v>80</v>
      </c>
      <c r="H450" s="741">
        <v>80</v>
      </c>
      <c r="I450" s="741">
        <v>80</v>
      </c>
      <c r="J450" s="741">
        <v>80</v>
      </c>
      <c r="K450" s="741">
        <v>80</v>
      </c>
      <c r="L450" s="741">
        <v>80</v>
      </c>
      <c r="M450" s="741">
        <v>80</v>
      </c>
      <c r="N450" s="741">
        <v>80</v>
      </c>
      <c r="O450" s="741">
        <v>80</v>
      </c>
      <c r="P450" s="741">
        <v>50</v>
      </c>
      <c r="Q450" s="741">
        <v>50</v>
      </c>
      <c r="R450" s="741">
        <v>50</v>
      </c>
      <c r="S450" s="741">
        <v>80</v>
      </c>
      <c r="T450" s="739"/>
      <c r="U450" s="741">
        <v>80</v>
      </c>
      <c r="V450" s="741">
        <v>80</v>
      </c>
      <c r="W450" s="741">
        <v>80</v>
      </c>
      <c r="X450" s="741">
        <v>80</v>
      </c>
      <c r="Y450" s="741">
        <v>80</v>
      </c>
      <c r="Z450" s="741">
        <v>80</v>
      </c>
      <c r="AA450" s="741">
        <v>80</v>
      </c>
      <c r="AB450" s="741">
        <v>80</v>
      </c>
      <c r="AC450" s="741">
        <v>80</v>
      </c>
      <c r="AD450" s="741">
        <v>80</v>
      </c>
      <c r="AE450" s="741">
        <v>80</v>
      </c>
      <c r="AF450" s="741">
        <v>80</v>
      </c>
      <c r="AG450" s="741">
        <v>80</v>
      </c>
      <c r="AH450" s="741">
        <v>80</v>
      </c>
      <c r="AI450" s="741">
        <v>80</v>
      </c>
      <c r="AJ450" s="741">
        <v>80</v>
      </c>
      <c r="AK450" s="741">
        <v>80</v>
      </c>
      <c r="AL450" s="741">
        <v>80</v>
      </c>
      <c r="AM450" s="739"/>
      <c r="AN450" s="741">
        <v>80</v>
      </c>
      <c r="AO450" s="741">
        <v>80</v>
      </c>
      <c r="AP450" s="741">
        <v>80</v>
      </c>
      <c r="AQ450" s="741">
        <v>25</v>
      </c>
      <c r="AR450" s="741">
        <v>50</v>
      </c>
      <c r="AS450" s="741">
        <v>25</v>
      </c>
      <c r="AT450" s="741">
        <v>80</v>
      </c>
      <c r="AU450" s="741">
        <v>50</v>
      </c>
      <c r="AV450" s="741">
        <v>80</v>
      </c>
      <c r="AW450" s="741">
        <v>25</v>
      </c>
      <c r="AX450" s="741">
        <v>25</v>
      </c>
      <c r="AY450" s="741">
        <v>80</v>
      </c>
      <c r="AZ450" s="741">
        <v>80</v>
      </c>
      <c r="BA450" s="741">
        <v>80</v>
      </c>
      <c r="BB450" s="741">
        <v>80</v>
      </c>
      <c r="BC450" s="741">
        <v>80</v>
      </c>
      <c r="BD450" s="741">
        <v>80</v>
      </c>
      <c r="BE450" s="741">
        <v>80</v>
      </c>
      <c r="BF450" s="739"/>
      <c r="BG450" s="741">
        <v>80</v>
      </c>
      <c r="BH450" s="741">
        <v>80</v>
      </c>
      <c r="BI450" s="741">
        <v>80</v>
      </c>
      <c r="BJ450" s="741">
        <v>50</v>
      </c>
      <c r="BK450" s="741">
        <v>25</v>
      </c>
      <c r="BL450" s="741">
        <v>80</v>
      </c>
      <c r="BM450" s="741">
        <v>80</v>
      </c>
      <c r="BN450" s="741">
        <v>50</v>
      </c>
      <c r="BO450" s="741">
        <v>80</v>
      </c>
      <c r="BP450" s="741">
        <v>25</v>
      </c>
      <c r="BQ450" s="741">
        <v>25</v>
      </c>
      <c r="BR450" s="741">
        <v>80</v>
      </c>
      <c r="BS450" s="741">
        <v>80</v>
      </c>
      <c r="BT450" s="741">
        <v>80</v>
      </c>
      <c r="BU450" s="741">
        <v>80</v>
      </c>
      <c r="BV450" s="741">
        <v>80</v>
      </c>
      <c r="BW450" s="741">
        <v>80</v>
      </c>
      <c r="BX450" s="741">
        <v>80</v>
      </c>
      <c r="BY450" s="739"/>
      <c r="BZ450" s="741">
        <v>80</v>
      </c>
      <c r="CA450" s="741">
        <v>80</v>
      </c>
      <c r="CB450" s="741">
        <v>80</v>
      </c>
      <c r="CC450" s="741">
        <v>80</v>
      </c>
      <c r="CD450" s="698">
        <f t="shared" si="1391"/>
        <v>76.25</v>
      </c>
      <c r="CE450" s="698">
        <f t="shared" si="1392"/>
        <v>80</v>
      </c>
      <c r="CF450" s="698">
        <f t="shared" si="1393"/>
        <v>65.9375</v>
      </c>
      <c r="CG450" s="787">
        <f t="shared" si="1394"/>
        <v>69.375</v>
      </c>
      <c r="CH450" s="1371">
        <f t="shared" ref="CH450:CH457" si="1435">IF($CH$4=$CD$4,IF(OR(-FLOOR(((18-COUNT($B450:$S450))/2),1)+CH$7&lt;1,-FLOOR(((18-COUNT($B450:$S450))/2),1)+CH$7&gt;COUNT($B450:$S450)),"",LARGE($B450:$S450,-FLOOR(((18-COUNT($B450:$S450))/2),1)+CH$7)),IF(OR(-FLOOR(((18-COUNT($AN450:$BE450))/2),1)+CH$7&lt;1,-FLOOR(((18-COUNT($AN450:$BE450))/2),1)+CH$7&gt;COUNT($AN450:$BE450)),"",LARGE($AN450:$BE450,-FLOOR(((18-COUNT($AN450:$BE450))/2),1)+CH$7)))</f>
        <v>50</v>
      </c>
      <c r="CI450" s="1372">
        <f t="shared" ref="CI450:CI457" si="1436">IF($CH$4=$CD$4,IF(OR(-FLOOR(((18-COUNT($B450:$S450))/2),1)+CI$7&lt;1,-FLOOR(((18-COUNT($B450:$S450))/2),1)+CI$7&gt;COUNT($B450:$S450)),"",LARGE($B450:$S450,-FLOOR(((18-COUNT($B450:$S450))/2),1)+CI$7)),IF(OR(-FLOOR(((18-COUNT($AN450:$BE450))/2),1)+CI$7&lt;1,-FLOOR(((18-COUNT($AN450:$BE450))/2),1)+CI$7&gt;COUNT($AN450:$BE450)),"",LARGE($AN450:$BE450,-FLOOR(((18-COUNT($AN450:$BE450))/2),1)+CI$7)))</f>
        <v>50</v>
      </c>
      <c r="CJ450" s="1373">
        <f t="shared" ref="CJ450:CJ457" si="1437">IF($CH$4=$CD$4,IF(OR(-FLOOR(((18-COUNT($B450:$S450))/2),1)+CJ$7&lt;1,-FLOOR(((18-COUNT($B450:$S450))/2),1)+CJ$7&gt;COUNT($B450:$S450)),"",LARGE($B450:$S450,-FLOOR(((18-COUNT($B450:$S450))/2),1)+CJ$7)),IF(OR(-FLOOR(((18-COUNT($AN450:$BE450))/2),1)+CJ$7&lt;1,-FLOOR(((18-COUNT($AN450:$BE450))/2),1)+CJ$7&gt;COUNT($AN450:$BE450)),"",LARGE($AN450:$BE450,-FLOOR(((18-COUNT($AN450:$BE450))/2),1)+CJ$7)))</f>
        <v>50</v>
      </c>
      <c r="CK450" s="1373">
        <f t="shared" ref="CK450:CK457" si="1438">IF($CH$4=$CD$4,IF(OR(-FLOOR(((18-COUNT($B450:$S450))/2),1)+CK$7&lt;1,-FLOOR(((18-COUNT($B450:$S450))/2),1)+CK$7&gt;COUNT($B450:$S450)),"",LARGE($B450:$S450,-FLOOR(((18-COUNT($B450:$S450))/2),1)+CK$7)),IF(OR(-FLOOR(((18-COUNT($AN450:$BE450))/2),1)+CK$7&lt;1,-FLOOR(((18-COUNT($AN450:$BE450))/2),1)+CK$7&gt;COUNT($AN450:$BE450)),"",LARGE($AN450:$BE450,-FLOOR(((18-COUNT($AN450:$BE450))/2),1)+CK$7)))</f>
        <v>80</v>
      </c>
      <c r="CL450" s="1373">
        <f t="shared" ref="CL450:CL457" si="1439">IF($CH$4=$CD$4,IF(OR(-FLOOR(((18-COUNT($B450:$S450))/2),1)+CL$7&lt;1,-FLOOR(((18-COUNT($B450:$S450))/2),1)+CL$7&gt;COUNT($B450:$S450)),"",LARGE($B450:$S450,-FLOOR(((18-COUNT($B450:$S450))/2),1)+CL$7)),IF(OR(-FLOOR(((18-COUNT($AN450:$BE450))/2),1)+CL$7&lt;1,-FLOOR(((18-COUNT($AN450:$BE450))/2),1)+CL$7&gt;COUNT($AN450:$BE450)),"",LARGE($AN450:$BE450,-FLOOR(((18-COUNT($AN450:$BE450))/2),1)+CL$7)))</f>
        <v>80</v>
      </c>
      <c r="CM450" s="1373">
        <f t="shared" ref="CM450:CM457" si="1440">IF($CH$4=$CD$4,IF(OR(-FLOOR(((18-COUNT($B450:$S450))/2),1)+CM$7&lt;1,-FLOOR(((18-COUNT($B450:$S450))/2),1)+CM$7&gt;COUNT($B450:$S450)),"",LARGE($B450:$S450,-FLOOR(((18-COUNT($B450:$S450))/2),1)+CM$7)),IF(OR(-FLOOR(((18-COUNT($AN450:$BE450))/2),1)+CM$7&lt;1,-FLOOR(((18-COUNT($AN450:$BE450))/2),1)+CM$7&gt;COUNT($AN450:$BE450)),"",LARGE($AN450:$BE450,-FLOOR(((18-COUNT($AN450:$BE450))/2),1)+CM$7)))</f>
        <v>80</v>
      </c>
      <c r="CN450" s="1373">
        <f t="shared" ref="CN450:CN457" si="1441">IF($CH$4=$CD$4,IF(OR(-FLOOR(((18-COUNT($B450:$S450))/2),1)+CN$7&lt;1,-FLOOR(((18-COUNT($B450:$S450))/2),1)+CN$7&gt;COUNT($B450:$S450)),"",LARGE($B450:$S450,-FLOOR(((18-COUNT($B450:$S450))/2),1)+CN$7)),IF(OR(-FLOOR(((18-COUNT($AN450:$BE450))/2),1)+CN$7&lt;1,-FLOOR(((18-COUNT($AN450:$BE450))/2),1)+CN$7&gt;COUNT($AN450:$BE450)),"",LARGE($AN450:$BE450,-FLOOR(((18-COUNT($AN450:$BE450))/2),1)+CN$7)))</f>
        <v>80</v>
      </c>
      <c r="CO450" s="1374">
        <f t="shared" ref="CO450:CO457" si="1442">IF($CH$4=$CD$4,IF(OR(-FLOOR(((18-COUNT($B450:$S450))/2),1)+CO$7&lt;1,-FLOOR(((18-COUNT($B450:$S450))/2),1)+CO$7&gt;COUNT($B450:$S450)),"",LARGE($B450:$S450,-FLOOR(((18-COUNT($B450:$S450))/2),1)+CO$7)),IF(OR(-FLOOR(((18-COUNT($AN450:$BE450))/2),1)+CO$7&lt;1,-FLOOR(((18-COUNT($AN450:$BE450))/2),1)+CO$7&gt;COUNT($AN450:$BE450)),"",LARGE($AN450:$BE450,-FLOOR(((18-COUNT($AN450:$BE450))/2),1)+CO$7)))</f>
        <v>80</v>
      </c>
      <c r="CP450" s="1374">
        <f t="shared" ref="CP450:CP457" si="1443">IF($CH$4=$CD$4,IF(OR(-FLOOR(((18-COUNT($B450:$S450))/2),1)+CP$7&lt;1,-FLOOR(((18-COUNT($B450:$S450))/2),1)+CP$7&gt;COUNT($B450:$S450)),"",LARGE($B450:$S450,-FLOOR(((18-COUNT($B450:$S450))/2),1)+CP$7)),IF(OR(-FLOOR(((18-COUNT($AN450:$BE450))/2),1)+CP$7&lt;1,-FLOOR(((18-COUNT($AN450:$BE450))/2),1)+CP$7&gt;COUNT($AN450:$BE450)),"",LARGE($AN450:$BE450,-FLOOR(((18-COUNT($AN450:$BE450))/2),1)+CP$7)))</f>
        <v>80</v>
      </c>
      <c r="CQ450" s="1374">
        <f t="shared" ref="CQ450:CQ457" si="1444">IF($CH$4=$CD$4,IF(OR(-FLOOR(((18-COUNT($B450:$S450))/2),1)+CQ$7&lt;1,-FLOOR(((18-COUNT($B450:$S450))/2),1)+CQ$7&gt;COUNT($B450:$S450)),"",LARGE($B450:$S450,-FLOOR(((18-COUNT($B450:$S450))/2),1)+CQ$7)),IF(OR(-FLOOR(((18-COUNT($AN450:$BE450))/2),1)+CQ$7&lt;1,-FLOOR(((18-COUNT($AN450:$BE450))/2),1)+CQ$7&gt;COUNT($AN450:$BE450)),"",LARGE($AN450:$BE450,-FLOOR(((18-COUNT($AN450:$BE450))/2),1)+CQ$7)))</f>
        <v>80</v>
      </c>
      <c r="CR450" s="1374">
        <f t="shared" ref="CR450:CR457" si="1445">IF($CH$4=$CD$4,IF(OR(-FLOOR(((18-COUNT($B450:$S450))/2),1)+CR$7&lt;1,-FLOOR(((18-COUNT($B450:$S450))/2),1)+CR$7&gt;COUNT($B450:$S450)),"",LARGE($B450:$S450,-FLOOR(((18-COUNT($B450:$S450))/2),1)+CR$7)),IF(OR(-FLOOR(((18-COUNT($AN450:$BE450))/2),1)+CR$7&lt;1,-FLOOR(((18-COUNT($AN450:$BE450))/2),1)+CR$7&gt;COUNT($AN450:$BE450)),"",LARGE($AN450:$BE450,-FLOOR(((18-COUNT($AN450:$BE450))/2),1)+CR$7)))</f>
        <v>80</v>
      </c>
      <c r="CS450" s="1373">
        <f t="shared" ref="CS450:CS457" si="1446">IF($CH$4=$CD$4,IF(OR(-FLOOR(((18-COUNT($B450:$S450))/2),1)+CS$7&lt;1,-FLOOR(((18-COUNT($B450:$S450))/2),1)+CS$7&gt;COUNT($B450:$S450)),"",LARGE($B450:$S450,-FLOOR(((18-COUNT($B450:$S450))/2),1)+CS$7)),IF(OR(-FLOOR(((18-COUNT($AN450:$BE450))/2),1)+CS$7&lt;1,-FLOOR(((18-COUNT($AN450:$BE450))/2),1)+CS$7&gt;COUNT($AN450:$BE450)),"",LARGE($AN450:$BE450,-FLOOR(((18-COUNT($AN450:$BE450))/2),1)+CS$7)))</f>
        <v>80</v>
      </c>
      <c r="CT450" s="1373">
        <f t="shared" ref="CT450:CT457" si="1447">IF($CH$4=$CD$4,IF(OR(-FLOOR(((18-COUNT($B450:$S450))/2),1)+CT$7&lt;1,-FLOOR(((18-COUNT($B450:$S450))/2),1)+CT$7&gt;COUNT($B450:$S450)),"",LARGE($B450:$S450,-FLOOR(((18-COUNT($B450:$S450))/2),1)+CT$7)),IF(OR(-FLOOR(((18-COUNT($AN450:$BE450))/2),1)+CT$7&lt;1,-FLOOR(((18-COUNT($AN450:$BE450))/2),1)+CT$7&gt;COUNT($AN450:$BE450)),"",LARGE($AN450:$BE450,-FLOOR(((18-COUNT($AN450:$BE450))/2),1)+CT$7)))</f>
        <v>80</v>
      </c>
      <c r="CU450" s="1373">
        <f t="shared" ref="CU450:CU457" si="1448">IF($CH$4=$CD$4,IF(OR(-FLOOR(((18-COUNT($B450:$S450))/2),1)+CU$7&lt;1,-FLOOR(((18-COUNT($B450:$S450))/2),1)+CU$7&gt;COUNT($B450:$S450)),"",LARGE($B450:$S450,-FLOOR(((18-COUNT($B450:$S450))/2),1)+CU$7)),IF(OR(-FLOOR(((18-COUNT($AN450:$BE450))/2),1)+CU$7&lt;1,-FLOOR(((18-COUNT($AN450:$BE450))/2),1)+CU$7&gt;COUNT($AN450:$BE450)),"",LARGE($AN450:$BE450,-FLOOR(((18-COUNT($AN450:$BE450))/2),1)+CU$7)))</f>
        <v>80</v>
      </c>
      <c r="CV450" s="1373">
        <f t="shared" ref="CV450:CV457" si="1449">IF($CH$4=$CD$4,IF(OR(-FLOOR(((18-COUNT($B450:$S450))/2),1)+CV$7&lt;1,-FLOOR(((18-COUNT($B450:$S450))/2),1)+CV$7&gt;COUNT($B450:$S450)),"",LARGE($B450:$S450,-FLOOR(((18-COUNT($B450:$S450))/2),1)+CV$7)),IF(OR(-FLOOR(((18-COUNT($AN450:$BE450))/2),1)+CV$7&lt;1,-FLOOR(((18-COUNT($AN450:$BE450))/2),1)+CV$7&gt;COUNT($AN450:$BE450)),"",LARGE($AN450:$BE450,-FLOOR(((18-COUNT($AN450:$BE450))/2),1)+CV$7)))</f>
        <v>80</v>
      </c>
      <c r="CW450" s="1373">
        <f t="shared" ref="CW450:CW457" si="1450">IF($CH$4=$CD$4,IF(OR(-FLOOR(((18-COUNT($B450:$S450))/2),1)+CW$7&lt;1,-FLOOR(((18-COUNT($B450:$S450))/2),1)+CW$7&gt;COUNT($B450:$S450)),"",LARGE($B450:$S450,-FLOOR(((18-COUNT($B450:$S450))/2),1)+CW$7)),IF(OR(-FLOOR(((18-COUNT($AN450:$BE450))/2),1)+CW$7&lt;1,-FLOOR(((18-COUNT($AN450:$BE450))/2),1)+CW$7&gt;COUNT($AN450:$BE450)),"",LARGE($AN450:$BE450,-FLOOR(((18-COUNT($AN450:$BE450))/2),1)+CW$7)))</f>
        <v>80</v>
      </c>
      <c r="CX450" s="1372">
        <f t="shared" ref="CX450:CX457" si="1451">IF($CH$4=$CD$4,IF(OR(-FLOOR(((18-COUNT($B450:$S450))/2),1)+CX$7&lt;1,-FLOOR(((18-COUNT($B450:$S450))/2),1)+CX$7&gt;COUNT($B450:$S450)),"",LARGE($B450:$S450,-FLOOR(((18-COUNT($B450:$S450))/2),1)+CX$7)),IF(OR(-FLOOR(((18-COUNT($AN450:$BE450))/2),1)+CX$7&lt;1,-FLOOR(((18-COUNT($AN450:$BE450))/2),1)+CX$7&gt;COUNT($AN450:$BE450)),"",LARGE($AN450:$BE450,-FLOOR(((18-COUNT($AN450:$BE450))/2),1)+CX$7)))</f>
        <v>80</v>
      </c>
      <c r="CY450" s="1375">
        <f t="shared" ref="CY450:CY457" si="1452">IF($CH$4=$CD$4,IF(OR(-FLOOR(((18-COUNT($B450:$S450))/2),1)+CY$7&lt;1,-FLOOR(((18-COUNT($B450:$S450))/2),1)+CY$7&gt;COUNT($B450:$S450)),"",LARGE($B450:$S450,-FLOOR(((18-COUNT($B450:$S450))/2),1)+CY$7)),IF(OR(-FLOOR(((18-COUNT($AN450:$BE450))/2),1)+CY$7&lt;1,-FLOOR(((18-COUNT($AN450:$BE450))/2),1)+CY$7&gt;COUNT($AN450:$BE450)),"",LARGE($AN450:$BE450,-FLOOR(((18-COUNT($AN450:$BE450))/2),1)+CY$7)))</f>
        <v>80</v>
      </c>
      <c r="CZ450" s="532">
        <f t="shared" ref="CZ450:CZ457" si="1453">IF($CH$4=$CD$4,IF(OR(-FLOOR(((18-COUNT($U450:$AL450))/2),1)+CZ$7&lt;1,-FLOOR(((18-COUNT($U450:$AL450))/2),1)+CZ$7&gt;COUNT($U450:$AL450)),"",LARGE($U450:$AL450,-FLOOR(((18-COUNT($U450:$AL450))/2),1)+CZ$7)),IF(OR(-FLOOR(((18-COUNT($BG450:$BX450))/2),1)+CZ$7&lt;1,-FLOOR(((18-COUNT($BG450:$BX450))/2),1)+CZ$7&gt;COUNT($BG450:$BX450)),"",LARGE($BG450:$BX450,-FLOOR(((18-COUNT($BG450:$BX450))/2),1)+CZ$7)))</f>
        <v>80</v>
      </c>
      <c r="DA450" s="533">
        <f t="shared" ref="DA450:DA457" si="1454">IF($CH$4=$CD$4,IF(OR(-FLOOR(((18-COUNT($U450:$AL450))/2),1)+DA$7&lt;1,-FLOOR(((18-COUNT($U450:$AL450))/2),1)+DA$7&gt;COUNT($U450:$AL450)),"",LARGE($U450:$AL450,-FLOOR(((18-COUNT($U450:$AL450))/2),1)+DA$7)),IF(OR(-FLOOR(((18-COUNT($BG450:$BX450))/2),1)+DA$7&lt;1,-FLOOR(((18-COUNT($BG450:$BX450))/2),1)+DA$7&gt;COUNT($BG450:$BX450)),"",LARGE($BG450:$BX450,-FLOOR(((18-COUNT($BG450:$BX450))/2),1)+DA$7)))</f>
        <v>80</v>
      </c>
      <c r="DB450" s="534">
        <f t="shared" ref="DB450:DB457" si="1455">IF($CH$4=$CD$4,IF(OR(-FLOOR(((18-COUNT($U450:$AL450))/2),1)+DB$7&lt;1,-FLOOR(((18-COUNT($U450:$AL450))/2),1)+DB$7&gt;COUNT($U450:$AL450)),"",LARGE($U450:$AL450,-FLOOR(((18-COUNT($U450:$AL450))/2),1)+DB$7)),IF(OR(-FLOOR(((18-COUNT($BG450:$BX450))/2),1)+DB$7&lt;1,-FLOOR(((18-COUNT($BG450:$BX450))/2),1)+DB$7&gt;COUNT($BG450:$BX450)),"",LARGE($BG450:$BX450,-FLOOR(((18-COUNT($BG450:$BX450))/2),1)+DB$7)))</f>
        <v>80</v>
      </c>
      <c r="DC450" s="534">
        <f t="shared" ref="DC450:DC457" si="1456">IF($CH$4=$CD$4,IF(OR(-FLOOR(((18-COUNT($U450:$AL450))/2),1)+DC$7&lt;1,-FLOOR(((18-COUNT($U450:$AL450))/2),1)+DC$7&gt;COUNT($U450:$AL450)),"",LARGE($U450:$AL450,-FLOOR(((18-COUNT($U450:$AL450))/2),1)+DC$7)),IF(OR(-FLOOR(((18-COUNT($BG450:$BX450))/2),1)+DC$7&lt;1,-FLOOR(((18-COUNT($BG450:$BX450))/2),1)+DC$7&gt;COUNT($BG450:$BX450)),"",LARGE($BG450:$BX450,-FLOOR(((18-COUNT($BG450:$BX450))/2),1)+DC$7)))</f>
        <v>80</v>
      </c>
      <c r="DD450" s="534">
        <f t="shared" ref="DD450:DD457" si="1457">IF($CH$4=$CD$4,IF(OR(-FLOOR(((18-COUNT($U450:$AL450))/2),1)+DD$7&lt;1,-FLOOR(((18-COUNT($U450:$AL450))/2),1)+DD$7&gt;COUNT($U450:$AL450)),"",LARGE($U450:$AL450,-FLOOR(((18-COUNT($U450:$AL450))/2),1)+DD$7)),IF(OR(-FLOOR(((18-COUNT($BG450:$BX450))/2),1)+DD$7&lt;1,-FLOOR(((18-COUNT($BG450:$BX450))/2),1)+DD$7&gt;COUNT($BG450:$BX450)),"",LARGE($BG450:$BX450,-FLOOR(((18-COUNT($BG450:$BX450))/2),1)+DD$7)))</f>
        <v>80</v>
      </c>
      <c r="DE450" s="534">
        <f t="shared" ref="DE450:DE457" si="1458">IF($CH$4=$CD$4,IF(OR(-FLOOR(((18-COUNT($U450:$AL450))/2),1)+DE$7&lt;1,-FLOOR(((18-COUNT($U450:$AL450))/2),1)+DE$7&gt;COUNT($U450:$AL450)),"",LARGE($U450:$AL450,-FLOOR(((18-COUNT($U450:$AL450))/2),1)+DE$7)),IF(OR(-FLOOR(((18-COUNT($BG450:$BX450))/2),1)+DE$7&lt;1,-FLOOR(((18-COUNT($BG450:$BX450))/2),1)+DE$7&gt;COUNT($BG450:$BX450)),"",LARGE($BG450:$BX450,-FLOOR(((18-COUNT($BG450:$BX450))/2),1)+DE$7)))</f>
        <v>80</v>
      </c>
      <c r="DF450" s="534">
        <f t="shared" ref="DF450:DF457" si="1459">IF($CH$4=$CD$4,IF(OR(-FLOOR(((18-COUNT($U450:$AL450))/2),1)+DF$7&lt;1,-FLOOR(((18-COUNT($U450:$AL450))/2),1)+DF$7&gt;COUNT($U450:$AL450)),"",LARGE($U450:$AL450,-FLOOR(((18-COUNT($U450:$AL450))/2),1)+DF$7)),IF(OR(-FLOOR(((18-COUNT($BG450:$BX450))/2),1)+DF$7&lt;1,-FLOOR(((18-COUNT($BG450:$BX450))/2),1)+DF$7&gt;COUNT($BG450:$BX450)),"",LARGE($BG450:$BX450,-FLOOR(((18-COUNT($BG450:$BX450))/2),1)+DF$7)))</f>
        <v>80</v>
      </c>
      <c r="DG450" s="535">
        <f t="shared" ref="DG450:DG457" si="1460">IF($CH$4=$CD$4,IF(OR(-FLOOR(((18-COUNT($U450:$AL450))/2),1)+DG$7&lt;1,-FLOOR(((18-COUNT($U450:$AL450))/2),1)+DG$7&gt;COUNT($U450:$AL450)),"",LARGE($U450:$AL450,-FLOOR(((18-COUNT($U450:$AL450))/2),1)+DG$7)),IF(OR(-FLOOR(((18-COUNT($BG450:$BX450))/2),1)+DG$7&lt;1,-FLOOR(((18-COUNT($BG450:$BX450))/2),1)+DG$7&gt;COUNT($BG450:$BX450)),"",LARGE($BG450:$BX450,-FLOOR(((18-COUNT($BG450:$BX450))/2),1)+DG$7)))</f>
        <v>80</v>
      </c>
      <c r="DH450" s="535">
        <f t="shared" ref="DH450:DH457" si="1461">IF($CH$4=$CD$4,IF(OR(-FLOOR(((18-COUNT($U450:$AL450))/2),1)+DH$7&lt;1,-FLOOR(((18-COUNT($U450:$AL450))/2),1)+DH$7&gt;COUNT($U450:$AL450)),"",LARGE($U450:$AL450,-FLOOR(((18-COUNT($U450:$AL450))/2),1)+DH$7)),IF(OR(-FLOOR(((18-COUNT($BG450:$BX450))/2),1)+DH$7&lt;1,-FLOOR(((18-COUNT($BG450:$BX450))/2),1)+DH$7&gt;COUNT($BG450:$BX450)),"",LARGE($BG450:$BX450,-FLOOR(((18-COUNT($BG450:$BX450))/2),1)+DH$7)))</f>
        <v>80</v>
      </c>
      <c r="DI450" s="535">
        <f t="shared" ref="DI450:DI457" si="1462">IF($CH$4=$CD$4,IF(OR(-FLOOR(((18-COUNT($U450:$AL450))/2),1)+DI$7&lt;1,-FLOOR(((18-COUNT($U450:$AL450))/2),1)+DI$7&gt;COUNT($U450:$AL450)),"",LARGE($U450:$AL450,-FLOOR(((18-COUNT($U450:$AL450))/2),1)+DI$7)),IF(OR(-FLOOR(((18-COUNT($BG450:$BX450))/2),1)+DI$7&lt;1,-FLOOR(((18-COUNT($BG450:$BX450))/2),1)+DI$7&gt;COUNT($BG450:$BX450)),"",LARGE($BG450:$BX450,-FLOOR(((18-COUNT($BG450:$BX450))/2),1)+DI$7)))</f>
        <v>80</v>
      </c>
      <c r="DJ450" s="535">
        <f t="shared" ref="DJ450:DJ457" si="1463">IF($CH$4=$CD$4,IF(OR(-FLOOR(((18-COUNT($U450:$AL450))/2),1)+DJ$7&lt;1,-FLOOR(((18-COUNT($U450:$AL450))/2),1)+DJ$7&gt;COUNT($U450:$AL450)),"",LARGE($U450:$AL450,-FLOOR(((18-COUNT($U450:$AL450))/2),1)+DJ$7)),IF(OR(-FLOOR(((18-COUNT($BG450:$BX450))/2),1)+DJ$7&lt;1,-FLOOR(((18-COUNT($BG450:$BX450))/2),1)+DJ$7&gt;COUNT($BG450:$BX450)),"",LARGE($BG450:$BX450,-FLOOR(((18-COUNT($BG450:$BX450))/2),1)+DJ$7)))</f>
        <v>80</v>
      </c>
      <c r="DK450" s="534">
        <f t="shared" ref="DK450:DK457" si="1464">IF($CH$4=$CD$4,IF(OR(-FLOOR(((18-COUNT($U450:$AL450))/2),1)+DK$7&lt;1,-FLOOR(((18-COUNT($U450:$AL450))/2),1)+DK$7&gt;COUNT($U450:$AL450)),"",LARGE($U450:$AL450,-FLOOR(((18-COUNT($U450:$AL450))/2),1)+DK$7)),IF(OR(-FLOOR(((18-COUNT($BG450:$BX450))/2),1)+DK$7&lt;1,-FLOOR(((18-COUNT($BG450:$BX450))/2),1)+DK$7&gt;COUNT($BG450:$BX450)),"",LARGE($BG450:$BX450,-FLOOR(((18-COUNT($BG450:$BX450))/2),1)+DK$7)))</f>
        <v>80</v>
      </c>
      <c r="DL450" s="534">
        <f t="shared" ref="DL450:DL457" si="1465">IF($CH$4=$CD$4,IF(OR(-FLOOR(((18-COUNT($U450:$AL450))/2),1)+DL$7&lt;1,-FLOOR(((18-COUNT($U450:$AL450))/2),1)+DL$7&gt;COUNT($U450:$AL450)),"",LARGE($U450:$AL450,-FLOOR(((18-COUNT($U450:$AL450))/2),1)+DL$7)),IF(OR(-FLOOR(((18-COUNT($BG450:$BX450))/2),1)+DL$7&lt;1,-FLOOR(((18-COUNT($BG450:$BX450))/2),1)+DL$7&gt;COUNT($BG450:$BX450)),"",LARGE($BG450:$BX450,-FLOOR(((18-COUNT($BG450:$BX450))/2),1)+DL$7)))</f>
        <v>80</v>
      </c>
      <c r="DM450" s="534">
        <f t="shared" ref="DM450:DM457" si="1466">IF($CH$4=$CD$4,IF(OR(-FLOOR(((18-COUNT($U450:$AL450))/2),1)+DM$7&lt;1,-FLOOR(((18-COUNT($U450:$AL450))/2),1)+DM$7&gt;COUNT($U450:$AL450)),"",LARGE($U450:$AL450,-FLOOR(((18-COUNT($U450:$AL450))/2),1)+DM$7)),IF(OR(-FLOOR(((18-COUNT($BG450:$BX450))/2),1)+DM$7&lt;1,-FLOOR(((18-COUNT($BG450:$BX450))/2),1)+DM$7&gt;COUNT($BG450:$BX450)),"",LARGE($BG450:$BX450,-FLOOR(((18-COUNT($BG450:$BX450))/2),1)+DM$7)))</f>
        <v>80</v>
      </c>
      <c r="DN450" s="534">
        <f t="shared" ref="DN450:DN457" si="1467">IF($CH$4=$CD$4,IF(OR(-FLOOR(((18-COUNT($U450:$AL450))/2),1)+DN$7&lt;1,-FLOOR(((18-COUNT($U450:$AL450))/2),1)+DN$7&gt;COUNT($U450:$AL450)),"",LARGE($U450:$AL450,-FLOOR(((18-COUNT($U450:$AL450))/2),1)+DN$7)),IF(OR(-FLOOR(((18-COUNT($BG450:$BX450))/2),1)+DN$7&lt;1,-FLOOR(((18-COUNT($BG450:$BX450))/2),1)+DN$7&gt;COUNT($BG450:$BX450)),"",LARGE($BG450:$BX450,-FLOOR(((18-COUNT($BG450:$BX450))/2),1)+DN$7)))</f>
        <v>80</v>
      </c>
      <c r="DO450" s="534">
        <f t="shared" ref="DO450:DO457" si="1468">IF($CH$4=$CD$4,IF(OR(-FLOOR(((18-COUNT($U450:$AL450))/2),1)+DO$7&lt;1,-FLOOR(((18-COUNT($U450:$AL450))/2),1)+DO$7&gt;COUNT($U450:$AL450)),"",LARGE($U450:$AL450,-FLOOR(((18-COUNT($U450:$AL450))/2),1)+DO$7)),IF(OR(-FLOOR(((18-COUNT($BG450:$BX450))/2),1)+DO$7&lt;1,-FLOOR(((18-COUNT($BG450:$BX450))/2),1)+DO$7&gt;COUNT($BG450:$BX450)),"",LARGE($BG450:$BX450,-FLOOR(((18-COUNT($BG450:$BX450))/2),1)+DO$7)))</f>
        <v>80</v>
      </c>
      <c r="DP450" s="533">
        <f t="shared" ref="DP450:DP457" si="1469">IF($CH$4=$CD$4,IF(OR(-FLOOR(((18-COUNT($U450:$AL450))/2),1)+DP$7&lt;1,-FLOOR(((18-COUNT($U450:$AL450))/2),1)+DP$7&gt;COUNT($U450:$AL450)),"",LARGE($U450:$AL450,-FLOOR(((18-COUNT($U450:$AL450))/2),1)+DP$7)),IF(OR(-FLOOR(((18-COUNT($BG450:$BX450))/2),1)+DP$7&lt;1,-FLOOR(((18-COUNT($BG450:$BX450))/2),1)+DP$7&gt;COUNT($BG450:$BX450)),"",LARGE($BG450:$BX450,-FLOOR(((18-COUNT($BG450:$BX450))/2),1)+DP$7)))</f>
        <v>80</v>
      </c>
      <c r="DQ450" s="532">
        <f t="shared" ref="DQ450:DQ457" si="1470">IF($CH$4=$CD$4,IF(OR(-FLOOR(((18-COUNT($U450:$AL450))/2),1)+DQ$7&lt;1,-FLOOR(((18-COUNT($U450:$AL450))/2),1)+DQ$7&gt;COUNT($U450:$AL450)),"",LARGE($U450:$AL450,-FLOOR(((18-COUNT($U450:$AL450))/2),1)+DQ$7)),IF(OR(-FLOOR(((18-COUNT($BG450:$BX450))/2),1)+DQ$7&lt;1,-FLOOR(((18-COUNT($BG450:$BX450))/2),1)+DQ$7&gt;COUNT($BG450:$BX450)),"",LARGE($BG450:$BX450,-FLOOR(((18-COUNT($BG450:$BX450))/2),1)+DQ$7)))</f>
        <v>80</v>
      </c>
      <c r="DR450" s="753">
        <f t="shared" ref="DR450:DR457" si="1471">COUNT(B450:S450)</f>
        <v>18</v>
      </c>
      <c r="DS450" s="111">
        <f t="shared" ref="DS450:DS457" si="1472">COUNT(U450:AL450)</f>
        <v>18</v>
      </c>
      <c r="DT450" s="111">
        <f t="shared" ref="DT450:DT457" si="1473">COUNT(AN450:BE450)</f>
        <v>18</v>
      </c>
      <c r="DU450" s="111">
        <f t="shared" ref="DU450:DU457" si="1474">COUNT(BG450:BX450)</f>
        <v>18</v>
      </c>
      <c r="DV450" s="602"/>
      <c r="DW450" s="719"/>
      <c r="DX450" s="719"/>
      <c r="DY450" s="719"/>
      <c r="DZ450" s="719"/>
      <c r="EA450" s="719"/>
      <c r="EB450" s="719"/>
      <c r="EC450" s="719"/>
      <c r="ED450" s="719"/>
      <c r="EE450" s="603"/>
    </row>
    <row r="451" spans="1:135" s="604" customFormat="1" ht="15.75" customHeight="1">
      <c r="A451" s="808" t="s">
        <v>392</v>
      </c>
      <c r="B451" s="741">
        <v>1</v>
      </c>
      <c r="C451" s="741">
        <v>1</v>
      </c>
      <c r="D451" s="741"/>
      <c r="E451" s="741">
        <v>1</v>
      </c>
      <c r="F451" s="741">
        <v>1</v>
      </c>
      <c r="G451" s="741"/>
      <c r="H451" s="741">
        <v>1</v>
      </c>
      <c r="I451" s="741">
        <v>1</v>
      </c>
      <c r="J451" s="741">
        <v>1</v>
      </c>
      <c r="K451" s="741">
        <v>1</v>
      </c>
      <c r="L451" s="741">
        <v>1</v>
      </c>
      <c r="M451" s="741"/>
      <c r="N451" s="741">
        <v>1</v>
      </c>
      <c r="O451" s="741">
        <v>1</v>
      </c>
      <c r="P451" s="741">
        <v>1</v>
      </c>
      <c r="Q451" s="741">
        <v>1</v>
      </c>
      <c r="R451" s="741">
        <v>1</v>
      </c>
      <c r="S451" s="741"/>
      <c r="T451" s="739"/>
      <c r="U451" s="741">
        <v>1</v>
      </c>
      <c r="V451" s="741">
        <v>1</v>
      </c>
      <c r="W451" s="741">
        <v>1</v>
      </c>
      <c r="X451" s="741">
        <v>1</v>
      </c>
      <c r="Y451" s="741"/>
      <c r="Z451" s="741"/>
      <c r="AA451" s="741"/>
      <c r="AB451" s="741"/>
      <c r="AC451" s="741">
        <v>1</v>
      </c>
      <c r="AD451" s="741">
        <v>1</v>
      </c>
      <c r="AE451" s="741"/>
      <c r="AF451" s="741">
        <v>1</v>
      </c>
      <c r="AG451" s="741">
        <v>1</v>
      </c>
      <c r="AH451" s="743">
        <v>1</v>
      </c>
      <c r="AI451" s="741">
        <v>1</v>
      </c>
      <c r="AJ451" s="741"/>
      <c r="AK451" s="741">
        <v>1</v>
      </c>
      <c r="AL451" s="741">
        <v>1</v>
      </c>
      <c r="AM451" s="739"/>
      <c r="AN451" s="741">
        <v>1</v>
      </c>
      <c r="AO451" s="741">
        <v>1</v>
      </c>
      <c r="AP451" s="741">
        <v>1</v>
      </c>
      <c r="AQ451" s="741">
        <v>1</v>
      </c>
      <c r="AR451" s="741">
        <v>1</v>
      </c>
      <c r="AS451" s="741">
        <v>1</v>
      </c>
      <c r="AT451" s="741">
        <v>1</v>
      </c>
      <c r="AU451" s="741">
        <v>1</v>
      </c>
      <c r="AV451" s="741">
        <v>1</v>
      </c>
      <c r="AW451" s="741">
        <v>1</v>
      </c>
      <c r="AX451" s="741">
        <v>1</v>
      </c>
      <c r="AY451" s="741">
        <v>1</v>
      </c>
      <c r="AZ451" s="741">
        <v>1</v>
      </c>
      <c r="BA451" s="741"/>
      <c r="BB451" s="741"/>
      <c r="BC451" s="741">
        <v>1</v>
      </c>
      <c r="BD451" s="741"/>
      <c r="BE451" s="741">
        <v>1</v>
      </c>
      <c r="BF451" s="739"/>
      <c r="BG451" s="741">
        <v>1</v>
      </c>
      <c r="BH451" s="741">
        <v>1</v>
      </c>
      <c r="BI451" s="741">
        <v>1</v>
      </c>
      <c r="BJ451" s="741">
        <v>1</v>
      </c>
      <c r="BK451" s="741">
        <v>1</v>
      </c>
      <c r="BL451" s="741">
        <v>1</v>
      </c>
      <c r="BM451" s="741"/>
      <c r="BN451" s="741">
        <v>1</v>
      </c>
      <c r="BO451" s="741">
        <v>1</v>
      </c>
      <c r="BP451" s="741">
        <v>1</v>
      </c>
      <c r="BQ451" s="741">
        <v>1</v>
      </c>
      <c r="BR451" s="741">
        <v>1</v>
      </c>
      <c r="BS451" s="741"/>
      <c r="BT451" s="741">
        <v>1</v>
      </c>
      <c r="BU451" s="741"/>
      <c r="BV451" s="741"/>
      <c r="BW451" s="741"/>
      <c r="BX451" s="741"/>
      <c r="BY451" s="739"/>
      <c r="BZ451" s="741">
        <v>1</v>
      </c>
      <c r="CA451" s="741">
        <v>1</v>
      </c>
      <c r="CB451" s="741">
        <v>1</v>
      </c>
      <c r="CC451" s="741">
        <v>1</v>
      </c>
      <c r="CD451" s="698">
        <f t="shared" si="1391"/>
        <v>1</v>
      </c>
      <c r="CE451" s="698">
        <f t="shared" si="1392"/>
        <v>1</v>
      </c>
      <c r="CF451" s="698">
        <f t="shared" si="1393"/>
        <v>1</v>
      </c>
      <c r="CG451" s="787">
        <f t="shared" si="1394"/>
        <v>1</v>
      </c>
      <c r="CH451" s="1371" t="str">
        <f t="shared" si="1435"/>
        <v/>
      </c>
      <c r="CI451" s="1372" t="str">
        <f t="shared" si="1436"/>
        <v/>
      </c>
      <c r="CJ451" s="1373">
        <f t="shared" si="1437"/>
        <v>1</v>
      </c>
      <c r="CK451" s="1373">
        <f t="shared" si="1438"/>
        <v>1</v>
      </c>
      <c r="CL451" s="1373">
        <f t="shared" si="1439"/>
        <v>1</v>
      </c>
      <c r="CM451" s="1373">
        <f t="shared" si="1440"/>
        <v>1</v>
      </c>
      <c r="CN451" s="1373">
        <f t="shared" si="1441"/>
        <v>1</v>
      </c>
      <c r="CO451" s="1374">
        <f t="shared" si="1442"/>
        <v>1</v>
      </c>
      <c r="CP451" s="1374">
        <f t="shared" si="1443"/>
        <v>1</v>
      </c>
      <c r="CQ451" s="1374">
        <f t="shared" si="1444"/>
        <v>1</v>
      </c>
      <c r="CR451" s="1374">
        <f t="shared" si="1445"/>
        <v>1</v>
      </c>
      <c r="CS451" s="1373">
        <f t="shared" si="1446"/>
        <v>1</v>
      </c>
      <c r="CT451" s="1373">
        <f t="shared" si="1447"/>
        <v>1</v>
      </c>
      <c r="CU451" s="1373">
        <f t="shared" si="1448"/>
        <v>1</v>
      </c>
      <c r="CV451" s="1373">
        <f t="shared" si="1449"/>
        <v>1</v>
      </c>
      <c r="CW451" s="1373">
        <f t="shared" si="1450"/>
        <v>1</v>
      </c>
      <c r="CX451" s="1372" t="str">
        <f t="shared" si="1451"/>
        <v/>
      </c>
      <c r="CY451" s="1375" t="str">
        <f t="shared" si="1452"/>
        <v/>
      </c>
      <c r="CZ451" s="532" t="str">
        <f t="shared" si="1453"/>
        <v/>
      </c>
      <c r="DA451" s="533" t="str">
        <f t="shared" si="1454"/>
        <v/>
      </c>
      <c r="DB451" s="534" t="str">
        <f t="shared" si="1455"/>
        <v/>
      </c>
      <c r="DC451" s="534">
        <f t="shared" si="1456"/>
        <v>1</v>
      </c>
      <c r="DD451" s="534">
        <f t="shared" si="1457"/>
        <v>1</v>
      </c>
      <c r="DE451" s="534">
        <f t="shared" si="1458"/>
        <v>1</v>
      </c>
      <c r="DF451" s="534">
        <f t="shared" si="1459"/>
        <v>1</v>
      </c>
      <c r="DG451" s="535">
        <f t="shared" si="1460"/>
        <v>1</v>
      </c>
      <c r="DH451" s="535">
        <f t="shared" si="1461"/>
        <v>1</v>
      </c>
      <c r="DI451" s="535">
        <f t="shared" si="1462"/>
        <v>1</v>
      </c>
      <c r="DJ451" s="535">
        <f t="shared" si="1463"/>
        <v>1</v>
      </c>
      <c r="DK451" s="534">
        <f t="shared" si="1464"/>
        <v>1</v>
      </c>
      <c r="DL451" s="534">
        <f t="shared" si="1465"/>
        <v>1</v>
      </c>
      <c r="DM451" s="534">
        <f t="shared" si="1466"/>
        <v>1</v>
      </c>
      <c r="DN451" s="534">
        <f t="shared" si="1467"/>
        <v>1</v>
      </c>
      <c r="DO451" s="534" t="str">
        <f t="shared" si="1468"/>
        <v/>
      </c>
      <c r="DP451" s="533" t="str">
        <f t="shared" si="1469"/>
        <v/>
      </c>
      <c r="DQ451" s="532" t="str">
        <f t="shared" si="1470"/>
        <v/>
      </c>
      <c r="DR451" s="753">
        <f t="shared" si="1471"/>
        <v>14</v>
      </c>
      <c r="DS451" s="111">
        <f t="shared" si="1472"/>
        <v>12</v>
      </c>
      <c r="DT451" s="111">
        <f t="shared" si="1473"/>
        <v>15</v>
      </c>
      <c r="DU451" s="111">
        <f t="shared" si="1474"/>
        <v>12</v>
      </c>
      <c r="DV451" s="602"/>
      <c r="DW451" s="719"/>
      <c r="DX451" s="719"/>
      <c r="DY451" s="719"/>
      <c r="DZ451" s="719"/>
      <c r="EA451" s="719"/>
      <c r="EB451" s="719"/>
      <c r="EC451" s="719"/>
      <c r="ED451" s="719"/>
      <c r="EE451" s="603"/>
    </row>
    <row r="452" spans="1:135" s="604" customFormat="1" ht="15.75" customHeight="1">
      <c r="A452" s="748" t="s">
        <v>156</v>
      </c>
      <c r="B452" s="741">
        <v>12</v>
      </c>
      <c r="C452" s="741">
        <v>12</v>
      </c>
      <c r="D452" s="741"/>
      <c r="E452" s="741">
        <v>12</v>
      </c>
      <c r="F452" s="741">
        <v>12</v>
      </c>
      <c r="G452" s="741"/>
      <c r="H452" s="741">
        <v>12</v>
      </c>
      <c r="I452" s="741">
        <v>12</v>
      </c>
      <c r="J452" s="741">
        <v>12</v>
      </c>
      <c r="K452" s="741">
        <v>12</v>
      </c>
      <c r="L452" s="741">
        <v>12</v>
      </c>
      <c r="M452" s="741"/>
      <c r="N452" s="741">
        <v>10</v>
      </c>
      <c r="O452" s="741">
        <v>12</v>
      </c>
      <c r="P452" s="741">
        <v>12</v>
      </c>
      <c r="Q452" s="741">
        <v>12</v>
      </c>
      <c r="R452" s="741">
        <v>12</v>
      </c>
      <c r="S452" s="741"/>
      <c r="T452" s="742"/>
      <c r="U452" s="741">
        <v>12</v>
      </c>
      <c r="V452" s="741">
        <v>12</v>
      </c>
      <c r="W452" s="741">
        <v>12</v>
      </c>
      <c r="X452" s="741">
        <v>12</v>
      </c>
      <c r="Y452" s="741"/>
      <c r="Z452" s="741"/>
      <c r="AA452" s="741"/>
      <c r="AB452" s="741"/>
      <c r="AC452" s="741">
        <v>12</v>
      </c>
      <c r="AD452" s="741">
        <v>12</v>
      </c>
      <c r="AE452" s="741"/>
      <c r="AF452" s="741">
        <v>12</v>
      </c>
      <c r="AG452" s="741">
        <v>8</v>
      </c>
      <c r="AH452" s="777">
        <v>12</v>
      </c>
      <c r="AI452" s="741">
        <v>8</v>
      </c>
      <c r="AJ452" s="741"/>
      <c r="AK452" s="741">
        <v>12</v>
      </c>
      <c r="AL452" s="741">
        <v>8</v>
      </c>
      <c r="AM452" s="742"/>
      <c r="AN452" s="741">
        <v>12</v>
      </c>
      <c r="AO452" s="741">
        <v>12</v>
      </c>
      <c r="AP452" s="741">
        <v>12</v>
      </c>
      <c r="AQ452" s="741">
        <v>12</v>
      </c>
      <c r="AR452" s="741">
        <v>12</v>
      </c>
      <c r="AS452" s="741">
        <v>12</v>
      </c>
      <c r="AT452" s="741">
        <v>12</v>
      </c>
      <c r="AU452" s="741">
        <v>12</v>
      </c>
      <c r="AV452" s="741">
        <v>12</v>
      </c>
      <c r="AW452" s="741">
        <v>12</v>
      </c>
      <c r="AX452" s="741">
        <v>12</v>
      </c>
      <c r="AY452" s="741">
        <v>12</v>
      </c>
      <c r="AZ452" s="741">
        <v>12</v>
      </c>
      <c r="BA452" s="741"/>
      <c r="BB452" s="741"/>
      <c r="BC452" s="741">
        <v>12</v>
      </c>
      <c r="BD452" s="741"/>
      <c r="BE452" s="741">
        <v>5</v>
      </c>
      <c r="BF452" s="742"/>
      <c r="BG452" s="741">
        <v>12</v>
      </c>
      <c r="BH452" s="741">
        <v>12</v>
      </c>
      <c r="BI452" s="741">
        <v>12</v>
      </c>
      <c r="BJ452" s="741">
        <v>12</v>
      </c>
      <c r="BK452" s="741">
        <v>12</v>
      </c>
      <c r="BL452" s="741">
        <v>12</v>
      </c>
      <c r="BM452" s="741"/>
      <c r="BN452" s="741">
        <v>12</v>
      </c>
      <c r="BO452" s="741">
        <v>12</v>
      </c>
      <c r="BP452" s="741">
        <v>12</v>
      </c>
      <c r="BQ452" s="741">
        <v>12</v>
      </c>
      <c r="BR452" s="741">
        <v>12</v>
      </c>
      <c r="BS452" s="741"/>
      <c r="BT452" s="741">
        <v>12</v>
      </c>
      <c r="BU452" s="741"/>
      <c r="BV452" s="741"/>
      <c r="BW452" s="741"/>
      <c r="BX452" s="741"/>
      <c r="BY452" s="742"/>
      <c r="BZ452" s="741">
        <v>11</v>
      </c>
      <c r="CA452" s="741">
        <v>10</v>
      </c>
      <c r="CB452" s="741">
        <v>8</v>
      </c>
      <c r="CC452" s="741">
        <v>6</v>
      </c>
      <c r="CD452" s="698">
        <f t="shared" si="1391"/>
        <v>12</v>
      </c>
      <c r="CE452" s="698">
        <f t="shared" si="1392"/>
        <v>11.2</v>
      </c>
      <c r="CF452" s="698">
        <f t="shared" si="1393"/>
        <v>12</v>
      </c>
      <c r="CG452" s="787">
        <f t="shared" si="1394"/>
        <v>12</v>
      </c>
      <c r="CH452" s="1371" t="str">
        <f t="shared" si="1435"/>
        <v/>
      </c>
      <c r="CI452" s="1372" t="str">
        <f t="shared" si="1436"/>
        <v/>
      </c>
      <c r="CJ452" s="1373">
        <f t="shared" si="1437"/>
        <v>10</v>
      </c>
      <c r="CK452" s="1373">
        <f t="shared" si="1438"/>
        <v>12</v>
      </c>
      <c r="CL452" s="1373">
        <f t="shared" si="1439"/>
        <v>12</v>
      </c>
      <c r="CM452" s="1373">
        <f t="shared" si="1440"/>
        <v>12</v>
      </c>
      <c r="CN452" s="1373">
        <f t="shared" si="1441"/>
        <v>12</v>
      </c>
      <c r="CO452" s="1374">
        <f t="shared" si="1442"/>
        <v>12</v>
      </c>
      <c r="CP452" s="1374">
        <f t="shared" si="1443"/>
        <v>12</v>
      </c>
      <c r="CQ452" s="1374">
        <f t="shared" si="1444"/>
        <v>12</v>
      </c>
      <c r="CR452" s="1374">
        <f t="shared" si="1445"/>
        <v>12</v>
      </c>
      <c r="CS452" s="1373">
        <f t="shared" si="1446"/>
        <v>12</v>
      </c>
      <c r="CT452" s="1373">
        <f t="shared" si="1447"/>
        <v>12</v>
      </c>
      <c r="CU452" s="1373">
        <f t="shared" si="1448"/>
        <v>12</v>
      </c>
      <c r="CV452" s="1373">
        <f t="shared" si="1449"/>
        <v>12</v>
      </c>
      <c r="CW452" s="1373">
        <f t="shared" si="1450"/>
        <v>12</v>
      </c>
      <c r="CX452" s="1372" t="str">
        <f t="shared" si="1451"/>
        <v/>
      </c>
      <c r="CY452" s="1375" t="str">
        <f t="shared" si="1452"/>
        <v/>
      </c>
      <c r="CZ452" s="532" t="str">
        <f t="shared" si="1453"/>
        <v/>
      </c>
      <c r="DA452" s="533" t="str">
        <f t="shared" si="1454"/>
        <v/>
      </c>
      <c r="DB452" s="534" t="str">
        <f t="shared" si="1455"/>
        <v/>
      </c>
      <c r="DC452" s="534">
        <f t="shared" si="1456"/>
        <v>8</v>
      </c>
      <c r="DD452" s="534">
        <f t="shared" si="1457"/>
        <v>8</v>
      </c>
      <c r="DE452" s="534">
        <f t="shared" si="1458"/>
        <v>8</v>
      </c>
      <c r="DF452" s="534">
        <f t="shared" si="1459"/>
        <v>12</v>
      </c>
      <c r="DG452" s="535">
        <f t="shared" si="1460"/>
        <v>12</v>
      </c>
      <c r="DH452" s="535">
        <f t="shared" si="1461"/>
        <v>12</v>
      </c>
      <c r="DI452" s="535">
        <f t="shared" si="1462"/>
        <v>12</v>
      </c>
      <c r="DJ452" s="535">
        <f t="shared" si="1463"/>
        <v>12</v>
      </c>
      <c r="DK452" s="534">
        <f t="shared" si="1464"/>
        <v>12</v>
      </c>
      <c r="DL452" s="534">
        <f t="shared" si="1465"/>
        <v>12</v>
      </c>
      <c r="DM452" s="534">
        <f t="shared" si="1466"/>
        <v>12</v>
      </c>
      <c r="DN452" s="534">
        <f t="shared" si="1467"/>
        <v>12</v>
      </c>
      <c r="DO452" s="534" t="str">
        <f t="shared" si="1468"/>
        <v/>
      </c>
      <c r="DP452" s="533" t="str">
        <f t="shared" si="1469"/>
        <v/>
      </c>
      <c r="DQ452" s="532" t="str">
        <f t="shared" si="1470"/>
        <v/>
      </c>
      <c r="DR452" s="753">
        <f t="shared" si="1471"/>
        <v>14</v>
      </c>
      <c r="DS452" s="111">
        <f t="shared" si="1472"/>
        <v>12</v>
      </c>
      <c r="DT452" s="111">
        <f t="shared" si="1473"/>
        <v>15</v>
      </c>
      <c r="DU452" s="111">
        <f t="shared" si="1474"/>
        <v>12</v>
      </c>
      <c r="DV452" s="602"/>
      <c r="DW452" s="719"/>
      <c r="DX452" s="719"/>
      <c r="DY452" s="719"/>
      <c r="DZ452" s="719"/>
      <c r="EA452" s="719"/>
      <c r="EB452" s="719"/>
      <c r="EC452" s="719"/>
      <c r="ED452" s="719"/>
      <c r="EE452" s="603"/>
    </row>
    <row r="453" spans="1:135" s="604" customFormat="1" ht="15.75" customHeight="1">
      <c r="A453" s="800" t="s">
        <v>369</v>
      </c>
      <c r="B453" s="730">
        <f t="shared" ref="B453:S453" si="1475">IF(B451="","",B450*B451*B452)</f>
        <v>960</v>
      </c>
      <c r="C453" s="730">
        <f t="shared" si="1475"/>
        <v>960</v>
      </c>
      <c r="D453" s="730" t="str">
        <f t="shared" si="1475"/>
        <v/>
      </c>
      <c r="E453" s="730">
        <f t="shared" si="1475"/>
        <v>960</v>
      </c>
      <c r="F453" s="730">
        <f t="shared" si="1475"/>
        <v>960</v>
      </c>
      <c r="G453" s="730" t="str">
        <f t="shared" si="1475"/>
        <v/>
      </c>
      <c r="H453" s="730">
        <f t="shared" si="1475"/>
        <v>960</v>
      </c>
      <c r="I453" s="730">
        <f t="shared" si="1475"/>
        <v>960</v>
      </c>
      <c r="J453" s="730">
        <f t="shared" si="1475"/>
        <v>960</v>
      </c>
      <c r="K453" s="730">
        <f t="shared" si="1475"/>
        <v>960</v>
      </c>
      <c r="L453" s="730">
        <f t="shared" si="1475"/>
        <v>960</v>
      </c>
      <c r="M453" s="730" t="str">
        <f t="shared" si="1475"/>
        <v/>
      </c>
      <c r="N453" s="730">
        <f t="shared" si="1475"/>
        <v>800</v>
      </c>
      <c r="O453" s="730">
        <f t="shared" si="1475"/>
        <v>960</v>
      </c>
      <c r="P453" s="730">
        <f t="shared" si="1475"/>
        <v>600</v>
      </c>
      <c r="Q453" s="730">
        <f t="shared" si="1475"/>
        <v>600</v>
      </c>
      <c r="R453" s="730">
        <f t="shared" si="1475"/>
        <v>600</v>
      </c>
      <c r="S453" s="730" t="str">
        <f t="shared" si="1475"/>
        <v/>
      </c>
      <c r="T453" s="762"/>
      <c r="U453" s="730">
        <f t="shared" ref="U453:AL453" si="1476">IF(U451="","",U450*U451*U452)</f>
        <v>960</v>
      </c>
      <c r="V453" s="730">
        <f t="shared" si="1476"/>
        <v>960</v>
      </c>
      <c r="W453" s="730">
        <f t="shared" si="1476"/>
        <v>960</v>
      </c>
      <c r="X453" s="730">
        <f t="shared" si="1476"/>
        <v>960</v>
      </c>
      <c r="Y453" s="730" t="str">
        <f t="shared" si="1476"/>
        <v/>
      </c>
      <c r="Z453" s="730" t="str">
        <f t="shared" si="1476"/>
        <v/>
      </c>
      <c r="AA453" s="730" t="str">
        <f t="shared" si="1476"/>
        <v/>
      </c>
      <c r="AB453" s="730" t="str">
        <f t="shared" si="1476"/>
        <v/>
      </c>
      <c r="AC453" s="730">
        <f t="shared" si="1476"/>
        <v>960</v>
      </c>
      <c r="AD453" s="730">
        <f t="shared" si="1476"/>
        <v>960</v>
      </c>
      <c r="AE453" s="730" t="str">
        <f t="shared" si="1476"/>
        <v/>
      </c>
      <c r="AF453" s="730">
        <f t="shared" si="1476"/>
        <v>960</v>
      </c>
      <c r="AG453" s="730">
        <f t="shared" si="1476"/>
        <v>640</v>
      </c>
      <c r="AH453" s="730">
        <f t="shared" si="1476"/>
        <v>960</v>
      </c>
      <c r="AI453" s="730">
        <f t="shared" si="1476"/>
        <v>640</v>
      </c>
      <c r="AJ453" s="730" t="str">
        <f t="shared" si="1476"/>
        <v/>
      </c>
      <c r="AK453" s="730">
        <f t="shared" si="1476"/>
        <v>960</v>
      </c>
      <c r="AL453" s="730">
        <f t="shared" si="1476"/>
        <v>640</v>
      </c>
      <c r="AM453" s="762"/>
      <c r="AN453" s="730">
        <f t="shared" ref="AN453:BE453" si="1477">IF(AN451="","",AN450*AN451*AN452)</f>
        <v>960</v>
      </c>
      <c r="AO453" s="730">
        <f t="shared" si="1477"/>
        <v>960</v>
      </c>
      <c r="AP453" s="730">
        <f t="shared" si="1477"/>
        <v>960</v>
      </c>
      <c r="AQ453" s="730">
        <f t="shared" si="1477"/>
        <v>300</v>
      </c>
      <c r="AR453" s="730">
        <f t="shared" si="1477"/>
        <v>600</v>
      </c>
      <c r="AS453" s="730">
        <f t="shared" si="1477"/>
        <v>300</v>
      </c>
      <c r="AT453" s="730">
        <f t="shared" si="1477"/>
        <v>960</v>
      </c>
      <c r="AU453" s="730">
        <f t="shared" si="1477"/>
        <v>600</v>
      </c>
      <c r="AV453" s="730">
        <f t="shared" si="1477"/>
        <v>960</v>
      </c>
      <c r="AW453" s="730">
        <f t="shared" si="1477"/>
        <v>300</v>
      </c>
      <c r="AX453" s="730">
        <f t="shared" si="1477"/>
        <v>300</v>
      </c>
      <c r="AY453" s="730">
        <f t="shared" si="1477"/>
        <v>960</v>
      </c>
      <c r="AZ453" s="730">
        <f t="shared" si="1477"/>
        <v>960</v>
      </c>
      <c r="BA453" s="730" t="str">
        <f t="shared" si="1477"/>
        <v/>
      </c>
      <c r="BB453" s="730" t="str">
        <f t="shared" si="1477"/>
        <v/>
      </c>
      <c r="BC453" s="730">
        <f t="shared" si="1477"/>
        <v>960</v>
      </c>
      <c r="BD453" s="730" t="str">
        <f t="shared" si="1477"/>
        <v/>
      </c>
      <c r="BE453" s="730">
        <f t="shared" si="1477"/>
        <v>400</v>
      </c>
      <c r="BF453" s="762"/>
      <c r="BG453" s="730">
        <f t="shared" ref="BG453:BX453" si="1478">IF(BG451="","",BG450*BG451*BG452)</f>
        <v>960</v>
      </c>
      <c r="BH453" s="730">
        <f t="shared" si="1478"/>
        <v>960</v>
      </c>
      <c r="BI453" s="730">
        <f t="shared" si="1478"/>
        <v>960</v>
      </c>
      <c r="BJ453" s="730">
        <f t="shared" si="1478"/>
        <v>600</v>
      </c>
      <c r="BK453" s="730">
        <f t="shared" si="1478"/>
        <v>300</v>
      </c>
      <c r="BL453" s="730">
        <f t="shared" si="1478"/>
        <v>960</v>
      </c>
      <c r="BM453" s="730" t="str">
        <f t="shared" si="1478"/>
        <v/>
      </c>
      <c r="BN453" s="730">
        <f t="shared" si="1478"/>
        <v>600</v>
      </c>
      <c r="BO453" s="730">
        <f t="shared" si="1478"/>
        <v>960</v>
      </c>
      <c r="BP453" s="730">
        <f t="shared" si="1478"/>
        <v>300</v>
      </c>
      <c r="BQ453" s="730">
        <f t="shared" si="1478"/>
        <v>300</v>
      </c>
      <c r="BR453" s="730">
        <f t="shared" si="1478"/>
        <v>960</v>
      </c>
      <c r="BS453" s="730" t="str">
        <f t="shared" si="1478"/>
        <v/>
      </c>
      <c r="BT453" s="730">
        <f t="shared" si="1478"/>
        <v>960</v>
      </c>
      <c r="BU453" s="730" t="str">
        <f t="shared" si="1478"/>
        <v/>
      </c>
      <c r="BV453" s="730" t="str">
        <f t="shared" si="1478"/>
        <v/>
      </c>
      <c r="BW453" s="730" t="str">
        <f t="shared" si="1478"/>
        <v/>
      </c>
      <c r="BX453" s="730" t="str">
        <f t="shared" si="1478"/>
        <v/>
      </c>
      <c r="BY453" s="762"/>
      <c r="BZ453" s="730">
        <f>IF(BZ451="","",BZ450*BZ451*BZ452)</f>
        <v>880</v>
      </c>
      <c r="CA453" s="730">
        <f>IF(CA451="","",CA450*CA451*CA452)</f>
        <v>800</v>
      </c>
      <c r="CB453" s="730">
        <f>IF(CB451="","",CB450*CB451*CB452)</f>
        <v>640</v>
      </c>
      <c r="CC453" s="730">
        <f>IF(CC451="","",CC450*CC451*CC452)</f>
        <v>480</v>
      </c>
      <c r="CD453" s="698">
        <f t="shared" si="1391"/>
        <v>886.66666666666663</v>
      </c>
      <c r="CE453" s="698">
        <f t="shared" si="1392"/>
        <v>896</v>
      </c>
      <c r="CF453" s="698">
        <f t="shared" si="1393"/>
        <v>709.23076923076928</v>
      </c>
      <c r="CG453" s="787">
        <f t="shared" si="1394"/>
        <v>756</v>
      </c>
      <c r="CH453" s="1371" t="str">
        <f t="shared" si="1435"/>
        <v/>
      </c>
      <c r="CI453" s="1372" t="str">
        <f t="shared" si="1436"/>
        <v/>
      </c>
      <c r="CJ453" s="1373">
        <f t="shared" si="1437"/>
        <v>600</v>
      </c>
      <c r="CK453" s="1373">
        <f t="shared" si="1438"/>
        <v>600</v>
      </c>
      <c r="CL453" s="1373">
        <f t="shared" si="1439"/>
        <v>600</v>
      </c>
      <c r="CM453" s="1373">
        <f t="shared" si="1440"/>
        <v>800</v>
      </c>
      <c r="CN453" s="1373">
        <f t="shared" si="1441"/>
        <v>960</v>
      </c>
      <c r="CO453" s="1374">
        <f t="shared" si="1442"/>
        <v>960</v>
      </c>
      <c r="CP453" s="1374">
        <f t="shared" si="1443"/>
        <v>960</v>
      </c>
      <c r="CQ453" s="1374">
        <f t="shared" si="1444"/>
        <v>960</v>
      </c>
      <c r="CR453" s="1374">
        <f t="shared" si="1445"/>
        <v>960</v>
      </c>
      <c r="CS453" s="1373">
        <f t="shared" si="1446"/>
        <v>960</v>
      </c>
      <c r="CT453" s="1373">
        <f t="shared" si="1447"/>
        <v>960</v>
      </c>
      <c r="CU453" s="1373">
        <f t="shared" si="1448"/>
        <v>960</v>
      </c>
      <c r="CV453" s="1373">
        <f t="shared" si="1449"/>
        <v>960</v>
      </c>
      <c r="CW453" s="1373">
        <f t="shared" si="1450"/>
        <v>960</v>
      </c>
      <c r="CX453" s="1372" t="str">
        <f t="shared" si="1451"/>
        <v/>
      </c>
      <c r="CY453" s="1375" t="str">
        <f t="shared" si="1452"/>
        <v/>
      </c>
      <c r="CZ453" s="532" t="str">
        <f t="shared" si="1453"/>
        <v/>
      </c>
      <c r="DA453" s="533" t="str">
        <f t="shared" si="1454"/>
        <v/>
      </c>
      <c r="DB453" s="534" t="str">
        <f t="shared" si="1455"/>
        <v/>
      </c>
      <c r="DC453" s="534">
        <f t="shared" si="1456"/>
        <v>640</v>
      </c>
      <c r="DD453" s="534">
        <f t="shared" si="1457"/>
        <v>640</v>
      </c>
      <c r="DE453" s="534">
        <f t="shared" si="1458"/>
        <v>640</v>
      </c>
      <c r="DF453" s="534">
        <f t="shared" si="1459"/>
        <v>960</v>
      </c>
      <c r="DG453" s="535">
        <f t="shared" si="1460"/>
        <v>960</v>
      </c>
      <c r="DH453" s="535">
        <f t="shared" si="1461"/>
        <v>960</v>
      </c>
      <c r="DI453" s="535">
        <f t="shared" si="1462"/>
        <v>960</v>
      </c>
      <c r="DJ453" s="535">
        <f t="shared" si="1463"/>
        <v>960</v>
      </c>
      <c r="DK453" s="534">
        <f t="shared" si="1464"/>
        <v>960</v>
      </c>
      <c r="DL453" s="534">
        <f t="shared" si="1465"/>
        <v>960</v>
      </c>
      <c r="DM453" s="534">
        <f t="shared" si="1466"/>
        <v>960</v>
      </c>
      <c r="DN453" s="534">
        <f t="shared" si="1467"/>
        <v>960</v>
      </c>
      <c r="DO453" s="534" t="str">
        <f t="shared" si="1468"/>
        <v/>
      </c>
      <c r="DP453" s="533" t="str">
        <f t="shared" si="1469"/>
        <v/>
      </c>
      <c r="DQ453" s="532" t="str">
        <f t="shared" si="1470"/>
        <v/>
      </c>
      <c r="DR453" s="753">
        <f t="shared" si="1471"/>
        <v>14</v>
      </c>
      <c r="DS453" s="111">
        <f t="shared" si="1472"/>
        <v>12</v>
      </c>
      <c r="DT453" s="111">
        <f t="shared" si="1473"/>
        <v>15</v>
      </c>
      <c r="DU453" s="111">
        <f t="shared" si="1474"/>
        <v>12</v>
      </c>
      <c r="DV453" s="602"/>
      <c r="DW453" s="719"/>
      <c r="DX453" s="719"/>
      <c r="DY453" s="719"/>
      <c r="DZ453" s="719"/>
      <c r="EA453" s="719"/>
      <c r="EB453" s="719"/>
      <c r="EC453" s="719"/>
      <c r="ED453" s="719"/>
      <c r="EE453" s="603"/>
    </row>
    <row r="454" spans="1:135" s="604" customFormat="1" ht="15.75" customHeight="1">
      <c r="A454" s="800" t="s">
        <v>393</v>
      </c>
      <c r="B454" s="801">
        <f t="shared" ref="B454:S454" si="1479">3620*4.1868</f>
        <v>15156.216</v>
      </c>
      <c r="C454" s="801">
        <f t="shared" si="1479"/>
        <v>15156.216</v>
      </c>
      <c r="D454" s="801">
        <f t="shared" si="1479"/>
        <v>15156.216</v>
      </c>
      <c r="E454" s="801">
        <f t="shared" si="1479"/>
        <v>15156.216</v>
      </c>
      <c r="F454" s="801">
        <f t="shared" si="1479"/>
        <v>15156.216</v>
      </c>
      <c r="G454" s="801">
        <f t="shared" si="1479"/>
        <v>15156.216</v>
      </c>
      <c r="H454" s="801">
        <f t="shared" si="1479"/>
        <v>15156.216</v>
      </c>
      <c r="I454" s="801">
        <f t="shared" si="1479"/>
        <v>15156.216</v>
      </c>
      <c r="J454" s="801">
        <f t="shared" si="1479"/>
        <v>15156.216</v>
      </c>
      <c r="K454" s="801">
        <f t="shared" si="1479"/>
        <v>15156.216</v>
      </c>
      <c r="L454" s="801">
        <f t="shared" si="1479"/>
        <v>15156.216</v>
      </c>
      <c r="M454" s="801">
        <f t="shared" si="1479"/>
        <v>15156.216</v>
      </c>
      <c r="N454" s="801">
        <f t="shared" si="1479"/>
        <v>15156.216</v>
      </c>
      <c r="O454" s="801">
        <f t="shared" si="1479"/>
        <v>15156.216</v>
      </c>
      <c r="P454" s="801">
        <f t="shared" si="1479"/>
        <v>15156.216</v>
      </c>
      <c r="Q454" s="801">
        <f t="shared" si="1479"/>
        <v>15156.216</v>
      </c>
      <c r="R454" s="801">
        <f t="shared" si="1479"/>
        <v>15156.216</v>
      </c>
      <c r="S454" s="801">
        <f t="shared" si="1479"/>
        <v>15156.216</v>
      </c>
      <c r="T454" s="817"/>
      <c r="U454" s="801">
        <f t="shared" ref="U454:AL454" si="1480">3620*4.1868</f>
        <v>15156.216</v>
      </c>
      <c r="V454" s="801">
        <f t="shared" si="1480"/>
        <v>15156.216</v>
      </c>
      <c r="W454" s="801">
        <f t="shared" si="1480"/>
        <v>15156.216</v>
      </c>
      <c r="X454" s="801">
        <f t="shared" si="1480"/>
        <v>15156.216</v>
      </c>
      <c r="Y454" s="801">
        <f t="shared" si="1480"/>
        <v>15156.216</v>
      </c>
      <c r="Z454" s="801">
        <f t="shared" si="1480"/>
        <v>15156.216</v>
      </c>
      <c r="AA454" s="801">
        <f t="shared" si="1480"/>
        <v>15156.216</v>
      </c>
      <c r="AB454" s="801">
        <f t="shared" si="1480"/>
        <v>15156.216</v>
      </c>
      <c r="AC454" s="801">
        <f t="shared" si="1480"/>
        <v>15156.216</v>
      </c>
      <c r="AD454" s="801">
        <f t="shared" si="1480"/>
        <v>15156.216</v>
      </c>
      <c r="AE454" s="801">
        <f t="shared" si="1480"/>
        <v>15156.216</v>
      </c>
      <c r="AF454" s="801">
        <f t="shared" si="1480"/>
        <v>15156.216</v>
      </c>
      <c r="AG454" s="801">
        <f t="shared" si="1480"/>
        <v>15156.216</v>
      </c>
      <c r="AH454" s="801">
        <f t="shared" si="1480"/>
        <v>15156.216</v>
      </c>
      <c r="AI454" s="801">
        <f t="shared" si="1480"/>
        <v>15156.216</v>
      </c>
      <c r="AJ454" s="801">
        <f t="shared" si="1480"/>
        <v>15156.216</v>
      </c>
      <c r="AK454" s="801">
        <f t="shared" si="1480"/>
        <v>15156.216</v>
      </c>
      <c r="AL454" s="801">
        <f t="shared" si="1480"/>
        <v>15156.216</v>
      </c>
      <c r="AM454" s="817"/>
      <c r="AN454" s="801">
        <f t="shared" ref="AN454:BE454" si="1481">3620*4.1868</f>
        <v>15156.216</v>
      </c>
      <c r="AO454" s="801">
        <f t="shared" si="1481"/>
        <v>15156.216</v>
      </c>
      <c r="AP454" s="801">
        <f t="shared" si="1481"/>
        <v>15156.216</v>
      </c>
      <c r="AQ454" s="801">
        <f t="shared" si="1481"/>
        <v>15156.216</v>
      </c>
      <c r="AR454" s="801">
        <f t="shared" si="1481"/>
        <v>15156.216</v>
      </c>
      <c r="AS454" s="801">
        <f t="shared" si="1481"/>
        <v>15156.216</v>
      </c>
      <c r="AT454" s="801">
        <f t="shared" si="1481"/>
        <v>15156.216</v>
      </c>
      <c r="AU454" s="801">
        <f t="shared" si="1481"/>
        <v>15156.216</v>
      </c>
      <c r="AV454" s="801">
        <f t="shared" si="1481"/>
        <v>15156.216</v>
      </c>
      <c r="AW454" s="801">
        <f t="shared" si="1481"/>
        <v>15156.216</v>
      </c>
      <c r="AX454" s="801">
        <f t="shared" si="1481"/>
        <v>15156.216</v>
      </c>
      <c r="AY454" s="801">
        <f t="shared" si="1481"/>
        <v>15156.216</v>
      </c>
      <c r="AZ454" s="801">
        <f t="shared" si="1481"/>
        <v>15156.216</v>
      </c>
      <c r="BA454" s="801">
        <f t="shared" si="1481"/>
        <v>15156.216</v>
      </c>
      <c r="BB454" s="801">
        <f t="shared" si="1481"/>
        <v>15156.216</v>
      </c>
      <c r="BC454" s="801">
        <f t="shared" si="1481"/>
        <v>15156.216</v>
      </c>
      <c r="BD454" s="801">
        <f t="shared" si="1481"/>
        <v>15156.216</v>
      </c>
      <c r="BE454" s="801">
        <f t="shared" si="1481"/>
        <v>15156.216</v>
      </c>
      <c r="BF454" s="817"/>
      <c r="BG454" s="801">
        <f t="shared" ref="BG454:BX454" si="1482">3620*4.1868</f>
        <v>15156.216</v>
      </c>
      <c r="BH454" s="801">
        <f t="shared" si="1482"/>
        <v>15156.216</v>
      </c>
      <c r="BI454" s="801">
        <f t="shared" si="1482"/>
        <v>15156.216</v>
      </c>
      <c r="BJ454" s="801">
        <f t="shared" si="1482"/>
        <v>15156.216</v>
      </c>
      <c r="BK454" s="801">
        <f t="shared" si="1482"/>
        <v>15156.216</v>
      </c>
      <c r="BL454" s="801">
        <f t="shared" si="1482"/>
        <v>15156.216</v>
      </c>
      <c r="BM454" s="801">
        <f t="shared" si="1482"/>
        <v>15156.216</v>
      </c>
      <c r="BN454" s="801">
        <f t="shared" si="1482"/>
        <v>15156.216</v>
      </c>
      <c r="BO454" s="801">
        <f t="shared" si="1482"/>
        <v>15156.216</v>
      </c>
      <c r="BP454" s="801">
        <f t="shared" si="1482"/>
        <v>15156.216</v>
      </c>
      <c r="BQ454" s="801">
        <f t="shared" si="1482"/>
        <v>15156.216</v>
      </c>
      <c r="BR454" s="801">
        <f t="shared" si="1482"/>
        <v>15156.216</v>
      </c>
      <c r="BS454" s="801">
        <f t="shared" si="1482"/>
        <v>15156.216</v>
      </c>
      <c r="BT454" s="801">
        <f t="shared" si="1482"/>
        <v>15156.216</v>
      </c>
      <c r="BU454" s="801">
        <f t="shared" si="1482"/>
        <v>15156.216</v>
      </c>
      <c r="BV454" s="801">
        <f t="shared" si="1482"/>
        <v>15156.216</v>
      </c>
      <c r="BW454" s="801">
        <f t="shared" si="1482"/>
        <v>15156.216</v>
      </c>
      <c r="BX454" s="801">
        <f t="shared" si="1482"/>
        <v>15156.216</v>
      </c>
      <c r="BY454" s="817"/>
      <c r="BZ454" s="801">
        <f>3620*4.1868</f>
        <v>15156.216</v>
      </c>
      <c r="CA454" s="801">
        <f>3620*4.1868</f>
        <v>15156.216</v>
      </c>
      <c r="CB454" s="801">
        <f>3620*4.1868</f>
        <v>15156.216</v>
      </c>
      <c r="CC454" s="801">
        <f>3620*4.1868</f>
        <v>15156.216</v>
      </c>
      <c r="CD454" s="698">
        <f t="shared" si="1391"/>
        <v>15156.216000000008</v>
      </c>
      <c r="CE454" s="698">
        <f t="shared" si="1392"/>
        <v>15156.216000000008</v>
      </c>
      <c r="CF454" s="698">
        <f t="shared" si="1393"/>
        <v>15156.216000000008</v>
      </c>
      <c r="CG454" s="787">
        <f t="shared" si="1394"/>
        <v>15156.216000000008</v>
      </c>
      <c r="CH454" s="1371">
        <f t="shared" si="1435"/>
        <v>15156.216</v>
      </c>
      <c r="CI454" s="1372">
        <f t="shared" si="1436"/>
        <v>15156.216</v>
      </c>
      <c r="CJ454" s="1373">
        <f t="shared" si="1437"/>
        <v>15156.216</v>
      </c>
      <c r="CK454" s="1373">
        <f t="shared" si="1438"/>
        <v>15156.216</v>
      </c>
      <c r="CL454" s="1373">
        <f t="shared" si="1439"/>
        <v>15156.216</v>
      </c>
      <c r="CM454" s="1373">
        <f t="shared" si="1440"/>
        <v>15156.216</v>
      </c>
      <c r="CN454" s="1373">
        <f t="shared" si="1441"/>
        <v>15156.216</v>
      </c>
      <c r="CO454" s="1374">
        <f t="shared" si="1442"/>
        <v>15156.216</v>
      </c>
      <c r="CP454" s="1374">
        <f t="shared" si="1443"/>
        <v>15156.216</v>
      </c>
      <c r="CQ454" s="1374">
        <f t="shared" si="1444"/>
        <v>15156.216</v>
      </c>
      <c r="CR454" s="1374">
        <f t="shared" si="1445"/>
        <v>15156.216</v>
      </c>
      <c r="CS454" s="1373">
        <f t="shared" si="1446"/>
        <v>15156.216</v>
      </c>
      <c r="CT454" s="1373">
        <f t="shared" si="1447"/>
        <v>15156.216</v>
      </c>
      <c r="CU454" s="1373">
        <f t="shared" si="1448"/>
        <v>15156.216</v>
      </c>
      <c r="CV454" s="1373">
        <f t="shared" si="1449"/>
        <v>15156.216</v>
      </c>
      <c r="CW454" s="1373">
        <f t="shared" si="1450"/>
        <v>15156.216</v>
      </c>
      <c r="CX454" s="1372">
        <f t="shared" si="1451"/>
        <v>15156.216</v>
      </c>
      <c r="CY454" s="1375">
        <f t="shared" si="1452"/>
        <v>15156.216</v>
      </c>
      <c r="CZ454" s="532">
        <f t="shared" si="1453"/>
        <v>15156.216</v>
      </c>
      <c r="DA454" s="533">
        <f t="shared" si="1454"/>
        <v>15156.216</v>
      </c>
      <c r="DB454" s="534">
        <f t="shared" si="1455"/>
        <v>15156.216</v>
      </c>
      <c r="DC454" s="534">
        <f t="shared" si="1456"/>
        <v>15156.216</v>
      </c>
      <c r="DD454" s="534">
        <f t="shared" si="1457"/>
        <v>15156.216</v>
      </c>
      <c r="DE454" s="534">
        <f t="shared" si="1458"/>
        <v>15156.216</v>
      </c>
      <c r="DF454" s="534">
        <f t="shared" si="1459"/>
        <v>15156.216</v>
      </c>
      <c r="DG454" s="535">
        <f t="shared" si="1460"/>
        <v>15156.216</v>
      </c>
      <c r="DH454" s="535">
        <f t="shared" si="1461"/>
        <v>15156.216</v>
      </c>
      <c r="DI454" s="535">
        <f t="shared" si="1462"/>
        <v>15156.216</v>
      </c>
      <c r="DJ454" s="535">
        <f t="shared" si="1463"/>
        <v>15156.216</v>
      </c>
      <c r="DK454" s="534">
        <f t="shared" si="1464"/>
        <v>15156.216</v>
      </c>
      <c r="DL454" s="534">
        <f t="shared" si="1465"/>
        <v>15156.216</v>
      </c>
      <c r="DM454" s="534">
        <f t="shared" si="1466"/>
        <v>15156.216</v>
      </c>
      <c r="DN454" s="534">
        <f t="shared" si="1467"/>
        <v>15156.216</v>
      </c>
      <c r="DO454" s="534">
        <f t="shared" si="1468"/>
        <v>15156.216</v>
      </c>
      <c r="DP454" s="533">
        <f t="shared" si="1469"/>
        <v>15156.216</v>
      </c>
      <c r="DQ454" s="532">
        <f t="shared" si="1470"/>
        <v>15156.216</v>
      </c>
      <c r="DR454" s="753">
        <f t="shared" si="1471"/>
        <v>18</v>
      </c>
      <c r="DS454" s="111">
        <f t="shared" si="1472"/>
        <v>18</v>
      </c>
      <c r="DT454" s="111">
        <f t="shared" si="1473"/>
        <v>18</v>
      </c>
      <c r="DU454" s="111">
        <f t="shared" si="1474"/>
        <v>18</v>
      </c>
      <c r="DV454" s="602"/>
      <c r="DW454" s="719"/>
      <c r="DX454" s="719"/>
      <c r="DY454" s="719"/>
      <c r="DZ454" s="719"/>
      <c r="EA454" s="719"/>
      <c r="EB454" s="719"/>
      <c r="EC454" s="719"/>
      <c r="ED454" s="719"/>
      <c r="EE454" s="603"/>
    </row>
    <row r="455" spans="1:135" s="604" customFormat="1" ht="15.75" customHeight="1">
      <c r="A455" s="748" t="s">
        <v>328</v>
      </c>
      <c r="B455" s="733">
        <f t="shared" ref="B455:S455" si="1483">IF(B453="","",B453*B454/B$46/365/$G$1)</f>
        <v>0.34845213526199831</v>
      </c>
      <c r="C455" s="733">
        <f t="shared" si="1483"/>
        <v>0.56623471980074724</v>
      </c>
      <c r="D455" s="733" t="str">
        <f t="shared" si="1483"/>
        <v/>
      </c>
      <c r="E455" s="733">
        <f t="shared" si="1483"/>
        <v>0.5033197509339975</v>
      </c>
      <c r="F455" s="733">
        <f t="shared" si="1483"/>
        <v>0.41180706894599794</v>
      </c>
      <c r="G455" s="733" t="str">
        <f t="shared" si="1483"/>
        <v/>
      </c>
      <c r="H455" s="733">
        <f t="shared" si="1483"/>
        <v>0.56623471980074724</v>
      </c>
      <c r="I455" s="733">
        <f t="shared" si="1483"/>
        <v>1.1324694396014945</v>
      </c>
      <c r="J455" s="733">
        <f t="shared" si="1483"/>
        <v>0.64712539405799685</v>
      </c>
      <c r="K455" s="733">
        <f t="shared" si="1483"/>
        <v>0.56623471980074724</v>
      </c>
      <c r="L455" s="733">
        <f t="shared" si="1483"/>
        <v>0.28311735990037362</v>
      </c>
      <c r="M455" s="733" t="str">
        <f t="shared" si="1483"/>
        <v/>
      </c>
      <c r="N455" s="733">
        <f t="shared" si="1483"/>
        <v>0.53927116171499734</v>
      </c>
      <c r="O455" s="733">
        <f t="shared" si="1483"/>
        <v>0.64712539405799685</v>
      </c>
      <c r="P455" s="733">
        <f t="shared" si="1483"/>
        <v>0.40445337128624798</v>
      </c>
      <c r="Q455" s="733">
        <f t="shared" si="1483"/>
        <v>0.35389669987546701</v>
      </c>
      <c r="R455" s="733">
        <f t="shared" si="1483"/>
        <v>0.40445337128624798</v>
      </c>
      <c r="S455" s="733" t="str">
        <f t="shared" si="1483"/>
        <v/>
      </c>
      <c r="T455" s="752"/>
      <c r="U455" s="733">
        <f t="shared" ref="U455:AL455" si="1484">IF(U453="","",U453*U454/U$46/365/$G$1)</f>
        <v>0.64712539405799685</v>
      </c>
      <c r="V455" s="733">
        <f t="shared" si="1484"/>
        <v>0.56623471980074724</v>
      </c>
      <c r="W455" s="733">
        <f t="shared" si="1484"/>
        <v>0.56623471980074724</v>
      </c>
      <c r="X455" s="733">
        <f t="shared" si="1484"/>
        <v>0.75497962640099636</v>
      </c>
      <c r="Y455" s="733" t="str">
        <f t="shared" si="1484"/>
        <v/>
      </c>
      <c r="Z455" s="733" t="str">
        <f t="shared" si="1484"/>
        <v/>
      </c>
      <c r="AA455" s="733" t="str">
        <f t="shared" si="1484"/>
        <v/>
      </c>
      <c r="AB455" s="733" t="str">
        <f t="shared" si="1484"/>
        <v/>
      </c>
      <c r="AC455" s="733">
        <f t="shared" si="1484"/>
        <v>0.64712539405799685</v>
      </c>
      <c r="AD455" s="733">
        <f t="shared" si="1484"/>
        <v>0.56623471980074724</v>
      </c>
      <c r="AE455" s="733" t="str">
        <f t="shared" si="1484"/>
        <v/>
      </c>
      <c r="AF455" s="733">
        <f t="shared" si="1484"/>
        <v>0.32356269702899842</v>
      </c>
      <c r="AG455" s="733">
        <f t="shared" si="1484"/>
        <v>0.30199185056039851</v>
      </c>
      <c r="AH455" s="733">
        <f t="shared" si="1484"/>
        <v>0.56623471980074724</v>
      </c>
      <c r="AI455" s="733">
        <f t="shared" si="1484"/>
        <v>0.37748981320049818</v>
      </c>
      <c r="AJ455" s="733" t="str">
        <f t="shared" si="1484"/>
        <v/>
      </c>
      <c r="AK455" s="733">
        <f t="shared" si="1484"/>
        <v>0.45298777584059774</v>
      </c>
      <c r="AL455" s="733">
        <f t="shared" si="1484"/>
        <v>0.33554650062266506</v>
      </c>
      <c r="AM455" s="752"/>
      <c r="AN455" s="733">
        <f t="shared" ref="AN455:BE455" si="1485">IF(AN453="","",AN453*AN454/AN$46/365/$G$1)</f>
        <v>0.45298777584059774</v>
      </c>
      <c r="AO455" s="733">
        <f t="shared" si="1485"/>
        <v>0.75497962640099636</v>
      </c>
      <c r="AP455" s="733">
        <f t="shared" si="1485"/>
        <v>0.75497962640099636</v>
      </c>
      <c r="AQ455" s="733">
        <f t="shared" si="1485"/>
        <v>0.23593113325031131</v>
      </c>
      <c r="AR455" s="733">
        <f t="shared" si="1485"/>
        <v>0.40445337128624798</v>
      </c>
      <c r="AS455" s="733">
        <f t="shared" si="1485"/>
        <v>0.28311735990037362</v>
      </c>
      <c r="AT455" s="733">
        <f t="shared" si="1485"/>
        <v>0.64712539405799685</v>
      </c>
      <c r="AU455" s="733">
        <f t="shared" si="1485"/>
        <v>0.47186226650062263</v>
      </c>
      <c r="AV455" s="733">
        <f t="shared" si="1485"/>
        <v>0.64712539405799685</v>
      </c>
      <c r="AW455" s="733">
        <f t="shared" si="1485"/>
        <v>0.20222668564312399</v>
      </c>
      <c r="AX455" s="733">
        <f t="shared" si="1485"/>
        <v>0.17694834993773351</v>
      </c>
      <c r="AY455" s="733">
        <f t="shared" si="1485"/>
        <v>0.75497962640099636</v>
      </c>
      <c r="AZ455" s="733">
        <f t="shared" si="1485"/>
        <v>0.90597555168119548</v>
      </c>
      <c r="BA455" s="733" t="str">
        <f t="shared" si="1485"/>
        <v/>
      </c>
      <c r="BB455" s="733" t="str">
        <f t="shared" si="1485"/>
        <v/>
      </c>
      <c r="BC455" s="733">
        <f t="shared" si="1485"/>
        <v>0.64712539405799685</v>
      </c>
      <c r="BD455" s="733" t="str">
        <f t="shared" si="1485"/>
        <v/>
      </c>
      <c r="BE455" s="733">
        <f t="shared" si="1485"/>
        <v>0.26963558085749867</v>
      </c>
      <c r="BF455" s="752"/>
      <c r="BG455" s="733">
        <f t="shared" ref="BG455:BX455" si="1486">IF(BG453="","",BG453*BG454/BG$46/365/$G$1)</f>
        <v>0.64712539405799685</v>
      </c>
      <c r="BH455" s="733">
        <f t="shared" si="1486"/>
        <v>0.75497962640099636</v>
      </c>
      <c r="BI455" s="733">
        <f t="shared" si="1486"/>
        <v>1.1324694396014945</v>
      </c>
      <c r="BJ455" s="733">
        <f t="shared" si="1486"/>
        <v>0.56623471980074724</v>
      </c>
      <c r="BK455" s="733">
        <f t="shared" si="1486"/>
        <v>0.28311735990037362</v>
      </c>
      <c r="BL455" s="733">
        <f t="shared" si="1486"/>
        <v>0.75497962640099636</v>
      </c>
      <c r="BM455" s="733" t="str">
        <f t="shared" si="1486"/>
        <v/>
      </c>
      <c r="BN455" s="733">
        <f t="shared" si="1486"/>
        <v>0.56623471980074724</v>
      </c>
      <c r="BO455" s="733">
        <f t="shared" si="1486"/>
        <v>0.64712539405799685</v>
      </c>
      <c r="BP455" s="733">
        <f t="shared" si="1486"/>
        <v>0.20222668564312399</v>
      </c>
      <c r="BQ455" s="733">
        <f t="shared" si="1486"/>
        <v>0.20222668564312399</v>
      </c>
      <c r="BR455" s="733">
        <f t="shared" si="1486"/>
        <v>0.56623471980074724</v>
      </c>
      <c r="BS455" s="733" t="str">
        <f t="shared" si="1486"/>
        <v/>
      </c>
      <c r="BT455" s="733">
        <f t="shared" si="1486"/>
        <v>0.75497962640099636</v>
      </c>
      <c r="BU455" s="733" t="str">
        <f t="shared" si="1486"/>
        <v/>
      </c>
      <c r="BV455" s="733" t="str">
        <f t="shared" si="1486"/>
        <v/>
      </c>
      <c r="BW455" s="733" t="str">
        <f t="shared" si="1486"/>
        <v/>
      </c>
      <c r="BX455" s="733" t="str">
        <f t="shared" si="1486"/>
        <v/>
      </c>
      <c r="BY455" s="752"/>
      <c r="BZ455" s="733">
        <f>IF(BZ453="","",BZ453*BZ454/BZ$46/365/$G$1)</f>
        <v>0.69206465753424673</v>
      </c>
      <c r="CA455" s="733">
        <f>IF(CA453="","",CA453*CA454/CA$46/365/$G$1)</f>
        <v>0.62914968866749699</v>
      </c>
      <c r="CB455" s="733">
        <f>IF(CB453="","",CB453*CB454/CB$46/365/$G$1)</f>
        <v>0.5033197509339975</v>
      </c>
      <c r="CC455" s="733">
        <f>IF(CC453="","",CC453*CC454/CC$46/365/$G$1)</f>
        <v>0.45298777584059774</v>
      </c>
      <c r="CD455" s="698">
        <f t="shared" si="1391"/>
        <v>0.49655070890193248</v>
      </c>
      <c r="CE455" s="723">
        <f t="shared" si="1392"/>
        <v>0.50487764540117408</v>
      </c>
      <c r="CF455" s="723">
        <f t="shared" si="1393"/>
        <v>0.50204071035813513</v>
      </c>
      <c r="CG455" s="790">
        <f t="shared" si="1394"/>
        <v>0.57432378722647237</v>
      </c>
      <c r="CH455" s="1376" t="str">
        <f t="shared" si="1435"/>
        <v/>
      </c>
      <c r="CI455" s="1377" t="str">
        <f t="shared" si="1436"/>
        <v/>
      </c>
      <c r="CJ455" s="1378">
        <f t="shared" si="1437"/>
        <v>0.28311735990037362</v>
      </c>
      <c r="CK455" s="1378">
        <f t="shared" si="1438"/>
        <v>0.34845213526199831</v>
      </c>
      <c r="CL455" s="1378">
        <f t="shared" si="1439"/>
        <v>0.35389669987546701</v>
      </c>
      <c r="CM455" s="1378">
        <f t="shared" si="1440"/>
        <v>0.40445337128624798</v>
      </c>
      <c r="CN455" s="1378">
        <f t="shared" si="1441"/>
        <v>0.40445337128624798</v>
      </c>
      <c r="CO455" s="1379">
        <f t="shared" si="1442"/>
        <v>0.41180706894599794</v>
      </c>
      <c r="CP455" s="1379">
        <f t="shared" si="1443"/>
        <v>0.5033197509339975</v>
      </c>
      <c r="CQ455" s="1379">
        <f t="shared" si="1444"/>
        <v>0.53927116171499734</v>
      </c>
      <c r="CR455" s="1379">
        <f t="shared" si="1445"/>
        <v>0.56623471980074724</v>
      </c>
      <c r="CS455" s="1378">
        <f t="shared" si="1446"/>
        <v>0.56623471980074724</v>
      </c>
      <c r="CT455" s="1378">
        <f t="shared" si="1447"/>
        <v>0.56623471980074724</v>
      </c>
      <c r="CU455" s="1378">
        <f t="shared" si="1448"/>
        <v>0.64712539405799685</v>
      </c>
      <c r="CV455" s="1378">
        <f t="shared" si="1449"/>
        <v>0.64712539405799685</v>
      </c>
      <c r="CW455" s="1378">
        <f t="shared" si="1450"/>
        <v>1.1324694396014945</v>
      </c>
      <c r="CX455" s="1377" t="str">
        <f t="shared" si="1451"/>
        <v/>
      </c>
      <c r="CY455" s="1380" t="str">
        <f t="shared" si="1452"/>
        <v/>
      </c>
      <c r="CZ455" s="638" t="str">
        <f t="shared" si="1453"/>
        <v/>
      </c>
      <c r="DA455" s="639" t="str">
        <f t="shared" si="1454"/>
        <v/>
      </c>
      <c r="DB455" s="640" t="str">
        <f t="shared" si="1455"/>
        <v/>
      </c>
      <c r="DC455" s="640">
        <f t="shared" si="1456"/>
        <v>0.30199185056039851</v>
      </c>
      <c r="DD455" s="640">
        <f t="shared" si="1457"/>
        <v>0.32356269702899842</v>
      </c>
      <c r="DE455" s="640">
        <f t="shared" si="1458"/>
        <v>0.33554650062266506</v>
      </c>
      <c r="DF455" s="640">
        <f t="shared" si="1459"/>
        <v>0.37748981320049818</v>
      </c>
      <c r="DG455" s="641">
        <f t="shared" si="1460"/>
        <v>0.45298777584059774</v>
      </c>
      <c r="DH455" s="641">
        <f t="shared" si="1461"/>
        <v>0.56623471980074724</v>
      </c>
      <c r="DI455" s="641">
        <f t="shared" si="1462"/>
        <v>0.56623471980074724</v>
      </c>
      <c r="DJ455" s="641">
        <f t="shared" si="1463"/>
        <v>0.56623471980074724</v>
      </c>
      <c r="DK455" s="640">
        <f t="shared" si="1464"/>
        <v>0.56623471980074724</v>
      </c>
      <c r="DL455" s="640">
        <f t="shared" si="1465"/>
        <v>0.64712539405799685</v>
      </c>
      <c r="DM455" s="640">
        <f t="shared" si="1466"/>
        <v>0.64712539405799685</v>
      </c>
      <c r="DN455" s="640">
        <f t="shared" si="1467"/>
        <v>0.75497962640099636</v>
      </c>
      <c r="DO455" s="640" t="str">
        <f t="shared" si="1468"/>
        <v/>
      </c>
      <c r="DP455" s="639" t="str">
        <f t="shared" si="1469"/>
        <v/>
      </c>
      <c r="DQ455" s="638" t="str">
        <f t="shared" si="1470"/>
        <v/>
      </c>
      <c r="DR455" s="753">
        <f t="shared" si="1471"/>
        <v>14</v>
      </c>
      <c r="DS455" s="111">
        <f t="shared" si="1472"/>
        <v>12</v>
      </c>
      <c r="DT455" s="111">
        <f t="shared" si="1473"/>
        <v>15</v>
      </c>
      <c r="DU455" s="111">
        <f t="shared" si="1474"/>
        <v>12</v>
      </c>
      <c r="DV455" s="602"/>
      <c r="DW455" s="719"/>
      <c r="DX455" s="719"/>
      <c r="DY455" s="719"/>
      <c r="DZ455" s="719"/>
      <c r="EA455" s="719"/>
      <c r="EB455" s="719"/>
      <c r="EC455" s="719"/>
      <c r="ED455" s="719"/>
      <c r="EE455" s="603"/>
    </row>
    <row r="456" spans="1:135" s="604" customFormat="1" ht="15.75" customHeight="1">
      <c r="A456" s="855" t="s">
        <v>394</v>
      </c>
      <c r="B456" s="330">
        <v>450</v>
      </c>
      <c r="C456" s="330">
        <v>450</v>
      </c>
      <c r="D456" s="330"/>
      <c r="E456" s="330">
        <v>430</v>
      </c>
      <c r="F456" s="330">
        <v>420</v>
      </c>
      <c r="G456" s="330"/>
      <c r="H456" s="330">
        <v>400</v>
      </c>
      <c r="I456" s="330">
        <v>420</v>
      </c>
      <c r="J456" s="330">
        <v>400</v>
      </c>
      <c r="K456" s="330">
        <v>450</v>
      </c>
      <c r="L456" s="330">
        <v>410</v>
      </c>
      <c r="M456" s="330"/>
      <c r="N456" s="330">
        <v>450</v>
      </c>
      <c r="O456" s="330">
        <v>420</v>
      </c>
      <c r="P456" s="330">
        <v>300</v>
      </c>
      <c r="Q456" s="330">
        <v>270</v>
      </c>
      <c r="R456" s="330">
        <v>250</v>
      </c>
      <c r="S456" s="330"/>
      <c r="T456" s="739"/>
      <c r="U456" s="330">
        <v>415</v>
      </c>
      <c r="V456" s="330">
        <v>450</v>
      </c>
      <c r="W456" s="330">
        <v>415</v>
      </c>
      <c r="X456" s="330">
        <v>450</v>
      </c>
      <c r="Y456" s="330"/>
      <c r="Z456" s="330"/>
      <c r="AA456" s="330"/>
      <c r="AB456" s="330"/>
      <c r="AC456" s="330">
        <v>400</v>
      </c>
      <c r="AD456" s="330">
        <v>450</v>
      </c>
      <c r="AE456" s="330"/>
      <c r="AF456" s="330">
        <v>450</v>
      </c>
      <c r="AG456" s="330">
        <v>400</v>
      </c>
      <c r="AH456" s="777">
        <v>430</v>
      </c>
      <c r="AI456" s="330">
        <v>420</v>
      </c>
      <c r="AJ456" s="330"/>
      <c r="AK456" s="330">
        <v>450</v>
      </c>
      <c r="AL456" s="330">
        <v>350</v>
      </c>
      <c r="AM456" s="739"/>
      <c r="AN456" s="330">
        <v>400</v>
      </c>
      <c r="AO456" s="330">
        <v>450</v>
      </c>
      <c r="AP456" s="330">
        <v>400</v>
      </c>
      <c r="AQ456" s="330">
        <v>140</v>
      </c>
      <c r="AR456" s="330">
        <v>240</v>
      </c>
      <c r="AS456" s="330">
        <v>170</v>
      </c>
      <c r="AT456" s="330">
        <v>480</v>
      </c>
      <c r="AU456" s="330">
        <v>360</v>
      </c>
      <c r="AV456" s="330">
        <v>400</v>
      </c>
      <c r="AW456" s="330">
        <v>170</v>
      </c>
      <c r="AX456" s="330">
        <v>6.8</v>
      </c>
      <c r="AY456" s="330">
        <v>5</v>
      </c>
      <c r="AZ456" s="330">
        <v>5.5</v>
      </c>
      <c r="BA456" s="330"/>
      <c r="BB456" s="330"/>
      <c r="BC456" s="330">
        <v>5.6</v>
      </c>
      <c r="BD456" s="330"/>
      <c r="BE456" s="330">
        <v>4.3</v>
      </c>
      <c r="BF456" s="739"/>
      <c r="BG456" s="330">
        <v>5</v>
      </c>
      <c r="BH456" s="330">
        <v>5.5</v>
      </c>
      <c r="BI456" s="330">
        <v>5.3</v>
      </c>
      <c r="BJ456" s="330">
        <v>5.2</v>
      </c>
      <c r="BK456" s="330">
        <v>6</v>
      </c>
      <c r="BL456" s="330">
        <v>5.6</v>
      </c>
      <c r="BM456" s="330"/>
      <c r="BN456" s="330">
        <v>450</v>
      </c>
      <c r="BO456" s="330">
        <v>400</v>
      </c>
      <c r="BP456" s="330">
        <v>150</v>
      </c>
      <c r="BQ456" s="330">
        <v>189</v>
      </c>
      <c r="BR456" s="330">
        <v>450</v>
      </c>
      <c r="BS456" s="330"/>
      <c r="BT456" s="330">
        <v>420</v>
      </c>
      <c r="BU456" s="330"/>
      <c r="BV456" s="330"/>
      <c r="BW456" s="330"/>
      <c r="BX456" s="330"/>
      <c r="BY456" s="739"/>
      <c r="BZ456" s="330">
        <v>450</v>
      </c>
      <c r="CA456" s="330">
        <v>450</v>
      </c>
      <c r="CB456" s="330">
        <v>450</v>
      </c>
      <c r="CC456" s="330">
        <v>450</v>
      </c>
      <c r="CD456" s="698">
        <f t="shared" si="1391"/>
        <v>401.66666666666669</v>
      </c>
      <c r="CE456" s="698">
        <f t="shared" si="1392"/>
        <v>428</v>
      </c>
      <c r="CF456" s="698">
        <f t="shared" si="1393"/>
        <v>211.76153846153846</v>
      </c>
      <c r="CG456" s="787">
        <f t="shared" si="1394"/>
        <v>163.66</v>
      </c>
      <c r="CH456" s="1371" t="str">
        <f t="shared" si="1435"/>
        <v/>
      </c>
      <c r="CI456" s="1372" t="str">
        <f t="shared" si="1436"/>
        <v/>
      </c>
      <c r="CJ456" s="1373">
        <f t="shared" si="1437"/>
        <v>250</v>
      </c>
      <c r="CK456" s="1373">
        <f t="shared" si="1438"/>
        <v>270</v>
      </c>
      <c r="CL456" s="1373">
        <f t="shared" si="1439"/>
        <v>300</v>
      </c>
      <c r="CM456" s="1373">
        <f t="shared" si="1440"/>
        <v>400</v>
      </c>
      <c r="CN456" s="1373">
        <f t="shared" si="1441"/>
        <v>400</v>
      </c>
      <c r="CO456" s="1374">
        <f t="shared" si="1442"/>
        <v>410</v>
      </c>
      <c r="CP456" s="1374">
        <f t="shared" si="1443"/>
        <v>420</v>
      </c>
      <c r="CQ456" s="1374">
        <f t="shared" si="1444"/>
        <v>420</v>
      </c>
      <c r="CR456" s="1374">
        <f t="shared" si="1445"/>
        <v>420</v>
      </c>
      <c r="CS456" s="1373">
        <f t="shared" si="1446"/>
        <v>430</v>
      </c>
      <c r="CT456" s="1373">
        <f t="shared" si="1447"/>
        <v>450</v>
      </c>
      <c r="CU456" s="1373">
        <f t="shared" si="1448"/>
        <v>450</v>
      </c>
      <c r="CV456" s="1373">
        <f t="shared" si="1449"/>
        <v>450</v>
      </c>
      <c r="CW456" s="1373">
        <f t="shared" si="1450"/>
        <v>450</v>
      </c>
      <c r="CX456" s="1372" t="str">
        <f t="shared" si="1451"/>
        <v/>
      </c>
      <c r="CY456" s="1375" t="str">
        <f t="shared" si="1452"/>
        <v/>
      </c>
      <c r="CZ456" s="532" t="str">
        <f t="shared" si="1453"/>
        <v/>
      </c>
      <c r="DA456" s="533" t="str">
        <f t="shared" si="1454"/>
        <v/>
      </c>
      <c r="DB456" s="534" t="str">
        <f t="shared" si="1455"/>
        <v/>
      </c>
      <c r="DC456" s="534">
        <f t="shared" si="1456"/>
        <v>350</v>
      </c>
      <c r="DD456" s="534">
        <f t="shared" si="1457"/>
        <v>400</v>
      </c>
      <c r="DE456" s="534">
        <f t="shared" si="1458"/>
        <v>400</v>
      </c>
      <c r="DF456" s="534">
        <f t="shared" si="1459"/>
        <v>415</v>
      </c>
      <c r="DG456" s="535">
        <f t="shared" si="1460"/>
        <v>415</v>
      </c>
      <c r="DH456" s="535">
        <f t="shared" si="1461"/>
        <v>420</v>
      </c>
      <c r="DI456" s="535">
        <f t="shared" si="1462"/>
        <v>430</v>
      </c>
      <c r="DJ456" s="535">
        <f t="shared" si="1463"/>
        <v>450</v>
      </c>
      <c r="DK456" s="534">
        <f t="shared" si="1464"/>
        <v>450</v>
      </c>
      <c r="DL456" s="534">
        <f t="shared" si="1465"/>
        <v>450</v>
      </c>
      <c r="DM456" s="534">
        <f t="shared" si="1466"/>
        <v>450</v>
      </c>
      <c r="DN456" s="534">
        <f t="shared" si="1467"/>
        <v>450</v>
      </c>
      <c r="DO456" s="534" t="str">
        <f t="shared" si="1468"/>
        <v/>
      </c>
      <c r="DP456" s="533" t="str">
        <f t="shared" si="1469"/>
        <v/>
      </c>
      <c r="DQ456" s="532" t="str">
        <f t="shared" si="1470"/>
        <v/>
      </c>
      <c r="DR456" s="753">
        <f t="shared" si="1471"/>
        <v>14</v>
      </c>
      <c r="DS456" s="111">
        <f t="shared" si="1472"/>
        <v>12</v>
      </c>
      <c r="DT456" s="111">
        <f t="shared" si="1473"/>
        <v>15</v>
      </c>
      <c r="DU456" s="111">
        <f t="shared" si="1474"/>
        <v>12</v>
      </c>
      <c r="DV456" s="602"/>
      <c r="DW456" s="719"/>
      <c r="DX456" s="719"/>
      <c r="DY456" s="719"/>
      <c r="DZ456" s="719"/>
      <c r="EA456" s="719"/>
      <c r="EB456" s="719"/>
      <c r="EC456" s="719"/>
      <c r="ED456" s="719"/>
      <c r="EE456" s="603"/>
    </row>
    <row r="457" spans="1:135" s="604" customFormat="1" ht="15.75" customHeight="1">
      <c r="A457" s="748" t="s">
        <v>395</v>
      </c>
      <c r="B457" s="730">
        <f t="shared" ref="B457:S457" si="1487">IF(B456="","",B451*B456*B452)</f>
        <v>5400</v>
      </c>
      <c r="C457" s="730">
        <f t="shared" si="1487"/>
        <v>5400</v>
      </c>
      <c r="D457" s="730" t="str">
        <f t="shared" si="1487"/>
        <v/>
      </c>
      <c r="E457" s="730">
        <f t="shared" si="1487"/>
        <v>5160</v>
      </c>
      <c r="F457" s="730">
        <f t="shared" si="1487"/>
        <v>5040</v>
      </c>
      <c r="G457" s="730" t="str">
        <f t="shared" si="1487"/>
        <v/>
      </c>
      <c r="H457" s="730">
        <f t="shared" si="1487"/>
        <v>4800</v>
      </c>
      <c r="I457" s="730">
        <f t="shared" si="1487"/>
        <v>5040</v>
      </c>
      <c r="J457" s="730">
        <f t="shared" si="1487"/>
        <v>4800</v>
      </c>
      <c r="K457" s="730">
        <f t="shared" si="1487"/>
        <v>5400</v>
      </c>
      <c r="L457" s="730">
        <f t="shared" si="1487"/>
        <v>4920</v>
      </c>
      <c r="M457" s="730" t="str">
        <f t="shared" si="1487"/>
        <v/>
      </c>
      <c r="N457" s="730">
        <f t="shared" si="1487"/>
        <v>4500</v>
      </c>
      <c r="O457" s="730">
        <f t="shared" si="1487"/>
        <v>5040</v>
      </c>
      <c r="P457" s="730">
        <f t="shared" si="1487"/>
        <v>3600</v>
      </c>
      <c r="Q457" s="730">
        <f t="shared" si="1487"/>
        <v>3240</v>
      </c>
      <c r="R457" s="730">
        <f t="shared" si="1487"/>
        <v>3000</v>
      </c>
      <c r="S457" s="730" t="str">
        <f t="shared" si="1487"/>
        <v/>
      </c>
      <c r="T457" s="762"/>
      <c r="U457" s="730">
        <f t="shared" ref="U457:AL457" si="1488">IF(U456="","",U451*U456*U452)</f>
        <v>4980</v>
      </c>
      <c r="V457" s="730">
        <f t="shared" si="1488"/>
        <v>5400</v>
      </c>
      <c r="W457" s="730">
        <f t="shared" si="1488"/>
        <v>4980</v>
      </c>
      <c r="X457" s="730">
        <f t="shared" si="1488"/>
        <v>5400</v>
      </c>
      <c r="Y457" s="730" t="str">
        <f t="shared" si="1488"/>
        <v/>
      </c>
      <c r="Z457" s="730" t="str">
        <f t="shared" si="1488"/>
        <v/>
      </c>
      <c r="AA457" s="730" t="str">
        <f t="shared" si="1488"/>
        <v/>
      </c>
      <c r="AB457" s="730" t="str">
        <f t="shared" si="1488"/>
        <v/>
      </c>
      <c r="AC457" s="730">
        <f t="shared" si="1488"/>
        <v>4800</v>
      </c>
      <c r="AD457" s="730">
        <f t="shared" si="1488"/>
        <v>5400</v>
      </c>
      <c r="AE457" s="730" t="str">
        <f t="shared" si="1488"/>
        <v/>
      </c>
      <c r="AF457" s="730">
        <f t="shared" si="1488"/>
        <v>5400</v>
      </c>
      <c r="AG457" s="730">
        <f t="shared" si="1488"/>
        <v>3200</v>
      </c>
      <c r="AH457" s="730">
        <f t="shared" si="1488"/>
        <v>5160</v>
      </c>
      <c r="AI457" s="730">
        <f t="shared" si="1488"/>
        <v>3360</v>
      </c>
      <c r="AJ457" s="730" t="str">
        <f t="shared" si="1488"/>
        <v/>
      </c>
      <c r="AK457" s="730">
        <f t="shared" si="1488"/>
        <v>5400</v>
      </c>
      <c r="AL457" s="730">
        <f t="shared" si="1488"/>
        <v>2800</v>
      </c>
      <c r="AM457" s="762"/>
      <c r="AN457" s="730">
        <f t="shared" ref="AN457:BE457" si="1489">IF(AN456="","",AN451*AN456*AN452)</f>
        <v>4800</v>
      </c>
      <c r="AO457" s="730">
        <f t="shared" si="1489"/>
        <v>5400</v>
      </c>
      <c r="AP457" s="730">
        <f t="shared" si="1489"/>
        <v>4800</v>
      </c>
      <c r="AQ457" s="730">
        <f t="shared" si="1489"/>
        <v>1680</v>
      </c>
      <c r="AR457" s="730">
        <f t="shared" si="1489"/>
        <v>2880</v>
      </c>
      <c r="AS457" s="730">
        <f t="shared" si="1489"/>
        <v>2040</v>
      </c>
      <c r="AT457" s="730">
        <f t="shared" si="1489"/>
        <v>5760</v>
      </c>
      <c r="AU457" s="730">
        <f t="shared" si="1489"/>
        <v>4320</v>
      </c>
      <c r="AV457" s="730">
        <f t="shared" si="1489"/>
        <v>4800</v>
      </c>
      <c r="AW457" s="730">
        <f t="shared" si="1489"/>
        <v>2040</v>
      </c>
      <c r="AX457" s="730">
        <f t="shared" si="1489"/>
        <v>81.599999999999994</v>
      </c>
      <c r="AY457" s="730">
        <f t="shared" si="1489"/>
        <v>60</v>
      </c>
      <c r="AZ457" s="730">
        <f t="shared" si="1489"/>
        <v>66</v>
      </c>
      <c r="BA457" s="730" t="str">
        <f t="shared" si="1489"/>
        <v/>
      </c>
      <c r="BB457" s="730" t="str">
        <f t="shared" si="1489"/>
        <v/>
      </c>
      <c r="BC457" s="730">
        <f t="shared" si="1489"/>
        <v>67.199999999999989</v>
      </c>
      <c r="BD457" s="730" t="str">
        <f t="shared" si="1489"/>
        <v/>
      </c>
      <c r="BE457" s="730">
        <f t="shared" si="1489"/>
        <v>21.5</v>
      </c>
      <c r="BF457" s="762"/>
      <c r="BG457" s="730">
        <f t="shared" ref="BG457:BX457" si="1490">IF(BG456="","",BG451*BG456*BG452)</f>
        <v>60</v>
      </c>
      <c r="BH457" s="730">
        <f t="shared" si="1490"/>
        <v>66</v>
      </c>
      <c r="BI457" s="730">
        <f t="shared" si="1490"/>
        <v>63.599999999999994</v>
      </c>
      <c r="BJ457" s="730">
        <f t="shared" si="1490"/>
        <v>62.400000000000006</v>
      </c>
      <c r="BK457" s="730">
        <f t="shared" si="1490"/>
        <v>72</v>
      </c>
      <c r="BL457" s="730">
        <f t="shared" si="1490"/>
        <v>67.199999999999989</v>
      </c>
      <c r="BM457" s="730" t="str">
        <f t="shared" si="1490"/>
        <v/>
      </c>
      <c r="BN457" s="730">
        <f t="shared" si="1490"/>
        <v>5400</v>
      </c>
      <c r="BO457" s="730">
        <f t="shared" si="1490"/>
        <v>4800</v>
      </c>
      <c r="BP457" s="730">
        <f t="shared" si="1490"/>
        <v>1800</v>
      </c>
      <c r="BQ457" s="730">
        <f t="shared" si="1490"/>
        <v>2268</v>
      </c>
      <c r="BR457" s="730">
        <f t="shared" si="1490"/>
        <v>5400</v>
      </c>
      <c r="BS457" s="730" t="str">
        <f t="shared" si="1490"/>
        <v/>
      </c>
      <c r="BT457" s="730">
        <f t="shared" si="1490"/>
        <v>5040</v>
      </c>
      <c r="BU457" s="730" t="str">
        <f t="shared" si="1490"/>
        <v/>
      </c>
      <c r="BV457" s="730" t="str">
        <f t="shared" si="1490"/>
        <v/>
      </c>
      <c r="BW457" s="730" t="str">
        <f t="shared" si="1490"/>
        <v/>
      </c>
      <c r="BX457" s="730" t="str">
        <f t="shared" si="1490"/>
        <v/>
      </c>
      <c r="BY457" s="762"/>
      <c r="BZ457" s="730">
        <f>IF(BZ456="","",BZ451*BZ456*BZ452)</f>
        <v>4950</v>
      </c>
      <c r="CA457" s="730">
        <f>IF(CA456="","",CA451*CA456*CA452)</f>
        <v>4500</v>
      </c>
      <c r="CB457" s="730">
        <f>IF(CB456="","",CB451*CB456*CB452)</f>
        <v>3600</v>
      </c>
      <c r="CC457" s="730">
        <f>IF(CC456="","",CC451*CC456*CC452)</f>
        <v>2700</v>
      </c>
      <c r="CD457" s="698">
        <f t="shared" si="1391"/>
        <v>4745</v>
      </c>
      <c r="CE457" s="698">
        <f t="shared" si="1392"/>
        <v>4808</v>
      </c>
      <c r="CF457" s="698">
        <f t="shared" si="1393"/>
        <v>2541.1384615384613</v>
      </c>
      <c r="CG457" s="787">
        <f t="shared" si="1394"/>
        <v>1963.92</v>
      </c>
      <c r="CH457" s="1371" t="str">
        <f t="shared" si="1435"/>
        <v/>
      </c>
      <c r="CI457" s="1372" t="str">
        <f t="shared" si="1436"/>
        <v/>
      </c>
      <c r="CJ457" s="1373">
        <f t="shared" si="1437"/>
        <v>3000</v>
      </c>
      <c r="CK457" s="1373">
        <f t="shared" si="1438"/>
        <v>3240</v>
      </c>
      <c r="CL457" s="1373">
        <f t="shared" si="1439"/>
        <v>3600</v>
      </c>
      <c r="CM457" s="1373">
        <f t="shared" si="1440"/>
        <v>4500</v>
      </c>
      <c r="CN457" s="1373">
        <f t="shared" si="1441"/>
        <v>4800</v>
      </c>
      <c r="CO457" s="1374">
        <f t="shared" si="1442"/>
        <v>4800</v>
      </c>
      <c r="CP457" s="1374">
        <f t="shared" si="1443"/>
        <v>4920</v>
      </c>
      <c r="CQ457" s="1374">
        <f t="shared" si="1444"/>
        <v>5040</v>
      </c>
      <c r="CR457" s="1374">
        <f t="shared" si="1445"/>
        <v>5040</v>
      </c>
      <c r="CS457" s="1373">
        <f t="shared" si="1446"/>
        <v>5040</v>
      </c>
      <c r="CT457" s="1373">
        <f t="shared" si="1447"/>
        <v>5160</v>
      </c>
      <c r="CU457" s="1373">
        <f t="shared" si="1448"/>
        <v>5400</v>
      </c>
      <c r="CV457" s="1373">
        <f t="shared" si="1449"/>
        <v>5400</v>
      </c>
      <c r="CW457" s="1373">
        <f t="shared" si="1450"/>
        <v>5400</v>
      </c>
      <c r="CX457" s="1372" t="str">
        <f t="shared" si="1451"/>
        <v/>
      </c>
      <c r="CY457" s="1375" t="str">
        <f t="shared" si="1452"/>
        <v/>
      </c>
      <c r="CZ457" s="532" t="str">
        <f t="shared" si="1453"/>
        <v/>
      </c>
      <c r="DA457" s="533" t="str">
        <f t="shared" si="1454"/>
        <v/>
      </c>
      <c r="DB457" s="534" t="str">
        <f t="shared" si="1455"/>
        <v/>
      </c>
      <c r="DC457" s="534">
        <f t="shared" si="1456"/>
        <v>2800</v>
      </c>
      <c r="DD457" s="534">
        <f t="shared" si="1457"/>
        <v>3200</v>
      </c>
      <c r="DE457" s="534">
        <f t="shared" si="1458"/>
        <v>3360</v>
      </c>
      <c r="DF457" s="534">
        <f t="shared" si="1459"/>
        <v>4800</v>
      </c>
      <c r="DG457" s="535">
        <f t="shared" si="1460"/>
        <v>4980</v>
      </c>
      <c r="DH457" s="535">
        <f t="shared" si="1461"/>
        <v>4980</v>
      </c>
      <c r="DI457" s="535">
        <f t="shared" si="1462"/>
        <v>5160</v>
      </c>
      <c r="DJ457" s="535">
        <f t="shared" si="1463"/>
        <v>5400</v>
      </c>
      <c r="DK457" s="534">
        <f t="shared" si="1464"/>
        <v>5400</v>
      </c>
      <c r="DL457" s="534">
        <f t="shared" si="1465"/>
        <v>5400</v>
      </c>
      <c r="DM457" s="534">
        <f t="shared" si="1466"/>
        <v>5400</v>
      </c>
      <c r="DN457" s="534">
        <f t="shared" si="1467"/>
        <v>5400</v>
      </c>
      <c r="DO457" s="534" t="str">
        <f t="shared" si="1468"/>
        <v/>
      </c>
      <c r="DP457" s="533" t="str">
        <f t="shared" si="1469"/>
        <v/>
      </c>
      <c r="DQ457" s="532" t="str">
        <f t="shared" si="1470"/>
        <v/>
      </c>
      <c r="DR457" s="753">
        <f t="shared" si="1471"/>
        <v>14</v>
      </c>
      <c r="DS457" s="111">
        <f t="shared" si="1472"/>
        <v>12</v>
      </c>
      <c r="DT457" s="111">
        <f t="shared" si="1473"/>
        <v>15</v>
      </c>
      <c r="DU457" s="111">
        <f t="shared" si="1474"/>
        <v>12</v>
      </c>
      <c r="DV457" s="602"/>
      <c r="DW457" s="719"/>
      <c r="DX457" s="719"/>
      <c r="DY457" s="719"/>
      <c r="DZ457" s="719"/>
      <c r="EA457" s="719"/>
      <c r="EB457" s="719"/>
      <c r="EC457" s="719"/>
      <c r="ED457" s="719"/>
      <c r="EE457" s="603"/>
    </row>
    <row r="458" spans="1:135" s="604" customFormat="1" ht="15.75" customHeight="1">
      <c r="A458" s="1435" t="s">
        <v>816</v>
      </c>
      <c r="B458" s="741" t="s">
        <v>378</v>
      </c>
      <c r="C458" s="741" t="s">
        <v>378</v>
      </c>
      <c r="D458" s="741" t="s">
        <v>378</v>
      </c>
      <c r="E458" s="741" t="s">
        <v>378</v>
      </c>
      <c r="F458" s="741" t="s">
        <v>378</v>
      </c>
      <c r="G458" s="741" t="s">
        <v>378</v>
      </c>
      <c r="H458" s="741" t="s">
        <v>378</v>
      </c>
      <c r="I458" s="741" t="s">
        <v>378</v>
      </c>
      <c r="J458" s="741" t="s">
        <v>378</v>
      </c>
      <c r="K458" s="741" t="s">
        <v>378</v>
      </c>
      <c r="L458" s="741" t="s">
        <v>378</v>
      </c>
      <c r="M458" s="741" t="s">
        <v>378</v>
      </c>
      <c r="N458" s="741" t="s">
        <v>378</v>
      </c>
      <c r="O458" s="741" t="s">
        <v>378</v>
      </c>
      <c r="P458" s="741" t="s">
        <v>378</v>
      </c>
      <c r="Q458" s="741" t="s">
        <v>378</v>
      </c>
      <c r="R458" s="741" t="s">
        <v>378</v>
      </c>
      <c r="S458" s="741" t="s">
        <v>378</v>
      </c>
      <c r="T458" s="697"/>
      <c r="U458" s="741" t="s">
        <v>378</v>
      </c>
      <c r="V458" s="741" t="s">
        <v>378</v>
      </c>
      <c r="W458" s="741" t="s">
        <v>378</v>
      </c>
      <c r="X458" s="741" t="s">
        <v>378</v>
      </c>
      <c r="Y458" s="741" t="s">
        <v>378</v>
      </c>
      <c r="Z458" s="741" t="s">
        <v>378</v>
      </c>
      <c r="AA458" s="741" t="s">
        <v>378</v>
      </c>
      <c r="AB458" s="741" t="s">
        <v>378</v>
      </c>
      <c r="AC458" s="741" t="s">
        <v>378</v>
      </c>
      <c r="AD458" s="741" t="s">
        <v>378</v>
      </c>
      <c r="AE458" s="741" t="s">
        <v>378</v>
      </c>
      <c r="AF458" s="741" t="s">
        <v>378</v>
      </c>
      <c r="AG458" s="741" t="s">
        <v>378</v>
      </c>
      <c r="AH458" s="741" t="s">
        <v>378</v>
      </c>
      <c r="AI458" s="741" t="s">
        <v>378</v>
      </c>
      <c r="AJ458" s="741" t="s">
        <v>378</v>
      </c>
      <c r="AK458" s="741" t="s">
        <v>378</v>
      </c>
      <c r="AL458" s="741" t="s">
        <v>378</v>
      </c>
      <c r="AM458" s="742"/>
      <c r="AN458" s="741" t="s">
        <v>378</v>
      </c>
      <c r="AO458" s="741" t="s">
        <v>378</v>
      </c>
      <c r="AP458" s="741" t="s">
        <v>378</v>
      </c>
      <c r="AQ458" s="741" t="s">
        <v>378</v>
      </c>
      <c r="AR458" s="741" t="s">
        <v>378</v>
      </c>
      <c r="AS458" s="741" t="s">
        <v>378</v>
      </c>
      <c r="AT458" s="741" t="s">
        <v>378</v>
      </c>
      <c r="AU458" s="741" t="s">
        <v>378</v>
      </c>
      <c r="AV458" s="741" t="s">
        <v>378</v>
      </c>
      <c r="AW458" s="741" t="s">
        <v>378</v>
      </c>
      <c r="AX458" s="741" t="s">
        <v>378</v>
      </c>
      <c r="AY458" s="741" t="s">
        <v>378</v>
      </c>
      <c r="AZ458" s="741" t="s">
        <v>378</v>
      </c>
      <c r="BA458" s="741" t="s">
        <v>378</v>
      </c>
      <c r="BB458" s="741" t="s">
        <v>378</v>
      </c>
      <c r="BC458" s="741" t="s">
        <v>378</v>
      </c>
      <c r="BD458" s="741" t="s">
        <v>378</v>
      </c>
      <c r="BE458" s="741" t="s">
        <v>378</v>
      </c>
      <c r="BF458" s="742"/>
      <c r="BG458" s="741" t="s">
        <v>378</v>
      </c>
      <c r="BH458" s="741" t="s">
        <v>378</v>
      </c>
      <c r="BI458" s="741" t="s">
        <v>378</v>
      </c>
      <c r="BJ458" s="741" t="s">
        <v>378</v>
      </c>
      <c r="BK458" s="741" t="s">
        <v>378</v>
      </c>
      <c r="BL458" s="741" t="s">
        <v>378</v>
      </c>
      <c r="BM458" s="741" t="s">
        <v>378</v>
      </c>
      <c r="BN458" s="741" t="s">
        <v>378</v>
      </c>
      <c r="BO458" s="741" t="s">
        <v>378</v>
      </c>
      <c r="BP458" s="741" t="s">
        <v>378</v>
      </c>
      <c r="BQ458" s="741" t="s">
        <v>378</v>
      </c>
      <c r="BR458" s="741" t="s">
        <v>378</v>
      </c>
      <c r="BS458" s="741" t="s">
        <v>378</v>
      </c>
      <c r="BT458" s="741" t="s">
        <v>378</v>
      </c>
      <c r="BU458" s="741" t="s">
        <v>378</v>
      </c>
      <c r="BV458" s="741" t="s">
        <v>378</v>
      </c>
      <c r="BW458" s="741" t="s">
        <v>378</v>
      </c>
      <c r="BX458" s="741" t="s">
        <v>378</v>
      </c>
      <c r="BY458" s="742"/>
      <c r="BZ458" s="741" t="s">
        <v>378</v>
      </c>
      <c r="CA458" s="741" t="s">
        <v>378</v>
      </c>
      <c r="CB458" s="741" t="s">
        <v>378</v>
      </c>
      <c r="CC458" s="741" t="s">
        <v>378</v>
      </c>
      <c r="CD458" s="690" t="str">
        <f t="shared" si="1391"/>
        <v/>
      </c>
      <c r="CE458" s="690" t="str">
        <f t="shared" si="1392"/>
        <v/>
      </c>
      <c r="CF458" s="690" t="str">
        <f t="shared" si="1393"/>
        <v/>
      </c>
      <c r="CG458" s="786" t="str">
        <f t="shared" si="1394"/>
        <v/>
      </c>
      <c r="CH458" s="666"/>
      <c r="CI458" s="666"/>
      <c r="CJ458" s="666"/>
      <c r="CK458" s="666"/>
      <c r="CL458" s="666"/>
      <c r="CM458" s="666"/>
      <c r="CN458" s="666"/>
      <c r="CO458" s="666"/>
      <c r="CP458" s="666"/>
      <c r="CQ458" s="666"/>
      <c r="CR458" s="666"/>
      <c r="CS458" s="666"/>
      <c r="CT458" s="666"/>
      <c r="CU458" s="666"/>
      <c r="CV458" s="666"/>
      <c r="CW458" s="666"/>
      <c r="CX458" s="666"/>
      <c r="CY458" s="667"/>
      <c r="CZ458" s="208"/>
      <c r="DA458" s="208"/>
      <c r="DB458" s="208"/>
      <c r="DC458" s="208"/>
      <c r="DD458" s="208"/>
      <c r="DE458" s="208"/>
      <c r="DF458" s="208"/>
      <c r="DG458" s="208"/>
      <c r="DH458" s="208"/>
      <c r="DI458" s="208"/>
      <c r="DJ458" s="208"/>
      <c r="DK458" s="208"/>
      <c r="DL458" s="208"/>
      <c r="DM458" s="208"/>
      <c r="DN458" s="208"/>
      <c r="DO458" s="208"/>
      <c r="DP458" s="208"/>
      <c r="DQ458" s="208"/>
      <c r="DR458" s="691"/>
      <c r="DS458" s="208"/>
      <c r="DT458" s="208"/>
      <c r="DU458" s="208"/>
      <c r="DV458" s="692"/>
      <c r="DW458" s="718"/>
      <c r="DX458" s="718"/>
      <c r="DY458" s="718"/>
      <c r="DZ458" s="718"/>
      <c r="EA458" s="718"/>
      <c r="EB458" s="718"/>
      <c r="EC458" s="718"/>
      <c r="ED458" s="718"/>
      <c r="EE458" s="603"/>
    </row>
    <row r="459" spans="1:135" s="604" customFormat="1" ht="15.75" customHeight="1">
      <c r="A459" s="808" t="s">
        <v>368</v>
      </c>
      <c r="B459" s="330">
        <v>50</v>
      </c>
      <c r="C459" s="330">
        <v>50</v>
      </c>
      <c r="D459" s="330">
        <v>50</v>
      </c>
      <c r="E459" s="330">
        <v>50</v>
      </c>
      <c r="F459" s="330">
        <v>50</v>
      </c>
      <c r="G459" s="330">
        <v>50</v>
      </c>
      <c r="H459" s="330">
        <v>50</v>
      </c>
      <c r="I459" s="330">
        <v>50</v>
      </c>
      <c r="J459" s="330">
        <v>50</v>
      </c>
      <c r="K459" s="330">
        <v>50</v>
      </c>
      <c r="L459" s="330">
        <v>50</v>
      </c>
      <c r="M459" s="330">
        <v>50</v>
      </c>
      <c r="N459" s="330">
        <v>50</v>
      </c>
      <c r="O459" s="330">
        <v>50</v>
      </c>
      <c r="P459" s="330">
        <v>50</v>
      </c>
      <c r="Q459" s="330">
        <v>50</v>
      </c>
      <c r="R459" s="330">
        <v>50</v>
      </c>
      <c r="S459" s="330">
        <v>10</v>
      </c>
      <c r="T459" s="742"/>
      <c r="U459" s="330">
        <v>50</v>
      </c>
      <c r="V459" s="330">
        <v>50</v>
      </c>
      <c r="W459" s="330">
        <v>50</v>
      </c>
      <c r="X459" s="330">
        <v>50</v>
      </c>
      <c r="Y459" s="330">
        <v>50</v>
      </c>
      <c r="Z459" s="330">
        <v>50</v>
      </c>
      <c r="AA459" s="330">
        <v>50</v>
      </c>
      <c r="AB459" s="330">
        <v>50</v>
      </c>
      <c r="AC459" s="330">
        <v>50</v>
      </c>
      <c r="AD459" s="330">
        <v>50</v>
      </c>
      <c r="AE459" s="330">
        <v>50</v>
      </c>
      <c r="AF459" s="330">
        <v>50</v>
      </c>
      <c r="AG459" s="330">
        <v>50</v>
      </c>
      <c r="AH459" s="330">
        <v>50</v>
      </c>
      <c r="AI459" s="330">
        <v>50</v>
      </c>
      <c r="AJ459" s="330">
        <v>50</v>
      </c>
      <c r="AK459" s="330">
        <v>50</v>
      </c>
      <c r="AL459" s="330">
        <v>50</v>
      </c>
      <c r="AM459" s="742"/>
      <c r="AN459" s="330">
        <v>10</v>
      </c>
      <c r="AO459" s="330">
        <v>5</v>
      </c>
      <c r="AP459" s="330">
        <v>10</v>
      </c>
      <c r="AQ459" s="330">
        <v>50</v>
      </c>
      <c r="AR459" s="330">
        <v>50</v>
      </c>
      <c r="AS459" s="330">
        <v>5</v>
      </c>
      <c r="AT459" s="330">
        <v>50</v>
      </c>
      <c r="AU459" s="330">
        <v>50</v>
      </c>
      <c r="AV459" s="330">
        <v>50</v>
      </c>
      <c r="AW459" s="330">
        <v>50</v>
      </c>
      <c r="AX459" s="330">
        <v>50</v>
      </c>
      <c r="AY459" s="330">
        <v>50</v>
      </c>
      <c r="AZ459" s="330">
        <v>50</v>
      </c>
      <c r="BA459" s="330">
        <v>50</v>
      </c>
      <c r="BB459" s="330">
        <v>50</v>
      </c>
      <c r="BC459" s="330">
        <v>50</v>
      </c>
      <c r="BD459" s="330">
        <v>50</v>
      </c>
      <c r="BE459" s="330">
        <v>50</v>
      </c>
      <c r="BF459" s="742"/>
      <c r="BG459" s="330">
        <v>10</v>
      </c>
      <c r="BH459" s="330">
        <v>50</v>
      </c>
      <c r="BI459" s="330">
        <v>50</v>
      </c>
      <c r="BJ459" s="330">
        <v>50</v>
      </c>
      <c r="BK459" s="330">
        <v>50</v>
      </c>
      <c r="BL459" s="330">
        <v>50</v>
      </c>
      <c r="BM459" s="330">
        <v>50</v>
      </c>
      <c r="BN459" s="330">
        <v>50</v>
      </c>
      <c r="BO459" s="330">
        <v>10</v>
      </c>
      <c r="BP459" s="330">
        <v>50</v>
      </c>
      <c r="BQ459" s="330">
        <v>50</v>
      </c>
      <c r="BR459" s="330">
        <v>50</v>
      </c>
      <c r="BS459" s="330">
        <v>50</v>
      </c>
      <c r="BT459" s="330">
        <v>50</v>
      </c>
      <c r="BU459" s="330">
        <v>50</v>
      </c>
      <c r="BV459" s="330">
        <v>50</v>
      </c>
      <c r="BW459" s="330">
        <v>50</v>
      </c>
      <c r="BX459" s="330">
        <v>50</v>
      </c>
      <c r="BY459" s="742"/>
      <c r="BZ459" s="330">
        <v>5</v>
      </c>
      <c r="CA459" s="330">
        <v>5</v>
      </c>
      <c r="CB459" s="330">
        <v>5</v>
      </c>
      <c r="CC459" s="330">
        <v>5</v>
      </c>
      <c r="CD459" s="698">
        <f t="shared" si="1391"/>
        <v>50</v>
      </c>
      <c r="CE459" s="698">
        <f t="shared" si="1392"/>
        <v>50</v>
      </c>
      <c r="CF459" s="698">
        <f t="shared" si="1393"/>
        <v>42.1875</v>
      </c>
      <c r="CG459" s="787">
        <f t="shared" si="1394"/>
        <v>47.5</v>
      </c>
      <c r="CH459" s="1371">
        <f t="shared" ref="CH459:CH466" si="1491">IF($CH$4=$CD$4,IF(OR(-FLOOR(((18-COUNT($B459:$S459))/2),1)+CH$7&lt;1,-FLOOR(((18-COUNT($B459:$S459))/2),1)+CH$7&gt;COUNT($B459:$S459)),"",LARGE($B459:$S459,-FLOOR(((18-COUNT($B459:$S459))/2),1)+CH$7)),IF(OR(-FLOOR(((18-COUNT($AN459:$BE459))/2),1)+CH$7&lt;1,-FLOOR(((18-COUNT($AN459:$BE459))/2),1)+CH$7&gt;COUNT($AN459:$BE459)),"",LARGE($AN459:$BE459,-FLOOR(((18-COUNT($AN459:$BE459))/2),1)+CH$7)))</f>
        <v>10</v>
      </c>
      <c r="CI459" s="1372">
        <f t="shared" ref="CI459:CI466" si="1492">IF($CH$4=$CD$4,IF(OR(-FLOOR(((18-COUNT($B459:$S459))/2),1)+CI$7&lt;1,-FLOOR(((18-COUNT($B459:$S459))/2),1)+CI$7&gt;COUNT($B459:$S459)),"",LARGE($B459:$S459,-FLOOR(((18-COUNT($B459:$S459))/2),1)+CI$7)),IF(OR(-FLOOR(((18-COUNT($AN459:$BE459))/2),1)+CI$7&lt;1,-FLOOR(((18-COUNT($AN459:$BE459))/2),1)+CI$7&gt;COUNT($AN459:$BE459)),"",LARGE($AN459:$BE459,-FLOOR(((18-COUNT($AN459:$BE459))/2),1)+CI$7)))</f>
        <v>50</v>
      </c>
      <c r="CJ459" s="1373">
        <f t="shared" ref="CJ459:CJ466" si="1493">IF($CH$4=$CD$4,IF(OR(-FLOOR(((18-COUNT($B459:$S459))/2),1)+CJ$7&lt;1,-FLOOR(((18-COUNT($B459:$S459))/2),1)+CJ$7&gt;COUNT($B459:$S459)),"",LARGE($B459:$S459,-FLOOR(((18-COUNT($B459:$S459))/2),1)+CJ$7)),IF(OR(-FLOOR(((18-COUNT($AN459:$BE459))/2),1)+CJ$7&lt;1,-FLOOR(((18-COUNT($AN459:$BE459))/2),1)+CJ$7&gt;COUNT($AN459:$BE459)),"",LARGE($AN459:$BE459,-FLOOR(((18-COUNT($AN459:$BE459))/2),1)+CJ$7)))</f>
        <v>50</v>
      </c>
      <c r="CK459" s="1373">
        <f t="shared" ref="CK459:CK466" si="1494">IF($CH$4=$CD$4,IF(OR(-FLOOR(((18-COUNT($B459:$S459))/2),1)+CK$7&lt;1,-FLOOR(((18-COUNT($B459:$S459))/2),1)+CK$7&gt;COUNT($B459:$S459)),"",LARGE($B459:$S459,-FLOOR(((18-COUNT($B459:$S459))/2),1)+CK$7)),IF(OR(-FLOOR(((18-COUNT($AN459:$BE459))/2),1)+CK$7&lt;1,-FLOOR(((18-COUNT($AN459:$BE459))/2),1)+CK$7&gt;COUNT($AN459:$BE459)),"",LARGE($AN459:$BE459,-FLOOR(((18-COUNT($AN459:$BE459))/2),1)+CK$7)))</f>
        <v>50</v>
      </c>
      <c r="CL459" s="1373">
        <f t="shared" ref="CL459:CL466" si="1495">IF($CH$4=$CD$4,IF(OR(-FLOOR(((18-COUNT($B459:$S459))/2),1)+CL$7&lt;1,-FLOOR(((18-COUNT($B459:$S459))/2),1)+CL$7&gt;COUNT($B459:$S459)),"",LARGE($B459:$S459,-FLOOR(((18-COUNT($B459:$S459))/2),1)+CL$7)),IF(OR(-FLOOR(((18-COUNT($AN459:$BE459))/2),1)+CL$7&lt;1,-FLOOR(((18-COUNT($AN459:$BE459))/2),1)+CL$7&gt;COUNT($AN459:$BE459)),"",LARGE($AN459:$BE459,-FLOOR(((18-COUNT($AN459:$BE459))/2),1)+CL$7)))</f>
        <v>50</v>
      </c>
      <c r="CM459" s="1373">
        <f t="shared" ref="CM459:CM466" si="1496">IF($CH$4=$CD$4,IF(OR(-FLOOR(((18-COUNT($B459:$S459))/2),1)+CM$7&lt;1,-FLOOR(((18-COUNT($B459:$S459))/2),1)+CM$7&gt;COUNT($B459:$S459)),"",LARGE($B459:$S459,-FLOOR(((18-COUNT($B459:$S459))/2),1)+CM$7)),IF(OR(-FLOOR(((18-COUNT($AN459:$BE459))/2),1)+CM$7&lt;1,-FLOOR(((18-COUNT($AN459:$BE459))/2),1)+CM$7&gt;COUNT($AN459:$BE459)),"",LARGE($AN459:$BE459,-FLOOR(((18-COUNT($AN459:$BE459))/2),1)+CM$7)))</f>
        <v>50</v>
      </c>
      <c r="CN459" s="1373">
        <f t="shared" ref="CN459:CN466" si="1497">IF($CH$4=$CD$4,IF(OR(-FLOOR(((18-COUNT($B459:$S459))/2),1)+CN$7&lt;1,-FLOOR(((18-COUNT($B459:$S459))/2),1)+CN$7&gt;COUNT($B459:$S459)),"",LARGE($B459:$S459,-FLOOR(((18-COUNT($B459:$S459))/2),1)+CN$7)),IF(OR(-FLOOR(((18-COUNT($AN459:$BE459))/2),1)+CN$7&lt;1,-FLOOR(((18-COUNT($AN459:$BE459))/2),1)+CN$7&gt;COUNT($AN459:$BE459)),"",LARGE($AN459:$BE459,-FLOOR(((18-COUNT($AN459:$BE459))/2),1)+CN$7)))</f>
        <v>50</v>
      </c>
      <c r="CO459" s="1374">
        <f t="shared" ref="CO459:CO466" si="1498">IF($CH$4=$CD$4,IF(OR(-FLOOR(((18-COUNT($B459:$S459))/2),1)+CO$7&lt;1,-FLOOR(((18-COUNT($B459:$S459))/2),1)+CO$7&gt;COUNT($B459:$S459)),"",LARGE($B459:$S459,-FLOOR(((18-COUNT($B459:$S459))/2),1)+CO$7)),IF(OR(-FLOOR(((18-COUNT($AN459:$BE459))/2),1)+CO$7&lt;1,-FLOOR(((18-COUNT($AN459:$BE459))/2),1)+CO$7&gt;COUNT($AN459:$BE459)),"",LARGE($AN459:$BE459,-FLOOR(((18-COUNT($AN459:$BE459))/2),1)+CO$7)))</f>
        <v>50</v>
      </c>
      <c r="CP459" s="1374">
        <f t="shared" ref="CP459:CP466" si="1499">IF($CH$4=$CD$4,IF(OR(-FLOOR(((18-COUNT($B459:$S459))/2),1)+CP$7&lt;1,-FLOOR(((18-COUNT($B459:$S459))/2),1)+CP$7&gt;COUNT($B459:$S459)),"",LARGE($B459:$S459,-FLOOR(((18-COUNT($B459:$S459))/2),1)+CP$7)),IF(OR(-FLOOR(((18-COUNT($AN459:$BE459))/2),1)+CP$7&lt;1,-FLOOR(((18-COUNT($AN459:$BE459))/2),1)+CP$7&gt;COUNT($AN459:$BE459)),"",LARGE($AN459:$BE459,-FLOOR(((18-COUNT($AN459:$BE459))/2),1)+CP$7)))</f>
        <v>50</v>
      </c>
      <c r="CQ459" s="1374">
        <f t="shared" ref="CQ459:CQ466" si="1500">IF($CH$4=$CD$4,IF(OR(-FLOOR(((18-COUNT($B459:$S459))/2),1)+CQ$7&lt;1,-FLOOR(((18-COUNT($B459:$S459))/2),1)+CQ$7&gt;COUNT($B459:$S459)),"",LARGE($B459:$S459,-FLOOR(((18-COUNT($B459:$S459))/2),1)+CQ$7)),IF(OR(-FLOOR(((18-COUNT($AN459:$BE459))/2),1)+CQ$7&lt;1,-FLOOR(((18-COUNT($AN459:$BE459))/2),1)+CQ$7&gt;COUNT($AN459:$BE459)),"",LARGE($AN459:$BE459,-FLOOR(((18-COUNT($AN459:$BE459))/2),1)+CQ$7)))</f>
        <v>50</v>
      </c>
      <c r="CR459" s="1374">
        <f t="shared" ref="CR459:CR466" si="1501">IF($CH$4=$CD$4,IF(OR(-FLOOR(((18-COUNT($B459:$S459))/2),1)+CR$7&lt;1,-FLOOR(((18-COUNT($B459:$S459))/2),1)+CR$7&gt;COUNT($B459:$S459)),"",LARGE($B459:$S459,-FLOOR(((18-COUNT($B459:$S459))/2),1)+CR$7)),IF(OR(-FLOOR(((18-COUNT($AN459:$BE459))/2),1)+CR$7&lt;1,-FLOOR(((18-COUNT($AN459:$BE459))/2),1)+CR$7&gt;COUNT($AN459:$BE459)),"",LARGE($AN459:$BE459,-FLOOR(((18-COUNT($AN459:$BE459))/2),1)+CR$7)))</f>
        <v>50</v>
      </c>
      <c r="CS459" s="1373">
        <f t="shared" ref="CS459:CS466" si="1502">IF($CH$4=$CD$4,IF(OR(-FLOOR(((18-COUNT($B459:$S459))/2),1)+CS$7&lt;1,-FLOOR(((18-COUNT($B459:$S459))/2),1)+CS$7&gt;COUNT($B459:$S459)),"",LARGE($B459:$S459,-FLOOR(((18-COUNT($B459:$S459))/2),1)+CS$7)),IF(OR(-FLOOR(((18-COUNT($AN459:$BE459))/2),1)+CS$7&lt;1,-FLOOR(((18-COUNT($AN459:$BE459))/2),1)+CS$7&gt;COUNT($AN459:$BE459)),"",LARGE($AN459:$BE459,-FLOOR(((18-COUNT($AN459:$BE459))/2),1)+CS$7)))</f>
        <v>50</v>
      </c>
      <c r="CT459" s="1373">
        <f t="shared" ref="CT459:CT466" si="1503">IF($CH$4=$CD$4,IF(OR(-FLOOR(((18-COUNT($B459:$S459))/2),1)+CT$7&lt;1,-FLOOR(((18-COUNT($B459:$S459))/2),1)+CT$7&gt;COUNT($B459:$S459)),"",LARGE($B459:$S459,-FLOOR(((18-COUNT($B459:$S459))/2),1)+CT$7)),IF(OR(-FLOOR(((18-COUNT($AN459:$BE459))/2),1)+CT$7&lt;1,-FLOOR(((18-COUNT($AN459:$BE459))/2),1)+CT$7&gt;COUNT($AN459:$BE459)),"",LARGE($AN459:$BE459,-FLOOR(((18-COUNT($AN459:$BE459))/2),1)+CT$7)))</f>
        <v>50</v>
      </c>
      <c r="CU459" s="1373">
        <f t="shared" ref="CU459:CU466" si="1504">IF($CH$4=$CD$4,IF(OR(-FLOOR(((18-COUNT($B459:$S459))/2),1)+CU$7&lt;1,-FLOOR(((18-COUNT($B459:$S459))/2),1)+CU$7&gt;COUNT($B459:$S459)),"",LARGE($B459:$S459,-FLOOR(((18-COUNT($B459:$S459))/2),1)+CU$7)),IF(OR(-FLOOR(((18-COUNT($AN459:$BE459))/2),1)+CU$7&lt;1,-FLOOR(((18-COUNT($AN459:$BE459))/2),1)+CU$7&gt;COUNT($AN459:$BE459)),"",LARGE($AN459:$BE459,-FLOOR(((18-COUNT($AN459:$BE459))/2),1)+CU$7)))</f>
        <v>50</v>
      </c>
      <c r="CV459" s="1373">
        <f t="shared" ref="CV459:CV466" si="1505">IF($CH$4=$CD$4,IF(OR(-FLOOR(((18-COUNT($B459:$S459))/2),1)+CV$7&lt;1,-FLOOR(((18-COUNT($B459:$S459))/2),1)+CV$7&gt;COUNT($B459:$S459)),"",LARGE($B459:$S459,-FLOOR(((18-COUNT($B459:$S459))/2),1)+CV$7)),IF(OR(-FLOOR(((18-COUNT($AN459:$BE459))/2),1)+CV$7&lt;1,-FLOOR(((18-COUNT($AN459:$BE459))/2),1)+CV$7&gt;COUNT($AN459:$BE459)),"",LARGE($AN459:$BE459,-FLOOR(((18-COUNT($AN459:$BE459))/2),1)+CV$7)))</f>
        <v>50</v>
      </c>
      <c r="CW459" s="1373">
        <f t="shared" ref="CW459:CW466" si="1506">IF($CH$4=$CD$4,IF(OR(-FLOOR(((18-COUNT($B459:$S459))/2),1)+CW$7&lt;1,-FLOOR(((18-COUNT($B459:$S459))/2),1)+CW$7&gt;COUNT($B459:$S459)),"",LARGE($B459:$S459,-FLOOR(((18-COUNT($B459:$S459))/2),1)+CW$7)),IF(OR(-FLOOR(((18-COUNT($AN459:$BE459))/2),1)+CW$7&lt;1,-FLOOR(((18-COUNT($AN459:$BE459))/2),1)+CW$7&gt;COUNT($AN459:$BE459)),"",LARGE($AN459:$BE459,-FLOOR(((18-COUNT($AN459:$BE459))/2),1)+CW$7)))</f>
        <v>50</v>
      </c>
      <c r="CX459" s="1372">
        <f t="shared" ref="CX459:CX466" si="1507">IF($CH$4=$CD$4,IF(OR(-FLOOR(((18-COUNT($B459:$S459))/2),1)+CX$7&lt;1,-FLOOR(((18-COUNT($B459:$S459))/2),1)+CX$7&gt;COUNT($B459:$S459)),"",LARGE($B459:$S459,-FLOOR(((18-COUNT($B459:$S459))/2),1)+CX$7)),IF(OR(-FLOOR(((18-COUNT($AN459:$BE459))/2),1)+CX$7&lt;1,-FLOOR(((18-COUNT($AN459:$BE459))/2),1)+CX$7&gt;COUNT($AN459:$BE459)),"",LARGE($AN459:$BE459,-FLOOR(((18-COUNT($AN459:$BE459))/2),1)+CX$7)))</f>
        <v>50</v>
      </c>
      <c r="CY459" s="1375">
        <f t="shared" ref="CY459:CY466" si="1508">IF($CH$4=$CD$4,IF(OR(-FLOOR(((18-COUNT($B459:$S459))/2),1)+CY$7&lt;1,-FLOOR(((18-COUNT($B459:$S459))/2),1)+CY$7&gt;COUNT($B459:$S459)),"",LARGE($B459:$S459,-FLOOR(((18-COUNT($B459:$S459))/2),1)+CY$7)),IF(OR(-FLOOR(((18-COUNT($AN459:$BE459))/2),1)+CY$7&lt;1,-FLOOR(((18-COUNT($AN459:$BE459))/2),1)+CY$7&gt;COUNT($AN459:$BE459)),"",LARGE($AN459:$BE459,-FLOOR(((18-COUNT($AN459:$BE459))/2),1)+CY$7)))</f>
        <v>50</v>
      </c>
      <c r="CZ459" s="532">
        <f t="shared" ref="CZ459:CZ466" si="1509">IF($CH$4=$CD$4,IF(OR(-FLOOR(((18-COUNT($U459:$AL459))/2),1)+CZ$7&lt;1,-FLOOR(((18-COUNT($U459:$AL459))/2),1)+CZ$7&gt;COUNT($U459:$AL459)),"",LARGE($U459:$AL459,-FLOOR(((18-COUNT($U459:$AL459))/2),1)+CZ$7)),IF(OR(-FLOOR(((18-COUNT($BG459:$BX459))/2),1)+CZ$7&lt;1,-FLOOR(((18-COUNT($BG459:$BX459))/2),1)+CZ$7&gt;COUNT($BG459:$BX459)),"",LARGE($BG459:$BX459,-FLOOR(((18-COUNT($BG459:$BX459))/2),1)+CZ$7)))</f>
        <v>50</v>
      </c>
      <c r="DA459" s="533">
        <f t="shared" ref="DA459:DA466" si="1510">IF($CH$4=$CD$4,IF(OR(-FLOOR(((18-COUNT($U459:$AL459))/2),1)+DA$7&lt;1,-FLOOR(((18-COUNT($U459:$AL459))/2),1)+DA$7&gt;COUNT($U459:$AL459)),"",LARGE($U459:$AL459,-FLOOR(((18-COUNT($U459:$AL459))/2),1)+DA$7)),IF(OR(-FLOOR(((18-COUNT($BG459:$BX459))/2),1)+DA$7&lt;1,-FLOOR(((18-COUNT($BG459:$BX459))/2),1)+DA$7&gt;COUNT($BG459:$BX459)),"",LARGE($BG459:$BX459,-FLOOR(((18-COUNT($BG459:$BX459))/2),1)+DA$7)))</f>
        <v>50</v>
      </c>
      <c r="DB459" s="534">
        <f t="shared" ref="DB459:DB466" si="1511">IF($CH$4=$CD$4,IF(OR(-FLOOR(((18-COUNT($U459:$AL459))/2),1)+DB$7&lt;1,-FLOOR(((18-COUNT($U459:$AL459))/2),1)+DB$7&gt;COUNT($U459:$AL459)),"",LARGE($U459:$AL459,-FLOOR(((18-COUNT($U459:$AL459))/2),1)+DB$7)),IF(OR(-FLOOR(((18-COUNT($BG459:$BX459))/2),1)+DB$7&lt;1,-FLOOR(((18-COUNT($BG459:$BX459))/2),1)+DB$7&gt;COUNT($BG459:$BX459)),"",LARGE($BG459:$BX459,-FLOOR(((18-COUNT($BG459:$BX459))/2),1)+DB$7)))</f>
        <v>50</v>
      </c>
      <c r="DC459" s="534">
        <f t="shared" ref="DC459:DC466" si="1512">IF($CH$4=$CD$4,IF(OR(-FLOOR(((18-COUNT($U459:$AL459))/2),1)+DC$7&lt;1,-FLOOR(((18-COUNT($U459:$AL459))/2),1)+DC$7&gt;COUNT($U459:$AL459)),"",LARGE($U459:$AL459,-FLOOR(((18-COUNT($U459:$AL459))/2),1)+DC$7)),IF(OR(-FLOOR(((18-COUNT($BG459:$BX459))/2),1)+DC$7&lt;1,-FLOOR(((18-COUNT($BG459:$BX459))/2),1)+DC$7&gt;COUNT($BG459:$BX459)),"",LARGE($BG459:$BX459,-FLOOR(((18-COUNT($BG459:$BX459))/2),1)+DC$7)))</f>
        <v>50</v>
      </c>
      <c r="DD459" s="534">
        <f t="shared" ref="DD459:DD466" si="1513">IF($CH$4=$CD$4,IF(OR(-FLOOR(((18-COUNT($U459:$AL459))/2),1)+DD$7&lt;1,-FLOOR(((18-COUNT($U459:$AL459))/2),1)+DD$7&gt;COUNT($U459:$AL459)),"",LARGE($U459:$AL459,-FLOOR(((18-COUNT($U459:$AL459))/2),1)+DD$7)),IF(OR(-FLOOR(((18-COUNT($BG459:$BX459))/2),1)+DD$7&lt;1,-FLOOR(((18-COUNT($BG459:$BX459))/2),1)+DD$7&gt;COUNT($BG459:$BX459)),"",LARGE($BG459:$BX459,-FLOOR(((18-COUNT($BG459:$BX459))/2),1)+DD$7)))</f>
        <v>50</v>
      </c>
      <c r="DE459" s="534">
        <f t="shared" ref="DE459:DE466" si="1514">IF($CH$4=$CD$4,IF(OR(-FLOOR(((18-COUNT($U459:$AL459))/2),1)+DE$7&lt;1,-FLOOR(((18-COUNT($U459:$AL459))/2),1)+DE$7&gt;COUNT($U459:$AL459)),"",LARGE($U459:$AL459,-FLOOR(((18-COUNT($U459:$AL459))/2),1)+DE$7)),IF(OR(-FLOOR(((18-COUNT($BG459:$BX459))/2),1)+DE$7&lt;1,-FLOOR(((18-COUNT($BG459:$BX459))/2),1)+DE$7&gt;COUNT($BG459:$BX459)),"",LARGE($BG459:$BX459,-FLOOR(((18-COUNT($BG459:$BX459))/2),1)+DE$7)))</f>
        <v>50</v>
      </c>
      <c r="DF459" s="534">
        <f t="shared" ref="DF459:DF466" si="1515">IF($CH$4=$CD$4,IF(OR(-FLOOR(((18-COUNT($U459:$AL459))/2),1)+DF$7&lt;1,-FLOOR(((18-COUNT($U459:$AL459))/2),1)+DF$7&gt;COUNT($U459:$AL459)),"",LARGE($U459:$AL459,-FLOOR(((18-COUNT($U459:$AL459))/2),1)+DF$7)),IF(OR(-FLOOR(((18-COUNT($BG459:$BX459))/2),1)+DF$7&lt;1,-FLOOR(((18-COUNT($BG459:$BX459))/2),1)+DF$7&gt;COUNT($BG459:$BX459)),"",LARGE($BG459:$BX459,-FLOOR(((18-COUNT($BG459:$BX459))/2),1)+DF$7)))</f>
        <v>50</v>
      </c>
      <c r="DG459" s="535">
        <f t="shared" ref="DG459:DG466" si="1516">IF($CH$4=$CD$4,IF(OR(-FLOOR(((18-COUNT($U459:$AL459))/2),1)+DG$7&lt;1,-FLOOR(((18-COUNT($U459:$AL459))/2),1)+DG$7&gt;COUNT($U459:$AL459)),"",LARGE($U459:$AL459,-FLOOR(((18-COUNT($U459:$AL459))/2),1)+DG$7)),IF(OR(-FLOOR(((18-COUNT($BG459:$BX459))/2),1)+DG$7&lt;1,-FLOOR(((18-COUNT($BG459:$BX459))/2),1)+DG$7&gt;COUNT($BG459:$BX459)),"",LARGE($BG459:$BX459,-FLOOR(((18-COUNT($BG459:$BX459))/2),1)+DG$7)))</f>
        <v>50</v>
      </c>
      <c r="DH459" s="535">
        <f t="shared" ref="DH459:DH466" si="1517">IF($CH$4=$CD$4,IF(OR(-FLOOR(((18-COUNT($U459:$AL459))/2),1)+DH$7&lt;1,-FLOOR(((18-COUNT($U459:$AL459))/2),1)+DH$7&gt;COUNT($U459:$AL459)),"",LARGE($U459:$AL459,-FLOOR(((18-COUNT($U459:$AL459))/2),1)+DH$7)),IF(OR(-FLOOR(((18-COUNT($BG459:$BX459))/2),1)+DH$7&lt;1,-FLOOR(((18-COUNT($BG459:$BX459))/2),1)+DH$7&gt;COUNT($BG459:$BX459)),"",LARGE($BG459:$BX459,-FLOOR(((18-COUNT($BG459:$BX459))/2),1)+DH$7)))</f>
        <v>50</v>
      </c>
      <c r="DI459" s="535">
        <f t="shared" ref="DI459:DI466" si="1518">IF($CH$4=$CD$4,IF(OR(-FLOOR(((18-COUNT($U459:$AL459))/2),1)+DI$7&lt;1,-FLOOR(((18-COUNT($U459:$AL459))/2),1)+DI$7&gt;COUNT($U459:$AL459)),"",LARGE($U459:$AL459,-FLOOR(((18-COUNT($U459:$AL459))/2),1)+DI$7)),IF(OR(-FLOOR(((18-COUNT($BG459:$BX459))/2),1)+DI$7&lt;1,-FLOOR(((18-COUNT($BG459:$BX459))/2),1)+DI$7&gt;COUNT($BG459:$BX459)),"",LARGE($BG459:$BX459,-FLOOR(((18-COUNT($BG459:$BX459))/2),1)+DI$7)))</f>
        <v>50</v>
      </c>
      <c r="DJ459" s="535">
        <f t="shared" ref="DJ459:DJ466" si="1519">IF($CH$4=$CD$4,IF(OR(-FLOOR(((18-COUNT($U459:$AL459))/2),1)+DJ$7&lt;1,-FLOOR(((18-COUNT($U459:$AL459))/2),1)+DJ$7&gt;COUNT($U459:$AL459)),"",LARGE($U459:$AL459,-FLOOR(((18-COUNT($U459:$AL459))/2),1)+DJ$7)),IF(OR(-FLOOR(((18-COUNT($BG459:$BX459))/2),1)+DJ$7&lt;1,-FLOOR(((18-COUNT($BG459:$BX459))/2),1)+DJ$7&gt;COUNT($BG459:$BX459)),"",LARGE($BG459:$BX459,-FLOOR(((18-COUNT($BG459:$BX459))/2),1)+DJ$7)))</f>
        <v>50</v>
      </c>
      <c r="DK459" s="534">
        <f t="shared" ref="DK459:DK466" si="1520">IF($CH$4=$CD$4,IF(OR(-FLOOR(((18-COUNT($U459:$AL459))/2),1)+DK$7&lt;1,-FLOOR(((18-COUNT($U459:$AL459))/2),1)+DK$7&gt;COUNT($U459:$AL459)),"",LARGE($U459:$AL459,-FLOOR(((18-COUNT($U459:$AL459))/2),1)+DK$7)),IF(OR(-FLOOR(((18-COUNT($BG459:$BX459))/2),1)+DK$7&lt;1,-FLOOR(((18-COUNT($BG459:$BX459))/2),1)+DK$7&gt;COUNT($BG459:$BX459)),"",LARGE($BG459:$BX459,-FLOOR(((18-COUNT($BG459:$BX459))/2),1)+DK$7)))</f>
        <v>50</v>
      </c>
      <c r="DL459" s="534">
        <f t="shared" ref="DL459:DL466" si="1521">IF($CH$4=$CD$4,IF(OR(-FLOOR(((18-COUNT($U459:$AL459))/2),1)+DL$7&lt;1,-FLOOR(((18-COUNT($U459:$AL459))/2),1)+DL$7&gt;COUNT($U459:$AL459)),"",LARGE($U459:$AL459,-FLOOR(((18-COUNT($U459:$AL459))/2),1)+DL$7)),IF(OR(-FLOOR(((18-COUNT($BG459:$BX459))/2),1)+DL$7&lt;1,-FLOOR(((18-COUNT($BG459:$BX459))/2),1)+DL$7&gt;COUNT($BG459:$BX459)),"",LARGE($BG459:$BX459,-FLOOR(((18-COUNT($BG459:$BX459))/2),1)+DL$7)))</f>
        <v>50</v>
      </c>
      <c r="DM459" s="534">
        <f t="shared" ref="DM459:DM466" si="1522">IF($CH$4=$CD$4,IF(OR(-FLOOR(((18-COUNT($U459:$AL459))/2),1)+DM$7&lt;1,-FLOOR(((18-COUNT($U459:$AL459))/2),1)+DM$7&gt;COUNT($U459:$AL459)),"",LARGE($U459:$AL459,-FLOOR(((18-COUNT($U459:$AL459))/2),1)+DM$7)),IF(OR(-FLOOR(((18-COUNT($BG459:$BX459))/2),1)+DM$7&lt;1,-FLOOR(((18-COUNT($BG459:$BX459))/2),1)+DM$7&gt;COUNT($BG459:$BX459)),"",LARGE($BG459:$BX459,-FLOOR(((18-COUNT($BG459:$BX459))/2),1)+DM$7)))</f>
        <v>50</v>
      </c>
      <c r="DN459" s="534">
        <f t="shared" ref="DN459:DN466" si="1523">IF($CH$4=$CD$4,IF(OR(-FLOOR(((18-COUNT($U459:$AL459))/2),1)+DN$7&lt;1,-FLOOR(((18-COUNT($U459:$AL459))/2),1)+DN$7&gt;COUNT($U459:$AL459)),"",LARGE($U459:$AL459,-FLOOR(((18-COUNT($U459:$AL459))/2),1)+DN$7)),IF(OR(-FLOOR(((18-COUNT($BG459:$BX459))/2),1)+DN$7&lt;1,-FLOOR(((18-COUNT($BG459:$BX459))/2),1)+DN$7&gt;COUNT($BG459:$BX459)),"",LARGE($BG459:$BX459,-FLOOR(((18-COUNT($BG459:$BX459))/2),1)+DN$7)))</f>
        <v>50</v>
      </c>
      <c r="DO459" s="534">
        <f t="shared" ref="DO459:DO466" si="1524">IF($CH$4=$CD$4,IF(OR(-FLOOR(((18-COUNT($U459:$AL459))/2),1)+DO$7&lt;1,-FLOOR(((18-COUNT($U459:$AL459))/2),1)+DO$7&gt;COUNT($U459:$AL459)),"",LARGE($U459:$AL459,-FLOOR(((18-COUNT($U459:$AL459))/2),1)+DO$7)),IF(OR(-FLOOR(((18-COUNT($BG459:$BX459))/2),1)+DO$7&lt;1,-FLOOR(((18-COUNT($BG459:$BX459))/2),1)+DO$7&gt;COUNT($BG459:$BX459)),"",LARGE($BG459:$BX459,-FLOOR(((18-COUNT($BG459:$BX459))/2),1)+DO$7)))</f>
        <v>50</v>
      </c>
      <c r="DP459" s="533">
        <f t="shared" ref="DP459:DP466" si="1525">IF($CH$4=$CD$4,IF(OR(-FLOOR(((18-COUNT($U459:$AL459))/2),1)+DP$7&lt;1,-FLOOR(((18-COUNT($U459:$AL459))/2),1)+DP$7&gt;COUNT($U459:$AL459)),"",LARGE($U459:$AL459,-FLOOR(((18-COUNT($U459:$AL459))/2),1)+DP$7)),IF(OR(-FLOOR(((18-COUNT($BG459:$BX459))/2),1)+DP$7&lt;1,-FLOOR(((18-COUNT($BG459:$BX459))/2),1)+DP$7&gt;COUNT($BG459:$BX459)),"",LARGE($BG459:$BX459,-FLOOR(((18-COUNT($BG459:$BX459))/2),1)+DP$7)))</f>
        <v>50</v>
      </c>
      <c r="DQ459" s="532">
        <f t="shared" ref="DQ459:DQ466" si="1526">IF($CH$4=$CD$4,IF(OR(-FLOOR(((18-COUNT($U459:$AL459))/2),1)+DQ$7&lt;1,-FLOOR(((18-COUNT($U459:$AL459))/2),1)+DQ$7&gt;COUNT($U459:$AL459)),"",LARGE($U459:$AL459,-FLOOR(((18-COUNT($U459:$AL459))/2),1)+DQ$7)),IF(OR(-FLOOR(((18-COUNT($BG459:$BX459))/2),1)+DQ$7&lt;1,-FLOOR(((18-COUNT($BG459:$BX459))/2),1)+DQ$7&gt;COUNT($BG459:$BX459)),"",LARGE($BG459:$BX459,-FLOOR(((18-COUNT($BG459:$BX459))/2),1)+DQ$7)))</f>
        <v>50</v>
      </c>
      <c r="DR459" s="753">
        <f t="shared" ref="DR459:DR466" si="1527">COUNT(B459:S459)</f>
        <v>18</v>
      </c>
      <c r="DS459" s="111">
        <f t="shared" ref="DS459:DS466" si="1528">COUNT(U459:AL459)</f>
        <v>18</v>
      </c>
      <c r="DT459" s="111">
        <f t="shared" ref="DT459:DT466" si="1529">COUNT(AN459:BE459)</f>
        <v>18</v>
      </c>
      <c r="DU459" s="111">
        <f t="shared" ref="DU459:DU466" si="1530">COUNT(BG459:BX459)</f>
        <v>18</v>
      </c>
      <c r="DV459" s="602"/>
      <c r="DW459" s="719"/>
      <c r="DX459" s="719"/>
      <c r="DY459" s="719"/>
      <c r="DZ459" s="719"/>
      <c r="EA459" s="719"/>
      <c r="EB459" s="719"/>
      <c r="EC459" s="719"/>
      <c r="ED459" s="719"/>
      <c r="EE459" s="603"/>
    </row>
    <row r="460" spans="1:135" s="604" customFormat="1" ht="15.75" customHeight="1">
      <c r="A460" s="808" t="s">
        <v>392</v>
      </c>
      <c r="B460" s="330"/>
      <c r="C460" s="330"/>
      <c r="D460" s="330"/>
      <c r="E460" s="330"/>
      <c r="F460" s="330"/>
      <c r="G460" s="330"/>
      <c r="H460" s="330"/>
      <c r="I460" s="330"/>
      <c r="J460" s="330"/>
      <c r="K460" s="743"/>
      <c r="L460" s="330"/>
      <c r="M460" s="743"/>
      <c r="N460" s="330"/>
      <c r="O460" s="743"/>
      <c r="P460" s="330"/>
      <c r="Q460" s="743"/>
      <c r="R460" s="743"/>
      <c r="S460" s="330">
        <v>1</v>
      </c>
      <c r="T460" s="742"/>
      <c r="U460" s="330"/>
      <c r="V460" s="330"/>
      <c r="W460" s="330"/>
      <c r="X460" s="330"/>
      <c r="Y460" s="330"/>
      <c r="Z460" s="330"/>
      <c r="AA460" s="330"/>
      <c r="AB460" s="330"/>
      <c r="AC460" s="330"/>
      <c r="AD460" s="856"/>
      <c r="AE460" s="330"/>
      <c r="AF460" s="743"/>
      <c r="AG460" s="743"/>
      <c r="AH460" s="743"/>
      <c r="AI460" s="743"/>
      <c r="AJ460" s="743"/>
      <c r="AK460" s="743"/>
      <c r="AL460" s="743"/>
      <c r="AM460" s="742"/>
      <c r="AN460" s="330">
        <v>1</v>
      </c>
      <c r="AO460" s="330">
        <v>1</v>
      </c>
      <c r="AP460" s="330">
        <v>1</v>
      </c>
      <c r="AQ460" s="330"/>
      <c r="AR460" s="330"/>
      <c r="AS460" s="330">
        <v>1</v>
      </c>
      <c r="AT460" s="330"/>
      <c r="AU460" s="330"/>
      <c r="AV460" s="330"/>
      <c r="AW460" s="330"/>
      <c r="AX460" s="330"/>
      <c r="AY460" s="330"/>
      <c r="AZ460" s="330"/>
      <c r="BA460" s="330"/>
      <c r="BB460" s="330"/>
      <c r="BC460" s="330"/>
      <c r="BD460" s="330"/>
      <c r="BE460" s="330"/>
      <c r="BF460" s="742"/>
      <c r="BG460" s="330">
        <v>1</v>
      </c>
      <c r="BH460" s="330"/>
      <c r="BI460" s="330"/>
      <c r="BJ460" s="330"/>
      <c r="BK460" s="330"/>
      <c r="BL460" s="330"/>
      <c r="BM460" s="330"/>
      <c r="BN460" s="330"/>
      <c r="BO460" s="330">
        <v>1</v>
      </c>
      <c r="BP460" s="330"/>
      <c r="BQ460" s="330"/>
      <c r="BR460" s="330"/>
      <c r="BS460" s="330"/>
      <c r="BT460" s="330"/>
      <c r="BU460" s="330"/>
      <c r="BV460" s="330"/>
      <c r="BW460" s="330"/>
      <c r="BX460" s="330"/>
      <c r="BY460" s="742"/>
      <c r="BZ460" s="330"/>
      <c r="CA460" s="330"/>
      <c r="CB460" s="330">
        <v>1</v>
      </c>
      <c r="CC460" s="330">
        <v>1</v>
      </c>
      <c r="CD460" s="698" t="str">
        <f t="shared" si="1391"/>
        <v/>
      </c>
      <c r="CE460" s="698" t="str">
        <f t="shared" si="1392"/>
        <v/>
      </c>
      <c r="CF460" s="698">
        <f t="shared" si="1393"/>
        <v>1</v>
      </c>
      <c r="CG460" s="787" t="str">
        <f t="shared" si="1394"/>
        <v/>
      </c>
      <c r="CH460" s="1371" t="str">
        <f t="shared" si="1491"/>
        <v/>
      </c>
      <c r="CI460" s="1372" t="str">
        <f t="shared" si="1492"/>
        <v/>
      </c>
      <c r="CJ460" s="1373" t="str">
        <f t="shared" si="1493"/>
        <v/>
      </c>
      <c r="CK460" s="1373" t="str">
        <f t="shared" si="1494"/>
        <v/>
      </c>
      <c r="CL460" s="1373" t="str">
        <f t="shared" si="1495"/>
        <v/>
      </c>
      <c r="CM460" s="1373" t="str">
        <f t="shared" si="1496"/>
        <v/>
      </c>
      <c r="CN460" s="1373" t="str">
        <f t="shared" si="1497"/>
        <v/>
      </c>
      <c r="CO460" s="1374" t="str">
        <f t="shared" si="1498"/>
        <v/>
      </c>
      <c r="CP460" s="1374" t="str">
        <f t="shared" si="1499"/>
        <v/>
      </c>
      <c r="CQ460" s="1374">
        <f t="shared" si="1500"/>
        <v>1</v>
      </c>
      <c r="CR460" s="1374" t="str">
        <f t="shared" si="1501"/>
        <v/>
      </c>
      <c r="CS460" s="1373" t="str">
        <f t="shared" si="1502"/>
        <v/>
      </c>
      <c r="CT460" s="1373" t="str">
        <f t="shared" si="1503"/>
        <v/>
      </c>
      <c r="CU460" s="1373" t="str">
        <f t="shared" si="1504"/>
        <v/>
      </c>
      <c r="CV460" s="1373" t="str">
        <f t="shared" si="1505"/>
        <v/>
      </c>
      <c r="CW460" s="1373" t="str">
        <f t="shared" si="1506"/>
        <v/>
      </c>
      <c r="CX460" s="1372" t="str">
        <f t="shared" si="1507"/>
        <v/>
      </c>
      <c r="CY460" s="1375" t="str">
        <f t="shared" si="1508"/>
        <v/>
      </c>
      <c r="CZ460" s="532" t="str">
        <f t="shared" si="1509"/>
        <v/>
      </c>
      <c r="DA460" s="533" t="str">
        <f t="shared" si="1510"/>
        <v/>
      </c>
      <c r="DB460" s="534" t="str">
        <f t="shared" si="1511"/>
        <v/>
      </c>
      <c r="DC460" s="534" t="str">
        <f t="shared" si="1512"/>
        <v/>
      </c>
      <c r="DD460" s="534" t="str">
        <f t="shared" si="1513"/>
        <v/>
      </c>
      <c r="DE460" s="534" t="str">
        <f t="shared" si="1514"/>
        <v/>
      </c>
      <c r="DF460" s="534" t="str">
        <f t="shared" si="1515"/>
        <v/>
      </c>
      <c r="DG460" s="535" t="str">
        <f t="shared" si="1516"/>
        <v/>
      </c>
      <c r="DH460" s="535" t="str">
        <f t="shared" si="1517"/>
        <v/>
      </c>
      <c r="DI460" s="535" t="str">
        <f t="shared" si="1518"/>
        <v/>
      </c>
      <c r="DJ460" s="535" t="str">
        <f t="shared" si="1519"/>
        <v/>
      </c>
      <c r="DK460" s="534" t="str">
        <f t="shared" si="1520"/>
        <v/>
      </c>
      <c r="DL460" s="534" t="str">
        <f t="shared" si="1521"/>
        <v/>
      </c>
      <c r="DM460" s="534" t="str">
        <f t="shared" si="1522"/>
        <v/>
      </c>
      <c r="DN460" s="534" t="str">
        <f t="shared" si="1523"/>
        <v/>
      </c>
      <c r="DO460" s="534" t="str">
        <f t="shared" si="1524"/>
        <v/>
      </c>
      <c r="DP460" s="533" t="str">
        <f t="shared" si="1525"/>
        <v/>
      </c>
      <c r="DQ460" s="532" t="str">
        <f t="shared" si="1526"/>
        <v/>
      </c>
      <c r="DR460" s="753">
        <f t="shared" si="1527"/>
        <v>1</v>
      </c>
      <c r="DS460" s="111">
        <f t="shared" si="1528"/>
        <v>0</v>
      </c>
      <c r="DT460" s="111">
        <f t="shared" si="1529"/>
        <v>4</v>
      </c>
      <c r="DU460" s="111">
        <f t="shared" si="1530"/>
        <v>2</v>
      </c>
      <c r="DV460" s="602"/>
      <c r="DW460" s="719"/>
      <c r="DX460" s="719"/>
      <c r="DY460" s="719"/>
      <c r="DZ460" s="719"/>
      <c r="EA460" s="719"/>
      <c r="EB460" s="719"/>
      <c r="EC460" s="719"/>
      <c r="ED460" s="719"/>
      <c r="EE460" s="603"/>
    </row>
    <row r="461" spans="1:135" s="604" customFormat="1" ht="15.75" customHeight="1">
      <c r="A461" s="748" t="s">
        <v>156</v>
      </c>
      <c r="B461" s="330"/>
      <c r="C461" s="330"/>
      <c r="D461" s="330"/>
      <c r="E461" s="330"/>
      <c r="F461" s="330"/>
      <c r="G461" s="330"/>
      <c r="H461" s="330"/>
      <c r="I461" s="330"/>
      <c r="J461" s="330"/>
      <c r="K461" s="743"/>
      <c r="L461" s="330"/>
      <c r="M461" s="743"/>
      <c r="N461" s="330"/>
      <c r="O461" s="743"/>
      <c r="P461" s="330"/>
      <c r="Q461" s="743"/>
      <c r="R461" s="743"/>
      <c r="S461" s="330">
        <v>12</v>
      </c>
      <c r="T461" s="754"/>
      <c r="U461" s="330"/>
      <c r="V461" s="330"/>
      <c r="W461" s="330"/>
      <c r="X461" s="330"/>
      <c r="Y461" s="330"/>
      <c r="Z461" s="330"/>
      <c r="AA461" s="330"/>
      <c r="AB461" s="330"/>
      <c r="AC461" s="330"/>
      <c r="AD461" s="856"/>
      <c r="AE461" s="330"/>
      <c r="AF461" s="743"/>
      <c r="AG461" s="743"/>
      <c r="AH461" s="743"/>
      <c r="AI461" s="743"/>
      <c r="AJ461" s="743"/>
      <c r="AK461" s="743"/>
      <c r="AL461" s="743"/>
      <c r="AM461" s="754"/>
      <c r="AN461" s="330">
        <v>12</v>
      </c>
      <c r="AO461" s="330">
        <v>12</v>
      </c>
      <c r="AP461" s="330">
        <v>12</v>
      </c>
      <c r="AQ461" s="330"/>
      <c r="AR461" s="330"/>
      <c r="AS461" s="330">
        <v>12</v>
      </c>
      <c r="AT461" s="330"/>
      <c r="AU461" s="330"/>
      <c r="AV461" s="330"/>
      <c r="AW461" s="330"/>
      <c r="AX461" s="330"/>
      <c r="AY461" s="330"/>
      <c r="AZ461" s="330"/>
      <c r="BA461" s="330"/>
      <c r="BB461" s="330"/>
      <c r="BC461" s="330"/>
      <c r="BD461" s="330"/>
      <c r="BE461" s="330"/>
      <c r="BF461" s="754"/>
      <c r="BG461" s="330">
        <v>12</v>
      </c>
      <c r="BH461" s="330"/>
      <c r="BI461" s="330"/>
      <c r="BJ461" s="330"/>
      <c r="BK461" s="330"/>
      <c r="BL461" s="330"/>
      <c r="BM461" s="330"/>
      <c r="BN461" s="330"/>
      <c r="BO461" s="330">
        <v>12</v>
      </c>
      <c r="BP461" s="330"/>
      <c r="BQ461" s="330"/>
      <c r="BR461" s="330"/>
      <c r="BS461" s="330"/>
      <c r="BT461" s="330"/>
      <c r="BU461" s="330"/>
      <c r="BV461" s="330"/>
      <c r="BW461" s="330"/>
      <c r="BX461" s="330"/>
      <c r="BY461" s="754"/>
      <c r="BZ461" s="330"/>
      <c r="CA461" s="330"/>
      <c r="CB461" s="330">
        <v>12</v>
      </c>
      <c r="CC461" s="330">
        <v>12</v>
      </c>
      <c r="CD461" s="698" t="str">
        <f t="shared" si="1391"/>
        <v/>
      </c>
      <c r="CE461" s="698" t="str">
        <f t="shared" si="1392"/>
        <v/>
      </c>
      <c r="CF461" s="698">
        <f t="shared" si="1393"/>
        <v>12</v>
      </c>
      <c r="CG461" s="787" t="str">
        <f t="shared" si="1394"/>
        <v/>
      </c>
      <c r="CH461" s="1371" t="str">
        <f t="shared" si="1491"/>
        <v/>
      </c>
      <c r="CI461" s="1372" t="str">
        <f t="shared" si="1492"/>
        <v/>
      </c>
      <c r="CJ461" s="1373" t="str">
        <f t="shared" si="1493"/>
        <v/>
      </c>
      <c r="CK461" s="1373" t="str">
        <f t="shared" si="1494"/>
        <v/>
      </c>
      <c r="CL461" s="1373" t="str">
        <f t="shared" si="1495"/>
        <v/>
      </c>
      <c r="CM461" s="1373" t="str">
        <f t="shared" si="1496"/>
        <v/>
      </c>
      <c r="CN461" s="1373" t="str">
        <f t="shared" si="1497"/>
        <v/>
      </c>
      <c r="CO461" s="1374" t="str">
        <f t="shared" si="1498"/>
        <v/>
      </c>
      <c r="CP461" s="1374" t="str">
        <f t="shared" si="1499"/>
        <v/>
      </c>
      <c r="CQ461" s="1374">
        <f t="shared" si="1500"/>
        <v>12</v>
      </c>
      <c r="CR461" s="1374" t="str">
        <f t="shared" si="1501"/>
        <v/>
      </c>
      <c r="CS461" s="1373" t="str">
        <f t="shared" si="1502"/>
        <v/>
      </c>
      <c r="CT461" s="1373" t="str">
        <f t="shared" si="1503"/>
        <v/>
      </c>
      <c r="CU461" s="1373" t="str">
        <f t="shared" si="1504"/>
        <v/>
      </c>
      <c r="CV461" s="1373" t="str">
        <f t="shared" si="1505"/>
        <v/>
      </c>
      <c r="CW461" s="1373" t="str">
        <f t="shared" si="1506"/>
        <v/>
      </c>
      <c r="CX461" s="1372" t="str">
        <f t="shared" si="1507"/>
        <v/>
      </c>
      <c r="CY461" s="1375" t="str">
        <f t="shared" si="1508"/>
        <v/>
      </c>
      <c r="CZ461" s="532" t="str">
        <f t="shared" si="1509"/>
        <v/>
      </c>
      <c r="DA461" s="533" t="str">
        <f t="shared" si="1510"/>
        <v/>
      </c>
      <c r="DB461" s="534" t="str">
        <f t="shared" si="1511"/>
        <v/>
      </c>
      <c r="DC461" s="534" t="str">
        <f t="shared" si="1512"/>
        <v/>
      </c>
      <c r="DD461" s="534" t="str">
        <f t="shared" si="1513"/>
        <v/>
      </c>
      <c r="DE461" s="534" t="str">
        <f t="shared" si="1514"/>
        <v/>
      </c>
      <c r="DF461" s="534" t="str">
        <f t="shared" si="1515"/>
        <v/>
      </c>
      <c r="DG461" s="535" t="str">
        <f t="shared" si="1516"/>
        <v/>
      </c>
      <c r="DH461" s="535" t="str">
        <f t="shared" si="1517"/>
        <v/>
      </c>
      <c r="DI461" s="535" t="str">
        <f t="shared" si="1518"/>
        <v/>
      </c>
      <c r="DJ461" s="535" t="str">
        <f t="shared" si="1519"/>
        <v/>
      </c>
      <c r="DK461" s="534" t="str">
        <f t="shared" si="1520"/>
        <v/>
      </c>
      <c r="DL461" s="534" t="str">
        <f t="shared" si="1521"/>
        <v/>
      </c>
      <c r="DM461" s="534" t="str">
        <f t="shared" si="1522"/>
        <v/>
      </c>
      <c r="DN461" s="534" t="str">
        <f t="shared" si="1523"/>
        <v/>
      </c>
      <c r="DO461" s="534" t="str">
        <f t="shared" si="1524"/>
        <v/>
      </c>
      <c r="DP461" s="533" t="str">
        <f t="shared" si="1525"/>
        <v/>
      </c>
      <c r="DQ461" s="532" t="str">
        <f t="shared" si="1526"/>
        <v/>
      </c>
      <c r="DR461" s="753">
        <f t="shared" si="1527"/>
        <v>1</v>
      </c>
      <c r="DS461" s="111">
        <f t="shared" si="1528"/>
        <v>0</v>
      </c>
      <c r="DT461" s="111">
        <f t="shared" si="1529"/>
        <v>4</v>
      </c>
      <c r="DU461" s="111">
        <f t="shared" si="1530"/>
        <v>2</v>
      </c>
      <c r="DV461" s="602"/>
      <c r="DW461" s="719"/>
      <c r="DX461" s="719"/>
      <c r="DY461" s="719"/>
      <c r="DZ461" s="719"/>
      <c r="EA461" s="719"/>
      <c r="EB461" s="719"/>
      <c r="EC461" s="719"/>
      <c r="ED461" s="719"/>
      <c r="EE461" s="603"/>
    </row>
    <row r="462" spans="1:135" s="795" customFormat="1" ht="15.75" customHeight="1">
      <c r="A462" s="800" t="s">
        <v>369</v>
      </c>
      <c r="B462" s="730" t="str">
        <f t="shared" ref="B462:S462" si="1531">IF(B460="","",B459*B460*B461)</f>
        <v/>
      </c>
      <c r="C462" s="730" t="str">
        <f t="shared" si="1531"/>
        <v/>
      </c>
      <c r="D462" s="730" t="str">
        <f t="shared" si="1531"/>
        <v/>
      </c>
      <c r="E462" s="730" t="str">
        <f t="shared" si="1531"/>
        <v/>
      </c>
      <c r="F462" s="730" t="str">
        <f t="shared" si="1531"/>
        <v/>
      </c>
      <c r="G462" s="730" t="str">
        <f t="shared" si="1531"/>
        <v/>
      </c>
      <c r="H462" s="730" t="str">
        <f t="shared" si="1531"/>
        <v/>
      </c>
      <c r="I462" s="730" t="str">
        <f t="shared" si="1531"/>
        <v/>
      </c>
      <c r="J462" s="730" t="str">
        <f t="shared" si="1531"/>
        <v/>
      </c>
      <c r="K462" s="541" t="str">
        <f t="shared" si="1531"/>
        <v/>
      </c>
      <c r="L462" s="730" t="str">
        <f t="shared" si="1531"/>
        <v/>
      </c>
      <c r="M462" s="541" t="str">
        <f t="shared" si="1531"/>
        <v/>
      </c>
      <c r="N462" s="730" t="str">
        <f t="shared" si="1531"/>
        <v/>
      </c>
      <c r="O462" s="541" t="str">
        <f t="shared" si="1531"/>
        <v/>
      </c>
      <c r="P462" s="730" t="str">
        <f t="shared" si="1531"/>
        <v/>
      </c>
      <c r="Q462" s="541" t="str">
        <f t="shared" si="1531"/>
        <v/>
      </c>
      <c r="R462" s="541" t="str">
        <f t="shared" si="1531"/>
        <v/>
      </c>
      <c r="S462" s="730">
        <f t="shared" si="1531"/>
        <v>120</v>
      </c>
      <c r="T462" s="762"/>
      <c r="U462" s="730" t="str">
        <f t="shared" ref="U462:AL462" si="1532">IF(U460="","",U459*U460*U461)</f>
        <v/>
      </c>
      <c r="V462" s="730" t="str">
        <f t="shared" si="1532"/>
        <v/>
      </c>
      <c r="W462" s="730" t="str">
        <f t="shared" si="1532"/>
        <v/>
      </c>
      <c r="X462" s="730" t="str">
        <f t="shared" si="1532"/>
        <v/>
      </c>
      <c r="Y462" s="730" t="str">
        <f t="shared" si="1532"/>
        <v/>
      </c>
      <c r="Z462" s="730" t="str">
        <f t="shared" si="1532"/>
        <v/>
      </c>
      <c r="AA462" s="730" t="str">
        <f t="shared" si="1532"/>
        <v/>
      </c>
      <c r="AB462" s="730" t="str">
        <f t="shared" si="1532"/>
        <v/>
      </c>
      <c r="AC462" s="730" t="str">
        <f t="shared" si="1532"/>
        <v/>
      </c>
      <c r="AD462" s="857" t="str">
        <f t="shared" si="1532"/>
        <v/>
      </c>
      <c r="AE462" s="730" t="str">
        <f t="shared" si="1532"/>
        <v/>
      </c>
      <c r="AF462" s="730" t="str">
        <f t="shared" si="1532"/>
        <v/>
      </c>
      <c r="AG462" s="730" t="str">
        <f t="shared" si="1532"/>
        <v/>
      </c>
      <c r="AH462" s="730" t="str">
        <f t="shared" si="1532"/>
        <v/>
      </c>
      <c r="AI462" s="730" t="str">
        <f t="shared" si="1532"/>
        <v/>
      </c>
      <c r="AJ462" s="730" t="str">
        <f t="shared" si="1532"/>
        <v/>
      </c>
      <c r="AK462" s="730" t="str">
        <f t="shared" si="1532"/>
        <v/>
      </c>
      <c r="AL462" s="730" t="str">
        <f t="shared" si="1532"/>
        <v/>
      </c>
      <c r="AM462" s="762"/>
      <c r="AN462" s="730">
        <f t="shared" ref="AN462:BE462" si="1533">IF(AN460="","",AN459*AN460*AN461)</f>
        <v>120</v>
      </c>
      <c r="AO462" s="730">
        <f t="shared" si="1533"/>
        <v>60</v>
      </c>
      <c r="AP462" s="730">
        <f t="shared" si="1533"/>
        <v>120</v>
      </c>
      <c r="AQ462" s="730" t="str">
        <f t="shared" si="1533"/>
        <v/>
      </c>
      <c r="AR462" s="730" t="str">
        <f t="shared" si="1533"/>
        <v/>
      </c>
      <c r="AS462" s="730">
        <f t="shared" si="1533"/>
        <v>60</v>
      </c>
      <c r="AT462" s="730" t="str">
        <f t="shared" si="1533"/>
        <v/>
      </c>
      <c r="AU462" s="730" t="str">
        <f t="shared" si="1533"/>
        <v/>
      </c>
      <c r="AV462" s="730" t="str">
        <f t="shared" si="1533"/>
        <v/>
      </c>
      <c r="AW462" s="730" t="str">
        <f t="shared" si="1533"/>
        <v/>
      </c>
      <c r="AX462" s="730" t="str">
        <f t="shared" si="1533"/>
        <v/>
      </c>
      <c r="AY462" s="730" t="str">
        <f t="shared" si="1533"/>
        <v/>
      </c>
      <c r="AZ462" s="730" t="str">
        <f t="shared" si="1533"/>
        <v/>
      </c>
      <c r="BA462" s="730" t="str">
        <f t="shared" si="1533"/>
        <v/>
      </c>
      <c r="BB462" s="730" t="str">
        <f t="shared" si="1533"/>
        <v/>
      </c>
      <c r="BC462" s="730" t="str">
        <f t="shared" si="1533"/>
        <v/>
      </c>
      <c r="BD462" s="730" t="str">
        <f t="shared" si="1533"/>
        <v/>
      </c>
      <c r="BE462" s="730" t="str">
        <f t="shared" si="1533"/>
        <v/>
      </c>
      <c r="BF462" s="762"/>
      <c r="BG462" s="730">
        <f t="shared" ref="BG462:BX462" si="1534">IF(BG460="","",BG459*BG460*BG461)</f>
        <v>120</v>
      </c>
      <c r="BH462" s="730" t="str">
        <f t="shared" si="1534"/>
        <v/>
      </c>
      <c r="BI462" s="730" t="str">
        <f t="shared" si="1534"/>
        <v/>
      </c>
      <c r="BJ462" s="730" t="str">
        <f t="shared" si="1534"/>
        <v/>
      </c>
      <c r="BK462" s="730" t="str">
        <f t="shared" si="1534"/>
        <v/>
      </c>
      <c r="BL462" s="730" t="str">
        <f t="shared" si="1534"/>
        <v/>
      </c>
      <c r="BM462" s="730" t="str">
        <f t="shared" si="1534"/>
        <v/>
      </c>
      <c r="BN462" s="730" t="str">
        <f t="shared" si="1534"/>
        <v/>
      </c>
      <c r="BO462" s="730">
        <f t="shared" si="1534"/>
        <v>120</v>
      </c>
      <c r="BP462" s="730" t="str">
        <f t="shared" si="1534"/>
        <v/>
      </c>
      <c r="BQ462" s="730" t="str">
        <f t="shared" si="1534"/>
        <v/>
      </c>
      <c r="BR462" s="730" t="str">
        <f t="shared" si="1534"/>
        <v/>
      </c>
      <c r="BS462" s="730" t="str">
        <f t="shared" si="1534"/>
        <v/>
      </c>
      <c r="BT462" s="730" t="str">
        <f t="shared" si="1534"/>
        <v/>
      </c>
      <c r="BU462" s="730" t="str">
        <f t="shared" si="1534"/>
        <v/>
      </c>
      <c r="BV462" s="730" t="str">
        <f t="shared" si="1534"/>
        <v/>
      </c>
      <c r="BW462" s="730" t="str">
        <f t="shared" si="1534"/>
        <v/>
      </c>
      <c r="BX462" s="730" t="str">
        <f t="shared" si="1534"/>
        <v/>
      </c>
      <c r="BY462" s="762"/>
      <c r="BZ462" s="730" t="str">
        <f>IF(BZ460="","",BZ459*BZ460*BZ461)</f>
        <v/>
      </c>
      <c r="CA462" s="730" t="str">
        <f>IF(CA460="","",CA459*CA460*CA461)</f>
        <v/>
      </c>
      <c r="CB462" s="730">
        <f>IF(CB460="","",CB459*CB460*CB461)</f>
        <v>60</v>
      </c>
      <c r="CC462" s="730">
        <f>IF(CC460="","",CC459*CC460*CC461)</f>
        <v>60</v>
      </c>
      <c r="CD462" s="698" t="str">
        <f t="shared" si="1391"/>
        <v/>
      </c>
      <c r="CE462" s="698" t="str">
        <f t="shared" si="1392"/>
        <v/>
      </c>
      <c r="CF462" s="698">
        <f t="shared" si="1393"/>
        <v>90</v>
      </c>
      <c r="CG462" s="787" t="str">
        <f t="shared" si="1394"/>
        <v/>
      </c>
      <c r="CH462" s="1371" t="str">
        <f t="shared" si="1491"/>
        <v/>
      </c>
      <c r="CI462" s="1372" t="str">
        <f t="shared" si="1492"/>
        <v/>
      </c>
      <c r="CJ462" s="1373" t="str">
        <f t="shared" si="1493"/>
        <v/>
      </c>
      <c r="CK462" s="1373" t="str">
        <f t="shared" si="1494"/>
        <v/>
      </c>
      <c r="CL462" s="1373" t="str">
        <f t="shared" si="1495"/>
        <v/>
      </c>
      <c r="CM462" s="1373" t="str">
        <f t="shared" si="1496"/>
        <v/>
      </c>
      <c r="CN462" s="1373" t="str">
        <f t="shared" si="1497"/>
        <v/>
      </c>
      <c r="CO462" s="1374" t="str">
        <f t="shared" si="1498"/>
        <v/>
      </c>
      <c r="CP462" s="1374" t="str">
        <f t="shared" si="1499"/>
        <v/>
      </c>
      <c r="CQ462" s="1374">
        <f t="shared" si="1500"/>
        <v>120</v>
      </c>
      <c r="CR462" s="1374" t="str">
        <f t="shared" si="1501"/>
        <v/>
      </c>
      <c r="CS462" s="1373" t="str">
        <f t="shared" si="1502"/>
        <v/>
      </c>
      <c r="CT462" s="1373" t="str">
        <f t="shared" si="1503"/>
        <v/>
      </c>
      <c r="CU462" s="1373" t="str">
        <f t="shared" si="1504"/>
        <v/>
      </c>
      <c r="CV462" s="1373" t="str">
        <f t="shared" si="1505"/>
        <v/>
      </c>
      <c r="CW462" s="1373" t="str">
        <f t="shared" si="1506"/>
        <v/>
      </c>
      <c r="CX462" s="1372" t="str">
        <f t="shared" si="1507"/>
        <v/>
      </c>
      <c r="CY462" s="1375" t="str">
        <f t="shared" si="1508"/>
        <v/>
      </c>
      <c r="CZ462" s="532" t="str">
        <f t="shared" si="1509"/>
        <v/>
      </c>
      <c r="DA462" s="533" t="str">
        <f t="shared" si="1510"/>
        <v/>
      </c>
      <c r="DB462" s="534" t="str">
        <f t="shared" si="1511"/>
        <v/>
      </c>
      <c r="DC462" s="534" t="str">
        <f t="shared" si="1512"/>
        <v/>
      </c>
      <c r="DD462" s="534" t="str">
        <f t="shared" si="1513"/>
        <v/>
      </c>
      <c r="DE462" s="534" t="str">
        <f t="shared" si="1514"/>
        <v/>
      </c>
      <c r="DF462" s="534" t="str">
        <f t="shared" si="1515"/>
        <v/>
      </c>
      <c r="DG462" s="535" t="str">
        <f t="shared" si="1516"/>
        <v/>
      </c>
      <c r="DH462" s="535" t="str">
        <f t="shared" si="1517"/>
        <v/>
      </c>
      <c r="DI462" s="535" t="str">
        <f t="shared" si="1518"/>
        <v/>
      </c>
      <c r="DJ462" s="535" t="str">
        <f t="shared" si="1519"/>
        <v/>
      </c>
      <c r="DK462" s="534" t="str">
        <f t="shared" si="1520"/>
        <v/>
      </c>
      <c r="DL462" s="534" t="str">
        <f t="shared" si="1521"/>
        <v/>
      </c>
      <c r="DM462" s="534" t="str">
        <f t="shared" si="1522"/>
        <v/>
      </c>
      <c r="DN462" s="534" t="str">
        <f t="shared" si="1523"/>
        <v/>
      </c>
      <c r="DO462" s="534" t="str">
        <f t="shared" si="1524"/>
        <v/>
      </c>
      <c r="DP462" s="533" t="str">
        <f t="shared" si="1525"/>
        <v/>
      </c>
      <c r="DQ462" s="532" t="str">
        <f t="shared" si="1526"/>
        <v/>
      </c>
      <c r="DR462" s="753">
        <f t="shared" si="1527"/>
        <v>1</v>
      </c>
      <c r="DS462" s="111">
        <f t="shared" si="1528"/>
        <v>0</v>
      </c>
      <c r="DT462" s="111">
        <f t="shared" si="1529"/>
        <v>4</v>
      </c>
      <c r="DU462" s="111">
        <f t="shared" si="1530"/>
        <v>2</v>
      </c>
      <c r="DV462" s="792"/>
      <c r="DW462" s="793"/>
      <c r="DX462" s="793"/>
      <c r="DY462" s="793"/>
      <c r="DZ462" s="793"/>
      <c r="EA462" s="793"/>
      <c r="EB462" s="793"/>
      <c r="EC462" s="793"/>
      <c r="ED462" s="793"/>
      <c r="EE462" s="794"/>
    </row>
    <row r="463" spans="1:135" s="604" customFormat="1" ht="15.75" customHeight="1">
      <c r="A463" s="800" t="s">
        <v>393</v>
      </c>
      <c r="B463" s="858">
        <f t="shared" ref="B463:S463" si="1535">3630*4.1868</f>
        <v>15198.083999999999</v>
      </c>
      <c r="C463" s="858">
        <f t="shared" si="1535"/>
        <v>15198.083999999999</v>
      </c>
      <c r="D463" s="858">
        <f t="shared" si="1535"/>
        <v>15198.083999999999</v>
      </c>
      <c r="E463" s="858">
        <f t="shared" si="1535"/>
        <v>15198.083999999999</v>
      </c>
      <c r="F463" s="858">
        <f t="shared" si="1535"/>
        <v>15198.083999999999</v>
      </c>
      <c r="G463" s="858">
        <f t="shared" si="1535"/>
        <v>15198.083999999999</v>
      </c>
      <c r="H463" s="858">
        <f t="shared" si="1535"/>
        <v>15198.083999999999</v>
      </c>
      <c r="I463" s="858">
        <f t="shared" si="1535"/>
        <v>15198.083999999999</v>
      </c>
      <c r="J463" s="858">
        <f t="shared" si="1535"/>
        <v>15198.083999999999</v>
      </c>
      <c r="K463" s="858">
        <f t="shared" si="1535"/>
        <v>15198.083999999999</v>
      </c>
      <c r="L463" s="858">
        <f t="shared" si="1535"/>
        <v>15198.083999999999</v>
      </c>
      <c r="M463" s="858">
        <f t="shared" si="1535"/>
        <v>15198.083999999999</v>
      </c>
      <c r="N463" s="858">
        <f t="shared" si="1535"/>
        <v>15198.083999999999</v>
      </c>
      <c r="O463" s="858">
        <f t="shared" si="1535"/>
        <v>15198.083999999999</v>
      </c>
      <c r="P463" s="858">
        <f t="shared" si="1535"/>
        <v>15198.083999999999</v>
      </c>
      <c r="Q463" s="858">
        <f t="shared" si="1535"/>
        <v>15198.083999999999</v>
      </c>
      <c r="R463" s="858">
        <f t="shared" si="1535"/>
        <v>15198.083999999999</v>
      </c>
      <c r="S463" s="858">
        <f t="shared" si="1535"/>
        <v>15198.083999999999</v>
      </c>
      <c r="T463" s="851"/>
      <c r="U463" s="858">
        <f t="shared" ref="U463:AL463" si="1536">3630*4.1868</f>
        <v>15198.083999999999</v>
      </c>
      <c r="V463" s="858">
        <f t="shared" si="1536"/>
        <v>15198.083999999999</v>
      </c>
      <c r="W463" s="858">
        <f t="shared" si="1536"/>
        <v>15198.083999999999</v>
      </c>
      <c r="X463" s="858">
        <f t="shared" si="1536"/>
        <v>15198.083999999999</v>
      </c>
      <c r="Y463" s="858">
        <f t="shared" si="1536"/>
        <v>15198.083999999999</v>
      </c>
      <c r="Z463" s="858">
        <f t="shared" si="1536"/>
        <v>15198.083999999999</v>
      </c>
      <c r="AA463" s="858">
        <f t="shared" si="1536"/>
        <v>15198.083999999999</v>
      </c>
      <c r="AB463" s="858">
        <f t="shared" si="1536"/>
        <v>15198.083999999999</v>
      </c>
      <c r="AC463" s="858">
        <f t="shared" si="1536"/>
        <v>15198.083999999999</v>
      </c>
      <c r="AD463" s="858">
        <f t="shared" si="1536"/>
        <v>15198.083999999999</v>
      </c>
      <c r="AE463" s="858">
        <f t="shared" si="1536"/>
        <v>15198.083999999999</v>
      </c>
      <c r="AF463" s="858">
        <f t="shared" si="1536"/>
        <v>15198.083999999999</v>
      </c>
      <c r="AG463" s="858">
        <f t="shared" si="1536"/>
        <v>15198.083999999999</v>
      </c>
      <c r="AH463" s="858">
        <f t="shared" si="1536"/>
        <v>15198.083999999999</v>
      </c>
      <c r="AI463" s="858">
        <f t="shared" si="1536"/>
        <v>15198.083999999999</v>
      </c>
      <c r="AJ463" s="858">
        <f t="shared" si="1536"/>
        <v>15198.083999999999</v>
      </c>
      <c r="AK463" s="858">
        <f t="shared" si="1536"/>
        <v>15198.083999999999</v>
      </c>
      <c r="AL463" s="858">
        <f t="shared" si="1536"/>
        <v>15198.083999999999</v>
      </c>
      <c r="AM463" s="851"/>
      <c r="AN463" s="858">
        <f t="shared" ref="AN463:BE463" si="1537">3630*4.1868</f>
        <v>15198.083999999999</v>
      </c>
      <c r="AO463" s="858">
        <f t="shared" si="1537"/>
        <v>15198.083999999999</v>
      </c>
      <c r="AP463" s="858">
        <f t="shared" si="1537"/>
        <v>15198.083999999999</v>
      </c>
      <c r="AQ463" s="858">
        <f t="shared" si="1537"/>
        <v>15198.083999999999</v>
      </c>
      <c r="AR463" s="858">
        <f t="shared" si="1537"/>
        <v>15198.083999999999</v>
      </c>
      <c r="AS463" s="858">
        <f t="shared" si="1537"/>
        <v>15198.083999999999</v>
      </c>
      <c r="AT463" s="858">
        <f t="shared" si="1537"/>
        <v>15198.083999999999</v>
      </c>
      <c r="AU463" s="858">
        <f t="shared" si="1537"/>
        <v>15198.083999999999</v>
      </c>
      <c r="AV463" s="858">
        <f t="shared" si="1537"/>
        <v>15198.083999999999</v>
      </c>
      <c r="AW463" s="858">
        <f t="shared" si="1537"/>
        <v>15198.083999999999</v>
      </c>
      <c r="AX463" s="858">
        <f t="shared" si="1537"/>
        <v>15198.083999999999</v>
      </c>
      <c r="AY463" s="858">
        <f t="shared" si="1537"/>
        <v>15198.083999999999</v>
      </c>
      <c r="AZ463" s="858">
        <f t="shared" si="1537"/>
        <v>15198.083999999999</v>
      </c>
      <c r="BA463" s="858">
        <f t="shared" si="1537"/>
        <v>15198.083999999999</v>
      </c>
      <c r="BB463" s="858">
        <f t="shared" si="1537"/>
        <v>15198.083999999999</v>
      </c>
      <c r="BC463" s="858">
        <f t="shared" si="1537"/>
        <v>15198.083999999999</v>
      </c>
      <c r="BD463" s="858">
        <f t="shared" si="1537"/>
        <v>15198.083999999999</v>
      </c>
      <c r="BE463" s="858">
        <f t="shared" si="1537"/>
        <v>15198.083999999999</v>
      </c>
      <c r="BF463" s="851"/>
      <c r="BG463" s="858">
        <f t="shared" ref="BG463:BX463" si="1538">3630*4.1868</f>
        <v>15198.083999999999</v>
      </c>
      <c r="BH463" s="858">
        <f t="shared" si="1538"/>
        <v>15198.083999999999</v>
      </c>
      <c r="BI463" s="858">
        <f t="shared" si="1538"/>
        <v>15198.083999999999</v>
      </c>
      <c r="BJ463" s="858">
        <f t="shared" si="1538"/>
        <v>15198.083999999999</v>
      </c>
      <c r="BK463" s="858">
        <f t="shared" si="1538"/>
        <v>15198.083999999999</v>
      </c>
      <c r="BL463" s="858">
        <f t="shared" si="1538"/>
        <v>15198.083999999999</v>
      </c>
      <c r="BM463" s="858">
        <f t="shared" si="1538"/>
        <v>15198.083999999999</v>
      </c>
      <c r="BN463" s="858">
        <f t="shared" si="1538"/>
        <v>15198.083999999999</v>
      </c>
      <c r="BO463" s="858">
        <f t="shared" si="1538"/>
        <v>15198.083999999999</v>
      </c>
      <c r="BP463" s="858">
        <f t="shared" si="1538"/>
        <v>15198.083999999999</v>
      </c>
      <c r="BQ463" s="858">
        <f t="shared" si="1538"/>
        <v>15198.083999999999</v>
      </c>
      <c r="BR463" s="858">
        <f t="shared" si="1538"/>
        <v>15198.083999999999</v>
      </c>
      <c r="BS463" s="858">
        <f t="shared" si="1538"/>
        <v>15198.083999999999</v>
      </c>
      <c r="BT463" s="858">
        <f t="shared" si="1538"/>
        <v>15198.083999999999</v>
      </c>
      <c r="BU463" s="858">
        <f t="shared" si="1538"/>
        <v>15198.083999999999</v>
      </c>
      <c r="BV463" s="858">
        <f t="shared" si="1538"/>
        <v>15198.083999999999</v>
      </c>
      <c r="BW463" s="858">
        <f t="shared" si="1538"/>
        <v>15198.083999999999</v>
      </c>
      <c r="BX463" s="858">
        <f t="shared" si="1538"/>
        <v>15198.083999999999</v>
      </c>
      <c r="BY463" s="851"/>
      <c r="BZ463" s="858">
        <f>3630*4.1868</f>
        <v>15198.083999999999</v>
      </c>
      <c r="CA463" s="858">
        <f>3630*4.1868</f>
        <v>15198.083999999999</v>
      </c>
      <c r="CB463" s="858">
        <f>3630*4.1868</f>
        <v>15198.083999999999</v>
      </c>
      <c r="CC463" s="858">
        <f>3630*4.1868</f>
        <v>15198.083999999999</v>
      </c>
      <c r="CD463" s="698">
        <f t="shared" si="1391"/>
        <v>15198.083999999999</v>
      </c>
      <c r="CE463" s="698">
        <f t="shared" si="1392"/>
        <v>15198.083999999999</v>
      </c>
      <c r="CF463" s="698">
        <f t="shared" si="1393"/>
        <v>15198.083999999999</v>
      </c>
      <c r="CG463" s="787">
        <f t="shared" si="1394"/>
        <v>15198.083999999999</v>
      </c>
      <c r="CH463" s="1371">
        <f t="shared" si="1491"/>
        <v>15198.083999999999</v>
      </c>
      <c r="CI463" s="1372">
        <f t="shared" si="1492"/>
        <v>15198.083999999999</v>
      </c>
      <c r="CJ463" s="1373">
        <f t="shared" si="1493"/>
        <v>15198.083999999999</v>
      </c>
      <c r="CK463" s="1373">
        <f t="shared" si="1494"/>
        <v>15198.083999999999</v>
      </c>
      <c r="CL463" s="1373">
        <f t="shared" si="1495"/>
        <v>15198.083999999999</v>
      </c>
      <c r="CM463" s="1373">
        <f t="shared" si="1496"/>
        <v>15198.083999999999</v>
      </c>
      <c r="CN463" s="1373">
        <f t="shared" si="1497"/>
        <v>15198.083999999999</v>
      </c>
      <c r="CO463" s="1374">
        <f t="shared" si="1498"/>
        <v>15198.083999999999</v>
      </c>
      <c r="CP463" s="1374">
        <f t="shared" si="1499"/>
        <v>15198.083999999999</v>
      </c>
      <c r="CQ463" s="1374">
        <f t="shared" si="1500"/>
        <v>15198.083999999999</v>
      </c>
      <c r="CR463" s="1374">
        <f t="shared" si="1501"/>
        <v>15198.083999999999</v>
      </c>
      <c r="CS463" s="1373">
        <f t="shared" si="1502"/>
        <v>15198.083999999999</v>
      </c>
      <c r="CT463" s="1373">
        <f t="shared" si="1503"/>
        <v>15198.083999999999</v>
      </c>
      <c r="CU463" s="1373">
        <f t="shared" si="1504"/>
        <v>15198.083999999999</v>
      </c>
      <c r="CV463" s="1373">
        <f t="shared" si="1505"/>
        <v>15198.083999999999</v>
      </c>
      <c r="CW463" s="1373">
        <f t="shared" si="1506"/>
        <v>15198.083999999999</v>
      </c>
      <c r="CX463" s="1372">
        <f t="shared" si="1507"/>
        <v>15198.083999999999</v>
      </c>
      <c r="CY463" s="1375">
        <f t="shared" si="1508"/>
        <v>15198.083999999999</v>
      </c>
      <c r="CZ463" s="532">
        <f t="shared" si="1509"/>
        <v>15198.083999999999</v>
      </c>
      <c r="DA463" s="533">
        <f t="shared" si="1510"/>
        <v>15198.083999999999</v>
      </c>
      <c r="DB463" s="534">
        <f t="shared" si="1511"/>
        <v>15198.083999999999</v>
      </c>
      <c r="DC463" s="534">
        <f t="shared" si="1512"/>
        <v>15198.083999999999</v>
      </c>
      <c r="DD463" s="534">
        <f t="shared" si="1513"/>
        <v>15198.083999999999</v>
      </c>
      <c r="DE463" s="534">
        <f t="shared" si="1514"/>
        <v>15198.083999999999</v>
      </c>
      <c r="DF463" s="534">
        <f t="shared" si="1515"/>
        <v>15198.083999999999</v>
      </c>
      <c r="DG463" s="535">
        <f t="shared" si="1516"/>
        <v>15198.083999999999</v>
      </c>
      <c r="DH463" s="535">
        <f t="shared" si="1517"/>
        <v>15198.083999999999</v>
      </c>
      <c r="DI463" s="535">
        <f t="shared" si="1518"/>
        <v>15198.083999999999</v>
      </c>
      <c r="DJ463" s="535">
        <f t="shared" si="1519"/>
        <v>15198.083999999999</v>
      </c>
      <c r="DK463" s="534">
        <f t="shared" si="1520"/>
        <v>15198.083999999999</v>
      </c>
      <c r="DL463" s="534">
        <f t="shared" si="1521"/>
        <v>15198.083999999999</v>
      </c>
      <c r="DM463" s="534">
        <f t="shared" si="1522"/>
        <v>15198.083999999999</v>
      </c>
      <c r="DN463" s="534">
        <f t="shared" si="1523"/>
        <v>15198.083999999999</v>
      </c>
      <c r="DO463" s="534">
        <f t="shared" si="1524"/>
        <v>15198.083999999999</v>
      </c>
      <c r="DP463" s="533">
        <f t="shared" si="1525"/>
        <v>15198.083999999999</v>
      </c>
      <c r="DQ463" s="532">
        <f t="shared" si="1526"/>
        <v>15198.083999999999</v>
      </c>
      <c r="DR463" s="753">
        <f t="shared" si="1527"/>
        <v>18</v>
      </c>
      <c r="DS463" s="111">
        <f t="shared" si="1528"/>
        <v>18</v>
      </c>
      <c r="DT463" s="111">
        <f t="shared" si="1529"/>
        <v>18</v>
      </c>
      <c r="DU463" s="111">
        <f t="shared" si="1530"/>
        <v>18</v>
      </c>
      <c r="DV463" s="602"/>
      <c r="DW463" s="719"/>
      <c r="DX463" s="719"/>
      <c r="DY463" s="719"/>
      <c r="DZ463" s="719"/>
      <c r="EA463" s="719"/>
      <c r="EB463" s="719"/>
      <c r="EC463" s="719"/>
      <c r="ED463" s="719"/>
      <c r="EE463" s="603"/>
    </row>
    <row r="464" spans="1:135" s="604" customFormat="1" ht="15.75" customHeight="1">
      <c r="A464" s="748" t="s">
        <v>328</v>
      </c>
      <c r="B464" s="733" t="str">
        <f t="shared" ref="B464:S464" si="1539">IF(B462="","",B462*B463/B$46/365/$G$1)</f>
        <v/>
      </c>
      <c r="C464" s="733" t="str">
        <f t="shared" si="1539"/>
        <v/>
      </c>
      <c r="D464" s="733" t="str">
        <f t="shared" si="1539"/>
        <v/>
      </c>
      <c r="E464" s="733" t="str">
        <f t="shared" si="1539"/>
        <v/>
      </c>
      <c r="F464" s="733" t="str">
        <f t="shared" si="1539"/>
        <v/>
      </c>
      <c r="G464" s="733" t="str">
        <f t="shared" si="1539"/>
        <v/>
      </c>
      <c r="H464" s="733" t="str">
        <f t="shared" si="1539"/>
        <v/>
      </c>
      <c r="I464" s="733" t="str">
        <f t="shared" si="1539"/>
        <v/>
      </c>
      <c r="J464" s="733" t="str">
        <f t="shared" si="1539"/>
        <v/>
      </c>
      <c r="K464" s="733" t="str">
        <f t="shared" si="1539"/>
        <v/>
      </c>
      <c r="L464" s="733" t="str">
        <f t="shared" si="1539"/>
        <v/>
      </c>
      <c r="M464" s="733" t="str">
        <f t="shared" si="1539"/>
        <v/>
      </c>
      <c r="N464" s="733" t="str">
        <f t="shared" si="1539"/>
        <v/>
      </c>
      <c r="O464" s="733" t="str">
        <f t="shared" si="1539"/>
        <v/>
      </c>
      <c r="P464" s="733" t="str">
        <f t="shared" si="1539"/>
        <v/>
      </c>
      <c r="Q464" s="733" t="str">
        <f t="shared" si="1539"/>
        <v/>
      </c>
      <c r="R464" s="733" t="str">
        <f t="shared" si="1539"/>
        <v/>
      </c>
      <c r="S464" s="733">
        <f t="shared" si="1539"/>
        <v>6.3088767123287662E-2</v>
      </c>
      <c r="T464" s="752"/>
      <c r="U464" s="733" t="str">
        <f t="shared" ref="U464:AL464" si="1540">IF(U462="","",U462*U463/U$46/365/$G$1)</f>
        <v/>
      </c>
      <c r="V464" s="733" t="str">
        <f t="shared" si="1540"/>
        <v/>
      </c>
      <c r="W464" s="733" t="str">
        <f t="shared" si="1540"/>
        <v/>
      </c>
      <c r="X464" s="733" t="str">
        <f t="shared" si="1540"/>
        <v/>
      </c>
      <c r="Y464" s="733" t="str">
        <f t="shared" si="1540"/>
        <v/>
      </c>
      <c r="Z464" s="733" t="str">
        <f t="shared" si="1540"/>
        <v/>
      </c>
      <c r="AA464" s="733" t="str">
        <f t="shared" si="1540"/>
        <v/>
      </c>
      <c r="AB464" s="733" t="str">
        <f t="shared" si="1540"/>
        <v/>
      </c>
      <c r="AC464" s="733" t="str">
        <f t="shared" si="1540"/>
        <v/>
      </c>
      <c r="AD464" s="733" t="str">
        <f t="shared" si="1540"/>
        <v/>
      </c>
      <c r="AE464" s="733" t="str">
        <f t="shared" si="1540"/>
        <v/>
      </c>
      <c r="AF464" s="733" t="str">
        <f t="shared" si="1540"/>
        <v/>
      </c>
      <c r="AG464" s="733" t="str">
        <f t="shared" si="1540"/>
        <v/>
      </c>
      <c r="AH464" s="733" t="str">
        <f t="shared" si="1540"/>
        <v/>
      </c>
      <c r="AI464" s="733" t="str">
        <f t="shared" si="1540"/>
        <v/>
      </c>
      <c r="AJ464" s="733" t="str">
        <f t="shared" si="1540"/>
        <v/>
      </c>
      <c r="AK464" s="733" t="str">
        <f t="shared" si="1540"/>
        <v/>
      </c>
      <c r="AL464" s="733" t="str">
        <f t="shared" si="1540"/>
        <v/>
      </c>
      <c r="AM464" s="752"/>
      <c r="AN464" s="733">
        <f t="shared" ref="AN464:BE464" si="1541">IF(AN462="","",AN462*AN463/AN$46/365/$G$1)</f>
        <v>5.6779890410958891E-2</v>
      </c>
      <c r="AO464" s="733">
        <f t="shared" si="1541"/>
        <v>4.731657534246575E-2</v>
      </c>
      <c r="AP464" s="733">
        <f t="shared" si="1541"/>
        <v>9.46331506849315E-2</v>
      </c>
      <c r="AQ464" s="733" t="str">
        <f t="shared" si="1541"/>
        <v/>
      </c>
      <c r="AR464" s="733" t="str">
        <f t="shared" si="1541"/>
        <v/>
      </c>
      <c r="AS464" s="733">
        <f t="shared" si="1541"/>
        <v>5.6779890410958891E-2</v>
      </c>
      <c r="AT464" s="733" t="str">
        <f t="shared" si="1541"/>
        <v/>
      </c>
      <c r="AU464" s="733" t="str">
        <f t="shared" si="1541"/>
        <v/>
      </c>
      <c r="AV464" s="733" t="str">
        <f t="shared" si="1541"/>
        <v/>
      </c>
      <c r="AW464" s="733" t="str">
        <f t="shared" si="1541"/>
        <v/>
      </c>
      <c r="AX464" s="733" t="str">
        <f t="shared" si="1541"/>
        <v/>
      </c>
      <c r="AY464" s="733" t="str">
        <f t="shared" si="1541"/>
        <v/>
      </c>
      <c r="AZ464" s="733" t="str">
        <f t="shared" si="1541"/>
        <v/>
      </c>
      <c r="BA464" s="733" t="str">
        <f t="shared" si="1541"/>
        <v/>
      </c>
      <c r="BB464" s="733" t="str">
        <f t="shared" si="1541"/>
        <v/>
      </c>
      <c r="BC464" s="733" t="str">
        <f t="shared" si="1541"/>
        <v/>
      </c>
      <c r="BD464" s="733" t="str">
        <f t="shared" si="1541"/>
        <v/>
      </c>
      <c r="BE464" s="733" t="str">
        <f t="shared" si="1541"/>
        <v/>
      </c>
      <c r="BF464" s="752"/>
      <c r="BG464" s="733">
        <f t="shared" ref="BG464:BX464" si="1542">IF(BG462="","",BG462*BG463/BG$46/365/$G$1)</f>
        <v>8.111412915851271E-2</v>
      </c>
      <c r="BH464" s="733" t="str">
        <f t="shared" si="1542"/>
        <v/>
      </c>
      <c r="BI464" s="733" t="str">
        <f t="shared" si="1542"/>
        <v/>
      </c>
      <c r="BJ464" s="733" t="str">
        <f t="shared" si="1542"/>
        <v/>
      </c>
      <c r="BK464" s="733" t="str">
        <f t="shared" si="1542"/>
        <v/>
      </c>
      <c r="BL464" s="733" t="str">
        <f t="shared" si="1542"/>
        <v/>
      </c>
      <c r="BM464" s="733" t="str">
        <f t="shared" si="1542"/>
        <v/>
      </c>
      <c r="BN464" s="733" t="str">
        <f t="shared" si="1542"/>
        <v/>
      </c>
      <c r="BO464" s="733">
        <f t="shared" si="1542"/>
        <v>8.111412915851271E-2</v>
      </c>
      <c r="BP464" s="733" t="str">
        <f t="shared" si="1542"/>
        <v/>
      </c>
      <c r="BQ464" s="733" t="str">
        <f t="shared" si="1542"/>
        <v/>
      </c>
      <c r="BR464" s="733" t="str">
        <f t="shared" si="1542"/>
        <v/>
      </c>
      <c r="BS464" s="733" t="str">
        <f t="shared" si="1542"/>
        <v/>
      </c>
      <c r="BT464" s="733" t="str">
        <f t="shared" si="1542"/>
        <v/>
      </c>
      <c r="BU464" s="733" t="str">
        <f t="shared" si="1542"/>
        <v/>
      </c>
      <c r="BV464" s="733" t="str">
        <f t="shared" si="1542"/>
        <v/>
      </c>
      <c r="BW464" s="733" t="str">
        <f t="shared" si="1542"/>
        <v/>
      </c>
      <c r="BX464" s="733" t="str">
        <f t="shared" si="1542"/>
        <v/>
      </c>
      <c r="BY464" s="752"/>
      <c r="BZ464" s="733" t="str">
        <f>IF(BZ462="","",BZ462*BZ463/BZ$46/365/$G$1)</f>
        <v/>
      </c>
      <c r="CA464" s="733" t="str">
        <f>IF(CA462="","",CA462*CA463/CA$46/365/$G$1)</f>
        <v/>
      </c>
      <c r="CB464" s="733">
        <f>IF(CB462="","",CB462*CB463/CB$46/365/$G$1)</f>
        <v>4.731657534246575E-2</v>
      </c>
      <c r="CC464" s="733">
        <f>IF(CC462="","",CC462*CC463/CC$46/365/$G$1)</f>
        <v>5.6779890410958891E-2</v>
      </c>
      <c r="CD464" s="698" t="str">
        <f t="shared" si="1391"/>
        <v/>
      </c>
      <c r="CE464" s="723" t="str">
        <f t="shared" si="1392"/>
        <v/>
      </c>
      <c r="CF464" s="723">
        <f t="shared" si="1393"/>
        <v>5.6779890410958878E-2</v>
      </c>
      <c r="CG464" s="790" t="str">
        <f t="shared" si="1394"/>
        <v/>
      </c>
      <c r="CH464" s="1376" t="str">
        <f t="shared" si="1491"/>
        <v/>
      </c>
      <c r="CI464" s="1377" t="str">
        <f t="shared" si="1492"/>
        <v/>
      </c>
      <c r="CJ464" s="1378" t="str">
        <f t="shared" si="1493"/>
        <v/>
      </c>
      <c r="CK464" s="1378" t="str">
        <f t="shared" si="1494"/>
        <v/>
      </c>
      <c r="CL464" s="1378" t="str">
        <f t="shared" si="1495"/>
        <v/>
      </c>
      <c r="CM464" s="1378" t="str">
        <f t="shared" si="1496"/>
        <v/>
      </c>
      <c r="CN464" s="1378" t="str">
        <f t="shared" si="1497"/>
        <v/>
      </c>
      <c r="CO464" s="1379" t="str">
        <f t="shared" si="1498"/>
        <v/>
      </c>
      <c r="CP464" s="1379" t="str">
        <f t="shared" si="1499"/>
        <v/>
      </c>
      <c r="CQ464" s="1379">
        <f t="shared" si="1500"/>
        <v>6.3088767123287662E-2</v>
      </c>
      <c r="CR464" s="1379" t="str">
        <f t="shared" si="1501"/>
        <v/>
      </c>
      <c r="CS464" s="1378" t="str">
        <f t="shared" si="1502"/>
        <v/>
      </c>
      <c r="CT464" s="1378" t="str">
        <f t="shared" si="1503"/>
        <v/>
      </c>
      <c r="CU464" s="1378" t="str">
        <f t="shared" si="1504"/>
        <v/>
      </c>
      <c r="CV464" s="1378" t="str">
        <f t="shared" si="1505"/>
        <v/>
      </c>
      <c r="CW464" s="1378" t="str">
        <f t="shared" si="1506"/>
        <v/>
      </c>
      <c r="CX464" s="1377" t="str">
        <f t="shared" si="1507"/>
        <v/>
      </c>
      <c r="CY464" s="1380" t="str">
        <f t="shared" si="1508"/>
        <v/>
      </c>
      <c r="CZ464" s="638" t="str">
        <f t="shared" si="1509"/>
        <v/>
      </c>
      <c r="DA464" s="639" t="str">
        <f t="shared" si="1510"/>
        <v/>
      </c>
      <c r="DB464" s="640" t="str">
        <f t="shared" si="1511"/>
        <v/>
      </c>
      <c r="DC464" s="640" t="str">
        <f t="shared" si="1512"/>
        <v/>
      </c>
      <c r="DD464" s="640" t="str">
        <f t="shared" si="1513"/>
        <v/>
      </c>
      <c r="DE464" s="640" t="str">
        <f t="shared" si="1514"/>
        <v/>
      </c>
      <c r="DF464" s="640" t="str">
        <f t="shared" si="1515"/>
        <v/>
      </c>
      <c r="DG464" s="641" t="str">
        <f t="shared" si="1516"/>
        <v/>
      </c>
      <c r="DH464" s="641" t="str">
        <f t="shared" si="1517"/>
        <v/>
      </c>
      <c r="DI464" s="641" t="str">
        <f t="shared" si="1518"/>
        <v/>
      </c>
      <c r="DJ464" s="641" t="str">
        <f t="shared" si="1519"/>
        <v/>
      </c>
      <c r="DK464" s="640" t="str">
        <f t="shared" si="1520"/>
        <v/>
      </c>
      <c r="DL464" s="640" t="str">
        <f t="shared" si="1521"/>
        <v/>
      </c>
      <c r="DM464" s="640" t="str">
        <f t="shared" si="1522"/>
        <v/>
      </c>
      <c r="DN464" s="640" t="str">
        <f t="shared" si="1523"/>
        <v/>
      </c>
      <c r="DO464" s="640" t="str">
        <f t="shared" si="1524"/>
        <v/>
      </c>
      <c r="DP464" s="639" t="str">
        <f t="shared" si="1525"/>
        <v/>
      </c>
      <c r="DQ464" s="638" t="str">
        <f t="shared" si="1526"/>
        <v/>
      </c>
      <c r="DR464" s="753">
        <f t="shared" si="1527"/>
        <v>1</v>
      </c>
      <c r="DS464" s="111">
        <f t="shared" si="1528"/>
        <v>0</v>
      </c>
      <c r="DT464" s="111">
        <f t="shared" si="1529"/>
        <v>4</v>
      </c>
      <c r="DU464" s="111">
        <f t="shared" si="1530"/>
        <v>2</v>
      </c>
      <c r="DV464" s="602"/>
      <c r="DW464" s="719"/>
      <c r="DX464" s="719"/>
      <c r="DY464" s="719"/>
      <c r="DZ464" s="719"/>
      <c r="EA464" s="719"/>
      <c r="EB464" s="719"/>
      <c r="EC464" s="719"/>
      <c r="ED464" s="719"/>
      <c r="EE464" s="603"/>
    </row>
    <row r="465" spans="1:135" s="604" customFormat="1" ht="15.75" customHeight="1">
      <c r="A465" s="859" t="s">
        <v>394</v>
      </c>
      <c r="B465" s="330"/>
      <c r="C465" s="330"/>
      <c r="D465" s="330"/>
      <c r="E465" s="330"/>
      <c r="F465" s="330"/>
      <c r="G465" s="330"/>
      <c r="H465" s="330"/>
      <c r="I465" s="330"/>
      <c r="J465" s="330"/>
      <c r="K465" s="777"/>
      <c r="L465" s="330"/>
      <c r="M465" s="777"/>
      <c r="N465" s="330"/>
      <c r="O465" s="777"/>
      <c r="P465" s="330"/>
      <c r="Q465" s="777"/>
      <c r="R465" s="777"/>
      <c r="S465" s="330">
        <v>165</v>
      </c>
      <c r="T465" s="742"/>
      <c r="U465" s="330"/>
      <c r="V465" s="330"/>
      <c r="W465" s="330"/>
      <c r="X465" s="330"/>
      <c r="Y465" s="330"/>
      <c r="Z465" s="330"/>
      <c r="AA465" s="330"/>
      <c r="AB465" s="330"/>
      <c r="AC465" s="330"/>
      <c r="AD465" s="860"/>
      <c r="AE465" s="330"/>
      <c r="AF465" s="777"/>
      <c r="AG465" s="777"/>
      <c r="AH465" s="777"/>
      <c r="AI465" s="777"/>
      <c r="AJ465" s="777"/>
      <c r="AK465" s="777"/>
      <c r="AL465" s="777"/>
      <c r="AM465" s="742"/>
      <c r="AN465" s="330"/>
      <c r="AO465" s="330">
        <v>35</v>
      </c>
      <c r="AP465" s="330"/>
      <c r="AQ465" s="330"/>
      <c r="AR465" s="330"/>
      <c r="AS465" s="330">
        <v>38</v>
      </c>
      <c r="AT465" s="330"/>
      <c r="AU465" s="330"/>
      <c r="AV465" s="330"/>
      <c r="AW465" s="330"/>
      <c r="AX465" s="330"/>
      <c r="AY465" s="330"/>
      <c r="AZ465" s="330"/>
      <c r="BA465" s="330"/>
      <c r="BB465" s="330"/>
      <c r="BC465" s="330"/>
      <c r="BD465" s="330"/>
      <c r="BE465" s="330"/>
      <c r="BF465" s="742"/>
      <c r="BG465" s="330">
        <v>12</v>
      </c>
      <c r="BH465" s="330"/>
      <c r="BI465" s="330"/>
      <c r="BJ465" s="330"/>
      <c r="BK465" s="330"/>
      <c r="BL465" s="330"/>
      <c r="BM465" s="330"/>
      <c r="BN465" s="330"/>
      <c r="BO465" s="330">
        <v>110</v>
      </c>
      <c r="BP465" s="330"/>
      <c r="BQ465" s="330"/>
      <c r="BR465" s="330"/>
      <c r="BS465" s="330"/>
      <c r="BT465" s="330"/>
      <c r="BU465" s="330"/>
      <c r="BV465" s="330"/>
      <c r="BW465" s="330"/>
      <c r="BX465" s="330"/>
      <c r="BY465" s="742"/>
      <c r="BZ465" s="330">
        <v>37</v>
      </c>
      <c r="CA465" s="330"/>
      <c r="CB465" s="330">
        <v>37</v>
      </c>
      <c r="CC465" s="330">
        <v>37</v>
      </c>
      <c r="CD465" s="698" t="str">
        <f t="shared" si="1391"/>
        <v/>
      </c>
      <c r="CE465" s="698" t="str">
        <f t="shared" si="1392"/>
        <v/>
      </c>
      <c r="CF465" s="698" t="str">
        <f t="shared" si="1393"/>
        <v/>
      </c>
      <c r="CG465" s="787" t="str">
        <f t="shared" si="1394"/>
        <v/>
      </c>
      <c r="CH465" s="1371" t="str">
        <f t="shared" si="1491"/>
        <v/>
      </c>
      <c r="CI465" s="1372" t="str">
        <f t="shared" si="1492"/>
        <v/>
      </c>
      <c r="CJ465" s="1373" t="str">
        <f t="shared" si="1493"/>
        <v/>
      </c>
      <c r="CK465" s="1373" t="str">
        <f t="shared" si="1494"/>
        <v/>
      </c>
      <c r="CL465" s="1373" t="str">
        <f t="shared" si="1495"/>
        <v/>
      </c>
      <c r="CM465" s="1373" t="str">
        <f t="shared" si="1496"/>
        <v/>
      </c>
      <c r="CN465" s="1373" t="str">
        <f t="shared" si="1497"/>
        <v/>
      </c>
      <c r="CO465" s="1374" t="str">
        <f t="shared" si="1498"/>
        <v/>
      </c>
      <c r="CP465" s="1374" t="str">
        <f t="shared" si="1499"/>
        <v/>
      </c>
      <c r="CQ465" s="1374">
        <f t="shared" si="1500"/>
        <v>165</v>
      </c>
      <c r="CR465" s="1374" t="str">
        <f t="shared" si="1501"/>
        <v/>
      </c>
      <c r="CS465" s="1373" t="str">
        <f t="shared" si="1502"/>
        <v/>
      </c>
      <c r="CT465" s="1373" t="str">
        <f t="shared" si="1503"/>
        <v/>
      </c>
      <c r="CU465" s="1373" t="str">
        <f t="shared" si="1504"/>
        <v/>
      </c>
      <c r="CV465" s="1373" t="str">
        <f t="shared" si="1505"/>
        <v/>
      </c>
      <c r="CW465" s="1373" t="str">
        <f t="shared" si="1506"/>
        <v/>
      </c>
      <c r="CX465" s="1372" t="str">
        <f t="shared" si="1507"/>
        <v/>
      </c>
      <c r="CY465" s="1375" t="str">
        <f t="shared" si="1508"/>
        <v/>
      </c>
      <c r="CZ465" s="532" t="str">
        <f t="shared" si="1509"/>
        <v/>
      </c>
      <c r="DA465" s="533" t="str">
        <f t="shared" si="1510"/>
        <v/>
      </c>
      <c r="DB465" s="534" t="str">
        <f t="shared" si="1511"/>
        <v/>
      </c>
      <c r="DC465" s="534" t="str">
        <f t="shared" si="1512"/>
        <v/>
      </c>
      <c r="DD465" s="534" t="str">
        <f t="shared" si="1513"/>
        <v/>
      </c>
      <c r="DE465" s="534" t="str">
        <f t="shared" si="1514"/>
        <v/>
      </c>
      <c r="DF465" s="534" t="str">
        <f t="shared" si="1515"/>
        <v/>
      </c>
      <c r="DG465" s="535" t="str">
        <f t="shared" si="1516"/>
        <v/>
      </c>
      <c r="DH465" s="535" t="str">
        <f t="shared" si="1517"/>
        <v/>
      </c>
      <c r="DI465" s="535" t="str">
        <f t="shared" si="1518"/>
        <v/>
      </c>
      <c r="DJ465" s="535" t="str">
        <f t="shared" si="1519"/>
        <v/>
      </c>
      <c r="DK465" s="534" t="str">
        <f t="shared" si="1520"/>
        <v/>
      </c>
      <c r="DL465" s="534" t="str">
        <f t="shared" si="1521"/>
        <v/>
      </c>
      <c r="DM465" s="534" t="str">
        <f t="shared" si="1522"/>
        <v/>
      </c>
      <c r="DN465" s="534" t="str">
        <f t="shared" si="1523"/>
        <v/>
      </c>
      <c r="DO465" s="534" t="str">
        <f t="shared" si="1524"/>
        <v/>
      </c>
      <c r="DP465" s="533" t="str">
        <f t="shared" si="1525"/>
        <v/>
      </c>
      <c r="DQ465" s="532" t="str">
        <f t="shared" si="1526"/>
        <v/>
      </c>
      <c r="DR465" s="753">
        <f t="shared" si="1527"/>
        <v>1</v>
      </c>
      <c r="DS465" s="111">
        <f t="shared" si="1528"/>
        <v>0</v>
      </c>
      <c r="DT465" s="111">
        <f t="shared" si="1529"/>
        <v>2</v>
      </c>
      <c r="DU465" s="111">
        <f t="shared" si="1530"/>
        <v>2</v>
      </c>
      <c r="DV465" s="602"/>
      <c r="DW465" s="719"/>
      <c r="DX465" s="719"/>
      <c r="DY465" s="719"/>
      <c r="DZ465" s="719"/>
      <c r="EA465" s="719"/>
      <c r="EB465" s="719"/>
      <c r="EC465" s="719"/>
      <c r="ED465" s="719"/>
      <c r="EE465" s="603"/>
    </row>
    <row r="466" spans="1:135" s="604" customFormat="1" ht="15.75" customHeight="1">
      <c r="A466" s="748" t="s">
        <v>395</v>
      </c>
      <c r="B466" s="730" t="str">
        <f t="shared" ref="B466:S466" si="1543">IF(B465="","",B460*B465*B461)</f>
        <v/>
      </c>
      <c r="C466" s="730" t="str">
        <f t="shared" si="1543"/>
        <v/>
      </c>
      <c r="D466" s="730" t="str">
        <f t="shared" si="1543"/>
        <v/>
      </c>
      <c r="E466" s="730" t="str">
        <f t="shared" si="1543"/>
        <v/>
      </c>
      <c r="F466" s="730" t="str">
        <f t="shared" si="1543"/>
        <v/>
      </c>
      <c r="G466" s="730" t="str">
        <f t="shared" si="1543"/>
        <v/>
      </c>
      <c r="H466" s="730" t="str">
        <f t="shared" si="1543"/>
        <v/>
      </c>
      <c r="I466" s="730" t="str">
        <f t="shared" si="1543"/>
        <v/>
      </c>
      <c r="J466" s="730" t="str">
        <f t="shared" si="1543"/>
        <v/>
      </c>
      <c r="K466" s="730" t="str">
        <f t="shared" si="1543"/>
        <v/>
      </c>
      <c r="L466" s="730" t="str">
        <f t="shared" si="1543"/>
        <v/>
      </c>
      <c r="M466" s="730" t="str">
        <f t="shared" si="1543"/>
        <v/>
      </c>
      <c r="N466" s="730" t="str">
        <f t="shared" si="1543"/>
        <v/>
      </c>
      <c r="O466" s="730" t="str">
        <f t="shared" si="1543"/>
        <v/>
      </c>
      <c r="P466" s="730" t="str">
        <f t="shared" si="1543"/>
        <v/>
      </c>
      <c r="Q466" s="730" t="str">
        <f t="shared" si="1543"/>
        <v/>
      </c>
      <c r="R466" s="730" t="str">
        <f t="shared" si="1543"/>
        <v/>
      </c>
      <c r="S466" s="730">
        <f t="shared" si="1543"/>
        <v>1980</v>
      </c>
      <c r="T466" s="762"/>
      <c r="U466" s="730" t="str">
        <f t="shared" ref="U466:AL466" si="1544">IF(U465="","",U460*U465*U461)</f>
        <v/>
      </c>
      <c r="V466" s="730" t="str">
        <f t="shared" si="1544"/>
        <v/>
      </c>
      <c r="W466" s="730" t="str">
        <f t="shared" si="1544"/>
        <v/>
      </c>
      <c r="X466" s="730" t="str">
        <f t="shared" si="1544"/>
        <v/>
      </c>
      <c r="Y466" s="730" t="str">
        <f t="shared" si="1544"/>
        <v/>
      </c>
      <c r="Z466" s="730" t="str">
        <f t="shared" si="1544"/>
        <v/>
      </c>
      <c r="AA466" s="730" t="str">
        <f t="shared" si="1544"/>
        <v/>
      </c>
      <c r="AB466" s="730" t="str">
        <f t="shared" si="1544"/>
        <v/>
      </c>
      <c r="AC466" s="730" t="str">
        <f t="shared" si="1544"/>
        <v/>
      </c>
      <c r="AD466" s="730" t="str">
        <f t="shared" si="1544"/>
        <v/>
      </c>
      <c r="AE466" s="730" t="str">
        <f t="shared" si="1544"/>
        <v/>
      </c>
      <c r="AF466" s="730" t="str">
        <f t="shared" si="1544"/>
        <v/>
      </c>
      <c r="AG466" s="730" t="str">
        <f t="shared" si="1544"/>
        <v/>
      </c>
      <c r="AH466" s="730" t="str">
        <f t="shared" si="1544"/>
        <v/>
      </c>
      <c r="AI466" s="730" t="str">
        <f t="shared" si="1544"/>
        <v/>
      </c>
      <c r="AJ466" s="730" t="str">
        <f t="shared" si="1544"/>
        <v/>
      </c>
      <c r="AK466" s="730" t="str">
        <f t="shared" si="1544"/>
        <v/>
      </c>
      <c r="AL466" s="730" t="str">
        <f t="shared" si="1544"/>
        <v/>
      </c>
      <c r="AM466" s="762"/>
      <c r="AN466" s="730" t="str">
        <f t="shared" ref="AN466:BE466" si="1545">IF(AN465="","",AN460*AN465*AN461)</f>
        <v/>
      </c>
      <c r="AO466" s="730">
        <f t="shared" si="1545"/>
        <v>420</v>
      </c>
      <c r="AP466" s="730" t="str">
        <f t="shared" si="1545"/>
        <v/>
      </c>
      <c r="AQ466" s="730" t="str">
        <f t="shared" si="1545"/>
        <v/>
      </c>
      <c r="AR466" s="730" t="str">
        <f t="shared" si="1545"/>
        <v/>
      </c>
      <c r="AS466" s="730">
        <f t="shared" si="1545"/>
        <v>456</v>
      </c>
      <c r="AT466" s="730" t="str">
        <f t="shared" si="1545"/>
        <v/>
      </c>
      <c r="AU466" s="730" t="str">
        <f t="shared" si="1545"/>
        <v/>
      </c>
      <c r="AV466" s="730" t="str">
        <f t="shared" si="1545"/>
        <v/>
      </c>
      <c r="AW466" s="730" t="str">
        <f t="shared" si="1545"/>
        <v/>
      </c>
      <c r="AX466" s="730" t="str">
        <f t="shared" si="1545"/>
        <v/>
      </c>
      <c r="AY466" s="730" t="str">
        <f t="shared" si="1545"/>
        <v/>
      </c>
      <c r="AZ466" s="730" t="str">
        <f t="shared" si="1545"/>
        <v/>
      </c>
      <c r="BA466" s="730" t="str">
        <f t="shared" si="1545"/>
        <v/>
      </c>
      <c r="BB466" s="730" t="str">
        <f t="shared" si="1545"/>
        <v/>
      </c>
      <c r="BC466" s="730" t="str">
        <f t="shared" si="1545"/>
        <v/>
      </c>
      <c r="BD466" s="730" t="str">
        <f t="shared" si="1545"/>
        <v/>
      </c>
      <c r="BE466" s="730" t="str">
        <f t="shared" si="1545"/>
        <v/>
      </c>
      <c r="BF466" s="762"/>
      <c r="BG466" s="730">
        <f t="shared" ref="BG466:BX466" si="1546">IF(BG465="","",BG460*BG465*BG461)</f>
        <v>144</v>
      </c>
      <c r="BH466" s="730" t="str">
        <f t="shared" si="1546"/>
        <v/>
      </c>
      <c r="BI466" s="730" t="str">
        <f t="shared" si="1546"/>
        <v/>
      </c>
      <c r="BJ466" s="730" t="str">
        <f t="shared" si="1546"/>
        <v/>
      </c>
      <c r="BK466" s="730" t="str">
        <f t="shared" si="1546"/>
        <v/>
      </c>
      <c r="BL466" s="730" t="str">
        <f t="shared" si="1546"/>
        <v/>
      </c>
      <c r="BM466" s="730" t="str">
        <f t="shared" si="1546"/>
        <v/>
      </c>
      <c r="BN466" s="730" t="str">
        <f t="shared" si="1546"/>
        <v/>
      </c>
      <c r="BO466" s="730">
        <f t="shared" si="1546"/>
        <v>1320</v>
      </c>
      <c r="BP466" s="730" t="str">
        <f t="shared" si="1546"/>
        <v/>
      </c>
      <c r="BQ466" s="730" t="str">
        <f t="shared" si="1546"/>
        <v/>
      </c>
      <c r="BR466" s="730" t="str">
        <f t="shared" si="1546"/>
        <v/>
      </c>
      <c r="BS466" s="730" t="str">
        <f t="shared" si="1546"/>
        <v/>
      </c>
      <c r="BT466" s="730" t="str">
        <f t="shared" si="1546"/>
        <v/>
      </c>
      <c r="BU466" s="730" t="str">
        <f t="shared" si="1546"/>
        <v/>
      </c>
      <c r="BV466" s="730" t="str">
        <f t="shared" si="1546"/>
        <v/>
      </c>
      <c r="BW466" s="730" t="str">
        <f t="shared" si="1546"/>
        <v/>
      </c>
      <c r="BX466" s="730" t="str">
        <f t="shared" si="1546"/>
        <v/>
      </c>
      <c r="BY466" s="762"/>
      <c r="BZ466" s="730">
        <f>IF(BZ465="","",BZ460*BZ465*BZ461)</f>
        <v>0</v>
      </c>
      <c r="CA466" s="730" t="str">
        <f>IF(CA465="","",CA460*CA465*CA461)</f>
        <v/>
      </c>
      <c r="CB466" s="730">
        <f>IF(CB465="","",CB460*CB465*CB461)</f>
        <v>444</v>
      </c>
      <c r="CC466" s="730">
        <f>IF(CC465="","",CC460*CC465*CC461)</f>
        <v>444</v>
      </c>
      <c r="CD466" s="698" t="str">
        <f t="shared" si="1391"/>
        <v/>
      </c>
      <c r="CE466" s="698" t="str">
        <f t="shared" si="1392"/>
        <v/>
      </c>
      <c r="CF466" s="698" t="str">
        <f t="shared" si="1393"/>
        <v/>
      </c>
      <c r="CG466" s="787" t="str">
        <f t="shared" si="1394"/>
        <v/>
      </c>
      <c r="CH466" s="1371" t="str">
        <f t="shared" si="1491"/>
        <v/>
      </c>
      <c r="CI466" s="1372" t="str">
        <f t="shared" si="1492"/>
        <v/>
      </c>
      <c r="CJ466" s="1373" t="str">
        <f t="shared" si="1493"/>
        <v/>
      </c>
      <c r="CK466" s="1373" t="str">
        <f t="shared" si="1494"/>
        <v/>
      </c>
      <c r="CL466" s="1373" t="str">
        <f t="shared" si="1495"/>
        <v/>
      </c>
      <c r="CM466" s="1373" t="str">
        <f t="shared" si="1496"/>
        <v/>
      </c>
      <c r="CN466" s="1373" t="str">
        <f t="shared" si="1497"/>
        <v/>
      </c>
      <c r="CO466" s="1374" t="str">
        <f t="shared" si="1498"/>
        <v/>
      </c>
      <c r="CP466" s="1374" t="str">
        <f t="shared" si="1499"/>
        <v/>
      </c>
      <c r="CQ466" s="1374">
        <f t="shared" si="1500"/>
        <v>1980</v>
      </c>
      <c r="CR466" s="1374" t="str">
        <f t="shared" si="1501"/>
        <v/>
      </c>
      <c r="CS466" s="1373" t="str">
        <f t="shared" si="1502"/>
        <v/>
      </c>
      <c r="CT466" s="1373" t="str">
        <f t="shared" si="1503"/>
        <v/>
      </c>
      <c r="CU466" s="1373" t="str">
        <f t="shared" si="1504"/>
        <v/>
      </c>
      <c r="CV466" s="1373" t="str">
        <f t="shared" si="1505"/>
        <v/>
      </c>
      <c r="CW466" s="1373" t="str">
        <f t="shared" si="1506"/>
        <v/>
      </c>
      <c r="CX466" s="1372" t="str">
        <f t="shared" si="1507"/>
        <v/>
      </c>
      <c r="CY466" s="1375" t="str">
        <f t="shared" si="1508"/>
        <v/>
      </c>
      <c r="CZ466" s="532" t="str">
        <f t="shared" si="1509"/>
        <v/>
      </c>
      <c r="DA466" s="533" t="str">
        <f t="shared" si="1510"/>
        <v/>
      </c>
      <c r="DB466" s="534" t="str">
        <f t="shared" si="1511"/>
        <v/>
      </c>
      <c r="DC466" s="534" t="str">
        <f t="shared" si="1512"/>
        <v/>
      </c>
      <c r="DD466" s="534" t="str">
        <f t="shared" si="1513"/>
        <v/>
      </c>
      <c r="DE466" s="534" t="str">
        <f t="shared" si="1514"/>
        <v/>
      </c>
      <c r="DF466" s="534" t="str">
        <f t="shared" si="1515"/>
        <v/>
      </c>
      <c r="DG466" s="535" t="str">
        <f t="shared" si="1516"/>
        <v/>
      </c>
      <c r="DH466" s="535" t="str">
        <f t="shared" si="1517"/>
        <v/>
      </c>
      <c r="DI466" s="535" t="str">
        <f t="shared" si="1518"/>
        <v/>
      </c>
      <c r="DJ466" s="535" t="str">
        <f t="shared" si="1519"/>
        <v/>
      </c>
      <c r="DK466" s="534" t="str">
        <f t="shared" si="1520"/>
        <v/>
      </c>
      <c r="DL466" s="534" t="str">
        <f t="shared" si="1521"/>
        <v/>
      </c>
      <c r="DM466" s="534" t="str">
        <f t="shared" si="1522"/>
        <v/>
      </c>
      <c r="DN466" s="534" t="str">
        <f t="shared" si="1523"/>
        <v/>
      </c>
      <c r="DO466" s="534" t="str">
        <f t="shared" si="1524"/>
        <v/>
      </c>
      <c r="DP466" s="533" t="str">
        <f t="shared" si="1525"/>
        <v/>
      </c>
      <c r="DQ466" s="532" t="str">
        <f t="shared" si="1526"/>
        <v/>
      </c>
      <c r="DR466" s="753">
        <f t="shared" si="1527"/>
        <v>1</v>
      </c>
      <c r="DS466" s="111">
        <f t="shared" si="1528"/>
        <v>0</v>
      </c>
      <c r="DT466" s="111">
        <f t="shared" si="1529"/>
        <v>2</v>
      </c>
      <c r="DU466" s="111">
        <f t="shared" si="1530"/>
        <v>2</v>
      </c>
      <c r="DV466" s="602"/>
      <c r="DW466" s="719"/>
      <c r="DX466" s="719"/>
      <c r="DY466" s="719"/>
      <c r="DZ466" s="719"/>
      <c r="EA466" s="719"/>
      <c r="EB466" s="719"/>
      <c r="EC466" s="719"/>
      <c r="ED466" s="719"/>
      <c r="EE466" s="603"/>
    </row>
    <row r="467" spans="1:135" s="604" customFormat="1" ht="15.75" customHeight="1">
      <c r="A467" s="1442" t="s">
        <v>814</v>
      </c>
      <c r="B467" s="743"/>
      <c r="C467" s="743"/>
      <c r="D467" s="743"/>
      <c r="E467" s="743"/>
      <c r="F467" s="743"/>
      <c r="G467" s="743"/>
      <c r="H467" s="743"/>
      <c r="I467" s="743"/>
      <c r="J467" s="743"/>
      <c r="K467" s="743"/>
      <c r="L467" s="743"/>
      <c r="M467" s="743"/>
      <c r="N467" s="743"/>
      <c r="O467" s="743"/>
      <c r="P467" s="743"/>
      <c r="Q467" s="743"/>
      <c r="R467" s="743"/>
      <c r="S467" s="743"/>
      <c r="T467" s="703"/>
      <c r="U467" s="743"/>
      <c r="V467" s="743"/>
      <c r="W467" s="743"/>
      <c r="X467" s="743"/>
      <c r="Y467" s="743"/>
      <c r="Z467" s="743"/>
      <c r="AA467" s="743"/>
      <c r="AB467" s="743"/>
      <c r="AC467" s="743"/>
      <c r="AD467" s="743"/>
      <c r="AE467" s="743"/>
      <c r="AF467" s="743"/>
      <c r="AG467" s="743"/>
      <c r="AH467" s="743"/>
      <c r="AI467" s="743"/>
      <c r="AJ467" s="743"/>
      <c r="AK467" s="743"/>
      <c r="AL467" s="743"/>
      <c r="AM467" s="703"/>
      <c r="AN467" s="743"/>
      <c r="AO467" s="743" t="s">
        <v>369</v>
      </c>
      <c r="AP467" s="743"/>
      <c r="AQ467" s="743"/>
      <c r="AR467" s="743"/>
      <c r="AS467" s="743"/>
      <c r="AT467" s="743" t="s">
        <v>369</v>
      </c>
      <c r="AU467" s="743" t="s">
        <v>369</v>
      </c>
      <c r="AV467" s="743" t="s">
        <v>369</v>
      </c>
      <c r="AW467" s="743"/>
      <c r="AX467" s="743" t="s">
        <v>369</v>
      </c>
      <c r="AY467" s="743"/>
      <c r="AZ467" s="743"/>
      <c r="BA467" s="743"/>
      <c r="BB467" s="743"/>
      <c r="BC467" s="743"/>
      <c r="BD467" s="743"/>
      <c r="BE467" s="743"/>
      <c r="BF467" s="703"/>
      <c r="BG467" s="743"/>
      <c r="BH467" s="743"/>
      <c r="BI467" s="743"/>
      <c r="BJ467" s="743"/>
      <c r="BK467" s="743"/>
      <c r="BL467" s="743"/>
      <c r="BM467" s="743" t="s">
        <v>369</v>
      </c>
      <c r="BN467" s="743" t="s">
        <v>369</v>
      </c>
      <c r="BO467" s="743" t="s">
        <v>369</v>
      </c>
      <c r="BP467" s="743"/>
      <c r="BQ467" s="743" t="s">
        <v>369</v>
      </c>
      <c r="BR467" s="743"/>
      <c r="BS467" s="743"/>
      <c r="BT467" s="743"/>
      <c r="BU467" s="743"/>
      <c r="BV467" s="743"/>
      <c r="BW467" s="743"/>
      <c r="BX467" s="743"/>
      <c r="BY467" s="703"/>
      <c r="BZ467" s="743"/>
      <c r="CA467" s="743"/>
      <c r="CB467" s="743" t="s">
        <v>369</v>
      </c>
      <c r="CC467" s="743" t="s">
        <v>369</v>
      </c>
      <c r="CD467" s="690" t="str">
        <f t="shared" si="1391"/>
        <v/>
      </c>
      <c r="CE467" s="690" t="str">
        <f t="shared" si="1392"/>
        <v/>
      </c>
      <c r="CF467" s="690" t="str">
        <f t="shared" si="1393"/>
        <v/>
      </c>
      <c r="CG467" s="786" t="str">
        <f t="shared" si="1394"/>
        <v/>
      </c>
      <c r="CH467" s="666"/>
      <c r="CI467" s="666"/>
      <c r="CJ467" s="666"/>
      <c r="CK467" s="666"/>
      <c r="CL467" s="666"/>
      <c r="CM467" s="666"/>
      <c r="CN467" s="666"/>
      <c r="CO467" s="666"/>
      <c r="CP467" s="666"/>
      <c r="CQ467" s="666"/>
      <c r="CR467" s="666"/>
      <c r="CS467" s="666"/>
      <c r="CT467" s="666"/>
      <c r="CU467" s="666"/>
      <c r="CV467" s="666"/>
      <c r="CW467" s="666"/>
      <c r="CX467" s="666"/>
      <c r="CY467" s="667"/>
      <c r="CZ467" s="208"/>
      <c r="DA467" s="208"/>
      <c r="DB467" s="208"/>
      <c r="DC467" s="208"/>
      <c r="DD467" s="208"/>
      <c r="DE467" s="208"/>
      <c r="DF467" s="208"/>
      <c r="DG467" s="208"/>
      <c r="DH467" s="208"/>
      <c r="DI467" s="208"/>
      <c r="DJ467" s="208"/>
      <c r="DK467" s="208"/>
      <c r="DL467" s="208"/>
      <c r="DM467" s="208"/>
      <c r="DN467" s="208"/>
      <c r="DO467" s="208"/>
      <c r="DP467" s="208"/>
      <c r="DQ467" s="208"/>
      <c r="DR467" s="699"/>
      <c r="DS467" s="112"/>
      <c r="DT467" s="112"/>
      <c r="DU467" s="112"/>
      <c r="DV467" s="692"/>
      <c r="DW467" s="718"/>
      <c r="DX467" s="718"/>
      <c r="DY467" s="718"/>
      <c r="DZ467" s="718"/>
      <c r="EA467" s="718"/>
      <c r="EB467" s="718"/>
      <c r="EC467" s="718"/>
      <c r="ED467" s="718"/>
      <c r="EE467" s="603"/>
    </row>
    <row r="468" spans="1:135" s="604" customFormat="1" ht="15.75" customHeight="1">
      <c r="A468" s="808" t="s">
        <v>368</v>
      </c>
      <c r="B468" s="743"/>
      <c r="C468" s="743"/>
      <c r="D468" s="743"/>
      <c r="E468" s="743"/>
      <c r="F468" s="743"/>
      <c r="G468" s="743"/>
      <c r="H468" s="743"/>
      <c r="I468" s="743"/>
      <c r="J468" s="743"/>
      <c r="K468" s="743"/>
      <c r="L468" s="743"/>
      <c r="M468" s="743"/>
      <c r="N468" s="743"/>
      <c r="O468" s="743"/>
      <c r="P468" s="743"/>
      <c r="Q468" s="743"/>
      <c r="R468" s="743"/>
      <c r="S468" s="743"/>
      <c r="T468" s="742"/>
      <c r="U468" s="743"/>
      <c r="V468" s="743"/>
      <c r="W468" s="743"/>
      <c r="X468" s="743"/>
      <c r="Y468" s="743"/>
      <c r="Z468" s="743"/>
      <c r="AA468" s="743"/>
      <c r="AB468" s="743"/>
      <c r="AC468" s="743"/>
      <c r="AD468" s="743"/>
      <c r="AE468" s="743"/>
      <c r="AF468" s="743"/>
      <c r="AG468" s="743">
        <v>10</v>
      </c>
      <c r="AH468" s="743"/>
      <c r="AI468" s="743"/>
      <c r="AJ468" s="743"/>
      <c r="AK468" s="743"/>
      <c r="AL468" s="743"/>
      <c r="AM468" s="742"/>
      <c r="AN468" s="743"/>
      <c r="AO468" s="743">
        <v>5</v>
      </c>
      <c r="AP468" s="743"/>
      <c r="AQ468" s="743">
        <v>5</v>
      </c>
      <c r="AR468" s="743">
        <v>10</v>
      </c>
      <c r="AS468" s="743"/>
      <c r="AT468" s="743"/>
      <c r="AU468" s="743">
        <v>10</v>
      </c>
      <c r="AV468" s="743">
        <v>10</v>
      </c>
      <c r="AW468" s="743"/>
      <c r="AX468" s="743">
        <v>10</v>
      </c>
      <c r="AY468" s="743">
        <v>10</v>
      </c>
      <c r="AZ468" s="743"/>
      <c r="BA468" s="743"/>
      <c r="BB468" s="743"/>
      <c r="BC468" s="743"/>
      <c r="BD468" s="743"/>
      <c r="BE468" s="743"/>
      <c r="BF468" s="742"/>
      <c r="BG468" s="743"/>
      <c r="BH468" s="743"/>
      <c r="BI468" s="743"/>
      <c r="BJ468" s="743">
        <v>10</v>
      </c>
      <c r="BK468" s="743"/>
      <c r="BL468" s="743"/>
      <c r="BM468" s="743">
        <v>10</v>
      </c>
      <c r="BN468" s="743">
        <v>10</v>
      </c>
      <c r="BO468" s="743">
        <v>10</v>
      </c>
      <c r="BP468" s="743"/>
      <c r="BQ468" s="743">
        <v>10</v>
      </c>
      <c r="BR468" s="743"/>
      <c r="BS468" s="743"/>
      <c r="BT468" s="743">
        <v>10</v>
      </c>
      <c r="BU468" s="743"/>
      <c r="BV468" s="743"/>
      <c r="BW468" s="743"/>
      <c r="BX468" s="743"/>
      <c r="BY468" s="742"/>
      <c r="BZ468" s="743">
        <v>5</v>
      </c>
      <c r="CA468" s="743">
        <v>5</v>
      </c>
      <c r="CB468" s="743">
        <v>5</v>
      </c>
      <c r="CC468" s="743">
        <v>5</v>
      </c>
      <c r="CD468" s="1357" t="str">
        <f t="shared" si="1391"/>
        <v/>
      </c>
      <c r="CE468" s="1357" t="str">
        <f t="shared" si="1392"/>
        <v/>
      </c>
      <c r="CF468" s="1357">
        <f t="shared" si="1393"/>
        <v>9</v>
      </c>
      <c r="CG468" s="1358">
        <f t="shared" si="1394"/>
        <v>10</v>
      </c>
      <c r="CH468" s="1403" t="str">
        <f t="shared" ref="CH468:CH475" si="1547">IF($CH$4=$CD$4,IF(OR(-FLOOR(((18-COUNT($B468:$S468))/2),1)+CH$7&lt;1,-FLOOR(((18-COUNT($B468:$S468))/2),1)+CH$7&gt;COUNT($B468:$S468)),"",LARGE($B468:$S468,-FLOOR(((18-COUNT($B468:$S468))/2),1)+CH$7)),IF(OR(-FLOOR(((18-COUNT($AN468:$BE468))/2),1)+CH$7&lt;1,-FLOOR(((18-COUNT($AN468:$BE468))/2),1)+CH$7&gt;COUNT($AN468:$BE468)),"",LARGE($AN468:$BE468,-FLOOR(((18-COUNT($AN468:$BE468))/2),1)+CH$7)))</f>
        <v/>
      </c>
      <c r="CI468" s="1404" t="str">
        <f t="shared" ref="CI468:CI475" si="1548">IF($CH$4=$CD$4,IF(OR(-FLOOR(((18-COUNT($B468:$S468))/2),1)+CI$7&lt;1,-FLOOR(((18-COUNT($B468:$S468))/2),1)+CI$7&gt;COUNT($B468:$S468)),"",LARGE($B468:$S468,-FLOOR(((18-COUNT($B468:$S468))/2),1)+CI$7)),IF(OR(-FLOOR(((18-COUNT($AN468:$BE468))/2),1)+CI$7&lt;1,-FLOOR(((18-COUNT($AN468:$BE468))/2),1)+CI$7&gt;COUNT($AN468:$BE468)),"",LARGE($AN468:$BE468,-FLOOR(((18-COUNT($AN468:$BE468))/2),1)+CI$7)))</f>
        <v/>
      </c>
      <c r="CJ468" s="1405" t="str">
        <f t="shared" ref="CJ468:CJ475" si="1549">IF($CH$4=$CD$4,IF(OR(-FLOOR(((18-COUNT($B468:$S468))/2),1)+CJ$7&lt;1,-FLOOR(((18-COUNT($B468:$S468))/2),1)+CJ$7&gt;COUNT($B468:$S468)),"",LARGE($B468:$S468,-FLOOR(((18-COUNT($B468:$S468))/2),1)+CJ$7)),IF(OR(-FLOOR(((18-COUNT($AN468:$BE468))/2),1)+CJ$7&lt;1,-FLOOR(((18-COUNT($AN468:$BE468))/2),1)+CJ$7&gt;COUNT($AN468:$BE468)),"",LARGE($AN468:$BE468,-FLOOR(((18-COUNT($AN468:$BE468))/2),1)+CJ$7)))</f>
        <v/>
      </c>
      <c r="CK468" s="1405" t="str">
        <f t="shared" ref="CK468:CK475" si="1550">IF($CH$4=$CD$4,IF(OR(-FLOOR(((18-COUNT($B468:$S468))/2),1)+CK$7&lt;1,-FLOOR(((18-COUNT($B468:$S468))/2),1)+CK$7&gt;COUNT($B468:$S468)),"",LARGE($B468:$S468,-FLOOR(((18-COUNT($B468:$S468))/2),1)+CK$7)),IF(OR(-FLOOR(((18-COUNT($AN468:$BE468))/2),1)+CK$7&lt;1,-FLOOR(((18-COUNT($AN468:$BE468))/2),1)+CK$7&gt;COUNT($AN468:$BE468)),"",LARGE($AN468:$BE468,-FLOOR(((18-COUNT($AN468:$BE468))/2),1)+CK$7)))</f>
        <v/>
      </c>
      <c r="CL468" s="1405" t="str">
        <f t="shared" ref="CL468:CL475" si="1551">IF($CH$4=$CD$4,IF(OR(-FLOOR(((18-COUNT($B468:$S468))/2),1)+CL$7&lt;1,-FLOOR(((18-COUNT($B468:$S468))/2),1)+CL$7&gt;COUNT($B468:$S468)),"",LARGE($B468:$S468,-FLOOR(((18-COUNT($B468:$S468))/2),1)+CL$7)),IF(OR(-FLOOR(((18-COUNT($AN468:$BE468))/2),1)+CL$7&lt;1,-FLOOR(((18-COUNT($AN468:$BE468))/2),1)+CL$7&gt;COUNT($AN468:$BE468)),"",LARGE($AN468:$BE468,-FLOOR(((18-COUNT($AN468:$BE468))/2),1)+CL$7)))</f>
        <v/>
      </c>
      <c r="CM468" s="1405" t="str">
        <f t="shared" ref="CM468:CM475" si="1552">IF($CH$4=$CD$4,IF(OR(-FLOOR(((18-COUNT($B468:$S468))/2),1)+CM$7&lt;1,-FLOOR(((18-COUNT($B468:$S468))/2),1)+CM$7&gt;COUNT($B468:$S468)),"",LARGE($B468:$S468,-FLOOR(((18-COUNT($B468:$S468))/2),1)+CM$7)),IF(OR(-FLOOR(((18-COUNT($AN468:$BE468))/2),1)+CM$7&lt;1,-FLOOR(((18-COUNT($AN468:$BE468))/2),1)+CM$7&gt;COUNT($AN468:$BE468)),"",LARGE($AN468:$BE468,-FLOOR(((18-COUNT($AN468:$BE468))/2),1)+CM$7)))</f>
        <v/>
      </c>
      <c r="CN468" s="1405" t="str">
        <f t="shared" ref="CN468:CN475" si="1553">IF($CH$4=$CD$4,IF(OR(-FLOOR(((18-COUNT($B468:$S468))/2),1)+CN$7&lt;1,-FLOOR(((18-COUNT($B468:$S468))/2),1)+CN$7&gt;COUNT($B468:$S468)),"",LARGE($B468:$S468,-FLOOR(((18-COUNT($B468:$S468))/2),1)+CN$7)),IF(OR(-FLOOR(((18-COUNT($AN468:$BE468))/2),1)+CN$7&lt;1,-FLOOR(((18-COUNT($AN468:$BE468))/2),1)+CN$7&gt;COUNT($AN468:$BE468)),"",LARGE($AN468:$BE468,-FLOOR(((18-COUNT($AN468:$BE468))/2),1)+CN$7)))</f>
        <v/>
      </c>
      <c r="CO468" s="1406" t="str">
        <f t="shared" ref="CO468:CO475" si="1554">IF($CH$4=$CD$4,IF(OR(-FLOOR(((18-COUNT($B468:$S468))/2),1)+CO$7&lt;1,-FLOOR(((18-COUNT($B468:$S468))/2),1)+CO$7&gt;COUNT($B468:$S468)),"",LARGE($B468:$S468,-FLOOR(((18-COUNT($B468:$S468))/2),1)+CO$7)),IF(OR(-FLOOR(((18-COUNT($AN468:$BE468))/2),1)+CO$7&lt;1,-FLOOR(((18-COUNT($AN468:$BE468))/2),1)+CO$7&gt;COUNT($AN468:$BE468)),"",LARGE($AN468:$BE468,-FLOOR(((18-COUNT($AN468:$BE468))/2),1)+CO$7)))</f>
        <v/>
      </c>
      <c r="CP468" s="1406" t="str">
        <f t="shared" ref="CP468:CP475" si="1555">IF($CH$4=$CD$4,IF(OR(-FLOOR(((18-COUNT($B468:$S468))/2),1)+CP$7&lt;1,-FLOOR(((18-COUNT($B468:$S468))/2),1)+CP$7&gt;COUNT($B468:$S468)),"",LARGE($B468:$S468,-FLOOR(((18-COUNT($B468:$S468))/2),1)+CP$7)),IF(OR(-FLOOR(((18-COUNT($AN468:$BE468))/2),1)+CP$7&lt;1,-FLOOR(((18-COUNT($AN468:$BE468))/2),1)+CP$7&gt;COUNT($AN468:$BE468)),"",LARGE($AN468:$BE468,-FLOOR(((18-COUNT($AN468:$BE468))/2),1)+CP$7)))</f>
        <v/>
      </c>
      <c r="CQ468" s="1406" t="str">
        <f t="shared" ref="CQ468:CQ475" si="1556">IF($CH$4=$CD$4,IF(OR(-FLOOR(((18-COUNT($B468:$S468))/2),1)+CQ$7&lt;1,-FLOOR(((18-COUNT($B468:$S468))/2),1)+CQ$7&gt;COUNT($B468:$S468)),"",LARGE($B468:$S468,-FLOOR(((18-COUNT($B468:$S468))/2),1)+CQ$7)),IF(OR(-FLOOR(((18-COUNT($AN468:$BE468))/2),1)+CQ$7&lt;1,-FLOOR(((18-COUNT($AN468:$BE468))/2),1)+CQ$7&gt;COUNT($AN468:$BE468)),"",LARGE($AN468:$BE468,-FLOOR(((18-COUNT($AN468:$BE468))/2),1)+CQ$7)))</f>
        <v/>
      </c>
      <c r="CR468" s="1406" t="str">
        <f t="shared" ref="CR468:CR475" si="1557">IF($CH$4=$CD$4,IF(OR(-FLOOR(((18-COUNT($B468:$S468))/2),1)+CR$7&lt;1,-FLOOR(((18-COUNT($B468:$S468))/2),1)+CR$7&gt;COUNT($B468:$S468)),"",LARGE($B468:$S468,-FLOOR(((18-COUNT($B468:$S468))/2),1)+CR$7)),IF(OR(-FLOOR(((18-COUNT($AN468:$BE468))/2),1)+CR$7&lt;1,-FLOOR(((18-COUNT($AN468:$BE468))/2),1)+CR$7&gt;COUNT($AN468:$BE468)),"",LARGE($AN468:$BE468,-FLOOR(((18-COUNT($AN468:$BE468))/2),1)+CR$7)))</f>
        <v/>
      </c>
      <c r="CS468" s="1405" t="str">
        <f t="shared" ref="CS468:CS475" si="1558">IF($CH$4=$CD$4,IF(OR(-FLOOR(((18-COUNT($B468:$S468))/2),1)+CS$7&lt;1,-FLOOR(((18-COUNT($B468:$S468))/2),1)+CS$7&gt;COUNT($B468:$S468)),"",LARGE($B468:$S468,-FLOOR(((18-COUNT($B468:$S468))/2),1)+CS$7)),IF(OR(-FLOOR(((18-COUNT($AN468:$BE468))/2),1)+CS$7&lt;1,-FLOOR(((18-COUNT($AN468:$BE468))/2),1)+CS$7&gt;COUNT($AN468:$BE468)),"",LARGE($AN468:$BE468,-FLOOR(((18-COUNT($AN468:$BE468))/2),1)+CS$7)))</f>
        <v/>
      </c>
      <c r="CT468" s="1405" t="str">
        <f t="shared" ref="CT468:CT475" si="1559">IF($CH$4=$CD$4,IF(OR(-FLOOR(((18-COUNT($B468:$S468))/2),1)+CT$7&lt;1,-FLOOR(((18-COUNT($B468:$S468))/2),1)+CT$7&gt;COUNT($B468:$S468)),"",LARGE($B468:$S468,-FLOOR(((18-COUNT($B468:$S468))/2),1)+CT$7)),IF(OR(-FLOOR(((18-COUNT($AN468:$BE468))/2),1)+CT$7&lt;1,-FLOOR(((18-COUNT($AN468:$BE468))/2),1)+CT$7&gt;COUNT($AN468:$BE468)),"",LARGE($AN468:$BE468,-FLOOR(((18-COUNT($AN468:$BE468))/2),1)+CT$7)))</f>
        <v/>
      </c>
      <c r="CU468" s="1405" t="str">
        <f t="shared" ref="CU468:CU475" si="1560">IF($CH$4=$CD$4,IF(OR(-FLOOR(((18-COUNT($B468:$S468))/2),1)+CU$7&lt;1,-FLOOR(((18-COUNT($B468:$S468))/2),1)+CU$7&gt;COUNT($B468:$S468)),"",LARGE($B468:$S468,-FLOOR(((18-COUNT($B468:$S468))/2),1)+CU$7)),IF(OR(-FLOOR(((18-COUNT($AN468:$BE468))/2),1)+CU$7&lt;1,-FLOOR(((18-COUNT($AN468:$BE468))/2),1)+CU$7&gt;COUNT($AN468:$BE468)),"",LARGE($AN468:$BE468,-FLOOR(((18-COUNT($AN468:$BE468))/2),1)+CU$7)))</f>
        <v/>
      </c>
      <c r="CV468" s="1405" t="str">
        <f t="shared" ref="CV468:CV475" si="1561">IF($CH$4=$CD$4,IF(OR(-FLOOR(((18-COUNT($B468:$S468))/2),1)+CV$7&lt;1,-FLOOR(((18-COUNT($B468:$S468))/2),1)+CV$7&gt;COUNT($B468:$S468)),"",LARGE($B468:$S468,-FLOOR(((18-COUNT($B468:$S468))/2),1)+CV$7)),IF(OR(-FLOOR(((18-COUNT($AN468:$BE468))/2),1)+CV$7&lt;1,-FLOOR(((18-COUNT($AN468:$BE468))/2),1)+CV$7&gt;COUNT($AN468:$BE468)),"",LARGE($AN468:$BE468,-FLOOR(((18-COUNT($AN468:$BE468))/2),1)+CV$7)))</f>
        <v/>
      </c>
      <c r="CW468" s="1405" t="str">
        <f t="shared" ref="CW468:CW475" si="1562">IF($CH$4=$CD$4,IF(OR(-FLOOR(((18-COUNT($B468:$S468))/2),1)+CW$7&lt;1,-FLOOR(((18-COUNT($B468:$S468))/2),1)+CW$7&gt;COUNT($B468:$S468)),"",LARGE($B468:$S468,-FLOOR(((18-COUNT($B468:$S468))/2),1)+CW$7)),IF(OR(-FLOOR(((18-COUNT($AN468:$BE468))/2),1)+CW$7&lt;1,-FLOOR(((18-COUNT($AN468:$BE468))/2),1)+CW$7&gt;COUNT($AN468:$BE468)),"",LARGE($AN468:$BE468,-FLOOR(((18-COUNT($AN468:$BE468))/2),1)+CW$7)))</f>
        <v/>
      </c>
      <c r="CX468" s="1404" t="str">
        <f t="shared" ref="CX468:CX475" si="1563">IF($CH$4=$CD$4,IF(OR(-FLOOR(((18-COUNT($B468:$S468))/2),1)+CX$7&lt;1,-FLOOR(((18-COUNT($B468:$S468))/2),1)+CX$7&gt;COUNT($B468:$S468)),"",LARGE($B468:$S468,-FLOOR(((18-COUNT($B468:$S468))/2),1)+CX$7)),IF(OR(-FLOOR(((18-COUNT($AN468:$BE468))/2),1)+CX$7&lt;1,-FLOOR(((18-COUNT($AN468:$BE468))/2),1)+CX$7&gt;COUNT($AN468:$BE468)),"",LARGE($AN468:$BE468,-FLOOR(((18-COUNT($AN468:$BE468))/2),1)+CX$7)))</f>
        <v/>
      </c>
      <c r="CY468" s="1407" t="str">
        <f t="shared" ref="CY468:CY475" si="1564">IF($CH$4=$CD$4,IF(OR(-FLOOR(((18-COUNT($B468:$S468))/2),1)+CY$7&lt;1,-FLOOR(((18-COUNT($B468:$S468))/2),1)+CY$7&gt;COUNT($B468:$S468)),"",LARGE($B468:$S468,-FLOOR(((18-COUNT($B468:$S468))/2),1)+CY$7)),IF(OR(-FLOOR(((18-COUNT($AN468:$BE468))/2),1)+CY$7&lt;1,-FLOOR(((18-COUNT($AN468:$BE468))/2),1)+CY$7&gt;COUNT($AN468:$BE468)),"",LARGE($AN468:$BE468,-FLOOR(((18-COUNT($AN468:$BE468))/2),1)+CY$7)))</f>
        <v/>
      </c>
      <c r="CZ468" s="1353" t="str">
        <f t="shared" ref="CZ468:CZ475" si="1565">IF($CH$4=$CD$4,IF(OR(-FLOOR(((18-COUNT($U468:$AL468))/2),1)+CZ$7&lt;1,-FLOOR(((18-COUNT($U468:$AL468))/2),1)+CZ$7&gt;COUNT($U468:$AL468)),"",LARGE($U468:$AL468,-FLOOR(((18-COUNT($U468:$AL468))/2),1)+CZ$7)),IF(OR(-FLOOR(((18-COUNT($BG468:$BX468))/2),1)+CZ$7&lt;1,-FLOOR(((18-COUNT($BG468:$BX468))/2),1)+CZ$7&gt;COUNT($BG468:$BX468)),"",LARGE($BG468:$BX468,-FLOOR(((18-COUNT($BG468:$BX468))/2),1)+CZ$7)))</f>
        <v/>
      </c>
      <c r="DA468" s="1354" t="str">
        <f t="shared" ref="DA468:DA475" si="1566">IF($CH$4=$CD$4,IF(OR(-FLOOR(((18-COUNT($U468:$AL468))/2),1)+DA$7&lt;1,-FLOOR(((18-COUNT($U468:$AL468))/2),1)+DA$7&gt;COUNT($U468:$AL468)),"",LARGE($U468:$AL468,-FLOOR(((18-COUNT($U468:$AL468))/2),1)+DA$7)),IF(OR(-FLOOR(((18-COUNT($BG468:$BX468))/2),1)+DA$7&lt;1,-FLOOR(((18-COUNT($BG468:$BX468))/2),1)+DA$7&gt;COUNT($BG468:$BX468)),"",LARGE($BG468:$BX468,-FLOOR(((18-COUNT($BG468:$BX468))/2),1)+DA$7)))</f>
        <v/>
      </c>
      <c r="DB468" s="1355" t="str">
        <f t="shared" ref="DB468:DB475" si="1567">IF($CH$4=$CD$4,IF(OR(-FLOOR(((18-COUNT($U468:$AL468))/2),1)+DB$7&lt;1,-FLOOR(((18-COUNT($U468:$AL468))/2),1)+DB$7&gt;COUNT($U468:$AL468)),"",LARGE($U468:$AL468,-FLOOR(((18-COUNT($U468:$AL468))/2),1)+DB$7)),IF(OR(-FLOOR(((18-COUNT($BG468:$BX468))/2),1)+DB$7&lt;1,-FLOOR(((18-COUNT($BG468:$BX468))/2),1)+DB$7&gt;COUNT($BG468:$BX468)),"",LARGE($BG468:$BX468,-FLOOR(((18-COUNT($BG468:$BX468))/2),1)+DB$7)))</f>
        <v/>
      </c>
      <c r="DC468" s="1355" t="str">
        <f t="shared" ref="DC468:DC475" si="1568">IF($CH$4=$CD$4,IF(OR(-FLOOR(((18-COUNT($U468:$AL468))/2),1)+DC$7&lt;1,-FLOOR(((18-COUNT($U468:$AL468))/2),1)+DC$7&gt;COUNT($U468:$AL468)),"",LARGE($U468:$AL468,-FLOOR(((18-COUNT($U468:$AL468))/2),1)+DC$7)),IF(OR(-FLOOR(((18-COUNT($BG468:$BX468))/2),1)+DC$7&lt;1,-FLOOR(((18-COUNT($BG468:$BX468))/2),1)+DC$7&gt;COUNT($BG468:$BX468)),"",LARGE($BG468:$BX468,-FLOOR(((18-COUNT($BG468:$BX468))/2),1)+DC$7)))</f>
        <v/>
      </c>
      <c r="DD468" s="1355" t="str">
        <f t="shared" ref="DD468:DD475" si="1569">IF($CH$4=$CD$4,IF(OR(-FLOOR(((18-COUNT($U468:$AL468))/2),1)+DD$7&lt;1,-FLOOR(((18-COUNT($U468:$AL468))/2),1)+DD$7&gt;COUNT($U468:$AL468)),"",LARGE($U468:$AL468,-FLOOR(((18-COUNT($U468:$AL468))/2),1)+DD$7)),IF(OR(-FLOOR(((18-COUNT($BG468:$BX468))/2),1)+DD$7&lt;1,-FLOOR(((18-COUNT($BG468:$BX468))/2),1)+DD$7&gt;COUNT($BG468:$BX468)),"",LARGE($BG468:$BX468,-FLOOR(((18-COUNT($BG468:$BX468))/2),1)+DD$7)))</f>
        <v/>
      </c>
      <c r="DE468" s="1355" t="str">
        <f t="shared" ref="DE468:DE475" si="1570">IF($CH$4=$CD$4,IF(OR(-FLOOR(((18-COUNT($U468:$AL468))/2),1)+DE$7&lt;1,-FLOOR(((18-COUNT($U468:$AL468))/2),1)+DE$7&gt;COUNT($U468:$AL468)),"",LARGE($U468:$AL468,-FLOOR(((18-COUNT($U468:$AL468))/2),1)+DE$7)),IF(OR(-FLOOR(((18-COUNT($BG468:$BX468))/2),1)+DE$7&lt;1,-FLOOR(((18-COUNT($BG468:$BX468))/2),1)+DE$7&gt;COUNT($BG468:$BX468)),"",LARGE($BG468:$BX468,-FLOOR(((18-COUNT($BG468:$BX468))/2),1)+DE$7)))</f>
        <v/>
      </c>
      <c r="DF468" s="1355" t="str">
        <f t="shared" ref="DF468:DF475" si="1571">IF($CH$4=$CD$4,IF(OR(-FLOOR(((18-COUNT($U468:$AL468))/2),1)+DF$7&lt;1,-FLOOR(((18-COUNT($U468:$AL468))/2),1)+DF$7&gt;COUNT($U468:$AL468)),"",LARGE($U468:$AL468,-FLOOR(((18-COUNT($U468:$AL468))/2),1)+DF$7)),IF(OR(-FLOOR(((18-COUNT($BG468:$BX468))/2),1)+DF$7&lt;1,-FLOOR(((18-COUNT($BG468:$BX468))/2),1)+DF$7&gt;COUNT($BG468:$BX468)),"",LARGE($BG468:$BX468,-FLOOR(((18-COUNT($BG468:$BX468))/2),1)+DF$7)))</f>
        <v/>
      </c>
      <c r="DG468" s="1356" t="str">
        <f t="shared" ref="DG468:DG475" si="1572">IF($CH$4=$CD$4,IF(OR(-FLOOR(((18-COUNT($U468:$AL468))/2),1)+DG$7&lt;1,-FLOOR(((18-COUNT($U468:$AL468))/2),1)+DG$7&gt;COUNT($U468:$AL468)),"",LARGE($U468:$AL468,-FLOOR(((18-COUNT($U468:$AL468))/2),1)+DG$7)),IF(OR(-FLOOR(((18-COUNT($BG468:$BX468))/2),1)+DG$7&lt;1,-FLOOR(((18-COUNT($BG468:$BX468))/2),1)+DG$7&gt;COUNT($BG468:$BX468)),"",LARGE($BG468:$BX468,-FLOOR(((18-COUNT($BG468:$BX468))/2),1)+DG$7)))</f>
        <v/>
      </c>
      <c r="DH468" s="1356" t="str">
        <f t="shared" ref="DH468:DH475" si="1573">IF($CH$4=$CD$4,IF(OR(-FLOOR(((18-COUNT($U468:$AL468))/2),1)+DH$7&lt;1,-FLOOR(((18-COUNT($U468:$AL468))/2),1)+DH$7&gt;COUNT($U468:$AL468)),"",LARGE($U468:$AL468,-FLOOR(((18-COUNT($U468:$AL468))/2),1)+DH$7)),IF(OR(-FLOOR(((18-COUNT($BG468:$BX468))/2),1)+DH$7&lt;1,-FLOOR(((18-COUNT($BG468:$BX468))/2),1)+DH$7&gt;COUNT($BG468:$BX468)),"",LARGE($BG468:$BX468,-FLOOR(((18-COUNT($BG468:$BX468))/2),1)+DH$7)))</f>
        <v/>
      </c>
      <c r="DI468" s="1356">
        <f t="shared" ref="DI468:DI475" si="1574">IF($CH$4=$CD$4,IF(OR(-FLOOR(((18-COUNT($U468:$AL468))/2),1)+DI$7&lt;1,-FLOOR(((18-COUNT($U468:$AL468))/2),1)+DI$7&gt;COUNT($U468:$AL468)),"",LARGE($U468:$AL468,-FLOOR(((18-COUNT($U468:$AL468))/2),1)+DI$7)),IF(OR(-FLOOR(((18-COUNT($BG468:$BX468))/2),1)+DI$7&lt;1,-FLOOR(((18-COUNT($BG468:$BX468))/2),1)+DI$7&gt;COUNT($BG468:$BX468)),"",LARGE($BG468:$BX468,-FLOOR(((18-COUNT($BG468:$BX468))/2),1)+DI$7)))</f>
        <v>10</v>
      </c>
      <c r="DJ468" s="1356" t="str">
        <f t="shared" ref="DJ468:DJ475" si="1575">IF($CH$4=$CD$4,IF(OR(-FLOOR(((18-COUNT($U468:$AL468))/2),1)+DJ$7&lt;1,-FLOOR(((18-COUNT($U468:$AL468))/2),1)+DJ$7&gt;COUNT($U468:$AL468)),"",LARGE($U468:$AL468,-FLOOR(((18-COUNT($U468:$AL468))/2),1)+DJ$7)),IF(OR(-FLOOR(((18-COUNT($BG468:$BX468))/2),1)+DJ$7&lt;1,-FLOOR(((18-COUNT($BG468:$BX468))/2),1)+DJ$7&gt;COUNT($BG468:$BX468)),"",LARGE($BG468:$BX468,-FLOOR(((18-COUNT($BG468:$BX468))/2),1)+DJ$7)))</f>
        <v/>
      </c>
      <c r="DK468" s="1355" t="str">
        <f t="shared" ref="DK468:DK475" si="1576">IF($CH$4=$CD$4,IF(OR(-FLOOR(((18-COUNT($U468:$AL468))/2),1)+DK$7&lt;1,-FLOOR(((18-COUNT($U468:$AL468))/2),1)+DK$7&gt;COUNT($U468:$AL468)),"",LARGE($U468:$AL468,-FLOOR(((18-COUNT($U468:$AL468))/2),1)+DK$7)),IF(OR(-FLOOR(((18-COUNT($BG468:$BX468))/2),1)+DK$7&lt;1,-FLOOR(((18-COUNT($BG468:$BX468))/2),1)+DK$7&gt;COUNT($BG468:$BX468)),"",LARGE($BG468:$BX468,-FLOOR(((18-COUNT($BG468:$BX468))/2),1)+DK$7)))</f>
        <v/>
      </c>
      <c r="DL468" s="1355" t="str">
        <f t="shared" ref="DL468:DL475" si="1577">IF($CH$4=$CD$4,IF(OR(-FLOOR(((18-COUNT($U468:$AL468))/2),1)+DL$7&lt;1,-FLOOR(((18-COUNT($U468:$AL468))/2),1)+DL$7&gt;COUNT($U468:$AL468)),"",LARGE($U468:$AL468,-FLOOR(((18-COUNT($U468:$AL468))/2),1)+DL$7)),IF(OR(-FLOOR(((18-COUNT($BG468:$BX468))/2),1)+DL$7&lt;1,-FLOOR(((18-COUNT($BG468:$BX468))/2),1)+DL$7&gt;COUNT($BG468:$BX468)),"",LARGE($BG468:$BX468,-FLOOR(((18-COUNT($BG468:$BX468))/2),1)+DL$7)))</f>
        <v/>
      </c>
      <c r="DM468" s="1355" t="str">
        <f t="shared" ref="DM468:DM475" si="1578">IF($CH$4=$CD$4,IF(OR(-FLOOR(((18-COUNT($U468:$AL468))/2),1)+DM$7&lt;1,-FLOOR(((18-COUNT($U468:$AL468))/2),1)+DM$7&gt;COUNT($U468:$AL468)),"",LARGE($U468:$AL468,-FLOOR(((18-COUNT($U468:$AL468))/2),1)+DM$7)),IF(OR(-FLOOR(((18-COUNT($BG468:$BX468))/2),1)+DM$7&lt;1,-FLOOR(((18-COUNT($BG468:$BX468))/2),1)+DM$7&gt;COUNT($BG468:$BX468)),"",LARGE($BG468:$BX468,-FLOOR(((18-COUNT($BG468:$BX468))/2),1)+DM$7)))</f>
        <v/>
      </c>
      <c r="DN468" s="1355" t="str">
        <f t="shared" ref="DN468:DN475" si="1579">IF($CH$4=$CD$4,IF(OR(-FLOOR(((18-COUNT($U468:$AL468))/2),1)+DN$7&lt;1,-FLOOR(((18-COUNT($U468:$AL468))/2),1)+DN$7&gt;COUNT($U468:$AL468)),"",LARGE($U468:$AL468,-FLOOR(((18-COUNT($U468:$AL468))/2),1)+DN$7)),IF(OR(-FLOOR(((18-COUNT($BG468:$BX468))/2),1)+DN$7&lt;1,-FLOOR(((18-COUNT($BG468:$BX468))/2),1)+DN$7&gt;COUNT($BG468:$BX468)),"",LARGE($BG468:$BX468,-FLOOR(((18-COUNT($BG468:$BX468))/2),1)+DN$7)))</f>
        <v/>
      </c>
      <c r="DO468" s="1355" t="str">
        <f t="shared" ref="DO468:DO475" si="1580">IF($CH$4=$CD$4,IF(OR(-FLOOR(((18-COUNT($U468:$AL468))/2),1)+DO$7&lt;1,-FLOOR(((18-COUNT($U468:$AL468))/2),1)+DO$7&gt;COUNT($U468:$AL468)),"",LARGE($U468:$AL468,-FLOOR(((18-COUNT($U468:$AL468))/2),1)+DO$7)),IF(OR(-FLOOR(((18-COUNT($BG468:$BX468))/2),1)+DO$7&lt;1,-FLOOR(((18-COUNT($BG468:$BX468))/2),1)+DO$7&gt;COUNT($BG468:$BX468)),"",LARGE($BG468:$BX468,-FLOOR(((18-COUNT($BG468:$BX468))/2),1)+DO$7)))</f>
        <v/>
      </c>
      <c r="DP468" s="1354" t="str">
        <f t="shared" ref="DP468:DP475" si="1581">IF($CH$4=$CD$4,IF(OR(-FLOOR(((18-COUNT($U468:$AL468))/2),1)+DP$7&lt;1,-FLOOR(((18-COUNT($U468:$AL468))/2),1)+DP$7&gt;COUNT($U468:$AL468)),"",LARGE($U468:$AL468,-FLOOR(((18-COUNT($U468:$AL468))/2),1)+DP$7)),IF(OR(-FLOOR(((18-COUNT($BG468:$BX468))/2),1)+DP$7&lt;1,-FLOOR(((18-COUNT($BG468:$BX468))/2),1)+DP$7&gt;COUNT($BG468:$BX468)),"",LARGE($BG468:$BX468,-FLOOR(((18-COUNT($BG468:$BX468))/2),1)+DP$7)))</f>
        <v/>
      </c>
      <c r="DQ468" s="1353" t="str">
        <f t="shared" ref="DQ468:DQ475" si="1582">IF($CH$4=$CD$4,IF(OR(-FLOOR(((18-COUNT($U468:$AL468))/2),1)+DQ$7&lt;1,-FLOOR(((18-COUNT($U468:$AL468))/2),1)+DQ$7&gt;COUNT($U468:$AL468)),"",LARGE($U468:$AL468,-FLOOR(((18-COUNT($U468:$AL468))/2),1)+DQ$7)),IF(OR(-FLOOR(((18-COUNT($BG468:$BX468))/2),1)+DQ$7&lt;1,-FLOOR(((18-COUNT($BG468:$BX468))/2),1)+DQ$7&gt;COUNT($BG468:$BX468)),"",LARGE($BG468:$BX468,-FLOOR(((18-COUNT($BG468:$BX468))/2),1)+DQ$7)))</f>
        <v/>
      </c>
      <c r="DR468" s="753">
        <f t="shared" ref="DR468:DR475" si="1583">COUNT(B468:S468)</f>
        <v>0</v>
      </c>
      <c r="DS468" s="111">
        <f t="shared" ref="DS468:DS475" si="1584">COUNT(U468:AL468)</f>
        <v>1</v>
      </c>
      <c r="DT468" s="111">
        <f t="shared" ref="DT468:DT475" si="1585">COUNT(AN468:BE468)</f>
        <v>7</v>
      </c>
      <c r="DU468" s="111">
        <f t="shared" ref="DU468:DU475" si="1586">COUNT(BG468:BX468)</f>
        <v>6</v>
      </c>
      <c r="DV468" s="602"/>
      <c r="DW468" s="719"/>
      <c r="DX468" s="719"/>
      <c r="DY468" s="719"/>
      <c r="DZ468" s="719"/>
      <c r="EA468" s="719"/>
      <c r="EB468" s="719"/>
      <c r="EC468" s="719"/>
      <c r="ED468" s="719"/>
      <c r="EE468" s="603"/>
    </row>
    <row r="469" spans="1:135" s="604" customFormat="1" ht="15.75" customHeight="1">
      <c r="A469" s="808" t="s">
        <v>392</v>
      </c>
      <c r="B469" s="743"/>
      <c r="C469" s="743"/>
      <c r="D469" s="743"/>
      <c r="E469" s="743"/>
      <c r="F469" s="743"/>
      <c r="G469" s="743"/>
      <c r="H469" s="743"/>
      <c r="I469" s="743"/>
      <c r="J469" s="743"/>
      <c r="K469" s="743"/>
      <c r="L469" s="743"/>
      <c r="M469" s="743"/>
      <c r="N469" s="743"/>
      <c r="O469" s="743"/>
      <c r="P469" s="743"/>
      <c r="Q469" s="743"/>
      <c r="R469" s="743"/>
      <c r="S469" s="743"/>
      <c r="T469" s="754"/>
      <c r="U469" s="743"/>
      <c r="V469" s="743"/>
      <c r="W469" s="743"/>
      <c r="X469" s="743"/>
      <c r="Y469" s="743"/>
      <c r="Z469" s="743"/>
      <c r="AA469" s="743"/>
      <c r="AB469" s="743"/>
      <c r="AC469" s="743"/>
      <c r="AD469" s="743"/>
      <c r="AE469" s="743"/>
      <c r="AF469" s="743"/>
      <c r="AG469" s="743">
        <v>1</v>
      </c>
      <c r="AH469" s="743"/>
      <c r="AI469" s="743"/>
      <c r="AJ469" s="743"/>
      <c r="AK469" s="743"/>
      <c r="AL469" s="743"/>
      <c r="AM469" s="754"/>
      <c r="AN469" s="743"/>
      <c r="AO469" s="743">
        <v>1</v>
      </c>
      <c r="AP469" s="743"/>
      <c r="AQ469" s="743">
        <v>1</v>
      </c>
      <c r="AR469" s="743">
        <v>1</v>
      </c>
      <c r="AS469" s="743"/>
      <c r="AT469" s="743"/>
      <c r="AU469" s="743">
        <v>1</v>
      </c>
      <c r="AV469" s="743">
        <v>1</v>
      </c>
      <c r="AW469" s="743"/>
      <c r="AX469" s="743">
        <v>1</v>
      </c>
      <c r="AY469" s="743">
        <v>1</v>
      </c>
      <c r="AZ469" s="743"/>
      <c r="BA469" s="743"/>
      <c r="BB469" s="743"/>
      <c r="BC469" s="743"/>
      <c r="BD469" s="743"/>
      <c r="BE469" s="743"/>
      <c r="BF469" s="754"/>
      <c r="BG469" s="743"/>
      <c r="BH469" s="743"/>
      <c r="BI469" s="743"/>
      <c r="BJ469" s="743">
        <v>1</v>
      </c>
      <c r="BK469" s="743"/>
      <c r="BL469" s="743"/>
      <c r="BM469" s="743">
        <v>1</v>
      </c>
      <c r="BN469" s="743">
        <v>1</v>
      </c>
      <c r="BO469" s="743">
        <v>1</v>
      </c>
      <c r="BP469" s="743"/>
      <c r="BQ469" s="743">
        <v>1</v>
      </c>
      <c r="BR469" s="743"/>
      <c r="BS469" s="743"/>
      <c r="BT469" s="743">
        <v>1</v>
      </c>
      <c r="BU469" s="743"/>
      <c r="BV469" s="743"/>
      <c r="BW469" s="743"/>
      <c r="BX469" s="743"/>
      <c r="BY469" s="754"/>
      <c r="BZ469" s="743"/>
      <c r="CA469" s="743"/>
      <c r="CB469" s="743">
        <v>1</v>
      </c>
      <c r="CC469" s="743">
        <v>1</v>
      </c>
      <c r="CD469" s="698" t="str">
        <f t="shared" si="1391"/>
        <v/>
      </c>
      <c r="CE469" s="698" t="str">
        <f t="shared" si="1392"/>
        <v/>
      </c>
      <c r="CF469" s="698">
        <f t="shared" si="1393"/>
        <v>1</v>
      </c>
      <c r="CG469" s="787">
        <f t="shared" si="1394"/>
        <v>1</v>
      </c>
      <c r="CH469" s="1371" t="str">
        <f t="shared" si="1547"/>
        <v/>
      </c>
      <c r="CI469" s="1372" t="str">
        <f t="shared" si="1548"/>
        <v/>
      </c>
      <c r="CJ469" s="1373" t="str">
        <f t="shared" si="1549"/>
        <v/>
      </c>
      <c r="CK469" s="1373" t="str">
        <f t="shared" si="1550"/>
        <v/>
      </c>
      <c r="CL469" s="1373" t="str">
        <f t="shared" si="1551"/>
        <v/>
      </c>
      <c r="CM469" s="1373" t="str">
        <f t="shared" si="1552"/>
        <v/>
      </c>
      <c r="CN469" s="1373" t="str">
        <f t="shared" si="1553"/>
        <v/>
      </c>
      <c r="CO469" s="1374" t="str">
        <f t="shared" si="1554"/>
        <v/>
      </c>
      <c r="CP469" s="1374" t="str">
        <f t="shared" si="1555"/>
        <v/>
      </c>
      <c r="CQ469" s="1374" t="str">
        <f t="shared" si="1556"/>
        <v/>
      </c>
      <c r="CR469" s="1374" t="str">
        <f t="shared" si="1557"/>
        <v/>
      </c>
      <c r="CS469" s="1373" t="str">
        <f t="shared" si="1558"/>
        <v/>
      </c>
      <c r="CT469" s="1373" t="str">
        <f t="shared" si="1559"/>
        <v/>
      </c>
      <c r="CU469" s="1373" t="str">
        <f t="shared" si="1560"/>
        <v/>
      </c>
      <c r="CV469" s="1373" t="str">
        <f t="shared" si="1561"/>
        <v/>
      </c>
      <c r="CW469" s="1373" t="str">
        <f t="shared" si="1562"/>
        <v/>
      </c>
      <c r="CX469" s="1372" t="str">
        <f t="shared" si="1563"/>
        <v/>
      </c>
      <c r="CY469" s="1375" t="str">
        <f t="shared" si="1564"/>
        <v/>
      </c>
      <c r="CZ469" s="532" t="str">
        <f t="shared" si="1565"/>
        <v/>
      </c>
      <c r="DA469" s="533" t="str">
        <f t="shared" si="1566"/>
        <v/>
      </c>
      <c r="DB469" s="534" t="str">
        <f t="shared" si="1567"/>
        <v/>
      </c>
      <c r="DC469" s="534" t="str">
        <f t="shared" si="1568"/>
        <v/>
      </c>
      <c r="DD469" s="534" t="str">
        <f t="shared" si="1569"/>
        <v/>
      </c>
      <c r="DE469" s="534" t="str">
        <f t="shared" si="1570"/>
        <v/>
      </c>
      <c r="DF469" s="534" t="str">
        <f t="shared" si="1571"/>
        <v/>
      </c>
      <c r="DG469" s="535" t="str">
        <f t="shared" si="1572"/>
        <v/>
      </c>
      <c r="DH469" s="535" t="str">
        <f t="shared" si="1573"/>
        <v/>
      </c>
      <c r="DI469" s="535">
        <f t="shared" si="1574"/>
        <v>1</v>
      </c>
      <c r="DJ469" s="535" t="str">
        <f t="shared" si="1575"/>
        <v/>
      </c>
      <c r="DK469" s="534" t="str">
        <f t="shared" si="1576"/>
        <v/>
      </c>
      <c r="DL469" s="534" t="str">
        <f t="shared" si="1577"/>
        <v/>
      </c>
      <c r="DM469" s="534" t="str">
        <f t="shared" si="1578"/>
        <v/>
      </c>
      <c r="DN469" s="534" t="str">
        <f t="shared" si="1579"/>
        <v/>
      </c>
      <c r="DO469" s="534" t="str">
        <f t="shared" si="1580"/>
        <v/>
      </c>
      <c r="DP469" s="533" t="str">
        <f t="shared" si="1581"/>
        <v/>
      </c>
      <c r="DQ469" s="532" t="str">
        <f t="shared" si="1582"/>
        <v/>
      </c>
      <c r="DR469" s="753">
        <f t="shared" si="1583"/>
        <v>0</v>
      </c>
      <c r="DS469" s="111">
        <f t="shared" si="1584"/>
        <v>1</v>
      </c>
      <c r="DT469" s="111">
        <f t="shared" si="1585"/>
        <v>7</v>
      </c>
      <c r="DU469" s="111">
        <f t="shared" si="1586"/>
        <v>6</v>
      </c>
      <c r="DV469" s="602"/>
      <c r="DW469" s="719"/>
      <c r="DX469" s="719"/>
      <c r="DY469" s="719"/>
      <c r="DZ469" s="719"/>
      <c r="EA469" s="719"/>
      <c r="EB469" s="719"/>
      <c r="EC469" s="719"/>
      <c r="ED469" s="719"/>
      <c r="EE469" s="603"/>
    </row>
    <row r="470" spans="1:135" s="604" customFormat="1" ht="15.75" customHeight="1">
      <c r="A470" s="748" t="s">
        <v>156</v>
      </c>
      <c r="B470" s="743"/>
      <c r="C470" s="743"/>
      <c r="D470" s="743"/>
      <c r="E470" s="743"/>
      <c r="F470" s="743"/>
      <c r="G470" s="743"/>
      <c r="H470" s="743"/>
      <c r="I470" s="743"/>
      <c r="J470" s="743"/>
      <c r="K470" s="743"/>
      <c r="L470" s="743"/>
      <c r="M470" s="743"/>
      <c r="N470" s="743"/>
      <c r="O470" s="743"/>
      <c r="P470" s="743"/>
      <c r="Q470" s="743"/>
      <c r="R470" s="743"/>
      <c r="S470" s="743"/>
      <c r="T470" s="742"/>
      <c r="U470" s="743"/>
      <c r="V470" s="743"/>
      <c r="W470" s="743"/>
      <c r="X470" s="743"/>
      <c r="Y470" s="743"/>
      <c r="Z470" s="743"/>
      <c r="AA470" s="743"/>
      <c r="AB470" s="743"/>
      <c r="AC470" s="743"/>
      <c r="AD470" s="743"/>
      <c r="AE470" s="743"/>
      <c r="AF470" s="743"/>
      <c r="AG470" s="743">
        <v>12</v>
      </c>
      <c r="AH470" s="743"/>
      <c r="AI470" s="743"/>
      <c r="AJ470" s="743"/>
      <c r="AK470" s="743"/>
      <c r="AL470" s="743"/>
      <c r="AM470" s="742"/>
      <c r="AN470" s="743"/>
      <c r="AO470" s="743">
        <v>12</v>
      </c>
      <c r="AP470" s="743"/>
      <c r="AQ470" s="743">
        <v>12</v>
      </c>
      <c r="AR470" s="743">
        <v>12</v>
      </c>
      <c r="AS470" s="743"/>
      <c r="AT470" s="743"/>
      <c r="AU470" s="743">
        <v>12</v>
      </c>
      <c r="AV470" s="743">
        <v>12</v>
      </c>
      <c r="AW470" s="743"/>
      <c r="AX470" s="743">
        <v>12</v>
      </c>
      <c r="AY470" s="743">
        <v>12</v>
      </c>
      <c r="AZ470" s="743"/>
      <c r="BA470" s="743"/>
      <c r="BB470" s="743"/>
      <c r="BC470" s="743"/>
      <c r="BD470" s="743"/>
      <c r="BE470" s="743"/>
      <c r="BF470" s="742"/>
      <c r="BG470" s="743"/>
      <c r="BH470" s="743"/>
      <c r="BI470" s="743"/>
      <c r="BJ470" s="743">
        <v>12</v>
      </c>
      <c r="BK470" s="743"/>
      <c r="BL470" s="743"/>
      <c r="BM470" s="743">
        <v>12</v>
      </c>
      <c r="BN470" s="743">
        <v>6</v>
      </c>
      <c r="BO470" s="743">
        <v>8</v>
      </c>
      <c r="BP470" s="743"/>
      <c r="BQ470" s="743">
        <v>12</v>
      </c>
      <c r="BR470" s="743"/>
      <c r="BS470" s="743"/>
      <c r="BT470" s="743">
        <v>12</v>
      </c>
      <c r="BU470" s="743"/>
      <c r="BV470" s="743"/>
      <c r="BW470" s="743"/>
      <c r="BX470" s="743"/>
      <c r="BY470" s="742"/>
      <c r="BZ470" s="743">
        <v>12</v>
      </c>
      <c r="CA470" s="743">
        <v>12</v>
      </c>
      <c r="CB470" s="743">
        <v>12</v>
      </c>
      <c r="CC470" s="743">
        <v>12</v>
      </c>
      <c r="CD470" s="698" t="str">
        <f t="shared" si="1391"/>
        <v/>
      </c>
      <c r="CE470" s="698" t="str">
        <f t="shared" si="1392"/>
        <v/>
      </c>
      <c r="CF470" s="698">
        <f t="shared" si="1393"/>
        <v>12</v>
      </c>
      <c r="CG470" s="787">
        <f t="shared" si="1394"/>
        <v>11</v>
      </c>
      <c r="CH470" s="1371" t="str">
        <f t="shared" si="1547"/>
        <v/>
      </c>
      <c r="CI470" s="1372" t="str">
        <f t="shared" si="1548"/>
        <v/>
      </c>
      <c r="CJ470" s="1373" t="str">
        <f t="shared" si="1549"/>
        <v/>
      </c>
      <c r="CK470" s="1373" t="str">
        <f t="shared" si="1550"/>
        <v/>
      </c>
      <c r="CL470" s="1373" t="str">
        <f t="shared" si="1551"/>
        <v/>
      </c>
      <c r="CM470" s="1373" t="str">
        <f t="shared" si="1552"/>
        <v/>
      </c>
      <c r="CN470" s="1373" t="str">
        <f t="shared" si="1553"/>
        <v/>
      </c>
      <c r="CO470" s="1374" t="str">
        <f t="shared" si="1554"/>
        <v/>
      </c>
      <c r="CP470" s="1374" t="str">
        <f t="shared" si="1555"/>
        <v/>
      </c>
      <c r="CQ470" s="1374" t="str">
        <f t="shared" si="1556"/>
        <v/>
      </c>
      <c r="CR470" s="1374" t="str">
        <f t="shared" si="1557"/>
        <v/>
      </c>
      <c r="CS470" s="1373" t="str">
        <f t="shared" si="1558"/>
        <v/>
      </c>
      <c r="CT470" s="1373" t="str">
        <f t="shared" si="1559"/>
        <v/>
      </c>
      <c r="CU470" s="1373" t="str">
        <f t="shared" si="1560"/>
        <v/>
      </c>
      <c r="CV470" s="1373" t="str">
        <f t="shared" si="1561"/>
        <v/>
      </c>
      <c r="CW470" s="1373" t="str">
        <f t="shared" si="1562"/>
        <v/>
      </c>
      <c r="CX470" s="1372" t="str">
        <f t="shared" si="1563"/>
        <v/>
      </c>
      <c r="CY470" s="1375" t="str">
        <f t="shared" si="1564"/>
        <v/>
      </c>
      <c r="CZ470" s="532" t="str">
        <f t="shared" si="1565"/>
        <v/>
      </c>
      <c r="DA470" s="533" t="str">
        <f t="shared" si="1566"/>
        <v/>
      </c>
      <c r="DB470" s="534" t="str">
        <f t="shared" si="1567"/>
        <v/>
      </c>
      <c r="DC470" s="534" t="str">
        <f t="shared" si="1568"/>
        <v/>
      </c>
      <c r="DD470" s="534" t="str">
        <f t="shared" si="1569"/>
        <v/>
      </c>
      <c r="DE470" s="534" t="str">
        <f t="shared" si="1570"/>
        <v/>
      </c>
      <c r="DF470" s="534" t="str">
        <f t="shared" si="1571"/>
        <v/>
      </c>
      <c r="DG470" s="535" t="str">
        <f t="shared" si="1572"/>
        <v/>
      </c>
      <c r="DH470" s="535" t="str">
        <f t="shared" si="1573"/>
        <v/>
      </c>
      <c r="DI470" s="535">
        <f t="shared" si="1574"/>
        <v>12</v>
      </c>
      <c r="DJ470" s="535" t="str">
        <f t="shared" si="1575"/>
        <v/>
      </c>
      <c r="DK470" s="534" t="str">
        <f t="shared" si="1576"/>
        <v/>
      </c>
      <c r="DL470" s="534" t="str">
        <f t="shared" si="1577"/>
        <v/>
      </c>
      <c r="DM470" s="534" t="str">
        <f t="shared" si="1578"/>
        <v/>
      </c>
      <c r="DN470" s="534" t="str">
        <f t="shared" si="1579"/>
        <v/>
      </c>
      <c r="DO470" s="534" t="str">
        <f t="shared" si="1580"/>
        <v/>
      </c>
      <c r="DP470" s="533" t="str">
        <f t="shared" si="1581"/>
        <v/>
      </c>
      <c r="DQ470" s="532" t="str">
        <f t="shared" si="1582"/>
        <v/>
      </c>
      <c r="DR470" s="753">
        <f t="shared" si="1583"/>
        <v>0</v>
      </c>
      <c r="DS470" s="111">
        <f t="shared" si="1584"/>
        <v>1</v>
      </c>
      <c r="DT470" s="111">
        <f t="shared" si="1585"/>
        <v>7</v>
      </c>
      <c r="DU470" s="111">
        <f t="shared" si="1586"/>
        <v>6</v>
      </c>
      <c r="DV470" s="602"/>
      <c r="DW470" s="719"/>
      <c r="DX470" s="719"/>
      <c r="DY470" s="719"/>
      <c r="DZ470" s="719"/>
      <c r="EA470" s="719"/>
      <c r="EB470" s="719"/>
      <c r="EC470" s="719"/>
      <c r="ED470" s="719"/>
      <c r="EE470" s="603"/>
    </row>
    <row r="471" spans="1:135" s="795" customFormat="1" ht="15.75" customHeight="1">
      <c r="A471" s="800" t="s">
        <v>369</v>
      </c>
      <c r="B471" s="1032" t="str">
        <f t="shared" ref="B471:S471" si="1587">IF(B469="","",B468*B469*B470)</f>
        <v/>
      </c>
      <c r="C471" s="541" t="str">
        <f t="shared" si="1587"/>
        <v/>
      </c>
      <c r="D471" s="1032" t="str">
        <f t="shared" si="1587"/>
        <v/>
      </c>
      <c r="E471" s="541" t="str">
        <f t="shared" si="1587"/>
        <v/>
      </c>
      <c r="F471" s="1032" t="str">
        <f t="shared" si="1587"/>
        <v/>
      </c>
      <c r="G471" s="541" t="str">
        <f t="shared" si="1587"/>
        <v/>
      </c>
      <c r="H471" s="1032" t="str">
        <f t="shared" si="1587"/>
        <v/>
      </c>
      <c r="I471" s="541" t="str">
        <f t="shared" si="1587"/>
        <v/>
      </c>
      <c r="J471" s="1032" t="str">
        <f t="shared" si="1587"/>
        <v/>
      </c>
      <c r="K471" s="541" t="str">
        <f t="shared" si="1587"/>
        <v/>
      </c>
      <c r="L471" s="1032" t="str">
        <f t="shared" si="1587"/>
        <v/>
      </c>
      <c r="M471" s="541" t="str">
        <f t="shared" si="1587"/>
        <v/>
      </c>
      <c r="N471" s="1032" t="str">
        <f t="shared" si="1587"/>
        <v/>
      </c>
      <c r="O471" s="541" t="str">
        <f t="shared" si="1587"/>
        <v/>
      </c>
      <c r="P471" s="1032" t="str">
        <f t="shared" si="1587"/>
        <v/>
      </c>
      <c r="Q471" s="541" t="str">
        <f t="shared" si="1587"/>
        <v/>
      </c>
      <c r="R471" s="541" t="str">
        <f t="shared" si="1587"/>
        <v/>
      </c>
      <c r="S471" s="1032" t="str">
        <f t="shared" si="1587"/>
        <v/>
      </c>
      <c r="T471" s="762"/>
      <c r="U471" s="541" t="str">
        <f t="shared" ref="U471:AL471" si="1588">IF(U469="","",U468*U469*U470)</f>
        <v/>
      </c>
      <c r="V471" s="1032" t="str">
        <f t="shared" si="1588"/>
        <v/>
      </c>
      <c r="W471" s="541" t="str">
        <f t="shared" si="1588"/>
        <v/>
      </c>
      <c r="X471" s="1032" t="str">
        <f t="shared" si="1588"/>
        <v/>
      </c>
      <c r="Y471" s="541" t="str">
        <f t="shared" si="1588"/>
        <v/>
      </c>
      <c r="Z471" s="1032" t="str">
        <f t="shared" si="1588"/>
        <v/>
      </c>
      <c r="AA471" s="541" t="str">
        <f t="shared" si="1588"/>
        <v/>
      </c>
      <c r="AB471" s="1032" t="str">
        <f t="shared" si="1588"/>
        <v/>
      </c>
      <c r="AC471" s="541" t="str">
        <f t="shared" si="1588"/>
        <v/>
      </c>
      <c r="AD471" s="1032" t="str">
        <f t="shared" si="1588"/>
        <v/>
      </c>
      <c r="AE471" s="541" t="str">
        <f t="shared" si="1588"/>
        <v/>
      </c>
      <c r="AF471" s="1032" t="str">
        <f t="shared" si="1588"/>
        <v/>
      </c>
      <c r="AG471" s="541">
        <f t="shared" si="1588"/>
        <v>120</v>
      </c>
      <c r="AH471" s="1032" t="str">
        <f t="shared" si="1588"/>
        <v/>
      </c>
      <c r="AI471" s="541" t="str">
        <f t="shared" si="1588"/>
        <v/>
      </c>
      <c r="AJ471" s="1032" t="str">
        <f t="shared" si="1588"/>
        <v/>
      </c>
      <c r="AK471" s="1032" t="str">
        <f t="shared" si="1588"/>
        <v/>
      </c>
      <c r="AL471" s="541" t="str">
        <f t="shared" si="1588"/>
        <v/>
      </c>
      <c r="AM471" s="762"/>
      <c r="AN471" s="541" t="str">
        <f t="shared" ref="AN471:BE471" si="1589">IF(AN469="","",AN468*AN469*AN470)</f>
        <v/>
      </c>
      <c r="AO471" s="1032">
        <f t="shared" si="1589"/>
        <v>60</v>
      </c>
      <c r="AP471" s="541" t="str">
        <f t="shared" si="1589"/>
        <v/>
      </c>
      <c r="AQ471" s="1032">
        <f t="shared" si="1589"/>
        <v>60</v>
      </c>
      <c r="AR471" s="541">
        <f t="shared" si="1589"/>
        <v>120</v>
      </c>
      <c r="AS471" s="1032" t="str">
        <f t="shared" si="1589"/>
        <v/>
      </c>
      <c r="AT471" s="541" t="str">
        <f t="shared" si="1589"/>
        <v/>
      </c>
      <c r="AU471" s="1032">
        <f t="shared" si="1589"/>
        <v>120</v>
      </c>
      <c r="AV471" s="541">
        <f t="shared" si="1589"/>
        <v>120</v>
      </c>
      <c r="AW471" s="1032" t="str">
        <f t="shared" si="1589"/>
        <v/>
      </c>
      <c r="AX471" s="541">
        <f t="shared" si="1589"/>
        <v>120</v>
      </c>
      <c r="AY471" s="1032">
        <f t="shared" si="1589"/>
        <v>120</v>
      </c>
      <c r="AZ471" s="541" t="str">
        <f t="shared" si="1589"/>
        <v/>
      </c>
      <c r="BA471" s="1032" t="str">
        <f t="shared" si="1589"/>
        <v/>
      </c>
      <c r="BB471" s="541" t="str">
        <f t="shared" si="1589"/>
        <v/>
      </c>
      <c r="BC471" s="1032" t="str">
        <f t="shared" si="1589"/>
        <v/>
      </c>
      <c r="BD471" s="1032" t="str">
        <f t="shared" si="1589"/>
        <v/>
      </c>
      <c r="BE471" s="541" t="str">
        <f t="shared" si="1589"/>
        <v/>
      </c>
      <c r="BF471" s="762"/>
      <c r="BG471" s="541" t="str">
        <f t="shared" ref="BG471:BX471" si="1590">IF(BG469="","",BG468*BG469*BG470)</f>
        <v/>
      </c>
      <c r="BH471" s="541" t="str">
        <f t="shared" si="1590"/>
        <v/>
      </c>
      <c r="BI471" s="1032" t="str">
        <f t="shared" si="1590"/>
        <v/>
      </c>
      <c r="BJ471" s="541">
        <f t="shared" si="1590"/>
        <v>120</v>
      </c>
      <c r="BK471" s="1032" t="str">
        <f t="shared" si="1590"/>
        <v/>
      </c>
      <c r="BL471" s="541" t="str">
        <f t="shared" si="1590"/>
        <v/>
      </c>
      <c r="BM471" s="1032">
        <f t="shared" si="1590"/>
        <v>120</v>
      </c>
      <c r="BN471" s="541">
        <f t="shared" si="1590"/>
        <v>60</v>
      </c>
      <c r="BO471" s="1032">
        <f t="shared" si="1590"/>
        <v>80</v>
      </c>
      <c r="BP471" s="541" t="str">
        <f t="shared" si="1590"/>
        <v/>
      </c>
      <c r="BQ471" s="1032">
        <f t="shared" si="1590"/>
        <v>120</v>
      </c>
      <c r="BR471" s="541" t="str">
        <f t="shared" si="1590"/>
        <v/>
      </c>
      <c r="BS471" s="1032" t="str">
        <f t="shared" si="1590"/>
        <v/>
      </c>
      <c r="BT471" s="541">
        <f t="shared" si="1590"/>
        <v>120</v>
      </c>
      <c r="BU471" s="1032" t="str">
        <f t="shared" si="1590"/>
        <v/>
      </c>
      <c r="BV471" s="541" t="str">
        <f t="shared" si="1590"/>
        <v/>
      </c>
      <c r="BW471" s="541" t="str">
        <f t="shared" si="1590"/>
        <v/>
      </c>
      <c r="BX471" s="1032" t="str">
        <f t="shared" si="1590"/>
        <v/>
      </c>
      <c r="BY471" s="762"/>
      <c r="BZ471" s="541" t="str">
        <f>IF(BZ469="","",BZ468*BZ469*BZ470)</f>
        <v/>
      </c>
      <c r="CA471" s="1032" t="str">
        <f>IF(CA469="","",CA468*CA469*CA470)</f>
        <v/>
      </c>
      <c r="CB471" s="541">
        <f>IF(CB469="","",CB468*CB469*CB470)</f>
        <v>60</v>
      </c>
      <c r="CC471" s="1032">
        <f>IF(CC469="","",CC468*CC469*CC470)</f>
        <v>60</v>
      </c>
      <c r="CD471" s="698" t="str">
        <f t="shared" si="1391"/>
        <v/>
      </c>
      <c r="CE471" s="698" t="str">
        <f t="shared" si="1392"/>
        <v/>
      </c>
      <c r="CF471" s="698">
        <f t="shared" si="1393"/>
        <v>108</v>
      </c>
      <c r="CG471" s="787">
        <f t="shared" si="1394"/>
        <v>110</v>
      </c>
      <c r="CH471" s="1371" t="str">
        <f t="shared" si="1547"/>
        <v/>
      </c>
      <c r="CI471" s="1372" t="str">
        <f t="shared" si="1548"/>
        <v/>
      </c>
      <c r="CJ471" s="1373" t="str">
        <f t="shared" si="1549"/>
        <v/>
      </c>
      <c r="CK471" s="1373" t="str">
        <f t="shared" si="1550"/>
        <v/>
      </c>
      <c r="CL471" s="1373" t="str">
        <f t="shared" si="1551"/>
        <v/>
      </c>
      <c r="CM471" s="1373" t="str">
        <f t="shared" si="1552"/>
        <v/>
      </c>
      <c r="CN471" s="1373" t="str">
        <f t="shared" si="1553"/>
        <v/>
      </c>
      <c r="CO471" s="1374" t="str">
        <f t="shared" si="1554"/>
        <v/>
      </c>
      <c r="CP471" s="1374" t="str">
        <f t="shared" si="1555"/>
        <v/>
      </c>
      <c r="CQ471" s="1374" t="str">
        <f t="shared" si="1556"/>
        <v/>
      </c>
      <c r="CR471" s="1374" t="str">
        <f t="shared" si="1557"/>
        <v/>
      </c>
      <c r="CS471" s="1373" t="str">
        <f t="shared" si="1558"/>
        <v/>
      </c>
      <c r="CT471" s="1373" t="str">
        <f t="shared" si="1559"/>
        <v/>
      </c>
      <c r="CU471" s="1373" t="str">
        <f t="shared" si="1560"/>
        <v/>
      </c>
      <c r="CV471" s="1373" t="str">
        <f t="shared" si="1561"/>
        <v/>
      </c>
      <c r="CW471" s="1373" t="str">
        <f t="shared" si="1562"/>
        <v/>
      </c>
      <c r="CX471" s="1372" t="str">
        <f t="shared" si="1563"/>
        <v/>
      </c>
      <c r="CY471" s="1375" t="str">
        <f t="shared" si="1564"/>
        <v/>
      </c>
      <c r="CZ471" s="532" t="str">
        <f t="shared" si="1565"/>
        <v/>
      </c>
      <c r="DA471" s="533" t="str">
        <f t="shared" si="1566"/>
        <v/>
      </c>
      <c r="DB471" s="534" t="str">
        <f t="shared" si="1567"/>
        <v/>
      </c>
      <c r="DC471" s="534" t="str">
        <f t="shared" si="1568"/>
        <v/>
      </c>
      <c r="DD471" s="534" t="str">
        <f t="shared" si="1569"/>
        <v/>
      </c>
      <c r="DE471" s="534" t="str">
        <f t="shared" si="1570"/>
        <v/>
      </c>
      <c r="DF471" s="534" t="str">
        <f t="shared" si="1571"/>
        <v/>
      </c>
      <c r="DG471" s="535" t="str">
        <f t="shared" si="1572"/>
        <v/>
      </c>
      <c r="DH471" s="535" t="str">
        <f t="shared" si="1573"/>
        <v/>
      </c>
      <c r="DI471" s="535">
        <f t="shared" si="1574"/>
        <v>120</v>
      </c>
      <c r="DJ471" s="535" t="str">
        <f t="shared" si="1575"/>
        <v/>
      </c>
      <c r="DK471" s="534" t="str">
        <f t="shared" si="1576"/>
        <v/>
      </c>
      <c r="DL471" s="534" t="str">
        <f t="shared" si="1577"/>
        <v/>
      </c>
      <c r="DM471" s="534" t="str">
        <f t="shared" si="1578"/>
        <v/>
      </c>
      <c r="DN471" s="534" t="str">
        <f t="shared" si="1579"/>
        <v/>
      </c>
      <c r="DO471" s="534" t="str">
        <f t="shared" si="1580"/>
        <v/>
      </c>
      <c r="DP471" s="533" t="str">
        <f t="shared" si="1581"/>
        <v/>
      </c>
      <c r="DQ471" s="532" t="str">
        <f t="shared" si="1582"/>
        <v/>
      </c>
      <c r="DR471" s="753">
        <f t="shared" si="1583"/>
        <v>0</v>
      </c>
      <c r="DS471" s="111">
        <f t="shared" si="1584"/>
        <v>1</v>
      </c>
      <c r="DT471" s="111">
        <f t="shared" si="1585"/>
        <v>7</v>
      </c>
      <c r="DU471" s="111">
        <f t="shared" si="1586"/>
        <v>6</v>
      </c>
      <c r="DV471" s="792"/>
      <c r="DW471" s="793"/>
      <c r="DX471" s="793"/>
      <c r="DY471" s="793"/>
      <c r="DZ471" s="793"/>
      <c r="EA471" s="793"/>
      <c r="EB471" s="793"/>
      <c r="EC471" s="793"/>
      <c r="ED471" s="793"/>
      <c r="EE471" s="794"/>
    </row>
    <row r="472" spans="1:135" s="604" customFormat="1" ht="15.75" customHeight="1">
      <c r="A472" s="800" t="s">
        <v>393</v>
      </c>
      <c r="B472" s="1033">
        <f t="shared" ref="B472:S472" si="1591">3540*4.1868</f>
        <v>14821.271999999999</v>
      </c>
      <c r="C472" s="571">
        <f t="shared" si="1591"/>
        <v>14821.271999999999</v>
      </c>
      <c r="D472" s="571">
        <f t="shared" si="1591"/>
        <v>14821.271999999999</v>
      </c>
      <c r="E472" s="571">
        <f t="shared" si="1591"/>
        <v>14821.271999999999</v>
      </c>
      <c r="F472" s="571">
        <f t="shared" si="1591"/>
        <v>14821.271999999999</v>
      </c>
      <c r="G472" s="571">
        <f t="shared" si="1591"/>
        <v>14821.271999999999</v>
      </c>
      <c r="H472" s="571">
        <f t="shared" si="1591"/>
        <v>14821.271999999999</v>
      </c>
      <c r="I472" s="571">
        <f t="shared" si="1591"/>
        <v>14821.271999999999</v>
      </c>
      <c r="J472" s="571">
        <f t="shared" si="1591"/>
        <v>14821.271999999999</v>
      </c>
      <c r="K472" s="571">
        <f t="shared" si="1591"/>
        <v>14821.271999999999</v>
      </c>
      <c r="L472" s="571">
        <f t="shared" si="1591"/>
        <v>14821.271999999999</v>
      </c>
      <c r="M472" s="571">
        <f t="shared" si="1591"/>
        <v>14821.271999999999</v>
      </c>
      <c r="N472" s="571">
        <f t="shared" si="1591"/>
        <v>14821.271999999999</v>
      </c>
      <c r="O472" s="571">
        <f t="shared" si="1591"/>
        <v>14821.271999999999</v>
      </c>
      <c r="P472" s="571">
        <f t="shared" si="1591"/>
        <v>14821.271999999999</v>
      </c>
      <c r="Q472" s="571">
        <f t="shared" si="1591"/>
        <v>14821.271999999999</v>
      </c>
      <c r="R472" s="571">
        <f t="shared" si="1591"/>
        <v>14821.271999999999</v>
      </c>
      <c r="S472" s="571">
        <f t="shared" si="1591"/>
        <v>14821.271999999999</v>
      </c>
      <c r="T472" s="851"/>
      <c r="U472" s="1033">
        <f t="shared" ref="U472:AL472" si="1592">3540*4.1868</f>
        <v>14821.271999999999</v>
      </c>
      <c r="V472" s="571">
        <f t="shared" si="1592"/>
        <v>14821.271999999999</v>
      </c>
      <c r="W472" s="571">
        <f t="shared" si="1592"/>
        <v>14821.271999999999</v>
      </c>
      <c r="X472" s="571">
        <f t="shared" si="1592"/>
        <v>14821.271999999999</v>
      </c>
      <c r="Y472" s="571">
        <f t="shared" si="1592"/>
        <v>14821.271999999999</v>
      </c>
      <c r="Z472" s="571">
        <f t="shared" si="1592"/>
        <v>14821.271999999999</v>
      </c>
      <c r="AA472" s="571">
        <f t="shared" si="1592"/>
        <v>14821.271999999999</v>
      </c>
      <c r="AB472" s="571">
        <f t="shared" si="1592"/>
        <v>14821.271999999999</v>
      </c>
      <c r="AC472" s="571">
        <f t="shared" si="1592"/>
        <v>14821.271999999999</v>
      </c>
      <c r="AD472" s="571">
        <f t="shared" si="1592"/>
        <v>14821.271999999999</v>
      </c>
      <c r="AE472" s="571">
        <f t="shared" si="1592"/>
        <v>14821.271999999999</v>
      </c>
      <c r="AF472" s="571">
        <f t="shared" si="1592"/>
        <v>14821.271999999999</v>
      </c>
      <c r="AG472" s="571">
        <f t="shared" si="1592"/>
        <v>14821.271999999999</v>
      </c>
      <c r="AH472" s="571">
        <f t="shared" si="1592"/>
        <v>14821.271999999999</v>
      </c>
      <c r="AI472" s="571">
        <f t="shared" si="1592"/>
        <v>14821.271999999999</v>
      </c>
      <c r="AJ472" s="571">
        <f t="shared" si="1592"/>
        <v>14821.271999999999</v>
      </c>
      <c r="AK472" s="571">
        <f t="shared" si="1592"/>
        <v>14821.271999999999</v>
      </c>
      <c r="AL472" s="571">
        <f t="shared" si="1592"/>
        <v>14821.271999999999</v>
      </c>
      <c r="AM472" s="851"/>
      <c r="AN472" s="1033">
        <f t="shared" ref="AN472:BE472" si="1593">3540*4.1868</f>
        <v>14821.271999999999</v>
      </c>
      <c r="AO472" s="571">
        <f t="shared" si="1593"/>
        <v>14821.271999999999</v>
      </c>
      <c r="AP472" s="571">
        <f t="shared" si="1593"/>
        <v>14821.271999999999</v>
      </c>
      <c r="AQ472" s="571">
        <f t="shared" si="1593"/>
        <v>14821.271999999999</v>
      </c>
      <c r="AR472" s="571">
        <f t="shared" si="1593"/>
        <v>14821.271999999999</v>
      </c>
      <c r="AS472" s="571">
        <f t="shared" si="1593"/>
        <v>14821.271999999999</v>
      </c>
      <c r="AT472" s="571">
        <f t="shared" si="1593"/>
        <v>14821.271999999999</v>
      </c>
      <c r="AU472" s="571">
        <f t="shared" si="1593"/>
        <v>14821.271999999999</v>
      </c>
      <c r="AV472" s="571">
        <f t="shared" si="1593"/>
        <v>14821.271999999999</v>
      </c>
      <c r="AW472" s="571">
        <f t="shared" si="1593"/>
        <v>14821.271999999999</v>
      </c>
      <c r="AX472" s="571">
        <f t="shared" si="1593"/>
        <v>14821.271999999999</v>
      </c>
      <c r="AY472" s="571">
        <f t="shared" si="1593"/>
        <v>14821.271999999999</v>
      </c>
      <c r="AZ472" s="571">
        <f t="shared" si="1593"/>
        <v>14821.271999999999</v>
      </c>
      <c r="BA472" s="571">
        <f t="shared" si="1593"/>
        <v>14821.271999999999</v>
      </c>
      <c r="BB472" s="571">
        <f t="shared" si="1593"/>
        <v>14821.271999999999</v>
      </c>
      <c r="BC472" s="571">
        <f t="shared" si="1593"/>
        <v>14821.271999999999</v>
      </c>
      <c r="BD472" s="571">
        <f t="shared" si="1593"/>
        <v>14821.271999999999</v>
      </c>
      <c r="BE472" s="571">
        <f t="shared" si="1593"/>
        <v>14821.271999999999</v>
      </c>
      <c r="BF472" s="851"/>
      <c r="BG472" s="1033">
        <f t="shared" ref="BG472:BX472" si="1594">3540*4.1868</f>
        <v>14821.271999999999</v>
      </c>
      <c r="BH472" s="571">
        <f t="shared" si="1594"/>
        <v>14821.271999999999</v>
      </c>
      <c r="BI472" s="571">
        <f t="shared" si="1594"/>
        <v>14821.271999999999</v>
      </c>
      <c r="BJ472" s="571">
        <f t="shared" si="1594"/>
        <v>14821.271999999999</v>
      </c>
      <c r="BK472" s="571">
        <f t="shared" si="1594"/>
        <v>14821.271999999999</v>
      </c>
      <c r="BL472" s="571">
        <f t="shared" si="1594"/>
        <v>14821.271999999999</v>
      </c>
      <c r="BM472" s="571">
        <f t="shared" si="1594"/>
        <v>14821.271999999999</v>
      </c>
      <c r="BN472" s="571">
        <f t="shared" si="1594"/>
        <v>14821.271999999999</v>
      </c>
      <c r="BO472" s="571">
        <f t="shared" si="1594"/>
        <v>14821.271999999999</v>
      </c>
      <c r="BP472" s="571">
        <f t="shared" si="1594"/>
        <v>14821.271999999999</v>
      </c>
      <c r="BQ472" s="571">
        <f t="shared" si="1594"/>
        <v>14821.271999999999</v>
      </c>
      <c r="BR472" s="571">
        <f t="shared" si="1594"/>
        <v>14821.271999999999</v>
      </c>
      <c r="BS472" s="571">
        <f t="shared" si="1594"/>
        <v>14821.271999999999</v>
      </c>
      <c r="BT472" s="571">
        <f t="shared" si="1594"/>
        <v>14821.271999999999</v>
      </c>
      <c r="BU472" s="571">
        <f t="shared" si="1594"/>
        <v>14821.271999999999</v>
      </c>
      <c r="BV472" s="571">
        <f t="shared" si="1594"/>
        <v>14821.271999999999</v>
      </c>
      <c r="BW472" s="571">
        <f t="shared" si="1594"/>
        <v>14821.271999999999</v>
      </c>
      <c r="BX472" s="571">
        <f t="shared" si="1594"/>
        <v>14821.271999999999</v>
      </c>
      <c r="BY472" s="851"/>
      <c r="BZ472" s="1033">
        <f>3540*4.1868</f>
        <v>14821.271999999999</v>
      </c>
      <c r="CA472" s="571">
        <f>3540*4.1868</f>
        <v>14821.271999999999</v>
      </c>
      <c r="CB472" s="571">
        <f>3540*4.1868</f>
        <v>14821.271999999999</v>
      </c>
      <c r="CC472" s="571">
        <f>3540*4.1868</f>
        <v>14821.271999999999</v>
      </c>
      <c r="CD472" s="698">
        <f t="shared" si="1391"/>
        <v>14821.272000000001</v>
      </c>
      <c r="CE472" s="698">
        <f t="shared" si="1392"/>
        <v>14821.272000000001</v>
      </c>
      <c r="CF472" s="698">
        <f t="shared" si="1393"/>
        <v>14821.272000000001</v>
      </c>
      <c r="CG472" s="787">
        <f t="shared" si="1394"/>
        <v>14821.272000000001</v>
      </c>
      <c r="CH472" s="1371">
        <f t="shared" si="1547"/>
        <v>14821.271999999999</v>
      </c>
      <c r="CI472" s="1372">
        <f t="shared" si="1548"/>
        <v>14821.271999999999</v>
      </c>
      <c r="CJ472" s="1373">
        <f t="shared" si="1549"/>
        <v>14821.271999999999</v>
      </c>
      <c r="CK472" s="1373">
        <f t="shared" si="1550"/>
        <v>14821.271999999999</v>
      </c>
      <c r="CL472" s="1373">
        <f t="shared" si="1551"/>
        <v>14821.271999999999</v>
      </c>
      <c r="CM472" s="1373">
        <f t="shared" si="1552"/>
        <v>14821.271999999999</v>
      </c>
      <c r="CN472" s="1373">
        <f t="shared" si="1553"/>
        <v>14821.271999999999</v>
      </c>
      <c r="CO472" s="1374">
        <f t="shared" si="1554"/>
        <v>14821.271999999999</v>
      </c>
      <c r="CP472" s="1374">
        <f t="shared" si="1555"/>
        <v>14821.271999999999</v>
      </c>
      <c r="CQ472" s="1374">
        <f t="shared" si="1556"/>
        <v>14821.271999999999</v>
      </c>
      <c r="CR472" s="1374">
        <f t="shared" si="1557"/>
        <v>14821.271999999999</v>
      </c>
      <c r="CS472" s="1373">
        <f t="shared" si="1558"/>
        <v>14821.271999999999</v>
      </c>
      <c r="CT472" s="1373">
        <f t="shared" si="1559"/>
        <v>14821.271999999999</v>
      </c>
      <c r="CU472" s="1373">
        <f t="shared" si="1560"/>
        <v>14821.271999999999</v>
      </c>
      <c r="CV472" s="1373">
        <f t="shared" si="1561"/>
        <v>14821.271999999999</v>
      </c>
      <c r="CW472" s="1373">
        <f t="shared" si="1562"/>
        <v>14821.271999999999</v>
      </c>
      <c r="CX472" s="1372">
        <f t="shared" si="1563"/>
        <v>14821.271999999999</v>
      </c>
      <c r="CY472" s="1375">
        <f t="shared" si="1564"/>
        <v>14821.271999999999</v>
      </c>
      <c r="CZ472" s="532">
        <f t="shared" si="1565"/>
        <v>14821.271999999999</v>
      </c>
      <c r="DA472" s="533">
        <f t="shared" si="1566"/>
        <v>14821.271999999999</v>
      </c>
      <c r="DB472" s="534">
        <f t="shared" si="1567"/>
        <v>14821.271999999999</v>
      </c>
      <c r="DC472" s="534">
        <f t="shared" si="1568"/>
        <v>14821.271999999999</v>
      </c>
      <c r="DD472" s="534">
        <f t="shared" si="1569"/>
        <v>14821.271999999999</v>
      </c>
      <c r="DE472" s="534">
        <f t="shared" si="1570"/>
        <v>14821.271999999999</v>
      </c>
      <c r="DF472" s="534">
        <f t="shared" si="1571"/>
        <v>14821.271999999999</v>
      </c>
      <c r="DG472" s="535">
        <f t="shared" si="1572"/>
        <v>14821.271999999999</v>
      </c>
      <c r="DH472" s="535">
        <f t="shared" si="1573"/>
        <v>14821.271999999999</v>
      </c>
      <c r="DI472" s="535">
        <f t="shared" si="1574"/>
        <v>14821.271999999999</v>
      </c>
      <c r="DJ472" s="535">
        <f t="shared" si="1575"/>
        <v>14821.271999999999</v>
      </c>
      <c r="DK472" s="534">
        <f t="shared" si="1576"/>
        <v>14821.271999999999</v>
      </c>
      <c r="DL472" s="534">
        <f t="shared" si="1577"/>
        <v>14821.271999999999</v>
      </c>
      <c r="DM472" s="534">
        <f t="shared" si="1578"/>
        <v>14821.271999999999</v>
      </c>
      <c r="DN472" s="534">
        <f t="shared" si="1579"/>
        <v>14821.271999999999</v>
      </c>
      <c r="DO472" s="534">
        <f t="shared" si="1580"/>
        <v>14821.271999999999</v>
      </c>
      <c r="DP472" s="533">
        <f t="shared" si="1581"/>
        <v>14821.271999999999</v>
      </c>
      <c r="DQ472" s="532">
        <f t="shared" si="1582"/>
        <v>14821.271999999999</v>
      </c>
      <c r="DR472" s="753">
        <f t="shared" si="1583"/>
        <v>18</v>
      </c>
      <c r="DS472" s="111">
        <f t="shared" si="1584"/>
        <v>18</v>
      </c>
      <c r="DT472" s="111">
        <f t="shared" si="1585"/>
        <v>18</v>
      </c>
      <c r="DU472" s="111">
        <f t="shared" si="1586"/>
        <v>18</v>
      </c>
      <c r="DV472" s="602"/>
      <c r="DW472" s="719"/>
      <c r="DX472" s="719"/>
      <c r="DY472" s="719"/>
      <c r="DZ472" s="719"/>
      <c r="EA472" s="719"/>
      <c r="EB472" s="719"/>
      <c r="EC472" s="719"/>
      <c r="ED472" s="719"/>
      <c r="EE472" s="603"/>
    </row>
    <row r="473" spans="1:135" s="604" customFormat="1" ht="15.75" customHeight="1">
      <c r="A473" s="748" t="s">
        <v>328</v>
      </c>
      <c r="B473" s="1039" t="str">
        <f>IF(B471="","",B471*B472/B$46/365/$G$1)</f>
        <v/>
      </c>
      <c r="C473" s="1039" t="str">
        <f t="shared" ref="C473:U473" si="1595">IF(C471="","",C471*C472/C$46/365/$G$1)</f>
        <v/>
      </c>
      <c r="D473" s="1039" t="str">
        <f t="shared" si="1595"/>
        <v/>
      </c>
      <c r="E473" s="1039" t="str">
        <f t="shared" si="1595"/>
        <v/>
      </c>
      <c r="F473" s="1039" t="str">
        <f t="shared" si="1595"/>
        <v/>
      </c>
      <c r="G473" s="1039" t="str">
        <f t="shared" si="1595"/>
        <v/>
      </c>
      <c r="H473" s="1039" t="str">
        <f t="shared" si="1595"/>
        <v/>
      </c>
      <c r="I473" s="1039" t="str">
        <f t="shared" si="1595"/>
        <v/>
      </c>
      <c r="J473" s="1039" t="str">
        <f t="shared" si="1595"/>
        <v/>
      </c>
      <c r="K473" s="1039" t="str">
        <f t="shared" si="1595"/>
        <v/>
      </c>
      <c r="L473" s="1039" t="str">
        <f t="shared" si="1595"/>
        <v/>
      </c>
      <c r="M473" s="1039" t="str">
        <f t="shared" si="1595"/>
        <v/>
      </c>
      <c r="N473" s="1039" t="str">
        <f t="shared" si="1595"/>
        <v/>
      </c>
      <c r="O473" s="1039" t="str">
        <f t="shared" si="1595"/>
        <v/>
      </c>
      <c r="P473" s="1039" t="str">
        <f t="shared" si="1595"/>
        <v/>
      </c>
      <c r="Q473" s="1039" t="str">
        <f t="shared" si="1595"/>
        <v/>
      </c>
      <c r="R473" s="1039" t="str">
        <f t="shared" si="1595"/>
        <v/>
      </c>
      <c r="S473" s="1039" t="str">
        <f t="shared" si="1595"/>
        <v/>
      </c>
      <c r="T473" s="752"/>
      <c r="U473" s="1039" t="str">
        <f t="shared" si="1595"/>
        <v/>
      </c>
      <c r="V473" s="1039" t="str">
        <f t="shared" ref="V473:AL473" si="1596">IF(V471="","",V471*V472/V$46/365/$G$1)</f>
        <v/>
      </c>
      <c r="W473" s="1039" t="str">
        <f t="shared" si="1596"/>
        <v/>
      </c>
      <c r="X473" s="1039" t="str">
        <f t="shared" si="1596"/>
        <v/>
      </c>
      <c r="Y473" s="1039" t="str">
        <f t="shared" si="1596"/>
        <v/>
      </c>
      <c r="Z473" s="1039" t="str">
        <f t="shared" si="1596"/>
        <v/>
      </c>
      <c r="AA473" s="1039" t="str">
        <f t="shared" si="1596"/>
        <v/>
      </c>
      <c r="AB473" s="1039" t="str">
        <f t="shared" si="1596"/>
        <v/>
      </c>
      <c r="AC473" s="1039" t="str">
        <f t="shared" si="1596"/>
        <v/>
      </c>
      <c r="AD473" s="1039" t="str">
        <f t="shared" si="1596"/>
        <v/>
      </c>
      <c r="AE473" s="1039" t="str">
        <f t="shared" si="1596"/>
        <v/>
      </c>
      <c r="AF473" s="1039" t="str">
        <f t="shared" si="1596"/>
        <v/>
      </c>
      <c r="AG473" s="1039">
        <f t="shared" si="1596"/>
        <v>5.5372124533001242E-2</v>
      </c>
      <c r="AH473" s="1039" t="str">
        <f t="shared" si="1596"/>
        <v/>
      </c>
      <c r="AI473" s="1039" t="str">
        <f t="shared" si="1596"/>
        <v/>
      </c>
      <c r="AJ473" s="1039" t="str">
        <f t="shared" si="1596"/>
        <v/>
      </c>
      <c r="AK473" s="1039" t="str">
        <f t="shared" si="1596"/>
        <v/>
      </c>
      <c r="AL473" s="1039" t="str">
        <f t="shared" si="1596"/>
        <v/>
      </c>
      <c r="AM473" s="752"/>
      <c r="AN473" s="1039" t="str">
        <f t="shared" ref="AN473:BE473" si="1597">IF(AN471="","",AN471*AN472/AN$46/365/$G$1)</f>
        <v/>
      </c>
      <c r="AO473" s="1039">
        <f t="shared" si="1597"/>
        <v>4.6143437110834372E-2</v>
      </c>
      <c r="AP473" s="1039" t="str">
        <f t="shared" si="1597"/>
        <v/>
      </c>
      <c r="AQ473" s="1039">
        <f t="shared" si="1597"/>
        <v>4.6143437110834372E-2</v>
      </c>
      <c r="AR473" s="1039">
        <f t="shared" si="1597"/>
        <v>7.9103035047144624E-2</v>
      </c>
      <c r="AS473" s="1039" t="str">
        <f t="shared" si="1597"/>
        <v/>
      </c>
      <c r="AT473" s="1039" t="str">
        <f t="shared" si="1597"/>
        <v/>
      </c>
      <c r="AU473" s="1039">
        <f t="shared" si="1597"/>
        <v>9.2286874221668744E-2</v>
      </c>
      <c r="AV473" s="1039">
        <f t="shared" si="1597"/>
        <v>7.9103035047144624E-2</v>
      </c>
      <c r="AW473" s="1039" t="str">
        <f t="shared" si="1597"/>
        <v/>
      </c>
      <c r="AX473" s="1039">
        <f t="shared" si="1597"/>
        <v>6.9215155666251554E-2</v>
      </c>
      <c r="AY473" s="1039">
        <f t="shared" si="1597"/>
        <v>9.2286874221668744E-2</v>
      </c>
      <c r="AZ473" s="1039" t="str">
        <f t="shared" si="1597"/>
        <v/>
      </c>
      <c r="BA473" s="1039" t="str">
        <f t="shared" si="1597"/>
        <v/>
      </c>
      <c r="BB473" s="1039" t="str">
        <f t="shared" si="1597"/>
        <v/>
      </c>
      <c r="BC473" s="1039" t="str">
        <f t="shared" si="1597"/>
        <v/>
      </c>
      <c r="BD473" s="1039" t="str">
        <f t="shared" si="1597"/>
        <v/>
      </c>
      <c r="BE473" s="1039" t="str">
        <f t="shared" si="1597"/>
        <v/>
      </c>
      <c r="BF473" s="752"/>
      <c r="BG473" s="1039" t="str">
        <f t="shared" ref="BG473:BX473" si="1598">IF(BG471="","",BG471*BG472/BG$46/365/$G$1)</f>
        <v/>
      </c>
      <c r="BH473" s="1039" t="str">
        <f t="shared" si="1598"/>
        <v/>
      </c>
      <c r="BI473" s="1039" t="str">
        <f t="shared" si="1598"/>
        <v/>
      </c>
      <c r="BJ473" s="1039">
        <f t="shared" si="1598"/>
        <v>0.11074424906600248</v>
      </c>
      <c r="BK473" s="1039" t="str">
        <f t="shared" si="1598"/>
        <v/>
      </c>
      <c r="BL473" s="1039" t="str">
        <f t="shared" si="1598"/>
        <v/>
      </c>
      <c r="BM473" s="1039">
        <f t="shared" si="1598"/>
        <v>7.9103035047144624E-2</v>
      </c>
      <c r="BN473" s="1039">
        <f t="shared" si="1598"/>
        <v>5.5372124533001242E-2</v>
      </c>
      <c r="BO473" s="1039">
        <f t="shared" si="1598"/>
        <v>5.2735356698096425E-2</v>
      </c>
      <c r="BP473" s="1039" t="str">
        <f t="shared" si="1598"/>
        <v/>
      </c>
      <c r="BQ473" s="1039">
        <f t="shared" si="1598"/>
        <v>7.9103035047144624E-2</v>
      </c>
      <c r="BR473" s="1039" t="str">
        <f t="shared" si="1598"/>
        <v/>
      </c>
      <c r="BS473" s="1039" t="str">
        <f t="shared" si="1598"/>
        <v/>
      </c>
      <c r="BT473" s="1039">
        <f t="shared" si="1598"/>
        <v>9.2286874221668744E-2</v>
      </c>
      <c r="BU473" s="1039" t="str">
        <f t="shared" si="1598"/>
        <v/>
      </c>
      <c r="BV473" s="1039" t="str">
        <f t="shared" si="1598"/>
        <v/>
      </c>
      <c r="BW473" s="1039" t="str">
        <f t="shared" si="1598"/>
        <v/>
      </c>
      <c r="BX473" s="1039" t="str">
        <f t="shared" si="1598"/>
        <v/>
      </c>
      <c r="BY473" s="752"/>
      <c r="BZ473" s="1039" t="str">
        <f>IF(BZ471="","",BZ471*BZ472/BZ$46/365/$G$1)</f>
        <v/>
      </c>
      <c r="CA473" s="1039" t="str">
        <f>IF(CA471="","",CA471*CA472/CA$46/365/$G$1)</f>
        <v/>
      </c>
      <c r="CB473" s="1039">
        <f>IF(CB471="","",CB471*CB472/CB$46/365/$G$1)</f>
        <v>4.6143437110834372E-2</v>
      </c>
      <c r="CC473" s="1039">
        <f>IF(CC471="","",CC471*CC472/CC$46/365/$G$1)</f>
        <v>5.5372124533001242E-2</v>
      </c>
      <c r="CD473" s="698" t="str">
        <f t="shared" si="1391"/>
        <v/>
      </c>
      <c r="CE473" s="723" t="str">
        <f t="shared" si="1392"/>
        <v/>
      </c>
      <c r="CF473" s="723">
        <f t="shared" si="1393"/>
        <v>7.3170307418608777E-2</v>
      </c>
      <c r="CG473" s="790">
        <f t="shared" si="1394"/>
        <v>7.6466267212239813E-2</v>
      </c>
      <c r="CH473" s="1376" t="str">
        <f t="shared" si="1547"/>
        <v/>
      </c>
      <c r="CI473" s="1377" t="str">
        <f t="shared" si="1548"/>
        <v/>
      </c>
      <c r="CJ473" s="1378" t="str">
        <f t="shared" si="1549"/>
        <v/>
      </c>
      <c r="CK473" s="1378" t="str">
        <f t="shared" si="1550"/>
        <v/>
      </c>
      <c r="CL473" s="1378" t="str">
        <f t="shared" si="1551"/>
        <v/>
      </c>
      <c r="CM473" s="1378" t="str">
        <f t="shared" si="1552"/>
        <v/>
      </c>
      <c r="CN473" s="1378" t="str">
        <f t="shared" si="1553"/>
        <v/>
      </c>
      <c r="CO473" s="1379" t="str">
        <f t="shared" si="1554"/>
        <v/>
      </c>
      <c r="CP473" s="1379" t="str">
        <f t="shared" si="1555"/>
        <v/>
      </c>
      <c r="CQ473" s="1379" t="str">
        <f t="shared" si="1556"/>
        <v/>
      </c>
      <c r="CR473" s="1379" t="str">
        <f t="shared" si="1557"/>
        <v/>
      </c>
      <c r="CS473" s="1378" t="str">
        <f t="shared" si="1558"/>
        <v/>
      </c>
      <c r="CT473" s="1378" t="str">
        <f t="shared" si="1559"/>
        <v/>
      </c>
      <c r="CU473" s="1378" t="str">
        <f t="shared" si="1560"/>
        <v/>
      </c>
      <c r="CV473" s="1378" t="str">
        <f t="shared" si="1561"/>
        <v/>
      </c>
      <c r="CW473" s="1378" t="str">
        <f t="shared" si="1562"/>
        <v/>
      </c>
      <c r="CX473" s="1377" t="str">
        <f t="shared" si="1563"/>
        <v/>
      </c>
      <c r="CY473" s="1380" t="str">
        <f t="shared" si="1564"/>
        <v/>
      </c>
      <c r="CZ473" s="638" t="str">
        <f t="shared" si="1565"/>
        <v/>
      </c>
      <c r="DA473" s="639" t="str">
        <f t="shared" si="1566"/>
        <v/>
      </c>
      <c r="DB473" s="640" t="str">
        <f t="shared" si="1567"/>
        <v/>
      </c>
      <c r="DC473" s="640" t="str">
        <f t="shared" si="1568"/>
        <v/>
      </c>
      <c r="DD473" s="640" t="str">
        <f t="shared" si="1569"/>
        <v/>
      </c>
      <c r="DE473" s="640" t="str">
        <f t="shared" si="1570"/>
        <v/>
      </c>
      <c r="DF473" s="640" t="str">
        <f t="shared" si="1571"/>
        <v/>
      </c>
      <c r="DG473" s="641" t="str">
        <f t="shared" si="1572"/>
        <v/>
      </c>
      <c r="DH473" s="641" t="str">
        <f t="shared" si="1573"/>
        <v/>
      </c>
      <c r="DI473" s="641">
        <f t="shared" si="1574"/>
        <v>5.5372124533001242E-2</v>
      </c>
      <c r="DJ473" s="641" t="str">
        <f t="shared" si="1575"/>
        <v/>
      </c>
      <c r="DK473" s="640" t="str">
        <f t="shared" si="1576"/>
        <v/>
      </c>
      <c r="DL473" s="640" t="str">
        <f t="shared" si="1577"/>
        <v/>
      </c>
      <c r="DM473" s="640" t="str">
        <f t="shared" si="1578"/>
        <v/>
      </c>
      <c r="DN473" s="640" t="str">
        <f t="shared" si="1579"/>
        <v/>
      </c>
      <c r="DO473" s="640" t="str">
        <f t="shared" si="1580"/>
        <v/>
      </c>
      <c r="DP473" s="639" t="str">
        <f t="shared" si="1581"/>
        <v/>
      </c>
      <c r="DQ473" s="638" t="str">
        <f t="shared" si="1582"/>
        <v/>
      </c>
      <c r="DR473" s="753">
        <f t="shared" si="1583"/>
        <v>0</v>
      </c>
      <c r="DS473" s="111">
        <f t="shared" si="1584"/>
        <v>1</v>
      </c>
      <c r="DT473" s="111">
        <f t="shared" si="1585"/>
        <v>7</v>
      </c>
      <c r="DU473" s="111">
        <f t="shared" si="1586"/>
        <v>6</v>
      </c>
      <c r="DV473" s="602"/>
      <c r="DW473" s="719"/>
      <c r="DX473" s="719"/>
      <c r="DY473" s="719"/>
      <c r="DZ473" s="719"/>
      <c r="EA473" s="719"/>
      <c r="EB473" s="719"/>
      <c r="EC473" s="719"/>
      <c r="ED473" s="719"/>
      <c r="EE473" s="603"/>
    </row>
    <row r="474" spans="1:135" s="604" customFormat="1" ht="15.75" customHeight="1">
      <c r="A474" s="859" t="s">
        <v>394</v>
      </c>
      <c r="B474" s="777"/>
      <c r="C474" s="777"/>
      <c r="D474" s="777"/>
      <c r="E474" s="777"/>
      <c r="F474" s="777"/>
      <c r="G474" s="777"/>
      <c r="H474" s="777"/>
      <c r="I474" s="777"/>
      <c r="J474" s="777"/>
      <c r="K474" s="777"/>
      <c r="L474" s="777"/>
      <c r="M474" s="777"/>
      <c r="N474" s="777"/>
      <c r="O474" s="777"/>
      <c r="P474" s="777"/>
      <c r="Q474" s="777"/>
      <c r="R474" s="777"/>
      <c r="S474" s="777"/>
      <c r="T474" s="742"/>
      <c r="U474" s="777"/>
      <c r="V474" s="777"/>
      <c r="W474" s="777"/>
      <c r="X474" s="777"/>
      <c r="Y474" s="777"/>
      <c r="Z474" s="777"/>
      <c r="AA474" s="777"/>
      <c r="AB474" s="777"/>
      <c r="AC474" s="777"/>
      <c r="AD474" s="777"/>
      <c r="AE474" s="777"/>
      <c r="AF474" s="777"/>
      <c r="AG474" s="777">
        <v>10</v>
      </c>
      <c r="AH474" s="777"/>
      <c r="AI474" s="777"/>
      <c r="AJ474" s="777"/>
      <c r="AK474" s="777"/>
      <c r="AL474" s="777"/>
      <c r="AM474" s="742"/>
      <c r="AN474" s="777"/>
      <c r="AO474" s="777">
        <v>14</v>
      </c>
      <c r="AP474" s="777"/>
      <c r="AQ474" s="777">
        <v>14</v>
      </c>
      <c r="AR474" s="777">
        <v>10</v>
      </c>
      <c r="AS474" s="777"/>
      <c r="AT474" s="777"/>
      <c r="AU474" s="777">
        <v>12</v>
      </c>
      <c r="AV474" s="777">
        <v>10</v>
      </c>
      <c r="AW474" s="777"/>
      <c r="AX474" s="777">
        <v>9.5</v>
      </c>
      <c r="AY474" s="777">
        <v>11</v>
      </c>
      <c r="AZ474" s="777"/>
      <c r="BA474" s="777"/>
      <c r="BB474" s="777"/>
      <c r="BC474" s="777"/>
      <c r="BD474" s="777"/>
      <c r="BE474" s="777"/>
      <c r="BF474" s="742"/>
      <c r="BG474" s="777"/>
      <c r="BH474" s="777"/>
      <c r="BI474" s="777"/>
      <c r="BJ474" s="777">
        <v>10</v>
      </c>
      <c r="BK474" s="777"/>
      <c r="BL474" s="777"/>
      <c r="BM474" s="777">
        <v>100</v>
      </c>
      <c r="BN474" s="777">
        <v>90</v>
      </c>
      <c r="BO474" s="777">
        <v>115</v>
      </c>
      <c r="BP474" s="777"/>
      <c r="BQ474" s="777">
        <v>10</v>
      </c>
      <c r="BR474" s="777"/>
      <c r="BS474" s="777"/>
      <c r="BT474" s="777">
        <v>11</v>
      </c>
      <c r="BU474" s="777"/>
      <c r="BV474" s="777"/>
      <c r="BW474" s="777"/>
      <c r="BX474" s="777"/>
      <c r="BY474" s="742"/>
      <c r="BZ474" s="777"/>
      <c r="CA474" s="777"/>
      <c r="CB474" s="777">
        <v>11</v>
      </c>
      <c r="CC474" s="777">
        <v>11</v>
      </c>
      <c r="CD474" s="698" t="str">
        <f t="shared" si="1391"/>
        <v/>
      </c>
      <c r="CE474" s="698" t="str">
        <f t="shared" si="1392"/>
        <v/>
      </c>
      <c r="CF474" s="698">
        <f t="shared" si="1393"/>
        <v>11.4</v>
      </c>
      <c r="CG474" s="787">
        <f t="shared" si="1394"/>
        <v>52.75</v>
      </c>
      <c r="CH474" s="1371" t="str">
        <f t="shared" si="1547"/>
        <v/>
      </c>
      <c r="CI474" s="1372" t="str">
        <f t="shared" si="1548"/>
        <v/>
      </c>
      <c r="CJ474" s="1373" t="str">
        <f t="shared" si="1549"/>
        <v/>
      </c>
      <c r="CK474" s="1373" t="str">
        <f t="shared" si="1550"/>
        <v/>
      </c>
      <c r="CL474" s="1373" t="str">
        <f t="shared" si="1551"/>
        <v/>
      </c>
      <c r="CM474" s="1373" t="str">
        <f t="shared" si="1552"/>
        <v/>
      </c>
      <c r="CN474" s="1373" t="str">
        <f t="shared" si="1553"/>
        <v/>
      </c>
      <c r="CO474" s="1374" t="str">
        <f t="shared" si="1554"/>
        <v/>
      </c>
      <c r="CP474" s="1374" t="str">
        <f t="shared" si="1555"/>
        <v/>
      </c>
      <c r="CQ474" s="1374" t="str">
        <f t="shared" si="1556"/>
        <v/>
      </c>
      <c r="CR474" s="1374" t="str">
        <f t="shared" si="1557"/>
        <v/>
      </c>
      <c r="CS474" s="1373" t="str">
        <f t="shared" si="1558"/>
        <v/>
      </c>
      <c r="CT474" s="1373" t="str">
        <f t="shared" si="1559"/>
        <v/>
      </c>
      <c r="CU474" s="1373" t="str">
        <f t="shared" si="1560"/>
        <v/>
      </c>
      <c r="CV474" s="1373" t="str">
        <f t="shared" si="1561"/>
        <v/>
      </c>
      <c r="CW474" s="1373" t="str">
        <f t="shared" si="1562"/>
        <v/>
      </c>
      <c r="CX474" s="1372" t="str">
        <f t="shared" si="1563"/>
        <v/>
      </c>
      <c r="CY474" s="1375" t="str">
        <f t="shared" si="1564"/>
        <v/>
      </c>
      <c r="CZ474" s="532" t="str">
        <f t="shared" si="1565"/>
        <v/>
      </c>
      <c r="DA474" s="533" t="str">
        <f t="shared" si="1566"/>
        <v/>
      </c>
      <c r="DB474" s="534" t="str">
        <f t="shared" si="1567"/>
        <v/>
      </c>
      <c r="DC474" s="534" t="str">
        <f t="shared" si="1568"/>
        <v/>
      </c>
      <c r="DD474" s="534" t="str">
        <f t="shared" si="1569"/>
        <v/>
      </c>
      <c r="DE474" s="534" t="str">
        <f t="shared" si="1570"/>
        <v/>
      </c>
      <c r="DF474" s="534" t="str">
        <f t="shared" si="1571"/>
        <v/>
      </c>
      <c r="DG474" s="535" t="str">
        <f t="shared" si="1572"/>
        <v/>
      </c>
      <c r="DH474" s="535" t="str">
        <f t="shared" si="1573"/>
        <v/>
      </c>
      <c r="DI474" s="535">
        <f t="shared" si="1574"/>
        <v>10</v>
      </c>
      <c r="DJ474" s="535" t="str">
        <f t="shared" si="1575"/>
        <v/>
      </c>
      <c r="DK474" s="534" t="str">
        <f t="shared" si="1576"/>
        <v/>
      </c>
      <c r="DL474" s="534" t="str">
        <f t="shared" si="1577"/>
        <v/>
      </c>
      <c r="DM474" s="534" t="str">
        <f t="shared" si="1578"/>
        <v/>
      </c>
      <c r="DN474" s="534" t="str">
        <f t="shared" si="1579"/>
        <v/>
      </c>
      <c r="DO474" s="534" t="str">
        <f t="shared" si="1580"/>
        <v/>
      </c>
      <c r="DP474" s="533" t="str">
        <f t="shared" si="1581"/>
        <v/>
      </c>
      <c r="DQ474" s="532" t="str">
        <f t="shared" si="1582"/>
        <v/>
      </c>
      <c r="DR474" s="753">
        <f t="shared" si="1583"/>
        <v>0</v>
      </c>
      <c r="DS474" s="111">
        <f t="shared" si="1584"/>
        <v>1</v>
      </c>
      <c r="DT474" s="111">
        <f t="shared" si="1585"/>
        <v>7</v>
      </c>
      <c r="DU474" s="111">
        <f t="shared" si="1586"/>
        <v>6</v>
      </c>
      <c r="DV474" s="602"/>
      <c r="DW474" s="719"/>
      <c r="DX474" s="719"/>
      <c r="DY474" s="719"/>
      <c r="DZ474" s="719"/>
      <c r="EA474" s="719"/>
      <c r="EB474" s="719"/>
      <c r="EC474" s="719"/>
      <c r="ED474" s="719"/>
      <c r="EE474" s="603"/>
    </row>
    <row r="475" spans="1:135" s="604" customFormat="1" ht="15.75" customHeight="1">
      <c r="A475" s="748" t="s">
        <v>395</v>
      </c>
      <c r="B475" s="1032" t="str">
        <f t="shared" ref="B475:S475" si="1599">IF(B474="","",B471*B474)</f>
        <v/>
      </c>
      <c r="C475" s="541" t="str">
        <f t="shared" si="1599"/>
        <v/>
      </c>
      <c r="D475" s="1032" t="str">
        <f t="shared" si="1599"/>
        <v/>
      </c>
      <c r="E475" s="541" t="str">
        <f t="shared" si="1599"/>
        <v/>
      </c>
      <c r="F475" s="1032" t="str">
        <f t="shared" si="1599"/>
        <v/>
      </c>
      <c r="G475" s="541" t="str">
        <f t="shared" si="1599"/>
        <v/>
      </c>
      <c r="H475" s="1032" t="str">
        <f t="shared" si="1599"/>
        <v/>
      </c>
      <c r="I475" s="541" t="str">
        <f t="shared" si="1599"/>
        <v/>
      </c>
      <c r="J475" s="1032" t="str">
        <f t="shared" si="1599"/>
        <v/>
      </c>
      <c r="K475" s="1032" t="str">
        <f t="shared" si="1599"/>
        <v/>
      </c>
      <c r="L475" s="1032" t="str">
        <f t="shared" si="1599"/>
        <v/>
      </c>
      <c r="M475" s="1032" t="str">
        <f t="shared" si="1599"/>
        <v/>
      </c>
      <c r="N475" s="1032" t="str">
        <f t="shared" si="1599"/>
        <v/>
      </c>
      <c r="O475" s="1032" t="str">
        <f t="shared" si="1599"/>
        <v/>
      </c>
      <c r="P475" s="1032" t="str">
        <f t="shared" si="1599"/>
        <v/>
      </c>
      <c r="Q475" s="1032" t="str">
        <f t="shared" si="1599"/>
        <v/>
      </c>
      <c r="R475" s="1032" t="str">
        <f t="shared" si="1599"/>
        <v/>
      </c>
      <c r="S475" s="1032" t="str">
        <f t="shared" si="1599"/>
        <v/>
      </c>
      <c r="T475" s="762"/>
      <c r="U475" s="541" t="str">
        <f t="shared" ref="U475:AL475" si="1600">IF(U474="","",U471*U474)</f>
        <v/>
      </c>
      <c r="V475" s="1032" t="str">
        <f t="shared" si="1600"/>
        <v/>
      </c>
      <c r="W475" s="541" t="str">
        <f t="shared" si="1600"/>
        <v/>
      </c>
      <c r="X475" s="1032" t="str">
        <f t="shared" si="1600"/>
        <v/>
      </c>
      <c r="Y475" s="541" t="str">
        <f t="shared" si="1600"/>
        <v/>
      </c>
      <c r="Z475" s="1032" t="str">
        <f t="shared" si="1600"/>
        <v/>
      </c>
      <c r="AA475" s="541" t="str">
        <f t="shared" si="1600"/>
        <v/>
      </c>
      <c r="AB475" s="1032" t="str">
        <f t="shared" si="1600"/>
        <v/>
      </c>
      <c r="AC475" s="541" t="str">
        <f t="shared" si="1600"/>
        <v/>
      </c>
      <c r="AD475" s="1032" t="str">
        <f t="shared" si="1600"/>
        <v/>
      </c>
      <c r="AE475" s="541" t="str">
        <f t="shared" si="1600"/>
        <v/>
      </c>
      <c r="AF475" s="1032" t="str">
        <f t="shared" si="1600"/>
        <v/>
      </c>
      <c r="AG475" s="541">
        <f t="shared" si="1600"/>
        <v>1200</v>
      </c>
      <c r="AH475" s="1032" t="str">
        <f t="shared" si="1600"/>
        <v/>
      </c>
      <c r="AI475" s="541" t="str">
        <f t="shared" si="1600"/>
        <v/>
      </c>
      <c r="AJ475" s="1032" t="str">
        <f t="shared" si="1600"/>
        <v/>
      </c>
      <c r="AK475" s="1032" t="str">
        <f t="shared" si="1600"/>
        <v/>
      </c>
      <c r="AL475" s="541" t="str">
        <f t="shared" si="1600"/>
        <v/>
      </c>
      <c r="AM475" s="762"/>
      <c r="AN475" s="541" t="str">
        <f t="shared" ref="AN475:BE475" si="1601">IF(AN474="","",AN471*AN474)</f>
        <v/>
      </c>
      <c r="AO475" s="1032">
        <f t="shared" si="1601"/>
        <v>840</v>
      </c>
      <c r="AP475" s="541" t="str">
        <f t="shared" si="1601"/>
        <v/>
      </c>
      <c r="AQ475" s="1032">
        <f t="shared" si="1601"/>
        <v>840</v>
      </c>
      <c r="AR475" s="541">
        <f t="shared" si="1601"/>
        <v>1200</v>
      </c>
      <c r="AS475" s="1032" t="str">
        <f t="shared" si="1601"/>
        <v/>
      </c>
      <c r="AT475" s="541" t="str">
        <f t="shared" si="1601"/>
        <v/>
      </c>
      <c r="AU475" s="1032">
        <f t="shared" si="1601"/>
        <v>1440</v>
      </c>
      <c r="AV475" s="541">
        <f t="shared" si="1601"/>
        <v>1200</v>
      </c>
      <c r="AW475" s="1032" t="str">
        <f t="shared" si="1601"/>
        <v/>
      </c>
      <c r="AX475" s="541">
        <f t="shared" si="1601"/>
        <v>1140</v>
      </c>
      <c r="AY475" s="1032">
        <f t="shared" si="1601"/>
        <v>1320</v>
      </c>
      <c r="AZ475" s="541" t="str">
        <f t="shared" si="1601"/>
        <v/>
      </c>
      <c r="BA475" s="1032" t="str">
        <f t="shared" si="1601"/>
        <v/>
      </c>
      <c r="BB475" s="541" t="str">
        <f t="shared" si="1601"/>
        <v/>
      </c>
      <c r="BC475" s="1032" t="str">
        <f t="shared" si="1601"/>
        <v/>
      </c>
      <c r="BD475" s="1032" t="str">
        <f t="shared" si="1601"/>
        <v/>
      </c>
      <c r="BE475" s="541" t="str">
        <f t="shared" si="1601"/>
        <v/>
      </c>
      <c r="BF475" s="762"/>
      <c r="BG475" s="541" t="str">
        <f t="shared" ref="BG475:BX475" si="1602">IF(BG474="","",BG471*BG474)</f>
        <v/>
      </c>
      <c r="BH475" s="541" t="str">
        <f t="shared" si="1602"/>
        <v/>
      </c>
      <c r="BI475" s="1032" t="str">
        <f t="shared" si="1602"/>
        <v/>
      </c>
      <c r="BJ475" s="541">
        <f t="shared" si="1602"/>
        <v>1200</v>
      </c>
      <c r="BK475" s="1032" t="str">
        <f t="shared" si="1602"/>
        <v/>
      </c>
      <c r="BL475" s="541" t="str">
        <f t="shared" si="1602"/>
        <v/>
      </c>
      <c r="BM475" s="1032">
        <f t="shared" si="1602"/>
        <v>12000</v>
      </c>
      <c r="BN475" s="541">
        <f t="shared" si="1602"/>
        <v>5400</v>
      </c>
      <c r="BO475" s="1032">
        <f t="shared" si="1602"/>
        <v>9200</v>
      </c>
      <c r="BP475" s="541" t="str">
        <f t="shared" si="1602"/>
        <v/>
      </c>
      <c r="BQ475" s="1032">
        <f t="shared" si="1602"/>
        <v>1200</v>
      </c>
      <c r="BR475" s="541" t="str">
        <f t="shared" si="1602"/>
        <v/>
      </c>
      <c r="BS475" s="1032" t="str">
        <f t="shared" si="1602"/>
        <v/>
      </c>
      <c r="BT475" s="541">
        <f t="shared" si="1602"/>
        <v>1320</v>
      </c>
      <c r="BU475" s="1032" t="str">
        <f t="shared" si="1602"/>
        <v/>
      </c>
      <c r="BV475" s="541" t="str">
        <f t="shared" si="1602"/>
        <v/>
      </c>
      <c r="BW475" s="541" t="str">
        <f t="shared" si="1602"/>
        <v/>
      </c>
      <c r="BX475" s="1032" t="str">
        <f t="shared" si="1602"/>
        <v/>
      </c>
      <c r="BY475" s="762"/>
      <c r="BZ475" s="541" t="str">
        <f>IF(BZ474="","",BZ471*BZ474)</f>
        <v/>
      </c>
      <c r="CA475" s="1032" t="str">
        <f>IF(CA474="","",CA471*CA474)</f>
        <v/>
      </c>
      <c r="CB475" s="541">
        <f>IF(CB474="","",CB471*CB474)</f>
        <v>660</v>
      </c>
      <c r="CC475" s="1032">
        <f>IF(CC474="","",CC471*CC474)</f>
        <v>660</v>
      </c>
      <c r="CD475" s="698" t="str">
        <f t="shared" si="1391"/>
        <v/>
      </c>
      <c r="CE475" s="698" t="str">
        <f t="shared" si="1392"/>
        <v/>
      </c>
      <c r="CF475" s="698">
        <f t="shared" si="1393"/>
        <v>1140</v>
      </c>
      <c r="CG475" s="787">
        <f t="shared" si="1394"/>
        <v>4280</v>
      </c>
      <c r="CH475" s="1371" t="str">
        <f t="shared" si="1547"/>
        <v/>
      </c>
      <c r="CI475" s="1372" t="str">
        <f t="shared" si="1548"/>
        <v/>
      </c>
      <c r="CJ475" s="1373" t="str">
        <f t="shared" si="1549"/>
        <v/>
      </c>
      <c r="CK475" s="1373" t="str">
        <f t="shared" si="1550"/>
        <v/>
      </c>
      <c r="CL475" s="1373" t="str">
        <f t="shared" si="1551"/>
        <v/>
      </c>
      <c r="CM475" s="1373" t="str">
        <f t="shared" si="1552"/>
        <v/>
      </c>
      <c r="CN475" s="1373" t="str">
        <f t="shared" si="1553"/>
        <v/>
      </c>
      <c r="CO475" s="1374" t="str">
        <f t="shared" si="1554"/>
        <v/>
      </c>
      <c r="CP475" s="1374" t="str">
        <f t="shared" si="1555"/>
        <v/>
      </c>
      <c r="CQ475" s="1374" t="str">
        <f t="shared" si="1556"/>
        <v/>
      </c>
      <c r="CR475" s="1374" t="str">
        <f t="shared" si="1557"/>
        <v/>
      </c>
      <c r="CS475" s="1373" t="str">
        <f t="shared" si="1558"/>
        <v/>
      </c>
      <c r="CT475" s="1373" t="str">
        <f t="shared" si="1559"/>
        <v/>
      </c>
      <c r="CU475" s="1373" t="str">
        <f t="shared" si="1560"/>
        <v/>
      </c>
      <c r="CV475" s="1373" t="str">
        <f t="shared" si="1561"/>
        <v/>
      </c>
      <c r="CW475" s="1373" t="str">
        <f t="shared" si="1562"/>
        <v/>
      </c>
      <c r="CX475" s="1372" t="str">
        <f t="shared" si="1563"/>
        <v/>
      </c>
      <c r="CY475" s="1375" t="str">
        <f t="shared" si="1564"/>
        <v/>
      </c>
      <c r="CZ475" s="532" t="str">
        <f t="shared" si="1565"/>
        <v/>
      </c>
      <c r="DA475" s="533" t="str">
        <f t="shared" si="1566"/>
        <v/>
      </c>
      <c r="DB475" s="534" t="str">
        <f t="shared" si="1567"/>
        <v/>
      </c>
      <c r="DC475" s="534" t="str">
        <f t="shared" si="1568"/>
        <v/>
      </c>
      <c r="DD475" s="534" t="str">
        <f t="shared" si="1569"/>
        <v/>
      </c>
      <c r="DE475" s="534" t="str">
        <f t="shared" si="1570"/>
        <v/>
      </c>
      <c r="DF475" s="534" t="str">
        <f t="shared" si="1571"/>
        <v/>
      </c>
      <c r="DG475" s="535" t="str">
        <f t="shared" si="1572"/>
        <v/>
      </c>
      <c r="DH475" s="535" t="str">
        <f t="shared" si="1573"/>
        <v/>
      </c>
      <c r="DI475" s="535">
        <f t="shared" si="1574"/>
        <v>1200</v>
      </c>
      <c r="DJ475" s="535" t="str">
        <f t="shared" si="1575"/>
        <v/>
      </c>
      <c r="DK475" s="534" t="str">
        <f t="shared" si="1576"/>
        <v/>
      </c>
      <c r="DL475" s="534" t="str">
        <f t="shared" si="1577"/>
        <v/>
      </c>
      <c r="DM475" s="534" t="str">
        <f t="shared" si="1578"/>
        <v/>
      </c>
      <c r="DN475" s="534" t="str">
        <f t="shared" si="1579"/>
        <v/>
      </c>
      <c r="DO475" s="534" t="str">
        <f t="shared" si="1580"/>
        <v/>
      </c>
      <c r="DP475" s="533" t="str">
        <f t="shared" si="1581"/>
        <v/>
      </c>
      <c r="DQ475" s="532" t="str">
        <f t="shared" si="1582"/>
        <v/>
      </c>
      <c r="DR475" s="753">
        <f t="shared" si="1583"/>
        <v>0</v>
      </c>
      <c r="DS475" s="111">
        <f t="shared" si="1584"/>
        <v>1</v>
      </c>
      <c r="DT475" s="111">
        <f t="shared" si="1585"/>
        <v>7</v>
      </c>
      <c r="DU475" s="111">
        <f t="shared" si="1586"/>
        <v>6</v>
      </c>
      <c r="DV475" s="602"/>
      <c r="DW475" s="719"/>
      <c r="DX475" s="719"/>
      <c r="DY475" s="719"/>
      <c r="DZ475" s="719"/>
      <c r="EA475" s="719"/>
      <c r="EB475" s="719"/>
      <c r="EC475" s="719"/>
      <c r="ED475" s="719"/>
      <c r="EE475" s="603"/>
    </row>
    <row r="476" spans="1:135" s="604" customFormat="1" ht="15.75" customHeight="1">
      <c r="A476" s="1442" t="s">
        <v>815</v>
      </c>
      <c r="B476" s="306"/>
      <c r="C476" s="975" t="s">
        <v>369</v>
      </c>
      <c r="D476" s="306"/>
      <c r="E476" s="975"/>
      <c r="F476" s="306"/>
      <c r="G476" s="975" t="s">
        <v>369</v>
      </c>
      <c r="H476" s="777" t="s">
        <v>369</v>
      </c>
      <c r="I476" s="975" t="s">
        <v>369</v>
      </c>
      <c r="J476" s="777" t="s">
        <v>369</v>
      </c>
      <c r="K476" s="975"/>
      <c r="L476" s="777" t="s">
        <v>369</v>
      </c>
      <c r="M476" s="975"/>
      <c r="N476" s="306"/>
      <c r="O476" s="975"/>
      <c r="P476" s="306" t="s">
        <v>378</v>
      </c>
      <c r="Q476" s="975"/>
      <c r="R476" s="975" t="s">
        <v>378</v>
      </c>
      <c r="S476" s="306" t="s">
        <v>378</v>
      </c>
      <c r="T476" s="703"/>
      <c r="U476" s="975"/>
      <c r="V476" s="306" t="s">
        <v>369</v>
      </c>
      <c r="W476" s="975"/>
      <c r="X476" s="306"/>
      <c r="Y476" s="975"/>
      <c r="Z476" s="306" t="s">
        <v>369</v>
      </c>
      <c r="AA476" s="975" t="s">
        <v>369</v>
      </c>
      <c r="AB476" s="306"/>
      <c r="AC476" s="975"/>
      <c r="AD476" s="306"/>
      <c r="AE476" s="797" t="s">
        <v>369</v>
      </c>
      <c r="AF476" s="306"/>
      <c r="AG476" s="975"/>
      <c r="AH476" s="306"/>
      <c r="AI476" s="975"/>
      <c r="AJ476" s="306"/>
      <c r="AK476" s="306" t="s">
        <v>378</v>
      </c>
      <c r="AL476" s="975" t="s">
        <v>378</v>
      </c>
      <c r="AM476" s="703"/>
      <c r="AN476" s="975"/>
      <c r="AO476" s="306"/>
      <c r="AP476" s="975"/>
      <c r="AQ476" s="306"/>
      <c r="AR476" s="975"/>
      <c r="AS476" s="306"/>
      <c r="AT476" s="975" t="s">
        <v>369</v>
      </c>
      <c r="AU476" s="306"/>
      <c r="AV476" s="975"/>
      <c r="AW476" s="306"/>
      <c r="AX476" s="975" t="s">
        <v>369</v>
      </c>
      <c r="AY476" s="306"/>
      <c r="AZ476" s="975"/>
      <c r="BA476" s="306"/>
      <c r="BB476" s="975"/>
      <c r="BC476" s="306"/>
      <c r="BD476" s="306"/>
      <c r="BE476" s="975" t="s">
        <v>378</v>
      </c>
      <c r="BF476" s="703"/>
      <c r="BG476" s="975"/>
      <c r="BH476" s="975"/>
      <c r="BI476" s="306"/>
      <c r="BJ476" s="975"/>
      <c r="BK476" s="306"/>
      <c r="BL476" s="975" t="s">
        <v>369</v>
      </c>
      <c r="BM476" s="306"/>
      <c r="BN476" s="975"/>
      <c r="BO476" s="306" t="s">
        <v>369</v>
      </c>
      <c r="BP476" s="975"/>
      <c r="BQ476" s="306"/>
      <c r="BR476" s="975"/>
      <c r="BS476" s="306"/>
      <c r="BT476" s="975"/>
      <c r="BU476" s="306"/>
      <c r="BV476" s="975"/>
      <c r="BW476" s="975"/>
      <c r="BX476" s="306"/>
      <c r="BY476" s="703"/>
      <c r="BZ476" s="975" t="s">
        <v>369</v>
      </c>
      <c r="CA476" s="306" t="s">
        <v>369</v>
      </c>
      <c r="CB476" s="975" t="s">
        <v>369</v>
      </c>
      <c r="CC476" s="306" t="s">
        <v>369</v>
      </c>
      <c r="CD476" s="690" t="str">
        <f t="shared" si="1391"/>
        <v/>
      </c>
      <c r="CE476" s="690" t="str">
        <f t="shared" si="1392"/>
        <v/>
      </c>
      <c r="CF476" s="690" t="str">
        <f t="shared" si="1393"/>
        <v/>
      </c>
      <c r="CG476" s="786" t="str">
        <f t="shared" si="1394"/>
        <v/>
      </c>
      <c r="CH476" s="666"/>
      <c r="CI476" s="666"/>
      <c r="CJ476" s="666"/>
      <c r="CK476" s="666"/>
      <c r="CL476" s="666"/>
      <c r="CM476" s="666"/>
      <c r="CN476" s="666"/>
      <c r="CO476" s="666"/>
      <c r="CP476" s="666"/>
      <c r="CQ476" s="666"/>
      <c r="CR476" s="666"/>
      <c r="CS476" s="666"/>
      <c r="CT476" s="666"/>
      <c r="CU476" s="666"/>
      <c r="CV476" s="666"/>
      <c r="CW476" s="666"/>
      <c r="CX476" s="666"/>
      <c r="CY476" s="667"/>
      <c r="CZ476" s="208"/>
      <c r="DA476" s="208"/>
      <c r="DB476" s="208"/>
      <c r="DC476" s="208"/>
      <c r="DD476" s="208"/>
      <c r="DE476" s="208"/>
      <c r="DF476" s="208"/>
      <c r="DG476" s="208"/>
      <c r="DH476" s="208"/>
      <c r="DI476" s="208"/>
      <c r="DJ476" s="208"/>
      <c r="DK476" s="208"/>
      <c r="DL476" s="208"/>
      <c r="DM476" s="208"/>
      <c r="DN476" s="208"/>
      <c r="DO476" s="208"/>
      <c r="DP476" s="208"/>
      <c r="DQ476" s="208"/>
      <c r="DR476" s="699"/>
      <c r="DS476" s="112"/>
      <c r="DT476" s="112"/>
      <c r="DU476" s="112"/>
      <c r="DV476" s="692"/>
      <c r="DW476" s="718"/>
      <c r="DX476" s="718"/>
      <c r="DY476" s="718"/>
      <c r="DZ476" s="718"/>
      <c r="EA476" s="718"/>
      <c r="EB476" s="718"/>
      <c r="EC476" s="718"/>
      <c r="ED476" s="718"/>
      <c r="EE476" s="603"/>
    </row>
    <row r="477" spans="1:135" s="604" customFormat="1" ht="15.75" customHeight="1">
      <c r="A477" s="808" t="s">
        <v>368</v>
      </c>
      <c r="B477" s="306"/>
      <c r="C477" s="294">
        <v>10</v>
      </c>
      <c r="D477" s="306"/>
      <c r="E477" s="294"/>
      <c r="F477" s="306"/>
      <c r="G477" s="294">
        <v>10</v>
      </c>
      <c r="H477" s="294">
        <v>10</v>
      </c>
      <c r="I477" s="294">
        <v>10</v>
      </c>
      <c r="J477" s="294">
        <v>10</v>
      </c>
      <c r="K477" s="294"/>
      <c r="L477" s="294">
        <v>10</v>
      </c>
      <c r="M477" s="294"/>
      <c r="N477" s="306">
        <v>10</v>
      </c>
      <c r="O477" s="294">
        <v>10</v>
      </c>
      <c r="P477" s="306">
        <v>7</v>
      </c>
      <c r="Q477" s="294"/>
      <c r="R477" s="294">
        <v>3</v>
      </c>
      <c r="S477" s="306">
        <v>10</v>
      </c>
      <c r="T477" s="697"/>
      <c r="U477" s="294"/>
      <c r="V477" s="306">
        <v>10</v>
      </c>
      <c r="W477" s="294"/>
      <c r="X477" s="306"/>
      <c r="Y477" s="294"/>
      <c r="Z477" s="306">
        <v>10</v>
      </c>
      <c r="AA477" s="294">
        <v>10</v>
      </c>
      <c r="AB477" s="306"/>
      <c r="AC477" s="294"/>
      <c r="AD477" s="306"/>
      <c r="AE477" s="306">
        <v>10</v>
      </c>
      <c r="AF477" s="306"/>
      <c r="AG477" s="294"/>
      <c r="AH477" s="306">
        <v>10</v>
      </c>
      <c r="AI477" s="294"/>
      <c r="AJ477" s="306"/>
      <c r="AK477" s="306">
        <v>10</v>
      </c>
      <c r="AL477" s="294">
        <v>10</v>
      </c>
      <c r="AM477" s="697"/>
      <c r="AN477" s="294"/>
      <c r="AO477" s="306"/>
      <c r="AP477" s="294"/>
      <c r="AQ477" s="306"/>
      <c r="AR477" s="294"/>
      <c r="AS477" s="306"/>
      <c r="AT477" s="294">
        <v>7</v>
      </c>
      <c r="AU477" s="306"/>
      <c r="AV477" s="294"/>
      <c r="AW477" s="306"/>
      <c r="AX477" s="294">
        <v>10</v>
      </c>
      <c r="AY477" s="306">
        <v>10</v>
      </c>
      <c r="AZ477" s="294">
        <v>10</v>
      </c>
      <c r="BA477" s="306">
        <v>10</v>
      </c>
      <c r="BB477" s="294"/>
      <c r="BC477" s="306"/>
      <c r="BD477" s="306"/>
      <c r="BE477" s="294">
        <v>10</v>
      </c>
      <c r="BF477" s="697"/>
      <c r="BG477" s="294"/>
      <c r="BH477" s="294"/>
      <c r="BI477" s="306"/>
      <c r="BJ477" s="294"/>
      <c r="BK477" s="306"/>
      <c r="BL477" s="294">
        <v>7</v>
      </c>
      <c r="BM477" s="306"/>
      <c r="BN477" s="294"/>
      <c r="BO477" s="306">
        <v>10</v>
      </c>
      <c r="BP477" s="294"/>
      <c r="BQ477" s="306"/>
      <c r="BR477" s="294"/>
      <c r="BS477" s="306"/>
      <c r="BT477" s="294"/>
      <c r="BU477" s="306"/>
      <c r="BV477" s="294"/>
      <c r="BW477" s="294"/>
      <c r="BX477" s="306"/>
      <c r="BY477" s="697"/>
      <c r="BZ477" s="294">
        <v>10</v>
      </c>
      <c r="CA477" s="306">
        <v>10</v>
      </c>
      <c r="CB477" s="294">
        <v>7</v>
      </c>
      <c r="CC477" s="306">
        <v>7</v>
      </c>
      <c r="CD477" s="698">
        <f t="shared" si="1391"/>
        <v>9.6666666666666661</v>
      </c>
      <c r="CE477" s="698">
        <f t="shared" si="1392"/>
        <v>10</v>
      </c>
      <c r="CF477" s="698">
        <f t="shared" si="1393"/>
        <v>10</v>
      </c>
      <c r="CG477" s="787" t="str">
        <f t="shared" si="1394"/>
        <v/>
      </c>
      <c r="CH477" s="1371" t="str">
        <f t="shared" ref="CH477:CH484" si="1603">IF($CH$4=$CD$4,IF(OR(-FLOOR(((18-COUNT($B477:$S477))/2),1)+CH$7&lt;1,-FLOOR(((18-COUNT($B477:$S477))/2),1)+CH$7&gt;COUNT($B477:$S477)),"",LARGE($B477:$S477,-FLOOR(((18-COUNT($B477:$S477))/2),1)+CH$7)),IF(OR(-FLOOR(((18-COUNT($AN477:$BE477))/2),1)+CH$7&lt;1,-FLOOR(((18-COUNT($AN477:$BE477))/2),1)+CH$7&gt;COUNT($AN477:$BE477)),"",LARGE($AN477:$BE477,-FLOOR(((18-COUNT($AN477:$BE477))/2),1)+CH$7)))</f>
        <v/>
      </c>
      <c r="CI477" s="1372" t="str">
        <f t="shared" ref="CI477:CI484" si="1604">IF($CH$4=$CD$4,IF(OR(-FLOOR(((18-COUNT($B477:$S477))/2),1)+CI$7&lt;1,-FLOOR(((18-COUNT($B477:$S477))/2),1)+CI$7&gt;COUNT($B477:$S477)),"",LARGE($B477:$S477,-FLOOR(((18-COUNT($B477:$S477))/2),1)+CI$7)),IF(OR(-FLOOR(((18-COUNT($AN477:$BE477))/2),1)+CI$7&lt;1,-FLOOR(((18-COUNT($AN477:$BE477))/2),1)+CI$7&gt;COUNT($AN477:$BE477)),"",LARGE($AN477:$BE477,-FLOOR(((18-COUNT($AN477:$BE477))/2),1)+CI$7)))</f>
        <v/>
      </c>
      <c r="CJ477" s="1373" t="str">
        <f t="shared" ref="CJ477:CJ484" si="1605">IF($CH$4=$CD$4,IF(OR(-FLOOR(((18-COUNT($B477:$S477))/2),1)+CJ$7&lt;1,-FLOOR(((18-COUNT($B477:$S477))/2),1)+CJ$7&gt;COUNT($B477:$S477)),"",LARGE($B477:$S477,-FLOOR(((18-COUNT($B477:$S477))/2),1)+CJ$7)),IF(OR(-FLOOR(((18-COUNT($AN477:$BE477))/2),1)+CJ$7&lt;1,-FLOOR(((18-COUNT($AN477:$BE477))/2),1)+CJ$7&gt;COUNT($AN477:$BE477)),"",LARGE($AN477:$BE477,-FLOOR(((18-COUNT($AN477:$BE477))/2),1)+CJ$7)))</f>
        <v/>
      </c>
      <c r="CK477" s="1373" t="str">
        <f t="shared" ref="CK477:CK484" si="1606">IF($CH$4=$CD$4,IF(OR(-FLOOR(((18-COUNT($B477:$S477))/2),1)+CK$7&lt;1,-FLOOR(((18-COUNT($B477:$S477))/2),1)+CK$7&gt;COUNT($B477:$S477)),"",LARGE($B477:$S477,-FLOOR(((18-COUNT($B477:$S477))/2),1)+CK$7)),IF(OR(-FLOOR(((18-COUNT($AN477:$BE477))/2),1)+CK$7&lt;1,-FLOOR(((18-COUNT($AN477:$BE477))/2),1)+CK$7&gt;COUNT($AN477:$BE477)),"",LARGE($AN477:$BE477,-FLOOR(((18-COUNT($AN477:$BE477))/2),1)+CK$7)))</f>
        <v/>
      </c>
      <c r="CL477" s="1373">
        <f t="shared" ref="CL477:CL484" si="1607">IF($CH$4=$CD$4,IF(OR(-FLOOR(((18-COUNT($B477:$S477))/2),1)+CL$7&lt;1,-FLOOR(((18-COUNT($B477:$S477))/2),1)+CL$7&gt;COUNT($B477:$S477)),"",LARGE($B477:$S477,-FLOOR(((18-COUNT($B477:$S477))/2),1)+CL$7)),IF(OR(-FLOOR(((18-COUNT($AN477:$BE477))/2),1)+CL$7&lt;1,-FLOOR(((18-COUNT($AN477:$BE477))/2),1)+CL$7&gt;COUNT($AN477:$BE477)),"",LARGE($AN477:$BE477,-FLOOR(((18-COUNT($AN477:$BE477))/2),1)+CL$7)))</f>
        <v>3</v>
      </c>
      <c r="CM477" s="1373">
        <f t="shared" ref="CM477:CM484" si="1608">IF($CH$4=$CD$4,IF(OR(-FLOOR(((18-COUNT($B477:$S477))/2),1)+CM$7&lt;1,-FLOOR(((18-COUNT($B477:$S477))/2),1)+CM$7&gt;COUNT($B477:$S477)),"",LARGE($B477:$S477,-FLOOR(((18-COUNT($B477:$S477))/2),1)+CM$7)),IF(OR(-FLOOR(((18-COUNT($AN477:$BE477))/2),1)+CM$7&lt;1,-FLOOR(((18-COUNT($AN477:$BE477))/2),1)+CM$7&gt;COUNT($AN477:$BE477)),"",LARGE($AN477:$BE477,-FLOOR(((18-COUNT($AN477:$BE477))/2),1)+CM$7)))</f>
        <v>7</v>
      </c>
      <c r="CN477" s="1373">
        <f t="shared" ref="CN477:CN484" si="1609">IF($CH$4=$CD$4,IF(OR(-FLOOR(((18-COUNT($B477:$S477))/2),1)+CN$7&lt;1,-FLOOR(((18-COUNT($B477:$S477))/2),1)+CN$7&gt;COUNT($B477:$S477)),"",LARGE($B477:$S477,-FLOOR(((18-COUNT($B477:$S477))/2),1)+CN$7)),IF(OR(-FLOOR(((18-COUNT($AN477:$BE477))/2),1)+CN$7&lt;1,-FLOOR(((18-COUNT($AN477:$BE477))/2),1)+CN$7&gt;COUNT($AN477:$BE477)),"",LARGE($AN477:$BE477,-FLOOR(((18-COUNT($AN477:$BE477))/2),1)+CN$7)))</f>
        <v>10</v>
      </c>
      <c r="CO477" s="1374">
        <f t="shared" ref="CO477:CO484" si="1610">IF($CH$4=$CD$4,IF(OR(-FLOOR(((18-COUNT($B477:$S477))/2),1)+CO$7&lt;1,-FLOOR(((18-COUNT($B477:$S477))/2),1)+CO$7&gt;COUNT($B477:$S477)),"",LARGE($B477:$S477,-FLOOR(((18-COUNT($B477:$S477))/2),1)+CO$7)),IF(OR(-FLOOR(((18-COUNT($AN477:$BE477))/2),1)+CO$7&lt;1,-FLOOR(((18-COUNT($AN477:$BE477))/2),1)+CO$7&gt;COUNT($AN477:$BE477)),"",LARGE($AN477:$BE477,-FLOOR(((18-COUNT($AN477:$BE477))/2),1)+CO$7)))</f>
        <v>10</v>
      </c>
      <c r="CP477" s="1374">
        <f t="shared" ref="CP477:CP484" si="1611">IF($CH$4=$CD$4,IF(OR(-FLOOR(((18-COUNT($B477:$S477))/2),1)+CP$7&lt;1,-FLOOR(((18-COUNT($B477:$S477))/2),1)+CP$7&gt;COUNT($B477:$S477)),"",LARGE($B477:$S477,-FLOOR(((18-COUNT($B477:$S477))/2),1)+CP$7)),IF(OR(-FLOOR(((18-COUNT($AN477:$BE477))/2),1)+CP$7&lt;1,-FLOOR(((18-COUNT($AN477:$BE477))/2),1)+CP$7&gt;COUNT($AN477:$BE477)),"",LARGE($AN477:$BE477,-FLOOR(((18-COUNT($AN477:$BE477))/2),1)+CP$7)))</f>
        <v>10</v>
      </c>
      <c r="CQ477" s="1374">
        <f t="shared" ref="CQ477:CQ484" si="1612">IF($CH$4=$CD$4,IF(OR(-FLOOR(((18-COUNT($B477:$S477))/2),1)+CQ$7&lt;1,-FLOOR(((18-COUNT($B477:$S477))/2),1)+CQ$7&gt;COUNT($B477:$S477)),"",LARGE($B477:$S477,-FLOOR(((18-COUNT($B477:$S477))/2),1)+CQ$7)),IF(OR(-FLOOR(((18-COUNT($AN477:$BE477))/2),1)+CQ$7&lt;1,-FLOOR(((18-COUNT($AN477:$BE477))/2),1)+CQ$7&gt;COUNT($AN477:$BE477)),"",LARGE($AN477:$BE477,-FLOOR(((18-COUNT($AN477:$BE477))/2),1)+CQ$7)))</f>
        <v>10</v>
      </c>
      <c r="CR477" s="1374">
        <f t="shared" ref="CR477:CR484" si="1613">IF($CH$4=$CD$4,IF(OR(-FLOOR(((18-COUNT($B477:$S477))/2),1)+CR$7&lt;1,-FLOOR(((18-COUNT($B477:$S477))/2),1)+CR$7&gt;COUNT($B477:$S477)),"",LARGE($B477:$S477,-FLOOR(((18-COUNT($B477:$S477))/2),1)+CR$7)),IF(OR(-FLOOR(((18-COUNT($AN477:$BE477))/2),1)+CR$7&lt;1,-FLOOR(((18-COUNT($AN477:$BE477))/2),1)+CR$7&gt;COUNT($AN477:$BE477)),"",LARGE($AN477:$BE477,-FLOOR(((18-COUNT($AN477:$BE477))/2),1)+CR$7)))</f>
        <v>10</v>
      </c>
      <c r="CS477" s="1373">
        <f t="shared" ref="CS477:CS484" si="1614">IF($CH$4=$CD$4,IF(OR(-FLOOR(((18-COUNT($B477:$S477))/2),1)+CS$7&lt;1,-FLOOR(((18-COUNT($B477:$S477))/2),1)+CS$7&gt;COUNT($B477:$S477)),"",LARGE($B477:$S477,-FLOOR(((18-COUNT($B477:$S477))/2),1)+CS$7)),IF(OR(-FLOOR(((18-COUNT($AN477:$BE477))/2),1)+CS$7&lt;1,-FLOOR(((18-COUNT($AN477:$BE477))/2),1)+CS$7&gt;COUNT($AN477:$BE477)),"",LARGE($AN477:$BE477,-FLOOR(((18-COUNT($AN477:$BE477))/2),1)+CS$7)))</f>
        <v>10</v>
      </c>
      <c r="CT477" s="1373">
        <f t="shared" ref="CT477:CT484" si="1615">IF($CH$4=$CD$4,IF(OR(-FLOOR(((18-COUNT($B477:$S477))/2),1)+CT$7&lt;1,-FLOOR(((18-COUNT($B477:$S477))/2),1)+CT$7&gt;COUNT($B477:$S477)),"",LARGE($B477:$S477,-FLOOR(((18-COUNT($B477:$S477))/2),1)+CT$7)),IF(OR(-FLOOR(((18-COUNT($AN477:$BE477))/2),1)+CT$7&lt;1,-FLOOR(((18-COUNT($AN477:$BE477))/2),1)+CT$7&gt;COUNT($AN477:$BE477)),"",LARGE($AN477:$BE477,-FLOOR(((18-COUNT($AN477:$BE477))/2),1)+CT$7)))</f>
        <v>10</v>
      </c>
      <c r="CU477" s="1373">
        <f t="shared" ref="CU477:CU484" si="1616">IF($CH$4=$CD$4,IF(OR(-FLOOR(((18-COUNT($B477:$S477))/2),1)+CU$7&lt;1,-FLOOR(((18-COUNT($B477:$S477))/2),1)+CU$7&gt;COUNT($B477:$S477)),"",LARGE($B477:$S477,-FLOOR(((18-COUNT($B477:$S477))/2),1)+CU$7)),IF(OR(-FLOOR(((18-COUNT($AN477:$BE477))/2),1)+CU$7&lt;1,-FLOOR(((18-COUNT($AN477:$BE477))/2),1)+CU$7&gt;COUNT($AN477:$BE477)),"",LARGE($AN477:$BE477,-FLOOR(((18-COUNT($AN477:$BE477))/2),1)+CU$7)))</f>
        <v>10</v>
      </c>
      <c r="CV477" s="1373">
        <f t="shared" ref="CV477:CV484" si="1617">IF($CH$4=$CD$4,IF(OR(-FLOOR(((18-COUNT($B477:$S477))/2),1)+CV$7&lt;1,-FLOOR(((18-COUNT($B477:$S477))/2),1)+CV$7&gt;COUNT($B477:$S477)),"",LARGE($B477:$S477,-FLOOR(((18-COUNT($B477:$S477))/2),1)+CV$7)),IF(OR(-FLOOR(((18-COUNT($AN477:$BE477))/2),1)+CV$7&lt;1,-FLOOR(((18-COUNT($AN477:$BE477))/2),1)+CV$7&gt;COUNT($AN477:$BE477)),"",LARGE($AN477:$BE477,-FLOOR(((18-COUNT($AN477:$BE477))/2),1)+CV$7)))</f>
        <v>10</v>
      </c>
      <c r="CW477" s="1373" t="str">
        <f t="shared" ref="CW477:CW484" si="1618">IF($CH$4=$CD$4,IF(OR(-FLOOR(((18-COUNT($B477:$S477))/2),1)+CW$7&lt;1,-FLOOR(((18-COUNT($B477:$S477))/2),1)+CW$7&gt;COUNT($B477:$S477)),"",LARGE($B477:$S477,-FLOOR(((18-COUNT($B477:$S477))/2),1)+CW$7)),IF(OR(-FLOOR(((18-COUNT($AN477:$BE477))/2),1)+CW$7&lt;1,-FLOOR(((18-COUNT($AN477:$BE477))/2),1)+CW$7&gt;COUNT($AN477:$BE477)),"",LARGE($AN477:$BE477,-FLOOR(((18-COUNT($AN477:$BE477))/2),1)+CW$7)))</f>
        <v/>
      </c>
      <c r="CX477" s="1372" t="str">
        <f t="shared" ref="CX477:CX484" si="1619">IF($CH$4=$CD$4,IF(OR(-FLOOR(((18-COUNT($B477:$S477))/2),1)+CX$7&lt;1,-FLOOR(((18-COUNT($B477:$S477))/2),1)+CX$7&gt;COUNT($B477:$S477)),"",LARGE($B477:$S477,-FLOOR(((18-COUNT($B477:$S477))/2),1)+CX$7)),IF(OR(-FLOOR(((18-COUNT($AN477:$BE477))/2),1)+CX$7&lt;1,-FLOOR(((18-COUNT($AN477:$BE477))/2),1)+CX$7&gt;COUNT($AN477:$BE477)),"",LARGE($AN477:$BE477,-FLOOR(((18-COUNT($AN477:$BE477))/2),1)+CX$7)))</f>
        <v/>
      </c>
      <c r="CY477" s="1375" t="str">
        <f t="shared" ref="CY477:CY484" si="1620">IF($CH$4=$CD$4,IF(OR(-FLOOR(((18-COUNT($B477:$S477))/2),1)+CY$7&lt;1,-FLOOR(((18-COUNT($B477:$S477))/2),1)+CY$7&gt;COUNT($B477:$S477)),"",LARGE($B477:$S477,-FLOOR(((18-COUNT($B477:$S477))/2),1)+CY$7)),IF(OR(-FLOOR(((18-COUNT($AN477:$BE477))/2),1)+CY$7&lt;1,-FLOOR(((18-COUNT($AN477:$BE477))/2),1)+CY$7&gt;COUNT($AN477:$BE477)),"",LARGE($AN477:$BE477,-FLOOR(((18-COUNT($AN477:$BE477))/2),1)+CY$7)))</f>
        <v/>
      </c>
      <c r="CZ477" s="532" t="str">
        <f t="shared" ref="CZ477:CZ484" si="1621">IF($CH$4=$CD$4,IF(OR(-FLOOR(((18-COUNT($U477:$AL477))/2),1)+CZ$7&lt;1,-FLOOR(((18-COUNT($U477:$AL477))/2),1)+CZ$7&gt;COUNT($U477:$AL477)),"",LARGE($U477:$AL477,-FLOOR(((18-COUNT($U477:$AL477))/2),1)+CZ$7)),IF(OR(-FLOOR(((18-COUNT($BG477:$BX477))/2),1)+CZ$7&lt;1,-FLOOR(((18-COUNT($BG477:$BX477))/2),1)+CZ$7&gt;COUNT($BG477:$BX477)),"",LARGE($BG477:$BX477,-FLOOR(((18-COUNT($BG477:$BX477))/2),1)+CZ$7)))</f>
        <v/>
      </c>
      <c r="DA477" s="533" t="str">
        <f t="shared" ref="DA477:DA484" si="1622">IF($CH$4=$CD$4,IF(OR(-FLOOR(((18-COUNT($U477:$AL477))/2),1)+DA$7&lt;1,-FLOOR(((18-COUNT($U477:$AL477))/2),1)+DA$7&gt;COUNT($U477:$AL477)),"",LARGE($U477:$AL477,-FLOOR(((18-COUNT($U477:$AL477))/2),1)+DA$7)),IF(OR(-FLOOR(((18-COUNT($BG477:$BX477))/2),1)+DA$7&lt;1,-FLOOR(((18-COUNT($BG477:$BX477))/2),1)+DA$7&gt;COUNT($BG477:$BX477)),"",LARGE($BG477:$BX477,-FLOOR(((18-COUNT($BG477:$BX477))/2),1)+DA$7)))</f>
        <v/>
      </c>
      <c r="DB477" s="534" t="str">
        <f t="shared" ref="DB477:DB484" si="1623">IF($CH$4=$CD$4,IF(OR(-FLOOR(((18-COUNT($U477:$AL477))/2),1)+DB$7&lt;1,-FLOOR(((18-COUNT($U477:$AL477))/2),1)+DB$7&gt;COUNT($U477:$AL477)),"",LARGE($U477:$AL477,-FLOOR(((18-COUNT($U477:$AL477))/2),1)+DB$7)),IF(OR(-FLOOR(((18-COUNT($BG477:$BX477))/2),1)+DB$7&lt;1,-FLOOR(((18-COUNT($BG477:$BX477))/2),1)+DB$7&gt;COUNT($BG477:$BX477)),"",LARGE($BG477:$BX477,-FLOOR(((18-COUNT($BG477:$BX477))/2),1)+DB$7)))</f>
        <v/>
      </c>
      <c r="DC477" s="534" t="str">
        <f t="shared" ref="DC477:DC484" si="1624">IF($CH$4=$CD$4,IF(OR(-FLOOR(((18-COUNT($U477:$AL477))/2),1)+DC$7&lt;1,-FLOOR(((18-COUNT($U477:$AL477))/2),1)+DC$7&gt;COUNT($U477:$AL477)),"",LARGE($U477:$AL477,-FLOOR(((18-COUNT($U477:$AL477))/2),1)+DC$7)),IF(OR(-FLOOR(((18-COUNT($BG477:$BX477))/2),1)+DC$7&lt;1,-FLOOR(((18-COUNT($BG477:$BX477))/2),1)+DC$7&gt;COUNT($BG477:$BX477)),"",LARGE($BG477:$BX477,-FLOOR(((18-COUNT($BG477:$BX477))/2),1)+DC$7)))</f>
        <v/>
      </c>
      <c r="DD477" s="534" t="str">
        <f t="shared" ref="DD477:DD484" si="1625">IF($CH$4=$CD$4,IF(OR(-FLOOR(((18-COUNT($U477:$AL477))/2),1)+DD$7&lt;1,-FLOOR(((18-COUNT($U477:$AL477))/2),1)+DD$7&gt;COUNT($U477:$AL477)),"",LARGE($U477:$AL477,-FLOOR(((18-COUNT($U477:$AL477))/2),1)+DD$7)),IF(OR(-FLOOR(((18-COUNT($BG477:$BX477))/2),1)+DD$7&lt;1,-FLOOR(((18-COUNT($BG477:$BX477))/2),1)+DD$7&gt;COUNT($BG477:$BX477)),"",LARGE($BG477:$BX477,-FLOOR(((18-COUNT($BG477:$BX477))/2),1)+DD$7)))</f>
        <v/>
      </c>
      <c r="DE477" s="534" t="str">
        <f t="shared" ref="DE477:DE484" si="1626">IF($CH$4=$CD$4,IF(OR(-FLOOR(((18-COUNT($U477:$AL477))/2),1)+DE$7&lt;1,-FLOOR(((18-COUNT($U477:$AL477))/2),1)+DE$7&gt;COUNT($U477:$AL477)),"",LARGE($U477:$AL477,-FLOOR(((18-COUNT($U477:$AL477))/2),1)+DE$7)),IF(OR(-FLOOR(((18-COUNT($BG477:$BX477))/2),1)+DE$7&lt;1,-FLOOR(((18-COUNT($BG477:$BX477))/2),1)+DE$7&gt;COUNT($BG477:$BX477)),"",LARGE($BG477:$BX477,-FLOOR(((18-COUNT($BG477:$BX477))/2),1)+DE$7)))</f>
        <v/>
      </c>
      <c r="DF477" s="534">
        <f t="shared" ref="DF477:DF484" si="1627">IF($CH$4=$CD$4,IF(OR(-FLOOR(((18-COUNT($U477:$AL477))/2),1)+DF$7&lt;1,-FLOOR(((18-COUNT($U477:$AL477))/2),1)+DF$7&gt;COUNT($U477:$AL477)),"",LARGE($U477:$AL477,-FLOOR(((18-COUNT($U477:$AL477))/2),1)+DF$7)),IF(OR(-FLOOR(((18-COUNT($BG477:$BX477))/2),1)+DF$7&lt;1,-FLOOR(((18-COUNT($BG477:$BX477))/2),1)+DF$7&gt;COUNT($BG477:$BX477)),"",LARGE($BG477:$BX477,-FLOOR(((18-COUNT($BG477:$BX477))/2),1)+DF$7)))</f>
        <v>10</v>
      </c>
      <c r="DG477" s="535">
        <f t="shared" ref="DG477:DG484" si="1628">IF($CH$4=$CD$4,IF(OR(-FLOOR(((18-COUNT($U477:$AL477))/2),1)+DG$7&lt;1,-FLOOR(((18-COUNT($U477:$AL477))/2),1)+DG$7&gt;COUNT($U477:$AL477)),"",LARGE($U477:$AL477,-FLOOR(((18-COUNT($U477:$AL477))/2),1)+DG$7)),IF(OR(-FLOOR(((18-COUNT($BG477:$BX477))/2),1)+DG$7&lt;1,-FLOOR(((18-COUNT($BG477:$BX477))/2),1)+DG$7&gt;COUNT($BG477:$BX477)),"",LARGE($BG477:$BX477,-FLOOR(((18-COUNT($BG477:$BX477))/2),1)+DG$7)))</f>
        <v>10</v>
      </c>
      <c r="DH477" s="535">
        <f t="shared" ref="DH477:DH484" si="1629">IF($CH$4=$CD$4,IF(OR(-FLOOR(((18-COUNT($U477:$AL477))/2),1)+DH$7&lt;1,-FLOOR(((18-COUNT($U477:$AL477))/2),1)+DH$7&gt;COUNT($U477:$AL477)),"",LARGE($U477:$AL477,-FLOOR(((18-COUNT($U477:$AL477))/2),1)+DH$7)),IF(OR(-FLOOR(((18-COUNT($BG477:$BX477))/2),1)+DH$7&lt;1,-FLOOR(((18-COUNT($BG477:$BX477))/2),1)+DH$7&gt;COUNT($BG477:$BX477)),"",LARGE($BG477:$BX477,-FLOOR(((18-COUNT($BG477:$BX477))/2),1)+DH$7)))</f>
        <v>10</v>
      </c>
      <c r="DI477" s="535">
        <f t="shared" ref="DI477:DI484" si="1630">IF($CH$4=$CD$4,IF(OR(-FLOOR(((18-COUNT($U477:$AL477))/2),1)+DI$7&lt;1,-FLOOR(((18-COUNT($U477:$AL477))/2),1)+DI$7&gt;COUNT($U477:$AL477)),"",LARGE($U477:$AL477,-FLOOR(((18-COUNT($U477:$AL477))/2),1)+DI$7)),IF(OR(-FLOOR(((18-COUNT($BG477:$BX477))/2),1)+DI$7&lt;1,-FLOOR(((18-COUNT($BG477:$BX477))/2),1)+DI$7&gt;COUNT($BG477:$BX477)),"",LARGE($BG477:$BX477,-FLOOR(((18-COUNT($BG477:$BX477))/2),1)+DI$7)))</f>
        <v>10</v>
      </c>
      <c r="DJ477" s="535">
        <f t="shared" ref="DJ477:DJ484" si="1631">IF($CH$4=$CD$4,IF(OR(-FLOOR(((18-COUNT($U477:$AL477))/2),1)+DJ$7&lt;1,-FLOOR(((18-COUNT($U477:$AL477))/2),1)+DJ$7&gt;COUNT($U477:$AL477)),"",LARGE($U477:$AL477,-FLOOR(((18-COUNT($U477:$AL477))/2),1)+DJ$7)),IF(OR(-FLOOR(((18-COUNT($BG477:$BX477))/2),1)+DJ$7&lt;1,-FLOOR(((18-COUNT($BG477:$BX477))/2),1)+DJ$7&gt;COUNT($BG477:$BX477)),"",LARGE($BG477:$BX477,-FLOOR(((18-COUNT($BG477:$BX477))/2),1)+DJ$7)))</f>
        <v>10</v>
      </c>
      <c r="DK477" s="534">
        <f t="shared" ref="DK477:DK484" si="1632">IF($CH$4=$CD$4,IF(OR(-FLOOR(((18-COUNT($U477:$AL477))/2),1)+DK$7&lt;1,-FLOOR(((18-COUNT($U477:$AL477))/2),1)+DK$7&gt;COUNT($U477:$AL477)),"",LARGE($U477:$AL477,-FLOOR(((18-COUNT($U477:$AL477))/2),1)+DK$7)),IF(OR(-FLOOR(((18-COUNT($BG477:$BX477))/2),1)+DK$7&lt;1,-FLOOR(((18-COUNT($BG477:$BX477))/2),1)+DK$7&gt;COUNT($BG477:$BX477)),"",LARGE($BG477:$BX477,-FLOOR(((18-COUNT($BG477:$BX477))/2),1)+DK$7)))</f>
        <v>10</v>
      </c>
      <c r="DL477" s="534">
        <f t="shared" ref="DL477:DL484" si="1633">IF($CH$4=$CD$4,IF(OR(-FLOOR(((18-COUNT($U477:$AL477))/2),1)+DL$7&lt;1,-FLOOR(((18-COUNT($U477:$AL477))/2),1)+DL$7&gt;COUNT($U477:$AL477)),"",LARGE($U477:$AL477,-FLOOR(((18-COUNT($U477:$AL477))/2),1)+DL$7)),IF(OR(-FLOOR(((18-COUNT($BG477:$BX477))/2),1)+DL$7&lt;1,-FLOOR(((18-COUNT($BG477:$BX477))/2),1)+DL$7&gt;COUNT($BG477:$BX477)),"",LARGE($BG477:$BX477,-FLOOR(((18-COUNT($BG477:$BX477))/2),1)+DL$7)))</f>
        <v>10</v>
      </c>
      <c r="DM477" s="534" t="str">
        <f t="shared" ref="DM477:DM484" si="1634">IF($CH$4=$CD$4,IF(OR(-FLOOR(((18-COUNT($U477:$AL477))/2),1)+DM$7&lt;1,-FLOOR(((18-COUNT($U477:$AL477))/2),1)+DM$7&gt;COUNT($U477:$AL477)),"",LARGE($U477:$AL477,-FLOOR(((18-COUNT($U477:$AL477))/2),1)+DM$7)),IF(OR(-FLOOR(((18-COUNT($BG477:$BX477))/2),1)+DM$7&lt;1,-FLOOR(((18-COUNT($BG477:$BX477))/2),1)+DM$7&gt;COUNT($BG477:$BX477)),"",LARGE($BG477:$BX477,-FLOOR(((18-COUNT($BG477:$BX477))/2),1)+DM$7)))</f>
        <v/>
      </c>
      <c r="DN477" s="534" t="str">
        <f t="shared" ref="DN477:DN484" si="1635">IF($CH$4=$CD$4,IF(OR(-FLOOR(((18-COUNT($U477:$AL477))/2),1)+DN$7&lt;1,-FLOOR(((18-COUNT($U477:$AL477))/2),1)+DN$7&gt;COUNT($U477:$AL477)),"",LARGE($U477:$AL477,-FLOOR(((18-COUNT($U477:$AL477))/2),1)+DN$7)),IF(OR(-FLOOR(((18-COUNT($BG477:$BX477))/2),1)+DN$7&lt;1,-FLOOR(((18-COUNT($BG477:$BX477))/2),1)+DN$7&gt;COUNT($BG477:$BX477)),"",LARGE($BG477:$BX477,-FLOOR(((18-COUNT($BG477:$BX477))/2),1)+DN$7)))</f>
        <v/>
      </c>
      <c r="DO477" s="534" t="str">
        <f t="shared" ref="DO477:DO484" si="1636">IF($CH$4=$CD$4,IF(OR(-FLOOR(((18-COUNT($U477:$AL477))/2),1)+DO$7&lt;1,-FLOOR(((18-COUNT($U477:$AL477))/2),1)+DO$7&gt;COUNT($U477:$AL477)),"",LARGE($U477:$AL477,-FLOOR(((18-COUNT($U477:$AL477))/2),1)+DO$7)),IF(OR(-FLOOR(((18-COUNT($BG477:$BX477))/2),1)+DO$7&lt;1,-FLOOR(((18-COUNT($BG477:$BX477))/2),1)+DO$7&gt;COUNT($BG477:$BX477)),"",LARGE($BG477:$BX477,-FLOOR(((18-COUNT($BG477:$BX477))/2),1)+DO$7)))</f>
        <v/>
      </c>
      <c r="DP477" s="533" t="str">
        <f t="shared" ref="DP477:DP484" si="1637">IF($CH$4=$CD$4,IF(OR(-FLOOR(((18-COUNT($U477:$AL477))/2),1)+DP$7&lt;1,-FLOOR(((18-COUNT($U477:$AL477))/2),1)+DP$7&gt;COUNT($U477:$AL477)),"",LARGE($U477:$AL477,-FLOOR(((18-COUNT($U477:$AL477))/2),1)+DP$7)),IF(OR(-FLOOR(((18-COUNT($BG477:$BX477))/2),1)+DP$7&lt;1,-FLOOR(((18-COUNT($BG477:$BX477))/2),1)+DP$7&gt;COUNT($BG477:$BX477)),"",LARGE($BG477:$BX477,-FLOOR(((18-COUNT($BG477:$BX477))/2),1)+DP$7)))</f>
        <v/>
      </c>
      <c r="DQ477" s="532" t="str">
        <f t="shared" ref="DQ477:DQ484" si="1638">IF($CH$4=$CD$4,IF(OR(-FLOOR(((18-COUNT($U477:$AL477))/2),1)+DQ$7&lt;1,-FLOOR(((18-COUNT($U477:$AL477))/2),1)+DQ$7&gt;COUNT($U477:$AL477)),"",LARGE($U477:$AL477,-FLOOR(((18-COUNT($U477:$AL477))/2),1)+DQ$7)),IF(OR(-FLOOR(((18-COUNT($BG477:$BX477))/2),1)+DQ$7&lt;1,-FLOOR(((18-COUNT($BG477:$BX477))/2),1)+DQ$7&gt;COUNT($BG477:$BX477)),"",LARGE($BG477:$BX477,-FLOOR(((18-COUNT($BG477:$BX477))/2),1)+DQ$7)))</f>
        <v/>
      </c>
      <c r="DR477" s="753">
        <f t="shared" ref="DR477:DR484" si="1639">COUNT(B477:S477)</f>
        <v>11</v>
      </c>
      <c r="DS477" s="111">
        <f t="shared" ref="DS477:DS484" si="1640">COUNT(U477:AL477)</f>
        <v>7</v>
      </c>
      <c r="DT477" s="111">
        <f t="shared" ref="DT477:DT484" si="1641">COUNT(AN477:BE477)</f>
        <v>6</v>
      </c>
      <c r="DU477" s="111">
        <f t="shared" ref="DU477:DU484" si="1642">COUNT(BG477:BX477)</f>
        <v>2</v>
      </c>
      <c r="DV477" s="602"/>
      <c r="DW477" s="719"/>
      <c r="DX477" s="719"/>
      <c r="DY477" s="719"/>
      <c r="DZ477" s="719"/>
      <c r="EA477" s="719"/>
      <c r="EB477" s="719"/>
      <c r="EC477" s="719"/>
      <c r="ED477" s="719"/>
      <c r="EE477" s="603"/>
    </row>
    <row r="478" spans="1:135" s="604" customFormat="1" ht="15.75" customHeight="1">
      <c r="A478" s="808" t="s">
        <v>392</v>
      </c>
      <c r="B478" s="306"/>
      <c r="C478" s="783">
        <v>1</v>
      </c>
      <c r="D478" s="306"/>
      <c r="E478" s="783"/>
      <c r="F478" s="306"/>
      <c r="G478" s="783">
        <v>1</v>
      </c>
      <c r="H478" s="783">
        <v>1</v>
      </c>
      <c r="I478" s="783">
        <v>1</v>
      </c>
      <c r="J478" s="783">
        <v>1</v>
      </c>
      <c r="K478" s="783"/>
      <c r="L478" s="783">
        <v>2</v>
      </c>
      <c r="M478" s="783"/>
      <c r="N478" s="306">
        <v>1</v>
      </c>
      <c r="O478" s="783">
        <v>1</v>
      </c>
      <c r="P478" s="306">
        <v>1</v>
      </c>
      <c r="Q478" s="783"/>
      <c r="R478" s="783">
        <v>1</v>
      </c>
      <c r="S478" s="306">
        <v>1</v>
      </c>
      <c r="T478" s="697"/>
      <c r="U478" s="783"/>
      <c r="V478" s="306">
        <v>1</v>
      </c>
      <c r="W478" s="783"/>
      <c r="X478" s="306"/>
      <c r="Y478" s="783"/>
      <c r="Z478" s="306">
        <v>1</v>
      </c>
      <c r="AA478" s="783">
        <v>1</v>
      </c>
      <c r="AB478" s="306"/>
      <c r="AC478" s="783"/>
      <c r="AD478" s="306"/>
      <c r="AE478" s="306">
        <v>2</v>
      </c>
      <c r="AF478" s="306"/>
      <c r="AG478" s="783"/>
      <c r="AH478" s="306">
        <v>1</v>
      </c>
      <c r="AI478" s="783"/>
      <c r="AJ478" s="306"/>
      <c r="AK478" s="306">
        <v>1</v>
      </c>
      <c r="AL478" s="783">
        <v>1</v>
      </c>
      <c r="AM478" s="697"/>
      <c r="AN478" s="783"/>
      <c r="AO478" s="306"/>
      <c r="AP478" s="783"/>
      <c r="AQ478" s="306"/>
      <c r="AR478" s="783"/>
      <c r="AS478" s="306"/>
      <c r="AT478" s="783">
        <v>1</v>
      </c>
      <c r="AU478" s="306"/>
      <c r="AV478" s="783"/>
      <c r="AW478" s="306"/>
      <c r="AX478" s="783">
        <v>1</v>
      </c>
      <c r="AY478" s="306">
        <v>1</v>
      </c>
      <c r="AZ478" s="783">
        <v>1</v>
      </c>
      <c r="BA478" s="306">
        <v>1</v>
      </c>
      <c r="BB478" s="783"/>
      <c r="BC478" s="306"/>
      <c r="BD478" s="306"/>
      <c r="BE478" s="783">
        <v>1</v>
      </c>
      <c r="BF478" s="697"/>
      <c r="BG478" s="783"/>
      <c r="BH478" s="783"/>
      <c r="BI478" s="306"/>
      <c r="BJ478" s="783"/>
      <c r="BK478" s="306"/>
      <c r="BL478" s="783">
        <v>1</v>
      </c>
      <c r="BM478" s="306"/>
      <c r="BN478" s="783"/>
      <c r="BO478" s="306">
        <v>1</v>
      </c>
      <c r="BP478" s="783"/>
      <c r="BQ478" s="306"/>
      <c r="BR478" s="783"/>
      <c r="BS478" s="306"/>
      <c r="BT478" s="783"/>
      <c r="BU478" s="306"/>
      <c r="BV478" s="783"/>
      <c r="BW478" s="783"/>
      <c r="BX478" s="306"/>
      <c r="BY478" s="697"/>
      <c r="BZ478" s="783">
        <v>1</v>
      </c>
      <c r="CA478" s="306">
        <v>1</v>
      </c>
      <c r="CB478" s="783">
        <v>1</v>
      </c>
      <c r="CC478" s="306">
        <v>1</v>
      </c>
      <c r="CD478" s="698">
        <f t="shared" si="1391"/>
        <v>1</v>
      </c>
      <c r="CE478" s="698">
        <f t="shared" si="1392"/>
        <v>1</v>
      </c>
      <c r="CF478" s="698">
        <f t="shared" si="1393"/>
        <v>1</v>
      </c>
      <c r="CG478" s="787" t="str">
        <f t="shared" si="1394"/>
        <v/>
      </c>
      <c r="CH478" s="1371" t="str">
        <f t="shared" si="1603"/>
        <v/>
      </c>
      <c r="CI478" s="1372" t="str">
        <f t="shared" si="1604"/>
        <v/>
      </c>
      <c r="CJ478" s="1373" t="str">
        <f t="shared" si="1605"/>
        <v/>
      </c>
      <c r="CK478" s="1373" t="str">
        <f t="shared" si="1606"/>
        <v/>
      </c>
      <c r="CL478" s="1373">
        <f t="shared" si="1607"/>
        <v>1</v>
      </c>
      <c r="CM478" s="1373">
        <f t="shared" si="1608"/>
        <v>1</v>
      </c>
      <c r="CN478" s="1373">
        <f t="shared" si="1609"/>
        <v>1</v>
      </c>
      <c r="CO478" s="1374">
        <f t="shared" si="1610"/>
        <v>1</v>
      </c>
      <c r="CP478" s="1374">
        <f t="shared" si="1611"/>
        <v>1</v>
      </c>
      <c r="CQ478" s="1374">
        <f t="shared" si="1612"/>
        <v>1</v>
      </c>
      <c r="CR478" s="1374">
        <f t="shared" si="1613"/>
        <v>1</v>
      </c>
      <c r="CS478" s="1373">
        <f t="shared" si="1614"/>
        <v>1</v>
      </c>
      <c r="CT478" s="1373">
        <f t="shared" si="1615"/>
        <v>1</v>
      </c>
      <c r="CU478" s="1373">
        <f t="shared" si="1616"/>
        <v>1</v>
      </c>
      <c r="CV478" s="1373">
        <f t="shared" si="1617"/>
        <v>2</v>
      </c>
      <c r="CW478" s="1373" t="str">
        <f t="shared" si="1618"/>
        <v/>
      </c>
      <c r="CX478" s="1372" t="str">
        <f t="shared" si="1619"/>
        <v/>
      </c>
      <c r="CY478" s="1375" t="str">
        <f t="shared" si="1620"/>
        <v/>
      </c>
      <c r="CZ478" s="532" t="str">
        <f t="shared" si="1621"/>
        <v/>
      </c>
      <c r="DA478" s="533" t="str">
        <f t="shared" si="1622"/>
        <v/>
      </c>
      <c r="DB478" s="534" t="str">
        <f t="shared" si="1623"/>
        <v/>
      </c>
      <c r="DC478" s="534" t="str">
        <f t="shared" si="1624"/>
        <v/>
      </c>
      <c r="DD478" s="534" t="str">
        <f t="shared" si="1625"/>
        <v/>
      </c>
      <c r="DE478" s="534" t="str">
        <f t="shared" si="1626"/>
        <v/>
      </c>
      <c r="DF478" s="534">
        <f t="shared" si="1627"/>
        <v>1</v>
      </c>
      <c r="DG478" s="535">
        <f t="shared" si="1628"/>
        <v>1</v>
      </c>
      <c r="DH478" s="535">
        <f t="shared" si="1629"/>
        <v>1</v>
      </c>
      <c r="DI478" s="535">
        <f t="shared" si="1630"/>
        <v>1</v>
      </c>
      <c r="DJ478" s="535">
        <f t="shared" si="1631"/>
        <v>1</v>
      </c>
      <c r="DK478" s="534">
        <f t="shared" si="1632"/>
        <v>1</v>
      </c>
      <c r="DL478" s="534">
        <f t="shared" si="1633"/>
        <v>2</v>
      </c>
      <c r="DM478" s="534" t="str">
        <f t="shared" si="1634"/>
        <v/>
      </c>
      <c r="DN478" s="534" t="str">
        <f t="shared" si="1635"/>
        <v/>
      </c>
      <c r="DO478" s="534" t="str">
        <f t="shared" si="1636"/>
        <v/>
      </c>
      <c r="DP478" s="533" t="str">
        <f t="shared" si="1637"/>
        <v/>
      </c>
      <c r="DQ478" s="532" t="str">
        <f t="shared" si="1638"/>
        <v/>
      </c>
      <c r="DR478" s="753">
        <f t="shared" si="1639"/>
        <v>11</v>
      </c>
      <c r="DS478" s="111">
        <f t="shared" si="1640"/>
        <v>7</v>
      </c>
      <c r="DT478" s="111">
        <f t="shared" si="1641"/>
        <v>6</v>
      </c>
      <c r="DU478" s="111">
        <f t="shared" si="1642"/>
        <v>2</v>
      </c>
      <c r="DV478" s="602"/>
      <c r="DW478" s="719"/>
      <c r="DX478" s="719"/>
      <c r="DY478" s="719"/>
      <c r="DZ478" s="719"/>
      <c r="EA478" s="719"/>
      <c r="EB478" s="719"/>
      <c r="EC478" s="719"/>
      <c r="ED478" s="719"/>
      <c r="EE478" s="603"/>
    </row>
    <row r="479" spans="1:135" s="604" customFormat="1" ht="15.75" customHeight="1">
      <c r="A479" s="748" t="s">
        <v>156</v>
      </c>
      <c r="B479" s="306"/>
      <c r="C479" s="783">
        <v>12</v>
      </c>
      <c r="D479" s="306"/>
      <c r="E479" s="783"/>
      <c r="F479" s="306"/>
      <c r="G479" s="783">
        <v>12</v>
      </c>
      <c r="H479" s="783">
        <v>12</v>
      </c>
      <c r="I479" s="783">
        <v>12</v>
      </c>
      <c r="J479" s="783">
        <v>12</v>
      </c>
      <c r="K479" s="783"/>
      <c r="L479" s="783">
        <v>12</v>
      </c>
      <c r="M479" s="783"/>
      <c r="N479" s="306">
        <v>12</v>
      </c>
      <c r="O479" s="783">
        <v>12</v>
      </c>
      <c r="P479" s="306">
        <v>12</v>
      </c>
      <c r="Q479" s="783"/>
      <c r="R479" s="783">
        <v>12</v>
      </c>
      <c r="S479" s="306">
        <v>12</v>
      </c>
      <c r="T479" s="703"/>
      <c r="U479" s="783"/>
      <c r="V479" s="306">
        <v>12</v>
      </c>
      <c r="W479" s="783"/>
      <c r="X479" s="306"/>
      <c r="Y479" s="783"/>
      <c r="Z479" s="306">
        <v>12</v>
      </c>
      <c r="AA479" s="783">
        <v>12</v>
      </c>
      <c r="AB479" s="306"/>
      <c r="AC479" s="783"/>
      <c r="AD479" s="306"/>
      <c r="AE479" s="306">
        <v>12</v>
      </c>
      <c r="AF479" s="306"/>
      <c r="AG479" s="783"/>
      <c r="AH479" s="306">
        <v>12</v>
      </c>
      <c r="AI479" s="783"/>
      <c r="AJ479" s="306"/>
      <c r="AK479" s="306">
        <v>12</v>
      </c>
      <c r="AL479" s="783">
        <v>12</v>
      </c>
      <c r="AM479" s="703"/>
      <c r="AN479" s="783"/>
      <c r="AO479" s="306"/>
      <c r="AP479" s="783"/>
      <c r="AQ479" s="306"/>
      <c r="AR479" s="783"/>
      <c r="AS479" s="306"/>
      <c r="AT479" s="783">
        <v>12</v>
      </c>
      <c r="AU479" s="306"/>
      <c r="AV479" s="783"/>
      <c r="AW479" s="306"/>
      <c r="AX479" s="783">
        <v>12</v>
      </c>
      <c r="AY479" s="306">
        <v>12</v>
      </c>
      <c r="AZ479" s="783">
        <v>12</v>
      </c>
      <c r="BA479" s="306">
        <v>12</v>
      </c>
      <c r="BB479" s="783"/>
      <c r="BC479" s="306"/>
      <c r="BD479" s="306"/>
      <c r="BE479" s="783">
        <v>12</v>
      </c>
      <c r="BF479" s="703"/>
      <c r="BG479" s="783"/>
      <c r="BH479" s="783"/>
      <c r="BI479" s="306"/>
      <c r="BJ479" s="783"/>
      <c r="BK479" s="306"/>
      <c r="BL479" s="783">
        <v>12</v>
      </c>
      <c r="BM479" s="306"/>
      <c r="BN479" s="783"/>
      <c r="BO479" s="306">
        <v>12</v>
      </c>
      <c r="BP479" s="783"/>
      <c r="BQ479" s="306"/>
      <c r="BR479" s="783"/>
      <c r="BS479" s="306"/>
      <c r="BT479" s="783"/>
      <c r="BU479" s="306"/>
      <c r="BV479" s="783"/>
      <c r="BW479" s="783"/>
      <c r="BX479" s="306"/>
      <c r="BY479" s="703"/>
      <c r="BZ479" s="783">
        <v>12</v>
      </c>
      <c r="CA479" s="306">
        <v>12</v>
      </c>
      <c r="CB479" s="783">
        <v>12</v>
      </c>
      <c r="CC479" s="306">
        <v>12</v>
      </c>
      <c r="CD479" s="698">
        <f t="shared" si="1391"/>
        <v>12</v>
      </c>
      <c r="CE479" s="698">
        <f t="shared" si="1392"/>
        <v>12</v>
      </c>
      <c r="CF479" s="698">
        <f t="shared" si="1393"/>
        <v>12</v>
      </c>
      <c r="CG479" s="787" t="str">
        <f t="shared" si="1394"/>
        <v/>
      </c>
      <c r="CH479" s="1371" t="str">
        <f t="shared" si="1603"/>
        <v/>
      </c>
      <c r="CI479" s="1372" t="str">
        <f t="shared" si="1604"/>
        <v/>
      </c>
      <c r="CJ479" s="1373" t="str">
        <f t="shared" si="1605"/>
        <v/>
      </c>
      <c r="CK479" s="1373" t="str">
        <f t="shared" si="1606"/>
        <v/>
      </c>
      <c r="CL479" s="1373">
        <f t="shared" si="1607"/>
        <v>12</v>
      </c>
      <c r="CM479" s="1373">
        <f t="shared" si="1608"/>
        <v>12</v>
      </c>
      <c r="CN479" s="1373">
        <f t="shared" si="1609"/>
        <v>12</v>
      </c>
      <c r="CO479" s="1374">
        <f t="shared" si="1610"/>
        <v>12</v>
      </c>
      <c r="CP479" s="1374">
        <f t="shared" si="1611"/>
        <v>12</v>
      </c>
      <c r="CQ479" s="1374">
        <f t="shared" si="1612"/>
        <v>12</v>
      </c>
      <c r="CR479" s="1374">
        <f t="shared" si="1613"/>
        <v>12</v>
      </c>
      <c r="CS479" s="1373">
        <f t="shared" si="1614"/>
        <v>12</v>
      </c>
      <c r="CT479" s="1373">
        <f t="shared" si="1615"/>
        <v>12</v>
      </c>
      <c r="CU479" s="1373">
        <f t="shared" si="1616"/>
        <v>12</v>
      </c>
      <c r="CV479" s="1373">
        <f t="shared" si="1617"/>
        <v>12</v>
      </c>
      <c r="CW479" s="1373" t="str">
        <f t="shared" si="1618"/>
        <v/>
      </c>
      <c r="CX479" s="1372" t="str">
        <f t="shared" si="1619"/>
        <v/>
      </c>
      <c r="CY479" s="1375" t="str">
        <f t="shared" si="1620"/>
        <v/>
      </c>
      <c r="CZ479" s="532" t="str">
        <f t="shared" si="1621"/>
        <v/>
      </c>
      <c r="DA479" s="533" t="str">
        <f t="shared" si="1622"/>
        <v/>
      </c>
      <c r="DB479" s="534" t="str">
        <f t="shared" si="1623"/>
        <v/>
      </c>
      <c r="DC479" s="534" t="str">
        <f t="shared" si="1624"/>
        <v/>
      </c>
      <c r="DD479" s="534" t="str">
        <f t="shared" si="1625"/>
        <v/>
      </c>
      <c r="DE479" s="534" t="str">
        <f t="shared" si="1626"/>
        <v/>
      </c>
      <c r="DF479" s="534">
        <f t="shared" si="1627"/>
        <v>12</v>
      </c>
      <c r="DG479" s="535">
        <f t="shared" si="1628"/>
        <v>12</v>
      </c>
      <c r="DH479" s="535">
        <f t="shared" si="1629"/>
        <v>12</v>
      </c>
      <c r="DI479" s="535">
        <f t="shared" si="1630"/>
        <v>12</v>
      </c>
      <c r="DJ479" s="535">
        <f t="shared" si="1631"/>
        <v>12</v>
      </c>
      <c r="DK479" s="534">
        <f t="shared" si="1632"/>
        <v>12</v>
      </c>
      <c r="DL479" s="534">
        <f t="shared" si="1633"/>
        <v>12</v>
      </c>
      <c r="DM479" s="534" t="str">
        <f t="shared" si="1634"/>
        <v/>
      </c>
      <c r="DN479" s="534" t="str">
        <f t="shared" si="1635"/>
        <v/>
      </c>
      <c r="DO479" s="534" t="str">
        <f t="shared" si="1636"/>
        <v/>
      </c>
      <c r="DP479" s="533" t="str">
        <f t="shared" si="1637"/>
        <v/>
      </c>
      <c r="DQ479" s="532" t="str">
        <f t="shared" si="1638"/>
        <v/>
      </c>
      <c r="DR479" s="753">
        <f t="shared" si="1639"/>
        <v>11</v>
      </c>
      <c r="DS479" s="111">
        <f t="shared" si="1640"/>
        <v>7</v>
      </c>
      <c r="DT479" s="111">
        <f t="shared" si="1641"/>
        <v>6</v>
      </c>
      <c r="DU479" s="111">
        <f t="shared" si="1642"/>
        <v>2</v>
      </c>
      <c r="DV479" s="602"/>
      <c r="DW479" s="719"/>
      <c r="DX479" s="719"/>
      <c r="DY479" s="719"/>
      <c r="DZ479" s="719"/>
      <c r="EA479" s="719"/>
      <c r="EB479" s="719"/>
      <c r="EC479" s="719"/>
      <c r="ED479" s="719"/>
      <c r="EE479" s="603"/>
    </row>
    <row r="480" spans="1:135" s="604" customFormat="1" ht="15.75" customHeight="1">
      <c r="A480" s="800" t="s">
        <v>369</v>
      </c>
      <c r="B480" s="541" t="str">
        <f t="shared" ref="B480:S480" si="1643">IF(B478="","",B477*B478*B479)</f>
        <v/>
      </c>
      <c r="C480" s="541">
        <f t="shared" si="1643"/>
        <v>120</v>
      </c>
      <c r="D480" s="541" t="str">
        <f t="shared" si="1643"/>
        <v/>
      </c>
      <c r="E480" s="541" t="str">
        <f t="shared" si="1643"/>
        <v/>
      </c>
      <c r="F480" s="541" t="str">
        <f t="shared" si="1643"/>
        <v/>
      </c>
      <c r="G480" s="541">
        <f t="shared" si="1643"/>
        <v>120</v>
      </c>
      <c r="H480" s="541">
        <f t="shared" si="1643"/>
        <v>120</v>
      </c>
      <c r="I480" s="541">
        <f t="shared" si="1643"/>
        <v>120</v>
      </c>
      <c r="J480" s="541">
        <f t="shared" si="1643"/>
        <v>120</v>
      </c>
      <c r="K480" s="541" t="str">
        <f t="shared" si="1643"/>
        <v/>
      </c>
      <c r="L480" s="541">
        <f t="shared" si="1643"/>
        <v>240</v>
      </c>
      <c r="M480" s="541" t="str">
        <f t="shared" si="1643"/>
        <v/>
      </c>
      <c r="N480" s="541">
        <f t="shared" si="1643"/>
        <v>120</v>
      </c>
      <c r="O480" s="541">
        <f t="shared" si="1643"/>
        <v>120</v>
      </c>
      <c r="P480" s="541">
        <f t="shared" si="1643"/>
        <v>84</v>
      </c>
      <c r="Q480" s="541" t="str">
        <f t="shared" si="1643"/>
        <v/>
      </c>
      <c r="R480" s="541">
        <f t="shared" si="1643"/>
        <v>36</v>
      </c>
      <c r="S480" s="541">
        <f t="shared" si="1643"/>
        <v>120</v>
      </c>
      <c r="T480" s="762"/>
      <c r="U480" s="541" t="str">
        <f t="shared" ref="U480:AL480" si="1644">IF(U478="","",U477*U478*U479)</f>
        <v/>
      </c>
      <c r="V480" s="541">
        <f t="shared" si="1644"/>
        <v>120</v>
      </c>
      <c r="W480" s="541" t="str">
        <f t="shared" si="1644"/>
        <v/>
      </c>
      <c r="X480" s="541" t="str">
        <f t="shared" si="1644"/>
        <v/>
      </c>
      <c r="Y480" s="541" t="str">
        <f t="shared" si="1644"/>
        <v/>
      </c>
      <c r="Z480" s="541">
        <f t="shared" si="1644"/>
        <v>120</v>
      </c>
      <c r="AA480" s="541">
        <f t="shared" si="1644"/>
        <v>120</v>
      </c>
      <c r="AB480" s="541" t="str">
        <f t="shared" si="1644"/>
        <v/>
      </c>
      <c r="AC480" s="541" t="str">
        <f t="shared" si="1644"/>
        <v/>
      </c>
      <c r="AD480" s="541" t="str">
        <f t="shared" si="1644"/>
        <v/>
      </c>
      <c r="AE480" s="541">
        <f t="shared" si="1644"/>
        <v>240</v>
      </c>
      <c r="AF480" s="541" t="str">
        <f t="shared" si="1644"/>
        <v/>
      </c>
      <c r="AG480" s="541" t="str">
        <f t="shared" si="1644"/>
        <v/>
      </c>
      <c r="AH480" s="541">
        <f t="shared" si="1644"/>
        <v>120</v>
      </c>
      <c r="AI480" s="541" t="str">
        <f t="shared" si="1644"/>
        <v/>
      </c>
      <c r="AJ480" s="541" t="str">
        <f t="shared" si="1644"/>
        <v/>
      </c>
      <c r="AK480" s="541">
        <f t="shared" si="1644"/>
        <v>120</v>
      </c>
      <c r="AL480" s="541">
        <f t="shared" si="1644"/>
        <v>120</v>
      </c>
      <c r="AM480" s="762"/>
      <c r="AN480" s="541" t="str">
        <f t="shared" ref="AN480:BE480" si="1645">IF(AN478="","",AN477*AN478*AN479)</f>
        <v/>
      </c>
      <c r="AO480" s="541" t="str">
        <f t="shared" si="1645"/>
        <v/>
      </c>
      <c r="AP480" s="541" t="str">
        <f t="shared" si="1645"/>
        <v/>
      </c>
      <c r="AQ480" s="541" t="str">
        <f t="shared" si="1645"/>
        <v/>
      </c>
      <c r="AR480" s="541" t="str">
        <f t="shared" si="1645"/>
        <v/>
      </c>
      <c r="AS480" s="541" t="str">
        <f t="shared" si="1645"/>
        <v/>
      </c>
      <c r="AT480" s="541">
        <f t="shared" si="1645"/>
        <v>84</v>
      </c>
      <c r="AU480" s="541" t="str">
        <f t="shared" si="1645"/>
        <v/>
      </c>
      <c r="AV480" s="541" t="str">
        <f t="shared" si="1645"/>
        <v/>
      </c>
      <c r="AW480" s="541" t="str">
        <f t="shared" si="1645"/>
        <v/>
      </c>
      <c r="AX480" s="541">
        <f t="shared" si="1645"/>
        <v>120</v>
      </c>
      <c r="AY480" s="541">
        <f t="shared" si="1645"/>
        <v>120</v>
      </c>
      <c r="AZ480" s="541">
        <f t="shared" si="1645"/>
        <v>120</v>
      </c>
      <c r="BA480" s="541">
        <f t="shared" si="1645"/>
        <v>120</v>
      </c>
      <c r="BB480" s="541" t="str">
        <f t="shared" si="1645"/>
        <v/>
      </c>
      <c r="BC480" s="541" t="str">
        <f t="shared" si="1645"/>
        <v/>
      </c>
      <c r="BD480" s="541" t="str">
        <f t="shared" si="1645"/>
        <v/>
      </c>
      <c r="BE480" s="541">
        <f t="shared" si="1645"/>
        <v>120</v>
      </c>
      <c r="BF480" s="762"/>
      <c r="BG480" s="541" t="str">
        <f t="shared" ref="BG480:BX480" si="1646">IF(BG478="","",BG477*BG478*BG479)</f>
        <v/>
      </c>
      <c r="BH480" s="541" t="str">
        <f t="shared" si="1646"/>
        <v/>
      </c>
      <c r="BI480" s="541" t="str">
        <f t="shared" si="1646"/>
        <v/>
      </c>
      <c r="BJ480" s="541" t="str">
        <f t="shared" si="1646"/>
        <v/>
      </c>
      <c r="BK480" s="541" t="str">
        <f t="shared" si="1646"/>
        <v/>
      </c>
      <c r="BL480" s="541">
        <f t="shared" si="1646"/>
        <v>84</v>
      </c>
      <c r="BM480" s="541" t="str">
        <f t="shared" si="1646"/>
        <v/>
      </c>
      <c r="BN480" s="541" t="str">
        <f t="shared" si="1646"/>
        <v/>
      </c>
      <c r="BO480" s="541">
        <f t="shared" si="1646"/>
        <v>120</v>
      </c>
      <c r="BP480" s="541" t="str">
        <f t="shared" si="1646"/>
        <v/>
      </c>
      <c r="BQ480" s="541" t="str">
        <f t="shared" si="1646"/>
        <v/>
      </c>
      <c r="BR480" s="541" t="str">
        <f t="shared" si="1646"/>
        <v/>
      </c>
      <c r="BS480" s="541" t="str">
        <f t="shared" si="1646"/>
        <v/>
      </c>
      <c r="BT480" s="541" t="str">
        <f t="shared" si="1646"/>
        <v/>
      </c>
      <c r="BU480" s="541" t="str">
        <f t="shared" si="1646"/>
        <v/>
      </c>
      <c r="BV480" s="541" t="str">
        <f t="shared" si="1646"/>
        <v/>
      </c>
      <c r="BW480" s="541" t="str">
        <f t="shared" si="1646"/>
        <v/>
      </c>
      <c r="BX480" s="541" t="str">
        <f t="shared" si="1646"/>
        <v/>
      </c>
      <c r="BY480" s="762"/>
      <c r="BZ480" s="541">
        <f>IF(BZ478="","",BZ477*BZ478*BZ479)</f>
        <v>120</v>
      </c>
      <c r="CA480" s="541">
        <f>IF(CA478="","",CA477*CA478*CA479)</f>
        <v>120</v>
      </c>
      <c r="CB480" s="541">
        <f>IF(CB478="","",CB477*CB478*CB479)</f>
        <v>84</v>
      </c>
      <c r="CC480" s="541">
        <f>IF(CC478="","",CC477*CC478*CC479)</f>
        <v>84</v>
      </c>
      <c r="CD480" s="698">
        <f t="shared" si="1391"/>
        <v>116</v>
      </c>
      <c r="CE480" s="698">
        <f t="shared" si="1392"/>
        <v>120</v>
      </c>
      <c r="CF480" s="698">
        <f t="shared" si="1393"/>
        <v>120</v>
      </c>
      <c r="CG480" s="787" t="str">
        <f t="shared" si="1394"/>
        <v/>
      </c>
      <c r="CH480" s="1371" t="str">
        <f t="shared" si="1603"/>
        <v/>
      </c>
      <c r="CI480" s="1372" t="str">
        <f t="shared" si="1604"/>
        <v/>
      </c>
      <c r="CJ480" s="1373" t="str">
        <f t="shared" si="1605"/>
        <v/>
      </c>
      <c r="CK480" s="1373" t="str">
        <f t="shared" si="1606"/>
        <v/>
      </c>
      <c r="CL480" s="1373">
        <f t="shared" si="1607"/>
        <v>36</v>
      </c>
      <c r="CM480" s="1373">
        <f t="shared" si="1608"/>
        <v>84</v>
      </c>
      <c r="CN480" s="1373">
        <f t="shared" si="1609"/>
        <v>120</v>
      </c>
      <c r="CO480" s="1374">
        <f t="shared" si="1610"/>
        <v>120</v>
      </c>
      <c r="CP480" s="1374">
        <f t="shared" si="1611"/>
        <v>120</v>
      </c>
      <c r="CQ480" s="1374">
        <f t="shared" si="1612"/>
        <v>120</v>
      </c>
      <c r="CR480" s="1374">
        <f t="shared" si="1613"/>
        <v>120</v>
      </c>
      <c r="CS480" s="1373">
        <f t="shared" si="1614"/>
        <v>120</v>
      </c>
      <c r="CT480" s="1373">
        <f t="shared" si="1615"/>
        <v>120</v>
      </c>
      <c r="CU480" s="1373">
        <f t="shared" si="1616"/>
        <v>120</v>
      </c>
      <c r="CV480" s="1373">
        <f t="shared" si="1617"/>
        <v>240</v>
      </c>
      <c r="CW480" s="1373" t="str">
        <f t="shared" si="1618"/>
        <v/>
      </c>
      <c r="CX480" s="1372" t="str">
        <f t="shared" si="1619"/>
        <v/>
      </c>
      <c r="CY480" s="1375" t="str">
        <f t="shared" si="1620"/>
        <v/>
      </c>
      <c r="CZ480" s="532" t="str">
        <f t="shared" si="1621"/>
        <v/>
      </c>
      <c r="DA480" s="533" t="str">
        <f t="shared" si="1622"/>
        <v/>
      </c>
      <c r="DB480" s="534" t="str">
        <f t="shared" si="1623"/>
        <v/>
      </c>
      <c r="DC480" s="534" t="str">
        <f t="shared" si="1624"/>
        <v/>
      </c>
      <c r="DD480" s="534" t="str">
        <f t="shared" si="1625"/>
        <v/>
      </c>
      <c r="DE480" s="534" t="str">
        <f t="shared" si="1626"/>
        <v/>
      </c>
      <c r="DF480" s="534">
        <f t="shared" si="1627"/>
        <v>120</v>
      </c>
      <c r="DG480" s="535">
        <f t="shared" si="1628"/>
        <v>120</v>
      </c>
      <c r="DH480" s="535">
        <f t="shared" si="1629"/>
        <v>120</v>
      </c>
      <c r="DI480" s="535">
        <f t="shared" si="1630"/>
        <v>120</v>
      </c>
      <c r="DJ480" s="535">
        <f t="shared" si="1631"/>
        <v>120</v>
      </c>
      <c r="DK480" s="534">
        <f t="shared" si="1632"/>
        <v>120</v>
      </c>
      <c r="DL480" s="534">
        <f t="shared" si="1633"/>
        <v>240</v>
      </c>
      <c r="DM480" s="534" t="str">
        <f t="shared" si="1634"/>
        <v/>
      </c>
      <c r="DN480" s="534" t="str">
        <f t="shared" si="1635"/>
        <v/>
      </c>
      <c r="DO480" s="534" t="str">
        <f t="shared" si="1636"/>
        <v/>
      </c>
      <c r="DP480" s="533" t="str">
        <f t="shared" si="1637"/>
        <v/>
      </c>
      <c r="DQ480" s="532" t="str">
        <f t="shared" si="1638"/>
        <v/>
      </c>
      <c r="DR480" s="753">
        <f t="shared" si="1639"/>
        <v>11</v>
      </c>
      <c r="DS480" s="111">
        <f t="shared" si="1640"/>
        <v>7</v>
      </c>
      <c r="DT480" s="111">
        <f t="shared" si="1641"/>
        <v>6</v>
      </c>
      <c r="DU480" s="111">
        <f t="shared" si="1642"/>
        <v>2</v>
      </c>
      <c r="DV480" s="602"/>
      <c r="DW480" s="719"/>
      <c r="DX480" s="719"/>
      <c r="DY480" s="719"/>
      <c r="DZ480" s="719"/>
      <c r="EA480" s="719"/>
      <c r="EB480" s="719"/>
      <c r="EC480" s="719"/>
      <c r="ED480" s="719"/>
      <c r="EE480" s="603"/>
    </row>
    <row r="481" spans="1:135" s="604" customFormat="1" ht="15.75" customHeight="1">
      <c r="A481" s="800" t="s">
        <v>393</v>
      </c>
      <c r="B481" s="571">
        <v>3140</v>
      </c>
      <c r="C481" s="571">
        <v>3140</v>
      </c>
      <c r="D481" s="571">
        <v>3140</v>
      </c>
      <c r="E481" s="571">
        <v>3140</v>
      </c>
      <c r="F481" s="571">
        <v>3140</v>
      </c>
      <c r="G481" s="571">
        <v>3140</v>
      </c>
      <c r="H481" s="571">
        <v>3140</v>
      </c>
      <c r="I481" s="571">
        <v>3140</v>
      </c>
      <c r="J481" s="571">
        <v>3140</v>
      </c>
      <c r="K481" s="571">
        <v>3140</v>
      </c>
      <c r="L481" s="571">
        <v>3140</v>
      </c>
      <c r="M481" s="571">
        <v>3140</v>
      </c>
      <c r="N481" s="571">
        <v>3140</v>
      </c>
      <c r="O481" s="571">
        <v>3140</v>
      </c>
      <c r="P481" s="571">
        <v>3140</v>
      </c>
      <c r="Q481" s="571">
        <v>3140</v>
      </c>
      <c r="R481" s="571">
        <v>3140</v>
      </c>
      <c r="S481" s="571">
        <v>3140</v>
      </c>
      <c r="T481" s="851"/>
      <c r="U481" s="571">
        <v>3140</v>
      </c>
      <c r="V481" s="571">
        <v>3140</v>
      </c>
      <c r="W481" s="571">
        <v>3140</v>
      </c>
      <c r="X481" s="571">
        <v>3140</v>
      </c>
      <c r="Y481" s="571">
        <v>3140</v>
      </c>
      <c r="Z481" s="571">
        <v>3140</v>
      </c>
      <c r="AA481" s="571">
        <v>3140</v>
      </c>
      <c r="AB481" s="571">
        <v>3140</v>
      </c>
      <c r="AC481" s="571">
        <v>3140</v>
      </c>
      <c r="AD481" s="571">
        <v>3140</v>
      </c>
      <c r="AE481" s="571">
        <v>3140</v>
      </c>
      <c r="AF481" s="571">
        <v>3140</v>
      </c>
      <c r="AG481" s="571">
        <v>3140</v>
      </c>
      <c r="AH481" s="571">
        <v>3140</v>
      </c>
      <c r="AI481" s="571">
        <v>3140</v>
      </c>
      <c r="AJ481" s="571">
        <v>3140</v>
      </c>
      <c r="AK481" s="571">
        <v>3140</v>
      </c>
      <c r="AL481" s="571">
        <v>3140</v>
      </c>
      <c r="AM481" s="851"/>
      <c r="AN481" s="571">
        <v>3140</v>
      </c>
      <c r="AO481" s="571">
        <v>3140</v>
      </c>
      <c r="AP481" s="571">
        <v>3140</v>
      </c>
      <c r="AQ481" s="571">
        <v>3140</v>
      </c>
      <c r="AR481" s="571">
        <v>3140</v>
      </c>
      <c r="AS481" s="571">
        <v>3140</v>
      </c>
      <c r="AT481" s="571">
        <v>3140</v>
      </c>
      <c r="AU481" s="571">
        <v>3140</v>
      </c>
      <c r="AV481" s="571">
        <v>3140</v>
      </c>
      <c r="AW481" s="571">
        <v>3140</v>
      </c>
      <c r="AX481" s="571">
        <v>3140</v>
      </c>
      <c r="AY481" s="571">
        <v>3140</v>
      </c>
      <c r="AZ481" s="571">
        <v>3140</v>
      </c>
      <c r="BA481" s="571">
        <v>3140</v>
      </c>
      <c r="BB481" s="571">
        <v>3140</v>
      </c>
      <c r="BC481" s="571">
        <v>3140</v>
      </c>
      <c r="BD481" s="571">
        <v>3140</v>
      </c>
      <c r="BE481" s="571">
        <v>3140</v>
      </c>
      <c r="BF481" s="851"/>
      <c r="BG481" s="571">
        <v>3140</v>
      </c>
      <c r="BH481" s="571">
        <v>3140</v>
      </c>
      <c r="BI481" s="571">
        <v>3140</v>
      </c>
      <c r="BJ481" s="571">
        <v>3140</v>
      </c>
      <c r="BK481" s="571">
        <v>3140</v>
      </c>
      <c r="BL481" s="571">
        <v>3140</v>
      </c>
      <c r="BM481" s="571">
        <v>3140</v>
      </c>
      <c r="BN481" s="571">
        <v>3140</v>
      </c>
      <c r="BO481" s="571">
        <v>3140</v>
      </c>
      <c r="BP481" s="571">
        <v>3140</v>
      </c>
      <c r="BQ481" s="571">
        <v>3140</v>
      </c>
      <c r="BR481" s="571">
        <v>3140</v>
      </c>
      <c r="BS481" s="571">
        <v>3140</v>
      </c>
      <c r="BT481" s="571">
        <v>3140</v>
      </c>
      <c r="BU481" s="571">
        <v>3140</v>
      </c>
      <c r="BV481" s="571">
        <v>3140</v>
      </c>
      <c r="BW481" s="571">
        <v>3140</v>
      </c>
      <c r="BX481" s="571">
        <v>3140</v>
      </c>
      <c r="BY481" s="851"/>
      <c r="BZ481" s="571">
        <v>3140</v>
      </c>
      <c r="CA481" s="571">
        <v>3140</v>
      </c>
      <c r="CB481" s="571">
        <v>3140</v>
      </c>
      <c r="CC481" s="571">
        <v>3140</v>
      </c>
      <c r="CD481" s="698">
        <f t="shared" si="1391"/>
        <v>3140</v>
      </c>
      <c r="CE481" s="698">
        <f t="shared" si="1392"/>
        <v>3140</v>
      </c>
      <c r="CF481" s="698">
        <f t="shared" si="1393"/>
        <v>3140</v>
      </c>
      <c r="CG481" s="787">
        <f t="shared" si="1394"/>
        <v>3140</v>
      </c>
      <c r="CH481" s="1371">
        <f t="shared" si="1603"/>
        <v>3140</v>
      </c>
      <c r="CI481" s="1372">
        <f t="shared" si="1604"/>
        <v>3140</v>
      </c>
      <c r="CJ481" s="1373">
        <f t="shared" si="1605"/>
        <v>3140</v>
      </c>
      <c r="CK481" s="1373">
        <f t="shared" si="1606"/>
        <v>3140</v>
      </c>
      <c r="CL481" s="1373">
        <f t="shared" si="1607"/>
        <v>3140</v>
      </c>
      <c r="CM481" s="1373">
        <f t="shared" si="1608"/>
        <v>3140</v>
      </c>
      <c r="CN481" s="1373">
        <f t="shared" si="1609"/>
        <v>3140</v>
      </c>
      <c r="CO481" s="1374">
        <f t="shared" si="1610"/>
        <v>3140</v>
      </c>
      <c r="CP481" s="1374">
        <f t="shared" si="1611"/>
        <v>3140</v>
      </c>
      <c r="CQ481" s="1374">
        <f t="shared" si="1612"/>
        <v>3140</v>
      </c>
      <c r="CR481" s="1374">
        <f t="shared" si="1613"/>
        <v>3140</v>
      </c>
      <c r="CS481" s="1373">
        <f t="shared" si="1614"/>
        <v>3140</v>
      </c>
      <c r="CT481" s="1373">
        <f t="shared" si="1615"/>
        <v>3140</v>
      </c>
      <c r="CU481" s="1373">
        <f t="shared" si="1616"/>
        <v>3140</v>
      </c>
      <c r="CV481" s="1373">
        <f t="shared" si="1617"/>
        <v>3140</v>
      </c>
      <c r="CW481" s="1373">
        <f t="shared" si="1618"/>
        <v>3140</v>
      </c>
      <c r="CX481" s="1372">
        <f t="shared" si="1619"/>
        <v>3140</v>
      </c>
      <c r="CY481" s="1375">
        <f t="shared" si="1620"/>
        <v>3140</v>
      </c>
      <c r="CZ481" s="532">
        <f t="shared" si="1621"/>
        <v>3140</v>
      </c>
      <c r="DA481" s="533">
        <f t="shared" si="1622"/>
        <v>3140</v>
      </c>
      <c r="DB481" s="534">
        <f t="shared" si="1623"/>
        <v>3140</v>
      </c>
      <c r="DC481" s="534">
        <f t="shared" si="1624"/>
        <v>3140</v>
      </c>
      <c r="DD481" s="534">
        <f t="shared" si="1625"/>
        <v>3140</v>
      </c>
      <c r="DE481" s="534">
        <f t="shared" si="1626"/>
        <v>3140</v>
      </c>
      <c r="DF481" s="534">
        <f t="shared" si="1627"/>
        <v>3140</v>
      </c>
      <c r="DG481" s="535">
        <f t="shared" si="1628"/>
        <v>3140</v>
      </c>
      <c r="DH481" s="535">
        <f t="shared" si="1629"/>
        <v>3140</v>
      </c>
      <c r="DI481" s="535">
        <f t="shared" si="1630"/>
        <v>3140</v>
      </c>
      <c r="DJ481" s="535">
        <f t="shared" si="1631"/>
        <v>3140</v>
      </c>
      <c r="DK481" s="534">
        <f t="shared" si="1632"/>
        <v>3140</v>
      </c>
      <c r="DL481" s="534">
        <f t="shared" si="1633"/>
        <v>3140</v>
      </c>
      <c r="DM481" s="534">
        <f t="shared" si="1634"/>
        <v>3140</v>
      </c>
      <c r="DN481" s="534">
        <f t="shared" si="1635"/>
        <v>3140</v>
      </c>
      <c r="DO481" s="534">
        <f t="shared" si="1636"/>
        <v>3140</v>
      </c>
      <c r="DP481" s="533">
        <f t="shared" si="1637"/>
        <v>3140</v>
      </c>
      <c r="DQ481" s="532">
        <f t="shared" si="1638"/>
        <v>3140</v>
      </c>
      <c r="DR481" s="753">
        <f t="shared" si="1639"/>
        <v>18</v>
      </c>
      <c r="DS481" s="111">
        <f t="shared" si="1640"/>
        <v>18</v>
      </c>
      <c r="DT481" s="111">
        <f t="shared" si="1641"/>
        <v>18</v>
      </c>
      <c r="DU481" s="111">
        <f t="shared" si="1642"/>
        <v>18</v>
      </c>
      <c r="DV481" s="602"/>
      <c r="DW481" s="719"/>
      <c r="DX481" s="719"/>
      <c r="DY481" s="719"/>
      <c r="DZ481" s="719"/>
      <c r="EA481" s="719"/>
      <c r="EB481" s="719"/>
      <c r="EC481" s="719"/>
      <c r="ED481" s="719"/>
      <c r="EE481" s="603"/>
    </row>
    <row r="482" spans="1:135" s="604" customFormat="1" ht="15.75" customHeight="1">
      <c r="A482" s="748" t="s">
        <v>328</v>
      </c>
      <c r="B482" s="863" t="str">
        <f>IF(B480="","",B480*B481/B$46/365/$G$1)</f>
        <v/>
      </c>
      <c r="C482" s="863">
        <f t="shared" ref="C482:U482" si="1647">IF(C480="","",C480*C481/C$46/365/$G$1)</f>
        <v>1.4663760896637609E-2</v>
      </c>
      <c r="D482" s="863" t="str">
        <f t="shared" si="1647"/>
        <v/>
      </c>
      <c r="E482" s="863" t="str">
        <f t="shared" si="1647"/>
        <v/>
      </c>
      <c r="F482" s="863" t="str">
        <f t="shared" si="1647"/>
        <v/>
      </c>
      <c r="G482" s="863">
        <f t="shared" si="1647"/>
        <v>1.4663760896637609E-2</v>
      </c>
      <c r="H482" s="863">
        <f t="shared" si="1647"/>
        <v>1.4663760896637609E-2</v>
      </c>
      <c r="I482" s="863">
        <f t="shared" si="1647"/>
        <v>2.9327521793275219E-2</v>
      </c>
      <c r="J482" s="863">
        <f t="shared" si="1647"/>
        <v>1.6758583881871552E-2</v>
      </c>
      <c r="K482" s="863" t="str">
        <f t="shared" si="1647"/>
        <v/>
      </c>
      <c r="L482" s="863">
        <f t="shared" si="1647"/>
        <v>1.4663760896637609E-2</v>
      </c>
      <c r="M482" s="863" t="str">
        <f t="shared" si="1647"/>
        <v/>
      </c>
      <c r="N482" s="863">
        <f t="shared" si="1647"/>
        <v>1.6758583881871552E-2</v>
      </c>
      <c r="O482" s="863">
        <f t="shared" si="1647"/>
        <v>1.6758583881871552E-2</v>
      </c>
      <c r="P482" s="863">
        <f t="shared" si="1647"/>
        <v>1.1731008717310086E-2</v>
      </c>
      <c r="Q482" s="863" t="str">
        <f t="shared" si="1647"/>
        <v/>
      </c>
      <c r="R482" s="863">
        <f t="shared" si="1647"/>
        <v>5.0275751645614663E-3</v>
      </c>
      <c r="S482" s="863">
        <f t="shared" si="1647"/>
        <v>1.3034454130344542E-2</v>
      </c>
      <c r="T482" s="752"/>
      <c r="U482" s="863" t="str">
        <f t="shared" si="1647"/>
        <v/>
      </c>
      <c r="V482" s="863">
        <f t="shared" ref="V482:AL482" si="1648">IF(V480="","",V480*V481/V$46/365/$G$1)</f>
        <v>1.4663760896637609E-2</v>
      </c>
      <c r="W482" s="863" t="str">
        <f t="shared" si="1648"/>
        <v/>
      </c>
      <c r="X482" s="863" t="str">
        <f t="shared" si="1648"/>
        <v/>
      </c>
      <c r="Y482" s="863" t="str">
        <f t="shared" si="1648"/>
        <v/>
      </c>
      <c r="Z482" s="863">
        <f t="shared" si="1648"/>
        <v>1.1731008717310086E-2</v>
      </c>
      <c r="AA482" s="863">
        <f t="shared" si="1648"/>
        <v>1.4663760896637609E-2</v>
      </c>
      <c r="AB482" s="863" t="str">
        <f t="shared" si="1648"/>
        <v/>
      </c>
      <c r="AC482" s="863" t="str">
        <f t="shared" si="1648"/>
        <v/>
      </c>
      <c r="AD482" s="863" t="str">
        <f t="shared" si="1648"/>
        <v/>
      </c>
      <c r="AE482" s="863">
        <f t="shared" si="1648"/>
        <v>2.9327521793275219E-2</v>
      </c>
      <c r="AF482" s="863" t="str">
        <f t="shared" si="1648"/>
        <v/>
      </c>
      <c r="AG482" s="863" t="str">
        <f t="shared" si="1648"/>
        <v/>
      </c>
      <c r="AH482" s="863">
        <f t="shared" si="1648"/>
        <v>1.4663760896637609E-2</v>
      </c>
      <c r="AI482" s="863" t="str">
        <f t="shared" si="1648"/>
        <v/>
      </c>
      <c r="AJ482" s="863" t="str">
        <f t="shared" si="1648"/>
        <v/>
      </c>
      <c r="AK482" s="863">
        <f t="shared" si="1648"/>
        <v>1.1731008717310086E-2</v>
      </c>
      <c r="AL482" s="863">
        <f t="shared" si="1648"/>
        <v>1.3034454130344542E-2</v>
      </c>
      <c r="AM482" s="752"/>
      <c r="AN482" s="863" t="str">
        <f t="shared" ref="AN482:BE482" si="1649">IF(AN480="","",AN480*AN481/AN$46/365/$G$1)</f>
        <v/>
      </c>
      <c r="AO482" s="863" t="str">
        <f t="shared" si="1649"/>
        <v/>
      </c>
      <c r="AP482" s="863" t="str">
        <f t="shared" si="1649"/>
        <v/>
      </c>
      <c r="AQ482" s="863" t="str">
        <f t="shared" si="1649"/>
        <v/>
      </c>
      <c r="AR482" s="863" t="str">
        <f t="shared" si="1649"/>
        <v/>
      </c>
      <c r="AS482" s="863" t="str">
        <f t="shared" si="1649"/>
        <v/>
      </c>
      <c r="AT482" s="863">
        <f t="shared" si="1649"/>
        <v>1.1731008717310086E-2</v>
      </c>
      <c r="AU482" s="863" t="str">
        <f t="shared" si="1649"/>
        <v/>
      </c>
      <c r="AV482" s="863" t="str">
        <f t="shared" si="1649"/>
        <v/>
      </c>
      <c r="AW482" s="863" t="str">
        <f t="shared" si="1649"/>
        <v/>
      </c>
      <c r="AX482" s="863">
        <f t="shared" si="1649"/>
        <v>1.4663760896637609E-2</v>
      </c>
      <c r="AY482" s="863">
        <f t="shared" si="1649"/>
        <v>1.9551681195516812E-2</v>
      </c>
      <c r="AZ482" s="863">
        <f t="shared" si="1649"/>
        <v>2.3462017434620171E-2</v>
      </c>
      <c r="BA482" s="863">
        <f t="shared" si="1649"/>
        <v>1.6758583881871552E-2</v>
      </c>
      <c r="BB482" s="863" t="str">
        <f t="shared" si="1649"/>
        <v/>
      </c>
      <c r="BC482" s="863" t="str">
        <f t="shared" si="1649"/>
        <v/>
      </c>
      <c r="BD482" s="863" t="str">
        <f t="shared" si="1649"/>
        <v/>
      </c>
      <c r="BE482" s="863">
        <f t="shared" si="1649"/>
        <v>1.6758583881871552E-2</v>
      </c>
      <c r="BF482" s="752"/>
      <c r="BG482" s="863" t="str">
        <f t="shared" ref="BG482:BX482" si="1650">IF(BG480="","",BG480*BG481/BG$46/365/$G$1)</f>
        <v/>
      </c>
      <c r="BH482" s="863" t="str">
        <f t="shared" si="1650"/>
        <v/>
      </c>
      <c r="BI482" s="863" t="str">
        <f t="shared" si="1650"/>
        <v/>
      </c>
      <c r="BJ482" s="863" t="str">
        <f t="shared" si="1650"/>
        <v/>
      </c>
      <c r="BK482" s="863" t="str">
        <f t="shared" si="1650"/>
        <v/>
      </c>
      <c r="BL482" s="863">
        <f t="shared" si="1650"/>
        <v>1.3686176836861769E-2</v>
      </c>
      <c r="BM482" s="863" t="str">
        <f t="shared" si="1650"/>
        <v/>
      </c>
      <c r="BN482" s="863" t="str">
        <f t="shared" si="1650"/>
        <v/>
      </c>
      <c r="BO482" s="863">
        <f t="shared" si="1650"/>
        <v>1.6758583881871552E-2</v>
      </c>
      <c r="BP482" s="863" t="str">
        <f t="shared" si="1650"/>
        <v/>
      </c>
      <c r="BQ482" s="863" t="str">
        <f t="shared" si="1650"/>
        <v/>
      </c>
      <c r="BR482" s="863" t="str">
        <f t="shared" si="1650"/>
        <v/>
      </c>
      <c r="BS482" s="863" t="str">
        <f t="shared" si="1650"/>
        <v/>
      </c>
      <c r="BT482" s="863" t="str">
        <f t="shared" si="1650"/>
        <v/>
      </c>
      <c r="BU482" s="863" t="str">
        <f t="shared" si="1650"/>
        <v/>
      </c>
      <c r="BV482" s="863" t="str">
        <f t="shared" si="1650"/>
        <v/>
      </c>
      <c r="BW482" s="863" t="str">
        <f t="shared" si="1650"/>
        <v/>
      </c>
      <c r="BX482" s="863" t="str">
        <f t="shared" si="1650"/>
        <v/>
      </c>
      <c r="BY482" s="752"/>
      <c r="BZ482" s="863">
        <f>IF(BZ480="","",BZ480*BZ481/BZ$46/365/$G$1)</f>
        <v>1.9551681195516812E-2</v>
      </c>
      <c r="CA482" s="863">
        <f>IF(CA480="","",CA480*CA481/CA$46/365/$G$1)</f>
        <v>1.9551681195516812E-2</v>
      </c>
      <c r="CB482" s="863">
        <f>IF(CB480="","",CB480*CB481/CB$46/365/$G$1)</f>
        <v>1.3686176836861769E-2</v>
      </c>
      <c r="CC482" s="863">
        <f>IF(CC480="","",CC480*CC481/CC$46/365/$G$1)</f>
        <v>1.6423412204234121E-2</v>
      </c>
      <c r="CD482" s="698">
        <f t="shared" si="1391"/>
        <v>1.4855139786646635E-2</v>
      </c>
      <c r="CE482" s="723">
        <f t="shared" si="1392"/>
        <v>1.3751349107513491E-2</v>
      </c>
      <c r="CF482" s="723">
        <f t="shared" si="1393"/>
        <v>1.6933152463974383E-2</v>
      </c>
      <c r="CG482" s="790" t="str">
        <f t="shared" si="1394"/>
        <v/>
      </c>
      <c r="CH482" s="1376" t="str">
        <f t="shared" si="1603"/>
        <v/>
      </c>
      <c r="CI482" s="1377" t="str">
        <f t="shared" si="1604"/>
        <v/>
      </c>
      <c r="CJ482" s="1378" t="str">
        <f t="shared" si="1605"/>
        <v/>
      </c>
      <c r="CK482" s="1378" t="str">
        <f t="shared" si="1606"/>
        <v/>
      </c>
      <c r="CL482" s="1378">
        <f t="shared" si="1607"/>
        <v>5.0275751645614663E-3</v>
      </c>
      <c r="CM482" s="1378">
        <f t="shared" si="1608"/>
        <v>1.1731008717310086E-2</v>
      </c>
      <c r="CN482" s="1378">
        <f t="shared" si="1609"/>
        <v>1.3034454130344542E-2</v>
      </c>
      <c r="CO482" s="1379">
        <f t="shared" si="1610"/>
        <v>1.4663760896637609E-2</v>
      </c>
      <c r="CP482" s="1379">
        <f t="shared" si="1611"/>
        <v>1.4663760896637609E-2</v>
      </c>
      <c r="CQ482" s="1379">
        <f t="shared" si="1612"/>
        <v>1.4663760896637609E-2</v>
      </c>
      <c r="CR482" s="1379">
        <f t="shared" si="1613"/>
        <v>1.4663760896637609E-2</v>
      </c>
      <c r="CS482" s="1378">
        <f t="shared" si="1614"/>
        <v>1.6758583881871552E-2</v>
      </c>
      <c r="CT482" s="1378">
        <f t="shared" si="1615"/>
        <v>1.6758583881871552E-2</v>
      </c>
      <c r="CU482" s="1378">
        <f t="shared" si="1616"/>
        <v>1.6758583881871552E-2</v>
      </c>
      <c r="CV482" s="1378">
        <f t="shared" si="1617"/>
        <v>2.9327521793275219E-2</v>
      </c>
      <c r="CW482" s="1378" t="str">
        <f t="shared" si="1618"/>
        <v/>
      </c>
      <c r="CX482" s="1377" t="str">
        <f t="shared" si="1619"/>
        <v/>
      </c>
      <c r="CY482" s="1380" t="str">
        <f t="shared" si="1620"/>
        <v/>
      </c>
      <c r="CZ482" s="638" t="str">
        <f t="shared" si="1621"/>
        <v/>
      </c>
      <c r="DA482" s="639" t="str">
        <f t="shared" si="1622"/>
        <v/>
      </c>
      <c r="DB482" s="640" t="str">
        <f t="shared" si="1623"/>
        <v/>
      </c>
      <c r="DC482" s="640" t="str">
        <f t="shared" si="1624"/>
        <v/>
      </c>
      <c r="DD482" s="640" t="str">
        <f t="shared" si="1625"/>
        <v/>
      </c>
      <c r="DE482" s="640" t="str">
        <f t="shared" si="1626"/>
        <v/>
      </c>
      <c r="DF482" s="640">
        <f t="shared" si="1627"/>
        <v>1.1731008717310086E-2</v>
      </c>
      <c r="DG482" s="641">
        <f t="shared" si="1628"/>
        <v>1.1731008717310086E-2</v>
      </c>
      <c r="DH482" s="641">
        <f t="shared" si="1629"/>
        <v>1.3034454130344542E-2</v>
      </c>
      <c r="DI482" s="641">
        <f t="shared" si="1630"/>
        <v>1.4663760896637609E-2</v>
      </c>
      <c r="DJ482" s="641">
        <f t="shared" si="1631"/>
        <v>1.4663760896637609E-2</v>
      </c>
      <c r="DK482" s="640">
        <f t="shared" si="1632"/>
        <v>1.4663760896637609E-2</v>
      </c>
      <c r="DL482" s="640">
        <f t="shared" si="1633"/>
        <v>2.9327521793275219E-2</v>
      </c>
      <c r="DM482" s="640" t="str">
        <f t="shared" si="1634"/>
        <v/>
      </c>
      <c r="DN482" s="640" t="str">
        <f t="shared" si="1635"/>
        <v/>
      </c>
      <c r="DO482" s="640" t="str">
        <f t="shared" si="1636"/>
        <v/>
      </c>
      <c r="DP482" s="639" t="str">
        <f t="shared" si="1637"/>
        <v/>
      </c>
      <c r="DQ482" s="638" t="str">
        <f t="shared" si="1638"/>
        <v/>
      </c>
      <c r="DR482" s="753">
        <f t="shared" si="1639"/>
        <v>11</v>
      </c>
      <c r="DS482" s="111">
        <f t="shared" si="1640"/>
        <v>7</v>
      </c>
      <c r="DT482" s="111">
        <f t="shared" si="1641"/>
        <v>6</v>
      </c>
      <c r="DU482" s="111">
        <f t="shared" si="1642"/>
        <v>2</v>
      </c>
      <c r="DV482" s="602"/>
      <c r="DW482" s="719"/>
      <c r="DX482" s="719"/>
      <c r="DY482" s="719"/>
      <c r="DZ482" s="719"/>
      <c r="EA482" s="719"/>
      <c r="EB482" s="719"/>
      <c r="EC482" s="719"/>
      <c r="ED482" s="719"/>
      <c r="EE482" s="603"/>
    </row>
    <row r="483" spans="1:135" s="604" customFormat="1" ht="15.75" customHeight="1">
      <c r="A483" s="859" t="s">
        <v>394</v>
      </c>
      <c r="B483" s="777"/>
      <c r="C483" s="743">
        <v>4</v>
      </c>
      <c r="D483" s="777"/>
      <c r="E483" s="743"/>
      <c r="F483" s="777"/>
      <c r="G483" s="743">
        <v>5</v>
      </c>
      <c r="H483" s="777">
        <v>3</v>
      </c>
      <c r="I483" s="743">
        <v>4</v>
      </c>
      <c r="J483" s="777">
        <v>3</v>
      </c>
      <c r="K483" s="743"/>
      <c r="L483" s="777">
        <v>3</v>
      </c>
      <c r="M483" s="743"/>
      <c r="N483" s="777">
        <v>6</v>
      </c>
      <c r="O483" s="743">
        <v>4.5</v>
      </c>
      <c r="P483" s="777">
        <v>7.15</v>
      </c>
      <c r="Q483" s="743"/>
      <c r="R483" s="743">
        <v>7</v>
      </c>
      <c r="S483" s="777">
        <v>8</v>
      </c>
      <c r="T483" s="697"/>
      <c r="U483" s="743"/>
      <c r="V483" s="777">
        <v>4</v>
      </c>
      <c r="W483" s="743"/>
      <c r="X483" s="777"/>
      <c r="Y483" s="743"/>
      <c r="Z483" s="777">
        <v>6</v>
      </c>
      <c r="AA483" s="743">
        <v>5</v>
      </c>
      <c r="AB483" s="777"/>
      <c r="AC483" s="743"/>
      <c r="AD483" s="777"/>
      <c r="AE483" s="743">
        <v>6</v>
      </c>
      <c r="AF483" s="777"/>
      <c r="AG483" s="743"/>
      <c r="AH483" s="777">
        <v>4.5</v>
      </c>
      <c r="AI483" s="743"/>
      <c r="AJ483" s="777"/>
      <c r="AK483" s="777">
        <v>5</v>
      </c>
      <c r="AL483" s="743">
        <v>5</v>
      </c>
      <c r="AM483" s="697"/>
      <c r="AN483" s="743"/>
      <c r="AO483" s="777"/>
      <c r="AP483" s="743"/>
      <c r="AQ483" s="777"/>
      <c r="AR483" s="743"/>
      <c r="AS483" s="777"/>
      <c r="AT483" s="743">
        <v>25</v>
      </c>
      <c r="AU483" s="777"/>
      <c r="AV483" s="743"/>
      <c r="AW483" s="777"/>
      <c r="AX483" s="743">
        <v>50</v>
      </c>
      <c r="AY483" s="777">
        <v>5.2</v>
      </c>
      <c r="AZ483" s="743">
        <v>3.5</v>
      </c>
      <c r="BA483" s="777">
        <v>5.2</v>
      </c>
      <c r="BB483" s="743"/>
      <c r="BC483" s="777"/>
      <c r="BD483" s="777"/>
      <c r="BE483" s="743">
        <v>6</v>
      </c>
      <c r="BF483" s="697"/>
      <c r="BG483" s="743"/>
      <c r="BH483" s="743"/>
      <c r="BI483" s="777"/>
      <c r="BJ483" s="743"/>
      <c r="BK483" s="777"/>
      <c r="BL483" s="743">
        <v>55</v>
      </c>
      <c r="BM483" s="777"/>
      <c r="BN483" s="743"/>
      <c r="BO483" s="777">
        <v>40</v>
      </c>
      <c r="BP483" s="743"/>
      <c r="BQ483" s="777"/>
      <c r="BR483" s="743"/>
      <c r="BS483" s="777"/>
      <c r="BT483" s="743"/>
      <c r="BU483" s="777"/>
      <c r="BV483" s="743"/>
      <c r="BW483" s="743"/>
      <c r="BX483" s="777"/>
      <c r="BY483" s="697"/>
      <c r="BZ483" s="743">
        <f>5*BZ477</f>
        <v>50</v>
      </c>
      <c r="CA483" s="743">
        <f>5*CA477</f>
        <v>50</v>
      </c>
      <c r="CB483" s="743">
        <f>5*CB477</f>
        <v>35</v>
      </c>
      <c r="CC483" s="743">
        <f>5*CC477</f>
        <v>35</v>
      </c>
      <c r="CD483" s="698">
        <f t="shared" si="1391"/>
        <v>4.8499999999999996</v>
      </c>
      <c r="CE483" s="698">
        <f t="shared" si="1392"/>
        <v>5.0999999999999996</v>
      </c>
      <c r="CF483" s="698">
        <f t="shared" si="1393"/>
        <v>10.350000000000001</v>
      </c>
      <c r="CG483" s="787" t="str">
        <f t="shared" si="1394"/>
        <v/>
      </c>
      <c r="CH483" s="1371" t="str">
        <f t="shared" si="1603"/>
        <v/>
      </c>
      <c r="CI483" s="1372" t="str">
        <f t="shared" si="1604"/>
        <v/>
      </c>
      <c r="CJ483" s="1373" t="str">
        <f t="shared" si="1605"/>
        <v/>
      </c>
      <c r="CK483" s="1373" t="str">
        <f t="shared" si="1606"/>
        <v/>
      </c>
      <c r="CL483" s="1373">
        <f t="shared" si="1607"/>
        <v>3</v>
      </c>
      <c r="CM483" s="1373">
        <f t="shared" si="1608"/>
        <v>3</v>
      </c>
      <c r="CN483" s="1373">
        <f t="shared" si="1609"/>
        <v>3</v>
      </c>
      <c r="CO483" s="1374">
        <f t="shared" si="1610"/>
        <v>4</v>
      </c>
      <c r="CP483" s="1374">
        <f t="shared" si="1611"/>
        <v>4</v>
      </c>
      <c r="CQ483" s="1374">
        <f t="shared" si="1612"/>
        <v>4.5</v>
      </c>
      <c r="CR483" s="1374">
        <f t="shared" si="1613"/>
        <v>5</v>
      </c>
      <c r="CS483" s="1373">
        <f t="shared" si="1614"/>
        <v>6</v>
      </c>
      <c r="CT483" s="1373">
        <f t="shared" si="1615"/>
        <v>7</v>
      </c>
      <c r="CU483" s="1373">
        <f t="shared" si="1616"/>
        <v>7.15</v>
      </c>
      <c r="CV483" s="1373">
        <f t="shared" si="1617"/>
        <v>8</v>
      </c>
      <c r="CW483" s="1373" t="str">
        <f t="shared" si="1618"/>
        <v/>
      </c>
      <c r="CX483" s="1372" t="str">
        <f t="shared" si="1619"/>
        <v/>
      </c>
      <c r="CY483" s="1375" t="str">
        <f t="shared" si="1620"/>
        <v/>
      </c>
      <c r="CZ483" s="532" t="str">
        <f t="shared" si="1621"/>
        <v/>
      </c>
      <c r="DA483" s="533" t="str">
        <f t="shared" si="1622"/>
        <v/>
      </c>
      <c r="DB483" s="534" t="str">
        <f t="shared" si="1623"/>
        <v/>
      </c>
      <c r="DC483" s="534" t="str">
        <f t="shared" si="1624"/>
        <v/>
      </c>
      <c r="DD483" s="534" t="str">
        <f t="shared" si="1625"/>
        <v/>
      </c>
      <c r="DE483" s="534" t="str">
        <f t="shared" si="1626"/>
        <v/>
      </c>
      <c r="DF483" s="534">
        <f t="shared" si="1627"/>
        <v>4</v>
      </c>
      <c r="DG483" s="535">
        <f t="shared" si="1628"/>
        <v>4.5</v>
      </c>
      <c r="DH483" s="535">
        <f t="shared" si="1629"/>
        <v>5</v>
      </c>
      <c r="DI483" s="535">
        <f t="shared" si="1630"/>
        <v>5</v>
      </c>
      <c r="DJ483" s="535">
        <f t="shared" si="1631"/>
        <v>5</v>
      </c>
      <c r="DK483" s="534">
        <f t="shared" si="1632"/>
        <v>6</v>
      </c>
      <c r="DL483" s="534">
        <f t="shared" si="1633"/>
        <v>6</v>
      </c>
      <c r="DM483" s="534" t="str">
        <f t="shared" si="1634"/>
        <v/>
      </c>
      <c r="DN483" s="534" t="str">
        <f t="shared" si="1635"/>
        <v/>
      </c>
      <c r="DO483" s="534" t="str">
        <f t="shared" si="1636"/>
        <v/>
      </c>
      <c r="DP483" s="533" t="str">
        <f t="shared" si="1637"/>
        <v/>
      </c>
      <c r="DQ483" s="532" t="str">
        <f t="shared" si="1638"/>
        <v/>
      </c>
      <c r="DR483" s="753">
        <f t="shared" si="1639"/>
        <v>11</v>
      </c>
      <c r="DS483" s="111">
        <f t="shared" si="1640"/>
        <v>7</v>
      </c>
      <c r="DT483" s="111">
        <f t="shared" si="1641"/>
        <v>6</v>
      </c>
      <c r="DU483" s="111">
        <f t="shared" si="1642"/>
        <v>2</v>
      </c>
      <c r="DV483" s="602"/>
      <c r="DW483" s="719"/>
      <c r="DX483" s="719"/>
      <c r="DY483" s="719"/>
      <c r="DZ483" s="719"/>
      <c r="EA483" s="719"/>
      <c r="EB483" s="719"/>
      <c r="EC483" s="719"/>
      <c r="ED483" s="719"/>
      <c r="EE483" s="603"/>
    </row>
    <row r="484" spans="1:135" s="604" customFormat="1" ht="15.75" customHeight="1">
      <c r="A484" s="748" t="s">
        <v>395</v>
      </c>
      <c r="B484" s="541" t="str">
        <f t="shared" ref="B484:S484" si="1651">IF(B483="","",B480*B483)</f>
        <v/>
      </c>
      <c r="C484" s="541">
        <f t="shared" si="1651"/>
        <v>480</v>
      </c>
      <c r="D484" s="541" t="str">
        <f t="shared" si="1651"/>
        <v/>
      </c>
      <c r="E484" s="541" t="str">
        <f t="shared" si="1651"/>
        <v/>
      </c>
      <c r="F484" s="541" t="str">
        <f t="shared" si="1651"/>
        <v/>
      </c>
      <c r="G484" s="541">
        <f t="shared" si="1651"/>
        <v>600</v>
      </c>
      <c r="H484" s="541">
        <f t="shared" si="1651"/>
        <v>360</v>
      </c>
      <c r="I484" s="541">
        <f t="shared" si="1651"/>
        <v>480</v>
      </c>
      <c r="J484" s="541">
        <f t="shared" si="1651"/>
        <v>360</v>
      </c>
      <c r="K484" s="541" t="str">
        <f t="shared" si="1651"/>
        <v/>
      </c>
      <c r="L484" s="541">
        <f t="shared" si="1651"/>
        <v>720</v>
      </c>
      <c r="M484" s="541" t="str">
        <f t="shared" si="1651"/>
        <v/>
      </c>
      <c r="N484" s="541">
        <f t="shared" si="1651"/>
        <v>720</v>
      </c>
      <c r="O484" s="541">
        <f t="shared" si="1651"/>
        <v>540</v>
      </c>
      <c r="P484" s="541">
        <f t="shared" si="1651"/>
        <v>600.6</v>
      </c>
      <c r="Q484" s="541" t="str">
        <f t="shared" si="1651"/>
        <v/>
      </c>
      <c r="R484" s="541">
        <f t="shared" si="1651"/>
        <v>252</v>
      </c>
      <c r="S484" s="541">
        <f t="shared" si="1651"/>
        <v>960</v>
      </c>
      <c r="T484" s="762"/>
      <c r="U484" s="541" t="str">
        <f t="shared" ref="U484:AL484" si="1652">IF(U483="","",U480*U483)</f>
        <v/>
      </c>
      <c r="V484" s="541">
        <f t="shared" si="1652"/>
        <v>480</v>
      </c>
      <c r="W484" s="541" t="str">
        <f t="shared" si="1652"/>
        <v/>
      </c>
      <c r="X484" s="541" t="str">
        <f t="shared" si="1652"/>
        <v/>
      </c>
      <c r="Y484" s="541" t="str">
        <f t="shared" si="1652"/>
        <v/>
      </c>
      <c r="Z484" s="541">
        <f t="shared" si="1652"/>
        <v>720</v>
      </c>
      <c r="AA484" s="541">
        <f t="shared" si="1652"/>
        <v>600</v>
      </c>
      <c r="AB484" s="541" t="str">
        <f t="shared" si="1652"/>
        <v/>
      </c>
      <c r="AC484" s="541" t="str">
        <f t="shared" si="1652"/>
        <v/>
      </c>
      <c r="AD484" s="541" t="str">
        <f t="shared" si="1652"/>
        <v/>
      </c>
      <c r="AE484" s="541">
        <f t="shared" si="1652"/>
        <v>1440</v>
      </c>
      <c r="AF484" s="541" t="str">
        <f t="shared" si="1652"/>
        <v/>
      </c>
      <c r="AG484" s="541" t="str">
        <f t="shared" si="1652"/>
        <v/>
      </c>
      <c r="AH484" s="541">
        <f t="shared" si="1652"/>
        <v>540</v>
      </c>
      <c r="AI484" s="541" t="str">
        <f t="shared" si="1652"/>
        <v/>
      </c>
      <c r="AJ484" s="541" t="str">
        <f t="shared" si="1652"/>
        <v/>
      </c>
      <c r="AK484" s="541">
        <f t="shared" si="1652"/>
        <v>600</v>
      </c>
      <c r="AL484" s="541">
        <f t="shared" si="1652"/>
        <v>600</v>
      </c>
      <c r="AM484" s="762"/>
      <c r="AN484" s="541" t="str">
        <f t="shared" ref="AN484:BE484" si="1653">IF(AN483="","",AN480*AN483)</f>
        <v/>
      </c>
      <c r="AO484" s="541" t="str">
        <f t="shared" si="1653"/>
        <v/>
      </c>
      <c r="AP484" s="541" t="str">
        <f t="shared" si="1653"/>
        <v/>
      </c>
      <c r="AQ484" s="541" t="str">
        <f t="shared" si="1653"/>
        <v/>
      </c>
      <c r="AR484" s="541" t="str">
        <f t="shared" si="1653"/>
        <v/>
      </c>
      <c r="AS484" s="541" t="str">
        <f t="shared" si="1653"/>
        <v/>
      </c>
      <c r="AT484" s="541">
        <f t="shared" si="1653"/>
        <v>2100</v>
      </c>
      <c r="AU484" s="541" t="str">
        <f t="shared" si="1653"/>
        <v/>
      </c>
      <c r="AV484" s="541" t="str">
        <f t="shared" si="1653"/>
        <v/>
      </c>
      <c r="AW484" s="541" t="str">
        <f t="shared" si="1653"/>
        <v/>
      </c>
      <c r="AX484" s="541">
        <f t="shared" si="1653"/>
        <v>6000</v>
      </c>
      <c r="AY484" s="541">
        <f t="shared" si="1653"/>
        <v>624</v>
      </c>
      <c r="AZ484" s="541">
        <f t="shared" si="1653"/>
        <v>420</v>
      </c>
      <c r="BA484" s="541">
        <f t="shared" si="1653"/>
        <v>624</v>
      </c>
      <c r="BB484" s="541" t="str">
        <f t="shared" si="1653"/>
        <v/>
      </c>
      <c r="BC484" s="541" t="str">
        <f t="shared" si="1653"/>
        <v/>
      </c>
      <c r="BD484" s="541" t="str">
        <f t="shared" si="1653"/>
        <v/>
      </c>
      <c r="BE484" s="541">
        <f t="shared" si="1653"/>
        <v>720</v>
      </c>
      <c r="BF484" s="762"/>
      <c r="BG484" s="541" t="str">
        <f t="shared" ref="BG484:BX484" si="1654">IF(BG483="","",BG480*BG483)</f>
        <v/>
      </c>
      <c r="BH484" s="541" t="str">
        <f t="shared" si="1654"/>
        <v/>
      </c>
      <c r="BI484" s="541" t="str">
        <f t="shared" si="1654"/>
        <v/>
      </c>
      <c r="BJ484" s="541" t="str">
        <f t="shared" si="1654"/>
        <v/>
      </c>
      <c r="BK484" s="541" t="str">
        <f t="shared" si="1654"/>
        <v/>
      </c>
      <c r="BL484" s="541">
        <f t="shared" si="1654"/>
        <v>4620</v>
      </c>
      <c r="BM484" s="541" t="str">
        <f t="shared" si="1654"/>
        <v/>
      </c>
      <c r="BN484" s="541" t="str">
        <f t="shared" si="1654"/>
        <v/>
      </c>
      <c r="BO484" s="541">
        <f t="shared" si="1654"/>
        <v>4800</v>
      </c>
      <c r="BP484" s="541" t="str">
        <f t="shared" si="1654"/>
        <v/>
      </c>
      <c r="BQ484" s="541" t="str">
        <f t="shared" si="1654"/>
        <v/>
      </c>
      <c r="BR484" s="541" t="str">
        <f t="shared" si="1654"/>
        <v/>
      </c>
      <c r="BS484" s="541" t="str">
        <f t="shared" si="1654"/>
        <v/>
      </c>
      <c r="BT484" s="541" t="str">
        <f t="shared" si="1654"/>
        <v/>
      </c>
      <c r="BU484" s="541" t="str">
        <f t="shared" si="1654"/>
        <v/>
      </c>
      <c r="BV484" s="541" t="str">
        <f t="shared" si="1654"/>
        <v/>
      </c>
      <c r="BW484" s="541" t="str">
        <f t="shared" si="1654"/>
        <v/>
      </c>
      <c r="BX484" s="541" t="str">
        <f t="shared" si="1654"/>
        <v/>
      </c>
      <c r="BY484" s="762"/>
      <c r="BZ484" s="541">
        <f>IF(BZ483="","",BZ480*BZ483)</f>
        <v>6000</v>
      </c>
      <c r="CA484" s="541">
        <f>IF(CA483="","",CA480*CA483)</f>
        <v>6000</v>
      </c>
      <c r="CB484" s="541">
        <f>IF(CB483="","",CB480*CB483)</f>
        <v>2940</v>
      </c>
      <c r="CC484" s="541">
        <f>IF(CC483="","",CC480*CC483)</f>
        <v>2940</v>
      </c>
      <c r="CD484" s="698">
        <f t="shared" si="1391"/>
        <v>540.06666666666672</v>
      </c>
      <c r="CE484" s="698">
        <f t="shared" si="1392"/>
        <v>612</v>
      </c>
      <c r="CF484" s="698">
        <f t="shared" si="1393"/>
        <v>1017</v>
      </c>
      <c r="CG484" s="787" t="str">
        <f t="shared" si="1394"/>
        <v/>
      </c>
      <c r="CH484" s="1371" t="str">
        <f t="shared" si="1603"/>
        <v/>
      </c>
      <c r="CI484" s="1372" t="str">
        <f t="shared" si="1604"/>
        <v/>
      </c>
      <c r="CJ484" s="1373" t="str">
        <f t="shared" si="1605"/>
        <v/>
      </c>
      <c r="CK484" s="1373" t="str">
        <f t="shared" si="1606"/>
        <v/>
      </c>
      <c r="CL484" s="1373">
        <f t="shared" si="1607"/>
        <v>252</v>
      </c>
      <c r="CM484" s="1373">
        <f t="shared" si="1608"/>
        <v>360</v>
      </c>
      <c r="CN484" s="1373">
        <f t="shared" si="1609"/>
        <v>360</v>
      </c>
      <c r="CO484" s="1374">
        <f t="shared" si="1610"/>
        <v>480</v>
      </c>
      <c r="CP484" s="1374">
        <f t="shared" si="1611"/>
        <v>480</v>
      </c>
      <c r="CQ484" s="1374">
        <f t="shared" si="1612"/>
        <v>540</v>
      </c>
      <c r="CR484" s="1374">
        <f t="shared" si="1613"/>
        <v>600</v>
      </c>
      <c r="CS484" s="1373">
        <f t="shared" si="1614"/>
        <v>600.6</v>
      </c>
      <c r="CT484" s="1373">
        <f t="shared" si="1615"/>
        <v>720</v>
      </c>
      <c r="CU484" s="1373">
        <f t="shared" si="1616"/>
        <v>720</v>
      </c>
      <c r="CV484" s="1373">
        <f t="shared" si="1617"/>
        <v>960</v>
      </c>
      <c r="CW484" s="1373" t="str">
        <f t="shared" si="1618"/>
        <v/>
      </c>
      <c r="CX484" s="1372" t="str">
        <f t="shared" si="1619"/>
        <v/>
      </c>
      <c r="CY484" s="1375" t="str">
        <f t="shared" si="1620"/>
        <v/>
      </c>
      <c r="CZ484" s="532" t="str">
        <f t="shared" si="1621"/>
        <v/>
      </c>
      <c r="DA484" s="533" t="str">
        <f t="shared" si="1622"/>
        <v/>
      </c>
      <c r="DB484" s="534" t="str">
        <f t="shared" si="1623"/>
        <v/>
      </c>
      <c r="DC484" s="534" t="str">
        <f t="shared" si="1624"/>
        <v/>
      </c>
      <c r="DD484" s="534" t="str">
        <f t="shared" si="1625"/>
        <v/>
      </c>
      <c r="DE484" s="534" t="str">
        <f t="shared" si="1626"/>
        <v/>
      </c>
      <c r="DF484" s="534">
        <f t="shared" si="1627"/>
        <v>480</v>
      </c>
      <c r="DG484" s="535">
        <f t="shared" si="1628"/>
        <v>540</v>
      </c>
      <c r="DH484" s="535">
        <f t="shared" si="1629"/>
        <v>600</v>
      </c>
      <c r="DI484" s="535">
        <f t="shared" si="1630"/>
        <v>600</v>
      </c>
      <c r="DJ484" s="535">
        <f t="shared" si="1631"/>
        <v>600</v>
      </c>
      <c r="DK484" s="534">
        <f t="shared" si="1632"/>
        <v>720</v>
      </c>
      <c r="DL484" s="534">
        <f t="shared" si="1633"/>
        <v>1440</v>
      </c>
      <c r="DM484" s="534" t="str">
        <f t="shared" si="1634"/>
        <v/>
      </c>
      <c r="DN484" s="534" t="str">
        <f t="shared" si="1635"/>
        <v/>
      </c>
      <c r="DO484" s="534" t="str">
        <f t="shared" si="1636"/>
        <v/>
      </c>
      <c r="DP484" s="533" t="str">
        <f t="shared" si="1637"/>
        <v/>
      </c>
      <c r="DQ484" s="532" t="str">
        <f t="shared" si="1638"/>
        <v/>
      </c>
      <c r="DR484" s="753">
        <f t="shared" si="1639"/>
        <v>11</v>
      </c>
      <c r="DS484" s="111">
        <f t="shared" si="1640"/>
        <v>7</v>
      </c>
      <c r="DT484" s="111">
        <f t="shared" si="1641"/>
        <v>6</v>
      </c>
      <c r="DU484" s="111">
        <f t="shared" si="1642"/>
        <v>2</v>
      </c>
      <c r="DV484" s="602"/>
      <c r="DW484" s="719"/>
      <c r="DX484" s="719"/>
      <c r="DY484" s="719"/>
      <c r="DZ484" s="719"/>
      <c r="EA484" s="719"/>
      <c r="EB484" s="719"/>
      <c r="EC484" s="719"/>
      <c r="ED484" s="719"/>
      <c r="EE484" s="603"/>
    </row>
    <row r="485" spans="1:135" s="604" customFormat="1" ht="15.75" customHeight="1">
      <c r="A485" s="1442" t="s">
        <v>818</v>
      </c>
      <c r="B485" s="741" t="s">
        <v>369</v>
      </c>
      <c r="C485" s="741" t="s">
        <v>369</v>
      </c>
      <c r="D485" s="741" t="s">
        <v>369</v>
      </c>
      <c r="E485" s="741" t="s">
        <v>369</v>
      </c>
      <c r="F485" s="741" t="s">
        <v>369</v>
      </c>
      <c r="G485" s="741" t="s">
        <v>369</v>
      </c>
      <c r="H485" s="741" t="s">
        <v>369</v>
      </c>
      <c r="I485" s="741" t="s">
        <v>369</v>
      </c>
      <c r="J485" s="741" t="s">
        <v>369</v>
      </c>
      <c r="K485" s="741" t="s">
        <v>369</v>
      </c>
      <c r="L485" s="741" t="s">
        <v>369</v>
      </c>
      <c r="M485" s="741" t="s">
        <v>369</v>
      </c>
      <c r="N485" s="741" t="s">
        <v>369</v>
      </c>
      <c r="O485" s="741" t="s">
        <v>369</v>
      </c>
      <c r="P485" s="741" t="s">
        <v>369</v>
      </c>
      <c r="Q485" s="741" t="s">
        <v>369</v>
      </c>
      <c r="R485" s="741" t="s">
        <v>369</v>
      </c>
      <c r="S485" s="741" t="s">
        <v>369</v>
      </c>
      <c r="T485" s="739"/>
      <c r="U485" s="741" t="s">
        <v>369</v>
      </c>
      <c r="V485" s="741" t="s">
        <v>369</v>
      </c>
      <c r="W485" s="741" t="s">
        <v>369</v>
      </c>
      <c r="X485" s="741" t="s">
        <v>369</v>
      </c>
      <c r="Y485" s="741" t="s">
        <v>369</v>
      </c>
      <c r="Z485" s="741" t="s">
        <v>369</v>
      </c>
      <c r="AA485" s="741" t="s">
        <v>369</v>
      </c>
      <c r="AB485" s="741" t="s">
        <v>369</v>
      </c>
      <c r="AC485" s="741" t="s">
        <v>369</v>
      </c>
      <c r="AD485" s="741" t="s">
        <v>369</v>
      </c>
      <c r="AE485" s="741" t="s">
        <v>369</v>
      </c>
      <c r="AF485" s="741" t="s">
        <v>369</v>
      </c>
      <c r="AG485" s="741" t="s">
        <v>369</v>
      </c>
      <c r="AH485" s="741" t="s">
        <v>369</v>
      </c>
      <c r="AI485" s="741" t="s">
        <v>369</v>
      </c>
      <c r="AJ485" s="741" t="s">
        <v>369</v>
      </c>
      <c r="AK485" s="741" t="s">
        <v>369</v>
      </c>
      <c r="AL485" s="741" t="s">
        <v>369</v>
      </c>
      <c r="AM485" s="739"/>
      <c r="AN485" s="741" t="s">
        <v>369</v>
      </c>
      <c r="AO485" s="741" t="s">
        <v>369</v>
      </c>
      <c r="AP485" s="741" t="s">
        <v>369</v>
      </c>
      <c r="AQ485" s="741" t="s">
        <v>369</v>
      </c>
      <c r="AR485" s="741" t="s">
        <v>369</v>
      </c>
      <c r="AS485" s="741" t="s">
        <v>369</v>
      </c>
      <c r="AT485" s="741" t="s">
        <v>369</v>
      </c>
      <c r="AU485" s="741" t="s">
        <v>369</v>
      </c>
      <c r="AV485" s="741" t="s">
        <v>369</v>
      </c>
      <c r="AW485" s="741" t="s">
        <v>369</v>
      </c>
      <c r="AX485" s="741" t="s">
        <v>369</v>
      </c>
      <c r="AY485" s="741" t="s">
        <v>369</v>
      </c>
      <c r="AZ485" s="741" t="s">
        <v>369</v>
      </c>
      <c r="BA485" s="741" t="s">
        <v>369</v>
      </c>
      <c r="BB485" s="741" t="s">
        <v>369</v>
      </c>
      <c r="BC485" s="741" t="s">
        <v>369</v>
      </c>
      <c r="BD485" s="741" t="s">
        <v>369</v>
      </c>
      <c r="BE485" s="741" t="s">
        <v>369</v>
      </c>
      <c r="BF485" s="739"/>
      <c r="BG485" s="741" t="s">
        <v>369</v>
      </c>
      <c r="BH485" s="741" t="s">
        <v>369</v>
      </c>
      <c r="BI485" s="741" t="s">
        <v>369</v>
      </c>
      <c r="BJ485" s="741" t="s">
        <v>369</v>
      </c>
      <c r="BK485" s="741" t="s">
        <v>369</v>
      </c>
      <c r="BL485" s="741" t="s">
        <v>369</v>
      </c>
      <c r="BM485" s="741" t="s">
        <v>369</v>
      </c>
      <c r="BN485" s="741" t="s">
        <v>369</v>
      </c>
      <c r="BO485" s="741" t="s">
        <v>369</v>
      </c>
      <c r="BP485" s="741" t="s">
        <v>369</v>
      </c>
      <c r="BQ485" s="741" t="s">
        <v>369</v>
      </c>
      <c r="BR485" s="741" t="s">
        <v>369</v>
      </c>
      <c r="BS485" s="741" t="s">
        <v>369</v>
      </c>
      <c r="BT485" s="741" t="s">
        <v>369</v>
      </c>
      <c r="BU485" s="741" t="s">
        <v>369</v>
      </c>
      <c r="BV485" s="741" t="s">
        <v>369</v>
      </c>
      <c r="BW485" s="741" t="s">
        <v>369</v>
      </c>
      <c r="BX485" s="741" t="s">
        <v>369</v>
      </c>
      <c r="BY485" s="739"/>
      <c r="BZ485" s="741" t="s">
        <v>369</v>
      </c>
      <c r="CA485" s="741" t="s">
        <v>369</v>
      </c>
      <c r="CB485" s="741" t="s">
        <v>369</v>
      </c>
      <c r="CC485" s="741" t="s">
        <v>369</v>
      </c>
      <c r="CD485" s="690" t="str">
        <f t="shared" si="1391"/>
        <v/>
      </c>
      <c r="CE485" s="690" t="str">
        <f t="shared" si="1392"/>
        <v/>
      </c>
      <c r="CF485" s="690" t="str">
        <f t="shared" si="1393"/>
        <v/>
      </c>
      <c r="CG485" s="786" t="str">
        <f t="shared" si="1394"/>
        <v/>
      </c>
      <c r="CH485" s="666"/>
      <c r="CI485" s="666"/>
      <c r="CJ485" s="666"/>
      <c r="CK485" s="666"/>
      <c r="CL485" s="666"/>
      <c r="CM485" s="666"/>
      <c r="CN485" s="666"/>
      <c r="CO485" s="666"/>
      <c r="CP485" s="666"/>
      <c r="CQ485" s="666"/>
      <c r="CR485" s="666"/>
      <c r="CS485" s="666"/>
      <c r="CT485" s="666"/>
      <c r="CU485" s="666"/>
      <c r="CV485" s="666"/>
      <c r="CW485" s="666"/>
      <c r="CX485" s="666"/>
      <c r="CY485" s="667"/>
      <c r="CZ485" s="208"/>
      <c r="DA485" s="208"/>
      <c r="DB485" s="208"/>
      <c r="DC485" s="208"/>
      <c r="DD485" s="208"/>
      <c r="DE485" s="208"/>
      <c r="DF485" s="208"/>
      <c r="DG485" s="208"/>
      <c r="DH485" s="208"/>
      <c r="DI485" s="208"/>
      <c r="DJ485" s="208"/>
      <c r="DK485" s="208"/>
      <c r="DL485" s="208"/>
      <c r="DM485" s="208"/>
      <c r="DN485" s="208"/>
      <c r="DO485" s="208"/>
      <c r="DP485" s="208"/>
      <c r="DQ485" s="208"/>
      <c r="DR485" s="699"/>
      <c r="DS485" s="112"/>
      <c r="DT485" s="112"/>
      <c r="DU485" s="112"/>
      <c r="DV485" s="692"/>
      <c r="DW485" s="718"/>
      <c r="DX485" s="718"/>
      <c r="DY485" s="718"/>
      <c r="DZ485" s="718"/>
      <c r="EA485" s="718"/>
      <c r="EB485" s="718"/>
      <c r="EC485" s="718"/>
      <c r="ED485" s="718"/>
      <c r="EE485" s="603"/>
    </row>
    <row r="486" spans="1:135" s="604" customFormat="1" ht="15.75" customHeight="1">
      <c r="A486" s="808" t="s">
        <v>368</v>
      </c>
      <c r="B486" s="741">
        <v>0.7</v>
      </c>
      <c r="C486" s="741">
        <v>0.7</v>
      </c>
      <c r="D486" s="741">
        <v>0.7</v>
      </c>
      <c r="E486" s="741">
        <v>0.7</v>
      </c>
      <c r="F486" s="741">
        <v>0.7</v>
      </c>
      <c r="G486" s="741">
        <v>0.7</v>
      </c>
      <c r="H486" s="741">
        <v>0.7</v>
      </c>
      <c r="I486" s="741">
        <v>0.7</v>
      </c>
      <c r="J486" s="741">
        <v>0.7</v>
      </c>
      <c r="K486" s="741">
        <v>0.7</v>
      </c>
      <c r="L486" s="741">
        <v>0.7</v>
      </c>
      <c r="M486" s="741">
        <v>0.7</v>
      </c>
      <c r="N486" s="741">
        <v>0.7</v>
      </c>
      <c r="O486" s="741">
        <v>0.7</v>
      </c>
      <c r="P486" s="741">
        <v>0.7</v>
      </c>
      <c r="Q486" s="741">
        <v>0.7</v>
      </c>
      <c r="R486" s="741">
        <v>0.7</v>
      </c>
      <c r="S486" s="741">
        <v>0.7</v>
      </c>
      <c r="T486" s="742"/>
      <c r="U486" s="741">
        <v>0.7</v>
      </c>
      <c r="V486" s="741">
        <v>0.7</v>
      </c>
      <c r="W486" s="741">
        <v>0.7</v>
      </c>
      <c r="X486" s="741">
        <v>0.7</v>
      </c>
      <c r="Y486" s="741">
        <v>0.7</v>
      </c>
      <c r="Z486" s="741">
        <v>0.7</v>
      </c>
      <c r="AA486" s="741">
        <v>0.7</v>
      </c>
      <c r="AB486" s="741">
        <v>0.7</v>
      </c>
      <c r="AC486" s="741">
        <v>0.7</v>
      </c>
      <c r="AD486" s="741">
        <v>0.7</v>
      </c>
      <c r="AE486" s="741">
        <v>0.7</v>
      </c>
      <c r="AF486" s="741">
        <v>0.7</v>
      </c>
      <c r="AG486" s="741">
        <v>0.7</v>
      </c>
      <c r="AH486" s="741">
        <v>0.7</v>
      </c>
      <c r="AI486" s="741">
        <v>0.7</v>
      </c>
      <c r="AJ486" s="741">
        <v>0.7</v>
      </c>
      <c r="AK486" s="741">
        <v>0.7</v>
      </c>
      <c r="AL486" s="741">
        <v>0.7</v>
      </c>
      <c r="AM486" s="742"/>
      <c r="AN486" s="741">
        <v>0.7</v>
      </c>
      <c r="AO486" s="741">
        <v>0.7</v>
      </c>
      <c r="AP486" s="741">
        <v>0.7</v>
      </c>
      <c r="AQ486" s="741">
        <v>0.7</v>
      </c>
      <c r="AR486" s="741">
        <v>0.7</v>
      </c>
      <c r="AS486" s="741">
        <v>0.7</v>
      </c>
      <c r="AT486" s="741">
        <v>0.7</v>
      </c>
      <c r="AU486" s="741">
        <v>0.7</v>
      </c>
      <c r="AV486" s="741">
        <v>0.7</v>
      </c>
      <c r="AW486" s="741">
        <v>0.7</v>
      </c>
      <c r="AX486" s="741">
        <v>0.7</v>
      </c>
      <c r="AY486" s="741">
        <v>0.7</v>
      </c>
      <c r="AZ486" s="741">
        <v>0.7</v>
      </c>
      <c r="BA486" s="741">
        <v>0.7</v>
      </c>
      <c r="BB486" s="741">
        <v>0.7</v>
      </c>
      <c r="BC486" s="741">
        <v>0.7</v>
      </c>
      <c r="BD486" s="741">
        <v>0.7</v>
      </c>
      <c r="BE486" s="741">
        <v>0.7</v>
      </c>
      <c r="BF486" s="742"/>
      <c r="BG486" s="741">
        <v>0.7</v>
      </c>
      <c r="BH486" s="741">
        <v>0.7</v>
      </c>
      <c r="BI486" s="741">
        <v>0.7</v>
      </c>
      <c r="BJ486" s="741">
        <v>0.7</v>
      </c>
      <c r="BK486" s="741">
        <v>0.7</v>
      </c>
      <c r="BL486" s="741">
        <v>0.7</v>
      </c>
      <c r="BM486" s="741">
        <v>0.7</v>
      </c>
      <c r="BN486" s="741">
        <v>0.7</v>
      </c>
      <c r="BO486" s="741">
        <v>0.7</v>
      </c>
      <c r="BP486" s="741">
        <v>0.7</v>
      </c>
      <c r="BQ486" s="741">
        <v>0.7</v>
      </c>
      <c r="BR486" s="741">
        <v>0.7</v>
      </c>
      <c r="BS486" s="741">
        <v>0.7</v>
      </c>
      <c r="BT486" s="741">
        <v>0.7</v>
      </c>
      <c r="BU486" s="741">
        <v>0.7</v>
      </c>
      <c r="BV486" s="741">
        <v>0.7</v>
      </c>
      <c r="BW486" s="741">
        <v>0.7</v>
      </c>
      <c r="BX486" s="741">
        <v>0.7</v>
      </c>
      <c r="BY486" s="742"/>
      <c r="BZ486" s="741">
        <v>0.7</v>
      </c>
      <c r="CA486" s="741">
        <v>0.7</v>
      </c>
      <c r="CB486" s="741">
        <v>0.7</v>
      </c>
      <c r="CC486" s="741">
        <v>0.7</v>
      </c>
      <c r="CD486" s="1357">
        <f t="shared" si="1391"/>
        <v>0.69999999999999984</v>
      </c>
      <c r="CE486" s="1357">
        <f t="shared" si="1392"/>
        <v>0.69999999999999984</v>
      </c>
      <c r="CF486" s="1357">
        <f t="shared" si="1393"/>
        <v>0.69999999999999984</v>
      </c>
      <c r="CG486" s="1358">
        <f t="shared" si="1394"/>
        <v>0.69999999999999984</v>
      </c>
      <c r="CH486" s="1403">
        <f t="shared" ref="CH486:CH493" si="1655">IF($CH$4=$CD$4,IF(OR(-FLOOR(((18-COUNT($B486:$S486))/2),1)+CH$7&lt;1,-FLOOR(((18-COUNT($B486:$S486))/2),1)+CH$7&gt;COUNT($B486:$S486)),"",LARGE($B486:$S486,-FLOOR(((18-COUNT($B486:$S486))/2),1)+CH$7)),IF(OR(-FLOOR(((18-COUNT($AN486:$BE486))/2),1)+CH$7&lt;1,-FLOOR(((18-COUNT($AN486:$BE486))/2),1)+CH$7&gt;COUNT($AN486:$BE486)),"",LARGE($AN486:$BE486,-FLOOR(((18-COUNT($AN486:$BE486))/2),1)+CH$7)))</f>
        <v>0.7</v>
      </c>
      <c r="CI486" s="1404">
        <f t="shared" ref="CI486:CI493" si="1656">IF($CH$4=$CD$4,IF(OR(-FLOOR(((18-COUNT($B486:$S486))/2),1)+CI$7&lt;1,-FLOOR(((18-COUNT($B486:$S486))/2),1)+CI$7&gt;COUNT($B486:$S486)),"",LARGE($B486:$S486,-FLOOR(((18-COUNT($B486:$S486))/2),1)+CI$7)),IF(OR(-FLOOR(((18-COUNT($AN486:$BE486))/2),1)+CI$7&lt;1,-FLOOR(((18-COUNT($AN486:$BE486))/2),1)+CI$7&gt;COUNT($AN486:$BE486)),"",LARGE($AN486:$BE486,-FLOOR(((18-COUNT($AN486:$BE486))/2),1)+CI$7)))</f>
        <v>0.7</v>
      </c>
      <c r="CJ486" s="1405">
        <f t="shared" ref="CJ486:CJ493" si="1657">IF($CH$4=$CD$4,IF(OR(-FLOOR(((18-COUNT($B486:$S486))/2),1)+CJ$7&lt;1,-FLOOR(((18-COUNT($B486:$S486))/2),1)+CJ$7&gt;COUNT($B486:$S486)),"",LARGE($B486:$S486,-FLOOR(((18-COUNT($B486:$S486))/2),1)+CJ$7)),IF(OR(-FLOOR(((18-COUNT($AN486:$BE486))/2),1)+CJ$7&lt;1,-FLOOR(((18-COUNT($AN486:$BE486))/2),1)+CJ$7&gt;COUNT($AN486:$BE486)),"",LARGE($AN486:$BE486,-FLOOR(((18-COUNT($AN486:$BE486))/2),1)+CJ$7)))</f>
        <v>0.7</v>
      </c>
      <c r="CK486" s="1405">
        <f t="shared" ref="CK486:CK493" si="1658">IF($CH$4=$CD$4,IF(OR(-FLOOR(((18-COUNT($B486:$S486))/2),1)+CK$7&lt;1,-FLOOR(((18-COUNT($B486:$S486))/2),1)+CK$7&gt;COUNT($B486:$S486)),"",LARGE($B486:$S486,-FLOOR(((18-COUNT($B486:$S486))/2),1)+CK$7)),IF(OR(-FLOOR(((18-COUNT($AN486:$BE486))/2),1)+CK$7&lt;1,-FLOOR(((18-COUNT($AN486:$BE486))/2),1)+CK$7&gt;COUNT($AN486:$BE486)),"",LARGE($AN486:$BE486,-FLOOR(((18-COUNT($AN486:$BE486))/2),1)+CK$7)))</f>
        <v>0.7</v>
      </c>
      <c r="CL486" s="1405">
        <f t="shared" ref="CL486:CL493" si="1659">IF($CH$4=$CD$4,IF(OR(-FLOOR(((18-COUNT($B486:$S486))/2),1)+CL$7&lt;1,-FLOOR(((18-COUNT($B486:$S486))/2),1)+CL$7&gt;COUNT($B486:$S486)),"",LARGE($B486:$S486,-FLOOR(((18-COUNT($B486:$S486))/2),1)+CL$7)),IF(OR(-FLOOR(((18-COUNT($AN486:$BE486))/2),1)+CL$7&lt;1,-FLOOR(((18-COUNT($AN486:$BE486))/2),1)+CL$7&gt;COUNT($AN486:$BE486)),"",LARGE($AN486:$BE486,-FLOOR(((18-COUNT($AN486:$BE486))/2),1)+CL$7)))</f>
        <v>0.7</v>
      </c>
      <c r="CM486" s="1405">
        <f t="shared" ref="CM486:CM493" si="1660">IF($CH$4=$CD$4,IF(OR(-FLOOR(((18-COUNT($B486:$S486))/2),1)+CM$7&lt;1,-FLOOR(((18-COUNT($B486:$S486))/2),1)+CM$7&gt;COUNT($B486:$S486)),"",LARGE($B486:$S486,-FLOOR(((18-COUNT($B486:$S486))/2),1)+CM$7)),IF(OR(-FLOOR(((18-COUNT($AN486:$BE486))/2),1)+CM$7&lt;1,-FLOOR(((18-COUNT($AN486:$BE486))/2),1)+CM$7&gt;COUNT($AN486:$BE486)),"",LARGE($AN486:$BE486,-FLOOR(((18-COUNT($AN486:$BE486))/2),1)+CM$7)))</f>
        <v>0.7</v>
      </c>
      <c r="CN486" s="1405">
        <f t="shared" ref="CN486:CN493" si="1661">IF($CH$4=$CD$4,IF(OR(-FLOOR(((18-COUNT($B486:$S486))/2),1)+CN$7&lt;1,-FLOOR(((18-COUNT($B486:$S486))/2),1)+CN$7&gt;COUNT($B486:$S486)),"",LARGE($B486:$S486,-FLOOR(((18-COUNT($B486:$S486))/2),1)+CN$7)),IF(OR(-FLOOR(((18-COUNT($AN486:$BE486))/2),1)+CN$7&lt;1,-FLOOR(((18-COUNT($AN486:$BE486))/2),1)+CN$7&gt;COUNT($AN486:$BE486)),"",LARGE($AN486:$BE486,-FLOOR(((18-COUNT($AN486:$BE486))/2),1)+CN$7)))</f>
        <v>0.7</v>
      </c>
      <c r="CO486" s="1406">
        <f t="shared" ref="CO486:CO493" si="1662">IF($CH$4=$CD$4,IF(OR(-FLOOR(((18-COUNT($B486:$S486))/2),1)+CO$7&lt;1,-FLOOR(((18-COUNT($B486:$S486))/2),1)+CO$7&gt;COUNT($B486:$S486)),"",LARGE($B486:$S486,-FLOOR(((18-COUNT($B486:$S486))/2),1)+CO$7)),IF(OR(-FLOOR(((18-COUNT($AN486:$BE486))/2),1)+CO$7&lt;1,-FLOOR(((18-COUNT($AN486:$BE486))/2),1)+CO$7&gt;COUNT($AN486:$BE486)),"",LARGE($AN486:$BE486,-FLOOR(((18-COUNT($AN486:$BE486))/2),1)+CO$7)))</f>
        <v>0.7</v>
      </c>
      <c r="CP486" s="1406">
        <f t="shared" ref="CP486:CP493" si="1663">IF($CH$4=$CD$4,IF(OR(-FLOOR(((18-COUNT($B486:$S486))/2),1)+CP$7&lt;1,-FLOOR(((18-COUNT($B486:$S486))/2),1)+CP$7&gt;COUNT($B486:$S486)),"",LARGE($B486:$S486,-FLOOR(((18-COUNT($B486:$S486))/2),1)+CP$7)),IF(OR(-FLOOR(((18-COUNT($AN486:$BE486))/2),1)+CP$7&lt;1,-FLOOR(((18-COUNT($AN486:$BE486))/2),1)+CP$7&gt;COUNT($AN486:$BE486)),"",LARGE($AN486:$BE486,-FLOOR(((18-COUNT($AN486:$BE486))/2),1)+CP$7)))</f>
        <v>0.7</v>
      </c>
      <c r="CQ486" s="1406">
        <f t="shared" ref="CQ486:CQ493" si="1664">IF($CH$4=$CD$4,IF(OR(-FLOOR(((18-COUNT($B486:$S486))/2),1)+CQ$7&lt;1,-FLOOR(((18-COUNT($B486:$S486))/2),1)+CQ$7&gt;COUNT($B486:$S486)),"",LARGE($B486:$S486,-FLOOR(((18-COUNT($B486:$S486))/2),1)+CQ$7)),IF(OR(-FLOOR(((18-COUNT($AN486:$BE486))/2),1)+CQ$7&lt;1,-FLOOR(((18-COUNT($AN486:$BE486))/2),1)+CQ$7&gt;COUNT($AN486:$BE486)),"",LARGE($AN486:$BE486,-FLOOR(((18-COUNT($AN486:$BE486))/2),1)+CQ$7)))</f>
        <v>0.7</v>
      </c>
      <c r="CR486" s="1406">
        <f t="shared" ref="CR486:CR493" si="1665">IF($CH$4=$CD$4,IF(OR(-FLOOR(((18-COUNT($B486:$S486))/2),1)+CR$7&lt;1,-FLOOR(((18-COUNT($B486:$S486))/2),1)+CR$7&gt;COUNT($B486:$S486)),"",LARGE($B486:$S486,-FLOOR(((18-COUNT($B486:$S486))/2),1)+CR$7)),IF(OR(-FLOOR(((18-COUNT($AN486:$BE486))/2),1)+CR$7&lt;1,-FLOOR(((18-COUNT($AN486:$BE486))/2),1)+CR$7&gt;COUNT($AN486:$BE486)),"",LARGE($AN486:$BE486,-FLOOR(((18-COUNT($AN486:$BE486))/2),1)+CR$7)))</f>
        <v>0.7</v>
      </c>
      <c r="CS486" s="1405">
        <f t="shared" ref="CS486:CS493" si="1666">IF($CH$4=$CD$4,IF(OR(-FLOOR(((18-COUNT($B486:$S486))/2),1)+CS$7&lt;1,-FLOOR(((18-COUNT($B486:$S486))/2),1)+CS$7&gt;COUNT($B486:$S486)),"",LARGE($B486:$S486,-FLOOR(((18-COUNT($B486:$S486))/2),1)+CS$7)),IF(OR(-FLOOR(((18-COUNT($AN486:$BE486))/2),1)+CS$7&lt;1,-FLOOR(((18-COUNT($AN486:$BE486))/2),1)+CS$7&gt;COUNT($AN486:$BE486)),"",LARGE($AN486:$BE486,-FLOOR(((18-COUNT($AN486:$BE486))/2),1)+CS$7)))</f>
        <v>0.7</v>
      </c>
      <c r="CT486" s="1405">
        <f t="shared" ref="CT486:CT493" si="1667">IF($CH$4=$CD$4,IF(OR(-FLOOR(((18-COUNT($B486:$S486))/2),1)+CT$7&lt;1,-FLOOR(((18-COUNT($B486:$S486))/2),1)+CT$7&gt;COUNT($B486:$S486)),"",LARGE($B486:$S486,-FLOOR(((18-COUNT($B486:$S486))/2),1)+CT$7)),IF(OR(-FLOOR(((18-COUNT($AN486:$BE486))/2),1)+CT$7&lt;1,-FLOOR(((18-COUNT($AN486:$BE486))/2),1)+CT$7&gt;COUNT($AN486:$BE486)),"",LARGE($AN486:$BE486,-FLOOR(((18-COUNT($AN486:$BE486))/2),1)+CT$7)))</f>
        <v>0.7</v>
      </c>
      <c r="CU486" s="1405">
        <f t="shared" ref="CU486:CU493" si="1668">IF($CH$4=$CD$4,IF(OR(-FLOOR(((18-COUNT($B486:$S486))/2),1)+CU$7&lt;1,-FLOOR(((18-COUNT($B486:$S486))/2),1)+CU$7&gt;COUNT($B486:$S486)),"",LARGE($B486:$S486,-FLOOR(((18-COUNT($B486:$S486))/2),1)+CU$7)),IF(OR(-FLOOR(((18-COUNT($AN486:$BE486))/2),1)+CU$7&lt;1,-FLOOR(((18-COUNT($AN486:$BE486))/2),1)+CU$7&gt;COUNT($AN486:$BE486)),"",LARGE($AN486:$BE486,-FLOOR(((18-COUNT($AN486:$BE486))/2),1)+CU$7)))</f>
        <v>0.7</v>
      </c>
      <c r="CV486" s="1405">
        <f t="shared" ref="CV486:CV493" si="1669">IF($CH$4=$CD$4,IF(OR(-FLOOR(((18-COUNT($B486:$S486))/2),1)+CV$7&lt;1,-FLOOR(((18-COUNT($B486:$S486))/2),1)+CV$7&gt;COUNT($B486:$S486)),"",LARGE($B486:$S486,-FLOOR(((18-COUNT($B486:$S486))/2),1)+CV$7)),IF(OR(-FLOOR(((18-COUNT($AN486:$BE486))/2),1)+CV$7&lt;1,-FLOOR(((18-COUNT($AN486:$BE486))/2),1)+CV$7&gt;COUNT($AN486:$BE486)),"",LARGE($AN486:$BE486,-FLOOR(((18-COUNT($AN486:$BE486))/2),1)+CV$7)))</f>
        <v>0.7</v>
      </c>
      <c r="CW486" s="1405">
        <f t="shared" ref="CW486:CW493" si="1670">IF($CH$4=$CD$4,IF(OR(-FLOOR(((18-COUNT($B486:$S486))/2),1)+CW$7&lt;1,-FLOOR(((18-COUNT($B486:$S486))/2),1)+CW$7&gt;COUNT($B486:$S486)),"",LARGE($B486:$S486,-FLOOR(((18-COUNT($B486:$S486))/2),1)+CW$7)),IF(OR(-FLOOR(((18-COUNT($AN486:$BE486))/2),1)+CW$7&lt;1,-FLOOR(((18-COUNT($AN486:$BE486))/2),1)+CW$7&gt;COUNT($AN486:$BE486)),"",LARGE($AN486:$BE486,-FLOOR(((18-COUNT($AN486:$BE486))/2),1)+CW$7)))</f>
        <v>0.7</v>
      </c>
      <c r="CX486" s="1404">
        <f t="shared" ref="CX486:CX493" si="1671">IF($CH$4=$CD$4,IF(OR(-FLOOR(((18-COUNT($B486:$S486))/2),1)+CX$7&lt;1,-FLOOR(((18-COUNT($B486:$S486))/2),1)+CX$7&gt;COUNT($B486:$S486)),"",LARGE($B486:$S486,-FLOOR(((18-COUNT($B486:$S486))/2),1)+CX$7)),IF(OR(-FLOOR(((18-COUNT($AN486:$BE486))/2),1)+CX$7&lt;1,-FLOOR(((18-COUNT($AN486:$BE486))/2),1)+CX$7&gt;COUNT($AN486:$BE486)),"",LARGE($AN486:$BE486,-FLOOR(((18-COUNT($AN486:$BE486))/2),1)+CX$7)))</f>
        <v>0.7</v>
      </c>
      <c r="CY486" s="1407">
        <f t="shared" ref="CY486:CY493" si="1672">IF($CH$4=$CD$4,IF(OR(-FLOOR(((18-COUNT($B486:$S486))/2),1)+CY$7&lt;1,-FLOOR(((18-COUNT($B486:$S486))/2),1)+CY$7&gt;COUNT($B486:$S486)),"",LARGE($B486:$S486,-FLOOR(((18-COUNT($B486:$S486))/2),1)+CY$7)),IF(OR(-FLOOR(((18-COUNT($AN486:$BE486))/2),1)+CY$7&lt;1,-FLOOR(((18-COUNT($AN486:$BE486))/2),1)+CY$7&gt;COUNT($AN486:$BE486)),"",LARGE($AN486:$BE486,-FLOOR(((18-COUNT($AN486:$BE486))/2),1)+CY$7)))</f>
        <v>0.7</v>
      </c>
      <c r="CZ486" s="1353">
        <f t="shared" ref="CZ486:CZ493" si="1673">IF($CH$4=$CD$4,IF(OR(-FLOOR(((18-COUNT($U486:$AL486))/2),1)+CZ$7&lt;1,-FLOOR(((18-COUNT($U486:$AL486))/2),1)+CZ$7&gt;COUNT($U486:$AL486)),"",LARGE($U486:$AL486,-FLOOR(((18-COUNT($U486:$AL486))/2),1)+CZ$7)),IF(OR(-FLOOR(((18-COUNT($BG486:$BX486))/2),1)+CZ$7&lt;1,-FLOOR(((18-COUNT($BG486:$BX486))/2),1)+CZ$7&gt;COUNT($BG486:$BX486)),"",LARGE($BG486:$BX486,-FLOOR(((18-COUNT($BG486:$BX486))/2),1)+CZ$7)))</f>
        <v>0.7</v>
      </c>
      <c r="DA486" s="1354">
        <f t="shared" ref="DA486:DA493" si="1674">IF($CH$4=$CD$4,IF(OR(-FLOOR(((18-COUNT($U486:$AL486))/2),1)+DA$7&lt;1,-FLOOR(((18-COUNT($U486:$AL486))/2),1)+DA$7&gt;COUNT($U486:$AL486)),"",LARGE($U486:$AL486,-FLOOR(((18-COUNT($U486:$AL486))/2),1)+DA$7)),IF(OR(-FLOOR(((18-COUNT($BG486:$BX486))/2),1)+DA$7&lt;1,-FLOOR(((18-COUNT($BG486:$BX486))/2),1)+DA$7&gt;COUNT($BG486:$BX486)),"",LARGE($BG486:$BX486,-FLOOR(((18-COUNT($BG486:$BX486))/2),1)+DA$7)))</f>
        <v>0.7</v>
      </c>
      <c r="DB486" s="1355">
        <f t="shared" ref="DB486:DB493" si="1675">IF($CH$4=$CD$4,IF(OR(-FLOOR(((18-COUNT($U486:$AL486))/2),1)+DB$7&lt;1,-FLOOR(((18-COUNT($U486:$AL486))/2),1)+DB$7&gt;COUNT($U486:$AL486)),"",LARGE($U486:$AL486,-FLOOR(((18-COUNT($U486:$AL486))/2),1)+DB$7)),IF(OR(-FLOOR(((18-COUNT($BG486:$BX486))/2),1)+DB$7&lt;1,-FLOOR(((18-COUNT($BG486:$BX486))/2),1)+DB$7&gt;COUNT($BG486:$BX486)),"",LARGE($BG486:$BX486,-FLOOR(((18-COUNT($BG486:$BX486))/2),1)+DB$7)))</f>
        <v>0.7</v>
      </c>
      <c r="DC486" s="1355">
        <f t="shared" ref="DC486:DC493" si="1676">IF($CH$4=$CD$4,IF(OR(-FLOOR(((18-COUNT($U486:$AL486))/2),1)+DC$7&lt;1,-FLOOR(((18-COUNT($U486:$AL486))/2),1)+DC$7&gt;COUNT($U486:$AL486)),"",LARGE($U486:$AL486,-FLOOR(((18-COUNT($U486:$AL486))/2),1)+DC$7)),IF(OR(-FLOOR(((18-COUNT($BG486:$BX486))/2),1)+DC$7&lt;1,-FLOOR(((18-COUNT($BG486:$BX486))/2),1)+DC$7&gt;COUNT($BG486:$BX486)),"",LARGE($BG486:$BX486,-FLOOR(((18-COUNT($BG486:$BX486))/2),1)+DC$7)))</f>
        <v>0.7</v>
      </c>
      <c r="DD486" s="1355">
        <f t="shared" ref="DD486:DD493" si="1677">IF($CH$4=$CD$4,IF(OR(-FLOOR(((18-COUNT($U486:$AL486))/2),1)+DD$7&lt;1,-FLOOR(((18-COUNT($U486:$AL486))/2),1)+DD$7&gt;COUNT($U486:$AL486)),"",LARGE($U486:$AL486,-FLOOR(((18-COUNT($U486:$AL486))/2),1)+DD$7)),IF(OR(-FLOOR(((18-COUNT($BG486:$BX486))/2),1)+DD$7&lt;1,-FLOOR(((18-COUNT($BG486:$BX486))/2),1)+DD$7&gt;COUNT($BG486:$BX486)),"",LARGE($BG486:$BX486,-FLOOR(((18-COUNT($BG486:$BX486))/2),1)+DD$7)))</f>
        <v>0.7</v>
      </c>
      <c r="DE486" s="1355">
        <f t="shared" ref="DE486:DE493" si="1678">IF($CH$4=$CD$4,IF(OR(-FLOOR(((18-COUNT($U486:$AL486))/2),1)+DE$7&lt;1,-FLOOR(((18-COUNT($U486:$AL486))/2),1)+DE$7&gt;COUNT($U486:$AL486)),"",LARGE($U486:$AL486,-FLOOR(((18-COUNT($U486:$AL486))/2),1)+DE$7)),IF(OR(-FLOOR(((18-COUNT($BG486:$BX486))/2),1)+DE$7&lt;1,-FLOOR(((18-COUNT($BG486:$BX486))/2),1)+DE$7&gt;COUNT($BG486:$BX486)),"",LARGE($BG486:$BX486,-FLOOR(((18-COUNT($BG486:$BX486))/2),1)+DE$7)))</f>
        <v>0.7</v>
      </c>
      <c r="DF486" s="1355">
        <f t="shared" ref="DF486:DF493" si="1679">IF($CH$4=$CD$4,IF(OR(-FLOOR(((18-COUNT($U486:$AL486))/2),1)+DF$7&lt;1,-FLOOR(((18-COUNT($U486:$AL486))/2),1)+DF$7&gt;COUNT($U486:$AL486)),"",LARGE($U486:$AL486,-FLOOR(((18-COUNT($U486:$AL486))/2),1)+DF$7)),IF(OR(-FLOOR(((18-COUNT($BG486:$BX486))/2),1)+DF$7&lt;1,-FLOOR(((18-COUNT($BG486:$BX486))/2),1)+DF$7&gt;COUNT($BG486:$BX486)),"",LARGE($BG486:$BX486,-FLOOR(((18-COUNT($BG486:$BX486))/2),1)+DF$7)))</f>
        <v>0.7</v>
      </c>
      <c r="DG486" s="1356">
        <f t="shared" ref="DG486:DG493" si="1680">IF($CH$4=$CD$4,IF(OR(-FLOOR(((18-COUNT($U486:$AL486))/2),1)+DG$7&lt;1,-FLOOR(((18-COUNT($U486:$AL486))/2),1)+DG$7&gt;COUNT($U486:$AL486)),"",LARGE($U486:$AL486,-FLOOR(((18-COUNT($U486:$AL486))/2),1)+DG$7)),IF(OR(-FLOOR(((18-COUNT($BG486:$BX486))/2),1)+DG$7&lt;1,-FLOOR(((18-COUNT($BG486:$BX486))/2),1)+DG$7&gt;COUNT($BG486:$BX486)),"",LARGE($BG486:$BX486,-FLOOR(((18-COUNT($BG486:$BX486))/2),1)+DG$7)))</f>
        <v>0.7</v>
      </c>
      <c r="DH486" s="1356">
        <f t="shared" ref="DH486:DH493" si="1681">IF($CH$4=$CD$4,IF(OR(-FLOOR(((18-COUNT($U486:$AL486))/2),1)+DH$7&lt;1,-FLOOR(((18-COUNT($U486:$AL486))/2),1)+DH$7&gt;COUNT($U486:$AL486)),"",LARGE($U486:$AL486,-FLOOR(((18-COUNT($U486:$AL486))/2),1)+DH$7)),IF(OR(-FLOOR(((18-COUNT($BG486:$BX486))/2),1)+DH$7&lt;1,-FLOOR(((18-COUNT($BG486:$BX486))/2),1)+DH$7&gt;COUNT($BG486:$BX486)),"",LARGE($BG486:$BX486,-FLOOR(((18-COUNT($BG486:$BX486))/2),1)+DH$7)))</f>
        <v>0.7</v>
      </c>
      <c r="DI486" s="1356">
        <f t="shared" ref="DI486:DI493" si="1682">IF($CH$4=$CD$4,IF(OR(-FLOOR(((18-COUNT($U486:$AL486))/2),1)+DI$7&lt;1,-FLOOR(((18-COUNT($U486:$AL486))/2),1)+DI$7&gt;COUNT($U486:$AL486)),"",LARGE($U486:$AL486,-FLOOR(((18-COUNT($U486:$AL486))/2),1)+DI$7)),IF(OR(-FLOOR(((18-COUNT($BG486:$BX486))/2),1)+DI$7&lt;1,-FLOOR(((18-COUNT($BG486:$BX486))/2),1)+DI$7&gt;COUNT($BG486:$BX486)),"",LARGE($BG486:$BX486,-FLOOR(((18-COUNT($BG486:$BX486))/2),1)+DI$7)))</f>
        <v>0.7</v>
      </c>
      <c r="DJ486" s="1356">
        <f t="shared" ref="DJ486:DJ493" si="1683">IF($CH$4=$CD$4,IF(OR(-FLOOR(((18-COUNT($U486:$AL486))/2),1)+DJ$7&lt;1,-FLOOR(((18-COUNT($U486:$AL486))/2),1)+DJ$7&gt;COUNT($U486:$AL486)),"",LARGE($U486:$AL486,-FLOOR(((18-COUNT($U486:$AL486))/2),1)+DJ$7)),IF(OR(-FLOOR(((18-COUNT($BG486:$BX486))/2),1)+DJ$7&lt;1,-FLOOR(((18-COUNT($BG486:$BX486))/2),1)+DJ$7&gt;COUNT($BG486:$BX486)),"",LARGE($BG486:$BX486,-FLOOR(((18-COUNT($BG486:$BX486))/2),1)+DJ$7)))</f>
        <v>0.7</v>
      </c>
      <c r="DK486" s="1355">
        <f t="shared" ref="DK486:DK493" si="1684">IF($CH$4=$CD$4,IF(OR(-FLOOR(((18-COUNT($U486:$AL486))/2),1)+DK$7&lt;1,-FLOOR(((18-COUNT($U486:$AL486))/2),1)+DK$7&gt;COUNT($U486:$AL486)),"",LARGE($U486:$AL486,-FLOOR(((18-COUNT($U486:$AL486))/2),1)+DK$7)),IF(OR(-FLOOR(((18-COUNT($BG486:$BX486))/2),1)+DK$7&lt;1,-FLOOR(((18-COUNT($BG486:$BX486))/2),1)+DK$7&gt;COUNT($BG486:$BX486)),"",LARGE($BG486:$BX486,-FLOOR(((18-COUNT($BG486:$BX486))/2),1)+DK$7)))</f>
        <v>0.7</v>
      </c>
      <c r="DL486" s="1355">
        <f t="shared" ref="DL486:DL493" si="1685">IF($CH$4=$CD$4,IF(OR(-FLOOR(((18-COUNT($U486:$AL486))/2),1)+DL$7&lt;1,-FLOOR(((18-COUNT($U486:$AL486))/2),1)+DL$7&gt;COUNT($U486:$AL486)),"",LARGE($U486:$AL486,-FLOOR(((18-COUNT($U486:$AL486))/2),1)+DL$7)),IF(OR(-FLOOR(((18-COUNT($BG486:$BX486))/2),1)+DL$7&lt;1,-FLOOR(((18-COUNT($BG486:$BX486))/2),1)+DL$7&gt;COUNT($BG486:$BX486)),"",LARGE($BG486:$BX486,-FLOOR(((18-COUNT($BG486:$BX486))/2),1)+DL$7)))</f>
        <v>0.7</v>
      </c>
      <c r="DM486" s="1355">
        <f t="shared" ref="DM486:DM493" si="1686">IF($CH$4=$CD$4,IF(OR(-FLOOR(((18-COUNT($U486:$AL486))/2),1)+DM$7&lt;1,-FLOOR(((18-COUNT($U486:$AL486))/2),1)+DM$7&gt;COUNT($U486:$AL486)),"",LARGE($U486:$AL486,-FLOOR(((18-COUNT($U486:$AL486))/2),1)+DM$7)),IF(OR(-FLOOR(((18-COUNT($BG486:$BX486))/2),1)+DM$7&lt;1,-FLOOR(((18-COUNT($BG486:$BX486))/2),1)+DM$7&gt;COUNT($BG486:$BX486)),"",LARGE($BG486:$BX486,-FLOOR(((18-COUNT($BG486:$BX486))/2),1)+DM$7)))</f>
        <v>0.7</v>
      </c>
      <c r="DN486" s="1355">
        <f t="shared" ref="DN486:DN493" si="1687">IF($CH$4=$CD$4,IF(OR(-FLOOR(((18-COUNT($U486:$AL486))/2),1)+DN$7&lt;1,-FLOOR(((18-COUNT($U486:$AL486))/2),1)+DN$7&gt;COUNT($U486:$AL486)),"",LARGE($U486:$AL486,-FLOOR(((18-COUNT($U486:$AL486))/2),1)+DN$7)),IF(OR(-FLOOR(((18-COUNT($BG486:$BX486))/2),1)+DN$7&lt;1,-FLOOR(((18-COUNT($BG486:$BX486))/2),1)+DN$7&gt;COUNT($BG486:$BX486)),"",LARGE($BG486:$BX486,-FLOOR(((18-COUNT($BG486:$BX486))/2),1)+DN$7)))</f>
        <v>0.7</v>
      </c>
      <c r="DO486" s="1355">
        <f t="shared" ref="DO486:DO493" si="1688">IF($CH$4=$CD$4,IF(OR(-FLOOR(((18-COUNT($U486:$AL486))/2),1)+DO$7&lt;1,-FLOOR(((18-COUNT($U486:$AL486))/2),1)+DO$7&gt;COUNT($U486:$AL486)),"",LARGE($U486:$AL486,-FLOOR(((18-COUNT($U486:$AL486))/2),1)+DO$7)),IF(OR(-FLOOR(((18-COUNT($BG486:$BX486))/2),1)+DO$7&lt;1,-FLOOR(((18-COUNT($BG486:$BX486))/2),1)+DO$7&gt;COUNT($BG486:$BX486)),"",LARGE($BG486:$BX486,-FLOOR(((18-COUNT($BG486:$BX486))/2),1)+DO$7)))</f>
        <v>0.7</v>
      </c>
      <c r="DP486" s="1354">
        <f t="shared" ref="DP486:DP493" si="1689">IF($CH$4=$CD$4,IF(OR(-FLOOR(((18-COUNT($U486:$AL486))/2),1)+DP$7&lt;1,-FLOOR(((18-COUNT($U486:$AL486))/2),1)+DP$7&gt;COUNT($U486:$AL486)),"",LARGE($U486:$AL486,-FLOOR(((18-COUNT($U486:$AL486))/2),1)+DP$7)),IF(OR(-FLOOR(((18-COUNT($BG486:$BX486))/2),1)+DP$7&lt;1,-FLOOR(((18-COUNT($BG486:$BX486))/2),1)+DP$7&gt;COUNT($BG486:$BX486)),"",LARGE($BG486:$BX486,-FLOOR(((18-COUNT($BG486:$BX486))/2),1)+DP$7)))</f>
        <v>0.7</v>
      </c>
      <c r="DQ486" s="1353">
        <f t="shared" ref="DQ486:DQ493" si="1690">IF($CH$4=$CD$4,IF(OR(-FLOOR(((18-COUNT($U486:$AL486))/2),1)+DQ$7&lt;1,-FLOOR(((18-COUNT($U486:$AL486))/2),1)+DQ$7&gt;COUNT($U486:$AL486)),"",LARGE($U486:$AL486,-FLOOR(((18-COUNT($U486:$AL486))/2),1)+DQ$7)),IF(OR(-FLOOR(((18-COUNT($BG486:$BX486))/2),1)+DQ$7&lt;1,-FLOOR(((18-COUNT($BG486:$BX486))/2),1)+DQ$7&gt;COUNT($BG486:$BX486)),"",LARGE($BG486:$BX486,-FLOOR(((18-COUNT($BG486:$BX486))/2),1)+DQ$7)))</f>
        <v>0.7</v>
      </c>
      <c r="DR486" s="753">
        <f t="shared" ref="DR486:DR493" si="1691">COUNT(B486:S486)</f>
        <v>18</v>
      </c>
      <c r="DS486" s="111">
        <f t="shared" ref="DS486:DS493" si="1692">COUNT(U486:AL486)</f>
        <v>18</v>
      </c>
      <c r="DT486" s="111">
        <f t="shared" ref="DT486:DT493" si="1693">COUNT(AN486:BE486)</f>
        <v>18</v>
      </c>
      <c r="DU486" s="111">
        <f t="shared" ref="DU486:DU493" si="1694">COUNT(BG486:BX486)</f>
        <v>18</v>
      </c>
      <c r="DV486" s="602"/>
      <c r="DW486" s="719"/>
      <c r="DX486" s="719"/>
      <c r="DY486" s="719"/>
      <c r="DZ486" s="719"/>
      <c r="EA486" s="719"/>
      <c r="EB486" s="719"/>
      <c r="EC486" s="719"/>
      <c r="ED486" s="719"/>
      <c r="EE486" s="603"/>
    </row>
    <row r="487" spans="1:135" s="604" customFormat="1" ht="15.75" customHeight="1">
      <c r="A487" s="808" t="s">
        <v>392</v>
      </c>
      <c r="B487" s="741"/>
      <c r="C487" s="741"/>
      <c r="D487" s="741"/>
      <c r="E487" s="741"/>
      <c r="F487" s="741"/>
      <c r="G487" s="741"/>
      <c r="H487" s="741"/>
      <c r="I487" s="741"/>
      <c r="J487" s="741"/>
      <c r="K487" s="741"/>
      <c r="L487" s="741"/>
      <c r="M487" s="741"/>
      <c r="N487" s="741"/>
      <c r="O487" s="741"/>
      <c r="P487" s="741"/>
      <c r="Q487" s="741"/>
      <c r="R487" s="741"/>
      <c r="S487" s="741"/>
      <c r="T487" s="742"/>
      <c r="U487" s="741"/>
      <c r="V487" s="741"/>
      <c r="W487" s="741"/>
      <c r="X487" s="741"/>
      <c r="Y487" s="741"/>
      <c r="Z487" s="741"/>
      <c r="AA487" s="741"/>
      <c r="AB487" s="741"/>
      <c r="AC487" s="741"/>
      <c r="AD487" s="741"/>
      <c r="AE487" s="741"/>
      <c r="AF487" s="741"/>
      <c r="AG487" s="741"/>
      <c r="AH487" s="741"/>
      <c r="AI487" s="741"/>
      <c r="AJ487" s="741"/>
      <c r="AK487" s="741"/>
      <c r="AL487" s="741"/>
      <c r="AM487" s="742"/>
      <c r="AN487" s="741"/>
      <c r="AO487" s="741"/>
      <c r="AP487" s="741"/>
      <c r="AQ487" s="741"/>
      <c r="AR487" s="741"/>
      <c r="AS487" s="741"/>
      <c r="AT487" s="741"/>
      <c r="AU487" s="741"/>
      <c r="AV487" s="741"/>
      <c r="AW487" s="741"/>
      <c r="AX487" s="741"/>
      <c r="AY487" s="741"/>
      <c r="AZ487" s="741"/>
      <c r="BA487" s="741"/>
      <c r="BB487" s="741"/>
      <c r="BC487" s="741"/>
      <c r="BD487" s="741"/>
      <c r="BE487" s="741"/>
      <c r="BF487" s="742"/>
      <c r="BG487" s="741"/>
      <c r="BH487" s="741"/>
      <c r="BI487" s="741"/>
      <c r="BJ487" s="741"/>
      <c r="BK487" s="741"/>
      <c r="BL487" s="741"/>
      <c r="BM487" s="741"/>
      <c r="BN487" s="741"/>
      <c r="BO487" s="741"/>
      <c r="BP487" s="741"/>
      <c r="BQ487" s="741"/>
      <c r="BR487" s="741"/>
      <c r="BS487" s="741"/>
      <c r="BT487" s="741"/>
      <c r="BU487" s="741"/>
      <c r="BV487" s="741"/>
      <c r="BW487" s="741"/>
      <c r="BX487" s="741"/>
      <c r="BY487" s="742"/>
      <c r="BZ487" s="741"/>
      <c r="CA487" s="741"/>
      <c r="CB487" s="741"/>
      <c r="CC487" s="741"/>
      <c r="CD487" s="698" t="str">
        <f t="shared" si="1391"/>
        <v/>
      </c>
      <c r="CE487" s="698" t="str">
        <f t="shared" si="1392"/>
        <v/>
      </c>
      <c r="CF487" s="698" t="str">
        <f t="shared" si="1393"/>
        <v/>
      </c>
      <c r="CG487" s="787" t="str">
        <f t="shared" si="1394"/>
        <v/>
      </c>
      <c r="CH487" s="1371" t="str">
        <f t="shared" si="1655"/>
        <v/>
      </c>
      <c r="CI487" s="1372" t="str">
        <f t="shared" si="1656"/>
        <v/>
      </c>
      <c r="CJ487" s="1373" t="str">
        <f t="shared" si="1657"/>
        <v/>
      </c>
      <c r="CK487" s="1373" t="str">
        <f t="shared" si="1658"/>
        <v/>
      </c>
      <c r="CL487" s="1373" t="str">
        <f t="shared" si="1659"/>
        <v/>
      </c>
      <c r="CM487" s="1373" t="str">
        <f t="shared" si="1660"/>
        <v/>
      </c>
      <c r="CN487" s="1373" t="str">
        <f t="shared" si="1661"/>
        <v/>
      </c>
      <c r="CO487" s="1374" t="str">
        <f t="shared" si="1662"/>
        <v/>
      </c>
      <c r="CP487" s="1374" t="str">
        <f t="shared" si="1663"/>
        <v/>
      </c>
      <c r="CQ487" s="1374" t="str">
        <f t="shared" si="1664"/>
        <v/>
      </c>
      <c r="CR487" s="1374" t="str">
        <f t="shared" si="1665"/>
        <v/>
      </c>
      <c r="CS487" s="1373" t="str">
        <f t="shared" si="1666"/>
        <v/>
      </c>
      <c r="CT487" s="1373" t="str">
        <f t="shared" si="1667"/>
        <v/>
      </c>
      <c r="CU487" s="1373" t="str">
        <f t="shared" si="1668"/>
        <v/>
      </c>
      <c r="CV487" s="1373" t="str">
        <f t="shared" si="1669"/>
        <v/>
      </c>
      <c r="CW487" s="1373" t="str">
        <f t="shared" si="1670"/>
        <v/>
      </c>
      <c r="CX487" s="1372" t="str">
        <f t="shared" si="1671"/>
        <v/>
      </c>
      <c r="CY487" s="1375" t="str">
        <f t="shared" si="1672"/>
        <v/>
      </c>
      <c r="CZ487" s="532" t="str">
        <f t="shared" si="1673"/>
        <v/>
      </c>
      <c r="DA487" s="533" t="str">
        <f t="shared" si="1674"/>
        <v/>
      </c>
      <c r="DB487" s="534" t="str">
        <f t="shared" si="1675"/>
        <v/>
      </c>
      <c r="DC487" s="534" t="str">
        <f t="shared" si="1676"/>
        <v/>
      </c>
      <c r="DD487" s="534" t="str">
        <f t="shared" si="1677"/>
        <v/>
      </c>
      <c r="DE487" s="534" t="str">
        <f t="shared" si="1678"/>
        <v/>
      </c>
      <c r="DF487" s="534" t="str">
        <f t="shared" si="1679"/>
        <v/>
      </c>
      <c r="DG487" s="535" t="str">
        <f t="shared" si="1680"/>
        <v/>
      </c>
      <c r="DH487" s="535" t="str">
        <f t="shared" si="1681"/>
        <v/>
      </c>
      <c r="DI487" s="535" t="str">
        <f t="shared" si="1682"/>
        <v/>
      </c>
      <c r="DJ487" s="535" t="str">
        <f t="shared" si="1683"/>
        <v/>
      </c>
      <c r="DK487" s="534" t="str">
        <f t="shared" si="1684"/>
        <v/>
      </c>
      <c r="DL487" s="534" t="str">
        <f t="shared" si="1685"/>
        <v/>
      </c>
      <c r="DM487" s="534" t="str">
        <f t="shared" si="1686"/>
        <v/>
      </c>
      <c r="DN487" s="534" t="str">
        <f t="shared" si="1687"/>
        <v/>
      </c>
      <c r="DO487" s="534" t="str">
        <f t="shared" si="1688"/>
        <v/>
      </c>
      <c r="DP487" s="533" t="str">
        <f t="shared" si="1689"/>
        <v/>
      </c>
      <c r="DQ487" s="532" t="str">
        <f t="shared" si="1690"/>
        <v/>
      </c>
      <c r="DR487" s="753">
        <f t="shared" si="1691"/>
        <v>0</v>
      </c>
      <c r="DS487" s="111">
        <f t="shared" si="1692"/>
        <v>0</v>
      </c>
      <c r="DT487" s="111">
        <f t="shared" si="1693"/>
        <v>0</v>
      </c>
      <c r="DU487" s="111">
        <f t="shared" si="1694"/>
        <v>0</v>
      </c>
      <c r="DV487" s="602"/>
      <c r="DW487" s="719"/>
      <c r="DX487" s="719"/>
      <c r="DY487" s="719"/>
      <c r="DZ487" s="719"/>
      <c r="EA487" s="719"/>
      <c r="EB487" s="719"/>
      <c r="EC487" s="719"/>
      <c r="ED487" s="719"/>
      <c r="EE487" s="603"/>
    </row>
    <row r="488" spans="1:135" s="604" customFormat="1" ht="15.75" customHeight="1">
      <c r="A488" s="748" t="s">
        <v>156</v>
      </c>
      <c r="B488" s="741"/>
      <c r="C488" s="741"/>
      <c r="D488" s="741"/>
      <c r="E488" s="741"/>
      <c r="F488" s="741"/>
      <c r="G488" s="741"/>
      <c r="H488" s="741"/>
      <c r="I488" s="741"/>
      <c r="J488" s="741"/>
      <c r="K488" s="741"/>
      <c r="L488" s="741"/>
      <c r="M488" s="741"/>
      <c r="N488" s="741"/>
      <c r="O488" s="741"/>
      <c r="P488" s="741"/>
      <c r="Q488" s="741"/>
      <c r="R488" s="741"/>
      <c r="S488" s="741"/>
      <c r="T488" s="742"/>
      <c r="U488" s="741"/>
      <c r="V488" s="741"/>
      <c r="W488" s="741"/>
      <c r="X488" s="741"/>
      <c r="Y488" s="741"/>
      <c r="Z488" s="741"/>
      <c r="AA488" s="741"/>
      <c r="AB488" s="741"/>
      <c r="AC488" s="741"/>
      <c r="AD488" s="741"/>
      <c r="AE488" s="741"/>
      <c r="AF488" s="741"/>
      <c r="AG488" s="741"/>
      <c r="AH488" s="741"/>
      <c r="AI488" s="741"/>
      <c r="AJ488" s="741"/>
      <c r="AK488" s="741"/>
      <c r="AL488" s="741"/>
      <c r="AM488" s="742"/>
      <c r="AN488" s="741"/>
      <c r="AO488" s="741"/>
      <c r="AP488" s="741"/>
      <c r="AQ488" s="741"/>
      <c r="AR488" s="741"/>
      <c r="AS488" s="741"/>
      <c r="AT488" s="741"/>
      <c r="AU488" s="741"/>
      <c r="AV488" s="741"/>
      <c r="AW488" s="741"/>
      <c r="AX488" s="741"/>
      <c r="AY488" s="741"/>
      <c r="AZ488" s="741"/>
      <c r="BA488" s="741"/>
      <c r="BB488" s="741"/>
      <c r="BC488" s="741"/>
      <c r="BD488" s="741"/>
      <c r="BE488" s="741"/>
      <c r="BF488" s="742"/>
      <c r="BG488" s="741"/>
      <c r="BH488" s="741"/>
      <c r="BI488" s="741"/>
      <c r="BJ488" s="741"/>
      <c r="BK488" s="741"/>
      <c r="BL488" s="741"/>
      <c r="BM488" s="741"/>
      <c r="BN488" s="741"/>
      <c r="BO488" s="741"/>
      <c r="BP488" s="741"/>
      <c r="BQ488" s="741"/>
      <c r="BR488" s="741"/>
      <c r="BS488" s="741"/>
      <c r="BT488" s="741"/>
      <c r="BU488" s="741"/>
      <c r="BV488" s="741"/>
      <c r="BW488" s="741"/>
      <c r="BX488" s="741"/>
      <c r="BY488" s="742"/>
      <c r="BZ488" s="741">
        <v>12</v>
      </c>
      <c r="CA488" s="741">
        <v>12</v>
      </c>
      <c r="CB488" s="741">
        <v>12</v>
      </c>
      <c r="CC488" s="741">
        <v>12</v>
      </c>
      <c r="CD488" s="698" t="str">
        <f t="shared" si="1391"/>
        <v/>
      </c>
      <c r="CE488" s="698" t="str">
        <f t="shared" si="1392"/>
        <v/>
      </c>
      <c r="CF488" s="698" t="str">
        <f t="shared" si="1393"/>
        <v/>
      </c>
      <c r="CG488" s="787" t="str">
        <f t="shared" si="1394"/>
        <v/>
      </c>
      <c r="CH488" s="1371" t="str">
        <f t="shared" si="1655"/>
        <v/>
      </c>
      <c r="CI488" s="1372" t="str">
        <f t="shared" si="1656"/>
        <v/>
      </c>
      <c r="CJ488" s="1373" t="str">
        <f t="shared" si="1657"/>
        <v/>
      </c>
      <c r="CK488" s="1373" t="str">
        <f t="shared" si="1658"/>
        <v/>
      </c>
      <c r="CL488" s="1373" t="str">
        <f t="shared" si="1659"/>
        <v/>
      </c>
      <c r="CM488" s="1373" t="str">
        <f t="shared" si="1660"/>
        <v/>
      </c>
      <c r="CN488" s="1373" t="str">
        <f t="shared" si="1661"/>
        <v/>
      </c>
      <c r="CO488" s="1374" t="str">
        <f t="shared" si="1662"/>
        <v/>
      </c>
      <c r="CP488" s="1374" t="str">
        <f t="shared" si="1663"/>
        <v/>
      </c>
      <c r="CQ488" s="1374" t="str">
        <f t="shared" si="1664"/>
        <v/>
      </c>
      <c r="CR488" s="1374" t="str">
        <f t="shared" si="1665"/>
        <v/>
      </c>
      <c r="CS488" s="1373" t="str">
        <f t="shared" si="1666"/>
        <v/>
      </c>
      <c r="CT488" s="1373" t="str">
        <f t="shared" si="1667"/>
        <v/>
      </c>
      <c r="CU488" s="1373" t="str">
        <f t="shared" si="1668"/>
        <v/>
      </c>
      <c r="CV488" s="1373" t="str">
        <f t="shared" si="1669"/>
        <v/>
      </c>
      <c r="CW488" s="1373" t="str">
        <f t="shared" si="1670"/>
        <v/>
      </c>
      <c r="CX488" s="1372" t="str">
        <f t="shared" si="1671"/>
        <v/>
      </c>
      <c r="CY488" s="1375" t="str">
        <f t="shared" si="1672"/>
        <v/>
      </c>
      <c r="CZ488" s="532" t="str">
        <f t="shared" si="1673"/>
        <v/>
      </c>
      <c r="DA488" s="533" t="str">
        <f t="shared" si="1674"/>
        <v/>
      </c>
      <c r="DB488" s="534" t="str">
        <f t="shared" si="1675"/>
        <v/>
      </c>
      <c r="DC488" s="534" t="str">
        <f t="shared" si="1676"/>
        <v/>
      </c>
      <c r="DD488" s="534" t="str">
        <f t="shared" si="1677"/>
        <v/>
      </c>
      <c r="DE488" s="534" t="str">
        <f t="shared" si="1678"/>
        <v/>
      </c>
      <c r="DF488" s="534" t="str">
        <f t="shared" si="1679"/>
        <v/>
      </c>
      <c r="DG488" s="535" t="str">
        <f t="shared" si="1680"/>
        <v/>
      </c>
      <c r="DH488" s="535" t="str">
        <f t="shared" si="1681"/>
        <v/>
      </c>
      <c r="DI488" s="535" t="str">
        <f t="shared" si="1682"/>
        <v/>
      </c>
      <c r="DJ488" s="535" t="str">
        <f t="shared" si="1683"/>
        <v/>
      </c>
      <c r="DK488" s="534" t="str">
        <f t="shared" si="1684"/>
        <v/>
      </c>
      <c r="DL488" s="534" t="str">
        <f t="shared" si="1685"/>
        <v/>
      </c>
      <c r="DM488" s="534" t="str">
        <f t="shared" si="1686"/>
        <v/>
      </c>
      <c r="DN488" s="534" t="str">
        <f t="shared" si="1687"/>
        <v/>
      </c>
      <c r="DO488" s="534" t="str">
        <f t="shared" si="1688"/>
        <v/>
      </c>
      <c r="DP488" s="533" t="str">
        <f t="shared" si="1689"/>
        <v/>
      </c>
      <c r="DQ488" s="532" t="str">
        <f t="shared" si="1690"/>
        <v/>
      </c>
      <c r="DR488" s="753">
        <f t="shared" si="1691"/>
        <v>0</v>
      </c>
      <c r="DS488" s="111">
        <f t="shared" si="1692"/>
        <v>0</v>
      </c>
      <c r="DT488" s="111">
        <f t="shared" si="1693"/>
        <v>0</v>
      </c>
      <c r="DU488" s="111">
        <f t="shared" si="1694"/>
        <v>0</v>
      </c>
      <c r="DV488" s="602"/>
      <c r="DW488" s="719"/>
      <c r="DX488" s="719"/>
      <c r="DY488" s="719"/>
      <c r="DZ488" s="719"/>
      <c r="EA488" s="719"/>
      <c r="EB488" s="719"/>
      <c r="EC488" s="719"/>
      <c r="ED488" s="719"/>
      <c r="EE488" s="603"/>
    </row>
    <row r="489" spans="1:135" s="604" customFormat="1" ht="15.75" customHeight="1">
      <c r="A489" s="800" t="s">
        <v>369</v>
      </c>
      <c r="B489" s="730" t="str">
        <f t="shared" ref="B489:G489" si="1695">IF(B487="","",B486*B487*B488)</f>
        <v/>
      </c>
      <c r="C489" s="730" t="str">
        <f t="shared" si="1695"/>
        <v/>
      </c>
      <c r="D489" s="730" t="str">
        <f t="shared" si="1695"/>
        <v/>
      </c>
      <c r="E489" s="730" t="str">
        <f t="shared" si="1695"/>
        <v/>
      </c>
      <c r="F489" s="730" t="str">
        <f t="shared" si="1695"/>
        <v/>
      </c>
      <c r="G489" s="730" t="str">
        <f t="shared" si="1695"/>
        <v/>
      </c>
      <c r="H489" s="730" t="str">
        <f t="shared" ref="H489:S489" si="1696">IF(H487="","",H486*H487*H488)</f>
        <v/>
      </c>
      <c r="I489" s="730" t="str">
        <f t="shared" si="1696"/>
        <v/>
      </c>
      <c r="J489" s="730" t="str">
        <f t="shared" si="1696"/>
        <v/>
      </c>
      <c r="K489" s="730" t="str">
        <f t="shared" si="1696"/>
        <v/>
      </c>
      <c r="L489" s="730" t="str">
        <f t="shared" si="1696"/>
        <v/>
      </c>
      <c r="M489" s="730" t="str">
        <f t="shared" si="1696"/>
        <v/>
      </c>
      <c r="N489" s="730" t="str">
        <f t="shared" si="1696"/>
        <v/>
      </c>
      <c r="O489" s="730" t="str">
        <f t="shared" si="1696"/>
        <v/>
      </c>
      <c r="P489" s="730" t="str">
        <f t="shared" si="1696"/>
        <v/>
      </c>
      <c r="Q489" s="730" t="str">
        <f t="shared" si="1696"/>
        <v/>
      </c>
      <c r="R489" s="730" t="str">
        <f t="shared" si="1696"/>
        <v/>
      </c>
      <c r="S489" s="730" t="str">
        <f t="shared" si="1696"/>
        <v/>
      </c>
      <c r="T489" s="762"/>
      <c r="U489" s="730" t="str">
        <f t="shared" ref="U489:AL489" si="1697">IF(U487="","",U486*U487*U488)</f>
        <v/>
      </c>
      <c r="V489" s="730" t="str">
        <f t="shared" si="1697"/>
        <v/>
      </c>
      <c r="W489" s="730" t="str">
        <f t="shared" si="1697"/>
        <v/>
      </c>
      <c r="X489" s="730" t="str">
        <f t="shared" si="1697"/>
        <v/>
      </c>
      <c r="Y489" s="730" t="str">
        <f t="shared" si="1697"/>
        <v/>
      </c>
      <c r="Z489" s="730" t="str">
        <f t="shared" si="1697"/>
        <v/>
      </c>
      <c r="AA489" s="730" t="str">
        <f t="shared" si="1697"/>
        <v/>
      </c>
      <c r="AB489" s="730" t="str">
        <f t="shared" si="1697"/>
        <v/>
      </c>
      <c r="AC489" s="730" t="str">
        <f t="shared" si="1697"/>
        <v/>
      </c>
      <c r="AD489" s="730" t="str">
        <f t="shared" si="1697"/>
        <v/>
      </c>
      <c r="AE489" s="730" t="str">
        <f t="shared" si="1697"/>
        <v/>
      </c>
      <c r="AF489" s="730" t="str">
        <f t="shared" si="1697"/>
        <v/>
      </c>
      <c r="AG489" s="730" t="str">
        <f t="shared" si="1697"/>
        <v/>
      </c>
      <c r="AH489" s="730" t="str">
        <f t="shared" si="1697"/>
        <v/>
      </c>
      <c r="AI489" s="730" t="str">
        <f t="shared" si="1697"/>
        <v/>
      </c>
      <c r="AJ489" s="730" t="str">
        <f t="shared" si="1697"/>
        <v/>
      </c>
      <c r="AK489" s="730" t="str">
        <f t="shared" si="1697"/>
        <v/>
      </c>
      <c r="AL489" s="730" t="str">
        <f t="shared" si="1697"/>
        <v/>
      </c>
      <c r="AM489" s="762"/>
      <c r="AN489" s="730" t="str">
        <f t="shared" ref="AN489:BD489" si="1698">IF(AN487="","",AN486*AN487*AN488)</f>
        <v/>
      </c>
      <c r="AO489" s="730" t="str">
        <f t="shared" si="1698"/>
        <v/>
      </c>
      <c r="AP489" s="730" t="str">
        <f t="shared" si="1698"/>
        <v/>
      </c>
      <c r="AQ489" s="730" t="str">
        <f t="shared" si="1698"/>
        <v/>
      </c>
      <c r="AR489" s="730" t="str">
        <f t="shared" si="1698"/>
        <v/>
      </c>
      <c r="AS489" s="730" t="str">
        <f t="shared" si="1698"/>
        <v/>
      </c>
      <c r="AT489" s="730" t="str">
        <f t="shared" si="1698"/>
        <v/>
      </c>
      <c r="AU489" s="730" t="str">
        <f t="shared" si="1698"/>
        <v/>
      </c>
      <c r="AV489" s="730" t="str">
        <f t="shared" si="1698"/>
        <v/>
      </c>
      <c r="AW489" s="730" t="str">
        <f t="shared" si="1698"/>
        <v/>
      </c>
      <c r="AX489" s="730" t="str">
        <f t="shared" si="1698"/>
        <v/>
      </c>
      <c r="AY489" s="730" t="str">
        <f t="shared" si="1698"/>
        <v/>
      </c>
      <c r="AZ489" s="730" t="str">
        <f t="shared" si="1698"/>
        <v/>
      </c>
      <c r="BA489" s="730" t="str">
        <f t="shared" si="1698"/>
        <v/>
      </c>
      <c r="BB489" s="730" t="str">
        <f t="shared" si="1698"/>
        <v/>
      </c>
      <c r="BC489" s="730" t="str">
        <f t="shared" si="1698"/>
        <v/>
      </c>
      <c r="BD489" s="730" t="str">
        <f t="shared" si="1698"/>
        <v/>
      </c>
      <c r="BE489" s="730" t="str">
        <f>IF(BE487="","",BE486*BE487*BE488)</f>
        <v/>
      </c>
      <c r="BF489" s="762"/>
      <c r="BG489" s="730" t="str">
        <f t="shared" ref="BG489:BX489" si="1699">IF(BG487="","",BG486*BG487*BG488)</f>
        <v/>
      </c>
      <c r="BH489" s="730" t="str">
        <f t="shared" si="1699"/>
        <v/>
      </c>
      <c r="BI489" s="730" t="str">
        <f t="shared" si="1699"/>
        <v/>
      </c>
      <c r="BJ489" s="730" t="str">
        <f t="shared" si="1699"/>
        <v/>
      </c>
      <c r="BK489" s="730" t="str">
        <f t="shared" si="1699"/>
        <v/>
      </c>
      <c r="BL489" s="730" t="str">
        <f t="shared" si="1699"/>
        <v/>
      </c>
      <c r="BM489" s="730" t="str">
        <f t="shared" si="1699"/>
        <v/>
      </c>
      <c r="BN489" s="730" t="str">
        <f t="shared" si="1699"/>
        <v/>
      </c>
      <c r="BO489" s="730" t="str">
        <f t="shared" si="1699"/>
        <v/>
      </c>
      <c r="BP489" s="730" t="str">
        <f t="shared" si="1699"/>
        <v/>
      </c>
      <c r="BQ489" s="730" t="str">
        <f t="shared" si="1699"/>
        <v/>
      </c>
      <c r="BR489" s="730" t="str">
        <f t="shared" si="1699"/>
        <v/>
      </c>
      <c r="BS489" s="730" t="str">
        <f t="shared" si="1699"/>
        <v/>
      </c>
      <c r="BT489" s="730" t="str">
        <f t="shared" si="1699"/>
        <v/>
      </c>
      <c r="BU489" s="730" t="str">
        <f t="shared" si="1699"/>
        <v/>
      </c>
      <c r="BV489" s="730" t="str">
        <f t="shared" si="1699"/>
        <v/>
      </c>
      <c r="BW489" s="730" t="str">
        <f t="shared" si="1699"/>
        <v/>
      </c>
      <c r="BX489" s="730" t="str">
        <f t="shared" si="1699"/>
        <v/>
      </c>
      <c r="BY489" s="762"/>
      <c r="BZ489" s="730" t="str">
        <f>IF(BZ487="","",BZ486*BZ487*BZ488)</f>
        <v/>
      </c>
      <c r="CA489" s="730" t="str">
        <f>IF(CA487="","",CA486*CA487*CA488)</f>
        <v/>
      </c>
      <c r="CB489" s="730" t="str">
        <f>IF(CB487="","",CB486*CB487*CB488)</f>
        <v/>
      </c>
      <c r="CC489" s="730" t="str">
        <f>IF(CC487="","",CC486*CC487*CC488)</f>
        <v/>
      </c>
      <c r="CD489" s="698" t="str">
        <f t="shared" si="1391"/>
        <v/>
      </c>
      <c r="CE489" s="698" t="str">
        <f t="shared" si="1392"/>
        <v/>
      </c>
      <c r="CF489" s="698" t="str">
        <f t="shared" si="1393"/>
        <v/>
      </c>
      <c r="CG489" s="787" t="str">
        <f t="shared" si="1394"/>
        <v/>
      </c>
      <c r="CH489" s="1371" t="str">
        <f t="shared" si="1655"/>
        <v/>
      </c>
      <c r="CI489" s="1372" t="str">
        <f t="shared" si="1656"/>
        <v/>
      </c>
      <c r="CJ489" s="1373" t="str">
        <f t="shared" si="1657"/>
        <v/>
      </c>
      <c r="CK489" s="1373" t="str">
        <f t="shared" si="1658"/>
        <v/>
      </c>
      <c r="CL489" s="1373" t="str">
        <f t="shared" si="1659"/>
        <v/>
      </c>
      <c r="CM489" s="1373" t="str">
        <f t="shared" si="1660"/>
        <v/>
      </c>
      <c r="CN489" s="1373" t="str">
        <f t="shared" si="1661"/>
        <v/>
      </c>
      <c r="CO489" s="1374" t="str">
        <f t="shared" si="1662"/>
        <v/>
      </c>
      <c r="CP489" s="1374" t="str">
        <f t="shared" si="1663"/>
        <v/>
      </c>
      <c r="CQ489" s="1374" t="str">
        <f t="shared" si="1664"/>
        <v/>
      </c>
      <c r="CR489" s="1374" t="str">
        <f t="shared" si="1665"/>
        <v/>
      </c>
      <c r="CS489" s="1373" t="str">
        <f t="shared" si="1666"/>
        <v/>
      </c>
      <c r="CT489" s="1373" t="str">
        <f t="shared" si="1667"/>
        <v/>
      </c>
      <c r="CU489" s="1373" t="str">
        <f t="shared" si="1668"/>
        <v/>
      </c>
      <c r="CV489" s="1373" t="str">
        <f t="shared" si="1669"/>
        <v/>
      </c>
      <c r="CW489" s="1373" t="str">
        <f t="shared" si="1670"/>
        <v/>
      </c>
      <c r="CX489" s="1372" t="str">
        <f t="shared" si="1671"/>
        <v/>
      </c>
      <c r="CY489" s="1375" t="str">
        <f t="shared" si="1672"/>
        <v/>
      </c>
      <c r="CZ489" s="532" t="str">
        <f t="shared" si="1673"/>
        <v/>
      </c>
      <c r="DA489" s="533" t="str">
        <f t="shared" si="1674"/>
        <v/>
      </c>
      <c r="DB489" s="534" t="str">
        <f t="shared" si="1675"/>
        <v/>
      </c>
      <c r="DC489" s="534" t="str">
        <f t="shared" si="1676"/>
        <v/>
      </c>
      <c r="DD489" s="534" t="str">
        <f t="shared" si="1677"/>
        <v/>
      </c>
      <c r="DE489" s="534" t="str">
        <f t="shared" si="1678"/>
        <v/>
      </c>
      <c r="DF489" s="534" t="str">
        <f t="shared" si="1679"/>
        <v/>
      </c>
      <c r="DG489" s="535" t="str">
        <f t="shared" si="1680"/>
        <v/>
      </c>
      <c r="DH489" s="535" t="str">
        <f t="shared" si="1681"/>
        <v/>
      </c>
      <c r="DI489" s="535" t="str">
        <f t="shared" si="1682"/>
        <v/>
      </c>
      <c r="DJ489" s="535" t="str">
        <f t="shared" si="1683"/>
        <v/>
      </c>
      <c r="DK489" s="534" t="str">
        <f t="shared" si="1684"/>
        <v/>
      </c>
      <c r="DL489" s="534" t="str">
        <f t="shared" si="1685"/>
        <v/>
      </c>
      <c r="DM489" s="534" t="str">
        <f t="shared" si="1686"/>
        <v/>
      </c>
      <c r="DN489" s="534" t="str">
        <f t="shared" si="1687"/>
        <v/>
      </c>
      <c r="DO489" s="534" t="str">
        <f t="shared" si="1688"/>
        <v/>
      </c>
      <c r="DP489" s="533" t="str">
        <f t="shared" si="1689"/>
        <v/>
      </c>
      <c r="DQ489" s="532" t="str">
        <f t="shared" si="1690"/>
        <v/>
      </c>
      <c r="DR489" s="753">
        <f t="shared" si="1691"/>
        <v>0</v>
      </c>
      <c r="DS489" s="111">
        <f t="shared" si="1692"/>
        <v>0</v>
      </c>
      <c r="DT489" s="111">
        <f t="shared" si="1693"/>
        <v>0</v>
      </c>
      <c r="DU489" s="111">
        <f t="shared" si="1694"/>
        <v>0</v>
      </c>
      <c r="DV489" s="602"/>
      <c r="DW489" s="719"/>
      <c r="DX489" s="719"/>
      <c r="DY489" s="719"/>
      <c r="DZ489" s="719"/>
      <c r="EA489" s="719"/>
      <c r="EB489" s="719"/>
      <c r="EC489" s="719"/>
      <c r="ED489" s="719"/>
      <c r="EE489" s="603"/>
    </row>
    <row r="490" spans="1:135" s="604" customFormat="1" ht="15.75" customHeight="1">
      <c r="A490" s="800" t="s">
        <v>393</v>
      </c>
      <c r="B490" s="858">
        <v>10170</v>
      </c>
      <c r="C490" s="858">
        <v>10170</v>
      </c>
      <c r="D490" s="858">
        <v>10170</v>
      </c>
      <c r="E490" s="858">
        <v>10170</v>
      </c>
      <c r="F490" s="858">
        <v>10170</v>
      </c>
      <c r="G490" s="858">
        <v>10170</v>
      </c>
      <c r="H490" s="858">
        <v>10170</v>
      </c>
      <c r="I490" s="858">
        <v>10170</v>
      </c>
      <c r="J490" s="858">
        <v>10170</v>
      </c>
      <c r="K490" s="858">
        <v>10170</v>
      </c>
      <c r="L490" s="858">
        <v>10170</v>
      </c>
      <c r="M490" s="858">
        <v>10170</v>
      </c>
      <c r="N490" s="858">
        <v>10170</v>
      </c>
      <c r="O490" s="858">
        <v>10170</v>
      </c>
      <c r="P490" s="858">
        <v>10170</v>
      </c>
      <c r="Q490" s="858">
        <v>10170</v>
      </c>
      <c r="R490" s="858">
        <v>10170</v>
      </c>
      <c r="S490" s="858">
        <v>10170</v>
      </c>
      <c r="T490" s="851"/>
      <c r="U490" s="858">
        <v>10170</v>
      </c>
      <c r="V490" s="858">
        <v>10170</v>
      </c>
      <c r="W490" s="858">
        <v>10170</v>
      </c>
      <c r="X490" s="858">
        <v>10170</v>
      </c>
      <c r="Y490" s="858">
        <v>10170</v>
      </c>
      <c r="Z490" s="858">
        <v>10170</v>
      </c>
      <c r="AA490" s="858">
        <v>10170</v>
      </c>
      <c r="AB490" s="858">
        <v>10170</v>
      </c>
      <c r="AC490" s="858">
        <v>10170</v>
      </c>
      <c r="AD490" s="858">
        <v>10170</v>
      </c>
      <c r="AE490" s="858">
        <v>10170</v>
      </c>
      <c r="AF490" s="858">
        <v>10170</v>
      </c>
      <c r="AG490" s="858">
        <v>10170</v>
      </c>
      <c r="AH490" s="858">
        <v>10170</v>
      </c>
      <c r="AI490" s="858">
        <v>10170</v>
      </c>
      <c r="AJ490" s="858">
        <v>10170</v>
      </c>
      <c r="AK490" s="858">
        <v>10170</v>
      </c>
      <c r="AL490" s="858">
        <v>10170</v>
      </c>
      <c r="AM490" s="851"/>
      <c r="AN490" s="858">
        <v>10170</v>
      </c>
      <c r="AO490" s="858">
        <v>10170</v>
      </c>
      <c r="AP490" s="858">
        <v>10170</v>
      </c>
      <c r="AQ490" s="858">
        <v>10170</v>
      </c>
      <c r="AR490" s="858">
        <v>10170</v>
      </c>
      <c r="AS490" s="858">
        <v>10170</v>
      </c>
      <c r="AT490" s="858">
        <v>10170</v>
      </c>
      <c r="AU490" s="858">
        <v>10170</v>
      </c>
      <c r="AV490" s="858">
        <v>10170</v>
      </c>
      <c r="AW490" s="858">
        <v>10170</v>
      </c>
      <c r="AX490" s="858">
        <v>10170</v>
      </c>
      <c r="AY490" s="858">
        <v>10170</v>
      </c>
      <c r="AZ490" s="858">
        <v>10170</v>
      </c>
      <c r="BA490" s="858">
        <v>10170</v>
      </c>
      <c r="BB490" s="858">
        <v>10170</v>
      </c>
      <c r="BC490" s="858">
        <v>10170</v>
      </c>
      <c r="BD490" s="858">
        <v>10170</v>
      </c>
      <c r="BE490" s="858">
        <v>10170</v>
      </c>
      <c r="BF490" s="762"/>
      <c r="BG490" s="858">
        <v>10170</v>
      </c>
      <c r="BH490" s="858">
        <v>10170</v>
      </c>
      <c r="BI490" s="858">
        <v>10170</v>
      </c>
      <c r="BJ490" s="858">
        <v>10170</v>
      </c>
      <c r="BK490" s="858">
        <v>10170</v>
      </c>
      <c r="BL490" s="858">
        <v>10170</v>
      </c>
      <c r="BM490" s="858">
        <v>10170</v>
      </c>
      <c r="BN490" s="858">
        <v>10170</v>
      </c>
      <c r="BO490" s="858">
        <v>10170</v>
      </c>
      <c r="BP490" s="858">
        <v>10170</v>
      </c>
      <c r="BQ490" s="858">
        <v>10170</v>
      </c>
      <c r="BR490" s="858">
        <v>10170</v>
      </c>
      <c r="BS490" s="858">
        <v>10170</v>
      </c>
      <c r="BT490" s="858">
        <v>10170</v>
      </c>
      <c r="BU490" s="858">
        <v>10170</v>
      </c>
      <c r="BV490" s="858">
        <v>10170</v>
      </c>
      <c r="BW490" s="858">
        <v>10170</v>
      </c>
      <c r="BX490" s="858">
        <v>10170</v>
      </c>
      <c r="BY490" s="851"/>
      <c r="BZ490" s="858">
        <v>10170</v>
      </c>
      <c r="CA490" s="858">
        <v>10170</v>
      </c>
      <c r="CB490" s="858">
        <v>10170</v>
      </c>
      <c r="CC490" s="858">
        <v>10170</v>
      </c>
      <c r="CD490" s="698">
        <f t="shared" si="1391"/>
        <v>10170</v>
      </c>
      <c r="CE490" s="698">
        <f t="shared" si="1392"/>
        <v>10170</v>
      </c>
      <c r="CF490" s="698">
        <f t="shared" si="1393"/>
        <v>10170</v>
      </c>
      <c r="CG490" s="787">
        <f t="shared" si="1394"/>
        <v>10170</v>
      </c>
      <c r="CH490" s="1371">
        <f t="shared" si="1655"/>
        <v>10170</v>
      </c>
      <c r="CI490" s="1372">
        <f t="shared" si="1656"/>
        <v>10170</v>
      </c>
      <c r="CJ490" s="1373">
        <f t="shared" si="1657"/>
        <v>10170</v>
      </c>
      <c r="CK490" s="1373">
        <f t="shared" si="1658"/>
        <v>10170</v>
      </c>
      <c r="CL490" s="1373">
        <f t="shared" si="1659"/>
        <v>10170</v>
      </c>
      <c r="CM490" s="1373">
        <f t="shared" si="1660"/>
        <v>10170</v>
      </c>
      <c r="CN490" s="1373">
        <f t="shared" si="1661"/>
        <v>10170</v>
      </c>
      <c r="CO490" s="1374">
        <f t="shared" si="1662"/>
        <v>10170</v>
      </c>
      <c r="CP490" s="1374">
        <f t="shared" si="1663"/>
        <v>10170</v>
      </c>
      <c r="CQ490" s="1374">
        <f t="shared" si="1664"/>
        <v>10170</v>
      </c>
      <c r="CR490" s="1374">
        <f t="shared" si="1665"/>
        <v>10170</v>
      </c>
      <c r="CS490" s="1373">
        <f t="shared" si="1666"/>
        <v>10170</v>
      </c>
      <c r="CT490" s="1373">
        <f t="shared" si="1667"/>
        <v>10170</v>
      </c>
      <c r="CU490" s="1373">
        <f t="shared" si="1668"/>
        <v>10170</v>
      </c>
      <c r="CV490" s="1373">
        <f t="shared" si="1669"/>
        <v>10170</v>
      </c>
      <c r="CW490" s="1373">
        <f t="shared" si="1670"/>
        <v>10170</v>
      </c>
      <c r="CX490" s="1372">
        <f t="shared" si="1671"/>
        <v>10170</v>
      </c>
      <c r="CY490" s="1375">
        <f t="shared" si="1672"/>
        <v>10170</v>
      </c>
      <c r="CZ490" s="532">
        <f t="shared" si="1673"/>
        <v>10170</v>
      </c>
      <c r="DA490" s="533">
        <f t="shared" si="1674"/>
        <v>10170</v>
      </c>
      <c r="DB490" s="534">
        <f t="shared" si="1675"/>
        <v>10170</v>
      </c>
      <c r="DC490" s="534">
        <f t="shared" si="1676"/>
        <v>10170</v>
      </c>
      <c r="DD490" s="534">
        <f t="shared" si="1677"/>
        <v>10170</v>
      </c>
      <c r="DE490" s="534">
        <f t="shared" si="1678"/>
        <v>10170</v>
      </c>
      <c r="DF490" s="534">
        <f t="shared" si="1679"/>
        <v>10170</v>
      </c>
      <c r="DG490" s="535">
        <f t="shared" si="1680"/>
        <v>10170</v>
      </c>
      <c r="DH490" s="535">
        <f t="shared" si="1681"/>
        <v>10170</v>
      </c>
      <c r="DI490" s="535">
        <f t="shared" si="1682"/>
        <v>10170</v>
      </c>
      <c r="DJ490" s="535">
        <f t="shared" si="1683"/>
        <v>10170</v>
      </c>
      <c r="DK490" s="534">
        <f t="shared" si="1684"/>
        <v>10170</v>
      </c>
      <c r="DL490" s="534">
        <f t="shared" si="1685"/>
        <v>10170</v>
      </c>
      <c r="DM490" s="534">
        <f t="shared" si="1686"/>
        <v>10170</v>
      </c>
      <c r="DN490" s="534">
        <f t="shared" si="1687"/>
        <v>10170</v>
      </c>
      <c r="DO490" s="534">
        <f t="shared" si="1688"/>
        <v>10170</v>
      </c>
      <c r="DP490" s="533">
        <f t="shared" si="1689"/>
        <v>10170</v>
      </c>
      <c r="DQ490" s="532">
        <f t="shared" si="1690"/>
        <v>10170</v>
      </c>
      <c r="DR490" s="753">
        <f t="shared" si="1691"/>
        <v>18</v>
      </c>
      <c r="DS490" s="111">
        <f t="shared" si="1692"/>
        <v>18</v>
      </c>
      <c r="DT490" s="111">
        <f t="shared" si="1693"/>
        <v>18</v>
      </c>
      <c r="DU490" s="111">
        <f t="shared" si="1694"/>
        <v>18</v>
      </c>
      <c r="DV490" s="602"/>
      <c r="DW490" s="719"/>
      <c r="DX490" s="719"/>
      <c r="DY490" s="719"/>
      <c r="DZ490" s="719"/>
      <c r="EA490" s="719"/>
      <c r="EB490" s="719"/>
      <c r="EC490" s="719"/>
      <c r="ED490" s="719"/>
      <c r="EE490" s="603"/>
    </row>
    <row r="491" spans="1:135" s="604" customFormat="1" ht="15.75" customHeight="1">
      <c r="A491" s="748" t="s">
        <v>328</v>
      </c>
      <c r="B491" s="733" t="str">
        <f t="shared" ref="B491:S491" si="1700">IF(B489="","",B489*B490/B$46/365/$G$1)</f>
        <v/>
      </c>
      <c r="C491" s="733" t="str">
        <f t="shared" si="1700"/>
        <v/>
      </c>
      <c r="D491" s="733" t="str">
        <f t="shared" si="1700"/>
        <v/>
      </c>
      <c r="E491" s="733" t="str">
        <f t="shared" si="1700"/>
        <v/>
      </c>
      <c r="F491" s="733" t="str">
        <f t="shared" si="1700"/>
        <v/>
      </c>
      <c r="G491" s="733" t="str">
        <f t="shared" si="1700"/>
        <v/>
      </c>
      <c r="H491" s="733" t="str">
        <f t="shared" si="1700"/>
        <v/>
      </c>
      <c r="I491" s="733" t="str">
        <f t="shared" si="1700"/>
        <v/>
      </c>
      <c r="J491" s="733" t="str">
        <f t="shared" si="1700"/>
        <v/>
      </c>
      <c r="K491" s="733" t="str">
        <f t="shared" si="1700"/>
        <v/>
      </c>
      <c r="L491" s="733" t="str">
        <f t="shared" si="1700"/>
        <v/>
      </c>
      <c r="M491" s="733" t="str">
        <f t="shared" si="1700"/>
        <v/>
      </c>
      <c r="N491" s="733" t="str">
        <f t="shared" si="1700"/>
        <v/>
      </c>
      <c r="O491" s="733" t="str">
        <f t="shared" si="1700"/>
        <v/>
      </c>
      <c r="P491" s="733" t="str">
        <f t="shared" si="1700"/>
        <v/>
      </c>
      <c r="Q491" s="733" t="str">
        <f t="shared" si="1700"/>
        <v/>
      </c>
      <c r="R491" s="733" t="str">
        <f t="shared" si="1700"/>
        <v/>
      </c>
      <c r="S491" s="733" t="str">
        <f t="shared" si="1700"/>
        <v/>
      </c>
      <c r="T491" s="752"/>
      <c r="U491" s="733" t="str">
        <f t="shared" ref="U491:AL491" si="1701">IF(U489="","",U489*U490/U$46/365/$G$1)</f>
        <v/>
      </c>
      <c r="V491" s="733" t="str">
        <f t="shared" si="1701"/>
        <v/>
      </c>
      <c r="W491" s="733" t="str">
        <f t="shared" si="1701"/>
        <v/>
      </c>
      <c r="X491" s="733" t="str">
        <f t="shared" si="1701"/>
        <v/>
      </c>
      <c r="Y491" s="733" t="str">
        <f t="shared" si="1701"/>
        <v/>
      </c>
      <c r="Z491" s="733" t="str">
        <f t="shared" si="1701"/>
        <v/>
      </c>
      <c r="AA491" s="733" t="str">
        <f t="shared" si="1701"/>
        <v/>
      </c>
      <c r="AB491" s="733" t="str">
        <f t="shared" si="1701"/>
        <v/>
      </c>
      <c r="AC491" s="733" t="str">
        <f t="shared" si="1701"/>
        <v/>
      </c>
      <c r="AD491" s="733" t="str">
        <f t="shared" si="1701"/>
        <v/>
      </c>
      <c r="AE491" s="733" t="str">
        <f t="shared" si="1701"/>
        <v/>
      </c>
      <c r="AF491" s="733" t="str">
        <f t="shared" si="1701"/>
        <v/>
      </c>
      <c r="AG491" s="733" t="str">
        <f t="shared" si="1701"/>
        <v/>
      </c>
      <c r="AH491" s="733" t="str">
        <f t="shared" si="1701"/>
        <v/>
      </c>
      <c r="AI491" s="733" t="str">
        <f t="shared" si="1701"/>
        <v/>
      </c>
      <c r="AJ491" s="733" t="str">
        <f t="shared" si="1701"/>
        <v/>
      </c>
      <c r="AK491" s="733" t="str">
        <f t="shared" si="1701"/>
        <v/>
      </c>
      <c r="AL491" s="733" t="str">
        <f t="shared" si="1701"/>
        <v/>
      </c>
      <c r="AM491" s="752"/>
      <c r="AN491" s="733" t="str">
        <f t="shared" ref="AN491:BE491" si="1702">IF(AN489="","",AN489*AN490/AN$46/365/$G$1)</f>
        <v/>
      </c>
      <c r="AO491" s="733" t="str">
        <f t="shared" si="1702"/>
        <v/>
      </c>
      <c r="AP491" s="733" t="str">
        <f t="shared" si="1702"/>
        <v/>
      </c>
      <c r="AQ491" s="733" t="str">
        <f t="shared" si="1702"/>
        <v/>
      </c>
      <c r="AR491" s="733" t="str">
        <f t="shared" si="1702"/>
        <v/>
      </c>
      <c r="AS491" s="733" t="str">
        <f t="shared" si="1702"/>
        <v/>
      </c>
      <c r="AT491" s="733" t="str">
        <f t="shared" si="1702"/>
        <v/>
      </c>
      <c r="AU491" s="733" t="str">
        <f t="shared" si="1702"/>
        <v/>
      </c>
      <c r="AV491" s="733" t="str">
        <f t="shared" si="1702"/>
        <v/>
      </c>
      <c r="AW491" s="733" t="str">
        <f t="shared" si="1702"/>
        <v/>
      </c>
      <c r="AX491" s="733" t="str">
        <f t="shared" si="1702"/>
        <v/>
      </c>
      <c r="AY491" s="733" t="str">
        <f t="shared" si="1702"/>
        <v/>
      </c>
      <c r="AZ491" s="733" t="str">
        <f t="shared" si="1702"/>
        <v/>
      </c>
      <c r="BA491" s="733" t="str">
        <f t="shared" si="1702"/>
        <v/>
      </c>
      <c r="BB491" s="733" t="str">
        <f t="shared" si="1702"/>
        <v/>
      </c>
      <c r="BC491" s="733" t="str">
        <f t="shared" si="1702"/>
        <v/>
      </c>
      <c r="BD491" s="733" t="str">
        <f t="shared" si="1702"/>
        <v/>
      </c>
      <c r="BE491" s="733" t="str">
        <f t="shared" si="1702"/>
        <v/>
      </c>
      <c r="BF491" s="752"/>
      <c r="BG491" s="733" t="str">
        <f t="shared" ref="BG491:BX491" si="1703">IF(BG489="","",BG489*BG490/BG$46/365/$G$1)</f>
        <v/>
      </c>
      <c r="BH491" s="733" t="str">
        <f t="shared" si="1703"/>
        <v/>
      </c>
      <c r="BI491" s="733" t="str">
        <f t="shared" si="1703"/>
        <v/>
      </c>
      <c r="BJ491" s="733" t="str">
        <f t="shared" si="1703"/>
        <v/>
      </c>
      <c r="BK491" s="733" t="str">
        <f t="shared" si="1703"/>
        <v/>
      </c>
      <c r="BL491" s="733" t="str">
        <f t="shared" si="1703"/>
        <v/>
      </c>
      <c r="BM491" s="733" t="str">
        <f t="shared" si="1703"/>
        <v/>
      </c>
      <c r="BN491" s="733" t="str">
        <f t="shared" si="1703"/>
        <v/>
      </c>
      <c r="BO491" s="733" t="str">
        <f t="shared" si="1703"/>
        <v/>
      </c>
      <c r="BP491" s="733" t="str">
        <f t="shared" si="1703"/>
        <v/>
      </c>
      <c r="BQ491" s="733" t="str">
        <f t="shared" si="1703"/>
        <v/>
      </c>
      <c r="BR491" s="733" t="str">
        <f t="shared" si="1703"/>
        <v/>
      </c>
      <c r="BS491" s="733" t="str">
        <f t="shared" si="1703"/>
        <v/>
      </c>
      <c r="BT491" s="733" t="str">
        <f t="shared" si="1703"/>
        <v/>
      </c>
      <c r="BU491" s="733" t="str">
        <f t="shared" si="1703"/>
        <v/>
      </c>
      <c r="BV491" s="733" t="str">
        <f t="shared" si="1703"/>
        <v/>
      </c>
      <c r="BW491" s="733" t="str">
        <f t="shared" si="1703"/>
        <v/>
      </c>
      <c r="BX491" s="733" t="str">
        <f t="shared" si="1703"/>
        <v/>
      </c>
      <c r="BY491" s="752"/>
      <c r="BZ491" s="733" t="str">
        <f>IF(BZ489="","",BZ489*BZ490/BZ$46/365/$G$1)</f>
        <v/>
      </c>
      <c r="CA491" s="733" t="str">
        <f>IF(CA489="","",CA489*CA490/CA$46/365/$G$1)</f>
        <v/>
      </c>
      <c r="CB491" s="733" t="str">
        <f>IF(CB489="","",CB489*CB490/CB$46/365/$G$1)</f>
        <v/>
      </c>
      <c r="CC491" s="733" t="str">
        <f>IF(CC489="","",CC489*CC490/CC$46/365/$G$1)</f>
        <v/>
      </c>
      <c r="CD491" s="698" t="str">
        <f t="shared" si="1391"/>
        <v/>
      </c>
      <c r="CE491" s="723" t="str">
        <f t="shared" si="1392"/>
        <v/>
      </c>
      <c r="CF491" s="723" t="str">
        <f t="shared" si="1393"/>
        <v/>
      </c>
      <c r="CG491" s="790" t="str">
        <f t="shared" si="1394"/>
        <v/>
      </c>
      <c r="CH491" s="1376" t="str">
        <f t="shared" si="1655"/>
        <v/>
      </c>
      <c r="CI491" s="1377" t="str">
        <f t="shared" si="1656"/>
        <v/>
      </c>
      <c r="CJ491" s="1378" t="str">
        <f t="shared" si="1657"/>
        <v/>
      </c>
      <c r="CK491" s="1378" t="str">
        <f t="shared" si="1658"/>
        <v/>
      </c>
      <c r="CL491" s="1378" t="str">
        <f t="shared" si="1659"/>
        <v/>
      </c>
      <c r="CM491" s="1378" t="str">
        <f t="shared" si="1660"/>
        <v/>
      </c>
      <c r="CN491" s="1378" t="str">
        <f t="shared" si="1661"/>
        <v/>
      </c>
      <c r="CO491" s="1379" t="str">
        <f t="shared" si="1662"/>
        <v/>
      </c>
      <c r="CP491" s="1379" t="str">
        <f t="shared" si="1663"/>
        <v/>
      </c>
      <c r="CQ491" s="1379" t="str">
        <f t="shared" si="1664"/>
        <v/>
      </c>
      <c r="CR491" s="1379" t="str">
        <f t="shared" si="1665"/>
        <v/>
      </c>
      <c r="CS491" s="1378" t="str">
        <f t="shared" si="1666"/>
        <v/>
      </c>
      <c r="CT491" s="1378" t="str">
        <f t="shared" si="1667"/>
        <v/>
      </c>
      <c r="CU491" s="1378" t="str">
        <f t="shared" si="1668"/>
        <v/>
      </c>
      <c r="CV491" s="1378" t="str">
        <f t="shared" si="1669"/>
        <v/>
      </c>
      <c r="CW491" s="1378" t="str">
        <f t="shared" si="1670"/>
        <v/>
      </c>
      <c r="CX491" s="1377" t="str">
        <f t="shared" si="1671"/>
        <v/>
      </c>
      <c r="CY491" s="1380" t="str">
        <f t="shared" si="1672"/>
        <v/>
      </c>
      <c r="CZ491" s="638" t="str">
        <f t="shared" si="1673"/>
        <v/>
      </c>
      <c r="DA491" s="639" t="str">
        <f t="shared" si="1674"/>
        <v/>
      </c>
      <c r="DB491" s="640" t="str">
        <f t="shared" si="1675"/>
        <v/>
      </c>
      <c r="DC491" s="640" t="str">
        <f t="shared" si="1676"/>
        <v/>
      </c>
      <c r="DD491" s="640" t="str">
        <f t="shared" si="1677"/>
        <v/>
      </c>
      <c r="DE491" s="640" t="str">
        <f t="shared" si="1678"/>
        <v/>
      </c>
      <c r="DF491" s="640" t="str">
        <f t="shared" si="1679"/>
        <v/>
      </c>
      <c r="DG491" s="641" t="str">
        <f t="shared" si="1680"/>
        <v/>
      </c>
      <c r="DH491" s="641" t="str">
        <f t="shared" si="1681"/>
        <v/>
      </c>
      <c r="DI491" s="641" t="str">
        <f t="shared" si="1682"/>
        <v/>
      </c>
      <c r="DJ491" s="641" t="str">
        <f t="shared" si="1683"/>
        <v/>
      </c>
      <c r="DK491" s="640" t="str">
        <f t="shared" si="1684"/>
        <v/>
      </c>
      <c r="DL491" s="640" t="str">
        <f t="shared" si="1685"/>
        <v/>
      </c>
      <c r="DM491" s="640" t="str">
        <f t="shared" si="1686"/>
        <v/>
      </c>
      <c r="DN491" s="640" t="str">
        <f t="shared" si="1687"/>
        <v/>
      </c>
      <c r="DO491" s="640" t="str">
        <f t="shared" si="1688"/>
        <v/>
      </c>
      <c r="DP491" s="639" t="str">
        <f t="shared" si="1689"/>
        <v/>
      </c>
      <c r="DQ491" s="638" t="str">
        <f t="shared" si="1690"/>
        <v/>
      </c>
      <c r="DR491" s="753">
        <f t="shared" si="1691"/>
        <v>0</v>
      </c>
      <c r="DS491" s="111">
        <f t="shared" si="1692"/>
        <v>0</v>
      </c>
      <c r="DT491" s="111">
        <f t="shared" si="1693"/>
        <v>0</v>
      </c>
      <c r="DU491" s="111">
        <f t="shared" si="1694"/>
        <v>0</v>
      </c>
      <c r="DV491" s="602"/>
      <c r="DW491" s="719"/>
      <c r="DX491" s="719"/>
      <c r="DY491" s="719"/>
      <c r="DZ491" s="719"/>
      <c r="EA491" s="719"/>
      <c r="EB491" s="719"/>
      <c r="EC491" s="719"/>
      <c r="ED491" s="719"/>
      <c r="EE491" s="603"/>
    </row>
    <row r="492" spans="1:135" s="604" customFormat="1" ht="15.75" customHeight="1">
      <c r="A492" s="855" t="s">
        <v>394</v>
      </c>
      <c r="B492" s="330"/>
      <c r="C492" s="330"/>
      <c r="D492" s="330"/>
      <c r="E492" s="330"/>
      <c r="F492" s="330"/>
      <c r="G492" s="330"/>
      <c r="H492" s="330"/>
      <c r="I492" s="330"/>
      <c r="J492" s="330"/>
      <c r="K492" s="330"/>
      <c r="L492" s="330"/>
      <c r="M492" s="330"/>
      <c r="N492" s="330"/>
      <c r="O492" s="330"/>
      <c r="P492" s="330"/>
      <c r="Q492" s="330"/>
      <c r="R492" s="330"/>
      <c r="S492" s="330"/>
      <c r="T492" s="742"/>
      <c r="U492" s="330"/>
      <c r="V492" s="330"/>
      <c r="W492" s="330"/>
      <c r="X492" s="330"/>
      <c r="Y492" s="330"/>
      <c r="Z492" s="330"/>
      <c r="AA492" s="330"/>
      <c r="AB492" s="330"/>
      <c r="AC492" s="330"/>
      <c r="AD492" s="330"/>
      <c r="AE492" s="330"/>
      <c r="AF492" s="330"/>
      <c r="AG492" s="330"/>
      <c r="AH492" s="330"/>
      <c r="AI492" s="330"/>
      <c r="AJ492" s="330"/>
      <c r="AK492" s="330"/>
      <c r="AL492" s="330"/>
      <c r="AM492" s="742"/>
      <c r="AN492" s="330"/>
      <c r="AO492" s="330"/>
      <c r="AP492" s="330"/>
      <c r="AQ492" s="330"/>
      <c r="AR492" s="330"/>
      <c r="AS492" s="330"/>
      <c r="AT492" s="330"/>
      <c r="AU492" s="330"/>
      <c r="AV492" s="330"/>
      <c r="AW492" s="330"/>
      <c r="AX492" s="330"/>
      <c r="AY492" s="330"/>
      <c r="AZ492" s="330"/>
      <c r="BA492" s="330"/>
      <c r="BB492" s="330"/>
      <c r="BC492" s="330"/>
      <c r="BD492" s="330"/>
      <c r="BE492" s="330"/>
      <c r="BF492" s="742"/>
      <c r="BG492" s="330"/>
      <c r="BH492" s="330"/>
      <c r="BI492" s="330"/>
      <c r="BJ492" s="330"/>
      <c r="BK492" s="330"/>
      <c r="BL492" s="330"/>
      <c r="BM492" s="330"/>
      <c r="BN492" s="330"/>
      <c r="BO492" s="330"/>
      <c r="BP492" s="330"/>
      <c r="BQ492" s="330"/>
      <c r="BR492" s="330"/>
      <c r="BS492" s="330"/>
      <c r="BT492" s="330"/>
      <c r="BU492" s="330"/>
      <c r="BV492" s="330"/>
      <c r="BW492" s="330"/>
      <c r="BX492" s="330"/>
      <c r="BY492" s="742"/>
      <c r="BZ492" s="330"/>
      <c r="CA492" s="330"/>
      <c r="CB492" s="330"/>
      <c r="CC492" s="330"/>
      <c r="CD492" s="698" t="str">
        <f t="shared" si="1391"/>
        <v/>
      </c>
      <c r="CE492" s="698" t="str">
        <f t="shared" si="1392"/>
        <v/>
      </c>
      <c r="CF492" s="698" t="str">
        <f t="shared" si="1393"/>
        <v/>
      </c>
      <c r="CG492" s="787" t="str">
        <f t="shared" si="1394"/>
        <v/>
      </c>
      <c r="CH492" s="1371" t="str">
        <f t="shared" si="1655"/>
        <v/>
      </c>
      <c r="CI492" s="1372" t="str">
        <f t="shared" si="1656"/>
        <v/>
      </c>
      <c r="CJ492" s="1373" t="str">
        <f t="shared" si="1657"/>
        <v/>
      </c>
      <c r="CK492" s="1373" t="str">
        <f t="shared" si="1658"/>
        <v/>
      </c>
      <c r="CL492" s="1373" t="str">
        <f t="shared" si="1659"/>
        <v/>
      </c>
      <c r="CM492" s="1373" t="str">
        <f t="shared" si="1660"/>
        <v/>
      </c>
      <c r="CN492" s="1373" t="str">
        <f t="shared" si="1661"/>
        <v/>
      </c>
      <c r="CO492" s="1374" t="str">
        <f t="shared" si="1662"/>
        <v/>
      </c>
      <c r="CP492" s="1374" t="str">
        <f t="shared" si="1663"/>
        <v/>
      </c>
      <c r="CQ492" s="1374" t="str">
        <f t="shared" si="1664"/>
        <v/>
      </c>
      <c r="CR492" s="1374" t="str">
        <f t="shared" si="1665"/>
        <v/>
      </c>
      <c r="CS492" s="1373" t="str">
        <f t="shared" si="1666"/>
        <v/>
      </c>
      <c r="CT492" s="1373" t="str">
        <f t="shared" si="1667"/>
        <v/>
      </c>
      <c r="CU492" s="1373" t="str">
        <f t="shared" si="1668"/>
        <v/>
      </c>
      <c r="CV492" s="1373" t="str">
        <f t="shared" si="1669"/>
        <v/>
      </c>
      <c r="CW492" s="1373" t="str">
        <f t="shared" si="1670"/>
        <v/>
      </c>
      <c r="CX492" s="1372" t="str">
        <f t="shared" si="1671"/>
        <v/>
      </c>
      <c r="CY492" s="1375" t="str">
        <f t="shared" si="1672"/>
        <v/>
      </c>
      <c r="CZ492" s="532" t="str">
        <f t="shared" si="1673"/>
        <v/>
      </c>
      <c r="DA492" s="533" t="str">
        <f t="shared" si="1674"/>
        <v/>
      </c>
      <c r="DB492" s="534" t="str">
        <f t="shared" si="1675"/>
        <v/>
      </c>
      <c r="DC492" s="534" t="str">
        <f t="shared" si="1676"/>
        <v/>
      </c>
      <c r="DD492" s="534" t="str">
        <f t="shared" si="1677"/>
        <v/>
      </c>
      <c r="DE492" s="534" t="str">
        <f t="shared" si="1678"/>
        <v/>
      </c>
      <c r="DF492" s="534" t="str">
        <f t="shared" si="1679"/>
        <v/>
      </c>
      <c r="DG492" s="535" t="str">
        <f t="shared" si="1680"/>
        <v/>
      </c>
      <c r="DH492" s="535" t="str">
        <f t="shared" si="1681"/>
        <v/>
      </c>
      <c r="DI492" s="535" t="str">
        <f t="shared" si="1682"/>
        <v/>
      </c>
      <c r="DJ492" s="535" t="str">
        <f t="shared" si="1683"/>
        <v/>
      </c>
      <c r="DK492" s="534" t="str">
        <f t="shared" si="1684"/>
        <v/>
      </c>
      <c r="DL492" s="534" t="str">
        <f t="shared" si="1685"/>
        <v/>
      </c>
      <c r="DM492" s="534" t="str">
        <f t="shared" si="1686"/>
        <v/>
      </c>
      <c r="DN492" s="534" t="str">
        <f t="shared" si="1687"/>
        <v/>
      </c>
      <c r="DO492" s="534" t="str">
        <f t="shared" si="1688"/>
        <v/>
      </c>
      <c r="DP492" s="533" t="str">
        <f t="shared" si="1689"/>
        <v/>
      </c>
      <c r="DQ492" s="532" t="str">
        <f t="shared" si="1690"/>
        <v/>
      </c>
      <c r="DR492" s="753">
        <f t="shared" si="1691"/>
        <v>0</v>
      </c>
      <c r="DS492" s="111">
        <f t="shared" si="1692"/>
        <v>0</v>
      </c>
      <c r="DT492" s="111">
        <f t="shared" si="1693"/>
        <v>0</v>
      </c>
      <c r="DU492" s="111">
        <f t="shared" si="1694"/>
        <v>0</v>
      </c>
      <c r="DV492" s="602"/>
      <c r="DW492" s="719"/>
      <c r="DX492" s="719"/>
      <c r="DY492" s="719"/>
      <c r="DZ492" s="719"/>
      <c r="EA492" s="719"/>
      <c r="EB492" s="719"/>
      <c r="EC492" s="719"/>
      <c r="ED492" s="719"/>
      <c r="EE492" s="603"/>
    </row>
    <row r="493" spans="1:135" s="604" customFormat="1" ht="15.75" customHeight="1">
      <c r="A493" s="748" t="s">
        <v>395</v>
      </c>
      <c r="B493" s="730" t="str">
        <f t="shared" ref="B493:G493" si="1704">IF(B492="","",B487*B492*B488)</f>
        <v/>
      </c>
      <c r="C493" s="730" t="str">
        <f t="shared" si="1704"/>
        <v/>
      </c>
      <c r="D493" s="730" t="str">
        <f t="shared" si="1704"/>
        <v/>
      </c>
      <c r="E493" s="730" t="str">
        <f t="shared" si="1704"/>
        <v/>
      </c>
      <c r="F493" s="730" t="str">
        <f t="shared" si="1704"/>
        <v/>
      </c>
      <c r="G493" s="730" t="str">
        <f t="shared" si="1704"/>
        <v/>
      </c>
      <c r="H493" s="730" t="str">
        <f t="shared" ref="H493:S493" si="1705">IF(H492="","",H487*H492*H488)</f>
        <v/>
      </c>
      <c r="I493" s="730" t="str">
        <f t="shared" si="1705"/>
        <v/>
      </c>
      <c r="J493" s="730" t="str">
        <f t="shared" si="1705"/>
        <v/>
      </c>
      <c r="K493" s="730" t="str">
        <f t="shared" si="1705"/>
        <v/>
      </c>
      <c r="L493" s="730" t="str">
        <f t="shared" si="1705"/>
        <v/>
      </c>
      <c r="M493" s="730" t="str">
        <f t="shared" si="1705"/>
        <v/>
      </c>
      <c r="N493" s="730" t="str">
        <f t="shared" si="1705"/>
        <v/>
      </c>
      <c r="O493" s="730" t="str">
        <f t="shared" si="1705"/>
        <v/>
      </c>
      <c r="P493" s="730" t="str">
        <f t="shared" si="1705"/>
        <v/>
      </c>
      <c r="Q493" s="730" t="str">
        <f t="shared" si="1705"/>
        <v/>
      </c>
      <c r="R493" s="730" t="str">
        <f t="shared" si="1705"/>
        <v/>
      </c>
      <c r="S493" s="730" t="str">
        <f t="shared" si="1705"/>
        <v/>
      </c>
      <c r="T493" s="762"/>
      <c r="U493" s="730" t="str">
        <f t="shared" ref="U493:AC493" si="1706">IF(U492="","",U489*U492)</f>
        <v/>
      </c>
      <c r="V493" s="730" t="str">
        <f t="shared" si="1706"/>
        <v/>
      </c>
      <c r="W493" s="730" t="str">
        <f t="shared" si="1706"/>
        <v/>
      </c>
      <c r="X493" s="730" t="str">
        <f t="shared" si="1706"/>
        <v/>
      </c>
      <c r="Y493" s="730" t="str">
        <f t="shared" si="1706"/>
        <v/>
      </c>
      <c r="Z493" s="730" t="str">
        <f t="shared" si="1706"/>
        <v/>
      </c>
      <c r="AA493" s="730" t="str">
        <f t="shared" si="1706"/>
        <v/>
      </c>
      <c r="AB493" s="730" t="str">
        <f t="shared" si="1706"/>
        <v/>
      </c>
      <c r="AC493" s="730" t="str">
        <f t="shared" si="1706"/>
        <v/>
      </c>
      <c r="AD493" s="730" t="str">
        <f>IF(AD492="","",AD487*AD492*AD488)</f>
        <v/>
      </c>
      <c r="AE493" s="730" t="str">
        <f t="shared" ref="AE493:AL493" si="1707">IF(AE492="","",AE489*AE492)</f>
        <v/>
      </c>
      <c r="AF493" s="730" t="str">
        <f t="shared" si="1707"/>
        <v/>
      </c>
      <c r="AG493" s="730" t="str">
        <f t="shared" si="1707"/>
        <v/>
      </c>
      <c r="AH493" s="730" t="str">
        <f t="shared" si="1707"/>
        <v/>
      </c>
      <c r="AI493" s="730" t="str">
        <f t="shared" si="1707"/>
        <v/>
      </c>
      <c r="AJ493" s="730" t="str">
        <f t="shared" si="1707"/>
        <v/>
      </c>
      <c r="AK493" s="730" t="str">
        <f t="shared" si="1707"/>
        <v/>
      </c>
      <c r="AL493" s="730" t="str">
        <f t="shared" si="1707"/>
        <v/>
      </c>
      <c r="AM493" s="762"/>
      <c r="AN493" s="730" t="str">
        <f t="shared" ref="AN493:BE493" si="1708">IF(AN492="","",AN489*AN492)</f>
        <v/>
      </c>
      <c r="AO493" s="730" t="str">
        <f t="shared" si="1708"/>
        <v/>
      </c>
      <c r="AP493" s="730" t="str">
        <f t="shared" si="1708"/>
        <v/>
      </c>
      <c r="AQ493" s="730" t="str">
        <f t="shared" si="1708"/>
        <v/>
      </c>
      <c r="AR493" s="730" t="str">
        <f t="shared" si="1708"/>
        <v/>
      </c>
      <c r="AS493" s="730" t="str">
        <f t="shared" si="1708"/>
        <v/>
      </c>
      <c r="AT493" s="730" t="str">
        <f t="shared" si="1708"/>
        <v/>
      </c>
      <c r="AU493" s="730" t="str">
        <f t="shared" si="1708"/>
        <v/>
      </c>
      <c r="AV493" s="730" t="str">
        <f t="shared" si="1708"/>
        <v/>
      </c>
      <c r="AW493" s="730" t="str">
        <f t="shared" si="1708"/>
        <v/>
      </c>
      <c r="AX493" s="730" t="str">
        <f t="shared" si="1708"/>
        <v/>
      </c>
      <c r="AY493" s="730" t="str">
        <f t="shared" si="1708"/>
        <v/>
      </c>
      <c r="AZ493" s="730" t="str">
        <f t="shared" si="1708"/>
        <v/>
      </c>
      <c r="BA493" s="730" t="str">
        <f t="shared" si="1708"/>
        <v/>
      </c>
      <c r="BB493" s="730" t="str">
        <f t="shared" si="1708"/>
        <v/>
      </c>
      <c r="BC493" s="730" t="str">
        <f t="shared" si="1708"/>
        <v/>
      </c>
      <c r="BD493" s="730" t="str">
        <f t="shared" si="1708"/>
        <v/>
      </c>
      <c r="BE493" s="730" t="str">
        <f t="shared" si="1708"/>
        <v/>
      </c>
      <c r="BF493" s="762"/>
      <c r="BG493" s="730" t="str">
        <f t="shared" ref="BG493:BX493" si="1709">IF(BG492="","",BG489*BG492)</f>
        <v/>
      </c>
      <c r="BH493" s="730" t="str">
        <f t="shared" si="1709"/>
        <v/>
      </c>
      <c r="BI493" s="730" t="str">
        <f t="shared" si="1709"/>
        <v/>
      </c>
      <c r="BJ493" s="730" t="str">
        <f t="shared" si="1709"/>
        <v/>
      </c>
      <c r="BK493" s="730" t="str">
        <f t="shared" si="1709"/>
        <v/>
      </c>
      <c r="BL493" s="730" t="str">
        <f t="shared" si="1709"/>
        <v/>
      </c>
      <c r="BM493" s="730" t="str">
        <f t="shared" si="1709"/>
        <v/>
      </c>
      <c r="BN493" s="730" t="str">
        <f t="shared" si="1709"/>
        <v/>
      </c>
      <c r="BO493" s="730" t="str">
        <f t="shared" si="1709"/>
        <v/>
      </c>
      <c r="BP493" s="730" t="str">
        <f t="shared" si="1709"/>
        <v/>
      </c>
      <c r="BQ493" s="730" t="str">
        <f t="shared" si="1709"/>
        <v/>
      </c>
      <c r="BR493" s="730" t="str">
        <f t="shared" si="1709"/>
        <v/>
      </c>
      <c r="BS493" s="730" t="str">
        <f t="shared" si="1709"/>
        <v/>
      </c>
      <c r="BT493" s="730" t="str">
        <f t="shared" si="1709"/>
        <v/>
      </c>
      <c r="BU493" s="730" t="str">
        <f t="shared" si="1709"/>
        <v/>
      </c>
      <c r="BV493" s="730" t="str">
        <f t="shared" si="1709"/>
        <v/>
      </c>
      <c r="BW493" s="730" t="str">
        <f t="shared" si="1709"/>
        <v/>
      </c>
      <c r="BX493" s="730" t="str">
        <f t="shared" si="1709"/>
        <v/>
      </c>
      <c r="BY493" s="762"/>
      <c r="BZ493" s="730" t="str">
        <f>IF(BZ492="","",BZ489*BZ492)</f>
        <v/>
      </c>
      <c r="CA493" s="730" t="str">
        <f>IF(CA492="","",CA489*CA492)</f>
        <v/>
      </c>
      <c r="CB493" s="730" t="str">
        <f>IF(CB492="","",CB489*CB492)</f>
        <v/>
      </c>
      <c r="CC493" s="730" t="str">
        <f>IF(CC492="","",CC489*CC492)</f>
        <v/>
      </c>
      <c r="CD493" s="698" t="str">
        <f t="shared" si="1391"/>
        <v/>
      </c>
      <c r="CE493" s="698" t="str">
        <f t="shared" si="1392"/>
        <v/>
      </c>
      <c r="CF493" s="698" t="str">
        <f t="shared" si="1393"/>
        <v/>
      </c>
      <c r="CG493" s="787" t="str">
        <f t="shared" si="1394"/>
        <v/>
      </c>
      <c r="CH493" s="1371" t="str">
        <f t="shared" si="1655"/>
        <v/>
      </c>
      <c r="CI493" s="1372" t="str">
        <f t="shared" si="1656"/>
        <v/>
      </c>
      <c r="CJ493" s="1373" t="str">
        <f t="shared" si="1657"/>
        <v/>
      </c>
      <c r="CK493" s="1373" t="str">
        <f t="shared" si="1658"/>
        <v/>
      </c>
      <c r="CL493" s="1373" t="str">
        <f t="shared" si="1659"/>
        <v/>
      </c>
      <c r="CM493" s="1373" t="str">
        <f t="shared" si="1660"/>
        <v/>
      </c>
      <c r="CN493" s="1373" t="str">
        <f t="shared" si="1661"/>
        <v/>
      </c>
      <c r="CO493" s="1374" t="str">
        <f t="shared" si="1662"/>
        <v/>
      </c>
      <c r="CP493" s="1374" t="str">
        <f t="shared" si="1663"/>
        <v/>
      </c>
      <c r="CQ493" s="1374" t="str">
        <f t="shared" si="1664"/>
        <v/>
      </c>
      <c r="CR493" s="1374" t="str">
        <f t="shared" si="1665"/>
        <v/>
      </c>
      <c r="CS493" s="1373" t="str">
        <f t="shared" si="1666"/>
        <v/>
      </c>
      <c r="CT493" s="1373" t="str">
        <f t="shared" si="1667"/>
        <v/>
      </c>
      <c r="CU493" s="1373" t="str">
        <f t="shared" si="1668"/>
        <v/>
      </c>
      <c r="CV493" s="1373" t="str">
        <f t="shared" si="1669"/>
        <v/>
      </c>
      <c r="CW493" s="1373" t="str">
        <f t="shared" si="1670"/>
        <v/>
      </c>
      <c r="CX493" s="1372" t="str">
        <f t="shared" si="1671"/>
        <v/>
      </c>
      <c r="CY493" s="1375" t="str">
        <f t="shared" si="1672"/>
        <v/>
      </c>
      <c r="CZ493" s="532" t="str">
        <f t="shared" si="1673"/>
        <v/>
      </c>
      <c r="DA493" s="533" t="str">
        <f t="shared" si="1674"/>
        <v/>
      </c>
      <c r="DB493" s="534" t="str">
        <f t="shared" si="1675"/>
        <v/>
      </c>
      <c r="DC493" s="534" t="str">
        <f t="shared" si="1676"/>
        <v/>
      </c>
      <c r="DD493" s="534" t="str">
        <f t="shared" si="1677"/>
        <v/>
      </c>
      <c r="DE493" s="534" t="str">
        <f t="shared" si="1678"/>
        <v/>
      </c>
      <c r="DF493" s="534" t="str">
        <f t="shared" si="1679"/>
        <v/>
      </c>
      <c r="DG493" s="535" t="str">
        <f t="shared" si="1680"/>
        <v/>
      </c>
      <c r="DH493" s="535" t="str">
        <f t="shared" si="1681"/>
        <v/>
      </c>
      <c r="DI493" s="535" t="str">
        <f t="shared" si="1682"/>
        <v/>
      </c>
      <c r="DJ493" s="535" t="str">
        <f t="shared" si="1683"/>
        <v/>
      </c>
      <c r="DK493" s="534" t="str">
        <f t="shared" si="1684"/>
        <v/>
      </c>
      <c r="DL493" s="534" t="str">
        <f t="shared" si="1685"/>
        <v/>
      </c>
      <c r="DM493" s="534" t="str">
        <f t="shared" si="1686"/>
        <v/>
      </c>
      <c r="DN493" s="534" t="str">
        <f t="shared" si="1687"/>
        <v/>
      </c>
      <c r="DO493" s="534" t="str">
        <f t="shared" si="1688"/>
        <v/>
      </c>
      <c r="DP493" s="533" t="str">
        <f t="shared" si="1689"/>
        <v/>
      </c>
      <c r="DQ493" s="532" t="str">
        <f t="shared" si="1690"/>
        <v/>
      </c>
      <c r="DR493" s="753">
        <f t="shared" si="1691"/>
        <v>0</v>
      </c>
      <c r="DS493" s="111">
        <f t="shared" si="1692"/>
        <v>0</v>
      </c>
      <c r="DT493" s="111">
        <f t="shared" si="1693"/>
        <v>0</v>
      </c>
      <c r="DU493" s="111">
        <f t="shared" si="1694"/>
        <v>0</v>
      </c>
      <c r="DV493" s="602"/>
      <c r="DW493" s="719"/>
      <c r="DX493" s="719"/>
      <c r="DY493" s="719"/>
      <c r="DZ493" s="719"/>
      <c r="EA493" s="719"/>
      <c r="EB493" s="719"/>
      <c r="EC493" s="719"/>
      <c r="ED493" s="719"/>
      <c r="EE493" s="603"/>
    </row>
    <row r="494" spans="1:135" s="604" customFormat="1" ht="15.75" customHeight="1">
      <c r="A494" s="1442" t="s">
        <v>819</v>
      </c>
      <c r="B494" s="741" t="s">
        <v>369</v>
      </c>
      <c r="C494" s="741" t="s">
        <v>369</v>
      </c>
      <c r="D494" s="741" t="s">
        <v>369</v>
      </c>
      <c r="E494" s="741" t="s">
        <v>369</v>
      </c>
      <c r="F494" s="741" t="s">
        <v>369</v>
      </c>
      <c r="G494" s="741" t="s">
        <v>369</v>
      </c>
      <c r="H494" s="741" t="s">
        <v>369</v>
      </c>
      <c r="I494" s="741" t="s">
        <v>369</v>
      </c>
      <c r="J494" s="741" t="s">
        <v>369</v>
      </c>
      <c r="K494" s="741" t="s">
        <v>369</v>
      </c>
      <c r="L494" s="741" t="s">
        <v>369</v>
      </c>
      <c r="M494" s="741" t="s">
        <v>369</v>
      </c>
      <c r="N494" s="741" t="s">
        <v>369</v>
      </c>
      <c r="O494" s="741" t="s">
        <v>369</v>
      </c>
      <c r="P494" s="741" t="s">
        <v>369</v>
      </c>
      <c r="Q494" s="741" t="s">
        <v>369</v>
      </c>
      <c r="R494" s="741" t="s">
        <v>369</v>
      </c>
      <c r="S494" s="741" t="s">
        <v>369</v>
      </c>
      <c r="T494" s="803"/>
      <c r="U494" s="741" t="s">
        <v>369</v>
      </c>
      <c r="V494" s="741" t="s">
        <v>369</v>
      </c>
      <c r="W494" s="741" t="s">
        <v>369</v>
      </c>
      <c r="X494" s="741" t="s">
        <v>369</v>
      </c>
      <c r="Y494" s="741" t="s">
        <v>369</v>
      </c>
      <c r="Z494" s="741" t="s">
        <v>369</v>
      </c>
      <c r="AA494" s="741" t="s">
        <v>369</v>
      </c>
      <c r="AB494" s="741" t="s">
        <v>369</v>
      </c>
      <c r="AC494" s="741" t="s">
        <v>369</v>
      </c>
      <c r="AD494" s="741" t="s">
        <v>369</v>
      </c>
      <c r="AE494" s="741" t="s">
        <v>369</v>
      </c>
      <c r="AF494" s="741" t="s">
        <v>369</v>
      </c>
      <c r="AG494" s="741" t="s">
        <v>369</v>
      </c>
      <c r="AH494" s="741" t="s">
        <v>369</v>
      </c>
      <c r="AI494" s="741" t="s">
        <v>369</v>
      </c>
      <c r="AJ494" s="741" t="s">
        <v>369</v>
      </c>
      <c r="AK494" s="741" t="s">
        <v>369</v>
      </c>
      <c r="AL494" s="741" t="s">
        <v>369</v>
      </c>
      <c r="AM494" s="803"/>
      <c r="AN494" s="741" t="s">
        <v>369</v>
      </c>
      <c r="AO494" s="741" t="s">
        <v>369</v>
      </c>
      <c r="AP494" s="741" t="s">
        <v>369</v>
      </c>
      <c r="AQ494" s="741" t="s">
        <v>369</v>
      </c>
      <c r="AR494" s="741" t="s">
        <v>369</v>
      </c>
      <c r="AS494" s="741" t="s">
        <v>369</v>
      </c>
      <c r="AT494" s="741" t="s">
        <v>369</v>
      </c>
      <c r="AU494" s="741" t="s">
        <v>369</v>
      </c>
      <c r="AV494" s="741" t="s">
        <v>369</v>
      </c>
      <c r="AW494" s="741" t="s">
        <v>369</v>
      </c>
      <c r="AX494" s="741" t="s">
        <v>369</v>
      </c>
      <c r="AY494" s="741" t="s">
        <v>369</v>
      </c>
      <c r="AZ494" s="741" t="s">
        <v>369</v>
      </c>
      <c r="BA494" s="741" t="s">
        <v>369</v>
      </c>
      <c r="BB494" s="741" t="s">
        <v>369</v>
      </c>
      <c r="BC494" s="741" t="s">
        <v>369</v>
      </c>
      <c r="BD494" s="741" t="s">
        <v>369</v>
      </c>
      <c r="BE494" s="741" t="s">
        <v>369</v>
      </c>
      <c r="BF494" s="803"/>
      <c r="BG494" s="741" t="s">
        <v>369</v>
      </c>
      <c r="BH494" s="741" t="s">
        <v>369</v>
      </c>
      <c r="BI494" s="741" t="s">
        <v>369</v>
      </c>
      <c r="BJ494" s="741" t="s">
        <v>369</v>
      </c>
      <c r="BK494" s="741" t="s">
        <v>369</v>
      </c>
      <c r="BL494" s="741" t="s">
        <v>369</v>
      </c>
      <c r="BM494" s="741" t="s">
        <v>369</v>
      </c>
      <c r="BN494" s="741" t="s">
        <v>369</v>
      </c>
      <c r="BO494" s="741" t="s">
        <v>369</v>
      </c>
      <c r="BP494" s="741" t="s">
        <v>369</v>
      </c>
      <c r="BQ494" s="741" t="s">
        <v>369</v>
      </c>
      <c r="BR494" s="741" t="s">
        <v>369</v>
      </c>
      <c r="BS494" s="741" t="s">
        <v>369</v>
      </c>
      <c r="BT494" s="741" t="s">
        <v>369</v>
      </c>
      <c r="BU494" s="741" t="s">
        <v>369</v>
      </c>
      <c r="BV494" s="741" t="s">
        <v>369</v>
      </c>
      <c r="BW494" s="741" t="s">
        <v>369</v>
      </c>
      <c r="BX494" s="741" t="s">
        <v>369</v>
      </c>
      <c r="BY494" s="729"/>
      <c r="BZ494" s="741" t="s">
        <v>369</v>
      </c>
      <c r="CA494" s="741" t="s">
        <v>369</v>
      </c>
      <c r="CB494" s="741" t="s">
        <v>369</v>
      </c>
      <c r="CC494" s="741" t="s">
        <v>369</v>
      </c>
      <c r="CD494" s="690" t="str">
        <f t="shared" si="1391"/>
        <v/>
      </c>
      <c r="CE494" s="690" t="str">
        <f t="shared" si="1392"/>
        <v/>
      </c>
      <c r="CF494" s="690" t="str">
        <f t="shared" si="1393"/>
        <v/>
      </c>
      <c r="CG494" s="786" t="str">
        <f t="shared" si="1394"/>
        <v/>
      </c>
      <c r="CH494" s="666"/>
      <c r="CI494" s="666"/>
      <c r="CJ494" s="666"/>
      <c r="CK494" s="666"/>
      <c r="CL494" s="666"/>
      <c r="CM494" s="666"/>
      <c r="CN494" s="666"/>
      <c r="CO494" s="666"/>
      <c r="CP494" s="666"/>
      <c r="CQ494" s="666"/>
      <c r="CR494" s="666"/>
      <c r="CS494" s="666"/>
      <c r="CT494" s="666"/>
      <c r="CU494" s="666"/>
      <c r="CV494" s="666"/>
      <c r="CW494" s="666"/>
      <c r="CX494" s="666"/>
      <c r="CY494" s="667"/>
      <c r="CZ494" s="208"/>
      <c r="DA494" s="208"/>
      <c r="DB494" s="208"/>
      <c r="DC494" s="208"/>
      <c r="DD494" s="208"/>
      <c r="DE494" s="208"/>
      <c r="DF494" s="208"/>
      <c r="DG494" s="208"/>
      <c r="DH494" s="208"/>
      <c r="DI494" s="208"/>
      <c r="DJ494" s="208"/>
      <c r="DK494" s="208"/>
      <c r="DL494" s="208"/>
      <c r="DM494" s="208"/>
      <c r="DN494" s="208"/>
      <c r="DO494" s="208"/>
      <c r="DP494" s="208"/>
      <c r="DQ494" s="208"/>
      <c r="DR494" s="699"/>
      <c r="DS494" s="112"/>
      <c r="DT494" s="112"/>
      <c r="DU494" s="112"/>
      <c r="DV494" s="692"/>
      <c r="DW494" s="718"/>
      <c r="DX494" s="718"/>
      <c r="DY494" s="718"/>
      <c r="DZ494" s="718"/>
      <c r="EA494" s="718"/>
      <c r="EB494" s="718"/>
      <c r="EC494" s="718"/>
      <c r="ED494" s="718"/>
      <c r="EE494" s="603"/>
    </row>
    <row r="495" spans="1:135" s="604" customFormat="1" ht="15.75" customHeight="1">
      <c r="A495" s="808" t="s">
        <v>368</v>
      </c>
      <c r="B495" s="233">
        <v>0.7</v>
      </c>
      <c r="C495" s="233">
        <v>0.7</v>
      </c>
      <c r="D495" s="233">
        <v>0.7</v>
      </c>
      <c r="E495" s="233">
        <v>0.7</v>
      </c>
      <c r="F495" s="233">
        <v>0.7</v>
      </c>
      <c r="G495" s="233">
        <v>0.7</v>
      </c>
      <c r="H495" s="233">
        <v>0.7</v>
      </c>
      <c r="I495" s="233">
        <v>0.7</v>
      </c>
      <c r="J495" s="233">
        <v>0.7</v>
      </c>
      <c r="K495" s="233">
        <v>0.7</v>
      </c>
      <c r="L495" s="233">
        <v>0.7</v>
      </c>
      <c r="M495" s="233">
        <v>0.7</v>
      </c>
      <c r="N495" s="233">
        <v>0.7</v>
      </c>
      <c r="O495" s="233">
        <v>0.7</v>
      </c>
      <c r="P495" s="233">
        <v>0.7</v>
      </c>
      <c r="Q495" s="233">
        <v>0.7</v>
      </c>
      <c r="R495" s="233">
        <v>0.7</v>
      </c>
      <c r="S495" s="233">
        <v>0.7</v>
      </c>
      <c r="T495" s="754"/>
      <c r="U495" s="233">
        <v>0.7</v>
      </c>
      <c r="V495" s="233">
        <v>0.7</v>
      </c>
      <c r="W495" s="233">
        <v>0.7</v>
      </c>
      <c r="X495" s="233">
        <v>0.7</v>
      </c>
      <c r="Y495" s="233">
        <v>0.7</v>
      </c>
      <c r="Z495" s="233">
        <v>0.7</v>
      </c>
      <c r="AA495" s="233">
        <v>0.7</v>
      </c>
      <c r="AB495" s="233">
        <v>0.7</v>
      </c>
      <c r="AC495" s="233">
        <v>0.7</v>
      </c>
      <c r="AD495" s="233">
        <v>0.7</v>
      </c>
      <c r="AE495" s="233">
        <v>0.7</v>
      </c>
      <c r="AF495" s="233">
        <v>0.7</v>
      </c>
      <c r="AG495" s="233">
        <v>0.7</v>
      </c>
      <c r="AH495" s="233">
        <v>0.7</v>
      </c>
      <c r="AI495" s="233">
        <v>0.7</v>
      </c>
      <c r="AJ495" s="233">
        <v>0.7</v>
      </c>
      <c r="AK495" s="233">
        <v>0.7</v>
      </c>
      <c r="AL495" s="233">
        <v>0.7</v>
      </c>
      <c r="AM495" s="754"/>
      <c r="AN495" s="233">
        <v>0.7</v>
      </c>
      <c r="AO495" s="233">
        <v>0.7</v>
      </c>
      <c r="AP495" s="233">
        <v>0.7</v>
      </c>
      <c r="AQ495" s="233">
        <v>0.7</v>
      </c>
      <c r="AR495" s="233">
        <v>0.7</v>
      </c>
      <c r="AS495" s="233">
        <v>0.7</v>
      </c>
      <c r="AT495" s="233">
        <v>0.7</v>
      </c>
      <c r="AU495" s="233">
        <v>0.7</v>
      </c>
      <c r="AV495" s="233">
        <v>0.7</v>
      </c>
      <c r="AW495" s="233">
        <v>0.7</v>
      </c>
      <c r="AX495" s="233">
        <v>0.7</v>
      </c>
      <c r="AY495" s="233">
        <v>0.7</v>
      </c>
      <c r="AZ495" s="233">
        <v>0.7</v>
      </c>
      <c r="BA495" s="233">
        <v>0.7</v>
      </c>
      <c r="BB495" s="233">
        <v>0.7</v>
      </c>
      <c r="BC495" s="233">
        <v>0.7</v>
      </c>
      <c r="BD495" s="233">
        <v>0.7</v>
      </c>
      <c r="BE495" s="233">
        <v>0.7</v>
      </c>
      <c r="BF495" s="754"/>
      <c r="BG495" s="233">
        <v>0.7</v>
      </c>
      <c r="BH495" s="233">
        <v>0.7</v>
      </c>
      <c r="BI495" s="233">
        <v>0.7</v>
      </c>
      <c r="BJ495" s="233">
        <v>0.7</v>
      </c>
      <c r="BK495" s="233">
        <v>0.7</v>
      </c>
      <c r="BL495" s="233">
        <v>0.7</v>
      </c>
      <c r="BM495" s="233">
        <v>0.7</v>
      </c>
      <c r="BN495" s="233">
        <v>0.7</v>
      </c>
      <c r="BO495" s="233">
        <v>0.7</v>
      </c>
      <c r="BP495" s="233">
        <v>0.7</v>
      </c>
      <c r="BQ495" s="233">
        <v>0.7</v>
      </c>
      <c r="BR495" s="233">
        <v>0.7</v>
      </c>
      <c r="BS495" s="233">
        <v>0.7</v>
      </c>
      <c r="BT495" s="233">
        <v>0.7</v>
      </c>
      <c r="BU495" s="233">
        <v>0.7</v>
      </c>
      <c r="BV495" s="233">
        <v>0.7</v>
      </c>
      <c r="BW495" s="233">
        <v>0.7</v>
      </c>
      <c r="BX495" s="233">
        <v>0.7</v>
      </c>
      <c r="BY495" s="689"/>
      <c r="BZ495" s="233">
        <v>0.7</v>
      </c>
      <c r="CA495" s="233">
        <v>0.7</v>
      </c>
      <c r="CB495" s="233">
        <v>0.7</v>
      </c>
      <c r="CC495" s="233">
        <v>0.7</v>
      </c>
      <c r="CD495" s="698">
        <f t="shared" si="1391"/>
        <v>0.69999999999999984</v>
      </c>
      <c r="CE495" s="698">
        <f t="shared" si="1392"/>
        <v>0.69999999999999984</v>
      </c>
      <c r="CF495" s="698">
        <f t="shared" si="1393"/>
        <v>0.69999999999999984</v>
      </c>
      <c r="CG495" s="787">
        <f t="shared" si="1394"/>
        <v>0.69999999999999984</v>
      </c>
      <c r="CH495" s="1371">
        <f t="shared" ref="CH495:CH558" si="1710">IF($CH$4=$CD$4,IF(OR(-FLOOR(((18-COUNT($B495:$S495))/2),1)+CH$7&lt;1,-FLOOR(((18-COUNT($B495:$S495))/2),1)+CH$7&gt;COUNT($B495:$S495)),"",LARGE($B495:$S495,-FLOOR(((18-COUNT($B495:$S495))/2),1)+CH$7)),IF(OR(-FLOOR(((18-COUNT($AN495:$BE495))/2),1)+CH$7&lt;1,-FLOOR(((18-COUNT($AN495:$BE495))/2),1)+CH$7&gt;COUNT($AN495:$BE495)),"",LARGE($AN495:$BE495,-FLOOR(((18-COUNT($AN495:$BE495))/2),1)+CH$7)))</f>
        <v>0.7</v>
      </c>
      <c r="CI495" s="1372">
        <f t="shared" ref="CI495:CI558" si="1711">IF($CH$4=$CD$4,IF(OR(-FLOOR(((18-COUNT($B495:$S495))/2),1)+CI$7&lt;1,-FLOOR(((18-COUNT($B495:$S495))/2),1)+CI$7&gt;COUNT($B495:$S495)),"",LARGE($B495:$S495,-FLOOR(((18-COUNT($B495:$S495))/2),1)+CI$7)),IF(OR(-FLOOR(((18-COUNT($AN495:$BE495))/2),1)+CI$7&lt;1,-FLOOR(((18-COUNT($AN495:$BE495))/2),1)+CI$7&gt;COUNT($AN495:$BE495)),"",LARGE($AN495:$BE495,-FLOOR(((18-COUNT($AN495:$BE495))/2),1)+CI$7)))</f>
        <v>0.7</v>
      </c>
      <c r="CJ495" s="1373">
        <f t="shared" ref="CJ495:CJ558" si="1712">IF($CH$4=$CD$4,IF(OR(-FLOOR(((18-COUNT($B495:$S495))/2),1)+CJ$7&lt;1,-FLOOR(((18-COUNT($B495:$S495))/2),1)+CJ$7&gt;COUNT($B495:$S495)),"",LARGE($B495:$S495,-FLOOR(((18-COUNT($B495:$S495))/2),1)+CJ$7)),IF(OR(-FLOOR(((18-COUNT($AN495:$BE495))/2),1)+CJ$7&lt;1,-FLOOR(((18-COUNT($AN495:$BE495))/2),1)+CJ$7&gt;COUNT($AN495:$BE495)),"",LARGE($AN495:$BE495,-FLOOR(((18-COUNT($AN495:$BE495))/2),1)+CJ$7)))</f>
        <v>0.7</v>
      </c>
      <c r="CK495" s="1373">
        <f t="shared" ref="CK495:CK558" si="1713">IF($CH$4=$CD$4,IF(OR(-FLOOR(((18-COUNT($B495:$S495))/2),1)+CK$7&lt;1,-FLOOR(((18-COUNT($B495:$S495))/2),1)+CK$7&gt;COUNT($B495:$S495)),"",LARGE($B495:$S495,-FLOOR(((18-COUNT($B495:$S495))/2),1)+CK$7)),IF(OR(-FLOOR(((18-COUNT($AN495:$BE495))/2),1)+CK$7&lt;1,-FLOOR(((18-COUNT($AN495:$BE495))/2),1)+CK$7&gt;COUNT($AN495:$BE495)),"",LARGE($AN495:$BE495,-FLOOR(((18-COUNT($AN495:$BE495))/2),1)+CK$7)))</f>
        <v>0.7</v>
      </c>
      <c r="CL495" s="1373">
        <f t="shared" ref="CL495:CL558" si="1714">IF($CH$4=$CD$4,IF(OR(-FLOOR(((18-COUNT($B495:$S495))/2),1)+CL$7&lt;1,-FLOOR(((18-COUNT($B495:$S495))/2),1)+CL$7&gt;COUNT($B495:$S495)),"",LARGE($B495:$S495,-FLOOR(((18-COUNT($B495:$S495))/2),1)+CL$7)),IF(OR(-FLOOR(((18-COUNT($AN495:$BE495))/2),1)+CL$7&lt;1,-FLOOR(((18-COUNT($AN495:$BE495))/2),1)+CL$7&gt;COUNT($AN495:$BE495)),"",LARGE($AN495:$BE495,-FLOOR(((18-COUNT($AN495:$BE495))/2),1)+CL$7)))</f>
        <v>0.7</v>
      </c>
      <c r="CM495" s="1373">
        <f t="shared" ref="CM495:CM558" si="1715">IF($CH$4=$CD$4,IF(OR(-FLOOR(((18-COUNT($B495:$S495))/2),1)+CM$7&lt;1,-FLOOR(((18-COUNT($B495:$S495))/2),1)+CM$7&gt;COUNT($B495:$S495)),"",LARGE($B495:$S495,-FLOOR(((18-COUNT($B495:$S495))/2),1)+CM$7)),IF(OR(-FLOOR(((18-COUNT($AN495:$BE495))/2),1)+CM$7&lt;1,-FLOOR(((18-COUNT($AN495:$BE495))/2),1)+CM$7&gt;COUNT($AN495:$BE495)),"",LARGE($AN495:$BE495,-FLOOR(((18-COUNT($AN495:$BE495))/2),1)+CM$7)))</f>
        <v>0.7</v>
      </c>
      <c r="CN495" s="1373">
        <f t="shared" ref="CN495:CN558" si="1716">IF($CH$4=$CD$4,IF(OR(-FLOOR(((18-COUNT($B495:$S495))/2),1)+CN$7&lt;1,-FLOOR(((18-COUNT($B495:$S495))/2),1)+CN$7&gt;COUNT($B495:$S495)),"",LARGE($B495:$S495,-FLOOR(((18-COUNT($B495:$S495))/2),1)+CN$7)),IF(OR(-FLOOR(((18-COUNT($AN495:$BE495))/2),1)+CN$7&lt;1,-FLOOR(((18-COUNT($AN495:$BE495))/2),1)+CN$7&gt;COUNT($AN495:$BE495)),"",LARGE($AN495:$BE495,-FLOOR(((18-COUNT($AN495:$BE495))/2),1)+CN$7)))</f>
        <v>0.7</v>
      </c>
      <c r="CO495" s="1374">
        <f t="shared" ref="CO495:CO558" si="1717">IF($CH$4=$CD$4,IF(OR(-FLOOR(((18-COUNT($B495:$S495))/2),1)+CO$7&lt;1,-FLOOR(((18-COUNT($B495:$S495))/2),1)+CO$7&gt;COUNT($B495:$S495)),"",LARGE($B495:$S495,-FLOOR(((18-COUNT($B495:$S495))/2),1)+CO$7)),IF(OR(-FLOOR(((18-COUNT($AN495:$BE495))/2),1)+CO$7&lt;1,-FLOOR(((18-COUNT($AN495:$BE495))/2),1)+CO$7&gt;COUNT($AN495:$BE495)),"",LARGE($AN495:$BE495,-FLOOR(((18-COUNT($AN495:$BE495))/2),1)+CO$7)))</f>
        <v>0.7</v>
      </c>
      <c r="CP495" s="1374">
        <f t="shared" ref="CP495:CP558" si="1718">IF($CH$4=$CD$4,IF(OR(-FLOOR(((18-COUNT($B495:$S495))/2),1)+CP$7&lt;1,-FLOOR(((18-COUNT($B495:$S495))/2),1)+CP$7&gt;COUNT($B495:$S495)),"",LARGE($B495:$S495,-FLOOR(((18-COUNT($B495:$S495))/2),1)+CP$7)),IF(OR(-FLOOR(((18-COUNT($AN495:$BE495))/2),1)+CP$7&lt;1,-FLOOR(((18-COUNT($AN495:$BE495))/2),1)+CP$7&gt;COUNT($AN495:$BE495)),"",LARGE($AN495:$BE495,-FLOOR(((18-COUNT($AN495:$BE495))/2),1)+CP$7)))</f>
        <v>0.7</v>
      </c>
      <c r="CQ495" s="1374">
        <f t="shared" ref="CQ495:CQ558" si="1719">IF($CH$4=$CD$4,IF(OR(-FLOOR(((18-COUNT($B495:$S495))/2),1)+CQ$7&lt;1,-FLOOR(((18-COUNT($B495:$S495))/2),1)+CQ$7&gt;COUNT($B495:$S495)),"",LARGE($B495:$S495,-FLOOR(((18-COUNT($B495:$S495))/2),1)+CQ$7)),IF(OR(-FLOOR(((18-COUNT($AN495:$BE495))/2),1)+CQ$7&lt;1,-FLOOR(((18-COUNT($AN495:$BE495))/2),1)+CQ$7&gt;COUNT($AN495:$BE495)),"",LARGE($AN495:$BE495,-FLOOR(((18-COUNT($AN495:$BE495))/2),1)+CQ$7)))</f>
        <v>0.7</v>
      </c>
      <c r="CR495" s="1374">
        <f t="shared" ref="CR495:CR558" si="1720">IF($CH$4=$CD$4,IF(OR(-FLOOR(((18-COUNT($B495:$S495))/2),1)+CR$7&lt;1,-FLOOR(((18-COUNT($B495:$S495))/2),1)+CR$7&gt;COUNT($B495:$S495)),"",LARGE($B495:$S495,-FLOOR(((18-COUNT($B495:$S495))/2),1)+CR$7)),IF(OR(-FLOOR(((18-COUNT($AN495:$BE495))/2),1)+CR$7&lt;1,-FLOOR(((18-COUNT($AN495:$BE495))/2),1)+CR$7&gt;COUNT($AN495:$BE495)),"",LARGE($AN495:$BE495,-FLOOR(((18-COUNT($AN495:$BE495))/2),1)+CR$7)))</f>
        <v>0.7</v>
      </c>
      <c r="CS495" s="1373">
        <f t="shared" ref="CS495:CS558" si="1721">IF($CH$4=$CD$4,IF(OR(-FLOOR(((18-COUNT($B495:$S495))/2),1)+CS$7&lt;1,-FLOOR(((18-COUNT($B495:$S495))/2),1)+CS$7&gt;COUNT($B495:$S495)),"",LARGE($B495:$S495,-FLOOR(((18-COUNT($B495:$S495))/2),1)+CS$7)),IF(OR(-FLOOR(((18-COUNT($AN495:$BE495))/2),1)+CS$7&lt;1,-FLOOR(((18-COUNT($AN495:$BE495))/2),1)+CS$7&gt;COUNT($AN495:$BE495)),"",LARGE($AN495:$BE495,-FLOOR(((18-COUNT($AN495:$BE495))/2),1)+CS$7)))</f>
        <v>0.7</v>
      </c>
      <c r="CT495" s="1373">
        <f t="shared" ref="CT495:CT558" si="1722">IF($CH$4=$CD$4,IF(OR(-FLOOR(((18-COUNT($B495:$S495))/2),1)+CT$7&lt;1,-FLOOR(((18-COUNT($B495:$S495))/2),1)+CT$7&gt;COUNT($B495:$S495)),"",LARGE($B495:$S495,-FLOOR(((18-COUNT($B495:$S495))/2),1)+CT$7)),IF(OR(-FLOOR(((18-COUNT($AN495:$BE495))/2),1)+CT$7&lt;1,-FLOOR(((18-COUNT($AN495:$BE495))/2),1)+CT$7&gt;COUNT($AN495:$BE495)),"",LARGE($AN495:$BE495,-FLOOR(((18-COUNT($AN495:$BE495))/2),1)+CT$7)))</f>
        <v>0.7</v>
      </c>
      <c r="CU495" s="1373">
        <f t="shared" ref="CU495:CU558" si="1723">IF($CH$4=$CD$4,IF(OR(-FLOOR(((18-COUNT($B495:$S495))/2),1)+CU$7&lt;1,-FLOOR(((18-COUNT($B495:$S495))/2),1)+CU$7&gt;COUNT($B495:$S495)),"",LARGE($B495:$S495,-FLOOR(((18-COUNT($B495:$S495))/2),1)+CU$7)),IF(OR(-FLOOR(((18-COUNT($AN495:$BE495))/2),1)+CU$7&lt;1,-FLOOR(((18-COUNT($AN495:$BE495))/2),1)+CU$7&gt;COUNT($AN495:$BE495)),"",LARGE($AN495:$BE495,-FLOOR(((18-COUNT($AN495:$BE495))/2),1)+CU$7)))</f>
        <v>0.7</v>
      </c>
      <c r="CV495" s="1373">
        <f t="shared" ref="CV495:CV558" si="1724">IF($CH$4=$CD$4,IF(OR(-FLOOR(((18-COUNT($B495:$S495))/2),1)+CV$7&lt;1,-FLOOR(((18-COUNT($B495:$S495))/2),1)+CV$7&gt;COUNT($B495:$S495)),"",LARGE($B495:$S495,-FLOOR(((18-COUNT($B495:$S495))/2),1)+CV$7)),IF(OR(-FLOOR(((18-COUNT($AN495:$BE495))/2),1)+CV$7&lt;1,-FLOOR(((18-COUNT($AN495:$BE495))/2),1)+CV$7&gt;COUNT($AN495:$BE495)),"",LARGE($AN495:$BE495,-FLOOR(((18-COUNT($AN495:$BE495))/2),1)+CV$7)))</f>
        <v>0.7</v>
      </c>
      <c r="CW495" s="1373">
        <f t="shared" ref="CW495:CW558" si="1725">IF($CH$4=$CD$4,IF(OR(-FLOOR(((18-COUNT($B495:$S495))/2),1)+CW$7&lt;1,-FLOOR(((18-COUNT($B495:$S495))/2),1)+CW$7&gt;COUNT($B495:$S495)),"",LARGE($B495:$S495,-FLOOR(((18-COUNT($B495:$S495))/2),1)+CW$7)),IF(OR(-FLOOR(((18-COUNT($AN495:$BE495))/2),1)+CW$7&lt;1,-FLOOR(((18-COUNT($AN495:$BE495))/2),1)+CW$7&gt;COUNT($AN495:$BE495)),"",LARGE($AN495:$BE495,-FLOOR(((18-COUNT($AN495:$BE495))/2),1)+CW$7)))</f>
        <v>0.7</v>
      </c>
      <c r="CX495" s="1372">
        <f t="shared" ref="CX495:CX558" si="1726">IF($CH$4=$CD$4,IF(OR(-FLOOR(((18-COUNT($B495:$S495))/2),1)+CX$7&lt;1,-FLOOR(((18-COUNT($B495:$S495))/2),1)+CX$7&gt;COUNT($B495:$S495)),"",LARGE($B495:$S495,-FLOOR(((18-COUNT($B495:$S495))/2),1)+CX$7)),IF(OR(-FLOOR(((18-COUNT($AN495:$BE495))/2),1)+CX$7&lt;1,-FLOOR(((18-COUNT($AN495:$BE495))/2),1)+CX$7&gt;COUNT($AN495:$BE495)),"",LARGE($AN495:$BE495,-FLOOR(((18-COUNT($AN495:$BE495))/2),1)+CX$7)))</f>
        <v>0.7</v>
      </c>
      <c r="CY495" s="1375">
        <f t="shared" ref="CY495:CY558" si="1727">IF($CH$4=$CD$4,IF(OR(-FLOOR(((18-COUNT($B495:$S495))/2),1)+CY$7&lt;1,-FLOOR(((18-COUNT($B495:$S495))/2),1)+CY$7&gt;COUNT($B495:$S495)),"",LARGE($B495:$S495,-FLOOR(((18-COUNT($B495:$S495))/2),1)+CY$7)),IF(OR(-FLOOR(((18-COUNT($AN495:$BE495))/2),1)+CY$7&lt;1,-FLOOR(((18-COUNT($AN495:$BE495))/2),1)+CY$7&gt;COUNT($AN495:$BE495)),"",LARGE($AN495:$BE495,-FLOOR(((18-COUNT($AN495:$BE495))/2),1)+CY$7)))</f>
        <v>0.7</v>
      </c>
      <c r="CZ495" s="532">
        <f t="shared" ref="CZ495:CZ558" si="1728">IF($CH$4=$CD$4,IF(OR(-FLOOR(((18-COUNT($U495:$AL495))/2),1)+CZ$7&lt;1,-FLOOR(((18-COUNT($U495:$AL495))/2),1)+CZ$7&gt;COUNT($U495:$AL495)),"",LARGE($U495:$AL495,-FLOOR(((18-COUNT($U495:$AL495))/2),1)+CZ$7)),IF(OR(-FLOOR(((18-COUNT($BG495:$BX495))/2),1)+CZ$7&lt;1,-FLOOR(((18-COUNT($BG495:$BX495))/2),1)+CZ$7&gt;COUNT($BG495:$BX495)),"",LARGE($BG495:$BX495,-FLOOR(((18-COUNT($BG495:$BX495))/2),1)+CZ$7)))</f>
        <v>0.7</v>
      </c>
      <c r="DA495" s="533">
        <f t="shared" ref="DA495:DA558" si="1729">IF($CH$4=$CD$4,IF(OR(-FLOOR(((18-COUNT($U495:$AL495))/2),1)+DA$7&lt;1,-FLOOR(((18-COUNT($U495:$AL495))/2),1)+DA$7&gt;COUNT($U495:$AL495)),"",LARGE($U495:$AL495,-FLOOR(((18-COUNT($U495:$AL495))/2),1)+DA$7)),IF(OR(-FLOOR(((18-COUNT($BG495:$BX495))/2),1)+DA$7&lt;1,-FLOOR(((18-COUNT($BG495:$BX495))/2),1)+DA$7&gt;COUNT($BG495:$BX495)),"",LARGE($BG495:$BX495,-FLOOR(((18-COUNT($BG495:$BX495))/2),1)+DA$7)))</f>
        <v>0.7</v>
      </c>
      <c r="DB495" s="534">
        <f t="shared" ref="DB495:DB558" si="1730">IF($CH$4=$CD$4,IF(OR(-FLOOR(((18-COUNT($U495:$AL495))/2),1)+DB$7&lt;1,-FLOOR(((18-COUNT($U495:$AL495))/2),1)+DB$7&gt;COUNT($U495:$AL495)),"",LARGE($U495:$AL495,-FLOOR(((18-COUNT($U495:$AL495))/2),1)+DB$7)),IF(OR(-FLOOR(((18-COUNT($BG495:$BX495))/2),1)+DB$7&lt;1,-FLOOR(((18-COUNT($BG495:$BX495))/2),1)+DB$7&gt;COUNT($BG495:$BX495)),"",LARGE($BG495:$BX495,-FLOOR(((18-COUNT($BG495:$BX495))/2),1)+DB$7)))</f>
        <v>0.7</v>
      </c>
      <c r="DC495" s="534">
        <f t="shared" ref="DC495:DC558" si="1731">IF($CH$4=$CD$4,IF(OR(-FLOOR(((18-COUNT($U495:$AL495))/2),1)+DC$7&lt;1,-FLOOR(((18-COUNT($U495:$AL495))/2),1)+DC$7&gt;COUNT($U495:$AL495)),"",LARGE($U495:$AL495,-FLOOR(((18-COUNT($U495:$AL495))/2),1)+DC$7)),IF(OR(-FLOOR(((18-COUNT($BG495:$BX495))/2),1)+DC$7&lt;1,-FLOOR(((18-COUNT($BG495:$BX495))/2),1)+DC$7&gt;COUNT($BG495:$BX495)),"",LARGE($BG495:$BX495,-FLOOR(((18-COUNT($BG495:$BX495))/2),1)+DC$7)))</f>
        <v>0.7</v>
      </c>
      <c r="DD495" s="534">
        <f t="shared" ref="DD495:DD558" si="1732">IF($CH$4=$CD$4,IF(OR(-FLOOR(((18-COUNT($U495:$AL495))/2),1)+DD$7&lt;1,-FLOOR(((18-COUNT($U495:$AL495))/2),1)+DD$7&gt;COUNT($U495:$AL495)),"",LARGE($U495:$AL495,-FLOOR(((18-COUNT($U495:$AL495))/2),1)+DD$7)),IF(OR(-FLOOR(((18-COUNT($BG495:$BX495))/2),1)+DD$7&lt;1,-FLOOR(((18-COUNT($BG495:$BX495))/2),1)+DD$7&gt;COUNT($BG495:$BX495)),"",LARGE($BG495:$BX495,-FLOOR(((18-COUNT($BG495:$BX495))/2),1)+DD$7)))</f>
        <v>0.7</v>
      </c>
      <c r="DE495" s="534">
        <f t="shared" ref="DE495:DE558" si="1733">IF($CH$4=$CD$4,IF(OR(-FLOOR(((18-COUNT($U495:$AL495))/2),1)+DE$7&lt;1,-FLOOR(((18-COUNT($U495:$AL495))/2),1)+DE$7&gt;COUNT($U495:$AL495)),"",LARGE($U495:$AL495,-FLOOR(((18-COUNT($U495:$AL495))/2),1)+DE$7)),IF(OR(-FLOOR(((18-COUNT($BG495:$BX495))/2),1)+DE$7&lt;1,-FLOOR(((18-COUNT($BG495:$BX495))/2),1)+DE$7&gt;COUNT($BG495:$BX495)),"",LARGE($BG495:$BX495,-FLOOR(((18-COUNT($BG495:$BX495))/2),1)+DE$7)))</f>
        <v>0.7</v>
      </c>
      <c r="DF495" s="534">
        <f t="shared" ref="DF495:DF558" si="1734">IF($CH$4=$CD$4,IF(OR(-FLOOR(((18-COUNT($U495:$AL495))/2),1)+DF$7&lt;1,-FLOOR(((18-COUNT($U495:$AL495))/2),1)+DF$7&gt;COUNT($U495:$AL495)),"",LARGE($U495:$AL495,-FLOOR(((18-COUNT($U495:$AL495))/2),1)+DF$7)),IF(OR(-FLOOR(((18-COUNT($BG495:$BX495))/2),1)+DF$7&lt;1,-FLOOR(((18-COUNT($BG495:$BX495))/2),1)+DF$7&gt;COUNT($BG495:$BX495)),"",LARGE($BG495:$BX495,-FLOOR(((18-COUNT($BG495:$BX495))/2),1)+DF$7)))</f>
        <v>0.7</v>
      </c>
      <c r="DG495" s="535">
        <f t="shared" ref="DG495:DG558" si="1735">IF($CH$4=$CD$4,IF(OR(-FLOOR(((18-COUNT($U495:$AL495))/2),1)+DG$7&lt;1,-FLOOR(((18-COUNT($U495:$AL495))/2),1)+DG$7&gt;COUNT($U495:$AL495)),"",LARGE($U495:$AL495,-FLOOR(((18-COUNT($U495:$AL495))/2),1)+DG$7)),IF(OR(-FLOOR(((18-COUNT($BG495:$BX495))/2),1)+DG$7&lt;1,-FLOOR(((18-COUNT($BG495:$BX495))/2),1)+DG$7&gt;COUNT($BG495:$BX495)),"",LARGE($BG495:$BX495,-FLOOR(((18-COUNT($BG495:$BX495))/2),1)+DG$7)))</f>
        <v>0.7</v>
      </c>
      <c r="DH495" s="535">
        <f t="shared" ref="DH495:DH558" si="1736">IF($CH$4=$CD$4,IF(OR(-FLOOR(((18-COUNT($U495:$AL495))/2),1)+DH$7&lt;1,-FLOOR(((18-COUNT($U495:$AL495))/2),1)+DH$7&gt;COUNT($U495:$AL495)),"",LARGE($U495:$AL495,-FLOOR(((18-COUNT($U495:$AL495))/2),1)+DH$7)),IF(OR(-FLOOR(((18-COUNT($BG495:$BX495))/2),1)+DH$7&lt;1,-FLOOR(((18-COUNT($BG495:$BX495))/2),1)+DH$7&gt;COUNT($BG495:$BX495)),"",LARGE($BG495:$BX495,-FLOOR(((18-COUNT($BG495:$BX495))/2),1)+DH$7)))</f>
        <v>0.7</v>
      </c>
      <c r="DI495" s="535">
        <f t="shared" ref="DI495:DI558" si="1737">IF($CH$4=$CD$4,IF(OR(-FLOOR(((18-COUNT($U495:$AL495))/2),1)+DI$7&lt;1,-FLOOR(((18-COUNT($U495:$AL495))/2),1)+DI$7&gt;COUNT($U495:$AL495)),"",LARGE($U495:$AL495,-FLOOR(((18-COUNT($U495:$AL495))/2),1)+DI$7)),IF(OR(-FLOOR(((18-COUNT($BG495:$BX495))/2),1)+DI$7&lt;1,-FLOOR(((18-COUNT($BG495:$BX495))/2),1)+DI$7&gt;COUNT($BG495:$BX495)),"",LARGE($BG495:$BX495,-FLOOR(((18-COUNT($BG495:$BX495))/2),1)+DI$7)))</f>
        <v>0.7</v>
      </c>
      <c r="DJ495" s="535">
        <f t="shared" ref="DJ495:DJ558" si="1738">IF($CH$4=$CD$4,IF(OR(-FLOOR(((18-COUNT($U495:$AL495))/2),1)+DJ$7&lt;1,-FLOOR(((18-COUNT($U495:$AL495))/2),1)+DJ$7&gt;COUNT($U495:$AL495)),"",LARGE($U495:$AL495,-FLOOR(((18-COUNT($U495:$AL495))/2),1)+DJ$7)),IF(OR(-FLOOR(((18-COUNT($BG495:$BX495))/2),1)+DJ$7&lt;1,-FLOOR(((18-COUNT($BG495:$BX495))/2),1)+DJ$7&gt;COUNT($BG495:$BX495)),"",LARGE($BG495:$BX495,-FLOOR(((18-COUNT($BG495:$BX495))/2),1)+DJ$7)))</f>
        <v>0.7</v>
      </c>
      <c r="DK495" s="534">
        <f t="shared" ref="DK495:DK558" si="1739">IF($CH$4=$CD$4,IF(OR(-FLOOR(((18-COUNT($U495:$AL495))/2),1)+DK$7&lt;1,-FLOOR(((18-COUNT($U495:$AL495))/2),1)+DK$7&gt;COUNT($U495:$AL495)),"",LARGE($U495:$AL495,-FLOOR(((18-COUNT($U495:$AL495))/2),1)+DK$7)),IF(OR(-FLOOR(((18-COUNT($BG495:$BX495))/2),1)+DK$7&lt;1,-FLOOR(((18-COUNT($BG495:$BX495))/2),1)+DK$7&gt;COUNT($BG495:$BX495)),"",LARGE($BG495:$BX495,-FLOOR(((18-COUNT($BG495:$BX495))/2),1)+DK$7)))</f>
        <v>0.7</v>
      </c>
      <c r="DL495" s="534">
        <f t="shared" ref="DL495:DL558" si="1740">IF($CH$4=$CD$4,IF(OR(-FLOOR(((18-COUNT($U495:$AL495))/2),1)+DL$7&lt;1,-FLOOR(((18-COUNT($U495:$AL495))/2),1)+DL$7&gt;COUNT($U495:$AL495)),"",LARGE($U495:$AL495,-FLOOR(((18-COUNT($U495:$AL495))/2),1)+DL$7)),IF(OR(-FLOOR(((18-COUNT($BG495:$BX495))/2),1)+DL$7&lt;1,-FLOOR(((18-COUNT($BG495:$BX495))/2),1)+DL$7&gt;COUNT($BG495:$BX495)),"",LARGE($BG495:$BX495,-FLOOR(((18-COUNT($BG495:$BX495))/2),1)+DL$7)))</f>
        <v>0.7</v>
      </c>
      <c r="DM495" s="534">
        <f t="shared" ref="DM495:DM558" si="1741">IF($CH$4=$CD$4,IF(OR(-FLOOR(((18-COUNT($U495:$AL495))/2),1)+DM$7&lt;1,-FLOOR(((18-COUNT($U495:$AL495))/2),1)+DM$7&gt;COUNT($U495:$AL495)),"",LARGE($U495:$AL495,-FLOOR(((18-COUNT($U495:$AL495))/2),1)+DM$7)),IF(OR(-FLOOR(((18-COUNT($BG495:$BX495))/2),1)+DM$7&lt;1,-FLOOR(((18-COUNT($BG495:$BX495))/2),1)+DM$7&gt;COUNT($BG495:$BX495)),"",LARGE($BG495:$BX495,-FLOOR(((18-COUNT($BG495:$BX495))/2),1)+DM$7)))</f>
        <v>0.7</v>
      </c>
      <c r="DN495" s="534">
        <f t="shared" ref="DN495:DN558" si="1742">IF($CH$4=$CD$4,IF(OR(-FLOOR(((18-COUNT($U495:$AL495))/2),1)+DN$7&lt;1,-FLOOR(((18-COUNT($U495:$AL495))/2),1)+DN$7&gt;COUNT($U495:$AL495)),"",LARGE($U495:$AL495,-FLOOR(((18-COUNT($U495:$AL495))/2),1)+DN$7)),IF(OR(-FLOOR(((18-COUNT($BG495:$BX495))/2),1)+DN$7&lt;1,-FLOOR(((18-COUNT($BG495:$BX495))/2),1)+DN$7&gt;COUNT($BG495:$BX495)),"",LARGE($BG495:$BX495,-FLOOR(((18-COUNT($BG495:$BX495))/2),1)+DN$7)))</f>
        <v>0.7</v>
      </c>
      <c r="DO495" s="534">
        <f t="shared" ref="DO495:DO558" si="1743">IF($CH$4=$CD$4,IF(OR(-FLOOR(((18-COUNT($U495:$AL495))/2),1)+DO$7&lt;1,-FLOOR(((18-COUNT($U495:$AL495))/2),1)+DO$7&gt;COUNT($U495:$AL495)),"",LARGE($U495:$AL495,-FLOOR(((18-COUNT($U495:$AL495))/2),1)+DO$7)),IF(OR(-FLOOR(((18-COUNT($BG495:$BX495))/2),1)+DO$7&lt;1,-FLOOR(((18-COUNT($BG495:$BX495))/2),1)+DO$7&gt;COUNT($BG495:$BX495)),"",LARGE($BG495:$BX495,-FLOOR(((18-COUNT($BG495:$BX495))/2),1)+DO$7)))</f>
        <v>0.7</v>
      </c>
      <c r="DP495" s="533">
        <f t="shared" ref="DP495:DP558" si="1744">IF($CH$4=$CD$4,IF(OR(-FLOOR(((18-COUNT($U495:$AL495))/2),1)+DP$7&lt;1,-FLOOR(((18-COUNT($U495:$AL495))/2),1)+DP$7&gt;COUNT($U495:$AL495)),"",LARGE($U495:$AL495,-FLOOR(((18-COUNT($U495:$AL495))/2),1)+DP$7)),IF(OR(-FLOOR(((18-COUNT($BG495:$BX495))/2),1)+DP$7&lt;1,-FLOOR(((18-COUNT($BG495:$BX495))/2),1)+DP$7&gt;COUNT($BG495:$BX495)),"",LARGE($BG495:$BX495,-FLOOR(((18-COUNT($BG495:$BX495))/2),1)+DP$7)))</f>
        <v>0.7</v>
      </c>
      <c r="DQ495" s="532">
        <f t="shared" ref="DQ495:DQ558" si="1745">IF($CH$4=$CD$4,IF(OR(-FLOOR(((18-COUNT($U495:$AL495))/2),1)+DQ$7&lt;1,-FLOOR(((18-COUNT($U495:$AL495))/2),1)+DQ$7&gt;COUNT($U495:$AL495)),"",LARGE($U495:$AL495,-FLOOR(((18-COUNT($U495:$AL495))/2),1)+DQ$7)),IF(OR(-FLOOR(((18-COUNT($BG495:$BX495))/2),1)+DQ$7&lt;1,-FLOOR(((18-COUNT($BG495:$BX495))/2),1)+DQ$7&gt;COUNT($BG495:$BX495)),"",LARGE($BG495:$BX495,-FLOOR(((18-COUNT($BG495:$BX495))/2),1)+DQ$7)))</f>
        <v>0.7</v>
      </c>
      <c r="DR495" s="753">
        <f t="shared" ref="DR495:DR526" si="1746">COUNT(B495:S495)</f>
        <v>18</v>
      </c>
      <c r="DS495" s="111">
        <f t="shared" ref="DS495:DS526" si="1747">COUNT(U495:AL495)</f>
        <v>18</v>
      </c>
      <c r="DT495" s="111">
        <f t="shared" ref="DT495:DT526" si="1748">COUNT(AN495:BE495)</f>
        <v>18</v>
      </c>
      <c r="DU495" s="111">
        <f t="shared" ref="DU495:DU526" si="1749">COUNT(BG495:BX495)</f>
        <v>18</v>
      </c>
      <c r="DV495" s="602"/>
      <c r="DW495" s="719"/>
      <c r="DX495" s="719"/>
      <c r="DY495" s="719"/>
      <c r="DZ495" s="719"/>
      <c r="EA495" s="719"/>
      <c r="EB495" s="719"/>
      <c r="EC495" s="719"/>
      <c r="ED495" s="719"/>
      <c r="EE495" s="603"/>
    </row>
    <row r="496" spans="1:135" s="604" customFormat="1" ht="15.75" customHeight="1">
      <c r="A496" s="808" t="s">
        <v>392</v>
      </c>
      <c r="B496" s="233"/>
      <c r="C496" s="233"/>
      <c r="D496" s="233"/>
      <c r="E496" s="233"/>
      <c r="F496" s="233"/>
      <c r="G496" s="233"/>
      <c r="H496" s="233"/>
      <c r="I496" s="233"/>
      <c r="J496" s="233"/>
      <c r="K496" s="233"/>
      <c r="L496" s="233"/>
      <c r="M496" s="233"/>
      <c r="N496" s="233"/>
      <c r="O496" s="233"/>
      <c r="P496" s="233"/>
      <c r="Q496" s="233"/>
      <c r="R496" s="233"/>
      <c r="S496" s="233"/>
      <c r="T496" s="754"/>
      <c r="U496" s="233"/>
      <c r="V496" s="233"/>
      <c r="W496" s="233"/>
      <c r="X496" s="233"/>
      <c r="Y496" s="233"/>
      <c r="Z496" s="233"/>
      <c r="AA496" s="233"/>
      <c r="AB496" s="233"/>
      <c r="AC496" s="233"/>
      <c r="AD496" s="233"/>
      <c r="AE496" s="233"/>
      <c r="AF496" s="233"/>
      <c r="AG496" s="233"/>
      <c r="AH496" s="233"/>
      <c r="AI496" s="233"/>
      <c r="AJ496" s="233"/>
      <c r="AK496" s="233"/>
      <c r="AL496" s="233"/>
      <c r="AM496" s="754"/>
      <c r="AN496" s="233"/>
      <c r="AO496" s="233"/>
      <c r="AP496" s="233"/>
      <c r="AQ496" s="233"/>
      <c r="AR496" s="233"/>
      <c r="AS496" s="233"/>
      <c r="AT496" s="233"/>
      <c r="AU496" s="233"/>
      <c r="AV496" s="233"/>
      <c r="AW496" s="233"/>
      <c r="AX496" s="233"/>
      <c r="AY496" s="233"/>
      <c r="AZ496" s="233"/>
      <c r="BA496" s="233"/>
      <c r="BB496" s="233"/>
      <c r="BC496" s="233"/>
      <c r="BD496" s="233"/>
      <c r="BE496" s="233"/>
      <c r="BF496" s="754"/>
      <c r="BG496" s="233"/>
      <c r="BH496" s="233"/>
      <c r="BI496" s="233"/>
      <c r="BJ496" s="233"/>
      <c r="BK496" s="233"/>
      <c r="BL496" s="233"/>
      <c r="BM496" s="233"/>
      <c r="BN496" s="233"/>
      <c r="BO496" s="233"/>
      <c r="BP496" s="233"/>
      <c r="BQ496" s="233"/>
      <c r="BR496" s="233"/>
      <c r="BS496" s="233"/>
      <c r="BT496" s="233"/>
      <c r="BU496" s="233"/>
      <c r="BV496" s="233"/>
      <c r="BW496" s="233"/>
      <c r="BX496" s="233"/>
      <c r="BY496" s="689"/>
      <c r="BZ496" s="233"/>
      <c r="CA496" s="233"/>
      <c r="CB496" s="233"/>
      <c r="CC496" s="233"/>
      <c r="CD496" s="698" t="str">
        <f t="shared" si="1391"/>
        <v/>
      </c>
      <c r="CE496" s="698" t="str">
        <f t="shared" si="1392"/>
        <v/>
      </c>
      <c r="CF496" s="698" t="str">
        <f t="shared" si="1393"/>
        <v/>
      </c>
      <c r="CG496" s="787" t="str">
        <f t="shared" si="1394"/>
        <v/>
      </c>
      <c r="CH496" s="1371" t="str">
        <f t="shared" si="1710"/>
        <v/>
      </c>
      <c r="CI496" s="1372" t="str">
        <f t="shared" si="1711"/>
        <v/>
      </c>
      <c r="CJ496" s="1373" t="str">
        <f t="shared" si="1712"/>
        <v/>
      </c>
      <c r="CK496" s="1373" t="str">
        <f t="shared" si="1713"/>
        <v/>
      </c>
      <c r="CL496" s="1373" t="str">
        <f t="shared" si="1714"/>
        <v/>
      </c>
      <c r="CM496" s="1373" t="str">
        <f t="shared" si="1715"/>
        <v/>
      </c>
      <c r="CN496" s="1373" t="str">
        <f t="shared" si="1716"/>
        <v/>
      </c>
      <c r="CO496" s="1374" t="str">
        <f t="shared" si="1717"/>
        <v/>
      </c>
      <c r="CP496" s="1374" t="str">
        <f t="shared" si="1718"/>
        <v/>
      </c>
      <c r="CQ496" s="1374" t="str">
        <f t="shared" si="1719"/>
        <v/>
      </c>
      <c r="CR496" s="1374" t="str">
        <f t="shared" si="1720"/>
        <v/>
      </c>
      <c r="CS496" s="1373" t="str">
        <f t="shared" si="1721"/>
        <v/>
      </c>
      <c r="CT496" s="1373" t="str">
        <f t="shared" si="1722"/>
        <v/>
      </c>
      <c r="CU496" s="1373" t="str">
        <f t="shared" si="1723"/>
        <v/>
      </c>
      <c r="CV496" s="1373" t="str">
        <f t="shared" si="1724"/>
        <v/>
      </c>
      <c r="CW496" s="1373" t="str">
        <f t="shared" si="1725"/>
        <v/>
      </c>
      <c r="CX496" s="1372" t="str">
        <f t="shared" si="1726"/>
        <v/>
      </c>
      <c r="CY496" s="1375" t="str">
        <f t="shared" si="1727"/>
        <v/>
      </c>
      <c r="CZ496" s="532" t="str">
        <f t="shared" si="1728"/>
        <v/>
      </c>
      <c r="DA496" s="533" t="str">
        <f t="shared" si="1729"/>
        <v/>
      </c>
      <c r="DB496" s="534" t="str">
        <f t="shared" si="1730"/>
        <v/>
      </c>
      <c r="DC496" s="534" t="str">
        <f t="shared" si="1731"/>
        <v/>
      </c>
      <c r="DD496" s="534" t="str">
        <f t="shared" si="1732"/>
        <v/>
      </c>
      <c r="DE496" s="534" t="str">
        <f t="shared" si="1733"/>
        <v/>
      </c>
      <c r="DF496" s="534" t="str">
        <f t="shared" si="1734"/>
        <v/>
      </c>
      <c r="DG496" s="535" t="str">
        <f t="shared" si="1735"/>
        <v/>
      </c>
      <c r="DH496" s="535" t="str">
        <f t="shared" si="1736"/>
        <v/>
      </c>
      <c r="DI496" s="535" t="str">
        <f t="shared" si="1737"/>
        <v/>
      </c>
      <c r="DJ496" s="535" t="str">
        <f t="shared" si="1738"/>
        <v/>
      </c>
      <c r="DK496" s="534" t="str">
        <f t="shared" si="1739"/>
        <v/>
      </c>
      <c r="DL496" s="534" t="str">
        <f t="shared" si="1740"/>
        <v/>
      </c>
      <c r="DM496" s="534" t="str">
        <f t="shared" si="1741"/>
        <v/>
      </c>
      <c r="DN496" s="534" t="str">
        <f t="shared" si="1742"/>
        <v/>
      </c>
      <c r="DO496" s="534" t="str">
        <f t="shared" si="1743"/>
        <v/>
      </c>
      <c r="DP496" s="533" t="str">
        <f t="shared" si="1744"/>
        <v/>
      </c>
      <c r="DQ496" s="532" t="str">
        <f t="shared" si="1745"/>
        <v/>
      </c>
      <c r="DR496" s="753">
        <f t="shared" si="1746"/>
        <v>0</v>
      </c>
      <c r="DS496" s="111">
        <f t="shared" si="1747"/>
        <v>0</v>
      </c>
      <c r="DT496" s="111">
        <f t="shared" si="1748"/>
        <v>0</v>
      </c>
      <c r="DU496" s="111">
        <f t="shared" si="1749"/>
        <v>0</v>
      </c>
      <c r="DV496" s="602"/>
      <c r="DW496" s="719"/>
      <c r="DX496" s="719"/>
      <c r="DY496" s="719"/>
      <c r="DZ496" s="719"/>
      <c r="EA496" s="719"/>
      <c r="EB496" s="719"/>
      <c r="EC496" s="719"/>
      <c r="ED496" s="719"/>
      <c r="EE496" s="603"/>
    </row>
    <row r="497" spans="1:135" s="604" customFormat="1" ht="15.75" customHeight="1">
      <c r="A497" s="748" t="s">
        <v>156</v>
      </c>
      <c r="B497" s="233"/>
      <c r="C497" s="233"/>
      <c r="D497" s="233"/>
      <c r="E497" s="233"/>
      <c r="F497" s="233"/>
      <c r="G497" s="233"/>
      <c r="H497" s="233"/>
      <c r="I497" s="233"/>
      <c r="J497" s="233"/>
      <c r="K497" s="233"/>
      <c r="L497" s="233"/>
      <c r="M497" s="233"/>
      <c r="N497" s="233"/>
      <c r="O497" s="233"/>
      <c r="P497" s="233"/>
      <c r="Q497" s="233"/>
      <c r="R497" s="233"/>
      <c r="S497" s="233"/>
      <c r="T497" s="742"/>
      <c r="U497" s="233"/>
      <c r="V497" s="233"/>
      <c r="W497" s="233"/>
      <c r="X497" s="233"/>
      <c r="Y497" s="233"/>
      <c r="Z497" s="233"/>
      <c r="AA497" s="233"/>
      <c r="AB497" s="233"/>
      <c r="AC497" s="233"/>
      <c r="AD497" s="233"/>
      <c r="AE497" s="233"/>
      <c r="AF497" s="233"/>
      <c r="AG497" s="233"/>
      <c r="AH497" s="233"/>
      <c r="AI497" s="233"/>
      <c r="AJ497" s="233"/>
      <c r="AK497" s="233"/>
      <c r="AL497" s="233"/>
      <c r="AM497" s="742"/>
      <c r="AN497" s="233"/>
      <c r="AO497" s="233"/>
      <c r="AP497" s="233"/>
      <c r="AQ497" s="233"/>
      <c r="AR497" s="233"/>
      <c r="AS497" s="233"/>
      <c r="AT497" s="233"/>
      <c r="AU497" s="233"/>
      <c r="AV497" s="233"/>
      <c r="AW497" s="233"/>
      <c r="AX497" s="233"/>
      <c r="AY497" s="233"/>
      <c r="AZ497" s="233"/>
      <c r="BA497" s="233"/>
      <c r="BB497" s="233"/>
      <c r="BC497" s="233"/>
      <c r="BD497" s="233"/>
      <c r="BE497" s="233"/>
      <c r="BF497" s="742"/>
      <c r="BG497" s="233"/>
      <c r="BH497" s="233"/>
      <c r="BI497" s="233"/>
      <c r="BJ497" s="233"/>
      <c r="BK497" s="233"/>
      <c r="BL497" s="233"/>
      <c r="BM497" s="233"/>
      <c r="BN497" s="233"/>
      <c r="BO497" s="233"/>
      <c r="BP497" s="233"/>
      <c r="BQ497" s="233"/>
      <c r="BR497" s="233"/>
      <c r="BS497" s="233"/>
      <c r="BT497" s="233"/>
      <c r="BU497" s="233"/>
      <c r="BV497" s="233"/>
      <c r="BW497" s="233"/>
      <c r="BX497" s="233"/>
      <c r="BY497" s="703"/>
      <c r="BZ497" s="233">
        <v>12</v>
      </c>
      <c r="CA497" s="233">
        <v>12</v>
      </c>
      <c r="CB497" s="233">
        <v>12</v>
      </c>
      <c r="CC497" s="233">
        <v>12</v>
      </c>
      <c r="CD497" s="698" t="str">
        <f t="shared" si="1391"/>
        <v/>
      </c>
      <c r="CE497" s="698" t="str">
        <f t="shared" si="1392"/>
        <v/>
      </c>
      <c r="CF497" s="698" t="str">
        <f t="shared" si="1393"/>
        <v/>
      </c>
      <c r="CG497" s="787" t="str">
        <f t="shared" si="1394"/>
        <v/>
      </c>
      <c r="CH497" s="1371" t="str">
        <f t="shared" si="1710"/>
        <v/>
      </c>
      <c r="CI497" s="1372" t="str">
        <f t="shared" si="1711"/>
        <v/>
      </c>
      <c r="CJ497" s="1373" t="str">
        <f t="shared" si="1712"/>
        <v/>
      </c>
      <c r="CK497" s="1373" t="str">
        <f t="shared" si="1713"/>
        <v/>
      </c>
      <c r="CL497" s="1373" t="str">
        <f t="shared" si="1714"/>
        <v/>
      </c>
      <c r="CM497" s="1373" t="str">
        <f t="shared" si="1715"/>
        <v/>
      </c>
      <c r="CN497" s="1373" t="str">
        <f t="shared" si="1716"/>
        <v/>
      </c>
      <c r="CO497" s="1374" t="str">
        <f t="shared" si="1717"/>
        <v/>
      </c>
      <c r="CP497" s="1374" t="str">
        <f t="shared" si="1718"/>
        <v/>
      </c>
      <c r="CQ497" s="1374" t="str">
        <f t="shared" si="1719"/>
        <v/>
      </c>
      <c r="CR497" s="1374" t="str">
        <f t="shared" si="1720"/>
        <v/>
      </c>
      <c r="CS497" s="1373" t="str">
        <f t="shared" si="1721"/>
        <v/>
      </c>
      <c r="CT497" s="1373" t="str">
        <f t="shared" si="1722"/>
        <v/>
      </c>
      <c r="CU497" s="1373" t="str">
        <f t="shared" si="1723"/>
        <v/>
      </c>
      <c r="CV497" s="1373" t="str">
        <f t="shared" si="1724"/>
        <v/>
      </c>
      <c r="CW497" s="1373" t="str">
        <f t="shared" si="1725"/>
        <v/>
      </c>
      <c r="CX497" s="1372" t="str">
        <f t="shared" si="1726"/>
        <v/>
      </c>
      <c r="CY497" s="1375" t="str">
        <f t="shared" si="1727"/>
        <v/>
      </c>
      <c r="CZ497" s="532" t="str">
        <f t="shared" si="1728"/>
        <v/>
      </c>
      <c r="DA497" s="533" t="str">
        <f t="shared" si="1729"/>
        <v/>
      </c>
      <c r="DB497" s="534" t="str">
        <f t="shared" si="1730"/>
        <v/>
      </c>
      <c r="DC497" s="534" t="str">
        <f t="shared" si="1731"/>
        <v/>
      </c>
      <c r="DD497" s="534" t="str">
        <f t="shared" si="1732"/>
        <v/>
      </c>
      <c r="DE497" s="534" t="str">
        <f t="shared" si="1733"/>
        <v/>
      </c>
      <c r="DF497" s="534" t="str">
        <f t="shared" si="1734"/>
        <v/>
      </c>
      <c r="DG497" s="535" t="str">
        <f t="shared" si="1735"/>
        <v/>
      </c>
      <c r="DH497" s="535" t="str">
        <f t="shared" si="1736"/>
        <v/>
      </c>
      <c r="DI497" s="535" t="str">
        <f t="shared" si="1737"/>
        <v/>
      </c>
      <c r="DJ497" s="535" t="str">
        <f t="shared" si="1738"/>
        <v/>
      </c>
      <c r="DK497" s="534" t="str">
        <f t="shared" si="1739"/>
        <v/>
      </c>
      <c r="DL497" s="534" t="str">
        <f t="shared" si="1740"/>
        <v/>
      </c>
      <c r="DM497" s="534" t="str">
        <f t="shared" si="1741"/>
        <v/>
      </c>
      <c r="DN497" s="534" t="str">
        <f t="shared" si="1742"/>
        <v/>
      </c>
      <c r="DO497" s="534" t="str">
        <f t="shared" si="1743"/>
        <v/>
      </c>
      <c r="DP497" s="533" t="str">
        <f t="shared" si="1744"/>
        <v/>
      </c>
      <c r="DQ497" s="532" t="str">
        <f t="shared" si="1745"/>
        <v/>
      </c>
      <c r="DR497" s="753">
        <f t="shared" si="1746"/>
        <v>0</v>
      </c>
      <c r="DS497" s="111">
        <f t="shared" si="1747"/>
        <v>0</v>
      </c>
      <c r="DT497" s="111">
        <f t="shared" si="1748"/>
        <v>0</v>
      </c>
      <c r="DU497" s="111">
        <f t="shared" si="1749"/>
        <v>0</v>
      </c>
      <c r="DV497" s="602"/>
      <c r="DW497" s="719"/>
      <c r="DX497" s="719"/>
      <c r="DY497" s="719"/>
      <c r="DZ497" s="719"/>
      <c r="EA497" s="719"/>
      <c r="EB497" s="719"/>
      <c r="EC497" s="719"/>
      <c r="ED497" s="719"/>
      <c r="EE497" s="603"/>
    </row>
    <row r="498" spans="1:135" s="604" customFormat="1" ht="15.75" customHeight="1">
      <c r="A498" s="800" t="s">
        <v>369</v>
      </c>
      <c r="B498" s="730" t="str">
        <f>IF(B496="","",B495*B496*B497)</f>
        <v/>
      </c>
      <c r="C498" s="730" t="str">
        <f>IF(C496="","",C495*C496*C497)</f>
        <v/>
      </c>
      <c r="D498" s="730" t="str">
        <f>IF(D496="","",D495*D496*D497)</f>
        <v/>
      </c>
      <c r="E498" s="730" t="str">
        <f t="shared" ref="E498:S498" si="1750">IF(E496="","",E495*E496*E497)</f>
        <v/>
      </c>
      <c r="F498" s="730" t="str">
        <f t="shared" si="1750"/>
        <v/>
      </c>
      <c r="G498" s="730" t="str">
        <f t="shared" si="1750"/>
        <v/>
      </c>
      <c r="H498" s="730" t="str">
        <f t="shared" si="1750"/>
        <v/>
      </c>
      <c r="I498" s="730" t="str">
        <f t="shared" si="1750"/>
        <v/>
      </c>
      <c r="J498" s="730" t="str">
        <f t="shared" si="1750"/>
        <v/>
      </c>
      <c r="K498" s="730" t="str">
        <f t="shared" si="1750"/>
        <v/>
      </c>
      <c r="L498" s="730" t="str">
        <f t="shared" si="1750"/>
        <v/>
      </c>
      <c r="M498" s="730" t="str">
        <f t="shared" si="1750"/>
        <v/>
      </c>
      <c r="N498" s="730" t="str">
        <f t="shared" si="1750"/>
        <v/>
      </c>
      <c r="O498" s="730" t="str">
        <f t="shared" si="1750"/>
        <v/>
      </c>
      <c r="P498" s="730" t="str">
        <f t="shared" si="1750"/>
        <v/>
      </c>
      <c r="Q498" s="730" t="str">
        <f t="shared" si="1750"/>
        <v/>
      </c>
      <c r="R498" s="730" t="str">
        <f t="shared" si="1750"/>
        <v/>
      </c>
      <c r="S498" s="730" t="str">
        <f t="shared" si="1750"/>
        <v/>
      </c>
      <c r="T498" s="762"/>
      <c r="U498" s="730" t="str">
        <f>IF(U496="","",U495*U496*U497)</f>
        <v/>
      </c>
      <c r="V498" s="730" t="str">
        <f>IF(V496="","",V495*V496*V497)</f>
        <v/>
      </c>
      <c r="W498" s="730" t="str">
        <f>IF(W496="","",W495*W496*W497)</f>
        <v/>
      </c>
      <c r="X498" s="730" t="str">
        <f t="shared" ref="X498:AL498" si="1751">IF(X496="","",X495*X496*X497)</f>
        <v/>
      </c>
      <c r="Y498" s="730" t="str">
        <f t="shared" si="1751"/>
        <v/>
      </c>
      <c r="Z498" s="730" t="str">
        <f t="shared" si="1751"/>
        <v/>
      </c>
      <c r="AA498" s="730" t="str">
        <f t="shared" si="1751"/>
        <v/>
      </c>
      <c r="AB498" s="730" t="str">
        <f t="shared" si="1751"/>
        <v/>
      </c>
      <c r="AC498" s="730" t="str">
        <f t="shared" si="1751"/>
        <v/>
      </c>
      <c r="AD498" s="730" t="str">
        <f t="shared" si="1751"/>
        <v/>
      </c>
      <c r="AE498" s="730" t="str">
        <f t="shared" si="1751"/>
        <v/>
      </c>
      <c r="AF498" s="730" t="str">
        <f t="shared" si="1751"/>
        <v/>
      </c>
      <c r="AG498" s="730" t="str">
        <f t="shared" si="1751"/>
        <v/>
      </c>
      <c r="AH498" s="730" t="str">
        <f t="shared" si="1751"/>
        <v/>
      </c>
      <c r="AI498" s="730" t="str">
        <f t="shared" si="1751"/>
        <v/>
      </c>
      <c r="AJ498" s="730" t="str">
        <f t="shared" si="1751"/>
        <v/>
      </c>
      <c r="AK498" s="730" t="str">
        <f t="shared" si="1751"/>
        <v/>
      </c>
      <c r="AL498" s="730" t="str">
        <f t="shared" si="1751"/>
        <v/>
      </c>
      <c r="AM498" s="762"/>
      <c r="AN498" s="730" t="str">
        <f>IF(AN496="","",AN495*AN496*AN497)</f>
        <v/>
      </c>
      <c r="AO498" s="730" t="str">
        <f>IF(AO496="","",AO495*AO496*AO497)</f>
        <v/>
      </c>
      <c r="AP498" s="730" t="str">
        <f t="shared" ref="AP498:BE498" si="1752">IF(AP496="","",AP495*AP496*AP497)</f>
        <v/>
      </c>
      <c r="AQ498" s="730" t="str">
        <f t="shared" si="1752"/>
        <v/>
      </c>
      <c r="AR498" s="730" t="str">
        <f t="shared" si="1752"/>
        <v/>
      </c>
      <c r="AS498" s="730" t="str">
        <f t="shared" si="1752"/>
        <v/>
      </c>
      <c r="AT498" s="730" t="str">
        <f t="shared" si="1752"/>
        <v/>
      </c>
      <c r="AU498" s="730" t="str">
        <f t="shared" si="1752"/>
        <v/>
      </c>
      <c r="AV498" s="730" t="str">
        <f t="shared" si="1752"/>
        <v/>
      </c>
      <c r="AW498" s="730" t="str">
        <f t="shared" si="1752"/>
        <v/>
      </c>
      <c r="AX498" s="730" t="str">
        <f t="shared" si="1752"/>
        <v/>
      </c>
      <c r="AY498" s="730" t="str">
        <f t="shared" si="1752"/>
        <v/>
      </c>
      <c r="AZ498" s="730" t="str">
        <f t="shared" si="1752"/>
        <v/>
      </c>
      <c r="BA498" s="730" t="str">
        <f t="shared" si="1752"/>
        <v/>
      </c>
      <c r="BB498" s="730" t="str">
        <f t="shared" si="1752"/>
        <v/>
      </c>
      <c r="BC498" s="730" t="str">
        <f t="shared" si="1752"/>
        <v/>
      </c>
      <c r="BD498" s="730" t="str">
        <f t="shared" si="1752"/>
        <v/>
      </c>
      <c r="BE498" s="730" t="str">
        <f t="shared" si="1752"/>
        <v/>
      </c>
      <c r="BF498" s="762"/>
      <c r="BG498" s="730" t="str">
        <f>IF(BG496="","",BG495*BG496*BG497)</f>
        <v/>
      </c>
      <c r="BH498" s="730" t="str">
        <f>IF(BH496="","",BH495*BH496*BH497)</f>
        <v/>
      </c>
      <c r="BI498" s="730" t="str">
        <f t="shared" ref="BI498:BX498" si="1753">IF(BI496="","",BI495*BI496*BI497)</f>
        <v/>
      </c>
      <c r="BJ498" s="730" t="str">
        <f t="shared" si="1753"/>
        <v/>
      </c>
      <c r="BK498" s="730" t="str">
        <f t="shared" si="1753"/>
        <v/>
      </c>
      <c r="BL498" s="730" t="str">
        <f t="shared" si="1753"/>
        <v/>
      </c>
      <c r="BM498" s="730" t="str">
        <f t="shared" si="1753"/>
        <v/>
      </c>
      <c r="BN498" s="730" t="str">
        <f t="shared" si="1753"/>
        <v/>
      </c>
      <c r="BO498" s="730" t="str">
        <f t="shared" si="1753"/>
        <v/>
      </c>
      <c r="BP498" s="730" t="str">
        <f t="shared" si="1753"/>
        <v/>
      </c>
      <c r="BQ498" s="730" t="str">
        <f t="shared" si="1753"/>
        <v/>
      </c>
      <c r="BR498" s="730" t="str">
        <f t="shared" si="1753"/>
        <v/>
      </c>
      <c r="BS498" s="730" t="str">
        <f t="shared" si="1753"/>
        <v/>
      </c>
      <c r="BT498" s="730" t="str">
        <f t="shared" si="1753"/>
        <v/>
      </c>
      <c r="BU498" s="730" t="str">
        <f t="shared" si="1753"/>
        <v/>
      </c>
      <c r="BV498" s="730" t="str">
        <f t="shared" si="1753"/>
        <v/>
      </c>
      <c r="BW498" s="730" t="str">
        <f t="shared" si="1753"/>
        <v/>
      </c>
      <c r="BX498" s="730" t="str">
        <f t="shared" si="1753"/>
        <v/>
      </c>
      <c r="BY498" s="762"/>
      <c r="BZ498" s="730" t="str">
        <f>IF(BZ496="","",BZ495*BZ496*BZ497)</f>
        <v/>
      </c>
      <c r="CA498" s="730" t="str">
        <f>IF(CA496="","",CA495*CA496*CA497)</f>
        <v/>
      </c>
      <c r="CB498" s="730" t="str">
        <f>IF(CB496="","",CB495*CB496*CB497)</f>
        <v/>
      </c>
      <c r="CC498" s="730" t="str">
        <f>IF(CC496="","",CC495*CC496*CC497)</f>
        <v/>
      </c>
      <c r="CD498" s="698" t="str">
        <f t="shared" si="1391"/>
        <v/>
      </c>
      <c r="CE498" s="698" t="str">
        <f t="shared" si="1392"/>
        <v/>
      </c>
      <c r="CF498" s="698" t="str">
        <f t="shared" si="1393"/>
        <v/>
      </c>
      <c r="CG498" s="787" t="str">
        <f t="shared" si="1394"/>
        <v/>
      </c>
      <c r="CH498" s="1371" t="str">
        <f t="shared" si="1710"/>
        <v/>
      </c>
      <c r="CI498" s="1372" t="str">
        <f t="shared" si="1711"/>
        <v/>
      </c>
      <c r="CJ498" s="1373" t="str">
        <f t="shared" si="1712"/>
        <v/>
      </c>
      <c r="CK498" s="1373" t="str">
        <f t="shared" si="1713"/>
        <v/>
      </c>
      <c r="CL498" s="1373" t="str">
        <f t="shared" si="1714"/>
        <v/>
      </c>
      <c r="CM498" s="1373" t="str">
        <f t="shared" si="1715"/>
        <v/>
      </c>
      <c r="CN498" s="1373" t="str">
        <f t="shared" si="1716"/>
        <v/>
      </c>
      <c r="CO498" s="1374" t="str">
        <f t="shared" si="1717"/>
        <v/>
      </c>
      <c r="CP498" s="1374" t="str">
        <f t="shared" si="1718"/>
        <v/>
      </c>
      <c r="CQ498" s="1374" t="str">
        <f t="shared" si="1719"/>
        <v/>
      </c>
      <c r="CR498" s="1374" t="str">
        <f t="shared" si="1720"/>
        <v/>
      </c>
      <c r="CS498" s="1373" t="str">
        <f t="shared" si="1721"/>
        <v/>
      </c>
      <c r="CT498" s="1373" t="str">
        <f t="shared" si="1722"/>
        <v/>
      </c>
      <c r="CU498" s="1373" t="str">
        <f t="shared" si="1723"/>
        <v/>
      </c>
      <c r="CV498" s="1373" t="str">
        <f t="shared" si="1724"/>
        <v/>
      </c>
      <c r="CW498" s="1373" t="str">
        <f t="shared" si="1725"/>
        <v/>
      </c>
      <c r="CX498" s="1372" t="str">
        <f t="shared" si="1726"/>
        <v/>
      </c>
      <c r="CY498" s="1375" t="str">
        <f t="shared" si="1727"/>
        <v/>
      </c>
      <c r="CZ498" s="532" t="str">
        <f t="shared" si="1728"/>
        <v/>
      </c>
      <c r="DA498" s="533" t="str">
        <f t="shared" si="1729"/>
        <v/>
      </c>
      <c r="DB498" s="534" t="str">
        <f t="shared" si="1730"/>
        <v/>
      </c>
      <c r="DC498" s="534" t="str">
        <f t="shared" si="1731"/>
        <v/>
      </c>
      <c r="DD498" s="534" t="str">
        <f t="shared" si="1732"/>
        <v/>
      </c>
      <c r="DE498" s="534" t="str">
        <f t="shared" si="1733"/>
        <v/>
      </c>
      <c r="DF498" s="534" t="str">
        <f t="shared" si="1734"/>
        <v/>
      </c>
      <c r="DG498" s="535" t="str">
        <f t="shared" si="1735"/>
        <v/>
      </c>
      <c r="DH498" s="535" t="str">
        <f t="shared" si="1736"/>
        <v/>
      </c>
      <c r="DI498" s="535" t="str">
        <f t="shared" si="1737"/>
        <v/>
      </c>
      <c r="DJ498" s="535" t="str">
        <f t="shared" si="1738"/>
        <v/>
      </c>
      <c r="DK498" s="534" t="str">
        <f t="shared" si="1739"/>
        <v/>
      </c>
      <c r="DL498" s="534" t="str">
        <f t="shared" si="1740"/>
        <v/>
      </c>
      <c r="DM498" s="534" t="str">
        <f t="shared" si="1741"/>
        <v/>
      </c>
      <c r="DN498" s="534" t="str">
        <f t="shared" si="1742"/>
        <v/>
      </c>
      <c r="DO498" s="534" t="str">
        <f t="shared" si="1743"/>
        <v/>
      </c>
      <c r="DP498" s="533" t="str">
        <f t="shared" si="1744"/>
        <v/>
      </c>
      <c r="DQ498" s="532" t="str">
        <f t="shared" si="1745"/>
        <v/>
      </c>
      <c r="DR498" s="753">
        <f t="shared" si="1746"/>
        <v>0</v>
      </c>
      <c r="DS498" s="111">
        <f t="shared" si="1747"/>
        <v>0</v>
      </c>
      <c r="DT498" s="111">
        <f t="shared" si="1748"/>
        <v>0</v>
      </c>
      <c r="DU498" s="111">
        <f t="shared" si="1749"/>
        <v>0</v>
      </c>
      <c r="DV498" s="602"/>
      <c r="DW498" s="719"/>
      <c r="DX498" s="719"/>
      <c r="DY498" s="719"/>
      <c r="DZ498" s="719"/>
      <c r="EA498" s="719"/>
      <c r="EB498" s="719"/>
      <c r="EC498" s="719"/>
      <c r="ED498" s="719"/>
      <c r="EE498" s="603"/>
    </row>
    <row r="499" spans="1:135" s="604" customFormat="1" ht="15.75" customHeight="1">
      <c r="A499" s="800" t="s">
        <v>393</v>
      </c>
      <c r="B499" s="858">
        <v>10060</v>
      </c>
      <c r="C499" s="858">
        <v>10060</v>
      </c>
      <c r="D499" s="858">
        <v>10060</v>
      </c>
      <c r="E499" s="858">
        <v>10060</v>
      </c>
      <c r="F499" s="858">
        <v>10060</v>
      </c>
      <c r="G499" s="858">
        <v>10060</v>
      </c>
      <c r="H499" s="858">
        <v>10060</v>
      </c>
      <c r="I499" s="858">
        <v>10060</v>
      </c>
      <c r="J499" s="858">
        <v>10060</v>
      </c>
      <c r="K499" s="858">
        <v>10060</v>
      </c>
      <c r="L499" s="858">
        <v>10060</v>
      </c>
      <c r="M499" s="858">
        <v>10060</v>
      </c>
      <c r="N499" s="858">
        <v>10060</v>
      </c>
      <c r="O499" s="858">
        <v>10060</v>
      </c>
      <c r="P499" s="858">
        <v>10060</v>
      </c>
      <c r="Q499" s="858">
        <v>10060</v>
      </c>
      <c r="R499" s="858">
        <v>10060</v>
      </c>
      <c r="S499" s="858">
        <v>10060</v>
      </c>
      <c r="T499" s="851"/>
      <c r="U499" s="858">
        <v>10060</v>
      </c>
      <c r="V499" s="858">
        <v>10060</v>
      </c>
      <c r="W499" s="858">
        <v>10060</v>
      </c>
      <c r="X499" s="858">
        <v>10060</v>
      </c>
      <c r="Y499" s="858">
        <v>10060</v>
      </c>
      <c r="Z499" s="858">
        <v>10060</v>
      </c>
      <c r="AA499" s="858">
        <v>10060</v>
      </c>
      <c r="AB499" s="858">
        <v>10060</v>
      </c>
      <c r="AC499" s="858">
        <v>10060</v>
      </c>
      <c r="AD499" s="858">
        <v>10060</v>
      </c>
      <c r="AE499" s="858">
        <v>10060</v>
      </c>
      <c r="AF499" s="858">
        <v>10060</v>
      </c>
      <c r="AG499" s="858">
        <v>10060</v>
      </c>
      <c r="AH499" s="858">
        <v>10060</v>
      </c>
      <c r="AI499" s="858">
        <v>10060</v>
      </c>
      <c r="AJ499" s="858">
        <v>10060</v>
      </c>
      <c r="AK499" s="858">
        <v>10060</v>
      </c>
      <c r="AL499" s="858">
        <v>10060</v>
      </c>
      <c r="AM499" s="851"/>
      <c r="AN499" s="858">
        <v>10060</v>
      </c>
      <c r="AO499" s="858">
        <v>10060</v>
      </c>
      <c r="AP499" s="858">
        <v>10060</v>
      </c>
      <c r="AQ499" s="858">
        <v>10060</v>
      </c>
      <c r="AR499" s="858">
        <v>10060</v>
      </c>
      <c r="AS499" s="858">
        <v>10060</v>
      </c>
      <c r="AT499" s="858">
        <v>10060</v>
      </c>
      <c r="AU499" s="858">
        <v>10060</v>
      </c>
      <c r="AV499" s="858">
        <v>10060</v>
      </c>
      <c r="AW499" s="858">
        <v>10060</v>
      </c>
      <c r="AX499" s="858">
        <v>10060</v>
      </c>
      <c r="AY499" s="858">
        <v>10060</v>
      </c>
      <c r="AZ499" s="858">
        <v>10060</v>
      </c>
      <c r="BA499" s="858">
        <v>10060</v>
      </c>
      <c r="BB499" s="858">
        <v>10060</v>
      </c>
      <c r="BC499" s="858">
        <v>10060</v>
      </c>
      <c r="BD499" s="858">
        <v>10060</v>
      </c>
      <c r="BE499" s="858">
        <v>10060</v>
      </c>
      <c r="BF499" s="851"/>
      <c r="BG499" s="858">
        <v>10060</v>
      </c>
      <c r="BH499" s="858">
        <v>10060</v>
      </c>
      <c r="BI499" s="858">
        <v>10060</v>
      </c>
      <c r="BJ499" s="858">
        <v>10060</v>
      </c>
      <c r="BK499" s="858">
        <v>10060</v>
      </c>
      <c r="BL499" s="858">
        <v>10060</v>
      </c>
      <c r="BM499" s="858">
        <v>10060</v>
      </c>
      <c r="BN499" s="858">
        <v>10060</v>
      </c>
      <c r="BO499" s="858">
        <v>10060</v>
      </c>
      <c r="BP499" s="858">
        <v>10060</v>
      </c>
      <c r="BQ499" s="858">
        <v>10060</v>
      </c>
      <c r="BR499" s="858">
        <v>10060</v>
      </c>
      <c r="BS499" s="858">
        <v>10060</v>
      </c>
      <c r="BT499" s="858">
        <v>10060</v>
      </c>
      <c r="BU499" s="858">
        <v>10060</v>
      </c>
      <c r="BV499" s="858">
        <v>10060</v>
      </c>
      <c r="BW499" s="858">
        <v>10060</v>
      </c>
      <c r="BX499" s="858">
        <v>10060</v>
      </c>
      <c r="BY499" s="851"/>
      <c r="BZ499" s="858">
        <v>10060</v>
      </c>
      <c r="CA499" s="858">
        <v>10060</v>
      </c>
      <c r="CB499" s="858">
        <v>10060</v>
      </c>
      <c r="CC499" s="858">
        <v>10060</v>
      </c>
      <c r="CD499" s="698">
        <f t="shared" si="1391"/>
        <v>10060</v>
      </c>
      <c r="CE499" s="698">
        <f t="shared" si="1392"/>
        <v>10060</v>
      </c>
      <c r="CF499" s="698">
        <f t="shared" si="1393"/>
        <v>10060</v>
      </c>
      <c r="CG499" s="787">
        <f t="shared" si="1394"/>
        <v>10060</v>
      </c>
      <c r="CH499" s="1371">
        <f t="shared" si="1710"/>
        <v>10060</v>
      </c>
      <c r="CI499" s="1372">
        <f t="shared" si="1711"/>
        <v>10060</v>
      </c>
      <c r="CJ499" s="1373">
        <f t="shared" si="1712"/>
        <v>10060</v>
      </c>
      <c r="CK499" s="1373">
        <f t="shared" si="1713"/>
        <v>10060</v>
      </c>
      <c r="CL499" s="1373">
        <f t="shared" si="1714"/>
        <v>10060</v>
      </c>
      <c r="CM499" s="1373">
        <f t="shared" si="1715"/>
        <v>10060</v>
      </c>
      <c r="CN499" s="1373">
        <f t="shared" si="1716"/>
        <v>10060</v>
      </c>
      <c r="CO499" s="1374">
        <f t="shared" si="1717"/>
        <v>10060</v>
      </c>
      <c r="CP499" s="1374">
        <f t="shared" si="1718"/>
        <v>10060</v>
      </c>
      <c r="CQ499" s="1374">
        <f t="shared" si="1719"/>
        <v>10060</v>
      </c>
      <c r="CR499" s="1374">
        <f t="shared" si="1720"/>
        <v>10060</v>
      </c>
      <c r="CS499" s="1373">
        <f t="shared" si="1721"/>
        <v>10060</v>
      </c>
      <c r="CT499" s="1373">
        <f t="shared" si="1722"/>
        <v>10060</v>
      </c>
      <c r="CU499" s="1373">
        <f t="shared" si="1723"/>
        <v>10060</v>
      </c>
      <c r="CV499" s="1373">
        <f t="shared" si="1724"/>
        <v>10060</v>
      </c>
      <c r="CW499" s="1373">
        <f t="shared" si="1725"/>
        <v>10060</v>
      </c>
      <c r="CX499" s="1372">
        <f t="shared" si="1726"/>
        <v>10060</v>
      </c>
      <c r="CY499" s="1375">
        <f t="shared" si="1727"/>
        <v>10060</v>
      </c>
      <c r="CZ499" s="532">
        <f t="shared" si="1728"/>
        <v>10060</v>
      </c>
      <c r="DA499" s="533">
        <f t="shared" si="1729"/>
        <v>10060</v>
      </c>
      <c r="DB499" s="534">
        <f t="shared" si="1730"/>
        <v>10060</v>
      </c>
      <c r="DC499" s="534">
        <f t="shared" si="1731"/>
        <v>10060</v>
      </c>
      <c r="DD499" s="534">
        <f t="shared" si="1732"/>
        <v>10060</v>
      </c>
      <c r="DE499" s="534">
        <f t="shared" si="1733"/>
        <v>10060</v>
      </c>
      <c r="DF499" s="534">
        <f t="shared" si="1734"/>
        <v>10060</v>
      </c>
      <c r="DG499" s="535">
        <f t="shared" si="1735"/>
        <v>10060</v>
      </c>
      <c r="DH499" s="535">
        <f t="shared" si="1736"/>
        <v>10060</v>
      </c>
      <c r="DI499" s="535">
        <f t="shared" si="1737"/>
        <v>10060</v>
      </c>
      <c r="DJ499" s="535">
        <f t="shared" si="1738"/>
        <v>10060</v>
      </c>
      <c r="DK499" s="534">
        <f t="shared" si="1739"/>
        <v>10060</v>
      </c>
      <c r="DL499" s="534">
        <f t="shared" si="1740"/>
        <v>10060</v>
      </c>
      <c r="DM499" s="534">
        <f t="shared" si="1741"/>
        <v>10060</v>
      </c>
      <c r="DN499" s="534">
        <f t="shared" si="1742"/>
        <v>10060</v>
      </c>
      <c r="DO499" s="534">
        <f t="shared" si="1743"/>
        <v>10060</v>
      </c>
      <c r="DP499" s="533">
        <f t="shared" si="1744"/>
        <v>10060</v>
      </c>
      <c r="DQ499" s="532">
        <f t="shared" si="1745"/>
        <v>10060</v>
      </c>
      <c r="DR499" s="753">
        <f t="shared" si="1746"/>
        <v>18</v>
      </c>
      <c r="DS499" s="111">
        <f t="shared" si="1747"/>
        <v>18</v>
      </c>
      <c r="DT499" s="111">
        <f t="shared" si="1748"/>
        <v>18</v>
      </c>
      <c r="DU499" s="111">
        <f t="shared" si="1749"/>
        <v>18</v>
      </c>
      <c r="DV499" s="602"/>
      <c r="DW499" s="719"/>
      <c r="DX499" s="719"/>
      <c r="DY499" s="719"/>
      <c r="DZ499" s="719"/>
      <c r="EA499" s="719"/>
      <c r="EB499" s="719"/>
      <c r="EC499" s="719"/>
      <c r="ED499" s="719"/>
      <c r="EE499" s="603"/>
    </row>
    <row r="500" spans="1:135" s="604" customFormat="1" ht="15.75" customHeight="1">
      <c r="A500" s="748" t="s">
        <v>328</v>
      </c>
      <c r="B500" s="733" t="str">
        <f t="shared" ref="B500:S500" si="1754">IF(B498="","",B498*B499/B$46/365/$G$1)</f>
        <v/>
      </c>
      <c r="C500" s="733" t="str">
        <f t="shared" si="1754"/>
        <v/>
      </c>
      <c r="D500" s="733" t="str">
        <f t="shared" si="1754"/>
        <v/>
      </c>
      <c r="E500" s="733" t="str">
        <f t="shared" si="1754"/>
        <v/>
      </c>
      <c r="F500" s="733" t="str">
        <f t="shared" si="1754"/>
        <v/>
      </c>
      <c r="G500" s="733" t="str">
        <f t="shared" si="1754"/>
        <v/>
      </c>
      <c r="H500" s="733" t="str">
        <f t="shared" si="1754"/>
        <v/>
      </c>
      <c r="I500" s="733" t="str">
        <f t="shared" si="1754"/>
        <v/>
      </c>
      <c r="J500" s="733" t="str">
        <f t="shared" si="1754"/>
        <v/>
      </c>
      <c r="K500" s="733" t="str">
        <f t="shared" si="1754"/>
        <v/>
      </c>
      <c r="L500" s="733" t="str">
        <f t="shared" si="1754"/>
        <v/>
      </c>
      <c r="M500" s="733" t="str">
        <f t="shared" si="1754"/>
        <v/>
      </c>
      <c r="N500" s="733" t="str">
        <f t="shared" si="1754"/>
        <v/>
      </c>
      <c r="O500" s="733" t="str">
        <f t="shared" si="1754"/>
        <v/>
      </c>
      <c r="P500" s="733" t="str">
        <f t="shared" si="1754"/>
        <v/>
      </c>
      <c r="Q500" s="733" t="str">
        <f t="shared" si="1754"/>
        <v/>
      </c>
      <c r="R500" s="733" t="str">
        <f t="shared" si="1754"/>
        <v/>
      </c>
      <c r="S500" s="733" t="str">
        <f t="shared" si="1754"/>
        <v/>
      </c>
      <c r="T500" s="752"/>
      <c r="U500" s="733" t="str">
        <f t="shared" ref="U500:AL500" si="1755">IF(U498="","",U498*U499/U$46/365/$G$1)</f>
        <v/>
      </c>
      <c r="V500" s="733" t="str">
        <f t="shared" si="1755"/>
        <v/>
      </c>
      <c r="W500" s="733" t="str">
        <f t="shared" si="1755"/>
        <v/>
      </c>
      <c r="X500" s="733" t="str">
        <f t="shared" si="1755"/>
        <v/>
      </c>
      <c r="Y500" s="733" t="str">
        <f t="shared" si="1755"/>
        <v/>
      </c>
      <c r="Z500" s="733" t="str">
        <f t="shared" si="1755"/>
        <v/>
      </c>
      <c r="AA500" s="733" t="str">
        <f t="shared" si="1755"/>
        <v/>
      </c>
      <c r="AB500" s="733" t="str">
        <f t="shared" si="1755"/>
        <v/>
      </c>
      <c r="AC500" s="733" t="str">
        <f t="shared" si="1755"/>
        <v/>
      </c>
      <c r="AD500" s="733" t="str">
        <f t="shared" si="1755"/>
        <v/>
      </c>
      <c r="AE500" s="733" t="str">
        <f t="shared" si="1755"/>
        <v/>
      </c>
      <c r="AF500" s="733" t="str">
        <f t="shared" si="1755"/>
        <v/>
      </c>
      <c r="AG500" s="733" t="str">
        <f t="shared" si="1755"/>
        <v/>
      </c>
      <c r="AH500" s="733" t="str">
        <f t="shared" si="1755"/>
        <v/>
      </c>
      <c r="AI500" s="733" t="str">
        <f t="shared" si="1755"/>
        <v/>
      </c>
      <c r="AJ500" s="733" t="str">
        <f t="shared" si="1755"/>
        <v/>
      </c>
      <c r="AK500" s="733" t="str">
        <f t="shared" si="1755"/>
        <v/>
      </c>
      <c r="AL500" s="733" t="str">
        <f t="shared" si="1755"/>
        <v/>
      </c>
      <c r="AM500" s="752"/>
      <c r="AN500" s="733" t="str">
        <f t="shared" ref="AN500:BE500" si="1756">IF(AN498="","",AN498*AN499/AN$46/365/$G$1)</f>
        <v/>
      </c>
      <c r="AO500" s="733" t="str">
        <f t="shared" si="1756"/>
        <v/>
      </c>
      <c r="AP500" s="733" t="str">
        <f t="shared" si="1756"/>
        <v/>
      </c>
      <c r="AQ500" s="733" t="str">
        <f t="shared" si="1756"/>
        <v/>
      </c>
      <c r="AR500" s="733" t="str">
        <f t="shared" si="1756"/>
        <v/>
      </c>
      <c r="AS500" s="733" t="str">
        <f t="shared" si="1756"/>
        <v/>
      </c>
      <c r="AT500" s="733" t="str">
        <f t="shared" si="1756"/>
        <v/>
      </c>
      <c r="AU500" s="733" t="str">
        <f t="shared" si="1756"/>
        <v/>
      </c>
      <c r="AV500" s="733" t="str">
        <f t="shared" si="1756"/>
        <v/>
      </c>
      <c r="AW500" s="733" t="str">
        <f t="shared" si="1756"/>
        <v/>
      </c>
      <c r="AX500" s="733" t="str">
        <f t="shared" si="1756"/>
        <v/>
      </c>
      <c r="AY500" s="733" t="str">
        <f t="shared" si="1756"/>
        <v/>
      </c>
      <c r="AZ500" s="733" t="str">
        <f t="shared" si="1756"/>
        <v/>
      </c>
      <c r="BA500" s="733" t="str">
        <f t="shared" si="1756"/>
        <v/>
      </c>
      <c r="BB500" s="733" t="str">
        <f t="shared" si="1756"/>
        <v/>
      </c>
      <c r="BC500" s="733" t="str">
        <f t="shared" si="1756"/>
        <v/>
      </c>
      <c r="BD500" s="733" t="str">
        <f t="shared" si="1756"/>
        <v/>
      </c>
      <c r="BE500" s="733" t="str">
        <f t="shared" si="1756"/>
        <v/>
      </c>
      <c r="BF500" s="752"/>
      <c r="BG500" s="733" t="str">
        <f t="shared" ref="BG500:BX500" si="1757">IF(BG498="","",BG498*BG499/BG$46/365/$G$1)</f>
        <v/>
      </c>
      <c r="BH500" s="733" t="str">
        <f t="shared" si="1757"/>
        <v/>
      </c>
      <c r="BI500" s="733" t="str">
        <f t="shared" si="1757"/>
        <v/>
      </c>
      <c r="BJ500" s="733" t="str">
        <f t="shared" si="1757"/>
        <v/>
      </c>
      <c r="BK500" s="733" t="str">
        <f t="shared" si="1757"/>
        <v/>
      </c>
      <c r="BL500" s="733" t="str">
        <f t="shared" si="1757"/>
        <v/>
      </c>
      <c r="BM500" s="733" t="str">
        <f t="shared" si="1757"/>
        <v/>
      </c>
      <c r="BN500" s="733" t="str">
        <f t="shared" si="1757"/>
        <v/>
      </c>
      <c r="BO500" s="733" t="str">
        <f t="shared" si="1757"/>
        <v/>
      </c>
      <c r="BP500" s="733" t="str">
        <f t="shared" si="1757"/>
        <v/>
      </c>
      <c r="BQ500" s="733" t="str">
        <f t="shared" si="1757"/>
        <v/>
      </c>
      <c r="BR500" s="733" t="str">
        <f t="shared" si="1757"/>
        <v/>
      </c>
      <c r="BS500" s="733" t="str">
        <f t="shared" si="1757"/>
        <v/>
      </c>
      <c r="BT500" s="733" t="str">
        <f t="shared" si="1757"/>
        <v/>
      </c>
      <c r="BU500" s="733" t="str">
        <f t="shared" si="1757"/>
        <v/>
      </c>
      <c r="BV500" s="733" t="str">
        <f t="shared" si="1757"/>
        <v/>
      </c>
      <c r="BW500" s="733" t="str">
        <f t="shared" si="1757"/>
        <v/>
      </c>
      <c r="BX500" s="733" t="str">
        <f t="shared" si="1757"/>
        <v/>
      </c>
      <c r="BY500" s="752"/>
      <c r="BZ500" s="733" t="str">
        <f>IF(BZ498="","",BZ498*BZ499/BZ$46/365/$G$1)</f>
        <v/>
      </c>
      <c r="CA500" s="733" t="str">
        <f>IF(CA498="","",CA498*CA499/CA$46/365/$G$1)</f>
        <v/>
      </c>
      <c r="CB500" s="733" t="str">
        <f>IF(CB498="","",CB498*CB499/CB$46/365/$G$1)</f>
        <v/>
      </c>
      <c r="CC500" s="733" t="str">
        <f>IF(CC498="","",CC498*CC499/CC$46/365/$G$1)</f>
        <v/>
      </c>
      <c r="CD500" s="698" t="str">
        <f t="shared" si="1391"/>
        <v/>
      </c>
      <c r="CE500" s="723" t="str">
        <f t="shared" si="1392"/>
        <v/>
      </c>
      <c r="CF500" s="723" t="str">
        <f t="shared" si="1393"/>
        <v/>
      </c>
      <c r="CG500" s="790" t="str">
        <f t="shared" si="1394"/>
        <v/>
      </c>
      <c r="CH500" s="1376" t="str">
        <f t="shared" si="1710"/>
        <v/>
      </c>
      <c r="CI500" s="1377" t="str">
        <f t="shared" si="1711"/>
        <v/>
      </c>
      <c r="CJ500" s="1378" t="str">
        <f t="shared" si="1712"/>
        <v/>
      </c>
      <c r="CK500" s="1378" t="str">
        <f t="shared" si="1713"/>
        <v/>
      </c>
      <c r="CL500" s="1378" t="str">
        <f t="shared" si="1714"/>
        <v/>
      </c>
      <c r="CM500" s="1378" t="str">
        <f t="shared" si="1715"/>
        <v/>
      </c>
      <c r="CN500" s="1378" t="str">
        <f t="shared" si="1716"/>
        <v/>
      </c>
      <c r="CO500" s="1379" t="str">
        <f t="shared" si="1717"/>
        <v/>
      </c>
      <c r="CP500" s="1379" t="str">
        <f t="shared" si="1718"/>
        <v/>
      </c>
      <c r="CQ500" s="1379" t="str">
        <f t="shared" si="1719"/>
        <v/>
      </c>
      <c r="CR500" s="1379" t="str">
        <f t="shared" si="1720"/>
        <v/>
      </c>
      <c r="CS500" s="1378" t="str">
        <f t="shared" si="1721"/>
        <v/>
      </c>
      <c r="CT500" s="1378" t="str">
        <f t="shared" si="1722"/>
        <v/>
      </c>
      <c r="CU500" s="1378" t="str">
        <f t="shared" si="1723"/>
        <v/>
      </c>
      <c r="CV500" s="1378" t="str">
        <f t="shared" si="1724"/>
        <v/>
      </c>
      <c r="CW500" s="1378" t="str">
        <f t="shared" si="1725"/>
        <v/>
      </c>
      <c r="CX500" s="1377" t="str">
        <f t="shared" si="1726"/>
        <v/>
      </c>
      <c r="CY500" s="1380" t="str">
        <f t="shared" si="1727"/>
        <v/>
      </c>
      <c r="CZ500" s="638" t="str">
        <f t="shared" si="1728"/>
        <v/>
      </c>
      <c r="DA500" s="639" t="str">
        <f t="shared" si="1729"/>
        <v/>
      </c>
      <c r="DB500" s="640" t="str">
        <f t="shared" si="1730"/>
        <v/>
      </c>
      <c r="DC500" s="640" t="str">
        <f t="shared" si="1731"/>
        <v/>
      </c>
      <c r="DD500" s="640" t="str">
        <f t="shared" si="1732"/>
        <v/>
      </c>
      <c r="DE500" s="640" t="str">
        <f t="shared" si="1733"/>
        <v/>
      </c>
      <c r="DF500" s="640" t="str">
        <f t="shared" si="1734"/>
        <v/>
      </c>
      <c r="DG500" s="641" t="str">
        <f t="shared" si="1735"/>
        <v/>
      </c>
      <c r="DH500" s="641" t="str">
        <f t="shared" si="1736"/>
        <v/>
      </c>
      <c r="DI500" s="641" t="str">
        <f t="shared" si="1737"/>
        <v/>
      </c>
      <c r="DJ500" s="641" t="str">
        <f t="shared" si="1738"/>
        <v/>
      </c>
      <c r="DK500" s="640" t="str">
        <f t="shared" si="1739"/>
        <v/>
      </c>
      <c r="DL500" s="640" t="str">
        <f t="shared" si="1740"/>
        <v/>
      </c>
      <c r="DM500" s="640" t="str">
        <f t="shared" si="1741"/>
        <v/>
      </c>
      <c r="DN500" s="640" t="str">
        <f t="shared" si="1742"/>
        <v/>
      </c>
      <c r="DO500" s="640" t="str">
        <f t="shared" si="1743"/>
        <v/>
      </c>
      <c r="DP500" s="639" t="str">
        <f t="shared" si="1744"/>
        <v/>
      </c>
      <c r="DQ500" s="638" t="str">
        <f t="shared" si="1745"/>
        <v/>
      </c>
      <c r="DR500" s="753">
        <f t="shared" si="1746"/>
        <v>0</v>
      </c>
      <c r="DS500" s="111">
        <f t="shared" si="1747"/>
        <v>0</v>
      </c>
      <c r="DT500" s="111">
        <f t="shared" si="1748"/>
        <v>0</v>
      </c>
      <c r="DU500" s="111">
        <f t="shared" si="1749"/>
        <v>0</v>
      </c>
      <c r="DV500" s="602"/>
      <c r="DW500" s="719"/>
      <c r="DX500" s="719"/>
      <c r="DY500" s="719"/>
      <c r="DZ500" s="719"/>
      <c r="EA500" s="719"/>
      <c r="EB500" s="719"/>
      <c r="EC500" s="719"/>
      <c r="ED500" s="719"/>
      <c r="EE500" s="603"/>
    </row>
    <row r="501" spans="1:135" s="604" customFormat="1" ht="15.75" customHeight="1">
      <c r="A501" s="855" t="s">
        <v>398</v>
      </c>
      <c r="B501" s="330"/>
      <c r="C501" s="330"/>
      <c r="D501" s="330"/>
      <c r="E501" s="330"/>
      <c r="F501" s="330"/>
      <c r="G501" s="330"/>
      <c r="H501" s="330"/>
      <c r="I501" s="330"/>
      <c r="J501" s="330"/>
      <c r="K501" s="330"/>
      <c r="L501" s="330"/>
      <c r="M501" s="330"/>
      <c r="N501" s="330"/>
      <c r="O501" s="330"/>
      <c r="P501" s="330"/>
      <c r="Q501" s="330"/>
      <c r="R501" s="330"/>
      <c r="S501" s="330"/>
      <c r="T501" s="754"/>
      <c r="U501" s="330"/>
      <c r="V501" s="330"/>
      <c r="W501" s="330"/>
      <c r="X501" s="330"/>
      <c r="Y501" s="330"/>
      <c r="Z501" s="330"/>
      <c r="AA501" s="330"/>
      <c r="AB501" s="330"/>
      <c r="AC501" s="330"/>
      <c r="AD501" s="330"/>
      <c r="AE501" s="330"/>
      <c r="AF501" s="330"/>
      <c r="AG501" s="330"/>
      <c r="AH501" s="330"/>
      <c r="AI501" s="330"/>
      <c r="AJ501" s="330"/>
      <c r="AK501" s="330"/>
      <c r="AL501" s="330"/>
      <c r="AM501" s="754"/>
      <c r="AN501" s="330"/>
      <c r="AO501" s="330"/>
      <c r="AP501" s="330"/>
      <c r="AQ501" s="330"/>
      <c r="AR501" s="330"/>
      <c r="AS501" s="330"/>
      <c r="AT501" s="330"/>
      <c r="AU501" s="330"/>
      <c r="AV501" s="330"/>
      <c r="AW501" s="330"/>
      <c r="AX501" s="330"/>
      <c r="AY501" s="330"/>
      <c r="AZ501" s="330"/>
      <c r="BA501" s="330"/>
      <c r="BB501" s="330"/>
      <c r="BC501" s="330"/>
      <c r="BD501" s="330"/>
      <c r="BE501" s="330"/>
      <c r="BF501" s="754"/>
      <c r="BG501" s="330"/>
      <c r="BH501" s="330"/>
      <c r="BI501" s="330"/>
      <c r="BJ501" s="330"/>
      <c r="BK501" s="330"/>
      <c r="BL501" s="330"/>
      <c r="BM501" s="330"/>
      <c r="BN501" s="330"/>
      <c r="BO501" s="330"/>
      <c r="BP501" s="330"/>
      <c r="BQ501" s="330"/>
      <c r="BR501" s="330"/>
      <c r="BS501" s="330"/>
      <c r="BT501" s="330"/>
      <c r="BU501" s="330"/>
      <c r="BV501" s="330"/>
      <c r="BW501" s="330"/>
      <c r="BX501" s="330"/>
      <c r="BY501" s="689"/>
      <c r="BZ501" s="330"/>
      <c r="CA501" s="330"/>
      <c r="CB501" s="330"/>
      <c r="CC501" s="330"/>
      <c r="CD501" s="698" t="str">
        <f t="shared" si="1391"/>
        <v/>
      </c>
      <c r="CE501" s="698" t="str">
        <f t="shared" si="1392"/>
        <v/>
      </c>
      <c r="CF501" s="698" t="str">
        <f t="shared" si="1393"/>
        <v/>
      </c>
      <c r="CG501" s="787" t="str">
        <f t="shared" si="1394"/>
        <v/>
      </c>
      <c r="CH501" s="1371" t="str">
        <f t="shared" si="1710"/>
        <v/>
      </c>
      <c r="CI501" s="1372" t="str">
        <f t="shared" si="1711"/>
        <v/>
      </c>
      <c r="CJ501" s="1373" t="str">
        <f t="shared" si="1712"/>
        <v/>
      </c>
      <c r="CK501" s="1373" t="str">
        <f t="shared" si="1713"/>
        <v/>
      </c>
      <c r="CL501" s="1373" t="str">
        <f t="shared" si="1714"/>
        <v/>
      </c>
      <c r="CM501" s="1373" t="str">
        <f t="shared" si="1715"/>
        <v/>
      </c>
      <c r="CN501" s="1373" t="str">
        <f t="shared" si="1716"/>
        <v/>
      </c>
      <c r="CO501" s="1374" t="str">
        <f t="shared" si="1717"/>
        <v/>
      </c>
      <c r="CP501" s="1374" t="str">
        <f t="shared" si="1718"/>
        <v/>
      </c>
      <c r="CQ501" s="1374" t="str">
        <f t="shared" si="1719"/>
        <v/>
      </c>
      <c r="CR501" s="1374" t="str">
        <f t="shared" si="1720"/>
        <v/>
      </c>
      <c r="CS501" s="1373" t="str">
        <f t="shared" si="1721"/>
        <v/>
      </c>
      <c r="CT501" s="1373" t="str">
        <f t="shared" si="1722"/>
        <v/>
      </c>
      <c r="CU501" s="1373" t="str">
        <f t="shared" si="1723"/>
        <v/>
      </c>
      <c r="CV501" s="1373" t="str">
        <f t="shared" si="1724"/>
        <v/>
      </c>
      <c r="CW501" s="1373" t="str">
        <f t="shared" si="1725"/>
        <v/>
      </c>
      <c r="CX501" s="1372" t="str">
        <f t="shared" si="1726"/>
        <v/>
      </c>
      <c r="CY501" s="1375" t="str">
        <f t="shared" si="1727"/>
        <v/>
      </c>
      <c r="CZ501" s="532" t="str">
        <f t="shared" si="1728"/>
        <v/>
      </c>
      <c r="DA501" s="533" t="str">
        <f t="shared" si="1729"/>
        <v/>
      </c>
      <c r="DB501" s="534" t="str">
        <f t="shared" si="1730"/>
        <v/>
      </c>
      <c r="DC501" s="534" t="str">
        <f t="shared" si="1731"/>
        <v/>
      </c>
      <c r="DD501" s="534" t="str">
        <f t="shared" si="1732"/>
        <v/>
      </c>
      <c r="DE501" s="534" t="str">
        <f t="shared" si="1733"/>
        <v/>
      </c>
      <c r="DF501" s="534" t="str">
        <f t="shared" si="1734"/>
        <v/>
      </c>
      <c r="DG501" s="535" t="str">
        <f t="shared" si="1735"/>
        <v/>
      </c>
      <c r="DH501" s="535" t="str">
        <f t="shared" si="1736"/>
        <v/>
      </c>
      <c r="DI501" s="535" t="str">
        <f t="shared" si="1737"/>
        <v/>
      </c>
      <c r="DJ501" s="535" t="str">
        <f t="shared" si="1738"/>
        <v/>
      </c>
      <c r="DK501" s="534" t="str">
        <f t="shared" si="1739"/>
        <v/>
      </c>
      <c r="DL501" s="534" t="str">
        <f t="shared" si="1740"/>
        <v/>
      </c>
      <c r="DM501" s="534" t="str">
        <f t="shared" si="1741"/>
        <v/>
      </c>
      <c r="DN501" s="534" t="str">
        <f t="shared" si="1742"/>
        <v/>
      </c>
      <c r="DO501" s="534" t="str">
        <f t="shared" si="1743"/>
        <v/>
      </c>
      <c r="DP501" s="533" t="str">
        <f t="shared" si="1744"/>
        <v/>
      </c>
      <c r="DQ501" s="532" t="str">
        <f t="shared" si="1745"/>
        <v/>
      </c>
      <c r="DR501" s="753">
        <f t="shared" si="1746"/>
        <v>0</v>
      </c>
      <c r="DS501" s="111">
        <f t="shared" si="1747"/>
        <v>0</v>
      </c>
      <c r="DT501" s="111">
        <f t="shared" si="1748"/>
        <v>0</v>
      </c>
      <c r="DU501" s="111">
        <f t="shared" si="1749"/>
        <v>0</v>
      </c>
      <c r="DV501" s="602"/>
      <c r="DW501" s="719"/>
      <c r="DX501" s="719"/>
      <c r="DY501" s="719"/>
      <c r="DZ501" s="719"/>
      <c r="EA501" s="719"/>
      <c r="EB501" s="719"/>
      <c r="EC501" s="719"/>
      <c r="ED501" s="719"/>
      <c r="EE501" s="603"/>
    </row>
    <row r="502" spans="1:135" s="604" customFormat="1" ht="15.75" customHeight="1">
      <c r="A502" s="748" t="s">
        <v>395</v>
      </c>
      <c r="B502" s="730" t="str">
        <f t="shared" ref="B502:S502" si="1758">IF(B501="","",B496*B501*B497)</f>
        <v/>
      </c>
      <c r="C502" s="730" t="str">
        <f t="shared" si="1758"/>
        <v/>
      </c>
      <c r="D502" s="730" t="str">
        <f t="shared" si="1758"/>
        <v/>
      </c>
      <c r="E502" s="730" t="str">
        <f t="shared" si="1758"/>
        <v/>
      </c>
      <c r="F502" s="730" t="str">
        <f t="shared" si="1758"/>
        <v/>
      </c>
      <c r="G502" s="730" t="str">
        <f t="shared" si="1758"/>
        <v/>
      </c>
      <c r="H502" s="730" t="str">
        <f t="shared" si="1758"/>
        <v/>
      </c>
      <c r="I502" s="730" t="str">
        <f t="shared" si="1758"/>
        <v/>
      </c>
      <c r="J502" s="730" t="str">
        <f t="shared" si="1758"/>
        <v/>
      </c>
      <c r="K502" s="730" t="str">
        <f t="shared" si="1758"/>
        <v/>
      </c>
      <c r="L502" s="730" t="str">
        <f t="shared" si="1758"/>
        <v/>
      </c>
      <c r="M502" s="730" t="str">
        <f t="shared" si="1758"/>
        <v/>
      </c>
      <c r="N502" s="730" t="str">
        <f t="shared" si="1758"/>
        <v/>
      </c>
      <c r="O502" s="730" t="str">
        <f t="shared" si="1758"/>
        <v/>
      </c>
      <c r="P502" s="730" t="str">
        <f t="shared" si="1758"/>
        <v/>
      </c>
      <c r="Q502" s="730" t="str">
        <f t="shared" si="1758"/>
        <v/>
      </c>
      <c r="R502" s="730" t="str">
        <f t="shared" si="1758"/>
        <v/>
      </c>
      <c r="S502" s="730" t="str">
        <f t="shared" si="1758"/>
        <v/>
      </c>
      <c r="T502" s="762"/>
      <c r="U502" s="730" t="str">
        <f t="shared" ref="U502:AL502" si="1759">IF(U501="","",U496*U501*U497)</f>
        <v/>
      </c>
      <c r="V502" s="730" t="str">
        <f t="shared" si="1759"/>
        <v/>
      </c>
      <c r="W502" s="730" t="str">
        <f t="shared" si="1759"/>
        <v/>
      </c>
      <c r="X502" s="730" t="str">
        <f t="shared" si="1759"/>
        <v/>
      </c>
      <c r="Y502" s="730" t="str">
        <f t="shared" si="1759"/>
        <v/>
      </c>
      <c r="Z502" s="730" t="str">
        <f t="shared" si="1759"/>
        <v/>
      </c>
      <c r="AA502" s="730" t="str">
        <f t="shared" si="1759"/>
        <v/>
      </c>
      <c r="AB502" s="730" t="str">
        <f t="shared" si="1759"/>
        <v/>
      </c>
      <c r="AC502" s="730" t="str">
        <f t="shared" si="1759"/>
        <v/>
      </c>
      <c r="AD502" s="730" t="str">
        <f t="shared" si="1759"/>
        <v/>
      </c>
      <c r="AE502" s="730" t="str">
        <f t="shared" si="1759"/>
        <v/>
      </c>
      <c r="AF502" s="730" t="str">
        <f t="shared" si="1759"/>
        <v/>
      </c>
      <c r="AG502" s="730" t="str">
        <f t="shared" si="1759"/>
        <v/>
      </c>
      <c r="AH502" s="730" t="str">
        <f t="shared" si="1759"/>
        <v/>
      </c>
      <c r="AI502" s="730" t="str">
        <f t="shared" si="1759"/>
        <v/>
      </c>
      <c r="AJ502" s="730" t="str">
        <f t="shared" si="1759"/>
        <v/>
      </c>
      <c r="AK502" s="730" t="str">
        <f t="shared" si="1759"/>
        <v/>
      </c>
      <c r="AL502" s="730" t="str">
        <f t="shared" si="1759"/>
        <v/>
      </c>
      <c r="AM502" s="762"/>
      <c r="AN502" s="730" t="str">
        <f t="shared" ref="AN502:BE502" si="1760">IF(AN501="","",AN496*AN501*AN497)</f>
        <v/>
      </c>
      <c r="AO502" s="730" t="str">
        <f t="shared" si="1760"/>
        <v/>
      </c>
      <c r="AP502" s="730" t="str">
        <f t="shared" si="1760"/>
        <v/>
      </c>
      <c r="AQ502" s="730" t="str">
        <f t="shared" si="1760"/>
        <v/>
      </c>
      <c r="AR502" s="730" t="str">
        <f t="shared" si="1760"/>
        <v/>
      </c>
      <c r="AS502" s="730" t="str">
        <f t="shared" si="1760"/>
        <v/>
      </c>
      <c r="AT502" s="730" t="str">
        <f t="shared" si="1760"/>
        <v/>
      </c>
      <c r="AU502" s="730" t="str">
        <f t="shared" si="1760"/>
        <v/>
      </c>
      <c r="AV502" s="730" t="str">
        <f t="shared" si="1760"/>
        <v/>
      </c>
      <c r="AW502" s="730" t="str">
        <f t="shared" si="1760"/>
        <v/>
      </c>
      <c r="AX502" s="730" t="str">
        <f t="shared" si="1760"/>
        <v/>
      </c>
      <c r="AY502" s="730" t="str">
        <f t="shared" si="1760"/>
        <v/>
      </c>
      <c r="AZ502" s="730" t="str">
        <f t="shared" si="1760"/>
        <v/>
      </c>
      <c r="BA502" s="730" t="str">
        <f t="shared" si="1760"/>
        <v/>
      </c>
      <c r="BB502" s="730" t="str">
        <f t="shared" si="1760"/>
        <v/>
      </c>
      <c r="BC502" s="730" t="str">
        <f t="shared" si="1760"/>
        <v/>
      </c>
      <c r="BD502" s="730" t="str">
        <f t="shared" si="1760"/>
        <v/>
      </c>
      <c r="BE502" s="730" t="str">
        <f t="shared" si="1760"/>
        <v/>
      </c>
      <c r="BF502" s="762"/>
      <c r="BG502" s="730" t="str">
        <f t="shared" ref="BG502:BX502" si="1761">IF(BG501="","",BG496*BG501*BG497)</f>
        <v/>
      </c>
      <c r="BH502" s="730" t="str">
        <f t="shared" si="1761"/>
        <v/>
      </c>
      <c r="BI502" s="730" t="str">
        <f t="shared" si="1761"/>
        <v/>
      </c>
      <c r="BJ502" s="730" t="str">
        <f t="shared" si="1761"/>
        <v/>
      </c>
      <c r="BK502" s="730" t="str">
        <f t="shared" si="1761"/>
        <v/>
      </c>
      <c r="BL502" s="730" t="str">
        <f t="shared" si="1761"/>
        <v/>
      </c>
      <c r="BM502" s="730" t="str">
        <f t="shared" si="1761"/>
        <v/>
      </c>
      <c r="BN502" s="730" t="str">
        <f t="shared" si="1761"/>
        <v/>
      </c>
      <c r="BO502" s="730" t="str">
        <f t="shared" si="1761"/>
        <v/>
      </c>
      <c r="BP502" s="730" t="str">
        <f t="shared" si="1761"/>
        <v/>
      </c>
      <c r="BQ502" s="730" t="str">
        <f t="shared" si="1761"/>
        <v/>
      </c>
      <c r="BR502" s="730" t="str">
        <f t="shared" si="1761"/>
        <v/>
      </c>
      <c r="BS502" s="730" t="str">
        <f t="shared" si="1761"/>
        <v/>
      </c>
      <c r="BT502" s="730" t="str">
        <f t="shared" si="1761"/>
        <v/>
      </c>
      <c r="BU502" s="730" t="str">
        <f t="shared" si="1761"/>
        <v/>
      </c>
      <c r="BV502" s="730" t="str">
        <f t="shared" si="1761"/>
        <v/>
      </c>
      <c r="BW502" s="730" t="str">
        <f t="shared" si="1761"/>
        <v/>
      </c>
      <c r="BX502" s="730" t="str">
        <f t="shared" si="1761"/>
        <v/>
      </c>
      <c r="BY502" s="762"/>
      <c r="BZ502" s="730" t="str">
        <f>IF(BZ501="","",BZ496*BZ501*BZ497)</f>
        <v/>
      </c>
      <c r="CA502" s="730" t="str">
        <f>IF(CA501="","",CA496*CA501*CA497)</f>
        <v/>
      </c>
      <c r="CB502" s="730" t="str">
        <f>IF(CB501="","",CB496*CB501*CB497)</f>
        <v/>
      </c>
      <c r="CC502" s="730" t="str">
        <f>IF(CC501="","",CC496*CC501*CC497)</f>
        <v/>
      </c>
      <c r="CD502" s="698" t="str">
        <f t="shared" si="1391"/>
        <v/>
      </c>
      <c r="CE502" s="698" t="str">
        <f t="shared" si="1392"/>
        <v/>
      </c>
      <c r="CF502" s="698" t="str">
        <f t="shared" si="1393"/>
        <v/>
      </c>
      <c r="CG502" s="787" t="str">
        <f t="shared" si="1394"/>
        <v/>
      </c>
      <c r="CH502" s="1371" t="str">
        <f t="shared" si="1710"/>
        <v/>
      </c>
      <c r="CI502" s="1372" t="str">
        <f t="shared" si="1711"/>
        <v/>
      </c>
      <c r="CJ502" s="1373" t="str">
        <f t="shared" si="1712"/>
        <v/>
      </c>
      <c r="CK502" s="1373" t="str">
        <f t="shared" si="1713"/>
        <v/>
      </c>
      <c r="CL502" s="1373" t="str">
        <f t="shared" si="1714"/>
        <v/>
      </c>
      <c r="CM502" s="1373" t="str">
        <f t="shared" si="1715"/>
        <v/>
      </c>
      <c r="CN502" s="1373" t="str">
        <f t="shared" si="1716"/>
        <v/>
      </c>
      <c r="CO502" s="1374" t="str">
        <f t="shared" si="1717"/>
        <v/>
      </c>
      <c r="CP502" s="1374" t="str">
        <f t="shared" si="1718"/>
        <v/>
      </c>
      <c r="CQ502" s="1374" t="str">
        <f t="shared" si="1719"/>
        <v/>
      </c>
      <c r="CR502" s="1374" t="str">
        <f t="shared" si="1720"/>
        <v/>
      </c>
      <c r="CS502" s="1373" t="str">
        <f t="shared" si="1721"/>
        <v/>
      </c>
      <c r="CT502" s="1373" t="str">
        <f t="shared" si="1722"/>
        <v/>
      </c>
      <c r="CU502" s="1373" t="str">
        <f t="shared" si="1723"/>
        <v/>
      </c>
      <c r="CV502" s="1373" t="str">
        <f t="shared" si="1724"/>
        <v/>
      </c>
      <c r="CW502" s="1373" t="str">
        <f t="shared" si="1725"/>
        <v/>
      </c>
      <c r="CX502" s="1372" t="str">
        <f t="shared" si="1726"/>
        <v/>
      </c>
      <c r="CY502" s="1375" t="str">
        <f t="shared" si="1727"/>
        <v/>
      </c>
      <c r="CZ502" s="532" t="str">
        <f t="shared" si="1728"/>
        <v/>
      </c>
      <c r="DA502" s="533" t="str">
        <f t="shared" si="1729"/>
        <v/>
      </c>
      <c r="DB502" s="534" t="str">
        <f t="shared" si="1730"/>
        <v/>
      </c>
      <c r="DC502" s="534" t="str">
        <f t="shared" si="1731"/>
        <v/>
      </c>
      <c r="DD502" s="534" t="str">
        <f t="shared" si="1732"/>
        <v/>
      </c>
      <c r="DE502" s="534" t="str">
        <f t="shared" si="1733"/>
        <v/>
      </c>
      <c r="DF502" s="534" t="str">
        <f t="shared" si="1734"/>
        <v/>
      </c>
      <c r="DG502" s="535" t="str">
        <f t="shared" si="1735"/>
        <v/>
      </c>
      <c r="DH502" s="535" t="str">
        <f t="shared" si="1736"/>
        <v/>
      </c>
      <c r="DI502" s="535" t="str">
        <f t="shared" si="1737"/>
        <v/>
      </c>
      <c r="DJ502" s="535" t="str">
        <f t="shared" si="1738"/>
        <v/>
      </c>
      <c r="DK502" s="534" t="str">
        <f t="shared" si="1739"/>
        <v/>
      </c>
      <c r="DL502" s="534" t="str">
        <f t="shared" si="1740"/>
        <v/>
      </c>
      <c r="DM502" s="534" t="str">
        <f t="shared" si="1741"/>
        <v/>
      </c>
      <c r="DN502" s="534" t="str">
        <f t="shared" si="1742"/>
        <v/>
      </c>
      <c r="DO502" s="534" t="str">
        <f t="shared" si="1743"/>
        <v/>
      </c>
      <c r="DP502" s="533" t="str">
        <f t="shared" si="1744"/>
        <v/>
      </c>
      <c r="DQ502" s="532" t="str">
        <f t="shared" si="1745"/>
        <v/>
      </c>
      <c r="DR502" s="753">
        <f t="shared" si="1746"/>
        <v>0</v>
      </c>
      <c r="DS502" s="111">
        <f t="shared" si="1747"/>
        <v>0</v>
      </c>
      <c r="DT502" s="111">
        <f t="shared" si="1748"/>
        <v>0</v>
      </c>
      <c r="DU502" s="111">
        <f t="shared" si="1749"/>
        <v>0</v>
      </c>
      <c r="DV502" s="602"/>
      <c r="DW502" s="719"/>
      <c r="DX502" s="719"/>
      <c r="DY502" s="719"/>
      <c r="DZ502" s="719"/>
      <c r="EA502" s="719"/>
      <c r="EB502" s="719"/>
      <c r="EC502" s="719"/>
      <c r="ED502" s="719"/>
      <c r="EE502" s="603"/>
    </row>
    <row r="503" spans="1:135" s="604" customFormat="1" ht="15.75" customHeight="1">
      <c r="A503" s="1442" t="s">
        <v>820</v>
      </c>
      <c r="B503" s="777">
        <v>12.5</v>
      </c>
      <c r="C503" s="330"/>
      <c r="D503" s="330"/>
      <c r="E503" s="330"/>
      <c r="F503" s="330"/>
      <c r="G503" s="330"/>
      <c r="H503" s="330">
        <v>12.5</v>
      </c>
      <c r="I503" s="330">
        <v>12.5</v>
      </c>
      <c r="J503" s="330">
        <v>12.5</v>
      </c>
      <c r="K503" s="330">
        <v>12.5</v>
      </c>
      <c r="L503" s="330">
        <v>12.5</v>
      </c>
      <c r="M503" s="330"/>
      <c r="N503" s="330"/>
      <c r="O503" s="330"/>
      <c r="P503" s="330">
        <v>1</v>
      </c>
      <c r="Q503" s="330">
        <v>2</v>
      </c>
      <c r="R503" s="330"/>
      <c r="S503" s="330">
        <v>10</v>
      </c>
      <c r="T503" s="703"/>
      <c r="U503" s="330">
        <v>5</v>
      </c>
      <c r="V503" s="330">
        <v>12.5</v>
      </c>
      <c r="W503" s="330">
        <v>12.5</v>
      </c>
      <c r="X503" s="330"/>
      <c r="Y503" s="330"/>
      <c r="Z503" s="330"/>
      <c r="AA503" s="330"/>
      <c r="AB503" s="330"/>
      <c r="AC503" s="330"/>
      <c r="AD503" s="330">
        <v>12.5</v>
      </c>
      <c r="AE503" s="330"/>
      <c r="AF503" s="777">
        <v>5</v>
      </c>
      <c r="AG503" s="777">
        <v>12.5</v>
      </c>
      <c r="AH503" s="777"/>
      <c r="AI503" s="777"/>
      <c r="AJ503" s="777">
        <v>2</v>
      </c>
      <c r="AK503" s="777">
        <v>5</v>
      </c>
      <c r="AL503" s="777"/>
      <c r="AM503" s="703"/>
      <c r="AN503" s="330">
        <v>12.5</v>
      </c>
      <c r="AO503" s="330">
        <v>12.5</v>
      </c>
      <c r="AP503" s="330">
        <v>12.5</v>
      </c>
      <c r="AQ503" s="330"/>
      <c r="AR503" s="330">
        <v>12.5</v>
      </c>
      <c r="AS503" s="330"/>
      <c r="AT503" s="330">
        <v>5</v>
      </c>
      <c r="AU503" s="330">
        <v>10</v>
      </c>
      <c r="AV503" s="330">
        <v>12.5</v>
      </c>
      <c r="AW503" s="330">
        <v>12.5</v>
      </c>
      <c r="AX503" s="330">
        <v>5</v>
      </c>
      <c r="AY503" s="777">
        <v>5</v>
      </c>
      <c r="AZ503" s="777">
        <v>12.5</v>
      </c>
      <c r="BA503" s="777">
        <v>10</v>
      </c>
      <c r="BB503" s="777"/>
      <c r="BC503" s="777"/>
      <c r="BD503" s="777">
        <v>5</v>
      </c>
      <c r="BE503" s="777">
        <v>5</v>
      </c>
      <c r="BF503" s="742"/>
      <c r="BG503" s="330">
        <v>12.5</v>
      </c>
      <c r="BH503" s="330">
        <v>12.5</v>
      </c>
      <c r="BI503" s="330">
        <v>12.5</v>
      </c>
      <c r="BJ503" s="330">
        <v>12.5</v>
      </c>
      <c r="BK503" s="330">
        <v>12.5</v>
      </c>
      <c r="BL503" s="330">
        <v>12.5</v>
      </c>
      <c r="BM503" s="330">
        <v>12.5</v>
      </c>
      <c r="BN503" s="330">
        <v>12.5</v>
      </c>
      <c r="BO503" s="330">
        <v>12.5</v>
      </c>
      <c r="BP503" s="330">
        <v>5</v>
      </c>
      <c r="BQ503" s="330">
        <v>12.5</v>
      </c>
      <c r="BR503" s="777">
        <v>12.5</v>
      </c>
      <c r="BS503" s="777"/>
      <c r="BT503" s="777">
        <v>5</v>
      </c>
      <c r="BU503" s="777"/>
      <c r="BV503" s="777"/>
      <c r="BW503" s="777">
        <v>5</v>
      </c>
      <c r="BX503" s="777"/>
      <c r="BY503" s="742"/>
      <c r="BZ503" s="330">
        <v>5</v>
      </c>
      <c r="CA503" s="330">
        <v>5</v>
      </c>
      <c r="CB503" s="330">
        <v>5</v>
      </c>
      <c r="CC503" s="330">
        <v>5</v>
      </c>
      <c r="CD503" s="1357">
        <f t="shared" si="1391"/>
        <v>10.642857142857142</v>
      </c>
      <c r="CE503" s="1357">
        <f t="shared" si="1392"/>
        <v>8.75</v>
      </c>
      <c r="CF503" s="1357">
        <f t="shared" si="1393"/>
        <v>9.5833333333333339</v>
      </c>
      <c r="CG503" s="1358">
        <f t="shared" si="1394"/>
        <v>11.25</v>
      </c>
      <c r="CH503" s="1403" t="str">
        <f t="shared" si="1710"/>
        <v/>
      </c>
      <c r="CI503" s="1404" t="str">
        <f t="shared" si="1711"/>
        <v/>
      </c>
      <c r="CJ503" s="1405" t="str">
        <f t="shared" si="1712"/>
        <v/>
      </c>
      <c r="CK503" s="1405" t="str">
        <f t="shared" si="1713"/>
        <v/>
      </c>
      <c r="CL503" s="1405" t="str">
        <f t="shared" si="1714"/>
        <v/>
      </c>
      <c r="CM503" s="1405">
        <f t="shared" si="1715"/>
        <v>1</v>
      </c>
      <c r="CN503" s="1405">
        <f t="shared" si="1716"/>
        <v>2</v>
      </c>
      <c r="CO503" s="1406">
        <f t="shared" si="1717"/>
        <v>10</v>
      </c>
      <c r="CP503" s="1406">
        <f t="shared" si="1718"/>
        <v>12.5</v>
      </c>
      <c r="CQ503" s="1406">
        <f t="shared" si="1719"/>
        <v>12.5</v>
      </c>
      <c r="CR503" s="1406">
        <f t="shared" si="1720"/>
        <v>12.5</v>
      </c>
      <c r="CS503" s="1405">
        <f t="shared" si="1721"/>
        <v>12.5</v>
      </c>
      <c r="CT503" s="1405">
        <f t="shared" si="1722"/>
        <v>12.5</v>
      </c>
      <c r="CU503" s="1405">
        <f t="shared" si="1723"/>
        <v>12.5</v>
      </c>
      <c r="CV503" s="1405" t="str">
        <f t="shared" si="1724"/>
        <v/>
      </c>
      <c r="CW503" s="1405" t="str">
        <f t="shared" si="1725"/>
        <v/>
      </c>
      <c r="CX503" s="1404" t="str">
        <f t="shared" si="1726"/>
        <v/>
      </c>
      <c r="CY503" s="1407" t="str">
        <f t="shared" si="1727"/>
        <v/>
      </c>
      <c r="CZ503" s="1353" t="str">
        <f t="shared" si="1728"/>
        <v/>
      </c>
      <c r="DA503" s="1354" t="str">
        <f t="shared" si="1729"/>
        <v/>
      </c>
      <c r="DB503" s="1355" t="str">
        <f t="shared" si="1730"/>
        <v/>
      </c>
      <c r="DC503" s="1355" t="str">
        <f t="shared" si="1731"/>
        <v/>
      </c>
      <c r="DD503" s="1355" t="str">
        <f t="shared" si="1732"/>
        <v/>
      </c>
      <c r="DE503" s="1355">
        <f t="shared" si="1733"/>
        <v>2</v>
      </c>
      <c r="DF503" s="1355">
        <f t="shared" si="1734"/>
        <v>5</v>
      </c>
      <c r="DG503" s="1356">
        <f t="shared" si="1735"/>
        <v>5</v>
      </c>
      <c r="DH503" s="1356">
        <f t="shared" si="1736"/>
        <v>5</v>
      </c>
      <c r="DI503" s="1356">
        <f t="shared" si="1737"/>
        <v>12.5</v>
      </c>
      <c r="DJ503" s="1356">
        <f t="shared" si="1738"/>
        <v>12.5</v>
      </c>
      <c r="DK503" s="1355">
        <f t="shared" si="1739"/>
        <v>12.5</v>
      </c>
      <c r="DL503" s="1355">
        <f t="shared" si="1740"/>
        <v>12.5</v>
      </c>
      <c r="DM503" s="1355" t="str">
        <f t="shared" si="1741"/>
        <v/>
      </c>
      <c r="DN503" s="1355" t="str">
        <f t="shared" si="1742"/>
        <v/>
      </c>
      <c r="DO503" s="1355" t="str">
        <f t="shared" si="1743"/>
        <v/>
      </c>
      <c r="DP503" s="1354" t="str">
        <f t="shared" si="1744"/>
        <v/>
      </c>
      <c r="DQ503" s="1353" t="str">
        <f t="shared" si="1745"/>
        <v/>
      </c>
      <c r="DR503" s="753">
        <f t="shared" si="1746"/>
        <v>9</v>
      </c>
      <c r="DS503" s="111">
        <f t="shared" si="1747"/>
        <v>8</v>
      </c>
      <c r="DT503" s="111">
        <f t="shared" si="1748"/>
        <v>14</v>
      </c>
      <c r="DU503" s="111">
        <f t="shared" si="1749"/>
        <v>14</v>
      </c>
      <c r="DV503" s="602"/>
      <c r="DW503" s="719"/>
      <c r="DX503" s="719"/>
      <c r="DY503" s="719"/>
      <c r="DZ503" s="719"/>
      <c r="EA503" s="719"/>
      <c r="EB503" s="719"/>
      <c r="EC503" s="719"/>
      <c r="ED503" s="719"/>
      <c r="EE503" s="603"/>
    </row>
    <row r="504" spans="1:135" s="795" customFormat="1" ht="15.75" customHeight="1">
      <c r="A504" s="748" t="s">
        <v>399</v>
      </c>
      <c r="B504" s="777">
        <v>12</v>
      </c>
      <c r="C504" s="330"/>
      <c r="D504" s="330"/>
      <c r="E504" s="330"/>
      <c r="F504" s="330"/>
      <c r="G504" s="330"/>
      <c r="H504" s="330">
        <v>6</v>
      </c>
      <c r="I504" s="330">
        <v>12</v>
      </c>
      <c r="J504" s="330">
        <v>12</v>
      </c>
      <c r="K504" s="330">
        <v>12</v>
      </c>
      <c r="L504" s="330">
        <v>12</v>
      </c>
      <c r="M504" s="330"/>
      <c r="N504" s="330"/>
      <c r="O504" s="330"/>
      <c r="P504" s="330">
        <v>12</v>
      </c>
      <c r="Q504" s="330">
        <v>12</v>
      </c>
      <c r="R504" s="330"/>
      <c r="S504" s="330">
        <v>12</v>
      </c>
      <c r="T504" s="703"/>
      <c r="U504" s="330">
        <v>12</v>
      </c>
      <c r="V504" s="330">
        <v>12</v>
      </c>
      <c r="W504" s="330">
        <v>12</v>
      </c>
      <c r="X504" s="330"/>
      <c r="Y504" s="330"/>
      <c r="Z504" s="330"/>
      <c r="AA504" s="330"/>
      <c r="AB504" s="330"/>
      <c r="AC504" s="330"/>
      <c r="AD504" s="330">
        <v>12</v>
      </c>
      <c r="AE504" s="330"/>
      <c r="AF504" s="777">
        <v>12</v>
      </c>
      <c r="AG504" s="777">
        <v>12</v>
      </c>
      <c r="AH504" s="777"/>
      <c r="AI504" s="777"/>
      <c r="AJ504" s="777">
        <v>12</v>
      </c>
      <c r="AK504" s="777">
        <v>12</v>
      </c>
      <c r="AL504" s="777"/>
      <c r="AM504" s="703"/>
      <c r="AN504" s="330">
        <v>12</v>
      </c>
      <c r="AO504" s="330">
        <v>12</v>
      </c>
      <c r="AP504" s="330">
        <v>12</v>
      </c>
      <c r="AQ504" s="330"/>
      <c r="AR504" s="330">
        <v>12</v>
      </c>
      <c r="AS504" s="330"/>
      <c r="AT504" s="330">
        <v>12</v>
      </c>
      <c r="AU504" s="330">
        <v>12</v>
      </c>
      <c r="AV504" s="330">
        <v>12</v>
      </c>
      <c r="AW504" s="330">
        <v>12</v>
      </c>
      <c r="AX504" s="330">
        <v>12</v>
      </c>
      <c r="AY504" s="777">
        <v>12</v>
      </c>
      <c r="AZ504" s="777">
        <v>12</v>
      </c>
      <c r="BA504" s="777">
        <v>12</v>
      </c>
      <c r="BB504" s="777"/>
      <c r="BC504" s="777"/>
      <c r="BD504" s="777">
        <v>12</v>
      </c>
      <c r="BE504" s="777">
        <v>12</v>
      </c>
      <c r="BF504" s="742"/>
      <c r="BG504" s="330">
        <v>12</v>
      </c>
      <c r="BH504" s="330">
        <v>12</v>
      </c>
      <c r="BI504" s="330">
        <v>12</v>
      </c>
      <c r="BJ504" s="330">
        <v>12</v>
      </c>
      <c r="BK504" s="330">
        <v>12</v>
      </c>
      <c r="BL504" s="330">
        <v>12</v>
      </c>
      <c r="BM504" s="330">
        <v>12</v>
      </c>
      <c r="BN504" s="330">
        <v>12</v>
      </c>
      <c r="BO504" s="330">
        <v>12</v>
      </c>
      <c r="BP504" s="330">
        <v>12</v>
      </c>
      <c r="BQ504" s="330">
        <v>12</v>
      </c>
      <c r="BR504" s="777">
        <v>12</v>
      </c>
      <c r="BS504" s="777"/>
      <c r="BT504" s="777">
        <v>12</v>
      </c>
      <c r="BU504" s="777"/>
      <c r="BV504" s="777"/>
      <c r="BW504" s="777">
        <v>12</v>
      </c>
      <c r="BX504" s="777"/>
      <c r="BY504" s="742"/>
      <c r="BZ504" s="330">
        <v>12</v>
      </c>
      <c r="CA504" s="330">
        <v>12</v>
      </c>
      <c r="CB504" s="330">
        <v>12</v>
      </c>
      <c r="CC504" s="330">
        <v>12</v>
      </c>
      <c r="CD504" s="698">
        <f t="shared" si="1391"/>
        <v>12</v>
      </c>
      <c r="CE504" s="698">
        <f t="shared" si="1392"/>
        <v>12</v>
      </c>
      <c r="CF504" s="698">
        <f t="shared" si="1393"/>
        <v>12</v>
      </c>
      <c r="CG504" s="787">
        <f t="shared" si="1394"/>
        <v>12</v>
      </c>
      <c r="CH504" s="1371" t="str">
        <f t="shared" si="1710"/>
        <v/>
      </c>
      <c r="CI504" s="1372" t="str">
        <f t="shared" si="1711"/>
        <v/>
      </c>
      <c r="CJ504" s="1373" t="str">
        <f t="shared" si="1712"/>
        <v/>
      </c>
      <c r="CK504" s="1373" t="str">
        <f t="shared" si="1713"/>
        <v/>
      </c>
      <c r="CL504" s="1373" t="str">
        <f t="shared" si="1714"/>
        <v/>
      </c>
      <c r="CM504" s="1373">
        <f t="shared" si="1715"/>
        <v>6</v>
      </c>
      <c r="CN504" s="1373">
        <f t="shared" si="1716"/>
        <v>12</v>
      </c>
      <c r="CO504" s="1374">
        <f t="shared" si="1717"/>
        <v>12</v>
      </c>
      <c r="CP504" s="1374">
        <f t="shared" si="1718"/>
        <v>12</v>
      </c>
      <c r="CQ504" s="1374">
        <f t="shared" si="1719"/>
        <v>12</v>
      </c>
      <c r="CR504" s="1374">
        <f t="shared" si="1720"/>
        <v>12</v>
      </c>
      <c r="CS504" s="1373">
        <f t="shared" si="1721"/>
        <v>12</v>
      </c>
      <c r="CT504" s="1373">
        <f t="shared" si="1722"/>
        <v>12</v>
      </c>
      <c r="CU504" s="1373">
        <f t="shared" si="1723"/>
        <v>12</v>
      </c>
      <c r="CV504" s="1373" t="str">
        <f t="shared" si="1724"/>
        <v/>
      </c>
      <c r="CW504" s="1373" t="str">
        <f t="shared" si="1725"/>
        <v/>
      </c>
      <c r="CX504" s="1372" t="str">
        <f t="shared" si="1726"/>
        <v/>
      </c>
      <c r="CY504" s="1375" t="str">
        <f t="shared" si="1727"/>
        <v/>
      </c>
      <c r="CZ504" s="532" t="str">
        <f t="shared" si="1728"/>
        <v/>
      </c>
      <c r="DA504" s="533" t="str">
        <f t="shared" si="1729"/>
        <v/>
      </c>
      <c r="DB504" s="534" t="str">
        <f t="shared" si="1730"/>
        <v/>
      </c>
      <c r="DC504" s="534" t="str">
        <f t="shared" si="1731"/>
        <v/>
      </c>
      <c r="DD504" s="534" t="str">
        <f t="shared" si="1732"/>
        <v/>
      </c>
      <c r="DE504" s="534">
        <f t="shared" si="1733"/>
        <v>12</v>
      </c>
      <c r="DF504" s="534">
        <f t="shared" si="1734"/>
        <v>12</v>
      </c>
      <c r="DG504" s="535">
        <f t="shared" si="1735"/>
        <v>12</v>
      </c>
      <c r="DH504" s="535">
        <f t="shared" si="1736"/>
        <v>12</v>
      </c>
      <c r="DI504" s="535">
        <f t="shared" si="1737"/>
        <v>12</v>
      </c>
      <c r="DJ504" s="535">
        <f t="shared" si="1738"/>
        <v>12</v>
      </c>
      <c r="DK504" s="534">
        <f t="shared" si="1739"/>
        <v>12</v>
      </c>
      <c r="DL504" s="534">
        <f t="shared" si="1740"/>
        <v>12</v>
      </c>
      <c r="DM504" s="534" t="str">
        <f t="shared" si="1741"/>
        <v/>
      </c>
      <c r="DN504" s="534" t="str">
        <f t="shared" si="1742"/>
        <v/>
      </c>
      <c r="DO504" s="534" t="str">
        <f t="shared" si="1743"/>
        <v/>
      </c>
      <c r="DP504" s="533" t="str">
        <f t="shared" si="1744"/>
        <v/>
      </c>
      <c r="DQ504" s="532" t="str">
        <f t="shared" si="1745"/>
        <v/>
      </c>
      <c r="DR504" s="753">
        <f t="shared" si="1746"/>
        <v>9</v>
      </c>
      <c r="DS504" s="111">
        <f t="shared" si="1747"/>
        <v>8</v>
      </c>
      <c r="DT504" s="111">
        <f t="shared" si="1748"/>
        <v>14</v>
      </c>
      <c r="DU504" s="111">
        <f t="shared" si="1749"/>
        <v>14</v>
      </c>
      <c r="DV504" s="792"/>
      <c r="DW504" s="793"/>
      <c r="DX504" s="793"/>
      <c r="DY504" s="793"/>
      <c r="DZ504" s="793"/>
      <c r="EA504" s="793"/>
      <c r="EB504" s="793"/>
      <c r="EC504" s="793"/>
      <c r="ED504" s="793"/>
      <c r="EE504" s="794"/>
    </row>
    <row r="505" spans="1:135" s="795" customFormat="1" ht="15.75" customHeight="1">
      <c r="A505" s="800" t="s">
        <v>393</v>
      </c>
      <c r="B505" s="858">
        <v>16390</v>
      </c>
      <c r="C505" s="858">
        <v>16390</v>
      </c>
      <c r="D505" s="858">
        <v>16390</v>
      </c>
      <c r="E505" s="858">
        <v>16390</v>
      </c>
      <c r="F505" s="858">
        <v>16390</v>
      </c>
      <c r="G505" s="858">
        <v>16390</v>
      </c>
      <c r="H505" s="858">
        <v>16390</v>
      </c>
      <c r="I505" s="858">
        <v>16390</v>
      </c>
      <c r="J505" s="858">
        <v>16390</v>
      </c>
      <c r="K505" s="858">
        <v>16390</v>
      </c>
      <c r="L505" s="858">
        <v>16390</v>
      </c>
      <c r="M505" s="858">
        <v>16390</v>
      </c>
      <c r="N505" s="858">
        <v>16390</v>
      </c>
      <c r="O505" s="858">
        <v>16390</v>
      </c>
      <c r="P505" s="858">
        <v>16390</v>
      </c>
      <c r="Q505" s="858">
        <v>16390</v>
      </c>
      <c r="R505" s="858">
        <v>16390</v>
      </c>
      <c r="S505" s="858">
        <v>16390</v>
      </c>
      <c r="T505" s="851"/>
      <c r="U505" s="858">
        <v>16390</v>
      </c>
      <c r="V505" s="858">
        <v>16390</v>
      </c>
      <c r="W505" s="858">
        <v>16390</v>
      </c>
      <c r="X505" s="858">
        <v>16390</v>
      </c>
      <c r="Y505" s="858">
        <v>16390</v>
      </c>
      <c r="Z505" s="858">
        <v>16390</v>
      </c>
      <c r="AA505" s="858">
        <v>16390</v>
      </c>
      <c r="AB505" s="858">
        <v>16390</v>
      </c>
      <c r="AC505" s="858">
        <v>16390</v>
      </c>
      <c r="AD505" s="858">
        <v>16390</v>
      </c>
      <c r="AE505" s="858">
        <v>16390</v>
      </c>
      <c r="AF505" s="858">
        <v>16390</v>
      </c>
      <c r="AG505" s="858">
        <v>16390</v>
      </c>
      <c r="AH505" s="858">
        <v>16390</v>
      </c>
      <c r="AI505" s="858">
        <v>16390</v>
      </c>
      <c r="AJ505" s="858">
        <v>16390</v>
      </c>
      <c r="AK505" s="858">
        <v>16390</v>
      </c>
      <c r="AL505" s="858">
        <v>16390</v>
      </c>
      <c r="AM505" s="851"/>
      <c r="AN505" s="858">
        <v>16390</v>
      </c>
      <c r="AO505" s="858">
        <v>16390</v>
      </c>
      <c r="AP505" s="858">
        <v>16390</v>
      </c>
      <c r="AQ505" s="858">
        <v>16390</v>
      </c>
      <c r="AR505" s="858">
        <v>16390</v>
      </c>
      <c r="AS505" s="858">
        <v>16390</v>
      </c>
      <c r="AT505" s="858">
        <v>16390</v>
      </c>
      <c r="AU505" s="858">
        <v>16390</v>
      </c>
      <c r="AV505" s="858">
        <v>16390</v>
      </c>
      <c r="AW505" s="858">
        <v>16390</v>
      </c>
      <c r="AX505" s="858">
        <v>16390</v>
      </c>
      <c r="AY505" s="858">
        <v>16390</v>
      </c>
      <c r="AZ505" s="858">
        <v>16390</v>
      </c>
      <c r="BA505" s="858">
        <v>16390</v>
      </c>
      <c r="BB505" s="858">
        <v>16390</v>
      </c>
      <c r="BC505" s="858">
        <v>16390</v>
      </c>
      <c r="BD505" s="858">
        <v>16390</v>
      </c>
      <c r="BE505" s="858">
        <v>16390</v>
      </c>
      <c r="BF505" s="851"/>
      <c r="BG505" s="858">
        <v>16390</v>
      </c>
      <c r="BH505" s="858">
        <v>16390</v>
      </c>
      <c r="BI505" s="858">
        <v>16390</v>
      </c>
      <c r="BJ505" s="858">
        <v>16390</v>
      </c>
      <c r="BK505" s="858">
        <v>16390</v>
      </c>
      <c r="BL505" s="858">
        <v>16390</v>
      </c>
      <c r="BM505" s="858">
        <v>16390</v>
      </c>
      <c r="BN505" s="858">
        <v>16390</v>
      </c>
      <c r="BO505" s="858">
        <v>16390</v>
      </c>
      <c r="BP505" s="858">
        <v>16390</v>
      </c>
      <c r="BQ505" s="858">
        <v>16390</v>
      </c>
      <c r="BR505" s="858">
        <v>16390</v>
      </c>
      <c r="BS505" s="858">
        <v>16390</v>
      </c>
      <c r="BT505" s="858">
        <v>16390</v>
      </c>
      <c r="BU505" s="858">
        <v>16390</v>
      </c>
      <c r="BV505" s="858">
        <v>16390</v>
      </c>
      <c r="BW505" s="858">
        <v>16390</v>
      </c>
      <c r="BX505" s="858">
        <v>16390</v>
      </c>
      <c r="BY505" s="851"/>
      <c r="BZ505" s="858">
        <v>16390</v>
      </c>
      <c r="CA505" s="858">
        <v>16390</v>
      </c>
      <c r="CB505" s="858">
        <v>16390</v>
      </c>
      <c r="CC505" s="858">
        <v>16390</v>
      </c>
      <c r="CD505" s="698">
        <f t="shared" si="1391"/>
        <v>16390</v>
      </c>
      <c r="CE505" s="698">
        <f t="shared" si="1392"/>
        <v>16390</v>
      </c>
      <c r="CF505" s="698">
        <f t="shared" si="1393"/>
        <v>16390</v>
      </c>
      <c r="CG505" s="787">
        <f t="shared" si="1394"/>
        <v>16390</v>
      </c>
      <c r="CH505" s="1371">
        <f t="shared" si="1710"/>
        <v>16390</v>
      </c>
      <c r="CI505" s="1372">
        <f t="shared" si="1711"/>
        <v>16390</v>
      </c>
      <c r="CJ505" s="1373">
        <f t="shared" si="1712"/>
        <v>16390</v>
      </c>
      <c r="CK505" s="1373">
        <f t="shared" si="1713"/>
        <v>16390</v>
      </c>
      <c r="CL505" s="1373">
        <f t="shared" si="1714"/>
        <v>16390</v>
      </c>
      <c r="CM505" s="1373">
        <f t="shared" si="1715"/>
        <v>16390</v>
      </c>
      <c r="CN505" s="1373">
        <f t="shared" si="1716"/>
        <v>16390</v>
      </c>
      <c r="CO505" s="1374">
        <f t="shared" si="1717"/>
        <v>16390</v>
      </c>
      <c r="CP505" s="1374">
        <f t="shared" si="1718"/>
        <v>16390</v>
      </c>
      <c r="CQ505" s="1374">
        <f t="shared" si="1719"/>
        <v>16390</v>
      </c>
      <c r="CR505" s="1374">
        <f t="shared" si="1720"/>
        <v>16390</v>
      </c>
      <c r="CS505" s="1373">
        <f t="shared" si="1721"/>
        <v>16390</v>
      </c>
      <c r="CT505" s="1373">
        <f t="shared" si="1722"/>
        <v>16390</v>
      </c>
      <c r="CU505" s="1373">
        <f t="shared" si="1723"/>
        <v>16390</v>
      </c>
      <c r="CV505" s="1373">
        <f t="shared" si="1724"/>
        <v>16390</v>
      </c>
      <c r="CW505" s="1373">
        <f t="shared" si="1725"/>
        <v>16390</v>
      </c>
      <c r="CX505" s="1372">
        <f t="shared" si="1726"/>
        <v>16390</v>
      </c>
      <c r="CY505" s="1375">
        <f t="shared" si="1727"/>
        <v>16390</v>
      </c>
      <c r="CZ505" s="532">
        <f t="shared" si="1728"/>
        <v>16390</v>
      </c>
      <c r="DA505" s="533">
        <f t="shared" si="1729"/>
        <v>16390</v>
      </c>
      <c r="DB505" s="534">
        <f t="shared" si="1730"/>
        <v>16390</v>
      </c>
      <c r="DC505" s="534">
        <f t="shared" si="1731"/>
        <v>16390</v>
      </c>
      <c r="DD505" s="534">
        <f t="shared" si="1732"/>
        <v>16390</v>
      </c>
      <c r="DE505" s="534">
        <f t="shared" si="1733"/>
        <v>16390</v>
      </c>
      <c r="DF505" s="534">
        <f t="shared" si="1734"/>
        <v>16390</v>
      </c>
      <c r="DG505" s="535">
        <f t="shared" si="1735"/>
        <v>16390</v>
      </c>
      <c r="DH505" s="535">
        <f t="shared" si="1736"/>
        <v>16390</v>
      </c>
      <c r="DI505" s="535">
        <f t="shared" si="1737"/>
        <v>16390</v>
      </c>
      <c r="DJ505" s="535">
        <f t="shared" si="1738"/>
        <v>16390</v>
      </c>
      <c r="DK505" s="534">
        <f t="shared" si="1739"/>
        <v>16390</v>
      </c>
      <c r="DL505" s="534">
        <f t="shared" si="1740"/>
        <v>16390</v>
      </c>
      <c r="DM505" s="534">
        <f t="shared" si="1741"/>
        <v>16390</v>
      </c>
      <c r="DN505" s="534">
        <f t="shared" si="1742"/>
        <v>16390</v>
      </c>
      <c r="DO505" s="534">
        <f t="shared" si="1743"/>
        <v>16390</v>
      </c>
      <c r="DP505" s="533">
        <f t="shared" si="1744"/>
        <v>16390</v>
      </c>
      <c r="DQ505" s="532">
        <f t="shared" si="1745"/>
        <v>16390</v>
      </c>
      <c r="DR505" s="753">
        <f t="shared" si="1746"/>
        <v>18</v>
      </c>
      <c r="DS505" s="111">
        <f t="shared" si="1747"/>
        <v>18</v>
      </c>
      <c r="DT505" s="111">
        <f t="shared" si="1748"/>
        <v>18</v>
      </c>
      <c r="DU505" s="111">
        <f t="shared" si="1749"/>
        <v>18</v>
      </c>
      <c r="DV505" s="792"/>
      <c r="DW505" s="793"/>
      <c r="DX505" s="793"/>
      <c r="DY505" s="793"/>
      <c r="DZ505" s="793"/>
      <c r="EA505" s="793"/>
      <c r="EB505" s="793"/>
      <c r="EC505" s="793"/>
      <c r="ED505" s="793"/>
      <c r="EE505" s="794"/>
    </row>
    <row r="506" spans="1:135" s="604" customFormat="1" ht="15.75" customHeight="1">
      <c r="A506" s="748" t="s">
        <v>328</v>
      </c>
      <c r="B506" s="863">
        <f t="shared" ref="B506:S506" si="1762">IF(B503="","",B503*B504*B505/B$46/365/$G$1)</f>
        <v>5.8877766069546894E-2</v>
      </c>
      <c r="C506" s="733" t="str">
        <f t="shared" si="1762"/>
        <v/>
      </c>
      <c r="D506" s="863" t="str">
        <f t="shared" si="1762"/>
        <v/>
      </c>
      <c r="E506" s="733" t="str">
        <f t="shared" si="1762"/>
        <v/>
      </c>
      <c r="F506" s="863" t="str">
        <f t="shared" si="1762"/>
        <v/>
      </c>
      <c r="G506" s="733" t="str">
        <f t="shared" si="1762"/>
        <v/>
      </c>
      <c r="H506" s="863">
        <f t="shared" si="1762"/>
        <v>4.783818493150685E-2</v>
      </c>
      <c r="I506" s="733">
        <f t="shared" si="1762"/>
        <v>0.1913527397260274</v>
      </c>
      <c r="J506" s="863">
        <f t="shared" si="1762"/>
        <v>0.10934442270058709</v>
      </c>
      <c r="K506" s="863">
        <f t="shared" si="1762"/>
        <v>9.5676369863013699E-2</v>
      </c>
      <c r="L506" s="863">
        <f t="shared" si="1762"/>
        <v>4.783818493150685E-2</v>
      </c>
      <c r="M506" s="863" t="str">
        <f t="shared" si="1762"/>
        <v/>
      </c>
      <c r="N506" s="863" t="str">
        <f t="shared" si="1762"/>
        <v/>
      </c>
      <c r="O506" s="863" t="str">
        <f t="shared" si="1762"/>
        <v/>
      </c>
      <c r="P506" s="863">
        <f t="shared" si="1762"/>
        <v>8.747553816046966E-3</v>
      </c>
      <c r="Q506" s="863">
        <f t="shared" si="1762"/>
        <v>1.5308219178082193E-2</v>
      </c>
      <c r="R506" s="863" t="str">
        <f t="shared" si="1762"/>
        <v/>
      </c>
      <c r="S506" s="863">
        <f t="shared" si="1762"/>
        <v>6.8036529680365304E-2</v>
      </c>
      <c r="T506" s="752"/>
      <c r="U506" s="863">
        <f t="shared" ref="U506:AL506" si="1763">IF(U503="","",U503*U504*U505/U$46/365/$G$1)</f>
        <v>4.3737769080234835E-2</v>
      </c>
      <c r="V506" s="733">
        <f t="shared" si="1763"/>
        <v>9.5676369863013699E-2</v>
      </c>
      <c r="W506" s="733">
        <f t="shared" si="1763"/>
        <v>9.5676369863013699E-2</v>
      </c>
      <c r="X506" s="733" t="str">
        <f t="shared" si="1763"/>
        <v/>
      </c>
      <c r="Y506" s="733" t="str">
        <f t="shared" si="1763"/>
        <v/>
      </c>
      <c r="Z506" s="733" t="str">
        <f t="shared" si="1763"/>
        <v/>
      </c>
      <c r="AA506" s="733" t="str">
        <f t="shared" si="1763"/>
        <v/>
      </c>
      <c r="AB506" s="733" t="str">
        <f t="shared" si="1763"/>
        <v/>
      </c>
      <c r="AC506" s="733" t="str">
        <f t="shared" si="1763"/>
        <v/>
      </c>
      <c r="AD506" s="864">
        <f t="shared" si="1763"/>
        <v>9.5676369863013699E-2</v>
      </c>
      <c r="AE506" s="733" t="str">
        <f t="shared" si="1763"/>
        <v/>
      </c>
      <c r="AF506" s="733">
        <f t="shared" si="1763"/>
        <v>2.1868884540117418E-2</v>
      </c>
      <c r="AG506" s="733">
        <f t="shared" si="1763"/>
        <v>7.6541095890410957E-2</v>
      </c>
      <c r="AH506" s="733" t="str">
        <f t="shared" si="1763"/>
        <v/>
      </c>
      <c r="AI506" s="733" t="str">
        <f t="shared" si="1763"/>
        <v/>
      </c>
      <c r="AJ506" s="733">
        <f t="shared" si="1763"/>
        <v>1.3607305936073059E-2</v>
      </c>
      <c r="AK506" s="733">
        <f t="shared" si="1763"/>
        <v>3.0616438356164385E-2</v>
      </c>
      <c r="AL506" s="733" t="str">
        <f t="shared" si="1763"/>
        <v/>
      </c>
      <c r="AM506" s="752"/>
      <c r="AN506" s="733">
        <f t="shared" ref="AN506:BE506" si="1764">IF(AN503="","",AN503*AN504*AN505/AN$46/365/$G$1)</f>
        <v>7.6541095890410957E-2</v>
      </c>
      <c r="AO506" s="733">
        <f t="shared" si="1764"/>
        <v>0.12756849315068494</v>
      </c>
      <c r="AP506" s="733">
        <f t="shared" si="1764"/>
        <v>0.12756849315068494</v>
      </c>
      <c r="AQ506" s="733" t="str">
        <f t="shared" si="1764"/>
        <v/>
      </c>
      <c r="AR506" s="733">
        <f t="shared" si="1764"/>
        <v>0.10934442270058709</v>
      </c>
      <c r="AS506" s="733" t="str">
        <f t="shared" si="1764"/>
        <v/>
      </c>
      <c r="AT506" s="733">
        <f t="shared" si="1764"/>
        <v>4.3737769080234835E-2</v>
      </c>
      <c r="AU506" s="733">
        <f t="shared" si="1764"/>
        <v>0.10205479452054796</v>
      </c>
      <c r="AV506" s="733">
        <f t="shared" si="1764"/>
        <v>0.10934442270058709</v>
      </c>
      <c r="AW506" s="733">
        <f t="shared" si="1764"/>
        <v>0.10934442270058709</v>
      </c>
      <c r="AX506" s="733">
        <f t="shared" si="1764"/>
        <v>3.8270547945205478E-2</v>
      </c>
      <c r="AY506" s="733">
        <f t="shared" si="1764"/>
        <v>5.1027397260273978E-2</v>
      </c>
      <c r="AZ506" s="733">
        <f t="shared" si="1764"/>
        <v>0.15308219178082191</v>
      </c>
      <c r="BA506" s="733">
        <f t="shared" si="1764"/>
        <v>8.7475538160469671E-2</v>
      </c>
      <c r="BB506" s="733" t="str">
        <f t="shared" si="1764"/>
        <v/>
      </c>
      <c r="BC506" s="733" t="str">
        <f t="shared" si="1764"/>
        <v/>
      </c>
      <c r="BD506" s="733">
        <f t="shared" si="1764"/>
        <v>7.6541095890410957E-2</v>
      </c>
      <c r="BE506" s="733">
        <f t="shared" si="1764"/>
        <v>4.3737769080234835E-2</v>
      </c>
      <c r="BF506" s="752"/>
      <c r="BG506" s="733">
        <f>IF(BG503="","",BG503*BG504*BG505/BG$46/365/$G$1)</f>
        <v>0.10934442270058709</v>
      </c>
      <c r="BH506" s="733">
        <f>IF(BH503="","",BH503*BH504*BH505/BH$46/365/$G$1)</f>
        <v>0.12756849315068494</v>
      </c>
      <c r="BI506" s="733">
        <f>IF(BI503="","",BI503*BI504*BI505/BI$46/365/$G$1)</f>
        <v>0.1913527397260274</v>
      </c>
      <c r="BJ506" s="733">
        <f>IF(BJ503="","",BJ503*BJ504*BJ505/BJ$46/365/$G$1)</f>
        <v>0.15308219178082191</v>
      </c>
      <c r="BK506" s="733">
        <f>IF(BK503="","",BK503*BK504*BK505/BK$46/365/$G$1)</f>
        <v>0.15308219178082191</v>
      </c>
      <c r="BL506" s="733"/>
      <c r="BM506" s="733">
        <f t="shared" ref="BM506:BX506" si="1765">IF(BM503="","",BM503*BM504*BM505/BM$46/365/$G$1)</f>
        <v>0.10934442270058709</v>
      </c>
      <c r="BN506" s="733">
        <f t="shared" si="1765"/>
        <v>0.15308219178082191</v>
      </c>
      <c r="BO506" s="733">
        <f t="shared" si="1765"/>
        <v>0.10934442270058709</v>
      </c>
      <c r="BP506" s="733">
        <f t="shared" si="1765"/>
        <v>4.3737769080234835E-2</v>
      </c>
      <c r="BQ506" s="733">
        <f t="shared" si="1765"/>
        <v>0.10934442270058709</v>
      </c>
      <c r="BR506" s="733">
        <f t="shared" si="1765"/>
        <v>9.5676369863013699E-2</v>
      </c>
      <c r="BS506" s="733" t="str">
        <f t="shared" si="1765"/>
        <v/>
      </c>
      <c r="BT506" s="733">
        <f t="shared" si="1765"/>
        <v>5.1027397260273978E-2</v>
      </c>
      <c r="BU506" s="733" t="str">
        <f t="shared" si="1765"/>
        <v/>
      </c>
      <c r="BV506" s="733" t="str">
        <f t="shared" si="1765"/>
        <v/>
      </c>
      <c r="BW506" s="733">
        <f t="shared" si="1765"/>
        <v>4.3737769080234835E-2</v>
      </c>
      <c r="BX506" s="733" t="str">
        <f t="shared" si="1765"/>
        <v/>
      </c>
      <c r="BY506" s="752"/>
      <c r="BZ506" s="733">
        <f>IF(BZ503="","",BZ503*BZ504*BZ505/BZ$46/365/$G$1)</f>
        <v>5.1027397260273978E-2</v>
      </c>
      <c r="CA506" s="733">
        <f>IF(CA503="","",CA503*CA504*CA505/CA$46/365/$G$1)</f>
        <v>5.1027397260273978E-2</v>
      </c>
      <c r="CB506" s="733">
        <f>IF(CB503="","",CB503*CB504*CB505/CB$46/365/$G$1)</f>
        <v>5.1027397260273978E-2</v>
      </c>
      <c r="CC506" s="733">
        <f>IF(CC503="","",CC503*CC504*CC505/CC$46/365/$G$1)</f>
        <v>6.1232876712328771E-2</v>
      </c>
      <c r="CD506" s="698">
        <f t="shared" si="1391"/>
        <v>6.3274239622086989E-2</v>
      </c>
      <c r="CE506" s="723">
        <f t="shared" si="1392"/>
        <v>6.0686154598825835E-2</v>
      </c>
      <c r="CF506" s="723">
        <f t="shared" si="1393"/>
        <v>8.8690476190476195E-2</v>
      </c>
      <c r="CG506" s="790">
        <f t="shared" si="1394"/>
        <v>0.11042129959082013</v>
      </c>
      <c r="CH506" s="1376" t="str">
        <f t="shared" si="1710"/>
        <v/>
      </c>
      <c r="CI506" s="1377" t="str">
        <f t="shared" si="1711"/>
        <v/>
      </c>
      <c r="CJ506" s="1378" t="str">
        <f t="shared" si="1712"/>
        <v/>
      </c>
      <c r="CK506" s="1378" t="str">
        <f t="shared" si="1713"/>
        <v/>
      </c>
      <c r="CL506" s="1378" t="str">
        <f t="shared" si="1714"/>
        <v/>
      </c>
      <c r="CM506" s="1378">
        <f t="shared" si="1715"/>
        <v>8.747553816046966E-3</v>
      </c>
      <c r="CN506" s="1378">
        <f t="shared" si="1716"/>
        <v>1.5308219178082193E-2</v>
      </c>
      <c r="CO506" s="1379">
        <f t="shared" si="1717"/>
        <v>4.783818493150685E-2</v>
      </c>
      <c r="CP506" s="1379">
        <f t="shared" si="1718"/>
        <v>4.783818493150685E-2</v>
      </c>
      <c r="CQ506" s="1379">
        <f t="shared" si="1719"/>
        <v>5.8877766069546894E-2</v>
      </c>
      <c r="CR506" s="1379">
        <f t="shared" si="1720"/>
        <v>6.8036529680365304E-2</v>
      </c>
      <c r="CS506" s="1378">
        <f t="shared" si="1721"/>
        <v>9.5676369863013699E-2</v>
      </c>
      <c r="CT506" s="1378">
        <f t="shared" si="1722"/>
        <v>0.10934442270058709</v>
      </c>
      <c r="CU506" s="1378">
        <f t="shared" si="1723"/>
        <v>0.1913527397260274</v>
      </c>
      <c r="CV506" s="1378" t="str">
        <f t="shared" si="1724"/>
        <v/>
      </c>
      <c r="CW506" s="1378" t="str">
        <f t="shared" si="1725"/>
        <v/>
      </c>
      <c r="CX506" s="1377" t="str">
        <f t="shared" si="1726"/>
        <v/>
      </c>
      <c r="CY506" s="1380" t="str">
        <f t="shared" si="1727"/>
        <v/>
      </c>
      <c r="CZ506" s="638" t="str">
        <f t="shared" si="1728"/>
        <v/>
      </c>
      <c r="DA506" s="639" t="str">
        <f t="shared" si="1729"/>
        <v/>
      </c>
      <c r="DB506" s="640" t="str">
        <f t="shared" si="1730"/>
        <v/>
      </c>
      <c r="DC506" s="640" t="str">
        <f t="shared" si="1731"/>
        <v/>
      </c>
      <c r="DD506" s="640" t="str">
        <f t="shared" si="1732"/>
        <v/>
      </c>
      <c r="DE506" s="640">
        <f t="shared" si="1733"/>
        <v>1.3607305936073059E-2</v>
      </c>
      <c r="DF506" s="640">
        <f t="shared" si="1734"/>
        <v>2.1868884540117418E-2</v>
      </c>
      <c r="DG506" s="641">
        <f t="shared" si="1735"/>
        <v>3.0616438356164385E-2</v>
      </c>
      <c r="DH506" s="641">
        <f t="shared" si="1736"/>
        <v>4.3737769080234835E-2</v>
      </c>
      <c r="DI506" s="641">
        <f t="shared" si="1737"/>
        <v>7.6541095890410957E-2</v>
      </c>
      <c r="DJ506" s="641">
        <f t="shared" si="1738"/>
        <v>9.5676369863013699E-2</v>
      </c>
      <c r="DK506" s="640">
        <f t="shared" si="1739"/>
        <v>9.5676369863013699E-2</v>
      </c>
      <c r="DL506" s="640">
        <f t="shared" si="1740"/>
        <v>9.5676369863013699E-2</v>
      </c>
      <c r="DM506" s="640" t="str">
        <f t="shared" si="1741"/>
        <v/>
      </c>
      <c r="DN506" s="640" t="str">
        <f t="shared" si="1742"/>
        <v/>
      </c>
      <c r="DO506" s="640" t="str">
        <f t="shared" si="1743"/>
        <v/>
      </c>
      <c r="DP506" s="639" t="str">
        <f t="shared" si="1744"/>
        <v/>
      </c>
      <c r="DQ506" s="638" t="str">
        <f t="shared" si="1745"/>
        <v/>
      </c>
      <c r="DR506" s="753">
        <f t="shared" si="1746"/>
        <v>9</v>
      </c>
      <c r="DS506" s="111">
        <f t="shared" si="1747"/>
        <v>8</v>
      </c>
      <c r="DT506" s="111">
        <f t="shared" si="1748"/>
        <v>14</v>
      </c>
      <c r="DU506" s="111">
        <f t="shared" si="1749"/>
        <v>13</v>
      </c>
      <c r="DV506" s="602"/>
      <c r="DW506" s="719"/>
      <c r="DX506" s="719"/>
      <c r="DY506" s="719"/>
      <c r="DZ506" s="719"/>
      <c r="EA506" s="719"/>
      <c r="EB506" s="719"/>
      <c r="EC506" s="719"/>
      <c r="ED506" s="719"/>
      <c r="EE506" s="603"/>
    </row>
    <row r="507" spans="1:135" s="604" customFormat="1" ht="15.75" customHeight="1">
      <c r="A507" s="859" t="s">
        <v>398</v>
      </c>
      <c r="B507" s="743">
        <v>7</v>
      </c>
      <c r="C507" s="741"/>
      <c r="D507" s="741"/>
      <c r="E507" s="741"/>
      <c r="F507" s="741"/>
      <c r="G507" s="741"/>
      <c r="H507" s="741">
        <v>8</v>
      </c>
      <c r="I507" s="741">
        <v>8</v>
      </c>
      <c r="J507" s="741">
        <v>7</v>
      </c>
      <c r="K507" s="741">
        <v>7.6</v>
      </c>
      <c r="L507" s="741">
        <v>8.4</v>
      </c>
      <c r="M507" s="741"/>
      <c r="N507" s="741"/>
      <c r="O507" s="741"/>
      <c r="P507" s="741">
        <v>13</v>
      </c>
      <c r="Q507" s="741">
        <v>11</v>
      </c>
      <c r="R507" s="741"/>
      <c r="S507" s="741">
        <v>18</v>
      </c>
      <c r="T507" s="689"/>
      <c r="U507" s="741">
        <v>6</v>
      </c>
      <c r="V507" s="741">
        <v>9.6</v>
      </c>
      <c r="W507" s="741">
        <v>7.5</v>
      </c>
      <c r="X507" s="741"/>
      <c r="Y507" s="741"/>
      <c r="Z507" s="741"/>
      <c r="AA507" s="741"/>
      <c r="AB507" s="741"/>
      <c r="AC507" s="741"/>
      <c r="AD507" s="741">
        <v>10.4</v>
      </c>
      <c r="AE507" s="741"/>
      <c r="AF507" s="743">
        <v>12</v>
      </c>
      <c r="AG507" s="743">
        <v>13.5</v>
      </c>
      <c r="AH507" s="743"/>
      <c r="AI507" s="741"/>
      <c r="AJ507" s="743">
        <v>11.5</v>
      </c>
      <c r="AK507" s="743">
        <v>13</v>
      </c>
      <c r="AL507" s="743"/>
      <c r="AM507" s="689"/>
      <c r="AN507" s="741">
        <v>10</v>
      </c>
      <c r="AO507" s="741">
        <v>9.6</v>
      </c>
      <c r="AP507" s="741">
        <v>10</v>
      </c>
      <c r="AQ507" s="741"/>
      <c r="AR507" s="741">
        <v>10</v>
      </c>
      <c r="AS507" s="741"/>
      <c r="AT507" s="741">
        <v>11</v>
      </c>
      <c r="AU507" s="741">
        <v>9</v>
      </c>
      <c r="AV507" s="741">
        <v>10</v>
      </c>
      <c r="AW507" s="741">
        <v>10.5</v>
      </c>
      <c r="AX507" s="741">
        <v>11</v>
      </c>
      <c r="AY507" s="743">
        <v>12.4</v>
      </c>
      <c r="AZ507" s="741">
        <v>8</v>
      </c>
      <c r="BA507" s="743">
        <v>10.5</v>
      </c>
      <c r="BB507" s="743"/>
      <c r="BC507" s="743"/>
      <c r="BD507" s="743">
        <v>10</v>
      </c>
      <c r="BE507" s="743">
        <v>11</v>
      </c>
      <c r="BF507" s="754"/>
      <c r="BG507" s="741">
        <v>11</v>
      </c>
      <c r="BH507" s="741">
        <v>11.6</v>
      </c>
      <c r="BI507" s="741">
        <v>11</v>
      </c>
      <c r="BJ507" s="741">
        <v>7.6</v>
      </c>
      <c r="BK507" s="741">
        <v>10</v>
      </c>
      <c r="BL507" s="741">
        <v>10.4</v>
      </c>
      <c r="BM507" s="741">
        <v>8.8000000000000007</v>
      </c>
      <c r="BN507" s="741">
        <v>8</v>
      </c>
      <c r="BO507" s="741">
        <v>12</v>
      </c>
      <c r="BP507" s="741">
        <v>12</v>
      </c>
      <c r="BQ507" s="741">
        <v>8</v>
      </c>
      <c r="BR507" s="743">
        <v>9.5</v>
      </c>
      <c r="BS507" s="741"/>
      <c r="BT507" s="741">
        <v>10</v>
      </c>
      <c r="BU507" s="743"/>
      <c r="BV507" s="743"/>
      <c r="BW507" s="743">
        <v>9.1999999999999993</v>
      </c>
      <c r="BX507" s="743"/>
      <c r="BY507" s="754"/>
      <c r="BZ507" s="741">
        <v>10</v>
      </c>
      <c r="CA507" s="741">
        <v>10</v>
      </c>
      <c r="CB507" s="741">
        <v>10</v>
      </c>
      <c r="CC507" s="741">
        <v>10</v>
      </c>
      <c r="CD507" s="698">
        <f t="shared" si="1391"/>
        <v>9</v>
      </c>
      <c r="CE507" s="698">
        <f t="shared" si="1392"/>
        <v>10.666666666666666</v>
      </c>
      <c r="CF507" s="698">
        <f t="shared" si="1393"/>
        <v>10.216666666666667</v>
      </c>
      <c r="CG507" s="787">
        <f t="shared" si="1394"/>
        <v>9.9583333333333339</v>
      </c>
      <c r="CH507" s="1371" t="str">
        <f t="shared" si="1710"/>
        <v/>
      </c>
      <c r="CI507" s="1372" t="str">
        <f t="shared" si="1711"/>
        <v/>
      </c>
      <c r="CJ507" s="1373" t="str">
        <f t="shared" si="1712"/>
        <v/>
      </c>
      <c r="CK507" s="1373" t="str">
        <f t="shared" si="1713"/>
        <v/>
      </c>
      <c r="CL507" s="1373" t="str">
        <f t="shared" si="1714"/>
        <v/>
      </c>
      <c r="CM507" s="1373">
        <f t="shared" si="1715"/>
        <v>7</v>
      </c>
      <c r="CN507" s="1373">
        <f t="shared" si="1716"/>
        <v>7</v>
      </c>
      <c r="CO507" s="1374">
        <f t="shared" si="1717"/>
        <v>7.6</v>
      </c>
      <c r="CP507" s="1374">
        <f t="shared" si="1718"/>
        <v>8</v>
      </c>
      <c r="CQ507" s="1374">
        <f t="shared" si="1719"/>
        <v>8</v>
      </c>
      <c r="CR507" s="1374">
        <f t="shared" si="1720"/>
        <v>8.4</v>
      </c>
      <c r="CS507" s="1373">
        <f t="shared" si="1721"/>
        <v>11</v>
      </c>
      <c r="CT507" s="1373">
        <f t="shared" si="1722"/>
        <v>13</v>
      </c>
      <c r="CU507" s="1373">
        <f t="shared" si="1723"/>
        <v>18</v>
      </c>
      <c r="CV507" s="1373" t="str">
        <f t="shared" si="1724"/>
        <v/>
      </c>
      <c r="CW507" s="1373" t="str">
        <f t="shared" si="1725"/>
        <v/>
      </c>
      <c r="CX507" s="1372" t="str">
        <f t="shared" si="1726"/>
        <v/>
      </c>
      <c r="CY507" s="1375" t="str">
        <f t="shared" si="1727"/>
        <v/>
      </c>
      <c r="CZ507" s="532" t="str">
        <f t="shared" si="1728"/>
        <v/>
      </c>
      <c r="DA507" s="533" t="str">
        <f t="shared" si="1729"/>
        <v/>
      </c>
      <c r="DB507" s="534" t="str">
        <f t="shared" si="1730"/>
        <v/>
      </c>
      <c r="DC507" s="534" t="str">
        <f t="shared" si="1731"/>
        <v/>
      </c>
      <c r="DD507" s="534" t="str">
        <f t="shared" si="1732"/>
        <v/>
      </c>
      <c r="DE507" s="534">
        <f t="shared" si="1733"/>
        <v>6</v>
      </c>
      <c r="DF507" s="534">
        <f t="shared" si="1734"/>
        <v>7.5</v>
      </c>
      <c r="DG507" s="535">
        <f t="shared" si="1735"/>
        <v>9.6</v>
      </c>
      <c r="DH507" s="535">
        <f t="shared" si="1736"/>
        <v>10.4</v>
      </c>
      <c r="DI507" s="535">
        <f t="shared" si="1737"/>
        <v>11.5</v>
      </c>
      <c r="DJ507" s="535">
        <f t="shared" si="1738"/>
        <v>12</v>
      </c>
      <c r="DK507" s="534">
        <f t="shared" si="1739"/>
        <v>13</v>
      </c>
      <c r="DL507" s="534">
        <f t="shared" si="1740"/>
        <v>13.5</v>
      </c>
      <c r="DM507" s="534" t="str">
        <f t="shared" si="1741"/>
        <v/>
      </c>
      <c r="DN507" s="534" t="str">
        <f t="shared" si="1742"/>
        <v/>
      </c>
      <c r="DO507" s="534" t="str">
        <f t="shared" si="1743"/>
        <v/>
      </c>
      <c r="DP507" s="533" t="str">
        <f t="shared" si="1744"/>
        <v/>
      </c>
      <c r="DQ507" s="532" t="str">
        <f t="shared" si="1745"/>
        <v/>
      </c>
      <c r="DR507" s="753">
        <f t="shared" si="1746"/>
        <v>9</v>
      </c>
      <c r="DS507" s="111">
        <f t="shared" si="1747"/>
        <v>8</v>
      </c>
      <c r="DT507" s="111">
        <f t="shared" si="1748"/>
        <v>14</v>
      </c>
      <c r="DU507" s="111">
        <f t="shared" si="1749"/>
        <v>14</v>
      </c>
      <c r="DV507" s="602"/>
      <c r="DW507" s="719"/>
      <c r="DX507" s="719"/>
      <c r="DY507" s="719"/>
      <c r="DZ507" s="719"/>
      <c r="EA507" s="719"/>
      <c r="EB507" s="719"/>
      <c r="EC507" s="719"/>
      <c r="ED507" s="719"/>
      <c r="EE507" s="603"/>
    </row>
    <row r="508" spans="1:135" s="604" customFormat="1" ht="15.75" customHeight="1">
      <c r="A508" s="748" t="s">
        <v>395</v>
      </c>
      <c r="B508" s="730">
        <f>IF(B507="","",B503*B507*B504)</f>
        <v>1050</v>
      </c>
      <c r="C508" s="730" t="str">
        <f>IF(C507="","",C503*C507*C504)</f>
        <v/>
      </c>
      <c r="D508" s="730" t="str">
        <f t="shared" ref="D508:S508" si="1766">IF(D507="","",D503*D504*D507)</f>
        <v/>
      </c>
      <c r="E508" s="730" t="str">
        <f t="shared" si="1766"/>
        <v/>
      </c>
      <c r="F508" s="730" t="str">
        <f t="shared" si="1766"/>
        <v/>
      </c>
      <c r="G508" s="730" t="str">
        <f t="shared" si="1766"/>
        <v/>
      </c>
      <c r="H508" s="730">
        <f t="shared" si="1766"/>
        <v>600</v>
      </c>
      <c r="I508" s="730">
        <f t="shared" si="1766"/>
        <v>1200</v>
      </c>
      <c r="J508" s="730">
        <f t="shared" si="1766"/>
        <v>1050</v>
      </c>
      <c r="K508" s="730">
        <f t="shared" si="1766"/>
        <v>1140</v>
      </c>
      <c r="L508" s="730">
        <f t="shared" si="1766"/>
        <v>1260</v>
      </c>
      <c r="M508" s="730" t="str">
        <f t="shared" si="1766"/>
        <v/>
      </c>
      <c r="N508" s="730" t="str">
        <f t="shared" si="1766"/>
        <v/>
      </c>
      <c r="O508" s="730" t="str">
        <f t="shared" si="1766"/>
        <v/>
      </c>
      <c r="P508" s="730">
        <f t="shared" si="1766"/>
        <v>156</v>
      </c>
      <c r="Q508" s="730">
        <f t="shared" si="1766"/>
        <v>264</v>
      </c>
      <c r="R508" s="730" t="str">
        <f t="shared" si="1766"/>
        <v/>
      </c>
      <c r="S508" s="730">
        <f t="shared" si="1766"/>
        <v>2160</v>
      </c>
      <c r="T508" s="865"/>
      <c r="U508" s="730">
        <f>IF(U507="","",U503*U507*U504)</f>
        <v>360</v>
      </c>
      <c r="V508" s="730"/>
      <c r="W508" s="730">
        <f t="shared" ref="W508:AL508" si="1767">IF(W507="","",W503*W504*W507)</f>
        <v>1125</v>
      </c>
      <c r="X508" s="730" t="str">
        <f t="shared" si="1767"/>
        <v/>
      </c>
      <c r="Y508" s="730" t="str">
        <f t="shared" si="1767"/>
        <v/>
      </c>
      <c r="Z508" s="730" t="str">
        <f t="shared" si="1767"/>
        <v/>
      </c>
      <c r="AA508" s="730" t="str">
        <f t="shared" si="1767"/>
        <v/>
      </c>
      <c r="AB508" s="730" t="str">
        <f t="shared" si="1767"/>
        <v/>
      </c>
      <c r="AC508" s="730" t="str">
        <f t="shared" si="1767"/>
        <v/>
      </c>
      <c r="AD508" s="730">
        <f t="shared" si="1767"/>
        <v>1560</v>
      </c>
      <c r="AE508" s="730" t="str">
        <f t="shared" si="1767"/>
        <v/>
      </c>
      <c r="AF508" s="730">
        <f t="shared" si="1767"/>
        <v>720</v>
      </c>
      <c r="AG508" s="730">
        <f t="shared" si="1767"/>
        <v>2025</v>
      </c>
      <c r="AH508" s="730" t="str">
        <f t="shared" si="1767"/>
        <v/>
      </c>
      <c r="AI508" s="730" t="str">
        <f t="shared" si="1767"/>
        <v/>
      </c>
      <c r="AJ508" s="730">
        <f t="shared" si="1767"/>
        <v>276</v>
      </c>
      <c r="AK508" s="730">
        <f t="shared" si="1767"/>
        <v>780</v>
      </c>
      <c r="AL508" s="730" t="str">
        <f t="shared" si="1767"/>
        <v/>
      </c>
      <c r="AM508" s="865"/>
      <c r="AN508" s="730">
        <f>IF(AN507="","",AN503*AN507*AN504)</f>
        <v>1500</v>
      </c>
      <c r="AO508" s="730">
        <f>IF(AO507="","",AO503*AO507*AO504)</f>
        <v>1440</v>
      </c>
      <c r="AP508" s="730">
        <f t="shared" ref="AP508:BE508" si="1768">IF(AP507="","",AP503*AP504*AP507)</f>
        <v>1500</v>
      </c>
      <c r="AQ508" s="730" t="str">
        <f t="shared" si="1768"/>
        <v/>
      </c>
      <c r="AR508" s="730">
        <f t="shared" si="1768"/>
        <v>1500</v>
      </c>
      <c r="AS508" s="730" t="str">
        <f t="shared" si="1768"/>
        <v/>
      </c>
      <c r="AT508" s="730">
        <f t="shared" si="1768"/>
        <v>660</v>
      </c>
      <c r="AU508" s="730">
        <f t="shared" si="1768"/>
        <v>1080</v>
      </c>
      <c r="AV508" s="730">
        <f t="shared" si="1768"/>
        <v>1500</v>
      </c>
      <c r="AW508" s="730">
        <f t="shared" si="1768"/>
        <v>1575</v>
      </c>
      <c r="AX508" s="730">
        <f t="shared" si="1768"/>
        <v>660</v>
      </c>
      <c r="AY508" s="730">
        <f t="shared" si="1768"/>
        <v>744</v>
      </c>
      <c r="AZ508" s="730">
        <f t="shared" si="1768"/>
        <v>1200</v>
      </c>
      <c r="BA508" s="730">
        <f t="shared" si="1768"/>
        <v>1260</v>
      </c>
      <c r="BB508" s="730" t="str">
        <f t="shared" si="1768"/>
        <v/>
      </c>
      <c r="BC508" s="730" t="str">
        <f t="shared" si="1768"/>
        <v/>
      </c>
      <c r="BD508" s="730">
        <f t="shared" si="1768"/>
        <v>600</v>
      </c>
      <c r="BE508" s="730">
        <f t="shared" si="1768"/>
        <v>660</v>
      </c>
      <c r="BF508" s="865"/>
      <c r="BG508" s="730">
        <f>IF(BG507="","",BG503*BG507*BG504)</f>
        <v>1650</v>
      </c>
      <c r="BH508" s="730">
        <f>IF(BH507="","",BH503*BH507*BH504)</f>
        <v>1740</v>
      </c>
      <c r="BI508" s="730">
        <f t="shared" ref="BI508:BX508" si="1769">IF(BI507="","",BI503*BI504*BI507)</f>
        <v>1650</v>
      </c>
      <c r="BJ508" s="730">
        <f t="shared" si="1769"/>
        <v>1140</v>
      </c>
      <c r="BK508" s="730">
        <f t="shared" si="1769"/>
        <v>1500</v>
      </c>
      <c r="BL508" s="730">
        <f t="shared" si="1769"/>
        <v>1560</v>
      </c>
      <c r="BM508" s="730">
        <f t="shared" si="1769"/>
        <v>1320</v>
      </c>
      <c r="BN508" s="730">
        <f t="shared" si="1769"/>
        <v>1200</v>
      </c>
      <c r="BO508" s="730">
        <f t="shared" si="1769"/>
        <v>1800</v>
      </c>
      <c r="BP508" s="730">
        <f t="shared" si="1769"/>
        <v>720</v>
      </c>
      <c r="BQ508" s="730">
        <f t="shared" si="1769"/>
        <v>1200</v>
      </c>
      <c r="BR508" s="730">
        <f t="shared" si="1769"/>
        <v>1425</v>
      </c>
      <c r="BS508" s="730" t="str">
        <f t="shared" si="1769"/>
        <v/>
      </c>
      <c r="BT508" s="730">
        <f t="shared" si="1769"/>
        <v>600</v>
      </c>
      <c r="BU508" s="730" t="str">
        <f t="shared" si="1769"/>
        <v/>
      </c>
      <c r="BV508" s="730" t="str">
        <f t="shared" si="1769"/>
        <v/>
      </c>
      <c r="BW508" s="730">
        <f t="shared" si="1769"/>
        <v>552</v>
      </c>
      <c r="BX508" s="730" t="str">
        <f t="shared" si="1769"/>
        <v/>
      </c>
      <c r="BY508" s="865"/>
      <c r="BZ508" s="730">
        <f>IF(BZ507="","",BZ503*BZ507*BZ504)</f>
        <v>600</v>
      </c>
      <c r="CA508" s="730">
        <f>IF(CA507="","",CA503*CA507*CA504)</f>
        <v>600</v>
      </c>
      <c r="CB508" s="730">
        <f>IF(CB507="","",CB503*CB504*CB507)</f>
        <v>600</v>
      </c>
      <c r="CC508" s="730">
        <f>IF(CC507="","",CC503*CC504*CC507)</f>
        <v>600</v>
      </c>
      <c r="CD508" s="698">
        <f t="shared" si="1391"/>
        <v>937.71428571428567</v>
      </c>
      <c r="CE508" s="698">
        <f t="shared" si="1392"/>
        <v>909</v>
      </c>
      <c r="CF508" s="698">
        <f t="shared" si="1393"/>
        <v>1142</v>
      </c>
      <c r="CG508" s="787">
        <f t="shared" si="1394"/>
        <v>1308.75</v>
      </c>
      <c r="CH508" s="1371" t="str">
        <f t="shared" si="1710"/>
        <v/>
      </c>
      <c r="CI508" s="1372" t="str">
        <f t="shared" si="1711"/>
        <v/>
      </c>
      <c r="CJ508" s="1373" t="str">
        <f t="shared" si="1712"/>
        <v/>
      </c>
      <c r="CK508" s="1373" t="str">
        <f t="shared" si="1713"/>
        <v/>
      </c>
      <c r="CL508" s="1373" t="str">
        <f t="shared" si="1714"/>
        <v/>
      </c>
      <c r="CM508" s="1373">
        <f t="shared" si="1715"/>
        <v>156</v>
      </c>
      <c r="CN508" s="1373">
        <f t="shared" si="1716"/>
        <v>264</v>
      </c>
      <c r="CO508" s="1374">
        <f t="shared" si="1717"/>
        <v>600</v>
      </c>
      <c r="CP508" s="1374">
        <f t="shared" si="1718"/>
        <v>1050</v>
      </c>
      <c r="CQ508" s="1374">
        <f t="shared" si="1719"/>
        <v>1050</v>
      </c>
      <c r="CR508" s="1374">
        <f t="shared" si="1720"/>
        <v>1140</v>
      </c>
      <c r="CS508" s="1373">
        <f t="shared" si="1721"/>
        <v>1200</v>
      </c>
      <c r="CT508" s="1373">
        <f t="shared" si="1722"/>
        <v>1260</v>
      </c>
      <c r="CU508" s="1373">
        <f t="shared" si="1723"/>
        <v>2160</v>
      </c>
      <c r="CV508" s="1373" t="str">
        <f t="shared" si="1724"/>
        <v/>
      </c>
      <c r="CW508" s="1373" t="str">
        <f t="shared" si="1725"/>
        <v/>
      </c>
      <c r="CX508" s="1372" t="str">
        <f t="shared" si="1726"/>
        <v/>
      </c>
      <c r="CY508" s="1375" t="str">
        <f t="shared" si="1727"/>
        <v/>
      </c>
      <c r="CZ508" s="532" t="str">
        <f t="shared" si="1728"/>
        <v/>
      </c>
      <c r="DA508" s="533" t="str">
        <f t="shared" si="1729"/>
        <v/>
      </c>
      <c r="DB508" s="534" t="str">
        <f t="shared" si="1730"/>
        <v/>
      </c>
      <c r="DC508" s="534" t="str">
        <f t="shared" si="1731"/>
        <v/>
      </c>
      <c r="DD508" s="534" t="str">
        <f t="shared" si="1732"/>
        <v/>
      </c>
      <c r="DE508" s="534" t="str">
        <f t="shared" si="1733"/>
        <v/>
      </c>
      <c r="DF508" s="534">
        <f t="shared" si="1734"/>
        <v>276</v>
      </c>
      <c r="DG508" s="535">
        <f t="shared" si="1735"/>
        <v>360</v>
      </c>
      <c r="DH508" s="535">
        <f t="shared" si="1736"/>
        <v>720</v>
      </c>
      <c r="DI508" s="535">
        <f t="shared" si="1737"/>
        <v>780</v>
      </c>
      <c r="DJ508" s="535">
        <f t="shared" si="1738"/>
        <v>1125</v>
      </c>
      <c r="DK508" s="534">
        <f t="shared" si="1739"/>
        <v>1560</v>
      </c>
      <c r="DL508" s="534">
        <f t="shared" si="1740"/>
        <v>2025</v>
      </c>
      <c r="DM508" s="534" t="str">
        <f t="shared" si="1741"/>
        <v/>
      </c>
      <c r="DN508" s="534" t="str">
        <f t="shared" si="1742"/>
        <v/>
      </c>
      <c r="DO508" s="534" t="str">
        <f t="shared" si="1743"/>
        <v/>
      </c>
      <c r="DP508" s="533" t="str">
        <f t="shared" si="1744"/>
        <v/>
      </c>
      <c r="DQ508" s="532" t="str">
        <f t="shared" si="1745"/>
        <v/>
      </c>
      <c r="DR508" s="753">
        <f t="shared" si="1746"/>
        <v>9</v>
      </c>
      <c r="DS508" s="111">
        <f t="shared" si="1747"/>
        <v>7</v>
      </c>
      <c r="DT508" s="111">
        <f t="shared" si="1748"/>
        <v>14</v>
      </c>
      <c r="DU508" s="111">
        <f t="shared" si="1749"/>
        <v>14</v>
      </c>
      <c r="DV508" s="602"/>
      <c r="DW508" s="719"/>
      <c r="DX508" s="719"/>
      <c r="DY508" s="719"/>
      <c r="DZ508" s="719"/>
      <c r="EA508" s="719"/>
      <c r="EB508" s="719"/>
      <c r="EC508" s="719"/>
      <c r="ED508" s="719"/>
      <c r="EE508" s="603"/>
    </row>
    <row r="509" spans="1:135" s="604" customFormat="1" ht="15.75" customHeight="1">
      <c r="A509" s="1442" t="s">
        <v>822</v>
      </c>
      <c r="B509" s="777"/>
      <c r="C509" s="330"/>
      <c r="D509" s="330"/>
      <c r="E509" s="330"/>
      <c r="F509" s="330"/>
      <c r="G509" s="330"/>
      <c r="H509" s="330"/>
      <c r="I509" s="330"/>
      <c r="J509" s="330"/>
      <c r="K509" s="330"/>
      <c r="L509" s="330"/>
      <c r="M509" s="330"/>
      <c r="N509" s="330"/>
      <c r="O509" s="330"/>
      <c r="P509" s="330"/>
      <c r="Q509" s="330"/>
      <c r="R509" s="330"/>
      <c r="S509" s="330"/>
      <c r="T509" s="742"/>
      <c r="U509" s="330"/>
      <c r="V509" s="330"/>
      <c r="W509" s="330"/>
      <c r="X509" s="330"/>
      <c r="Y509" s="330"/>
      <c r="Z509" s="330"/>
      <c r="AA509" s="330"/>
      <c r="AB509" s="330"/>
      <c r="AC509" s="330"/>
      <c r="AD509" s="330"/>
      <c r="AE509" s="330"/>
      <c r="AF509" s="330"/>
      <c r="AG509" s="330"/>
      <c r="AH509" s="777"/>
      <c r="AI509" s="777"/>
      <c r="AJ509" s="777"/>
      <c r="AK509" s="777"/>
      <c r="AL509" s="777"/>
      <c r="AM509" s="742"/>
      <c r="AN509" s="330"/>
      <c r="AO509" s="330"/>
      <c r="AP509" s="330"/>
      <c r="AQ509" s="330"/>
      <c r="AR509" s="330"/>
      <c r="AS509" s="330"/>
      <c r="AT509" s="330"/>
      <c r="AU509" s="330"/>
      <c r="AV509" s="330"/>
      <c r="AW509" s="330"/>
      <c r="AX509" s="330"/>
      <c r="AY509" s="330"/>
      <c r="AZ509" s="330"/>
      <c r="BA509" s="330"/>
      <c r="BB509" s="330"/>
      <c r="BC509" s="330"/>
      <c r="BD509" s="330"/>
      <c r="BE509" s="330"/>
      <c r="BF509" s="742"/>
      <c r="BG509" s="330"/>
      <c r="BH509" s="330"/>
      <c r="BI509" s="330"/>
      <c r="BJ509" s="330"/>
      <c r="BK509" s="330"/>
      <c r="BL509" s="330"/>
      <c r="BM509" s="330"/>
      <c r="BN509" s="330"/>
      <c r="BO509" s="330"/>
      <c r="BP509" s="330"/>
      <c r="BQ509" s="330"/>
      <c r="BR509" s="330"/>
      <c r="BS509" s="330"/>
      <c r="BT509" s="330"/>
      <c r="BU509" s="330"/>
      <c r="BV509" s="330"/>
      <c r="BW509" s="330"/>
      <c r="BX509" s="330"/>
      <c r="BY509" s="742"/>
      <c r="BZ509" s="330"/>
      <c r="CA509" s="330"/>
      <c r="CB509" s="330"/>
      <c r="CC509" s="330"/>
      <c r="CD509" s="698" t="str">
        <f t="shared" si="1391"/>
        <v/>
      </c>
      <c r="CE509" s="698" t="str">
        <f t="shared" si="1392"/>
        <v/>
      </c>
      <c r="CF509" s="698" t="str">
        <f t="shared" si="1393"/>
        <v/>
      </c>
      <c r="CG509" s="787" t="str">
        <f t="shared" si="1394"/>
        <v/>
      </c>
      <c r="CH509" s="1371" t="str">
        <f t="shared" si="1710"/>
        <v/>
      </c>
      <c r="CI509" s="1372" t="str">
        <f t="shared" si="1711"/>
        <v/>
      </c>
      <c r="CJ509" s="1373" t="str">
        <f t="shared" si="1712"/>
        <v/>
      </c>
      <c r="CK509" s="1373" t="str">
        <f t="shared" si="1713"/>
        <v/>
      </c>
      <c r="CL509" s="1373" t="str">
        <f t="shared" si="1714"/>
        <v/>
      </c>
      <c r="CM509" s="1373" t="str">
        <f t="shared" si="1715"/>
        <v/>
      </c>
      <c r="CN509" s="1373" t="str">
        <f t="shared" si="1716"/>
        <v/>
      </c>
      <c r="CO509" s="1374" t="str">
        <f t="shared" si="1717"/>
        <v/>
      </c>
      <c r="CP509" s="1374" t="str">
        <f t="shared" si="1718"/>
        <v/>
      </c>
      <c r="CQ509" s="1374" t="str">
        <f t="shared" si="1719"/>
        <v/>
      </c>
      <c r="CR509" s="1374" t="str">
        <f t="shared" si="1720"/>
        <v/>
      </c>
      <c r="CS509" s="1373" t="str">
        <f t="shared" si="1721"/>
        <v/>
      </c>
      <c r="CT509" s="1373" t="str">
        <f t="shared" si="1722"/>
        <v/>
      </c>
      <c r="CU509" s="1373" t="str">
        <f t="shared" si="1723"/>
        <v/>
      </c>
      <c r="CV509" s="1373" t="str">
        <f t="shared" si="1724"/>
        <v/>
      </c>
      <c r="CW509" s="1373" t="str">
        <f t="shared" si="1725"/>
        <v/>
      </c>
      <c r="CX509" s="1372" t="str">
        <f t="shared" si="1726"/>
        <v/>
      </c>
      <c r="CY509" s="1375" t="str">
        <f t="shared" si="1727"/>
        <v/>
      </c>
      <c r="CZ509" s="532" t="str">
        <f t="shared" si="1728"/>
        <v/>
      </c>
      <c r="DA509" s="533" t="str">
        <f t="shared" si="1729"/>
        <v/>
      </c>
      <c r="DB509" s="534" t="str">
        <f t="shared" si="1730"/>
        <v/>
      </c>
      <c r="DC509" s="534" t="str">
        <f t="shared" si="1731"/>
        <v/>
      </c>
      <c r="DD509" s="534" t="str">
        <f t="shared" si="1732"/>
        <v/>
      </c>
      <c r="DE509" s="534" t="str">
        <f t="shared" si="1733"/>
        <v/>
      </c>
      <c r="DF509" s="534" t="str">
        <f t="shared" si="1734"/>
        <v/>
      </c>
      <c r="DG509" s="535" t="str">
        <f t="shared" si="1735"/>
        <v/>
      </c>
      <c r="DH509" s="535" t="str">
        <f t="shared" si="1736"/>
        <v/>
      </c>
      <c r="DI509" s="535" t="str">
        <f t="shared" si="1737"/>
        <v/>
      </c>
      <c r="DJ509" s="535" t="str">
        <f t="shared" si="1738"/>
        <v/>
      </c>
      <c r="DK509" s="534" t="str">
        <f t="shared" si="1739"/>
        <v/>
      </c>
      <c r="DL509" s="534" t="str">
        <f t="shared" si="1740"/>
        <v/>
      </c>
      <c r="DM509" s="534" t="str">
        <f t="shared" si="1741"/>
        <v/>
      </c>
      <c r="DN509" s="534" t="str">
        <f t="shared" si="1742"/>
        <v/>
      </c>
      <c r="DO509" s="534" t="str">
        <f t="shared" si="1743"/>
        <v/>
      </c>
      <c r="DP509" s="533" t="str">
        <f t="shared" si="1744"/>
        <v/>
      </c>
      <c r="DQ509" s="532" t="str">
        <f t="shared" si="1745"/>
        <v/>
      </c>
      <c r="DR509" s="753">
        <f t="shared" si="1746"/>
        <v>0</v>
      </c>
      <c r="DS509" s="111">
        <f t="shared" si="1747"/>
        <v>0</v>
      </c>
      <c r="DT509" s="111">
        <f t="shared" si="1748"/>
        <v>0</v>
      </c>
      <c r="DU509" s="111">
        <f t="shared" si="1749"/>
        <v>0</v>
      </c>
      <c r="DV509" s="602"/>
      <c r="DW509" s="719"/>
      <c r="DX509" s="719"/>
      <c r="DY509" s="719"/>
      <c r="DZ509" s="719"/>
      <c r="EA509" s="719"/>
      <c r="EB509" s="719"/>
      <c r="EC509" s="719"/>
      <c r="ED509" s="719"/>
      <c r="EE509" s="603"/>
    </row>
    <row r="510" spans="1:135" s="604" customFormat="1" ht="15.75" customHeight="1">
      <c r="A510" s="748" t="s">
        <v>399</v>
      </c>
      <c r="B510" s="743"/>
      <c r="C510" s="741"/>
      <c r="D510" s="741"/>
      <c r="E510" s="741"/>
      <c r="F510" s="741"/>
      <c r="G510" s="741"/>
      <c r="H510" s="741"/>
      <c r="I510" s="741"/>
      <c r="J510" s="741"/>
      <c r="K510" s="741"/>
      <c r="L510" s="741"/>
      <c r="M510" s="741"/>
      <c r="N510" s="741"/>
      <c r="O510" s="741"/>
      <c r="P510" s="741"/>
      <c r="Q510" s="741"/>
      <c r="R510" s="741"/>
      <c r="S510" s="741"/>
      <c r="T510" s="803"/>
      <c r="U510" s="741"/>
      <c r="V510" s="741"/>
      <c r="W510" s="741"/>
      <c r="X510" s="741"/>
      <c r="Y510" s="741"/>
      <c r="Z510" s="741"/>
      <c r="AA510" s="741"/>
      <c r="AB510" s="741"/>
      <c r="AC510" s="741"/>
      <c r="AD510" s="741"/>
      <c r="AE510" s="741"/>
      <c r="AF510" s="741"/>
      <c r="AG510" s="741"/>
      <c r="AH510" s="743"/>
      <c r="AI510" s="743"/>
      <c r="AJ510" s="743"/>
      <c r="AK510" s="743"/>
      <c r="AL510" s="743"/>
      <c r="AM510" s="803"/>
      <c r="AN510" s="741"/>
      <c r="AO510" s="741"/>
      <c r="AP510" s="741"/>
      <c r="AQ510" s="741"/>
      <c r="AR510" s="741"/>
      <c r="AS510" s="741"/>
      <c r="AT510" s="741"/>
      <c r="AU510" s="741"/>
      <c r="AV510" s="741"/>
      <c r="AW510" s="741"/>
      <c r="AX510" s="741"/>
      <c r="AY510" s="741"/>
      <c r="AZ510" s="741"/>
      <c r="BA510" s="741"/>
      <c r="BB510" s="741"/>
      <c r="BC510" s="741"/>
      <c r="BD510" s="741"/>
      <c r="BE510" s="741"/>
      <c r="BF510" s="803"/>
      <c r="BG510" s="741"/>
      <c r="BH510" s="741"/>
      <c r="BI510" s="741"/>
      <c r="BJ510" s="741"/>
      <c r="BK510" s="741"/>
      <c r="BL510" s="741"/>
      <c r="BM510" s="741"/>
      <c r="BN510" s="741"/>
      <c r="BO510" s="741"/>
      <c r="BP510" s="741"/>
      <c r="BQ510" s="741"/>
      <c r="BR510" s="741"/>
      <c r="BS510" s="741"/>
      <c r="BT510" s="741"/>
      <c r="BU510" s="741"/>
      <c r="BV510" s="741"/>
      <c r="BW510" s="741"/>
      <c r="BX510" s="741"/>
      <c r="BY510" s="803"/>
      <c r="BZ510" s="741">
        <v>12</v>
      </c>
      <c r="CA510" s="741">
        <v>12</v>
      </c>
      <c r="CB510" s="741">
        <v>12</v>
      </c>
      <c r="CC510" s="741">
        <v>12</v>
      </c>
      <c r="CD510" s="698" t="str">
        <f t="shared" si="1391"/>
        <v/>
      </c>
      <c r="CE510" s="698" t="str">
        <f t="shared" si="1392"/>
        <v/>
      </c>
      <c r="CF510" s="698" t="str">
        <f t="shared" si="1393"/>
        <v/>
      </c>
      <c r="CG510" s="787" t="str">
        <f t="shared" si="1394"/>
        <v/>
      </c>
      <c r="CH510" s="1371" t="str">
        <f t="shared" si="1710"/>
        <v/>
      </c>
      <c r="CI510" s="1372" t="str">
        <f t="shared" si="1711"/>
        <v/>
      </c>
      <c r="CJ510" s="1373" t="str">
        <f t="shared" si="1712"/>
        <v/>
      </c>
      <c r="CK510" s="1373" t="str">
        <f t="shared" si="1713"/>
        <v/>
      </c>
      <c r="CL510" s="1373" t="str">
        <f t="shared" si="1714"/>
        <v/>
      </c>
      <c r="CM510" s="1373" t="str">
        <f t="shared" si="1715"/>
        <v/>
      </c>
      <c r="CN510" s="1373" t="str">
        <f t="shared" si="1716"/>
        <v/>
      </c>
      <c r="CO510" s="1374" t="str">
        <f t="shared" si="1717"/>
        <v/>
      </c>
      <c r="CP510" s="1374" t="str">
        <f t="shared" si="1718"/>
        <v/>
      </c>
      <c r="CQ510" s="1374" t="str">
        <f t="shared" si="1719"/>
        <v/>
      </c>
      <c r="CR510" s="1374" t="str">
        <f t="shared" si="1720"/>
        <v/>
      </c>
      <c r="CS510" s="1373" t="str">
        <f t="shared" si="1721"/>
        <v/>
      </c>
      <c r="CT510" s="1373" t="str">
        <f t="shared" si="1722"/>
        <v/>
      </c>
      <c r="CU510" s="1373" t="str">
        <f t="shared" si="1723"/>
        <v/>
      </c>
      <c r="CV510" s="1373" t="str">
        <f t="shared" si="1724"/>
        <v/>
      </c>
      <c r="CW510" s="1373" t="str">
        <f t="shared" si="1725"/>
        <v/>
      </c>
      <c r="CX510" s="1372" t="str">
        <f t="shared" si="1726"/>
        <v/>
      </c>
      <c r="CY510" s="1375" t="str">
        <f t="shared" si="1727"/>
        <v/>
      </c>
      <c r="CZ510" s="532" t="str">
        <f t="shared" si="1728"/>
        <v/>
      </c>
      <c r="DA510" s="533" t="str">
        <f t="shared" si="1729"/>
        <v/>
      </c>
      <c r="DB510" s="534" t="str">
        <f t="shared" si="1730"/>
        <v/>
      </c>
      <c r="DC510" s="534" t="str">
        <f t="shared" si="1731"/>
        <v/>
      </c>
      <c r="DD510" s="534" t="str">
        <f t="shared" si="1732"/>
        <v/>
      </c>
      <c r="DE510" s="534" t="str">
        <f t="shared" si="1733"/>
        <v/>
      </c>
      <c r="DF510" s="534" t="str">
        <f t="shared" si="1734"/>
        <v/>
      </c>
      <c r="DG510" s="535" t="str">
        <f t="shared" si="1735"/>
        <v/>
      </c>
      <c r="DH510" s="535" t="str">
        <f t="shared" si="1736"/>
        <v/>
      </c>
      <c r="DI510" s="535" t="str">
        <f t="shared" si="1737"/>
        <v/>
      </c>
      <c r="DJ510" s="535" t="str">
        <f t="shared" si="1738"/>
        <v/>
      </c>
      <c r="DK510" s="534" t="str">
        <f t="shared" si="1739"/>
        <v/>
      </c>
      <c r="DL510" s="534" t="str">
        <f t="shared" si="1740"/>
        <v/>
      </c>
      <c r="DM510" s="534" t="str">
        <f t="shared" si="1741"/>
        <v/>
      </c>
      <c r="DN510" s="534" t="str">
        <f t="shared" si="1742"/>
        <v/>
      </c>
      <c r="DO510" s="534" t="str">
        <f t="shared" si="1743"/>
        <v/>
      </c>
      <c r="DP510" s="533" t="str">
        <f t="shared" si="1744"/>
        <v/>
      </c>
      <c r="DQ510" s="532" t="str">
        <f t="shared" si="1745"/>
        <v/>
      </c>
      <c r="DR510" s="753">
        <f t="shared" si="1746"/>
        <v>0</v>
      </c>
      <c r="DS510" s="111">
        <f t="shared" si="1747"/>
        <v>0</v>
      </c>
      <c r="DT510" s="111">
        <f t="shared" si="1748"/>
        <v>0</v>
      </c>
      <c r="DU510" s="111">
        <f t="shared" si="1749"/>
        <v>0</v>
      </c>
      <c r="DV510" s="602"/>
      <c r="DW510" s="719"/>
      <c r="DX510" s="719"/>
      <c r="DY510" s="719"/>
      <c r="DZ510" s="719"/>
      <c r="EA510" s="719"/>
      <c r="EB510" s="719"/>
      <c r="EC510" s="719"/>
      <c r="ED510" s="719"/>
      <c r="EE510" s="603"/>
    </row>
    <row r="511" spans="1:135" s="604" customFormat="1" ht="15.75" customHeight="1">
      <c r="A511" s="800" t="s">
        <v>393</v>
      </c>
      <c r="B511" s="858">
        <v>16980</v>
      </c>
      <c r="C511" s="858">
        <v>16980</v>
      </c>
      <c r="D511" s="858">
        <v>16980</v>
      </c>
      <c r="E511" s="858">
        <v>16980</v>
      </c>
      <c r="F511" s="858">
        <v>16980</v>
      </c>
      <c r="G511" s="858">
        <v>16980</v>
      </c>
      <c r="H511" s="858">
        <v>16980</v>
      </c>
      <c r="I511" s="858">
        <v>16980</v>
      </c>
      <c r="J511" s="858">
        <v>16980</v>
      </c>
      <c r="K511" s="858">
        <v>16980</v>
      </c>
      <c r="L511" s="858">
        <v>16980</v>
      </c>
      <c r="M511" s="858">
        <v>16980</v>
      </c>
      <c r="N511" s="858">
        <v>16980</v>
      </c>
      <c r="O511" s="858">
        <v>16980</v>
      </c>
      <c r="P511" s="858">
        <v>16980</v>
      </c>
      <c r="Q511" s="858">
        <v>16980</v>
      </c>
      <c r="R511" s="858">
        <v>16980</v>
      </c>
      <c r="S511" s="858">
        <v>16980</v>
      </c>
      <c r="T511" s="703"/>
      <c r="U511" s="858">
        <v>16980</v>
      </c>
      <c r="V511" s="858">
        <v>16980</v>
      </c>
      <c r="W511" s="858">
        <v>16980</v>
      </c>
      <c r="X511" s="858">
        <v>16980</v>
      </c>
      <c r="Y511" s="858">
        <v>16980</v>
      </c>
      <c r="Z511" s="858">
        <v>16980</v>
      </c>
      <c r="AA511" s="858">
        <v>16980</v>
      </c>
      <c r="AB511" s="858">
        <v>16980</v>
      </c>
      <c r="AC511" s="858">
        <v>16980</v>
      </c>
      <c r="AD511" s="858">
        <v>16980</v>
      </c>
      <c r="AE511" s="858">
        <v>16980</v>
      </c>
      <c r="AF511" s="858">
        <v>16980</v>
      </c>
      <c r="AG511" s="858">
        <v>16980</v>
      </c>
      <c r="AH511" s="858">
        <v>16980</v>
      </c>
      <c r="AI511" s="858">
        <v>16980</v>
      </c>
      <c r="AJ511" s="858">
        <v>16980</v>
      </c>
      <c r="AK511" s="858">
        <v>16980</v>
      </c>
      <c r="AL511" s="858">
        <v>16980</v>
      </c>
      <c r="AM511" s="703"/>
      <c r="AN511" s="858">
        <v>16980</v>
      </c>
      <c r="AO511" s="858">
        <v>16980</v>
      </c>
      <c r="AP511" s="858">
        <v>16980</v>
      </c>
      <c r="AQ511" s="858">
        <v>16980</v>
      </c>
      <c r="AR511" s="858">
        <v>16980</v>
      </c>
      <c r="AS511" s="858">
        <v>16980</v>
      </c>
      <c r="AT511" s="858">
        <v>16980</v>
      </c>
      <c r="AU511" s="858">
        <v>16980</v>
      </c>
      <c r="AV511" s="858">
        <v>16980</v>
      </c>
      <c r="AW511" s="858">
        <v>16980</v>
      </c>
      <c r="AX511" s="858">
        <v>16980</v>
      </c>
      <c r="AY511" s="858">
        <v>16980</v>
      </c>
      <c r="AZ511" s="858">
        <v>16980</v>
      </c>
      <c r="BA511" s="858">
        <v>16980</v>
      </c>
      <c r="BB511" s="858">
        <v>16980</v>
      </c>
      <c r="BC511" s="858">
        <v>16980</v>
      </c>
      <c r="BD511" s="858">
        <v>16980</v>
      </c>
      <c r="BE511" s="858">
        <v>16980</v>
      </c>
      <c r="BF511" s="851"/>
      <c r="BG511" s="858">
        <v>16980</v>
      </c>
      <c r="BH511" s="858">
        <v>16980</v>
      </c>
      <c r="BI511" s="858">
        <v>16980</v>
      </c>
      <c r="BJ511" s="858">
        <v>16980</v>
      </c>
      <c r="BK511" s="858">
        <v>16980</v>
      </c>
      <c r="BL511" s="858">
        <v>16980</v>
      </c>
      <c r="BM511" s="858">
        <v>16980</v>
      </c>
      <c r="BN511" s="858">
        <v>16980</v>
      </c>
      <c r="BO511" s="858">
        <v>16980</v>
      </c>
      <c r="BP511" s="858">
        <v>16980</v>
      </c>
      <c r="BQ511" s="858">
        <v>16980</v>
      </c>
      <c r="BR511" s="858">
        <v>16980</v>
      </c>
      <c r="BS511" s="858">
        <v>16980</v>
      </c>
      <c r="BT511" s="858">
        <v>16980</v>
      </c>
      <c r="BU511" s="858">
        <v>16980</v>
      </c>
      <c r="BV511" s="858">
        <v>16980</v>
      </c>
      <c r="BW511" s="858">
        <v>16980</v>
      </c>
      <c r="BX511" s="858">
        <v>16980</v>
      </c>
      <c r="BY511" s="851"/>
      <c r="BZ511" s="858">
        <v>16980</v>
      </c>
      <c r="CA511" s="858">
        <v>16980</v>
      </c>
      <c r="CB511" s="858">
        <v>16980</v>
      </c>
      <c r="CC511" s="858">
        <v>16980</v>
      </c>
      <c r="CD511" s="698">
        <f t="shared" si="1391"/>
        <v>16980</v>
      </c>
      <c r="CE511" s="698">
        <f t="shared" si="1392"/>
        <v>16980</v>
      </c>
      <c r="CF511" s="698">
        <f t="shared" si="1393"/>
        <v>16980</v>
      </c>
      <c r="CG511" s="787">
        <f t="shared" si="1394"/>
        <v>16980</v>
      </c>
      <c r="CH511" s="1371">
        <f t="shared" si="1710"/>
        <v>16980</v>
      </c>
      <c r="CI511" s="1372">
        <f t="shared" si="1711"/>
        <v>16980</v>
      </c>
      <c r="CJ511" s="1373">
        <f t="shared" si="1712"/>
        <v>16980</v>
      </c>
      <c r="CK511" s="1373">
        <f t="shared" si="1713"/>
        <v>16980</v>
      </c>
      <c r="CL511" s="1373">
        <f t="shared" si="1714"/>
        <v>16980</v>
      </c>
      <c r="CM511" s="1373">
        <f t="shared" si="1715"/>
        <v>16980</v>
      </c>
      <c r="CN511" s="1373">
        <f t="shared" si="1716"/>
        <v>16980</v>
      </c>
      <c r="CO511" s="1374">
        <f t="shared" si="1717"/>
        <v>16980</v>
      </c>
      <c r="CP511" s="1374">
        <f t="shared" si="1718"/>
        <v>16980</v>
      </c>
      <c r="CQ511" s="1374">
        <f t="shared" si="1719"/>
        <v>16980</v>
      </c>
      <c r="CR511" s="1374">
        <f t="shared" si="1720"/>
        <v>16980</v>
      </c>
      <c r="CS511" s="1373">
        <f t="shared" si="1721"/>
        <v>16980</v>
      </c>
      <c r="CT511" s="1373">
        <f t="shared" si="1722"/>
        <v>16980</v>
      </c>
      <c r="CU511" s="1373">
        <f t="shared" si="1723"/>
        <v>16980</v>
      </c>
      <c r="CV511" s="1373">
        <f t="shared" si="1724"/>
        <v>16980</v>
      </c>
      <c r="CW511" s="1373">
        <f t="shared" si="1725"/>
        <v>16980</v>
      </c>
      <c r="CX511" s="1372">
        <f t="shared" si="1726"/>
        <v>16980</v>
      </c>
      <c r="CY511" s="1375">
        <f t="shared" si="1727"/>
        <v>16980</v>
      </c>
      <c r="CZ511" s="532">
        <f t="shared" si="1728"/>
        <v>16980</v>
      </c>
      <c r="DA511" s="533">
        <f t="shared" si="1729"/>
        <v>16980</v>
      </c>
      <c r="DB511" s="534">
        <f t="shared" si="1730"/>
        <v>16980</v>
      </c>
      <c r="DC511" s="534">
        <f t="shared" si="1731"/>
        <v>16980</v>
      </c>
      <c r="DD511" s="534">
        <f t="shared" si="1732"/>
        <v>16980</v>
      </c>
      <c r="DE511" s="534">
        <f t="shared" si="1733"/>
        <v>16980</v>
      </c>
      <c r="DF511" s="534">
        <f t="shared" si="1734"/>
        <v>16980</v>
      </c>
      <c r="DG511" s="535">
        <f t="shared" si="1735"/>
        <v>16980</v>
      </c>
      <c r="DH511" s="535">
        <f t="shared" si="1736"/>
        <v>16980</v>
      </c>
      <c r="DI511" s="535">
        <f t="shared" si="1737"/>
        <v>16980</v>
      </c>
      <c r="DJ511" s="535">
        <f t="shared" si="1738"/>
        <v>16980</v>
      </c>
      <c r="DK511" s="534">
        <f t="shared" si="1739"/>
        <v>16980</v>
      </c>
      <c r="DL511" s="534">
        <f t="shared" si="1740"/>
        <v>16980</v>
      </c>
      <c r="DM511" s="534">
        <f t="shared" si="1741"/>
        <v>16980</v>
      </c>
      <c r="DN511" s="534">
        <f t="shared" si="1742"/>
        <v>16980</v>
      </c>
      <c r="DO511" s="534">
        <f t="shared" si="1743"/>
        <v>16980</v>
      </c>
      <c r="DP511" s="533">
        <f t="shared" si="1744"/>
        <v>16980</v>
      </c>
      <c r="DQ511" s="532">
        <f t="shared" si="1745"/>
        <v>16980</v>
      </c>
      <c r="DR511" s="753">
        <f t="shared" si="1746"/>
        <v>18</v>
      </c>
      <c r="DS511" s="111">
        <f t="shared" si="1747"/>
        <v>18</v>
      </c>
      <c r="DT511" s="111">
        <f t="shared" si="1748"/>
        <v>18</v>
      </c>
      <c r="DU511" s="111">
        <f t="shared" si="1749"/>
        <v>18</v>
      </c>
      <c r="DV511" s="602"/>
      <c r="DW511" s="719"/>
      <c r="DX511" s="719"/>
      <c r="DY511" s="719"/>
      <c r="DZ511" s="719"/>
      <c r="EA511" s="719"/>
      <c r="EB511" s="719"/>
      <c r="EC511" s="719"/>
      <c r="ED511" s="719"/>
      <c r="EE511" s="603"/>
    </row>
    <row r="512" spans="1:135" s="604" customFormat="1" ht="15.75" customHeight="1">
      <c r="A512" s="748" t="s">
        <v>328</v>
      </c>
      <c r="B512" s="863" t="str">
        <f t="shared" ref="B512:S512" si="1770">IF(B509="","",B509*B510*B511/B$46/365/$G$1)</f>
        <v/>
      </c>
      <c r="C512" s="733" t="str">
        <f t="shared" si="1770"/>
        <v/>
      </c>
      <c r="D512" s="863" t="str">
        <f t="shared" si="1770"/>
        <v/>
      </c>
      <c r="E512" s="733" t="str">
        <f t="shared" si="1770"/>
        <v/>
      </c>
      <c r="F512" s="863" t="str">
        <f t="shared" si="1770"/>
        <v/>
      </c>
      <c r="G512" s="733" t="str">
        <f t="shared" si="1770"/>
        <v/>
      </c>
      <c r="H512" s="733" t="str">
        <f t="shared" si="1770"/>
        <v/>
      </c>
      <c r="I512" s="863" t="str">
        <f t="shared" si="1770"/>
        <v/>
      </c>
      <c r="J512" s="863" t="str">
        <f t="shared" si="1770"/>
        <v/>
      </c>
      <c r="K512" s="733" t="str">
        <f t="shared" si="1770"/>
        <v/>
      </c>
      <c r="L512" s="863" t="str">
        <f t="shared" si="1770"/>
        <v/>
      </c>
      <c r="M512" s="733" t="str">
        <f t="shared" si="1770"/>
        <v/>
      </c>
      <c r="N512" s="863" t="str">
        <f t="shared" si="1770"/>
        <v/>
      </c>
      <c r="O512" s="733" t="str">
        <f t="shared" si="1770"/>
        <v/>
      </c>
      <c r="P512" s="863" t="str">
        <f t="shared" si="1770"/>
        <v/>
      </c>
      <c r="Q512" s="733" t="str">
        <f t="shared" si="1770"/>
        <v/>
      </c>
      <c r="R512" s="733" t="str">
        <f t="shared" si="1770"/>
        <v/>
      </c>
      <c r="S512" s="863" t="str">
        <f t="shared" si="1770"/>
        <v/>
      </c>
      <c r="T512" s="689"/>
      <c r="U512" s="733" t="str">
        <f t="shared" ref="U512:AL512" si="1771">IF(U509="","",U509*U510*U511/U$46/365/$G$1)</f>
        <v/>
      </c>
      <c r="V512" s="733" t="str">
        <f t="shared" si="1771"/>
        <v/>
      </c>
      <c r="W512" s="733" t="str">
        <f t="shared" si="1771"/>
        <v/>
      </c>
      <c r="X512" s="733" t="str">
        <f t="shared" si="1771"/>
        <v/>
      </c>
      <c r="Y512" s="733" t="str">
        <f t="shared" si="1771"/>
        <v/>
      </c>
      <c r="Z512" s="733" t="str">
        <f t="shared" si="1771"/>
        <v/>
      </c>
      <c r="AA512" s="733" t="str">
        <f t="shared" si="1771"/>
        <v/>
      </c>
      <c r="AB512" s="733" t="str">
        <f t="shared" si="1771"/>
        <v/>
      </c>
      <c r="AC512" s="733" t="str">
        <f t="shared" si="1771"/>
        <v/>
      </c>
      <c r="AD512" s="733" t="str">
        <f t="shared" si="1771"/>
        <v/>
      </c>
      <c r="AE512" s="733" t="str">
        <f t="shared" si="1771"/>
        <v/>
      </c>
      <c r="AF512" s="733" t="str">
        <f t="shared" si="1771"/>
        <v/>
      </c>
      <c r="AG512" s="733" t="str">
        <f t="shared" si="1771"/>
        <v/>
      </c>
      <c r="AH512" s="733" t="str">
        <f t="shared" si="1771"/>
        <v/>
      </c>
      <c r="AI512" s="733" t="str">
        <f t="shared" si="1771"/>
        <v/>
      </c>
      <c r="AJ512" s="733" t="str">
        <f t="shared" si="1771"/>
        <v/>
      </c>
      <c r="AK512" s="733" t="str">
        <f t="shared" si="1771"/>
        <v/>
      </c>
      <c r="AL512" s="733" t="str">
        <f t="shared" si="1771"/>
        <v/>
      </c>
      <c r="AM512" s="689"/>
      <c r="AN512" s="733" t="str">
        <f t="shared" ref="AN512:BE512" si="1772">IF(AN509="","",AN509*AN510*AN511/AN$46/365/$G$1)</f>
        <v/>
      </c>
      <c r="AO512" s="733" t="str">
        <f t="shared" si="1772"/>
        <v/>
      </c>
      <c r="AP512" s="733" t="str">
        <f t="shared" si="1772"/>
        <v/>
      </c>
      <c r="AQ512" s="733" t="str">
        <f t="shared" si="1772"/>
        <v/>
      </c>
      <c r="AR512" s="733" t="str">
        <f t="shared" si="1772"/>
        <v/>
      </c>
      <c r="AS512" s="733" t="str">
        <f t="shared" si="1772"/>
        <v/>
      </c>
      <c r="AT512" s="733" t="str">
        <f t="shared" si="1772"/>
        <v/>
      </c>
      <c r="AU512" s="733" t="str">
        <f t="shared" si="1772"/>
        <v/>
      </c>
      <c r="AV512" s="733" t="str">
        <f t="shared" si="1772"/>
        <v/>
      </c>
      <c r="AW512" s="733" t="str">
        <f t="shared" si="1772"/>
        <v/>
      </c>
      <c r="AX512" s="733" t="str">
        <f t="shared" si="1772"/>
        <v/>
      </c>
      <c r="AY512" s="733" t="str">
        <f t="shared" si="1772"/>
        <v/>
      </c>
      <c r="AZ512" s="733" t="str">
        <f t="shared" si="1772"/>
        <v/>
      </c>
      <c r="BA512" s="733" t="str">
        <f t="shared" si="1772"/>
        <v/>
      </c>
      <c r="BB512" s="733" t="str">
        <f t="shared" si="1772"/>
        <v/>
      </c>
      <c r="BC512" s="733" t="str">
        <f t="shared" si="1772"/>
        <v/>
      </c>
      <c r="BD512" s="733" t="str">
        <f t="shared" si="1772"/>
        <v/>
      </c>
      <c r="BE512" s="733" t="str">
        <f t="shared" si="1772"/>
        <v/>
      </c>
      <c r="BF512" s="752"/>
      <c r="BG512" s="733" t="str">
        <f t="shared" ref="BG512:BX512" si="1773">IF(BG509="","",BG509*BG510*BG511/BG$46/365/$G$1)</f>
        <v/>
      </c>
      <c r="BH512" s="733" t="str">
        <f t="shared" si="1773"/>
        <v/>
      </c>
      <c r="BI512" s="733" t="str">
        <f t="shared" si="1773"/>
        <v/>
      </c>
      <c r="BJ512" s="733" t="str">
        <f t="shared" si="1773"/>
        <v/>
      </c>
      <c r="BK512" s="733" t="str">
        <f t="shared" si="1773"/>
        <v/>
      </c>
      <c r="BL512" s="733" t="str">
        <f t="shared" si="1773"/>
        <v/>
      </c>
      <c r="BM512" s="733" t="str">
        <f t="shared" si="1773"/>
        <v/>
      </c>
      <c r="BN512" s="733" t="str">
        <f t="shared" si="1773"/>
        <v/>
      </c>
      <c r="BO512" s="733" t="str">
        <f t="shared" si="1773"/>
        <v/>
      </c>
      <c r="BP512" s="733" t="str">
        <f t="shared" si="1773"/>
        <v/>
      </c>
      <c r="BQ512" s="733" t="str">
        <f t="shared" si="1773"/>
        <v/>
      </c>
      <c r="BR512" s="733" t="str">
        <f t="shared" si="1773"/>
        <v/>
      </c>
      <c r="BS512" s="733" t="str">
        <f t="shared" si="1773"/>
        <v/>
      </c>
      <c r="BT512" s="733" t="str">
        <f t="shared" si="1773"/>
        <v/>
      </c>
      <c r="BU512" s="733" t="str">
        <f t="shared" si="1773"/>
        <v/>
      </c>
      <c r="BV512" s="733" t="str">
        <f t="shared" si="1773"/>
        <v/>
      </c>
      <c r="BW512" s="733" t="str">
        <f t="shared" si="1773"/>
        <v/>
      </c>
      <c r="BX512" s="733" t="str">
        <f t="shared" si="1773"/>
        <v/>
      </c>
      <c r="BY512" s="752"/>
      <c r="BZ512" s="733" t="str">
        <f>IF(BZ509="","",BZ509*BZ510*BZ511/BZ$46/365/$G$1)</f>
        <v/>
      </c>
      <c r="CA512" s="733" t="str">
        <f>IF(CA509="","",CA509*CA510*CA511/CA$46/365/$G$1)</f>
        <v/>
      </c>
      <c r="CB512" s="733" t="str">
        <f>IF(CB509="","",CB509*CB510*CB511/CB$46/365/$G$1)</f>
        <v/>
      </c>
      <c r="CC512" s="733" t="str">
        <f>IF(CC509="","",CC509*CC510*CC511/CC$46/365/$G$1)</f>
        <v/>
      </c>
      <c r="CD512" s="698" t="str">
        <f t="shared" si="1391"/>
        <v/>
      </c>
      <c r="CE512" s="723" t="str">
        <f t="shared" si="1392"/>
        <v/>
      </c>
      <c r="CF512" s="723" t="str">
        <f t="shared" si="1393"/>
        <v/>
      </c>
      <c r="CG512" s="790" t="str">
        <f t="shared" si="1394"/>
        <v/>
      </c>
      <c r="CH512" s="1376" t="str">
        <f t="shared" si="1710"/>
        <v/>
      </c>
      <c r="CI512" s="1377" t="str">
        <f t="shared" si="1711"/>
        <v/>
      </c>
      <c r="CJ512" s="1378" t="str">
        <f t="shared" si="1712"/>
        <v/>
      </c>
      <c r="CK512" s="1378" t="str">
        <f t="shared" si="1713"/>
        <v/>
      </c>
      <c r="CL512" s="1378" t="str">
        <f t="shared" si="1714"/>
        <v/>
      </c>
      <c r="CM512" s="1378" t="str">
        <f t="shared" si="1715"/>
        <v/>
      </c>
      <c r="CN512" s="1378" t="str">
        <f t="shared" si="1716"/>
        <v/>
      </c>
      <c r="CO512" s="1379" t="str">
        <f t="shared" si="1717"/>
        <v/>
      </c>
      <c r="CP512" s="1379" t="str">
        <f t="shared" si="1718"/>
        <v/>
      </c>
      <c r="CQ512" s="1379" t="str">
        <f t="shared" si="1719"/>
        <v/>
      </c>
      <c r="CR512" s="1379" t="str">
        <f t="shared" si="1720"/>
        <v/>
      </c>
      <c r="CS512" s="1378" t="str">
        <f t="shared" si="1721"/>
        <v/>
      </c>
      <c r="CT512" s="1378" t="str">
        <f t="shared" si="1722"/>
        <v/>
      </c>
      <c r="CU512" s="1378" t="str">
        <f t="shared" si="1723"/>
        <v/>
      </c>
      <c r="CV512" s="1378" t="str">
        <f t="shared" si="1724"/>
        <v/>
      </c>
      <c r="CW512" s="1378" t="str">
        <f t="shared" si="1725"/>
        <v/>
      </c>
      <c r="CX512" s="1377" t="str">
        <f t="shared" si="1726"/>
        <v/>
      </c>
      <c r="CY512" s="1380" t="str">
        <f t="shared" si="1727"/>
        <v/>
      </c>
      <c r="CZ512" s="638" t="str">
        <f t="shared" si="1728"/>
        <v/>
      </c>
      <c r="DA512" s="639" t="str">
        <f t="shared" si="1729"/>
        <v/>
      </c>
      <c r="DB512" s="640" t="str">
        <f t="shared" si="1730"/>
        <v/>
      </c>
      <c r="DC512" s="640" t="str">
        <f t="shared" si="1731"/>
        <v/>
      </c>
      <c r="DD512" s="640" t="str">
        <f t="shared" si="1732"/>
        <v/>
      </c>
      <c r="DE512" s="640" t="str">
        <f t="shared" si="1733"/>
        <v/>
      </c>
      <c r="DF512" s="640" t="str">
        <f t="shared" si="1734"/>
        <v/>
      </c>
      <c r="DG512" s="641" t="str">
        <f t="shared" si="1735"/>
        <v/>
      </c>
      <c r="DH512" s="641" t="str">
        <f t="shared" si="1736"/>
        <v/>
      </c>
      <c r="DI512" s="641" t="str">
        <f t="shared" si="1737"/>
        <v/>
      </c>
      <c r="DJ512" s="641" t="str">
        <f t="shared" si="1738"/>
        <v/>
      </c>
      <c r="DK512" s="640" t="str">
        <f t="shared" si="1739"/>
        <v/>
      </c>
      <c r="DL512" s="640" t="str">
        <f t="shared" si="1740"/>
        <v/>
      </c>
      <c r="DM512" s="640" t="str">
        <f t="shared" si="1741"/>
        <v/>
      </c>
      <c r="DN512" s="640" t="str">
        <f t="shared" si="1742"/>
        <v/>
      </c>
      <c r="DO512" s="640" t="str">
        <f t="shared" si="1743"/>
        <v/>
      </c>
      <c r="DP512" s="639" t="str">
        <f t="shared" si="1744"/>
        <v/>
      </c>
      <c r="DQ512" s="638" t="str">
        <f t="shared" si="1745"/>
        <v/>
      </c>
      <c r="DR512" s="753">
        <f t="shared" si="1746"/>
        <v>0</v>
      </c>
      <c r="DS512" s="111">
        <f t="shared" si="1747"/>
        <v>0</v>
      </c>
      <c r="DT512" s="111">
        <f t="shared" si="1748"/>
        <v>0</v>
      </c>
      <c r="DU512" s="111">
        <f t="shared" si="1749"/>
        <v>0</v>
      </c>
      <c r="DV512" s="602"/>
      <c r="DW512" s="719"/>
      <c r="DX512" s="719"/>
      <c r="DY512" s="719"/>
      <c r="DZ512" s="719"/>
      <c r="EA512" s="719"/>
      <c r="EB512" s="719"/>
      <c r="EC512" s="719"/>
      <c r="ED512" s="719"/>
      <c r="EE512" s="603"/>
    </row>
    <row r="513" spans="1:135" s="604" customFormat="1" ht="15.75" customHeight="1">
      <c r="A513" s="859" t="s">
        <v>398</v>
      </c>
      <c r="B513" s="743"/>
      <c r="C513" s="741"/>
      <c r="D513" s="741"/>
      <c r="E513" s="741"/>
      <c r="F513" s="741"/>
      <c r="G513" s="741"/>
      <c r="H513" s="741"/>
      <c r="I513" s="741"/>
      <c r="J513" s="741"/>
      <c r="K513" s="741"/>
      <c r="L513" s="741"/>
      <c r="M513" s="741"/>
      <c r="N513" s="741"/>
      <c r="O513" s="741"/>
      <c r="P513" s="741"/>
      <c r="Q513" s="741"/>
      <c r="R513" s="741"/>
      <c r="S513" s="741"/>
      <c r="T513" s="754"/>
      <c r="U513" s="741"/>
      <c r="V513" s="741"/>
      <c r="W513" s="741"/>
      <c r="X513" s="741"/>
      <c r="Y513" s="741"/>
      <c r="Z513" s="741"/>
      <c r="AA513" s="741"/>
      <c r="AB513" s="741"/>
      <c r="AC513" s="741"/>
      <c r="AD513" s="741"/>
      <c r="AE513" s="741"/>
      <c r="AF513" s="741"/>
      <c r="AG513" s="741"/>
      <c r="AH513" s="743"/>
      <c r="AI513" s="741"/>
      <c r="AJ513" s="741"/>
      <c r="AK513" s="741"/>
      <c r="AL513" s="743"/>
      <c r="AM513" s="754"/>
      <c r="AN513" s="741"/>
      <c r="AO513" s="741"/>
      <c r="AP513" s="741"/>
      <c r="AQ513" s="741"/>
      <c r="AR513" s="741"/>
      <c r="AS513" s="741"/>
      <c r="AT513" s="741"/>
      <c r="AU513" s="741"/>
      <c r="AV513" s="741"/>
      <c r="AW513" s="741"/>
      <c r="AX513" s="741"/>
      <c r="AY513" s="741"/>
      <c r="AZ513" s="741"/>
      <c r="BA513" s="741"/>
      <c r="BB513" s="741"/>
      <c r="BC513" s="741"/>
      <c r="BD513" s="741"/>
      <c r="BE513" s="741"/>
      <c r="BF513" s="754"/>
      <c r="BG513" s="741"/>
      <c r="BH513" s="741"/>
      <c r="BI513" s="741"/>
      <c r="BJ513" s="741"/>
      <c r="BK513" s="741"/>
      <c r="BL513" s="741"/>
      <c r="BM513" s="741"/>
      <c r="BN513" s="741"/>
      <c r="BO513" s="741"/>
      <c r="BP513" s="741"/>
      <c r="BQ513" s="741"/>
      <c r="BR513" s="741"/>
      <c r="BS513" s="741"/>
      <c r="BT513" s="741"/>
      <c r="BU513" s="741"/>
      <c r="BV513" s="741"/>
      <c r="BW513" s="741"/>
      <c r="BX513" s="741"/>
      <c r="BY513" s="754"/>
      <c r="BZ513" s="741"/>
      <c r="CA513" s="741"/>
      <c r="CB513" s="741"/>
      <c r="CC513" s="741"/>
      <c r="CD513" s="698" t="str">
        <f t="shared" si="1391"/>
        <v/>
      </c>
      <c r="CE513" s="698" t="str">
        <f t="shared" si="1392"/>
        <v/>
      </c>
      <c r="CF513" s="698" t="str">
        <f t="shared" si="1393"/>
        <v/>
      </c>
      <c r="CG513" s="787" t="str">
        <f t="shared" si="1394"/>
        <v/>
      </c>
      <c r="CH513" s="1371" t="str">
        <f t="shared" si="1710"/>
        <v/>
      </c>
      <c r="CI513" s="1372" t="str">
        <f t="shared" si="1711"/>
        <v/>
      </c>
      <c r="CJ513" s="1373" t="str">
        <f t="shared" si="1712"/>
        <v/>
      </c>
      <c r="CK513" s="1373" t="str">
        <f t="shared" si="1713"/>
        <v/>
      </c>
      <c r="CL513" s="1373" t="str">
        <f t="shared" si="1714"/>
        <v/>
      </c>
      <c r="CM513" s="1373" t="str">
        <f t="shared" si="1715"/>
        <v/>
      </c>
      <c r="CN513" s="1373" t="str">
        <f t="shared" si="1716"/>
        <v/>
      </c>
      <c r="CO513" s="1374" t="str">
        <f t="shared" si="1717"/>
        <v/>
      </c>
      <c r="CP513" s="1374" t="str">
        <f t="shared" si="1718"/>
        <v/>
      </c>
      <c r="CQ513" s="1374" t="str">
        <f t="shared" si="1719"/>
        <v/>
      </c>
      <c r="CR513" s="1374" t="str">
        <f t="shared" si="1720"/>
        <v/>
      </c>
      <c r="CS513" s="1373" t="str">
        <f t="shared" si="1721"/>
        <v/>
      </c>
      <c r="CT513" s="1373" t="str">
        <f t="shared" si="1722"/>
        <v/>
      </c>
      <c r="CU513" s="1373" t="str">
        <f t="shared" si="1723"/>
        <v/>
      </c>
      <c r="CV513" s="1373" t="str">
        <f t="shared" si="1724"/>
        <v/>
      </c>
      <c r="CW513" s="1373" t="str">
        <f t="shared" si="1725"/>
        <v/>
      </c>
      <c r="CX513" s="1372" t="str">
        <f t="shared" si="1726"/>
        <v/>
      </c>
      <c r="CY513" s="1375" t="str">
        <f t="shared" si="1727"/>
        <v/>
      </c>
      <c r="CZ513" s="532" t="str">
        <f t="shared" si="1728"/>
        <v/>
      </c>
      <c r="DA513" s="533" t="str">
        <f t="shared" si="1729"/>
        <v/>
      </c>
      <c r="DB513" s="534" t="str">
        <f t="shared" si="1730"/>
        <v/>
      </c>
      <c r="DC513" s="534" t="str">
        <f t="shared" si="1731"/>
        <v/>
      </c>
      <c r="DD513" s="534" t="str">
        <f t="shared" si="1732"/>
        <v/>
      </c>
      <c r="DE513" s="534" t="str">
        <f t="shared" si="1733"/>
        <v/>
      </c>
      <c r="DF513" s="534" t="str">
        <f t="shared" si="1734"/>
        <v/>
      </c>
      <c r="DG513" s="535" t="str">
        <f t="shared" si="1735"/>
        <v/>
      </c>
      <c r="DH513" s="535" t="str">
        <f t="shared" si="1736"/>
        <v/>
      </c>
      <c r="DI513" s="535" t="str">
        <f t="shared" si="1737"/>
        <v/>
      </c>
      <c r="DJ513" s="535" t="str">
        <f t="shared" si="1738"/>
        <v/>
      </c>
      <c r="DK513" s="534" t="str">
        <f t="shared" si="1739"/>
        <v/>
      </c>
      <c r="DL513" s="534" t="str">
        <f t="shared" si="1740"/>
        <v/>
      </c>
      <c r="DM513" s="534" t="str">
        <f t="shared" si="1741"/>
        <v/>
      </c>
      <c r="DN513" s="534" t="str">
        <f t="shared" si="1742"/>
        <v/>
      </c>
      <c r="DO513" s="534" t="str">
        <f t="shared" si="1743"/>
        <v/>
      </c>
      <c r="DP513" s="533" t="str">
        <f t="shared" si="1744"/>
        <v/>
      </c>
      <c r="DQ513" s="532" t="str">
        <f t="shared" si="1745"/>
        <v/>
      </c>
      <c r="DR513" s="753">
        <f t="shared" si="1746"/>
        <v>0</v>
      </c>
      <c r="DS513" s="111">
        <f t="shared" si="1747"/>
        <v>0</v>
      </c>
      <c r="DT513" s="111">
        <f t="shared" si="1748"/>
        <v>0</v>
      </c>
      <c r="DU513" s="111">
        <f t="shared" si="1749"/>
        <v>0</v>
      </c>
      <c r="DV513" s="602"/>
      <c r="DW513" s="719"/>
      <c r="DX513" s="719"/>
      <c r="DY513" s="719"/>
      <c r="DZ513" s="719"/>
      <c r="EA513" s="719"/>
      <c r="EB513" s="719"/>
      <c r="EC513" s="719"/>
      <c r="ED513" s="719"/>
      <c r="EE513" s="603"/>
    </row>
    <row r="514" spans="1:135" s="795" customFormat="1" ht="15.75" customHeight="1">
      <c r="A514" s="748" t="s">
        <v>395</v>
      </c>
      <c r="B514" s="541" t="str">
        <f t="shared" ref="B514:S514" si="1774">IF(B513="","",B509*B510*B513)</f>
        <v/>
      </c>
      <c r="C514" s="541" t="str">
        <f t="shared" si="1774"/>
        <v/>
      </c>
      <c r="D514" s="541" t="str">
        <f t="shared" si="1774"/>
        <v/>
      </c>
      <c r="E514" s="541" t="str">
        <f t="shared" si="1774"/>
        <v/>
      </c>
      <c r="F514" s="541" t="str">
        <f t="shared" si="1774"/>
        <v/>
      </c>
      <c r="G514" s="541" t="str">
        <f t="shared" si="1774"/>
        <v/>
      </c>
      <c r="H514" s="541" t="str">
        <f t="shared" si="1774"/>
        <v/>
      </c>
      <c r="I514" s="541" t="str">
        <f t="shared" si="1774"/>
        <v/>
      </c>
      <c r="J514" s="541" t="str">
        <f t="shared" si="1774"/>
        <v/>
      </c>
      <c r="K514" s="541" t="str">
        <f t="shared" si="1774"/>
        <v/>
      </c>
      <c r="L514" s="541" t="str">
        <f t="shared" si="1774"/>
        <v/>
      </c>
      <c r="M514" s="541" t="str">
        <f t="shared" si="1774"/>
        <v/>
      </c>
      <c r="N514" s="541" t="str">
        <f t="shared" si="1774"/>
        <v/>
      </c>
      <c r="O514" s="541" t="str">
        <f t="shared" si="1774"/>
        <v/>
      </c>
      <c r="P514" s="541" t="str">
        <f t="shared" si="1774"/>
        <v/>
      </c>
      <c r="Q514" s="541" t="str">
        <f t="shared" si="1774"/>
        <v/>
      </c>
      <c r="R514" s="541" t="str">
        <f t="shared" si="1774"/>
        <v/>
      </c>
      <c r="S514" s="541" t="str">
        <f t="shared" si="1774"/>
        <v/>
      </c>
      <c r="T514" s="865"/>
      <c r="U514" s="541" t="str">
        <f t="shared" ref="U514:AL514" si="1775">IF(U513="","",U509*U510*U513)</f>
        <v/>
      </c>
      <c r="V514" s="541" t="str">
        <f t="shared" si="1775"/>
        <v/>
      </c>
      <c r="W514" s="541" t="str">
        <f t="shared" si="1775"/>
        <v/>
      </c>
      <c r="X514" s="541" t="str">
        <f t="shared" si="1775"/>
        <v/>
      </c>
      <c r="Y514" s="541" t="str">
        <f t="shared" si="1775"/>
        <v/>
      </c>
      <c r="Z514" s="541" t="str">
        <f t="shared" si="1775"/>
        <v/>
      </c>
      <c r="AA514" s="541" t="str">
        <f t="shared" si="1775"/>
        <v/>
      </c>
      <c r="AB514" s="541" t="str">
        <f t="shared" si="1775"/>
        <v/>
      </c>
      <c r="AC514" s="541" t="str">
        <f t="shared" si="1775"/>
        <v/>
      </c>
      <c r="AD514" s="541" t="str">
        <f t="shared" si="1775"/>
        <v/>
      </c>
      <c r="AE514" s="541" t="str">
        <f t="shared" si="1775"/>
        <v/>
      </c>
      <c r="AF514" s="541" t="str">
        <f t="shared" si="1775"/>
        <v/>
      </c>
      <c r="AG514" s="541" t="str">
        <f t="shared" si="1775"/>
        <v/>
      </c>
      <c r="AH514" s="541" t="str">
        <f t="shared" si="1775"/>
        <v/>
      </c>
      <c r="AI514" s="541" t="str">
        <f t="shared" si="1775"/>
        <v/>
      </c>
      <c r="AJ514" s="541" t="str">
        <f t="shared" si="1775"/>
        <v/>
      </c>
      <c r="AK514" s="541" t="str">
        <f t="shared" si="1775"/>
        <v/>
      </c>
      <c r="AL514" s="541" t="str">
        <f t="shared" si="1775"/>
        <v/>
      </c>
      <c r="AM514" s="865"/>
      <c r="AN514" s="541" t="str">
        <f t="shared" ref="AN514:BE514" si="1776">IF(AN513="","",AN509*AN510*AN513)</f>
        <v/>
      </c>
      <c r="AO514" s="541" t="str">
        <f t="shared" si="1776"/>
        <v/>
      </c>
      <c r="AP514" s="541" t="str">
        <f t="shared" si="1776"/>
        <v/>
      </c>
      <c r="AQ514" s="541" t="str">
        <f t="shared" si="1776"/>
        <v/>
      </c>
      <c r="AR514" s="541" t="str">
        <f t="shared" si="1776"/>
        <v/>
      </c>
      <c r="AS514" s="541" t="str">
        <f t="shared" si="1776"/>
        <v/>
      </c>
      <c r="AT514" s="541" t="str">
        <f t="shared" si="1776"/>
        <v/>
      </c>
      <c r="AU514" s="541" t="str">
        <f t="shared" si="1776"/>
        <v/>
      </c>
      <c r="AV514" s="541" t="str">
        <f t="shared" si="1776"/>
        <v/>
      </c>
      <c r="AW514" s="541" t="str">
        <f t="shared" si="1776"/>
        <v/>
      </c>
      <c r="AX514" s="541" t="str">
        <f t="shared" si="1776"/>
        <v/>
      </c>
      <c r="AY514" s="541" t="str">
        <f t="shared" si="1776"/>
        <v/>
      </c>
      <c r="AZ514" s="541" t="str">
        <f t="shared" si="1776"/>
        <v/>
      </c>
      <c r="BA514" s="541" t="str">
        <f t="shared" si="1776"/>
        <v/>
      </c>
      <c r="BB514" s="541" t="str">
        <f t="shared" si="1776"/>
        <v/>
      </c>
      <c r="BC514" s="541" t="str">
        <f t="shared" si="1776"/>
        <v/>
      </c>
      <c r="BD514" s="541" t="str">
        <f t="shared" si="1776"/>
        <v/>
      </c>
      <c r="BE514" s="541" t="str">
        <f t="shared" si="1776"/>
        <v/>
      </c>
      <c r="BF514" s="865"/>
      <c r="BG514" s="541" t="str">
        <f t="shared" ref="BG514:BX514" si="1777">IF(BG513="","",BG509*BG510*BG513)</f>
        <v/>
      </c>
      <c r="BH514" s="541" t="str">
        <f t="shared" si="1777"/>
        <v/>
      </c>
      <c r="BI514" s="541" t="str">
        <f t="shared" si="1777"/>
        <v/>
      </c>
      <c r="BJ514" s="541" t="str">
        <f t="shared" si="1777"/>
        <v/>
      </c>
      <c r="BK514" s="541" t="str">
        <f t="shared" si="1777"/>
        <v/>
      </c>
      <c r="BL514" s="541" t="str">
        <f t="shared" si="1777"/>
        <v/>
      </c>
      <c r="BM514" s="541" t="str">
        <f t="shared" si="1777"/>
        <v/>
      </c>
      <c r="BN514" s="541" t="str">
        <f t="shared" si="1777"/>
        <v/>
      </c>
      <c r="BO514" s="541" t="str">
        <f t="shared" si="1777"/>
        <v/>
      </c>
      <c r="BP514" s="541" t="str">
        <f t="shared" si="1777"/>
        <v/>
      </c>
      <c r="BQ514" s="541" t="str">
        <f t="shared" si="1777"/>
        <v/>
      </c>
      <c r="BR514" s="541" t="str">
        <f t="shared" si="1777"/>
        <v/>
      </c>
      <c r="BS514" s="541" t="str">
        <f t="shared" si="1777"/>
        <v/>
      </c>
      <c r="BT514" s="541" t="str">
        <f t="shared" si="1777"/>
        <v/>
      </c>
      <c r="BU514" s="541" t="str">
        <f t="shared" si="1777"/>
        <v/>
      </c>
      <c r="BV514" s="541" t="str">
        <f t="shared" si="1777"/>
        <v/>
      </c>
      <c r="BW514" s="541" t="str">
        <f t="shared" si="1777"/>
        <v/>
      </c>
      <c r="BX514" s="541" t="str">
        <f t="shared" si="1777"/>
        <v/>
      </c>
      <c r="BY514" s="865"/>
      <c r="BZ514" s="541" t="str">
        <f>IF(BZ513="","",BZ509*BZ510*BZ513)</f>
        <v/>
      </c>
      <c r="CA514" s="541" t="str">
        <f>IF(CA513="","",CA509*CA510*CA513)</f>
        <v/>
      </c>
      <c r="CB514" s="541" t="str">
        <f>IF(CB513="","",CB509*CB510*CB513)</f>
        <v/>
      </c>
      <c r="CC514" s="541" t="str">
        <f>IF(CC513="","",CC509*CC510*CC513)</f>
        <v/>
      </c>
      <c r="CD514" s="698" t="str">
        <f t="shared" si="1391"/>
        <v/>
      </c>
      <c r="CE514" s="698" t="str">
        <f t="shared" si="1392"/>
        <v/>
      </c>
      <c r="CF514" s="698" t="str">
        <f t="shared" si="1393"/>
        <v/>
      </c>
      <c r="CG514" s="787" t="str">
        <f t="shared" si="1394"/>
        <v/>
      </c>
      <c r="CH514" s="1371" t="str">
        <f t="shared" si="1710"/>
        <v/>
      </c>
      <c r="CI514" s="1372" t="str">
        <f t="shared" si="1711"/>
        <v/>
      </c>
      <c r="CJ514" s="1373" t="str">
        <f t="shared" si="1712"/>
        <v/>
      </c>
      <c r="CK514" s="1373" t="str">
        <f t="shared" si="1713"/>
        <v/>
      </c>
      <c r="CL514" s="1373" t="str">
        <f t="shared" si="1714"/>
        <v/>
      </c>
      <c r="CM514" s="1373" t="str">
        <f t="shared" si="1715"/>
        <v/>
      </c>
      <c r="CN514" s="1373" t="str">
        <f t="shared" si="1716"/>
        <v/>
      </c>
      <c r="CO514" s="1374" t="str">
        <f t="shared" si="1717"/>
        <v/>
      </c>
      <c r="CP514" s="1374" t="str">
        <f t="shared" si="1718"/>
        <v/>
      </c>
      <c r="CQ514" s="1374" t="str">
        <f t="shared" si="1719"/>
        <v/>
      </c>
      <c r="CR514" s="1374" t="str">
        <f t="shared" si="1720"/>
        <v/>
      </c>
      <c r="CS514" s="1373" t="str">
        <f t="shared" si="1721"/>
        <v/>
      </c>
      <c r="CT514" s="1373" t="str">
        <f t="shared" si="1722"/>
        <v/>
      </c>
      <c r="CU514" s="1373" t="str">
        <f t="shared" si="1723"/>
        <v/>
      </c>
      <c r="CV514" s="1373" t="str">
        <f t="shared" si="1724"/>
        <v/>
      </c>
      <c r="CW514" s="1373" t="str">
        <f t="shared" si="1725"/>
        <v/>
      </c>
      <c r="CX514" s="1372" t="str">
        <f t="shared" si="1726"/>
        <v/>
      </c>
      <c r="CY514" s="1375" t="str">
        <f t="shared" si="1727"/>
        <v/>
      </c>
      <c r="CZ514" s="532" t="str">
        <f t="shared" si="1728"/>
        <v/>
      </c>
      <c r="DA514" s="533" t="str">
        <f t="shared" si="1729"/>
        <v/>
      </c>
      <c r="DB514" s="534" t="str">
        <f t="shared" si="1730"/>
        <v/>
      </c>
      <c r="DC514" s="534" t="str">
        <f t="shared" si="1731"/>
        <v/>
      </c>
      <c r="DD514" s="534" t="str">
        <f t="shared" si="1732"/>
        <v/>
      </c>
      <c r="DE514" s="534" t="str">
        <f t="shared" si="1733"/>
        <v/>
      </c>
      <c r="DF514" s="534" t="str">
        <f t="shared" si="1734"/>
        <v/>
      </c>
      <c r="DG514" s="535" t="str">
        <f t="shared" si="1735"/>
        <v/>
      </c>
      <c r="DH514" s="535" t="str">
        <f t="shared" si="1736"/>
        <v/>
      </c>
      <c r="DI514" s="535" t="str">
        <f t="shared" si="1737"/>
        <v/>
      </c>
      <c r="DJ514" s="535" t="str">
        <f t="shared" si="1738"/>
        <v/>
      </c>
      <c r="DK514" s="534" t="str">
        <f t="shared" si="1739"/>
        <v/>
      </c>
      <c r="DL514" s="534" t="str">
        <f t="shared" si="1740"/>
        <v/>
      </c>
      <c r="DM514" s="534" t="str">
        <f t="shared" si="1741"/>
        <v/>
      </c>
      <c r="DN514" s="534" t="str">
        <f t="shared" si="1742"/>
        <v/>
      </c>
      <c r="DO514" s="534" t="str">
        <f t="shared" si="1743"/>
        <v/>
      </c>
      <c r="DP514" s="533" t="str">
        <f t="shared" si="1744"/>
        <v/>
      </c>
      <c r="DQ514" s="532" t="str">
        <f t="shared" si="1745"/>
        <v/>
      </c>
      <c r="DR514" s="753">
        <f t="shared" si="1746"/>
        <v>0</v>
      </c>
      <c r="DS514" s="111">
        <f t="shared" si="1747"/>
        <v>0</v>
      </c>
      <c r="DT514" s="111">
        <f t="shared" si="1748"/>
        <v>0</v>
      </c>
      <c r="DU514" s="111">
        <f t="shared" si="1749"/>
        <v>0</v>
      </c>
      <c r="DV514" s="792"/>
      <c r="DW514" s="793"/>
      <c r="DX514" s="793"/>
      <c r="DY514" s="793"/>
      <c r="DZ514" s="793"/>
      <c r="EA514" s="793"/>
      <c r="EB514" s="793"/>
      <c r="EC514" s="793"/>
      <c r="ED514" s="793"/>
      <c r="EE514" s="794"/>
    </row>
    <row r="515" spans="1:135" s="604" customFormat="1" ht="15.75" customHeight="1">
      <c r="A515" s="1442" t="s">
        <v>823</v>
      </c>
      <c r="B515" s="777">
        <v>2</v>
      </c>
      <c r="C515" s="330">
        <v>0.75</v>
      </c>
      <c r="D515" s="330"/>
      <c r="E515" s="330">
        <v>2</v>
      </c>
      <c r="F515" s="330"/>
      <c r="G515" s="330"/>
      <c r="H515" s="330">
        <v>2</v>
      </c>
      <c r="I515" s="330">
        <v>2</v>
      </c>
      <c r="J515" s="330">
        <v>2</v>
      </c>
      <c r="K515" s="330">
        <v>2</v>
      </c>
      <c r="L515" s="330">
        <v>2</v>
      </c>
      <c r="M515" s="330"/>
      <c r="N515" s="330">
        <v>2</v>
      </c>
      <c r="O515" s="330">
        <v>2</v>
      </c>
      <c r="P515" s="330">
        <v>2</v>
      </c>
      <c r="Q515" s="330">
        <v>2</v>
      </c>
      <c r="R515" s="330">
        <v>2</v>
      </c>
      <c r="S515" s="330">
        <v>2</v>
      </c>
      <c r="T515" s="742"/>
      <c r="U515" s="330">
        <v>2</v>
      </c>
      <c r="V515" s="330">
        <v>2</v>
      </c>
      <c r="W515" s="330">
        <v>2</v>
      </c>
      <c r="X515" s="330">
        <v>2</v>
      </c>
      <c r="Y515" s="330"/>
      <c r="Z515" s="330"/>
      <c r="AA515" s="330"/>
      <c r="AB515" s="330"/>
      <c r="AC515" s="330"/>
      <c r="AD515" s="330">
        <v>2</v>
      </c>
      <c r="AE515" s="330"/>
      <c r="AF515" s="777"/>
      <c r="AG515" s="777"/>
      <c r="AH515" s="777">
        <v>2</v>
      </c>
      <c r="AI515" s="777">
        <v>2</v>
      </c>
      <c r="AJ515" s="777">
        <v>2</v>
      </c>
      <c r="AK515" s="777">
        <v>2</v>
      </c>
      <c r="AL515" s="777">
        <v>2</v>
      </c>
      <c r="AM515" s="742"/>
      <c r="AN515" s="330">
        <v>5</v>
      </c>
      <c r="AO515" s="330">
        <v>2</v>
      </c>
      <c r="AP515" s="330">
        <v>5</v>
      </c>
      <c r="AQ515" s="330">
        <v>2</v>
      </c>
      <c r="AR515" s="330">
        <v>5</v>
      </c>
      <c r="AS515" s="330">
        <v>2</v>
      </c>
      <c r="AT515" s="330">
        <v>2</v>
      </c>
      <c r="AU515" s="330">
        <v>2</v>
      </c>
      <c r="AV515" s="330">
        <v>5</v>
      </c>
      <c r="AW515" s="330"/>
      <c r="AX515" s="330">
        <v>2</v>
      </c>
      <c r="AY515" s="330"/>
      <c r="AZ515" s="330">
        <v>2</v>
      </c>
      <c r="BA515" s="330">
        <v>2</v>
      </c>
      <c r="BB515" s="330"/>
      <c r="BC515" s="330">
        <v>1</v>
      </c>
      <c r="BD515" s="330">
        <v>2</v>
      </c>
      <c r="BE515" s="330">
        <v>5</v>
      </c>
      <c r="BF515" s="742"/>
      <c r="BG515" s="330">
        <v>5</v>
      </c>
      <c r="BH515" s="330">
        <v>2</v>
      </c>
      <c r="BI515" s="330">
        <v>5</v>
      </c>
      <c r="BJ515" s="330">
        <v>5</v>
      </c>
      <c r="BK515" s="330">
        <v>5</v>
      </c>
      <c r="BL515" s="330">
        <v>2</v>
      </c>
      <c r="BM515" s="330">
        <v>2</v>
      </c>
      <c r="BN515" s="330">
        <v>2</v>
      </c>
      <c r="BO515" s="330">
        <v>5</v>
      </c>
      <c r="BP515" s="330">
        <v>2</v>
      </c>
      <c r="BQ515" s="330">
        <v>2</v>
      </c>
      <c r="BR515" s="330"/>
      <c r="BS515" s="330"/>
      <c r="BT515" s="330">
        <v>1</v>
      </c>
      <c r="BU515" s="330"/>
      <c r="BV515" s="330"/>
      <c r="BW515" s="330">
        <v>5</v>
      </c>
      <c r="BX515" s="330"/>
      <c r="BY515" s="742"/>
      <c r="BZ515" s="330">
        <v>2</v>
      </c>
      <c r="CA515" s="330">
        <v>2</v>
      </c>
      <c r="CB515" s="330">
        <v>2</v>
      </c>
      <c r="CC515" s="330">
        <v>3</v>
      </c>
      <c r="CD515" s="698">
        <f t="shared" si="1391"/>
        <v>2</v>
      </c>
      <c r="CE515" s="698">
        <f t="shared" si="1392"/>
        <v>2</v>
      </c>
      <c r="CF515" s="698">
        <f t="shared" si="1393"/>
        <v>2.9230769230769229</v>
      </c>
      <c r="CG515" s="787">
        <f t="shared" si="1394"/>
        <v>3.3636363636363638</v>
      </c>
      <c r="CH515" s="1371" t="str">
        <f t="shared" si="1710"/>
        <v/>
      </c>
      <c r="CI515" s="1372" t="str">
        <f t="shared" si="1711"/>
        <v/>
      </c>
      <c r="CJ515" s="1373">
        <f t="shared" si="1712"/>
        <v>0.75</v>
      </c>
      <c r="CK515" s="1373">
        <f t="shared" si="1713"/>
        <v>2</v>
      </c>
      <c r="CL515" s="1373">
        <f t="shared" si="1714"/>
        <v>2</v>
      </c>
      <c r="CM515" s="1373">
        <f t="shared" si="1715"/>
        <v>2</v>
      </c>
      <c r="CN515" s="1373">
        <f t="shared" si="1716"/>
        <v>2</v>
      </c>
      <c r="CO515" s="1374">
        <f t="shared" si="1717"/>
        <v>2</v>
      </c>
      <c r="CP515" s="1374">
        <f t="shared" si="1718"/>
        <v>2</v>
      </c>
      <c r="CQ515" s="1374">
        <f t="shared" si="1719"/>
        <v>2</v>
      </c>
      <c r="CR515" s="1374">
        <f t="shared" si="1720"/>
        <v>2</v>
      </c>
      <c r="CS515" s="1373">
        <f t="shared" si="1721"/>
        <v>2</v>
      </c>
      <c r="CT515" s="1373">
        <f t="shared" si="1722"/>
        <v>2</v>
      </c>
      <c r="CU515" s="1373">
        <f t="shared" si="1723"/>
        <v>2</v>
      </c>
      <c r="CV515" s="1373">
        <f t="shared" si="1724"/>
        <v>2</v>
      </c>
      <c r="CW515" s="1373">
        <f t="shared" si="1725"/>
        <v>2</v>
      </c>
      <c r="CX515" s="1372" t="str">
        <f t="shared" si="1726"/>
        <v/>
      </c>
      <c r="CY515" s="1375" t="str">
        <f t="shared" si="1727"/>
        <v/>
      </c>
      <c r="CZ515" s="532" t="str">
        <f t="shared" si="1728"/>
        <v/>
      </c>
      <c r="DA515" s="533" t="str">
        <f t="shared" si="1729"/>
        <v/>
      </c>
      <c r="DB515" s="534" t="str">
        <f t="shared" si="1730"/>
        <v/>
      </c>
      <c r="DC515" s="534" t="str">
        <f t="shared" si="1731"/>
        <v/>
      </c>
      <c r="DD515" s="534">
        <f t="shared" si="1732"/>
        <v>2</v>
      </c>
      <c r="DE515" s="534">
        <f t="shared" si="1733"/>
        <v>2</v>
      </c>
      <c r="DF515" s="534">
        <f t="shared" si="1734"/>
        <v>2</v>
      </c>
      <c r="DG515" s="535">
        <f t="shared" si="1735"/>
        <v>2</v>
      </c>
      <c r="DH515" s="535">
        <f t="shared" si="1736"/>
        <v>2</v>
      </c>
      <c r="DI515" s="535">
        <f t="shared" si="1737"/>
        <v>2</v>
      </c>
      <c r="DJ515" s="535">
        <f t="shared" si="1738"/>
        <v>2</v>
      </c>
      <c r="DK515" s="534">
        <f t="shared" si="1739"/>
        <v>2</v>
      </c>
      <c r="DL515" s="534">
        <f t="shared" si="1740"/>
        <v>2</v>
      </c>
      <c r="DM515" s="534">
        <f t="shared" si="1741"/>
        <v>2</v>
      </c>
      <c r="DN515" s="534" t="str">
        <f t="shared" si="1742"/>
        <v/>
      </c>
      <c r="DO515" s="534" t="str">
        <f t="shared" si="1743"/>
        <v/>
      </c>
      <c r="DP515" s="533" t="str">
        <f t="shared" si="1744"/>
        <v/>
      </c>
      <c r="DQ515" s="532" t="str">
        <f t="shared" si="1745"/>
        <v/>
      </c>
      <c r="DR515" s="753">
        <f t="shared" si="1746"/>
        <v>14</v>
      </c>
      <c r="DS515" s="111">
        <f t="shared" si="1747"/>
        <v>10</v>
      </c>
      <c r="DT515" s="111">
        <f t="shared" si="1748"/>
        <v>15</v>
      </c>
      <c r="DU515" s="111">
        <f t="shared" si="1749"/>
        <v>13</v>
      </c>
      <c r="DV515" s="602"/>
      <c r="DW515" s="719"/>
      <c r="DX515" s="719"/>
      <c r="DY515" s="719"/>
      <c r="DZ515" s="719"/>
      <c r="EA515" s="719"/>
      <c r="EB515" s="719"/>
      <c r="EC515" s="719"/>
      <c r="ED515" s="719"/>
      <c r="EE515" s="603"/>
    </row>
    <row r="516" spans="1:135" s="604" customFormat="1" ht="15.75" customHeight="1">
      <c r="A516" s="748" t="s">
        <v>399</v>
      </c>
      <c r="B516" s="777">
        <v>12</v>
      </c>
      <c r="C516" s="330">
        <v>12</v>
      </c>
      <c r="D516" s="330"/>
      <c r="E516" s="330">
        <v>12</v>
      </c>
      <c r="F516" s="330"/>
      <c r="G516" s="330"/>
      <c r="H516" s="330">
        <v>8</v>
      </c>
      <c r="I516" s="330">
        <v>12</v>
      </c>
      <c r="J516" s="330">
        <v>12</v>
      </c>
      <c r="K516" s="330">
        <v>12</v>
      </c>
      <c r="L516" s="330">
        <v>12</v>
      </c>
      <c r="M516" s="330"/>
      <c r="N516" s="330">
        <v>12</v>
      </c>
      <c r="O516" s="330">
        <v>12</v>
      </c>
      <c r="P516" s="330">
        <v>12</v>
      </c>
      <c r="Q516" s="330">
        <v>12</v>
      </c>
      <c r="R516" s="330">
        <v>12</v>
      </c>
      <c r="S516" s="330">
        <v>12</v>
      </c>
      <c r="T516" s="742"/>
      <c r="U516" s="330">
        <v>12</v>
      </c>
      <c r="V516" s="330">
        <v>12</v>
      </c>
      <c r="W516" s="330">
        <v>12</v>
      </c>
      <c r="X516" s="330">
        <v>12</v>
      </c>
      <c r="Y516" s="330"/>
      <c r="Z516" s="330"/>
      <c r="AA516" s="330"/>
      <c r="AB516" s="330"/>
      <c r="AC516" s="330"/>
      <c r="AD516" s="330">
        <v>12</v>
      </c>
      <c r="AE516" s="330"/>
      <c r="AF516" s="777"/>
      <c r="AG516" s="777"/>
      <c r="AH516" s="777">
        <v>12</v>
      </c>
      <c r="AI516" s="777">
        <v>12</v>
      </c>
      <c r="AJ516" s="777">
        <v>12</v>
      </c>
      <c r="AK516" s="777">
        <v>12</v>
      </c>
      <c r="AL516" s="777">
        <v>12</v>
      </c>
      <c r="AM516" s="742"/>
      <c r="AN516" s="330">
        <v>12</v>
      </c>
      <c r="AO516" s="330">
        <v>12</v>
      </c>
      <c r="AP516" s="330">
        <v>12</v>
      </c>
      <c r="AQ516" s="330">
        <v>12</v>
      </c>
      <c r="AR516" s="330">
        <v>12</v>
      </c>
      <c r="AS516" s="330">
        <v>12</v>
      </c>
      <c r="AT516" s="330">
        <v>12</v>
      </c>
      <c r="AU516" s="330">
        <v>12</v>
      </c>
      <c r="AV516" s="330">
        <v>12</v>
      </c>
      <c r="AW516" s="330"/>
      <c r="AX516" s="330">
        <v>12</v>
      </c>
      <c r="AY516" s="330"/>
      <c r="AZ516" s="330">
        <v>12</v>
      </c>
      <c r="BA516" s="330">
        <v>12</v>
      </c>
      <c r="BB516" s="330"/>
      <c r="BC516" s="330">
        <v>12</v>
      </c>
      <c r="BD516" s="330">
        <v>12</v>
      </c>
      <c r="BE516" s="330">
        <v>12</v>
      </c>
      <c r="BF516" s="742"/>
      <c r="BG516" s="330">
        <v>12</v>
      </c>
      <c r="BH516" s="330">
        <v>12</v>
      </c>
      <c r="BI516" s="330">
        <v>12</v>
      </c>
      <c r="BJ516" s="330">
        <v>12</v>
      </c>
      <c r="BK516" s="330">
        <v>12</v>
      </c>
      <c r="BL516" s="330">
        <v>12</v>
      </c>
      <c r="BM516" s="330">
        <v>12</v>
      </c>
      <c r="BN516" s="330">
        <v>12</v>
      </c>
      <c r="BO516" s="330">
        <v>12</v>
      </c>
      <c r="BP516" s="330">
        <v>12</v>
      </c>
      <c r="BQ516" s="330">
        <v>12</v>
      </c>
      <c r="BR516" s="330"/>
      <c r="BS516" s="330"/>
      <c r="BT516" s="330">
        <v>12</v>
      </c>
      <c r="BU516" s="330"/>
      <c r="BV516" s="330"/>
      <c r="BW516" s="330">
        <v>12</v>
      </c>
      <c r="BX516" s="330"/>
      <c r="BY516" s="742"/>
      <c r="BZ516" s="330">
        <v>12</v>
      </c>
      <c r="CA516" s="330">
        <v>12</v>
      </c>
      <c r="CB516" s="330">
        <v>12</v>
      </c>
      <c r="CC516" s="330">
        <v>12</v>
      </c>
      <c r="CD516" s="698">
        <f t="shared" si="1391"/>
        <v>12</v>
      </c>
      <c r="CE516" s="698">
        <f t="shared" si="1392"/>
        <v>12</v>
      </c>
      <c r="CF516" s="698">
        <f t="shared" si="1393"/>
        <v>12</v>
      </c>
      <c r="CG516" s="787">
        <f t="shared" si="1394"/>
        <v>12</v>
      </c>
      <c r="CH516" s="1371" t="str">
        <f t="shared" si="1710"/>
        <v/>
      </c>
      <c r="CI516" s="1372" t="str">
        <f t="shared" si="1711"/>
        <v/>
      </c>
      <c r="CJ516" s="1373">
        <f t="shared" si="1712"/>
        <v>8</v>
      </c>
      <c r="CK516" s="1373">
        <f t="shared" si="1713"/>
        <v>12</v>
      </c>
      <c r="CL516" s="1373">
        <f t="shared" si="1714"/>
        <v>12</v>
      </c>
      <c r="CM516" s="1373">
        <f t="shared" si="1715"/>
        <v>12</v>
      </c>
      <c r="CN516" s="1373">
        <f t="shared" si="1716"/>
        <v>12</v>
      </c>
      <c r="CO516" s="1374">
        <f t="shared" si="1717"/>
        <v>12</v>
      </c>
      <c r="CP516" s="1374">
        <f t="shared" si="1718"/>
        <v>12</v>
      </c>
      <c r="CQ516" s="1374">
        <f t="shared" si="1719"/>
        <v>12</v>
      </c>
      <c r="CR516" s="1374">
        <f t="shared" si="1720"/>
        <v>12</v>
      </c>
      <c r="CS516" s="1373">
        <f t="shared" si="1721"/>
        <v>12</v>
      </c>
      <c r="CT516" s="1373">
        <f t="shared" si="1722"/>
        <v>12</v>
      </c>
      <c r="CU516" s="1373">
        <f t="shared" si="1723"/>
        <v>12</v>
      </c>
      <c r="CV516" s="1373">
        <f t="shared" si="1724"/>
        <v>12</v>
      </c>
      <c r="CW516" s="1373">
        <f t="shared" si="1725"/>
        <v>12</v>
      </c>
      <c r="CX516" s="1372" t="str">
        <f t="shared" si="1726"/>
        <v/>
      </c>
      <c r="CY516" s="1375" t="str">
        <f t="shared" si="1727"/>
        <v/>
      </c>
      <c r="CZ516" s="532" t="str">
        <f t="shared" si="1728"/>
        <v/>
      </c>
      <c r="DA516" s="533" t="str">
        <f t="shared" si="1729"/>
        <v/>
      </c>
      <c r="DB516" s="534" t="str">
        <f t="shared" si="1730"/>
        <v/>
      </c>
      <c r="DC516" s="534" t="str">
        <f t="shared" si="1731"/>
        <v/>
      </c>
      <c r="DD516" s="534">
        <f t="shared" si="1732"/>
        <v>12</v>
      </c>
      <c r="DE516" s="534">
        <f t="shared" si="1733"/>
        <v>12</v>
      </c>
      <c r="DF516" s="534">
        <f t="shared" si="1734"/>
        <v>12</v>
      </c>
      <c r="DG516" s="535">
        <f t="shared" si="1735"/>
        <v>12</v>
      </c>
      <c r="DH516" s="535">
        <f t="shared" si="1736"/>
        <v>12</v>
      </c>
      <c r="DI516" s="535">
        <f t="shared" si="1737"/>
        <v>12</v>
      </c>
      <c r="DJ516" s="535">
        <f t="shared" si="1738"/>
        <v>12</v>
      </c>
      <c r="DK516" s="534">
        <f t="shared" si="1739"/>
        <v>12</v>
      </c>
      <c r="DL516" s="534">
        <f t="shared" si="1740"/>
        <v>12</v>
      </c>
      <c r="DM516" s="534">
        <f t="shared" si="1741"/>
        <v>12</v>
      </c>
      <c r="DN516" s="534" t="str">
        <f t="shared" si="1742"/>
        <v/>
      </c>
      <c r="DO516" s="534" t="str">
        <f t="shared" si="1743"/>
        <v/>
      </c>
      <c r="DP516" s="533" t="str">
        <f t="shared" si="1744"/>
        <v/>
      </c>
      <c r="DQ516" s="532" t="str">
        <f t="shared" si="1745"/>
        <v/>
      </c>
      <c r="DR516" s="753">
        <f t="shared" si="1746"/>
        <v>14</v>
      </c>
      <c r="DS516" s="111">
        <f t="shared" si="1747"/>
        <v>10</v>
      </c>
      <c r="DT516" s="111">
        <f t="shared" si="1748"/>
        <v>15</v>
      </c>
      <c r="DU516" s="111">
        <f t="shared" si="1749"/>
        <v>13</v>
      </c>
      <c r="DV516" s="602"/>
      <c r="DW516" s="719"/>
      <c r="DX516" s="719"/>
      <c r="DY516" s="719"/>
      <c r="DZ516" s="719"/>
      <c r="EA516" s="719"/>
      <c r="EB516" s="719"/>
      <c r="EC516" s="719"/>
      <c r="ED516" s="719"/>
      <c r="EE516" s="603"/>
    </row>
    <row r="517" spans="1:135" s="604" customFormat="1" ht="15.75" customHeight="1">
      <c r="A517" s="800" t="s">
        <v>393</v>
      </c>
      <c r="B517" s="858">
        <f t="shared" ref="B517:S517" si="1778">9000*4.1868</f>
        <v>37681.199999999997</v>
      </c>
      <c r="C517" s="858">
        <f t="shared" si="1778"/>
        <v>37681.199999999997</v>
      </c>
      <c r="D517" s="858">
        <f t="shared" si="1778"/>
        <v>37681.199999999997</v>
      </c>
      <c r="E517" s="858">
        <f t="shared" si="1778"/>
        <v>37681.199999999997</v>
      </c>
      <c r="F517" s="858">
        <f t="shared" si="1778"/>
        <v>37681.199999999997</v>
      </c>
      <c r="G517" s="858">
        <f t="shared" si="1778"/>
        <v>37681.199999999997</v>
      </c>
      <c r="H517" s="858">
        <f t="shared" si="1778"/>
        <v>37681.199999999997</v>
      </c>
      <c r="I517" s="858">
        <f t="shared" si="1778"/>
        <v>37681.199999999997</v>
      </c>
      <c r="J517" s="858">
        <f t="shared" si="1778"/>
        <v>37681.199999999997</v>
      </c>
      <c r="K517" s="858">
        <f t="shared" si="1778"/>
        <v>37681.199999999997</v>
      </c>
      <c r="L517" s="858">
        <f t="shared" si="1778"/>
        <v>37681.199999999997</v>
      </c>
      <c r="M517" s="858">
        <f t="shared" si="1778"/>
        <v>37681.199999999997</v>
      </c>
      <c r="N517" s="858">
        <f t="shared" si="1778"/>
        <v>37681.199999999997</v>
      </c>
      <c r="O517" s="858">
        <f t="shared" si="1778"/>
        <v>37681.199999999997</v>
      </c>
      <c r="P517" s="858">
        <f t="shared" si="1778"/>
        <v>37681.199999999997</v>
      </c>
      <c r="Q517" s="858">
        <f t="shared" si="1778"/>
        <v>37681.199999999997</v>
      </c>
      <c r="R517" s="858">
        <f t="shared" si="1778"/>
        <v>37681.199999999997</v>
      </c>
      <c r="S517" s="858">
        <f t="shared" si="1778"/>
        <v>37681.199999999997</v>
      </c>
      <c r="T517" s="851"/>
      <c r="U517" s="858">
        <f t="shared" ref="U517:AL517" si="1779">9000*4.1868</f>
        <v>37681.199999999997</v>
      </c>
      <c r="V517" s="858">
        <f t="shared" si="1779"/>
        <v>37681.199999999997</v>
      </c>
      <c r="W517" s="858">
        <f t="shared" si="1779"/>
        <v>37681.199999999997</v>
      </c>
      <c r="X517" s="858">
        <f t="shared" si="1779"/>
        <v>37681.199999999997</v>
      </c>
      <c r="Y517" s="858">
        <f t="shared" si="1779"/>
        <v>37681.199999999997</v>
      </c>
      <c r="Z517" s="858">
        <f t="shared" si="1779"/>
        <v>37681.199999999997</v>
      </c>
      <c r="AA517" s="858">
        <f t="shared" si="1779"/>
        <v>37681.199999999997</v>
      </c>
      <c r="AB517" s="858">
        <f t="shared" si="1779"/>
        <v>37681.199999999997</v>
      </c>
      <c r="AC517" s="858">
        <f t="shared" si="1779"/>
        <v>37681.199999999997</v>
      </c>
      <c r="AD517" s="858">
        <f t="shared" si="1779"/>
        <v>37681.199999999997</v>
      </c>
      <c r="AE517" s="858">
        <f t="shared" si="1779"/>
        <v>37681.199999999997</v>
      </c>
      <c r="AF517" s="858">
        <f t="shared" si="1779"/>
        <v>37681.199999999997</v>
      </c>
      <c r="AG517" s="858">
        <f t="shared" si="1779"/>
        <v>37681.199999999997</v>
      </c>
      <c r="AH517" s="858">
        <f t="shared" si="1779"/>
        <v>37681.199999999997</v>
      </c>
      <c r="AI517" s="858">
        <f t="shared" si="1779"/>
        <v>37681.199999999997</v>
      </c>
      <c r="AJ517" s="858">
        <f t="shared" si="1779"/>
        <v>37681.199999999997</v>
      </c>
      <c r="AK517" s="858">
        <f t="shared" si="1779"/>
        <v>37681.199999999997</v>
      </c>
      <c r="AL517" s="858">
        <f t="shared" si="1779"/>
        <v>37681.199999999997</v>
      </c>
      <c r="AM517" s="851"/>
      <c r="AN517" s="858">
        <f t="shared" ref="AN517:BE517" si="1780">9000*4.1868</f>
        <v>37681.199999999997</v>
      </c>
      <c r="AO517" s="858">
        <f t="shared" si="1780"/>
        <v>37681.199999999997</v>
      </c>
      <c r="AP517" s="858">
        <f t="shared" si="1780"/>
        <v>37681.199999999997</v>
      </c>
      <c r="AQ517" s="858">
        <f t="shared" si="1780"/>
        <v>37681.199999999997</v>
      </c>
      <c r="AR517" s="858">
        <f t="shared" si="1780"/>
        <v>37681.199999999997</v>
      </c>
      <c r="AS517" s="858">
        <f t="shared" si="1780"/>
        <v>37681.199999999997</v>
      </c>
      <c r="AT517" s="858">
        <f t="shared" si="1780"/>
        <v>37681.199999999997</v>
      </c>
      <c r="AU517" s="858">
        <f t="shared" si="1780"/>
        <v>37681.199999999997</v>
      </c>
      <c r="AV517" s="858">
        <f t="shared" si="1780"/>
        <v>37681.199999999997</v>
      </c>
      <c r="AW517" s="858">
        <f t="shared" si="1780"/>
        <v>37681.199999999997</v>
      </c>
      <c r="AX517" s="858">
        <f t="shared" si="1780"/>
        <v>37681.199999999997</v>
      </c>
      <c r="AY517" s="858">
        <f t="shared" si="1780"/>
        <v>37681.199999999997</v>
      </c>
      <c r="AZ517" s="858">
        <f t="shared" si="1780"/>
        <v>37681.199999999997</v>
      </c>
      <c r="BA517" s="858">
        <f t="shared" si="1780"/>
        <v>37681.199999999997</v>
      </c>
      <c r="BB517" s="858">
        <f t="shared" si="1780"/>
        <v>37681.199999999997</v>
      </c>
      <c r="BC517" s="858">
        <f t="shared" si="1780"/>
        <v>37681.199999999997</v>
      </c>
      <c r="BD517" s="858">
        <f t="shared" si="1780"/>
        <v>37681.199999999997</v>
      </c>
      <c r="BE517" s="858">
        <f t="shared" si="1780"/>
        <v>37681.199999999997</v>
      </c>
      <c r="BF517" s="851"/>
      <c r="BG517" s="858">
        <f t="shared" ref="BG517:BM517" si="1781">9000*4.1868</f>
        <v>37681.199999999997</v>
      </c>
      <c r="BH517" s="858">
        <f t="shared" si="1781"/>
        <v>37681.199999999997</v>
      </c>
      <c r="BI517" s="858">
        <f t="shared" si="1781"/>
        <v>37681.199999999997</v>
      </c>
      <c r="BJ517" s="858">
        <f t="shared" si="1781"/>
        <v>37681.199999999997</v>
      </c>
      <c r="BK517" s="858">
        <f t="shared" si="1781"/>
        <v>37681.199999999997</v>
      </c>
      <c r="BL517" s="858">
        <f t="shared" si="1781"/>
        <v>37681.199999999997</v>
      </c>
      <c r="BM517" s="858">
        <f t="shared" si="1781"/>
        <v>37681.199999999997</v>
      </c>
      <c r="BN517" s="858">
        <v>3768</v>
      </c>
      <c r="BO517" s="858">
        <f t="shared" ref="BO517:BX517" si="1782">9000*4.1868</f>
        <v>37681.199999999997</v>
      </c>
      <c r="BP517" s="858">
        <f t="shared" si="1782"/>
        <v>37681.199999999997</v>
      </c>
      <c r="BQ517" s="858">
        <f t="shared" si="1782"/>
        <v>37681.199999999997</v>
      </c>
      <c r="BR517" s="858">
        <f t="shared" si="1782"/>
        <v>37681.199999999997</v>
      </c>
      <c r="BS517" s="858">
        <f t="shared" si="1782"/>
        <v>37681.199999999997</v>
      </c>
      <c r="BT517" s="858">
        <f t="shared" si="1782"/>
        <v>37681.199999999997</v>
      </c>
      <c r="BU517" s="858">
        <f t="shared" si="1782"/>
        <v>37681.199999999997</v>
      </c>
      <c r="BV517" s="858">
        <f t="shared" si="1782"/>
        <v>37681.199999999997</v>
      </c>
      <c r="BW517" s="858">
        <f t="shared" si="1782"/>
        <v>37681.199999999997</v>
      </c>
      <c r="BX517" s="858">
        <f t="shared" si="1782"/>
        <v>37681.199999999997</v>
      </c>
      <c r="BY517" s="851"/>
      <c r="BZ517" s="858">
        <f>9000*4.1868</f>
        <v>37681.199999999997</v>
      </c>
      <c r="CA517" s="858">
        <f>9000*4.1868</f>
        <v>37681.199999999997</v>
      </c>
      <c r="CB517" s="858">
        <f>9000*4.1868</f>
        <v>37681.199999999997</v>
      </c>
      <c r="CC517" s="858">
        <f>9000*4.1868</f>
        <v>37681.199999999997</v>
      </c>
      <c r="CD517" s="698">
        <f t="shared" si="1391"/>
        <v>37681.199999999997</v>
      </c>
      <c r="CE517" s="698">
        <f t="shared" si="1392"/>
        <v>37681.199999999997</v>
      </c>
      <c r="CF517" s="698">
        <f t="shared" si="1393"/>
        <v>37681.199999999997</v>
      </c>
      <c r="CG517" s="787">
        <f t="shared" si="1394"/>
        <v>37681.199999999997</v>
      </c>
      <c r="CH517" s="1371">
        <f t="shared" si="1710"/>
        <v>37681.199999999997</v>
      </c>
      <c r="CI517" s="1372">
        <f t="shared" si="1711"/>
        <v>37681.199999999997</v>
      </c>
      <c r="CJ517" s="1373">
        <f t="shared" si="1712"/>
        <v>37681.199999999997</v>
      </c>
      <c r="CK517" s="1373">
        <f t="shared" si="1713"/>
        <v>37681.199999999997</v>
      </c>
      <c r="CL517" s="1373">
        <f t="shared" si="1714"/>
        <v>37681.199999999997</v>
      </c>
      <c r="CM517" s="1373">
        <f t="shared" si="1715"/>
        <v>37681.199999999997</v>
      </c>
      <c r="CN517" s="1373">
        <f t="shared" si="1716"/>
        <v>37681.199999999997</v>
      </c>
      <c r="CO517" s="1374">
        <f t="shared" si="1717"/>
        <v>37681.199999999997</v>
      </c>
      <c r="CP517" s="1374">
        <f t="shared" si="1718"/>
        <v>37681.199999999997</v>
      </c>
      <c r="CQ517" s="1374">
        <f t="shared" si="1719"/>
        <v>37681.199999999997</v>
      </c>
      <c r="CR517" s="1374">
        <f t="shared" si="1720"/>
        <v>37681.199999999997</v>
      </c>
      <c r="CS517" s="1373">
        <f t="shared" si="1721"/>
        <v>37681.199999999997</v>
      </c>
      <c r="CT517" s="1373">
        <f t="shared" si="1722"/>
        <v>37681.199999999997</v>
      </c>
      <c r="CU517" s="1373">
        <f t="shared" si="1723"/>
        <v>37681.199999999997</v>
      </c>
      <c r="CV517" s="1373">
        <f t="shared" si="1724"/>
        <v>37681.199999999997</v>
      </c>
      <c r="CW517" s="1373">
        <f t="shared" si="1725"/>
        <v>37681.199999999997</v>
      </c>
      <c r="CX517" s="1372">
        <f t="shared" si="1726"/>
        <v>37681.199999999997</v>
      </c>
      <c r="CY517" s="1375">
        <f t="shared" si="1727"/>
        <v>37681.199999999997</v>
      </c>
      <c r="CZ517" s="532">
        <f t="shared" si="1728"/>
        <v>37681.199999999997</v>
      </c>
      <c r="DA517" s="533">
        <f t="shared" si="1729"/>
        <v>37681.199999999997</v>
      </c>
      <c r="DB517" s="534">
        <f t="shared" si="1730"/>
        <v>37681.199999999997</v>
      </c>
      <c r="DC517" s="534">
        <f t="shared" si="1731"/>
        <v>37681.199999999997</v>
      </c>
      <c r="DD517" s="534">
        <f t="shared" si="1732"/>
        <v>37681.199999999997</v>
      </c>
      <c r="DE517" s="534">
        <f t="shared" si="1733"/>
        <v>37681.199999999997</v>
      </c>
      <c r="DF517" s="534">
        <f t="shared" si="1734"/>
        <v>37681.199999999997</v>
      </c>
      <c r="DG517" s="535">
        <f t="shared" si="1735"/>
        <v>37681.199999999997</v>
      </c>
      <c r="DH517" s="535">
        <f t="shared" si="1736"/>
        <v>37681.199999999997</v>
      </c>
      <c r="DI517" s="535">
        <f t="shared" si="1737"/>
        <v>37681.199999999997</v>
      </c>
      <c r="DJ517" s="535">
        <f t="shared" si="1738"/>
        <v>37681.199999999997</v>
      </c>
      <c r="DK517" s="534">
        <f t="shared" si="1739"/>
        <v>37681.199999999997</v>
      </c>
      <c r="DL517" s="534">
        <f t="shared" si="1740"/>
        <v>37681.199999999997</v>
      </c>
      <c r="DM517" s="534">
        <f t="shared" si="1741"/>
        <v>37681.199999999997</v>
      </c>
      <c r="DN517" s="534">
        <f t="shared" si="1742"/>
        <v>37681.199999999997</v>
      </c>
      <c r="DO517" s="534">
        <f t="shared" si="1743"/>
        <v>37681.199999999997</v>
      </c>
      <c r="DP517" s="533">
        <f t="shared" si="1744"/>
        <v>37681.199999999997</v>
      </c>
      <c r="DQ517" s="532">
        <f t="shared" si="1745"/>
        <v>37681.199999999997</v>
      </c>
      <c r="DR517" s="753">
        <f t="shared" si="1746"/>
        <v>18</v>
      </c>
      <c r="DS517" s="111">
        <f t="shared" si="1747"/>
        <v>18</v>
      </c>
      <c r="DT517" s="111">
        <f t="shared" si="1748"/>
        <v>18</v>
      </c>
      <c r="DU517" s="111">
        <f t="shared" si="1749"/>
        <v>18</v>
      </c>
      <c r="DV517" s="602"/>
      <c r="DW517" s="719"/>
      <c r="DX517" s="719"/>
      <c r="DY517" s="719"/>
      <c r="DZ517" s="719"/>
      <c r="EA517" s="719"/>
      <c r="EB517" s="719"/>
      <c r="EC517" s="719"/>
      <c r="ED517" s="719"/>
      <c r="EE517" s="603"/>
    </row>
    <row r="518" spans="1:135" s="604" customFormat="1" ht="15.75" customHeight="1">
      <c r="A518" s="748" t="s">
        <v>328</v>
      </c>
      <c r="B518" s="863">
        <f t="shared" ref="B518:S518" si="1783">IF(B515="","",B515*B516*B517/B$46/365/$G$1)</f>
        <v>2.1657936583963977E-2</v>
      </c>
      <c r="C518" s="733">
        <f t="shared" si="1783"/>
        <v>1.319780510585305E-2</v>
      </c>
      <c r="D518" s="863" t="str">
        <f t="shared" si="1783"/>
        <v/>
      </c>
      <c r="E518" s="733">
        <f t="shared" si="1783"/>
        <v>3.1283686176836863E-2</v>
      </c>
      <c r="F518" s="863" t="str">
        <f t="shared" si="1783"/>
        <v/>
      </c>
      <c r="G518" s="733" t="str">
        <f t="shared" si="1783"/>
        <v/>
      </c>
      <c r="H518" s="863">
        <f t="shared" si="1783"/>
        <v>2.3462764632627642E-2</v>
      </c>
      <c r="I518" s="733">
        <f t="shared" si="1783"/>
        <v>7.0388293897882925E-2</v>
      </c>
      <c r="J518" s="863">
        <f t="shared" si="1783"/>
        <v>4.0221882227361679E-2</v>
      </c>
      <c r="K518" s="733">
        <f t="shared" si="1783"/>
        <v>3.5194146948941463E-2</v>
      </c>
      <c r="L518" s="863">
        <f t="shared" si="1783"/>
        <v>1.7597073474470731E-2</v>
      </c>
      <c r="M518" s="733" t="str">
        <f t="shared" si="1783"/>
        <v/>
      </c>
      <c r="N518" s="863">
        <f t="shared" si="1783"/>
        <v>4.0221882227361679E-2</v>
      </c>
      <c r="O518" s="733">
        <f t="shared" si="1783"/>
        <v>4.0221882227361679E-2</v>
      </c>
      <c r="P518" s="863">
        <f t="shared" si="1783"/>
        <v>4.0221882227361679E-2</v>
      </c>
      <c r="Q518" s="733">
        <f t="shared" si="1783"/>
        <v>3.5194146948941463E-2</v>
      </c>
      <c r="R518" s="733">
        <f t="shared" si="1783"/>
        <v>4.0221882227361679E-2</v>
      </c>
      <c r="S518" s="863">
        <f t="shared" si="1783"/>
        <v>3.1283686176836863E-2</v>
      </c>
      <c r="T518" s="752"/>
      <c r="U518" s="863">
        <f t="shared" ref="U518:AL518" si="1784">IF(U515="","",U515*U516*U517/U$46/365/$G$1)</f>
        <v>4.0221882227361679E-2</v>
      </c>
      <c r="V518" s="733">
        <f t="shared" si="1784"/>
        <v>3.5194146948941463E-2</v>
      </c>
      <c r="W518" s="863">
        <f t="shared" si="1784"/>
        <v>3.5194146948941463E-2</v>
      </c>
      <c r="X518" s="733">
        <f t="shared" si="1784"/>
        <v>4.6925529265255284E-2</v>
      </c>
      <c r="Y518" s="863" t="str">
        <f t="shared" si="1784"/>
        <v/>
      </c>
      <c r="Z518" s="733" t="str">
        <f t="shared" si="1784"/>
        <v/>
      </c>
      <c r="AA518" s="863" t="str">
        <f t="shared" si="1784"/>
        <v/>
      </c>
      <c r="AB518" s="733" t="str">
        <f t="shared" si="1784"/>
        <v/>
      </c>
      <c r="AC518" s="863" t="str">
        <f t="shared" si="1784"/>
        <v/>
      </c>
      <c r="AD518" s="733">
        <f t="shared" si="1784"/>
        <v>3.5194146948941463E-2</v>
      </c>
      <c r="AE518" s="863" t="str">
        <f t="shared" si="1784"/>
        <v/>
      </c>
      <c r="AF518" s="733" t="str">
        <f t="shared" si="1784"/>
        <v/>
      </c>
      <c r="AG518" s="863" t="str">
        <f t="shared" si="1784"/>
        <v/>
      </c>
      <c r="AH518" s="733">
        <f t="shared" si="1784"/>
        <v>3.5194146948941463E-2</v>
      </c>
      <c r="AI518" s="863">
        <f t="shared" si="1784"/>
        <v>3.5194146948941463E-2</v>
      </c>
      <c r="AJ518" s="733">
        <f t="shared" si="1784"/>
        <v>3.1283686176836863E-2</v>
      </c>
      <c r="AK518" s="733">
        <f t="shared" si="1784"/>
        <v>2.8155317559153171E-2</v>
      </c>
      <c r="AL518" s="863">
        <f t="shared" si="1784"/>
        <v>3.1283686176836863E-2</v>
      </c>
      <c r="AM518" s="752"/>
      <c r="AN518" s="863">
        <f t="shared" ref="AN518:BE518" si="1785">IF(AN515="","",AN515*AN516*AN517/AN$46/365/$G$1)</f>
        <v>7.0388293897882939E-2</v>
      </c>
      <c r="AO518" s="733">
        <f t="shared" si="1785"/>
        <v>4.6925529265255284E-2</v>
      </c>
      <c r="AP518" s="863">
        <f t="shared" si="1785"/>
        <v>0.11731382316313822</v>
      </c>
      <c r="AQ518" s="733">
        <f t="shared" si="1785"/>
        <v>4.6925529265255284E-2</v>
      </c>
      <c r="AR518" s="863">
        <f t="shared" si="1785"/>
        <v>0.10055470556840419</v>
      </c>
      <c r="AS518" s="733">
        <f t="shared" si="1785"/>
        <v>5.6310635118306342E-2</v>
      </c>
      <c r="AT518" s="863">
        <f t="shared" si="1785"/>
        <v>4.0221882227361679E-2</v>
      </c>
      <c r="AU518" s="733">
        <f t="shared" si="1785"/>
        <v>4.6925529265255284E-2</v>
      </c>
      <c r="AV518" s="863">
        <f t="shared" si="1785"/>
        <v>0.10055470556840419</v>
      </c>
      <c r="AW518" s="733" t="str">
        <f t="shared" si="1785"/>
        <v/>
      </c>
      <c r="AX518" s="863">
        <f t="shared" si="1785"/>
        <v>3.5194146948941463E-2</v>
      </c>
      <c r="AY518" s="733" t="str">
        <f t="shared" si="1785"/>
        <v/>
      </c>
      <c r="AZ518" s="863">
        <f t="shared" si="1785"/>
        <v>5.6310635118306342E-2</v>
      </c>
      <c r="BA518" s="733">
        <f t="shared" si="1785"/>
        <v>4.0221882227361679E-2</v>
      </c>
      <c r="BB518" s="863" t="str">
        <f t="shared" si="1785"/>
        <v/>
      </c>
      <c r="BC518" s="733">
        <f t="shared" si="1785"/>
        <v>2.0110941113680839E-2</v>
      </c>
      <c r="BD518" s="733">
        <f t="shared" si="1785"/>
        <v>7.0388293897882925E-2</v>
      </c>
      <c r="BE518" s="863">
        <f t="shared" si="1785"/>
        <v>0.10055470556840419</v>
      </c>
      <c r="BF518" s="752"/>
      <c r="BG518" s="863">
        <f t="shared" ref="BG518:BX518" si="1786">IF(BG515="","",BG515*BG516*BG517/BG$46/365/$G$1)</f>
        <v>0.10055470556840419</v>
      </c>
      <c r="BH518" s="863">
        <f t="shared" si="1786"/>
        <v>4.6925529265255284E-2</v>
      </c>
      <c r="BI518" s="733">
        <f t="shared" si="1786"/>
        <v>0.17597073474470734</v>
      </c>
      <c r="BJ518" s="863">
        <f t="shared" si="1786"/>
        <v>0.14077658779576588</v>
      </c>
      <c r="BK518" s="733">
        <f t="shared" si="1786"/>
        <v>0.14077658779576588</v>
      </c>
      <c r="BL518" s="863">
        <f t="shared" si="1786"/>
        <v>4.6925529265255284E-2</v>
      </c>
      <c r="BM518" s="733">
        <f t="shared" si="1786"/>
        <v>4.0221882227361679E-2</v>
      </c>
      <c r="BN518" s="863">
        <f t="shared" si="1786"/>
        <v>5.6308841843088417E-3</v>
      </c>
      <c r="BO518" s="733">
        <f t="shared" si="1786"/>
        <v>0.10055470556840419</v>
      </c>
      <c r="BP518" s="863">
        <f t="shared" si="1786"/>
        <v>4.0221882227361679E-2</v>
      </c>
      <c r="BQ518" s="733">
        <f t="shared" si="1786"/>
        <v>4.0221882227361679E-2</v>
      </c>
      <c r="BR518" s="863" t="str">
        <f t="shared" si="1786"/>
        <v/>
      </c>
      <c r="BS518" s="733" t="str">
        <f t="shared" si="1786"/>
        <v/>
      </c>
      <c r="BT518" s="863">
        <f t="shared" si="1786"/>
        <v>2.3462764632627642E-2</v>
      </c>
      <c r="BU518" s="733" t="str">
        <f t="shared" si="1786"/>
        <v/>
      </c>
      <c r="BV518" s="863" t="str">
        <f t="shared" si="1786"/>
        <v/>
      </c>
      <c r="BW518" s="863">
        <f t="shared" si="1786"/>
        <v>0.10055470556840419</v>
      </c>
      <c r="BX518" s="733" t="str">
        <f t="shared" si="1786"/>
        <v/>
      </c>
      <c r="BY518" s="752"/>
      <c r="BZ518" s="863">
        <f>IF(BZ515="","",BZ515*BZ516*BZ517/BZ$46/365/$G$1)</f>
        <v>4.6925529265255284E-2</v>
      </c>
      <c r="CA518" s="733">
        <f>IF(CA515="","",CA515*CA516*CA517/CA$46/365/$G$1)</f>
        <v>4.6925529265255284E-2</v>
      </c>
      <c r="CB518" s="863">
        <f>IF(CB515="","",CB515*CB516*CB517/CB$46/365/$G$1)</f>
        <v>4.6925529265255284E-2</v>
      </c>
      <c r="CC518" s="733">
        <f>IF(CC515="","",CC515*CC516*CC517/CC$46/365/$G$1)</f>
        <v>8.446595267745953E-2</v>
      </c>
      <c r="CD518" s="698">
        <f t="shared" si="1391"/>
        <v>3.3065237673285612E-2</v>
      </c>
      <c r="CE518" s="723">
        <f t="shared" si="1392"/>
        <v>3.4844998665717837E-2</v>
      </c>
      <c r="CF518" s="723">
        <f t="shared" si="1393"/>
        <v>6.2421267225924754E-2</v>
      </c>
      <c r="CG518" s="790">
        <f t="shared" si="1394"/>
        <v>7.4654251103815239E-2</v>
      </c>
      <c r="CH518" s="1376" t="str">
        <f t="shared" si="1710"/>
        <v/>
      </c>
      <c r="CI518" s="1377" t="str">
        <f t="shared" si="1711"/>
        <v/>
      </c>
      <c r="CJ518" s="1378">
        <f t="shared" si="1712"/>
        <v>1.319780510585305E-2</v>
      </c>
      <c r="CK518" s="1378">
        <f t="shared" si="1713"/>
        <v>1.7597073474470731E-2</v>
      </c>
      <c r="CL518" s="1378">
        <f t="shared" si="1714"/>
        <v>2.1657936583963977E-2</v>
      </c>
      <c r="CM518" s="1378">
        <f t="shared" si="1715"/>
        <v>2.3462764632627642E-2</v>
      </c>
      <c r="CN518" s="1378">
        <f t="shared" si="1716"/>
        <v>3.1283686176836863E-2</v>
      </c>
      <c r="CO518" s="1379">
        <f t="shared" si="1717"/>
        <v>3.1283686176836863E-2</v>
      </c>
      <c r="CP518" s="1379">
        <f t="shared" si="1718"/>
        <v>3.5194146948941463E-2</v>
      </c>
      <c r="CQ518" s="1379">
        <f t="shared" si="1719"/>
        <v>3.5194146948941463E-2</v>
      </c>
      <c r="CR518" s="1379">
        <f t="shared" si="1720"/>
        <v>4.0221882227361679E-2</v>
      </c>
      <c r="CS518" s="1378">
        <f t="shared" si="1721"/>
        <v>4.0221882227361679E-2</v>
      </c>
      <c r="CT518" s="1378">
        <f t="shared" si="1722"/>
        <v>4.0221882227361679E-2</v>
      </c>
      <c r="CU518" s="1378">
        <f t="shared" si="1723"/>
        <v>4.0221882227361679E-2</v>
      </c>
      <c r="CV518" s="1378">
        <f t="shared" si="1724"/>
        <v>4.0221882227361679E-2</v>
      </c>
      <c r="CW518" s="1378">
        <f t="shared" si="1725"/>
        <v>7.0388293897882925E-2</v>
      </c>
      <c r="CX518" s="1377" t="str">
        <f t="shared" si="1726"/>
        <v/>
      </c>
      <c r="CY518" s="1380" t="str">
        <f t="shared" si="1727"/>
        <v/>
      </c>
      <c r="CZ518" s="638" t="str">
        <f t="shared" si="1728"/>
        <v/>
      </c>
      <c r="DA518" s="639" t="str">
        <f t="shared" si="1729"/>
        <v/>
      </c>
      <c r="DB518" s="640" t="str">
        <f t="shared" si="1730"/>
        <v/>
      </c>
      <c r="DC518" s="640" t="str">
        <f t="shared" si="1731"/>
        <v/>
      </c>
      <c r="DD518" s="640">
        <f t="shared" si="1732"/>
        <v>2.8155317559153171E-2</v>
      </c>
      <c r="DE518" s="640">
        <f t="shared" si="1733"/>
        <v>3.1283686176836863E-2</v>
      </c>
      <c r="DF518" s="640">
        <f t="shared" si="1734"/>
        <v>3.1283686176836863E-2</v>
      </c>
      <c r="DG518" s="641">
        <f t="shared" si="1735"/>
        <v>3.5194146948941463E-2</v>
      </c>
      <c r="DH518" s="641">
        <f t="shared" si="1736"/>
        <v>3.5194146948941463E-2</v>
      </c>
      <c r="DI518" s="641">
        <f t="shared" si="1737"/>
        <v>3.5194146948941463E-2</v>
      </c>
      <c r="DJ518" s="641">
        <f t="shared" si="1738"/>
        <v>3.5194146948941463E-2</v>
      </c>
      <c r="DK518" s="640">
        <f t="shared" si="1739"/>
        <v>3.5194146948941463E-2</v>
      </c>
      <c r="DL518" s="640">
        <f t="shared" si="1740"/>
        <v>4.0221882227361679E-2</v>
      </c>
      <c r="DM518" s="640">
        <f t="shared" si="1741"/>
        <v>4.6925529265255284E-2</v>
      </c>
      <c r="DN518" s="640" t="str">
        <f t="shared" si="1742"/>
        <v/>
      </c>
      <c r="DO518" s="640" t="str">
        <f t="shared" si="1743"/>
        <v/>
      </c>
      <c r="DP518" s="639" t="str">
        <f t="shared" si="1744"/>
        <v/>
      </c>
      <c r="DQ518" s="638" t="str">
        <f t="shared" si="1745"/>
        <v/>
      </c>
      <c r="DR518" s="753">
        <f t="shared" si="1746"/>
        <v>14</v>
      </c>
      <c r="DS518" s="111">
        <f t="shared" si="1747"/>
        <v>10</v>
      </c>
      <c r="DT518" s="111">
        <f t="shared" si="1748"/>
        <v>15</v>
      </c>
      <c r="DU518" s="111">
        <f t="shared" si="1749"/>
        <v>13</v>
      </c>
      <c r="DV518" s="602"/>
      <c r="DW518" s="719"/>
      <c r="DX518" s="719"/>
      <c r="DY518" s="719"/>
      <c r="DZ518" s="719"/>
      <c r="EA518" s="719"/>
      <c r="EB518" s="719"/>
      <c r="EC518" s="719"/>
      <c r="ED518" s="719"/>
      <c r="EE518" s="603"/>
    </row>
    <row r="519" spans="1:135" s="604" customFormat="1" ht="15.75" customHeight="1">
      <c r="A519" s="859" t="s">
        <v>398</v>
      </c>
      <c r="B519" s="777">
        <v>15</v>
      </c>
      <c r="C519" s="330">
        <v>15</v>
      </c>
      <c r="D519" s="330"/>
      <c r="E519" s="330">
        <v>15</v>
      </c>
      <c r="F519" s="330"/>
      <c r="G519" s="330"/>
      <c r="H519" s="330">
        <v>17.5</v>
      </c>
      <c r="I519" s="330">
        <v>2.56</v>
      </c>
      <c r="J519" s="330">
        <v>17.5</v>
      </c>
      <c r="K519" s="330">
        <v>17.5</v>
      </c>
      <c r="L519" s="330">
        <v>17.5</v>
      </c>
      <c r="M519" s="330"/>
      <c r="N519" s="330">
        <v>22.5</v>
      </c>
      <c r="O519" s="330">
        <v>14</v>
      </c>
      <c r="P519" s="330">
        <v>22</v>
      </c>
      <c r="Q519" s="330">
        <v>17.5</v>
      </c>
      <c r="R519" s="330">
        <v>17.5</v>
      </c>
      <c r="S519" s="330">
        <v>19</v>
      </c>
      <c r="T519" s="742"/>
      <c r="U519" s="330">
        <v>17.5</v>
      </c>
      <c r="V519" s="330">
        <v>12</v>
      </c>
      <c r="W519" s="330">
        <v>14</v>
      </c>
      <c r="X519" s="330">
        <v>15</v>
      </c>
      <c r="Y519" s="330"/>
      <c r="Z519" s="330"/>
      <c r="AA519" s="330"/>
      <c r="AB519" s="330"/>
      <c r="AC519" s="330"/>
      <c r="AD519" s="330">
        <v>17.5</v>
      </c>
      <c r="AE519" s="330"/>
      <c r="AF519" s="777"/>
      <c r="AG519" s="777"/>
      <c r="AH519" s="777">
        <v>14</v>
      </c>
      <c r="AI519" s="330">
        <v>19</v>
      </c>
      <c r="AJ519" s="777">
        <v>20</v>
      </c>
      <c r="AK519" s="777">
        <v>19.5</v>
      </c>
      <c r="AL519" s="777">
        <v>15</v>
      </c>
      <c r="AM519" s="742"/>
      <c r="AN519" s="330">
        <v>15</v>
      </c>
      <c r="AO519" s="330">
        <v>30</v>
      </c>
      <c r="AP519" s="330">
        <v>15</v>
      </c>
      <c r="AQ519" s="330">
        <v>15</v>
      </c>
      <c r="AR519" s="330">
        <v>15</v>
      </c>
      <c r="AS519" s="330">
        <v>30</v>
      </c>
      <c r="AT519" s="330">
        <v>35</v>
      </c>
      <c r="AU519" s="330">
        <v>30</v>
      </c>
      <c r="AV519" s="330">
        <v>15</v>
      </c>
      <c r="AW519" s="330"/>
      <c r="AX519" s="330">
        <v>17.5</v>
      </c>
      <c r="AY519" s="330"/>
      <c r="AZ519" s="330">
        <v>17.5</v>
      </c>
      <c r="BA519" s="330">
        <v>16</v>
      </c>
      <c r="BB519" s="330"/>
      <c r="BC519" s="330">
        <v>16</v>
      </c>
      <c r="BD519" s="330">
        <v>15</v>
      </c>
      <c r="BE519" s="330">
        <v>16</v>
      </c>
      <c r="BF519" s="742"/>
      <c r="BG519" s="330">
        <v>15</v>
      </c>
      <c r="BH519" s="330">
        <v>15</v>
      </c>
      <c r="BI519" s="330">
        <v>15</v>
      </c>
      <c r="BJ519" s="330">
        <v>20</v>
      </c>
      <c r="BK519" s="330">
        <v>17.5</v>
      </c>
      <c r="BL519" s="330">
        <v>16</v>
      </c>
      <c r="BM519" s="330">
        <v>15</v>
      </c>
      <c r="BN519" s="330">
        <v>17.5</v>
      </c>
      <c r="BO519" s="330">
        <v>17</v>
      </c>
      <c r="BP519" s="330">
        <v>17</v>
      </c>
      <c r="BQ519" s="330">
        <v>17.5</v>
      </c>
      <c r="BR519" s="330"/>
      <c r="BS519" s="330"/>
      <c r="BT519" s="330">
        <v>19</v>
      </c>
      <c r="BU519" s="330"/>
      <c r="BV519" s="330"/>
      <c r="BW519" s="330">
        <v>16</v>
      </c>
      <c r="BX519" s="330"/>
      <c r="BY519" s="742"/>
      <c r="BZ519" s="330">
        <v>18</v>
      </c>
      <c r="CA519" s="330">
        <v>18</v>
      </c>
      <c r="CB519" s="330">
        <v>18</v>
      </c>
      <c r="CC519" s="330">
        <v>18</v>
      </c>
      <c r="CD519" s="698">
        <f t="shared" si="1391"/>
        <v>17.083333333333332</v>
      </c>
      <c r="CE519" s="698">
        <f t="shared" si="1392"/>
        <v>16.4375</v>
      </c>
      <c r="CF519" s="698">
        <f t="shared" si="1393"/>
        <v>19.076923076923077</v>
      </c>
      <c r="CG519" s="787">
        <f t="shared" si="1394"/>
        <v>16.59090909090909</v>
      </c>
      <c r="CH519" s="1371" t="str">
        <f t="shared" si="1710"/>
        <v/>
      </c>
      <c r="CI519" s="1372" t="str">
        <f t="shared" si="1711"/>
        <v/>
      </c>
      <c r="CJ519" s="1373">
        <f t="shared" si="1712"/>
        <v>2.56</v>
      </c>
      <c r="CK519" s="1373">
        <f t="shared" si="1713"/>
        <v>14</v>
      </c>
      <c r="CL519" s="1373">
        <f t="shared" si="1714"/>
        <v>15</v>
      </c>
      <c r="CM519" s="1373">
        <f t="shared" si="1715"/>
        <v>15</v>
      </c>
      <c r="CN519" s="1373">
        <f t="shared" si="1716"/>
        <v>15</v>
      </c>
      <c r="CO519" s="1374">
        <f t="shared" si="1717"/>
        <v>17.5</v>
      </c>
      <c r="CP519" s="1374">
        <f t="shared" si="1718"/>
        <v>17.5</v>
      </c>
      <c r="CQ519" s="1374">
        <f t="shared" si="1719"/>
        <v>17.5</v>
      </c>
      <c r="CR519" s="1374">
        <f t="shared" si="1720"/>
        <v>17.5</v>
      </c>
      <c r="CS519" s="1373">
        <f t="shared" si="1721"/>
        <v>17.5</v>
      </c>
      <c r="CT519" s="1373">
        <f t="shared" si="1722"/>
        <v>17.5</v>
      </c>
      <c r="CU519" s="1373">
        <f t="shared" si="1723"/>
        <v>19</v>
      </c>
      <c r="CV519" s="1373">
        <f t="shared" si="1724"/>
        <v>22</v>
      </c>
      <c r="CW519" s="1373">
        <f t="shared" si="1725"/>
        <v>22.5</v>
      </c>
      <c r="CX519" s="1372" t="str">
        <f t="shared" si="1726"/>
        <v/>
      </c>
      <c r="CY519" s="1375" t="str">
        <f t="shared" si="1727"/>
        <v/>
      </c>
      <c r="CZ519" s="532" t="str">
        <f t="shared" si="1728"/>
        <v/>
      </c>
      <c r="DA519" s="533" t="str">
        <f t="shared" si="1729"/>
        <v/>
      </c>
      <c r="DB519" s="534" t="str">
        <f t="shared" si="1730"/>
        <v/>
      </c>
      <c r="DC519" s="534" t="str">
        <f t="shared" si="1731"/>
        <v/>
      </c>
      <c r="DD519" s="534">
        <f t="shared" si="1732"/>
        <v>12</v>
      </c>
      <c r="DE519" s="534">
        <f t="shared" si="1733"/>
        <v>14</v>
      </c>
      <c r="DF519" s="534">
        <f t="shared" si="1734"/>
        <v>14</v>
      </c>
      <c r="DG519" s="535">
        <f t="shared" si="1735"/>
        <v>15</v>
      </c>
      <c r="DH519" s="535">
        <f t="shared" si="1736"/>
        <v>15</v>
      </c>
      <c r="DI519" s="535">
        <f t="shared" si="1737"/>
        <v>17.5</v>
      </c>
      <c r="DJ519" s="535">
        <f t="shared" si="1738"/>
        <v>17.5</v>
      </c>
      <c r="DK519" s="534">
        <f t="shared" si="1739"/>
        <v>19</v>
      </c>
      <c r="DL519" s="534">
        <f t="shared" si="1740"/>
        <v>19.5</v>
      </c>
      <c r="DM519" s="534">
        <f t="shared" si="1741"/>
        <v>20</v>
      </c>
      <c r="DN519" s="534" t="str">
        <f t="shared" si="1742"/>
        <v/>
      </c>
      <c r="DO519" s="534" t="str">
        <f t="shared" si="1743"/>
        <v/>
      </c>
      <c r="DP519" s="533" t="str">
        <f t="shared" si="1744"/>
        <v/>
      </c>
      <c r="DQ519" s="532" t="str">
        <f t="shared" si="1745"/>
        <v/>
      </c>
      <c r="DR519" s="753">
        <f t="shared" si="1746"/>
        <v>14</v>
      </c>
      <c r="DS519" s="111">
        <f t="shared" si="1747"/>
        <v>10</v>
      </c>
      <c r="DT519" s="111">
        <f t="shared" si="1748"/>
        <v>15</v>
      </c>
      <c r="DU519" s="111">
        <f t="shared" si="1749"/>
        <v>13</v>
      </c>
      <c r="DV519" s="602"/>
      <c r="DW519" s="719"/>
      <c r="DX519" s="719"/>
      <c r="DY519" s="719"/>
      <c r="DZ519" s="719"/>
      <c r="EA519" s="719"/>
      <c r="EB519" s="719"/>
      <c r="EC519" s="719"/>
      <c r="ED519" s="719"/>
      <c r="EE519" s="603"/>
    </row>
    <row r="520" spans="1:135" s="604" customFormat="1" ht="15.75" customHeight="1">
      <c r="A520" s="748" t="s">
        <v>395</v>
      </c>
      <c r="B520" s="541">
        <f t="shared" ref="B520:S520" si="1787">IF(B519="","",B515*B516*B519)</f>
        <v>360</v>
      </c>
      <c r="C520" s="541">
        <f t="shared" si="1787"/>
        <v>135</v>
      </c>
      <c r="D520" s="541" t="str">
        <f t="shared" si="1787"/>
        <v/>
      </c>
      <c r="E520" s="541">
        <f t="shared" si="1787"/>
        <v>360</v>
      </c>
      <c r="F520" s="541" t="str">
        <f t="shared" si="1787"/>
        <v/>
      </c>
      <c r="G520" s="541" t="str">
        <f t="shared" si="1787"/>
        <v/>
      </c>
      <c r="H520" s="541">
        <f t="shared" si="1787"/>
        <v>280</v>
      </c>
      <c r="I520" s="541">
        <f t="shared" si="1787"/>
        <v>61.44</v>
      </c>
      <c r="J520" s="541">
        <f t="shared" si="1787"/>
        <v>420</v>
      </c>
      <c r="K520" s="541">
        <f t="shared" si="1787"/>
        <v>420</v>
      </c>
      <c r="L520" s="541">
        <f t="shared" si="1787"/>
        <v>420</v>
      </c>
      <c r="M520" s="541" t="str">
        <f t="shared" si="1787"/>
        <v/>
      </c>
      <c r="N520" s="541">
        <f t="shared" si="1787"/>
        <v>540</v>
      </c>
      <c r="O520" s="541">
        <f t="shared" si="1787"/>
        <v>336</v>
      </c>
      <c r="P520" s="541">
        <f t="shared" si="1787"/>
        <v>528</v>
      </c>
      <c r="Q520" s="541">
        <f t="shared" si="1787"/>
        <v>420</v>
      </c>
      <c r="R520" s="541">
        <f t="shared" si="1787"/>
        <v>420</v>
      </c>
      <c r="S520" s="541">
        <f t="shared" si="1787"/>
        <v>456</v>
      </c>
      <c r="T520" s="865"/>
      <c r="U520" s="541">
        <f t="shared" ref="U520:AL520" si="1788">IF(U519="","",U515*U516*U519)</f>
        <v>420</v>
      </c>
      <c r="V520" s="541">
        <f t="shared" si="1788"/>
        <v>288</v>
      </c>
      <c r="W520" s="541">
        <f t="shared" si="1788"/>
        <v>336</v>
      </c>
      <c r="X520" s="541">
        <f t="shared" si="1788"/>
        <v>360</v>
      </c>
      <c r="Y520" s="541" t="str">
        <f t="shared" si="1788"/>
        <v/>
      </c>
      <c r="Z520" s="541" t="str">
        <f t="shared" si="1788"/>
        <v/>
      </c>
      <c r="AA520" s="541" t="str">
        <f t="shared" si="1788"/>
        <v/>
      </c>
      <c r="AB520" s="541" t="str">
        <f t="shared" si="1788"/>
        <v/>
      </c>
      <c r="AC520" s="541" t="str">
        <f t="shared" si="1788"/>
        <v/>
      </c>
      <c r="AD520" s="541">
        <f t="shared" si="1788"/>
        <v>420</v>
      </c>
      <c r="AE520" s="541" t="str">
        <f t="shared" si="1788"/>
        <v/>
      </c>
      <c r="AF520" s="541" t="str">
        <f t="shared" si="1788"/>
        <v/>
      </c>
      <c r="AG520" s="541" t="str">
        <f t="shared" si="1788"/>
        <v/>
      </c>
      <c r="AH520" s="541">
        <f t="shared" si="1788"/>
        <v>336</v>
      </c>
      <c r="AI520" s="541">
        <f t="shared" si="1788"/>
        <v>456</v>
      </c>
      <c r="AJ520" s="541">
        <f t="shared" si="1788"/>
        <v>480</v>
      </c>
      <c r="AK520" s="541">
        <f t="shared" si="1788"/>
        <v>468</v>
      </c>
      <c r="AL520" s="541">
        <f t="shared" si="1788"/>
        <v>360</v>
      </c>
      <c r="AM520" s="865"/>
      <c r="AN520" s="541">
        <f t="shared" ref="AN520:BE520" si="1789">IF(AN519="","",AN515*AN516*AN519)</f>
        <v>900</v>
      </c>
      <c r="AO520" s="541">
        <f t="shared" si="1789"/>
        <v>720</v>
      </c>
      <c r="AP520" s="541">
        <f t="shared" si="1789"/>
        <v>900</v>
      </c>
      <c r="AQ520" s="541">
        <f t="shared" si="1789"/>
        <v>360</v>
      </c>
      <c r="AR520" s="541">
        <f t="shared" si="1789"/>
        <v>900</v>
      </c>
      <c r="AS520" s="541">
        <f t="shared" si="1789"/>
        <v>720</v>
      </c>
      <c r="AT520" s="541">
        <f t="shared" si="1789"/>
        <v>840</v>
      </c>
      <c r="AU520" s="541">
        <f t="shared" si="1789"/>
        <v>720</v>
      </c>
      <c r="AV520" s="541">
        <f t="shared" si="1789"/>
        <v>900</v>
      </c>
      <c r="AW520" s="541" t="str">
        <f t="shared" si="1789"/>
        <v/>
      </c>
      <c r="AX520" s="541">
        <f t="shared" si="1789"/>
        <v>420</v>
      </c>
      <c r="AY520" s="541" t="str">
        <f t="shared" si="1789"/>
        <v/>
      </c>
      <c r="AZ520" s="541">
        <f t="shared" si="1789"/>
        <v>420</v>
      </c>
      <c r="BA520" s="541">
        <f t="shared" si="1789"/>
        <v>384</v>
      </c>
      <c r="BB520" s="541" t="str">
        <f t="shared" si="1789"/>
        <v/>
      </c>
      <c r="BC520" s="541">
        <f t="shared" si="1789"/>
        <v>192</v>
      </c>
      <c r="BD520" s="541">
        <f t="shared" si="1789"/>
        <v>360</v>
      </c>
      <c r="BE520" s="541">
        <f t="shared" si="1789"/>
        <v>960</v>
      </c>
      <c r="BF520" s="865"/>
      <c r="BG520" s="541">
        <f t="shared" ref="BG520:BX520" si="1790">IF(BG519="","",BG515*BG516*BG519)</f>
        <v>900</v>
      </c>
      <c r="BH520" s="541">
        <f t="shared" si="1790"/>
        <v>360</v>
      </c>
      <c r="BI520" s="541">
        <f t="shared" si="1790"/>
        <v>900</v>
      </c>
      <c r="BJ520" s="541">
        <f t="shared" si="1790"/>
        <v>1200</v>
      </c>
      <c r="BK520" s="541">
        <f t="shared" si="1790"/>
        <v>1050</v>
      </c>
      <c r="BL520" s="541">
        <f t="shared" si="1790"/>
        <v>384</v>
      </c>
      <c r="BM520" s="541">
        <f t="shared" si="1790"/>
        <v>360</v>
      </c>
      <c r="BN520" s="541">
        <f t="shared" si="1790"/>
        <v>420</v>
      </c>
      <c r="BO520" s="541">
        <f t="shared" si="1790"/>
        <v>1020</v>
      </c>
      <c r="BP520" s="541">
        <f t="shared" si="1790"/>
        <v>408</v>
      </c>
      <c r="BQ520" s="541">
        <f t="shared" si="1790"/>
        <v>420</v>
      </c>
      <c r="BR520" s="541" t="str">
        <f t="shared" si="1790"/>
        <v/>
      </c>
      <c r="BS520" s="541" t="str">
        <f t="shared" si="1790"/>
        <v/>
      </c>
      <c r="BT520" s="541">
        <f t="shared" si="1790"/>
        <v>228</v>
      </c>
      <c r="BU520" s="541" t="str">
        <f t="shared" si="1790"/>
        <v/>
      </c>
      <c r="BV520" s="541" t="str">
        <f t="shared" si="1790"/>
        <v/>
      </c>
      <c r="BW520" s="541">
        <f t="shared" si="1790"/>
        <v>960</v>
      </c>
      <c r="BX520" s="541" t="str">
        <f t="shared" si="1790"/>
        <v/>
      </c>
      <c r="BY520" s="865"/>
      <c r="BZ520" s="541">
        <f>IF(BZ519="","",BZ515*BZ516*BZ519)</f>
        <v>432</v>
      </c>
      <c r="CA520" s="541">
        <f>IF(CA519="","",CA515*CA516*CA519)</f>
        <v>432</v>
      </c>
      <c r="CB520" s="541">
        <f>IF(CB519="","",CB515*CB516*CB519)</f>
        <v>432</v>
      </c>
      <c r="CC520" s="541">
        <f>IF(CC519="","",CC515*CC516*CC519)</f>
        <v>648</v>
      </c>
      <c r="CD520" s="698">
        <f t="shared" si="1391"/>
        <v>379.58333333333343</v>
      </c>
      <c r="CE520" s="698">
        <f t="shared" si="1392"/>
        <v>394.5</v>
      </c>
      <c r="CF520" s="698">
        <f t="shared" si="1393"/>
        <v>657.23076923076928</v>
      </c>
      <c r="CG520" s="787">
        <f t="shared" si="1394"/>
        <v>652.90909090909088</v>
      </c>
      <c r="CH520" s="1371" t="str">
        <f t="shared" si="1710"/>
        <v/>
      </c>
      <c r="CI520" s="1372" t="str">
        <f t="shared" si="1711"/>
        <v/>
      </c>
      <c r="CJ520" s="1373">
        <f t="shared" si="1712"/>
        <v>61.44</v>
      </c>
      <c r="CK520" s="1373">
        <f t="shared" si="1713"/>
        <v>135</v>
      </c>
      <c r="CL520" s="1373">
        <f t="shared" si="1714"/>
        <v>280</v>
      </c>
      <c r="CM520" s="1373">
        <f t="shared" si="1715"/>
        <v>336</v>
      </c>
      <c r="CN520" s="1373">
        <f t="shared" si="1716"/>
        <v>360</v>
      </c>
      <c r="CO520" s="1374">
        <f t="shared" si="1717"/>
        <v>360</v>
      </c>
      <c r="CP520" s="1374">
        <f t="shared" si="1718"/>
        <v>420</v>
      </c>
      <c r="CQ520" s="1374">
        <f t="shared" si="1719"/>
        <v>420</v>
      </c>
      <c r="CR520" s="1374">
        <f t="shared" si="1720"/>
        <v>420</v>
      </c>
      <c r="CS520" s="1373">
        <f t="shared" si="1721"/>
        <v>420</v>
      </c>
      <c r="CT520" s="1373">
        <f t="shared" si="1722"/>
        <v>420</v>
      </c>
      <c r="CU520" s="1373">
        <f t="shared" si="1723"/>
        <v>456</v>
      </c>
      <c r="CV520" s="1373">
        <f t="shared" si="1724"/>
        <v>528</v>
      </c>
      <c r="CW520" s="1373">
        <f t="shared" si="1725"/>
        <v>540</v>
      </c>
      <c r="CX520" s="1372" t="str">
        <f t="shared" si="1726"/>
        <v/>
      </c>
      <c r="CY520" s="1375" t="str">
        <f t="shared" si="1727"/>
        <v/>
      </c>
      <c r="CZ520" s="532" t="str">
        <f t="shared" si="1728"/>
        <v/>
      </c>
      <c r="DA520" s="533" t="str">
        <f t="shared" si="1729"/>
        <v/>
      </c>
      <c r="DB520" s="534" t="str">
        <f t="shared" si="1730"/>
        <v/>
      </c>
      <c r="DC520" s="534" t="str">
        <f t="shared" si="1731"/>
        <v/>
      </c>
      <c r="DD520" s="534">
        <f t="shared" si="1732"/>
        <v>288</v>
      </c>
      <c r="DE520" s="534">
        <f t="shared" si="1733"/>
        <v>336</v>
      </c>
      <c r="DF520" s="534">
        <f t="shared" si="1734"/>
        <v>336</v>
      </c>
      <c r="DG520" s="535">
        <f t="shared" si="1735"/>
        <v>360</v>
      </c>
      <c r="DH520" s="535">
        <f t="shared" si="1736"/>
        <v>360</v>
      </c>
      <c r="DI520" s="535">
        <f t="shared" si="1737"/>
        <v>420</v>
      </c>
      <c r="DJ520" s="535">
        <f t="shared" si="1738"/>
        <v>420</v>
      </c>
      <c r="DK520" s="534">
        <f t="shared" si="1739"/>
        <v>456</v>
      </c>
      <c r="DL520" s="534">
        <f t="shared" si="1740"/>
        <v>468</v>
      </c>
      <c r="DM520" s="534">
        <f t="shared" si="1741"/>
        <v>480</v>
      </c>
      <c r="DN520" s="534" t="str">
        <f t="shared" si="1742"/>
        <v/>
      </c>
      <c r="DO520" s="534" t="str">
        <f t="shared" si="1743"/>
        <v/>
      </c>
      <c r="DP520" s="533" t="str">
        <f t="shared" si="1744"/>
        <v/>
      </c>
      <c r="DQ520" s="532" t="str">
        <f t="shared" si="1745"/>
        <v/>
      </c>
      <c r="DR520" s="753">
        <f t="shared" si="1746"/>
        <v>14</v>
      </c>
      <c r="DS520" s="111">
        <f t="shared" si="1747"/>
        <v>10</v>
      </c>
      <c r="DT520" s="111">
        <f t="shared" si="1748"/>
        <v>15</v>
      </c>
      <c r="DU520" s="111">
        <f t="shared" si="1749"/>
        <v>13</v>
      </c>
      <c r="DV520" s="602"/>
      <c r="DW520" s="719"/>
      <c r="DX520" s="719"/>
      <c r="DY520" s="719"/>
      <c r="DZ520" s="719"/>
      <c r="EA520" s="719"/>
      <c r="EB520" s="719"/>
      <c r="EC520" s="719"/>
      <c r="ED520" s="719"/>
      <c r="EE520" s="603"/>
    </row>
    <row r="521" spans="1:135" s="604" customFormat="1" ht="15.75" customHeight="1">
      <c r="A521" s="1442" t="s">
        <v>824</v>
      </c>
      <c r="B521" s="306"/>
      <c r="C521" s="233"/>
      <c r="D521" s="233"/>
      <c r="E521" s="233"/>
      <c r="F521" s="233"/>
      <c r="G521" s="233"/>
      <c r="H521" s="233"/>
      <c r="I521" s="233">
        <v>24</v>
      </c>
      <c r="J521" s="233"/>
      <c r="K521" s="233"/>
      <c r="L521" s="233">
        <v>6</v>
      </c>
      <c r="M521" s="233"/>
      <c r="N521" s="233"/>
      <c r="O521" s="233"/>
      <c r="P521" s="233"/>
      <c r="Q521" s="233"/>
      <c r="R521" s="233"/>
      <c r="S521" s="233"/>
      <c r="T521" s="703"/>
      <c r="U521" s="233">
        <v>1</v>
      </c>
      <c r="V521" s="233"/>
      <c r="W521" s="233">
        <v>4</v>
      </c>
      <c r="X521" s="233"/>
      <c r="Y521" s="233"/>
      <c r="Z521" s="233"/>
      <c r="AA521" s="233"/>
      <c r="AB521" s="233"/>
      <c r="AC521" s="233"/>
      <c r="AD521" s="233"/>
      <c r="AE521" s="233"/>
      <c r="AF521" s="233"/>
      <c r="AG521" s="306"/>
      <c r="AH521" s="233"/>
      <c r="AI521" s="233"/>
      <c r="AJ521" s="306"/>
      <c r="AK521" s="306"/>
      <c r="AL521" s="233"/>
      <c r="AM521" s="703"/>
      <c r="AN521" s="233"/>
      <c r="AO521" s="233">
        <v>6</v>
      </c>
      <c r="AP521" s="233"/>
      <c r="AQ521" s="233"/>
      <c r="AR521" s="233"/>
      <c r="AS521" s="233">
        <v>6</v>
      </c>
      <c r="AT521" s="233"/>
      <c r="AU521" s="233"/>
      <c r="AV521" s="233"/>
      <c r="AW521" s="233">
        <v>6</v>
      </c>
      <c r="AX521" s="233"/>
      <c r="AY521" s="233"/>
      <c r="AZ521" s="233"/>
      <c r="BA521" s="233"/>
      <c r="BB521" s="233"/>
      <c r="BC521" s="233"/>
      <c r="BD521" s="233"/>
      <c r="BE521" s="233"/>
      <c r="BF521" s="703"/>
      <c r="BG521" s="233">
        <v>2</v>
      </c>
      <c r="BH521" s="233">
        <v>6</v>
      </c>
      <c r="BI521" s="233">
        <v>2</v>
      </c>
      <c r="BJ521" s="233"/>
      <c r="BK521" s="233"/>
      <c r="BL521" s="233"/>
      <c r="BM521" s="233"/>
      <c r="BN521" s="233"/>
      <c r="BO521" s="233"/>
      <c r="BP521" s="233"/>
      <c r="BQ521" s="233"/>
      <c r="BR521" s="233"/>
      <c r="BS521" s="233"/>
      <c r="BT521" s="233"/>
      <c r="BU521" s="233"/>
      <c r="BV521" s="233"/>
      <c r="BW521" s="233">
        <v>5</v>
      </c>
      <c r="BX521" s="233"/>
      <c r="BY521" s="703"/>
      <c r="BZ521" s="233"/>
      <c r="CA521" s="233"/>
      <c r="CB521" s="233">
        <v>6</v>
      </c>
      <c r="CC521" s="233">
        <v>6</v>
      </c>
      <c r="CD521" s="698" t="str">
        <f t="shared" si="1391"/>
        <v/>
      </c>
      <c r="CE521" s="698" t="str">
        <f t="shared" si="1392"/>
        <v/>
      </c>
      <c r="CF521" s="698">
        <f t="shared" si="1393"/>
        <v>6</v>
      </c>
      <c r="CG521" s="787">
        <f t="shared" si="1394"/>
        <v>3.5</v>
      </c>
      <c r="CH521" s="1371" t="str">
        <f t="shared" si="1710"/>
        <v/>
      </c>
      <c r="CI521" s="1372" t="str">
        <f t="shared" si="1711"/>
        <v/>
      </c>
      <c r="CJ521" s="1373" t="str">
        <f t="shared" si="1712"/>
        <v/>
      </c>
      <c r="CK521" s="1373" t="str">
        <f t="shared" si="1713"/>
        <v/>
      </c>
      <c r="CL521" s="1373" t="str">
        <f t="shared" si="1714"/>
        <v/>
      </c>
      <c r="CM521" s="1373" t="str">
        <f t="shared" si="1715"/>
        <v/>
      </c>
      <c r="CN521" s="1373" t="str">
        <f t="shared" si="1716"/>
        <v/>
      </c>
      <c r="CO521" s="1374" t="str">
        <f t="shared" si="1717"/>
        <v/>
      </c>
      <c r="CP521" s="1374">
        <f t="shared" si="1718"/>
        <v>6</v>
      </c>
      <c r="CQ521" s="1374">
        <f t="shared" si="1719"/>
        <v>24</v>
      </c>
      <c r="CR521" s="1374" t="str">
        <f t="shared" si="1720"/>
        <v/>
      </c>
      <c r="CS521" s="1373" t="str">
        <f t="shared" si="1721"/>
        <v/>
      </c>
      <c r="CT521" s="1373" t="str">
        <f t="shared" si="1722"/>
        <v/>
      </c>
      <c r="CU521" s="1373" t="str">
        <f t="shared" si="1723"/>
        <v/>
      </c>
      <c r="CV521" s="1373" t="str">
        <f t="shared" si="1724"/>
        <v/>
      </c>
      <c r="CW521" s="1373" t="str">
        <f t="shared" si="1725"/>
        <v/>
      </c>
      <c r="CX521" s="1372" t="str">
        <f t="shared" si="1726"/>
        <v/>
      </c>
      <c r="CY521" s="1375" t="str">
        <f t="shared" si="1727"/>
        <v/>
      </c>
      <c r="CZ521" s="532" t="str">
        <f t="shared" si="1728"/>
        <v/>
      </c>
      <c r="DA521" s="533" t="str">
        <f t="shared" si="1729"/>
        <v/>
      </c>
      <c r="DB521" s="534" t="str">
        <f t="shared" si="1730"/>
        <v/>
      </c>
      <c r="DC521" s="534" t="str">
        <f t="shared" si="1731"/>
        <v/>
      </c>
      <c r="DD521" s="534" t="str">
        <f t="shared" si="1732"/>
        <v/>
      </c>
      <c r="DE521" s="534" t="str">
        <f t="shared" si="1733"/>
        <v/>
      </c>
      <c r="DF521" s="534" t="str">
        <f t="shared" si="1734"/>
        <v/>
      </c>
      <c r="DG521" s="535" t="str">
        <f t="shared" si="1735"/>
        <v/>
      </c>
      <c r="DH521" s="535">
        <f t="shared" si="1736"/>
        <v>1</v>
      </c>
      <c r="DI521" s="535">
        <f t="shared" si="1737"/>
        <v>4</v>
      </c>
      <c r="DJ521" s="535" t="str">
        <f t="shared" si="1738"/>
        <v/>
      </c>
      <c r="DK521" s="534" t="str">
        <f t="shared" si="1739"/>
        <v/>
      </c>
      <c r="DL521" s="534" t="str">
        <f t="shared" si="1740"/>
        <v/>
      </c>
      <c r="DM521" s="534" t="str">
        <f t="shared" si="1741"/>
        <v/>
      </c>
      <c r="DN521" s="534" t="str">
        <f t="shared" si="1742"/>
        <v/>
      </c>
      <c r="DO521" s="534" t="str">
        <f t="shared" si="1743"/>
        <v/>
      </c>
      <c r="DP521" s="533" t="str">
        <f t="shared" si="1744"/>
        <v/>
      </c>
      <c r="DQ521" s="532" t="str">
        <f t="shared" si="1745"/>
        <v/>
      </c>
      <c r="DR521" s="753">
        <f t="shared" si="1746"/>
        <v>2</v>
      </c>
      <c r="DS521" s="111">
        <f t="shared" si="1747"/>
        <v>2</v>
      </c>
      <c r="DT521" s="111">
        <f t="shared" si="1748"/>
        <v>3</v>
      </c>
      <c r="DU521" s="111">
        <f t="shared" si="1749"/>
        <v>4</v>
      </c>
      <c r="DV521" s="602"/>
      <c r="DW521" s="719"/>
      <c r="DX521" s="719"/>
      <c r="DY521" s="719"/>
      <c r="DZ521" s="719"/>
      <c r="EA521" s="719"/>
      <c r="EB521" s="719"/>
      <c r="EC521" s="719"/>
      <c r="ED521" s="719"/>
      <c r="EE521" s="603"/>
    </row>
    <row r="522" spans="1:135" s="604" customFormat="1" ht="15.75" customHeight="1">
      <c r="A522" s="748" t="s">
        <v>399</v>
      </c>
      <c r="B522" s="306"/>
      <c r="C522" s="233"/>
      <c r="D522" s="233"/>
      <c r="E522" s="233"/>
      <c r="F522" s="233"/>
      <c r="G522" s="233"/>
      <c r="H522" s="233"/>
      <c r="I522" s="233">
        <v>10</v>
      </c>
      <c r="J522" s="233"/>
      <c r="K522" s="233"/>
      <c r="L522" s="233">
        <v>12</v>
      </c>
      <c r="M522" s="233"/>
      <c r="N522" s="233"/>
      <c r="O522" s="233"/>
      <c r="P522" s="233"/>
      <c r="Q522" s="233"/>
      <c r="R522" s="233"/>
      <c r="S522" s="233"/>
      <c r="T522" s="703"/>
      <c r="U522" s="233">
        <v>6</v>
      </c>
      <c r="V522" s="233"/>
      <c r="W522" s="233">
        <v>12</v>
      </c>
      <c r="X522" s="233"/>
      <c r="Y522" s="233"/>
      <c r="Z522" s="233"/>
      <c r="AA522" s="233"/>
      <c r="AB522" s="233"/>
      <c r="AC522" s="233"/>
      <c r="AD522" s="233"/>
      <c r="AE522" s="233"/>
      <c r="AF522" s="233"/>
      <c r="AG522" s="306"/>
      <c r="AH522" s="233"/>
      <c r="AI522" s="233"/>
      <c r="AJ522" s="306"/>
      <c r="AK522" s="306"/>
      <c r="AL522" s="233"/>
      <c r="AM522" s="703"/>
      <c r="AN522" s="233"/>
      <c r="AO522" s="233">
        <v>12</v>
      </c>
      <c r="AP522" s="233"/>
      <c r="AQ522" s="233"/>
      <c r="AR522" s="233"/>
      <c r="AS522" s="233">
        <v>12</v>
      </c>
      <c r="AT522" s="233"/>
      <c r="AU522" s="233"/>
      <c r="AV522" s="233"/>
      <c r="AW522" s="233">
        <v>12</v>
      </c>
      <c r="AX522" s="233"/>
      <c r="AY522" s="233"/>
      <c r="AZ522" s="233"/>
      <c r="BA522" s="233"/>
      <c r="BB522" s="233"/>
      <c r="BC522" s="233"/>
      <c r="BD522" s="233"/>
      <c r="BE522" s="233"/>
      <c r="BF522" s="703"/>
      <c r="BG522" s="233">
        <v>12</v>
      </c>
      <c r="BH522" s="233">
        <v>12</v>
      </c>
      <c r="BI522" s="233">
        <v>12</v>
      </c>
      <c r="BJ522" s="233"/>
      <c r="BK522" s="233"/>
      <c r="BL522" s="233"/>
      <c r="BM522" s="233"/>
      <c r="BN522" s="233"/>
      <c r="BO522" s="233"/>
      <c r="BP522" s="233"/>
      <c r="BQ522" s="233"/>
      <c r="BR522" s="233"/>
      <c r="BS522" s="233"/>
      <c r="BT522" s="233"/>
      <c r="BU522" s="233"/>
      <c r="BV522" s="233"/>
      <c r="BW522" s="233">
        <v>12</v>
      </c>
      <c r="BX522" s="233"/>
      <c r="BY522" s="703"/>
      <c r="BZ522" s="233">
        <v>12</v>
      </c>
      <c r="CA522" s="233">
        <v>12</v>
      </c>
      <c r="CB522" s="233">
        <v>6</v>
      </c>
      <c r="CC522" s="233">
        <v>6</v>
      </c>
      <c r="CD522" s="698" t="str">
        <f t="shared" si="1391"/>
        <v/>
      </c>
      <c r="CE522" s="698" t="str">
        <f t="shared" si="1392"/>
        <v/>
      </c>
      <c r="CF522" s="698">
        <f t="shared" si="1393"/>
        <v>12</v>
      </c>
      <c r="CG522" s="787">
        <f t="shared" si="1394"/>
        <v>12</v>
      </c>
      <c r="CH522" s="1371" t="str">
        <f t="shared" si="1710"/>
        <v/>
      </c>
      <c r="CI522" s="1372" t="str">
        <f t="shared" si="1711"/>
        <v/>
      </c>
      <c r="CJ522" s="1373" t="str">
        <f t="shared" si="1712"/>
        <v/>
      </c>
      <c r="CK522" s="1373" t="str">
        <f t="shared" si="1713"/>
        <v/>
      </c>
      <c r="CL522" s="1373" t="str">
        <f t="shared" si="1714"/>
        <v/>
      </c>
      <c r="CM522" s="1373" t="str">
        <f t="shared" si="1715"/>
        <v/>
      </c>
      <c r="CN522" s="1373" t="str">
        <f t="shared" si="1716"/>
        <v/>
      </c>
      <c r="CO522" s="1374" t="str">
        <f t="shared" si="1717"/>
        <v/>
      </c>
      <c r="CP522" s="1374">
        <f t="shared" si="1718"/>
        <v>10</v>
      </c>
      <c r="CQ522" s="1374">
        <f t="shared" si="1719"/>
        <v>12</v>
      </c>
      <c r="CR522" s="1374" t="str">
        <f t="shared" si="1720"/>
        <v/>
      </c>
      <c r="CS522" s="1373" t="str">
        <f t="shared" si="1721"/>
        <v/>
      </c>
      <c r="CT522" s="1373" t="str">
        <f t="shared" si="1722"/>
        <v/>
      </c>
      <c r="CU522" s="1373" t="str">
        <f t="shared" si="1723"/>
        <v/>
      </c>
      <c r="CV522" s="1373" t="str">
        <f t="shared" si="1724"/>
        <v/>
      </c>
      <c r="CW522" s="1373" t="str">
        <f t="shared" si="1725"/>
        <v/>
      </c>
      <c r="CX522" s="1372" t="str">
        <f t="shared" si="1726"/>
        <v/>
      </c>
      <c r="CY522" s="1375" t="str">
        <f t="shared" si="1727"/>
        <v/>
      </c>
      <c r="CZ522" s="532" t="str">
        <f t="shared" si="1728"/>
        <v/>
      </c>
      <c r="DA522" s="533" t="str">
        <f t="shared" si="1729"/>
        <v/>
      </c>
      <c r="DB522" s="534" t="str">
        <f t="shared" si="1730"/>
        <v/>
      </c>
      <c r="DC522" s="534" t="str">
        <f t="shared" si="1731"/>
        <v/>
      </c>
      <c r="DD522" s="534" t="str">
        <f t="shared" si="1732"/>
        <v/>
      </c>
      <c r="DE522" s="534" t="str">
        <f t="shared" si="1733"/>
        <v/>
      </c>
      <c r="DF522" s="534" t="str">
        <f t="shared" si="1734"/>
        <v/>
      </c>
      <c r="DG522" s="535" t="str">
        <f t="shared" si="1735"/>
        <v/>
      </c>
      <c r="DH522" s="535">
        <f t="shared" si="1736"/>
        <v>6</v>
      </c>
      <c r="DI522" s="535">
        <f t="shared" si="1737"/>
        <v>12</v>
      </c>
      <c r="DJ522" s="535" t="str">
        <f t="shared" si="1738"/>
        <v/>
      </c>
      <c r="DK522" s="534" t="str">
        <f t="shared" si="1739"/>
        <v/>
      </c>
      <c r="DL522" s="534" t="str">
        <f t="shared" si="1740"/>
        <v/>
      </c>
      <c r="DM522" s="534" t="str">
        <f t="shared" si="1741"/>
        <v/>
      </c>
      <c r="DN522" s="534" t="str">
        <f t="shared" si="1742"/>
        <v/>
      </c>
      <c r="DO522" s="534" t="str">
        <f t="shared" si="1743"/>
        <v/>
      </c>
      <c r="DP522" s="533" t="str">
        <f t="shared" si="1744"/>
        <v/>
      </c>
      <c r="DQ522" s="532" t="str">
        <f t="shared" si="1745"/>
        <v/>
      </c>
      <c r="DR522" s="753">
        <f t="shared" si="1746"/>
        <v>2</v>
      </c>
      <c r="DS522" s="111">
        <f t="shared" si="1747"/>
        <v>2</v>
      </c>
      <c r="DT522" s="111">
        <f t="shared" si="1748"/>
        <v>3</v>
      </c>
      <c r="DU522" s="111">
        <f t="shared" si="1749"/>
        <v>4</v>
      </c>
      <c r="DV522" s="602"/>
      <c r="DW522" s="719"/>
      <c r="DX522" s="719"/>
      <c r="DY522" s="719"/>
      <c r="DZ522" s="719"/>
      <c r="EA522" s="719"/>
      <c r="EB522" s="719"/>
      <c r="EC522" s="719"/>
      <c r="ED522" s="719"/>
      <c r="EE522" s="603"/>
    </row>
    <row r="523" spans="1:135" s="604" customFormat="1" ht="15.75" customHeight="1">
      <c r="A523" s="800" t="s">
        <v>400</v>
      </c>
      <c r="B523" s="858">
        <v>2680</v>
      </c>
      <c r="C523" s="858">
        <v>2680</v>
      </c>
      <c r="D523" s="858">
        <v>2680</v>
      </c>
      <c r="E523" s="858">
        <v>2680</v>
      </c>
      <c r="F523" s="858">
        <v>2680</v>
      </c>
      <c r="G523" s="858">
        <v>2680</v>
      </c>
      <c r="H523" s="858">
        <v>2680</v>
      </c>
      <c r="I523" s="858">
        <v>2680</v>
      </c>
      <c r="J523" s="858">
        <v>2680</v>
      </c>
      <c r="K523" s="858">
        <v>2680</v>
      </c>
      <c r="L523" s="858">
        <v>2680</v>
      </c>
      <c r="M523" s="858">
        <v>2680</v>
      </c>
      <c r="N523" s="858">
        <v>2680</v>
      </c>
      <c r="O523" s="858">
        <v>2680</v>
      </c>
      <c r="P523" s="858">
        <v>2680</v>
      </c>
      <c r="Q523" s="858">
        <v>2680</v>
      </c>
      <c r="R523" s="858">
        <v>2680</v>
      </c>
      <c r="S523" s="858">
        <v>2680</v>
      </c>
      <c r="T523" s="851"/>
      <c r="U523" s="858">
        <v>2680</v>
      </c>
      <c r="V523" s="858">
        <v>2680</v>
      </c>
      <c r="W523" s="858">
        <v>2680</v>
      </c>
      <c r="X523" s="858">
        <v>2680</v>
      </c>
      <c r="Y523" s="858">
        <v>2680</v>
      </c>
      <c r="Z523" s="858">
        <v>2680</v>
      </c>
      <c r="AA523" s="858">
        <v>2680</v>
      </c>
      <c r="AB523" s="858">
        <v>2680</v>
      </c>
      <c r="AC523" s="858">
        <v>2680</v>
      </c>
      <c r="AD523" s="858">
        <v>2680</v>
      </c>
      <c r="AE523" s="858">
        <v>2680</v>
      </c>
      <c r="AF523" s="858">
        <v>2680</v>
      </c>
      <c r="AG523" s="858">
        <v>2680</v>
      </c>
      <c r="AH523" s="858">
        <v>2680</v>
      </c>
      <c r="AI523" s="858">
        <v>2680</v>
      </c>
      <c r="AJ523" s="858">
        <v>2680</v>
      </c>
      <c r="AK523" s="858">
        <v>2680</v>
      </c>
      <c r="AL523" s="858">
        <v>2680</v>
      </c>
      <c r="AM523" s="851"/>
      <c r="AN523" s="858">
        <v>2680</v>
      </c>
      <c r="AO523" s="858">
        <v>2680</v>
      </c>
      <c r="AP523" s="858">
        <v>2680</v>
      </c>
      <c r="AQ523" s="858">
        <v>2680</v>
      </c>
      <c r="AR523" s="858">
        <v>2680</v>
      </c>
      <c r="AS523" s="858">
        <v>2680</v>
      </c>
      <c r="AT523" s="858">
        <v>2680</v>
      </c>
      <c r="AU523" s="858">
        <v>2680</v>
      </c>
      <c r="AV523" s="858">
        <v>2680</v>
      </c>
      <c r="AW523" s="858">
        <v>2680</v>
      </c>
      <c r="AX523" s="858">
        <v>2680</v>
      </c>
      <c r="AY523" s="858">
        <v>2680</v>
      </c>
      <c r="AZ523" s="858">
        <v>2680</v>
      </c>
      <c r="BA523" s="858">
        <v>2680</v>
      </c>
      <c r="BB523" s="858">
        <v>2680</v>
      </c>
      <c r="BC523" s="858">
        <v>2680</v>
      </c>
      <c r="BD523" s="858">
        <v>2680</v>
      </c>
      <c r="BE523" s="858">
        <v>2680</v>
      </c>
      <c r="BF523" s="851"/>
      <c r="BG523" s="858">
        <v>2680</v>
      </c>
      <c r="BH523" s="858">
        <v>2680</v>
      </c>
      <c r="BI523" s="858">
        <v>2680</v>
      </c>
      <c r="BJ523" s="858">
        <v>2680</v>
      </c>
      <c r="BK523" s="858">
        <v>2680</v>
      </c>
      <c r="BL523" s="858">
        <v>2680</v>
      </c>
      <c r="BM523" s="858">
        <v>2680</v>
      </c>
      <c r="BN523" s="858">
        <v>2680</v>
      </c>
      <c r="BO523" s="858">
        <v>2680</v>
      </c>
      <c r="BP523" s="858">
        <v>2680</v>
      </c>
      <c r="BQ523" s="858">
        <v>2680</v>
      </c>
      <c r="BR523" s="858">
        <v>2680</v>
      </c>
      <c r="BS523" s="858">
        <v>2680</v>
      </c>
      <c r="BT523" s="858">
        <v>2680</v>
      </c>
      <c r="BU523" s="858">
        <v>2680</v>
      </c>
      <c r="BV523" s="858">
        <v>2680</v>
      </c>
      <c r="BW523" s="858">
        <v>2680</v>
      </c>
      <c r="BX523" s="858">
        <v>2680</v>
      </c>
      <c r="BY523" s="851"/>
      <c r="BZ523" s="858">
        <v>2680</v>
      </c>
      <c r="CA523" s="858">
        <v>2680</v>
      </c>
      <c r="CB523" s="858">
        <v>2680</v>
      </c>
      <c r="CC523" s="858">
        <v>2680</v>
      </c>
      <c r="CD523" s="698">
        <f t="shared" si="1391"/>
        <v>2680</v>
      </c>
      <c r="CE523" s="698">
        <f t="shared" si="1392"/>
        <v>2680</v>
      </c>
      <c r="CF523" s="698">
        <f t="shared" si="1393"/>
        <v>2680</v>
      </c>
      <c r="CG523" s="787">
        <f t="shared" si="1394"/>
        <v>2680</v>
      </c>
      <c r="CH523" s="1371">
        <f t="shared" si="1710"/>
        <v>2680</v>
      </c>
      <c r="CI523" s="1372">
        <f t="shared" si="1711"/>
        <v>2680</v>
      </c>
      <c r="CJ523" s="1373">
        <f t="shared" si="1712"/>
        <v>2680</v>
      </c>
      <c r="CK523" s="1373">
        <f t="shared" si="1713"/>
        <v>2680</v>
      </c>
      <c r="CL523" s="1373">
        <f t="shared" si="1714"/>
        <v>2680</v>
      </c>
      <c r="CM523" s="1373">
        <f t="shared" si="1715"/>
        <v>2680</v>
      </c>
      <c r="CN523" s="1373">
        <f t="shared" si="1716"/>
        <v>2680</v>
      </c>
      <c r="CO523" s="1374">
        <f t="shared" si="1717"/>
        <v>2680</v>
      </c>
      <c r="CP523" s="1374">
        <f t="shared" si="1718"/>
        <v>2680</v>
      </c>
      <c r="CQ523" s="1374">
        <f t="shared" si="1719"/>
        <v>2680</v>
      </c>
      <c r="CR523" s="1374">
        <f t="shared" si="1720"/>
        <v>2680</v>
      </c>
      <c r="CS523" s="1373">
        <f t="shared" si="1721"/>
        <v>2680</v>
      </c>
      <c r="CT523" s="1373">
        <f t="shared" si="1722"/>
        <v>2680</v>
      </c>
      <c r="CU523" s="1373">
        <f t="shared" si="1723"/>
        <v>2680</v>
      </c>
      <c r="CV523" s="1373">
        <f t="shared" si="1724"/>
        <v>2680</v>
      </c>
      <c r="CW523" s="1373">
        <f t="shared" si="1725"/>
        <v>2680</v>
      </c>
      <c r="CX523" s="1372">
        <f t="shared" si="1726"/>
        <v>2680</v>
      </c>
      <c r="CY523" s="1375">
        <f t="shared" si="1727"/>
        <v>2680</v>
      </c>
      <c r="CZ523" s="532">
        <f t="shared" si="1728"/>
        <v>2680</v>
      </c>
      <c r="DA523" s="533">
        <f t="shared" si="1729"/>
        <v>2680</v>
      </c>
      <c r="DB523" s="534">
        <f t="shared" si="1730"/>
        <v>2680</v>
      </c>
      <c r="DC523" s="534">
        <f t="shared" si="1731"/>
        <v>2680</v>
      </c>
      <c r="DD523" s="534">
        <f t="shared" si="1732"/>
        <v>2680</v>
      </c>
      <c r="DE523" s="534">
        <f t="shared" si="1733"/>
        <v>2680</v>
      </c>
      <c r="DF523" s="534">
        <f t="shared" si="1734"/>
        <v>2680</v>
      </c>
      <c r="DG523" s="535">
        <f t="shared" si="1735"/>
        <v>2680</v>
      </c>
      <c r="DH523" s="535">
        <f t="shared" si="1736"/>
        <v>2680</v>
      </c>
      <c r="DI523" s="535">
        <f t="shared" si="1737"/>
        <v>2680</v>
      </c>
      <c r="DJ523" s="535">
        <f t="shared" si="1738"/>
        <v>2680</v>
      </c>
      <c r="DK523" s="534">
        <f t="shared" si="1739"/>
        <v>2680</v>
      </c>
      <c r="DL523" s="534">
        <f t="shared" si="1740"/>
        <v>2680</v>
      </c>
      <c r="DM523" s="534">
        <f t="shared" si="1741"/>
        <v>2680</v>
      </c>
      <c r="DN523" s="534">
        <f t="shared" si="1742"/>
        <v>2680</v>
      </c>
      <c r="DO523" s="534">
        <f t="shared" si="1743"/>
        <v>2680</v>
      </c>
      <c r="DP523" s="533">
        <f t="shared" si="1744"/>
        <v>2680</v>
      </c>
      <c r="DQ523" s="532">
        <f t="shared" si="1745"/>
        <v>2680</v>
      </c>
      <c r="DR523" s="753">
        <f t="shared" si="1746"/>
        <v>18</v>
      </c>
      <c r="DS523" s="111">
        <f t="shared" si="1747"/>
        <v>18</v>
      </c>
      <c r="DT523" s="111">
        <f t="shared" si="1748"/>
        <v>18</v>
      </c>
      <c r="DU523" s="111">
        <f t="shared" si="1749"/>
        <v>18</v>
      </c>
      <c r="DV523" s="602"/>
      <c r="DW523" s="719"/>
      <c r="DX523" s="719"/>
      <c r="DY523" s="719"/>
      <c r="DZ523" s="719"/>
      <c r="EA523" s="719"/>
      <c r="EB523" s="719"/>
      <c r="EC523" s="719"/>
      <c r="ED523" s="719"/>
      <c r="EE523" s="603"/>
    </row>
    <row r="524" spans="1:135" s="604" customFormat="1" ht="15.75" customHeight="1">
      <c r="A524" s="748" t="s">
        <v>328</v>
      </c>
      <c r="B524" s="863" t="str">
        <f t="shared" ref="B524:S524" si="1791">IF(B521="","",B521*B522*B523/B$46/365/$G$1)</f>
        <v/>
      </c>
      <c r="C524" s="733" t="str">
        <f t="shared" si="1791"/>
        <v/>
      </c>
      <c r="D524" s="863" t="str">
        <f t="shared" si="1791"/>
        <v/>
      </c>
      <c r="E524" s="733" t="str">
        <f t="shared" si="1791"/>
        <v/>
      </c>
      <c r="F524" s="863" t="str">
        <f t="shared" si="1791"/>
        <v/>
      </c>
      <c r="G524" s="733" t="str">
        <f t="shared" si="1791"/>
        <v/>
      </c>
      <c r="H524" s="863" t="str">
        <f t="shared" si="1791"/>
        <v/>
      </c>
      <c r="I524" s="733">
        <f t="shared" si="1791"/>
        <v>5.0062266500622662E-2</v>
      </c>
      <c r="J524" s="863" t="str">
        <f t="shared" si="1791"/>
        <v/>
      </c>
      <c r="K524" s="733" t="str">
        <f t="shared" si="1791"/>
        <v/>
      </c>
      <c r="L524" s="863">
        <f t="shared" si="1791"/>
        <v>3.7546699875466998E-3</v>
      </c>
      <c r="M524" s="733" t="str">
        <f t="shared" si="1791"/>
        <v/>
      </c>
      <c r="N524" s="863" t="str">
        <f t="shared" si="1791"/>
        <v/>
      </c>
      <c r="O524" s="733" t="str">
        <f t="shared" si="1791"/>
        <v/>
      </c>
      <c r="P524" s="863" t="str">
        <f t="shared" si="1791"/>
        <v/>
      </c>
      <c r="Q524" s="733" t="str">
        <f t="shared" si="1791"/>
        <v/>
      </c>
      <c r="R524" s="733" t="str">
        <f t="shared" si="1791"/>
        <v/>
      </c>
      <c r="S524" s="863" t="str">
        <f t="shared" si="1791"/>
        <v/>
      </c>
      <c r="T524" s="752"/>
      <c r="U524" s="863">
        <f t="shared" ref="U524:AL524" si="1792">IF(U521="","",U521*U522*U523/U$46/365/$G$1)</f>
        <v>7.1517523572318096E-4</v>
      </c>
      <c r="V524" s="733" t="str">
        <f t="shared" si="1792"/>
        <v/>
      </c>
      <c r="W524" s="863">
        <f t="shared" si="1792"/>
        <v>5.0062266500622661E-3</v>
      </c>
      <c r="X524" s="733" t="str">
        <f t="shared" si="1792"/>
        <v/>
      </c>
      <c r="Y524" s="863" t="str">
        <f t="shared" si="1792"/>
        <v/>
      </c>
      <c r="Z524" s="733" t="str">
        <f t="shared" si="1792"/>
        <v/>
      </c>
      <c r="AA524" s="863" t="str">
        <f t="shared" si="1792"/>
        <v/>
      </c>
      <c r="AB524" s="733" t="str">
        <f t="shared" si="1792"/>
        <v/>
      </c>
      <c r="AC524" s="863" t="str">
        <f t="shared" si="1792"/>
        <v/>
      </c>
      <c r="AD524" s="733" t="str">
        <f t="shared" si="1792"/>
        <v/>
      </c>
      <c r="AE524" s="863" t="str">
        <f t="shared" si="1792"/>
        <v/>
      </c>
      <c r="AF524" s="733" t="str">
        <f t="shared" si="1792"/>
        <v/>
      </c>
      <c r="AG524" s="863" t="str">
        <f t="shared" si="1792"/>
        <v/>
      </c>
      <c r="AH524" s="733" t="str">
        <f t="shared" si="1792"/>
        <v/>
      </c>
      <c r="AI524" s="863" t="str">
        <f t="shared" si="1792"/>
        <v/>
      </c>
      <c r="AJ524" s="733" t="str">
        <f t="shared" si="1792"/>
        <v/>
      </c>
      <c r="AK524" s="733" t="str">
        <f t="shared" si="1792"/>
        <v/>
      </c>
      <c r="AL524" s="863" t="str">
        <f t="shared" si="1792"/>
        <v/>
      </c>
      <c r="AM524" s="752"/>
      <c r="AN524" s="863" t="str">
        <f t="shared" ref="AN524:BE524" si="1793">IF(AN521="","",AN521*AN522*AN523/AN$46/365/$G$1)</f>
        <v/>
      </c>
      <c r="AO524" s="733">
        <f t="shared" si="1793"/>
        <v>1.0012453300124532E-2</v>
      </c>
      <c r="AP524" s="863" t="str">
        <f t="shared" si="1793"/>
        <v/>
      </c>
      <c r="AQ524" s="733" t="str">
        <f t="shared" si="1793"/>
        <v/>
      </c>
      <c r="AR524" s="863" t="str">
        <f t="shared" si="1793"/>
        <v/>
      </c>
      <c r="AS524" s="733">
        <f t="shared" si="1793"/>
        <v>1.2014943960149439E-2</v>
      </c>
      <c r="AT524" s="863" t="str">
        <f t="shared" si="1793"/>
        <v/>
      </c>
      <c r="AU524" s="733" t="str">
        <f t="shared" si="1793"/>
        <v/>
      </c>
      <c r="AV524" s="863" t="str">
        <f t="shared" si="1793"/>
        <v/>
      </c>
      <c r="AW524" s="733">
        <f t="shared" si="1793"/>
        <v>8.5821028286781707E-3</v>
      </c>
      <c r="AX524" s="863" t="str">
        <f t="shared" si="1793"/>
        <v/>
      </c>
      <c r="AY524" s="733" t="str">
        <f t="shared" si="1793"/>
        <v/>
      </c>
      <c r="AZ524" s="863" t="str">
        <f t="shared" si="1793"/>
        <v/>
      </c>
      <c r="BA524" s="733" t="str">
        <f t="shared" si="1793"/>
        <v/>
      </c>
      <c r="BB524" s="863" t="str">
        <f t="shared" si="1793"/>
        <v/>
      </c>
      <c r="BC524" s="733" t="str">
        <f t="shared" si="1793"/>
        <v/>
      </c>
      <c r="BD524" s="733" t="str">
        <f t="shared" si="1793"/>
        <v/>
      </c>
      <c r="BE524" s="863" t="str">
        <f t="shared" si="1793"/>
        <v/>
      </c>
      <c r="BF524" s="752"/>
      <c r="BG524" s="863">
        <f t="shared" ref="BG524:BX524" si="1794">IF(BG521="","",BG521*BG522*BG523/BG$46/365/$G$1)</f>
        <v>2.8607009428927238E-3</v>
      </c>
      <c r="BH524" s="863">
        <f t="shared" si="1794"/>
        <v>1.0012453300124532E-2</v>
      </c>
      <c r="BI524" s="733">
        <f t="shared" si="1794"/>
        <v>5.0062266500622661E-3</v>
      </c>
      <c r="BJ524" s="863" t="str">
        <f t="shared" si="1794"/>
        <v/>
      </c>
      <c r="BK524" s="733" t="str">
        <f t="shared" si="1794"/>
        <v/>
      </c>
      <c r="BL524" s="863" t="str">
        <f t="shared" si="1794"/>
        <v/>
      </c>
      <c r="BM524" s="733" t="str">
        <f t="shared" si="1794"/>
        <v/>
      </c>
      <c r="BN524" s="863" t="str">
        <f t="shared" si="1794"/>
        <v/>
      </c>
      <c r="BO524" s="733" t="str">
        <f t="shared" si="1794"/>
        <v/>
      </c>
      <c r="BP524" s="863" t="str">
        <f t="shared" si="1794"/>
        <v/>
      </c>
      <c r="BQ524" s="733" t="str">
        <f t="shared" si="1794"/>
        <v/>
      </c>
      <c r="BR524" s="863" t="str">
        <f t="shared" si="1794"/>
        <v/>
      </c>
      <c r="BS524" s="733" t="str">
        <f t="shared" si="1794"/>
        <v/>
      </c>
      <c r="BT524" s="863" t="str">
        <f t="shared" si="1794"/>
        <v/>
      </c>
      <c r="BU524" s="733" t="str">
        <f t="shared" si="1794"/>
        <v/>
      </c>
      <c r="BV524" s="863" t="str">
        <f t="shared" si="1794"/>
        <v/>
      </c>
      <c r="BW524" s="863">
        <f t="shared" si="1794"/>
        <v>7.1517523572318092E-3</v>
      </c>
      <c r="BX524" s="733" t="str">
        <f t="shared" si="1794"/>
        <v/>
      </c>
      <c r="BY524" s="752"/>
      <c r="BZ524" s="863" t="str">
        <f>IF(BZ521="","",BZ521*BZ522*BZ523/BZ$46/365/$G$1)</f>
        <v/>
      </c>
      <c r="CA524" s="733" t="str">
        <f>IF(CA521="","",CA521*CA522*CA523/CA$46/365/$G$1)</f>
        <v/>
      </c>
      <c r="CB524" s="863">
        <f>IF(CB521="","",CB521*CB522*CB523/CB$46/365/$G$1)</f>
        <v>5.0062266500622661E-3</v>
      </c>
      <c r="CC524" s="733">
        <f>IF(CC521="","",CC521*CC522*CC523/CC$46/365/$G$1)</f>
        <v>6.0074719800747196E-3</v>
      </c>
      <c r="CD524" s="698" t="str">
        <f t="shared" si="1391"/>
        <v/>
      </c>
      <c r="CE524" s="723" t="str">
        <f t="shared" si="1392"/>
        <v/>
      </c>
      <c r="CF524" s="723">
        <f t="shared" si="1393"/>
        <v>1.0012453300124534E-2</v>
      </c>
      <c r="CG524" s="790">
        <f t="shared" si="1394"/>
        <v>6.0789895036470381E-3</v>
      </c>
      <c r="CH524" s="1376" t="str">
        <f t="shared" si="1710"/>
        <v/>
      </c>
      <c r="CI524" s="1377" t="str">
        <f t="shared" si="1711"/>
        <v/>
      </c>
      <c r="CJ524" s="1378" t="str">
        <f t="shared" si="1712"/>
        <v/>
      </c>
      <c r="CK524" s="1378" t="str">
        <f t="shared" si="1713"/>
        <v/>
      </c>
      <c r="CL524" s="1378" t="str">
        <f t="shared" si="1714"/>
        <v/>
      </c>
      <c r="CM524" s="1378" t="str">
        <f t="shared" si="1715"/>
        <v/>
      </c>
      <c r="CN524" s="1378" t="str">
        <f t="shared" si="1716"/>
        <v/>
      </c>
      <c r="CO524" s="1379" t="str">
        <f t="shared" si="1717"/>
        <v/>
      </c>
      <c r="CP524" s="1379">
        <f t="shared" si="1718"/>
        <v>3.7546699875466998E-3</v>
      </c>
      <c r="CQ524" s="1379">
        <f t="shared" si="1719"/>
        <v>5.0062266500622662E-2</v>
      </c>
      <c r="CR524" s="1379" t="str">
        <f t="shared" si="1720"/>
        <v/>
      </c>
      <c r="CS524" s="1378" t="str">
        <f t="shared" si="1721"/>
        <v/>
      </c>
      <c r="CT524" s="1378" t="str">
        <f t="shared" si="1722"/>
        <v/>
      </c>
      <c r="CU524" s="1378" t="str">
        <f t="shared" si="1723"/>
        <v/>
      </c>
      <c r="CV524" s="1378" t="str">
        <f t="shared" si="1724"/>
        <v/>
      </c>
      <c r="CW524" s="1378" t="str">
        <f t="shared" si="1725"/>
        <v/>
      </c>
      <c r="CX524" s="1377" t="str">
        <f t="shared" si="1726"/>
        <v/>
      </c>
      <c r="CY524" s="1380" t="str">
        <f t="shared" si="1727"/>
        <v/>
      </c>
      <c r="CZ524" s="638" t="str">
        <f t="shared" si="1728"/>
        <v/>
      </c>
      <c r="DA524" s="639" t="str">
        <f t="shared" si="1729"/>
        <v/>
      </c>
      <c r="DB524" s="640" t="str">
        <f t="shared" si="1730"/>
        <v/>
      </c>
      <c r="DC524" s="640" t="str">
        <f t="shared" si="1731"/>
        <v/>
      </c>
      <c r="DD524" s="640" t="str">
        <f t="shared" si="1732"/>
        <v/>
      </c>
      <c r="DE524" s="640" t="str">
        <f t="shared" si="1733"/>
        <v/>
      </c>
      <c r="DF524" s="640" t="str">
        <f t="shared" si="1734"/>
        <v/>
      </c>
      <c r="DG524" s="641" t="str">
        <f t="shared" si="1735"/>
        <v/>
      </c>
      <c r="DH524" s="641">
        <f t="shared" si="1736"/>
        <v>7.1517523572318096E-4</v>
      </c>
      <c r="DI524" s="641">
        <f t="shared" si="1737"/>
        <v>5.0062266500622661E-3</v>
      </c>
      <c r="DJ524" s="641" t="str">
        <f t="shared" si="1738"/>
        <v/>
      </c>
      <c r="DK524" s="640" t="str">
        <f t="shared" si="1739"/>
        <v/>
      </c>
      <c r="DL524" s="640" t="str">
        <f t="shared" si="1740"/>
        <v/>
      </c>
      <c r="DM524" s="640" t="str">
        <f t="shared" si="1741"/>
        <v/>
      </c>
      <c r="DN524" s="640" t="str">
        <f t="shared" si="1742"/>
        <v/>
      </c>
      <c r="DO524" s="640" t="str">
        <f t="shared" si="1743"/>
        <v/>
      </c>
      <c r="DP524" s="639" t="str">
        <f t="shared" si="1744"/>
        <v/>
      </c>
      <c r="DQ524" s="638" t="str">
        <f t="shared" si="1745"/>
        <v/>
      </c>
      <c r="DR524" s="753">
        <f t="shared" si="1746"/>
        <v>2</v>
      </c>
      <c r="DS524" s="111">
        <f t="shared" si="1747"/>
        <v>2</v>
      </c>
      <c r="DT524" s="111">
        <f t="shared" si="1748"/>
        <v>3</v>
      </c>
      <c r="DU524" s="111">
        <f t="shared" si="1749"/>
        <v>4</v>
      </c>
      <c r="DV524" s="602"/>
      <c r="DW524" s="719"/>
      <c r="DX524" s="719"/>
      <c r="DY524" s="719"/>
      <c r="DZ524" s="719"/>
      <c r="EA524" s="719"/>
      <c r="EB524" s="719"/>
      <c r="EC524" s="719"/>
      <c r="ED524" s="719"/>
      <c r="EE524" s="603"/>
    </row>
    <row r="525" spans="1:135" s="604" customFormat="1" ht="15.75" customHeight="1">
      <c r="A525" s="859" t="s">
        <v>398</v>
      </c>
      <c r="B525" s="306"/>
      <c r="C525" s="233"/>
      <c r="D525" s="233"/>
      <c r="E525" s="233"/>
      <c r="F525" s="233"/>
      <c r="G525" s="233"/>
      <c r="H525" s="233"/>
      <c r="I525" s="233">
        <v>10</v>
      </c>
      <c r="J525" s="233"/>
      <c r="K525" s="233"/>
      <c r="L525" s="233">
        <v>9.6</v>
      </c>
      <c r="M525" s="233"/>
      <c r="N525" s="233"/>
      <c r="O525" s="233"/>
      <c r="P525" s="233"/>
      <c r="Q525" s="233"/>
      <c r="R525" s="233"/>
      <c r="S525" s="233"/>
      <c r="T525" s="689"/>
      <c r="U525" s="233">
        <v>15</v>
      </c>
      <c r="V525" s="233"/>
      <c r="W525" s="233">
        <v>17</v>
      </c>
      <c r="X525" s="233"/>
      <c r="Y525" s="233"/>
      <c r="Z525" s="233"/>
      <c r="AA525" s="233"/>
      <c r="AB525" s="233"/>
      <c r="AC525" s="233"/>
      <c r="AD525" s="233"/>
      <c r="AE525" s="233"/>
      <c r="AF525" s="233"/>
      <c r="AG525" s="306"/>
      <c r="AH525" s="233"/>
      <c r="AI525" s="233"/>
      <c r="AJ525" s="233"/>
      <c r="AK525" s="233"/>
      <c r="AL525" s="233"/>
      <c r="AM525" s="689"/>
      <c r="AN525" s="233"/>
      <c r="AO525" s="233">
        <v>4.9000000000000004</v>
      </c>
      <c r="AP525" s="233"/>
      <c r="AQ525" s="233"/>
      <c r="AR525" s="233"/>
      <c r="AS525" s="233">
        <v>5.9</v>
      </c>
      <c r="AT525" s="233"/>
      <c r="AU525" s="233"/>
      <c r="AV525" s="233"/>
      <c r="AW525" s="233">
        <v>11.9</v>
      </c>
      <c r="AX525" s="233"/>
      <c r="AY525" s="233"/>
      <c r="AZ525" s="233"/>
      <c r="BA525" s="233"/>
      <c r="BB525" s="233"/>
      <c r="BC525" s="233"/>
      <c r="BD525" s="233"/>
      <c r="BE525" s="233"/>
      <c r="BF525" s="689"/>
      <c r="BG525" s="233">
        <v>12</v>
      </c>
      <c r="BH525" s="233">
        <v>14</v>
      </c>
      <c r="BI525" s="233">
        <v>12</v>
      </c>
      <c r="BJ525" s="233"/>
      <c r="BK525" s="233"/>
      <c r="BL525" s="233"/>
      <c r="BM525" s="233"/>
      <c r="BN525" s="233"/>
      <c r="BO525" s="233"/>
      <c r="BP525" s="233"/>
      <c r="BQ525" s="233"/>
      <c r="BR525" s="233"/>
      <c r="BS525" s="233"/>
      <c r="BT525" s="233"/>
      <c r="BU525" s="233"/>
      <c r="BV525" s="233"/>
      <c r="BW525" s="233">
        <v>9.4</v>
      </c>
      <c r="BX525" s="233"/>
      <c r="BY525" s="689"/>
      <c r="BZ525" s="233">
        <v>12</v>
      </c>
      <c r="CA525" s="233">
        <v>12</v>
      </c>
      <c r="CB525" s="233">
        <v>12</v>
      </c>
      <c r="CC525" s="233">
        <v>12</v>
      </c>
      <c r="CD525" s="698" t="str">
        <f t="shared" si="1391"/>
        <v/>
      </c>
      <c r="CE525" s="698" t="str">
        <f t="shared" si="1392"/>
        <v/>
      </c>
      <c r="CF525" s="698">
        <f t="shared" si="1393"/>
        <v>5.9000000000000039</v>
      </c>
      <c r="CG525" s="787">
        <f t="shared" si="1394"/>
        <v>12</v>
      </c>
      <c r="CH525" s="1371" t="str">
        <f t="shared" si="1710"/>
        <v/>
      </c>
      <c r="CI525" s="1372" t="str">
        <f t="shared" si="1711"/>
        <v/>
      </c>
      <c r="CJ525" s="1373" t="str">
        <f t="shared" si="1712"/>
        <v/>
      </c>
      <c r="CK525" s="1373" t="str">
        <f t="shared" si="1713"/>
        <v/>
      </c>
      <c r="CL525" s="1373" t="str">
        <f t="shared" si="1714"/>
        <v/>
      </c>
      <c r="CM525" s="1373" t="str">
        <f t="shared" si="1715"/>
        <v/>
      </c>
      <c r="CN525" s="1373" t="str">
        <f t="shared" si="1716"/>
        <v/>
      </c>
      <c r="CO525" s="1374" t="str">
        <f t="shared" si="1717"/>
        <v/>
      </c>
      <c r="CP525" s="1374">
        <f t="shared" si="1718"/>
        <v>9.6</v>
      </c>
      <c r="CQ525" s="1374">
        <f t="shared" si="1719"/>
        <v>10</v>
      </c>
      <c r="CR525" s="1374" t="str">
        <f t="shared" si="1720"/>
        <v/>
      </c>
      <c r="CS525" s="1373" t="str">
        <f t="shared" si="1721"/>
        <v/>
      </c>
      <c r="CT525" s="1373" t="str">
        <f t="shared" si="1722"/>
        <v/>
      </c>
      <c r="CU525" s="1373" t="str">
        <f t="shared" si="1723"/>
        <v/>
      </c>
      <c r="CV525" s="1373" t="str">
        <f t="shared" si="1724"/>
        <v/>
      </c>
      <c r="CW525" s="1373" t="str">
        <f t="shared" si="1725"/>
        <v/>
      </c>
      <c r="CX525" s="1372" t="str">
        <f t="shared" si="1726"/>
        <v/>
      </c>
      <c r="CY525" s="1375" t="str">
        <f t="shared" si="1727"/>
        <v/>
      </c>
      <c r="CZ525" s="532" t="str">
        <f t="shared" si="1728"/>
        <v/>
      </c>
      <c r="DA525" s="533" t="str">
        <f t="shared" si="1729"/>
        <v/>
      </c>
      <c r="DB525" s="534" t="str">
        <f t="shared" si="1730"/>
        <v/>
      </c>
      <c r="DC525" s="534" t="str">
        <f t="shared" si="1731"/>
        <v/>
      </c>
      <c r="DD525" s="534" t="str">
        <f t="shared" si="1732"/>
        <v/>
      </c>
      <c r="DE525" s="534" t="str">
        <f t="shared" si="1733"/>
        <v/>
      </c>
      <c r="DF525" s="534" t="str">
        <f t="shared" si="1734"/>
        <v/>
      </c>
      <c r="DG525" s="535" t="str">
        <f t="shared" si="1735"/>
        <v/>
      </c>
      <c r="DH525" s="535">
        <f t="shared" si="1736"/>
        <v>15</v>
      </c>
      <c r="DI525" s="535">
        <f t="shared" si="1737"/>
        <v>17</v>
      </c>
      <c r="DJ525" s="535" t="str">
        <f t="shared" si="1738"/>
        <v/>
      </c>
      <c r="DK525" s="534" t="str">
        <f t="shared" si="1739"/>
        <v/>
      </c>
      <c r="DL525" s="534" t="str">
        <f t="shared" si="1740"/>
        <v/>
      </c>
      <c r="DM525" s="534" t="str">
        <f t="shared" si="1741"/>
        <v/>
      </c>
      <c r="DN525" s="534" t="str">
        <f t="shared" si="1742"/>
        <v/>
      </c>
      <c r="DO525" s="534" t="str">
        <f t="shared" si="1743"/>
        <v/>
      </c>
      <c r="DP525" s="533" t="str">
        <f t="shared" si="1744"/>
        <v/>
      </c>
      <c r="DQ525" s="532" t="str">
        <f t="shared" si="1745"/>
        <v/>
      </c>
      <c r="DR525" s="753">
        <f t="shared" si="1746"/>
        <v>2</v>
      </c>
      <c r="DS525" s="111">
        <f t="shared" si="1747"/>
        <v>2</v>
      </c>
      <c r="DT525" s="111">
        <f t="shared" si="1748"/>
        <v>3</v>
      </c>
      <c r="DU525" s="111">
        <f t="shared" si="1749"/>
        <v>4</v>
      </c>
      <c r="DV525" s="602"/>
      <c r="DW525" s="719"/>
      <c r="DX525" s="719"/>
      <c r="DY525" s="719"/>
      <c r="DZ525" s="719"/>
      <c r="EA525" s="719"/>
      <c r="EB525" s="719"/>
      <c r="EC525" s="719"/>
      <c r="ED525" s="719"/>
      <c r="EE525" s="603"/>
    </row>
    <row r="526" spans="1:135" s="604" customFormat="1" ht="15.75" customHeight="1">
      <c r="A526" s="748" t="s">
        <v>395</v>
      </c>
      <c r="B526" s="541" t="str">
        <f t="shared" ref="B526:K526" si="1795">IF(B525="","",B521*B522*B525)</f>
        <v/>
      </c>
      <c r="C526" s="541" t="str">
        <f t="shared" si="1795"/>
        <v/>
      </c>
      <c r="D526" s="541" t="str">
        <f t="shared" si="1795"/>
        <v/>
      </c>
      <c r="E526" s="541" t="str">
        <f t="shared" si="1795"/>
        <v/>
      </c>
      <c r="F526" s="541" t="str">
        <f t="shared" si="1795"/>
        <v/>
      </c>
      <c r="G526" s="541" t="str">
        <f t="shared" si="1795"/>
        <v/>
      </c>
      <c r="H526" s="541" t="str">
        <f t="shared" si="1795"/>
        <v/>
      </c>
      <c r="I526" s="541">
        <f t="shared" si="1795"/>
        <v>2400</v>
      </c>
      <c r="J526" s="541" t="str">
        <f t="shared" si="1795"/>
        <v/>
      </c>
      <c r="K526" s="541" t="str">
        <f t="shared" si="1795"/>
        <v/>
      </c>
      <c r="L526" s="541"/>
      <c r="M526" s="541" t="str">
        <f t="shared" ref="M526:S526" si="1796">IF(M525="","",M521*M522*M525)</f>
        <v/>
      </c>
      <c r="N526" s="541" t="str">
        <f t="shared" si="1796"/>
        <v/>
      </c>
      <c r="O526" s="541" t="str">
        <f t="shared" si="1796"/>
        <v/>
      </c>
      <c r="P526" s="541" t="str">
        <f t="shared" si="1796"/>
        <v/>
      </c>
      <c r="Q526" s="541" t="str">
        <f t="shared" si="1796"/>
        <v/>
      </c>
      <c r="R526" s="541" t="str">
        <f t="shared" si="1796"/>
        <v/>
      </c>
      <c r="S526" s="541" t="str">
        <f t="shared" si="1796"/>
        <v/>
      </c>
      <c r="T526" s="865"/>
      <c r="U526" s="541">
        <f t="shared" ref="U526:AL526" si="1797">IF(U525="","",U521*U522*U525)</f>
        <v>90</v>
      </c>
      <c r="V526" s="541" t="str">
        <f t="shared" si="1797"/>
        <v/>
      </c>
      <c r="W526" s="541">
        <f t="shared" si="1797"/>
        <v>816</v>
      </c>
      <c r="X526" s="541" t="str">
        <f t="shared" si="1797"/>
        <v/>
      </c>
      <c r="Y526" s="541" t="str">
        <f t="shared" si="1797"/>
        <v/>
      </c>
      <c r="Z526" s="541" t="str">
        <f t="shared" si="1797"/>
        <v/>
      </c>
      <c r="AA526" s="541" t="str">
        <f t="shared" si="1797"/>
        <v/>
      </c>
      <c r="AB526" s="541" t="str">
        <f t="shared" si="1797"/>
        <v/>
      </c>
      <c r="AC526" s="541" t="str">
        <f t="shared" si="1797"/>
        <v/>
      </c>
      <c r="AD526" s="541" t="str">
        <f t="shared" si="1797"/>
        <v/>
      </c>
      <c r="AE526" s="541" t="str">
        <f t="shared" si="1797"/>
        <v/>
      </c>
      <c r="AF526" s="541" t="str">
        <f t="shared" si="1797"/>
        <v/>
      </c>
      <c r="AG526" s="541" t="str">
        <f t="shared" si="1797"/>
        <v/>
      </c>
      <c r="AH526" s="541" t="str">
        <f t="shared" si="1797"/>
        <v/>
      </c>
      <c r="AI526" s="541" t="str">
        <f t="shared" si="1797"/>
        <v/>
      </c>
      <c r="AJ526" s="541" t="str">
        <f t="shared" si="1797"/>
        <v/>
      </c>
      <c r="AK526" s="541" t="str">
        <f t="shared" si="1797"/>
        <v/>
      </c>
      <c r="AL526" s="541" t="str">
        <f t="shared" si="1797"/>
        <v/>
      </c>
      <c r="AM526" s="865"/>
      <c r="AN526" s="541" t="str">
        <f t="shared" ref="AN526:BE526" si="1798">IF(AN525="","",AN521*AN522*AN525)</f>
        <v/>
      </c>
      <c r="AO526" s="541">
        <f t="shared" si="1798"/>
        <v>352.8</v>
      </c>
      <c r="AP526" s="541" t="str">
        <f t="shared" si="1798"/>
        <v/>
      </c>
      <c r="AQ526" s="541" t="str">
        <f t="shared" si="1798"/>
        <v/>
      </c>
      <c r="AR526" s="541" t="str">
        <f t="shared" si="1798"/>
        <v/>
      </c>
      <c r="AS526" s="541">
        <f t="shared" si="1798"/>
        <v>424.8</v>
      </c>
      <c r="AT526" s="541" t="str">
        <f t="shared" si="1798"/>
        <v/>
      </c>
      <c r="AU526" s="541" t="str">
        <f t="shared" si="1798"/>
        <v/>
      </c>
      <c r="AV526" s="541" t="str">
        <f t="shared" si="1798"/>
        <v/>
      </c>
      <c r="AW526" s="541">
        <f t="shared" si="1798"/>
        <v>856.80000000000007</v>
      </c>
      <c r="AX526" s="541" t="str">
        <f t="shared" si="1798"/>
        <v/>
      </c>
      <c r="AY526" s="541" t="str">
        <f t="shared" si="1798"/>
        <v/>
      </c>
      <c r="AZ526" s="541" t="str">
        <f t="shared" si="1798"/>
        <v/>
      </c>
      <c r="BA526" s="541" t="str">
        <f t="shared" si="1798"/>
        <v/>
      </c>
      <c r="BB526" s="541" t="str">
        <f t="shared" si="1798"/>
        <v/>
      </c>
      <c r="BC526" s="541" t="str">
        <f t="shared" si="1798"/>
        <v/>
      </c>
      <c r="BD526" s="541" t="str">
        <f t="shared" si="1798"/>
        <v/>
      </c>
      <c r="BE526" s="541" t="str">
        <f t="shared" si="1798"/>
        <v/>
      </c>
      <c r="BF526" s="865"/>
      <c r="BG526" s="541">
        <f t="shared" ref="BG526:BX526" si="1799">IF(BG525="","",BG521*BG522*BG525)</f>
        <v>288</v>
      </c>
      <c r="BH526" s="541">
        <f t="shared" si="1799"/>
        <v>1008</v>
      </c>
      <c r="BI526" s="541">
        <f t="shared" si="1799"/>
        <v>288</v>
      </c>
      <c r="BJ526" s="541" t="str">
        <f t="shared" si="1799"/>
        <v/>
      </c>
      <c r="BK526" s="541" t="str">
        <f t="shared" si="1799"/>
        <v/>
      </c>
      <c r="BL526" s="541" t="str">
        <f t="shared" si="1799"/>
        <v/>
      </c>
      <c r="BM526" s="541" t="str">
        <f t="shared" si="1799"/>
        <v/>
      </c>
      <c r="BN526" s="541" t="str">
        <f t="shared" si="1799"/>
        <v/>
      </c>
      <c r="BO526" s="541" t="str">
        <f t="shared" si="1799"/>
        <v/>
      </c>
      <c r="BP526" s="541" t="str">
        <f t="shared" si="1799"/>
        <v/>
      </c>
      <c r="BQ526" s="541" t="str">
        <f t="shared" si="1799"/>
        <v/>
      </c>
      <c r="BR526" s="541" t="str">
        <f t="shared" si="1799"/>
        <v/>
      </c>
      <c r="BS526" s="541" t="str">
        <f t="shared" si="1799"/>
        <v/>
      </c>
      <c r="BT526" s="541" t="str">
        <f t="shared" si="1799"/>
        <v/>
      </c>
      <c r="BU526" s="541" t="str">
        <f t="shared" si="1799"/>
        <v/>
      </c>
      <c r="BV526" s="541" t="str">
        <f t="shared" si="1799"/>
        <v/>
      </c>
      <c r="BW526" s="541">
        <f t="shared" si="1799"/>
        <v>564</v>
      </c>
      <c r="BX526" s="541" t="str">
        <f t="shared" si="1799"/>
        <v/>
      </c>
      <c r="BY526" s="865"/>
      <c r="BZ526" s="541">
        <f>IF(BZ525="","",BZ521*BZ522*BZ525)</f>
        <v>0</v>
      </c>
      <c r="CA526" s="541">
        <f>IF(CA525="","",CA521*CA522*CA525)</f>
        <v>0</v>
      </c>
      <c r="CB526" s="541">
        <f>IF(CB525="","",CB521*CB522*CB525)</f>
        <v>432</v>
      </c>
      <c r="CC526" s="541">
        <f>IF(CC525="","",CC521*CC522*CC525)</f>
        <v>432</v>
      </c>
      <c r="CD526" s="698" t="str">
        <f t="shared" si="1391"/>
        <v/>
      </c>
      <c r="CE526" s="698" t="str">
        <f t="shared" si="1392"/>
        <v/>
      </c>
      <c r="CF526" s="698">
        <f t="shared" si="1393"/>
        <v>424.80000000000007</v>
      </c>
      <c r="CG526" s="787">
        <f t="shared" si="1394"/>
        <v>426</v>
      </c>
      <c r="CH526" s="1371" t="str">
        <f t="shared" si="1710"/>
        <v/>
      </c>
      <c r="CI526" s="1372" t="str">
        <f t="shared" si="1711"/>
        <v/>
      </c>
      <c r="CJ526" s="1373" t="str">
        <f t="shared" si="1712"/>
        <v/>
      </c>
      <c r="CK526" s="1373" t="str">
        <f t="shared" si="1713"/>
        <v/>
      </c>
      <c r="CL526" s="1373" t="str">
        <f t="shared" si="1714"/>
        <v/>
      </c>
      <c r="CM526" s="1373" t="str">
        <f t="shared" si="1715"/>
        <v/>
      </c>
      <c r="CN526" s="1373" t="str">
        <f t="shared" si="1716"/>
        <v/>
      </c>
      <c r="CO526" s="1374" t="str">
        <f t="shared" si="1717"/>
        <v/>
      </c>
      <c r="CP526" s="1374" t="str">
        <f t="shared" si="1718"/>
        <v/>
      </c>
      <c r="CQ526" s="1374">
        <f t="shared" si="1719"/>
        <v>2400</v>
      </c>
      <c r="CR526" s="1374" t="str">
        <f t="shared" si="1720"/>
        <v/>
      </c>
      <c r="CS526" s="1373" t="str">
        <f t="shared" si="1721"/>
        <v/>
      </c>
      <c r="CT526" s="1373" t="str">
        <f t="shared" si="1722"/>
        <v/>
      </c>
      <c r="CU526" s="1373" t="str">
        <f t="shared" si="1723"/>
        <v/>
      </c>
      <c r="CV526" s="1373" t="str">
        <f t="shared" si="1724"/>
        <v/>
      </c>
      <c r="CW526" s="1373" t="str">
        <f t="shared" si="1725"/>
        <v/>
      </c>
      <c r="CX526" s="1372" t="str">
        <f t="shared" si="1726"/>
        <v/>
      </c>
      <c r="CY526" s="1375" t="str">
        <f t="shared" si="1727"/>
        <v/>
      </c>
      <c r="CZ526" s="532" t="str">
        <f t="shared" si="1728"/>
        <v/>
      </c>
      <c r="DA526" s="533" t="str">
        <f t="shared" si="1729"/>
        <v/>
      </c>
      <c r="DB526" s="534" t="str">
        <f t="shared" si="1730"/>
        <v/>
      </c>
      <c r="DC526" s="534" t="str">
        <f t="shared" si="1731"/>
        <v/>
      </c>
      <c r="DD526" s="534" t="str">
        <f t="shared" si="1732"/>
        <v/>
      </c>
      <c r="DE526" s="534" t="str">
        <f t="shared" si="1733"/>
        <v/>
      </c>
      <c r="DF526" s="534" t="str">
        <f t="shared" si="1734"/>
        <v/>
      </c>
      <c r="DG526" s="535" t="str">
        <f t="shared" si="1735"/>
        <v/>
      </c>
      <c r="DH526" s="535">
        <f t="shared" si="1736"/>
        <v>90</v>
      </c>
      <c r="DI526" s="535">
        <f t="shared" si="1737"/>
        <v>816</v>
      </c>
      <c r="DJ526" s="535" t="str">
        <f t="shared" si="1738"/>
        <v/>
      </c>
      <c r="DK526" s="534" t="str">
        <f t="shared" si="1739"/>
        <v/>
      </c>
      <c r="DL526" s="534" t="str">
        <f t="shared" si="1740"/>
        <v/>
      </c>
      <c r="DM526" s="534" t="str">
        <f t="shared" si="1741"/>
        <v/>
      </c>
      <c r="DN526" s="534" t="str">
        <f t="shared" si="1742"/>
        <v/>
      </c>
      <c r="DO526" s="534" t="str">
        <f t="shared" si="1743"/>
        <v/>
      </c>
      <c r="DP526" s="533" t="str">
        <f t="shared" si="1744"/>
        <v/>
      </c>
      <c r="DQ526" s="532" t="str">
        <f t="shared" si="1745"/>
        <v/>
      </c>
      <c r="DR526" s="753">
        <f t="shared" si="1746"/>
        <v>1</v>
      </c>
      <c r="DS526" s="111">
        <f t="shared" si="1747"/>
        <v>2</v>
      </c>
      <c r="DT526" s="111">
        <f t="shared" si="1748"/>
        <v>3</v>
      </c>
      <c r="DU526" s="111">
        <f t="shared" si="1749"/>
        <v>4</v>
      </c>
      <c r="DV526" s="602"/>
      <c r="DW526" s="719"/>
      <c r="DX526" s="719"/>
      <c r="DY526" s="719"/>
      <c r="DZ526" s="719"/>
      <c r="EA526" s="719"/>
      <c r="EB526" s="719"/>
      <c r="EC526" s="719"/>
      <c r="ED526" s="719"/>
      <c r="EE526" s="603"/>
    </row>
    <row r="527" spans="1:135" s="604" customFormat="1" ht="15.75" customHeight="1">
      <c r="A527" s="1442" t="s">
        <v>826</v>
      </c>
      <c r="B527" s="741" t="s">
        <v>369</v>
      </c>
      <c r="C527" s="741" t="s">
        <v>369</v>
      </c>
      <c r="D527" s="741" t="s">
        <v>369</v>
      </c>
      <c r="E527" s="741" t="s">
        <v>369</v>
      </c>
      <c r="F527" s="741" t="s">
        <v>369</v>
      </c>
      <c r="G527" s="741" t="s">
        <v>369</v>
      </c>
      <c r="H527" s="741" t="s">
        <v>369</v>
      </c>
      <c r="I527" s="741" t="s">
        <v>369</v>
      </c>
      <c r="J527" s="741" t="s">
        <v>369</v>
      </c>
      <c r="K527" s="741" t="s">
        <v>369</v>
      </c>
      <c r="L527" s="741" t="s">
        <v>369</v>
      </c>
      <c r="M527" s="741" t="s">
        <v>369</v>
      </c>
      <c r="N527" s="741" t="s">
        <v>369</v>
      </c>
      <c r="O527" s="741" t="s">
        <v>369</v>
      </c>
      <c r="P527" s="741" t="s">
        <v>369</v>
      </c>
      <c r="Q527" s="741" t="s">
        <v>369</v>
      </c>
      <c r="R527" s="741" t="s">
        <v>369</v>
      </c>
      <c r="S527" s="741" t="s">
        <v>369</v>
      </c>
      <c r="T527" s="813"/>
      <c r="U527" s="741" t="s">
        <v>369</v>
      </c>
      <c r="V527" s="741" t="s">
        <v>369</v>
      </c>
      <c r="W527" s="741" t="s">
        <v>369</v>
      </c>
      <c r="X527" s="741" t="s">
        <v>369</v>
      </c>
      <c r="Y527" s="741" t="s">
        <v>369</v>
      </c>
      <c r="Z527" s="741" t="s">
        <v>369</v>
      </c>
      <c r="AA527" s="741" t="s">
        <v>369</v>
      </c>
      <c r="AB527" s="741" t="s">
        <v>369</v>
      </c>
      <c r="AC527" s="741" t="s">
        <v>369</v>
      </c>
      <c r="AD527" s="741" t="s">
        <v>369</v>
      </c>
      <c r="AE527" s="741" t="s">
        <v>369</v>
      </c>
      <c r="AF527" s="741" t="s">
        <v>369</v>
      </c>
      <c r="AG527" s="741" t="s">
        <v>369</v>
      </c>
      <c r="AH527" s="741" t="s">
        <v>369</v>
      </c>
      <c r="AI527" s="741" t="s">
        <v>369</v>
      </c>
      <c r="AJ527" s="741" t="s">
        <v>369</v>
      </c>
      <c r="AK527" s="741" t="s">
        <v>369</v>
      </c>
      <c r="AL527" s="741" t="s">
        <v>369</v>
      </c>
      <c r="AM527" s="813"/>
      <c r="AN527" s="741" t="s">
        <v>369</v>
      </c>
      <c r="AO527" s="741" t="s">
        <v>369</v>
      </c>
      <c r="AP527" s="741" t="s">
        <v>369</v>
      </c>
      <c r="AQ527" s="741" t="s">
        <v>369</v>
      </c>
      <c r="AR527" s="741" t="s">
        <v>369</v>
      </c>
      <c r="AS527" s="741" t="s">
        <v>369</v>
      </c>
      <c r="AT527" s="741" t="s">
        <v>369</v>
      </c>
      <c r="AU527" s="741" t="s">
        <v>369</v>
      </c>
      <c r="AV527" s="741" t="s">
        <v>369</v>
      </c>
      <c r="AW527" s="741" t="s">
        <v>369</v>
      </c>
      <c r="AX527" s="741" t="s">
        <v>369</v>
      </c>
      <c r="AY527" s="741" t="s">
        <v>369</v>
      </c>
      <c r="AZ527" s="741" t="s">
        <v>369</v>
      </c>
      <c r="BA527" s="741" t="s">
        <v>369</v>
      </c>
      <c r="BB527" s="741" t="s">
        <v>369</v>
      </c>
      <c r="BC527" s="741" t="s">
        <v>369</v>
      </c>
      <c r="BD527" s="741" t="s">
        <v>369</v>
      </c>
      <c r="BE527" s="741" t="s">
        <v>369</v>
      </c>
      <c r="BF527" s="813"/>
      <c r="BG527" s="741" t="s">
        <v>369</v>
      </c>
      <c r="BH527" s="741" t="s">
        <v>369</v>
      </c>
      <c r="BI527" s="741" t="s">
        <v>369</v>
      </c>
      <c r="BJ527" s="741" t="s">
        <v>369</v>
      </c>
      <c r="BK527" s="741" t="s">
        <v>369</v>
      </c>
      <c r="BL527" s="741" t="s">
        <v>369</v>
      </c>
      <c r="BM527" s="741" t="s">
        <v>369</v>
      </c>
      <c r="BN527" s="741" t="s">
        <v>369</v>
      </c>
      <c r="BO527" s="741" t="s">
        <v>369</v>
      </c>
      <c r="BP527" s="741" t="s">
        <v>369</v>
      </c>
      <c r="BQ527" s="741" t="s">
        <v>369</v>
      </c>
      <c r="BR527" s="741" t="s">
        <v>369</v>
      </c>
      <c r="BS527" s="741" t="s">
        <v>369</v>
      </c>
      <c r="BT527" s="741" t="s">
        <v>369</v>
      </c>
      <c r="BU527" s="741" t="s">
        <v>369</v>
      </c>
      <c r="BV527" s="741" t="s">
        <v>369</v>
      </c>
      <c r="BW527" s="741" t="s">
        <v>369</v>
      </c>
      <c r="BX527" s="741" t="s">
        <v>369</v>
      </c>
      <c r="BY527" s="813"/>
      <c r="BZ527" s="233" t="s">
        <v>369</v>
      </c>
      <c r="CA527" s="233" t="s">
        <v>369</v>
      </c>
      <c r="CB527" s="233" t="s">
        <v>369</v>
      </c>
      <c r="CC527" s="233" t="s">
        <v>369</v>
      </c>
      <c r="CD527" s="698" t="str">
        <f t="shared" ref="CD527:CD532" si="1800">IF(DR527&lt;3,"",(SUM(B527:S527)-MIN(B527:S527)-MAX(B527:S527))/(DR527-2))</f>
        <v/>
      </c>
      <c r="CE527" s="698" t="str">
        <f t="shared" ref="CE527:CE532" si="1801">IF(DS527&lt;3,"",(SUM(U527:AL527)-MIN(U527:AL527)-MAX(U527:AL527))/(DS527-2))</f>
        <v/>
      </c>
      <c r="CF527" s="698" t="str">
        <f t="shared" ref="CF527:CF532" si="1802">IF(DT527&lt;3,"",(SUM(AN527:BE527)-MIN(AN527:BE527)-MAX(AN527:BE527))/(DT527-2))</f>
        <v/>
      </c>
      <c r="CG527" s="787" t="str">
        <f t="shared" ref="CG527:CG532" si="1803">IF(DU527&lt;3,"",(SUM(BG527:BX527)-MIN(BG527:BX527)-MAX(BG527:BX527))/(DU527-2))</f>
        <v/>
      </c>
      <c r="CH527" s="1371" t="str">
        <f t="shared" si="1710"/>
        <v/>
      </c>
      <c r="CI527" s="1372" t="str">
        <f t="shared" si="1711"/>
        <v/>
      </c>
      <c r="CJ527" s="1373" t="str">
        <f t="shared" si="1712"/>
        <v/>
      </c>
      <c r="CK527" s="1373" t="str">
        <f t="shared" si="1713"/>
        <v/>
      </c>
      <c r="CL527" s="1373" t="str">
        <f t="shared" si="1714"/>
        <v/>
      </c>
      <c r="CM527" s="1373" t="str">
        <f t="shared" si="1715"/>
        <v/>
      </c>
      <c r="CN527" s="1373" t="str">
        <f t="shared" si="1716"/>
        <v/>
      </c>
      <c r="CO527" s="1374" t="str">
        <f t="shared" si="1717"/>
        <v/>
      </c>
      <c r="CP527" s="1374" t="str">
        <f t="shared" si="1718"/>
        <v/>
      </c>
      <c r="CQ527" s="1374" t="str">
        <f t="shared" si="1719"/>
        <v/>
      </c>
      <c r="CR527" s="1374" t="str">
        <f t="shared" si="1720"/>
        <v/>
      </c>
      <c r="CS527" s="1373" t="str">
        <f t="shared" si="1721"/>
        <v/>
      </c>
      <c r="CT527" s="1373" t="str">
        <f t="shared" si="1722"/>
        <v/>
      </c>
      <c r="CU527" s="1373" t="str">
        <f t="shared" si="1723"/>
        <v/>
      </c>
      <c r="CV527" s="1373" t="str">
        <f t="shared" si="1724"/>
        <v/>
      </c>
      <c r="CW527" s="1373" t="str">
        <f t="shared" si="1725"/>
        <v/>
      </c>
      <c r="CX527" s="1372" t="str">
        <f t="shared" si="1726"/>
        <v/>
      </c>
      <c r="CY527" s="1375" t="str">
        <f t="shared" si="1727"/>
        <v/>
      </c>
      <c r="CZ527" s="532" t="str">
        <f t="shared" si="1728"/>
        <v/>
      </c>
      <c r="DA527" s="533" t="str">
        <f t="shared" si="1729"/>
        <v/>
      </c>
      <c r="DB527" s="534" t="str">
        <f t="shared" si="1730"/>
        <v/>
      </c>
      <c r="DC527" s="534" t="str">
        <f t="shared" si="1731"/>
        <v/>
      </c>
      <c r="DD527" s="534" t="str">
        <f t="shared" si="1732"/>
        <v/>
      </c>
      <c r="DE527" s="534" t="str">
        <f t="shared" si="1733"/>
        <v/>
      </c>
      <c r="DF527" s="534" t="str">
        <f t="shared" si="1734"/>
        <v/>
      </c>
      <c r="DG527" s="535" t="str">
        <f t="shared" si="1735"/>
        <v/>
      </c>
      <c r="DH527" s="535" t="str">
        <f t="shared" si="1736"/>
        <v/>
      </c>
      <c r="DI527" s="535" t="str">
        <f t="shared" si="1737"/>
        <v/>
      </c>
      <c r="DJ527" s="535" t="str">
        <f t="shared" si="1738"/>
        <v/>
      </c>
      <c r="DK527" s="534" t="str">
        <f t="shared" si="1739"/>
        <v/>
      </c>
      <c r="DL527" s="534" t="str">
        <f t="shared" si="1740"/>
        <v/>
      </c>
      <c r="DM527" s="534" t="str">
        <f t="shared" si="1741"/>
        <v/>
      </c>
      <c r="DN527" s="534" t="str">
        <f t="shared" si="1742"/>
        <v/>
      </c>
      <c r="DO527" s="534" t="str">
        <f t="shared" si="1743"/>
        <v/>
      </c>
      <c r="DP527" s="533" t="str">
        <f t="shared" si="1744"/>
        <v/>
      </c>
      <c r="DQ527" s="532" t="str">
        <f t="shared" si="1745"/>
        <v/>
      </c>
      <c r="DR527" s="753">
        <f t="shared" ref="DR527:DR532" si="1804">COUNT(B527:S527)</f>
        <v>0</v>
      </c>
      <c r="DS527" s="111">
        <f t="shared" ref="DS527:DS532" si="1805">COUNT(U527:AL527)</f>
        <v>0</v>
      </c>
      <c r="DT527" s="111">
        <f t="shared" ref="DT527:DT532" si="1806">COUNT(AN527:BE527)</f>
        <v>0</v>
      </c>
      <c r="DU527" s="111">
        <f t="shared" ref="DU527:DU532" si="1807">COUNT(BG527:BX527)</f>
        <v>0</v>
      </c>
      <c r="DV527" s="602"/>
      <c r="DW527" s="719"/>
      <c r="DX527" s="719"/>
      <c r="DY527" s="719"/>
      <c r="DZ527" s="719"/>
      <c r="EA527" s="719"/>
      <c r="EB527" s="719"/>
      <c r="EC527" s="719"/>
      <c r="ED527" s="719"/>
      <c r="EE527" s="603"/>
    </row>
    <row r="528" spans="1:135" s="604" customFormat="1" ht="15.75" customHeight="1">
      <c r="A528" s="748" t="s">
        <v>401</v>
      </c>
      <c r="B528" s="233"/>
      <c r="C528" s="233"/>
      <c r="D528" s="233"/>
      <c r="E528" s="233">
        <v>35.4</v>
      </c>
      <c r="F528" s="233"/>
      <c r="G528" s="233"/>
      <c r="H528" s="233"/>
      <c r="I528" s="233"/>
      <c r="J528" s="233"/>
      <c r="K528" s="233"/>
      <c r="L528" s="233">
        <v>60</v>
      </c>
      <c r="M528" s="233"/>
      <c r="N528" s="233"/>
      <c r="O528" s="233"/>
      <c r="P528" s="233"/>
      <c r="Q528" s="233"/>
      <c r="R528" s="233"/>
      <c r="S528" s="233">
        <v>60</v>
      </c>
      <c r="T528" s="813"/>
      <c r="U528" s="233"/>
      <c r="V528" s="233"/>
      <c r="W528" s="233"/>
      <c r="X528" s="233">
        <v>35.4</v>
      </c>
      <c r="Y528" s="233"/>
      <c r="Z528" s="233"/>
      <c r="AA528" s="233"/>
      <c r="AB528" s="233"/>
      <c r="AC528" s="233"/>
      <c r="AD528" s="233"/>
      <c r="AE528" s="233"/>
      <c r="AF528" s="233"/>
      <c r="AG528" s="233"/>
      <c r="AH528" s="233"/>
      <c r="AI528" s="233"/>
      <c r="AJ528" s="233"/>
      <c r="AK528" s="233"/>
      <c r="AL528" s="233">
        <v>60</v>
      </c>
      <c r="AM528" s="813"/>
      <c r="AN528" s="233"/>
      <c r="AO528" s="233"/>
      <c r="AP528" s="233"/>
      <c r="AQ528" s="233"/>
      <c r="AR528" s="233"/>
      <c r="AS528" s="233"/>
      <c r="AT528" s="233"/>
      <c r="AU528" s="233"/>
      <c r="AV528" s="233"/>
      <c r="AW528" s="233"/>
      <c r="AX528" s="233"/>
      <c r="AY528" s="233"/>
      <c r="AZ528" s="233"/>
      <c r="BA528" s="233">
        <v>60</v>
      </c>
      <c r="BB528" s="233"/>
      <c r="BC528" s="233"/>
      <c r="BD528" s="233"/>
      <c r="BE528" s="233">
        <v>60</v>
      </c>
      <c r="BF528" s="813"/>
      <c r="BG528" s="233">
        <v>3.8</v>
      </c>
      <c r="BH528" s="233"/>
      <c r="BI528" s="233"/>
      <c r="BJ528" s="233"/>
      <c r="BK528" s="233"/>
      <c r="BL528" s="233">
        <v>3.2</v>
      </c>
      <c r="BM528" s="233">
        <v>3.2</v>
      </c>
      <c r="BN528" s="233">
        <v>3.2</v>
      </c>
      <c r="BO528" s="233">
        <v>3.8</v>
      </c>
      <c r="BP528" s="233"/>
      <c r="BQ528" s="233"/>
      <c r="BR528" s="233"/>
      <c r="BS528" s="233"/>
      <c r="BT528" s="233"/>
      <c r="BU528" s="233"/>
      <c r="BV528" s="233"/>
      <c r="BW528" s="233"/>
      <c r="BX528" s="233"/>
      <c r="BY528" s="813"/>
      <c r="BZ528" s="233"/>
      <c r="CA528" s="233"/>
      <c r="CB528" s="233"/>
      <c r="CC528" s="233">
        <v>3</v>
      </c>
      <c r="CD528" s="698">
        <f t="shared" si="1800"/>
        <v>60</v>
      </c>
      <c r="CE528" s="698" t="str">
        <f t="shared" si="1801"/>
        <v/>
      </c>
      <c r="CF528" s="698" t="str">
        <f t="shared" si="1802"/>
        <v/>
      </c>
      <c r="CG528" s="787">
        <f t="shared" si="1803"/>
        <v>3.4</v>
      </c>
      <c r="CH528" s="1371" t="str">
        <f t="shared" si="1710"/>
        <v/>
      </c>
      <c r="CI528" s="1372" t="str">
        <f t="shared" si="1711"/>
        <v/>
      </c>
      <c r="CJ528" s="1373" t="str">
        <f t="shared" si="1712"/>
        <v/>
      </c>
      <c r="CK528" s="1373" t="str">
        <f t="shared" si="1713"/>
        <v/>
      </c>
      <c r="CL528" s="1373" t="str">
        <f t="shared" si="1714"/>
        <v/>
      </c>
      <c r="CM528" s="1373" t="str">
        <f t="shared" si="1715"/>
        <v/>
      </c>
      <c r="CN528" s="1373" t="str">
        <f t="shared" si="1716"/>
        <v/>
      </c>
      <c r="CO528" s="1374" t="str">
        <f t="shared" si="1717"/>
        <v/>
      </c>
      <c r="CP528" s="1374">
        <f t="shared" si="1718"/>
        <v>35.4</v>
      </c>
      <c r="CQ528" s="1374">
        <f t="shared" si="1719"/>
        <v>60</v>
      </c>
      <c r="CR528" s="1374">
        <f t="shared" si="1720"/>
        <v>60</v>
      </c>
      <c r="CS528" s="1373" t="str">
        <f t="shared" si="1721"/>
        <v/>
      </c>
      <c r="CT528" s="1373" t="str">
        <f t="shared" si="1722"/>
        <v/>
      </c>
      <c r="CU528" s="1373" t="str">
        <f t="shared" si="1723"/>
        <v/>
      </c>
      <c r="CV528" s="1373" t="str">
        <f t="shared" si="1724"/>
        <v/>
      </c>
      <c r="CW528" s="1373" t="str">
        <f t="shared" si="1725"/>
        <v/>
      </c>
      <c r="CX528" s="1372" t="str">
        <f t="shared" si="1726"/>
        <v/>
      </c>
      <c r="CY528" s="1375" t="str">
        <f t="shared" si="1727"/>
        <v/>
      </c>
      <c r="CZ528" s="532" t="str">
        <f t="shared" si="1728"/>
        <v/>
      </c>
      <c r="DA528" s="533" t="str">
        <f t="shared" si="1729"/>
        <v/>
      </c>
      <c r="DB528" s="534" t="str">
        <f t="shared" si="1730"/>
        <v/>
      </c>
      <c r="DC528" s="534" t="str">
        <f t="shared" si="1731"/>
        <v/>
      </c>
      <c r="DD528" s="534" t="str">
        <f t="shared" si="1732"/>
        <v/>
      </c>
      <c r="DE528" s="534" t="str">
        <f t="shared" si="1733"/>
        <v/>
      </c>
      <c r="DF528" s="534" t="str">
        <f t="shared" si="1734"/>
        <v/>
      </c>
      <c r="DG528" s="535" t="str">
        <f t="shared" si="1735"/>
        <v/>
      </c>
      <c r="DH528" s="535">
        <f t="shared" si="1736"/>
        <v>35.4</v>
      </c>
      <c r="DI528" s="535">
        <f t="shared" si="1737"/>
        <v>60</v>
      </c>
      <c r="DJ528" s="535" t="str">
        <f t="shared" si="1738"/>
        <v/>
      </c>
      <c r="DK528" s="534" t="str">
        <f t="shared" si="1739"/>
        <v/>
      </c>
      <c r="DL528" s="534" t="str">
        <f t="shared" si="1740"/>
        <v/>
      </c>
      <c r="DM528" s="534" t="str">
        <f t="shared" si="1741"/>
        <v/>
      </c>
      <c r="DN528" s="534" t="str">
        <f t="shared" si="1742"/>
        <v/>
      </c>
      <c r="DO528" s="534" t="str">
        <f t="shared" si="1743"/>
        <v/>
      </c>
      <c r="DP528" s="533" t="str">
        <f t="shared" si="1744"/>
        <v/>
      </c>
      <c r="DQ528" s="532" t="str">
        <f t="shared" si="1745"/>
        <v/>
      </c>
      <c r="DR528" s="753">
        <f t="shared" si="1804"/>
        <v>3</v>
      </c>
      <c r="DS528" s="111">
        <f t="shared" si="1805"/>
        <v>2</v>
      </c>
      <c r="DT528" s="111">
        <f t="shared" si="1806"/>
        <v>2</v>
      </c>
      <c r="DU528" s="111">
        <f t="shared" si="1807"/>
        <v>5</v>
      </c>
      <c r="DV528" s="602"/>
      <c r="DW528" s="719"/>
      <c r="DX528" s="719"/>
      <c r="DY528" s="719"/>
      <c r="DZ528" s="719"/>
      <c r="EA528" s="719"/>
      <c r="EB528" s="719"/>
      <c r="EC528" s="719"/>
      <c r="ED528" s="719"/>
      <c r="EE528" s="603"/>
    </row>
    <row r="529" spans="1:135" s="604" customFormat="1" ht="15.75" customHeight="1">
      <c r="A529" s="800" t="s">
        <v>400</v>
      </c>
      <c r="B529" s="858">
        <v>6615</v>
      </c>
      <c r="C529" s="858">
        <v>6615</v>
      </c>
      <c r="D529" s="858">
        <v>6615</v>
      </c>
      <c r="E529" s="858">
        <v>6615</v>
      </c>
      <c r="F529" s="858">
        <v>6615</v>
      </c>
      <c r="G529" s="858">
        <v>6615</v>
      </c>
      <c r="H529" s="858">
        <v>6615</v>
      </c>
      <c r="I529" s="858">
        <v>6615</v>
      </c>
      <c r="J529" s="858">
        <v>6615</v>
      </c>
      <c r="K529" s="858">
        <v>6615</v>
      </c>
      <c r="L529" s="858">
        <v>6615</v>
      </c>
      <c r="M529" s="858">
        <v>6615</v>
      </c>
      <c r="N529" s="858">
        <v>6615</v>
      </c>
      <c r="O529" s="858">
        <v>6615</v>
      </c>
      <c r="P529" s="858">
        <v>6615</v>
      </c>
      <c r="Q529" s="858">
        <v>6615</v>
      </c>
      <c r="R529" s="858">
        <v>6615</v>
      </c>
      <c r="S529" s="858">
        <v>6615</v>
      </c>
      <c r="T529" s="851"/>
      <c r="U529" s="858">
        <v>6615</v>
      </c>
      <c r="V529" s="858">
        <v>6615</v>
      </c>
      <c r="W529" s="858">
        <v>6615</v>
      </c>
      <c r="X529" s="858">
        <v>6615</v>
      </c>
      <c r="Y529" s="858">
        <v>6615</v>
      </c>
      <c r="Z529" s="858">
        <v>6615</v>
      </c>
      <c r="AA529" s="858">
        <v>6615</v>
      </c>
      <c r="AB529" s="858">
        <v>6615</v>
      </c>
      <c r="AC529" s="858">
        <v>6615</v>
      </c>
      <c r="AD529" s="858">
        <v>6615</v>
      </c>
      <c r="AE529" s="858">
        <v>6615</v>
      </c>
      <c r="AF529" s="858">
        <v>6615</v>
      </c>
      <c r="AG529" s="858">
        <v>6615</v>
      </c>
      <c r="AH529" s="858">
        <v>6615</v>
      </c>
      <c r="AI529" s="858">
        <v>6615</v>
      </c>
      <c r="AJ529" s="858">
        <v>6615</v>
      </c>
      <c r="AK529" s="858">
        <v>6615</v>
      </c>
      <c r="AL529" s="858">
        <v>6615</v>
      </c>
      <c r="AM529" s="851"/>
      <c r="AN529" s="858">
        <v>6615</v>
      </c>
      <c r="AO529" s="858">
        <v>6615</v>
      </c>
      <c r="AP529" s="858">
        <v>6615</v>
      </c>
      <c r="AQ529" s="858">
        <v>6615</v>
      </c>
      <c r="AR529" s="858">
        <v>6615</v>
      </c>
      <c r="AS529" s="858">
        <v>6615</v>
      </c>
      <c r="AT529" s="858">
        <v>6615</v>
      </c>
      <c r="AU529" s="858">
        <v>6615</v>
      </c>
      <c r="AV529" s="858">
        <v>6615</v>
      </c>
      <c r="AW529" s="858">
        <v>6615</v>
      </c>
      <c r="AX529" s="858">
        <v>6615</v>
      </c>
      <c r="AY529" s="858">
        <v>6615</v>
      </c>
      <c r="AZ529" s="858">
        <v>6615</v>
      </c>
      <c r="BA529" s="858">
        <v>6615</v>
      </c>
      <c r="BB529" s="858">
        <v>6615</v>
      </c>
      <c r="BC529" s="858">
        <v>6615</v>
      </c>
      <c r="BD529" s="858">
        <v>6615</v>
      </c>
      <c r="BE529" s="858">
        <v>6615</v>
      </c>
      <c r="BF529" s="851"/>
      <c r="BG529" s="858">
        <v>6615</v>
      </c>
      <c r="BH529" s="858">
        <v>6615</v>
      </c>
      <c r="BI529" s="858">
        <v>6615</v>
      </c>
      <c r="BJ529" s="858">
        <v>6615</v>
      </c>
      <c r="BK529" s="858">
        <v>6615</v>
      </c>
      <c r="BL529" s="858">
        <v>6615</v>
      </c>
      <c r="BM529" s="858">
        <v>6615</v>
      </c>
      <c r="BN529" s="858">
        <v>6615</v>
      </c>
      <c r="BO529" s="858">
        <v>6615</v>
      </c>
      <c r="BP529" s="858">
        <v>6615</v>
      </c>
      <c r="BQ529" s="858">
        <v>6615</v>
      </c>
      <c r="BR529" s="858">
        <v>6615</v>
      </c>
      <c r="BS529" s="858">
        <v>6615</v>
      </c>
      <c r="BT529" s="858">
        <v>6615</v>
      </c>
      <c r="BU529" s="858">
        <v>6615</v>
      </c>
      <c r="BV529" s="858">
        <v>6615</v>
      </c>
      <c r="BW529" s="858">
        <v>6615</v>
      </c>
      <c r="BX529" s="858">
        <v>6615</v>
      </c>
      <c r="BY529" s="851"/>
      <c r="BZ529" s="858">
        <v>6615</v>
      </c>
      <c r="CA529" s="858">
        <v>6615</v>
      </c>
      <c r="CB529" s="858">
        <v>6615</v>
      </c>
      <c r="CC529" s="858">
        <v>6615</v>
      </c>
      <c r="CD529" s="698">
        <f t="shared" si="1800"/>
        <v>6615</v>
      </c>
      <c r="CE529" s="698">
        <f t="shared" si="1801"/>
        <v>6615</v>
      </c>
      <c r="CF529" s="698">
        <f t="shared" si="1802"/>
        <v>6615</v>
      </c>
      <c r="CG529" s="787">
        <f t="shared" si="1803"/>
        <v>6615</v>
      </c>
      <c r="CH529" s="1371">
        <f t="shared" si="1710"/>
        <v>6615</v>
      </c>
      <c r="CI529" s="1372">
        <f t="shared" si="1711"/>
        <v>6615</v>
      </c>
      <c r="CJ529" s="1373">
        <f t="shared" si="1712"/>
        <v>6615</v>
      </c>
      <c r="CK529" s="1373">
        <f t="shared" si="1713"/>
        <v>6615</v>
      </c>
      <c r="CL529" s="1373">
        <f t="shared" si="1714"/>
        <v>6615</v>
      </c>
      <c r="CM529" s="1373">
        <f t="shared" si="1715"/>
        <v>6615</v>
      </c>
      <c r="CN529" s="1373">
        <f t="shared" si="1716"/>
        <v>6615</v>
      </c>
      <c r="CO529" s="1374">
        <f t="shared" si="1717"/>
        <v>6615</v>
      </c>
      <c r="CP529" s="1374">
        <f t="shared" si="1718"/>
        <v>6615</v>
      </c>
      <c r="CQ529" s="1374">
        <f t="shared" si="1719"/>
        <v>6615</v>
      </c>
      <c r="CR529" s="1374">
        <f t="shared" si="1720"/>
        <v>6615</v>
      </c>
      <c r="CS529" s="1373">
        <f t="shared" si="1721"/>
        <v>6615</v>
      </c>
      <c r="CT529" s="1373">
        <f t="shared" si="1722"/>
        <v>6615</v>
      </c>
      <c r="CU529" s="1373">
        <f t="shared" si="1723"/>
        <v>6615</v>
      </c>
      <c r="CV529" s="1373">
        <f t="shared" si="1724"/>
        <v>6615</v>
      </c>
      <c r="CW529" s="1373">
        <f t="shared" si="1725"/>
        <v>6615</v>
      </c>
      <c r="CX529" s="1372">
        <f t="shared" si="1726"/>
        <v>6615</v>
      </c>
      <c r="CY529" s="1375">
        <f t="shared" si="1727"/>
        <v>6615</v>
      </c>
      <c r="CZ529" s="532">
        <f t="shared" si="1728"/>
        <v>6615</v>
      </c>
      <c r="DA529" s="533">
        <f t="shared" si="1729"/>
        <v>6615</v>
      </c>
      <c r="DB529" s="534">
        <f t="shared" si="1730"/>
        <v>6615</v>
      </c>
      <c r="DC529" s="534">
        <f t="shared" si="1731"/>
        <v>6615</v>
      </c>
      <c r="DD529" s="534">
        <f t="shared" si="1732"/>
        <v>6615</v>
      </c>
      <c r="DE529" s="534">
        <f t="shared" si="1733"/>
        <v>6615</v>
      </c>
      <c r="DF529" s="534">
        <f t="shared" si="1734"/>
        <v>6615</v>
      </c>
      <c r="DG529" s="535">
        <f t="shared" si="1735"/>
        <v>6615</v>
      </c>
      <c r="DH529" s="535">
        <f t="shared" si="1736"/>
        <v>6615</v>
      </c>
      <c r="DI529" s="535">
        <f t="shared" si="1737"/>
        <v>6615</v>
      </c>
      <c r="DJ529" s="535">
        <f t="shared" si="1738"/>
        <v>6615</v>
      </c>
      <c r="DK529" s="534">
        <f t="shared" si="1739"/>
        <v>6615</v>
      </c>
      <c r="DL529" s="534">
        <f t="shared" si="1740"/>
        <v>6615</v>
      </c>
      <c r="DM529" s="534">
        <f t="shared" si="1741"/>
        <v>6615</v>
      </c>
      <c r="DN529" s="534">
        <f t="shared" si="1742"/>
        <v>6615</v>
      </c>
      <c r="DO529" s="534">
        <f t="shared" si="1743"/>
        <v>6615</v>
      </c>
      <c r="DP529" s="533">
        <f t="shared" si="1744"/>
        <v>6615</v>
      </c>
      <c r="DQ529" s="532">
        <f t="shared" si="1745"/>
        <v>6615</v>
      </c>
      <c r="DR529" s="753">
        <f t="shared" si="1804"/>
        <v>18</v>
      </c>
      <c r="DS529" s="111">
        <f t="shared" si="1805"/>
        <v>18</v>
      </c>
      <c r="DT529" s="111">
        <f t="shared" si="1806"/>
        <v>18</v>
      </c>
      <c r="DU529" s="111">
        <f t="shared" si="1807"/>
        <v>18</v>
      </c>
      <c r="DV529" s="602"/>
      <c r="DW529" s="719"/>
      <c r="DX529" s="719"/>
      <c r="DY529" s="719"/>
      <c r="DZ529" s="719"/>
      <c r="EA529" s="719"/>
      <c r="EB529" s="719"/>
      <c r="EC529" s="719"/>
      <c r="ED529" s="719"/>
      <c r="EE529" s="603"/>
    </row>
    <row r="530" spans="1:135" s="604" customFormat="1" ht="15.75" customHeight="1">
      <c r="A530" s="748" t="s">
        <v>328</v>
      </c>
      <c r="B530" s="733" t="str">
        <f t="shared" ref="B530:S530" si="1808">IF(B528="","",B528*B529/B$46/365/$G$1)</f>
        <v/>
      </c>
      <c r="C530" s="733" t="str">
        <f t="shared" si="1808"/>
        <v/>
      </c>
      <c r="D530" s="733" t="str">
        <f t="shared" si="1808"/>
        <v/>
      </c>
      <c r="E530" s="733">
        <f t="shared" si="1808"/>
        <v>8.100560398505605E-3</v>
      </c>
      <c r="F530" s="733" t="str">
        <f t="shared" si="1808"/>
        <v/>
      </c>
      <c r="G530" s="733" t="str">
        <f t="shared" si="1808"/>
        <v/>
      </c>
      <c r="H530" s="733" t="str">
        <f t="shared" si="1808"/>
        <v/>
      </c>
      <c r="I530" s="733" t="str">
        <f t="shared" si="1808"/>
        <v/>
      </c>
      <c r="J530" s="733" t="str">
        <f t="shared" si="1808"/>
        <v/>
      </c>
      <c r="K530" s="733" t="str">
        <f t="shared" si="1808"/>
        <v/>
      </c>
      <c r="L530" s="733">
        <f t="shared" si="1808"/>
        <v>7.722991905354918E-3</v>
      </c>
      <c r="M530" s="733" t="str">
        <f t="shared" si="1808"/>
        <v/>
      </c>
      <c r="N530" s="733" t="str">
        <f t="shared" si="1808"/>
        <v/>
      </c>
      <c r="O530" s="733" t="str">
        <f t="shared" si="1808"/>
        <v/>
      </c>
      <c r="P530" s="733" t="str">
        <f t="shared" si="1808"/>
        <v/>
      </c>
      <c r="Q530" s="733" t="str">
        <f t="shared" si="1808"/>
        <v/>
      </c>
      <c r="R530" s="733" t="str">
        <f t="shared" si="1808"/>
        <v/>
      </c>
      <c r="S530" s="733">
        <f t="shared" si="1808"/>
        <v>1.3729763387297634E-2</v>
      </c>
      <c r="T530" s="752"/>
      <c r="U530" s="733" t="str">
        <f t="shared" ref="U530:AL530" si="1809">IF(U528="","",U528*U529/U$46/365/$G$1)</f>
        <v/>
      </c>
      <c r="V530" s="733" t="str">
        <f t="shared" si="1809"/>
        <v/>
      </c>
      <c r="W530" s="733" t="str">
        <f t="shared" si="1809"/>
        <v/>
      </c>
      <c r="X530" s="733">
        <f t="shared" si="1809"/>
        <v>1.2150840597758407E-2</v>
      </c>
      <c r="Y530" s="733" t="str">
        <f t="shared" si="1809"/>
        <v/>
      </c>
      <c r="Z530" s="733" t="str">
        <f t="shared" si="1809"/>
        <v/>
      </c>
      <c r="AA530" s="733" t="str">
        <f t="shared" si="1809"/>
        <v/>
      </c>
      <c r="AB530" s="733" t="str">
        <f t="shared" si="1809"/>
        <v/>
      </c>
      <c r="AC530" s="733" t="str">
        <f t="shared" si="1809"/>
        <v/>
      </c>
      <c r="AD530" s="733" t="str">
        <f t="shared" si="1809"/>
        <v/>
      </c>
      <c r="AE530" s="733" t="str">
        <f t="shared" si="1809"/>
        <v/>
      </c>
      <c r="AF530" s="733" t="str">
        <f t="shared" si="1809"/>
        <v/>
      </c>
      <c r="AG530" s="733" t="str">
        <f t="shared" si="1809"/>
        <v/>
      </c>
      <c r="AH530" s="733" t="str">
        <f t="shared" si="1809"/>
        <v/>
      </c>
      <c r="AI530" s="733" t="str">
        <f t="shared" si="1809"/>
        <v/>
      </c>
      <c r="AJ530" s="733" t="str">
        <f t="shared" si="1809"/>
        <v/>
      </c>
      <c r="AK530" s="733" t="str">
        <f t="shared" si="1809"/>
        <v/>
      </c>
      <c r="AL530" s="733">
        <f t="shared" si="1809"/>
        <v>1.3729763387297634E-2</v>
      </c>
      <c r="AM530" s="752"/>
      <c r="AN530" s="733" t="str">
        <f t="shared" ref="AN530:BE530" si="1810">IF(AN528="","",AN528*AN529/AN$46/365/$G$1)</f>
        <v/>
      </c>
      <c r="AO530" s="733" t="str">
        <f t="shared" si="1810"/>
        <v/>
      </c>
      <c r="AP530" s="733" t="str">
        <f t="shared" si="1810"/>
        <v/>
      </c>
      <c r="AQ530" s="733" t="str">
        <f t="shared" si="1810"/>
        <v/>
      </c>
      <c r="AR530" s="733" t="str">
        <f t="shared" si="1810"/>
        <v/>
      </c>
      <c r="AS530" s="733" t="str">
        <f t="shared" si="1810"/>
        <v/>
      </c>
      <c r="AT530" s="733" t="str">
        <f t="shared" si="1810"/>
        <v/>
      </c>
      <c r="AU530" s="733" t="str">
        <f t="shared" si="1810"/>
        <v/>
      </c>
      <c r="AV530" s="733" t="str">
        <f t="shared" si="1810"/>
        <v/>
      </c>
      <c r="AW530" s="733" t="str">
        <f t="shared" si="1810"/>
        <v/>
      </c>
      <c r="AX530" s="733" t="str">
        <f t="shared" si="1810"/>
        <v/>
      </c>
      <c r="AY530" s="733" t="str">
        <f t="shared" si="1810"/>
        <v/>
      </c>
      <c r="AZ530" s="733" t="str">
        <f t="shared" si="1810"/>
        <v/>
      </c>
      <c r="BA530" s="733">
        <f t="shared" si="1810"/>
        <v>1.7652552926525528E-2</v>
      </c>
      <c r="BB530" s="733" t="str">
        <f t="shared" si="1810"/>
        <v/>
      </c>
      <c r="BC530" s="733" t="str">
        <f t="shared" si="1810"/>
        <v/>
      </c>
      <c r="BD530" s="733" t="str">
        <f t="shared" si="1810"/>
        <v/>
      </c>
      <c r="BE530" s="733">
        <f t="shared" si="1810"/>
        <v>1.7652552926525528E-2</v>
      </c>
      <c r="BF530" s="752"/>
      <c r="BG530" s="733">
        <f t="shared" ref="BG530:BX530" si="1811">IF(BG528="","",BG528*BG529/BG$46/365/$G$1)</f>
        <v>1.1179950186799503E-3</v>
      </c>
      <c r="BH530" s="733" t="str">
        <f t="shared" si="1811"/>
        <v/>
      </c>
      <c r="BI530" s="733" t="str">
        <f t="shared" si="1811"/>
        <v/>
      </c>
      <c r="BJ530" s="733" t="str">
        <f t="shared" si="1811"/>
        <v/>
      </c>
      <c r="BK530" s="733" t="str">
        <f t="shared" si="1811"/>
        <v/>
      </c>
      <c r="BL530" s="733">
        <f t="shared" si="1811"/>
        <v>1.0983810709838107E-3</v>
      </c>
      <c r="BM530" s="733">
        <f t="shared" si="1811"/>
        <v>9.4146948941469487E-4</v>
      </c>
      <c r="BN530" s="733">
        <f t="shared" si="1811"/>
        <v>1.318057285180573E-3</v>
      </c>
      <c r="BO530" s="733">
        <f t="shared" si="1811"/>
        <v>1.1179950186799503E-3</v>
      </c>
      <c r="BP530" s="733" t="str">
        <f t="shared" si="1811"/>
        <v/>
      </c>
      <c r="BQ530" s="733" t="str">
        <f t="shared" si="1811"/>
        <v/>
      </c>
      <c r="BR530" s="733" t="str">
        <f t="shared" si="1811"/>
        <v/>
      </c>
      <c r="BS530" s="733" t="str">
        <f t="shared" si="1811"/>
        <v/>
      </c>
      <c r="BT530" s="733" t="str">
        <f t="shared" si="1811"/>
        <v/>
      </c>
      <c r="BU530" s="733" t="str">
        <f t="shared" si="1811"/>
        <v/>
      </c>
      <c r="BV530" s="733" t="str">
        <f t="shared" si="1811"/>
        <v/>
      </c>
      <c r="BW530" s="733" t="str">
        <f t="shared" si="1811"/>
        <v/>
      </c>
      <c r="BX530" s="733" t="str">
        <f t="shared" si="1811"/>
        <v/>
      </c>
      <c r="BY530" s="752"/>
      <c r="BZ530" s="733" t="str">
        <f>IF(BZ528="","",BZ528*BZ529/BZ$46/365/$G$1)</f>
        <v/>
      </c>
      <c r="CA530" s="733" t="str">
        <f>IF(CA528="","",CA528*CA529/CA$46/365/$G$1)</f>
        <v/>
      </c>
      <c r="CB530" s="733" t="str">
        <f>IF(CB528="","",CB528*CB529/CB$46/365/$G$1)</f>
        <v/>
      </c>
      <c r="CC530" s="733">
        <f>IF(CC528="","",CC528*CC529/CC$46/365/$G$1)</f>
        <v>1.2356787048567871E-3</v>
      </c>
      <c r="CD530" s="698">
        <f t="shared" si="1800"/>
        <v>8.1005603985056067E-3</v>
      </c>
      <c r="CE530" s="723" t="str">
        <f t="shared" si="1801"/>
        <v/>
      </c>
      <c r="CF530" s="723" t="str">
        <f t="shared" si="1802"/>
        <v/>
      </c>
      <c r="CG530" s="790">
        <f t="shared" si="1803"/>
        <v>1.1114570361145703E-3</v>
      </c>
      <c r="CH530" s="1376" t="str">
        <f t="shared" si="1710"/>
        <v/>
      </c>
      <c r="CI530" s="1377" t="str">
        <f t="shared" si="1711"/>
        <v/>
      </c>
      <c r="CJ530" s="1378" t="str">
        <f t="shared" si="1712"/>
        <v/>
      </c>
      <c r="CK530" s="1378" t="str">
        <f t="shared" si="1713"/>
        <v/>
      </c>
      <c r="CL530" s="1378" t="str">
        <f t="shared" si="1714"/>
        <v/>
      </c>
      <c r="CM530" s="1378" t="str">
        <f t="shared" si="1715"/>
        <v/>
      </c>
      <c r="CN530" s="1378" t="str">
        <f t="shared" si="1716"/>
        <v/>
      </c>
      <c r="CO530" s="1379" t="str">
        <f t="shared" si="1717"/>
        <v/>
      </c>
      <c r="CP530" s="1379">
        <f t="shared" si="1718"/>
        <v>7.722991905354918E-3</v>
      </c>
      <c r="CQ530" s="1379">
        <f t="shared" si="1719"/>
        <v>8.100560398505605E-3</v>
      </c>
      <c r="CR530" s="1379">
        <f t="shared" si="1720"/>
        <v>1.3729763387297634E-2</v>
      </c>
      <c r="CS530" s="1378" t="str">
        <f t="shared" si="1721"/>
        <v/>
      </c>
      <c r="CT530" s="1378" t="str">
        <f t="shared" si="1722"/>
        <v/>
      </c>
      <c r="CU530" s="1378" t="str">
        <f t="shared" si="1723"/>
        <v/>
      </c>
      <c r="CV530" s="1378" t="str">
        <f t="shared" si="1724"/>
        <v/>
      </c>
      <c r="CW530" s="1378" t="str">
        <f t="shared" si="1725"/>
        <v/>
      </c>
      <c r="CX530" s="1377" t="str">
        <f t="shared" si="1726"/>
        <v/>
      </c>
      <c r="CY530" s="1380" t="str">
        <f t="shared" si="1727"/>
        <v/>
      </c>
      <c r="CZ530" s="638" t="str">
        <f t="shared" si="1728"/>
        <v/>
      </c>
      <c r="DA530" s="639" t="str">
        <f t="shared" si="1729"/>
        <v/>
      </c>
      <c r="DB530" s="640" t="str">
        <f t="shared" si="1730"/>
        <v/>
      </c>
      <c r="DC530" s="640" t="str">
        <f t="shared" si="1731"/>
        <v/>
      </c>
      <c r="DD530" s="640" t="str">
        <f t="shared" si="1732"/>
        <v/>
      </c>
      <c r="DE530" s="640" t="str">
        <f t="shared" si="1733"/>
        <v/>
      </c>
      <c r="DF530" s="640" t="str">
        <f t="shared" si="1734"/>
        <v/>
      </c>
      <c r="DG530" s="641" t="str">
        <f t="shared" si="1735"/>
        <v/>
      </c>
      <c r="DH530" s="641">
        <f t="shared" si="1736"/>
        <v>1.2150840597758407E-2</v>
      </c>
      <c r="DI530" s="641">
        <f t="shared" si="1737"/>
        <v>1.3729763387297634E-2</v>
      </c>
      <c r="DJ530" s="641" t="str">
        <f t="shared" si="1738"/>
        <v/>
      </c>
      <c r="DK530" s="640" t="str">
        <f t="shared" si="1739"/>
        <v/>
      </c>
      <c r="DL530" s="640" t="str">
        <f t="shared" si="1740"/>
        <v/>
      </c>
      <c r="DM530" s="640" t="str">
        <f t="shared" si="1741"/>
        <v/>
      </c>
      <c r="DN530" s="640" t="str">
        <f t="shared" si="1742"/>
        <v/>
      </c>
      <c r="DO530" s="640" t="str">
        <f t="shared" si="1743"/>
        <v/>
      </c>
      <c r="DP530" s="639" t="str">
        <f t="shared" si="1744"/>
        <v/>
      </c>
      <c r="DQ530" s="638" t="str">
        <f t="shared" si="1745"/>
        <v/>
      </c>
      <c r="DR530" s="753">
        <f t="shared" si="1804"/>
        <v>3</v>
      </c>
      <c r="DS530" s="111">
        <f t="shared" si="1805"/>
        <v>2</v>
      </c>
      <c r="DT530" s="111">
        <f t="shared" si="1806"/>
        <v>2</v>
      </c>
      <c r="DU530" s="111">
        <f t="shared" si="1807"/>
        <v>5</v>
      </c>
      <c r="DV530" s="602"/>
      <c r="DW530" s="719"/>
      <c r="DX530" s="719"/>
      <c r="DY530" s="719"/>
      <c r="DZ530" s="719"/>
      <c r="EA530" s="719"/>
      <c r="EB530" s="719"/>
      <c r="EC530" s="719"/>
      <c r="ED530" s="719"/>
      <c r="EE530" s="603"/>
    </row>
    <row r="531" spans="1:135" s="604" customFormat="1" ht="15.75" customHeight="1">
      <c r="A531" s="859" t="s">
        <v>398</v>
      </c>
      <c r="B531" s="306"/>
      <c r="C531" s="233"/>
      <c r="D531" s="233"/>
      <c r="E531" s="233"/>
      <c r="F531" s="233"/>
      <c r="G531" s="233"/>
      <c r="H531" s="233"/>
      <c r="I531" s="233"/>
      <c r="J531" s="233"/>
      <c r="K531" s="233"/>
      <c r="L531" s="233"/>
      <c r="M531" s="233"/>
      <c r="N531" s="233"/>
      <c r="O531" s="233"/>
      <c r="P531" s="233"/>
      <c r="Q531" s="233"/>
      <c r="R531" s="233"/>
      <c r="S531" s="233"/>
      <c r="T531" s="689"/>
      <c r="U531" s="233"/>
      <c r="V531" s="233"/>
      <c r="W531" s="233"/>
      <c r="X531" s="233"/>
      <c r="Y531" s="233"/>
      <c r="Z531" s="233"/>
      <c r="AA531" s="233"/>
      <c r="AB531" s="233"/>
      <c r="AC531" s="233"/>
      <c r="AD531" s="233"/>
      <c r="AE531" s="233"/>
      <c r="AF531" s="233"/>
      <c r="AG531" s="306"/>
      <c r="AH531" s="233"/>
      <c r="AI531" s="233"/>
      <c r="AJ531" s="233"/>
      <c r="AK531" s="233"/>
      <c r="AL531" s="233"/>
      <c r="AM531" s="689"/>
      <c r="AN531" s="233"/>
      <c r="AO531" s="233"/>
      <c r="AP531" s="233"/>
      <c r="AQ531" s="233"/>
      <c r="AR531" s="233"/>
      <c r="AS531" s="233"/>
      <c r="AT531" s="233"/>
      <c r="AU531" s="233"/>
      <c r="AV531" s="233"/>
      <c r="AW531" s="233"/>
      <c r="AX531" s="233"/>
      <c r="AY531" s="233"/>
      <c r="AZ531" s="233"/>
      <c r="BA531" s="233"/>
      <c r="BB531" s="233"/>
      <c r="BC531" s="233"/>
      <c r="BD531" s="233"/>
      <c r="BE531" s="233"/>
      <c r="BF531" s="689"/>
      <c r="BG531" s="233"/>
      <c r="BH531" s="233"/>
      <c r="BI531" s="233"/>
      <c r="BJ531" s="233"/>
      <c r="BK531" s="233"/>
      <c r="BL531" s="233"/>
      <c r="BM531" s="233"/>
      <c r="BN531" s="233"/>
      <c r="BO531" s="233"/>
      <c r="BP531" s="233"/>
      <c r="BQ531" s="233"/>
      <c r="BR531" s="233"/>
      <c r="BS531" s="233"/>
      <c r="BT531" s="233"/>
      <c r="BU531" s="233"/>
      <c r="BV531" s="233"/>
      <c r="BW531" s="233"/>
      <c r="BX531" s="233"/>
      <c r="BY531" s="689"/>
      <c r="BZ531" s="233"/>
      <c r="CA531" s="233"/>
      <c r="CB531" s="233"/>
      <c r="CC531" s="233"/>
      <c r="CD531" s="698" t="str">
        <f t="shared" si="1800"/>
        <v/>
      </c>
      <c r="CE531" s="698" t="str">
        <f t="shared" si="1801"/>
        <v/>
      </c>
      <c r="CF531" s="698" t="str">
        <f t="shared" si="1802"/>
        <v/>
      </c>
      <c r="CG531" s="787" t="str">
        <f t="shared" si="1803"/>
        <v/>
      </c>
      <c r="CH531" s="1371" t="str">
        <f t="shared" si="1710"/>
        <v/>
      </c>
      <c r="CI531" s="1372" t="str">
        <f t="shared" si="1711"/>
        <v/>
      </c>
      <c r="CJ531" s="1373" t="str">
        <f t="shared" si="1712"/>
        <v/>
      </c>
      <c r="CK531" s="1373" t="str">
        <f t="shared" si="1713"/>
        <v/>
      </c>
      <c r="CL531" s="1373" t="str">
        <f t="shared" si="1714"/>
        <v/>
      </c>
      <c r="CM531" s="1373" t="str">
        <f t="shared" si="1715"/>
        <v/>
      </c>
      <c r="CN531" s="1373" t="str">
        <f t="shared" si="1716"/>
        <v/>
      </c>
      <c r="CO531" s="1374" t="str">
        <f t="shared" si="1717"/>
        <v/>
      </c>
      <c r="CP531" s="1374" t="str">
        <f t="shared" si="1718"/>
        <v/>
      </c>
      <c r="CQ531" s="1374" t="str">
        <f t="shared" si="1719"/>
        <v/>
      </c>
      <c r="CR531" s="1374" t="str">
        <f t="shared" si="1720"/>
        <v/>
      </c>
      <c r="CS531" s="1373" t="str">
        <f t="shared" si="1721"/>
        <v/>
      </c>
      <c r="CT531" s="1373" t="str">
        <f t="shared" si="1722"/>
        <v/>
      </c>
      <c r="CU531" s="1373" t="str">
        <f t="shared" si="1723"/>
        <v/>
      </c>
      <c r="CV531" s="1373" t="str">
        <f t="shared" si="1724"/>
        <v/>
      </c>
      <c r="CW531" s="1373" t="str">
        <f t="shared" si="1725"/>
        <v/>
      </c>
      <c r="CX531" s="1372" t="str">
        <f t="shared" si="1726"/>
        <v/>
      </c>
      <c r="CY531" s="1375" t="str">
        <f t="shared" si="1727"/>
        <v/>
      </c>
      <c r="CZ531" s="532" t="str">
        <f t="shared" si="1728"/>
        <v/>
      </c>
      <c r="DA531" s="533" t="str">
        <f t="shared" si="1729"/>
        <v/>
      </c>
      <c r="DB531" s="534" t="str">
        <f t="shared" si="1730"/>
        <v/>
      </c>
      <c r="DC531" s="534" t="str">
        <f t="shared" si="1731"/>
        <v/>
      </c>
      <c r="DD531" s="534" t="str">
        <f t="shared" si="1732"/>
        <v/>
      </c>
      <c r="DE531" s="534" t="str">
        <f t="shared" si="1733"/>
        <v/>
      </c>
      <c r="DF531" s="534" t="str">
        <f t="shared" si="1734"/>
        <v/>
      </c>
      <c r="DG531" s="535" t="str">
        <f t="shared" si="1735"/>
        <v/>
      </c>
      <c r="DH531" s="535" t="str">
        <f t="shared" si="1736"/>
        <v/>
      </c>
      <c r="DI531" s="535" t="str">
        <f t="shared" si="1737"/>
        <v/>
      </c>
      <c r="DJ531" s="535" t="str">
        <f t="shared" si="1738"/>
        <v/>
      </c>
      <c r="DK531" s="534" t="str">
        <f t="shared" si="1739"/>
        <v/>
      </c>
      <c r="DL531" s="534" t="str">
        <f t="shared" si="1740"/>
        <v/>
      </c>
      <c r="DM531" s="534" t="str">
        <f t="shared" si="1741"/>
        <v/>
      </c>
      <c r="DN531" s="534" t="str">
        <f t="shared" si="1742"/>
        <v/>
      </c>
      <c r="DO531" s="534" t="str">
        <f t="shared" si="1743"/>
        <v/>
      </c>
      <c r="DP531" s="533" t="str">
        <f t="shared" si="1744"/>
        <v/>
      </c>
      <c r="DQ531" s="532" t="str">
        <f t="shared" si="1745"/>
        <v/>
      </c>
      <c r="DR531" s="753">
        <f t="shared" si="1804"/>
        <v>0</v>
      </c>
      <c r="DS531" s="111">
        <f t="shared" si="1805"/>
        <v>0</v>
      </c>
      <c r="DT531" s="111">
        <f t="shared" si="1806"/>
        <v>0</v>
      </c>
      <c r="DU531" s="111">
        <f t="shared" si="1807"/>
        <v>0</v>
      </c>
      <c r="DV531" s="602"/>
      <c r="DW531" s="719"/>
      <c r="DX531" s="719"/>
      <c r="DY531" s="719"/>
      <c r="DZ531" s="719"/>
      <c r="EA531" s="719"/>
      <c r="EB531" s="719"/>
      <c r="EC531" s="719"/>
      <c r="ED531" s="719"/>
      <c r="EE531" s="603"/>
    </row>
    <row r="532" spans="1:135" s="604" customFormat="1" ht="15.75" customHeight="1">
      <c r="A532" s="748" t="s">
        <v>395</v>
      </c>
      <c r="B532" s="541" t="str">
        <f t="shared" ref="B532:K532" si="1812">IF(B531="","",B527*B528*B531)</f>
        <v/>
      </c>
      <c r="C532" s="541" t="str">
        <f t="shared" si="1812"/>
        <v/>
      </c>
      <c r="D532" s="541" t="str">
        <f t="shared" si="1812"/>
        <v/>
      </c>
      <c r="E532" s="541" t="str">
        <f t="shared" si="1812"/>
        <v/>
      </c>
      <c r="F532" s="541" t="str">
        <f t="shared" si="1812"/>
        <v/>
      </c>
      <c r="G532" s="541" t="str">
        <f t="shared" si="1812"/>
        <v/>
      </c>
      <c r="H532" s="541" t="str">
        <f t="shared" si="1812"/>
        <v/>
      </c>
      <c r="I532" s="541" t="str">
        <f t="shared" si="1812"/>
        <v/>
      </c>
      <c r="J532" s="541" t="str">
        <f t="shared" si="1812"/>
        <v/>
      </c>
      <c r="K532" s="541" t="str">
        <f t="shared" si="1812"/>
        <v/>
      </c>
      <c r="L532" s="541"/>
      <c r="M532" s="541" t="str">
        <f t="shared" ref="M532:S532" si="1813">IF(M531="","",M527*M528*M531)</f>
        <v/>
      </c>
      <c r="N532" s="541" t="str">
        <f t="shared" si="1813"/>
        <v/>
      </c>
      <c r="O532" s="541" t="str">
        <f t="shared" si="1813"/>
        <v/>
      </c>
      <c r="P532" s="541" t="str">
        <f t="shared" si="1813"/>
        <v/>
      </c>
      <c r="Q532" s="541" t="str">
        <f t="shared" si="1813"/>
        <v/>
      </c>
      <c r="R532" s="541" t="str">
        <f t="shared" si="1813"/>
        <v/>
      </c>
      <c r="S532" s="541" t="str">
        <f t="shared" si="1813"/>
        <v/>
      </c>
      <c r="T532" s="865"/>
      <c r="U532" s="541" t="str">
        <f t="shared" ref="U532:AL532" si="1814">IF(U531="","",U527*U528*U531)</f>
        <v/>
      </c>
      <c r="V532" s="541" t="str">
        <f t="shared" si="1814"/>
        <v/>
      </c>
      <c r="W532" s="541" t="str">
        <f t="shared" si="1814"/>
        <v/>
      </c>
      <c r="X532" s="541" t="str">
        <f t="shared" si="1814"/>
        <v/>
      </c>
      <c r="Y532" s="541" t="str">
        <f t="shared" si="1814"/>
        <v/>
      </c>
      <c r="Z532" s="541" t="str">
        <f t="shared" si="1814"/>
        <v/>
      </c>
      <c r="AA532" s="541" t="str">
        <f t="shared" si="1814"/>
        <v/>
      </c>
      <c r="AB532" s="541" t="str">
        <f t="shared" si="1814"/>
        <v/>
      </c>
      <c r="AC532" s="541" t="str">
        <f t="shared" si="1814"/>
        <v/>
      </c>
      <c r="AD532" s="541" t="str">
        <f t="shared" si="1814"/>
        <v/>
      </c>
      <c r="AE532" s="541" t="str">
        <f t="shared" si="1814"/>
        <v/>
      </c>
      <c r="AF532" s="541" t="str">
        <f t="shared" si="1814"/>
        <v/>
      </c>
      <c r="AG532" s="541" t="str">
        <f t="shared" si="1814"/>
        <v/>
      </c>
      <c r="AH532" s="541" t="str">
        <f t="shared" si="1814"/>
        <v/>
      </c>
      <c r="AI532" s="541" t="str">
        <f t="shared" si="1814"/>
        <v/>
      </c>
      <c r="AJ532" s="541" t="str">
        <f t="shared" si="1814"/>
        <v/>
      </c>
      <c r="AK532" s="541" t="str">
        <f t="shared" si="1814"/>
        <v/>
      </c>
      <c r="AL532" s="541" t="str">
        <f t="shared" si="1814"/>
        <v/>
      </c>
      <c r="AM532" s="865"/>
      <c r="AN532" s="541" t="str">
        <f t="shared" ref="AN532:BE532" si="1815">IF(AN531="","",AN527*AN528*AN531)</f>
        <v/>
      </c>
      <c r="AO532" s="541" t="str">
        <f t="shared" si="1815"/>
        <v/>
      </c>
      <c r="AP532" s="541" t="str">
        <f t="shared" si="1815"/>
        <v/>
      </c>
      <c r="AQ532" s="541" t="str">
        <f t="shared" si="1815"/>
        <v/>
      </c>
      <c r="AR532" s="541" t="str">
        <f t="shared" si="1815"/>
        <v/>
      </c>
      <c r="AS532" s="541" t="str">
        <f t="shared" si="1815"/>
        <v/>
      </c>
      <c r="AT532" s="541" t="str">
        <f t="shared" si="1815"/>
        <v/>
      </c>
      <c r="AU532" s="541" t="str">
        <f t="shared" si="1815"/>
        <v/>
      </c>
      <c r="AV532" s="541" t="str">
        <f t="shared" si="1815"/>
        <v/>
      </c>
      <c r="AW532" s="541" t="str">
        <f t="shared" si="1815"/>
        <v/>
      </c>
      <c r="AX532" s="541" t="str">
        <f t="shared" si="1815"/>
        <v/>
      </c>
      <c r="AY532" s="541" t="str">
        <f t="shared" si="1815"/>
        <v/>
      </c>
      <c r="AZ532" s="541" t="str">
        <f t="shared" si="1815"/>
        <v/>
      </c>
      <c r="BA532" s="541" t="str">
        <f t="shared" si="1815"/>
        <v/>
      </c>
      <c r="BB532" s="541" t="str">
        <f t="shared" si="1815"/>
        <v/>
      </c>
      <c r="BC532" s="541" t="str">
        <f t="shared" si="1815"/>
        <v/>
      </c>
      <c r="BD532" s="541" t="str">
        <f t="shared" si="1815"/>
        <v/>
      </c>
      <c r="BE532" s="541" t="str">
        <f t="shared" si="1815"/>
        <v/>
      </c>
      <c r="BF532" s="865"/>
      <c r="BG532" s="541" t="str">
        <f t="shared" ref="BG532:BX532" si="1816">IF(BG531="","",BG527*BG528*BG531)</f>
        <v/>
      </c>
      <c r="BH532" s="541" t="str">
        <f t="shared" si="1816"/>
        <v/>
      </c>
      <c r="BI532" s="541" t="str">
        <f t="shared" si="1816"/>
        <v/>
      </c>
      <c r="BJ532" s="541" t="str">
        <f t="shared" si="1816"/>
        <v/>
      </c>
      <c r="BK532" s="541" t="str">
        <f t="shared" si="1816"/>
        <v/>
      </c>
      <c r="BL532" s="541" t="str">
        <f t="shared" si="1816"/>
        <v/>
      </c>
      <c r="BM532" s="541" t="str">
        <f t="shared" si="1816"/>
        <v/>
      </c>
      <c r="BN532" s="541" t="str">
        <f t="shared" si="1816"/>
        <v/>
      </c>
      <c r="BO532" s="541" t="str">
        <f t="shared" si="1816"/>
        <v/>
      </c>
      <c r="BP532" s="541" t="str">
        <f t="shared" si="1816"/>
        <v/>
      </c>
      <c r="BQ532" s="541" t="str">
        <f t="shared" si="1816"/>
        <v/>
      </c>
      <c r="BR532" s="541" t="str">
        <f t="shared" si="1816"/>
        <v/>
      </c>
      <c r="BS532" s="541" t="str">
        <f t="shared" si="1816"/>
        <v/>
      </c>
      <c r="BT532" s="541" t="str">
        <f t="shared" si="1816"/>
        <v/>
      </c>
      <c r="BU532" s="541" t="str">
        <f t="shared" si="1816"/>
        <v/>
      </c>
      <c r="BV532" s="541" t="str">
        <f t="shared" si="1816"/>
        <v/>
      </c>
      <c r="BW532" s="541" t="str">
        <f t="shared" si="1816"/>
        <v/>
      </c>
      <c r="BX532" s="541" t="str">
        <f t="shared" si="1816"/>
        <v/>
      </c>
      <c r="BY532" s="865"/>
      <c r="BZ532" s="541" t="str">
        <f>IF(BZ531="","",BZ528*BZ531)</f>
        <v/>
      </c>
      <c r="CA532" s="541" t="str">
        <f>IF(CA531="","",CA528*CA531)</f>
        <v/>
      </c>
      <c r="CB532" s="541" t="str">
        <f>IF(CB531="","",CB528*CB531)</f>
        <v/>
      </c>
      <c r="CC532" s="541" t="str">
        <f>IF(CC531="","",CC528*CC531)</f>
        <v/>
      </c>
      <c r="CD532" s="698" t="str">
        <f t="shared" si="1800"/>
        <v/>
      </c>
      <c r="CE532" s="698" t="str">
        <f t="shared" si="1801"/>
        <v/>
      </c>
      <c r="CF532" s="698" t="str">
        <f t="shared" si="1802"/>
        <v/>
      </c>
      <c r="CG532" s="787" t="str">
        <f t="shared" si="1803"/>
        <v/>
      </c>
      <c r="CH532" s="1371" t="str">
        <f t="shared" si="1710"/>
        <v/>
      </c>
      <c r="CI532" s="1372" t="str">
        <f t="shared" si="1711"/>
        <v/>
      </c>
      <c r="CJ532" s="1373" t="str">
        <f t="shared" si="1712"/>
        <v/>
      </c>
      <c r="CK532" s="1373" t="str">
        <f t="shared" si="1713"/>
        <v/>
      </c>
      <c r="CL532" s="1373" t="str">
        <f t="shared" si="1714"/>
        <v/>
      </c>
      <c r="CM532" s="1373" t="str">
        <f t="shared" si="1715"/>
        <v/>
      </c>
      <c r="CN532" s="1373" t="str">
        <f t="shared" si="1716"/>
        <v/>
      </c>
      <c r="CO532" s="1374" t="str">
        <f t="shared" si="1717"/>
        <v/>
      </c>
      <c r="CP532" s="1374" t="str">
        <f t="shared" si="1718"/>
        <v/>
      </c>
      <c r="CQ532" s="1374" t="str">
        <f t="shared" si="1719"/>
        <v/>
      </c>
      <c r="CR532" s="1374" t="str">
        <f t="shared" si="1720"/>
        <v/>
      </c>
      <c r="CS532" s="1373" t="str">
        <f t="shared" si="1721"/>
        <v/>
      </c>
      <c r="CT532" s="1373" t="str">
        <f t="shared" si="1722"/>
        <v/>
      </c>
      <c r="CU532" s="1373" t="str">
        <f t="shared" si="1723"/>
        <v/>
      </c>
      <c r="CV532" s="1373" t="str">
        <f t="shared" si="1724"/>
        <v/>
      </c>
      <c r="CW532" s="1373" t="str">
        <f t="shared" si="1725"/>
        <v/>
      </c>
      <c r="CX532" s="1372" t="str">
        <f t="shared" si="1726"/>
        <v/>
      </c>
      <c r="CY532" s="1375" t="str">
        <f t="shared" si="1727"/>
        <v/>
      </c>
      <c r="CZ532" s="532" t="str">
        <f t="shared" si="1728"/>
        <v/>
      </c>
      <c r="DA532" s="533" t="str">
        <f t="shared" si="1729"/>
        <v/>
      </c>
      <c r="DB532" s="534" t="str">
        <f t="shared" si="1730"/>
        <v/>
      </c>
      <c r="DC532" s="534" t="str">
        <f t="shared" si="1731"/>
        <v/>
      </c>
      <c r="DD532" s="534" t="str">
        <f t="shared" si="1732"/>
        <v/>
      </c>
      <c r="DE532" s="534" t="str">
        <f t="shared" si="1733"/>
        <v/>
      </c>
      <c r="DF532" s="534" t="str">
        <f t="shared" si="1734"/>
        <v/>
      </c>
      <c r="DG532" s="535" t="str">
        <f t="shared" si="1735"/>
        <v/>
      </c>
      <c r="DH532" s="535" t="str">
        <f t="shared" si="1736"/>
        <v/>
      </c>
      <c r="DI532" s="535" t="str">
        <f t="shared" si="1737"/>
        <v/>
      </c>
      <c r="DJ532" s="535" t="str">
        <f t="shared" si="1738"/>
        <v/>
      </c>
      <c r="DK532" s="534" t="str">
        <f t="shared" si="1739"/>
        <v/>
      </c>
      <c r="DL532" s="534" t="str">
        <f t="shared" si="1740"/>
        <v/>
      </c>
      <c r="DM532" s="534" t="str">
        <f t="shared" si="1741"/>
        <v/>
      </c>
      <c r="DN532" s="534" t="str">
        <f t="shared" si="1742"/>
        <v/>
      </c>
      <c r="DO532" s="534" t="str">
        <f t="shared" si="1743"/>
        <v/>
      </c>
      <c r="DP532" s="533" t="str">
        <f t="shared" si="1744"/>
        <v/>
      </c>
      <c r="DQ532" s="532" t="str">
        <f t="shared" si="1745"/>
        <v/>
      </c>
      <c r="DR532" s="753">
        <f t="shared" si="1804"/>
        <v>0</v>
      </c>
      <c r="DS532" s="111">
        <f t="shared" si="1805"/>
        <v>0</v>
      </c>
      <c r="DT532" s="111">
        <f t="shared" si="1806"/>
        <v>0</v>
      </c>
      <c r="DU532" s="111">
        <f t="shared" si="1807"/>
        <v>0</v>
      </c>
      <c r="DV532" s="602"/>
      <c r="DW532" s="719"/>
      <c r="DX532" s="719"/>
      <c r="DY532" s="719"/>
      <c r="DZ532" s="719"/>
      <c r="EA532" s="719"/>
      <c r="EB532" s="719"/>
      <c r="EC532" s="719"/>
      <c r="ED532" s="719"/>
      <c r="EE532" s="603"/>
    </row>
    <row r="533" spans="1:135" s="604" customFormat="1" ht="15.75" customHeight="1">
      <c r="A533" s="1442" t="s">
        <v>828</v>
      </c>
      <c r="B533" s="741"/>
      <c r="C533" s="741"/>
      <c r="D533" s="741"/>
      <c r="E533" s="741"/>
      <c r="F533" s="741"/>
      <c r="G533" s="741"/>
      <c r="H533" s="741"/>
      <c r="I533" s="741"/>
      <c r="J533" s="741"/>
      <c r="K533" s="741"/>
      <c r="L533" s="741"/>
      <c r="M533" s="741"/>
      <c r="N533" s="741"/>
      <c r="O533" s="741"/>
      <c r="P533" s="741"/>
      <c r="Q533" s="741"/>
      <c r="R533" s="741"/>
      <c r="S533" s="741"/>
      <c r="T533" s="813"/>
      <c r="U533" s="741"/>
      <c r="V533" s="741"/>
      <c r="W533" s="741"/>
      <c r="X533" s="741"/>
      <c r="Y533" s="741"/>
      <c r="Z533" s="741"/>
      <c r="AA533" s="741"/>
      <c r="AB533" s="741"/>
      <c r="AC533" s="741"/>
      <c r="AD533" s="741"/>
      <c r="AE533" s="741"/>
      <c r="AF533" s="741"/>
      <c r="AG533" s="741"/>
      <c r="AH533" s="741"/>
      <c r="AI533" s="741"/>
      <c r="AJ533" s="741"/>
      <c r="AK533" s="741"/>
      <c r="AL533" s="741"/>
      <c r="AM533" s="813"/>
      <c r="AN533" s="741"/>
      <c r="AO533" s="741"/>
      <c r="AP533" s="741"/>
      <c r="AQ533" s="741"/>
      <c r="AR533" s="741"/>
      <c r="AS533" s="741"/>
      <c r="AT533" s="741"/>
      <c r="AU533" s="741"/>
      <c r="AV533" s="741"/>
      <c r="AW533" s="741"/>
      <c r="AX533" s="741"/>
      <c r="AY533" s="741"/>
      <c r="AZ533" s="741"/>
      <c r="BA533" s="741"/>
      <c r="BB533" s="741"/>
      <c r="BC533" s="741"/>
      <c r="BD533" s="741"/>
      <c r="BE533" s="741"/>
      <c r="BF533" s="813"/>
      <c r="BG533" s="741"/>
      <c r="BH533" s="741"/>
      <c r="BI533" s="741"/>
      <c r="BJ533" s="741"/>
      <c r="BK533" s="741"/>
      <c r="BL533" s="741"/>
      <c r="BM533" s="741"/>
      <c r="BN533" s="741"/>
      <c r="BO533" s="741"/>
      <c r="BP533" s="741"/>
      <c r="BQ533" s="741"/>
      <c r="BR533" s="741"/>
      <c r="BS533" s="741"/>
      <c r="BT533" s="741"/>
      <c r="BU533" s="741"/>
      <c r="BV533" s="741"/>
      <c r="BW533" s="741"/>
      <c r="BX533" s="741"/>
      <c r="BY533" s="813"/>
      <c r="BZ533" s="1434"/>
      <c r="CA533" s="741"/>
      <c r="CB533" s="741"/>
      <c r="CC533" s="741"/>
      <c r="CD533" s="698" t="str">
        <f t="shared" ref="CD533:CD592" si="1817">IF(DR533&lt;3,"",(SUM(B533:S533)-MIN(B533:S533)-MAX(B533:S533))/(DR533-2))</f>
        <v/>
      </c>
      <c r="CE533" s="698" t="str">
        <f t="shared" ref="CE533:CE592" si="1818">IF(DS533&lt;3,"",(SUM(U533:AL533)-MIN(U533:AL533)-MAX(U533:AL533))/(DS533-2))</f>
        <v/>
      </c>
      <c r="CF533" s="698" t="str">
        <f t="shared" ref="CF533:CF592" si="1819">IF(DT533&lt;3,"",(SUM(AN533:BE533)-MIN(AN533:BE533)-MAX(AN533:BE533))/(DT533-2))</f>
        <v/>
      </c>
      <c r="CG533" s="787" t="str">
        <f t="shared" ref="CG533:CG592" si="1820">IF(DU533&lt;3,"",(SUM(BG533:BX533)-MIN(BG533:BX533)-MAX(BG533:BX533))/(DU533-2))</f>
        <v/>
      </c>
      <c r="CH533" s="1371" t="str">
        <f t="shared" si="1710"/>
        <v/>
      </c>
      <c r="CI533" s="1372" t="str">
        <f t="shared" si="1711"/>
        <v/>
      </c>
      <c r="CJ533" s="1373" t="str">
        <f t="shared" si="1712"/>
        <v/>
      </c>
      <c r="CK533" s="1373" t="str">
        <f t="shared" si="1713"/>
        <v/>
      </c>
      <c r="CL533" s="1373" t="str">
        <f t="shared" si="1714"/>
        <v/>
      </c>
      <c r="CM533" s="1373" t="str">
        <f t="shared" si="1715"/>
        <v/>
      </c>
      <c r="CN533" s="1373" t="str">
        <f t="shared" si="1716"/>
        <v/>
      </c>
      <c r="CO533" s="1374" t="str">
        <f t="shared" si="1717"/>
        <v/>
      </c>
      <c r="CP533" s="1374" t="str">
        <f t="shared" si="1718"/>
        <v/>
      </c>
      <c r="CQ533" s="1374" t="str">
        <f t="shared" si="1719"/>
        <v/>
      </c>
      <c r="CR533" s="1374" t="str">
        <f t="shared" si="1720"/>
        <v/>
      </c>
      <c r="CS533" s="1373" t="str">
        <f t="shared" si="1721"/>
        <v/>
      </c>
      <c r="CT533" s="1373" t="str">
        <f t="shared" si="1722"/>
        <v/>
      </c>
      <c r="CU533" s="1373" t="str">
        <f t="shared" si="1723"/>
        <v/>
      </c>
      <c r="CV533" s="1373" t="str">
        <f t="shared" si="1724"/>
        <v/>
      </c>
      <c r="CW533" s="1373" t="str">
        <f t="shared" si="1725"/>
        <v/>
      </c>
      <c r="CX533" s="1372" t="str">
        <f t="shared" si="1726"/>
        <v/>
      </c>
      <c r="CY533" s="1375" t="str">
        <f t="shared" si="1727"/>
        <v/>
      </c>
      <c r="CZ533" s="532" t="str">
        <f t="shared" si="1728"/>
        <v/>
      </c>
      <c r="DA533" s="533" t="str">
        <f t="shared" si="1729"/>
        <v/>
      </c>
      <c r="DB533" s="534" t="str">
        <f t="shared" si="1730"/>
        <v/>
      </c>
      <c r="DC533" s="534" t="str">
        <f t="shared" si="1731"/>
        <v/>
      </c>
      <c r="DD533" s="534" t="str">
        <f t="shared" si="1732"/>
        <v/>
      </c>
      <c r="DE533" s="534" t="str">
        <f t="shared" si="1733"/>
        <v/>
      </c>
      <c r="DF533" s="534" t="str">
        <f t="shared" si="1734"/>
        <v/>
      </c>
      <c r="DG533" s="535" t="str">
        <f t="shared" si="1735"/>
        <v/>
      </c>
      <c r="DH533" s="535" t="str">
        <f t="shared" si="1736"/>
        <v/>
      </c>
      <c r="DI533" s="535" t="str">
        <f t="shared" si="1737"/>
        <v/>
      </c>
      <c r="DJ533" s="535" t="str">
        <f t="shared" si="1738"/>
        <v/>
      </c>
      <c r="DK533" s="534" t="str">
        <f t="shared" si="1739"/>
        <v/>
      </c>
      <c r="DL533" s="534" t="str">
        <f t="shared" si="1740"/>
        <v/>
      </c>
      <c r="DM533" s="534" t="str">
        <f t="shared" si="1741"/>
        <v/>
      </c>
      <c r="DN533" s="534" t="str">
        <f t="shared" si="1742"/>
        <v/>
      </c>
      <c r="DO533" s="534" t="str">
        <f t="shared" si="1743"/>
        <v/>
      </c>
      <c r="DP533" s="533" t="str">
        <f t="shared" si="1744"/>
        <v/>
      </c>
      <c r="DQ533" s="532" t="str">
        <f t="shared" si="1745"/>
        <v/>
      </c>
      <c r="DR533" s="753">
        <f t="shared" ref="DR533:DR592" si="1821">COUNT(B533:S533)</f>
        <v>0</v>
      </c>
      <c r="DS533" s="111">
        <f t="shared" ref="DS533:DS592" si="1822">COUNT(U533:AL533)</f>
        <v>0</v>
      </c>
      <c r="DT533" s="111">
        <f t="shared" ref="DT533:DT592" si="1823">COUNT(AN533:BE533)</f>
        <v>0</v>
      </c>
      <c r="DU533" s="111">
        <f t="shared" ref="DU533:DU592" si="1824">COUNT(BG533:BX533)</f>
        <v>0</v>
      </c>
      <c r="DV533" s="602"/>
      <c r="DW533" s="719"/>
      <c r="DX533" s="719"/>
      <c r="DY533" s="719"/>
      <c r="DZ533" s="719"/>
      <c r="EA533" s="719"/>
      <c r="EB533" s="719"/>
      <c r="EC533" s="719"/>
      <c r="ED533" s="719"/>
      <c r="EE533" s="603"/>
    </row>
    <row r="534" spans="1:135" s="604" customFormat="1" ht="15.75" customHeight="1">
      <c r="A534" s="748" t="s">
        <v>401</v>
      </c>
      <c r="B534" s="233"/>
      <c r="C534" s="233"/>
      <c r="D534" s="233"/>
      <c r="E534" s="233"/>
      <c r="F534" s="233"/>
      <c r="G534" s="233"/>
      <c r="H534" s="233"/>
      <c r="I534" s="233"/>
      <c r="J534" s="233"/>
      <c r="K534" s="233"/>
      <c r="L534" s="233"/>
      <c r="M534" s="233"/>
      <c r="N534" s="233"/>
      <c r="O534" s="233"/>
      <c r="P534" s="233"/>
      <c r="Q534" s="233"/>
      <c r="R534" s="233"/>
      <c r="S534" s="233"/>
      <c r="T534" s="813"/>
      <c r="U534" s="233"/>
      <c r="V534" s="233"/>
      <c r="W534" s="233"/>
      <c r="X534" s="233"/>
      <c r="Y534" s="233"/>
      <c r="Z534" s="233"/>
      <c r="AA534" s="233"/>
      <c r="AB534" s="233"/>
      <c r="AC534" s="233"/>
      <c r="AD534" s="233"/>
      <c r="AE534" s="233"/>
      <c r="AF534" s="233"/>
      <c r="AG534" s="233"/>
      <c r="AH534" s="233"/>
      <c r="AI534" s="233"/>
      <c r="AJ534" s="233"/>
      <c r="AK534" s="233"/>
      <c r="AL534" s="233"/>
      <c r="AM534" s="813"/>
      <c r="AN534" s="233"/>
      <c r="AO534" s="233"/>
      <c r="AP534" s="233"/>
      <c r="AQ534" s="233"/>
      <c r="AR534" s="233"/>
      <c r="AS534" s="233"/>
      <c r="AT534" s="233"/>
      <c r="AU534" s="233"/>
      <c r="AV534" s="233"/>
      <c r="AW534" s="233"/>
      <c r="AX534" s="233"/>
      <c r="AY534" s="233"/>
      <c r="AZ534" s="233"/>
      <c r="BA534" s="233"/>
      <c r="BB534" s="233"/>
      <c r="BC534" s="233"/>
      <c r="BD534" s="233"/>
      <c r="BE534" s="233"/>
      <c r="BF534" s="813"/>
      <c r="BG534" s="233"/>
      <c r="BH534" s="233"/>
      <c r="BI534" s="233"/>
      <c r="BJ534" s="233"/>
      <c r="BK534" s="233"/>
      <c r="BL534" s="233"/>
      <c r="BM534" s="233"/>
      <c r="BN534" s="233"/>
      <c r="BO534" s="233"/>
      <c r="BP534" s="233"/>
      <c r="BQ534" s="233"/>
      <c r="BR534" s="233"/>
      <c r="BS534" s="233"/>
      <c r="BT534" s="233"/>
      <c r="BU534" s="233"/>
      <c r="BV534" s="233"/>
      <c r="BW534" s="233"/>
      <c r="BX534" s="233"/>
      <c r="BY534" s="813"/>
      <c r="BZ534" s="730">
        <f>BZ536*365*$G$1*BZ$46/BZ535</f>
        <v>123.24034075723831</v>
      </c>
      <c r="CA534" s="730">
        <f>CA536*365*$G$1*CA$46/CA535</f>
        <v>123.24034075723831</v>
      </c>
      <c r="CB534" s="730">
        <f>CB536*365*$G$1*CB$46/CB535</f>
        <v>127.77681781737193</v>
      </c>
      <c r="CC534" s="730">
        <f>CC536*365*$G$1*CC$46/CC535</f>
        <v>127.77681781737193</v>
      </c>
      <c r="CD534" s="698" t="str">
        <f t="shared" si="1817"/>
        <v/>
      </c>
      <c r="CE534" s="698" t="str">
        <f t="shared" si="1818"/>
        <v/>
      </c>
      <c r="CF534" s="698" t="str">
        <f t="shared" si="1819"/>
        <v/>
      </c>
      <c r="CG534" s="787" t="str">
        <f t="shared" si="1820"/>
        <v/>
      </c>
      <c r="CH534" s="1371" t="str">
        <f t="shared" si="1710"/>
        <v/>
      </c>
      <c r="CI534" s="1372" t="str">
        <f t="shared" si="1711"/>
        <v/>
      </c>
      <c r="CJ534" s="1373" t="str">
        <f t="shared" si="1712"/>
        <v/>
      </c>
      <c r="CK534" s="1373" t="str">
        <f t="shared" si="1713"/>
        <v/>
      </c>
      <c r="CL534" s="1373" t="str">
        <f t="shared" si="1714"/>
        <v/>
      </c>
      <c r="CM534" s="1373" t="str">
        <f t="shared" si="1715"/>
        <v/>
      </c>
      <c r="CN534" s="1373" t="str">
        <f t="shared" si="1716"/>
        <v/>
      </c>
      <c r="CO534" s="1374" t="str">
        <f t="shared" si="1717"/>
        <v/>
      </c>
      <c r="CP534" s="1374" t="str">
        <f t="shared" si="1718"/>
        <v/>
      </c>
      <c r="CQ534" s="1374" t="str">
        <f t="shared" si="1719"/>
        <v/>
      </c>
      <c r="CR534" s="1374" t="str">
        <f t="shared" si="1720"/>
        <v/>
      </c>
      <c r="CS534" s="1373" t="str">
        <f t="shared" si="1721"/>
        <v/>
      </c>
      <c r="CT534" s="1373" t="str">
        <f t="shared" si="1722"/>
        <v/>
      </c>
      <c r="CU534" s="1373" t="str">
        <f t="shared" si="1723"/>
        <v/>
      </c>
      <c r="CV534" s="1373" t="str">
        <f t="shared" si="1724"/>
        <v/>
      </c>
      <c r="CW534" s="1373" t="str">
        <f t="shared" si="1725"/>
        <v/>
      </c>
      <c r="CX534" s="1372" t="str">
        <f t="shared" si="1726"/>
        <v/>
      </c>
      <c r="CY534" s="1375" t="str">
        <f t="shared" si="1727"/>
        <v/>
      </c>
      <c r="CZ534" s="532" t="str">
        <f t="shared" si="1728"/>
        <v/>
      </c>
      <c r="DA534" s="533" t="str">
        <f t="shared" si="1729"/>
        <v/>
      </c>
      <c r="DB534" s="534" t="str">
        <f t="shared" si="1730"/>
        <v/>
      </c>
      <c r="DC534" s="534" t="str">
        <f t="shared" si="1731"/>
        <v/>
      </c>
      <c r="DD534" s="534" t="str">
        <f t="shared" si="1732"/>
        <v/>
      </c>
      <c r="DE534" s="534" t="str">
        <f t="shared" si="1733"/>
        <v/>
      </c>
      <c r="DF534" s="534" t="str">
        <f t="shared" si="1734"/>
        <v/>
      </c>
      <c r="DG534" s="535" t="str">
        <f t="shared" si="1735"/>
        <v/>
      </c>
      <c r="DH534" s="535" t="str">
        <f t="shared" si="1736"/>
        <v/>
      </c>
      <c r="DI534" s="535" t="str">
        <f t="shared" si="1737"/>
        <v/>
      </c>
      <c r="DJ534" s="535" t="str">
        <f t="shared" si="1738"/>
        <v/>
      </c>
      <c r="DK534" s="534" t="str">
        <f t="shared" si="1739"/>
        <v/>
      </c>
      <c r="DL534" s="534" t="str">
        <f t="shared" si="1740"/>
        <v/>
      </c>
      <c r="DM534" s="534" t="str">
        <f t="shared" si="1741"/>
        <v/>
      </c>
      <c r="DN534" s="534" t="str">
        <f t="shared" si="1742"/>
        <v/>
      </c>
      <c r="DO534" s="534" t="str">
        <f t="shared" si="1743"/>
        <v/>
      </c>
      <c r="DP534" s="533" t="str">
        <f t="shared" si="1744"/>
        <v/>
      </c>
      <c r="DQ534" s="532" t="str">
        <f t="shared" si="1745"/>
        <v/>
      </c>
      <c r="DR534" s="753">
        <f t="shared" si="1821"/>
        <v>0</v>
      </c>
      <c r="DS534" s="111">
        <f t="shared" si="1822"/>
        <v>0</v>
      </c>
      <c r="DT534" s="111">
        <f t="shared" si="1823"/>
        <v>0</v>
      </c>
      <c r="DU534" s="111">
        <f t="shared" si="1824"/>
        <v>0</v>
      </c>
      <c r="DV534" s="602"/>
      <c r="DW534" s="719"/>
      <c r="DX534" s="719"/>
      <c r="DY534" s="719"/>
      <c r="DZ534" s="719"/>
      <c r="EA534" s="719"/>
      <c r="EB534" s="719"/>
      <c r="EC534" s="719"/>
      <c r="ED534" s="719"/>
      <c r="EE534" s="603"/>
    </row>
    <row r="535" spans="1:135" s="604" customFormat="1" ht="15.75" customHeight="1">
      <c r="A535" s="748" t="s">
        <v>393</v>
      </c>
      <c r="B535" s="711">
        <v>8980</v>
      </c>
      <c r="C535" s="711">
        <v>8980</v>
      </c>
      <c r="D535" s="711">
        <v>8980</v>
      </c>
      <c r="E535" s="711">
        <v>8980</v>
      </c>
      <c r="F535" s="711">
        <v>8980</v>
      </c>
      <c r="G535" s="711">
        <v>8980</v>
      </c>
      <c r="H535" s="711">
        <v>8980</v>
      </c>
      <c r="I535" s="711">
        <v>8980</v>
      </c>
      <c r="J535" s="711">
        <v>8980</v>
      </c>
      <c r="K535" s="711">
        <v>8980</v>
      </c>
      <c r="L535" s="711">
        <v>8980</v>
      </c>
      <c r="M535" s="711">
        <v>8980</v>
      </c>
      <c r="N535" s="711">
        <v>8980</v>
      </c>
      <c r="O535" s="711">
        <v>8980</v>
      </c>
      <c r="P535" s="711">
        <v>8980</v>
      </c>
      <c r="Q535" s="711">
        <v>8980</v>
      </c>
      <c r="R535" s="711">
        <v>8980</v>
      </c>
      <c r="S535" s="711">
        <v>8980</v>
      </c>
      <c r="T535" s="813"/>
      <c r="U535" s="711">
        <v>8980</v>
      </c>
      <c r="V535" s="711">
        <v>8980</v>
      </c>
      <c r="W535" s="711">
        <v>8980</v>
      </c>
      <c r="X535" s="711">
        <v>8980</v>
      </c>
      <c r="Y535" s="711">
        <v>8980</v>
      </c>
      <c r="Z535" s="711">
        <v>8980</v>
      </c>
      <c r="AA535" s="711">
        <v>8980</v>
      </c>
      <c r="AB535" s="711">
        <v>8980</v>
      </c>
      <c r="AC535" s="711">
        <v>8980</v>
      </c>
      <c r="AD535" s="711">
        <v>8980</v>
      </c>
      <c r="AE535" s="711">
        <v>8980</v>
      </c>
      <c r="AF535" s="711">
        <v>8980</v>
      </c>
      <c r="AG535" s="711">
        <v>8980</v>
      </c>
      <c r="AH535" s="711">
        <v>8980</v>
      </c>
      <c r="AI535" s="711">
        <v>8980</v>
      </c>
      <c r="AJ535" s="711">
        <v>8980</v>
      </c>
      <c r="AK535" s="711">
        <v>8980</v>
      </c>
      <c r="AL535" s="711">
        <v>8980</v>
      </c>
      <c r="AM535" s="813"/>
      <c r="AN535" s="711">
        <v>8980</v>
      </c>
      <c r="AO535" s="711">
        <v>8980</v>
      </c>
      <c r="AP535" s="711">
        <v>8980</v>
      </c>
      <c r="AQ535" s="711">
        <v>8980</v>
      </c>
      <c r="AR535" s="711">
        <v>8980</v>
      </c>
      <c r="AS535" s="711">
        <v>8980</v>
      </c>
      <c r="AT535" s="711">
        <v>8980</v>
      </c>
      <c r="AU535" s="711">
        <v>8980</v>
      </c>
      <c r="AV535" s="711">
        <v>8980</v>
      </c>
      <c r="AW535" s="711">
        <v>8980</v>
      </c>
      <c r="AX535" s="711">
        <v>8980</v>
      </c>
      <c r="AY535" s="711">
        <v>8980</v>
      </c>
      <c r="AZ535" s="711">
        <v>8980</v>
      </c>
      <c r="BA535" s="711">
        <v>8980</v>
      </c>
      <c r="BB535" s="711">
        <v>8980</v>
      </c>
      <c r="BC535" s="711">
        <v>8980</v>
      </c>
      <c r="BD535" s="711">
        <v>8980</v>
      </c>
      <c r="BE535" s="711">
        <v>8980</v>
      </c>
      <c r="BF535" s="813"/>
      <c r="BG535" s="711">
        <v>8980</v>
      </c>
      <c r="BH535" s="711">
        <v>8980</v>
      </c>
      <c r="BI535" s="711">
        <v>8980</v>
      </c>
      <c r="BJ535" s="711">
        <v>8980</v>
      </c>
      <c r="BK535" s="711">
        <v>8980</v>
      </c>
      <c r="BL535" s="711">
        <v>8980</v>
      </c>
      <c r="BM535" s="711">
        <v>8980</v>
      </c>
      <c r="BN535" s="711">
        <v>8980</v>
      </c>
      <c r="BO535" s="711">
        <v>8980</v>
      </c>
      <c r="BP535" s="711">
        <v>8980</v>
      </c>
      <c r="BQ535" s="711">
        <v>8980</v>
      </c>
      <c r="BR535" s="711">
        <v>8980</v>
      </c>
      <c r="BS535" s="711">
        <v>8980</v>
      </c>
      <c r="BT535" s="711">
        <v>8980</v>
      </c>
      <c r="BU535" s="711">
        <v>8980</v>
      </c>
      <c r="BV535" s="711">
        <v>8980</v>
      </c>
      <c r="BW535" s="711">
        <v>8980</v>
      </c>
      <c r="BX535" s="711">
        <v>8980</v>
      </c>
      <c r="BY535" s="813"/>
      <c r="BZ535" s="711">
        <v>8980</v>
      </c>
      <c r="CA535" s="711">
        <v>8980</v>
      </c>
      <c r="CB535" s="711">
        <v>8980</v>
      </c>
      <c r="CC535" s="711">
        <v>8980</v>
      </c>
      <c r="CD535" s="698">
        <f t="shared" si="1817"/>
        <v>8980</v>
      </c>
      <c r="CE535" s="698">
        <f t="shared" si="1818"/>
        <v>8980</v>
      </c>
      <c r="CF535" s="698">
        <f t="shared" si="1819"/>
        <v>8980</v>
      </c>
      <c r="CG535" s="787">
        <f t="shared" si="1820"/>
        <v>8980</v>
      </c>
      <c r="CH535" s="1371">
        <f t="shared" si="1710"/>
        <v>8980</v>
      </c>
      <c r="CI535" s="1372">
        <f t="shared" si="1711"/>
        <v>8980</v>
      </c>
      <c r="CJ535" s="1373">
        <f t="shared" si="1712"/>
        <v>8980</v>
      </c>
      <c r="CK535" s="1373">
        <f t="shared" si="1713"/>
        <v>8980</v>
      </c>
      <c r="CL535" s="1373">
        <f t="shared" si="1714"/>
        <v>8980</v>
      </c>
      <c r="CM535" s="1373">
        <f t="shared" si="1715"/>
        <v>8980</v>
      </c>
      <c r="CN535" s="1373">
        <f t="shared" si="1716"/>
        <v>8980</v>
      </c>
      <c r="CO535" s="1374">
        <f t="shared" si="1717"/>
        <v>8980</v>
      </c>
      <c r="CP535" s="1374">
        <f t="shared" si="1718"/>
        <v>8980</v>
      </c>
      <c r="CQ535" s="1374">
        <f t="shared" si="1719"/>
        <v>8980</v>
      </c>
      <c r="CR535" s="1374">
        <f t="shared" si="1720"/>
        <v>8980</v>
      </c>
      <c r="CS535" s="1373">
        <f t="shared" si="1721"/>
        <v>8980</v>
      </c>
      <c r="CT535" s="1373">
        <f t="shared" si="1722"/>
        <v>8980</v>
      </c>
      <c r="CU535" s="1373">
        <f t="shared" si="1723"/>
        <v>8980</v>
      </c>
      <c r="CV535" s="1373">
        <f t="shared" si="1724"/>
        <v>8980</v>
      </c>
      <c r="CW535" s="1373">
        <f t="shared" si="1725"/>
        <v>8980</v>
      </c>
      <c r="CX535" s="1372">
        <f t="shared" si="1726"/>
        <v>8980</v>
      </c>
      <c r="CY535" s="1375">
        <f t="shared" si="1727"/>
        <v>8980</v>
      </c>
      <c r="CZ535" s="532">
        <f t="shared" si="1728"/>
        <v>8980</v>
      </c>
      <c r="DA535" s="533">
        <f t="shared" si="1729"/>
        <v>8980</v>
      </c>
      <c r="DB535" s="534">
        <f t="shared" si="1730"/>
        <v>8980</v>
      </c>
      <c r="DC535" s="534">
        <f t="shared" si="1731"/>
        <v>8980</v>
      </c>
      <c r="DD535" s="534">
        <f t="shared" si="1732"/>
        <v>8980</v>
      </c>
      <c r="DE535" s="534">
        <f t="shared" si="1733"/>
        <v>8980</v>
      </c>
      <c r="DF535" s="534">
        <f t="shared" si="1734"/>
        <v>8980</v>
      </c>
      <c r="DG535" s="535">
        <f t="shared" si="1735"/>
        <v>8980</v>
      </c>
      <c r="DH535" s="535">
        <f t="shared" si="1736"/>
        <v>8980</v>
      </c>
      <c r="DI535" s="535">
        <f t="shared" si="1737"/>
        <v>8980</v>
      </c>
      <c r="DJ535" s="535">
        <f t="shared" si="1738"/>
        <v>8980</v>
      </c>
      <c r="DK535" s="534">
        <f t="shared" si="1739"/>
        <v>8980</v>
      </c>
      <c r="DL535" s="534">
        <f t="shared" si="1740"/>
        <v>8980</v>
      </c>
      <c r="DM535" s="534">
        <f t="shared" si="1741"/>
        <v>8980</v>
      </c>
      <c r="DN535" s="534">
        <f t="shared" si="1742"/>
        <v>8980</v>
      </c>
      <c r="DO535" s="534">
        <f t="shared" si="1743"/>
        <v>8980</v>
      </c>
      <c r="DP535" s="533">
        <f t="shared" si="1744"/>
        <v>8980</v>
      </c>
      <c r="DQ535" s="532">
        <f t="shared" si="1745"/>
        <v>8980</v>
      </c>
      <c r="DR535" s="753">
        <f t="shared" si="1821"/>
        <v>18</v>
      </c>
      <c r="DS535" s="111">
        <f t="shared" si="1822"/>
        <v>18</v>
      </c>
      <c r="DT535" s="111">
        <f t="shared" si="1823"/>
        <v>18</v>
      </c>
      <c r="DU535" s="111">
        <f t="shared" si="1824"/>
        <v>18</v>
      </c>
      <c r="DV535" s="602"/>
      <c r="DW535" s="719"/>
      <c r="DX535" s="719"/>
      <c r="DY535" s="719"/>
      <c r="DZ535" s="719"/>
      <c r="EA535" s="719"/>
      <c r="EB535" s="719"/>
      <c r="EC535" s="719"/>
      <c r="ED535" s="719"/>
      <c r="EE535" s="603"/>
    </row>
    <row r="536" spans="1:135" s="604" customFormat="1" ht="15.75" customHeight="1">
      <c r="A536" s="748" t="s">
        <v>328</v>
      </c>
      <c r="B536" s="733" t="str">
        <f>'Data 4'!B106</f>
        <v/>
      </c>
      <c r="C536" s="733">
        <f>'Data 4'!C106</f>
        <v>4.4201296699875471E-2</v>
      </c>
      <c r="D536" s="733" t="str">
        <f>'Data 4'!D106</f>
        <v/>
      </c>
      <c r="E536" s="733">
        <f>'Data 4'!E106</f>
        <v>3.7276878372768781E-2</v>
      </c>
      <c r="F536" s="733" t="str">
        <f>'Data 4'!F106</f>
        <v/>
      </c>
      <c r="G536" s="733" t="str">
        <f>'Data 4'!G106</f>
        <v/>
      </c>
      <c r="H536" s="733">
        <f>'Data 4'!H106</f>
        <v>2.2648085305105852E-3</v>
      </c>
      <c r="I536" s="733">
        <f>'Data 4'!I106</f>
        <v>8.9308516811955174E-2</v>
      </c>
      <c r="J536" s="733">
        <f>'Data 4'!J106</f>
        <v>4.7927415050702714E-2</v>
      </c>
      <c r="K536" s="733" t="str">
        <f>'Data 4'!K106</f>
        <v/>
      </c>
      <c r="L536" s="733">
        <f>'Data 4'!L106</f>
        <v>1.1324042652552926E-3</v>
      </c>
      <c r="M536" s="733" t="str">
        <f>'Data 4'!M106</f>
        <v/>
      </c>
      <c r="N536" s="733">
        <f>'Data 4'!N106</f>
        <v>4.7927415050702714E-2</v>
      </c>
      <c r="O536" s="733">
        <f>'Data 4'!O106</f>
        <v>9.5854830101405428E-2</v>
      </c>
      <c r="P536" s="733">
        <f>'Data 4'!P106</f>
        <v>4.7927415050702714E-2</v>
      </c>
      <c r="Q536" s="733" t="str">
        <f>'Data 4'!Q106</f>
        <v/>
      </c>
      <c r="R536" s="733">
        <f>'Data 4'!R106</f>
        <v>4.7927415050702714E-2</v>
      </c>
      <c r="S536" s="733" t="str">
        <f>'Data 4'!S106</f>
        <v/>
      </c>
      <c r="T536" s="813"/>
      <c r="U536" s="733">
        <f>'Data 4'!U106</f>
        <v>1.2941763031489057E-3</v>
      </c>
      <c r="V536" s="733">
        <f>'Data 4'!V106</f>
        <v>8.2937028642590283E-2</v>
      </c>
      <c r="W536" s="733" t="str">
        <f>'Data 4'!W106</f>
        <v/>
      </c>
      <c r="X536" s="733" t="str">
        <f>'Data 4'!X106</f>
        <v/>
      </c>
      <c r="Y536" s="733">
        <f>'Data 4'!Y106</f>
        <v>4.1936488169364884E-2</v>
      </c>
      <c r="Z536" s="733">
        <f>'Data 4'!Z106</f>
        <v>3.3549190535491907E-2</v>
      </c>
      <c r="AA536" s="733" t="str">
        <f>'Data 4'!AA106</f>
        <v/>
      </c>
      <c r="AB536" s="733">
        <f>'Data 4'!AB106</f>
        <v>1.6774595267745954E-2</v>
      </c>
      <c r="AC536" s="733">
        <f>'Data 4'!AC106</f>
        <v>1.5672400818359723E-2</v>
      </c>
      <c r="AD536" s="733">
        <f>'Data 4'!AD106</f>
        <v>1.1324042652552926E-3</v>
      </c>
      <c r="AE536" s="733">
        <f>'Data 4'!AE106</f>
        <v>4.1936488169364884E-2</v>
      </c>
      <c r="AF536" s="733" t="str">
        <f>'Data 4'!AF106</f>
        <v/>
      </c>
      <c r="AG536" s="733" t="str">
        <f>'Data 4'!AG106</f>
        <v/>
      </c>
      <c r="AH536" s="733" t="str">
        <f>'Data 4'!AH106</f>
        <v/>
      </c>
      <c r="AI536" s="733">
        <f>'Data 4'!AI106</f>
        <v>4.1936488169364884E-2</v>
      </c>
      <c r="AJ536" s="733" t="str">
        <f>'Data 4'!AJ106</f>
        <v/>
      </c>
      <c r="AK536" s="733">
        <f>'Data 4'!AK106</f>
        <v>3.3549190535491907E-2</v>
      </c>
      <c r="AL536" s="733">
        <f>'Data 4'!AL106</f>
        <v>3.7276878372768781E-2</v>
      </c>
      <c r="AM536" s="813"/>
      <c r="AN536" s="733">
        <f>'Data 4'!AN106</f>
        <v>1.8118468244084683E-3</v>
      </c>
      <c r="AO536" s="733">
        <f>'Data 4'!AO106</f>
        <v>9.2152254047322538E-2</v>
      </c>
      <c r="AP536" s="733">
        <f>'Data 4'!AP106</f>
        <v>3.0197447073474471E-3</v>
      </c>
      <c r="AQ536" s="733">
        <f>'Data 4'!AQ106</f>
        <v>5.9539011207970109E-2</v>
      </c>
      <c r="AR536" s="733">
        <f>'Data 4'!AR106</f>
        <v>7.7650578188934363E-3</v>
      </c>
      <c r="AS536" s="733">
        <f>'Data 4'!AS106</f>
        <v>7.9020540971357411E-2</v>
      </c>
      <c r="AT536" s="733">
        <f>'Data 4'!AT106</f>
        <v>6.2120462551147476E-3</v>
      </c>
      <c r="AU536" s="733">
        <f>'Data 4'!AU106</f>
        <v>9.2152254047322538E-2</v>
      </c>
      <c r="AV536" s="733">
        <f>'Data 4'!AV106</f>
        <v>1.2941763031489057E-3</v>
      </c>
      <c r="AW536" s="733" t="str">
        <f>'Data 4'!AW106</f>
        <v/>
      </c>
      <c r="AX536" s="733" t="str">
        <f>'Data 4'!AX106</f>
        <v/>
      </c>
      <c r="AY536" s="733">
        <f>'Data 4'!AY106</f>
        <v>5.5915317559153174E-2</v>
      </c>
      <c r="AZ536" s="733">
        <f>'Data 4'!AZ106</f>
        <v>6.7098381070983815E-2</v>
      </c>
      <c r="BA536" s="733">
        <f>'Data 4'!BA106</f>
        <v>4.7927415050702714E-2</v>
      </c>
      <c r="BB536" s="733" t="str">
        <f>'Data 4'!BB106</f>
        <v/>
      </c>
      <c r="BC536" s="733">
        <f>'Data 4'!BC106</f>
        <v>1.2424092510229495E-2</v>
      </c>
      <c r="BD536" s="733">
        <f>'Data 4'!BD106</f>
        <v>2.7177702366127023E-2</v>
      </c>
      <c r="BE536" s="733" t="str">
        <f>'Data 4'!BE106</f>
        <v/>
      </c>
      <c r="BF536" s="813"/>
      <c r="BG536" s="733">
        <f>'Data 4'!BG106</f>
        <v>1.2941763031489057E-3</v>
      </c>
      <c r="BH536" s="733">
        <f>'Data 4'!BH106</f>
        <v>3.6236936488169358E-3</v>
      </c>
      <c r="BI536" s="733">
        <f>'Data 4'!BI106</f>
        <v>2.2648085305105852E-3</v>
      </c>
      <c r="BJ536" s="733">
        <f>'Data 4'!BJ106</f>
        <v>8.696864757160647E-3</v>
      </c>
      <c r="BK536" s="733">
        <f>'Data 4'!BK106</f>
        <v>4.3484323785803235E-3</v>
      </c>
      <c r="BL536" s="733">
        <f>'Data 4'!BL106</f>
        <v>9.2152254047322538E-2</v>
      </c>
      <c r="BM536" s="733">
        <f>'Data 4'!BM106</f>
        <v>3.7272277530688486E-2</v>
      </c>
      <c r="BN536" s="733" t="str">
        <f>'Data 4'!BN106</f>
        <v/>
      </c>
      <c r="BO536" s="733">
        <f>'Data 4'!BO106</f>
        <v>1.2941763031489057E-3</v>
      </c>
      <c r="BP536" s="733">
        <f>'Data 4'!BP106</f>
        <v>1.2424092510229495E-2</v>
      </c>
      <c r="BQ536" s="733">
        <f>'Data 4'!BQ106</f>
        <v>3.7272277530688486E-2</v>
      </c>
      <c r="BR536" s="733">
        <f>'Data 4'!BR106</f>
        <v>4.1936488169364884E-2</v>
      </c>
      <c r="BS536" s="733" t="str">
        <f>'Data 4'!BS106</f>
        <v/>
      </c>
      <c r="BT536" s="733" t="str">
        <f>'Data 4'!BT106</f>
        <v/>
      </c>
      <c r="BU536" s="733" t="str">
        <f>'Data 4'!BU106</f>
        <v/>
      </c>
      <c r="BV536" s="733" t="str">
        <f>'Data 4'!BV106</f>
        <v/>
      </c>
      <c r="BW536" s="733">
        <f>'Data 4'!BW106</f>
        <v>1.2941763031489057E-3</v>
      </c>
      <c r="BX536" s="733" t="str">
        <f>'Data 4'!BX106</f>
        <v/>
      </c>
      <c r="BY536" s="813"/>
      <c r="BZ536" s="733">
        <f>'Data 4'!BZ106</f>
        <v>5.7425189912826899E-2</v>
      </c>
      <c r="CA536" s="733">
        <f>'Data 4'!CA106</f>
        <v>5.7425189912826899E-2</v>
      </c>
      <c r="CB536" s="733">
        <f>'Data 4'!CB106</f>
        <v>5.9539011207970109E-2</v>
      </c>
      <c r="CC536" s="733">
        <f>'Data 4'!CC106</f>
        <v>7.1446813449564134E-2</v>
      </c>
      <c r="CD536" s="698">
        <f t="shared" si="1817"/>
        <v>4.5595145077240107E-2</v>
      </c>
      <c r="CE536" s="723">
        <f t="shared" si="1818"/>
        <v>2.9325099593455764E-2</v>
      </c>
      <c r="CF536" s="723">
        <f t="shared" si="1819"/>
        <v>3.8338617532467534E-2</v>
      </c>
      <c r="CG536" s="790">
        <f t="shared" si="1820"/>
        <v>1.5042728766233766E-2</v>
      </c>
      <c r="CH536" s="1376" t="str">
        <f t="shared" si="1710"/>
        <v/>
      </c>
      <c r="CI536" s="1377" t="str">
        <f t="shared" si="1711"/>
        <v/>
      </c>
      <c r="CJ536" s="1378" t="str">
        <f t="shared" si="1712"/>
        <v/>
      </c>
      <c r="CK536" s="1378" t="str">
        <f t="shared" si="1713"/>
        <v/>
      </c>
      <c r="CL536" s="1378">
        <f t="shared" si="1714"/>
        <v>1.1324042652552926E-3</v>
      </c>
      <c r="CM536" s="1378">
        <f t="shared" si="1715"/>
        <v>2.2648085305105852E-3</v>
      </c>
      <c r="CN536" s="1378">
        <f t="shared" si="1716"/>
        <v>3.7276878372768781E-2</v>
      </c>
      <c r="CO536" s="1379">
        <f t="shared" si="1717"/>
        <v>4.4201296699875471E-2</v>
      </c>
      <c r="CP536" s="1379">
        <f t="shared" si="1718"/>
        <v>4.7927415050702714E-2</v>
      </c>
      <c r="CQ536" s="1379">
        <f t="shared" si="1719"/>
        <v>4.7927415050702714E-2</v>
      </c>
      <c r="CR536" s="1379">
        <f t="shared" si="1720"/>
        <v>4.7927415050702714E-2</v>
      </c>
      <c r="CS536" s="1378">
        <f t="shared" si="1721"/>
        <v>4.7927415050702714E-2</v>
      </c>
      <c r="CT536" s="1378">
        <f t="shared" si="1722"/>
        <v>8.9308516811955174E-2</v>
      </c>
      <c r="CU536" s="1378">
        <f t="shared" si="1723"/>
        <v>9.5854830101405428E-2</v>
      </c>
      <c r="CV536" s="1378" t="str">
        <f t="shared" si="1724"/>
        <v/>
      </c>
      <c r="CW536" s="1378" t="str">
        <f t="shared" si="1725"/>
        <v/>
      </c>
      <c r="CX536" s="1377" t="str">
        <f t="shared" si="1726"/>
        <v/>
      </c>
      <c r="CY536" s="1380" t="str">
        <f t="shared" si="1727"/>
        <v/>
      </c>
      <c r="CZ536" s="638" t="str">
        <f t="shared" si="1728"/>
        <v/>
      </c>
      <c r="DA536" s="639" t="str">
        <f t="shared" si="1729"/>
        <v/>
      </c>
      <c r="DB536" s="640" t="str">
        <f t="shared" si="1730"/>
        <v/>
      </c>
      <c r="DC536" s="640" t="str">
        <f t="shared" si="1731"/>
        <v/>
      </c>
      <c r="DD536" s="640">
        <f t="shared" si="1732"/>
        <v>1.1324042652552926E-3</v>
      </c>
      <c r="DE536" s="640">
        <f t="shared" si="1733"/>
        <v>1.2941763031489057E-3</v>
      </c>
      <c r="DF536" s="640">
        <f t="shared" si="1734"/>
        <v>1.5672400818359723E-2</v>
      </c>
      <c r="DG536" s="641">
        <f t="shared" si="1735"/>
        <v>1.6774595267745954E-2</v>
      </c>
      <c r="DH536" s="641">
        <f t="shared" si="1736"/>
        <v>3.3549190535491907E-2</v>
      </c>
      <c r="DI536" s="641">
        <f t="shared" si="1737"/>
        <v>3.3549190535491907E-2</v>
      </c>
      <c r="DJ536" s="641">
        <f t="shared" si="1738"/>
        <v>3.7276878372768781E-2</v>
      </c>
      <c r="DK536" s="640">
        <f t="shared" si="1739"/>
        <v>4.1936488169364884E-2</v>
      </c>
      <c r="DL536" s="640">
        <f t="shared" si="1740"/>
        <v>4.1936488169364884E-2</v>
      </c>
      <c r="DM536" s="640">
        <f t="shared" si="1741"/>
        <v>4.1936488169364884E-2</v>
      </c>
      <c r="DN536" s="640">
        <f t="shared" si="1742"/>
        <v>8.2937028642590283E-2</v>
      </c>
      <c r="DO536" s="640" t="str">
        <f t="shared" si="1743"/>
        <v/>
      </c>
      <c r="DP536" s="639" t="str">
        <f t="shared" si="1744"/>
        <v/>
      </c>
      <c r="DQ536" s="638" t="str">
        <f t="shared" si="1745"/>
        <v/>
      </c>
      <c r="DR536" s="753">
        <f t="shared" si="1821"/>
        <v>10</v>
      </c>
      <c r="DS536" s="111">
        <f t="shared" si="1822"/>
        <v>11</v>
      </c>
      <c r="DT536" s="111">
        <f t="shared" si="1823"/>
        <v>14</v>
      </c>
      <c r="DU536" s="111">
        <f t="shared" si="1824"/>
        <v>12</v>
      </c>
      <c r="DV536" s="602"/>
      <c r="DW536" s="719"/>
      <c r="DX536" s="719"/>
      <c r="DY536" s="719"/>
      <c r="DZ536" s="719"/>
      <c r="EA536" s="719"/>
      <c r="EB536" s="719"/>
      <c r="EC536" s="719"/>
      <c r="ED536" s="719"/>
      <c r="EE536" s="603"/>
    </row>
    <row r="537" spans="1:135" s="604" customFormat="1" ht="15.75" customHeight="1">
      <c r="A537" s="748" t="s">
        <v>398</v>
      </c>
      <c r="B537" s="330"/>
      <c r="C537" s="330"/>
      <c r="D537" s="330"/>
      <c r="E537" s="330"/>
      <c r="F537" s="330"/>
      <c r="G537" s="330"/>
      <c r="H537" s="330"/>
      <c r="I537" s="330"/>
      <c r="J537" s="330"/>
      <c r="K537" s="330"/>
      <c r="L537" s="330"/>
      <c r="M537" s="330"/>
      <c r="N537" s="330"/>
      <c r="O537" s="330"/>
      <c r="P537" s="330"/>
      <c r="Q537" s="330"/>
      <c r="R537" s="330"/>
      <c r="S537" s="330"/>
      <c r="T537" s="813"/>
      <c r="U537" s="330"/>
      <c r="V537" s="330"/>
      <c r="W537" s="330"/>
      <c r="X537" s="330"/>
      <c r="Y537" s="330"/>
      <c r="Z537" s="330"/>
      <c r="AA537" s="330"/>
      <c r="AB537" s="330"/>
      <c r="AC537" s="330"/>
      <c r="AD537" s="330"/>
      <c r="AE537" s="330"/>
      <c r="AF537" s="330"/>
      <c r="AG537" s="330"/>
      <c r="AH537" s="330"/>
      <c r="AI537" s="330"/>
      <c r="AJ537" s="330"/>
      <c r="AK537" s="330"/>
      <c r="AL537" s="330"/>
      <c r="AM537" s="813"/>
      <c r="AN537" s="330"/>
      <c r="AO537" s="330"/>
      <c r="AP537" s="330"/>
      <c r="AQ537" s="330"/>
      <c r="AR537" s="330"/>
      <c r="AS537" s="330"/>
      <c r="AT537" s="330"/>
      <c r="AU537" s="330"/>
      <c r="AV537" s="330"/>
      <c r="AW537" s="330"/>
      <c r="AX537" s="330"/>
      <c r="AY537" s="330"/>
      <c r="AZ537" s="330"/>
      <c r="BA537" s="330"/>
      <c r="BB537" s="330"/>
      <c r="BC537" s="330"/>
      <c r="BD537" s="330"/>
      <c r="BE537" s="330"/>
      <c r="BF537" s="813"/>
      <c r="BG537" s="330"/>
      <c r="BH537" s="330"/>
      <c r="BI537" s="330"/>
      <c r="BJ537" s="330"/>
      <c r="BK537" s="330"/>
      <c r="BL537" s="330"/>
      <c r="BM537" s="330"/>
      <c r="BN537" s="330"/>
      <c r="BO537" s="330"/>
      <c r="BP537" s="330"/>
      <c r="BQ537" s="330"/>
      <c r="BR537" s="330"/>
      <c r="BS537" s="330"/>
      <c r="BT537" s="330"/>
      <c r="BU537" s="330"/>
      <c r="BV537" s="330"/>
      <c r="BW537" s="330"/>
      <c r="BX537" s="330"/>
      <c r="BY537" s="813"/>
      <c r="BZ537" s="730">
        <f>BZ538/BZ534</f>
        <v>12.374194931868782</v>
      </c>
      <c r="CA537" s="730">
        <f>CA538/CA534</f>
        <v>10.426780647509105</v>
      </c>
      <c r="CB537" s="730">
        <f>CB538/CB534</f>
        <v>11.927046126459445</v>
      </c>
      <c r="CC537" s="730">
        <f>CC538/CC534</f>
        <v>13.523579859922519</v>
      </c>
      <c r="CD537" s="698" t="str">
        <f t="shared" si="1817"/>
        <v/>
      </c>
      <c r="CE537" s="698" t="str">
        <f t="shared" si="1818"/>
        <v/>
      </c>
      <c r="CF537" s="698" t="str">
        <f t="shared" si="1819"/>
        <v/>
      </c>
      <c r="CG537" s="787" t="str">
        <f t="shared" si="1820"/>
        <v/>
      </c>
      <c r="CH537" s="1371" t="str">
        <f t="shared" si="1710"/>
        <v/>
      </c>
      <c r="CI537" s="1372" t="str">
        <f t="shared" si="1711"/>
        <v/>
      </c>
      <c r="CJ537" s="1373" t="str">
        <f t="shared" si="1712"/>
        <v/>
      </c>
      <c r="CK537" s="1373" t="str">
        <f t="shared" si="1713"/>
        <v/>
      </c>
      <c r="CL537" s="1373" t="str">
        <f t="shared" si="1714"/>
        <v/>
      </c>
      <c r="CM537" s="1373" t="str">
        <f t="shared" si="1715"/>
        <v/>
      </c>
      <c r="CN537" s="1373" t="str">
        <f t="shared" si="1716"/>
        <v/>
      </c>
      <c r="CO537" s="1374" t="str">
        <f t="shared" si="1717"/>
        <v/>
      </c>
      <c r="CP537" s="1374" t="str">
        <f t="shared" si="1718"/>
        <v/>
      </c>
      <c r="CQ537" s="1374" t="str">
        <f t="shared" si="1719"/>
        <v/>
      </c>
      <c r="CR537" s="1374" t="str">
        <f t="shared" si="1720"/>
        <v/>
      </c>
      <c r="CS537" s="1373" t="str">
        <f t="shared" si="1721"/>
        <v/>
      </c>
      <c r="CT537" s="1373" t="str">
        <f t="shared" si="1722"/>
        <v/>
      </c>
      <c r="CU537" s="1373" t="str">
        <f t="shared" si="1723"/>
        <v/>
      </c>
      <c r="CV537" s="1373" t="str">
        <f t="shared" si="1724"/>
        <v/>
      </c>
      <c r="CW537" s="1373" t="str">
        <f t="shared" si="1725"/>
        <v/>
      </c>
      <c r="CX537" s="1372" t="str">
        <f t="shared" si="1726"/>
        <v/>
      </c>
      <c r="CY537" s="1375" t="str">
        <f t="shared" si="1727"/>
        <v/>
      </c>
      <c r="CZ537" s="532" t="str">
        <f t="shared" si="1728"/>
        <v/>
      </c>
      <c r="DA537" s="533" t="str">
        <f t="shared" si="1729"/>
        <v/>
      </c>
      <c r="DB537" s="534" t="str">
        <f t="shared" si="1730"/>
        <v/>
      </c>
      <c r="DC537" s="534" t="str">
        <f t="shared" si="1731"/>
        <v/>
      </c>
      <c r="DD537" s="534" t="str">
        <f t="shared" si="1732"/>
        <v/>
      </c>
      <c r="DE537" s="534" t="str">
        <f t="shared" si="1733"/>
        <v/>
      </c>
      <c r="DF537" s="534" t="str">
        <f t="shared" si="1734"/>
        <v/>
      </c>
      <c r="DG537" s="535" t="str">
        <f t="shared" si="1735"/>
        <v/>
      </c>
      <c r="DH537" s="535" t="str">
        <f t="shared" si="1736"/>
        <v/>
      </c>
      <c r="DI537" s="535" t="str">
        <f t="shared" si="1737"/>
        <v/>
      </c>
      <c r="DJ537" s="535" t="str">
        <f t="shared" si="1738"/>
        <v/>
      </c>
      <c r="DK537" s="534" t="str">
        <f t="shared" si="1739"/>
        <v/>
      </c>
      <c r="DL537" s="534" t="str">
        <f t="shared" si="1740"/>
        <v/>
      </c>
      <c r="DM537" s="534" t="str">
        <f t="shared" si="1741"/>
        <v/>
      </c>
      <c r="DN537" s="534" t="str">
        <f t="shared" si="1742"/>
        <v/>
      </c>
      <c r="DO537" s="534" t="str">
        <f t="shared" si="1743"/>
        <v/>
      </c>
      <c r="DP537" s="533" t="str">
        <f t="shared" si="1744"/>
        <v/>
      </c>
      <c r="DQ537" s="532" t="str">
        <f t="shared" si="1745"/>
        <v/>
      </c>
      <c r="DR537" s="753">
        <f t="shared" si="1821"/>
        <v>0</v>
      </c>
      <c r="DS537" s="111">
        <f t="shared" si="1822"/>
        <v>0</v>
      </c>
      <c r="DT537" s="111">
        <f t="shared" si="1823"/>
        <v>0</v>
      </c>
      <c r="DU537" s="111">
        <f t="shared" si="1824"/>
        <v>0</v>
      </c>
      <c r="DV537" s="602"/>
      <c r="DW537" s="719"/>
      <c r="DX537" s="719"/>
      <c r="DY537" s="719"/>
      <c r="DZ537" s="719"/>
      <c r="EA537" s="719"/>
      <c r="EB537" s="719"/>
      <c r="EC537" s="719"/>
      <c r="ED537" s="719"/>
      <c r="EE537" s="603"/>
    </row>
    <row r="538" spans="1:135" s="604" customFormat="1" ht="15.75" customHeight="1">
      <c r="A538" s="748" t="s">
        <v>395</v>
      </c>
      <c r="B538" s="730" t="str">
        <f>'Data 4'!B107</f>
        <v/>
      </c>
      <c r="C538" s="730">
        <f>'Data 4'!C107</f>
        <v>2020</v>
      </c>
      <c r="D538" s="730" t="str">
        <f>'Data 4'!D107</f>
        <v/>
      </c>
      <c r="E538" s="730">
        <f>'Data 4'!E107</f>
        <v>120</v>
      </c>
      <c r="F538" s="730" t="str">
        <f>'Data 4'!F107</f>
        <v/>
      </c>
      <c r="G538" s="730" t="str">
        <f>'Data 4'!G107</f>
        <v/>
      </c>
      <c r="H538" s="730">
        <f>'Data 4'!H107</f>
        <v>90</v>
      </c>
      <c r="I538" s="730">
        <f>'Data 4'!I107</f>
        <v>1488</v>
      </c>
      <c r="J538" s="730">
        <f>'Data 4'!J107</f>
        <v>1320</v>
      </c>
      <c r="K538" s="730" t="str">
        <f>'Data 4'!K107</f>
        <v/>
      </c>
      <c r="L538" s="730">
        <f>'Data 4'!L107</f>
        <v>79</v>
      </c>
      <c r="M538" s="730" t="str">
        <f>'Data 4'!M107</f>
        <v/>
      </c>
      <c r="N538" s="730">
        <f>'Data 4'!N107</f>
        <v>1800</v>
      </c>
      <c r="O538" s="730">
        <f>'Data 4'!O107</f>
        <v>3600</v>
      </c>
      <c r="P538" s="730">
        <f>'Data 4'!P107</f>
        <v>1320</v>
      </c>
      <c r="Q538" s="730" t="str">
        <f>'Data 4'!Q107</f>
        <v/>
      </c>
      <c r="R538" s="730">
        <f>'Data 4'!R107</f>
        <v>1800</v>
      </c>
      <c r="S538" s="730" t="str">
        <f>'Data 4'!S107</f>
        <v/>
      </c>
      <c r="T538" s="813"/>
      <c r="U538" s="730">
        <f>'Data 4'!U107</f>
        <v>130</v>
      </c>
      <c r="V538" s="730">
        <f>'Data 4'!V107</f>
        <v>2160</v>
      </c>
      <c r="W538" s="730" t="str">
        <f>'Data 4'!W107</f>
        <v/>
      </c>
      <c r="X538" s="730" t="str">
        <f>'Data 4'!X107</f>
        <v/>
      </c>
      <c r="Y538" s="730">
        <f>'Data 4'!Y107</f>
        <v>1440</v>
      </c>
      <c r="Z538" s="730">
        <f>'Data 4'!Z107</f>
        <v>960</v>
      </c>
      <c r="AA538" s="730" t="str">
        <f>'Data 4'!AA107</f>
        <v/>
      </c>
      <c r="AB538" s="730">
        <f>'Data 4'!AB107</f>
        <v>480</v>
      </c>
      <c r="AC538" s="730">
        <f>'Data 4'!AC107</f>
        <v>490</v>
      </c>
      <c r="AD538" s="730">
        <f>'Data 4'!AD107</f>
        <v>130</v>
      </c>
      <c r="AE538" s="730">
        <f>'Data 4'!AE107</f>
        <v>1500</v>
      </c>
      <c r="AF538" s="730" t="str">
        <f>'Data 4'!AF107</f>
        <v/>
      </c>
      <c r="AG538" s="730" t="str">
        <f>'Data 4'!AG107</f>
        <v/>
      </c>
      <c r="AH538" s="730" t="str">
        <f>'Data 4'!AH107</f>
        <v/>
      </c>
      <c r="AI538" s="730">
        <f>'Data 4'!AI107</f>
        <v>1440</v>
      </c>
      <c r="AJ538" s="730" t="str">
        <f>'Data 4'!AJ107</f>
        <v/>
      </c>
      <c r="AK538" s="730">
        <f>'Data 4'!AK107</f>
        <v>1140</v>
      </c>
      <c r="AL538" s="730">
        <f>'Data 4'!AL107</f>
        <v>1740</v>
      </c>
      <c r="AM538" s="813"/>
      <c r="AN538" s="730">
        <f>'Data 4'!AN107</f>
        <v>130</v>
      </c>
      <c r="AO538" s="730">
        <f>'Data 4'!AO107</f>
        <v>12000</v>
      </c>
      <c r="AP538" s="730">
        <f>'Data 4'!AP107</f>
        <v>130</v>
      </c>
      <c r="AQ538" s="730">
        <f>'Data 4'!AQ107</f>
        <v>2409.96</v>
      </c>
      <c r="AR538" s="730">
        <f>'Data 4'!AR107</f>
        <v>499.8</v>
      </c>
      <c r="AS538" s="730">
        <f>'Data 4'!AS107</f>
        <v>10800</v>
      </c>
      <c r="AT538" s="730">
        <f>'Data 4'!AT107</f>
        <v>504</v>
      </c>
      <c r="AU538" s="730">
        <f>'Data 4'!AU107</f>
        <v>7200</v>
      </c>
      <c r="AV538" s="730">
        <f>'Data 4'!AV107</f>
        <v>65</v>
      </c>
      <c r="AW538" s="730" t="str">
        <f>'Data 4'!AW107</f>
        <v/>
      </c>
      <c r="AX538" s="730" t="str">
        <f>'Data 4'!AX107</f>
        <v/>
      </c>
      <c r="AY538" s="730">
        <f>'Data 4'!AY107</f>
        <v>1080</v>
      </c>
      <c r="AZ538" s="730">
        <f>'Data 4'!AZ107</f>
        <v>1620</v>
      </c>
      <c r="BA538" s="730">
        <f>'Data 4'!BA107</f>
        <v>1320</v>
      </c>
      <c r="BB538" s="730" t="str">
        <f>'Data 4'!BB107</f>
        <v/>
      </c>
      <c r="BC538" s="730">
        <f>'Data 4'!BC107</f>
        <v>1200</v>
      </c>
      <c r="BD538" s="730">
        <f>'Data 4'!BD107</f>
        <v>1200</v>
      </c>
      <c r="BE538" s="730" t="str">
        <f>'Data 4'!BE107</f>
        <v/>
      </c>
      <c r="BF538" s="813"/>
      <c r="BG538" s="730">
        <f>'Data 4'!BG107</f>
        <v>130</v>
      </c>
      <c r="BH538" s="730">
        <f>'Data 4'!BH107</f>
        <v>300</v>
      </c>
      <c r="BI538" s="730">
        <f>'Data 4'!BI107</f>
        <v>130</v>
      </c>
      <c r="BJ538" s="730">
        <f>'Data 4'!BJ107</f>
        <v>576</v>
      </c>
      <c r="BK538" s="730">
        <f>'Data 4'!BK107</f>
        <v>240</v>
      </c>
      <c r="BL538" s="730">
        <f>'Data 4'!BL107</f>
        <v>10800</v>
      </c>
      <c r="BM538" s="730">
        <f>'Data 4'!BM107</f>
        <v>3312</v>
      </c>
      <c r="BN538" s="730" t="str">
        <f>'Data 4'!BN107</f>
        <v/>
      </c>
      <c r="BO538" s="730">
        <f>'Data 4'!BO107</f>
        <v>130</v>
      </c>
      <c r="BP538" s="730">
        <f>'Data 4'!BP107</f>
        <v>1056</v>
      </c>
      <c r="BQ538" s="730">
        <f>'Data 4'!BQ107</f>
        <v>3456</v>
      </c>
      <c r="BR538" s="730">
        <f>'Data 4'!BR107</f>
        <v>1440</v>
      </c>
      <c r="BS538" s="730" t="str">
        <f>'Data 4'!BS107</f>
        <v/>
      </c>
      <c r="BT538" s="730" t="str">
        <f>'Data 4'!BT107</f>
        <v/>
      </c>
      <c r="BU538" s="730" t="str">
        <f>'Data 4'!BU107</f>
        <v/>
      </c>
      <c r="BV538" s="730" t="str">
        <f>'Data 4'!BV107</f>
        <v/>
      </c>
      <c r="BW538" s="730">
        <f>'Data 4'!BW107</f>
        <v>130</v>
      </c>
      <c r="BX538" s="730" t="str">
        <f>'Data 4'!BX107</f>
        <v/>
      </c>
      <c r="BY538" s="813"/>
      <c r="BZ538" s="730">
        <f>'Data 4'!BZ107</f>
        <v>1525</v>
      </c>
      <c r="CA538" s="730">
        <f>'Data 4'!CA107</f>
        <v>1285</v>
      </c>
      <c r="CB538" s="730">
        <f>'Data 4'!CB107</f>
        <v>1524</v>
      </c>
      <c r="CC538" s="730">
        <f>'Data 4'!CC107</f>
        <v>1728</v>
      </c>
      <c r="CD538" s="698">
        <f t="shared" si="1817"/>
        <v>1244.75</v>
      </c>
      <c r="CE538" s="698">
        <f t="shared" si="1818"/>
        <v>1035.5555555555557</v>
      </c>
      <c r="CF538" s="698">
        <f t="shared" si="1819"/>
        <v>2341.1466666666661</v>
      </c>
      <c r="CG538" s="787">
        <f t="shared" si="1820"/>
        <v>1077</v>
      </c>
      <c r="CH538" s="1371" t="str">
        <f t="shared" si="1710"/>
        <v/>
      </c>
      <c r="CI538" s="1372" t="str">
        <f t="shared" si="1711"/>
        <v/>
      </c>
      <c r="CJ538" s="1373" t="str">
        <f t="shared" si="1712"/>
        <v/>
      </c>
      <c r="CK538" s="1373" t="str">
        <f t="shared" si="1713"/>
        <v/>
      </c>
      <c r="CL538" s="1373">
        <f t="shared" si="1714"/>
        <v>79</v>
      </c>
      <c r="CM538" s="1373">
        <f t="shared" si="1715"/>
        <v>90</v>
      </c>
      <c r="CN538" s="1373">
        <f t="shared" si="1716"/>
        <v>120</v>
      </c>
      <c r="CO538" s="1374">
        <f t="shared" si="1717"/>
        <v>1320</v>
      </c>
      <c r="CP538" s="1374">
        <f t="shared" si="1718"/>
        <v>1320</v>
      </c>
      <c r="CQ538" s="1374">
        <f t="shared" si="1719"/>
        <v>1488</v>
      </c>
      <c r="CR538" s="1374">
        <f t="shared" si="1720"/>
        <v>1800</v>
      </c>
      <c r="CS538" s="1373">
        <f t="shared" si="1721"/>
        <v>1800</v>
      </c>
      <c r="CT538" s="1373">
        <f t="shared" si="1722"/>
        <v>2020</v>
      </c>
      <c r="CU538" s="1373">
        <f t="shared" si="1723"/>
        <v>3600</v>
      </c>
      <c r="CV538" s="1373" t="str">
        <f t="shared" si="1724"/>
        <v/>
      </c>
      <c r="CW538" s="1373" t="str">
        <f t="shared" si="1725"/>
        <v/>
      </c>
      <c r="CX538" s="1372" t="str">
        <f t="shared" si="1726"/>
        <v/>
      </c>
      <c r="CY538" s="1375" t="str">
        <f t="shared" si="1727"/>
        <v/>
      </c>
      <c r="CZ538" s="532" t="str">
        <f t="shared" si="1728"/>
        <v/>
      </c>
      <c r="DA538" s="533" t="str">
        <f t="shared" si="1729"/>
        <v/>
      </c>
      <c r="DB538" s="534" t="str">
        <f t="shared" si="1730"/>
        <v/>
      </c>
      <c r="DC538" s="534" t="str">
        <f t="shared" si="1731"/>
        <v/>
      </c>
      <c r="DD538" s="534">
        <f t="shared" si="1732"/>
        <v>130</v>
      </c>
      <c r="DE538" s="534">
        <f t="shared" si="1733"/>
        <v>130</v>
      </c>
      <c r="DF538" s="534">
        <f t="shared" si="1734"/>
        <v>480</v>
      </c>
      <c r="DG538" s="535">
        <f t="shared" si="1735"/>
        <v>490</v>
      </c>
      <c r="DH538" s="535">
        <f t="shared" si="1736"/>
        <v>960</v>
      </c>
      <c r="DI538" s="535">
        <f t="shared" si="1737"/>
        <v>1140</v>
      </c>
      <c r="DJ538" s="535">
        <f t="shared" si="1738"/>
        <v>1440</v>
      </c>
      <c r="DK538" s="534">
        <f t="shared" si="1739"/>
        <v>1440</v>
      </c>
      <c r="DL538" s="534">
        <f t="shared" si="1740"/>
        <v>1500</v>
      </c>
      <c r="DM538" s="534">
        <f t="shared" si="1741"/>
        <v>1740</v>
      </c>
      <c r="DN538" s="534">
        <f t="shared" si="1742"/>
        <v>2160</v>
      </c>
      <c r="DO538" s="534" t="str">
        <f t="shared" si="1743"/>
        <v/>
      </c>
      <c r="DP538" s="533" t="str">
        <f t="shared" si="1744"/>
        <v/>
      </c>
      <c r="DQ538" s="532" t="str">
        <f t="shared" si="1745"/>
        <v/>
      </c>
      <c r="DR538" s="753">
        <f t="shared" si="1821"/>
        <v>10</v>
      </c>
      <c r="DS538" s="111">
        <f t="shared" si="1822"/>
        <v>11</v>
      </c>
      <c r="DT538" s="111">
        <f t="shared" si="1823"/>
        <v>14</v>
      </c>
      <c r="DU538" s="111">
        <f t="shared" si="1824"/>
        <v>12</v>
      </c>
      <c r="DV538" s="602"/>
      <c r="DW538" s="719"/>
      <c r="DX538" s="719"/>
      <c r="DY538" s="719"/>
      <c r="DZ538" s="719"/>
      <c r="EA538" s="719"/>
      <c r="EB538" s="719"/>
      <c r="EC538" s="719"/>
      <c r="ED538" s="719"/>
      <c r="EE538" s="603"/>
    </row>
    <row r="539" spans="1:135" s="604" customFormat="1" ht="15.75" customHeight="1">
      <c r="A539" s="1442" t="s">
        <v>827</v>
      </c>
      <c r="B539" s="777"/>
      <c r="C539" s="330"/>
      <c r="D539" s="330"/>
      <c r="E539" s="330"/>
      <c r="F539" s="330"/>
      <c r="G539" s="330"/>
      <c r="H539" s="330"/>
      <c r="I539" s="330"/>
      <c r="J539" s="330"/>
      <c r="K539" s="330"/>
      <c r="L539" s="330"/>
      <c r="M539" s="330"/>
      <c r="N539" s="330"/>
      <c r="O539" s="330"/>
      <c r="P539" s="330"/>
      <c r="Q539" s="330"/>
      <c r="R539" s="330"/>
      <c r="S539" s="330"/>
      <c r="T539" s="742"/>
      <c r="U539" s="330"/>
      <c r="V539" s="330"/>
      <c r="W539" s="330"/>
      <c r="X539" s="330"/>
      <c r="Y539" s="330"/>
      <c r="Z539" s="330"/>
      <c r="AA539" s="330"/>
      <c r="AB539" s="330"/>
      <c r="AC539" s="330"/>
      <c r="AD539" s="330"/>
      <c r="AE539" s="330"/>
      <c r="AF539" s="330"/>
      <c r="AG539" s="330"/>
      <c r="AH539" s="777"/>
      <c r="AI539" s="777"/>
      <c r="AJ539" s="777"/>
      <c r="AK539" s="777"/>
      <c r="AL539" s="777"/>
      <c r="AM539" s="742"/>
      <c r="AN539" s="330">
        <v>5</v>
      </c>
      <c r="AO539" s="330"/>
      <c r="AP539" s="330">
        <v>5</v>
      </c>
      <c r="AQ539" s="330"/>
      <c r="AR539" s="330"/>
      <c r="AS539" s="330"/>
      <c r="AT539" s="330"/>
      <c r="AU539" s="330"/>
      <c r="AV539" s="330"/>
      <c r="AW539" s="330"/>
      <c r="AX539" s="330">
        <v>5</v>
      </c>
      <c r="AY539" s="330">
        <v>2</v>
      </c>
      <c r="AZ539" s="330"/>
      <c r="BA539" s="330"/>
      <c r="BB539" s="330"/>
      <c r="BC539" s="330"/>
      <c r="BD539" s="330">
        <v>2</v>
      </c>
      <c r="BE539" s="330"/>
      <c r="BF539" s="742"/>
      <c r="BG539" s="330">
        <v>10</v>
      </c>
      <c r="BH539" s="330"/>
      <c r="BI539" s="330">
        <v>10</v>
      </c>
      <c r="BJ539" s="330"/>
      <c r="BK539" s="330"/>
      <c r="BL539" s="330"/>
      <c r="BM539" s="330"/>
      <c r="BN539" s="330">
        <v>14</v>
      </c>
      <c r="BO539" s="330">
        <v>10</v>
      </c>
      <c r="BP539" s="330"/>
      <c r="BQ539" s="330"/>
      <c r="BR539" s="330"/>
      <c r="BS539" s="330"/>
      <c r="BT539" s="330"/>
      <c r="BU539" s="330"/>
      <c r="BV539" s="330"/>
      <c r="BW539" s="330">
        <v>15</v>
      </c>
      <c r="BX539" s="330"/>
      <c r="BY539" s="742"/>
      <c r="BZ539" s="330"/>
      <c r="CA539" s="330"/>
      <c r="CB539" s="330">
        <v>5</v>
      </c>
      <c r="CC539" s="330">
        <v>10</v>
      </c>
      <c r="CD539" s="698" t="str">
        <f t="shared" ref="CD539:CD544" si="1825">IF(DR539&lt;3,"",(SUM(B539:S539)-MIN(B539:S539)-MAX(B539:S539))/(DR539-2))</f>
        <v/>
      </c>
      <c r="CE539" s="698" t="str">
        <f t="shared" ref="CE539:CE544" si="1826">IF(DS539&lt;3,"",(SUM(U539:AL539)-MIN(U539:AL539)-MAX(U539:AL539))/(DS539-2))</f>
        <v/>
      </c>
      <c r="CF539" s="698">
        <f t="shared" ref="CF539:CF544" si="1827">IF(DT539&lt;3,"",(SUM(AN539:BE539)-MIN(AN539:BE539)-MAX(AN539:BE539))/(DT539-2))</f>
        <v>4</v>
      </c>
      <c r="CG539" s="787">
        <f t="shared" ref="CG539:CG544" si="1828">IF(DU539&lt;3,"",(SUM(BG539:BX539)-MIN(BG539:BX539)-MAX(BG539:BX539))/(DU539-2))</f>
        <v>11.333333333333334</v>
      </c>
      <c r="CH539" s="1371" t="str">
        <f t="shared" si="1710"/>
        <v/>
      </c>
      <c r="CI539" s="1372" t="str">
        <f t="shared" si="1711"/>
        <v/>
      </c>
      <c r="CJ539" s="1373" t="str">
        <f t="shared" si="1712"/>
        <v/>
      </c>
      <c r="CK539" s="1373" t="str">
        <f t="shared" si="1713"/>
        <v/>
      </c>
      <c r="CL539" s="1373" t="str">
        <f t="shared" si="1714"/>
        <v/>
      </c>
      <c r="CM539" s="1373" t="str">
        <f t="shared" si="1715"/>
        <v/>
      </c>
      <c r="CN539" s="1373" t="str">
        <f t="shared" si="1716"/>
        <v/>
      </c>
      <c r="CO539" s="1374" t="str">
        <f t="shared" si="1717"/>
        <v/>
      </c>
      <c r="CP539" s="1374" t="str">
        <f t="shared" si="1718"/>
        <v/>
      </c>
      <c r="CQ539" s="1374" t="str">
        <f t="shared" si="1719"/>
        <v/>
      </c>
      <c r="CR539" s="1374" t="str">
        <f t="shared" si="1720"/>
        <v/>
      </c>
      <c r="CS539" s="1373" t="str">
        <f t="shared" si="1721"/>
        <v/>
      </c>
      <c r="CT539" s="1373" t="str">
        <f t="shared" si="1722"/>
        <v/>
      </c>
      <c r="CU539" s="1373" t="str">
        <f t="shared" si="1723"/>
        <v/>
      </c>
      <c r="CV539" s="1373" t="str">
        <f t="shared" si="1724"/>
        <v/>
      </c>
      <c r="CW539" s="1373" t="str">
        <f t="shared" si="1725"/>
        <v/>
      </c>
      <c r="CX539" s="1372" t="str">
        <f t="shared" si="1726"/>
        <v/>
      </c>
      <c r="CY539" s="1375" t="str">
        <f t="shared" si="1727"/>
        <v/>
      </c>
      <c r="CZ539" s="532" t="str">
        <f t="shared" si="1728"/>
        <v/>
      </c>
      <c r="DA539" s="533" t="str">
        <f t="shared" si="1729"/>
        <v/>
      </c>
      <c r="DB539" s="534" t="str">
        <f t="shared" si="1730"/>
        <v/>
      </c>
      <c r="DC539" s="534" t="str">
        <f t="shared" si="1731"/>
        <v/>
      </c>
      <c r="DD539" s="534" t="str">
        <f t="shared" si="1732"/>
        <v/>
      </c>
      <c r="DE539" s="534" t="str">
        <f t="shared" si="1733"/>
        <v/>
      </c>
      <c r="DF539" s="534" t="str">
        <f t="shared" si="1734"/>
        <v/>
      </c>
      <c r="DG539" s="535" t="str">
        <f t="shared" si="1735"/>
        <v/>
      </c>
      <c r="DH539" s="535" t="str">
        <f t="shared" si="1736"/>
        <v/>
      </c>
      <c r="DI539" s="535" t="str">
        <f t="shared" si="1737"/>
        <v/>
      </c>
      <c r="DJ539" s="535" t="str">
        <f t="shared" si="1738"/>
        <v/>
      </c>
      <c r="DK539" s="534" t="str">
        <f t="shared" si="1739"/>
        <v/>
      </c>
      <c r="DL539" s="534" t="str">
        <f t="shared" si="1740"/>
        <v/>
      </c>
      <c r="DM539" s="534" t="str">
        <f t="shared" si="1741"/>
        <v/>
      </c>
      <c r="DN539" s="534" t="str">
        <f t="shared" si="1742"/>
        <v/>
      </c>
      <c r="DO539" s="534" t="str">
        <f t="shared" si="1743"/>
        <v/>
      </c>
      <c r="DP539" s="533" t="str">
        <f t="shared" si="1744"/>
        <v/>
      </c>
      <c r="DQ539" s="532" t="str">
        <f t="shared" si="1745"/>
        <v/>
      </c>
      <c r="DR539" s="753">
        <f t="shared" ref="DR539:DR544" si="1829">COUNT(B539:S539)</f>
        <v>0</v>
      </c>
      <c r="DS539" s="111">
        <f t="shared" ref="DS539:DS544" si="1830">COUNT(U539:AL539)</f>
        <v>0</v>
      </c>
      <c r="DT539" s="111">
        <f t="shared" ref="DT539:DT544" si="1831">COUNT(AN539:BE539)</f>
        <v>5</v>
      </c>
      <c r="DU539" s="111">
        <f t="shared" ref="DU539:DU544" si="1832">COUNT(BG539:BX539)</f>
        <v>5</v>
      </c>
      <c r="DV539" s="602"/>
      <c r="DW539" s="719"/>
      <c r="DX539" s="719"/>
      <c r="DY539" s="719"/>
      <c r="DZ539" s="719"/>
      <c r="EA539" s="719"/>
      <c r="EB539" s="719"/>
      <c r="EC539" s="719"/>
      <c r="ED539" s="719"/>
      <c r="EE539" s="603"/>
    </row>
    <row r="540" spans="1:135" s="604" customFormat="1" ht="15.75" customHeight="1">
      <c r="A540" s="748" t="s">
        <v>399</v>
      </c>
      <c r="B540" s="743"/>
      <c r="C540" s="741"/>
      <c r="D540" s="741"/>
      <c r="E540" s="741"/>
      <c r="F540" s="741"/>
      <c r="G540" s="741"/>
      <c r="H540" s="741"/>
      <c r="I540" s="741"/>
      <c r="J540" s="741"/>
      <c r="K540" s="741"/>
      <c r="L540" s="741"/>
      <c r="M540" s="741"/>
      <c r="N540" s="741"/>
      <c r="O540" s="741"/>
      <c r="P540" s="741"/>
      <c r="Q540" s="741"/>
      <c r="R540" s="741"/>
      <c r="S540" s="741"/>
      <c r="T540" s="803"/>
      <c r="U540" s="741"/>
      <c r="V540" s="741"/>
      <c r="W540" s="741"/>
      <c r="X540" s="741"/>
      <c r="Y540" s="741"/>
      <c r="Z540" s="741"/>
      <c r="AA540" s="741"/>
      <c r="AB540" s="741"/>
      <c r="AC540" s="741"/>
      <c r="AD540" s="741"/>
      <c r="AE540" s="741"/>
      <c r="AF540" s="741"/>
      <c r="AG540" s="741"/>
      <c r="AH540" s="743"/>
      <c r="AI540" s="743"/>
      <c r="AJ540" s="743"/>
      <c r="AK540" s="743"/>
      <c r="AL540" s="743"/>
      <c r="AM540" s="803"/>
      <c r="AN540" s="741">
        <v>12</v>
      </c>
      <c r="AO540" s="741"/>
      <c r="AP540" s="741">
        <v>12</v>
      </c>
      <c r="AQ540" s="741"/>
      <c r="AR540" s="741"/>
      <c r="AS540" s="741"/>
      <c r="AT540" s="741"/>
      <c r="AU540" s="741"/>
      <c r="AV540" s="741"/>
      <c r="AW540" s="741"/>
      <c r="AX540" s="741">
        <v>12</v>
      </c>
      <c r="AY540" s="741">
        <v>12</v>
      </c>
      <c r="AZ540" s="741"/>
      <c r="BA540" s="741"/>
      <c r="BB540" s="741"/>
      <c r="BC540" s="741"/>
      <c r="BD540" s="741">
        <v>12</v>
      </c>
      <c r="BE540" s="741"/>
      <c r="BF540" s="803"/>
      <c r="BG540" s="741">
        <v>12</v>
      </c>
      <c r="BH540" s="741"/>
      <c r="BI540" s="741">
        <v>12</v>
      </c>
      <c r="BJ540" s="741"/>
      <c r="BK540" s="741"/>
      <c r="BL540" s="741"/>
      <c r="BM540" s="741"/>
      <c r="BN540" s="741">
        <v>12</v>
      </c>
      <c r="BO540" s="741">
        <v>12</v>
      </c>
      <c r="BP540" s="741"/>
      <c r="BQ540" s="741"/>
      <c r="BR540" s="741"/>
      <c r="BS540" s="741"/>
      <c r="BT540" s="741"/>
      <c r="BU540" s="741"/>
      <c r="BV540" s="741"/>
      <c r="BW540" s="741">
        <v>12</v>
      </c>
      <c r="BX540" s="741"/>
      <c r="BY540" s="803"/>
      <c r="BZ540" s="741">
        <v>12</v>
      </c>
      <c r="CA540" s="741">
        <v>12</v>
      </c>
      <c r="CB540" s="741">
        <v>12</v>
      </c>
      <c r="CC540" s="741">
        <v>12</v>
      </c>
      <c r="CD540" s="698" t="str">
        <f t="shared" si="1825"/>
        <v/>
      </c>
      <c r="CE540" s="698" t="str">
        <f t="shared" si="1826"/>
        <v/>
      </c>
      <c r="CF540" s="698">
        <f t="shared" si="1827"/>
        <v>12</v>
      </c>
      <c r="CG540" s="787">
        <f t="shared" si="1828"/>
        <v>12</v>
      </c>
      <c r="CH540" s="1371" t="str">
        <f t="shared" si="1710"/>
        <v/>
      </c>
      <c r="CI540" s="1372" t="str">
        <f t="shared" si="1711"/>
        <v/>
      </c>
      <c r="CJ540" s="1373" t="str">
        <f t="shared" si="1712"/>
        <v/>
      </c>
      <c r="CK540" s="1373" t="str">
        <f t="shared" si="1713"/>
        <v/>
      </c>
      <c r="CL540" s="1373" t="str">
        <f t="shared" si="1714"/>
        <v/>
      </c>
      <c r="CM540" s="1373" t="str">
        <f t="shared" si="1715"/>
        <v/>
      </c>
      <c r="CN540" s="1373" t="str">
        <f t="shared" si="1716"/>
        <v/>
      </c>
      <c r="CO540" s="1374" t="str">
        <f t="shared" si="1717"/>
        <v/>
      </c>
      <c r="CP540" s="1374" t="str">
        <f t="shared" si="1718"/>
        <v/>
      </c>
      <c r="CQ540" s="1374" t="str">
        <f t="shared" si="1719"/>
        <v/>
      </c>
      <c r="CR540" s="1374" t="str">
        <f t="shared" si="1720"/>
        <v/>
      </c>
      <c r="CS540" s="1373" t="str">
        <f t="shared" si="1721"/>
        <v/>
      </c>
      <c r="CT540" s="1373" t="str">
        <f t="shared" si="1722"/>
        <v/>
      </c>
      <c r="CU540" s="1373" t="str">
        <f t="shared" si="1723"/>
        <v/>
      </c>
      <c r="CV540" s="1373" t="str">
        <f t="shared" si="1724"/>
        <v/>
      </c>
      <c r="CW540" s="1373" t="str">
        <f t="shared" si="1725"/>
        <v/>
      </c>
      <c r="CX540" s="1372" t="str">
        <f t="shared" si="1726"/>
        <v/>
      </c>
      <c r="CY540" s="1375" t="str">
        <f t="shared" si="1727"/>
        <v/>
      </c>
      <c r="CZ540" s="532" t="str">
        <f t="shared" si="1728"/>
        <v/>
      </c>
      <c r="DA540" s="533" t="str">
        <f t="shared" si="1729"/>
        <v/>
      </c>
      <c r="DB540" s="534" t="str">
        <f t="shared" si="1730"/>
        <v/>
      </c>
      <c r="DC540" s="534" t="str">
        <f t="shared" si="1731"/>
        <v/>
      </c>
      <c r="DD540" s="534" t="str">
        <f t="shared" si="1732"/>
        <v/>
      </c>
      <c r="DE540" s="534" t="str">
        <f t="shared" si="1733"/>
        <v/>
      </c>
      <c r="DF540" s="534" t="str">
        <f t="shared" si="1734"/>
        <v/>
      </c>
      <c r="DG540" s="535" t="str">
        <f t="shared" si="1735"/>
        <v/>
      </c>
      <c r="DH540" s="535" t="str">
        <f t="shared" si="1736"/>
        <v/>
      </c>
      <c r="DI540" s="535" t="str">
        <f t="shared" si="1737"/>
        <v/>
      </c>
      <c r="DJ540" s="535" t="str">
        <f t="shared" si="1738"/>
        <v/>
      </c>
      <c r="DK540" s="534" t="str">
        <f t="shared" si="1739"/>
        <v/>
      </c>
      <c r="DL540" s="534" t="str">
        <f t="shared" si="1740"/>
        <v/>
      </c>
      <c r="DM540" s="534" t="str">
        <f t="shared" si="1741"/>
        <v/>
      </c>
      <c r="DN540" s="534" t="str">
        <f t="shared" si="1742"/>
        <v/>
      </c>
      <c r="DO540" s="534" t="str">
        <f t="shared" si="1743"/>
        <v/>
      </c>
      <c r="DP540" s="533" t="str">
        <f t="shared" si="1744"/>
        <v/>
      </c>
      <c r="DQ540" s="532" t="str">
        <f t="shared" si="1745"/>
        <v/>
      </c>
      <c r="DR540" s="753">
        <f t="shared" si="1829"/>
        <v>0</v>
      </c>
      <c r="DS540" s="111">
        <f t="shared" si="1830"/>
        <v>0</v>
      </c>
      <c r="DT540" s="111">
        <f t="shared" si="1831"/>
        <v>5</v>
      </c>
      <c r="DU540" s="111">
        <f t="shared" si="1832"/>
        <v>5</v>
      </c>
      <c r="DV540" s="602"/>
      <c r="DW540" s="719"/>
      <c r="DX540" s="719"/>
      <c r="DY540" s="719"/>
      <c r="DZ540" s="719"/>
      <c r="EA540" s="719"/>
      <c r="EB540" s="719"/>
      <c r="EC540" s="719"/>
      <c r="ED540" s="719"/>
      <c r="EE540" s="603"/>
    </row>
    <row r="541" spans="1:135" s="604" customFormat="1" ht="15.75" customHeight="1">
      <c r="A541" s="800" t="s">
        <v>400</v>
      </c>
      <c r="B541" s="858">
        <v>9840</v>
      </c>
      <c r="C541" s="858">
        <v>9840</v>
      </c>
      <c r="D541" s="858">
        <v>9840</v>
      </c>
      <c r="E541" s="858">
        <v>9840</v>
      </c>
      <c r="F541" s="858">
        <v>9840</v>
      </c>
      <c r="G541" s="858">
        <v>9840</v>
      </c>
      <c r="H541" s="858">
        <v>9840</v>
      </c>
      <c r="I541" s="858">
        <v>9840</v>
      </c>
      <c r="J541" s="858">
        <v>9840</v>
      </c>
      <c r="K541" s="858">
        <v>9840</v>
      </c>
      <c r="L541" s="858">
        <v>9840</v>
      </c>
      <c r="M541" s="858">
        <v>9840</v>
      </c>
      <c r="N541" s="858">
        <v>9840</v>
      </c>
      <c r="O541" s="858">
        <v>9840</v>
      </c>
      <c r="P541" s="858">
        <v>9840</v>
      </c>
      <c r="Q541" s="858">
        <v>9840</v>
      </c>
      <c r="R541" s="858">
        <v>9840</v>
      </c>
      <c r="S541" s="858">
        <v>9840</v>
      </c>
      <c r="T541" s="851"/>
      <c r="U541" s="858">
        <v>9840</v>
      </c>
      <c r="V541" s="858">
        <v>9840</v>
      </c>
      <c r="W541" s="858">
        <v>9840</v>
      </c>
      <c r="X541" s="858">
        <v>9840</v>
      </c>
      <c r="Y541" s="858">
        <v>9840</v>
      </c>
      <c r="Z541" s="858">
        <v>9840</v>
      </c>
      <c r="AA541" s="858">
        <v>9840</v>
      </c>
      <c r="AB541" s="858">
        <v>9840</v>
      </c>
      <c r="AC541" s="858">
        <v>9840</v>
      </c>
      <c r="AD541" s="858">
        <v>9840</v>
      </c>
      <c r="AE541" s="858">
        <v>9840</v>
      </c>
      <c r="AF541" s="858">
        <v>9840</v>
      </c>
      <c r="AG541" s="858">
        <v>9840</v>
      </c>
      <c r="AH541" s="858">
        <v>9840</v>
      </c>
      <c r="AI541" s="858">
        <v>9840</v>
      </c>
      <c r="AJ541" s="858">
        <v>9840</v>
      </c>
      <c r="AK541" s="858">
        <v>9840</v>
      </c>
      <c r="AL541" s="858">
        <v>9840</v>
      </c>
      <c r="AM541" s="851"/>
      <c r="AN541" s="858">
        <v>9840</v>
      </c>
      <c r="AO541" s="858">
        <v>9840</v>
      </c>
      <c r="AP541" s="858">
        <v>9840</v>
      </c>
      <c r="AQ541" s="858">
        <v>9840</v>
      </c>
      <c r="AR541" s="858">
        <v>9840</v>
      </c>
      <c r="AS541" s="858">
        <v>9840</v>
      </c>
      <c r="AT541" s="858">
        <v>9840</v>
      </c>
      <c r="AU541" s="858">
        <v>9840</v>
      </c>
      <c r="AV541" s="858">
        <v>9840</v>
      </c>
      <c r="AW541" s="858">
        <v>9840</v>
      </c>
      <c r="AX541" s="858">
        <v>9840</v>
      </c>
      <c r="AY541" s="858">
        <v>9840</v>
      </c>
      <c r="AZ541" s="858">
        <v>9840</v>
      </c>
      <c r="BA541" s="858">
        <v>9840</v>
      </c>
      <c r="BB541" s="858">
        <v>9840</v>
      </c>
      <c r="BC541" s="858">
        <v>9840</v>
      </c>
      <c r="BD541" s="858">
        <v>9840</v>
      </c>
      <c r="BE541" s="858">
        <v>9840</v>
      </c>
      <c r="BF541" s="851"/>
      <c r="BG541" s="858">
        <v>9840</v>
      </c>
      <c r="BH541" s="858">
        <v>9840</v>
      </c>
      <c r="BI541" s="858">
        <v>9840</v>
      </c>
      <c r="BJ541" s="858">
        <v>9840</v>
      </c>
      <c r="BK541" s="858">
        <v>9840</v>
      </c>
      <c r="BL541" s="858">
        <v>9840</v>
      </c>
      <c r="BM541" s="858">
        <v>9840</v>
      </c>
      <c r="BN541" s="858">
        <v>9840</v>
      </c>
      <c r="BO541" s="858">
        <v>9840</v>
      </c>
      <c r="BP541" s="858">
        <v>9840</v>
      </c>
      <c r="BQ541" s="858">
        <v>9840</v>
      </c>
      <c r="BR541" s="858">
        <v>9840</v>
      </c>
      <c r="BS541" s="858">
        <v>9840</v>
      </c>
      <c r="BT541" s="858">
        <v>9840</v>
      </c>
      <c r="BU541" s="858">
        <v>9840</v>
      </c>
      <c r="BV541" s="858">
        <v>9840</v>
      </c>
      <c r="BW541" s="858">
        <v>9840</v>
      </c>
      <c r="BX541" s="858">
        <v>9840</v>
      </c>
      <c r="BY541" s="851"/>
      <c r="BZ541" s="858">
        <v>9840</v>
      </c>
      <c r="CA541" s="858">
        <v>9840</v>
      </c>
      <c r="CB541" s="858">
        <v>9840</v>
      </c>
      <c r="CC541" s="858">
        <v>9840</v>
      </c>
      <c r="CD541" s="698">
        <f t="shared" si="1825"/>
        <v>9840</v>
      </c>
      <c r="CE541" s="698">
        <f t="shared" si="1826"/>
        <v>9840</v>
      </c>
      <c r="CF541" s="698">
        <f t="shared" si="1827"/>
        <v>9840</v>
      </c>
      <c r="CG541" s="787">
        <f t="shared" si="1828"/>
        <v>9840</v>
      </c>
      <c r="CH541" s="1371">
        <f t="shared" si="1710"/>
        <v>9840</v>
      </c>
      <c r="CI541" s="1372">
        <f t="shared" si="1711"/>
        <v>9840</v>
      </c>
      <c r="CJ541" s="1373">
        <f t="shared" si="1712"/>
        <v>9840</v>
      </c>
      <c r="CK541" s="1373">
        <f t="shared" si="1713"/>
        <v>9840</v>
      </c>
      <c r="CL541" s="1373">
        <f t="shared" si="1714"/>
        <v>9840</v>
      </c>
      <c r="CM541" s="1373">
        <f t="shared" si="1715"/>
        <v>9840</v>
      </c>
      <c r="CN541" s="1373">
        <f t="shared" si="1716"/>
        <v>9840</v>
      </c>
      <c r="CO541" s="1374">
        <f t="shared" si="1717"/>
        <v>9840</v>
      </c>
      <c r="CP541" s="1374">
        <f t="shared" si="1718"/>
        <v>9840</v>
      </c>
      <c r="CQ541" s="1374">
        <f t="shared" si="1719"/>
        <v>9840</v>
      </c>
      <c r="CR541" s="1374">
        <f t="shared" si="1720"/>
        <v>9840</v>
      </c>
      <c r="CS541" s="1373">
        <f t="shared" si="1721"/>
        <v>9840</v>
      </c>
      <c r="CT541" s="1373">
        <f t="shared" si="1722"/>
        <v>9840</v>
      </c>
      <c r="CU541" s="1373">
        <f t="shared" si="1723"/>
        <v>9840</v>
      </c>
      <c r="CV541" s="1373">
        <f t="shared" si="1724"/>
        <v>9840</v>
      </c>
      <c r="CW541" s="1373">
        <f t="shared" si="1725"/>
        <v>9840</v>
      </c>
      <c r="CX541" s="1372">
        <f t="shared" si="1726"/>
        <v>9840</v>
      </c>
      <c r="CY541" s="1375">
        <f t="shared" si="1727"/>
        <v>9840</v>
      </c>
      <c r="CZ541" s="532">
        <f t="shared" si="1728"/>
        <v>9840</v>
      </c>
      <c r="DA541" s="533">
        <f t="shared" si="1729"/>
        <v>9840</v>
      </c>
      <c r="DB541" s="534">
        <f t="shared" si="1730"/>
        <v>9840</v>
      </c>
      <c r="DC541" s="534">
        <f t="shared" si="1731"/>
        <v>9840</v>
      </c>
      <c r="DD541" s="534">
        <f t="shared" si="1732"/>
        <v>9840</v>
      </c>
      <c r="DE541" s="534">
        <f t="shared" si="1733"/>
        <v>9840</v>
      </c>
      <c r="DF541" s="534">
        <f t="shared" si="1734"/>
        <v>9840</v>
      </c>
      <c r="DG541" s="535">
        <f t="shared" si="1735"/>
        <v>9840</v>
      </c>
      <c r="DH541" s="535">
        <f t="shared" si="1736"/>
        <v>9840</v>
      </c>
      <c r="DI541" s="535">
        <f t="shared" si="1737"/>
        <v>9840</v>
      </c>
      <c r="DJ541" s="535">
        <f t="shared" si="1738"/>
        <v>9840</v>
      </c>
      <c r="DK541" s="534">
        <f t="shared" si="1739"/>
        <v>9840</v>
      </c>
      <c r="DL541" s="534">
        <f t="shared" si="1740"/>
        <v>9840</v>
      </c>
      <c r="DM541" s="534">
        <f t="shared" si="1741"/>
        <v>9840</v>
      </c>
      <c r="DN541" s="534">
        <f t="shared" si="1742"/>
        <v>9840</v>
      </c>
      <c r="DO541" s="534">
        <f t="shared" si="1743"/>
        <v>9840</v>
      </c>
      <c r="DP541" s="533">
        <f t="shared" si="1744"/>
        <v>9840</v>
      </c>
      <c r="DQ541" s="532">
        <f t="shared" si="1745"/>
        <v>9840</v>
      </c>
      <c r="DR541" s="753">
        <f t="shared" si="1829"/>
        <v>18</v>
      </c>
      <c r="DS541" s="111">
        <f t="shared" si="1830"/>
        <v>18</v>
      </c>
      <c r="DT541" s="111">
        <f t="shared" si="1831"/>
        <v>18</v>
      </c>
      <c r="DU541" s="111">
        <f t="shared" si="1832"/>
        <v>18</v>
      </c>
      <c r="DV541" s="602"/>
      <c r="DW541" s="719"/>
      <c r="DX541" s="719"/>
      <c r="DY541" s="719"/>
      <c r="DZ541" s="719"/>
      <c r="EA541" s="719"/>
      <c r="EB541" s="719"/>
      <c r="EC541" s="719"/>
      <c r="ED541" s="719"/>
      <c r="EE541" s="603"/>
    </row>
    <row r="542" spans="1:135" s="604" customFormat="1" ht="15.75" customHeight="1">
      <c r="A542" s="748" t="s">
        <v>328</v>
      </c>
      <c r="B542" s="863" t="str">
        <f t="shared" ref="B542:S542" si="1833">IF(B540="","",B540*B541/B$46/365/$G$1)</f>
        <v/>
      </c>
      <c r="C542" s="863" t="str">
        <f t="shared" si="1833"/>
        <v/>
      </c>
      <c r="D542" s="863" t="str">
        <f t="shared" si="1833"/>
        <v/>
      </c>
      <c r="E542" s="863" t="str">
        <f t="shared" si="1833"/>
        <v/>
      </c>
      <c r="F542" s="863" t="str">
        <f t="shared" si="1833"/>
        <v/>
      </c>
      <c r="G542" s="863" t="str">
        <f t="shared" si="1833"/>
        <v/>
      </c>
      <c r="H542" s="863" t="str">
        <f t="shared" si="1833"/>
        <v/>
      </c>
      <c r="I542" s="863" t="str">
        <f t="shared" si="1833"/>
        <v/>
      </c>
      <c r="J542" s="863" t="str">
        <f t="shared" si="1833"/>
        <v/>
      </c>
      <c r="K542" s="863" t="str">
        <f t="shared" si="1833"/>
        <v/>
      </c>
      <c r="L542" s="863" t="str">
        <f t="shared" si="1833"/>
        <v/>
      </c>
      <c r="M542" s="863" t="str">
        <f t="shared" si="1833"/>
        <v/>
      </c>
      <c r="N542" s="863" t="str">
        <f t="shared" si="1833"/>
        <v/>
      </c>
      <c r="O542" s="863" t="str">
        <f t="shared" si="1833"/>
        <v/>
      </c>
      <c r="P542" s="863" t="str">
        <f t="shared" si="1833"/>
        <v/>
      </c>
      <c r="Q542" s="863" t="str">
        <f t="shared" si="1833"/>
        <v/>
      </c>
      <c r="R542" s="863" t="str">
        <f t="shared" si="1833"/>
        <v/>
      </c>
      <c r="S542" s="863" t="str">
        <f t="shared" si="1833"/>
        <v/>
      </c>
      <c r="T542" s="752"/>
      <c r="U542" s="863" t="str">
        <f t="shared" ref="U542:AL542" si="1834">IF(U540="","",U540*U541/U$46/365/$G$1)</f>
        <v/>
      </c>
      <c r="V542" s="863" t="str">
        <f t="shared" si="1834"/>
        <v/>
      </c>
      <c r="W542" s="863" t="str">
        <f t="shared" si="1834"/>
        <v/>
      </c>
      <c r="X542" s="863" t="str">
        <f t="shared" si="1834"/>
        <v/>
      </c>
      <c r="Y542" s="863" t="str">
        <f t="shared" si="1834"/>
        <v/>
      </c>
      <c r="Z542" s="863" t="str">
        <f t="shared" si="1834"/>
        <v/>
      </c>
      <c r="AA542" s="863" t="str">
        <f t="shared" si="1834"/>
        <v/>
      </c>
      <c r="AB542" s="863" t="str">
        <f t="shared" si="1834"/>
        <v/>
      </c>
      <c r="AC542" s="863" t="str">
        <f t="shared" si="1834"/>
        <v/>
      </c>
      <c r="AD542" s="863" t="str">
        <f t="shared" si="1834"/>
        <v/>
      </c>
      <c r="AE542" s="863" t="str">
        <f t="shared" si="1834"/>
        <v/>
      </c>
      <c r="AF542" s="863" t="str">
        <f t="shared" si="1834"/>
        <v/>
      </c>
      <c r="AG542" s="863" t="str">
        <f t="shared" si="1834"/>
        <v/>
      </c>
      <c r="AH542" s="863" t="str">
        <f t="shared" si="1834"/>
        <v/>
      </c>
      <c r="AI542" s="863" t="str">
        <f t="shared" si="1834"/>
        <v/>
      </c>
      <c r="AJ542" s="863" t="str">
        <f t="shared" si="1834"/>
        <v/>
      </c>
      <c r="AK542" s="863" t="str">
        <f t="shared" si="1834"/>
        <v/>
      </c>
      <c r="AL542" s="863" t="str">
        <f t="shared" si="1834"/>
        <v/>
      </c>
      <c r="AM542" s="752"/>
      <c r="AN542" s="863">
        <f t="shared" ref="AN542:BE542" si="1835">IF(AN540="","",AN540*AN541/AN$46/365/$G$1)</f>
        <v>3.6762141967621419E-3</v>
      </c>
      <c r="AO542" s="863" t="str">
        <f t="shared" si="1835"/>
        <v/>
      </c>
      <c r="AP542" s="863">
        <f t="shared" si="1835"/>
        <v>6.127023661270237E-3</v>
      </c>
      <c r="AQ542" s="863" t="str">
        <f t="shared" si="1835"/>
        <v/>
      </c>
      <c r="AR542" s="863" t="str">
        <f t="shared" si="1835"/>
        <v/>
      </c>
      <c r="AS542" s="863" t="str">
        <f t="shared" si="1835"/>
        <v/>
      </c>
      <c r="AT542" s="863" t="str">
        <f t="shared" si="1835"/>
        <v/>
      </c>
      <c r="AU542" s="863" t="str">
        <f t="shared" si="1835"/>
        <v/>
      </c>
      <c r="AV542" s="863" t="str">
        <f t="shared" si="1835"/>
        <v/>
      </c>
      <c r="AW542" s="863" t="str">
        <f t="shared" si="1835"/>
        <v/>
      </c>
      <c r="AX542" s="863">
        <f t="shared" si="1835"/>
        <v>4.5952677459526773E-3</v>
      </c>
      <c r="AY542" s="863">
        <f t="shared" si="1835"/>
        <v>6.127023661270237E-3</v>
      </c>
      <c r="AZ542" s="863" t="str">
        <f t="shared" si="1835"/>
        <v/>
      </c>
      <c r="BA542" s="863" t="str">
        <f t="shared" si="1835"/>
        <v/>
      </c>
      <c r="BB542" s="863" t="str">
        <f t="shared" si="1835"/>
        <v/>
      </c>
      <c r="BC542" s="863" t="str">
        <f t="shared" si="1835"/>
        <v/>
      </c>
      <c r="BD542" s="863">
        <f t="shared" si="1835"/>
        <v>9.1905354919053547E-3</v>
      </c>
      <c r="BE542" s="863" t="str">
        <f t="shared" si="1835"/>
        <v/>
      </c>
      <c r="BF542" s="752"/>
      <c r="BG542" s="863">
        <f t="shared" ref="BG542:BX542" si="1836">IF(BG540="","",BG540*BG541/BG$46/365/$G$1)</f>
        <v>5.2517345668030594E-3</v>
      </c>
      <c r="BH542" s="863" t="str">
        <f t="shared" si="1836"/>
        <v/>
      </c>
      <c r="BI542" s="863">
        <f t="shared" si="1836"/>
        <v>9.1905354919053547E-3</v>
      </c>
      <c r="BJ542" s="863" t="str">
        <f t="shared" si="1836"/>
        <v/>
      </c>
      <c r="BK542" s="863" t="str">
        <f t="shared" si="1836"/>
        <v/>
      </c>
      <c r="BL542" s="863" t="str">
        <f t="shared" si="1836"/>
        <v/>
      </c>
      <c r="BM542" s="863" t="str">
        <f t="shared" si="1836"/>
        <v/>
      </c>
      <c r="BN542" s="863">
        <f t="shared" si="1836"/>
        <v>7.3524283935242837E-3</v>
      </c>
      <c r="BO542" s="863">
        <f t="shared" si="1836"/>
        <v>5.2517345668030594E-3</v>
      </c>
      <c r="BP542" s="863" t="str">
        <f t="shared" si="1836"/>
        <v/>
      </c>
      <c r="BQ542" s="863" t="str">
        <f t="shared" si="1836"/>
        <v/>
      </c>
      <c r="BR542" s="863" t="str">
        <f t="shared" si="1836"/>
        <v/>
      </c>
      <c r="BS542" s="863" t="str">
        <f t="shared" si="1836"/>
        <v/>
      </c>
      <c r="BT542" s="863" t="str">
        <f t="shared" si="1836"/>
        <v/>
      </c>
      <c r="BU542" s="863" t="str">
        <f t="shared" si="1836"/>
        <v/>
      </c>
      <c r="BV542" s="863" t="str">
        <f t="shared" si="1836"/>
        <v/>
      </c>
      <c r="BW542" s="863">
        <f t="shared" si="1836"/>
        <v>5.2517345668030594E-3</v>
      </c>
      <c r="BX542" s="863" t="str">
        <f t="shared" si="1836"/>
        <v/>
      </c>
      <c r="BY542" s="752"/>
      <c r="BZ542" s="863">
        <f>IF(BZ540="","",BZ540*BZ541/BZ$46/365/$G$1)</f>
        <v>6.127023661270237E-3</v>
      </c>
      <c r="CA542" s="863">
        <f>IF(CA540="","",CA540*CA541/CA$46/365/$G$1)</f>
        <v>6.127023661270237E-3</v>
      </c>
      <c r="CB542" s="863">
        <f>IF(CB540="","",CB540*CB541/CB$46/365/$G$1)</f>
        <v>6.127023661270237E-3</v>
      </c>
      <c r="CC542" s="863">
        <f>IF(CC540="","",CC540*CC541/CC$46/365/$G$1)</f>
        <v>7.3524283935242837E-3</v>
      </c>
      <c r="CD542" s="698" t="str">
        <f t="shared" si="1825"/>
        <v/>
      </c>
      <c r="CE542" s="723" t="str">
        <f t="shared" si="1826"/>
        <v/>
      </c>
      <c r="CF542" s="723">
        <f t="shared" si="1827"/>
        <v>5.6164383561643841E-3</v>
      </c>
      <c r="CG542" s="790">
        <f t="shared" si="1828"/>
        <v>5.9519658423768012E-3</v>
      </c>
      <c r="CH542" s="1376" t="str">
        <f t="shared" si="1710"/>
        <v/>
      </c>
      <c r="CI542" s="1377" t="str">
        <f t="shared" si="1711"/>
        <v/>
      </c>
      <c r="CJ542" s="1378" t="str">
        <f t="shared" si="1712"/>
        <v/>
      </c>
      <c r="CK542" s="1378" t="str">
        <f t="shared" si="1713"/>
        <v/>
      </c>
      <c r="CL542" s="1378" t="str">
        <f t="shared" si="1714"/>
        <v/>
      </c>
      <c r="CM542" s="1378" t="str">
        <f t="shared" si="1715"/>
        <v/>
      </c>
      <c r="CN542" s="1378" t="str">
        <f t="shared" si="1716"/>
        <v/>
      </c>
      <c r="CO542" s="1379" t="str">
        <f t="shared" si="1717"/>
        <v/>
      </c>
      <c r="CP542" s="1379" t="str">
        <f t="shared" si="1718"/>
        <v/>
      </c>
      <c r="CQ542" s="1379" t="str">
        <f t="shared" si="1719"/>
        <v/>
      </c>
      <c r="CR542" s="1379" t="str">
        <f t="shared" si="1720"/>
        <v/>
      </c>
      <c r="CS542" s="1378" t="str">
        <f t="shared" si="1721"/>
        <v/>
      </c>
      <c r="CT542" s="1378" t="str">
        <f t="shared" si="1722"/>
        <v/>
      </c>
      <c r="CU542" s="1378" t="str">
        <f t="shared" si="1723"/>
        <v/>
      </c>
      <c r="CV542" s="1378" t="str">
        <f t="shared" si="1724"/>
        <v/>
      </c>
      <c r="CW542" s="1378" t="str">
        <f t="shared" si="1725"/>
        <v/>
      </c>
      <c r="CX542" s="1377" t="str">
        <f t="shared" si="1726"/>
        <v/>
      </c>
      <c r="CY542" s="1380" t="str">
        <f t="shared" si="1727"/>
        <v/>
      </c>
      <c r="CZ542" s="638" t="str">
        <f t="shared" si="1728"/>
        <v/>
      </c>
      <c r="DA542" s="639" t="str">
        <f t="shared" si="1729"/>
        <v/>
      </c>
      <c r="DB542" s="640" t="str">
        <f t="shared" si="1730"/>
        <v/>
      </c>
      <c r="DC542" s="640" t="str">
        <f t="shared" si="1731"/>
        <v/>
      </c>
      <c r="DD542" s="640" t="str">
        <f t="shared" si="1732"/>
        <v/>
      </c>
      <c r="DE542" s="640" t="str">
        <f t="shared" si="1733"/>
        <v/>
      </c>
      <c r="DF542" s="640" t="str">
        <f t="shared" si="1734"/>
        <v/>
      </c>
      <c r="DG542" s="641" t="str">
        <f t="shared" si="1735"/>
        <v/>
      </c>
      <c r="DH542" s="641" t="str">
        <f t="shared" si="1736"/>
        <v/>
      </c>
      <c r="DI542" s="641" t="str">
        <f t="shared" si="1737"/>
        <v/>
      </c>
      <c r="DJ542" s="641" t="str">
        <f t="shared" si="1738"/>
        <v/>
      </c>
      <c r="DK542" s="640" t="str">
        <f t="shared" si="1739"/>
        <v/>
      </c>
      <c r="DL542" s="640" t="str">
        <f t="shared" si="1740"/>
        <v/>
      </c>
      <c r="DM542" s="640" t="str">
        <f t="shared" si="1741"/>
        <v/>
      </c>
      <c r="DN542" s="640" t="str">
        <f t="shared" si="1742"/>
        <v/>
      </c>
      <c r="DO542" s="640" t="str">
        <f t="shared" si="1743"/>
        <v/>
      </c>
      <c r="DP542" s="639" t="str">
        <f t="shared" si="1744"/>
        <v/>
      </c>
      <c r="DQ542" s="638" t="str">
        <f t="shared" si="1745"/>
        <v/>
      </c>
      <c r="DR542" s="753">
        <f t="shared" si="1829"/>
        <v>0</v>
      </c>
      <c r="DS542" s="111">
        <f t="shared" si="1830"/>
        <v>0</v>
      </c>
      <c r="DT542" s="111">
        <f t="shared" si="1831"/>
        <v>5</v>
      </c>
      <c r="DU542" s="111">
        <f t="shared" si="1832"/>
        <v>5</v>
      </c>
      <c r="DV542" s="602"/>
      <c r="DW542" s="719"/>
      <c r="DX542" s="719"/>
      <c r="DY542" s="719"/>
      <c r="DZ542" s="719"/>
      <c r="EA542" s="719"/>
      <c r="EB542" s="719"/>
      <c r="EC542" s="719"/>
      <c r="ED542" s="719"/>
      <c r="EE542" s="603"/>
    </row>
    <row r="543" spans="1:135" s="604" customFormat="1" ht="15.75" customHeight="1">
      <c r="A543" s="859" t="s">
        <v>398</v>
      </c>
      <c r="B543" s="743"/>
      <c r="C543" s="741"/>
      <c r="D543" s="741"/>
      <c r="E543" s="741"/>
      <c r="F543" s="741"/>
      <c r="G543" s="741"/>
      <c r="H543" s="741"/>
      <c r="I543" s="741"/>
      <c r="J543" s="741"/>
      <c r="K543" s="741"/>
      <c r="L543" s="741"/>
      <c r="M543" s="741"/>
      <c r="N543" s="741"/>
      <c r="O543" s="741"/>
      <c r="P543" s="741"/>
      <c r="Q543" s="741"/>
      <c r="R543" s="741"/>
      <c r="S543" s="741"/>
      <c r="T543" s="754"/>
      <c r="U543" s="741"/>
      <c r="V543" s="741"/>
      <c r="W543" s="741"/>
      <c r="X543" s="741"/>
      <c r="Y543" s="741"/>
      <c r="Z543" s="741"/>
      <c r="AA543" s="741"/>
      <c r="AB543" s="741"/>
      <c r="AC543" s="741"/>
      <c r="AD543" s="741"/>
      <c r="AE543" s="741"/>
      <c r="AF543" s="741"/>
      <c r="AG543" s="741"/>
      <c r="AH543" s="743"/>
      <c r="AI543" s="741"/>
      <c r="AJ543" s="741"/>
      <c r="AK543" s="741"/>
      <c r="AL543" s="743"/>
      <c r="AM543" s="754"/>
      <c r="AN543" s="741">
        <v>60</v>
      </c>
      <c r="AO543" s="741"/>
      <c r="AP543" s="741">
        <v>60</v>
      </c>
      <c r="AQ543" s="741"/>
      <c r="AR543" s="741"/>
      <c r="AS543" s="741"/>
      <c r="AT543" s="741"/>
      <c r="AU543" s="741"/>
      <c r="AV543" s="741"/>
      <c r="AW543" s="741"/>
      <c r="AX543" s="741">
        <v>20.8</v>
      </c>
      <c r="AY543" s="741">
        <v>21</v>
      </c>
      <c r="AZ543" s="741"/>
      <c r="BA543" s="741"/>
      <c r="BB543" s="741"/>
      <c r="BC543" s="741"/>
      <c r="BD543" s="741">
        <v>21</v>
      </c>
      <c r="BE543" s="741"/>
      <c r="BF543" s="754"/>
      <c r="BG543" s="741">
        <v>25</v>
      </c>
      <c r="BH543" s="741"/>
      <c r="BI543" s="741">
        <v>24</v>
      </c>
      <c r="BJ543" s="741"/>
      <c r="BK543" s="741"/>
      <c r="BL543" s="741"/>
      <c r="BM543" s="741"/>
      <c r="BN543" s="741">
        <v>480</v>
      </c>
      <c r="BO543" s="741">
        <v>60</v>
      </c>
      <c r="BP543" s="741"/>
      <c r="BQ543" s="741"/>
      <c r="BR543" s="741"/>
      <c r="BS543" s="741"/>
      <c r="BT543" s="741"/>
      <c r="BU543" s="741"/>
      <c r="BV543" s="741"/>
      <c r="BW543" s="741">
        <v>42</v>
      </c>
      <c r="BX543" s="741"/>
      <c r="BY543" s="754"/>
      <c r="BZ543" s="741">
        <v>34</v>
      </c>
      <c r="CA543" s="741">
        <v>34</v>
      </c>
      <c r="CB543" s="741">
        <v>34</v>
      </c>
      <c r="CC543" s="741">
        <v>42</v>
      </c>
      <c r="CD543" s="698" t="str">
        <f t="shared" si="1825"/>
        <v/>
      </c>
      <c r="CE543" s="698" t="str">
        <f t="shared" si="1826"/>
        <v/>
      </c>
      <c r="CF543" s="698">
        <f t="shared" si="1827"/>
        <v>34</v>
      </c>
      <c r="CG543" s="787">
        <f t="shared" si="1828"/>
        <v>42.333333333333336</v>
      </c>
      <c r="CH543" s="1371" t="str">
        <f t="shared" si="1710"/>
        <v/>
      </c>
      <c r="CI543" s="1372" t="str">
        <f t="shared" si="1711"/>
        <v/>
      </c>
      <c r="CJ543" s="1373" t="str">
        <f t="shared" si="1712"/>
        <v/>
      </c>
      <c r="CK543" s="1373" t="str">
        <f t="shared" si="1713"/>
        <v/>
      </c>
      <c r="CL543" s="1373" t="str">
        <f t="shared" si="1714"/>
        <v/>
      </c>
      <c r="CM543" s="1373" t="str">
        <f t="shared" si="1715"/>
        <v/>
      </c>
      <c r="CN543" s="1373" t="str">
        <f t="shared" si="1716"/>
        <v/>
      </c>
      <c r="CO543" s="1374" t="str">
        <f t="shared" si="1717"/>
        <v/>
      </c>
      <c r="CP543" s="1374" t="str">
        <f t="shared" si="1718"/>
        <v/>
      </c>
      <c r="CQ543" s="1374" t="str">
        <f t="shared" si="1719"/>
        <v/>
      </c>
      <c r="CR543" s="1374" t="str">
        <f t="shared" si="1720"/>
        <v/>
      </c>
      <c r="CS543" s="1373" t="str">
        <f t="shared" si="1721"/>
        <v/>
      </c>
      <c r="CT543" s="1373" t="str">
        <f t="shared" si="1722"/>
        <v/>
      </c>
      <c r="CU543" s="1373" t="str">
        <f t="shared" si="1723"/>
        <v/>
      </c>
      <c r="CV543" s="1373" t="str">
        <f t="shared" si="1724"/>
        <v/>
      </c>
      <c r="CW543" s="1373" t="str">
        <f t="shared" si="1725"/>
        <v/>
      </c>
      <c r="CX543" s="1372" t="str">
        <f t="shared" si="1726"/>
        <v/>
      </c>
      <c r="CY543" s="1375" t="str">
        <f t="shared" si="1727"/>
        <v/>
      </c>
      <c r="CZ543" s="532" t="str">
        <f t="shared" si="1728"/>
        <v/>
      </c>
      <c r="DA543" s="533" t="str">
        <f t="shared" si="1729"/>
        <v/>
      </c>
      <c r="DB543" s="534" t="str">
        <f t="shared" si="1730"/>
        <v/>
      </c>
      <c r="DC543" s="534" t="str">
        <f t="shared" si="1731"/>
        <v/>
      </c>
      <c r="DD543" s="534" t="str">
        <f t="shared" si="1732"/>
        <v/>
      </c>
      <c r="DE543" s="534" t="str">
        <f t="shared" si="1733"/>
        <v/>
      </c>
      <c r="DF543" s="534" t="str">
        <f t="shared" si="1734"/>
        <v/>
      </c>
      <c r="DG543" s="535" t="str">
        <f t="shared" si="1735"/>
        <v/>
      </c>
      <c r="DH543" s="535" t="str">
        <f t="shared" si="1736"/>
        <v/>
      </c>
      <c r="DI543" s="535" t="str">
        <f t="shared" si="1737"/>
        <v/>
      </c>
      <c r="DJ543" s="535" t="str">
        <f t="shared" si="1738"/>
        <v/>
      </c>
      <c r="DK543" s="534" t="str">
        <f t="shared" si="1739"/>
        <v/>
      </c>
      <c r="DL543" s="534" t="str">
        <f t="shared" si="1740"/>
        <v/>
      </c>
      <c r="DM543" s="534" t="str">
        <f t="shared" si="1741"/>
        <v/>
      </c>
      <c r="DN543" s="534" t="str">
        <f t="shared" si="1742"/>
        <v/>
      </c>
      <c r="DO543" s="534" t="str">
        <f t="shared" si="1743"/>
        <v/>
      </c>
      <c r="DP543" s="533" t="str">
        <f t="shared" si="1744"/>
        <v/>
      </c>
      <c r="DQ543" s="532" t="str">
        <f t="shared" si="1745"/>
        <v/>
      </c>
      <c r="DR543" s="753">
        <f t="shared" si="1829"/>
        <v>0</v>
      </c>
      <c r="DS543" s="111">
        <f t="shared" si="1830"/>
        <v>0</v>
      </c>
      <c r="DT543" s="111">
        <f t="shared" si="1831"/>
        <v>5</v>
      </c>
      <c r="DU543" s="111">
        <f t="shared" si="1832"/>
        <v>5</v>
      </c>
      <c r="DV543" s="602"/>
      <c r="DW543" s="719"/>
      <c r="DX543" s="719"/>
      <c r="DY543" s="719"/>
      <c r="DZ543" s="719"/>
      <c r="EA543" s="719"/>
      <c r="EB543" s="719"/>
      <c r="EC543" s="719"/>
      <c r="ED543" s="719"/>
      <c r="EE543" s="603"/>
    </row>
    <row r="544" spans="1:135" s="604" customFormat="1" ht="15.75" customHeight="1">
      <c r="A544" s="748" t="s">
        <v>395</v>
      </c>
      <c r="B544" s="541" t="str">
        <f t="shared" ref="B544:K544" si="1837">IF(B543="","",B539*B540*B543)</f>
        <v/>
      </c>
      <c r="C544" s="541" t="str">
        <f t="shared" si="1837"/>
        <v/>
      </c>
      <c r="D544" s="541" t="str">
        <f t="shared" si="1837"/>
        <v/>
      </c>
      <c r="E544" s="541" t="str">
        <f t="shared" si="1837"/>
        <v/>
      </c>
      <c r="F544" s="541" t="str">
        <f t="shared" si="1837"/>
        <v/>
      </c>
      <c r="G544" s="541" t="str">
        <f t="shared" si="1837"/>
        <v/>
      </c>
      <c r="H544" s="541" t="str">
        <f t="shared" si="1837"/>
        <v/>
      </c>
      <c r="I544" s="541" t="str">
        <f t="shared" si="1837"/>
        <v/>
      </c>
      <c r="J544" s="541" t="str">
        <f t="shared" si="1837"/>
        <v/>
      </c>
      <c r="K544" s="541" t="str">
        <f t="shared" si="1837"/>
        <v/>
      </c>
      <c r="L544" s="541"/>
      <c r="M544" s="541" t="str">
        <f t="shared" ref="M544:S544" si="1838">IF(M543="","",M539*M540*M543)</f>
        <v/>
      </c>
      <c r="N544" s="541" t="str">
        <f t="shared" si="1838"/>
        <v/>
      </c>
      <c r="O544" s="541" t="str">
        <f t="shared" si="1838"/>
        <v/>
      </c>
      <c r="P544" s="541" t="str">
        <f t="shared" si="1838"/>
        <v/>
      </c>
      <c r="Q544" s="541" t="str">
        <f t="shared" si="1838"/>
        <v/>
      </c>
      <c r="R544" s="541" t="str">
        <f t="shared" si="1838"/>
        <v/>
      </c>
      <c r="S544" s="541" t="str">
        <f t="shared" si="1838"/>
        <v/>
      </c>
      <c r="T544" s="865"/>
      <c r="U544" s="541" t="str">
        <f t="shared" ref="U544:AL544" si="1839">IF(U543="","",U539*U540*U543)</f>
        <v/>
      </c>
      <c r="V544" s="541" t="str">
        <f t="shared" si="1839"/>
        <v/>
      </c>
      <c r="W544" s="541" t="str">
        <f t="shared" si="1839"/>
        <v/>
      </c>
      <c r="X544" s="541" t="str">
        <f t="shared" si="1839"/>
        <v/>
      </c>
      <c r="Y544" s="541" t="str">
        <f t="shared" si="1839"/>
        <v/>
      </c>
      <c r="Z544" s="541" t="str">
        <f t="shared" si="1839"/>
        <v/>
      </c>
      <c r="AA544" s="541" t="str">
        <f t="shared" si="1839"/>
        <v/>
      </c>
      <c r="AB544" s="541" t="str">
        <f t="shared" si="1839"/>
        <v/>
      </c>
      <c r="AC544" s="541" t="str">
        <f t="shared" si="1839"/>
        <v/>
      </c>
      <c r="AD544" s="541" t="str">
        <f t="shared" si="1839"/>
        <v/>
      </c>
      <c r="AE544" s="541" t="str">
        <f t="shared" si="1839"/>
        <v/>
      </c>
      <c r="AF544" s="541" t="str">
        <f t="shared" si="1839"/>
        <v/>
      </c>
      <c r="AG544" s="541" t="str">
        <f t="shared" si="1839"/>
        <v/>
      </c>
      <c r="AH544" s="541" t="str">
        <f t="shared" si="1839"/>
        <v/>
      </c>
      <c r="AI544" s="541" t="str">
        <f t="shared" si="1839"/>
        <v/>
      </c>
      <c r="AJ544" s="541" t="str">
        <f t="shared" si="1839"/>
        <v/>
      </c>
      <c r="AK544" s="541" t="str">
        <f t="shared" si="1839"/>
        <v/>
      </c>
      <c r="AL544" s="541" t="str">
        <f t="shared" si="1839"/>
        <v/>
      </c>
      <c r="AM544" s="865"/>
      <c r="AN544" s="541">
        <f t="shared" ref="AN544:BE544" si="1840">IF(AN543="","",AN539*AN540*AN543)</f>
        <v>3600</v>
      </c>
      <c r="AO544" s="541" t="str">
        <f t="shared" si="1840"/>
        <v/>
      </c>
      <c r="AP544" s="541">
        <f t="shared" si="1840"/>
        <v>3600</v>
      </c>
      <c r="AQ544" s="541" t="str">
        <f t="shared" si="1840"/>
        <v/>
      </c>
      <c r="AR544" s="541" t="str">
        <f t="shared" si="1840"/>
        <v/>
      </c>
      <c r="AS544" s="541" t="str">
        <f t="shared" si="1840"/>
        <v/>
      </c>
      <c r="AT544" s="541" t="str">
        <f t="shared" si="1840"/>
        <v/>
      </c>
      <c r="AU544" s="541" t="str">
        <f t="shared" si="1840"/>
        <v/>
      </c>
      <c r="AV544" s="541" t="str">
        <f t="shared" si="1840"/>
        <v/>
      </c>
      <c r="AW544" s="541" t="str">
        <f t="shared" si="1840"/>
        <v/>
      </c>
      <c r="AX544" s="541">
        <f t="shared" si="1840"/>
        <v>1248</v>
      </c>
      <c r="AY544" s="541">
        <f t="shared" si="1840"/>
        <v>504</v>
      </c>
      <c r="AZ544" s="541" t="str">
        <f t="shared" si="1840"/>
        <v/>
      </c>
      <c r="BA544" s="541" t="str">
        <f t="shared" si="1840"/>
        <v/>
      </c>
      <c r="BB544" s="541" t="str">
        <f t="shared" si="1840"/>
        <v/>
      </c>
      <c r="BC544" s="541" t="str">
        <f t="shared" si="1840"/>
        <v/>
      </c>
      <c r="BD544" s="541">
        <f t="shared" si="1840"/>
        <v>504</v>
      </c>
      <c r="BE544" s="541" t="str">
        <f t="shared" si="1840"/>
        <v/>
      </c>
      <c r="BF544" s="865"/>
      <c r="BG544" s="541">
        <f t="shared" ref="BG544:BX544" si="1841">IF(BG543="","",BG539*BG540*BG543)</f>
        <v>3000</v>
      </c>
      <c r="BH544" s="541" t="str">
        <f t="shared" si="1841"/>
        <v/>
      </c>
      <c r="BI544" s="541">
        <f t="shared" si="1841"/>
        <v>2880</v>
      </c>
      <c r="BJ544" s="541" t="str">
        <f t="shared" si="1841"/>
        <v/>
      </c>
      <c r="BK544" s="541" t="str">
        <f t="shared" si="1841"/>
        <v/>
      </c>
      <c r="BL544" s="541" t="str">
        <f t="shared" si="1841"/>
        <v/>
      </c>
      <c r="BM544" s="541" t="str">
        <f t="shared" si="1841"/>
        <v/>
      </c>
      <c r="BN544" s="541">
        <f t="shared" si="1841"/>
        <v>80640</v>
      </c>
      <c r="BO544" s="541">
        <f t="shared" si="1841"/>
        <v>7200</v>
      </c>
      <c r="BP544" s="541" t="str">
        <f t="shared" si="1841"/>
        <v/>
      </c>
      <c r="BQ544" s="541" t="str">
        <f t="shared" si="1841"/>
        <v/>
      </c>
      <c r="BR544" s="541" t="str">
        <f t="shared" si="1841"/>
        <v/>
      </c>
      <c r="BS544" s="541" t="str">
        <f t="shared" si="1841"/>
        <v/>
      </c>
      <c r="BT544" s="541" t="str">
        <f t="shared" si="1841"/>
        <v/>
      </c>
      <c r="BU544" s="541" t="str">
        <f t="shared" si="1841"/>
        <v/>
      </c>
      <c r="BV544" s="541" t="str">
        <f t="shared" si="1841"/>
        <v/>
      </c>
      <c r="BW544" s="541">
        <f t="shared" si="1841"/>
        <v>7560</v>
      </c>
      <c r="BX544" s="541" t="str">
        <f t="shared" si="1841"/>
        <v/>
      </c>
      <c r="BY544" s="865"/>
      <c r="BZ544" s="541">
        <f>IF(BZ543="","",BZ539*BZ540*BZ543)</f>
        <v>0</v>
      </c>
      <c r="CA544" s="541">
        <f>IF(CA543="","",CA539*CA540*CA543)</f>
        <v>0</v>
      </c>
      <c r="CB544" s="541">
        <f>IF(CB543="","",CB539*CB540*CB543)</f>
        <v>2040</v>
      </c>
      <c r="CC544" s="541">
        <f>IF(CC543="","",CC539*CC540*CC543)</f>
        <v>5040</v>
      </c>
      <c r="CD544" s="698" t="str">
        <f t="shared" si="1825"/>
        <v/>
      </c>
      <c r="CE544" s="698" t="str">
        <f t="shared" si="1826"/>
        <v/>
      </c>
      <c r="CF544" s="698">
        <f t="shared" si="1827"/>
        <v>1784</v>
      </c>
      <c r="CG544" s="787">
        <f t="shared" si="1828"/>
        <v>5920</v>
      </c>
      <c r="CH544" s="1371" t="str">
        <f t="shared" si="1710"/>
        <v/>
      </c>
      <c r="CI544" s="1372" t="str">
        <f t="shared" si="1711"/>
        <v/>
      </c>
      <c r="CJ544" s="1373" t="str">
        <f t="shared" si="1712"/>
        <v/>
      </c>
      <c r="CK544" s="1373" t="str">
        <f t="shared" si="1713"/>
        <v/>
      </c>
      <c r="CL544" s="1373" t="str">
        <f t="shared" si="1714"/>
        <v/>
      </c>
      <c r="CM544" s="1373" t="str">
        <f t="shared" si="1715"/>
        <v/>
      </c>
      <c r="CN544" s="1373" t="str">
        <f t="shared" si="1716"/>
        <v/>
      </c>
      <c r="CO544" s="1374" t="str">
        <f t="shared" si="1717"/>
        <v/>
      </c>
      <c r="CP544" s="1374" t="str">
        <f t="shared" si="1718"/>
        <v/>
      </c>
      <c r="CQ544" s="1374" t="str">
        <f t="shared" si="1719"/>
        <v/>
      </c>
      <c r="CR544" s="1374" t="str">
        <f t="shared" si="1720"/>
        <v/>
      </c>
      <c r="CS544" s="1373" t="str">
        <f t="shared" si="1721"/>
        <v/>
      </c>
      <c r="CT544" s="1373" t="str">
        <f t="shared" si="1722"/>
        <v/>
      </c>
      <c r="CU544" s="1373" t="str">
        <f t="shared" si="1723"/>
        <v/>
      </c>
      <c r="CV544" s="1373" t="str">
        <f t="shared" si="1724"/>
        <v/>
      </c>
      <c r="CW544" s="1373" t="str">
        <f t="shared" si="1725"/>
        <v/>
      </c>
      <c r="CX544" s="1372" t="str">
        <f t="shared" si="1726"/>
        <v/>
      </c>
      <c r="CY544" s="1375" t="str">
        <f t="shared" si="1727"/>
        <v/>
      </c>
      <c r="CZ544" s="532" t="str">
        <f t="shared" si="1728"/>
        <v/>
      </c>
      <c r="DA544" s="533" t="str">
        <f t="shared" si="1729"/>
        <v/>
      </c>
      <c r="DB544" s="534" t="str">
        <f t="shared" si="1730"/>
        <v/>
      </c>
      <c r="DC544" s="534" t="str">
        <f t="shared" si="1731"/>
        <v/>
      </c>
      <c r="DD544" s="534" t="str">
        <f t="shared" si="1732"/>
        <v/>
      </c>
      <c r="DE544" s="534" t="str">
        <f t="shared" si="1733"/>
        <v/>
      </c>
      <c r="DF544" s="534" t="str">
        <f t="shared" si="1734"/>
        <v/>
      </c>
      <c r="DG544" s="535" t="str">
        <f t="shared" si="1735"/>
        <v/>
      </c>
      <c r="DH544" s="535" t="str">
        <f t="shared" si="1736"/>
        <v/>
      </c>
      <c r="DI544" s="535" t="str">
        <f t="shared" si="1737"/>
        <v/>
      </c>
      <c r="DJ544" s="535" t="str">
        <f t="shared" si="1738"/>
        <v/>
      </c>
      <c r="DK544" s="534" t="str">
        <f t="shared" si="1739"/>
        <v/>
      </c>
      <c r="DL544" s="534" t="str">
        <f t="shared" si="1740"/>
        <v/>
      </c>
      <c r="DM544" s="534" t="str">
        <f t="shared" si="1741"/>
        <v/>
      </c>
      <c r="DN544" s="534" t="str">
        <f t="shared" si="1742"/>
        <v/>
      </c>
      <c r="DO544" s="534" t="str">
        <f t="shared" si="1743"/>
        <v/>
      </c>
      <c r="DP544" s="533" t="str">
        <f t="shared" si="1744"/>
        <v/>
      </c>
      <c r="DQ544" s="532" t="str">
        <f t="shared" si="1745"/>
        <v/>
      </c>
      <c r="DR544" s="753">
        <f t="shared" si="1829"/>
        <v>0</v>
      </c>
      <c r="DS544" s="111">
        <f t="shared" si="1830"/>
        <v>0</v>
      </c>
      <c r="DT544" s="111">
        <f t="shared" si="1831"/>
        <v>5</v>
      </c>
      <c r="DU544" s="111">
        <f t="shared" si="1832"/>
        <v>5</v>
      </c>
      <c r="DV544" s="602"/>
      <c r="DW544" s="719"/>
      <c r="DX544" s="719"/>
      <c r="DY544" s="719"/>
      <c r="DZ544" s="719"/>
      <c r="EA544" s="719"/>
      <c r="EB544" s="719"/>
      <c r="EC544" s="719"/>
      <c r="ED544" s="719"/>
      <c r="EE544" s="603"/>
    </row>
    <row r="545" spans="1:135" s="604" customFormat="1" ht="15.75" customHeight="1">
      <c r="A545" s="1442" t="s">
        <v>833</v>
      </c>
      <c r="B545" s="777"/>
      <c r="C545" s="330"/>
      <c r="D545" s="330"/>
      <c r="E545" s="330"/>
      <c r="F545" s="330"/>
      <c r="G545" s="330"/>
      <c r="H545" s="330"/>
      <c r="I545" s="330"/>
      <c r="J545" s="330"/>
      <c r="K545" s="330"/>
      <c r="L545" s="330"/>
      <c r="M545" s="330"/>
      <c r="N545" s="330"/>
      <c r="O545" s="330"/>
      <c r="P545" s="330"/>
      <c r="Q545" s="330"/>
      <c r="R545" s="330"/>
      <c r="S545" s="330"/>
      <c r="T545" s="742"/>
      <c r="U545" s="330"/>
      <c r="V545" s="330"/>
      <c r="W545" s="330"/>
      <c r="X545" s="330"/>
      <c r="Y545" s="330"/>
      <c r="Z545" s="330"/>
      <c r="AA545" s="330"/>
      <c r="AB545" s="330"/>
      <c r="AC545" s="330"/>
      <c r="AD545" s="330"/>
      <c r="AE545" s="330"/>
      <c r="AF545" s="330"/>
      <c r="AG545" s="330"/>
      <c r="AH545" s="777"/>
      <c r="AI545" s="777"/>
      <c r="AJ545" s="777"/>
      <c r="AK545" s="777"/>
      <c r="AL545" s="777"/>
      <c r="AM545" s="742"/>
      <c r="AN545" s="330"/>
      <c r="AO545" s="330"/>
      <c r="AP545" s="330"/>
      <c r="AQ545" s="330"/>
      <c r="AR545" s="330"/>
      <c r="AS545" s="330"/>
      <c r="AT545" s="330"/>
      <c r="AU545" s="330"/>
      <c r="AV545" s="330"/>
      <c r="AW545" s="330"/>
      <c r="AX545" s="330"/>
      <c r="AY545" s="330"/>
      <c r="AZ545" s="330"/>
      <c r="BA545" s="330"/>
      <c r="BB545" s="330"/>
      <c r="BC545" s="330"/>
      <c r="BD545" s="330"/>
      <c r="BE545" s="330"/>
      <c r="BF545" s="742"/>
      <c r="BG545" s="330"/>
      <c r="BH545" s="330"/>
      <c r="BI545" s="330"/>
      <c r="BJ545" s="330"/>
      <c r="BK545" s="330"/>
      <c r="BL545" s="330"/>
      <c r="BM545" s="330"/>
      <c r="BN545" s="330"/>
      <c r="BO545" s="330"/>
      <c r="BP545" s="330"/>
      <c r="BQ545" s="330"/>
      <c r="BR545" s="330"/>
      <c r="BS545" s="330"/>
      <c r="BT545" s="330"/>
      <c r="BU545" s="330"/>
      <c r="BV545" s="330"/>
      <c r="BW545" s="330"/>
      <c r="BX545" s="330"/>
      <c r="BY545" s="742"/>
      <c r="BZ545" s="330"/>
      <c r="CA545" s="330"/>
      <c r="CB545" s="330"/>
      <c r="CC545" s="330"/>
      <c r="CD545" s="698" t="str">
        <f t="shared" si="1817"/>
        <v/>
      </c>
      <c r="CE545" s="698" t="str">
        <f t="shared" si="1818"/>
        <v/>
      </c>
      <c r="CF545" s="698" t="str">
        <f t="shared" si="1819"/>
        <v/>
      </c>
      <c r="CG545" s="787" t="str">
        <f t="shared" si="1820"/>
        <v/>
      </c>
      <c r="CH545" s="1371" t="str">
        <f t="shared" si="1710"/>
        <v/>
      </c>
      <c r="CI545" s="1372" t="str">
        <f t="shared" si="1711"/>
        <v/>
      </c>
      <c r="CJ545" s="1373" t="str">
        <f t="shared" si="1712"/>
        <v/>
      </c>
      <c r="CK545" s="1373" t="str">
        <f t="shared" si="1713"/>
        <v/>
      </c>
      <c r="CL545" s="1373" t="str">
        <f t="shared" si="1714"/>
        <v/>
      </c>
      <c r="CM545" s="1373" t="str">
        <f t="shared" si="1715"/>
        <v/>
      </c>
      <c r="CN545" s="1373" t="str">
        <f t="shared" si="1716"/>
        <v/>
      </c>
      <c r="CO545" s="1374" t="str">
        <f t="shared" si="1717"/>
        <v/>
      </c>
      <c r="CP545" s="1374" t="str">
        <f t="shared" si="1718"/>
        <v/>
      </c>
      <c r="CQ545" s="1374" t="str">
        <f t="shared" si="1719"/>
        <v/>
      </c>
      <c r="CR545" s="1374" t="str">
        <f t="shared" si="1720"/>
        <v/>
      </c>
      <c r="CS545" s="1373" t="str">
        <f t="shared" si="1721"/>
        <v/>
      </c>
      <c r="CT545" s="1373" t="str">
        <f t="shared" si="1722"/>
        <v/>
      </c>
      <c r="CU545" s="1373" t="str">
        <f t="shared" si="1723"/>
        <v/>
      </c>
      <c r="CV545" s="1373" t="str">
        <f t="shared" si="1724"/>
        <v/>
      </c>
      <c r="CW545" s="1373" t="str">
        <f t="shared" si="1725"/>
        <v/>
      </c>
      <c r="CX545" s="1372" t="str">
        <f t="shared" si="1726"/>
        <v/>
      </c>
      <c r="CY545" s="1375" t="str">
        <f t="shared" si="1727"/>
        <v/>
      </c>
      <c r="CZ545" s="532" t="str">
        <f t="shared" si="1728"/>
        <v/>
      </c>
      <c r="DA545" s="533" t="str">
        <f t="shared" si="1729"/>
        <v/>
      </c>
      <c r="DB545" s="534" t="str">
        <f t="shared" si="1730"/>
        <v/>
      </c>
      <c r="DC545" s="534" t="str">
        <f t="shared" si="1731"/>
        <v/>
      </c>
      <c r="DD545" s="534" t="str">
        <f t="shared" si="1732"/>
        <v/>
      </c>
      <c r="DE545" s="534" t="str">
        <f t="shared" si="1733"/>
        <v/>
      </c>
      <c r="DF545" s="534" t="str">
        <f t="shared" si="1734"/>
        <v/>
      </c>
      <c r="DG545" s="535" t="str">
        <f t="shared" si="1735"/>
        <v/>
      </c>
      <c r="DH545" s="535" t="str">
        <f t="shared" si="1736"/>
        <v/>
      </c>
      <c r="DI545" s="535" t="str">
        <f t="shared" si="1737"/>
        <v/>
      </c>
      <c r="DJ545" s="535" t="str">
        <f t="shared" si="1738"/>
        <v/>
      </c>
      <c r="DK545" s="534" t="str">
        <f t="shared" si="1739"/>
        <v/>
      </c>
      <c r="DL545" s="534" t="str">
        <f t="shared" si="1740"/>
        <v/>
      </c>
      <c r="DM545" s="534" t="str">
        <f t="shared" si="1741"/>
        <v/>
      </c>
      <c r="DN545" s="534" t="str">
        <f t="shared" si="1742"/>
        <v/>
      </c>
      <c r="DO545" s="534" t="str">
        <f t="shared" si="1743"/>
        <v/>
      </c>
      <c r="DP545" s="533" t="str">
        <f t="shared" si="1744"/>
        <v/>
      </c>
      <c r="DQ545" s="532" t="str">
        <f t="shared" si="1745"/>
        <v/>
      </c>
      <c r="DR545" s="753">
        <f t="shared" si="1821"/>
        <v>0</v>
      </c>
      <c r="DS545" s="111">
        <f t="shared" si="1822"/>
        <v>0</v>
      </c>
      <c r="DT545" s="111">
        <f t="shared" si="1823"/>
        <v>0</v>
      </c>
      <c r="DU545" s="111">
        <f t="shared" si="1824"/>
        <v>0</v>
      </c>
      <c r="DV545" s="602"/>
      <c r="DW545" s="719"/>
      <c r="DX545" s="719"/>
      <c r="DY545" s="719"/>
      <c r="DZ545" s="719"/>
      <c r="EA545" s="719"/>
      <c r="EB545" s="719"/>
      <c r="EC545" s="719"/>
      <c r="ED545" s="719"/>
      <c r="EE545" s="603"/>
    </row>
    <row r="546" spans="1:135" s="604" customFormat="1" ht="15.75" customHeight="1">
      <c r="A546" s="748" t="s">
        <v>401</v>
      </c>
      <c r="B546" s="743"/>
      <c r="C546" s="741"/>
      <c r="D546" s="741"/>
      <c r="E546" s="741"/>
      <c r="F546" s="741"/>
      <c r="G546" s="741"/>
      <c r="H546" s="741"/>
      <c r="I546" s="741"/>
      <c r="J546" s="741"/>
      <c r="K546" s="741"/>
      <c r="L546" s="741"/>
      <c r="M546" s="741"/>
      <c r="N546" s="741"/>
      <c r="O546" s="741"/>
      <c r="P546" s="741"/>
      <c r="Q546" s="741"/>
      <c r="R546" s="741"/>
      <c r="S546" s="741"/>
      <c r="T546" s="803"/>
      <c r="U546" s="741"/>
      <c r="V546" s="741"/>
      <c r="W546" s="741"/>
      <c r="X546" s="741"/>
      <c r="Y546" s="741"/>
      <c r="Z546" s="741"/>
      <c r="AA546" s="741"/>
      <c r="AB546" s="741"/>
      <c r="AC546" s="741"/>
      <c r="AD546" s="741"/>
      <c r="AE546" s="741"/>
      <c r="AF546" s="741"/>
      <c r="AG546" s="741"/>
      <c r="AH546" s="743"/>
      <c r="AI546" s="743"/>
      <c r="AJ546" s="743"/>
      <c r="AK546" s="743"/>
      <c r="AL546" s="743"/>
      <c r="AM546" s="803"/>
      <c r="AN546" s="741"/>
      <c r="AO546" s="741"/>
      <c r="AP546" s="741"/>
      <c r="AQ546" s="741"/>
      <c r="AR546" s="741"/>
      <c r="AS546" s="741"/>
      <c r="AT546" s="741"/>
      <c r="AU546" s="741"/>
      <c r="AV546" s="741"/>
      <c r="AW546" s="741"/>
      <c r="AX546" s="741"/>
      <c r="AY546" s="741"/>
      <c r="AZ546" s="741"/>
      <c r="BA546" s="741"/>
      <c r="BB546" s="741"/>
      <c r="BC546" s="741"/>
      <c r="BD546" s="741"/>
      <c r="BE546" s="741"/>
      <c r="BF546" s="803"/>
      <c r="BG546" s="741"/>
      <c r="BH546" s="741"/>
      <c r="BI546" s="741"/>
      <c r="BJ546" s="741"/>
      <c r="BK546" s="741"/>
      <c r="BL546" s="741"/>
      <c r="BM546" s="741"/>
      <c r="BN546" s="741"/>
      <c r="BO546" s="741"/>
      <c r="BP546" s="741"/>
      <c r="BQ546" s="741"/>
      <c r="BR546" s="741"/>
      <c r="BS546" s="741"/>
      <c r="BT546" s="741"/>
      <c r="BU546" s="741"/>
      <c r="BV546" s="741"/>
      <c r="BW546" s="741"/>
      <c r="BX546" s="741"/>
      <c r="BY546" s="803"/>
      <c r="BZ546" s="741"/>
      <c r="CA546" s="741"/>
      <c r="CB546" s="741"/>
      <c r="CC546" s="741"/>
      <c r="CD546" s="698" t="str">
        <f t="shared" si="1817"/>
        <v/>
      </c>
      <c r="CE546" s="698" t="str">
        <f t="shared" si="1818"/>
        <v/>
      </c>
      <c r="CF546" s="698" t="str">
        <f t="shared" si="1819"/>
        <v/>
      </c>
      <c r="CG546" s="787" t="str">
        <f t="shared" si="1820"/>
        <v/>
      </c>
      <c r="CH546" s="1371" t="str">
        <f t="shared" si="1710"/>
        <v/>
      </c>
      <c r="CI546" s="1372" t="str">
        <f t="shared" si="1711"/>
        <v/>
      </c>
      <c r="CJ546" s="1373" t="str">
        <f t="shared" si="1712"/>
        <v/>
      </c>
      <c r="CK546" s="1373" t="str">
        <f t="shared" si="1713"/>
        <v/>
      </c>
      <c r="CL546" s="1373" t="str">
        <f t="shared" si="1714"/>
        <v/>
      </c>
      <c r="CM546" s="1373" t="str">
        <f t="shared" si="1715"/>
        <v/>
      </c>
      <c r="CN546" s="1373" t="str">
        <f t="shared" si="1716"/>
        <v/>
      </c>
      <c r="CO546" s="1374" t="str">
        <f t="shared" si="1717"/>
        <v/>
      </c>
      <c r="CP546" s="1374" t="str">
        <f t="shared" si="1718"/>
        <v/>
      </c>
      <c r="CQ546" s="1374" t="str">
        <f t="shared" si="1719"/>
        <v/>
      </c>
      <c r="CR546" s="1374" t="str">
        <f t="shared" si="1720"/>
        <v/>
      </c>
      <c r="CS546" s="1373" t="str">
        <f t="shared" si="1721"/>
        <v/>
      </c>
      <c r="CT546" s="1373" t="str">
        <f t="shared" si="1722"/>
        <v/>
      </c>
      <c r="CU546" s="1373" t="str">
        <f t="shared" si="1723"/>
        <v/>
      </c>
      <c r="CV546" s="1373" t="str">
        <f t="shared" si="1724"/>
        <v/>
      </c>
      <c r="CW546" s="1373" t="str">
        <f t="shared" si="1725"/>
        <v/>
      </c>
      <c r="CX546" s="1372" t="str">
        <f t="shared" si="1726"/>
        <v/>
      </c>
      <c r="CY546" s="1375" t="str">
        <f t="shared" si="1727"/>
        <v/>
      </c>
      <c r="CZ546" s="532" t="str">
        <f t="shared" si="1728"/>
        <v/>
      </c>
      <c r="DA546" s="533" t="str">
        <f t="shared" si="1729"/>
        <v/>
      </c>
      <c r="DB546" s="534" t="str">
        <f t="shared" si="1730"/>
        <v/>
      </c>
      <c r="DC546" s="534" t="str">
        <f t="shared" si="1731"/>
        <v/>
      </c>
      <c r="DD546" s="534" t="str">
        <f t="shared" si="1732"/>
        <v/>
      </c>
      <c r="DE546" s="534" t="str">
        <f t="shared" si="1733"/>
        <v/>
      </c>
      <c r="DF546" s="534" t="str">
        <f t="shared" si="1734"/>
        <v/>
      </c>
      <c r="DG546" s="535" t="str">
        <f t="shared" si="1735"/>
        <v/>
      </c>
      <c r="DH546" s="535" t="str">
        <f t="shared" si="1736"/>
        <v/>
      </c>
      <c r="DI546" s="535" t="str">
        <f t="shared" si="1737"/>
        <v/>
      </c>
      <c r="DJ546" s="535" t="str">
        <f t="shared" si="1738"/>
        <v/>
      </c>
      <c r="DK546" s="534" t="str">
        <f t="shared" si="1739"/>
        <v/>
      </c>
      <c r="DL546" s="534" t="str">
        <f t="shared" si="1740"/>
        <v/>
      </c>
      <c r="DM546" s="534" t="str">
        <f t="shared" si="1741"/>
        <v/>
      </c>
      <c r="DN546" s="534" t="str">
        <f t="shared" si="1742"/>
        <v/>
      </c>
      <c r="DO546" s="534" t="str">
        <f t="shared" si="1743"/>
        <v/>
      </c>
      <c r="DP546" s="533" t="str">
        <f t="shared" si="1744"/>
        <v/>
      </c>
      <c r="DQ546" s="532" t="str">
        <f t="shared" si="1745"/>
        <v/>
      </c>
      <c r="DR546" s="753">
        <f t="shared" si="1821"/>
        <v>0</v>
      </c>
      <c r="DS546" s="111">
        <f t="shared" si="1822"/>
        <v>0</v>
      </c>
      <c r="DT546" s="111">
        <f t="shared" si="1823"/>
        <v>0</v>
      </c>
      <c r="DU546" s="111">
        <f t="shared" si="1824"/>
        <v>0</v>
      </c>
      <c r="DV546" s="602"/>
      <c r="DW546" s="719"/>
      <c r="DX546" s="719"/>
      <c r="DY546" s="719"/>
      <c r="DZ546" s="719"/>
      <c r="EA546" s="719"/>
      <c r="EB546" s="719"/>
      <c r="EC546" s="719"/>
      <c r="ED546" s="719"/>
      <c r="EE546" s="603"/>
    </row>
    <row r="547" spans="1:135" s="604" customFormat="1" ht="15.75" customHeight="1">
      <c r="A547" s="800" t="s">
        <v>400</v>
      </c>
      <c r="B547" s="858">
        <v>11760</v>
      </c>
      <c r="C547" s="858">
        <v>11760</v>
      </c>
      <c r="D547" s="858">
        <v>11760</v>
      </c>
      <c r="E547" s="858">
        <v>11760</v>
      </c>
      <c r="F547" s="858">
        <v>11760</v>
      </c>
      <c r="G547" s="858">
        <v>11760</v>
      </c>
      <c r="H547" s="858">
        <v>11760</v>
      </c>
      <c r="I547" s="858">
        <v>11760</v>
      </c>
      <c r="J547" s="858">
        <v>11760</v>
      </c>
      <c r="K547" s="858">
        <v>11760</v>
      </c>
      <c r="L547" s="858">
        <v>11760</v>
      </c>
      <c r="M547" s="858">
        <v>11760</v>
      </c>
      <c r="N547" s="858">
        <v>11760</v>
      </c>
      <c r="O547" s="858">
        <v>11760</v>
      </c>
      <c r="P547" s="858">
        <v>11760</v>
      </c>
      <c r="Q547" s="858">
        <v>11760</v>
      </c>
      <c r="R547" s="858">
        <v>11760</v>
      </c>
      <c r="S547" s="858">
        <v>11760</v>
      </c>
      <c r="T547" s="851"/>
      <c r="U547" s="858">
        <v>11760</v>
      </c>
      <c r="V547" s="858">
        <v>11760</v>
      </c>
      <c r="W547" s="858">
        <v>11760</v>
      </c>
      <c r="X547" s="858">
        <v>11760</v>
      </c>
      <c r="Y547" s="858">
        <v>11760</v>
      </c>
      <c r="Z547" s="858">
        <v>11760</v>
      </c>
      <c r="AA547" s="858">
        <v>11760</v>
      </c>
      <c r="AB547" s="858">
        <v>11760</v>
      </c>
      <c r="AC547" s="858">
        <v>11760</v>
      </c>
      <c r="AD547" s="858">
        <v>11760</v>
      </c>
      <c r="AE547" s="858">
        <v>11760</v>
      </c>
      <c r="AF547" s="858">
        <v>11760</v>
      </c>
      <c r="AG547" s="858">
        <v>11760</v>
      </c>
      <c r="AH547" s="858">
        <v>11760</v>
      </c>
      <c r="AI547" s="858">
        <v>11760</v>
      </c>
      <c r="AJ547" s="858">
        <v>11760</v>
      </c>
      <c r="AK547" s="858">
        <v>11760</v>
      </c>
      <c r="AL547" s="858">
        <v>11760</v>
      </c>
      <c r="AM547" s="851"/>
      <c r="AN547" s="858">
        <v>11760</v>
      </c>
      <c r="AO547" s="858">
        <v>11760</v>
      </c>
      <c r="AP547" s="858">
        <v>11760</v>
      </c>
      <c r="AQ547" s="858">
        <v>11760</v>
      </c>
      <c r="AR547" s="858">
        <v>11760</v>
      </c>
      <c r="AS547" s="858">
        <v>11760</v>
      </c>
      <c r="AT547" s="858">
        <v>11760</v>
      </c>
      <c r="AU547" s="858">
        <v>11760</v>
      </c>
      <c r="AV547" s="858">
        <v>11760</v>
      </c>
      <c r="AW547" s="858">
        <v>11760</v>
      </c>
      <c r="AX547" s="858">
        <v>11760</v>
      </c>
      <c r="AY547" s="858">
        <v>11760</v>
      </c>
      <c r="AZ547" s="858">
        <v>11760</v>
      </c>
      <c r="BA547" s="858">
        <v>11760</v>
      </c>
      <c r="BB547" s="858">
        <v>11760</v>
      </c>
      <c r="BC547" s="858">
        <v>11760</v>
      </c>
      <c r="BD547" s="858">
        <v>11760</v>
      </c>
      <c r="BE547" s="858">
        <v>11760</v>
      </c>
      <c r="BF547" s="851"/>
      <c r="BG547" s="858">
        <v>11760</v>
      </c>
      <c r="BH547" s="858">
        <v>11760</v>
      </c>
      <c r="BI547" s="858">
        <v>11760</v>
      </c>
      <c r="BJ547" s="858">
        <v>11760</v>
      </c>
      <c r="BK547" s="858">
        <v>11760</v>
      </c>
      <c r="BL547" s="858">
        <v>11760</v>
      </c>
      <c r="BM547" s="858">
        <v>11760</v>
      </c>
      <c r="BN547" s="858">
        <v>11760</v>
      </c>
      <c r="BO547" s="858">
        <v>11760</v>
      </c>
      <c r="BP547" s="858">
        <v>11760</v>
      </c>
      <c r="BQ547" s="858">
        <v>11760</v>
      </c>
      <c r="BR547" s="858">
        <v>11760</v>
      </c>
      <c r="BS547" s="858">
        <v>11760</v>
      </c>
      <c r="BT547" s="858">
        <v>11760</v>
      </c>
      <c r="BU547" s="858">
        <v>11760</v>
      </c>
      <c r="BV547" s="858">
        <v>11760</v>
      </c>
      <c r="BW547" s="858">
        <v>11760</v>
      </c>
      <c r="BX547" s="858">
        <v>11760</v>
      </c>
      <c r="BY547" s="851"/>
      <c r="BZ547" s="858">
        <v>11760</v>
      </c>
      <c r="CA547" s="858">
        <v>11760</v>
      </c>
      <c r="CB547" s="858">
        <v>11760</v>
      </c>
      <c r="CC547" s="858">
        <v>11760</v>
      </c>
      <c r="CD547" s="698">
        <f t="shared" si="1817"/>
        <v>11760</v>
      </c>
      <c r="CE547" s="698">
        <f t="shared" si="1818"/>
        <v>11760</v>
      </c>
      <c r="CF547" s="698">
        <f t="shared" si="1819"/>
        <v>11760</v>
      </c>
      <c r="CG547" s="787">
        <f t="shared" si="1820"/>
        <v>11760</v>
      </c>
      <c r="CH547" s="1371">
        <f t="shared" si="1710"/>
        <v>11760</v>
      </c>
      <c r="CI547" s="1372">
        <f t="shared" si="1711"/>
        <v>11760</v>
      </c>
      <c r="CJ547" s="1373">
        <f t="shared" si="1712"/>
        <v>11760</v>
      </c>
      <c r="CK547" s="1373">
        <f t="shared" si="1713"/>
        <v>11760</v>
      </c>
      <c r="CL547" s="1373">
        <f t="shared" si="1714"/>
        <v>11760</v>
      </c>
      <c r="CM547" s="1373">
        <f t="shared" si="1715"/>
        <v>11760</v>
      </c>
      <c r="CN547" s="1373">
        <f t="shared" si="1716"/>
        <v>11760</v>
      </c>
      <c r="CO547" s="1374">
        <f t="shared" si="1717"/>
        <v>11760</v>
      </c>
      <c r="CP547" s="1374">
        <f t="shared" si="1718"/>
        <v>11760</v>
      </c>
      <c r="CQ547" s="1374">
        <f t="shared" si="1719"/>
        <v>11760</v>
      </c>
      <c r="CR547" s="1374">
        <f t="shared" si="1720"/>
        <v>11760</v>
      </c>
      <c r="CS547" s="1373">
        <f t="shared" si="1721"/>
        <v>11760</v>
      </c>
      <c r="CT547" s="1373">
        <f t="shared" si="1722"/>
        <v>11760</v>
      </c>
      <c r="CU547" s="1373">
        <f t="shared" si="1723"/>
        <v>11760</v>
      </c>
      <c r="CV547" s="1373">
        <f t="shared" si="1724"/>
        <v>11760</v>
      </c>
      <c r="CW547" s="1373">
        <f t="shared" si="1725"/>
        <v>11760</v>
      </c>
      <c r="CX547" s="1372">
        <f t="shared" si="1726"/>
        <v>11760</v>
      </c>
      <c r="CY547" s="1375">
        <f t="shared" si="1727"/>
        <v>11760</v>
      </c>
      <c r="CZ547" s="532">
        <f t="shared" si="1728"/>
        <v>11760</v>
      </c>
      <c r="DA547" s="533">
        <f t="shared" si="1729"/>
        <v>11760</v>
      </c>
      <c r="DB547" s="534">
        <f t="shared" si="1730"/>
        <v>11760</v>
      </c>
      <c r="DC547" s="534">
        <f t="shared" si="1731"/>
        <v>11760</v>
      </c>
      <c r="DD547" s="534">
        <f t="shared" si="1732"/>
        <v>11760</v>
      </c>
      <c r="DE547" s="534">
        <f t="shared" si="1733"/>
        <v>11760</v>
      </c>
      <c r="DF547" s="534">
        <f t="shared" si="1734"/>
        <v>11760</v>
      </c>
      <c r="DG547" s="535">
        <f t="shared" si="1735"/>
        <v>11760</v>
      </c>
      <c r="DH547" s="535">
        <f t="shared" si="1736"/>
        <v>11760</v>
      </c>
      <c r="DI547" s="535">
        <f t="shared" si="1737"/>
        <v>11760</v>
      </c>
      <c r="DJ547" s="535">
        <f t="shared" si="1738"/>
        <v>11760</v>
      </c>
      <c r="DK547" s="534">
        <f t="shared" si="1739"/>
        <v>11760</v>
      </c>
      <c r="DL547" s="534">
        <f t="shared" si="1740"/>
        <v>11760</v>
      </c>
      <c r="DM547" s="534">
        <f t="shared" si="1741"/>
        <v>11760</v>
      </c>
      <c r="DN547" s="534">
        <f t="shared" si="1742"/>
        <v>11760</v>
      </c>
      <c r="DO547" s="534">
        <f t="shared" si="1743"/>
        <v>11760</v>
      </c>
      <c r="DP547" s="533">
        <f t="shared" si="1744"/>
        <v>11760</v>
      </c>
      <c r="DQ547" s="532">
        <f t="shared" si="1745"/>
        <v>11760</v>
      </c>
      <c r="DR547" s="753">
        <f t="shared" si="1821"/>
        <v>18</v>
      </c>
      <c r="DS547" s="111">
        <f t="shared" si="1822"/>
        <v>18</v>
      </c>
      <c r="DT547" s="111">
        <f t="shared" si="1823"/>
        <v>18</v>
      </c>
      <c r="DU547" s="111">
        <f t="shared" si="1824"/>
        <v>18</v>
      </c>
      <c r="DV547" s="602"/>
      <c r="DW547" s="719"/>
      <c r="DX547" s="719"/>
      <c r="DY547" s="719"/>
      <c r="DZ547" s="719"/>
      <c r="EA547" s="719"/>
      <c r="EB547" s="719"/>
      <c r="EC547" s="719"/>
      <c r="ED547" s="719"/>
      <c r="EE547" s="603"/>
    </row>
    <row r="548" spans="1:135" s="604" customFormat="1" ht="15.75" customHeight="1">
      <c r="A548" s="748" t="s">
        <v>328</v>
      </c>
      <c r="B548" s="863" t="str">
        <f t="shared" ref="B548:S548" si="1842">IF(B546="","",B546*B547/B$46/365/$G$1)</f>
        <v/>
      </c>
      <c r="C548" s="863" t="str">
        <f t="shared" si="1842"/>
        <v/>
      </c>
      <c r="D548" s="863" t="str">
        <f t="shared" si="1842"/>
        <v/>
      </c>
      <c r="E548" s="863" t="str">
        <f t="shared" si="1842"/>
        <v/>
      </c>
      <c r="F548" s="863" t="str">
        <f t="shared" si="1842"/>
        <v/>
      </c>
      <c r="G548" s="863" t="str">
        <f t="shared" si="1842"/>
        <v/>
      </c>
      <c r="H548" s="863" t="str">
        <f t="shared" si="1842"/>
        <v/>
      </c>
      <c r="I548" s="863" t="str">
        <f t="shared" si="1842"/>
        <v/>
      </c>
      <c r="J548" s="863" t="str">
        <f t="shared" si="1842"/>
        <v/>
      </c>
      <c r="K548" s="863" t="str">
        <f t="shared" si="1842"/>
        <v/>
      </c>
      <c r="L548" s="863" t="str">
        <f t="shared" si="1842"/>
        <v/>
      </c>
      <c r="M548" s="863" t="str">
        <f t="shared" si="1842"/>
        <v/>
      </c>
      <c r="N548" s="863" t="str">
        <f t="shared" si="1842"/>
        <v/>
      </c>
      <c r="O548" s="863" t="str">
        <f t="shared" si="1842"/>
        <v/>
      </c>
      <c r="P548" s="863" t="str">
        <f t="shared" si="1842"/>
        <v/>
      </c>
      <c r="Q548" s="863" t="str">
        <f t="shared" si="1842"/>
        <v/>
      </c>
      <c r="R548" s="863" t="str">
        <f t="shared" si="1842"/>
        <v/>
      </c>
      <c r="S548" s="863" t="str">
        <f t="shared" si="1842"/>
        <v/>
      </c>
      <c r="T548" s="752"/>
      <c r="U548" s="863" t="str">
        <f t="shared" ref="U548:AL548" si="1843">IF(U546="","",U546*U547/U$46/365/$G$1)</f>
        <v/>
      </c>
      <c r="V548" s="863" t="str">
        <f t="shared" si="1843"/>
        <v/>
      </c>
      <c r="W548" s="863" t="str">
        <f t="shared" si="1843"/>
        <v/>
      </c>
      <c r="X548" s="863" t="str">
        <f t="shared" si="1843"/>
        <v/>
      </c>
      <c r="Y548" s="863" t="str">
        <f t="shared" si="1843"/>
        <v/>
      </c>
      <c r="Z548" s="863" t="str">
        <f t="shared" si="1843"/>
        <v/>
      </c>
      <c r="AA548" s="863" t="str">
        <f t="shared" si="1843"/>
        <v/>
      </c>
      <c r="AB548" s="863" t="str">
        <f t="shared" si="1843"/>
        <v/>
      </c>
      <c r="AC548" s="863" t="str">
        <f t="shared" si="1843"/>
        <v/>
      </c>
      <c r="AD548" s="863" t="str">
        <f t="shared" si="1843"/>
        <v/>
      </c>
      <c r="AE548" s="863" t="str">
        <f t="shared" si="1843"/>
        <v/>
      </c>
      <c r="AF548" s="863" t="str">
        <f t="shared" si="1843"/>
        <v/>
      </c>
      <c r="AG548" s="863" t="str">
        <f t="shared" si="1843"/>
        <v/>
      </c>
      <c r="AH548" s="863" t="str">
        <f t="shared" si="1843"/>
        <v/>
      </c>
      <c r="AI548" s="863" t="str">
        <f t="shared" si="1843"/>
        <v/>
      </c>
      <c r="AJ548" s="863" t="str">
        <f t="shared" si="1843"/>
        <v/>
      </c>
      <c r="AK548" s="863" t="str">
        <f t="shared" si="1843"/>
        <v/>
      </c>
      <c r="AL548" s="863" t="str">
        <f t="shared" si="1843"/>
        <v/>
      </c>
      <c r="AM548" s="752"/>
      <c r="AN548" s="863" t="str">
        <f t="shared" ref="AN548:BE548" si="1844">IF(AN546="","",AN546*AN547/AN$46/365/$G$1)</f>
        <v/>
      </c>
      <c r="AO548" s="863" t="str">
        <f t="shared" si="1844"/>
        <v/>
      </c>
      <c r="AP548" s="863" t="str">
        <f t="shared" si="1844"/>
        <v/>
      </c>
      <c r="AQ548" s="863" t="str">
        <f t="shared" si="1844"/>
        <v/>
      </c>
      <c r="AR548" s="863" t="str">
        <f t="shared" si="1844"/>
        <v/>
      </c>
      <c r="AS548" s="863" t="str">
        <f t="shared" si="1844"/>
        <v/>
      </c>
      <c r="AT548" s="863" t="str">
        <f t="shared" si="1844"/>
        <v/>
      </c>
      <c r="AU548" s="863" t="str">
        <f t="shared" si="1844"/>
        <v/>
      </c>
      <c r="AV548" s="863" t="str">
        <f t="shared" si="1844"/>
        <v/>
      </c>
      <c r="AW548" s="863" t="str">
        <f t="shared" si="1844"/>
        <v/>
      </c>
      <c r="AX548" s="863" t="str">
        <f t="shared" si="1844"/>
        <v/>
      </c>
      <c r="AY548" s="863" t="str">
        <f t="shared" si="1844"/>
        <v/>
      </c>
      <c r="AZ548" s="863" t="str">
        <f t="shared" si="1844"/>
        <v/>
      </c>
      <c r="BA548" s="863" t="str">
        <f t="shared" si="1844"/>
        <v/>
      </c>
      <c r="BB548" s="863" t="str">
        <f t="shared" si="1844"/>
        <v/>
      </c>
      <c r="BC548" s="863" t="str">
        <f t="shared" si="1844"/>
        <v/>
      </c>
      <c r="BD548" s="863" t="str">
        <f t="shared" si="1844"/>
        <v/>
      </c>
      <c r="BE548" s="863" t="str">
        <f t="shared" si="1844"/>
        <v/>
      </c>
      <c r="BF548" s="752"/>
      <c r="BG548" s="863" t="str">
        <f t="shared" ref="BG548:BX548" si="1845">IF(BG546="","",BG546*BG547/BG$46/365/$G$1)</f>
        <v/>
      </c>
      <c r="BH548" s="863" t="str">
        <f t="shared" si="1845"/>
        <v/>
      </c>
      <c r="BI548" s="863" t="str">
        <f t="shared" si="1845"/>
        <v/>
      </c>
      <c r="BJ548" s="863" t="str">
        <f t="shared" si="1845"/>
        <v/>
      </c>
      <c r="BK548" s="863" t="str">
        <f t="shared" si="1845"/>
        <v/>
      </c>
      <c r="BL548" s="863" t="str">
        <f t="shared" si="1845"/>
        <v/>
      </c>
      <c r="BM548" s="863" t="str">
        <f t="shared" si="1845"/>
        <v/>
      </c>
      <c r="BN548" s="863" t="str">
        <f t="shared" si="1845"/>
        <v/>
      </c>
      <c r="BO548" s="863" t="str">
        <f t="shared" si="1845"/>
        <v/>
      </c>
      <c r="BP548" s="863" t="str">
        <f t="shared" si="1845"/>
        <v/>
      </c>
      <c r="BQ548" s="863" t="str">
        <f t="shared" si="1845"/>
        <v/>
      </c>
      <c r="BR548" s="863" t="str">
        <f t="shared" si="1845"/>
        <v/>
      </c>
      <c r="BS548" s="863" t="str">
        <f t="shared" si="1845"/>
        <v/>
      </c>
      <c r="BT548" s="863" t="str">
        <f t="shared" si="1845"/>
        <v/>
      </c>
      <c r="BU548" s="863" t="str">
        <f t="shared" si="1845"/>
        <v/>
      </c>
      <c r="BV548" s="863" t="str">
        <f t="shared" si="1845"/>
        <v/>
      </c>
      <c r="BW548" s="863" t="str">
        <f t="shared" si="1845"/>
        <v/>
      </c>
      <c r="BX548" s="863" t="str">
        <f t="shared" si="1845"/>
        <v/>
      </c>
      <c r="BY548" s="752"/>
      <c r="BZ548" s="863" t="str">
        <f>IF(BZ546="","",BZ546*BZ547/BZ$46/365/$G$1)</f>
        <v/>
      </c>
      <c r="CA548" s="863" t="str">
        <f>IF(CA546="","",CA546*CA547/CA$46/365/$G$1)</f>
        <v/>
      </c>
      <c r="CB548" s="863" t="str">
        <f>IF(CB546="","",CB546*CB547/CB$46/365/$G$1)</f>
        <v/>
      </c>
      <c r="CC548" s="863" t="str">
        <f>IF(CC546="","",CC546*CC547/CC$46/365/$G$1)</f>
        <v/>
      </c>
      <c r="CD548" s="698" t="str">
        <f t="shared" si="1817"/>
        <v/>
      </c>
      <c r="CE548" s="723" t="str">
        <f t="shared" si="1818"/>
        <v/>
      </c>
      <c r="CF548" s="723" t="str">
        <f t="shared" si="1819"/>
        <v/>
      </c>
      <c r="CG548" s="790" t="str">
        <f t="shared" si="1820"/>
        <v/>
      </c>
      <c r="CH548" s="1376" t="str">
        <f t="shared" si="1710"/>
        <v/>
      </c>
      <c r="CI548" s="1377" t="str">
        <f t="shared" si="1711"/>
        <v/>
      </c>
      <c r="CJ548" s="1378" t="str">
        <f t="shared" si="1712"/>
        <v/>
      </c>
      <c r="CK548" s="1378" t="str">
        <f t="shared" si="1713"/>
        <v/>
      </c>
      <c r="CL548" s="1378" t="str">
        <f t="shared" si="1714"/>
        <v/>
      </c>
      <c r="CM548" s="1378" t="str">
        <f t="shared" si="1715"/>
        <v/>
      </c>
      <c r="CN548" s="1378" t="str">
        <f t="shared" si="1716"/>
        <v/>
      </c>
      <c r="CO548" s="1379" t="str">
        <f t="shared" si="1717"/>
        <v/>
      </c>
      <c r="CP548" s="1379" t="str">
        <f t="shared" si="1718"/>
        <v/>
      </c>
      <c r="CQ548" s="1379" t="str">
        <f t="shared" si="1719"/>
        <v/>
      </c>
      <c r="CR548" s="1379" t="str">
        <f t="shared" si="1720"/>
        <v/>
      </c>
      <c r="CS548" s="1378" t="str">
        <f t="shared" si="1721"/>
        <v/>
      </c>
      <c r="CT548" s="1378" t="str">
        <f t="shared" si="1722"/>
        <v/>
      </c>
      <c r="CU548" s="1378" t="str">
        <f t="shared" si="1723"/>
        <v/>
      </c>
      <c r="CV548" s="1378" t="str">
        <f t="shared" si="1724"/>
        <v/>
      </c>
      <c r="CW548" s="1378" t="str">
        <f t="shared" si="1725"/>
        <v/>
      </c>
      <c r="CX548" s="1377" t="str">
        <f t="shared" si="1726"/>
        <v/>
      </c>
      <c r="CY548" s="1380" t="str">
        <f t="shared" si="1727"/>
        <v/>
      </c>
      <c r="CZ548" s="638" t="str">
        <f t="shared" si="1728"/>
        <v/>
      </c>
      <c r="DA548" s="639" t="str">
        <f t="shared" si="1729"/>
        <v/>
      </c>
      <c r="DB548" s="640" t="str">
        <f t="shared" si="1730"/>
        <v/>
      </c>
      <c r="DC548" s="640" t="str">
        <f t="shared" si="1731"/>
        <v/>
      </c>
      <c r="DD548" s="640" t="str">
        <f t="shared" si="1732"/>
        <v/>
      </c>
      <c r="DE548" s="640" t="str">
        <f t="shared" si="1733"/>
        <v/>
      </c>
      <c r="DF548" s="640" t="str">
        <f t="shared" si="1734"/>
        <v/>
      </c>
      <c r="DG548" s="641" t="str">
        <f t="shared" si="1735"/>
        <v/>
      </c>
      <c r="DH548" s="641" t="str">
        <f t="shared" si="1736"/>
        <v/>
      </c>
      <c r="DI548" s="641" t="str">
        <f t="shared" si="1737"/>
        <v/>
      </c>
      <c r="DJ548" s="641" t="str">
        <f t="shared" si="1738"/>
        <v/>
      </c>
      <c r="DK548" s="640" t="str">
        <f t="shared" si="1739"/>
        <v/>
      </c>
      <c r="DL548" s="640" t="str">
        <f t="shared" si="1740"/>
        <v/>
      </c>
      <c r="DM548" s="640" t="str">
        <f t="shared" si="1741"/>
        <v/>
      </c>
      <c r="DN548" s="640" t="str">
        <f t="shared" si="1742"/>
        <v/>
      </c>
      <c r="DO548" s="640" t="str">
        <f t="shared" si="1743"/>
        <v/>
      </c>
      <c r="DP548" s="639" t="str">
        <f t="shared" si="1744"/>
        <v/>
      </c>
      <c r="DQ548" s="638" t="str">
        <f t="shared" si="1745"/>
        <v/>
      </c>
      <c r="DR548" s="753">
        <f t="shared" si="1821"/>
        <v>0</v>
      </c>
      <c r="DS548" s="111">
        <f t="shared" si="1822"/>
        <v>0</v>
      </c>
      <c r="DT548" s="111">
        <f t="shared" si="1823"/>
        <v>0</v>
      </c>
      <c r="DU548" s="111">
        <f t="shared" si="1824"/>
        <v>0</v>
      </c>
      <c r="DV548" s="602"/>
      <c r="DW548" s="719"/>
      <c r="DX548" s="719"/>
      <c r="DY548" s="719"/>
      <c r="DZ548" s="719"/>
      <c r="EA548" s="719"/>
      <c r="EB548" s="719"/>
      <c r="EC548" s="719"/>
      <c r="ED548" s="719"/>
      <c r="EE548" s="603"/>
    </row>
    <row r="549" spans="1:135" s="604" customFormat="1" ht="15.75" customHeight="1">
      <c r="A549" s="859" t="s">
        <v>398</v>
      </c>
      <c r="B549" s="743"/>
      <c r="C549" s="741"/>
      <c r="D549" s="741"/>
      <c r="E549" s="741"/>
      <c r="F549" s="741"/>
      <c r="G549" s="741"/>
      <c r="H549" s="741"/>
      <c r="I549" s="741"/>
      <c r="J549" s="741"/>
      <c r="K549" s="741"/>
      <c r="L549" s="741"/>
      <c r="M549" s="741"/>
      <c r="N549" s="741"/>
      <c r="O549" s="741"/>
      <c r="P549" s="741"/>
      <c r="Q549" s="741"/>
      <c r="R549" s="741"/>
      <c r="S549" s="741"/>
      <c r="T549" s="754"/>
      <c r="U549" s="741"/>
      <c r="V549" s="741"/>
      <c r="W549" s="741"/>
      <c r="X549" s="741"/>
      <c r="Y549" s="741"/>
      <c r="Z549" s="741"/>
      <c r="AA549" s="741"/>
      <c r="AB549" s="741"/>
      <c r="AC549" s="741"/>
      <c r="AD549" s="741"/>
      <c r="AE549" s="741"/>
      <c r="AF549" s="741"/>
      <c r="AG549" s="741"/>
      <c r="AH549" s="743"/>
      <c r="AI549" s="741"/>
      <c r="AJ549" s="741"/>
      <c r="AK549" s="741"/>
      <c r="AL549" s="743"/>
      <c r="AM549" s="754"/>
      <c r="AN549" s="741"/>
      <c r="AO549" s="741"/>
      <c r="AP549" s="741"/>
      <c r="AQ549" s="741"/>
      <c r="AR549" s="741"/>
      <c r="AS549" s="741"/>
      <c r="AT549" s="741"/>
      <c r="AU549" s="741"/>
      <c r="AV549" s="741"/>
      <c r="AW549" s="741"/>
      <c r="AX549" s="741"/>
      <c r="AY549" s="741"/>
      <c r="AZ549" s="741"/>
      <c r="BA549" s="741"/>
      <c r="BB549" s="741"/>
      <c r="BC549" s="741"/>
      <c r="BD549" s="741"/>
      <c r="BE549" s="741"/>
      <c r="BF549" s="754"/>
      <c r="BG549" s="741"/>
      <c r="BH549" s="741"/>
      <c r="BI549" s="741"/>
      <c r="BJ549" s="741"/>
      <c r="BK549" s="741"/>
      <c r="BL549" s="741"/>
      <c r="BM549" s="741"/>
      <c r="BN549" s="741"/>
      <c r="BO549" s="741"/>
      <c r="BP549" s="741"/>
      <c r="BQ549" s="741"/>
      <c r="BR549" s="741"/>
      <c r="BS549" s="741"/>
      <c r="BT549" s="741"/>
      <c r="BU549" s="741"/>
      <c r="BV549" s="741"/>
      <c r="BW549" s="741"/>
      <c r="BX549" s="741"/>
      <c r="BY549" s="754"/>
      <c r="BZ549" s="741"/>
      <c r="CA549" s="741"/>
      <c r="CB549" s="741"/>
      <c r="CC549" s="741"/>
      <c r="CD549" s="698" t="str">
        <f t="shared" si="1817"/>
        <v/>
      </c>
      <c r="CE549" s="698" t="str">
        <f t="shared" si="1818"/>
        <v/>
      </c>
      <c r="CF549" s="698" t="str">
        <f t="shared" si="1819"/>
        <v/>
      </c>
      <c r="CG549" s="787" t="str">
        <f t="shared" si="1820"/>
        <v/>
      </c>
      <c r="CH549" s="1371" t="str">
        <f t="shared" si="1710"/>
        <v/>
      </c>
      <c r="CI549" s="1372" t="str">
        <f t="shared" si="1711"/>
        <v/>
      </c>
      <c r="CJ549" s="1373" t="str">
        <f t="shared" si="1712"/>
        <v/>
      </c>
      <c r="CK549" s="1373" t="str">
        <f t="shared" si="1713"/>
        <v/>
      </c>
      <c r="CL549" s="1373" t="str">
        <f t="shared" si="1714"/>
        <v/>
      </c>
      <c r="CM549" s="1373" t="str">
        <f t="shared" si="1715"/>
        <v/>
      </c>
      <c r="CN549" s="1373" t="str">
        <f t="shared" si="1716"/>
        <v/>
      </c>
      <c r="CO549" s="1374" t="str">
        <f t="shared" si="1717"/>
        <v/>
      </c>
      <c r="CP549" s="1374" t="str">
        <f t="shared" si="1718"/>
        <v/>
      </c>
      <c r="CQ549" s="1374" t="str">
        <f t="shared" si="1719"/>
        <v/>
      </c>
      <c r="CR549" s="1374" t="str">
        <f t="shared" si="1720"/>
        <v/>
      </c>
      <c r="CS549" s="1373" t="str">
        <f t="shared" si="1721"/>
        <v/>
      </c>
      <c r="CT549" s="1373" t="str">
        <f t="shared" si="1722"/>
        <v/>
      </c>
      <c r="CU549" s="1373" t="str">
        <f t="shared" si="1723"/>
        <v/>
      </c>
      <c r="CV549" s="1373" t="str">
        <f t="shared" si="1724"/>
        <v/>
      </c>
      <c r="CW549" s="1373" t="str">
        <f t="shared" si="1725"/>
        <v/>
      </c>
      <c r="CX549" s="1372" t="str">
        <f t="shared" si="1726"/>
        <v/>
      </c>
      <c r="CY549" s="1375" t="str">
        <f t="shared" si="1727"/>
        <v/>
      </c>
      <c r="CZ549" s="532" t="str">
        <f t="shared" si="1728"/>
        <v/>
      </c>
      <c r="DA549" s="533" t="str">
        <f t="shared" si="1729"/>
        <v/>
      </c>
      <c r="DB549" s="534" t="str">
        <f t="shared" si="1730"/>
        <v/>
      </c>
      <c r="DC549" s="534" t="str">
        <f t="shared" si="1731"/>
        <v/>
      </c>
      <c r="DD549" s="534" t="str">
        <f t="shared" si="1732"/>
        <v/>
      </c>
      <c r="DE549" s="534" t="str">
        <f t="shared" si="1733"/>
        <v/>
      </c>
      <c r="DF549" s="534" t="str">
        <f t="shared" si="1734"/>
        <v/>
      </c>
      <c r="DG549" s="535" t="str">
        <f t="shared" si="1735"/>
        <v/>
      </c>
      <c r="DH549" s="535" t="str">
        <f t="shared" si="1736"/>
        <v/>
      </c>
      <c r="DI549" s="535" t="str">
        <f t="shared" si="1737"/>
        <v/>
      </c>
      <c r="DJ549" s="535" t="str">
        <f t="shared" si="1738"/>
        <v/>
      </c>
      <c r="DK549" s="534" t="str">
        <f t="shared" si="1739"/>
        <v/>
      </c>
      <c r="DL549" s="534" t="str">
        <f t="shared" si="1740"/>
        <v/>
      </c>
      <c r="DM549" s="534" t="str">
        <f t="shared" si="1741"/>
        <v/>
      </c>
      <c r="DN549" s="534" t="str">
        <f t="shared" si="1742"/>
        <v/>
      </c>
      <c r="DO549" s="534" t="str">
        <f t="shared" si="1743"/>
        <v/>
      </c>
      <c r="DP549" s="533" t="str">
        <f t="shared" si="1744"/>
        <v/>
      </c>
      <c r="DQ549" s="532" t="str">
        <f t="shared" si="1745"/>
        <v/>
      </c>
      <c r="DR549" s="753">
        <f t="shared" si="1821"/>
        <v>0</v>
      </c>
      <c r="DS549" s="111">
        <f t="shared" si="1822"/>
        <v>0</v>
      </c>
      <c r="DT549" s="111">
        <f t="shared" si="1823"/>
        <v>0</v>
      </c>
      <c r="DU549" s="111">
        <f t="shared" si="1824"/>
        <v>0</v>
      </c>
      <c r="DV549" s="602"/>
      <c r="DW549" s="719"/>
      <c r="DX549" s="719"/>
      <c r="DY549" s="719"/>
      <c r="DZ549" s="719"/>
      <c r="EA549" s="719"/>
      <c r="EB549" s="719"/>
      <c r="EC549" s="719"/>
      <c r="ED549" s="719"/>
      <c r="EE549" s="603"/>
    </row>
    <row r="550" spans="1:135" s="604" customFormat="1" ht="15.75" customHeight="1">
      <c r="A550" s="748" t="s">
        <v>395</v>
      </c>
      <c r="B550" s="541" t="str">
        <f t="shared" ref="B550:K550" si="1846">IF(B549="","",B545*B546*B549)</f>
        <v/>
      </c>
      <c r="C550" s="541" t="str">
        <f t="shared" si="1846"/>
        <v/>
      </c>
      <c r="D550" s="541" t="str">
        <f t="shared" si="1846"/>
        <v/>
      </c>
      <c r="E550" s="541" t="str">
        <f t="shared" si="1846"/>
        <v/>
      </c>
      <c r="F550" s="541" t="str">
        <f t="shared" si="1846"/>
        <v/>
      </c>
      <c r="G550" s="541" t="str">
        <f t="shared" si="1846"/>
        <v/>
      </c>
      <c r="H550" s="541" t="str">
        <f t="shared" si="1846"/>
        <v/>
      </c>
      <c r="I550" s="541" t="str">
        <f t="shared" si="1846"/>
        <v/>
      </c>
      <c r="J550" s="541" t="str">
        <f t="shared" si="1846"/>
        <v/>
      </c>
      <c r="K550" s="541" t="str">
        <f t="shared" si="1846"/>
        <v/>
      </c>
      <c r="L550" s="541"/>
      <c r="M550" s="541" t="str">
        <f t="shared" ref="M550:S550" si="1847">IF(M549="","",M545*M546*M549)</f>
        <v/>
      </c>
      <c r="N550" s="541" t="str">
        <f t="shared" si="1847"/>
        <v/>
      </c>
      <c r="O550" s="541" t="str">
        <f t="shared" si="1847"/>
        <v/>
      </c>
      <c r="P550" s="541" t="str">
        <f t="shared" si="1847"/>
        <v/>
      </c>
      <c r="Q550" s="541" t="str">
        <f t="shared" si="1847"/>
        <v/>
      </c>
      <c r="R550" s="541" t="str">
        <f t="shared" si="1847"/>
        <v/>
      </c>
      <c r="S550" s="541" t="str">
        <f t="shared" si="1847"/>
        <v/>
      </c>
      <c r="T550" s="865"/>
      <c r="U550" s="541" t="str">
        <f t="shared" ref="U550:AL550" si="1848">IF(U549="","",U545*U546*U549)</f>
        <v/>
      </c>
      <c r="V550" s="541" t="str">
        <f t="shared" si="1848"/>
        <v/>
      </c>
      <c r="W550" s="541" t="str">
        <f t="shared" si="1848"/>
        <v/>
      </c>
      <c r="X550" s="541" t="str">
        <f t="shared" si="1848"/>
        <v/>
      </c>
      <c r="Y550" s="541" t="str">
        <f t="shared" si="1848"/>
        <v/>
      </c>
      <c r="Z550" s="541" t="str">
        <f t="shared" si="1848"/>
        <v/>
      </c>
      <c r="AA550" s="541" t="str">
        <f t="shared" si="1848"/>
        <v/>
      </c>
      <c r="AB550" s="541" t="str">
        <f t="shared" si="1848"/>
        <v/>
      </c>
      <c r="AC550" s="541" t="str">
        <f t="shared" si="1848"/>
        <v/>
      </c>
      <c r="AD550" s="541" t="str">
        <f t="shared" si="1848"/>
        <v/>
      </c>
      <c r="AE550" s="541" t="str">
        <f t="shared" si="1848"/>
        <v/>
      </c>
      <c r="AF550" s="541" t="str">
        <f t="shared" si="1848"/>
        <v/>
      </c>
      <c r="AG550" s="541" t="str">
        <f t="shared" si="1848"/>
        <v/>
      </c>
      <c r="AH550" s="541" t="str">
        <f t="shared" si="1848"/>
        <v/>
      </c>
      <c r="AI550" s="541" t="str">
        <f t="shared" si="1848"/>
        <v/>
      </c>
      <c r="AJ550" s="541" t="str">
        <f t="shared" si="1848"/>
        <v/>
      </c>
      <c r="AK550" s="541" t="str">
        <f t="shared" si="1848"/>
        <v/>
      </c>
      <c r="AL550" s="541" t="str">
        <f t="shared" si="1848"/>
        <v/>
      </c>
      <c r="AM550" s="865"/>
      <c r="AN550" s="541" t="str">
        <f t="shared" ref="AN550:BE550" si="1849">IF(AN549="","",AN545*AN546*AN549)</f>
        <v/>
      </c>
      <c r="AO550" s="541" t="str">
        <f t="shared" si="1849"/>
        <v/>
      </c>
      <c r="AP550" s="541" t="str">
        <f t="shared" si="1849"/>
        <v/>
      </c>
      <c r="AQ550" s="541" t="str">
        <f t="shared" si="1849"/>
        <v/>
      </c>
      <c r="AR550" s="541" t="str">
        <f t="shared" si="1849"/>
        <v/>
      </c>
      <c r="AS550" s="541" t="str">
        <f t="shared" si="1849"/>
        <v/>
      </c>
      <c r="AT550" s="541" t="str">
        <f t="shared" si="1849"/>
        <v/>
      </c>
      <c r="AU550" s="541" t="str">
        <f t="shared" si="1849"/>
        <v/>
      </c>
      <c r="AV550" s="541" t="str">
        <f t="shared" si="1849"/>
        <v/>
      </c>
      <c r="AW550" s="541" t="str">
        <f t="shared" si="1849"/>
        <v/>
      </c>
      <c r="AX550" s="541" t="str">
        <f t="shared" si="1849"/>
        <v/>
      </c>
      <c r="AY550" s="541" t="str">
        <f t="shared" si="1849"/>
        <v/>
      </c>
      <c r="AZ550" s="541" t="str">
        <f t="shared" si="1849"/>
        <v/>
      </c>
      <c r="BA550" s="541" t="str">
        <f t="shared" si="1849"/>
        <v/>
      </c>
      <c r="BB550" s="541" t="str">
        <f t="shared" si="1849"/>
        <v/>
      </c>
      <c r="BC550" s="541" t="str">
        <f t="shared" si="1849"/>
        <v/>
      </c>
      <c r="BD550" s="541" t="str">
        <f t="shared" si="1849"/>
        <v/>
      </c>
      <c r="BE550" s="541" t="str">
        <f t="shared" si="1849"/>
        <v/>
      </c>
      <c r="BF550" s="865"/>
      <c r="BG550" s="541" t="str">
        <f t="shared" ref="BG550:BX550" si="1850">IF(BG549="","",BG545*BG546*BG549)</f>
        <v/>
      </c>
      <c r="BH550" s="541" t="str">
        <f t="shared" si="1850"/>
        <v/>
      </c>
      <c r="BI550" s="541" t="str">
        <f t="shared" si="1850"/>
        <v/>
      </c>
      <c r="BJ550" s="541" t="str">
        <f t="shared" si="1850"/>
        <v/>
      </c>
      <c r="BK550" s="541" t="str">
        <f t="shared" si="1850"/>
        <v/>
      </c>
      <c r="BL550" s="541" t="str">
        <f t="shared" si="1850"/>
        <v/>
      </c>
      <c r="BM550" s="541" t="str">
        <f t="shared" si="1850"/>
        <v/>
      </c>
      <c r="BN550" s="541" t="str">
        <f t="shared" si="1850"/>
        <v/>
      </c>
      <c r="BO550" s="541" t="str">
        <f t="shared" si="1850"/>
        <v/>
      </c>
      <c r="BP550" s="541" t="str">
        <f t="shared" si="1850"/>
        <v/>
      </c>
      <c r="BQ550" s="541" t="str">
        <f t="shared" si="1850"/>
        <v/>
      </c>
      <c r="BR550" s="541" t="str">
        <f t="shared" si="1850"/>
        <v/>
      </c>
      <c r="BS550" s="541" t="str">
        <f t="shared" si="1850"/>
        <v/>
      </c>
      <c r="BT550" s="541" t="str">
        <f t="shared" si="1850"/>
        <v/>
      </c>
      <c r="BU550" s="541" t="str">
        <f t="shared" si="1850"/>
        <v/>
      </c>
      <c r="BV550" s="541" t="str">
        <f t="shared" si="1850"/>
        <v/>
      </c>
      <c r="BW550" s="541" t="str">
        <f t="shared" si="1850"/>
        <v/>
      </c>
      <c r="BX550" s="541" t="str">
        <f t="shared" si="1850"/>
        <v/>
      </c>
      <c r="BY550" s="865"/>
      <c r="BZ550" s="541" t="str">
        <f>IF(BZ549="","",BZ545*BZ546*BZ549)</f>
        <v/>
      </c>
      <c r="CA550" s="541" t="str">
        <f>IF(CA549="","",CA545*CA546*CA549)</f>
        <v/>
      </c>
      <c r="CB550" s="541" t="str">
        <f>IF(CB549="","",CB545*CB546*CB549)</f>
        <v/>
      </c>
      <c r="CC550" s="541" t="str">
        <f>IF(CC549="","",CC545*CC546*CC549)</f>
        <v/>
      </c>
      <c r="CD550" s="698" t="str">
        <f t="shared" si="1817"/>
        <v/>
      </c>
      <c r="CE550" s="698" t="str">
        <f t="shared" si="1818"/>
        <v/>
      </c>
      <c r="CF550" s="698" t="str">
        <f t="shared" si="1819"/>
        <v/>
      </c>
      <c r="CG550" s="787" t="str">
        <f t="shared" si="1820"/>
        <v/>
      </c>
      <c r="CH550" s="1371" t="str">
        <f t="shared" si="1710"/>
        <v/>
      </c>
      <c r="CI550" s="1372" t="str">
        <f t="shared" si="1711"/>
        <v/>
      </c>
      <c r="CJ550" s="1373" t="str">
        <f t="shared" si="1712"/>
        <v/>
      </c>
      <c r="CK550" s="1373" t="str">
        <f t="shared" si="1713"/>
        <v/>
      </c>
      <c r="CL550" s="1373" t="str">
        <f t="shared" si="1714"/>
        <v/>
      </c>
      <c r="CM550" s="1373" t="str">
        <f t="shared" si="1715"/>
        <v/>
      </c>
      <c r="CN550" s="1373" t="str">
        <f t="shared" si="1716"/>
        <v/>
      </c>
      <c r="CO550" s="1374" t="str">
        <f t="shared" si="1717"/>
        <v/>
      </c>
      <c r="CP550" s="1374" t="str">
        <f t="shared" si="1718"/>
        <v/>
      </c>
      <c r="CQ550" s="1374" t="str">
        <f t="shared" si="1719"/>
        <v/>
      </c>
      <c r="CR550" s="1374" t="str">
        <f t="shared" si="1720"/>
        <v/>
      </c>
      <c r="CS550" s="1373" t="str">
        <f t="shared" si="1721"/>
        <v/>
      </c>
      <c r="CT550" s="1373" t="str">
        <f t="shared" si="1722"/>
        <v/>
      </c>
      <c r="CU550" s="1373" t="str">
        <f t="shared" si="1723"/>
        <v/>
      </c>
      <c r="CV550" s="1373" t="str">
        <f t="shared" si="1724"/>
        <v/>
      </c>
      <c r="CW550" s="1373" t="str">
        <f t="shared" si="1725"/>
        <v/>
      </c>
      <c r="CX550" s="1372" t="str">
        <f t="shared" si="1726"/>
        <v/>
      </c>
      <c r="CY550" s="1375" t="str">
        <f t="shared" si="1727"/>
        <v/>
      </c>
      <c r="CZ550" s="532" t="str">
        <f t="shared" si="1728"/>
        <v/>
      </c>
      <c r="DA550" s="533" t="str">
        <f t="shared" si="1729"/>
        <v/>
      </c>
      <c r="DB550" s="534" t="str">
        <f t="shared" si="1730"/>
        <v/>
      </c>
      <c r="DC550" s="534" t="str">
        <f t="shared" si="1731"/>
        <v/>
      </c>
      <c r="DD550" s="534" t="str">
        <f t="shared" si="1732"/>
        <v/>
      </c>
      <c r="DE550" s="534" t="str">
        <f t="shared" si="1733"/>
        <v/>
      </c>
      <c r="DF550" s="534" t="str">
        <f t="shared" si="1734"/>
        <v/>
      </c>
      <c r="DG550" s="535" t="str">
        <f t="shared" si="1735"/>
        <v/>
      </c>
      <c r="DH550" s="535" t="str">
        <f t="shared" si="1736"/>
        <v/>
      </c>
      <c r="DI550" s="535" t="str">
        <f t="shared" si="1737"/>
        <v/>
      </c>
      <c r="DJ550" s="535" t="str">
        <f t="shared" si="1738"/>
        <v/>
      </c>
      <c r="DK550" s="534" t="str">
        <f t="shared" si="1739"/>
        <v/>
      </c>
      <c r="DL550" s="534" t="str">
        <f t="shared" si="1740"/>
        <v/>
      </c>
      <c r="DM550" s="534" t="str">
        <f t="shared" si="1741"/>
        <v/>
      </c>
      <c r="DN550" s="534" t="str">
        <f t="shared" si="1742"/>
        <v/>
      </c>
      <c r="DO550" s="534" t="str">
        <f t="shared" si="1743"/>
        <v/>
      </c>
      <c r="DP550" s="533" t="str">
        <f t="shared" si="1744"/>
        <v/>
      </c>
      <c r="DQ550" s="532" t="str">
        <f t="shared" si="1745"/>
        <v/>
      </c>
      <c r="DR550" s="753">
        <f t="shared" si="1821"/>
        <v>0</v>
      </c>
      <c r="DS550" s="111">
        <f t="shared" si="1822"/>
        <v>0</v>
      </c>
      <c r="DT550" s="111">
        <f t="shared" si="1823"/>
        <v>0</v>
      </c>
      <c r="DU550" s="111">
        <f t="shared" si="1824"/>
        <v>0</v>
      </c>
      <c r="DV550" s="602"/>
      <c r="DW550" s="719"/>
      <c r="DX550" s="719"/>
      <c r="DY550" s="719"/>
      <c r="DZ550" s="719"/>
      <c r="EA550" s="719"/>
      <c r="EB550" s="719"/>
      <c r="EC550" s="719"/>
      <c r="ED550" s="719"/>
      <c r="EE550" s="603"/>
    </row>
    <row r="551" spans="1:135" s="604" customFormat="1" ht="15.75" customHeight="1">
      <c r="A551" s="1442" t="s">
        <v>835</v>
      </c>
      <c r="B551" s="306"/>
      <c r="C551" s="233"/>
      <c r="D551" s="233"/>
      <c r="E551" s="233"/>
      <c r="F551" s="233"/>
      <c r="G551" s="233"/>
      <c r="H551" s="233"/>
      <c r="I551" s="233"/>
      <c r="J551" s="233"/>
      <c r="K551" s="233"/>
      <c r="L551" s="233"/>
      <c r="M551" s="233"/>
      <c r="N551" s="233"/>
      <c r="O551" s="233"/>
      <c r="P551" s="233"/>
      <c r="Q551" s="233"/>
      <c r="R551" s="233"/>
      <c r="S551" s="233"/>
      <c r="T551" s="703"/>
      <c r="U551" s="233"/>
      <c r="V551" s="233"/>
      <c r="W551" s="233"/>
      <c r="X551" s="233"/>
      <c r="Y551" s="233"/>
      <c r="Z551" s="233"/>
      <c r="AA551" s="233"/>
      <c r="AB551" s="233"/>
      <c r="AC551" s="233"/>
      <c r="AD551" s="233"/>
      <c r="AE551" s="233"/>
      <c r="AF551" s="233"/>
      <c r="AG551" s="306"/>
      <c r="AH551" s="233"/>
      <c r="AI551" s="233"/>
      <c r="AJ551" s="306"/>
      <c r="AK551" s="306"/>
      <c r="AL551" s="233"/>
      <c r="AM551" s="703"/>
      <c r="AN551" s="233"/>
      <c r="AO551" s="233"/>
      <c r="AP551" s="233"/>
      <c r="AQ551" s="233"/>
      <c r="AR551" s="233"/>
      <c r="AS551" s="233"/>
      <c r="AT551" s="233"/>
      <c r="AU551" s="233"/>
      <c r="AV551" s="233"/>
      <c r="AW551" s="233"/>
      <c r="AX551" s="233"/>
      <c r="AY551" s="233"/>
      <c r="AZ551" s="233"/>
      <c r="BA551" s="233"/>
      <c r="BB551" s="233"/>
      <c r="BC551" s="233"/>
      <c r="BD551" s="233"/>
      <c r="BE551" s="233"/>
      <c r="BF551" s="703"/>
      <c r="BG551" s="233"/>
      <c r="BH551" s="233"/>
      <c r="BI551" s="233"/>
      <c r="BJ551" s="233"/>
      <c r="BK551" s="233"/>
      <c r="BL551" s="233"/>
      <c r="BM551" s="233"/>
      <c r="BN551" s="233"/>
      <c r="BO551" s="233"/>
      <c r="BP551" s="233"/>
      <c r="BQ551" s="233"/>
      <c r="BR551" s="233"/>
      <c r="BS551" s="233"/>
      <c r="BT551" s="233"/>
      <c r="BU551" s="233"/>
      <c r="BV551" s="233"/>
      <c r="BW551" s="233"/>
      <c r="BX551" s="233"/>
      <c r="BY551" s="703"/>
      <c r="BZ551" s="233"/>
      <c r="CA551" s="233"/>
      <c r="CB551" s="233"/>
      <c r="CC551" s="233"/>
      <c r="CD551" s="698" t="str">
        <f t="shared" si="1817"/>
        <v/>
      </c>
      <c r="CE551" s="698" t="str">
        <f t="shared" si="1818"/>
        <v/>
      </c>
      <c r="CF551" s="698" t="str">
        <f t="shared" si="1819"/>
        <v/>
      </c>
      <c r="CG551" s="787" t="str">
        <f t="shared" si="1820"/>
        <v/>
      </c>
      <c r="CH551" s="1371" t="str">
        <f t="shared" si="1710"/>
        <v/>
      </c>
      <c r="CI551" s="1372" t="str">
        <f t="shared" si="1711"/>
        <v/>
      </c>
      <c r="CJ551" s="1373" t="str">
        <f t="shared" si="1712"/>
        <v/>
      </c>
      <c r="CK551" s="1373" t="str">
        <f t="shared" si="1713"/>
        <v/>
      </c>
      <c r="CL551" s="1373" t="str">
        <f t="shared" si="1714"/>
        <v/>
      </c>
      <c r="CM551" s="1373" t="str">
        <f t="shared" si="1715"/>
        <v/>
      </c>
      <c r="CN551" s="1373" t="str">
        <f t="shared" si="1716"/>
        <v/>
      </c>
      <c r="CO551" s="1374" t="str">
        <f t="shared" si="1717"/>
        <v/>
      </c>
      <c r="CP551" s="1374" t="str">
        <f t="shared" si="1718"/>
        <v/>
      </c>
      <c r="CQ551" s="1374" t="str">
        <f t="shared" si="1719"/>
        <v/>
      </c>
      <c r="CR551" s="1374" t="str">
        <f t="shared" si="1720"/>
        <v/>
      </c>
      <c r="CS551" s="1373" t="str">
        <f t="shared" si="1721"/>
        <v/>
      </c>
      <c r="CT551" s="1373" t="str">
        <f t="shared" si="1722"/>
        <v/>
      </c>
      <c r="CU551" s="1373" t="str">
        <f t="shared" si="1723"/>
        <v/>
      </c>
      <c r="CV551" s="1373" t="str">
        <f t="shared" si="1724"/>
        <v/>
      </c>
      <c r="CW551" s="1373" t="str">
        <f t="shared" si="1725"/>
        <v/>
      </c>
      <c r="CX551" s="1372" t="str">
        <f t="shared" si="1726"/>
        <v/>
      </c>
      <c r="CY551" s="1375" t="str">
        <f t="shared" si="1727"/>
        <v/>
      </c>
      <c r="CZ551" s="532" t="str">
        <f t="shared" si="1728"/>
        <v/>
      </c>
      <c r="DA551" s="533" t="str">
        <f t="shared" si="1729"/>
        <v/>
      </c>
      <c r="DB551" s="534" t="str">
        <f t="shared" si="1730"/>
        <v/>
      </c>
      <c r="DC551" s="534" t="str">
        <f t="shared" si="1731"/>
        <v/>
      </c>
      <c r="DD551" s="534" t="str">
        <f t="shared" si="1732"/>
        <v/>
      </c>
      <c r="DE551" s="534" t="str">
        <f t="shared" si="1733"/>
        <v/>
      </c>
      <c r="DF551" s="534" t="str">
        <f t="shared" si="1734"/>
        <v/>
      </c>
      <c r="DG551" s="535" t="str">
        <f t="shared" si="1735"/>
        <v/>
      </c>
      <c r="DH551" s="535" t="str">
        <f t="shared" si="1736"/>
        <v/>
      </c>
      <c r="DI551" s="535" t="str">
        <f t="shared" si="1737"/>
        <v/>
      </c>
      <c r="DJ551" s="535" t="str">
        <f t="shared" si="1738"/>
        <v/>
      </c>
      <c r="DK551" s="534" t="str">
        <f t="shared" si="1739"/>
        <v/>
      </c>
      <c r="DL551" s="534" t="str">
        <f t="shared" si="1740"/>
        <v/>
      </c>
      <c r="DM551" s="534" t="str">
        <f t="shared" si="1741"/>
        <v/>
      </c>
      <c r="DN551" s="534" t="str">
        <f t="shared" si="1742"/>
        <v/>
      </c>
      <c r="DO551" s="534" t="str">
        <f t="shared" si="1743"/>
        <v/>
      </c>
      <c r="DP551" s="533" t="str">
        <f t="shared" si="1744"/>
        <v/>
      </c>
      <c r="DQ551" s="532" t="str">
        <f t="shared" si="1745"/>
        <v/>
      </c>
      <c r="DR551" s="753">
        <f t="shared" si="1821"/>
        <v>0</v>
      </c>
      <c r="DS551" s="111">
        <f t="shared" si="1822"/>
        <v>0</v>
      </c>
      <c r="DT551" s="111">
        <f t="shared" si="1823"/>
        <v>0</v>
      </c>
      <c r="DU551" s="111">
        <f t="shared" si="1824"/>
        <v>0</v>
      </c>
      <c r="DV551" s="602"/>
      <c r="DW551" s="719"/>
      <c r="DX551" s="719"/>
      <c r="DY551" s="719"/>
      <c r="DZ551" s="719"/>
      <c r="EA551" s="719"/>
      <c r="EB551" s="719"/>
      <c r="EC551" s="719"/>
      <c r="ED551" s="719"/>
      <c r="EE551" s="603"/>
    </row>
    <row r="552" spans="1:135" s="604" customFormat="1" ht="15.75" customHeight="1">
      <c r="A552" s="748" t="s">
        <v>401</v>
      </c>
      <c r="B552" s="306" t="s">
        <v>830</v>
      </c>
      <c r="C552" s="233" t="s">
        <v>830</v>
      </c>
      <c r="D552" s="233" t="s">
        <v>830</v>
      </c>
      <c r="E552" s="233" t="s">
        <v>830</v>
      </c>
      <c r="F552" s="233" t="s">
        <v>830</v>
      </c>
      <c r="G552" s="233" t="s">
        <v>830</v>
      </c>
      <c r="H552" s="233" t="s">
        <v>830</v>
      </c>
      <c r="I552" s="233" t="s">
        <v>830</v>
      </c>
      <c r="J552" s="233" t="s">
        <v>830</v>
      </c>
      <c r="K552" s="233" t="s">
        <v>830</v>
      </c>
      <c r="L552" s="233" t="s">
        <v>830</v>
      </c>
      <c r="M552" s="233" t="s">
        <v>830</v>
      </c>
      <c r="N552" s="233" t="s">
        <v>830</v>
      </c>
      <c r="O552" s="233" t="s">
        <v>830</v>
      </c>
      <c r="P552" s="233" t="s">
        <v>830</v>
      </c>
      <c r="Q552" s="233" t="s">
        <v>830</v>
      </c>
      <c r="R552" s="233" t="s">
        <v>830</v>
      </c>
      <c r="S552" s="233">
        <v>144</v>
      </c>
      <c r="T552" s="703"/>
      <c r="U552" s="233" t="s">
        <v>830</v>
      </c>
      <c r="V552" s="233" t="s">
        <v>830</v>
      </c>
      <c r="W552" s="233" t="s">
        <v>830</v>
      </c>
      <c r="X552" s="233" t="s">
        <v>830</v>
      </c>
      <c r="Y552" s="233" t="s">
        <v>830</v>
      </c>
      <c r="Z552" s="233" t="s">
        <v>830</v>
      </c>
      <c r="AA552" s="233" t="s">
        <v>830</v>
      </c>
      <c r="AB552" s="233" t="s">
        <v>830</v>
      </c>
      <c r="AC552" s="233" t="s">
        <v>830</v>
      </c>
      <c r="AD552" s="233" t="s">
        <v>830</v>
      </c>
      <c r="AE552" s="233" t="s">
        <v>830</v>
      </c>
      <c r="AF552" s="233" t="s">
        <v>830</v>
      </c>
      <c r="AG552" s="306" t="s">
        <v>830</v>
      </c>
      <c r="AH552" s="233" t="s">
        <v>830</v>
      </c>
      <c r="AI552" s="233">
        <v>120</v>
      </c>
      <c r="AJ552" s="306" t="s">
        <v>830</v>
      </c>
      <c r="AK552" s="306" t="s">
        <v>830</v>
      </c>
      <c r="AL552" s="233">
        <v>12</v>
      </c>
      <c r="AM552" s="703"/>
      <c r="AN552" s="233" t="s">
        <v>830</v>
      </c>
      <c r="AO552" s="233" t="s">
        <v>830</v>
      </c>
      <c r="AP552" s="233" t="s">
        <v>830</v>
      </c>
      <c r="AQ552" s="233" t="s">
        <v>830</v>
      </c>
      <c r="AR552" s="233" t="s">
        <v>830</v>
      </c>
      <c r="AS552" s="233" t="s">
        <v>830</v>
      </c>
      <c r="AT552" s="233" t="s">
        <v>830</v>
      </c>
      <c r="AU552" s="233" t="s">
        <v>830</v>
      </c>
      <c r="AV552" s="233" t="s">
        <v>830</v>
      </c>
      <c r="AW552" s="233" t="s">
        <v>830</v>
      </c>
      <c r="AX552" s="233" t="s">
        <v>830</v>
      </c>
      <c r="AY552" s="233">
        <v>120</v>
      </c>
      <c r="AZ552" s="233" t="s">
        <v>830</v>
      </c>
      <c r="BA552" s="233" t="s">
        <v>830</v>
      </c>
      <c r="BB552" s="233" t="s">
        <v>830</v>
      </c>
      <c r="BC552" s="233" t="s">
        <v>830</v>
      </c>
      <c r="BD552" s="233" t="s">
        <v>830</v>
      </c>
      <c r="BE552" s="233">
        <v>120</v>
      </c>
      <c r="BF552" s="703"/>
      <c r="BG552" s="233" t="s">
        <v>830</v>
      </c>
      <c r="BH552" s="233" t="s">
        <v>830</v>
      </c>
      <c r="BI552" s="233" t="s">
        <v>830</v>
      </c>
      <c r="BJ552" s="233" t="s">
        <v>830</v>
      </c>
      <c r="BK552" s="233" t="s">
        <v>830</v>
      </c>
      <c r="BL552" s="233" t="s">
        <v>830</v>
      </c>
      <c r="BM552" s="233">
        <v>67.320000000000007</v>
      </c>
      <c r="BN552" s="233" t="s">
        <v>830</v>
      </c>
      <c r="BO552" s="233" t="s">
        <v>830</v>
      </c>
      <c r="BP552" s="233" t="s">
        <v>830</v>
      </c>
      <c r="BQ552" s="233" t="s">
        <v>830</v>
      </c>
      <c r="BR552" s="233" t="s">
        <v>830</v>
      </c>
      <c r="BS552" s="233" t="s">
        <v>830</v>
      </c>
      <c r="BT552" s="233" t="s">
        <v>830</v>
      </c>
      <c r="BU552" s="233" t="s">
        <v>830</v>
      </c>
      <c r="BV552" s="233" t="s">
        <v>830</v>
      </c>
      <c r="BW552" s="233" t="s">
        <v>830</v>
      </c>
      <c r="BX552" s="233" t="s">
        <v>830</v>
      </c>
      <c r="BY552" s="703"/>
      <c r="BZ552" s="233">
        <v>120</v>
      </c>
      <c r="CA552" s="233">
        <v>72</v>
      </c>
      <c r="CB552" s="233">
        <v>120</v>
      </c>
      <c r="CC552" s="233">
        <v>60</v>
      </c>
      <c r="CD552" s="698" t="str">
        <f t="shared" si="1817"/>
        <v/>
      </c>
      <c r="CE552" s="698" t="str">
        <f t="shared" si="1818"/>
        <v/>
      </c>
      <c r="CF552" s="698" t="str">
        <f t="shared" si="1819"/>
        <v/>
      </c>
      <c r="CG552" s="787" t="str">
        <f t="shared" si="1820"/>
        <v/>
      </c>
      <c r="CH552" s="1371" t="str">
        <f t="shared" si="1710"/>
        <v/>
      </c>
      <c r="CI552" s="1372" t="str">
        <f t="shared" si="1711"/>
        <v/>
      </c>
      <c r="CJ552" s="1373" t="str">
        <f t="shared" si="1712"/>
        <v/>
      </c>
      <c r="CK552" s="1373" t="str">
        <f t="shared" si="1713"/>
        <v/>
      </c>
      <c r="CL552" s="1373" t="str">
        <f t="shared" si="1714"/>
        <v/>
      </c>
      <c r="CM552" s="1373" t="str">
        <f t="shared" si="1715"/>
        <v/>
      </c>
      <c r="CN552" s="1373" t="str">
        <f t="shared" si="1716"/>
        <v/>
      </c>
      <c r="CO552" s="1374" t="str">
        <f t="shared" si="1717"/>
        <v/>
      </c>
      <c r="CP552" s="1374" t="str">
        <f t="shared" si="1718"/>
        <v/>
      </c>
      <c r="CQ552" s="1374">
        <f t="shared" si="1719"/>
        <v>144</v>
      </c>
      <c r="CR552" s="1374" t="str">
        <f t="shared" si="1720"/>
        <v/>
      </c>
      <c r="CS552" s="1373" t="str">
        <f t="shared" si="1721"/>
        <v/>
      </c>
      <c r="CT552" s="1373" t="str">
        <f t="shared" si="1722"/>
        <v/>
      </c>
      <c r="CU552" s="1373" t="str">
        <f t="shared" si="1723"/>
        <v/>
      </c>
      <c r="CV552" s="1373" t="str">
        <f t="shared" si="1724"/>
        <v/>
      </c>
      <c r="CW552" s="1373" t="str">
        <f t="shared" si="1725"/>
        <v/>
      </c>
      <c r="CX552" s="1372" t="str">
        <f t="shared" si="1726"/>
        <v/>
      </c>
      <c r="CY552" s="1375" t="str">
        <f t="shared" si="1727"/>
        <v/>
      </c>
      <c r="CZ552" s="532" t="str">
        <f t="shared" si="1728"/>
        <v/>
      </c>
      <c r="DA552" s="533" t="str">
        <f t="shared" si="1729"/>
        <v/>
      </c>
      <c r="DB552" s="534" t="str">
        <f t="shared" si="1730"/>
        <v/>
      </c>
      <c r="DC552" s="534" t="str">
        <f t="shared" si="1731"/>
        <v/>
      </c>
      <c r="DD552" s="534" t="str">
        <f t="shared" si="1732"/>
        <v/>
      </c>
      <c r="DE552" s="534" t="str">
        <f t="shared" si="1733"/>
        <v/>
      </c>
      <c r="DF552" s="534" t="str">
        <f t="shared" si="1734"/>
        <v/>
      </c>
      <c r="DG552" s="535" t="str">
        <f t="shared" si="1735"/>
        <v/>
      </c>
      <c r="DH552" s="535">
        <f t="shared" si="1736"/>
        <v>12</v>
      </c>
      <c r="DI552" s="535">
        <f t="shared" si="1737"/>
        <v>120</v>
      </c>
      <c r="DJ552" s="535" t="str">
        <f t="shared" si="1738"/>
        <v/>
      </c>
      <c r="DK552" s="534" t="str">
        <f t="shared" si="1739"/>
        <v/>
      </c>
      <c r="DL552" s="534" t="str">
        <f t="shared" si="1740"/>
        <v/>
      </c>
      <c r="DM552" s="534" t="str">
        <f t="shared" si="1741"/>
        <v/>
      </c>
      <c r="DN552" s="534" t="str">
        <f t="shared" si="1742"/>
        <v/>
      </c>
      <c r="DO552" s="534" t="str">
        <f t="shared" si="1743"/>
        <v/>
      </c>
      <c r="DP552" s="533" t="str">
        <f t="shared" si="1744"/>
        <v/>
      </c>
      <c r="DQ552" s="532" t="str">
        <f t="shared" si="1745"/>
        <v/>
      </c>
      <c r="DR552" s="753">
        <f t="shared" si="1821"/>
        <v>1</v>
      </c>
      <c r="DS552" s="111">
        <f t="shared" si="1822"/>
        <v>2</v>
      </c>
      <c r="DT552" s="111">
        <f t="shared" si="1823"/>
        <v>2</v>
      </c>
      <c r="DU552" s="111">
        <f t="shared" si="1824"/>
        <v>1</v>
      </c>
      <c r="DV552" s="602"/>
      <c r="DW552" s="719"/>
      <c r="DX552" s="719"/>
      <c r="DY552" s="719"/>
      <c r="DZ552" s="719"/>
      <c r="EA552" s="719"/>
      <c r="EB552" s="719"/>
      <c r="EC552" s="719"/>
      <c r="ED552" s="719"/>
      <c r="EE552" s="603"/>
    </row>
    <row r="553" spans="1:135" s="604" customFormat="1" ht="15.75" customHeight="1">
      <c r="A553" s="800" t="s">
        <v>400</v>
      </c>
      <c r="B553" s="858">
        <v>4399</v>
      </c>
      <c r="C553" s="858">
        <v>4399</v>
      </c>
      <c r="D553" s="858">
        <v>4399</v>
      </c>
      <c r="E553" s="858">
        <v>4399</v>
      </c>
      <c r="F553" s="858">
        <v>4399</v>
      </c>
      <c r="G553" s="858">
        <v>4399</v>
      </c>
      <c r="H553" s="858">
        <v>4399</v>
      </c>
      <c r="I553" s="858">
        <v>4399</v>
      </c>
      <c r="J553" s="858">
        <v>4399</v>
      </c>
      <c r="K553" s="858">
        <v>4399</v>
      </c>
      <c r="L553" s="858">
        <v>4399</v>
      </c>
      <c r="M553" s="858">
        <v>4399</v>
      </c>
      <c r="N553" s="858">
        <v>4399</v>
      </c>
      <c r="O553" s="858">
        <v>4399</v>
      </c>
      <c r="P553" s="858">
        <v>4399</v>
      </c>
      <c r="Q553" s="858">
        <v>4399</v>
      </c>
      <c r="R553" s="858">
        <v>4399</v>
      </c>
      <c r="S553" s="858">
        <v>4399</v>
      </c>
      <c r="T553" s="851"/>
      <c r="U553" s="858">
        <v>4399</v>
      </c>
      <c r="V553" s="858">
        <v>4399</v>
      </c>
      <c r="W553" s="858">
        <v>4399</v>
      </c>
      <c r="X553" s="858">
        <v>4399</v>
      </c>
      <c r="Y553" s="858">
        <v>4399</v>
      </c>
      <c r="Z553" s="858">
        <v>4399</v>
      </c>
      <c r="AA553" s="858">
        <v>4399</v>
      </c>
      <c r="AB553" s="858">
        <v>4399</v>
      </c>
      <c r="AC553" s="858">
        <v>4399</v>
      </c>
      <c r="AD553" s="858">
        <v>4399</v>
      </c>
      <c r="AE553" s="858">
        <v>4399</v>
      </c>
      <c r="AF553" s="858">
        <v>4399</v>
      </c>
      <c r="AG553" s="858">
        <v>4399</v>
      </c>
      <c r="AH553" s="858">
        <v>4399</v>
      </c>
      <c r="AI553" s="858">
        <v>4399</v>
      </c>
      <c r="AJ553" s="858">
        <v>4399</v>
      </c>
      <c r="AK553" s="858">
        <v>4399</v>
      </c>
      <c r="AL553" s="858">
        <v>4399</v>
      </c>
      <c r="AM553" s="851"/>
      <c r="AN553" s="858">
        <v>4399</v>
      </c>
      <c r="AO553" s="858">
        <v>4399</v>
      </c>
      <c r="AP553" s="858">
        <v>4399</v>
      </c>
      <c r="AQ553" s="858">
        <v>4399</v>
      </c>
      <c r="AR553" s="858">
        <v>4399</v>
      </c>
      <c r="AS553" s="858">
        <v>4399</v>
      </c>
      <c r="AT553" s="858">
        <v>4399</v>
      </c>
      <c r="AU553" s="858">
        <v>4399</v>
      </c>
      <c r="AV553" s="858">
        <v>4399</v>
      </c>
      <c r="AW553" s="858">
        <v>4399</v>
      </c>
      <c r="AX553" s="858">
        <v>4399</v>
      </c>
      <c r="AY553" s="858">
        <v>4399</v>
      </c>
      <c r="AZ553" s="858">
        <v>4399</v>
      </c>
      <c r="BA553" s="858">
        <v>4399</v>
      </c>
      <c r="BB553" s="858">
        <v>4399</v>
      </c>
      <c r="BC553" s="858">
        <v>4399</v>
      </c>
      <c r="BD553" s="858">
        <v>4399</v>
      </c>
      <c r="BE553" s="858">
        <v>4399</v>
      </c>
      <c r="BF553" s="851"/>
      <c r="BG553" s="858">
        <v>4399</v>
      </c>
      <c r="BH553" s="858">
        <v>4399</v>
      </c>
      <c r="BI553" s="858">
        <v>4399</v>
      </c>
      <c r="BJ553" s="858">
        <v>4399</v>
      </c>
      <c r="BK553" s="858">
        <v>4399</v>
      </c>
      <c r="BL553" s="858">
        <v>4399</v>
      </c>
      <c r="BM553" s="858">
        <v>4399</v>
      </c>
      <c r="BN553" s="858">
        <v>4399</v>
      </c>
      <c r="BO553" s="858">
        <v>4399</v>
      </c>
      <c r="BP553" s="858">
        <v>4399</v>
      </c>
      <c r="BQ553" s="858">
        <v>4399</v>
      </c>
      <c r="BR553" s="858">
        <v>4399</v>
      </c>
      <c r="BS553" s="858">
        <v>4399</v>
      </c>
      <c r="BT553" s="858">
        <v>4399</v>
      </c>
      <c r="BU553" s="858">
        <v>4399</v>
      </c>
      <c r="BV553" s="858">
        <v>4399</v>
      </c>
      <c r="BW553" s="858">
        <v>4399</v>
      </c>
      <c r="BX553" s="858">
        <v>4399</v>
      </c>
      <c r="BY553" s="851"/>
      <c r="BZ553" s="858">
        <v>4399</v>
      </c>
      <c r="CA553" s="858">
        <v>4399</v>
      </c>
      <c r="CB553" s="858">
        <v>4399</v>
      </c>
      <c r="CC553" s="858">
        <v>4399</v>
      </c>
      <c r="CD553" s="698">
        <f t="shared" si="1817"/>
        <v>4399</v>
      </c>
      <c r="CE553" s="698">
        <f t="shared" si="1818"/>
        <v>4399</v>
      </c>
      <c r="CF553" s="698">
        <f t="shared" si="1819"/>
        <v>4399</v>
      </c>
      <c r="CG553" s="787">
        <f t="shared" si="1820"/>
        <v>4399</v>
      </c>
      <c r="CH553" s="1371">
        <f t="shared" si="1710"/>
        <v>4399</v>
      </c>
      <c r="CI553" s="1372">
        <f t="shared" si="1711"/>
        <v>4399</v>
      </c>
      <c r="CJ553" s="1373">
        <f t="shared" si="1712"/>
        <v>4399</v>
      </c>
      <c r="CK553" s="1373">
        <f t="shared" si="1713"/>
        <v>4399</v>
      </c>
      <c r="CL553" s="1373">
        <f t="shared" si="1714"/>
        <v>4399</v>
      </c>
      <c r="CM553" s="1373">
        <f t="shared" si="1715"/>
        <v>4399</v>
      </c>
      <c r="CN553" s="1373">
        <f t="shared" si="1716"/>
        <v>4399</v>
      </c>
      <c r="CO553" s="1374">
        <f t="shared" si="1717"/>
        <v>4399</v>
      </c>
      <c r="CP553" s="1374">
        <f t="shared" si="1718"/>
        <v>4399</v>
      </c>
      <c r="CQ553" s="1374">
        <f t="shared" si="1719"/>
        <v>4399</v>
      </c>
      <c r="CR553" s="1374">
        <f t="shared" si="1720"/>
        <v>4399</v>
      </c>
      <c r="CS553" s="1373">
        <f t="shared" si="1721"/>
        <v>4399</v>
      </c>
      <c r="CT553" s="1373">
        <f t="shared" si="1722"/>
        <v>4399</v>
      </c>
      <c r="CU553" s="1373">
        <f t="shared" si="1723"/>
        <v>4399</v>
      </c>
      <c r="CV553" s="1373">
        <f t="shared" si="1724"/>
        <v>4399</v>
      </c>
      <c r="CW553" s="1373">
        <f t="shared" si="1725"/>
        <v>4399</v>
      </c>
      <c r="CX553" s="1372">
        <f t="shared" si="1726"/>
        <v>4399</v>
      </c>
      <c r="CY553" s="1375">
        <f t="shared" si="1727"/>
        <v>4399</v>
      </c>
      <c r="CZ553" s="532">
        <f t="shared" si="1728"/>
        <v>4399</v>
      </c>
      <c r="DA553" s="533">
        <f t="shared" si="1729"/>
        <v>4399</v>
      </c>
      <c r="DB553" s="534">
        <f t="shared" si="1730"/>
        <v>4399</v>
      </c>
      <c r="DC553" s="534">
        <f t="shared" si="1731"/>
        <v>4399</v>
      </c>
      <c r="DD553" s="534">
        <f t="shared" si="1732"/>
        <v>4399</v>
      </c>
      <c r="DE553" s="534">
        <f t="shared" si="1733"/>
        <v>4399</v>
      </c>
      <c r="DF553" s="534">
        <f t="shared" si="1734"/>
        <v>4399</v>
      </c>
      <c r="DG553" s="535">
        <f t="shared" si="1735"/>
        <v>4399</v>
      </c>
      <c r="DH553" s="535">
        <f t="shared" si="1736"/>
        <v>4399</v>
      </c>
      <c r="DI553" s="535">
        <f t="shared" si="1737"/>
        <v>4399</v>
      </c>
      <c r="DJ553" s="535">
        <f t="shared" si="1738"/>
        <v>4399</v>
      </c>
      <c r="DK553" s="534">
        <f t="shared" si="1739"/>
        <v>4399</v>
      </c>
      <c r="DL553" s="534">
        <f t="shared" si="1740"/>
        <v>4399</v>
      </c>
      <c r="DM553" s="534">
        <f t="shared" si="1741"/>
        <v>4399</v>
      </c>
      <c r="DN553" s="534">
        <f t="shared" si="1742"/>
        <v>4399</v>
      </c>
      <c r="DO553" s="534">
        <f t="shared" si="1743"/>
        <v>4399</v>
      </c>
      <c r="DP553" s="533">
        <f t="shared" si="1744"/>
        <v>4399</v>
      </c>
      <c r="DQ553" s="532">
        <f t="shared" si="1745"/>
        <v>4399</v>
      </c>
      <c r="DR553" s="753">
        <f t="shared" si="1821"/>
        <v>18</v>
      </c>
      <c r="DS553" s="111">
        <f t="shared" si="1822"/>
        <v>18</v>
      </c>
      <c r="DT553" s="111">
        <f t="shared" si="1823"/>
        <v>18</v>
      </c>
      <c r="DU553" s="111">
        <f t="shared" si="1824"/>
        <v>18</v>
      </c>
      <c r="DV553" s="602"/>
      <c r="DW553" s="719"/>
      <c r="DX553" s="719"/>
      <c r="DY553" s="719"/>
      <c r="DZ553" s="719"/>
      <c r="EA553" s="719"/>
      <c r="EB553" s="719"/>
      <c r="EC553" s="719"/>
      <c r="ED553" s="719"/>
      <c r="EE553" s="603"/>
    </row>
    <row r="554" spans="1:135" s="604" customFormat="1" ht="15.75" customHeight="1">
      <c r="A554" s="748" t="s">
        <v>328</v>
      </c>
      <c r="B554" s="863" t="str">
        <f t="shared" ref="B554:S554" si="1851">IF(B552="","",B552*B553/B$46/365/$G$1)</f>
        <v/>
      </c>
      <c r="C554" s="863" t="str">
        <f t="shared" si="1851"/>
        <v/>
      </c>
      <c r="D554" s="863" t="str">
        <f t="shared" si="1851"/>
        <v/>
      </c>
      <c r="E554" s="863" t="str">
        <f t="shared" si="1851"/>
        <v/>
      </c>
      <c r="F554" s="863" t="str">
        <f t="shared" si="1851"/>
        <v/>
      </c>
      <c r="G554" s="863" t="str">
        <f t="shared" si="1851"/>
        <v/>
      </c>
      <c r="H554" s="863" t="str">
        <f t="shared" si="1851"/>
        <v/>
      </c>
      <c r="I554" s="863" t="str">
        <f t="shared" si="1851"/>
        <v/>
      </c>
      <c r="J554" s="863" t="str">
        <f t="shared" si="1851"/>
        <v/>
      </c>
      <c r="K554" s="863" t="str">
        <f t="shared" si="1851"/>
        <v/>
      </c>
      <c r="L554" s="863" t="str">
        <f t="shared" si="1851"/>
        <v/>
      </c>
      <c r="M554" s="863" t="str">
        <f t="shared" si="1851"/>
        <v/>
      </c>
      <c r="N554" s="863" t="str">
        <f t="shared" si="1851"/>
        <v/>
      </c>
      <c r="O554" s="863" t="str">
        <f t="shared" si="1851"/>
        <v/>
      </c>
      <c r="P554" s="863" t="str">
        <f t="shared" si="1851"/>
        <v/>
      </c>
      <c r="Q554" s="863" t="str">
        <f t="shared" si="1851"/>
        <v/>
      </c>
      <c r="R554" s="863" t="str">
        <f t="shared" si="1851"/>
        <v/>
      </c>
      <c r="S554" s="863">
        <f t="shared" si="1851"/>
        <v>2.1912826899128268E-2</v>
      </c>
      <c r="T554" s="752"/>
      <c r="U554" s="863" t="str">
        <f t="shared" ref="U554:AL554" si="1852">IF(U552="","",U552*U553/U$46/365/$G$1)</f>
        <v/>
      </c>
      <c r="V554" s="863" t="str">
        <f t="shared" si="1852"/>
        <v/>
      </c>
      <c r="W554" s="863" t="str">
        <f t="shared" si="1852"/>
        <v/>
      </c>
      <c r="X554" s="863" t="str">
        <f t="shared" si="1852"/>
        <v/>
      </c>
      <c r="Y554" s="863" t="str">
        <f t="shared" si="1852"/>
        <v/>
      </c>
      <c r="Z554" s="863" t="str">
        <f t="shared" si="1852"/>
        <v/>
      </c>
      <c r="AA554" s="863" t="str">
        <f t="shared" si="1852"/>
        <v/>
      </c>
      <c r="AB554" s="863" t="str">
        <f t="shared" si="1852"/>
        <v/>
      </c>
      <c r="AC554" s="863" t="str">
        <f t="shared" si="1852"/>
        <v/>
      </c>
      <c r="AD554" s="863" t="str">
        <f t="shared" si="1852"/>
        <v/>
      </c>
      <c r="AE554" s="863" t="str">
        <f t="shared" si="1852"/>
        <v/>
      </c>
      <c r="AF554" s="863" t="str">
        <f t="shared" si="1852"/>
        <v/>
      </c>
      <c r="AG554" s="863" t="str">
        <f t="shared" si="1852"/>
        <v/>
      </c>
      <c r="AH554" s="863" t="str">
        <f t="shared" si="1852"/>
        <v/>
      </c>
      <c r="AI554" s="863">
        <f t="shared" si="1852"/>
        <v>2.0543275217932751E-2</v>
      </c>
      <c r="AJ554" s="863" t="str">
        <f t="shared" si="1852"/>
        <v/>
      </c>
      <c r="AK554" s="863" t="str">
        <f t="shared" si="1852"/>
        <v/>
      </c>
      <c r="AL554" s="863">
        <f t="shared" si="1852"/>
        <v>1.826068908260689E-3</v>
      </c>
      <c r="AM554" s="752"/>
      <c r="AN554" s="863" t="str">
        <f t="shared" ref="AN554:BE554" si="1853">IF(AN552="","",AN552*AN553/AN$46/365/$G$1)</f>
        <v/>
      </c>
      <c r="AO554" s="863" t="str">
        <f t="shared" si="1853"/>
        <v/>
      </c>
      <c r="AP554" s="863" t="str">
        <f t="shared" si="1853"/>
        <v/>
      </c>
      <c r="AQ554" s="863" t="str">
        <f t="shared" si="1853"/>
        <v/>
      </c>
      <c r="AR554" s="863" t="str">
        <f t="shared" si="1853"/>
        <v/>
      </c>
      <c r="AS554" s="863" t="str">
        <f t="shared" si="1853"/>
        <v/>
      </c>
      <c r="AT554" s="863" t="str">
        <f t="shared" si="1853"/>
        <v/>
      </c>
      <c r="AU554" s="863" t="str">
        <f t="shared" si="1853"/>
        <v/>
      </c>
      <c r="AV554" s="863" t="str">
        <f t="shared" si="1853"/>
        <v/>
      </c>
      <c r="AW554" s="863" t="str">
        <f t="shared" si="1853"/>
        <v/>
      </c>
      <c r="AX554" s="863" t="str">
        <f t="shared" si="1853"/>
        <v/>
      </c>
      <c r="AY554" s="863">
        <f t="shared" si="1853"/>
        <v>2.7391033623910335E-2</v>
      </c>
      <c r="AZ554" s="863" t="str">
        <f t="shared" si="1853"/>
        <v/>
      </c>
      <c r="BA554" s="863" t="str">
        <f t="shared" si="1853"/>
        <v/>
      </c>
      <c r="BB554" s="863" t="str">
        <f t="shared" si="1853"/>
        <v/>
      </c>
      <c r="BC554" s="863" t="str">
        <f t="shared" si="1853"/>
        <v/>
      </c>
      <c r="BD554" s="863" t="str">
        <f t="shared" si="1853"/>
        <v/>
      </c>
      <c r="BE554" s="863">
        <f t="shared" si="1853"/>
        <v>2.3478028820494573E-2</v>
      </c>
      <c r="BF554" s="752"/>
      <c r="BG554" s="863" t="str">
        <f t="shared" ref="BG554:BX554" si="1854">IF(BG552="","",BG552*BG553/BG$46/365/$G$1)</f>
        <v/>
      </c>
      <c r="BH554" s="863" t="str">
        <f t="shared" si="1854"/>
        <v/>
      </c>
      <c r="BI554" s="863" t="str">
        <f t="shared" si="1854"/>
        <v/>
      </c>
      <c r="BJ554" s="863" t="str">
        <f t="shared" si="1854"/>
        <v/>
      </c>
      <c r="BK554" s="863" t="str">
        <f t="shared" si="1854"/>
        <v/>
      </c>
      <c r="BL554" s="863" t="str">
        <f t="shared" si="1854"/>
        <v/>
      </c>
      <c r="BM554" s="863">
        <f t="shared" si="1854"/>
        <v>1.3171174168297458E-2</v>
      </c>
      <c r="BN554" s="863" t="str">
        <f t="shared" si="1854"/>
        <v/>
      </c>
      <c r="BO554" s="863" t="str">
        <f t="shared" si="1854"/>
        <v/>
      </c>
      <c r="BP554" s="863" t="str">
        <f t="shared" si="1854"/>
        <v/>
      </c>
      <c r="BQ554" s="863" t="str">
        <f t="shared" si="1854"/>
        <v/>
      </c>
      <c r="BR554" s="863" t="str">
        <f t="shared" si="1854"/>
        <v/>
      </c>
      <c r="BS554" s="863" t="str">
        <f t="shared" si="1854"/>
        <v/>
      </c>
      <c r="BT554" s="863" t="str">
        <f t="shared" si="1854"/>
        <v/>
      </c>
      <c r="BU554" s="863" t="str">
        <f t="shared" si="1854"/>
        <v/>
      </c>
      <c r="BV554" s="863" t="str">
        <f t="shared" si="1854"/>
        <v/>
      </c>
      <c r="BW554" s="863" t="str">
        <f t="shared" si="1854"/>
        <v/>
      </c>
      <c r="BX554" s="863" t="str">
        <f t="shared" si="1854"/>
        <v/>
      </c>
      <c r="BY554" s="752"/>
      <c r="BZ554" s="863">
        <f>IF(BZ552="","",BZ552*BZ553/BZ$46/365/$G$1)</f>
        <v>2.7391033623910335E-2</v>
      </c>
      <c r="CA554" s="863">
        <f>IF(CA552="","",CA552*CA553/CA$46/365/$G$1)</f>
        <v>1.6434620174346201E-2</v>
      </c>
      <c r="CB554" s="863">
        <f>IF(CB552="","",CB552*CB553/CB$46/365/$G$1)</f>
        <v>2.7391033623910335E-2</v>
      </c>
      <c r="CC554" s="863">
        <f>IF(CC552="","",CC552*CC553/CC$46/365/$G$1)</f>
        <v>1.6434620174346201E-2</v>
      </c>
      <c r="CD554" s="698" t="str">
        <f t="shared" si="1817"/>
        <v/>
      </c>
      <c r="CE554" s="723" t="str">
        <f t="shared" si="1818"/>
        <v/>
      </c>
      <c r="CF554" s="723" t="str">
        <f t="shared" si="1819"/>
        <v/>
      </c>
      <c r="CG554" s="790" t="str">
        <f t="shared" si="1820"/>
        <v/>
      </c>
      <c r="CH554" s="1376" t="str">
        <f t="shared" si="1710"/>
        <v/>
      </c>
      <c r="CI554" s="1377" t="str">
        <f t="shared" si="1711"/>
        <v/>
      </c>
      <c r="CJ554" s="1378" t="str">
        <f t="shared" si="1712"/>
        <v/>
      </c>
      <c r="CK554" s="1378" t="str">
        <f t="shared" si="1713"/>
        <v/>
      </c>
      <c r="CL554" s="1378" t="str">
        <f t="shared" si="1714"/>
        <v/>
      </c>
      <c r="CM554" s="1378" t="str">
        <f t="shared" si="1715"/>
        <v/>
      </c>
      <c r="CN554" s="1378" t="str">
        <f t="shared" si="1716"/>
        <v/>
      </c>
      <c r="CO554" s="1379" t="str">
        <f t="shared" si="1717"/>
        <v/>
      </c>
      <c r="CP554" s="1379" t="str">
        <f t="shared" si="1718"/>
        <v/>
      </c>
      <c r="CQ554" s="1379">
        <f t="shared" si="1719"/>
        <v>2.1912826899128268E-2</v>
      </c>
      <c r="CR554" s="1379" t="str">
        <f t="shared" si="1720"/>
        <v/>
      </c>
      <c r="CS554" s="1378" t="str">
        <f t="shared" si="1721"/>
        <v/>
      </c>
      <c r="CT554" s="1378" t="str">
        <f t="shared" si="1722"/>
        <v/>
      </c>
      <c r="CU554" s="1378" t="str">
        <f t="shared" si="1723"/>
        <v/>
      </c>
      <c r="CV554" s="1378" t="str">
        <f t="shared" si="1724"/>
        <v/>
      </c>
      <c r="CW554" s="1378" t="str">
        <f t="shared" si="1725"/>
        <v/>
      </c>
      <c r="CX554" s="1377" t="str">
        <f t="shared" si="1726"/>
        <v/>
      </c>
      <c r="CY554" s="1380" t="str">
        <f t="shared" si="1727"/>
        <v/>
      </c>
      <c r="CZ554" s="638" t="str">
        <f t="shared" si="1728"/>
        <v/>
      </c>
      <c r="DA554" s="639" t="str">
        <f t="shared" si="1729"/>
        <v/>
      </c>
      <c r="DB554" s="640" t="str">
        <f t="shared" si="1730"/>
        <v/>
      </c>
      <c r="DC554" s="640" t="str">
        <f t="shared" si="1731"/>
        <v/>
      </c>
      <c r="DD554" s="640" t="str">
        <f t="shared" si="1732"/>
        <v/>
      </c>
      <c r="DE554" s="640" t="str">
        <f t="shared" si="1733"/>
        <v/>
      </c>
      <c r="DF554" s="640" t="str">
        <f t="shared" si="1734"/>
        <v/>
      </c>
      <c r="DG554" s="641" t="str">
        <f t="shared" si="1735"/>
        <v/>
      </c>
      <c r="DH554" s="641">
        <f t="shared" si="1736"/>
        <v>1.826068908260689E-3</v>
      </c>
      <c r="DI554" s="641">
        <f t="shared" si="1737"/>
        <v>2.0543275217932751E-2</v>
      </c>
      <c r="DJ554" s="641" t="str">
        <f t="shared" si="1738"/>
        <v/>
      </c>
      <c r="DK554" s="640" t="str">
        <f t="shared" si="1739"/>
        <v/>
      </c>
      <c r="DL554" s="640" t="str">
        <f t="shared" si="1740"/>
        <v/>
      </c>
      <c r="DM554" s="640" t="str">
        <f t="shared" si="1741"/>
        <v/>
      </c>
      <c r="DN554" s="640" t="str">
        <f t="shared" si="1742"/>
        <v/>
      </c>
      <c r="DO554" s="640" t="str">
        <f t="shared" si="1743"/>
        <v/>
      </c>
      <c r="DP554" s="639" t="str">
        <f t="shared" si="1744"/>
        <v/>
      </c>
      <c r="DQ554" s="638" t="str">
        <f t="shared" si="1745"/>
        <v/>
      </c>
      <c r="DR554" s="753">
        <f t="shared" si="1821"/>
        <v>1</v>
      </c>
      <c r="DS554" s="111">
        <f t="shared" si="1822"/>
        <v>2</v>
      </c>
      <c r="DT554" s="111">
        <f t="shared" si="1823"/>
        <v>2</v>
      </c>
      <c r="DU554" s="111">
        <f t="shared" si="1824"/>
        <v>1</v>
      </c>
      <c r="DV554" s="602"/>
      <c r="DW554" s="719"/>
      <c r="DX554" s="719"/>
      <c r="DY554" s="719"/>
      <c r="DZ554" s="719"/>
      <c r="EA554" s="719"/>
      <c r="EB554" s="719"/>
      <c r="EC554" s="719"/>
      <c r="ED554" s="719"/>
      <c r="EE554" s="603"/>
    </row>
    <row r="555" spans="1:135" s="604" customFormat="1" ht="15.75" customHeight="1">
      <c r="A555" s="859" t="s">
        <v>398</v>
      </c>
      <c r="B555" s="777"/>
      <c r="C555" s="743"/>
      <c r="D555" s="777"/>
      <c r="E555" s="743"/>
      <c r="F555" s="777"/>
      <c r="G555" s="743"/>
      <c r="H555" s="777"/>
      <c r="I555" s="743"/>
      <c r="J555" s="777"/>
      <c r="K555" s="743"/>
      <c r="L555" s="743"/>
      <c r="M555" s="777"/>
      <c r="N555" s="743"/>
      <c r="O555" s="743"/>
      <c r="P555" s="777"/>
      <c r="Q555" s="743"/>
      <c r="R555" s="743"/>
      <c r="S555" s="743">
        <v>16.25</v>
      </c>
      <c r="T555" s="1036"/>
      <c r="U555" s="743"/>
      <c r="V555" s="777"/>
      <c r="W555" s="743"/>
      <c r="X555" s="777"/>
      <c r="Y555" s="743"/>
      <c r="Z555" s="777"/>
      <c r="AA555" s="743"/>
      <c r="AB555" s="777"/>
      <c r="AC555" s="743"/>
      <c r="AD555" s="777"/>
      <c r="AE555" s="743"/>
      <c r="AF555" s="777"/>
      <c r="AG555" s="743"/>
      <c r="AH555" s="777"/>
      <c r="AI555" s="743">
        <v>15</v>
      </c>
      <c r="AJ555" s="777"/>
      <c r="AK555" s="777"/>
      <c r="AL555" s="743">
        <v>19.5</v>
      </c>
      <c r="AM555" s="1036"/>
      <c r="AN555" s="743"/>
      <c r="AO555" s="777"/>
      <c r="AP555" s="743"/>
      <c r="AQ555" s="777"/>
      <c r="AR555" s="743"/>
      <c r="AS555" s="777"/>
      <c r="AT555" s="743"/>
      <c r="AU555" s="777"/>
      <c r="AV555" s="743"/>
      <c r="AW555" s="777"/>
      <c r="AX555" s="743"/>
      <c r="AY555" s="777">
        <v>17</v>
      </c>
      <c r="AZ555" s="743"/>
      <c r="BA555" s="777"/>
      <c r="BB555" s="743"/>
      <c r="BC555" s="777"/>
      <c r="BD555" s="777"/>
      <c r="BE555" s="743">
        <v>14</v>
      </c>
      <c r="BF555" s="1036"/>
      <c r="BG555" s="743"/>
      <c r="BH555" s="743"/>
      <c r="BI555" s="777"/>
      <c r="BJ555" s="743"/>
      <c r="BK555" s="777"/>
      <c r="BL555" s="743"/>
      <c r="BM555" s="777"/>
      <c r="BN555" s="743"/>
      <c r="BO555" s="777"/>
      <c r="BP555" s="743"/>
      <c r="BQ555" s="777"/>
      <c r="BR555" s="743"/>
      <c r="BS555" s="777"/>
      <c r="BT555" s="743"/>
      <c r="BU555" s="777"/>
      <c r="BV555" s="743"/>
      <c r="BW555" s="743"/>
      <c r="BX555" s="777"/>
      <c r="BY555" s="1036"/>
      <c r="BZ555" s="743">
        <v>14</v>
      </c>
      <c r="CA555" s="777">
        <v>13</v>
      </c>
      <c r="CB555" s="743">
        <v>17</v>
      </c>
      <c r="CC555" s="777">
        <v>60</v>
      </c>
      <c r="CD555" s="698" t="str">
        <f t="shared" si="1817"/>
        <v/>
      </c>
      <c r="CE555" s="698" t="str">
        <f t="shared" si="1818"/>
        <v/>
      </c>
      <c r="CF555" s="698" t="str">
        <f t="shared" si="1819"/>
        <v/>
      </c>
      <c r="CG555" s="787" t="str">
        <f t="shared" si="1820"/>
        <v/>
      </c>
      <c r="CH555" s="1371" t="str">
        <f t="shared" si="1710"/>
        <v/>
      </c>
      <c r="CI555" s="1372" t="str">
        <f t="shared" si="1711"/>
        <v/>
      </c>
      <c r="CJ555" s="1373" t="str">
        <f t="shared" si="1712"/>
        <v/>
      </c>
      <c r="CK555" s="1373" t="str">
        <f t="shared" si="1713"/>
        <v/>
      </c>
      <c r="CL555" s="1373" t="str">
        <f t="shared" si="1714"/>
        <v/>
      </c>
      <c r="CM555" s="1373" t="str">
        <f t="shared" si="1715"/>
        <v/>
      </c>
      <c r="CN555" s="1373" t="str">
        <f t="shared" si="1716"/>
        <v/>
      </c>
      <c r="CO555" s="1374" t="str">
        <f t="shared" si="1717"/>
        <v/>
      </c>
      <c r="CP555" s="1374" t="str">
        <f t="shared" si="1718"/>
        <v/>
      </c>
      <c r="CQ555" s="1374">
        <f t="shared" si="1719"/>
        <v>16.25</v>
      </c>
      <c r="CR555" s="1374" t="str">
        <f t="shared" si="1720"/>
        <v/>
      </c>
      <c r="CS555" s="1373" t="str">
        <f t="shared" si="1721"/>
        <v/>
      </c>
      <c r="CT555" s="1373" t="str">
        <f t="shared" si="1722"/>
        <v/>
      </c>
      <c r="CU555" s="1373" t="str">
        <f t="shared" si="1723"/>
        <v/>
      </c>
      <c r="CV555" s="1373" t="str">
        <f t="shared" si="1724"/>
        <v/>
      </c>
      <c r="CW555" s="1373" t="str">
        <f t="shared" si="1725"/>
        <v/>
      </c>
      <c r="CX555" s="1372" t="str">
        <f t="shared" si="1726"/>
        <v/>
      </c>
      <c r="CY555" s="1375" t="str">
        <f t="shared" si="1727"/>
        <v/>
      </c>
      <c r="CZ555" s="532" t="str">
        <f t="shared" si="1728"/>
        <v/>
      </c>
      <c r="DA555" s="533" t="str">
        <f t="shared" si="1729"/>
        <v/>
      </c>
      <c r="DB555" s="534" t="str">
        <f t="shared" si="1730"/>
        <v/>
      </c>
      <c r="DC555" s="534" t="str">
        <f t="shared" si="1731"/>
        <v/>
      </c>
      <c r="DD555" s="534" t="str">
        <f t="shared" si="1732"/>
        <v/>
      </c>
      <c r="DE555" s="534" t="str">
        <f t="shared" si="1733"/>
        <v/>
      </c>
      <c r="DF555" s="534" t="str">
        <f t="shared" si="1734"/>
        <v/>
      </c>
      <c r="DG555" s="535" t="str">
        <f t="shared" si="1735"/>
        <v/>
      </c>
      <c r="DH555" s="535">
        <f t="shared" si="1736"/>
        <v>15</v>
      </c>
      <c r="DI555" s="535">
        <f t="shared" si="1737"/>
        <v>19.5</v>
      </c>
      <c r="DJ555" s="535" t="str">
        <f t="shared" si="1738"/>
        <v/>
      </c>
      <c r="DK555" s="534" t="str">
        <f t="shared" si="1739"/>
        <v/>
      </c>
      <c r="DL555" s="534" t="str">
        <f t="shared" si="1740"/>
        <v/>
      </c>
      <c r="DM555" s="534" t="str">
        <f t="shared" si="1741"/>
        <v/>
      </c>
      <c r="DN555" s="534" t="str">
        <f t="shared" si="1742"/>
        <v/>
      </c>
      <c r="DO555" s="534" t="str">
        <f t="shared" si="1743"/>
        <v/>
      </c>
      <c r="DP555" s="533" t="str">
        <f t="shared" si="1744"/>
        <v/>
      </c>
      <c r="DQ555" s="532" t="str">
        <f t="shared" si="1745"/>
        <v/>
      </c>
      <c r="DR555" s="753">
        <f t="shared" si="1821"/>
        <v>1</v>
      </c>
      <c r="DS555" s="111">
        <f t="shared" si="1822"/>
        <v>2</v>
      </c>
      <c r="DT555" s="111">
        <f t="shared" si="1823"/>
        <v>2</v>
      </c>
      <c r="DU555" s="111">
        <f t="shared" si="1824"/>
        <v>0</v>
      </c>
      <c r="DV555" s="602"/>
      <c r="DW555" s="719"/>
      <c r="DX555" s="719"/>
      <c r="DY555" s="719"/>
      <c r="DZ555" s="719"/>
      <c r="EA555" s="719"/>
      <c r="EB555" s="719"/>
      <c r="EC555" s="719"/>
      <c r="ED555" s="719"/>
      <c r="EE555" s="603"/>
    </row>
    <row r="556" spans="1:135" s="604" customFormat="1" ht="15.75" customHeight="1">
      <c r="A556" s="748" t="s">
        <v>395</v>
      </c>
      <c r="B556" s="541" t="str">
        <f>IF(B555="","",B552*B555)</f>
        <v/>
      </c>
      <c r="C556" s="541" t="str">
        <f t="shared" ref="C556:U556" si="1855">IF(C555="","",C552*C555)</f>
        <v/>
      </c>
      <c r="D556" s="541" t="str">
        <f t="shared" si="1855"/>
        <v/>
      </c>
      <c r="E556" s="541" t="str">
        <f t="shared" si="1855"/>
        <v/>
      </c>
      <c r="F556" s="541" t="str">
        <f t="shared" si="1855"/>
        <v/>
      </c>
      <c r="G556" s="541" t="str">
        <f t="shared" si="1855"/>
        <v/>
      </c>
      <c r="H556" s="541" t="str">
        <f t="shared" si="1855"/>
        <v/>
      </c>
      <c r="I556" s="541" t="str">
        <f t="shared" si="1855"/>
        <v/>
      </c>
      <c r="J556" s="541" t="str">
        <f t="shared" si="1855"/>
        <v/>
      </c>
      <c r="K556" s="541" t="str">
        <f t="shared" si="1855"/>
        <v/>
      </c>
      <c r="L556" s="541" t="str">
        <f t="shared" si="1855"/>
        <v/>
      </c>
      <c r="M556" s="541" t="str">
        <f t="shared" si="1855"/>
        <v/>
      </c>
      <c r="N556" s="541" t="str">
        <f t="shared" si="1855"/>
        <v/>
      </c>
      <c r="O556" s="541" t="str">
        <f t="shared" si="1855"/>
        <v/>
      </c>
      <c r="P556" s="541" t="str">
        <f t="shared" si="1855"/>
        <v/>
      </c>
      <c r="Q556" s="541" t="str">
        <f t="shared" si="1855"/>
        <v/>
      </c>
      <c r="R556" s="541" t="str">
        <f t="shared" si="1855"/>
        <v/>
      </c>
      <c r="S556" s="541">
        <f t="shared" si="1855"/>
        <v>2340</v>
      </c>
      <c r="T556" s="865"/>
      <c r="U556" s="541" t="str">
        <f t="shared" si="1855"/>
        <v/>
      </c>
      <c r="V556" s="541" t="str">
        <f t="shared" ref="V556:AL556" si="1856">IF(V555="","",V552*V555)</f>
        <v/>
      </c>
      <c r="W556" s="541" t="str">
        <f t="shared" si="1856"/>
        <v/>
      </c>
      <c r="X556" s="541" t="str">
        <f t="shared" si="1856"/>
        <v/>
      </c>
      <c r="Y556" s="541" t="str">
        <f t="shared" si="1856"/>
        <v/>
      </c>
      <c r="Z556" s="541" t="str">
        <f t="shared" si="1856"/>
        <v/>
      </c>
      <c r="AA556" s="541" t="str">
        <f t="shared" si="1856"/>
        <v/>
      </c>
      <c r="AB556" s="541" t="str">
        <f t="shared" si="1856"/>
        <v/>
      </c>
      <c r="AC556" s="541" t="str">
        <f t="shared" si="1856"/>
        <v/>
      </c>
      <c r="AD556" s="541" t="str">
        <f t="shared" si="1856"/>
        <v/>
      </c>
      <c r="AE556" s="541" t="str">
        <f t="shared" si="1856"/>
        <v/>
      </c>
      <c r="AF556" s="541" t="str">
        <f t="shared" si="1856"/>
        <v/>
      </c>
      <c r="AG556" s="541" t="str">
        <f t="shared" si="1856"/>
        <v/>
      </c>
      <c r="AH556" s="541" t="str">
        <f t="shared" si="1856"/>
        <v/>
      </c>
      <c r="AI556" s="541">
        <f t="shared" si="1856"/>
        <v>1800</v>
      </c>
      <c r="AJ556" s="541" t="str">
        <f t="shared" si="1856"/>
        <v/>
      </c>
      <c r="AK556" s="541" t="str">
        <f t="shared" si="1856"/>
        <v/>
      </c>
      <c r="AL556" s="541">
        <f t="shared" si="1856"/>
        <v>234</v>
      </c>
      <c r="AM556" s="865"/>
      <c r="AN556" s="541" t="str">
        <f t="shared" ref="AN556:BE556" si="1857">IF(AN555="","",AN552*AN555)</f>
        <v/>
      </c>
      <c r="AO556" s="541" t="str">
        <f t="shared" si="1857"/>
        <v/>
      </c>
      <c r="AP556" s="541" t="str">
        <f t="shared" si="1857"/>
        <v/>
      </c>
      <c r="AQ556" s="541" t="str">
        <f t="shared" si="1857"/>
        <v/>
      </c>
      <c r="AR556" s="541" t="str">
        <f t="shared" si="1857"/>
        <v/>
      </c>
      <c r="AS556" s="541" t="str">
        <f t="shared" si="1857"/>
        <v/>
      </c>
      <c r="AT556" s="541" t="str">
        <f t="shared" si="1857"/>
        <v/>
      </c>
      <c r="AU556" s="541" t="str">
        <f t="shared" si="1857"/>
        <v/>
      </c>
      <c r="AV556" s="541" t="str">
        <f t="shared" si="1857"/>
        <v/>
      </c>
      <c r="AW556" s="541" t="str">
        <f t="shared" si="1857"/>
        <v/>
      </c>
      <c r="AX556" s="541" t="str">
        <f t="shared" si="1857"/>
        <v/>
      </c>
      <c r="AY556" s="541">
        <f t="shared" si="1857"/>
        <v>2040</v>
      </c>
      <c r="AZ556" s="541" t="str">
        <f t="shared" si="1857"/>
        <v/>
      </c>
      <c r="BA556" s="541" t="str">
        <f t="shared" si="1857"/>
        <v/>
      </c>
      <c r="BB556" s="541" t="str">
        <f t="shared" si="1857"/>
        <v/>
      </c>
      <c r="BC556" s="541" t="str">
        <f t="shared" si="1857"/>
        <v/>
      </c>
      <c r="BD556" s="541" t="str">
        <f t="shared" si="1857"/>
        <v/>
      </c>
      <c r="BE556" s="541">
        <f t="shared" si="1857"/>
        <v>1680</v>
      </c>
      <c r="BF556" s="865"/>
      <c r="BG556" s="541" t="str">
        <f t="shared" ref="BG556:BX556" si="1858">IF(BG555="","",BG552*BG555)</f>
        <v/>
      </c>
      <c r="BH556" s="541" t="str">
        <f t="shared" si="1858"/>
        <v/>
      </c>
      <c r="BI556" s="541" t="str">
        <f t="shared" si="1858"/>
        <v/>
      </c>
      <c r="BJ556" s="541" t="str">
        <f t="shared" si="1858"/>
        <v/>
      </c>
      <c r="BK556" s="541" t="str">
        <f t="shared" si="1858"/>
        <v/>
      </c>
      <c r="BL556" s="541" t="str">
        <f t="shared" si="1858"/>
        <v/>
      </c>
      <c r="BM556" s="541" t="str">
        <f t="shared" si="1858"/>
        <v/>
      </c>
      <c r="BN556" s="541" t="str">
        <f t="shared" si="1858"/>
        <v/>
      </c>
      <c r="BO556" s="541" t="str">
        <f t="shared" si="1858"/>
        <v/>
      </c>
      <c r="BP556" s="541" t="str">
        <f t="shared" si="1858"/>
        <v/>
      </c>
      <c r="BQ556" s="541" t="str">
        <f t="shared" si="1858"/>
        <v/>
      </c>
      <c r="BR556" s="541" t="str">
        <f t="shared" si="1858"/>
        <v/>
      </c>
      <c r="BS556" s="541" t="str">
        <f t="shared" si="1858"/>
        <v/>
      </c>
      <c r="BT556" s="541" t="str">
        <f t="shared" si="1858"/>
        <v/>
      </c>
      <c r="BU556" s="541" t="str">
        <f t="shared" si="1858"/>
        <v/>
      </c>
      <c r="BV556" s="541" t="str">
        <f t="shared" si="1858"/>
        <v/>
      </c>
      <c r="BW556" s="541" t="str">
        <f t="shared" si="1858"/>
        <v/>
      </c>
      <c r="BX556" s="541" t="str">
        <f t="shared" si="1858"/>
        <v/>
      </c>
      <c r="BY556" s="865"/>
      <c r="BZ556" s="541">
        <f>IF(BZ555="","",BZ552*BZ555)</f>
        <v>1680</v>
      </c>
      <c r="CA556" s="541">
        <f>IF(CA555="","",CA552*CA555)</f>
        <v>936</v>
      </c>
      <c r="CB556" s="541">
        <f>IF(CB555="","",CB552*CB555)</f>
        <v>2040</v>
      </c>
      <c r="CC556" s="541">
        <f>IF(CC555="","",CC552*CC555)</f>
        <v>3600</v>
      </c>
      <c r="CD556" s="698" t="str">
        <f t="shared" si="1817"/>
        <v/>
      </c>
      <c r="CE556" s="698" t="str">
        <f t="shared" si="1818"/>
        <v/>
      </c>
      <c r="CF556" s="698" t="str">
        <f t="shared" si="1819"/>
        <v/>
      </c>
      <c r="CG556" s="787" t="str">
        <f t="shared" si="1820"/>
        <v/>
      </c>
      <c r="CH556" s="1371" t="str">
        <f t="shared" si="1710"/>
        <v/>
      </c>
      <c r="CI556" s="1372" t="str">
        <f t="shared" si="1711"/>
        <v/>
      </c>
      <c r="CJ556" s="1373" t="str">
        <f t="shared" si="1712"/>
        <v/>
      </c>
      <c r="CK556" s="1373" t="str">
        <f t="shared" si="1713"/>
        <v/>
      </c>
      <c r="CL556" s="1373" t="str">
        <f t="shared" si="1714"/>
        <v/>
      </c>
      <c r="CM556" s="1373" t="str">
        <f t="shared" si="1715"/>
        <v/>
      </c>
      <c r="CN556" s="1373" t="str">
        <f t="shared" si="1716"/>
        <v/>
      </c>
      <c r="CO556" s="1374" t="str">
        <f t="shared" si="1717"/>
        <v/>
      </c>
      <c r="CP556" s="1374" t="str">
        <f t="shared" si="1718"/>
        <v/>
      </c>
      <c r="CQ556" s="1374">
        <f t="shared" si="1719"/>
        <v>2340</v>
      </c>
      <c r="CR556" s="1374" t="str">
        <f t="shared" si="1720"/>
        <v/>
      </c>
      <c r="CS556" s="1373" t="str">
        <f t="shared" si="1721"/>
        <v/>
      </c>
      <c r="CT556" s="1373" t="str">
        <f t="shared" si="1722"/>
        <v/>
      </c>
      <c r="CU556" s="1373" t="str">
        <f t="shared" si="1723"/>
        <v/>
      </c>
      <c r="CV556" s="1373" t="str">
        <f t="shared" si="1724"/>
        <v/>
      </c>
      <c r="CW556" s="1373" t="str">
        <f t="shared" si="1725"/>
        <v/>
      </c>
      <c r="CX556" s="1372" t="str">
        <f t="shared" si="1726"/>
        <v/>
      </c>
      <c r="CY556" s="1375" t="str">
        <f t="shared" si="1727"/>
        <v/>
      </c>
      <c r="CZ556" s="532" t="str">
        <f t="shared" si="1728"/>
        <v/>
      </c>
      <c r="DA556" s="533" t="str">
        <f t="shared" si="1729"/>
        <v/>
      </c>
      <c r="DB556" s="534" t="str">
        <f t="shared" si="1730"/>
        <v/>
      </c>
      <c r="DC556" s="534" t="str">
        <f t="shared" si="1731"/>
        <v/>
      </c>
      <c r="DD556" s="534" t="str">
        <f t="shared" si="1732"/>
        <v/>
      </c>
      <c r="DE556" s="534" t="str">
        <f t="shared" si="1733"/>
        <v/>
      </c>
      <c r="DF556" s="534" t="str">
        <f t="shared" si="1734"/>
        <v/>
      </c>
      <c r="DG556" s="535" t="str">
        <f t="shared" si="1735"/>
        <v/>
      </c>
      <c r="DH556" s="535">
        <f t="shared" si="1736"/>
        <v>234</v>
      </c>
      <c r="DI556" s="535">
        <f t="shared" si="1737"/>
        <v>1800</v>
      </c>
      <c r="DJ556" s="535" t="str">
        <f t="shared" si="1738"/>
        <v/>
      </c>
      <c r="DK556" s="534" t="str">
        <f t="shared" si="1739"/>
        <v/>
      </c>
      <c r="DL556" s="534" t="str">
        <f t="shared" si="1740"/>
        <v/>
      </c>
      <c r="DM556" s="534" t="str">
        <f t="shared" si="1741"/>
        <v/>
      </c>
      <c r="DN556" s="534" t="str">
        <f t="shared" si="1742"/>
        <v/>
      </c>
      <c r="DO556" s="534" t="str">
        <f t="shared" si="1743"/>
        <v/>
      </c>
      <c r="DP556" s="533" t="str">
        <f t="shared" si="1744"/>
        <v/>
      </c>
      <c r="DQ556" s="532" t="str">
        <f t="shared" si="1745"/>
        <v/>
      </c>
      <c r="DR556" s="753">
        <f t="shared" si="1821"/>
        <v>1</v>
      </c>
      <c r="DS556" s="111">
        <f t="shared" si="1822"/>
        <v>2</v>
      </c>
      <c r="DT556" s="111">
        <f t="shared" si="1823"/>
        <v>2</v>
      </c>
      <c r="DU556" s="111">
        <f t="shared" si="1824"/>
        <v>0</v>
      </c>
      <c r="DV556" s="602"/>
      <c r="DW556" s="719"/>
      <c r="DX556" s="719"/>
      <c r="DY556" s="719"/>
      <c r="DZ556" s="719"/>
      <c r="EA556" s="719"/>
      <c r="EB556" s="719"/>
      <c r="EC556" s="719"/>
      <c r="ED556" s="719"/>
      <c r="EE556" s="603"/>
    </row>
    <row r="557" spans="1:135" s="604" customFormat="1" ht="15.75" customHeight="1">
      <c r="A557" s="1442" t="s">
        <v>836</v>
      </c>
      <c r="B557" s="306"/>
      <c r="C557" s="233"/>
      <c r="D557" s="233"/>
      <c r="E557" s="233"/>
      <c r="F557" s="233"/>
      <c r="G557" s="233"/>
      <c r="H557" s="233"/>
      <c r="I557" s="233"/>
      <c r="J557" s="233"/>
      <c r="K557" s="233"/>
      <c r="L557" s="233"/>
      <c r="M557" s="233"/>
      <c r="N557" s="233"/>
      <c r="O557" s="233"/>
      <c r="P557" s="233"/>
      <c r="Q557" s="233"/>
      <c r="R557" s="233"/>
      <c r="S557" s="233"/>
      <c r="T557" s="703"/>
      <c r="U557" s="233"/>
      <c r="V557" s="233"/>
      <c r="W557" s="233"/>
      <c r="X557" s="233"/>
      <c r="Y557" s="233"/>
      <c r="Z557" s="233"/>
      <c r="AA557" s="233"/>
      <c r="AB557" s="233"/>
      <c r="AC557" s="233"/>
      <c r="AD557" s="233"/>
      <c r="AE557" s="233"/>
      <c r="AF557" s="233"/>
      <c r="AG557" s="306"/>
      <c r="AH557" s="233"/>
      <c r="AI557" s="233"/>
      <c r="AJ557" s="306"/>
      <c r="AK557" s="306"/>
      <c r="AL557" s="233"/>
      <c r="AM557" s="703"/>
      <c r="AN557" s="233"/>
      <c r="AO557" s="233"/>
      <c r="AP557" s="233"/>
      <c r="AQ557" s="233"/>
      <c r="AR557" s="233"/>
      <c r="AS557" s="233"/>
      <c r="AT557" s="233"/>
      <c r="AU557" s="233"/>
      <c r="AV557" s="233"/>
      <c r="AW557" s="233"/>
      <c r="AX557" s="233"/>
      <c r="AY557" s="233"/>
      <c r="AZ557" s="233"/>
      <c r="BA557" s="233"/>
      <c r="BB557" s="233"/>
      <c r="BC557" s="233"/>
      <c r="BD557" s="233"/>
      <c r="BE557" s="233"/>
      <c r="BF557" s="703"/>
      <c r="BG557" s="233"/>
      <c r="BH557" s="233"/>
      <c r="BI557" s="233"/>
      <c r="BJ557" s="233"/>
      <c r="BK557" s="233"/>
      <c r="BL557" s="233"/>
      <c r="BM557" s="233"/>
      <c r="BN557" s="233"/>
      <c r="BO557" s="233"/>
      <c r="BP557" s="233"/>
      <c r="BQ557" s="233"/>
      <c r="BR557" s="233"/>
      <c r="BS557" s="233"/>
      <c r="BT557" s="233"/>
      <c r="BU557" s="233"/>
      <c r="BV557" s="233"/>
      <c r="BW557" s="233"/>
      <c r="BX557" s="233"/>
      <c r="BY557" s="703"/>
      <c r="BZ557" s="233"/>
      <c r="CA557" s="233"/>
      <c r="CB557" s="233"/>
      <c r="CC557" s="233"/>
      <c r="CD557" s="698" t="str">
        <f t="shared" si="1817"/>
        <v/>
      </c>
      <c r="CE557" s="698" t="str">
        <f t="shared" si="1818"/>
        <v/>
      </c>
      <c r="CF557" s="698" t="str">
        <f t="shared" si="1819"/>
        <v/>
      </c>
      <c r="CG557" s="787" t="str">
        <f t="shared" si="1820"/>
        <v/>
      </c>
      <c r="CH557" s="1371" t="str">
        <f t="shared" si="1710"/>
        <v/>
      </c>
      <c r="CI557" s="1372" t="str">
        <f t="shared" si="1711"/>
        <v/>
      </c>
      <c r="CJ557" s="1373" t="str">
        <f t="shared" si="1712"/>
        <v/>
      </c>
      <c r="CK557" s="1373" t="str">
        <f t="shared" si="1713"/>
        <v/>
      </c>
      <c r="CL557" s="1373" t="str">
        <f t="shared" si="1714"/>
        <v/>
      </c>
      <c r="CM557" s="1373" t="str">
        <f t="shared" si="1715"/>
        <v/>
      </c>
      <c r="CN557" s="1373" t="str">
        <f t="shared" si="1716"/>
        <v/>
      </c>
      <c r="CO557" s="1374" t="str">
        <f t="shared" si="1717"/>
        <v/>
      </c>
      <c r="CP557" s="1374" t="str">
        <f t="shared" si="1718"/>
        <v/>
      </c>
      <c r="CQ557" s="1374" t="str">
        <f t="shared" si="1719"/>
        <v/>
      </c>
      <c r="CR557" s="1374" t="str">
        <f t="shared" si="1720"/>
        <v/>
      </c>
      <c r="CS557" s="1373" t="str">
        <f t="shared" si="1721"/>
        <v/>
      </c>
      <c r="CT557" s="1373" t="str">
        <f t="shared" si="1722"/>
        <v/>
      </c>
      <c r="CU557" s="1373" t="str">
        <f t="shared" si="1723"/>
        <v/>
      </c>
      <c r="CV557" s="1373" t="str">
        <f t="shared" si="1724"/>
        <v/>
      </c>
      <c r="CW557" s="1373" t="str">
        <f t="shared" si="1725"/>
        <v/>
      </c>
      <c r="CX557" s="1372" t="str">
        <f t="shared" si="1726"/>
        <v/>
      </c>
      <c r="CY557" s="1375" t="str">
        <f t="shared" si="1727"/>
        <v/>
      </c>
      <c r="CZ557" s="532" t="str">
        <f t="shared" si="1728"/>
        <v/>
      </c>
      <c r="DA557" s="533" t="str">
        <f t="shared" si="1729"/>
        <v/>
      </c>
      <c r="DB557" s="534" t="str">
        <f t="shared" si="1730"/>
        <v/>
      </c>
      <c r="DC557" s="534" t="str">
        <f t="shared" si="1731"/>
        <v/>
      </c>
      <c r="DD557" s="534" t="str">
        <f t="shared" si="1732"/>
        <v/>
      </c>
      <c r="DE557" s="534" t="str">
        <f t="shared" si="1733"/>
        <v/>
      </c>
      <c r="DF557" s="534" t="str">
        <f t="shared" si="1734"/>
        <v/>
      </c>
      <c r="DG557" s="535" t="str">
        <f t="shared" si="1735"/>
        <v/>
      </c>
      <c r="DH557" s="535" t="str">
        <f t="shared" si="1736"/>
        <v/>
      </c>
      <c r="DI557" s="535" t="str">
        <f t="shared" si="1737"/>
        <v/>
      </c>
      <c r="DJ557" s="535" t="str">
        <f t="shared" si="1738"/>
        <v/>
      </c>
      <c r="DK557" s="534" t="str">
        <f t="shared" si="1739"/>
        <v/>
      </c>
      <c r="DL557" s="534" t="str">
        <f t="shared" si="1740"/>
        <v/>
      </c>
      <c r="DM557" s="534" t="str">
        <f t="shared" si="1741"/>
        <v/>
      </c>
      <c r="DN557" s="534" t="str">
        <f t="shared" si="1742"/>
        <v/>
      </c>
      <c r="DO557" s="534" t="str">
        <f t="shared" si="1743"/>
        <v/>
      </c>
      <c r="DP557" s="533" t="str">
        <f t="shared" si="1744"/>
        <v/>
      </c>
      <c r="DQ557" s="532" t="str">
        <f t="shared" si="1745"/>
        <v/>
      </c>
      <c r="DR557" s="753">
        <f t="shared" si="1821"/>
        <v>0</v>
      </c>
      <c r="DS557" s="111">
        <f t="shared" si="1822"/>
        <v>0</v>
      </c>
      <c r="DT557" s="111">
        <f t="shared" si="1823"/>
        <v>0</v>
      </c>
      <c r="DU557" s="111">
        <f t="shared" si="1824"/>
        <v>0</v>
      </c>
      <c r="DV557" s="602"/>
      <c r="DW557" s="719"/>
      <c r="DX557" s="719"/>
      <c r="DY557" s="719"/>
      <c r="DZ557" s="719"/>
      <c r="EA557" s="719"/>
      <c r="EB557" s="719"/>
      <c r="EC557" s="719"/>
      <c r="ED557" s="719"/>
      <c r="EE557" s="603"/>
    </row>
    <row r="558" spans="1:135" s="604" customFormat="1" ht="15.75" customHeight="1">
      <c r="A558" s="748" t="s">
        <v>401</v>
      </c>
      <c r="B558" s="306"/>
      <c r="C558" s="233"/>
      <c r="D558" s="233"/>
      <c r="E558" s="233"/>
      <c r="F558" s="233"/>
      <c r="G558" s="233"/>
      <c r="H558" s="233"/>
      <c r="I558" s="233"/>
      <c r="J558" s="233"/>
      <c r="K558" s="233"/>
      <c r="L558" s="233"/>
      <c r="M558" s="233"/>
      <c r="N558" s="233"/>
      <c r="O558" s="233"/>
      <c r="P558" s="233"/>
      <c r="Q558" s="233"/>
      <c r="R558" s="233"/>
      <c r="S558" s="233"/>
      <c r="T558" s="703"/>
      <c r="U558" s="233"/>
      <c r="V558" s="233"/>
      <c r="W558" s="233"/>
      <c r="X558" s="233"/>
      <c r="Y558" s="233"/>
      <c r="Z558" s="233"/>
      <c r="AA558" s="233"/>
      <c r="AB558" s="233"/>
      <c r="AC558" s="233"/>
      <c r="AD558" s="233"/>
      <c r="AE558" s="233"/>
      <c r="AF558" s="233"/>
      <c r="AG558" s="306"/>
      <c r="AH558" s="233"/>
      <c r="AI558" s="233"/>
      <c r="AJ558" s="306"/>
      <c r="AK558" s="306"/>
      <c r="AL558" s="233"/>
      <c r="AM558" s="703"/>
      <c r="AN558" s="233"/>
      <c r="AO558" s="233"/>
      <c r="AP558" s="233"/>
      <c r="AQ558" s="233"/>
      <c r="AR558" s="233"/>
      <c r="AS558" s="233"/>
      <c r="AT558" s="233"/>
      <c r="AU558" s="233"/>
      <c r="AV558" s="233"/>
      <c r="AW558" s="233"/>
      <c r="AX558" s="233"/>
      <c r="AY558" s="233"/>
      <c r="AZ558" s="233"/>
      <c r="BA558" s="233"/>
      <c r="BB558" s="233"/>
      <c r="BC558" s="233"/>
      <c r="BD558" s="233"/>
      <c r="BE558" s="233"/>
      <c r="BF558" s="703"/>
      <c r="BG558" s="233"/>
      <c r="BH558" s="233"/>
      <c r="BI558" s="233"/>
      <c r="BJ558" s="233"/>
      <c r="BK558" s="233"/>
      <c r="BL558" s="233"/>
      <c r="BM558" s="233"/>
      <c r="BN558" s="233"/>
      <c r="BO558" s="233"/>
      <c r="BP558" s="233"/>
      <c r="BQ558" s="233"/>
      <c r="BR558" s="233"/>
      <c r="BS558" s="233"/>
      <c r="BT558" s="233"/>
      <c r="BU558" s="233"/>
      <c r="BV558" s="233"/>
      <c r="BW558" s="233"/>
      <c r="BX558" s="233"/>
      <c r="BY558" s="703"/>
      <c r="BZ558" s="233"/>
      <c r="CA558" s="233"/>
      <c r="CB558" s="233"/>
      <c r="CC558" s="233"/>
      <c r="CD558" s="698" t="str">
        <f t="shared" si="1817"/>
        <v/>
      </c>
      <c r="CE558" s="698" t="str">
        <f t="shared" si="1818"/>
        <v/>
      </c>
      <c r="CF558" s="698" t="str">
        <f t="shared" si="1819"/>
        <v/>
      </c>
      <c r="CG558" s="787" t="str">
        <f t="shared" si="1820"/>
        <v/>
      </c>
      <c r="CH558" s="1371" t="str">
        <f t="shared" si="1710"/>
        <v/>
      </c>
      <c r="CI558" s="1372" t="str">
        <f t="shared" si="1711"/>
        <v/>
      </c>
      <c r="CJ558" s="1373" t="str">
        <f t="shared" si="1712"/>
        <v/>
      </c>
      <c r="CK558" s="1373" t="str">
        <f t="shared" si="1713"/>
        <v/>
      </c>
      <c r="CL558" s="1373" t="str">
        <f t="shared" si="1714"/>
        <v/>
      </c>
      <c r="CM558" s="1373" t="str">
        <f t="shared" si="1715"/>
        <v/>
      </c>
      <c r="CN558" s="1373" t="str">
        <f t="shared" si="1716"/>
        <v/>
      </c>
      <c r="CO558" s="1374" t="str">
        <f t="shared" si="1717"/>
        <v/>
      </c>
      <c r="CP558" s="1374" t="str">
        <f t="shared" si="1718"/>
        <v/>
      </c>
      <c r="CQ558" s="1374" t="str">
        <f t="shared" si="1719"/>
        <v/>
      </c>
      <c r="CR558" s="1374" t="str">
        <f t="shared" si="1720"/>
        <v/>
      </c>
      <c r="CS558" s="1373" t="str">
        <f t="shared" si="1721"/>
        <v/>
      </c>
      <c r="CT558" s="1373" t="str">
        <f t="shared" si="1722"/>
        <v/>
      </c>
      <c r="CU558" s="1373" t="str">
        <f t="shared" si="1723"/>
        <v/>
      </c>
      <c r="CV558" s="1373" t="str">
        <f t="shared" si="1724"/>
        <v/>
      </c>
      <c r="CW558" s="1373" t="str">
        <f t="shared" si="1725"/>
        <v/>
      </c>
      <c r="CX558" s="1372" t="str">
        <f t="shared" si="1726"/>
        <v/>
      </c>
      <c r="CY558" s="1375" t="str">
        <f t="shared" si="1727"/>
        <v/>
      </c>
      <c r="CZ558" s="532" t="str">
        <f t="shared" si="1728"/>
        <v/>
      </c>
      <c r="DA558" s="533" t="str">
        <f t="shared" si="1729"/>
        <v/>
      </c>
      <c r="DB558" s="534" t="str">
        <f t="shared" si="1730"/>
        <v/>
      </c>
      <c r="DC558" s="534" t="str">
        <f t="shared" si="1731"/>
        <v/>
      </c>
      <c r="DD558" s="534" t="str">
        <f t="shared" si="1732"/>
        <v/>
      </c>
      <c r="DE558" s="534" t="str">
        <f t="shared" si="1733"/>
        <v/>
      </c>
      <c r="DF558" s="534" t="str">
        <f t="shared" si="1734"/>
        <v/>
      </c>
      <c r="DG558" s="535" t="str">
        <f t="shared" si="1735"/>
        <v/>
      </c>
      <c r="DH558" s="535" t="str">
        <f t="shared" si="1736"/>
        <v/>
      </c>
      <c r="DI558" s="535" t="str">
        <f t="shared" si="1737"/>
        <v/>
      </c>
      <c r="DJ558" s="535" t="str">
        <f t="shared" si="1738"/>
        <v/>
      </c>
      <c r="DK558" s="534" t="str">
        <f t="shared" si="1739"/>
        <v/>
      </c>
      <c r="DL558" s="534" t="str">
        <f t="shared" si="1740"/>
        <v/>
      </c>
      <c r="DM558" s="534" t="str">
        <f t="shared" si="1741"/>
        <v/>
      </c>
      <c r="DN558" s="534" t="str">
        <f t="shared" si="1742"/>
        <v/>
      </c>
      <c r="DO558" s="534" t="str">
        <f t="shared" si="1743"/>
        <v/>
      </c>
      <c r="DP558" s="533" t="str">
        <f t="shared" si="1744"/>
        <v/>
      </c>
      <c r="DQ558" s="532" t="str">
        <f t="shared" si="1745"/>
        <v/>
      </c>
      <c r="DR558" s="753">
        <f t="shared" si="1821"/>
        <v>0</v>
      </c>
      <c r="DS558" s="111">
        <f t="shared" si="1822"/>
        <v>0</v>
      </c>
      <c r="DT558" s="111">
        <f t="shared" si="1823"/>
        <v>0</v>
      </c>
      <c r="DU558" s="111">
        <f t="shared" si="1824"/>
        <v>0</v>
      </c>
      <c r="DV558" s="602"/>
      <c r="DW558" s="719"/>
      <c r="DX558" s="719"/>
      <c r="DY558" s="719"/>
      <c r="DZ558" s="719"/>
      <c r="EA558" s="719"/>
      <c r="EB558" s="719"/>
      <c r="EC558" s="719"/>
      <c r="ED558" s="719"/>
      <c r="EE558" s="603"/>
    </row>
    <row r="559" spans="1:135" s="604" customFormat="1" ht="15.75" customHeight="1">
      <c r="A559" s="800" t="s">
        <v>400</v>
      </c>
      <c r="B559" s="858">
        <v>840</v>
      </c>
      <c r="C559" s="858">
        <v>840</v>
      </c>
      <c r="D559" s="858">
        <v>840</v>
      </c>
      <c r="E559" s="858">
        <v>840</v>
      </c>
      <c r="F559" s="858">
        <v>840</v>
      </c>
      <c r="G559" s="858">
        <v>840</v>
      </c>
      <c r="H559" s="858">
        <v>840</v>
      </c>
      <c r="I559" s="858">
        <v>840</v>
      </c>
      <c r="J559" s="858">
        <v>840</v>
      </c>
      <c r="K559" s="858">
        <v>840</v>
      </c>
      <c r="L559" s="858">
        <v>840</v>
      </c>
      <c r="M559" s="858">
        <v>840</v>
      </c>
      <c r="N559" s="858">
        <v>840</v>
      </c>
      <c r="O559" s="858">
        <v>840</v>
      </c>
      <c r="P559" s="858">
        <v>840</v>
      </c>
      <c r="Q559" s="858">
        <v>840</v>
      </c>
      <c r="R559" s="858">
        <v>840</v>
      </c>
      <c r="S559" s="858">
        <v>840</v>
      </c>
      <c r="T559" s="851"/>
      <c r="U559" s="858">
        <v>840</v>
      </c>
      <c r="V559" s="858">
        <v>840</v>
      </c>
      <c r="W559" s="858">
        <v>840</v>
      </c>
      <c r="X559" s="858">
        <v>840</v>
      </c>
      <c r="Y559" s="858">
        <v>840</v>
      </c>
      <c r="Z559" s="858">
        <v>840</v>
      </c>
      <c r="AA559" s="858">
        <v>840</v>
      </c>
      <c r="AB559" s="858">
        <v>840</v>
      </c>
      <c r="AC559" s="858">
        <v>840</v>
      </c>
      <c r="AD559" s="858">
        <v>840</v>
      </c>
      <c r="AE559" s="858">
        <v>840</v>
      </c>
      <c r="AF559" s="858">
        <v>840</v>
      </c>
      <c r="AG559" s="858">
        <v>840</v>
      </c>
      <c r="AH559" s="858">
        <v>840</v>
      </c>
      <c r="AI559" s="858">
        <v>840</v>
      </c>
      <c r="AJ559" s="858">
        <v>840</v>
      </c>
      <c r="AK559" s="858">
        <v>840</v>
      </c>
      <c r="AL559" s="858">
        <v>840</v>
      </c>
      <c r="AM559" s="851"/>
      <c r="AN559" s="858">
        <v>840</v>
      </c>
      <c r="AO559" s="858">
        <v>840</v>
      </c>
      <c r="AP559" s="858">
        <v>840</v>
      </c>
      <c r="AQ559" s="858">
        <v>840</v>
      </c>
      <c r="AR559" s="858">
        <v>840</v>
      </c>
      <c r="AS559" s="858">
        <v>840</v>
      </c>
      <c r="AT559" s="858">
        <v>840</v>
      </c>
      <c r="AU559" s="858">
        <v>840</v>
      </c>
      <c r="AV559" s="858">
        <v>840</v>
      </c>
      <c r="AW559" s="858">
        <v>840</v>
      </c>
      <c r="AX559" s="858">
        <v>840</v>
      </c>
      <c r="AY559" s="858">
        <v>840</v>
      </c>
      <c r="AZ559" s="858">
        <v>840</v>
      </c>
      <c r="BA559" s="858">
        <v>840</v>
      </c>
      <c r="BB559" s="858">
        <v>840</v>
      </c>
      <c r="BC559" s="858">
        <v>840</v>
      </c>
      <c r="BD559" s="858">
        <v>840</v>
      </c>
      <c r="BE559" s="858">
        <v>840</v>
      </c>
      <c r="BF559" s="851"/>
      <c r="BG559" s="858">
        <v>840</v>
      </c>
      <c r="BH559" s="858">
        <v>840</v>
      </c>
      <c r="BI559" s="858">
        <v>840</v>
      </c>
      <c r="BJ559" s="858">
        <v>840</v>
      </c>
      <c r="BK559" s="858">
        <v>840</v>
      </c>
      <c r="BL559" s="858">
        <v>840</v>
      </c>
      <c r="BM559" s="858">
        <v>840</v>
      </c>
      <c r="BN559" s="858">
        <v>840</v>
      </c>
      <c r="BO559" s="858">
        <v>840</v>
      </c>
      <c r="BP559" s="858">
        <v>840</v>
      </c>
      <c r="BQ559" s="858">
        <v>840</v>
      </c>
      <c r="BR559" s="858">
        <v>840</v>
      </c>
      <c r="BS559" s="858">
        <v>840</v>
      </c>
      <c r="BT559" s="858">
        <v>840</v>
      </c>
      <c r="BU559" s="858">
        <v>840</v>
      </c>
      <c r="BV559" s="858">
        <v>840</v>
      </c>
      <c r="BW559" s="858">
        <v>840</v>
      </c>
      <c r="BX559" s="858">
        <v>840</v>
      </c>
      <c r="BY559" s="851"/>
      <c r="BZ559" s="858">
        <v>840</v>
      </c>
      <c r="CA559" s="858">
        <v>840</v>
      </c>
      <c r="CB559" s="858">
        <v>840</v>
      </c>
      <c r="CC559" s="858">
        <v>840</v>
      </c>
      <c r="CD559" s="698">
        <f t="shared" si="1817"/>
        <v>840</v>
      </c>
      <c r="CE559" s="698">
        <f t="shared" si="1818"/>
        <v>840</v>
      </c>
      <c r="CF559" s="698">
        <f t="shared" si="1819"/>
        <v>840</v>
      </c>
      <c r="CG559" s="787">
        <f t="shared" si="1820"/>
        <v>840</v>
      </c>
      <c r="CH559" s="1371">
        <f t="shared" ref="CH559:CW574" si="1859">IF($CH$4=$CD$4,IF(OR(-FLOOR(((18-COUNT($B559:$S559))/2),1)+CH$7&lt;1,-FLOOR(((18-COUNT($B559:$S559))/2),1)+CH$7&gt;COUNT($B559:$S559)),"",LARGE($B559:$S559,-FLOOR(((18-COUNT($B559:$S559))/2),1)+CH$7)),IF(OR(-FLOOR(((18-COUNT($AN559:$BE559))/2),1)+CH$7&lt;1,-FLOOR(((18-COUNT($AN559:$BE559))/2),1)+CH$7&gt;COUNT($AN559:$BE559)),"",LARGE($AN559:$BE559,-FLOOR(((18-COUNT($AN559:$BE559))/2),1)+CH$7)))</f>
        <v>840</v>
      </c>
      <c r="CI559" s="1372">
        <f t="shared" si="1859"/>
        <v>840</v>
      </c>
      <c r="CJ559" s="1373">
        <f t="shared" si="1859"/>
        <v>840</v>
      </c>
      <c r="CK559" s="1373">
        <f t="shared" si="1859"/>
        <v>840</v>
      </c>
      <c r="CL559" s="1373">
        <f t="shared" si="1859"/>
        <v>840</v>
      </c>
      <c r="CM559" s="1373">
        <f t="shared" si="1859"/>
        <v>840</v>
      </c>
      <c r="CN559" s="1373">
        <f t="shared" si="1859"/>
        <v>840</v>
      </c>
      <c r="CO559" s="1374">
        <f t="shared" si="1859"/>
        <v>840</v>
      </c>
      <c r="CP559" s="1374">
        <f t="shared" si="1859"/>
        <v>840</v>
      </c>
      <c r="CQ559" s="1374">
        <f t="shared" si="1859"/>
        <v>840</v>
      </c>
      <c r="CR559" s="1374">
        <f t="shared" si="1859"/>
        <v>840</v>
      </c>
      <c r="CS559" s="1373">
        <f t="shared" si="1859"/>
        <v>840</v>
      </c>
      <c r="CT559" s="1373">
        <f t="shared" si="1859"/>
        <v>840</v>
      </c>
      <c r="CU559" s="1373">
        <f t="shared" si="1859"/>
        <v>840</v>
      </c>
      <c r="CV559" s="1373">
        <f t="shared" si="1859"/>
        <v>840</v>
      </c>
      <c r="CW559" s="1373">
        <f t="shared" si="1859"/>
        <v>840</v>
      </c>
      <c r="CX559" s="1372">
        <f t="shared" ref="CX559:CY574" si="1860">IF($CH$4=$CD$4,IF(OR(-FLOOR(((18-COUNT($B559:$S559))/2),1)+CX$7&lt;1,-FLOOR(((18-COUNT($B559:$S559))/2),1)+CX$7&gt;COUNT($B559:$S559)),"",LARGE($B559:$S559,-FLOOR(((18-COUNT($B559:$S559))/2),1)+CX$7)),IF(OR(-FLOOR(((18-COUNT($AN559:$BE559))/2),1)+CX$7&lt;1,-FLOOR(((18-COUNT($AN559:$BE559))/2),1)+CX$7&gt;COUNT($AN559:$BE559)),"",LARGE($AN559:$BE559,-FLOOR(((18-COUNT($AN559:$BE559))/2),1)+CX$7)))</f>
        <v>840</v>
      </c>
      <c r="CY559" s="1375">
        <f t="shared" si="1860"/>
        <v>840</v>
      </c>
      <c r="CZ559" s="532">
        <f t="shared" ref="CZ559:DO574" si="1861">IF($CH$4=$CD$4,IF(OR(-FLOOR(((18-COUNT($U559:$AL559))/2),1)+CZ$7&lt;1,-FLOOR(((18-COUNT($U559:$AL559))/2),1)+CZ$7&gt;COUNT($U559:$AL559)),"",LARGE($U559:$AL559,-FLOOR(((18-COUNT($U559:$AL559))/2),1)+CZ$7)),IF(OR(-FLOOR(((18-COUNT($BG559:$BX559))/2),1)+CZ$7&lt;1,-FLOOR(((18-COUNT($BG559:$BX559))/2),1)+CZ$7&gt;COUNT($BG559:$BX559)),"",LARGE($BG559:$BX559,-FLOOR(((18-COUNT($BG559:$BX559))/2),1)+CZ$7)))</f>
        <v>840</v>
      </c>
      <c r="DA559" s="533">
        <f t="shared" si="1861"/>
        <v>840</v>
      </c>
      <c r="DB559" s="534">
        <f t="shared" si="1861"/>
        <v>840</v>
      </c>
      <c r="DC559" s="534">
        <f t="shared" si="1861"/>
        <v>840</v>
      </c>
      <c r="DD559" s="534">
        <f t="shared" si="1861"/>
        <v>840</v>
      </c>
      <c r="DE559" s="534">
        <f t="shared" si="1861"/>
        <v>840</v>
      </c>
      <c r="DF559" s="534">
        <f t="shared" si="1861"/>
        <v>840</v>
      </c>
      <c r="DG559" s="535">
        <f t="shared" si="1861"/>
        <v>840</v>
      </c>
      <c r="DH559" s="535">
        <f t="shared" si="1861"/>
        <v>840</v>
      </c>
      <c r="DI559" s="535">
        <f t="shared" si="1861"/>
        <v>840</v>
      </c>
      <c r="DJ559" s="535">
        <f t="shared" si="1861"/>
        <v>840</v>
      </c>
      <c r="DK559" s="534">
        <f t="shared" si="1861"/>
        <v>840</v>
      </c>
      <c r="DL559" s="534">
        <f t="shared" si="1861"/>
        <v>840</v>
      </c>
      <c r="DM559" s="534">
        <f t="shared" si="1861"/>
        <v>840</v>
      </c>
      <c r="DN559" s="534">
        <f t="shared" si="1861"/>
        <v>840</v>
      </c>
      <c r="DO559" s="534">
        <f t="shared" si="1861"/>
        <v>840</v>
      </c>
      <c r="DP559" s="533">
        <f t="shared" ref="DP559:DQ574" si="1862">IF($CH$4=$CD$4,IF(OR(-FLOOR(((18-COUNT($U559:$AL559))/2),1)+DP$7&lt;1,-FLOOR(((18-COUNT($U559:$AL559))/2),1)+DP$7&gt;COUNT($U559:$AL559)),"",LARGE($U559:$AL559,-FLOOR(((18-COUNT($U559:$AL559))/2),1)+DP$7)),IF(OR(-FLOOR(((18-COUNT($BG559:$BX559))/2),1)+DP$7&lt;1,-FLOOR(((18-COUNT($BG559:$BX559))/2),1)+DP$7&gt;COUNT($BG559:$BX559)),"",LARGE($BG559:$BX559,-FLOOR(((18-COUNT($BG559:$BX559))/2),1)+DP$7)))</f>
        <v>840</v>
      </c>
      <c r="DQ559" s="532">
        <f t="shared" si="1862"/>
        <v>840</v>
      </c>
      <c r="DR559" s="753">
        <f t="shared" si="1821"/>
        <v>18</v>
      </c>
      <c r="DS559" s="111">
        <f t="shared" si="1822"/>
        <v>18</v>
      </c>
      <c r="DT559" s="111">
        <f t="shared" si="1823"/>
        <v>18</v>
      </c>
      <c r="DU559" s="111">
        <f t="shared" si="1824"/>
        <v>18</v>
      </c>
      <c r="DV559" s="602"/>
      <c r="DW559" s="719"/>
      <c r="DX559" s="719"/>
      <c r="DY559" s="719"/>
      <c r="DZ559" s="719"/>
      <c r="EA559" s="719"/>
      <c r="EB559" s="719"/>
      <c r="EC559" s="719"/>
      <c r="ED559" s="719"/>
      <c r="EE559" s="603"/>
    </row>
    <row r="560" spans="1:135" s="604" customFormat="1" ht="15.75" customHeight="1">
      <c r="A560" s="748" t="s">
        <v>328</v>
      </c>
      <c r="B560" s="863" t="str">
        <f t="shared" ref="B560:S560" si="1863">IF(B558="","",B558*B559/B$46/365/$G$1)</f>
        <v/>
      </c>
      <c r="C560" s="863" t="str">
        <f t="shared" si="1863"/>
        <v/>
      </c>
      <c r="D560" s="863" t="str">
        <f t="shared" si="1863"/>
        <v/>
      </c>
      <c r="E560" s="863" t="str">
        <f t="shared" si="1863"/>
        <v/>
      </c>
      <c r="F560" s="863" t="str">
        <f t="shared" si="1863"/>
        <v/>
      </c>
      <c r="G560" s="863" t="str">
        <f t="shared" si="1863"/>
        <v/>
      </c>
      <c r="H560" s="863" t="str">
        <f t="shared" si="1863"/>
        <v/>
      </c>
      <c r="I560" s="863" t="str">
        <f t="shared" si="1863"/>
        <v/>
      </c>
      <c r="J560" s="863" t="str">
        <f t="shared" si="1863"/>
        <v/>
      </c>
      <c r="K560" s="863" t="str">
        <f t="shared" si="1863"/>
        <v/>
      </c>
      <c r="L560" s="863" t="str">
        <f t="shared" si="1863"/>
        <v/>
      </c>
      <c r="M560" s="863" t="str">
        <f t="shared" si="1863"/>
        <v/>
      </c>
      <c r="N560" s="863" t="str">
        <f t="shared" si="1863"/>
        <v/>
      </c>
      <c r="O560" s="863" t="str">
        <f t="shared" si="1863"/>
        <v/>
      </c>
      <c r="P560" s="863" t="str">
        <f t="shared" si="1863"/>
        <v/>
      </c>
      <c r="Q560" s="863" t="str">
        <f t="shared" si="1863"/>
        <v/>
      </c>
      <c r="R560" s="863" t="str">
        <f t="shared" si="1863"/>
        <v/>
      </c>
      <c r="S560" s="863" t="str">
        <f t="shared" si="1863"/>
        <v/>
      </c>
      <c r="T560" s="752"/>
      <c r="U560" s="863" t="str">
        <f t="shared" ref="U560:AL560" si="1864">IF(U558="","",U558*U559/U$46/365/$G$1)</f>
        <v/>
      </c>
      <c r="V560" s="863" t="str">
        <f t="shared" si="1864"/>
        <v/>
      </c>
      <c r="W560" s="863" t="str">
        <f t="shared" si="1864"/>
        <v/>
      </c>
      <c r="X560" s="863" t="str">
        <f t="shared" si="1864"/>
        <v/>
      </c>
      <c r="Y560" s="863" t="str">
        <f t="shared" si="1864"/>
        <v/>
      </c>
      <c r="Z560" s="863" t="str">
        <f t="shared" si="1864"/>
        <v/>
      </c>
      <c r="AA560" s="863" t="str">
        <f t="shared" si="1864"/>
        <v/>
      </c>
      <c r="AB560" s="863" t="str">
        <f t="shared" si="1864"/>
        <v/>
      </c>
      <c r="AC560" s="863" t="str">
        <f t="shared" si="1864"/>
        <v/>
      </c>
      <c r="AD560" s="863" t="str">
        <f t="shared" si="1864"/>
        <v/>
      </c>
      <c r="AE560" s="863" t="str">
        <f t="shared" si="1864"/>
        <v/>
      </c>
      <c r="AF560" s="863" t="str">
        <f t="shared" si="1864"/>
        <v/>
      </c>
      <c r="AG560" s="863" t="str">
        <f t="shared" si="1864"/>
        <v/>
      </c>
      <c r="AH560" s="863" t="str">
        <f t="shared" si="1864"/>
        <v/>
      </c>
      <c r="AI560" s="863" t="str">
        <f t="shared" si="1864"/>
        <v/>
      </c>
      <c r="AJ560" s="863" t="str">
        <f t="shared" si="1864"/>
        <v/>
      </c>
      <c r="AK560" s="863" t="str">
        <f t="shared" si="1864"/>
        <v/>
      </c>
      <c r="AL560" s="863" t="str">
        <f t="shared" si="1864"/>
        <v/>
      </c>
      <c r="AM560" s="752"/>
      <c r="AN560" s="863" t="str">
        <f t="shared" ref="AN560:BE560" si="1865">IF(AN558="","",AN558*AN559/AN$46/365/$G$1)</f>
        <v/>
      </c>
      <c r="AO560" s="863" t="str">
        <f t="shared" si="1865"/>
        <v/>
      </c>
      <c r="AP560" s="863" t="str">
        <f t="shared" si="1865"/>
        <v/>
      </c>
      <c r="AQ560" s="863" t="str">
        <f t="shared" si="1865"/>
        <v/>
      </c>
      <c r="AR560" s="863" t="str">
        <f t="shared" si="1865"/>
        <v/>
      </c>
      <c r="AS560" s="863" t="str">
        <f t="shared" si="1865"/>
        <v/>
      </c>
      <c r="AT560" s="863" t="str">
        <f t="shared" si="1865"/>
        <v/>
      </c>
      <c r="AU560" s="863" t="str">
        <f t="shared" si="1865"/>
        <v/>
      </c>
      <c r="AV560" s="863" t="str">
        <f t="shared" si="1865"/>
        <v/>
      </c>
      <c r="AW560" s="863" t="str">
        <f t="shared" si="1865"/>
        <v/>
      </c>
      <c r="AX560" s="863" t="str">
        <f t="shared" si="1865"/>
        <v/>
      </c>
      <c r="AY560" s="863" t="str">
        <f t="shared" si="1865"/>
        <v/>
      </c>
      <c r="AZ560" s="863" t="str">
        <f t="shared" si="1865"/>
        <v/>
      </c>
      <c r="BA560" s="863" t="str">
        <f t="shared" si="1865"/>
        <v/>
      </c>
      <c r="BB560" s="863" t="str">
        <f t="shared" si="1865"/>
        <v/>
      </c>
      <c r="BC560" s="863" t="str">
        <f t="shared" si="1865"/>
        <v/>
      </c>
      <c r="BD560" s="863" t="str">
        <f t="shared" si="1865"/>
        <v/>
      </c>
      <c r="BE560" s="863" t="str">
        <f t="shared" si="1865"/>
        <v/>
      </c>
      <c r="BF560" s="752"/>
      <c r="BG560" s="863" t="str">
        <f t="shared" ref="BG560:BX560" si="1866">IF(BG558="","",BG558*BG559/BG$46/365/$G$1)</f>
        <v/>
      </c>
      <c r="BH560" s="863" t="str">
        <f t="shared" si="1866"/>
        <v/>
      </c>
      <c r="BI560" s="863" t="str">
        <f t="shared" si="1866"/>
        <v/>
      </c>
      <c r="BJ560" s="863" t="str">
        <f t="shared" si="1866"/>
        <v/>
      </c>
      <c r="BK560" s="863" t="str">
        <f t="shared" si="1866"/>
        <v/>
      </c>
      <c r="BL560" s="863" t="str">
        <f t="shared" si="1866"/>
        <v/>
      </c>
      <c r="BM560" s="863" t="str">
        <f t="shared" si="1866"/>
        <v/>
      </c>
      <c r="BN560" s="863" t="str">
        <f t="shared" si="1866"/>
        <v/>
      </c>
      <c r="BO560" s="863" t="str">
        <f t="shared" si="1866"/>
        <v/>
      </c>
      <c r="BP560" s="863" t="str">
        <f t="shared" si="1866"/>
        <v/>
      </c>
      <c r="BQ560" s="863" t="str">
        <f t="shared" si="1866"/>
        <v/>
      </c>
      <c r="BR560" s="863" t="str">
        <f t="shared" si="1866"/>
        <v/>
      </c>
      <c r="BS560" s="863" t="str">
        <f t="shared" si="1866"/>
        <v/>
      </c>
      <c r="BT560" s="863" t="str">
        <f t="shared" si="1866"/>
        <v/>
      </c>
      <c r="BU560" s="863" t="str">
        <f t="shared" si="1866"/>
        <v/>
      </c>
      <c r="BV560" s="863" t="str">
        <f t="shared" si="1866"/>
        <v/>
      </c>
      <c r="BW560" s="863" t="str">
        <f t="shared" si="1866"/>
        <v/>
      </c>
      <c r="BX560" s="863" t="str">
        <f t="shared" si="1866"/>
        <v/>
      </c>
      <c r="BY560" s="752"/>
      <c r="BZ560" s="863" t="str">
        <f>IF(BZ558="","",BZ558*BZ559/BZ$46/365/$G$1)</f>
        <v/>
      </c>
      <c r="CA560" s="863" t="str">
        <f>IF(CA558="","",CA558*CA559/CA$46/365/$G$1)</f>
        <v/>
      </c>
      <c r="CB560" s="863" t="str">
        <f>IF(CB558="","",CB558*CB559/CB$46/365/$G$1)</f>
        <v/>
      </c>
      <c r="CC560" s="863" t="str">
        <f>IF(CC558="","",CC558*CC559/CC$46/365/$G$1)</f>
        <v/>
      </c>
      <c r="CD560" s="698" t="str">
        <f t="shared" si="1817"/>
        <v/>
      </c>
      <c r="CE560" s="723" t="str">
        <f t="shared" si="1818"/>
        <v/>
      </c>
      <c r="CF560" s="723" t="str">
        <f t="shared" si="1819"/>
        <v/>
      </c>
      <c r="CG560" s="790" t="str">
        <f t="shared" si="1820"/>
        <v/>
      </c>
      <c r="CH560" s="1376" t="str">
        <f t="shared" si="1859"/>
        <v/>
      </c>
      <c r="CI560" s="1377" t="str">
        <f t="shared" si="1859"/>
        <v/>
      </c>
      <c r="CJ560" s="1378" t="str">
        <f t="shared" si="1859"/>
        <v/>
      </c>
      <c r="CK560" s="1378" t="str">
        <f t="shared" si="1859"/>
        <v/>
      </c>
      <c r="CL560" s="1378" t="str">
        <f t="shared" si="1859"/>
        <v/>
      </c>
      <c r="CM560" s="1378" t="str">
        <f t="shared" si="1859"/>
        <v/>
      </c>
      <c r="CN560" s="1378" t="str">
        <f t="shared" si="1859"/>
        <v/>
      </c>
      <c r="CO560" s="1379" t="str">
        <f t="shared" si="1859"/>
        <v/>
      </c>
      <c r="CP560" s="1379" t="str">
        <f t="shared" si="1859"/>
        <v/>
      </c>
      <c r="CQ560" s="1379" t="str">
        <f t="shared" si="1859"/>
        <v/>
      </c>
      <c r="CR560" s="1379" t="str">
        <f t="shared" si="1859"/>
        <v/>
      </c>
      <c r="CS560" s="1378" t="str">
        <f t="shared" si="1859"/>
        <v/>
      </c>
      <c r="CT560" s="1378" t="str">
        <f t="shared" si="1859"/>
        <v/>
      </c>
      <c r="CU560" s="1378" t="str">
        <f t="shared" si="1859"/>
        <v/>
      </c>
      <c r="CV560" s="1378" t="str">
        <f t="shared" si="1859"/>
        <v/>
      </c>
      <c r="CW560" s="1378" t="str">
        <f t="shared" si="1859"/>
        <v/>
      </c>
      <c r="CX560" s="1377" t="str">
        <f t="shared" si="1860"/>
        <v/>
      </c>
      <c r="CY560" s="1380" t="str">
        <f t="shared" si="1860"/>
        <v/>
      </c>
      <c r="CZ560" s="638" t="str">
        <f t="shared" si="1861"/>
        <v/>
      </c>
      <c r="DA560" s="639" t="str">
        <f t="shared" si="1861"/>
        <v/>
      </c>
      <c r="DB560" s="640" t="str">
        <f t="shared" si="1861"/>
        <v/>
      </c>
      <c r="DC560" s="640" t="str">
        <f t="shared" si="1861"/>
        <v/>
      </c>
      <c r="DD560" s="640" t="str">
        <f t="shared" si="1861"/>
        <v/>
      </c>
      <c r="DE560" s="640" t="str">
        <f t="shared" si="1861"/>
        <v/>
      </c>
      <c r="DF560" s="640" t="str">
        <f t="shared" si="1861"/>
        <v/>
      </c>
      <c r="DG560" s="641" t="str">
        <f t="shared" si="1861"/>
        <v/>
      </c>
      <c r="DH560" s="641" t="str">
        <f t="shared" si="1861"/>
        <v/>
      </c>
      <c r="DI560" s="641" t="str">
        <f t="shared" si="1861"/>
        <v/>
      </c>
      <c r="DJ560" s="641" t="str">
        <f t="shared" si="1861"/>
        <v/>
      </c>
      <c r="DK560" s="640" t="str">
        <f t="shared" si="1861"/>
        <v/>
      </c>
      <c r="DL560" s="640" t="str">
        <f t="shared" si="1861"/>
        <v/>
      </c>
      <c r="DM560" s="640" t="str">
        <f t="shared" si="1861"/>
        <v/>
      </c>
      <c r="DN560" s="640" t="str">
        <f t="shared" si="1861"/>
        <v/>
      </c>
      <c r="DO560" s="640" t="str">
        <f t="shared" si="1861"/>
        <v/>
      </c>
      <c r="DP560" s="639" t="str">
        <f t="shared" si="1862"/>
        <v/>
      </c>
      <c r="DQ560" s="638" t="str">
        <f t="shared" si="1862"/>
        <v/>
      </c>
      <c r="DR560" s="753">
        <f t="shared" si="1821"/>
        <v>0</v>
      </c>
      <c r="DS560" s="111">
        <f t="shared" si="1822"/>
        <v>0</v>
      </c>
      <c r="DT560" s="111">
        <f t="shared" si="1823"/>
        <v>0</v>
      </c>
      <c r="DU560" s="111">
        <f t="shared" si="1824"/>
        <v>0</v>
      </c>
      <c r="DV560" s="602"/>
      <c r="DW560" s="719"/>
      <c r="DX560" s="719"/>
      <c r="DY560" s="719"/>
      <c r="DZ560" s="719"/>
      <c r="EA560" s="719"/>
      <c r="EB560" s="719"/>
      <c r="EC560" s="719"/>
      <c r="ED560" s="719"/>
      <c r="EE560" s="603"/>
    </row>
    <row r="561" spans="1:135" s="604" customFormat="1" ht="15.75" customHeight="1">
      <c r="A561" s="859" t="s">
        <v>398</v>
      </c>
      <c r="B561" s="306"/>
      <c r="C561" s="233"/>
      <c r="D561" s="233"/>
      <c r="E561" s="233"/>
      <c r="F561" s="233"/>
      <c r="G561" s="233"/>
      <c r="H561" s="233"/>
      <c r="I561" s="233"/>
      <c r="J561" s="233"/>
      <c r="K561" s="233"/>
      <c r="L561" s="233"/>
      <c r="M561" s="233"/>
      <c r="N561" s="233"/>
      <c r="O561" s="233"/>
      <c r="P561" s="233"/>
      <c r="Q561" s="233"/>
      <c r="R561" s="233"/>
      <c r="S561" s="233"/>
      <c r="T561" s="689"/>
      <c r="U561" s="233"/>
      <c r="V561" s="233"/>
      <c r="W561" s="233"/>
      <c r="X561" s="233"/>
      <c r="Y561" s="233"/>
      <c r="Z561" s="233"/>
      <c r="AA561" s="233"/>
      <c r="AB561" s="233"/>
      <c r="AC561" s="233"/>
      <c r="AD561" s="233"/>
      <c r="AE561" s="233"/>
      <c r="AF561" s="233"/>
      <c r="AG561" s="306"/>
      <c r="AH561" s="233"/>
      <c r="AI561" s="233"/>
      <c r="AJ561" s="233"/>
      <c r="AK561" s="233"/>
      <c r="AL561" s="233"/>
      <c r="AM561" s="689"/>
      <c r="AN561" s="233"/>
      <c r="AO561" s="233"/>
      <c r="AP561" s="233"/>
      <c r="AQ561" s="233"/>
      <c r="AR561" s="233"/>
      <c r="AS561" s="233"/>
      <c r="AT561" s="233"/>
      <c r="AU561" s="233"/>
      <c r="AV561" s="233"/>
      <c r="AW561" s="233"/>
      <c r="AX561" s="233"/>
      <c r="AY561" s="233"/>
      <c r="AZ561" s="233"/>
      <c r="BA561" s="233"/>
      <c r="BB561" s="233"/>
      <c r="BC561" s="233"/>
      <c r="BD561" s="233"/>
      <c r="BE561" s="233"/>
      <c r="BF561" s="689"/>
      <c r="BG561" s="233"/>
      <c r="BH561" s="233"/>
      <c r="BI561" s="233"/>
      <c r="BJ561" s="233"/>
      <c r="BK561" s="233"/>
      <c r="BL561" s="233"/>
      <c r="BM561" s="233"/>
      <c r="BN561" s="233"/>
      <c r="BO561" s="233"/>
      <c r="BP561" s="233"/>
      <c r="BQ561" s="233"/>
      <c r="BR561" s="233"/>
      <c r="BS561" s="233"/>
      <c r="BT561" s="233"/>
      <c r="BU561" s="233"/>
      <c r="BV561" s="233"/>
      <c r="BW561" s="233"/>
      <c r="BX561" s="233"/>
      <c r="BY561" s="689"/>
      <c r="BZ561" s="233"/>
      <c r="CA561" s="233"/>
      <c r="CB561" s="233"/>
      <c r="CC561" s="233"/>
      <c r="CD561" s="698" t="str">
        <f t="shared" si="1817"/>
        <v/>
      </c>
      <c r="CE561" s="698" t="str">
        <f t="shared" si="1818"/>
        <v/>
      </c>
      <c r="CF561" s="698" t="str">
        <f t="shared" si="1819"/>
        <v/>
      </c>
      <c r="CG561" s="787" t="str">
        <f t="shared" si="1820"/>
        <v/>
      </c>
      <c r="CH561" s="1371" t="str">
        <f t="shared" si="1859"/>
        <v/>
      </c>
      <c r="CI561" s="1372" t="str">
        <f t="shared" si="1859"/>
        <v/>
      </c>
      <c r="CJ561" s="1373" t="str">
        <f t="shared" si="1859"/>
        <v/>
      </c>
      <c r="CK561" s="1373" t="str">
        <f t="shared" si="1859"/>
        <v/>
      </c>
      <c r="CL561" s="1373" t="str">
        <f t="shared" si="1859"/>
        <v/>
      </c>
      <c r="CM561" s="1373" t="str">
        <f t="shared" si="1859"/>
        <v/>
      </c>
      <c r="CN561" s="1373" t="str">
        <f t="shared" si="1859"/>
        <v/>
      </c>
      <c r="CO561" s="1374" t="str">
        <f t="shared" si="1859"/>
        <v/>
      </c>
      <c r="CP561" s="1374" t="str">
        <f t="shared" si="1859"/>
        <v/>
      </c>
      <c r="CQ561" s="1374" t="str">
        <f t="shared" si="1859"/>
        <v/>
      </c>
      <c r="CR561" s="1374" t="str">
        <f t="shared" si="1859"/>
        <v/>
      </c>
      <c r="CS561" s="1373" t="str">
        <f t="shared" si="1859"/>
        <v/>
      </c>
      <c r="CT561" s="1373" t="str">
        <f t="shared" si="1859"/>
        <v/>
      </c>
      <c r="CU561" s="1373" t="str">
        <f t="shared" si="1859"/>
        <v/>
      </c>
      <c r="CV561" s="1373" t="str">
        <f t="shared" si="1859"/>
        <v/>
      </c>
      <c r="CW561" s="1373" t="str">
        <f t="shared" si="1859"/>
        <v/>
      </c>
      <c r="CX561" s="1372" t="str">
        <f t="shared" si="1860"/>
        <v/>
      </c>
      <c r="CY561" s="1375" t="str">
        <f t="shared" si="1860"/>
        <v/>
      </c>
      <c r="CZ561" s="532" t="str">
        <f t="shared" si="1861"/>
        <v/>
      </c>
      <c r="DA561" s="533" t="str">
        <f t="shared" si="1861"/>
        <v/>
      </c>
      <c r="DB561" s="534" t="str">
        <f t="shared" si="1861"/>
        <v/>
      </c>
      <c r="DC561" s="534" t="str">
        <f t="shared" si="1861"/>
        <v/>
      </c>
      <c r="DD561" s="534" t="str">
        <f t="shared" si="1861"/>
        <v/>
      </c>
      <c r="DE561" s="534" t="str">
        <f t="shared" si="1861"/>
        <v/>
      </c>
      <c r="DF561" s="534" t="str">
        <f t="shared" si="1861"/>
        <v/>
      </c>
      <c r="DG561" s="535" t="str">
        <f t="shared" si="1861"/>
        <v/>
      </c>
      <c r="DH561" s="535" t="str">
        <f t="shared" si="1861"/>
        <v/>
      </c>
      <c r="DI561" s="535" t="str">
        <f t="shared" si="1861"/>
        <v/>
      </c>
      <c r="DJ561" s="535" t="str">
        <f t="shared" si="1861"/>
        <v/>
      </c>
      <c r="DK561" s="534" t="str">
        <f t="shared" si="1861"/>
        <v/>
      </c>
      <c r="DL561" s="534" t="str">
        <f t="shared" si="1861"/>
        <v/>
      </c>
      <c r="DM561" s="534" t="str">
        <f t="shared" si="1861"/>
        <v/>
      </c>
      <c r="DN561" s="534" t="str">
        <f t="shared" si="1861"/>
        <v/>
      </c>
      <c r="DO561" s="534" t="str">
        <f t="shared" si="1861"/>
        <v/>
      </c>
      <c r="DP561" s="533" t="str">
        <f t="shared" si="1862"/>
        <v/>
      </c>
      <c r="DQ561" s="532" t="str">
        <f t="shared" si="1862"/>
        <v/>
      </c>
      <c r="DR561" s="753">
        <f t="shared" si="1821"/>
        <v>0</v>
      </c>
      <c r="DS561" s="111">
        <f t="shared" si="1822"/>
        <v>0</v>
      </c>
      <c r="DT561" s="111">
        <f t="shared" si="1823"/>
        <v>0</v>
      </c>
      <c r="DU561" s="111">
        <f t="shared" si="1824"/>
        <v>0</v>
      </c>
      <c r="DV561" s="602"/>
      <c r="DW561" s="719"/>
      <c r="DX561" s="719"/>
      <c r="DY561" s="719"/>
      <c r="DZ561" s="719"/>
      <c r="EA561" s="719"/>
      <c r="EB561" s="719"/>
      <c r="EC561" s="719"/>
      <c r="ED561" s="719"/>
      <c r="EE561" s="603"/>
    </row>
    <row r="562" spans="1:135" s="604" customFormat="1" ht="15.75" customHeight="1">
      <c r="A562" s="748" t="s">
        <v>395</v>
      </c>
      <c r="B562" s="541" t="str">
        <f>IF(B561="","",B558*B561)</f>
        <v/>
      </c>
      <c r="C562" s="541" t="str">
        <f t="shared" ref="C562:U562" si="1867">IF(C561="","",C558*C561)</f>
        <v/>
      </c>
      <c r="D562" s="541" t="str">
        <f t="shared" si="1867"/>
        <v/>
      </c>
      <c r="E562" s="541" t="str">
        <f t="shared" si="1867"/>
        <v/>
      </c>
      <c r="F562" s="541" t="str">
        <f t="shared" si="1867"/>
        <v/>
      </c>
      <c r="G562" s="541" t="str">
        <f t="shared" si="1867"/>
        <v/>
      </c>
      <c r="H562" s="541" t="str">
        <f t="shared" si="1867"/>
        <v/>
      </c>
      <c r="I562" s="541" t="str">
        <f t="shared" si="1867"/>
        <v/>
      </c>
      <c r="J562" s="541" t="str">
        <f t="shared" si="1867"/>
        <v/>
      </c>
      <c r="K562" s="541" t="str">
        <f t="shared" si="1867"/>
        <v/>
      </c>
      <c r="L562" s="541" t="str">
        <f t="shared" si="1867"/>
        <v/>
      </c>
      <c r="M562" s="541" t="str">
        <f t="shared" si="1867"/>
        <v/>
      </c>
      <c r="N562" s="541" t="str">
        <f t="shared" si="1867"/>
        <v/>
      </c>
      <c r="O562" s="541" t="str">
        <f t="shared" si="1867"/>
        <v/>
      </c>
      <c r="P562" s="541" t="str">
        <f t="shared" si="1867"/>
        <v/>
      </c>
      <c r="Q562" s="541" t="str">
        <f t="shared" si="1867"/>
        <v/>
      </c>
      <c r="R562" s="541" t="str">
        <f t="shared" si="1867"/>
        <v/>
      </c>
      <c r="S562" s="541" t="str">
        <f t="shared" si="1867"/>
        <v/>
      </c>
      <c r="T562" s="865"/>
      <c r="U562" s="541" t="str">
        <f t="shared" si="1867"/>
        <v/>
      </c>
      <c r="V562" s="541" t="str">
        <f t="shared" ref="V562:AL562" si="1868">IF(V561="","",V558*V561)</f>
        <v/>
      </c>
      <c r="W562" s="541" t="str">
        <f t="shared" si="1868"/>
        <v/>
      </c>
      <c r="X562" s="541" t="str">
        <f t="shared" si="1868"/>
        <v/>
      </c>
      <c r="Y562" s="541" t="str">
        <f t="shared" si="1868"/>
        <v/>
      </c>
      <c r="Z562" s="541" t="str">
        <f t="shared" si="1868"/>
        <v/>
      </c>
      <c r="AA562" s="541" t="str">
        <f t="shared" si="1868"/>
        <v/>
      </c>
      <c r="AB562" s="541" t="str">
        <f t="shared" si="1868"/>
        <v/>
      </c>
      <c r="AC562" s="541" t="str">
        <f t="shared" si="1868"/>
        <v/>
      </c>
      <c r="AD562" s="541" t="str">
        <f t="shared" si="1868"/>
        <v/>
      </c>
      <c r="AE562" s="541" t="str">
        <f t="shared" si="1868"/>
        <v/>
      </c>
      <c r="AF562" s="541" t="str">
        <f t="shared" si="1868"/>
        <v/>
      </c>
      <c r="AG562" s="541" t="str">
        <f t="shared" si="1868"/>
        <v/>
      </c>
      <c r="AH562" s="541" t="str">
        <f t="shared" si="1868"/>
        <v/>
      </c>
      <c r="AI562" s="541" t="str">
        <f t="shared" si="1868"/>
        <v/>
      </c>
      <c r="AJ562" s="541" t="str">
        <f t="shared" si="1868"/>
        <v/>
      </c>
      <c r="AK562" s="541" t="str">
        <f t="shared" si="1868"/>
        <v/>
      </c>
      <c r="AL562" s="541" t="str">
        <f t="shared" si="1868"/>
        <v/>
      </c>
      <c r="AM562" s="865"/>
      <c r="AN562" s="541" t="str">
        <f t="shared" ref="AN562:BE562" si="1869">IF(AN561="","",AN558*AN561)</f>
        <v/>
      </c>
      <c r="AO562" s="541" t="str">
        <f t="shared" si="1869"/>
        <v/>
      </c>
      <c r="AP562" s="541" t="str">
        <f t="shared" si="1869"/>
        <v/>
      </c>
      <c r="AQ562" s="541" t="str">
        <f t="shared" si="1869"/>
        <v/>
      </c>
      <c r="AR562" s="541" t="str">
        <f t="shared" si="1869"/>
        <v/>
      </c>
      <c r="AS562" s="541" t="str">
        <f t="shared" si="1869"/>
        <v/>
      </c>
      <c r="AT562" s="541" t="str">
        <f t="shared" si="1869"/>
        <v/>
      </c>
      <c r="AU562" s="541" t="str">
        <f t="shared" si="1869"/>
        <v/>
      </c>
      <c r="AV562" s="541" t="str">
        <f t="shared" si="1869"/>
        <v/>
      </c>
      <c r="AW562" s="541" t="str">
        <f t="shared" si="1869"/>
        <v/>
      </c>
      <c r="AX562" s="541" t="str">
        <f t="shared" si="1869"/>
        <v/>
      </c>
      <c r="AY562" s="541" t="str">
        <f t="shared" si="1869"/>
        <v/>
      </c>
      <c r="AZ562" s="541" t="str">
        <f t="shared" si="1869"/>
        <v/>
      </c>
      <c r="BA562" s="541" t="str">
        <f t="shared" si="1869"/>
        <v/>
      </c>
      <c r="BB562" s="541" t="str">
        <f t="shared" si="1869"/>
        <v/>
      </c>
      <c r="BC562" s="541" t="str">
        <f t="shared" si="1869"/>
        <v/>
      </c>
      <c r="BD562" s="541" t="str">
        <f t="shared" si="1869"/>
        <v/>
      </c>
      <c r="BE562" s="541" t="str">
        <f t="shared" si="1869"/>
        <v/>
      </c>
      <c r="BF562" s="865"/>
      <c r="BG562" s="541" t="str">
        <f t="shared" ref="BG562:BX562" si="1870">IF(BG561="","",BG558*BG561)</f>
        <v/>
      </c>
      <c r="BH562" s="541" t="str">
        <f t="shared" si="1870"/>
        <v/>
      </c>
      <c r="BI562" s="541" t="str">
        <f t="shared" si="1870"/>
        <v/>
      </c>
      <c r="BJ562" s="541" t="str">
        <f t="shared" si="1870"/>
        <v/>
      </c>
      <c r="BK562" s="541" t="str">
        <f t="shared" si="1870"/>
        <v/>
      </c>
      <c r="BL562" s="541" t="str">
        <f t="shared" si="1870"/>
        <v/>
      </c>
      <c r="BM562" s="541" t="str">
        <f t="shared" si="1870"/>
        <v/>
      </c>
      <c r="BN562" s="541" t="str">
        <f t="shared" si="1870"/>
        <v/>
      </c>
      <c r="BO562" s="541" t="str">
        <f t="shared" si="1870"/>
        <v/>
      </c>
      <c r="BP562" s="541" t="str">
        <f t="shared" si="1870"/>
        <v/>
      </c>
      <c r="BQ562" s="541" t="str">
        <f t="shared" si="1870"/>
        <v/>
      </c>
      <c r="BR562" s="541" t="str">
        <f t="shared" si="1870"/>
        <v/>
      </c>
      <c r="BS562" s="541" t="str">
        <f t="shared" si="1870"/>
        <v/>
      </c>
      <c r="BT562" s="541" t="str">
        <f t="shared" si="1870"/>
        <v/>
      </c>
      <c r="BU562" s="541" t="str">
        <f t="shared" si="1870"/>
        <v/>
      </c>
      <c r="BV562" s="541" t="str">
        <f t="shared" si="1870"/>
        <v/>
      </c>
      <c r="BW562" s="541" t="str">
        <f t="shared" si="1870"/>
        <v/>
      </c>
      <c r="BX562" s="541" t="str">
        <f t="shared" si="1870"/>
        <v/>
      </c>
      <c r="BY562" s="865"/>
      <c r="BZ562" s="541" t="str">
        <f>IF(BZ561="","",BZ558*BZ561)</f>
        <v/>
      </c>
      <c r="CA562" s="541" t="str">
        <f>IF(CA561="","",CA558*CA561)</f>
        <v/>
      </c>
      <c r="CB562" s="541" t="str">
        <f>IF(CB561="","",CB558*CB561)</f>
        <v/>
      </c>
      <c r="CC562" s="541" t="str">
        <f>IF(CC561="","",CC558*CC561)</f>
        <v/>
      </c>
      <c r="CD562" s="698" t="str">
        <f t="shared" si="1817"/>
        <v/>
      </c>
      <c r="CE562" s="698" t="str">
        <f t="shared" si="1818"/>
        <v/>
      </c>
      <c r="CF562" s="698" t="str">
        <f t="shared" si="1819"/>
        <v/>
      </c>
      <c r="CG562" s="787" t="str">
        <f t="shared" si="1820"/>
        <v/>
      </c>
      <c r="CH562" s="1371" t="str">
        <f t="shared" si="1859"/>
        <v/>
      </c>
      <c r="CI562" s="1372" t="str">
        <f t="shared" si="1859"/>
        <v/>
      </c>
      <c r="CJ562" s="1373" t="str">
        <f t="shared" si="1859"/>
        <v/>
      </c>
      <c r="CK562" s="1373" t="str">
        <f t="shared" si="1859"/>
        <v/>
      </c>
      <c r="CL562" s="1373" t="str">
        <f t="shared" si="1859"/>
        <v/>
      </c>
      <c r="CM562" s="1373" t="str">
        <f t="shared" si="1859"/>
        <v/>
      </c>
      <c r="CN562" s="1373" t="str">
        <f t="shared" si="1859"/>
        <v/>
      </c>
      <c r="CO562" s="1374" t="str">
        <f t="shared" si="1859"/>
        <v/>
      </c>
      <c r="CP562" s="1374" t="str">
        <f t="shared" si="1859"/>
        <v/>
      </c>
      <c r="CQ562" s="1374" t="str">
        <f t="shared" si="1859"/>
        <v/>
      </c>
      <c r="CR562" s="1374" t="str">
        <f t="shared" si="1859"/>
        <v/>
      </c>
      <c r="CS562" s="1373" t="str">
        <f t="shared" si="1859"/>
        <v/>
      </c>
      <c r="CT562" s="1373" t="str">
        <f t="shared" si="1859"/>
        <v/>
      </c>
      <c r="CU562" s="1373" t="str">
        <f t="shared" si="1859"/>
        <v/>
      </c>
      <c r="CV562" s="1373" t="str">
        <f t="shared" si="1859"/>
        <v/>
      </c>
      <c r="CW562" s="1373" t="str">
        <f t="shared" si="1859"/>
        <v/>
      </c>
      <c r="CX562" s="1372" t="str">
        <f t="shared" si="1860"/>
        <v/>
      </c>
      <c r="CY562" s="1375" t="str">
        <f t="shared" si="1860"/>
        <v/>
      </c>
      <c r="CZ562" s="532" t="str">
        <f t="shared" si="1861"/>
        <v/>
      </c>
      <c r="DA562" s="533" t="str">
        <f t="shared" si="1861"/>
        <v/>
      </c>
      <c r="DB562" s="534" t="str">
        <f t="shared" si="1861"/>
        <v/>
      </c>
      <c r="DC562" s="534" t="str">
        <f t="shared" si="1861"/>
        <v/>
      </c>
      <c r="DD562" s="534" t="str">
        <f t="shared" si="1861"/>
        <v/>
      </c>
      <c r="DE562" s="534" t="str">
        <f t="shared" si="1861"/>
        <v/>
      </c>
      <c r="DF562" s="534" t="str">
        <f t="shared" si="1861"/>
        <v/>
      </c>
      <c r="DG562" s="535" t="str">
        <f t="shared" si="1861"/>
        <v/>
      </c>
      <c r="DH562" s="535" t="str">
        <f t="shared" si="1861"/>
        <v/>
      </c>
      <c r="DI562" s="535" t="str">
        <f t="shared" si="1861"/>
        <v/>
      </c>
      <c r="DJ562" s="535" t="str">
        <f t="shared" si="1861"/>
        <v/>
      </c>
      <c r="DK562" s="534" t="str">
        <f t="shared" si="1861"/>
        <v/>
      </c>
      <c r="DL562" s="534" t="str">
        <f t="shared" si="1861"/>
        <v/>
      </c>
      <c r="DM562" s="534" t="str">
        <f t="shared" si="1861"/>
        <v/>
      </c>
      <c r="DN562" s="534" t="str">
        <f t="shared" si="1861"/>
        <v/>
      </c>
      <c r="DO562" s="534" t="str">
        <f t="shared" si="1861"/>
        <v/>
      </c>
      <c r="DP562" s="533" t="str">
        <f t="shared" si="1862"/>
        <v/>
      </c>
      <c r="DQ562" s="532" t="str">
        <f t="shared" si="1862"/>
        <v/>
      </c>
      <c r="DR562" s="753">
        <f t="shared" si="1821"/>
        <v>0</v>
      </c>
      <c r="DS562" s="111">
        <f t="shared" si="1822"/>
        <v>0</v>
      </c>
      <c r="DT562" s="111">
        <f t="shared" si="1823"/>
        <v>0</v>
      </c>
      <c r="DU562" s="111">
        <f t="shared" si="1824"/>
        <v>0</v>
      </c>
      <c r="DV562" s="602"/>
      <c r="DW562" s="719"/>
      <c r="DX562" s="719"/>
      <c r="DY562" s="719"/>
      <c r="DZ562" s="719"/>
      <c r="EA562" s="719"/>
      <c r="EB562" s="719"/>
      <c r="EC562" s="719"/>
      <c r="ED562" s="719"/>
      <c r="EE562" s="603"/>
    </row>
    <row r="563" spans="1:135" s="604" customFormat="1" ht="15.75" customHeight="1">
      <c r="A563" s="1442" t="s">
        <v>837</v>
      </c>
      <c r="B563" s="306"/>
      <c r="C563" s="233"/>
      <c r="D563" s="233"/>
      <c r="E563" s="233"/>
      <c r="F563" s="233"/>
      <c r="G563" s="233"/>
      <c r="H563" s="233"/>
      <c r="I563" s="233"/>
      <c r="J563" s="233"/>
      <c r="K563" s="233"/>
      <c r="L563" s="233"/>
      <c r="M563" s="233"/>
      <c r="N563" s="233"/>
      <c r="O563" s="233"/>
      <c r="P563" s="233"/>
      <c r="Q563" s="233"/>
      <c r="R563" s="233"/>
      <c r="S563" s="233"/>
      <c r="T563" s="703"/>
      <c r="U563" s="233"/>
      <c r="V563" s="233"/>
      <c r="W563" s="233"/>
      <c r="X563" s="233"/>
      <c r="Y563" s="233"/>
      <c r="Z563" s="233"/>
      <c r="AA563" s="233"/>
      <c r="AB563" s="233"/>
      <c r="AC563" s="233"/>
      <c r="AD563" s="233"/>
      <c r="AE563" s="233"/>
      <c r="AF563" s="233"/>
      <c r="AG563" s="306"/>
      <c r="AH563" s="233"/>
      <c r="AI563" s="233"/>
      <c r="AJ563" s="306"/>
      <c r="AK563" s="306"/>
      <c r="AL563" s="233"/>
      <c r="AM563" s="703"/>
      <c r="AN563" s="233"/>
      <c r="AO563" s="233"/>
      <c r="AP563" s="233"/>
      <c r="AQ563" s="233"/>
      <c r="AR563" s="233"/>
      <c r="AS563" s="233"/>
      <c r="AT563" s="233"/>
      <c r="AU563" s="233"/>
      <c r="AV563" s="233"/>
      <c r="AW563" s="233"/>
      <c r="AX563" s="233"/>
      <c r="AY563" s="233"/>
      <c r="AZ563" s="233"/>
      <c r="BA563" s="233"/>
      <c r="BB563" s="233"/>
      <c r="BC563" s="233"/>
      <c r="BD563" s="233"/>
      <c r="BE563" s="233"/>
      <c r="BF563" s="703"/>
      <c r="BG563" s="233"/>
      <c r="BH563" s="233"/>
      <c r="BI563" s="233"/>
      <c r="BJ563" s="233"/>
      <c r="BK563" s="233"/>
      <c r="BL563" s="233"/>
      <c r="BM563" s="233"/>
      <c r="BN563" s="233"/>
      <c r="BO563" s="233"/>
      <c r="BP563" s="233"/>
      <c r="BQ563" s="233"/>
      <c r="BR563" s="233"/>
      <c r="BS563" s="233"/>
      <c r="BT563" s="233"/>
      <c r="BU563" s="233"/>
      <c r="BV563" s="233"/>
      <c r="BW563" s="233"/>
      <c r="BX563" s="233"/>
      <c r="BY563" s="703"/>
      <c r="BZ563" s="233"/>
      <c r="CA563" s="233"/>
      <c r="CB563" s="233"/>
      <c r="CC563" s="233"/>
      <c r="CD563" s="698" t="str">
        <f t="shared" si="1817"/>
        <v/>
      </c>
      <c r="CE563" s="698" t="str">
        <f t="shared" si="1818"/>
        <v/>
      </c>
      <c r="CF563" s="698" t="str">
        <f t="shared" si="1819"/>
        <v/>
      </c>
      <c r="CG563" s="787" t="str">
        <f t="shared" si="1820"/>
        <v/>
      </c>
      <c r="CH563" s="1371" t="str">
        <f t="shared" si="1859"/>
        <v/>
      </c>
      <c r="CI563" s="1372" t="str">
        <f t="shared" si="1859"/>
        <v/>
      </c>
      <c r="CJ563" s="1373" t="str">
        <f t="shared" si="1859"/>
        <v/>
      </c>
      <c r="CK563" s="1373" t="str">
        <f t="shared" si="1859"/>
        <v/>
      </c>
      <c r="CL563" s="1373" t="str">
        <f t="shared" si="1859"/>
        <v/>
      </c>
      <c r="CM563" s="1373" t="str">
        <f t="shared" si="1859"/>
        <v/>
      </c>
      <c r="CN563" s="1373" t="str">
        <f t="shared" si="1859"/>
        <v/>
      </c>
      <c r="CO563" s="1374" t="str">
        <f t="shared" si="1859"/>
        <v/>
      </c>
      <c r="CP563" s="1374" t="str">
        <f t="shared" si="1859"/>
        <v/>
      </c>
      <c r="CQ563" s="1374" t="str">
        <f t="shared" si="1859"/>
        <v/>
      </c>
      <c r="CR563" s="1374" t="str">
        <f t="shared" si="1859"/>
        <v/>
      </c>
      <c r="CS563" s="1373" t="str">
        <f t="shared" si="1859"/>
        <v/>
      </c>
      <c r="CT563" s="1373" t="str">
        <f t="shared" si="1859"/>
        <v/>
      </c>
      <c r="CU563" s="1373" t="str">
        <f t="shared" si="1859"/>
        <v/>
      </c>
      <c r="CV563" s="1373" t="str">
        <f t="shared" si="1859"/>
        <v/>
      </c>
      <c r="CW563" s="1373" t="str">
        <f t="shared" si="1859"/>
        <v/>
      </c>
      <c r="CX563" s="1372" t="str">
        <f t="shared" si="1860"/>
        <v/>
      </c>
      <c r="CY563" s="1375" t="str">
        <f t="shared" si="1860"/>
        <v/>
      </c>
      <c r="CZ563" s="532" t="str">
        <f t="shared" si="1861"/>
        <v/>
      </c>
      <c r="DA563" s="533" t="str">
        <f t="shared" si="1861"/>
        <v/>
      </c>
      <c r="DB563" s="534" t="str">
        <f t="shared" si="1861"/>
        <v/>
      </c>
      <c r="DC563" s="534" t="str">
        <f t="shared" si="1861"/>
        <v/>
      </c>
      <c r="DD563" s="534" t="str">
        <f t="shared" si="1861"/>
        <v/>
      </c>
      <c r="DE563" s="534" t="str">
        <f t="shared" si="1861"/>
        <v/>
      </c>
      <c r="DF563" s="534" t="str">
        <f t="shared" si="1861"/>
        <v/>
      </c>
      <c r="DG563" s="535" t="str">
        <f t="shared" si="1861"/>
        <v/>
      </c>
      <c r="DH563" s="535" t="str">
        <f t="shared" si="1861"/>
        <v/>
      </c>
      <c r="DI563" s="535" t="str">
        <f t="shared" si="1861"/>
        <v/>
      </c>
      <c r="DJ563" s="535" t="str">
        <f t="shared" si="1861"/>
        <v/>
      </c>
      <c r="DK563" s="534" t="str">
        <f t="shared" si="1861"/>
        <v/>
      </c>
      <c r="DL563" s="534" t="str">
        <f t="shared" si="1861"/>
        <v/>
      </c>
      <c r="DM563" s="534" t="str">
        <f t="shared" si="1861"/>
        <v/>
      </c>
      <c r="DN563" s="534" t="str">
        <f t="shared" si="1861"/>
        <v/>
      </c>
      <c r="DO563" s="534" t="str">
        <f t="shared" si="1861"/>
        <v/>
      </c>
      <c r="DP563" s="533" t="str">
        <f t="shared" si="1862"/>
        <v/>
      </c>
      <c r="DQ563" s="532" t="str">
        <f t="shared" si="1862"/>
        <v/>
      </c>
      <c r="DR563" s="753">
        <f t="shared" si="1821"/>
        <v>0</v>
      </c>
      <c r="DS563" s="111">
        <f t="shared" si="1822"/>
        <v>0</v>
      </c>
      <c r="DT563" s="111">
        <f t="shared" si="1823"/>
        <v>0</v>
      </c>
      <c r="DU563" s="111">
        <f t="shared" si="1824"/>
        <v>0</v>
      </c>
      <c r="DV563" s="602"/>
      <c r="DW563" s="719"/>
      <c r="DX563" s="719"/>
      <c r="DY563" s="719"/>
      <c r="DZ563" s="719"/>
      <c r="EA563" s="719"/>
      <c r="EB563" s="719"/>
      <c r="EC563" s="719"/>
      <c r="ED563" s="719"/>
      <c r="EE563" s="603"/>
    </row>
    <row r="564" spans="1:135" s="604" customFormat="1" ht="15.75" customHeight="1">
      <c r="A564" s="748" t="s">
        <v>401</v>
      </c>
      <c r="B564" s="306"/>
      <c r="C564" s="233"/>
      <c r="D564" s="233"/>
      <c r="E564" s="233"/>
      <c r="F564" s="233"/>
      <c r="G564" s="233"/>
      <c r="H564" s="233"/>
      <c r="I564" s="233"/>
      <c r="J564" s="233"/>
      <c r="K564" s="233"/>
      <c r="L564" s="233"/>
      <c r="M564" s="233"/>
      <c r="N564" s="233"/>
      <c r="O564" s="233"/>
      <c r="P564" s="233"/>
      <c r="Q564" s="233"/>
      <c r="R564" s="233"/>
      <c r="S564" s="233"/>
      <c r="T564" s="703"/>
      <c r="U564" s="233"/>
      <c r="V564" s="233"/>
      <c r="W564" s="233"/>
      <c r="X564" s="233"/>
      <c r="Y564" s="233"/>
      <c r="Z564" s="233"/>
      <c r="AA564" s="233"/>
      <c r="AB564" s="233"/>
      <c r="AC564" s="233"/>
      <c r="AD564" s="233"/>
      <c r="AE564" s="233"/>
      <c r="AF564" s="233"/>
      <c r="AG564" s="306"/>
      <c r="AH564" s="233"/>
      <c r="AI564" s="233"/>
      <c r="AJ564" s="306"/>
      <c r="AK564" s="306"/>
      <c r="AL564" s="233"/>
      <c r="AM564" s="703"/>
      <c r="AN564" s="233"/>
      <c r="AO564" s="233"/>
      <c r="AP564" s="233"/>
      <c r="AQ564" s="233"/>
      <c r="AR564" s="233"/>
      <c r="AS564" s="233"/>
      <c r="AT564" s="233"/>
      <c r="AU564" s="233"/>
      <c r="AV564" s="233"/>
      <c r="AW564" s="233"/>
      <c r="AX564" s="233"/>
      <c r="AY564" s="233"/>
      <c r="AZ564" s="233"/>
      <c r="BA564" s="233"/>
      <c r="BB564" s="233"/>
      <c r="BC564" s="233"/>
      <c r="BD564" s="233"/>
      <c r="BE564" s="233"/>
      <c r="BF564" s="703"/>
      <c r="BG564" s="233"/>
      <c r="BH564" s="233"/>
      <c r="BI564" s="233"/>
      <c r="BJ564" s="233"/>
      <c r="BK564" s="233"/>
      <c r="BL564" s="233"/>
      <c r="BM564" s="233"/>
      <c r="BN564" s="233"/>
      <c r="BO564" s="233"/>
      <c r="BP564" s="233"/>
      <c r="BQ564" s="233"/>
      <c r="BR564" s="233"/>
      <c r="BS564" s="233"/>
      <c r="BT564" s="233"/>
      <c r="BU564" s="233"/>
      <c r="BV564" s="233"/>
      <c r="BW564" s="233"/>
      <c r="BX564" s="233"/>
      <c r="BY564" s="703"/>
      <c r="BZ564" s="233"/>
      <c r="CA564" s="233"/>
      <c r="CB564" s="233"/>
      <c r="CC564" s="233"/>
      <c r="CD564" s="698" t="str">
        <f t="shared" si="1817"/>
        <v/>
      </c>
      <c r="CE564" s="698" t="str">
        <f t="shared" si="1818"/>
        <v/>
      </c>
      <c r="CF564" s="698" t="str">
        <f t="shared" si="1819"/>
        <v/>
      </c>
      <c r="CG564" s="787" t="str">
        <f t="shared" si="1820"/>
        <v/>
      </c>
      <c r="CH564" s="1371" t="str">
        <f t="shared" si="1859"/>
        <v/>
      </c>
      <c r="CI564" s="1372" t="str">
        <f t="shared" si="1859"/>
        <v/>
      </c>
      <c r="CJ564" s="1373" t="str">
        <f t="shared" si="1859"/>
        <v/>
      </c>
      <c r="CK564" s="1373" t="str">
        <f t="shared" si="1859"/>
        <v/>
      </c>
      <c r="CL564" s="1373" t="str">
        <f t="shared" si="1859"/>
        <v/>
      </c>
      <c r="CM564" s="1373" t="str">
        <f t="shared" si="1859"/>
        <v/>
      </c>
      <c r="CN564" s="1373" t="str">
        <f t="shared" si="1859"/>
        <v/>
      </c>
      <c r="CO564" s="1374" t="str">
        <f t="shared" si="1859"/>
        <v/>
      </c>
      <c r="CP564" s="1374" t="str">
        <f t="shared" si="1859"/>
        <v/>
      </c>
      <c r="CQ564" s="1374" t="str">
        <f t="shared" si="1859"/>
        <v/>
      </c>
      <c r="CR564" s="1374" t="str">
        <f t="shared" si="1859"/>
        <v/>
      </c>
      <c r="CS564" s="1373" t="str">
        <f t="shared" si="1859"/>
        <v/>
      </c>
      <c r="CT564" s="1373" t="str">
        <f t="shared" si="1859"/>
        <v/>
      </c>
      <c r="CU564" s="1373" t="str">
        <f t="shared" si="1859"/>
        <v/>
      </c>
      <c r="CV564" s="1373" t="str">
        <f t="shared" si="1859"/>
        <v/>
      </c>
      <c r="CW564" s="1373" t="str">
        <f t="shared" si="1859"/>
        <v/>
      </c>
      <c r="CX564" s="1372" t="str">
        <f t="shared" si="1860"/>
        <v/>
      </c>
      <c r="CY564" s="1375" t="str">
        <f t="shared" si="1860"/>
        <v/>
      </c>
      <c r="CZ564" s="532" t="str">
        <f t="shared" si="1861"/>
        <v/>
      </c>
      <c r="DA564" s="533" t="str">
        <f t="shared" si="1861"/>
        <v/>
      </c>
      <c r="DB564" s="534" t="str">
        <f t="shared" si="1861"/>
        <v/>
      </c>
      <c r="DC564" s="534" t="str">
        <f t="shared" si="1861"/>
        <v/>
      </c>
      <c r="DD564" s="534" t="str">
        <f t="shared" si="1861"/>
        <v/>
      </c>
      <c r="DE564" s="534" t="str">
        <f t="shared" si="1861"/>
        <v/>
      </c>
      <c r="DF564" s="534" t="str">
        <f t="shared" si="1861"/>
        <v/>
      </c>
      <c r="DG564" s="535" t="str">
        <f t="shared" si="1861"/>
        <v/>
      </c>
      <c r="DH564" s="535" t="str">
        <f t="shared" si="1861"/>
        <v/>
      </c>
      <c r="DI564" s="535" t="str">
        <f t="shared" si="1861"/>
        <v/>
      </c>
      <c r="DJ564" s="535" t="str">
        <f t="shared" si="1861"/>
        <v/>
      </c>
      <c r="DK564" s="534" t="str">
        <f t="shared" si="1861"/>
        <v/>
      </c>
      <c r="DL564" s="534" t="str">
        <f t="shared" si="1861"/>
        <v/>
      </c>
      <c r="DM564" s="534" t="str">
        <f t="shared" si="1861"/>
        <v/>
      </c>
      <c r="DN564" s="534" t="str">
        <f t="shared" si="1861"/>
        <v/>
      </c>
      <c r="DO564" s="534" t="str">
        <f t="shared" si="1861"/>
        <v/>
      </c>
      <c r="DP564" s="533" t="str">
        <f t="shared" si="1862"/>
        <v/>
      </c>
      <c r="DQ564" s="532" t="str">
        <f t="shared" si="1862"/>
        <v/>
      </c>
      <c r="DR564" s="753">
        <f t="shared" si="1821"/>
        <v>0</v>
      </c>
      <c r="DS564" s="111">
        <f t="shared" si="1822"/>
        <v>0</v>
      </c>
      <c r="DT564" s="111">
        <f t="shared" si="1823"/>
        <v>0</v>
      </c>
      <c r="DU564" s="111">
        <f t="shared" si="1824"/>
        <v>0</v>
      </c>
      <c r="DV564" s="602"/>
      <c r="DW564" s="719"/>
      <c r="DX564" s="719"/>
      <c r="DY564" s="719"/>
      <c r="DZ564" s="719"/>
      <c r="EA564" s="719"/>
      <c r="EB564" s="719"/>
      <c r="EC564" s="719"/>
      <c r="ED564" s="719"/>
      <c r="EE564" s="603"/>
    </row>
    <row r="565" spans="1:135" s="604" customFormat="1" ht="15.75" customHeight="1">
      <c r="A565" s="800" t="s">
        <v>400</v>
      </c>
      <c r="B565" s="858">
        <v>2010</v>
      </c>
      <c r="C565" s="858">
        <v>2010</v>
      </c>
      <c r="D565" s="858">
        <v>2010</v>
      </c>
      <c r="E565" s="858">
        <v>2010</v>
      </c>
      <c r="F565" s="858">
        <v>2010</v>
      </c>
      <c r="G565" s="858">
        <v>2010</v>
      </c>
      <c r="H565" s="858">
        <v>2010</v>
      </c>
      <c r="I565" s="858">
        <v>2010</v>
      </c>
      <c r="J565" s="858">
        <v>2010</v>
      </c>
      <c r="K565" s="858">
        <v>2010</v>
      </c>
      <c r="L565" s="858">
        <v>2010</v>
      </c>
      <c r="M565" s="858">
        <v>2010</v>
      </c>
      <c r="N565" s="858">
        <v>2010</v>
      </c>
      <c r="O565" s="858">
        <v>2010</v>
      </c>
      <c r="P565" s="858">
        <v>2010</v>
      </c>
      <c r="Q565" s="858">
        <v>2010</v>
      </c>
      <c r="R565" s="858">
        <v>2010</v>
      </c>
      <c r="S565" s="858">
        <v>2010</v>
      </c>
      <c r="T565" s="851"/>
      <c r="U565" s="858">
        <v>2010</v>
      </c>
      <c r="V565" s="858">
        <v>2010</v>
      </c>
      <c r="W565" s="858">
        <v>2010</v>
      </c>
      <c r="X565" s="858">
        <v>2010</v>
      </c>
      <c r="Y565" s="858">
        <v>2010</v>
      </c>
      <c r="Z565" s="858">
        <v>2010</v>
      </c>
      <c r="AA565" s="858">
        <v>2010</v>
      </c>
      <c r="AB565" s="858">
        <v>2010</v>
      </c>
      <c r="AC565" s="858">
        <v>2010</v>
      </c>
      <c r="AD565" s="858">
        <v>2010</v>
      </c>
      <c r="AE565" s="858">
        <v>2010</v>
      </c>
      <c r="AF565" s="858">
        <v>2010</v>
      </c>
      <c r="AG565" s="858">
        <v>2010</v>
      </c>
      <c r="AH565" s="858">
        <v>2010</v>
      </c>
      <c r="AI565" s="858">
        <v>2010</v>
      </c>
      <c r="AJ565" s="858">
        <v>2010</v>
      </c>
      <c r="AK565" s="858">
        <v>2010</v>
      </c>
      <c r="AL565" s="858">
        <v>2010</v>
      </c>
      <c r="AM565" s="851"/>
      <c r="AN565" s="858">
        <v>2010</v>
      </c>
      <c r="AO565" s="858">
        <v>2010</v>
      </c>
      <c r="AP565" s="858">
        <v>2010</v>
      </c>
      <c r="AQ565" s="858">
        <v>2010</v>
      </c>
      <c r="AR565" s="858">
        <v>2010</v>
      </c>
      <c r="AS565" s="858">
        <v>2010</v>
      </c>
      <c r="AT565" s="858">
        <v>2010</v>
      </c>
      <c r="AU565" s="858">
        <v>2010</v>
      </c>
      <c r="AV565" s="858">
        <v>2010</v>
      </c>
      <c r="AW565" s="858">
        <v>2010</v>
      </c>
      <c r="AX565" s="858">
        <v>2010</v>
      </c>
      <c r="AY565" s="858">
        <v>2010</v>
      </c>
      <c r="AZ565" s="858">
        <v>2010</v>
      </c>
      <c r="BA565" s="858">
        <v>2010</v>
      </c>
      <c r="BB565" s="858">
        <v>2010</v>
      </c>
      <c r="BC565" s="858">
        <v>2010</v>
      </c>
      <c r="BD565" s="858">
        <v>2010</v>
      </c>
      <c r="BE565" s="858">
        <v>2010</v>
      </c>
      <c r="BF565" s="851"/>
      <c r="BG565" s="858">
        <v>2010</v>
      </c>
      <c r="BH565" s="858">
        <v>2010</v>
      </c>
      <c r="BI565" s="858">
        <v>2010</v>
      </c>
      <c r="BJ565" s="858">
        <v>2010</v>
      </c>
      <c r="BK565" s="858">
        <v>2010</v>
      </c>
      <c r="BL565" s="858">
        <v>2010</v>
      </c>
      <c r="BM565" s="858">
        <v>2010</v>
      </c>
      <c r="BN565" s="858">
        <v>2010</v>
      </c>
      <c r="BO565" s="858">
        <v>2010</v>
      </c>
      <c r="BP565" s="858">
        <v>2010</v>
      </c>
      <c r="BQ565" s="858">
        <v>2010</v>
      </c>
      <c r="BR565" s="858">
        <v>2010</v>
      </c>
      <c r="BS565" s="858">
        <v>2010</v>
      </c>
      <c r="BT565" s="858">
        <v>2010</v>
      </c>
      <c r="BU565" s="858">
        <v>2010</v>
      </c>
      <c r="BV565" s="858">
        <v>2010</v>
      </c>
      <c r="BW565" s="858">
        <v>2010</v>
      </c>
      <c r="BX565" s="858">
        <v>2010</v>
      </c>
      <c r="BY565" s="851"/>
      <c r="BZ565" s="858">
        <v>2010</v>
      </c>
      <c r="CA565" s="858">
        <v>2010</v>
      </c>
      <c r="CB565" s="858">
        <v>2010</v>
      </c>
      <c r="CC565" s="858">
        <v>2010</v>
      </c>
      <c r="CD565" s="698">
        <f t="shared" si="1817"/>
        <v>2010</v>
      </c>
      <c r="CE565" s="698">
        <f t="shared" si="1818"/>
        <v>2010</v>
      </c>
      <c r="CF565" s="698">
        <f t="shared" si="1819"/>
        <v>2010</v>
      </c>
      <c r="CG565" s="787">
        <f t="shared" si="1820"/>
        <v>2010</v>
      </c>
      <c r="CH565" s="1371">
        <f t="shared" si="1859"/>
        <v>2010</v>
      </c>
      <c r="CI565" s="1372">
        <f t="shared" si="1859"/>
        <v>2010</v>
      </c>
      <c r="CJ565" s="1373">
        <f t="shared" si="1859"/>
        <v>2010</v>
      </c>
      <c r="CK565" s="1373">
        <f t="shared" si="1859"/>
        <v>2010</v>
      </c>
      <c r="CL565" s="1373">
        <f t="shared" si="1859"/>
        <v>2010</v>
      </c>
      <c r="CM565" s="1373">
        <f t="shared" si="1859"/>
        <v>2010</v>
      </c>
      <c r="CN565" s="1373">
        <f t="shared" si="1859"/>
        <v>2010</v>
      </c>
      <c r="CO565" s="1374">
        <f t="shared" si="1859"/>
        <v>2010</v>
      </c>
      <c r="CP565" s="1374">
        <f t="shared" si="1859"/>
        <v>2010</v>
      </c>
      <c r="CQ565" s="1374">
        <f t="shared" si="1859"/>
        <v>2010</v>
      </c>
      <c r="CR565" s="1374">
        <f t="shared" si="1859"/>
        <v>2010</v>
      </c>
      <c r="CS565" s="1373">
        <f t="shared" si="1859"/>
        <v>2010</v>
      </c>
      <c r="CT565" s="1373">
        <f t="shared" si="1859"/>
        <v>2010</v>
      </c>
      <c r="CU565" s="1373">
        <f t="shared" si="1859"/>
        <v>2010</v>
      </c>
      <c r="CV565" s="1373">
        <f t="shared" si="1859"/>
        <v>2010</v>
      </c>
      <c r="CW565" s="1373">
        <f t="shared" si="1859"/>
        <v>2010</v>
      </c>
      <c r="CX565" s="1372">
        <f t="shared" si="1860"/>
        <v>2010</v>
      </c>
      <c r="CY565" s="1375">
        <f t="shared" si="1860"/>
        <v>2010</v>
      </c>
      <c r="CZ565" s="532">
        <f t="shared" si="1861"/>
        <v>2010</v>
      </c>
      <c r="DA565" s="533">
        <f t="shared" si="1861"/>
        <v>2010</v>
      </c>
      <c r="DB565" s="534">
        <f t="shared" si="1861"/>
        <v>2010</v>
      </c>
      <c r="DC565" s="534">
        <f t="shared" si="1861"/>
        <v>2010</v>
      </c>
      <c r="DD565" s="534">
        <f t="shared" si="1861"/>
        <v>2010</v>
      </c>
      <c r="DE565" s="534">
        <f t="shared" si="1861"/>
        <v>2010</v>
      </c>
      <c r="DF565" s="534">
        <f t="shared" si="1861"/>
        <v>2010</v>
      </c>
      <c r="DG565" s="535">
        <f t="shared" si="1861"/>
        <v>2010</v>
      </c>
      <c r="DH565" s="535">
        <f t="shared" si="1861"/>
        <v>2010</v>
      </c>
      <c r="DI565" s="535">
        <f t="shared" si="1861"/>
        <v>2010</v>
      </c>
      <c r="DJ565" s="535">
        <f t="shared" si="1861"/>
        <v>2010</v>
      </c>
      <c r="DK565" s="534">
        <f t="shared" si="1861"/>
        <v>2010</v>
      </c>
      <c r="DL565" s="534">
        <f t="shared" si="1861"/>
        <v>2010</v>
      </c>
      <c r="DM565" s="534">
        <f t="shared" si="1861"/>
        <v>2010</v>
      </c>
      <c r="DN565" s="534">
        <f t="shared" si="1861"/>
        <v>2010</v>
      </c>
      <c r="DO565" s="534">
        <f t="shared" si="1861"/>
        <v>2010</v>
      </c>
      <c r="DP565" s="533">
        <f t="shared" si="1862"/>
        <v>2010</v>
      </c>
      <c r="DQ565" s="532">
        <f t="shared" si="1862"/>
        <v>2010</v>
      </c>
      <c r="DR565" s="753">
        <f t="shared" si="1821"/>
        <v>18</v>
      </c>
      <c r="DS565" s="111">
        <f t="shared" si="1822"/>
        <v>18</v>
      </c>
      <c r="DT565" s="111">
        <f t="shared" si="1823"/>
        <v>18</v>
      </c>
      <c r="DU565" s="111">
        <f t="shared" si="1824"/>
        <v>18</v>
      </c>
      <c r="DV565" s="602"/>
      <c r="DW565" s="719"/>
      <c r="DX565" s="719"/>
      <c r="DY565" s="719"/>
      <c r="DZ565" s="719"/>
      <c r="EA565" s="719"/>
      <c r="EB565" s="719"/>
      <c r="EC565" s="719"/>
      <c r="ED565" s="719"/>
      <c r="EE565" s="603"/>
    </row>
    <row r="566" spans="1:135" s="604" customFormat="1" ht="15.75" customHeight="1">
      <c r="A566" s="748" t="s">
        <v>328</v>
      </c>
      <c r="B566" s="863" t="str">
        <f t="shared" ref="B566:S566" si="1871">IF(B564="","",B564*B565/B$46/365/$G$1)</f>
        <v/>
      </c>
      <c r="C566" s="863" t="str">
        <f t="shared" si="1871"/>
        <v/>
      </c>
      <c r="D566" s="863" t="str">
        <f t="shared" si="1871"/>
        <v/>
      </c>
      <c r="E566" s="863" t="str">
        <f t="shared" si="1871"/>
        <v/>
      </c>
      <c r="F566" s="863" t="str">
        <f t="shared" si="1871"/>
        <v/>
      </c>
      <c r="G566" s="863" t="str">
        <f t="shared" si="1871"/>
        <v/>
      </c>
      <c r="H566" s="863" t="str">
        <f t="shared" si="1871"/>
        <v/>
      </c>
      <c r="I566" s="863" t="str">
        <f t="shared" si="1871"/>
        <v/>
      </c>
      <c r="J566" s="863" t="str">
        <f t="shared" si="1871"/>
        <v/>
      </c>
      <c r="K566" s="863" t="str">
        <f t="shared" si="1871"/>
        <v/>
      </c>
      <c r="L566" s="863" t="str">
        <f t="shared" si="1871"/>
        <v/>
      </c>
      <c r="M566" s="863" t="str">
        <f t="shared" si="1871"/>
        <v/>
      </c>
      <c r="N566" s="863" t="str">
        <f t="shared" si="1871"/>
        <v/>
      </c>
      <c r="O566" s="863" t="str">
        <f t="shared" si="1871"/>
        <v/>
      </c>
      <c r="P566" s="863" t="str">
        <f t="shared" si="1871"/>
        <v/>
      </c>
      <c r="Q566" s="863" t="str">
        <f t="shared" si="1871"/>
        <v/>
      </c>
      <c r="R566" s="863" t="str">
        <f t="shared" si="1871"/>
        <v/>
      </c>
      <c r="S566" s="863" t="str">
        <f t="shared" si="1871"/>
        <v/>
      </c>
      <c r="T566" s="752"/>
      <c r="U566" s="863" t="str">
        <f t="shared" ref="U566:AL566" si="1872">IF(U564="","",U564*U565/U$46/365/$G$1)</f>
        <v/>
      </c>
      <c r="V566" s="863" t="str">
        <f t="shared" si="1872"/>
        <v/>
      </c>
      <c r="W566" s="863" t="str">
        <f t="shared" si="1872"/>
        <v/>
      </c>
      <c r="X566" s="863" t="str">
        <f t="shared" si="1872"/>
        <v/>
      </c>
      <c r="Y566" s="863" t="str">
        <f t="shared" si="1872"/>
        <v/>
      </c>
      <c r="Z566" s="863" t="str">
        <f t="shared" si="1872"/>
        <v/>
      </c>
      <c r="AA566" s="863" t="str">
        <f t="shared" si="1872"/>
        <v/>
      </c>
      <c r="AB566" s="863" t="str">
        <f t="shared" si="1872"/>
        <v/>
      </c>
      <c r="AC566" s="863" t="str">
        <f t="shared" si="1872"/>
        <v/>
      </c>
      <c r="AD566" s="863" t="str">
        <f t="shared" si="1872"/>
        <v/>
      </c>
      <c r="AE566" s="863" t="str">
        <f t="shared" si="1872"/>
        <v/>
      </c>
      <c r="AF566" s="863" t="str">
        <f t="shared" si="1872"/>
        <v/>
      </c>
      <c r="AG566" s="863" t="str">
        <f t="shared" si="1872"/>
        <v/>
      </c>
      <c r="AH566" s="863" t="str">
        <f t="shared" si="1872"/>
        <v/>
      </c>
      <c r="AI566" s="863" t="str">
        <f t="shared" si="1872"/>
        <v/>
      </c>
      <c r="AJ566" s="863" t="str">
        <f t="shared" si="1872"/>
        <v/>
      </c>
      <c r="AK566" s="863" t="str">
        <f t="shared" si="1872"/>
        <v/>
      </c>
      <c r="AL566" s="863" t="str">
        <f t="shared" si="1872"/>
        <v/>
      </c>
      <c r="AM566" s="752"/>
      <c r="AN566" s="863" t="str">
        <f t="shared" ref="AN566:BE566" si="1873">IF(AN564="","",AN564*AN565/AN$46/365/$G$1)</f>
        <v/>
      </c>
      <c r="AO566" s="863" t="str">
        <f t="shared" si="1873"/>
        <v/>
      </c>
      <c r="AP566" s="863" t="str">
        <f t="shared" si="1873"/>
        <v/>
      </c>
      <c r="AQ566" s="863" t="str">
        <f t="shared" si="1873"/>
        <v/>
      </c>
      <c r="AR566" s="863" t="str">
        <f t="shared" si="1873"/>
        <v/>
      </c>
      <c r="AS566" s="863" t="str">
        <f t="shared" si="1873"/>
        <v/>
      </c>
      <c r="AT566" s="863" t="str">
        <f t="shared" si="1873"/>
        <v/>
      </c>
      <c r="AU566" s="863" t="str">
        <f t="shared" si="1873"/>
        <v/>
      </c>
      <c r="AV566" s="863" t="str">
        <f t="shared" si="1873"/>
        <v/>
      </c>
      <c r="AW566" s="863" t="str">
        <f t="shared" si="1873"/>
        <v/>
      </c>
      <c r="AX566" s="863" t="str">
        <f t="shared" si="1873"/>
        <v/>
      </c>
      <c r="AY566" s="863" t="str">
        <f t="shared" si="1873"/>
        <v/>
      </c>
      <c r="AZ566" s="863" t="str">
        <f t="shared" si="1873"/>
        <v/>
      </c>
      <c r="BA566" s="863" t="str">
        <f t="shared" si="1873"/>
        <v/>
      </c>
      <c r="BB566" s="863" t="str">
        <f t="shared" si="1873"/>
        <v/>
      </c>
      <c r="BC566" s="863" t="str">
        <f t="shared" si="1873"/>
        <v/>
      </c>
      <c r="BD566" s="863" t="str">
        <f t="shared" si="1873"/>
        <v/>
      </c>
      <c r="BE566" s="863" t="str">
        <f t="shared" si="1873"/>
        <v/>
      </c>
      <c r="BF566" s="752"/>
      <c r="BG566" s="863" t="str">
        <f t="shared" ref="BG566:BX566" si="1874">IF(BG564="","",BG564*BG565/BG$46/365/$G$1)</f>
        <v/>
      </c>
      <c r="BH566" s="863" t="str">
        <f t="shared" si="1874"/>
        <v/>
      </c>
      <c r="BI566" s="863" t="str">
        <f t="shared" si="1874"/>
        <v/>
      </c>
      <c r="BJ566" s="863" t="str">
        <f t="shared" si="1874"/>
        <v/>
      </c>
      <c r="BK566" s="863" t="str">
        <f t="shared" si="1874"/>
        <v/>
      </c>
      <c r="BL566" s="863" t="str">
        <f t="shared" si="1874"/>
        <v/>
      </c>
      <c r="BM566" s="863" t="str">
        <f t="shared" si="1874"/>
        <v/>
      </c>
      <c r="BN566" s="863" t="str">
        <f t="shared" si="1874"/>
        <v/>
      </c>
      <c r="BO566" s="863" t="str">
        <f t="shared" si="1874"/>
        <v/>
      </c>
      <c r="BP566" s="863" t="str">
        <f t="shared" si="1874"/>
        <v/>
      </c>
      <c r="BQ566" s="863" t="str">
        <f t="shared" si="1874"/>
        <v/>
      </c>
      <c r="BR566" s="863" t="str">
        <f t="shared" si="1874"/>
        <v/>
      </c>
      <c r="BS566" s="863" t="str">
        <f t="shared" si="1874"/>
        <v/>
      </c>
      <c r="BT566" s="863" t="str">
        <f t="shared" si="1874"/>
        <v/>
      </c>
      <c r="BU566" s="863" t="str">
        <f t="shared" si="1874"/>
        <v/>
      </c>
      <c r="BV566" s="863" t="str">
        <f t="shared" si="1874"/>
        <v/>
      </c>
      <c r="BW566" s="863" t="str">
        <f t="shared" si="1874"/>
        <v/>
      </c>
      <c r="BX566" s="863" t="str">
        <f t="shared" si="1874"/>
        <v/>
      </c>
      <c r="BY566" s="752"/>
      <c r="BZ566" s="863" t="str">
        <f>IF(BZ564="","",BZ564*BZ565/BZ$46/365/$G$1)</f>
        <v/>
      </c>
      <c r="CA566" s="863" t="str">
        <f>IF(CA564="","",CA564*CA565/CA$46/365/$G$1)</f>
        <v/>
      </c>
      <c r="CB566" s="863" t="str">
        <f>IF(CB564="","",CB564*CB565/CB$46/365/$G$1)</f>
        <v/>
      </c>
      <c r="CC566" s="863" t="str">
        <f>IF(CC564="","",CC564*CC565/CC$46/365/$G$1)</f>
        <v/>
      </c>
      <c r="CD566" s="698" t="str">
        <f t="shared" si="1817"/>
        <v/>
      </c>
      <c r="CE566" s="723" t="str">
        <f t="shared" si="1818"/>
        <v/>
      </c>
      <c r="CF566" s="723" t="str">
        <f t="shared" si="1819"/>
        <v/>
      </c>
      <c r="CG566" s="790" t="str">
        <f t="shared" si="1820"/>
        <v/>
      </c>
      <c r="CH566" s="1376" t="str">
        <f t="shared" si="1859"/>
        <v/>
      </c>
      <c r="CI566" s="1377" t="str">
        <f t="shared" si="1859"/>
        <v/>
      </c>
      <c r="CJ566" s="1378" t="str">
        <f t="shared" si="1859"/>
        <v/>
      </c>
      <c r="CK566" s="1378" t="str">
        <f t="shared" si="1859"/>
        <v/>
      </c>
      <c r="CL566" s="1378" t="str">
        <f t="shared" si="1859"/>
        <v/>
      </c>
      <c r="CM566" s="1378" t="str">
        <f t="shared" si="1859"/>
        <v/>
      </c>
      <c r="CN566" s="1378" t="str">
        <f t="shared" si="1859"/>
        <v/>
      </c>
      <c r="CO566" s="1379" t="str">
        <f t="shared" si="1859"/>
        <v/>
      </c>
      <c r="CP566" s="1379" t="str">
        <f t="shared" si="1859"/>
        <v/>
      </c>
      <c r="CQ566" s="1379" t="str">
        <f t="shared" si="1859"/>
        <v/>
      </c>
      <c r="CR566" s="1379" t="str">
        <f t="shared" si="1859"/>
        <v/>
      </c>
      <c r="CS566" s="1378" t="str">
        <f t="shared" si="1859"/>
        <v/>
      </c>
      <c r="CT566" s="1378" t="str">
        <f t="shared" si="1859"/>
        <v/>
      </c>
      <c r="CU566" s="1378" t="str">
        <f t="shared" si="1859"/>
        <v/>
      </c>
      <c r="CV566" s="1378" t="str">
        <f t="shared" si="1859"/>
        <v/>
      </c>
      <c r="CW566" s="1378" t="str">
        <f t="shared" si="1859"/>
        <v/>
      </c>
      <c r="CX566" s="1377" t="str">
        <f t="shared" si="1860"/>
        <v/>
      </c>
      <c r="CY566" s="1380" t="str">
        <f t="shared" si="1860"/>
        <v/>
      </c>
      <c r="CZ566" s="638" t="str">
        <f t="shared" si="1861"/>
        <v/>
      </c>
      <c r="DA566" s="639" t="str">
        <f t="shared" si="1861"/>
        <v/>
      </c>
      <c r="DB566" s="640" t="str">
        <f t="shared" si="1861"/>
        <v/>
      </c>
      <c r="DC566" s="640" t="str">
        <f t="shared" si="1861"/>
        <v/>
      </c>
      <c r="DD566" s="640" t="str">
        <f t="shared" si="1861"/>
        <v/>
      </c>
      <c r="DE566" s="640" t="str">
        <f t="shared" si="1861"/>
        <v/>
      </c>
      <c r="DF566" s="640" t="str">
        <f t="shared" si="1861"/>
        <v/>
      </c>
      <c r="DG566" s="641" t="str">
        <f t="shared" si="1861"/>
        <v/>
      </c>
      <c r="DH566" s="641" t="str">
        <f t="shared" si="1861"/>
        <v/>
      </c>
      <c r="DI566" s="641" t="str">
        <f t="shared" si="1861"/>
        <v/>
      </c>
      <c r="DJ566" s="641" t="str">
        <f t="shared" si="1861"/>
        <v/>
      </c>
      <c r="DK566" s="640" t="str">
        <f t="shared" si="1861"/>
        <v/>
      </c>
      <c r="DL566" s="640" t="str">
        <f t="shared" si="1861"/>
        <v/>
      </c>
      <c r="DM566" s="640" t="str">
        <f t="shared" si="1861"/>
        <v/>
      </c>
      <c r="DN566" s="640" t="str">
        <f t="shared" si="1861"/>
        <v/>
      </c>
      <c r="DO566" s="640" t="str">
        <f t="shared" si="1861"/>
        <v/>
      </c>
      <c r="DP566" s="639" t="str">
        <f t="shared" si="1862"/>
        <v/>
      </c>
      <c r="DQ566" s="638" t="str">
        <f t="shared" si="1862"/>
        <v/>
      </c>
      <c r="DR566" s="753">
        <f t="shared" si="1821"/>
        <v>0</v>
      </c>
      <c r="DS566" s="111">
        <f t="shared" si="1822"/>
        <v>0</v>
      </c>
      <c r="DT566" s="111">
        <f t="shared" si="1823"/>
        <v>0</v>
      </c>
      <c r="DU566" s="111">
        <f t="shared" si="1824"/>
        <v>0</v>
      </c>
      <c r="DV566" s="602"/>
      <c r="DW566" s="719"/>
      <c r="DX566" s="719"/>
      <c r="DY566" s="719"/>
      <c r="DZ566" s="719"/>
      <c r="EA566" s="719"/>
      <c r="EB566" s="719"/>
      <c r="EC566" s="719"/>
      <c r="ED566" s="719"/>
      <c r="EE566" s="603"/>
    </row>
    <row r="567" spans="1:135" s="604" customFormat="1" ht="15.75" customHeight="1">
      <c r="A567" s="859" t="s">
        <v>398</v>
      </c>
      <c r="B567" s="306"/>
      <c r="C567" s="233"/>
      <c r="D567" s="233"/>
      <c r="E567" s="233"/>
      <c r="F567" s="233"/>
      <c r="G567" s="233"/>
      <c r="H567" s="233"/>
      <c r="I567" s="233"/>
      <c r="J567" s="233"/>
      <c r="K567" s="233"/>
      <c r="L567" s="233"/>
      <c r="M567" s="233"/>
      <c r="N567" s="233"/>
      <c r="O567" s="233"/>
      <c r="P567" s="233"/>
      <c r="Q567" s="233"/>
      <c r="R567" s="233"/>
      <c r="S567" s="233"/>
      <c r="T567" s="689"/>
      <c r="U567" s="233"/>
      <c r="V567" s="233"/>
      <c r="W567" s="233"/>
      <c r="X567" s="233"/>
      <c r="Y567" s="233"/>
      <c r="Z567" s="233"/>
      <c r="AA567" s="233"/>
      <c r="AB567" s="233"/>
      <c r="AC567" s="233"/>
      <c r="AD567" s="233"/>
      <c r="AE567" s="233"/>
      <c r="AF567" s="233"/>
      <c r="AG567" s="306"/>
      <c r="AH567" s="233"/>
      <c r="AI567" s="233"/>
      <c r="AJ567" s="233"/>
      <c r="AK567" s="233"/>
      <c r="AL567" s="233"/>
      <c r="AM567" s="689"/>
      <c r="AN567" s="233"/>
      <c r="AO567" s="233"/>
      <c r="AP567" s="233"/>
      <c r="AQ567" s="233"/>
      <c r="AR567" s="233"/>
      <c r="AS567" s="233"/>
      <c r="AT567" s="233"/>
      <c r="AU567" s="233"/>
      <c r="AV567" s="233"/>
      <c r="AW567" s="233"/>
      <c r="AX567" s="233"/>
      <c r="AY567" s="233"/>
      <c r="AZ567" s="233"/>
      <c r="BA567" s="233"/>
      <c r="BB567" s="233"/>
      <c r="BC567" s="233"/>
      <c r="BD567" s="233"/>
      <c r="BE567" s="233"/>
      <c r="BF567" s="689"/>
      <c r="BG567" s="233"/>
      <c r="BH567" s="233"/>
      <c r="BI567" s="233"/>
      <c r="BJ567" s="233"/>
      <c r="BK567" s="233"/>
      <c r="BL567" s="233"/>
      <c r="BM567" s="233"/>
      <c r="BN567" s="233"/>
      <c r="BO567" s="233"/>
      <c r="BP567" s="233"/>
      <c r="BQ567" s="233"/>
      <c r="BR567" s="233"/>
      <c r="BS567" s="233"/>
      <c r="BT567" s="233"/>
      <c r="BU567" s="233"/>
      <c r="BV567" s="233"/>
      <c r="BW567" s="233"/>
      <c r="BX567" s="233"/>
      <c r="BY567" s="689"/>
      <c r="BZ567" s="233"/>
      <c r="CA567" s="233"/>
      <c r="CB567" s="233"/>
      <c r="CC567" s="233"/>
      <c r="CD567" s="698" t="str">
        <f t="shared" si="1817"/>
        <v/>
      </c>
      <c r="CE567" s="698" t="str">
        <f t="shared" si="1818"/>
        <v/>
      </c>
      <c r="CF567" s="698" t="str">
        <f t="shared" si="1819"/>
        <v/>
      </c>
      <c r="CG567" s="787" t="str">
        <f t="shared" si="1820"/>
        <v/>
      </c>
      <c r="CH567" s="1371" t="str">
        <f t="shared" si="1859"/>
        <v/>
      </c>
      <c r="CI567" s="1372" t="str">
        <f t="shared" si="1859"/>
        <v/>
      </c>
      <c r="CJ567" s="1373" t="str">
        <f t="shared" si="1859"/>
        <v/>
      </c>
      <c r="CK567" s="1373" t="str">
        <f t="shared" si="1859"/>
        <v/>
      </c>
      <c r="CL567" s="1373" t="str">
        <f t="shared" si="1859"/>
        <v/>
      </c>
      <c r="CM567" s="1373" t="str">
        <f t="shared" si="1859"/>
        <v/>
      </c>
      <c r="CN567" s="1373" t="str">
        <f t="shared" si="1859"/>
        <v/>
      </c>
      <c r="CO567" s="1374" t="str">
        <f t="shared" si="1859"/>
        <v/>
      </c>
      <c r="CP567" s="1374" t="str">
        <f t="shared" si="1859"/>
        <v/>
      </c>
      <c r="CQ567" s="1374" t="str">
        <f t="shared" si="1859"/>
        <v/>
      </c>
      <c r="CR567" s="1374" t="str">
        <f t="shared" si="1859"/>
        <v/>
      </c>
      <c r="CS567" s="1373" t="str">
        <f t="shared" si="1859"/>
        <v/>
      </c>
      <c r="CT567" s="1373" t="str">
        <f t="shared" si="1859"/>
        <v/>
      </c>
      <c r="CU567" s="1373" t="str">
        <f t="shared" si="1859"/>
        <v/>
      </c>
      <c r="CV567" s="1373" t="str">
        <f t="shared" si="1859"/>
        <v/>
      </c>
      <c r="CW567" s="1373" t="str">
        <f t="shared" si="1859"/>
        <v/>
      </c>
      <c r="CX567" s="1372" t="str">
        <f t="shared" si="1860"/>
        <v/>
      </c>
      <c r="CY567" s="1375" t="str">
        <f t="shared" si="1860"/>
        <v/>
      </c>
      <c r="CZ567" s="532" t="str">
        <f t="shared" si="1861"/>
        <v/>
      </c>
      <c r="DA567" s="533" t="str">
        <f t="shared" si="1861"/>
        <v/>
      </c>
      <c r="DB567" s="534" t="str">
        <f t="shared" si="1861"/>
        <v/>
      </c>
      <c r="DC567" s="534" t="str">
        <f t="shared" si="1861"/>
        <v/>
      </c>
      <c r="DD567" s="534" t="str">
        <f t="shared" si="1861"/>
        <v/>
      </c>
      <c r="DE567" s="534" t="str">
        <f t="shared" si="1861"/>
        <v/>
      </c>
      <c r="DF567" s="534" t="str">
        <f t="shared" si="1861"/>
        <v/>
      </c>
      <c r="DG567" s="535" t="str">
        <f t="shared" si="1861"/>
        <v/>
      </c>
      <c r="DH567" s="535" t="str">
        <f t="shared" si="1861"/>
        <v/>
      </c>
      <c r="DI567" s="535" t="str">
        <f t="shared" si="1861"/>
        <v/>
      </c>
      <c r="DJ567" s="535" t="str">
        <f t="shared" si="1861"/>
        <v/>
      </c>
      <c r="DK567" s="534" t="str">
        <f t="shared" si="1861"/>
        <v/>
      </c>
      <c r="DL567" s="534" t="str">
        <f t="shared" si="1861"/>
        <v/>
      </c>
      <c r="DM567" s="534" t="str">
        <f t="shared" si="1861"/>
        <v/>
      </c>
      <c r="DN567" s="534" t="str">
        <f t="shared" si="1861"/>
        <v/>
      </c>
      <c r="DO567" s="534" t="str">
        <f t="shared" si="1861"/>
        <v/>
      </c>
      <c r="DP567" s="533" t="str">
        <f t="shared" si="1862"/>
        <v/>
      </c>
      <c r="DQ567" s="532" t="str">
        <f t="shared" si="1862"/>
        <v/>
      </c>
      <c r="DR567" s="753">
        <f t="shared" si="1821"/>
        <v>0</v>
      </c>
      <c r="DS567" s="111">
        <f t="shared" si="1822"/>
        <v>0</v>
      </c>
      <c r="DT567" s="111">
        <f t="shared" si="1823"/>
        <v>0</v>
      </c>
      <c r="DU567" s="111">
        <f t="shared" si="1824"/>
        <v>0</v>
      </c>
      <c r="DV567" s="602"/>
      <c r="DW567" s="719"/>
      <c r="DX567" s="719"/>
      <c r="DY567" s="719"/>
      <c r="DZ567" s="719"/>
      <c r="EA567" s="719"/>
      <c r="EB567" s="719"/>
      <c r="EC567" s="719"/>
      <c r="ED567" s="719"/>
      <c r="EE567" s="603"/>
    </row>
    <row r="568" spans="1:135" s="604" customFormat="1" ht="15.75" customHeight="1">
      <c r="A568" s="748" t="s">
        <v>395</v>
      </c>
      <c r="B568" s="541" t="str">
        <f t="shared" ref="B568:S568" si="1875">IF(B567="","",B564*B567)</f>
        <v/>
      </c>
      <c r="C568" s="541" t="str">
        <f t="shared" si="1875"/>
        <v/>
      </c>
      <c r="D568" s="541" t="str">
        <f t="shared" si="1875"/>
        <v/>
      </c>
      <c r="E568" s="541" t="str">
        <f t="shared" si="1875"/>
        <v/>
      </c>
      <c r="F568" s="541" t="str">
        <f t="shared" si="1875"/>
        <v/>
      </c>
      <c r="G568" s="541" t="str">
        <f t="shared" si="1875"/>
        <v/>
      </c>
      <c r="H568" s="541" t="str">
        <f t="shared" si="1875"/>
        <v/>
      </c>
      <c r="I568" s="541" t="str">
        <f t="shared" si="1875"/>
        <v/>
      </c>
      <c r="J568" s="541" t="str">
        <f t="shared" si="1875"/>
        <v/>
      </c>
      <c r="K568" s="541" t="str">
        <f t="shared" si="1875"/>
        <v/>
      </c>
      <c r="L568" s="541" t="str">
        <f t="shared" si="1875"/>
        <v/>
      </c>
      <c r="M568" s="541" t="str">
        <f t="shared" si="1875"/>
        <v/>
      </c>
      <c r="N568" s="541" t="str">
        <f t="shared" si="1875"/>
        <v/>
      </c>
      <c r="O568" s="541" t="str">
        <f t="shared" si="1875"/>
        <v/>
      </c>
      <c r="P568" s="541" t="str">
        <f t="shared" si="1875"/>
        <v/>
      </c>
      <c r="Q568" s="541" t="str">
        <f t="shared" si="1875"/>
        <v/>
      </c>
      <c r="R568" s="541" t="str">
        <f t="shared" si="1875"/>
        <v/>
      </c>
      <c r="S568" s="541" t="str">
        <f t="shared" si="1875"/>
        <v/>
      </c>
      <c r="T568" s="865"/>
      <c r="U568" s="541" t="str">
        <f t="shared" ref="U568:AL568" si="1876">IF(U567="","",U564*U567)</f>
        <v/>
      </c>
      <c r="V568" s="541" t="str">
        <f t="shared" si="1876"/>
        <v/>
      </c>
      <c r="W568" s="541" t="str">
        <f t="shared" si="1876"/>
        <v/>
      </c>
      <c r="X568" s="541" t="str">
        <f t="shared" si="1876"/>
        <v/>
      </c>
      <c r="Y568" s="541" t="str">
        <f t="shared" si="1876"/>
        <v/>
      </c>
      <c r="Z568" s="541" t="str">
        <f t="shared" si="1876"/>
        <v/>
      </c>
      <c r="AA568" s="541" t="str">
        <f t="shared" si="1876"/>
        <v/>
      </c>
      <c r="AB568" s="541" t="str">
        <f t="shared" si="1876"/>
        <v/>
      </c>
      <c r="AC568" s="541" t="str">
        <f t="shared" si="1876"/>
        <v/>
      </c>
      <c r="AD568" s="541" t="str">
        <f t="shared" si="1876"/>
        <v/>
      </c>
      <c r="AE568" s="541" t="str">
        <f t="shared" si="1876"/>
        <v/>
      </c>
      <c r="AF568" s="541" t="str">
        <f t="shared" si="1876"/>
        <v/>
      </c>
      <c r="AG568" s="541" t="str">
        <f t="shared" si="1876"/>
        <v/>
      </c>
      <c r="AH568" s="541" t="str">
        <f t="shared" si="1876"/>
        <v/>
      </c>
      <c r="AI568" s="541" t="str">
        <f t="shared" si="1876"/>
        <v/>
      </c>
      <c r="AJ568" s="541" t="str">
        <f t="shared" si="1876"/>
        <v/>
      </c>
      <c r="AK568" s="541" t="str">
        <f t="shared" si="1876"/>
        <v/>
      </c>
      <c r="AL568" s="541" t="str">
        <f t="shared" si="1876"/>
        <v/>
      </c>
      <c r="AM568" s="865"/>
      <c r="AN568" s="541" t="str">
        <f t="shared" ref="AN568:BE568" si="1877">IF(AN567="","",AN564*AN567)</f>
        <v/>
      </c>
      <c r="AO568" s="541" t="str">
        <f t="shared" si="1877"/>
        <v/>
      </c>
      <c r="AP568" s="541" t="str">
        <f t="shared" si="1877"/>
        <v/>
      </c>
      <c r="AQ568" s="541" t="str">
        <f t="shared" si="1877"/>
        <v/>
      </c>
      <c r="AR568" s="541" t="str">
        <f t="shared" si="1877"/>
        <v/>
      </c>
      <c r="AS568" s="541" t="str">
        <f t="shared" si="1877"/>
        <v/>
      </c>
      <c r="AT568" s="541" t="str">
        <f t="shared" si="1877"/>
        <v/>
      </c>
      <c r="AU568" s="541" t="str">
        <f t="shared" si="1877"/>
        <v/>
      </c>
      <c r="AV568" s="541" t="str">
        <f t="shared" si="1877"/>
        <v/>
      </c>
      <c r="AW568" s="541" t="str">
        <f t="shared" si="1877"/>
        <v/>
      </c>
      <c r="AX568" s="541" t="str">
        <f t="shared" si="1877"/>
        <v/>
      </c>
      <c r="AY568" s="541" t="str">
        <f t="shared" si="1877"/>
        <v/>
      </c>
      <c r="AZ568" s="541" t="str">
        <f t="shared" si="1877"/>
        <v/>
      </c>
      <c r="BA568" s="541" t="str">
        <f t="shared" si="1877"/>
        <v/>
      </c>
      <c r="BB568" s="541" t="str">
        <f t="shared" si="1877"/>
        <v/>
      </c>
      <c r="BC568" s="541" t="str">
        <f t="shared" si="1877"/>
        <v/>
      </c>
      <c r="BD568" s="541" t="str">
        <f t="shared" si="1877"/>
        <v/>
      </c>
      <c r="BE568" s="541" t="str">
        <f t="shared" si="1877"/>
        <v/>
      </c>
      <c r="BF568" s="865"/>
      <c r="BG568" s="541" t="str">
        <f t="shared" ref="BG568:BX568" si="1878">IF(BG567="","",BG564*BG567)</f>
        <v/>
      </c>
      <c r="BH568" s="541" t="str">
        <f t="shared" si="1878"/>
        <v/>
      </c>
      <c r="BI568" s="541" t="str">
        <f t="shared" si="1878"/>
        <v/>
      </c>
      <c r="BJ568" s="541" t="str">
        <f t="shared" si="1878"/>
        <v/>
      </c>
      <c r="BK568" s="541" t="str">
        <f t="shared" si="1878"/>
        <v/>
      </c>
      <c r="BL568" s="541" t="str">
        <f t="shared" si="1878"/>
        <v/>
      </c>
      <c r="BM568" s="541" t="str">
        <f t="shared" si="1878"/>
        <v/>
      </c>
      <c r="BN568" s="541" t="str">
        <f t="shared" si="1878"/>
        <v/>
      </c>
      <c r="BO568" s="541" t="str">
        <f t="shared" si="1878"/>
        <v/>
      </c>
      <c r="BP568" s="541" t="str">
        <f t="shared" si="1878"/>
        <v/>
      </c>
      <c r="BQ568" s="541" t="str">
        <f t="shared" si="1878"/>
        <v/>
      </c>
      <c r="BR568" s="541" t="str">
        <f t="shared" si="1878"/>
        <v/>
      </c>
      <c r="BS568" s="541" t="str">
        <f t="shared" si="1878"/>
        <v/>
      </c>
      <c r="BT568" s="541" t="str">
        <f t="shared" si="1878"/>
        <v/>
      </c>
      <c r="BU568" s="541" t="str">
        <f t="shared" si="1878"/>
        <v/>
      </c>
      <c r="BV568" s="541" t="str">
        <f t="shared" si="1878"/>
        <v/>
      </c>
      <c r="BW568" s="541" t="str">
        <f t="shared" si="1878"/>
        <v/>
      </c>
      <c r="BX568" s="541" t="str">
        <f t="shared" si="1878"/>
        <v/>
      </c>
      <c r="BY568" s="865"/>
      <c r="BZ568" s="541" t="str">
        <f>IF(BZ567="","",BZ564*BZ567)</f>
        <v/>
      </c>
      <c r="CA568" s="541" t="str">
        <f>IF(CA567="","",CA564*CA567)</f>
        <v/>
      </c>
      <c r="CB568" s="541" t="str">
        <f>IF(CB567="","",CB564*CB567)</f>
        <v/>
      </c>
      <c r="CC568" s="541" t="str">
        <f>IF(CC567="","",CC564*CC567)</f>
        <v/>
      </c>
      <c r="CD568" s="698" t="str">
        <f t="shared" si="1817"/>
        <v/>
      </c>
      <c r="CE568" s="698" t="str">
        <f t="shared" si="1818"/>
        <v/>
      </c>
      <c r="CF568" s="698" t="str">
        <f t="shared" si="1819"/>
        <v/>
      </c>
      <c r="CG568" s="787" t="str">
        <f t="shared" si="1820"/>
        <v/>
      </c>
      <c r="CH568" s="1371" t="str">
        <f t="shared" si="1859"/>
        <v/>
      </c>
      <c r="CI568" s="1372" t="str">
        <f t="shared" si="1859"/>
        <v/>
      </c>
      <c r="CJ568" s="1373" t="str">
        <f t="shared" si="1859"/>
        <v/>
      </c>
      <c r="CK568" s="1373" t="str">
        <f t="shared" si="1859"/>
        <v/>
      </c>
      <c r="CL568" s="1373" t="str">
        <f t="shared" si="1859"/>
        <v/>
      </c>
      <c r="CM568" s="1373" t="str">
        <f t="shared" si="1859"/>
        <v/>
      </c>
      <c r="CN568" s="1373" t="str">
        <f t="shared" si="1859"/>
        <v/>
      </c>
      <c r="CO568" s="1374" t="str">
        <f t="shared" si="1859"/>
        <v/>
      </c>
      <c r="CP568" s="1374" t="str">
        <f t="shared" si="1859"/>
        <v/>
      </c>
      <c r="CQ568" s="1374" t="str">
        <f t="shared" si="1859"/>
        <v/>
      </c>
      <c r="CR568" s="1374" t="str">
        <f t="shared" si="1859"/>
        <v/>
      </c>
      <c r="CS568" s="1373" t="str">
        <f t="shared" si="1859"/>
        <v/>
      </c>
      <c r="CT568" s="1373" t="str">
        <f t="shared" si="1859"/>
        <v/>
      </c>
      <c r="CU568" s="1373" t="str">
        <f t="shared" si="1859"/>
        <v/>
      </c>
      <c r="CV568" s="1373" t="str">
        <f t="shared" si="1859"/>
        <v/>
      </c>
      <c r="CW568" s="1373" t="str">
        <f t="shared" si="1859"/>
        <v/>
      </c>
      <c r="CX568" s="1372" t="str">
        <f t="shared" si="1860"/>
        <v/>
      </c>
      <c r="CY568" s="1375" t="str">
        <f t="shared" si="1860"/>
        <v/>
      </c>
      <c r="CZ568" s="532" t="str">
        <f t="shared" si="1861"/>
        <v/>
      </c>
      <c r="DA568" s="533" t="str">
        <f t="shared" si="1861"/>
        <v/>
      </c>
      <c r="DB568" s="534" t="str">
        <f t="shared" si="1861"/>
        <v/>
      </c>
      <c r="DC568" s="534" t="str">
        <f t="shared" si="1861"/>
        <v/>
      </c>
      <c r="DD568" s="534" t="str">
        <f t="shared" si="1861"/>
        <v/>
      </c>
      <c r="DE568" s="534" t="str">
        <f t="shared" si="1861"/>
        <v/>
      </c>
      <c r="DF568" s="534" t="str">
        <f t="shared" si="1861"/>
        <v/>
      </c>
      <c r="DG568" s="535" t="str">
        <f t="shared" si="1861"/>
        <v/>
      </c>
      <c r="DH568" s="535" t="str">
        <f t="shared" si="1861"/>
        <v/>
      </c>
      <c r="DI568" s="535" t="str">
        <f t="shared" si="1861"/>
        <v/>
      </c>
      <c r="DJ568" s="535" t="str">
        <f t="shared" si="1861"/>
        <v/>
      </c>
      <c r="DK568" s="534" t="str">
        <f t="shared" si="1861"/>
        <v/>
      </c>
      <c r="DL568" s="534" t="str">
        <f t="shared" si="1861"/>
        <v/>
      </c>
      <c r="DM568" s="534" t="str">
        <f t="shared" si="1861"/>
        <v/>
      </c>
      <c r="DN568" s="534" t="str">
        <f t="shared" si="1861"/>
        <v/>
      </c>
      <c r="DO568" s="534" t="str">
        <f t="shared" si="1861"/>
        <v/>
      </c>
      <c r="DP568" s="533" t="str">
        <f t="shared" si="1862"/>
        <v/>
      </c>
      <c r="DQ568" s="532" t="str">
        <f t="shared" si="1862"/>
        <v/>
      </c>
      <c r="DR568" s="753">
        <f t="shared" si="1821"/>
        <v>0</v>
      </c>
      <c r="DS568" s="111">
        <f t="shared" si="1822"/>
        <v>0</v>
      </c>
      <c r="DT568" s="111">
        <f t="shared" si="1823"/>
        <v>0</v>
      </c>
      <c r="DU568" s="111">
        <f t="shared" si="1824"/>
        <v>0</v>
      </c>
      <c r="DV568" s="602"/>
      <c r="DW568" s="719"/>
      <c r="DX568" s="719"/>
      <c r="DY568" s="719"/>
      <c r="DZ568" s="719"/>
      <c r="EA568" s="719"/>
      <c r="EB568" s="719"/>
      <c r="EC568" s="719"/>
      <c r="ED568" s="719"/>
      <c r="EE568" s="603"/>
    </row>
    <row r="569" spans="1:135" s="604" customFormat="1" ht="15.75" customHeight="1">
      <c r="A569" s="1442" t="s">
        <v>838</v>
      </c>
      <c r="B569" s="306"/>
      <c r="C569" s="233"/>
      <c r="D569" s="233"/>
      <c r="E569" s="233"/>
      <c r="F569" s="233"/>
      <c r="G569" s="233"/>
      <c r="H569" s="233"/>
      <c r="I569" s="233"/>
      <c r="J569" s="233"/>
      <c r="K569" s="233"/>
      <c r="L569" s="233"/>
      <c r="M569" s="233"/>
      <c r="N569" s="233"/>
      <c r="O569" s="233"/>
      <c r="P569" s="233"/>
      <c r="Q569" s="233"/>
      <c r="R569" s="233"/>
      <c r="S569" s="233"/>
      <c r="T569" s="703"/>
      <c r="U569" s="233"/>
      <c r="V569" s="233"/>
      <c r="W569" s="233"/>
      <c r="X569" s="233"/>
      <c r="Y569" s="233"/>
      <c r="Z569" s="233"/>
      <c r="AA569" s="233"/>
      <c r="AB569" s="233"/>
      <c r="AC569" s="233"/>
      <c r="AD569" s="233"/>
      <c r="AE569" s="233"/>
      <c r="AF569" s="233"/>
      <c r="AG569" s="306"/>
      <c r="AH569" s="233"/>
      <c r="AI569" s="233"/>
      <c r="AJ569" s="306"/>
      <c r="AK569" s="306"/>
      <c r="AL569" s="233"/>
      <c r="AM569" s="703"/>
      <c r="AN569" s="233"/>
      <c r="AO569" s="233"/>
      <c r="AP569" s="233"/>
      <c r="AQ569" s="233"/>
      <c r="AR569" s="233"/>
      <c r="AS569" s="233"/>
      <c r="AT569" s="233"/>
      <c r="AU569" s="233"/>
      <c r="AV569" s="233"/>
      <c r="AW569" s="233"/>
      <c r="AX569" s="233"/>
      <c r="AY569" s="233"/>
      <c r="AZ569" s="233"/>
      <c r="BA569" s="233"/>
      <c r="BB569" s="233"/>
      <c r="BC569" s="233"/>
      <c r="BD569" s="233"/>
      <c r="BE569" s="233"/>
      <c r="BF569" s="703"/>
      <c r="BG569" s="233"/>
      <c r="BH569" s="233"/>
      <c r="BI569" s="233"/>
      <c r="BJ569" s="233"/>
      <c r="BK569" s="233"/>
      <c r="BL569" s="233"/>
      <c r="BM569" s="233"/>
      <c r="BN569" s="233"/>
      <c r="BO569" s="233"/>
      <c r="BP569" s="233"/>
      <c r="BQ569" s="233"/>
      <c r="BR569" s="233"/>
      <c r="BS569" s="233"/>
      <c r="BT569" s="233"/>
      <c r="BU569" s="233"/>
      <c r="BV569" s="233"/>
      <c r="BW569" s="233"/>
      <c r="BX569" s="233"/>
      <c r="BY569" s="703"/>
      <c r="BZ569" s="233"/>
      <c r="CA569" s="233"/>
      <c r="CB569" s="233"/>
      <c r="CC569" s="233"/>
      <c r="CD569" s="698" t="str">
        <f t="shared" si="1817"/>
        <v/>
      </c>
      <c r="CE569" s="698" t="str">
        <f t="shared" si="1818"/>
        <v/>
      </c>
      <c r="CF569" s="698" t="str">
        <f t="shared" si="1819"/>
        <v/>
      </c>
      <c r="CG569" s="787" t="str">
        <f t="shared" si="1820"/>
        <v/>
      </c>
      <c r="CH569" s="1371" t="str">
        <f t="shared" si="1859"/>
        <v/>
      </c>
      <c r="CI569" s="1372" t="str">
        <f t="shared" si="1859"/>
        <v/>
      </c>
      <c r="CJ569" s="1373" t="str">
        <f t="shared" si="1859"/>
        <v/>
      </c>
      <c r="CK569" s="1373" t="str">
        <f t="shared" si="1859"/>
        <v/>
      </c>
      <c r="CL569" s="1373" t="str">
        <f t="shared" si="1859"/>
        <v/>
      </c>
      <c r="CM569" s="1373" t="str">
        <f t="shared" si="1859"/>
        <v/>
      </c>
      <c r="CN569" s="1373" t="str">
        <f t="shared" si="1859"/>
        <v/>
      </c>
      <c r="CO569" s="1374" t="str">
        <f t="shared" si="1859"/>
        <v/>
      </c>
      <c r="CP569" s="1374" t="str">
        <f t="shared" si="1859"/>
        <v/>
      </c>
      <c r="CQ569" s="1374" t="str">
        <f t="shared" si="1859"/>
        <v/>
      </c>
      <c r="CR569" s="1374" t="str">
        <f t="shared" si="1859"/>
        <v/>
      </c>
      <c r="CS569" s="1373" t="str">
        <f t="shared" si="1859"/>
        <v/>
      </c>
      <c r="CT569" s="1373" t="str">
        <f t="shared" si="1859"/>
        <v/>
      </c>
      <c r="CU569" s="1373" t="str">
        <f t="shared" si="1859"/>
        <v/>
      </c>
      <c r="CV569" s="1373" t="str">
        <f t="shared" si="1859"/>
        <v/>
      </c>
      <c r="CW569" s="1373" t="str">
        <f t="shared" si="1859"/>
        <v/>
      </c>
      <c r="CX569" s="1372" t="str">
        <f t="shared" si="1860"/>
        <v/>
      </c>
      <c r="CY569" s="1375" t="str">
        <f t="shared" si="1860"/>
        <v/>
      </c>
      <c r="CZ569" s="532" t="str">
        <f t="shared" si="1861"/>
        <v/>
      </c>
      <c r="DA569" s="533" t="str">
        <f t="shared" si="1861"/>
        <v/>
      </c>
      <c r="DB569" s="534" t="str">
        <f t="shared" si="1861"/>
        <v/>
      </c>
      <c r="DC569" s="534" t="str">
        <f t="shared" si="1861"/>
        <v/>
      </c>
      <c r="DD569" s="534" t="str">
        <f t="shared" si="1861"/>
        <v/>
      </c>
      <c r="DE569" s="534" t="str">
        <f t="shared" si="1861"/>
        <v/>
      </c>
      <c r="DF569" s="534" t="str">
        <f t="shared" si="1861"/>
        <v/>
      </c>
      <c r="DG569" s="535" t="str">
        <f t="shared" si="1861"/>
        <v/>
      </c>
      <c r="DH569" s="535" t="str">
        <f t="shared" si="1861"/>
        <v/>
      </c>
      <c r="DI569" s="535" t="str">
        <f t="shared" si="1861"/>
        <v/>
      </c>
      <c r="DJ569" s="535" t="str">
        <f t="shared" si="1861"/>
        <v/>
      </c>
      <c r="DK569" s="534" t="str">
        <f t="shared" si="1861"/>
        <v/>
      </c>
      <c r="DL569" s="534" t="str">
        <f t="shared" si="1861"/>
        <v/>
      </c>
      <c r="DM569" s="534" t="str">
        <f t="shared" si="1861"/>
        <v/>
      </c>
      <c r="DN569" s="534" t="str">
        <f t="shared" si="1861"/>
        <v/>
      </c>
      <c r="DO569" s="534" t="str">
        <f t="shared" si="1861"/>
        <v/>
      </c>
      <c r="DP569" s="533" t="str">
        <f t="shared" si="1862"/>
        <v/>
      </c>
      <c r="DQ569" s="532" t="str">
        <f t="shared" si="1862"/>
        <v/>
      </c>
      <c r="DR569" s="753">
        <f t="shared" si="1821"/>
        <v>0</v>
      </c>
      <c r="DS569" s="111">
        <f t="shared" si="1822"/>
        <v>0</v>
      </c>
      <c r="DT569" s="111">
        <f t="shared" si="1823"/>
        <v>0</v>
      </c>
      <c r="DU569" s="111">
        <f t="shared" si="1824"/>
        <v>0</v>
      </c>
      <c r="DV569" s="602"/>
      <c r="DW569" s="719"/>
      <c r="DX569" s="719"/>
      <c r="DY569" s="719"/>
      <c r="DZ569" s="719"/>
      <c r="EA569" s="719"/>
      <c r="EB569" s="719"/>
      <c r="EC569" s="719"/>
      <c r="ED569" s="719"/>
      <c r="EE569" s="603"/>
    </row>
    <row r="570" spans="1:135" s="604" customFormat="1" ht="15.75" customHeight="1">
      <c r="A570" s="748" t="s">
        <v>401</v>
      </c>
      <c r="B570" s="306"/>
      <c r="C570" s="233"/>
      <c r="D570" s="233"/>
      <c r="E570" s="233"/>
      <c r="F570" s="233"/>
      <c r="G570" s="233"/>
      <c r="H570" s="233"/>
      <c r="I570" s="233"/>
      <c r="J570" s="233"/>
      <c r="K570" s="233"/>
      <c r="L570" s="233"/>
      <c r="M570" s="233"/>
      <c r="N570" s="233"/>
      <c r="O570" s="233"/>
      <c r="P570" s="233"/>
      <c r="Q570" s="233"/>
      <c r="R570" s="233"/>
      <c r="S570" s="233"/>
      <c r="T570" s="703"/>
      <c r="U570" s="233"/>
      <c r="V570" s="233"/>
      <c r="W570" s="233"/>
      <c r="X570" s="233"/>
      <c r="Y570" s="233"/>
      <c r="Z570" s="233"/>
      <c r="AA570" s="233"/>
      <c r="AB570" s="233"/>
      <c r="AC570" s="233"/>
      <c r="AD570" s="233"/>
      <c r="AE570" s="233"/>
      <c r="AF570" s="233"/>
      <c r="AG570" s="306"/>
      <c r="AH570" s="233"/>
      <c r="AI570" s="233"/>
      <c r="AJ570" s="306"/>
      <c r="AK570" s="306"/>
      <c r="AL570" s="233"/>
      <c r="AM570" s="703"/>
      <c r="AN570" s="233"/>
      <c r="AO570" s="233"/>
      <c r="AP570" s="233"/>
      <c r="AQ570" s="233"/>
      <c r="AR570" s="233"/>
      <c r="AS570" s="233"/>
      <c r="AT570" s="233"/>
      <c r="AU570" s="233"/>
      <c r="AV570" s="233"/>
      <c r="AW570" s="233"/>
      <c r="AX570" s="233"/>
      <c r="AY570" s="233"/>
      <c r="AZ570" s="233"/>
      <c r="BA570" s="233"/>
      <c r="BB570" s="233"/>
      <c r="BC570" s="233"/>
      <c r="BD570" s="233"/>
      <c r="BE570" s="233"/>
      <c r="BF570" s="703"/>
      <c r="BG570" s="233"/>
      <c r="BH570" s="233"/>
      <c r="BI570" s="233"/>
      <c r="BJ570" s="233"/>
      <c r="BK570" s="233"/>
      <c r="BL570" s="233"/>
      <c r="BM570" s="233"/>
      <c r="BN570" s="233"/>
      <c r="BO570" s="233"/>
      <c r="BP570" s="233"/>
      <c r="BQ570" s="233"/>
      <c r="BR570" s="233"/>
      <c r="BS570" s="233"/>
      <c r="BT570" s="233"/>
      <c r="BU570" s="233"/>
      <c r="BV570" s="233"/>
      <c r="BW570" s="233"/>
      <c r="BX570" s="233"/>
      <c r="BY570" s="703"/>
      <c r="BZ570" s="233"/>
      <c r="CA570" s="233"/>
      <c r="CB570" s="233"/>
      <c r="CC570" s="233"/>
      <c r="CD570" s="698" t="str">
        <f t="shared" si="1817"/>
        <v/>
      </c>
      <c r="CE570" s="698" t="str">
        <f t="shared" si="1818"/>
        <v/>
      </c>
      <c r="CF570" s="698" t="str">
        <f t="shared" si="1819"/>
        <v/>
      </c>
      <c r="CG570" s="787" t="str">
        <f t="shared" si="1820"/>
        <v/>
      </c>
      <c r="CH570" s="1371" t="str">
        <f t="shared" si="1859"/>
        <v/>
      </c>
      <c r="CI570" s="1372" t="str">
        <f t="shared" si="1859"/>
        <v/>
      </c>
      <c r="CJ570" s="1373" t="str">
        <f t="shared" si="1859"/>
        <v/>
      </c>
      <c r="CK570" s="1373" t="str">
        <f t="shared" si="1859"/>
        <v/>
      </c>
      <c r="CL570" s="1373" t="str">
        <f t="shared" si="1859"/>
        <v/>
      </c>
      <c r="CM570" s="1373" t="str">
        <f t="shared" si="1859"/>
        <v/>
      </c>
      <c r="CN570" s="1373" t="str">
        <f t="shared" si="1859"/>
        <v/>
      </c>
      <c r="CO570" s="1374" t="str">
        <f t="shared" si="1859"/>
        <v/>
      </c>
      <c r="CP570" s="1374" t="str">
        <f t="shared" si="1859"/>
        <v/>
      </c>
      <c r="CQ570" s="1374" t="str">
        <f t="shared" si="1859"/>
        <v/>
      </c>
      <c r="CR570" s="1374" t="str">
        <f t="shared" si="1859"/>
        <v/>
      </c>
      <c r="CS570" s="1373" t="str">
        <f t="shared" si="1859"/>
        <v/>
      </c>
      <c r="CT570" s="1373" t="str">
        <f t="shared" si="1859"/>
        <v/>
      </c>
      <c r="CU570" s="1373" t="str">
        <f t="shared" si="1859"/>
        <v/>
      </c>
      <c r="CV570" s="1373" t="str">
        <f t="shared" si="1859"/>
        <v/>
      </c>
      <c r="CW570" s="1373" t="str">
        <f t="shared" si="1859"/>
        <v/>
      </c>
      <c r="CX570" s="1372" t="str">
        <f t="shared" si="1860"/>
        <v/>
      </c>
      <c r="CY570" s="1375" t="str">
        <f t="shared" si="1860"/>
        <v/>
      </c>
      <c r="CZ570" s="532" t="str">
        <f t="shared" si="1861"/>
        <v/>
      </c>
      <c r="DA570" s="533" t="str">
        <f t="shared" si="1861"/>
        <v/>
      </c>
      <c r="DB570" s="534" t="str">
        <f t="shared" si="1861"/>
        <v/>
      </c>
      <c r="DC570" s="534" t="str">
        <f t="shared" si="1861"/>
        <v/>
      </c>
      <c r="DD570" s="534" t="str">
        <f t="shared" si="1861"/>
        <v/>
      </c>
      <c r="DE570" s="534" t="str">
        <f t="shared" si="1861"/>
        <v/>
      </c>
      <c r="DF570" s="534" t="str">
        <f t="shared" si="1861"/>
        <v/>
      </c>
      <c r="DG570" s="535" t="str">
        <f t="shared" si="1861"/>
        <v/>
      </c>
      <c r="DH570" s="535" t="str">
        <f t="shared" si="1861"/>
        <v/>
      </c>
      <c r="DI570" s="535" t="str">
        <f t="shared" si="1861"/>
        <v/>
      </c>
      <c r="DJ570" s="535" t="str">
        <f t="shared" si="1861"/>
        <v/>
      </c>
      <c r="DK570" s="534" t="str">
        <f t="shared" si="1861"/>
        <v/>
      </c>
      <c r="DL570" s="534" t="str">
        <f t="shared" si="1861"/>
        <v/>
      </c>
      <c r="DM570" s="534" t="str">
        <f t="shared" si="1861"/>
        <v/>
      </c>
      <c r="DN570" s="534" t="str">
        <f t="shared" si="1861"/>
        <v/>
      </c>
      <c r="DO570" s="534" t="str">
        <f t="shared" si="1861"/>
        <v/>
      </c>
      <c r="DP570" s="533" t="str">
        <f t="shared" si="1862"/>
        <v/>
      </c>
      <c r="DQ570" s="532" t="str">
        <f t="shared" si="1862"/>
        <v/>
      </c>
      <c r="DR570" s="753">
        <f t="shared" si="1821"/>
        <v>0</v>
      </c>
      <c r="DS570" s="111">
        <f t="shared" si="1822"/>
        <v>0</v>
      </c>
      <c r="DT570" s="111">
        <f t="shared" si="1823"/>
        <v>0</v>
      </c>
      <c r="DU570" s="111">
        <f t="shared" si="1824"/>
        <v>0</v>
      </c>
      <c r="DV570" s="602"/>
      <c r="DW570" s="719"/>
      <c r="DX570" s="719"/>
      <c r="DY570" s="719"/>
      <c r="DZ570" s="719"/>
      <c r="EA570" s="719"/>
      <c r="EB570" s="719"/>
      <c r="EC570" s="719"/>
      <c r="ED570" s="719"/>
      <c r="EE570" s="603"/>
    </row>
    <row r="571" spans="1:135" s="604" customFormat="1" ht="15.75" customHeight="1">
      <c r="A571" s="800" t="s">
        <v>400</v>
      </c>
      <c r="B571" s="858">
        <v>4860</v>
      </c>
      <c r="C571" s="858">
        <v>4860</v>
      </c>
      <c r="D571" s="858">
        <v>4860</v>
      </c>
      <c r="E571" s="858">
        <v>4860</v>
      </c>
      <c r="F571" s="858">
        <v>4860</v>
      </c>
      <c r="G571" s="858">
        <v>4860</v>
      </c>
      <c r="H571" s="858">
        <v>4860</v>
      </c>
      <c r="I571" s="858">
        <v>4860</v>
      </c>
      <c r="J571" s="858">
        <v>4860</v>
      </c>
      <c r="K571" s="858">
        <v>4860</v>
      </c>
      <c r="L571" s="858">
        <v>4860</v>
      </c>
      <c r="M571" s="858">
        <v>4860</v>
      </c>
      <c r="N571" s="858">
        <v>4860</v>
      </c>
      <c r="O571" s="858">
        <v>4860</v>
      </c>
      <c r="P571" s="858">
        <v>4860</v>
      </c>
      <c r="Q571" s="858">
        <v>4860</v>
      </c>
      <c r="R571" s="858">
        <v>4860</v>
      </c>
      <c r="S571" s="858">
        <v>4860</v>
      </c>
      <c r="T571" s="851"/>
      <c r="U571" s="858">
        <v>4860</v>
      </c>
      <c r="V571" s="858">
        <v>4860</v>
      </c>
      <c r="W571" s="858">
        <v>4860</v>
      </c>
      <c r="X571" s="858">
        <v>4860</v>
      </c>
      <c r="Y571" s="858">
        <v>4860</v>
      </c>
      <c r="Z571" s="858">
        <v>4860</v>
      </c>
      <c r="AA571" s="858">
        <v>4860</v>
      </c>
      <c r="AB571" s="858">
        <v>4860</v>
      </c>
      <c r="AC571" s="858">
        <v>4860</v>
      </c>
      <c r="AD571" s="858">
        <v>4860</v>
      </c>
      <c r="AE571" s="858">
        <v>4860</v>
      </c>
      <c r="AF571" s="858">
        <v>4860</v>
      </c>
      <c r="AG571" s="858">
        <v>4860</v>
      </c>
      <c r="AH571" s="858">
        <v>4860</v>
      </c>
      <c r="AI571" s="858">
        <v>4860</v>
      </c>
      <c r="AJ571" s="858">
        <v>4860</v>
      </c>
      <c r="AK571" s="858">
        <v>4860</v>
      </c>
      <c r="AL571" s="858">
        <v>4860</v>
      </c>
      <c r="AM571" s="851"/>
      <c r="AN571" s="858">
        <v>4860</v>
      </c>
      <c r="AO571" s="858">
        <v>4860</v>
      </c>
      <c r="AP571" s="858">
        <v>4860</v>
      </c>
      <c r="AQ571" s="858">
        <v>4860</v>
      </c>
      <c r="AR571" s="858">
        <v>4860</v>
      </c>
      <c r="AS571" s="858">
        <v>4860</v>
      </c>
      <c r="AT571" s="858">
        <v>4860</v>
      </c>
      <c r="AU571" s="858">
        <v>4860</v>
      </c>
      <c r="AV571" s="858">
        <v>4860</v>
      </c>
      <c r="AW571" s="858">
        <v>4860</v>
      </c>
      <c r="AX571" s="858">
        <v>4860</v>
      </c>
      <c r="AY571" s="858">
        <v>4860</v>
      </c>
      <c r="AZ571" s="858">
        <v>4860</v>
      </c>
      <c r="BA571" s="858">
        <v>4860</v>
      </c>
      <c r="BB571" s="858">
        <v>4860</v>
      </c>
      <c r="BC571" s="858">
        <v>4860</v>
      </c>
      <c r="BD571" s="858">
        <v>4860</v>
      </c>
      <c r="BE571" s="858">
        <v>4860</v>
      </c>
      <c r="BF571" s="851"/>
      <c r="BG571" s="858">
        <v>4860</v>
      </c>
      <c r="BH571" s="858">
        <v>4860</v>
      </c>
      <c r="BI571" s="858">
        <v>4860</v>
      </c>
      <c r="BJ571" s="858">
        <v>4860</v>
      </c>
      <c r="BK571" s="858">
        <v>4860</v>
      </c>
      <c r="BL571" s="858">
        <v>4860</v>
      </c>
      <c r="BM571" s="858">
        <v>4860</v>
      </c>
      <c r="BN571" s="858">
        <v>4860</v>
      </c>
      <c r="BO571" s="858">
        <v>4860</v>
      </c>
      <c r="BP571" s="858">
        <v>4860</v>
      </c>
      <c r="BQ571" s="858">
        <v>4860</v>
      </c>
      <c r="BR571" s="858">
        <v>4860</v>
      </c>
      <c r="BS571" s="858">
        <v>4860</v>
      </c>
      <c r="BT571" s="858">
        <v>4860</v>
      </c>
      <c r="BU571" s="858">
        <v>4860</v>
      </c>
      <c r="BV571" s="858">
        <v>4860</v>
      </c>
      <c r="BW571" s="858">
        <v>4860</v>
      </c>
      <c r="BX571" s="858">
        <v>4860</v>
      </c>
      <c r="BY571" s="851"/>
      <c r="BZ571" s="858">
        <v>4860</v>
      </c>
      <c r="CA571" s="858">
        <v>4860</v>
      </c>
      <c r="CB571" s="858">
        <v>4860</v>
      </c>
      <c r="CC571" s="858">
        <v>4860</v>
      </c>
      <c r="CD571" s="698">
        <f t="shared" si="1817"/>
        <v>4860</v>
      </c>
      <c r="CE571" s="698">
        <f t="shared" si="1818"/>
        <v>4860</v>
      </c>
      <c r="CF571" s="698">
        <f t="shared" si="1819"/>
        <v>4860</v>
      </c>
      <c r="CG571" s="787">
        <f t="shared" si="1820"/>
        <v>4860</v>
      </c>
      <c r="CH571" s="1371">
        <f t="shared" si="1859"/>
        <v>4860</v>
      </c>
      <c r="CI571" s="1372">
        <f t="shared" si="1859"/>
        <v>4860</v>
      </c>
      <c r="CJ571" s="1373">
        <f t="shared" si="1859"/>
        <v>4860</v>
      </c>
      <c r="CK571" s="1373">
        <f t="shared" si="1859"/>
        <v>4860</v>
      </c>
      <c r="CL571" s="1373">
        <f t="shared" si="1859"/>
        <v>4860</v>
      </c>
      <c r="CM571" s="1373">
        <f t="shared" si="1859"/>
        <v>4860</v>
      </c>
      <c r="CN571" s="1373">
        <f t="shared" si="1859"/>
        <v>4860</v>
      </c>
      <c r="CO571" s="1374">
        <f t="shared" si="1859"/>
        <v>4860</v>
      </c>
      <c r="CP571" s="1374">
        <f t="shared" si="1859"/>
        <v>4860</v>
      </c>
      <c r="CQ571" s="1374">
        <f t="shared" si="1859"/>
        <v>4860</v>
      </c>
      <c r="CR571" s="1374">
        <f t="shared" si="1859"/>
        <v>4860</v>
      </c>
      <c r="CS571" s="1373">
        <f t="shared" si="1859"/>
        <v>4860</v>
      </c>
      <c r="CT571" s="1373">
        <f t="shared" si="1859"/>
        <v>4860</v>
      </c>
      <c r="CU571" s="1373">
        <f t="shared" si="1859"/>
        <v>4860</v>
      </c>
      <c r="CV571" s="1373">
        <f t="shared" si="1859"/>
        <v>4860</v>
      </c>
      <c r="CW571" s="1373">
        <f t="shared" si="1859"/>
        <v>4860</v>
      </c>
      <c r="CX571" s="1372">
        <f t="shared" si="1860"/>
        <v>4860</v>
      </c>
      <c r="CY571" s="1375">
        <f t="shared" si="1860"/>
        <v>4860</v>
      </c>
      <c r="CZ571" s="532">
        <f t="shared" si="1861"/>
        <v>4860</v>
      </c>
      <c r="DA571" s="533">
        <f t="shared" si="1861"/>
        <v>4860</v>
      </c>
      <c r="DB571" s="534">
        <f t="shared" si="1861"/>
        <v>4860</v>
      </c>
      <c r="DC571" s="534">
        <f t="shared" si="1861"/>
        <v>4860</v>
      </c>
      <c r="DD571" s="534">
        <f t="shared" si="1861"/>
        <v>4860</v>
      </c>
      <c r="DE571" s="534">
        <f t="shared" si="1861"/>
        <v>4860</v>
      </c>
      <c r="DF571" s="534">
        <f t="shared" si="1861"/>
        <v>4860</v>
      </c>
      <c r="DG571" s="535">
        <f t="shared" si="1861"/>
        <v>4860</v>
      </c>
      <c r="DH571" s="535">
        <f t="shared" si="1861"/>
        <v>4860</v>
      </c>
      <c r="DI571" s="535">
        <f t="shared" si="1861"/>
        <v>4860</v>
      </c>
      <c r="DJ571" s="535">
        <f t="shared" si="1861"/>
        <v>4860</v>
      </c>
      <c r="DK571" s="534">
        <f t="shared" si="1861"/>
        <v>4860</v>
      </c>
      <c r="DL571" s="534">
        <f t="shared" si="1861"/>
        <v>4860</v>
      </c>
      <c r="DM571" s="534">
        <f t="shared" si="1861"/>
        <v>4860</v>
      </c>
      <c r="DN571" s="534">
        <f t="shared" si="1861"/>
        <v>4860</v>
      </c>
      <c r="DO571" s="534">
        <f t="shared" si="1861"/>
        <v>4860</v>
      </c>
      <c r="DP571" s="533">
        <f t="shared" si="1862"/>
        <v>4860</v>
      </c>
      <c r="DQ571" s="532">
        <f t="shared" si="1862"/>
        <v>4860</v>
      </c>
      <c r="DR571" s="753">
        <f t="shared" si="1821"/>
        <v>18</v>
      </c>
      <c r="DS571" s="111">
        <f t="shared" si="1822"/>
        <v>18</v>
      </c>
      <c r="DT571" s="111">
        <f t="shared" si="1823"/>
        <v>18</v>
      </c>
      <c r="DU571" s="111">
        <f t="shared" si="1824"/>
        <v>18</v>
      </c>
      <c r="DV571" s="602"/>
      <c r="DW571" s="719"/>
      <c r="DX571" s="719"/>
      <c r="DY571" s="719"/>
      <c r="DZ571" s="719"/>
      <c r="EA571" s="719"/>
      <c r="EB571" s="719"/>
      <c r="EC571" s="719"/>
      <c r="ED571" s="719"/>
      <c r="EE571" s="603"/>
    </row>
    <row r="572" spans="1:135" s="604" customFormat="1" ht="15.75" customHeight="1">
      <c r="A572" s="748" t="s">
        <v>328</v>
      </c>
      <c r="B572" s="863" t="str">
        <f t="shared" ref="B572:S572" si="1879">IF(B570="","",B570*B571/B$46/365/$G$1)</f>
        <v/>
      </c>
      <c r="C572" s="863" t="str">
        <f t="shared" si="1879"/>
        <v/>
      </c>
      <c r="D572" s="863" t="str">
        <f t="shared" si="1879"/>
        <v/>
      </c>
      <c r="E572" s="863" t="str">
        <f t="shared" si="1879"/>
        <v/>
      </c>
      <c r="F572" s="863" t="str">
        <f t="shared" si="1879"/>
        <v/>
      </c>
      <c r="G572" s="863" t="str">
        <f t="shared" si="1879"/>
        <v/>
      </c>
      <c r="H572" s="863" t="str">
        <f t="shared" si="1879"/>
        <v/>
      </c>
      <c r="I572" s="863" t="str">
        <f t="shared" si="1879"/>
        <v/>
      </c>
      <c r="J572" s="863" t="str">
        <f t="shared" si="1879"/>
        <v/>
      </c>
      <c r="K572" s="863" t="str">
        <f t="shared" si="1879"/>
        <v/>
      </c>
      <c r="L572" s="863" t="str">
        <f t="shared" si="1879"/>
        <v/>
      </c>
      <c r="M572" s="863" t="str">
        <f t="shared" si="1879"/>
        <v/>
      </c>
      <c r="N572" s="863" t="str">
        <f t="shared" si="1879"/>
        <v/>
      </c>
      <c r="O572" s="863" t="str">
        <f t="shared" si="1879"/>
        <v/>
      </c>
      <c r="P572" s="863" t="str">
        <f t="shared" si="1879"/>
        <v/>
      </c>
      <c r="Q572" s="863" t="str">
        <f t="shared" si="1879"/>
        <v/>
      </c>
      <c r="R572" s="863" t="str">
        <f t="shared" si="1879"/>
        <v/>
      </c>
      <c r="S572" s="863" t="str">
        <f t="shared" si="1879"/>
        <v/>
      </c>
      <c r="T572" s="752"/>
      <c r="U572" s="863" t="str">
        <f t="shared" ref="U572:AL572" si="1880">IF(U570="","",U570*U571/U$46/365/$G$1)</f>
        <v/>
      </c>
      <c r="V572" s="863" t="str">
        <f t="shared" si="1880"/>
        <v/>
      </c>
      <c r="W572" s="863" t="str">
        <f t="shared" si="1880"/>
        <v/>
      </c>
      <c r="X572" s="863" t="str">
        <f t="shared" si="1880"/>
        <v/>
      </c>
      <c r="Y572" s="863" t="str">
        <f t="shared" si="1880"/>
        <v/>
      </c>
      <c r="Z572" s="863" t="str">
        <f t="shared" si="1880"/>
        <v/>
      </c>
      <c r="AA572" s="863" t="str">
        <f t="shared" si="1880"/>
        <v/>
      </c>
      <c r="AB572" s="863" t="str">
        <f t="shared" si="1880"/>
        <v/>
      </c>
      <c r="AC572" s="863" t="str">
        <f t="shared" si="1880"/>
        <v/>
      </c>
      <c r="AD572" s="863" t="str">
        <f t="shared" si="1880"/>
        <v/>
      </c>
      <c r="AE572" s="863" t="str">
        <f t="shared" si="1880"/>
        <v/>
      </c>
      <c r="AF572" s="863" t="str">
        <f t="shared" si="1880"/>
        <v/>
      </c>
      <c r="AG572" s="863" t="str">
        <f t="shared" si="1880"/>
        <v/>
      </c>
      <c r="AH572" s="863" t="str">
        <f t="shared" si="1880"/>
        <v/>
      </c>
      <c r="AI572" s="863" t="str">
        <f t="shared" si="1880"/>
        <v/>
      </c>
      <c r="AJ572" s="863" t="str">
        <f t="shared" si="1880"/>
        <v/>
      </c>
      <c r="AK572" s="863" t="str">
        <f t="shared" si="1880"/>
        <v/>
      </c>
      <c r="AL572" s="863" t="str">
        <f t="shared" si="1880"/>
        <v/>
      </c>
      <c r="AM572" s="752"/>
      <c r="AN572" s="863" t="str">
        <f t="shared" ref="AN572:BE572" si="1881">IF(AN570="","",AN570*AN571/AN$46/365/$G$1)</f>
        <v/>
      </c>
      <c r="AO572" s="863" t="str">
        <f t="shared" si="1881"/>
        <v/>
      </c>
      <c r="AP572" s="863" t="str">
        <f t="shared" si="1881"/>
        <v/>
      </c>
      <c r="AQ572" s="863" t="str">
        <f t="shared" si="1881"/>
        <v/>
      </c>
      <c r="AR572" s="863" t="str">
        <f t="shared" si="1881"/>
        <v/>
      </c>
      <c r="AS572" s="863" t="str">
        <f t="shared" si="1881"/>
        <v/>
      </c>
      <c r="AT572" s="863" t="str">
        <f t="shared" si="1881"/>
        <v/>
      </c>
      <c r="AU572" s="863" t="str">
        <f t="shared" si="1881"/>
        <v/>
      </c>
      <c r="AV572" s="863" t="str">
        <f t="shared" si="1881"/>
        <v/>
      </c>
      <c r="AW572" s="863" t="str">
        <f t="shared" si="1881"/>
        <v/>
      </c>
      <c r="AX572" s="863" t="str">
        <f t="shared" si="1881"/>
        <v/>
      </c>
      <c r="AY572" s="863" t="str">
        <f t="shared" si="1881"/>
        <v/>
      </c>
      <c r="AZ572" s="863" t="str">
        <f t="shared" si="1881"/>
        <v/>
      </c>
      <c r="BA572" s="863" t="str">
        <f t="shared" si="1881"/>
        <v/>
      </c>
      <c r="BB572" s="863" t="str">
        <f t="shared" si="1881"/>
        <v/>
      </c>
      <c r="BC572" s="863" t="str">
        <f t="shared" si="1881"/>
        <v/>
      </c>
      <c r="BD572" s="863" t="str">
        <f t="shared" si="1881"/>
        <v/>
      </c>
      <c r="BE572" s="863" t="str">
        <f t="shared" si="1881"/>
        <v/>
      </c>
      <c r="BF572" s="752"/>
      <c r="BG572" s="863" t="str">
        <f t="shared" ref="BG572:BX572" si="1882">IF(BG570="","",BG570*BG571/BG$46/365/$G$1)</f>
        <v/>
      </c>
      <c r="BH572" s="863" t="str">
        <f t="shared" si="1882"/>
        <v/>
      </c>
      <c r="BI572" s="863" t="str">
        <f t="shared" si="1882"/>
        <v/>
      </c>
      <c r="BJ572" s="863" t="str">
        <f t="shared" si="1882"/>
        <v/>
      </c>
      <c r="BK572" s="863" t="str">
        <f t="shared" si="1882"/>
        <v/>
      </c>
      <c r="BL572" s="863" t="str">
        <f t="shared" si="1882"/>
        <v/>
      </c>
      <c r="BM572" s="863" t="str">
        <f t="shared" si="1882"/>
        <v/>
      </c>
      <c r="BN572" s="863" t="str">
        <f t="shared" si="1882"/>
        <v/>
      </c>
      <c r="BO572" s="863" t="str">
        <f t="shared" si="1882"/>
        <v/>
      </c>
      <c r="BP572" s="863" t="str">
        <f t="shared" si="1882"/>
        <v/>
      </c>
      <c r="BQ572" s="863" t="str">
        <f t="shared" si="1882"/>
        <v/>
      </c>
      <c r="BR572" s="863" t="str">
        <f t="shared" si="1882"/>
        <v/>
      </c>
      <c r="BS572" s="863" t="str">
        <f t="shared" si="1882"/>
        <v/>
      </c>
      <c r="BT572" s="863" t="str">
        <f t="shared" si="1882"/>
        <v/>
      </c>
      <c r="BU572" s="863" t="str">
        <f t="shared" si="1882"/>
        <v/>
      </c>
      <c r="BV572" s="863" t="str">
        <f t="shared" si="1882"/>
        <v/>
      </c>
      <c r="BW572" s="863" t="str">
        <f t="shared" si="1882"/>
        <v/>
      </c>
      <c r="BX572" s="863" t="str">
        <f t="shared" si="1882"/>
        <v/>
      </c>
      <c r="BY572" s="752"/>
      <c r="BZ572" s="863" t="str">
        <f>IF(BZ570="","",BZ570*BZ571/BZ$46/365/$G$1)</f>
        <v/>
      </c>
      <c r="CA572" s="863" t="str">
        <f>IF(CA570="","",CA570*CA571/CA$46/365/$G$1)</f>
        <v/>
      </c>
      <c r="CB572" s="863" t="str">
        <f>IF(CB570="","",CB570*CB571/CB$46/365/$G$1)</f>
        <v/>
      </c>
      <c r="CC572" s="863" t="str">
        <f>IF(CC570="","",CC570*CC571/CC$46/365/$G$1)</f>
        <v/>
      </c>
      <c r="CD572" s="698" t="str">
        <f t="shared" si="1817"/>
        <v/>
      </c>
      <c r="CE572" s="723" t="str">
        <f t="shared" si="1818"/>
        <v/>
      </c>
      <c r="CF572" s="723" t="str">
        <f t="shared" si="1819"/>
        <v/>
      </c>
      <c r="CG572" s="790" t="str">
        <f t="shared" si="1820"/>
        <v/>
      </c>
      <c r="CH572" s="1376" t="str">
        <f t="shared" si="1859"/>
        <v/>
      </c>
      <c r="CI572" s="1377" t="str">
        <f t="shared" si="1859"/>
        <v/>
      </c>
      <c r="CJ572" s="1378" t="str">
        <f t="shared" si="1859"/>
        <v/>
      </c>
      <c r="CK572" s="1378" t="str">
        <f t="shared" si="1859"/>
        <v/>
      </c>
      <c r="CL572" s="1378" t="str">
        <f t="shared" si="1859"/>
        <v/>
      </c>
      <c r="CM572" s="1378" t="str">
        <f t="shared" si="1859"/>
        <v/>
      </c>
      <c r="CN572" s="1378" t="str">
        <f t="shared" si="1859"/>
        <v/>
      </c>
      <c r="CO572" s="1379" t="str">
        <f t="shared" si="1859"/>
        <v/>
      </c>
      <c r="CP572" s="1379" t="str">
        <f t="shared" si="1859"/>
        <v/>
      </c>
      <c r="CQ572" s="1379" t="str">
        <f t="shared" si="1859"/>
        <v/>
      </c>
      <c r="CR572" s="1379" t="str">
        <f t="shared" si="1859"/>
        <v/>
      </c>
      <c r="CS572" s="1378" t="str">
        <f t="shared" si="1859"/>
        <v/>
      </c>
      <c r="CT572" s="1378" t="str">
        <f t="shared" si="1859"/>
        <v/>
      </c>
      <c r="CU572" s="1378" t="str">
        <f t="shared" si="1859"/>
        <v/>
      </c>
      <c r="CV572" s="1378" t="str">
        <f t="shared" si="1859"/>
        <v/>
      </c>
      <c r="CW572" s="1378" t="str">
        <f t="shared" si="1859"/>
        <v/>
      </c>
      <c r="CX572" s="1377" t="str">
        <f t="shared" si="1860"/>
        <v/>
      </c>
      <c r="CY572" s="1380" t="str">
        <f t="shared" si="1860"/>
        <v/>
      </c>
      <c r="CZ572" s="638" t="str">
        <f t="shared" si="1861"/>
        <v/>
      </c>
      <c r="DA572" s="639" t="str">
        <f t="shared" si="1861"/>
        <v/>
      </c>
      <c r="DB572" s="640" t="str">
        <f t="shared" si="1861"/>
        <v/>
      </c>
      <c r="DC572" s="640" t="str">
        <f t="shared" si="1861"/>
        <v/>
      </c>
      <c r="DD572" s="640" t="str">
        <f t="shared" si="1861"/>
        <v/>
      </c>
      <c r="DE572" s="640" t="str">
        <f t="shared" si="1861"/>
        <v/>
      </c>
      <c r="DF572" s="640" t="str">
        <f t="shared" si="1861"/>
        <v/>
      </c>
      <c r="DG572" s="641" t="str">
        <f t="shared" si="1861"/>
        <v/>
      </c>
      <c r="DH572" s="641" t="str">
        <f t="shared" si="1861"/>
        <v/>
      </c>
      <c r="DI572" s="641" t="str">
        <f t="shared" si="1861"/>
        <v/>
      </c>
      <c r="DJ572" s="641" t="str">
        <f t="shared" si="1861"/>
        <v/>
      </c>
      <c r="DK572" s="640" t="str">
        <f t="shared" si="1861"/>
        <v/>
      </c>
      <c r="DL572" s="640" t="str">
        <f t="shared" si="1861"/>
        <v/>
      </c>
      <c r="DM572" s="640" t="str">
        <f t="shared" si="1861"/>
        <v/>
      </c>
      <c r="DN572" s="640" t="str">
        <f t="shared" si="1861"/>
        <v/>
      </c>
      <c r="DO572" s="640" t="str">
        <f t="shared" si="1861"/>
        <v/>
      </c>
      <c r="DP572" s="639" t="str">
        <f t="shared" si="1862"/>
        <v/>
      </c>
      <c r="DQ572" s="638" t="str">
        <f t="shared" si="1862"/>
        <v/>
      </c>
      <c r="DR572" s="753">
        <f t="shared" si="1821"/>
        <v>0</v>
      </c>
      <c r="DS572" s="111">
        <f t="shared" si="1822"/>
        <v>0</v>
      </c>
      <c r="DT572" s="111">
        <f t="shared" si="1823"/>
        <v>0</v>
      </c>
      <c r="DU572" s="111">
        <f t="shared" si="1824"/>
        <v>0</v>
      </c>
      <c r="DV572" s="602"/>
      <c r="DW572" s="719"/>
      <c r="DX572" s="719"/>
      <c r="DY572" s="719"/>
      <c r="DZ572" s="719"/>
      <c r="EA572" s="719"/>
      <c r="EB572" s="719"/>
      <c r="EC572" s="719"/>
      <c r="ED572" s="719"/>
      <c r="EE572" s="603"/>
    </row>
    <row r="573" spans="1:135" s="604" customFormat="1" ht="15.75" customHeight="1">
      <c r="A573" s="859" t="s">
        <v>398</v>
      </c>
      <c r="B573" s="306"/>
      <c r="C573" s="233"/>
      <c r="D573" s="233"/>
      <c r="E573" s="233"/>
      <c r="F573" s="233"/>
      <c r="G573" s="233"/>
      <c r="H573" s="233"/>
      <c r="I573" s="233"/>
      <c r="J573" s="233"/>
      <c r="K573" s="233"/>
      <c r="L573" s="233"/>
      <c r="M573" s="233"/>
      <c r="N573" s="233"/>
      <c r="O573" s="233"/>
      <c r="P573" s="233"/>
      <c r="Q573" s="233"/>
      <c r="R573" s="233"/>
      <c r="S573" s="233"/>
      <c r="T573" s="689"/>
      <c r="U573" s="233"/>
      <c r="V573" s="233"/>
      <c r="W573" s="233"/>
      <c r="X573" s="233"/>
      <c r="Y573" s="233"/>
      <c r="Z573" s="233"/>
      <c r="AA573" s="233"/>
      <c r="AB573" s="233"/>
      <c r="AC573" s="233"/>
      <c r="AD573" s="233"/>
      <c r="AE573" s="233"/>
      <c r="AF573" s="233"/>
      <c r="AG573" s="306"/>
      <c r="AH573" s="233"/>
      <c r="AI573" s="233"/>
      <c r="AJ573" s="233"/>
      <c r="AK573" s="233"/>
      <c r="AL573" s="233"/>
      <c r="AM573" s="689"/>
      <c r="AN573" s="233"/>
      <c r="AO573" s="233"/>
      <c r="AP573" s="233"/>
      <c r="AQ573" s="233"/>
      <c r="AR573" s="233"/>
      <c r="AS573" s="233"/>
      <c r="AT573" s="233"/>
      <c r="AU573" s="233"/>
      <c r="AV573" s="233"/>
      <c r="AW573" s="233"/>
      <c r="AX573" s="233"/>
      <c r="AY573" s="233"/>
      <c r="AZ573" s="233"/>
      <c r="BA573" s="233"/>
      <c r="BB573" s="233"/>
      <c r="BC573" s="233"/>
      <c r="BD573" s="233"/>
      <c r="BE573" s="233"/>
      <c r="BF573" s="689"/>
      <c r="BG573" s="233"/>
      <c r="BH573" s="233"/>
      <c r="BI573" s="233"/>
      <c r="BJ573" s="233"/>
      <c r="BK573" s="233"/>
      <c r="BL573" s="233"/>
      <c r="BM573" s="233"/>
      <c r="BN573" s="233"/>
      <c r="BO573" s="233"/>
      <c r="BP573" s="233"/>
      <c r="BQ573" s="233"/>
      <c r="BR573" s="233"/>
      <c r="BS573" s="233"/>
      <c r="BT573" s="233"/>
      <c r="BU573" s="233"/>
      <c r="BV573" s="233"/>
      <c r="BW573" s="233"/>
      <c r="BX573" s="233"/>
      <c r="BY573" s="689"/>
      <c r="BZ573" s="233"/>
      <c r="CA573" s="233"/>
      <c r="CB573" s="233"/>
      <c r="CC573" s="233"/>
      <c r="CD573" s="698" t="str">
        <f t="shared" si="1817"/>
        <v/>
      </c>
      <c r="CE573" s="698" t="str">
        <f t="shared" si="1818"/>
        <v/>
      </c>
      <c r="CF573" s="698" t="str">
        <f t="shared" si="1819"/>
        <v/>
      </c>
      <c r="CG573" s="787" t="str">
        <f t="shared" si="1820"/>
        <v/>
      </c>
      <c r="CH573" s="1371" t="str">
        <f t="shared" si="1859"/>
        <v/>
      </c>
      <c r="CI573" s="1372" t="str">
        <f t="shared" si="1859"/>
        <v/>
      </c>
      <c r="CJ573" s="1373" t="str">
        <f t="shared" si="1859"/>
        <v/>
      </c>
      <c r="CK573" s="1373" t="str">
        <f t="shared" si="1859"/>
        <v/>
      </c>
      <c r="CL573" s="1373" t="str">
        <f t="shared" si="1859"/>
        <v/>
      </c>
      <c r="CM573" s="1373" t="str">
        <f t="shared" si="1859"/>
        <v/>
      </c>
      <c r="CN573" s="1373" t="str">
        <f t="shared" si="1859"/>
        <v/>
      </c>
      <c r="CO573" s="1374" t="str">
        <f t="shared" si="1859"/>
        <v/>
      </c>
      <c r="CP573" s="1374" t="str">
        <f t="shared" si="1859"/>
        <v/>
      </c>
      <c r="CQ573" s="1374" t="str">
        <f t="shared" si="1859"/>
        <v/>
      </c>
      <c r="CR573" s="1374" t="str">
        <f t="shared" si="1859"/>
        <v/>
      </c>
      <c r="CS573" s="1373" t="str">
        <f t="shared" si="1859"/>
        <v/>
      </c>
      <c r="CT573" s="1373" t="str">
        <f t="shared" si="1859"/>
        <v/>
      </c>
      <c r="CU573" s="1373" t="str">
        <f t="shared" si="1859"/>
        <v/>
      </c>
      <c r="CV573" s="1373" t="str">
        <f t="shared" si="1859"/>
        <v/>
      </c>
      <c r="CW573" s="1373" t="str">
        <f t="shared" si="1859"/>
        <v/>
      </c>
      <c r="CX573" s="1372" t="str">
        <f t="shared" si="1860"/>
        <v/>
      </c>
      <c r="CY573" s="1375" t="str">
        <f t="shared" si="1860"/>
        <v/>
      </c>
      <c r="CZ573" s="532" t="str">
        <f t="shared" si="1861"/>
        <v/>
      </c>
      <c r="DA573" s="533" t="str">
        <f t="shared" si="1861"/>
        <v/>
      </c>
      <c r="DB573" s="534" t="str">
        <f t="shared" si="1861"/>
        <v/>
      </c>
      <c r="DC573" s="534" t="str">
        <f t="shared" si="1861"/>
        <v/>
      </c>
      <c r="DD573" s="534" t="str">
        <f t="shared" si="1861"/>
        <v/>
      </c>
      <c r="DE573" s="534" t="str">
        <f t="shared" si="1861"/>
        <v/>
      </c>
      <c r="DF573" s="534" t="str">
        <f t="shared" si="1861"/>
        <v/>
      </c>
      <c r="DG573" s="535" t="str">
        <f t="shared" si="1861"/>
        <v/>
      </c>
      <c r="DH573" s="535" t="str">
        <f t="shared" si="1861"/>
        <v/>
      </c>
      <c r="DI573" s="535" t="str">
        <f t="shared" si="1861"/>
        <v/>
      </c>
      <c r="DJ573" s="535" t="str">
        <f t="shared" si="1861"/>
        <v/>
      </c>
      <c r="DK573" s="534" t="str">
        <f t="shared" si="1861"/>
        <v/>
      </c>
      <c r="DL573" s="534" t="str">
        <f t="shared" si="1861"/>
        <v/>
      </c>
      <c r="DM573" s="534" t="str">
        <f t="shared" si="1861"/>
        <v/>
      </c>
      <c r="DN573" s="534" t="str">
        <f t="shared" si="1861"/>
        <v/>
      </c>
      <c r="DO573" s="534" t="str">
        <f t="shared" si="1861"/>
        <v/>
      </c>
      <c r="DP573" s="533" t="str">
        <f t="shared" si="1862"/>
        <v/>
      </c>
      <c r="DQ573" s="532" t="str">
        <f t="shared" si="1862"/>
        <v/>
      </c>
      <c r="DR573" s="753">
        <f t="shared" si="1821"/>
        <v>0</v>
      </c>
      <c r="DS573" s="111">
        <f t="shared" si="1822"/>
        <v>0</v>
      </c>
      <c r="DT573" s="111">
        <f t="shared" si="1823"/>
        <v>0</v>
      </c>
      <c r="DU573" s="111">
        <f t="shared" si="1824"/>
        <v>0</v>
      </c>
      <c r="DV573" s="602"/>
      <c r="DW573" s="719"/>
      <c r="DX573" s="719"/>
      <c r="DY573" s="719"/>
      <c r="DZ573" s="719"/>
      <c r="EA573" s="719"/>
      <c r="EB573" s="719"/>
      <c r="EC573" s="719"/>
      <c r="ED573" s="719"/>
      <c r="EE573" s="603"/>
    </row>
    <row r="574" spans="1:135" s="604" customFormat="1" ht="15.75" customHeight="1">
      <c r="A574" s="748" t="s">
        <v>395</v>
      </c>
      <c r="B574" s="541" t="str">
        <f>IF(B573="","",B570*B573)</f>
        <v/>
      </c>
      <c r="C574" s="541" t="str">
        <f t="shared" ref="C574:S574" si="1883">IF(C573="","",C570*C573)</f>
        <v/>
      </c>
      <c r="D574" s="541" t="str">
        <f t="shared" si="1883"/>
        <v/>
      </c>
      <c r="E574" s="541" t="str">
        <f t="shared" si="1883"/>
        <v/>
      </c>
      <c r="F574" s="541" t="str">
        <f t="shared" si="1883"/>
        <v/>
      </c>
      <c r="G574" s="541" t="str">
        <f t="shared" si="1883"/>
        <v/>
      </c>
      <c r="H574" s="541" t="str">
        <f t="shared" si="1883"/>
        <v/>
      </c>
      <c r="I574" s="541" t="str">
        <f t="shared" si="1883"/>
        <v/>
      </c>
      <c r="J574" s="541" t="str">
        <f t="shared" si="1883"/>
        <v/>
      </c>
      <c r="K574" s="541" t="str">
        <f t="shared" si="1883"/>
        <v/>
      </c>
      <c r="L574" s="541" t="str">
        <f t="shared" si="1883"/>
        <v/>
      </c>
      <c r="M574" s="541" t="str">
        <f t="shared" si="1883"/>
        <v/>
      </c>
      <c r="N574" s="541" t="str">
        <f t="shared" si="1883"/>
        <v/>
      </c>
      <c r="O574" s="541" t="str">
        <f t="shared" si="1883"/>
        <v/>
      </c>
      <c r="P574" s="541" t="str">
        <f t="shared" si="1883"/>
        <v/>
      </c>
      <c r="Q574" s="541" t="str">
        <f t="shared" si="1883"/>
        <v/>
      </c>
      <c r="R574" s="541" t="str">
        <f t="shared" si="1883"/>
        <v/>
      </c>
      <c r="S574" s="541" t="str">
        <f t="shared" si="1883"/>
        <v/>
      </c>
      <c r="T574" s="865"/>
      <c r="U574" s="541" t="str">
        <f t="shared" ref="U574:AL574" si="1884">IF(U573="","",U570*U573)</f>
        <v/>
      </c>
      <c r="V574" s="541" t="str">
        <f t="shared" si="1884"/>
        <v/>
      </c>
      <c r="W574" s="541" t="str">
        <f t="shared" si="1884"/>
        <v/>
      </c>
      <c r="X574" s="541" t="str">
        <f t="shared" si="1884"/>
        <v/>
      </c>
      <c r="Y574" s="541" t="str">
        <f t="shared" si="1884"/>
        <v/>
      </c>
      <c r="Z574" s="541" t="str">
        <f t="shared" si="1884"/>
        <v/>
      </c>
      <c r="AA574" s="541" t="str">
        <f t="shared" si="1884"/>
        <v/>
      </c>
      <c r="AB574" s="541" t="str">
        <f t="shared" si="1884"/>
        <v/>
      </c>
      <c r="AC574" s="541" t="str">
        <f t="shared" si="1884"/>
        <v/>
      </c>
      <c r="AD574" s="541" t="str">
        <f t="shared" si="1884"/>
        <v/>
      </c>
      <c r="AE574" s="541" t="str">
        <f t="shared" si="1884"/>
        <v/>
      </c>
      <c r="AF574" s="541" t="str">
        <f t="shared" si="1884"/>
        <v/>
      </c>
      <c r="AG574" s="541" t="str">
        <f t="shared" si="1884"/>
        <v/>
      </c>
      <c r="AH574" s="541" t="str">
        <f t="shared" si="1884"/>
        <v/>
      </c>
      <c r="AI574" s="541" t="str">
        <f t="shared" si="1884"/>
        <v/>
      </c>
      <c r="AJ574" s="541" t="str">
        <f t="shared" si="1884"/>
        <v/>
      </c>
      <c r="AK574" s="541" t="str">
        <f t="shared" si="1884"/>
        <v/>
      </c>
      <c r="AL574" s="541" t="str">
        <f t="shared" si="1884"/>
        <v/>
      </c>
      <c r="AM574" s="865"/>
      <c r="AN574" s="541" t="str">
        <f t="shared" ref="AN574:BE574" si="1885">IF(AN573="","",AN570*AN573)</f>
        <v/>
      </c>
      <c r="AO574" s="541" t="str">
        <f t="shared" si="1885"/>
        <v/>
      </c>
      <c r="AP574" s="541" t="str">
        <f t="shared" si="1885"/>
        <v/>
      </c>
      <c r="AQ574" s="541" t="str">
        <f t="shared" si="1885"/>
        <v/>
      </c>
      <c r="AR574" s="541" t="str">
        <f t="shared" si="1885"/>
        <v/>
      </c>
      <c r="AS574" s="541" t="str">
        <f t="shared" si="1885"/>
        <v/>
      </c>
      <c r="AT574" s="541" t="str">
        <f t="shared" si="1885"/>
        <v/>
      </c>
      <c r="AU574" s="541" t="str">
        <f t="shared" si="1885"/>
        <v/>
      </c>
      <c r="AV574" s="541" t="str">
        <f t="shared" si="1885"/>
        <v/>
      </c>
      <c r="AW574" s="541" t="str">
        <f t="shared" si="1885"/>
        <v/>
      </c>
      <c r="AX574" s="541" t="str">
        <f t="shared" si="1885"/>
        <v/>
      </c>
      <c r="AY574" s="541" t="str">
        <f t="shared" si="1885"/>
        <v/>
      </c>
      <c r="AZ574" s="541" t="str">
        <f t="shared" si="1885"/>
        <v/>
      </c>
      <c r="BA574" s="541" t="str">
        <f t="shared" si="1885"/>
        <v/>
      </c>
      <c r="BB574" s="541" t="str">
        <f t="shared" si="1885"/>
        <v/>
      </c>
      <c r="BC574" s="541" t="str">
        <f t="shared" si="1885"/>
        <v/>
      </c>
      <c r="BD574" s="541" t="str">
        <f t="shared" si="1885"/>
        <v/>
      </c>
      <c r="BE574" s="541" t="str">
        <f t="shared" si="1885"/>
        <v/>
      </c>
      <c r="BF574" s="865"/>
      <c r="BG574" s="541" t="str">
        <f t="shared" ref="BG574:BX574" si="1886">IF(BG573="","",BG570*BG573)</f>
        <v/>
      </c>
      <c r="BH574" s="541" t="str">
        <f t="shared" si="1886"/>
        <v/>
      </c>
      <c r="BI574" s="541" t="str">
        <f t="shared" si="1886"/>
        <v/>
      </c>
      <c r="BJ574" s="541" t="str">
        <f t="shared" si="1886"/>
        <v/>
      </c>
      <c r="BK574" s="541" t="str">
        <f t="shared" si="1886"/>
        <v/>
      </c>
      <c r="BL574" s="541" t="str">
        <f t="shared" si="1886"/>
        <v/>
      </c>
      <c r="BM574" s="541" t="str">
        <f t="shared" si="1886"/>
        <v/>
      </c>
      <c r="BN574" s="541" t="str">
        <f t="shared" si="1886"/>
        <v/>
      </c>
      <c r="BO574" s="541" t="str">
        <f t="shared" si="1886"/>
        <v/>
      </c>
      <c r="BP574" s="541" t="str">
        <f t="shared" si="1886"/>
        <v/>
      </c>
      <c r="BQ574" s="541" t="str">
        <f t="shared" si="1886"/>
        <v/>
      </c>
      <c r="BR574" s="541" t="str">
        <f t="shared" si="1886"/>
        <v/>
      </c>
      <c r="BS574" s="541" t="str">
        <f t="shared" si="1886"/>
        <v/>
      </c>
      <c r="BT574" s="541" t="str">
        <f t="shared" si="1886"/>
        <v/>
      </c>
      <c r="BU574" s="541" t="str">
        <f t="shared" si="1886"/>
        <v/>
      </c>
      <c r="BV574" s="541" t="str">
        <f t="shared" si="1886"/>
        <v/>
      </c>
      <c r="BW574" s="541" t="str">
        <f t="shared" si="1886"/>
        <v/>
      </c>
      <c r="BX574" s="541" t="str">
        <f t="shared" si="1886"/>
        <v/>
      </c>
      <c r="BY574" s="865"/>
      <c r="BZ574" s="541" t="str">
        <f>IF(BZ573="","",BZ570*BZ573)</f>
        <v/>
      </c>
      <c r="CA574" s="541" t="str">
        <f>IF(CA573="","",CA570*CA573)</f>
        <v/>
      </c>
      <c r="CB574" s="541" t="str">
        <f>IF(CB573="","",CB570*CB573)</f>
        <v/>
      </c>
      <c r="CC574" s="541" t="str">
        <f>IF(CC573="","",CC570*CC573)</f>
        <v/>
      </c>
      <c r="CD574" s="698" t="str">
        <f t="shared" si="1817"/>
        <v/>
      </c>
      <c r="CE574" s="698" t="str">
        <f t="shared" si="1818"/>
        <v/>
      </c>
      <c r="CF574" s="698" t="str">
        <f t="shared" si="1819"/>
        <v/>
      </c>
      <c r="CG574" s="787" t="str">
        <f t="shared" si="1820"/>
        <v/>
      </c>
      <c r="CH574" s="1371" t="str">
        <f t="shared" si="1859"/>
        <v/>
      </c>
      <c r="CI574" s="1372" t="str">
        <f t="shared" si="1859"/>
        <v/>
      </c>
      <c r="CJ574" s="1373" t="str">
        <f t="shared" si="1859"/>
        <v/>
      </c>
      <c r="CK574" s="1373" t="str">
        <f t="shared" si="1859"/>
        <v/>
      </c>
      <c r="CL574" s="1373" t="str">
        <f t="shared" si="1859"/>
        <v/>
      </c>
      <c r="CM574" s="1373" t="str">
        <f t="shared" si="1859"/>
        <v/>
      </c>
      <c r="CN574" s="1373" t="str">
        <f t="shared" si="1859"/>
        <v/>
      </c>
      <c r="CO574" s="1374" t="str">
        <f t="shared" si="1859"/>
        <v/>
      </c>
      <c r="CP574" s="1374" t="str">
        <f t="shared" si="1859"/>
        <v/>
      </c>
      <c r="CQ574" s="1374" t="str">
        <f t="shared" si="1859"/>
        <v/>
      </c>
      <c r="CR574" s="1374" t="str">
        <f t="shared" si="1859"/>
        <v/>
      </c>
      <c r="CS574" s="1373" t="str">
        <f t="shared" si="1859"/>
        <v/>
      </c>
      <c r="CT574" s="1373" t="str">
        <f t="shared" si="1859"/>
        <v/>
      </c>
      <c r="CU574" s="1373" t="str">
        <f t="shared" si="1859"/>
        <v/>
      </c>
      <c r="CV574" s="1373" t="str">
        <f t="shared" si="1859"/>
        <v/>
      </c>
      <c r="CW574" s="1373" t="str">
        <f t="shared" ref="CW574:CY589" si="1887">IF($CH$4=$CD$4,IF(OR(-FLOOR(((18-COUNT($B574:$S574))/2),1)+CW$7&lt;1,-FLOOR(((18-COUNT($B574:$S574))/2),1)+CW$7&gt;COUNT($B574:$S574)),"",LARGE($B574:$S574,-FLOOR(((18-COUNT($B574:$S574))/2),1)+CW$7)),IF(OR(-FLOOR(((18-COUNT($AN574:$BE574))/2),1)+CW$7&lt;1,-FLOOR(((18-COUNT($AN574:$BE574))/2),1)+CW$7&gt;COUNT($AN574:$BE574)),"",LARGE($AN574:$BE574,-FLOOR(((18-COUNT($AN574:$BE574))/2),1)+CW$7)))</f>
        <v/>
      </c>
      <c r="CX574" s="1372" t="str">
        <f t="shared" si="1860"/>
        <v/>
      </c>
      <c r="CY574" s="1375" t="str">
        <f t="shared" si="1860"/>
        <v/>
      </c>
      <c r="CZ574" s="532" t="str">
        <f t="shared" si="1861"/>
        <v/>
      </c>
      <c r="DA574" s="533" t="str">
        <f t="shared" si="1861"/>
        <v/>
      </c>
      <c r="DB574" s="534" t="str">
        <f t="shared" si="1861"/>
        <v/>
      </c>
      <c r="DC574" s="534" t="str">
        <f t="shared" si="1861"/>
        <v/>
      </c>
      <c r="DD574" s="534" t="str">
        <f t="shared" si="1861"/>
        <v/>
      </c>
      <c r="DE574" s="534" t="str">
        <f t="shared" si="1861"/>
        <v/>
      </c>
      <c r="DF574" s="534" t="str">
        <f t="shared" si="1861"/>
        <v/>
      </c>
      <c r="DG574" s="535" t="str">
        <f t="shared" si="1861"/>
        <v/>
      </c>
      <c r="DH574" s="535" t="str">
        <f t="shared" si="1861"/>
        <v/>
      </c>
      <c r="DI574" s="535" t="str">
        <f t="shared" si="1861"/>
        <v/>
      </c>
      <c r="DJ574" s="535" t="str">
        <f t="shared" si="1861"/>
        <v/>
      </c>
      <c r="DK574" s="534" t="str">
        <f t="shared" si="1861"/>
        <v/>
      </c>
      <c r="DL574" s="534" t="str">
        <f t="shared" si="1861"/>
        <v/>
      </c>
      <c r="DM574" s="534" t="str">
        <f t="shared" si="1861"/>
        <v/>
      </c>
      <c r="DN574" s="534" t="str">
        <f t="shared" si="1861"/>
        <v/>
      </c>
      <c r="DO574" s="534" t="str">
        <f t="shared" ref="DO574:DQ589" si="1888">IF($CH$4=$CD$4,IF(OR(-FLOOR(((18-COUNT($U574:$AL574))/2),1)+DO$7&lt;1,-FLOOR(((18-COUNT($U574:$AL574))/2),1)+DO$7&gt;COUNT($U574:$AL574)),"",LARGE($U574:$AL574,-FLOOR(((18-COUNT($U574:$AL574))/2),1)+DO$7)),IF(OR(-FLOOR(((18-COUNT($BG574:$BX574))/2),1)+DO$7&lt;1,-FLOOR(((18-COUNT($BG574:$BX574))/2),1)+DO$7&gt;COUNT($BG574:$BX574)),"",LARGE($BG574:$BX574,-FLOOR(((18-COUNT($BG574:$BX574))/2),1)+DO$7)))</f>
        <v/>
      </c>
      <c r="DP574" s="533" t="str">
        <f t="shared" si="1862"/>
        <v/>
      </c>
      <c r="DQ574" s="532" t="str">
        <f t="shared" si="1862"/>
        <v/>
      </c>
      <c r="DR574" s="753">
        <f t="shared" si="1821"/>
        <v>0</v>
      </c>
      <c r="DS574" s="111">
        <f t="shared" si="1822"/>
        <v>0</v>
      </c>
      <c r="DT574" s="111">
        <f t="shared" si="1823"/>
        <v>0</v>
      </c>
      <c r="DU574" s="111">
        <f t="shared" si="1824"/>
        <v>0</v>
      </c>
      <c r="DV574" s="602"/>
      <c r="DW574" s="719"/>
      <c r="DX574" s="719"/>
      <c r="DY574" s="719"/>
      <c r="DZ574" s="719"/>
      <c r="EA574" s="719"/>
      <c r="EB574" s="719"/>
      <c r="EC574" s="719"/>
      <c r="ED574" s="719"/>
      <c r="EE574" s="603"/>
    </row>
    <row r="575" spans="1:135" s="604" customFormat="1" ht="15.75" customHeight="1">
      <c r="A575" s="1442" t="s">
        <v>839</v>
      </c>
      <c r="B575" s="306" t="s">
        <v>830</v>
      </c>
      <c r="C575" s="233">
        <v>5</v>
      </c>
      <c r="D575" s="233" t="s">
        <v>830</v>
      </c>
      <c r="E575" s="233">
        <v>24</v>
      </c>
      <c r="F575" s="233" t="s">
        <v>830</v>
      </c>
      <c r="G575" s="233" t="s">
        <v>830</v>
      </c>
      <c r="H575" s="233">
        <v>8</v>
      </c>
      <c r="I575" s="233" t="s">
        <v>830</v>
      </c>
      <c r="J575" s="233">
        <v>5</v>
      </c>
      <c r="K575" s="233" t="s">
        <v>830</v>
      </c>
      <c r="L575" s="233">
        <v>14</v>
      </c>
      <c r="M575" s="233" t="s">
        <v>830</v>
      </c>
      <c r="N575" s="233" t="s">
        <v>830</v>
      </c>
      <c r="O575" s="233" t="s">
        <v>830</v>
      </c>
      <c r="P575" s="233">
        <v>3</v>
      </c>
      <c r="Q575" s="233" t="s">
        <v>830</v>
      </c>
      <c r="R575" s="233">
        <v>3</v>
      </c>
      <c r="S575" s="233" t="s">
        <v>830</v>
      </c>
      <c r="T575" s="703"/>
      <c r="U575" s="233" t="s">
        <v>830</v>
      </c>
      <c r="V575" s="233" t="s">
        <v>830</v>
      </c>
      <c r="W575" s="233" t="s">
        <v>830</v>
      </c>
      <c r="X575" s="233" t="s">
        <v>830</v>
      </c>
      <c r="Y575" s="233">
        <v>5</v>
      </c>
      <c r="Z575" s="233">
        <v>5</v>
      </c>
      <c r="AA575" s="233">
        <v>6</v>
      </c>
      <c r="AB575" s="233">
        <v>6</v>
      </c>
      <c r="AC575" s="233">
        <v>5</v>
      </c>
      <c r="AD575" s="233" t="s">
        <v>830</v>
      </c>
      <c r="AE575" s="233" t="s">
        <v>830</v>
      </c>
      <c r="AF575" s="233" t="s">
        <v>830</v>
      </c>
      <c r="AG575" s="306" t="s">
        <v>830</v>
      </c>
      <c r="AH575" s="233" t="s">
        <v>830</v>
      </c>
      <c r="AI575" s="233" t="s">
        <v>830</v>
      </c>
      <c r="AJ575" s="306" t="s">
        <v>830</v>
      </c>
      <c r="AK575" s="306">
        <v>3</v>
      </c>
      <c r="AL575" s="233" t="s">
        <v>830</v>
      </c>
      <c r="AM575" s="703"/>
      <c r="AN575" s="233" t="s">
        <v>830</v>
      </c>
      <c r="AO575" s="233" t="s">
        <v>830</v>
      </c>
      <c r="AP575" s="233" t="s">
        <v>830</v>
      </c>
      <c r="AQ575" s="233" t="s">
        <v>830</v>
      </c>
      <c r="AR575" s="233" t="s">
        <v>830</v>
      </c>
      <c r="AS575" s="233" t="s">
        <v>830</v>
      </c>
      <c r="AT575" s="233" t="s">
        <v>830</v>
      </c>
      <c r="AU575" s="233" t="s">
        <v>830</v>
      </c>
      <c r="AV575" s="233" t="s">
        <v>830</v>
      </c>
      <c r="AW575" s="233" t="s">
        <v>830</v>
      </c>
      <c r="AX575" s="233" t="s">
        <v>830</v>
      </c>
      <c r="AY575" s="233" t="s">
        <v>830</v>
      </c>
      <c r="AZ575" s="233" t="s">
        <v>830</v>
      </c>
      <c r="BA575" s="233" t="s">
        <v>830</v>
      </c>
      <c r="BB575" s="233" t="s">
        <v>830</v>
      </c>
      <c r="BC575" s="233" t="s">
        <v>830</v>
      </c>
      <c r="BD575" s="233" t="s">
        <v>830</v>
      </c>
      <c r="BE575" s="233" t="s">
        <v>830</v>
      </c>
      <c r="BF575" s="703"/>
      <c r="BG575" s="233" t="s">
        <v>830</v>
      </c>
      <c r="BH575" s="233" t="s">
        <v>830</v>
      </c>
      <c r="BI575" s="233" t="s">
        <v>830</v>
      </c>
      <c r="BJ575" s="233" t="s">
        <v>830</v>
      </c>
      <c r="BK575" s="233" t="s">
        <v>830</v>
      </c>
      <c r="BL575" s="233" t="s">
        <v>830</v>
      </c>
      <c r="BM575" s="233" t="s">
        <v>830</v>
      </c>
      <c r="BN575" s="233" t="s">
        <v>830</v>
      </c>
      <c r="BO575" s="233">
        <v>196</v>
      </c>
      <c r="BP575" s="233" t="s">
        <v>830</v>
      </c>
      <c r="BQ575" s="233" t="s">
        <v>830</v>
      </c>
      <c r="BR575" s="233" t="s">
        <v>830</v>
      </c>
      <c r="BS575" s="233" t="s">
        <v>830</v>
      </c>
      <c r="BT575" s="233" t="s">
        <v>830</v>
      </c>
      <c r="BU575" s="233" t="s">
        <v>830</v>
      </c>
      <c r="BV575" s="233" t="s">
        <v>830</v>
      </c>
      <c r="BW575" s="233" t="s">
        <v>830</v>
      </c>
      <c r="BX575" s="233" t="s">
        <v>830</v>
      </c>
      <c r="BY575" s="703"/>
      <c r="BZ575" s="233">
        <v>4</v>
      </c>
      <c r="CA575" s="233">
        <v>5</v>
      </c>
      <c r="CB575" s="233">
        <v>5</v>
      </c>
      <c r="CC575" s="233">
        <v>7</v>
      </c>
      <c r="CD575" s="698">
        <f t="shared" si="1817"/>
        <v>7</v>
      </c>
      <c r="CE575" s="698">
        <f t="shared" si="1818"/>
        <v>5.25</v>
      </c>
      <c r="CF575" s="698" t="str">
        <f t="shared" si="1819"/>
        <v/>
      </c>
      <c r="CG575" s="787" t="str">
        <f t="shared" si="1820"/>
        <v/>
      </c>
      <c r="CH575" s="1371" t="str">
        <f t="shared" ref="CH575:CW590" si="1889">IF($CH$4=$CD$4,IF(OR(-FLOOR(((18-COUNT($B575:$S575))/2),1)+CH$7&lt;1,-FLOOR(((18-COUNT($B575:$S575))/2),1)+CH$7&gt;COUNT($B575:$S575)),"",LARGE($B575:$S575,-FLOOR(((18-COUNT($B575:$S575))/2),1)+CH$7)),IF(OR(-FLOOR(((18-COUNT($AN575:$BE575))/2),1)+CH$7&lt;1,-FLOOR(((18-COUNT($AN575:$BE575))/2),1)+CH$7&gt;COUNT($AN575:$BE575)),"",LARGE($AN575:$BE575,-FLOOR(((18-COUNT($AN575:$BE575))/2),1)+CH$7)))</f>
        <v/>
      </c>
      <c r="CI575" s="1372" t="str">
        <f t="shared" si="1889"/>
        <v/>
      </c>
      <c r="CJ575" s="1373" t="str">
        <f t="shared" si="1889"/>
        <v/>
      </c>
      <c r="CK575" s="1373" t="str">
        <f t="shared" si="1889"/>
        <v/>
      </c>
      <c r="CL575" s="1373" t="str">
        <f t="shared" si="1889"/>
        <v/>
      </c>
      <c r="CM575" s="1373" t="str">
        <f t="shared" si="1889"/>
        <v/>
      </c>
      <c r="CN575" s="1373">
        <f t="shared" si="1889"/>
        <v>3</v>
      </c>
      <c r="CO575" s="1374">
        <f t="shared" si="1889"/>
        <v>3</v>
      </c>
      <c r="CP575" s="1374">
        <f t="shared" si="1889"/>
        <v>5</v>
      </c>
      <c r="CQ575" s="1374">
        <f t="shared" si="1889"/>
        <v>5</v>
      </c>
      <c r="CR575" s="1374">
        <f t="shared" si="1889"/>
        <v>8</v>
      </c>
      <c r="CS575" s="1373">
        <f t="shared" si="1889"/>
        <v>14</v>
      </c>
      <c r="CT575" s="1373">
        <f t="shared" si="1889"/>
        <v>24</v>
      </c>
      <c r="CU575" s="1373" t="str">
        <f t="shared" si="1889"/>
        <v/>
      </c>
      <c r="CV575" s="1373" t="str">
        <f t="shared" si="1889"/>
        <v/>
      </c>
      <c r="CW575" s="1373" t="str">
        <f t="shared" si="1887"/>
        <v/>
      </c>
      <c r="CX575" s="1372" t="str">
        <f t="shared" si="1887"/>
        <v/>
      </c>
      <c r="CY575" s="1375" t="str">
        <f t="shared" si="1887"/>
        <v/>
      </c>
      <c r="CZ575" s="532" t="str">
        <f t="shared" ref="CZ575:DO590" si="1890">IF($CH$4=$CD$4,IF(OR(-FLOOR(((18-COUNT($U575:$AL575))/2),1)+CZ$7&lt;1,-FLOOR(((18-COUNT($U575:$AL575))/2),1)+CZ$7&gt;COUNT($U575:$AL575)),"",LARGE($U575:$AL575,-FLOOR(((18-COUNT($U575:$AL575))/2),1)+CZ$7)),IF(OR(-FLOOR(((18-COUNT($BG575:$BX575))/2),1)+CZ$7&lt;1,-FLOOR(((18-COUNT($BG575:$BX575))/2),1)+CZ$7&gt;COUNT($BG575:$BX575)),"",LARGE($BG575:$BX575,-FLOOR(((18-COUNT($BG575:$BX575))/2),1)+CZ$7)))</f>
        <v/>
      </c>
      <c r="DA575" s="533" t="str">
        <f t="shared" si="1890"/>
        <v/>
      </c>
      <c r="DB575" s="534" t="str">
        <f t="shared" si="1890"/>
        <v/>
      </c>
      <c r="DC575" s="534" t="str">
        <f t="shared" si="1890"/>
        <v/>
      </c>
      <c r="DD575" s="534" t="str">
        <f t="shared" si="1890"/>
        <v/>
      </c>
      <c r="DE575" s="534" t="str">
        <f t="shared" si="1890"/>
        <v/>
      </c>
      <c r="DF575" s="534">
        <f t="shared" si="1890"/>
        <v>3</v>
      </c>
      <c r="DG575" s="535">
        <f t="shared" si="1890"/>
        <v>5</v>
      </c>
      <c r="DH575" s="535">
        <f t="shared" si="1890"/>
        <v>5</v>
      </c>
      <c r="DI575" s="535">
        <f t="shared" si="1890"/>
        <v>5</v>
      </c>
      <c r="DJ575" s="535">
        <f t="shared" si="1890"/>
        <v>6</v>
      </c>
      <c r="DK575" s="534">
        <f t="shared" si="1890"/>
        <v>6</v>
      </c>
      <c r="DL575" s="534" t="str">
        <f t="shared" si="1890"/>
        <v/>
      </c>
      <c r="DM575" s="534" t="str">
        <f t="shared" si="1890"/>
        <v/>
      </c>
      <c r="DN575" s="534" t="str">
        <f t="shared" si="1890"/>
        <v/>
      </c>
      <c r="DO575" s="534" t="str">
        <f t="shared" si="1888"/>
        <v/>
      </c>
      <c r="DP575" s="533" t="str">
        <f t="shared" si="1888"/>
        <v/>
      </c>
      <c r="DQ575" s="532" t="str">
        <f t="shared" si="1888"/>
        <v/>
      </c>
      <c r="DR575" s="753">
        <f t="shared" si="1821"/>
        <v>7</v>
      </c>
      <c r="DS575" s="111">
        <f t="shared" si="1822"/>
        <v>6</v>
      </c>
      <c r="DT575" s="111">
        <f t="shared" si="1823"/>
        <v>0</v>
      </c>
      <c r="DU575" s="111">
        <f t="shared" si="1824"/>
        <v>1</v>
      </c>
      <c r="DV575" s="602"/>
      <c r="DW575" s="719"/>
      <c r="DX575" s="719"/>
      <c r="DY575" s="719"/>
      <c r="DZ575" s="719"/>
      <c r="EA575" s="719"/>
      <c r="EB575" s="719"/>
      <c r="EC575" s="719"/>
      <c r="ED575" s="719"/>
      <c r="EE575" s="603"/>
    </row>
    <row r="576" spans="1:135" s="604" customFormat="1" ht="15.75" customHeight="1">
      <c r="A576" s="748" t="s">
        <v>399</v>
      </c>
      <c r="B576" s="306"/>
      <c r="C576" s="783">
        <v>12</v>
      </c>
      <c r="D576" s="306"/>
      <c r="E576" s="783">
        <v>12</v>
      </c>
      <c r="F576" s="306"/>
      <c r="G576" s="783"/>
      <c r="H576" s="306">
        <v>12</v>
      </c>
      <c r="I576" s="783"/>
      <c r="J576" s="306">
        <v>12</v>
      </c>
      <c r="K576" s="783"/>
      <c r="L576" s="306">
        <v>12</v>
      </c>
      <c r="M576" s="783"/>
      <c r="N576" s="306"/>
      <c r="O576" s="783"/>
      <c r="P576" s="306">
        <v>12</v>
      </c>
      <c r="Q576" s="783"/>
      <c r="R576" s="783">
        <v>12</v>
      </c>
      <c r="S576" s="306"/>
      <c r="T576" s="1027"/>
      <c r="U576" s="783"/>
      <c r="V576" s="306"/>
      <c r="W576" s="783"/>
      <c r="X576" s="306"/>
      <c r="Y576" s="783">
        <v>12</v>
      </c>
      <c r="Z576" s="306">
        <v>12</v>
      </c>
      <c r="AA576" s="783">
        <v>12</v>
      </c>
      <c r="AB576" s="306">
        <v>12</v>
      </c>
      <c r="AC576" s="783">
        <v>1</v>
      </c>
      <c r="AD576" s="306"/>
      <c r="AE576" s="284"/>
      <c r="AF576" s="306"/>
      <c r="AG576" s="783"/>
      <c r="AH576" s="306"/>
      <c r="AI576" s="783"/>
      <c r="AJ576" s="306"/>
      <c r="AK576" s="306">
        <v>12</v>
      </c>
      <c r="AL576" s="783"/>
      <c r="AM576" s="1027"/>
      <c r="AN576" s="783"/>
      <c r="AO576" s="306"/>
      <c r="AP576" s="783"/>
      <c r="AQ576" s="306"/>
      <c r="AR576" s="783"/>
      <c r="AS576" s="306"/>
      <c r="AT576" s="783"/>
      <c r="AU576" s="306"/>
      <c r="AV576" s="783"/>
      <c r="AW576" s="306"/>
      <c r="AX576" s="783"/>
      <c r="AY576" s="306"/>
      <c r="AZ576" s="783"/>
      <c r="BA576" s="306"/>
      <c r="BB576" s="783"/>
      <c r="BC576" s="306"/>
      <c r="BD576" s="306"/>
      <c r="BE576" s="783"/>
      <c r="BF576" s="1027"/>
      <c r="BG576" s="783"/>
      <c r="BH576" s="783"/>
      <c r="BI576" s="306"/>
      <c r="BJ576" s="783"/>
      <c r="BK576" s="306"/>
      <c r="BL576" s="783"/>
      <c r="BM576" s="306"/>
      <c r="BN576" s="783"/>
      <c r="BO576" s="306">
        <v>10</v>
      </c>
      <c r="BP576" s="783"/>
      <c r="BQ576" s="306"/>
      <c r="BR576" s="783"/>
      <c r="BS576" s="306"/>
      <c r="BT576" s="783"/>
      <c r="BU576" s="306"/>
      <c r="BV576" s="783"/>
      <c r="BW576" s="783"/>
      <c r="BX576" s="306"/>
      <c r="BY576" s="1027"/>
      <c r="BZ576" s="783">
        <v>12</v>
      </c>
      <c r="CA576" s="306">
        <v>12</v>
      </c>
      <c r="CB576" s="783">
        <v>12</v>
      </c>
      <c r="CC576" s="306">
        <v>12</v>
      </c>
      <c r="CD576" s="698">
        <f t="shared" si="1817"/>
        <v>12</v>
      </c>
      <c r="CE576" s="698">
        <f t="shared" si="1818"/>
        <v>12</v>
      </c>
      <c r="CF576" s="698" t="str">
        <f t="shared" si="1819"/>
        <v/>
      </c>
      <c r="CG576" s="787" t="str">
        <f t="shared" si="1820"/>
        <v/>
      </c>
      <c r="CH576" s="1371" t="str">
        <f t="shared" si="1889"/>
        <v/>
      </c>
      <c r="CI576" s="1372" t="str">
        <f t="shared" si="1889"/>
        <v/>
      </c>
      <c r="CJ576" s="1373" t="str">
        <f t="shared" si="1889"/>
        <v/>
      </c>
      <c r="CK576" s="1373" t="str">
        <f t="shared" si="1889"/>
        <v/>
      </c>
      <c r="CL576" s="1373" t="str">
        <f t="shared" si="1889"/>
        <v/>
      </c>
      <c r="CM576" s="1373" t="str">
        <f t="shared" si="1889"/>
        <v/>
      </c>
      <c r="CN576" s="1373">
        <f t="shared" si="1889"/>
        <v>12</v>
      </c>
      <c r="CO576" s="1374">
        <f t="shared" si="1889"/>
        <v>12</v>
      </c>
      <c r="CP576" s="1374">
        <f t="shared" si="1889"/>
        <v>12</v>
      </c>
      <c r="CQ576" s="1374">
        <f t="shared" si="1889"/>
        <v>12</v>
      </c>
      <c r="CR576" s="1374">
        <f t="shared" si="1889"/>
        <v>12</v>
      </c>
      <c r="CS576" s="1373">
        <f t="shared" si="1889"/>
        <v>12</v>
      </c>
      <c r="CT576" s="1373">
        <f t="shared" si="1889"/>
        <v>12</v>
      </c>
      <c r="CU576" s="1373" t="str">
        <f t="shared" si="1889"/>
        <v/>
      </c>
      <c r="CV576" s="1373" t="str">
        <f t="shared" si="1889"/>
        <v/>
      </c>
      <c r="CW576" s="1373" t="str">
        <f t="shared" si="1887"/>
        <v/>
      </c>
      <c r="CX576" s="1372" t="str">
        <f t="shared" si="1887"/>
        <v/>
      </c>
      <c r="CY576" s="1375" t="str">
        <f t="shared" si="1887"/>
        <v/>
      </c>
      <c r="CZ576" s="532" t="str">
        <f t="shared" si="1890"/>
        <v/>
      </c>
      <c r="DA576" s="533" t="str">
        <f t="shared" si="1890"/>
        <v/>
      </c>
      <c r="DB576" s="534" t="str">
        <f t="shared" si="1890"/>
        <v/>
      </c>
      <c r="DC576" s="534" t="str">
        <f t="shared" si="1890"/>
        <v/>
      </c>
      <c r="DD576" s="534" t="str">
        <f t="shared" si="1890"/>
        <v/>
      </c>
      <c r="DE576" s="534" t="str">
        <f t="shared" si="1890"/>
        <v/>
      </c>
      <c r="DF576" s="534">
        <f t="shared" si="1890"/>
        <v>1</v>
      </c>
      <c r="DG576" s="535">
        <f t="shared" si="1890"/>
        <v>12</v>
      </c>
      <c r="DH576" s="535">
        <f t="shared" si="1890"/>
        <v>12</v>
      </c>
      <c r="DI576" s="535">
        <f t="shared" si="1890"/>
        <v>12</v>
      </c>
      <c r="DJ576" s="535">
        <f t="shared" si="1890"/>
        <v>12</v>
      </c>
      <c r="DK576" s="534">
        <f t="shared" si="1890"/>
        <v>12</v>
      </c>
      <c r="DL576" s="534" t="str">
        <f t="shared" si="1890"/>
        <v/>
      </c>
      <c r="DM576" s="534" t="str">
        <f t="shared" si="1890"/>
        <v/>
      </c>
      <c r="DN576" s="534" t="str">
        <f t="shared" si="1890"/>
        <v/>
      </c>
      <c r="DO576" s="534" t="str">
        <f t="shared" si="1888"/>
        <v/>
      </c>
      <c r="DP576" s="533" t="str">
        <f t="shared" si="1888"/>
        <v/>
      </c>
      <c r="DQ576" s="532" t="str">
        <f t="shared" si="1888"/>
        <v/>
      </c>
      <c r="DR576" s="753">
        <f t="shared" si="1821"/>
        <v>7</v>
      </c>
      <c r="DS576" s="111">
        <f t="shared" si="1822"/>
        <v>6</v>
      </c>
      <c r="DT576" s="111">
        <f t="shared" si="1823"/>
        <v>0</v>
      </c>
      <c r="DU576" s="111">
        <f t="shared" si="1824"/>
        <v>1</v>
      </c>
      <c r="DV576" s="602"/>
      <c r="DW576" s="719"/>
      <c r="DX576" s="719"/>
      <c r="DY576" s="719"/>
      <c r="DZ576" s="719"/>
      <c r="EA576" s="719"/>
      <c r="EB576" s="719"/>
      <c r="EC576" s="719"/>
      <c r="ED576" s="719"/>
      <c r="EE576" s="603"/>
    </row>
    <row r="577" spans="1:135" s="604" customFormat="1" ht="15.75" customHeight="1">
      <c r="A577" s="800" t="s">
        <v>400</v>
      </c>
      <c r="B577" s="858">
        <v>960</v>
      </c>
      <c r="C577" s="858">
        <v>960</v>
      </c>
      <c r="D577" s="858">
        <v>960</v>
      </c>
      <c r="E577" s="858">
        <v>960</v>
      </c>
      <c r="F577" s="858">
        <v>960</v>
      </c>
      <c r="G577" s="858">
        <v>960</v>
      </c>
      <c r="H577" s="858">
        <v>960</v>
      </c>
      <c r="I577" s="858">
        <v>960</v>
      </c>
      <c r="J577" s="858">
        <v>960</v>
      </c>
      <c r="K577" s="858">
        <v>960</v>
      </c>
      <c r="L577" s="858">
        <v>960</v>
      </c>
      <c r="M577" s="858">
        <v>960</v>
      </c>
      <c r="N577" s="858">
        <v>960</v>
      </c>
      <c r="O577" s="858">
        <v>960</v>
      </c>
      <c r="P577" s="858">
        <v>960</v>
      </c>
      <c r="Q577" s="858">
        <v>960</v>
      </c>
      <c r="R577" s="858">
        <v>960</v>
      </c>
      <c r="S577" s="858">
        <v>960</v>
      </c>
      <c r="T577" s="851"/>
      <c r="U577" s="858">
        <v>960</v>
      </c>
      <c r="V577" s="858">
        <v>960</v>
      </c>
      <c r="W577" s="858">
        <v>960</v>
      </c>
      <c r="X577" s="858">
        <v>960</v>
      </c>
      <c r="Y577" s="858">
        <v>960</v>
      </c>
      <c r="Z577" s="858">
        <v>960</v>
      </c>
      <c r="AA577" s="858">
        <v>960</v>
      </c>
      <c r="AB577" s="858">
        <v>960</v>
      </c>
      <c r="AC577" s="858">
        <v>960</v>
      </c>
      <c r="AD577" s="858">
        <v>960</v>
      </c>
      <c r="AE577" s="858">
        <v>960</v>
      </c>
      <c r="AF577" s="858">
        <v>960</v>
      </c>
      <c r="AG577" s="858">
        <v>960</v>
      </c>
      <c r="AH577" s="858">
        <v>960</v>
      </c>
      <c r="AI577" s="858">
        <v>960</v>
      </c>
      <c r="AJ577" s="858">
        <v>960</v>
      </c>
      <c r="AK577" s="858">
        <v>960</v>
      </c>
      <c r="AL577" s="858">
        <v>960</v>
      </c>
      <c r="AM577" s="851"/>
      <c r="AN577" s="858">
        <v>960</v>
      </c>
      <c r="AO577" s="858">
        <v>960</v>
      </c>
      <c r="AP577" s="858">
        <v>960</v>
      </c>
      <c r="AQ577" s="858">
        <v>960</v>
      </c>
      <c r="AR577" s="858">
        <v>960</v>
      </c>
      <c r="AS577" s="858">
        <v>960</v>
      </c>
      <c r="AT577" s="858">
        <v>960</v>
      </c>
      <c r="AU577" s="858">
        <v>960</v>
      </c>
      <c r="AV577" s="858">
        <v>960</v>
      </c>
      <c r="AW577" s="858">
        <v>960</v>
      </c>
      <c r="AX577" s="858">
        <v>960</v>
      </c>
      <c r="AY577" s="858">
        <v>960</v>
      </c>
      <c r="AZ577" s="858">
        <v>960</v>
      </c>
      <c r="BA577" s="858">
        <v>960</v>
      </c>
      <c r="BB577" s="858">
        <v>960</v>
      </c>
      <c r="BC577" s="858">
        <v>960</v>
      </c>
      <c r="BD577" s="858">
        <v>960</v>
      </c>
      <c r="BE577" s="858">
        <v>960</v>
      </c>
      <c r="BF577" s="851"/>
      <c r="BG577" s="858">
        <v>960</v>
      </c>
      <c r="BH577" s="858">
        <v>960</v>
      </c>
      <c r="BI577" s="858">
        <v>960</v>
      </c>
      <c r="BJ577" s="858">
        <v>960</v>
      </c>
      <c r="BK577" s="858">
        <v>960</v>
      </c>
      <c r="BL577" s="858">
        <v>960</v>
      </c>
      <c r="BM577" s="858">
        <v>960</v>
      </c>
      <c r="BN577" s="858">
        <v>960</v>
      </c>
      <c r="BO577" s="858">
        <v>960</v>
      </c>
      <c r="BP577" s="858">
        <v>960</v>
      </c>
      <c r="BQ577" s="858">
        <v>960</v>
      </c>
      <c r="BR577" s="858">
        <v>960</v>
      </c>
      <c r="BS577" s="858">
        <v>960</v>
      </c>
      <c r="BT577" s="858">
        <v>960</v>
      </c>
      <c r="BU577" s="858">
        <v>960</v>
      </c>
      <c r="BV577" s="858">
        <v>960</v>
      </c>
      <c r="BW577" s="858">
        <v>960</v>
      </c>
      <c r="BX577" s="858">
        <v>960</v>
      </c>
      <c r="BY577" s="851"/>
      <c r="BZ577" s="858">
        <v>960</v>
      </c>
      <c r="CA577" s="858">
        <v>960</v>
      </c>
      <c r="CB577" s="858">
        <v>960</v>
      </c>
      <c r="CC577" s="858">
        <v>960</v>
      </c>
      <c r="CD577" s="698">
        <f t="shared" si="1817"/>
        <v>960</v>
      </c>
      <c r="CE577" s="698">
        <f t="shared" si="1818"/>
        <v>960</v>
      </c>
      <c r="CF577" s="698">
        <f t="shared" si="1819"/>
        <v>960</v>
      </c>
      <c r="CG577" s="787">
        <f t="shared" si="1820"/>
        <v>960</v>
      </c>
      <c r="CH577" s="1371">
        <f t="shared" si="1889"/>
        <v>960</v>
      </c>
      <c r="CI577" s="1372">
        <f t="shared" si="1889"/>
        <v>960</v>
      </c>
      <c r="CJ577" s="1373">
        <f t="shared" si="1889"/>
        <v>960</v>
      </c>
      <c r="CK577" s="1373">
        <f t="shared" si="1889"/>
        <v>960</v>
      </c>
      <c r="CL577" s="1373">
        <f t="shared" si="1889"/>
        <v>960</v>
      </c>
      <c r="CM577" s="1373">
        <f t="shared" si="1889"/>
        <v>960</v>
      </c>
      <c r="CN577" s="1373">
        <f t="shared" si="1889"/>
        <v>960</v>
      </c>
      <c r="CO577" s="1374">
        <f t="shared" si="1889"/>
        <v>960</v>
      </c>
      <c r="CP577" s="1374">
        <f t="shared" si="1889"/>
        <v>960</v>
      </c>
      <c r="CQ577" s="1374">
        <f t="shared" si="1889"/>
        <v>960</v>
      </c>
      <c r="CR577" s="1374">
        <f t="shared" si="1889"/>
        <v>960</v>
      </c>
      <c r="CS577" s="1373">
        <f t="shared" si="1889"/>
        <v>960</v>
      </c>
      <c r="CT577" s="1373">
        <f t="shared" si="1889"/>
        <v>960</v>
      </c>
      <c r="CU577" s="1373">
        <f t="shared" si="1889"/>
        <v>960</v>
      </c>
      <c r="CV577" s="1373">
        <f t="shared" si="1889"/>
        <v>960</v>
      </c>
      <c r="CW577" s="1373">
        <f t="shared" si="1887"/>
        <v>960</v>
      </c>
      <c r="CX577" s="1372">
        <f t="shared" si="1887"/>
        <v>960</v>
      </c>
      <c r="CY577" s="1375">
        <f t="shared" si="1887"/>
        <v>960</v>
      </c>
      <c r="CZ577" s="532">
        <f t="shared" si="1890"/>
        <v>960</v>
      </c>
      <c r="DA577" s="533">
        <f t="shared" si="1890"/>
        <v>960</v>
      </c>
      <c r="DB577" s="534">
        <f t="shared" si="1890"/>
        <v>960</v>
      </c>
      <c r="DC577" s="534">
        <f t="shared" si="1890"/>
        <v>960</v>
      </c>
      <c r="DD577" s="534">
        <f t="shared" si="1890"/>
        <v>960</v>
      </c>
      <c r="DE577" s="534">
        <f t="shared" si="1890"/>
        <v>960</v>
      </c>
      <c r="DF577" s="534">
        <f t="shared" si="1890"/>
        <v>960</v>
      </c>
      <c r="DG577" s="535">
        <f t="shared" si="1890"/>
        <v>960</v>
      </c>
      <c r="DH577" s="535">
        <f t="shared" si="1890"/>
        <v>960</v>
      </c>
      <c r="DI577" s="535">
        <f t="shared" si="1890"/>
        <v>960</v>
      </c>
      <c r="DJ577" s="535">
        <f t="shared" si="1890"/>
        <v>960</v>
      </c>
      <c r="DK577" s="534">
        <f t="shared" si="1890"/>
        <v>960</v>
      </c>
      <c r="DL577" s="534">
        <f t="shared" si="1890"/>
        <v>960</v>
      </c>
      <c r="DM577" s="534">
        <f t="shared" si="1890"/>
        <v>960</v>
      </c>
      <c r="DN577" s="534">
        <f t="shared" si="1890"/>
        <v>960</v>
      </c>
      <c r="DO577" s="534">
        <f t="shared" si="1888"/>
        <v>960</v>
      </c>
      <c r="DP577" s="533">
        <f t="shared" si="1888"/>
        <v>960</v>
      </c>
      <c r="DQ577" s="532">
        <f t="shared" si="1888"/>
        <v>960</v>
      </c>
      <c r="DR577" s="753">
        <f t="shared" si="1821"/>
        <v>18</v>
      </c>
      <c r="DS577" s="111">
        <f t="shared" si="1822"/>
        <v>18</v>
      </c>
      <c r="DT577" s="111">
        <f t="shared" si="1823"/>
        <v>18</v>
      </c>
      <c r="DU577" s="111">
        <f t="shared" si="1824"/>
        <v>18</v>
      </c>
      <c r="DV577" s="602"/>
      <c r="DW577" s="719"/>
      <c r="DX577" s="719"/>
      <c r="DY577" s="719"/>
      <c r="DZ577" s="719"/>
      <c r="EA577" s="719"/>
      <c r="EB577" s="719"/>
      <c r="EC577" s="719"/>
      <c r="ED577" s="719"/>
      <c r="EE577" s="603"/>
    </row>
    <row r="578" spans="1:135" s="604" customFormat="1" ht="15.75" customHeight="1">
      <c r="A578" s="748" t="s">
        <v>328</v>
      </c>
      <c r="B578" s="863" t="str">
        <f>IF(B576="","",B575*B576*B577/B$46/365/$G$1)</f>
        <v/>
      </c>
      <c r="C578" s="863">
        <f t="shared" ref="C578:S578" si="1891">IF(C576="","",C575*C576*C577/C$46/365/$G$1)</f>
        <v>2.2415940224159402E-3</v>
      </c>
      <c r="D578" s="863" t="str">
        <f t="shared" si="1891"/>
        <v/>
      </c>
      <c r="E578" s="863">
        <f t="shared" si="1891"/>
        <v>9.5641344956413441E-3</v>
      </c>
      <c r="F578" s="863" t="str">
        <f t="shared" si="1891"/>
        <v/>
      </c>
      <c r="G578" s="863" t="str">
        <f t="shared" si="1891"/>
        <v/>
      </c>
      <c r="H578" s="863">
        <f t="shared" si="1891"/>
        <v>3.5865504358655043E-3</v>
      </c>
      <c r="I578" s="863" t="str">
        <f t="shared" si="1891"/>
        <v/>
      </c>
      <c r="J578" s="863">
        <f t="shared" si="1891"/>
        <v>2.5618217399039321E-3</v>
      </c>
      <c r="K578" s="863" t="str">
        <f t="shared" si="1891"/>
        <v/>
      </c>
      <c r="L578" s="863">
        <f t="shared" si="1891"/>
        <v>3.1382316313823162E-3</v>
      </c>
      <c r="M578" s="863" t="str">
        <f t="shared" si="1891"/>
        <v/>
      </c>
      <c r="N578" s="863" t="str">
        <f t="shared" si="1891"/>
        <v/>
      </c>
      <c r="O578" s="863" t="str">
        <f t="shared" si="1891"/>
        <v/>
      </c>
      <c r="P578" s="863">
        <f t="shared" si="1891"/>
        <v>1.5370930439423589E-3</v>
      </c>
      <c r="Q578" s="863" t="str">
        <f t="shared" si="1891"/>
        <v/>
      </c>
      <c r="R578" s="863">
        <f t="shared" si="1891"/>
        <v>1.5370930439423589E-3</v>
      </c>
      <c r="S578" s="863" t="str">
        <f t="shared" si="1891"/>
        <v/>
      </c>
      <c r="T578" s="752"/>
      <c r="U578" s="863" t="str">
        <f t="shared" ref="U578:AL578" si="1892">IF(U576="","",U575*U576*U577/U$46/365/$G$1)</f>
        <v/>
      </c>
      <c r="V578" s="863" t="str">
        <f t="shared" si="1892"/>
        <v/>
      </c>
      <c r="W578" s="863" t="str">
        <f t="shared" si="1892"/>
        <v/>
      </c>
      <c r="X578" s="863" t="str">
        <f t="shared" si="1892"/>
        <v/>
      </c>
      <c r="Y578" s="863">
        <f t="shared" si="1892"/>
        <v>2.2415940224159402E-3</v>
      </c>
      <c r="Z578" s="863">
        <f t="shared" si="1892"/>
        <v>1.7932752179327521E-3</v>
      </c>
      <c r="AA578" s="863">
        <f t="shared" si="1892"/>
        <v>2.6899128268991282E-3</v>
      </c>
      <c r="AB578" s="863">
        <f t="shared" si="1892"/>
        <v>2.6899128268991282E-3</v>
      </c>
      <c r="AC578" s="863">
        <f t="shared" si="1892"/>
        <v>2.1348514499199429E-4</v>
      </c>
      <c r="AD578" s="863" t="str">
        <f t="shared" si="1892"/>
        <v/>
      </c>
      <c r="AE578" s="863" t="str">
        <f t="shared" si="1892"/>
        <v/>
      </c>
      <c r="AF578" s="863" t="str">
        <f t="shared" si="1892"/>
        <v/>
      </c>
      <c r="AG578" s="863" t="str">
        <f t="shared" si="1892"/>
        <v/>
      </c>
      <c r="AH578" s="863" t="str">
        <f t="shared" si="1892"/>
        <v/>
      </c>
      <c r="AI578" s="863" t="str">
        <f t="shared" si="1892"/>
        <v/>
      </c>
      <c r="AJ578" s="863" t="str">
        <f t="shared" si="1892"/>
        <v/>
      </c>
      <c r="AK578" s="863">
        <f t="shared" si="1892"/>
        <v>1.0759651307596513E-3</v>
      </c>
      <c r="AL578" s="863" t="str">
        <f t="shared" si="1892"/>
        <v/>
      </c>
      <c r="AM578" s="752"/>
      <c r="AN578" s="863" t="str">
        <f t="shared" ref="AN578:BE578" si="1893">IF(AN576="","",AN575*AN576*AN577/AN$46/365/$G$1)</f>
        <v/>
      </c>
      <c r="AO578" s="863" t="str">
        <f t="shared" si="1893"/>
        <v/>
      </c>
      <c r="AP578" s="863" t="str">
        <f t="shared" si="1893"/>
        <v/>
      </c>
      <c r="AQ578" s="863" t="str">
        <f t="shared" si="1893"/>
        <v/>
      </c>
      <c r="AR578" s="863" t="str">
        <f t="shared" si="1893"/>
        <v/>
      </c>
      <c r="AS578" s="863" t="str">
        <f t="shared" si="1893"/>
        <v/>
      </c>
      <c r="AT578" s="863" t="str">
        <f t="shared" si="1893"/>
        <v/>
      </c>
      <c r="AU578" s="863" t="str">
        <f t="shared" si="1893"/>
        <v/>
      </c>
      <c r="AV578" s="863" t="str">
        <f t="shared" si="1893"/>
        <v/>
      </c>
      <c r="AW578" s="863" t="str">
        <f t="shared" si="1893"/>
        <v/>
      </c>
      <c r="AX578" s="863" t="str">
        <f t="shared" si="1893"/>
        <v/>
      </c>
      <c r="AY578" s="863" t="str">
        <f t="shared" si="1893"/>
        <v/>
      </c>
      <c r="AZ578" s="863" t="str">
        <f t="shared" si="1893"/>
        <v/>
      </c>
      <c r="BA578" s="863" t="str">
        <f t="shared" si="1893"/>
        <v/>
      </c>
      <c r="BB578" s="863" t="str">
        <f t="shared" si="1893"/>
        <v/>
      </c>
      <c r="BC578" s="863" t="str">
        <f t="shared" si="1893"/>
        <v/>
      </c>
      <c r="BD578" s="863" t="str">
        <f t="shared" si="1893"/>
        <v/>
      </c>
      <c r="BE578" s="863" t="str">
        <f t="shared" si="1893"/>
        <v/>
      </c>
      <c r="BF578" s="752"/>
      <c r="BG578" s="863" t="str">
        <f t="shared" ref="BG578:BX578" si="1894">IF(BG576="","",BG575*BG576*BG577/BG$46/365/$G$1)</f>
        <v/>
      </c>
      <c r="BH578" s="863" t="str">
        <f t="shared" si="1894"/>
        <v/>
      </c>
      <c r="BI578" s="863" t="str">
        <f t="shared" si="1894"/>
        <v/>
      </c>
      <c r="BJ578" s="863" t="str">
        <f t="shared" si="1894"/>
        <v/>
      </c>
      <c r="BK578" s="863" t="str">
        <f t="shared" si="1894"/>
        <v/>
      </c>
      <c r="BL578" s="863" t="str">
        <f t="shared" si="1894"/>
        <v/>
      </c>
      <c r="BM578" s="863" t="str">
        <f t="shared" si="1894"/>
        <v/>
      </c>
      <c r="BN578" s="863" t="str">
        <f t="shared" si="1894"/>
        <v/>
      </c>
      <c r="BO578" s="863">
        <f t="shared" si="1894"/>
        <v>8.3686176836861761E-2</v>
      </c>
      <c r="BP578" s="863" t="str">
        <f t="shared" si="1894"/>
        <v/>
      </c>
      <c r="BQ578" s="863" t="str">
        <f t="shared" si="1894"/>
        <v/>
      </c>
      <c r="BR578" s="863" t="str">
        <f t="shared" si="1894"/>
        <v/>
      </c>
      <c r="BS578" s="863" t="str">
        <f t="shared" si="1894"/>
        <v/>
      </c>
      <c r="BT578" s="863" t="str">
        <f t="shared" si="1894"/>
        <v/>
      </c>
      <c r="BU578" s="863" t="str">
        <f t="shared" si="1894"/>
        <v/>
      </c>
      <c r="BV578" s="863" t="str">
        <f t="shared" si="1894"/>
        <v/>
      </c>
      <c r="BW578" s="863" t="str">
        <f t="shared" si="1894"/>
        <v/>
      </c>
      <c r="BX578" s="863" t="str">
        <f t="shared" si="1894"/>
        <v/>
      </c>
      <c r="BY578" s="752"/>
      <c r="BZ578" s="863">
        <f>IF(BZ576="","",BZ575*BZ576*BZ577/BZ$46/365/$G$1)</f>
        <v>2.391033623910336E-3</v>
      </c>
      <c r="CA578" s="863">
        <f>IF(CA576="","",CA575*CA576*CA577/CA$46/365/$G$1)</f>
        <v>2.9887920298879199E-3</v>
      </c>
      <c r="CB578" s="863">
        <f>IF(CB576="","",CB575*CB576*CB577/CB$46/365/$G$1)</f>
        <v>2.9887920298879199E-3</v>
      </c>
      <c r="CC578" s="863">
        <f>IF(CC576="","",CC575*CC576*CC577/CC$46/365/$G$1)</f>
        <v>5.0211706102117068E-3</v>
      </c>
      <c r="CD578" s="698">
        <f t="shared" si="1817"/>
        <v>2.6130581747020104E-3</v>
      </c>
      <c r="CE578" s="723">
        <f t="shared" si="1818"/>
        <v>1.9501867995018679E-3</v>
      </c>
      <c r="CF578" s="723" t="str">
        <f t="shared" si="1819"/>
        <v/>
      </c>
      <c r="CG578" s="790" t="str">
        <f t="shared" si="1820"/>
        <v/>
      </c>
      <c r="CH578" s="1376" t="str">
        <f t="shared" si="1889"/>
        <v/>
      </c>
      <c r="CI578" s="1377" t="str">
        <f t="shared" si="1889"/>
        <v/>
      </c>
      <c r="CJ578" s="1378" t="str">
        <f t="shared" si="1889"/>
        <v/>
      </c>
      <c r="CK578" s="1378" t="str">
        <f t="shared" si="1889"/>
        <v/>
      </c>
      <c r="CL578" s="1378" t="str">
        <f t="shared" si="1889"/>
        <v/>
      </c>
      <c r="CM578" s="1378" t="str">
        <f t="shared" si="1889"/>
        <v/>
      </c>
      <c r="CN578" s="1378">
        <f t="shared" si="1889"/>
        <v>1.5370930439423589E-3</v>
      </c>
      <c r="CO578" s="1379">
        <f t="shared" si="1889"/>
        <v>1.5370930439423589E-3</v>
      </c>
      <c r="CP578" s="1379">
        <f t="shared" si="1889"/>
        <v>2.2415940224159402E-3</v>
      </c>
      <c r="CQ578" s="1379">
        <f t="shared" si="1889"/>
        <v>2.5618217399039321E-3</v>
      </c>
      <c r="CR578" s="1379">
        <f t="shared" si="1889"/>
        <v>3.1382316313823162E-3</v>
      </c>
      <c r="CS578" s="1378">
        <f t="shared" si="1889"/>
        <v>3.5865504358655043E-3</v>
      </c>
      <c r="CT578" s="1378">
        <f t="shared" si="1889"/>
        <v>9.5641344956413441E-3</v>
      </c>
      <c r="CU578" s="1378" t="str">
        <f t="shared" si="1889"/>
        <v/>
      </c>
      <c r="CV578" s="1378" t="str">
        <f t="shared" si="1889"/>
        <v/>
      </c>
      <c r="CW578" s="1378" t="str">
        <f t="shared" si="1887"/>
        <v/>
      </c>
      <c r="CX578" s="1377" t="str">
        <f t="shared" si="1887"/>
        <v/>
      </c>
      <c r="CY578" s="1380" t="str">
        <f t="shared" si="1887"/>
        <v/>
      </c>
      <c r="CZ578" s="638" t="str">
        <f t="shared" si="1890"/>
        <v/>
      </c>
      <c r="DA578" s="639" t="str">
        <f t="shared" si="1890"/>
        <v/>
      </c>
      <c r="DB578" s="640" t="str">
        <f t="shared" si="1890"/>
        <v/>
      </c>
      <c r="DC578" s="640" t="str">
        <f t="shared" si="1890"/>
        <v/>
      </c>
      <c r="DD578" s="640" t="str">
        <f t="shared" si="1890"/>
        <v/>
      </c>
      <c r="DE578" s="640" t="str">
        <f t="shared" si="1890"/>
        <v/>
      </c>
      <c r="DF578" s="640">
        <f t="shared" si="1890"/>
        <v>2.1348514499199429E-4</v>
      </c>
      <c r="DG578" s="641">
        <f t="shared" si="1890"/>
        <v>1.0759651307596513E-3</v>
      </c>
      <c r="DH578" s="641">
        <f t="shared" si="1890"/>
        <v>1.7932752179327521E-3</v>
      </c>
      <c r="DI578" s="641">
        <f t="shared" si="1890"/>
        <v>2.2415940224159402E-3</v>
      </c>
      <c r="DJ578" s="641">
        <f t="shared" si="1890"/>
        <v>2.6899128268991282E-3</v>
      </c>
      <c r="DK578" s="640">
        <f t="shared" si="1890"/>
        <v>2.6899128268991282E-3</v>
      </c>
      <c r="DL578" s="640" t="str">
        <f t="shared" si="1890"/>
        <v/>
      </c>
      <c r="DM578" s="640" t="str">
        <f t="shared" si="1890"/>
        <v/>
      </c>
      <c r="DN578" s="640" t="str">
        <f t="shared" si="1890"/>
        <v/>
      </c>
      <c r="DO578" s="640" t="str">
        <f t="shared" si="1888"/>
        <v/>
      </c>
      <c r="DP578" s="639" t="str">
        <f t="shared" si="1888"/>
        <v/>
      </c>
      <c r="DQ578" s="638" t="str">
        <f t="shared" si="1888"/>
        <v/>
      </c>
      <c r="DR578" s="753">
        <f t="shared" si="1821"/>
        <v>7</v>
      </c>
      <c r="DS578" s="111">
        <f t="shared" si="1822"/>
        <v>6</v>
      </c>
      <c r="DT578" s="111">
        <f t="shared" si="1823"/>
        <v>0</v>
      </c>
      <c r="DU578" s="111">
        <f t="shared" si="1824"/>
        <v>1</v>
      </c>
      <c r="DV578" s="602"/>
      <c r="DW578" s="719"/>
      <c r="DX578" s="719"/>
      <c r="DY578" s="719"/>
      <c r="DZ578" s="719"/>
      <c r="EA578" s="719"/>
      <c r="EB578" s="719"/>
      <c r="EC578" s="719"/>
      <c r="ED578" s="719"/>
      <c r="EE578" s="603"/>
    </row>
    <row r="579" spans="1:135" s="604" customFormat="1" ht="15.75" customHeight="1">
      <c r="A579" s="859" t="s">
        <v>398</v>
      </c>
      <c r="B579" s="777"/>
      <c r="C579" s="743">
        <v>2</v>
      </c>
      <c r="D579" s="777"/>
      <c r="E579" s="743">
        <v>3</v>
      </c>
      <c r="F579" s="777"/>
      <c r="G579" s="743"/>
      <c r="H579" s="777">
        <v>2</v>
      </c>
      <c r="I579" s="743"/>
      <c r="J579" s="777">
        <v>1.5</v>
      </c>
      <c r="K579" s="743"/>
      <c r="L579" s="777">
        <v>2.5</v>
      </c>
      <c r="M579" s="743"/>
      <c r="N579" s="777"/>
      <c r="O579" s="743"/>
      <c r="P579" s="777">
        <v>5</v>
      </c>
      <c r="Q579" s="743"/>
      <c r="R579" s="743">
        <v>4</v>
      </c>
      <c r="S579" s="777"/>
      <c r="T579" s="1036"/>
      <c r="U579" s="743"/>
      <c r="V579" s="777"/>
      <c r="W579" s="743"/>
      <c r="X579" s="777"/>
      <c r="Y579" s="743"/>
      <c r="Z579" s="777">
        <v>2</v>
      </c>
      <c r="AA579" s="743">
        <v>2</v>
      </c>
      <c r="AB579" s="777">
        <v>3</v>
      </c>
      <c r="AC579" s="743">
        <v>2</v>
      </c>
      <c r="AD579" s="777"/>
      <c r="AE579" s="743"/>
      <c r="AF579" s="777"/>
      <c r="AG579" s="743"/>
      <c r="AH579" s="777"/>
      <c r="AI579" s="743"/>
      <c r="AJ579" s="777"/>
      <c r="AK579" s="777">
        <v>15</v>
      </c>
      <c r="AL579" s="743"/>
      <c r="AM579" s="1036"/>
      <c r="AN579" s="743"/>
      <c r="AO579" s="777"/>
      <c r="AP579" s="743"/>
      <c r="AQ579" s="777"/>
      <c r="AR579" s="743"/>
      <c r="AS579" s="777"/>
      <c r="AT579" s="743"/>
      <c r="AU579" s="777"/>
      <c r="AV579" s="743"/>
      <c r="AW579" s="777"/>
      <c r="AX579" s="743"/>
      <c r="AY579" s="777"/>
      <c r="AZ579" s="743"/>
      <c r="BA579" s="777"/>
      <c r="BB579" s="743"/>
      <c r="BC579" s="777"/>
      <c r="BD579" s="777"/>
      <c r="BE579" s="743"/>
      <c r="BF579" s="1036"/>
      <c r="BG579" s="743"/>
      <c r="BH579" s="743"/>
      <c r="BI579" s="777"/>
      <c r="BJ579" s="743"/>
      <c r="BK579" s="777"/>
      <c r="BL579" s="743"/>
      <c r="BM579" s="777"/>
      <c r="BN579" s="743"/>
      <c r="BO579" s="777">
        <v>15</v>
      </c>
      <c r="BP579" s="743"/>
      <c r="BQ579" s="777"/>
      <c r="BR579" s="743"/>
      <c r="BS579" s="777"/>
      <c r="BT579" s="743"/>
      <c r="BU579" s="777"/>
      <c r="BV579" s="743"/>
      <c r="BW579" s="743"/>
      <c r="BX579" s="777"/>
      <c r="BY579" s="1036"/>
      <c r="BZ579" s="743">
        <v>15</v>
      </c>
      <c r="CA579" s="777">
        <v>15</v>
      </c>
      <c r="CB579" s="743">
        <v>15</v>
      </c>
      <c r="CC579" s="777">
        <v>15</v>
      </c>
      <c r="CD579" s="698">
        <f t="shared" si="1817"/>
        <v>2.7</v>
      </c>
      <c r="CE579" s="698">
        <f t="shared" si="1818"/>
        <v>2.3333333333333335</v>
      </c>
      <c r="CF579" s="698" t="str">
        <f t="shared" si="1819"/>
        <v/>
      </c>
      <c r="CG579" s="787" t="str">
        <f t="shared" si="1820"/>
        <v/>
      </c>
      <c r="CH579" s="1371" t="str">
        <f t="shared" si="1889"/>
        <v/>
      </c>
      <c r="CI579" s="1372" t="str">
        <f t="shared" si="1889"/>
        <v/>
      </c>
      <c r="CJ579" s="1373" t="str">
        <f t="shared" si="1889"/>
        <v/>
      </c>
      <c r="CK579" s="1373" t="str">
        <f t="shared" si="1889"/>
        <v/>
      </c>
      <c r="CL579" s="1373" t="str">
        <f t="shared" si="1889"/>
        <v/>
      </c>
      <c r="CM579" s="1373" t="str">
        <f t="shared" si="1889"/>
        <v/>
      </c>
      <c r="CN579" s="1373">
        <f t="shared" si="1889"/>
        <v>1.5</v>
      </c>
      <c r="CO579" s="1374">
        <f t="shared" si="1889"/>
        <v>2</v>
      </c>
      <c r="CP579" s="1374">
        <f t="shared" si="1889"/>
        <v>2</v>
      </c>
      <c r="CQ579" s="1374">
        <f t="shared" si="1889"/>
        <v>2.5</v>
      </c>
      <c r="CR579" s="1374">
        <f t="shared" si="1889"/>
        <v>3</v>
      </c>
      <c r="CS579" s="1373">
        <f t="shared" si="1889"/>
        <v>4</v>
      </c>
      <c r="CT579" s="1373">
        <f t="shared" si="1889"/>
        <v>5</v>
      </c>
      <c r="CU579" s="1373" t="str">
        <f t="shared" si="1889"/>
        <v/>
      </c>
      <c r="CV579" s="1373" t="str">
        <f t="shared" si="1889"/>
        <v/>
      </c>
      <c r="CW579" s="1373" t="str">
        <f t="shared" si="1887"/>
        <v/>
      </c>
      <c r="CX579" s="1372" t="str">
        <f t="shared" si="1887"/>
        <v/>
      </c>
      <c r="CY579" s="1375" t="str">
        <f t="shared" si="1887"/>
        <v/>
      </c>
      <c r="CZ579" s="532" t="str">
        <f t="shared" si="1890"/>
        <v/>
      </c>
      <c r="DA579" s="533" t="str">
        <f t="shared" si="1890"/>
        <v/>
      </c>
      <c r="DB579" s="534" t="str">
        <f t="shared" si="1890"/>
        <v/>
      </c>
      <c r="DC579" s="534" t="str">
        <f t="shared" si="1890"/>
        <v/>
      </c>
      <c r="DD579" s="534" t="str">
        <f t="shared" si="1890"/>
        <v/>
      </c>
      <c r="DE579" s="534" t="str">
        <f t="shared" si="1890"/>
        <v/>
      </c>
      <c r="DF579" s="534" t="str">
        <f t="shared" si="1890"/>
        <v/>
      </c>
      <c r="DG579" s="535">
        <f t="shared" si="1890"/>
        <v>2</v>
      </c>
      <c r="DH579" s="535">
        <f t="shared" si="1890"/>
        <v>2</v>
      </c>
      <c r="DI579" s="535">
        <f t="shared" si="1890"/>
        <v>2</v>
      </c>
      <c r="DJ579" s="535">
        <f t="shared" si="1890"/>
        <v>3</v>
      </c>
      <c r="DK579" s="534">
        <f t="shared" si="1890"/>
        <v>15</v>
      </c>
      <c r="DL579" s="534" t="str">
        <f t="shared" si="1890"/>
        <v/>
      </c>
      <c r="DM579" s="534" t="str">
        <f t="shared" si="1890"/>
        <v/>
      </c>
      <c r="DN579" s="534" t="str">
        <f t="shared" si="1890"/>
        <v/>
      </c>
      <c r="DO579" s="534" t="str">
        <f t="shared" si="1888"/>
        <v/>
      </c>
      <c r="DP579" s="533" t="str">
        <f t="shared" si="1888"/>
        <v/>
      </c>
      <c r="DQ579" s="532" t="str">
        <f t="shared" si="1888"/>
        <v/>
      </c>
      <c r="DR579" s="753">
        <f t="shared" si="1821"/>
        <v>7</v>
      </c>
      <c r="DS579" s="111">
        <f t="shared" si="1822"/>
        <v>5</v>
      </c>
      <c r="DT579" s="111">
        <f t="shared" si="1823"/>
        <v>0</v>
      </c>
      <c r="DU579" s="111">
        <f t="shared" si="1824"/>
        <v>1</v>
      </c>
      <c r="DV579" s="602"/>
      <c r="DW579" s="719"/>
      <c r="DX579" s="719"/>
      <c r="DY579" s="719"/>
      <c r="DZ579" s="719"/>
      <c r="EA579" s="719"/>
      <c r="EB579" s="719"/>
      <c r="EC579" s="719"/>
      <c r="ED579" s="719"/>
      <c r="EE579" s="603"/>
    </row>
    <row r="580" spans="1:135" s="604" customFormat="1" ht="15.75" customHeight="1">
      <c r="A580" s="748" t="s">
        <v>395</v>
      </c>
      <c r="B580" s="541" t="str">
        <f t="shared" ref="B580:K580" si="1895">IF(B579="","",B575*B576*B579)</f>
        <v/>
      </c>
      <c r="C580" s="541">
        <f t="shared" si="1895"/>
        <v>120</v>
      </c>
      <c r="D580" s="541" t="str">
        <f t="shared" si="1895"/>
        <v/>
      </c>
      <c r="E580" s="541">
        <f t="shared" si="1895"/>
        <v>864</v>
      </c>
      <c r="F580" s="541" t="str">
        <f t="shared" si="1895"/>
        <v/>
      </c>
      <c r="G580" s="541" t="str">
        <f t="shared" si="1895"/>
        <v/>
      </c>
      <c r="H580" s="541">
        <f t="shared" si="1895"/>
        <v>192</v>
      </c>
      <c r="I580" s="541" t="str">
        <f t="shared" si="1895"/>
        <v/>
      </c>
      <c r="J580" s="541">
        <f t="shared" si="1895"/>
        <v>90</v>
      </c>
      <c r="K580" s="541" t="str">
        <f t="shared" si="1895"/>
        <v/>
      </c>
      <c r="L580" s="541"/>
      <c r="M580" s="541" t="str">
        <f t="shared" ref="M580:S580" si="1896">IF(M579="","",M575*M576*M579)</f>
        <v/>
      </c>
      <c r="N580" s="541" t="str">
        <f t="shared" si="1896"/>
        <v/>
      </c>
      <c r="O580" s="541" t="str">
        <f t="shared" si="1896"/>
        <v/>
      </c>
      <c r="P580" s="541">
        <f t="shared" si="1896"/>
        <v>180</v>
      </c>
      <c r="Q580" s="541" t="str">
        <f t="shared" si="1896"/>
        <v/>
      </c>
      <c r="R580" s="541">
        <f t="shared" si="1896"/>
        <v>144</v>
      </c>
      <c r="S580" s="541" t="str">
        <f t="shared" si="1896"/>
        <v/>
      </c>
      <c r="T580" s="865"/>
      <c r="U580" s="541" t="str">
        <f t="shared" ref="U580:AL580" si="1897">IF(U579="","",U575*U576*U579)</f>
        <v/>
      </c>
      <c r="V580" s="541" t="str">
        <f t="shared" si="1897"/>
        <v/>
      </c>
      <c r="W580" s="541" t="str">
        <f t="shared" si="1897"/>
        <v/>
      </c>
      <c r="X580" s="541" t="str">
        <f t="shared" si="1897"/>
        <v/>
      </c>
      <c r="Y580" s="541" t="str">
        <f t="shared" si="1897"/>
        <v/>
      </c>
      <c r="Z580" s="541">
        <f t="shared" si="1897"/>
        <v>120</v>
      </c>
      <c r="AA580" s="541">
        <f t="shared" si="1897"/>
        <v>144</v>
      </c>
      <c r="AB580" s="541">
        <f t="shared" si="1897"/>
        <v>216</v>
      </c>
      <c r="AC580" s="541">
        <f t="shared" si="1897"/>
        <v>10</v>
      </c>
      <c r="AD580" s="541" t="str">
        <f t="shared" si="1897"/>
        <v/>
      </c>
      <c r="AE580" s="541" t="str">
        <f t="shared" si="1897"/>
        <v/>
      </c>
      <c r="AF580" s="541" t="str">
        <f t="shared" si="1897"/>
        <v/>
      </c>
      <c r="AG580" s="541" t="str">
        <f t="shared" si="1897"/>
        <v/>
      </c>
      <c r="AH580" s="541" t="str">
        <f t="shared" si="1897"/>
        <v/>
      </c>
      <c r="AI580" s="541" t="str">
        <f t="shared" si="1897"/>
        <v/>
      </c>
      <c r="AJ580" s="541" t="str">
        <f t="shared" si="1897"/>
        <v/>
      </c>
      <c r="AK580" s="541">
        <f t="shared" si="1897"/>
        <v>540</v>
      </c>
      <c r="AL580" s="541" t="str">
        <f t="shared" si="1897"/>
        <v/>
      </c>
      <c r="AM580" s="865"/>
      <c r="AN580" s="541" t="str">
        <f t="shared" ref="AN580:BE580" si="1898">IF(AN579="","",AN575*AN576*AN579)</f>
        <v/>
      </c>
      <c r="AO580" s="541" t="str">
        <f t="shared" si="1898"/>
        <v/>
      </c>
      <c r="AP580" s="541" t="str">
        <f t="shared" si="1898"/>
        <v/>
      </c>
      <c r="AQ580" s="541" t="str">
        <f t="shared" si="1898"/>
        <v/>
      </c>
      <c r="AR580" s="541" t="str">
        <f t="shared" si="1898"/>
        <v/>
      </c>
      <c r="AS580" s="541" t="str">
        <f t="shared" si="1898"/>
        <v/>
      </c>
      <c r="AT580" s="541" t="str">
        <f t="shared" si="1898"/>
        <v/>
      </c>
      <c r="AU580" s="541" t="str">
        <f t="shared" si="1898"/>
        <v/>
      </c>
      <c r="AV580" s="541" t="str">
        <f t="shared" si="1898"/>
        <v/>
      </c>
      <c r="AW580" s="541" t="str">
        <f t="shared" si="1898"/>
        <v/>
      </c>
      <c r="AX580" s="541" t="str">
        <f t="shared" si="1898"/>
        <v/>
      </c>
      <c r="AY580" s="541" t="str">
        <f t="shared" si="1898"/>
        <v/>
      </c>
      <c r="AZ580" s="541" t="str">
        <f t="shared" si="1898"/>
        <v/>
      </c>
      <c r="BA580" s="541" t="str">
        <f t="shared" si="1898"/>
        <v/>
      </c>
      <c r="BB580" s="541" t="str">
        <f t="shared" si="1898"/>
        <v/>
      </c>
      <c r="BC580" s="541" t="str">
        <f t="shared" si="1898"/>
        <v/>
      </c>
      <c r="BD580" s="541" t="str">
        <f t="shared" si="1898"/>
        <v/>
      </c>
      <c r="BE580" s="541" t="str">
        <f t="shared" si="1898"/>
        <v/>
      </c>
      <c r="BF580" s="865"/>
      <c r="BG580" s="541" t="str">
        <f t="shared" ref="BG580:BX580" si="1899">IF(BG579="","",BG575*BG576*BG579)</f>
        <v/>
      </c>
      <c r="BH580" s="541" t="str">
        <f t="shared" si="1899"/>
        <v/>
      </c>
      <c r="BI580" s="541" t="str">
        <f t="shared" si="1899"/>
        <v/>
      </c>
      <c r="BJ580" s="541" t="str">
        <f t="shared" si="1899"/>
        <v/>
      </c>
      <c r="BK580" s="541" t="str">
        <f t="shared" si="1899"/>
        <v/>
      </c>
      <c r="BL580" s="541" t="str">
        <f t="shared" si="1899"/>
        <v/>
      </c>
      <c r="BM580" s="541" t="str">
        <f t="shared" si="1899"/>
        <v/>
      </c>
      <c r="BN580" s="541" t="str">
        <f t="shared" si="1899"/>
        <v/>
      </c>
      <c r="BO580" s="541">
        <f t="shared" si="1899"/>
        <v>29400</v>
      </c>
      <c r="BP580" s="541" t="str">
        <f t="shared" si="1899"/>
        <v/>
      </c>
      <c r="BQ580" s="541" t="str">
        <f t="shared" si="1899"/>
        <v/>
      </c>
      <c r="BR580" s="541" t="str">
        <f t="shared" si="1899"/>
        <v/>
      </c>
      <c r="BS580" s="541" t="str">
        <f t="shared" si="1899"/>
        <v/>
      </c>
      <c r="BT580" s="541" t="str">
        <f t="shared" si="1899"/>
        <v/>
      </c>
      <c r="BU580" s="541" t="str">
        <f t="shared" si="1899"/>
        <v/>
      </c>
      <c r="BV580" s="541" t="str">
        <f t="shared" si="1899"/>
        <v/>
      </c>
      <c r="BW580" s="541" t="str">
        <f t="shared" si="1899"/>
        <v/>
      </c>
      <c r="BX580" s="541" t="str">
        <f t="shared" si="1899"/>
        <v/>
      </c>
      <c r="BY580" s="865"/>
      <c r="BZ580" s="541">
        <f>IF(BZ579="","",BZ575*BZ576*BZ579)</f>
        <v>720</v>
      </c>
      <c r="CA580" s="541">
        <f>IF(CA579="","",CA575*CA576*CA579)</f>
        <v>900</v>
      </c>
      <c r="CB580" s="541">
        <f>IF(CB579="","",CB575*CB576*CB579)</f>
        <v>900</v>
      </c>
      <c r="CC580" s="541">
        <f>IF(CC579="","",CC575*CC576*CC579)</f>
        <v>1260</v>
      </c>
      <c r="CD580" s="698">
        <f t="shared" si="1817"/>
        <v>159</v>
      </c>
      <c r="CE580" s="698">
        <f t="shared" si="1818"/>
        <v>160</v>
      </c>
      <c r="CF580" s="698" t="str">
        <f t="shared" si="1819"/>
        <v/>
      </c>
      <c r="CG580" s="787" t="str">
        <f t="shared" si="1820"/>
        <v/>
      </c>
      <c r="CH580" s="1371" t="str">
        <f t="shared" si="1889"/>
        <v/>
      </c>
      <c r="CI580" s="1372" t="str">
        <f t="shared" si="1889"/>
        <v/>
      </c>
      <c r="CJ580" s="1373" t="str">
        <f t="shared" si="1889"/>
        <v/>
      </c>
      <c r="CK580" s="1373" t="str">
        <f t="shared" si="1889"/>
        <v/>
      </c>
      <c r="CL580" s="1373" t="str">
        <f t="shared" si="1889"/>
        <v/>
      </c>
      <c r="CM580" s="1373" t="str">
        <f t="shared" si="1889"/>
        <v/>
      </c>
      <c r="CN580" s="1373">
        <f t="shared" si="1889"/>
        <v>90</v>
      </c>
      <c r="CO580" s="1374">
        <f t="shared" si="1889"/>
        <v>120</v>
      </c>
      <c r="CP580" s="1374">
        <f t="shared" si="1889"/>
        <v>144</v>
      </c>
      <c r="CQ580" s="1374">
        <f t="shared" si="1889"/>
        <v>180</v>
      </c>
      <c r="CR580" s="1374">
        <f t="shared" si="1889"/>
        <v>192</v>
      </c>
      <c r="CS580" s="1373">
        <f t="shared" si="1889"/>
        <v>864</v>
      </c>
      <c r="CT580" s="1373" t="str">
        <f t="shared" si="1889"/>
        <v/>
      </c>
      <c r="CU580" s="1373" t="str">
        <f t="shared" si="1889"/>
        <v/>
      </c>
      <c r="CV580" s="1373" t="str">
        <f t="shared" si="1889"/>
        <v/>
      </c>
      <c r="CW580" s="1373" t="str">
        <f t="shared" si="1887"/>
        <v/>
      </c>
      <c r="CX580" s="1372" t="str">
        <f t="shared" si="1887"/>
        <v/>
      </c>
      <c r="CY580" s="1375" t="str">
        <f t="shared" si="1887"/>
        <v/>
      </c>
      <c r="CZ580" s="532" t="str">
        <f t="shared" si="1890"/>
        <v/>
      </c>
      <c r="DA580" s="533" t="str">
        <f t="shared" si="1890"/>
        <v/>
      </c>
      <c r="DB580" s="534" t="str">
        <f t="shared" si="1890"/>
        <v/>
      </c>
      <c r="DC580" s="534" t="str">
        <f t="shared" si="1890"/>
        <v/>
      </c>
      <c r="DD580" s="534" t="str">
        <f t="shared" si="1890"/>
        <v/>
      </c>
      <c r="DE580" s="534" t="str">
        <f t="shared" si="1890"/>
        <v/>
      </c>
      <c r="DF580" s="534" t="str">
        <f t="shared" si="1890"/>
        <v/>
      </c>
      <c r="DG580" s="535">
        <f t="shared" si="1890"/>
        <v>10</v>
      </c>
      <c r="DH580" s="535">
        <f t="shared" si="1890"/>
        <v>120</v>
      </c>
      <c r="DI580" s="535">
        <f t="shared" si="1890"/>
        <v>144</v>
      </c>
      <c r="DJ580" s="535">
        <f t="shared" si="1890"/>
        <v>216</v>
      </c>
      <c r="DK580" s="534">
        <f t="shared" si="1890"/>
        <v>540</v>
      </c>
      <c r="DL580" s="534" t="str">
        <f t="shared" si="1890"/>
        <v/>
      </c>
      <c r="DM580" s="534" t="str">
        <f t="shared" si="1890"/>
        <v/>
      </c>
      <c r="DN580" s="534" t="str">
        <f t="shared" si="1890"/>
        <v/>
      </c>
      <c r="DO580" s="534" t="str">
        <f t="shared" si="1888"/>
        <v/>
      </c>
      <c r="DP580" s="533" t="str">
        <f t="shared" si="1888"/>
        <v/>
      </c>
      <c r="DQ580" s="532" t="str">
        <f t="shared" si="1888"/>
        <v/>
      </c>
      <c r="DR580" s="753">
        <f t="shared" si="1821"/>
        <v>6</v>
      </c>
      <c r="DS580" s="111">
        <f t="shared" si="1822"/>
        <v>5</v>
      </c>
      <c r="DT580" s="111">
        <f t="shared" si="1823"/>
        <v>0</v>
      </c>
      <c r="DU580" s="111">
        <f t="shared" si="1824"/>
        <v>1</v>
      </c>
      <c r="DV580" s="602"/>
      <c r="DW580" s="719"/>
      <c r="DX580" s="719"/>
      <c r="DY580" s="719"/>
      <c r="DZ580" s="719"/>
      <c r="EA580" s="719"/>
      <c r="EB580" s="719"/>
      <c r="EC580" s="719"/>
      <c r="ED580" s="719"/>
      <c r="EE580" s="603"/>
    </row>
    <row r="581" spans="1:135" s="604" customFormat="1" ht="15.75" customHeight="1">
      <c r="A581" s="1442" t="s">
        <v>841</v>
      </c>
      <c r="B581" s="306"/>
      <c r="C581" s="233"/>
      <c r="D581" s="233"/>
      <c r="E581" s="233"/>
      <c r="F581" s="233"/>
      <c r="G581" s="233"/>
      <c r="H581" s="233"/>
      <c r="I581" s="233"/>
      <c r="J581" s="233"/>
      <c r="K581" s="233"/>
      <c r="L581" s="233"/>
      <c r="M581" s="233"/>
      <c r="N581" s="233"/>
      <c r="O581" s="233"/>
      <c r="P581" s="233"/>
      <c r="Q581" s="233"/>
      <c r="R581" s="233"/>
      <c r="S581" s="233"/>
      <c r="T581" s="703"/>
      <c r="U581" s="233"/>
      <c r="V581" s="233"/>
      <c r="W581" s="233"/>
      <c r="X581" s="233"/>
      <c r="Y581" s="233"/>
      <c r="Z581" s="233"/>
      <c r="AA581" s="233"/>
      <c r="AB581" s="233"/>
      <c r="AC581" s="233"/>
      <c r="AD581" s="233"/>
      <c r="AE581" s="233"/>
      <c r="AF581" s="233"/>
      <c r="AG581" s="306"/>
      <c r="AH581" s="233"/>
      <c r="AI581" s="233"/>
      <c r="AJ581" s="306"/>
      <c r="AK581" s="306"/>
      <c r="AL581" s="233"/>
      <c r="AM581" s="703"/>
      <c r="AN581" s="233"/>
      <c r="AO581" s="233"/>
      <c r="AP581" s="233"/>
      <c r="AQ581" s="233"/>
      <c r="AR581" s="233"/>
      <c r="AS581" s="233"/>
      <c r="AT581" s="233"/>
      <c r="AU581" s="233"/>
      <c r="AV581" s="233"/>
      <c r="AW581" s="233"/>
      <c r="AX581" s="233"/>
      <c r="AY581" s="233"/>
      <c r="AZ581" s="233"/>
      <c r="BA581" s="233"/>
      <c r="BB581" s="233"/>
      <c r="BC581" s="233"/>
      <c r="BD581" s="233"/>
      <c r="BE581" s="233"/>
      <c r="BF581" s="703"/>
      <c r="BG581" s="233"/>
      <c r="BH581" s="233"/>
      <c r="BI581" s="233"/>
      <c r="BJ581" s="233"/>
      <c r="BK581" s="233"/>
      <c r="BL581" s="233"/>
      <c r="BM581" s="233"/>
      <c r="BN581" s="233"/>
      <c r="BO581" s="233"/>
      <c r="BP581" s="233"/>
      <c r="BQ581" s="233"/>
      <c r="BR581" s="233"/>
      <c r="BS581" s="233"/>
      <c r="BT581" s="233"/>
      <c r="BU581" s="233"/>
      <c r="BV581" s="233"/>
      <c r="BW581" s="233"/>
      <c r="BX581" s="233"/>
      <c r="BY581" s="703"/>
      <c r="BZ581" s="233"/>
      <c r="CA581" s="233"/>
      <c r="CB581" s="233"/>
      <c r="CC581" s="233"/>
      <c r="CD581" s="698" t="str">
        <f t="shared" si="1817"/>
        <v/>
      </c>
      <c r="CE581" s="698" t="str">
        <f t="shared" si="1818"/>
        <v/>
      </c>
      <c r="CF581" s="698" t="str">
        <f t="shared" si="1819"/>
        <v/>
      </c>
      <c r="CG581" s="787" t="str">
        <f t="shared" si="1820"/>
        <v/>
      </c>
      <c r="CH581" s="1371" t="str">
        <f t="shared" si="1889"/>
        <v/>
      </c>
      <c r="CI581" s="1372" t="str">
        <f t="shared" si="1889"/>
        <v/>
      </c>
      <c r="CJ581" s="1373" t="str">
        <f t="shared" si="1889"/>
        <v/>
      </c>
      <c r="CK581" s="1373" t="str">
        <f t="shared" si="1889"/>
        <v/>
      </c>
      <c r="CL581" s="1373" t="str">
        <f t="shared" si="1889"/>
        <v/>
      </c>
      <c r="CM581" s="1373" t="str">
        <f t="shared" si="1889"/>
        <v/>
      </c>
      <c r="CN581" s="1373" t="str">
        <f t="shared" si="1889"/>
        <v/>
      </c>
      <c r="CO581" s="1374" t="str">
        <f t="shared" si="1889"/>
        <v/>
      </c>
      <c r="CP581" s="1374" t="str">
        <f t="shared" si="1889"/>
        <v/>
      </c>
      <c r="CQ581" s="1374" t="str">
        <f t="shared" si="1889"/>
        <v/>
      </c>
      <c r="CR581" s="1374" t="str">
        <f t="shared" si="1889"/>
        <v/>
      </c>
      <c r="CS581" s="1373" t="str">
        <f t="shared" si="1889"/>
        <v/>
      </c>
      <c r="CT581" s="1373" t="str">
        <f t="shared" si="1889"/>
        <v/>
      </c>
      <c r="CU581" s="1373" t="str">
        <f t="shared" si="1889"/>
        <v/>
      </c>
      <c r="CV581" s="1373" t="str">
        <f t="shared" si="1889"/>
        <v/>
      </c>
      <c r="CW581" s="1373" t="str">
        <f t="shared" si="1887"/>
        <v/>
      </c>
      <c r="CX581" s="1372" t="str">
        <f t="shared" si="1887"/>
        <v/>
      </c>
      <c r="CY581" s="1375" t="str">
        <f t="shared" si="1887"/>
        <v/>
      </c>
      <c r="CZ581" s="532" t="str">
        <f t="shared" si="1890"/>
        <v/>
      </c>
      <c r="DA581" s="533" t="str">
        <f t="shared" si="1890"/>
        <v/>
      </c>
      <c r="DB581" s="534" t="str">
        <f t="shared" si="1890"/>
        <v/>
      </c>
      <c r="DC581" s="534" t="str">
        <f t="shared" si="1890"/>
        <v/>
      </c>
      <c r="DD581" s="534" t="str">
        <f t="shared" si="1890"/>
        <v/>
      </c>
      <c r="DE581" s="534" t="str">
        <f t="shared" si="1890"/>
        <v/>
      </c>
      <c r="DF581" s="534" t="str">
        <f t="shared" si="1890"/>
        <v/>
      </c>
      <c r="DG581" s="535" t="str">
        <f t="shared" si="1890"/>
        <v/>
      </c>
      <c r="DH581" s="535" t="str">
        <f t="shared" si="1890"/>
        <v/>
      </c>
      <c r="DI581" s="535" t="str">
        <f t="shared" si="1890"/>
        <v/>
      </c>
      <c r="DJ581" s="535" t="str">
        <f t="shared" si="1890"/>
        <v/>
      </c>
      <c r="DK581" s="534" t="str">
        <f t="shared" si="1890"/>
        <v/>
      </c>
      <c r="DL581" s="534" t="str">
        <f t="shared" si="1890"/>
        <v/>
      </c>
      <c r="DM581" s="534" t="str">
        <f t="shared" si="1890"/>
        <v/>
      </c>
      <c r="DN581" s="534" t="str">
        <f t="shared" si="1890"/>
        <v/>
      </c>
      <c r="DO581" s="534" t="str">
        <f t="shared" si="1888"/>
        <v/>
      </c>
      <c r="DP581" s="533" t="str">
        <f t="shared" si="1888"/>
        <v/>
      </c>
      <c r="DQ581" s="532" t="str">
        <f t="shared" si="1888"/>
        <v/>
      </c>
      <c r="DR581" s="753">
        <f t="shared" si="1821"/>
        <v>0</v>
      </c>
      <c r="DS581" s="111">
        <f t="shared" si="1822"/>
        <v>0</v>
      </c>
      <c r="DT581" s="111">
        <f t="shared" si="1823"/>
        <v>0</v>
      </c>
      <c r="DU581" s="111">
        <f t="shared" si="1824"/>
        <v>0</v>
      </c>
      <c r="DV581" s="602"/>
      <c r="DW581" s="719"/>
      <c r="DX581" s="719"/>
      <c r="DY581" s="719"/>
      <c r="DZ581" s="719"/>
      <c r="EA581" s="719"/>
      <c r="EB581" s="719"/>
      <c r="EC581" s="719"/>
      <c r="ED581" s="719"/>
      <c r="EE581" s="603"/>
    </row>
    <row r="582" spans="1:135" s="604" customFormat="1" ht="15.75" customHeight="1">
      <c r="A582" s="748" t="s">
        <v>399</v>
      </c>
      <c r="B582" s="306"/>
      <c r="C582" s="233"/>
      <c r="D582" s="233"/>
      <c r="E582" s="233"/>
      <c r="F582" s="233"/>
      <c r="G582" s="233"/>
      <c r="H582" s="233"/>
      <c r="I582" s="233"/>
      <c r="J582" s="233"/>
      <c r="K582" s="233"/>
      <c r="L582" s="233"/>
      <c r="M582" s="233"/>
      <c r="N582" s="233"/>
      <c r="O582" s="233"/>
      <c r="P582" s="233"/>
      <c r="Q582" s="233"/>
      <c r="R582" s="233"/>
      <c r="S582" s="233"/>
      <c r="T582" s="703"/>
      <c r="U582" s="233"/>
      <c r="V582" s="233"/>
      <c r="W582" s="233"/>
      <c r="X582" s="233"/>
      <c r="Y582" s="233"/>
      <c r="Z582" s="233"/>
      <c r="AA582" s="233"/>
      <c r="AB582" s="233"/>
      <c r="AC582" s="233"/>
      <c r="AD582" s="233"/>
      <c r="AE582" s="233"/>
      <c r="AF582" s="233"/>
      <c r="AG582" s="306"/>
      <c r="AH582" s="233"/>
      <c r="AI582" s="233"/>
      <c r="AJ582" s="306"/>
      <c r="AK582" s="306"/>
      <c r="AL582" s="233"/>
      <c r="AM582" s="703"/>
      <c r="AN582" s="233"/>
      <c r="AO582" s="233"/>
      <c r="AP582" s="233"/>
      <c r="AQ582" s="233"/>
      <c r="AR582" s="233"/>
      <c r="AS582" s="233"/>
      <c r="AT582" s="233"/>
      <c r="AU582" s="233"/>
      <c r="AV582" s="233"/>
      <c r="AW582" s="233"/>
      <c r="AX582" s="233"/>
      <c r="AY582" s="233"/>
      <c r="AZ582" s="233"/>
      <c r="BA582" s="233"/>
      <c r="BB582" s="233"/>
      <c r="BC582" s="233"/>
      <c r="BD582" s="233"/>
      <c r="BE582" s="233"/>
      <c r="BF582" s="703"/>
      <c r="BG582" s="233"/>
      <c r="BH582" s="233"/>
      <c r="BI582" s="233"/>
      <c r="BJ582" s="233"/>
      <c r="BK582" s="233"/>
      <c r="BL582" s="233"/>
      <c r="BM582" s="233"/>
      <c r="BN582" s="233"/>
      <c r="BO582" s="233"/>
      <c r="BP582" s="233"/>
      <c r="BQ582" s="233"/>
      <c r="BR582" s="233"/>
      <c r="BS582" s="233"/>
      <c r="BT582" s="233"/>
      <c r="BU582" s="233"/>
      <c r="BV582" s="233"/>
      <c r="BW582" s="233"/>
      <c r="BX582" s="233"/>
      <c r="BY582" s="703"/>
      <c r="BZ582" s="233">
        <v>12</v>
      </c>
      <c r="CA582" s="233">
        <v>12</v>
      </c>
      <c r="CB582" s="233">
        <v>12</v>
      </c>
      <c r="CC582" s="233">
        <v>12</v>
      </c>
      <c r="CD582" s="698" t="str">
        <f t="shared" si="1817"/>
        <v/>
      </c>
      <c r="CE582" s="698" t="str">
        <f t="shared" si="1818"/>
        <v/>
      </c>
      <c r="CF582" s="698" t="str">
        <f t="shared" si="1819"/>
        <v/>
      </c>
      <c r="CG582" s="787" t="str">
        <f t="shared" si="1820"/>
        <v/>
      </c>
      <c r="CH582" s="1371" t="str">
        <f t="shared" si="1889"/>
        <v/>
      </c>
      <c r="CI582" s="1372" t="str">
        <f t="shared" si="1889"/>
        <v/>
      </c>
      <c r="CJ582" s="1373" t="str">
        <f t="shared" si="1889"/>
        <v/>
      </c>
      <c r="CK582" s="1373" t="str">
        <f t="shared" si="1889"/>
        <v/>
      </c>
      <c r="CL582" s="1373" t="str">
        <f t="shared" si="1889"/>
        <v/>
      </c>
      <c r="CM582" s="1373" t="str">
        <f t="shared" si="1889"/>
        <v/>
      </c>
      <c r="CN582" s="1373" t="str">
        <f t="shared" si="1889"/>
        <v/>
      </c>
      <c r="CO582" s="1374" t="str">
        <f t="shared" si="1889"/>
        <v/>
      </c>
      <c r="CP582" s="1374" t="str">
        <f t="shared" si="1889"/>
        <v/>
      </c>
      <c r="CQ582" s="1374" t="str">
        <f t="shared" si="1889"/>
        <v/>
      </c>
      <c r="CR582" s="1374" t="str">
        <f t="shared" si="1889"/>
        <v/>
      </c>
      <c r="CS582" s="1373" t="str">
        <f t="shared" si="1889"/>
        <v/>
      </c>
      <c r="CT582" s="1373" t="str">
        <f t="shared" si="1889"/>
        <v/>
      </c>
      <c r="CU582" s="1373" t="str">
        <f t="shared" si="1889"/>
        <v/>
      </c>
      <c r="CV582" s="1373" t="str">
        <f t="shared" si="1889"/>
        <v/>
      </c>
      <c r="CW582" s="1373" t="str">
        <f t="shared" si="1887"/>
        <v/>
      </c>
      <c r="CX582" s="1372" t="str">
        <f t="shared" si="1887"/>
        <v/>
      </c>
      <c r="CY582" s="1375" t="str">
        <f t="shared" si="1887"/>
        <v/>
      </c>
      <c r="CZ582" s="532" t="str">
        <f t="shared" si="1890"/>
        <v/>
      </c>
      <c r="DA582" s="533" t="str">
        <f t="shared" si="1890"/>
        <v/>
      </c>
      <c r="DB582" s="534" t="str">
        <f t="shared" si="1890"/>
        <v/>
      </c>
      <c r="DC582" s="534" t="str">
        <f t="shared" si="1890"/>
        <v/>
      </c>
      <c r="DD582" s="534" t="str">
        <f t="shared" si="1890"/>
        <v/>
      </c>
      <c r="DE582" s="534" t="str">
        <f t="shared" si="1890"/>
        <v/>
      </c>
      <c r="DF582" s="534" t="str">
        <f t="shared" si="1890"/>
        <v/>
      </c>
      <c r="DG582" s="535" t="str">
        <f t="shared" si="1890"/>
        <v/>
      </c>
      <c r="DH582" s="535" t="str">
        <f t="shared" si="1890"/>
        <v/>
      </c>
      <c r="DI582" s="535" t="str">
        <f t="shared" si="1890"/>
        <v/>
      </c>
      <c r="DJ582" s="535" t="str">
        <f t="shared" si="1890"/>
        <v/>
      </c>
      <c r="DK582" s="534" t="str">
        <f t="shared" si="1890"/>
        <v/>
      </c>
      <c r="DL582" s="534" t="str">
        <f t="shared" si="1890"/>
        <v/>
      </c>
      <c r="DM582" s="534" t="str">
        <f t="shared" si="1890"/>
        <v/>
      </c>
      <c r="DN582" s="534" t="str">
        <f t="shared" si="1890"/>
        <v/>
      </c>
      <c r="DO582" s="534" t="str">
        <f t="shared" si="1888"/>
        <v/>
      </c>
      <c r="DP582" s="533" t="str">
        <f t="shared" si="1888"/>
        <v/>
      </c>
      <c r="DQ582" s="532" t="str">
        <f t="shared" si="1888"/>
        <v/>
      </c>
      <c r="DR582" s="753">
        <f t="shared" si="1821"/>
        <v>0</v>
      </c>
      <c r="DS582" s="111">
        <f t="shared" si="1822"/>
        <v>0</v>
      </c>
      <c r="DT582" s="111">
        <f t="shared" si="1823"/>
        <v>0</v>
      </c>
      <c r="DU582" s="111">
        <f t="shared" si="1824"/>
        <v>0</v>
      </c>
      <c r="DV582" s="602"/>
      <c r="DW582" s="719"/>
      <c r="DX582" s="719"/>
      <c r="DY582" s="719"/>
      <c r="DZ582" s="719"/>
      <c r="EA582" s="719"/>
      <c r="EB582" s="719"/>
      <c r="EC582" s="719"/>
      <c r="ED582" s="719"/>
      <c r="EE582" s="603"/>
    </row>
    <row r="583" spans="1:135" s="604" customFormat="1" ht="15.75" customHeight="1">
      <c r="A583" s="800" t="s">
        <v>400</v>
      </c>
      <c r="B583" s="858">
        <v>11180</v>
      </c>
      <c r="C583" s="858">
        <v>11180</v>
      </c>
      <c r="D583" s="858">
        <v>11180</v>
      </c>
      <c r="E583" s="858">
        <v>11180</v>
      </c>
      <c r="F583" s="858">
        <v>11180</v>
      </c>
      <c r="G583" s="858">
        <v>11180</v>
      </c>
      <c r="H583" s="858">
        <v>11180</v>
      </c>
      <c r="I583" s="858">
        <v>11180</v>
      </c>
      <c r="J583" s="858">
        <v>11180</v>
      </c>
      <c r="K583" s="858">
        <v>11180</v>
      </c>
      <c r="L583" s="858">
        <v>11180</v>
      </c>
      <c r="M583" s="858">
        <v>11180</v>
      </c>
      <c r="N583" s="858">
        <v>11180</v>
      </c>
      <c r="O583" s="858">
        <v>11180</v>
      </c>
      <c r="P583" s="858">
        <v>11180</v>
      </c>
      <c r="Q583" s="858">
        <v>11180</v>
      </c>
      <c r="R583" s="858">
        <v>11180</v>
      </c>
      <c r="S583" s="858">
        <v>11180</v>
      </c>
      <c r="T583" s="851"/>
      <c r="U583" s="858">
        <v>11180</v>
      </c>
      <c r="V583" s="858">
        <v>11180</v>
      </c>
      <c r="W583" s="858">
        <v>11180</v>
      </c>
      <c r="X583" s="858">
        <v>11180</v>
      </c>
      <c r="Y583" s="858">
        <v>11180</v>
      </c>
      <c r="Z583" s="858">
        <v>11180</v>
      </c>
      <c r="AA583" s="858">
        <v>11180</v>
      </c>
      <c r="AB583" s="858">
        <v>11180</v>
      </c>
      <c r="AC583" s="858">
        <v>11180</v>
      </c>
      <c r="AD583" s="858">
        <v>11180</v>
      </c>
      <c r="AE583" s="858">
        <v>11180</v>
      </c>
      <c r="AF583" s="858">
        <v>11180</v>
      </c>
      <c r="AG583" s="858">
        <v>11180</v>
      </c>
      <c r="AH583" s="858">
        <v>11180</v>
      </c>
      <c r="AI583" s="858">
        <v>11180</v>
      </c>
      <c r="AJ583" s="858">
        <v>11180</v>
      </c>
      <c r="AK583" s="858">
        <v>11180</v>
      </c>
      <c r="AL583" s="858">
        <v>11180</v>
      </c>
      <c r="AM583" s="851"/>
      <c r="AN583" s="858">
        <v>11180</v>
      </c>
      <c r="AO583" s="858">
        <v>11180</v>
      </c>
      <c r="AP583" s="858">
        <v>11180</v>
      </c>
      <c r="AQ583" s="858">
        <v>11180</v>
      </c>
      <c r="AR583" s="858">
        <v>11180</v>
      </c>
      <c r="AS583" s="858">
        <v>11180</v>
      </c>
      <c r="AT583" s="858">
        <v>11180</v>
      </c>
      <c r="AU583" s="858">
        <v>11180</v>
      </c>
      <c r="AV583" s="858">
        <v>11180</v>
      </c>
      <c r="AW583" s="858">
        <v>11180</v>
      </c>
      <c r="AX583" s="858">
        <v>11180</v>
      </c>
      <c r="AY583" s="858">
        <v>11180</v>
      </c>
      <c r="AZ583" s="858">
        <v>11180</v>
      </c>
      <c r="BA583" s="858">
        <v>11180</v>
      </c>
      <c r="BB583" s="858">
        <v>11180</v>
      </c>
      <c r="BC583" s="858">
        <v>11180</v>
      </c>
      <c r="BD583" s="858">
        <v>11180</v>
      </c>
      <c r="BE583" s="858">
        <v>11180</v>
      </c>
      <c r="BF583" s="851"/>
      <c r="BG583" s="858">
        <v>11180</v>
      </c>
      <c r="BH583" s="858">
        <v>11180</v>
      </c>
      <c r="BI583" s="858">
        <v>11180</v>
      </c>
      <c r="BJ583" s="858">
        <v>11180</v>
      </c>
      <c r="BK583" s="858">
        <v>11180</v>
      </c>
      <c r="BL583" s="858">
        <v>11180</v>
      </c>
      <c r="BM583" s="858">
        <v>11180</v>
      </c>
      <c r="BN583" s="858">
        <v>11180</v>
      </c>
      <c r="BO583" s="858">
        <v>11180</v>
      </c>
      <c r="BP583" s="858">
        <v>11180</v>
      </c>
      <c r="BQ583" s="858">
        <v>11180</v>
      </c>
      <c r="BR583" s="858">
        <v>11180</v>
      </c>
      <c r="BS583" s="858">
        <v>11180</v>
      </c>
      <c r="BT583" s="858">
        <v>11180</v>
      </c>
      <c r="BU583" s="858">
        <v>11180</v>
      </c>
      <c r="BV583" s="858">
        <v>11180</v>
      </c>
      <c r="BW583" s="858">
        <v>11180</v>
      </c>
      <c r="BX583" s="858">
        <v>11180</v>
      </c>
      <c r="BY583" s="851"/>
      <c r="BZ583" s="858">
        <v>11180</v>
      </c>
      <c r="CA583" s="858">
        <v>11180</v>
      </c>
      <c r="CB583" s="858">
        <v>11180</v>
      </c>
      <c r="CC583" s="858">
        <v>11180</v>
      </c>
      <c r="CD583" s="698">
        <f t="shared" si="1817"/>
        <v>11180</v>
      </c>
      <c r="CE583" s="698">
        <f t="shared" si="1818"/>
        <v>11180</v>
      </c>
      <c r="CF583" s="698">
        <f t="shared" si="1819"/>
        <v>11180</v>
      </c>
      <c r="CG583" s="787">
        <f t="shared" si="1820"/>
        <v>11180</v>
      </c>
      <c r="CH583" s="1371">
        <f t="shared" si="1889"/>
        <v>11180</v>
      </c>
      <c r="CI583" s="1372">
        <f t="shared" si="1889"/>
        <v>11180</v>
      </c>
      <c r="CJ583" s="1373">
        <f t="shared" si="1889"/>
        <v>11180</v>
      </c>
      <c r="CK583" s="1373">
        <f t="shared" si="1889"/>
        <v>11180</v>
      </c>
      <c r="CL583" s="1373">
        <f t="shared" si="1889"/>
        <v>11180</v>
      </c>
      <c r="CM583" s="1373">
        <f t="shared" si="1889"/>
        <v>11180</v>
      </c>
      <c r="CN583" s="1373">
        <f t="shared" si="1889"/>
        <v>11180</v>
      </c>
      <c r="CO583" s="1374">
        <f t="shared" si="1889"/>
        <v>11180</v>
      </c>
      <c r="CP583" s="1374">
        <f t="shared" si="1889"/>
        <v>11180</v>
      </c>
      <c r="CQ583" s="1374">
        <f t="shared" si="1889"/>
        <v>11180</v>
      </c>
      <c r="CR583" s="1374">
        <f t="shared" si="1889"/>
        <v>11180</v>
      </c>
      <c r="CS583" s="1373">
        <f t="shared" si="1889"/>
        <v>11180</v>
      </c>
      <c r="CT583" s="1373">
        <f t="shared" si="1889"/>
        <v>11180</v>
      </c>
      <c r="CU583" s="1373">
        <f t="shared" si="1889"/>
        <v>11180</v>
      </c>
      <c r="CV583" s="1373">
        <f t="shared" si="1889"/>
        <v>11180</v>
      </c>
      <c r="CW583" s="1373">
        <f t="shared" si="1887"/>
        <v>11180</v>
      </c>
      <c r="CX583" s="1372">
        <f t="shared" si="1887"/>
        <v>11180</v>
      </c>
      <c r="CY583" s="1375">
        <f t="shared" si="1887"/>
        <v>11180</v>
      </c>
      <c r="CZ583" s="532">
        <f t="shared" si="1890"/>
        <v>11180</v>
      </c>
      <c r="DA583" s="533">
        <f t="shared" si="1890"/>
        <v>11180</v>
      </c>
      <c r="DB583" s="534">
        <f t="shared" si="1890"/>
        <v>11180</v>
      </c>
      <c r="DC583" s="534">
        <f t="shared" si="1890"/>
        <v>11180</v>
      </c>
      <c r="DD583" s="534">
        <f t="shared" si="1890"/>
        <v>11180</v>
      </c>
      <c r="DE583" s="534">
        <f t="shared" si="1890"/>
        <v>11180</v>
      </c>
      <c r="DF583" s="534">
        <f t="shared" si="1890"/>
        <v>11180</v>
      </c>
      <c r="DG583" s="535">
        <f t="shared" si="1890"/>
        <v>11180</v>
      </c>
      <c r="DH583" s="535">
        <f t="shared" si="1890"/>
        <v>11180</v>
      </c>
      <c r="DI583" s="535">
        <f t="shared" si="1890"/>
        <v>11180</v>
      </c>
      <c r="DJ583" s="535">
        <f t="shared" si="1890"/>
        <v>11180</v>
      </c>
      <c r="DK583" s="534">
        <f t="shared" si="1890"/>
        <v>11180</v>
      </c>
      <c r="DL583" s="534">
        <f t="shared" si="1890"/>
        <v>11180</v>
      </c>
      <c r="DM583" s="534">
        <f t="shared" si="1890"/>
        <v>11180</v>
      </c>
      <c r="DN583" s="534">
        <f t="shared" si="1890"/>
        <v>11180</v>
      </c>
      <c r="DO583" s="534">
        <f t="shared" si="1888"/>
        <v>11180</v>
      </c>
      <c r="DP583" s="533">
        <f t="shared" si="1888"/>
        <v>11180</v>
      </c>
      <c r="DQ583" s="532">
        <f t="shared" si="1888"/>
        <v>11180</v>
      </c>
      <c r="DR583" s="753">
        <f t="shared" si="1821"/>
        <v>18</v>
      </c>
      <c r="DS583" s="111">
        <f t="shared" si="1822"/>
        <v>18</v>
      </c>
      <c r="DT583" s="111">
        <f t="shared" si="1823"/>
        <v>18</v>
      </c>
      <c r="DU583" s="111">
        <f t="shared" si="1824"/>
        <v>18</v>
      </c>
      <c r="DV583" s="602"/>
      <c r="DW583" s="719"/>
      <c r="DX583" s="719"/>
      <c r="DY583" s="719"/>
      <c r="DZ583" s="719"/>
      <c r="EA583" s="719"/>
      <c r="EB583" s="719"/>
      <c r="EC583" s="719"/>
      <c r="ED583" s="719"/>
      <c r="EE583" s="603"/>
    </row>
    <row r="584" spans="1:135" s="604" customFormat="1" ht="15.75" customHeight="1">
      <c r="A584" s="748" t="s">
        <v>328</v>
      </c>
      <c r="B584" s="863" t="str">
        <f>IF(B582="","",B581*B582*B583/B$46/365/$G$1)</f>
        <v/>
      </c>
      <c r="C584" s="863" t="str">
        <f t="shared" ref="C584:S584" si="1900">IF(C582="","",C581*C582*C583/C$46/365/$G$1)</f>
        <v/>
      </c>
      <c r="D584" s="863" t="str">
        <f t="shared" si="1900"/>
        <v/>
      </c>
      <c r="E584" s="863" t="str">
        <f t="shared" si="1900"/>
        <v/>
      </c>
      <c r="F584" s="863" t="str">
        <f t="shared" si="1900"/>
        <v/>
      </c>
      <c r="G584" s="863" t="str">
        <f t="shared" si="1900"/>
        <v/>
      </c>
      <c r="H584" s="863" t="str">
        <f t="shared" si="1900"/>
        <v/>
      </c>
      <c r="I584" s="863" t="str">
        <f t="shared" si="1900"/>
        <v/>
      </c>
      <c r="J584" s="863" t="str">
        <f t="shared" si="1900"/>
        <v/>
      </c>
      <c r="K584" s="863" t="str">
        <f t="shared" si="1900"/>
        <v/>
      </c>
      <c r="L584" s="863" t="str">
        <f t="shared" si="1900"/>
        <v/>
      </c>
      <c r="M584" s="863" t="str">
        <f t="shared" si="1900"/>
        <v/>
      </c>
      <c r="N584" s="863" t="str">
        <f t="shared" si="1900"/>
        <v/>
      </c>
      <c r="O584" s="863" t="str">
        <f t="shared" si="1900"/>
        <v/>
      </c>
      <c r="P584" s="863" t="str">
        <f t="shared" si="1900"/>
        <v/>
      </c>
      <c r="Q584" s="863" t="str">
        <f t="shared" si="1900"/>
        <v/>
      </c>
      <c r="R584" s="863" t="str">
        <f t="shared" si="1900"/>
        <v/>
      </c>
      <c r="S584" s="863" t="str">
        <f t="shared" si="1900"/>
        <v/>
      </c>
      <c r="T584" s="752"/>
      <c r="U584" s="863" t="str">
        <f t="shared" ref="U584:AL584" si="1901">IF(U582="","",U581*U582*U583/U$46/365/$G$1)</f>
        <v/>
      </c>
      <c r="V584" s="863" t="str">
        <f t="shared" si="1901"/>
        <v/>
      </c>
      <c r="W584" s="863" t="str">
        <f t="shared" si="1901"/>
        <v/>
      </c>
      <c r="X584" s="863" t="str">
        <f t="shared" si="1901"/>
        <v/>
      </c>
      <c r="Y584" s="863" t="str">
        <f t="shared" si="1901"/>
        <v/>
      </c>
      <c r="Z584" s="863" t="str">
        <f t="shared" si="1901"/>
        <v/>
      </c>
      <c r="AA584" s="863" t="str">
        <f t="shared" si="1901"/>
        <v/>
      </c>
      <c r="AB584" s="863" t="str">
        <f t="shared" si="1901"/>
        <v/>
      </c>
      <c r="AC584" s="863" t="str">
        <f t="shared" si="1901"/>
        <v/>
      </c>
      <c r="AD584" s="863" t="str">
        <f t="shared" si="1901"/>
        <v/>
      </c>
      <c r="AE584" s="863" t="str">
        <f t="shared" si="1901"/>
        <v/>
      </c>
      <c r="AF584" s="863" t="str">
        <f t="shared" si="1901"/>
        <v/>
      </c>
      <c r="AG584" s="863" t="str">
        <f t="shared" si="1901"/>
        <v/>
      </c>
      <c r="AH584" s="863" t="str">
        <f t="shared" si="1901"/>
        <v/>
      </c>
      <c r="AI584" s="863" t="str">
        <f t="shared" si="1901"/>
        <v/>
      </c>
      <c r="AJ584" s="863" t="str">
        <f t="shared" si="1901"/>
        <v/>
      </c>
      <c r="AK584" s="863" t="str">
        <f t="shared" si="1901"/>
        <v/>
      </c>
      <c r="AL584" s="863" t="str">
        <f t="shared" si="1901"/>
        <v/>
      </c>
      <c r="AM584" s="752"/>
      <c r="AN584" s="863" t="str">
        <f t="shared" ref="AN584:BE584" si="1902">IF(AN582="","",AN581*AN582*AN583/AN$46/365/$G$1)</f>
        <v/>
      </c>
      <c r="AO584" s="863" t="str">
        <f t="shared" si="1902"/>
        <v/>
      </c>
      <c r="AP584" s="863" t="str">
        <f t="shared" si="1902"/>
        <v/>
      </c>
      <c r="AQ584" s="863" t="str">
        <f t="shared" si="1902"/>
        <v/>
      </c>
      <c r="AR584" s="863" t="str">
        <f t="shared" si="1902"/>
        <v/>
      </c>
      <c r="AS584" s="863" t="str">
        <f t="shared" si="1902"/>
        <v/>
      </c>
      <c r="AT584" s="863" t="str">
        <f t="shared" si="1902"/>
        <v/>
      </c>
      <c r="AU584" s="863" t="str">
        <f t="shared" si="1902"/>
        <v/>
      </c>
      <c r="AV584" s="863" t="str">
        <f t="shared" si="1902"/>
        <v/>
      </c>
      <c r="AW584" s="863" t="str">
        <f t="shared" si="1902"/>
        <v/>
      </c>
      <c r="AX584" s="863" t="str">
        <f t="shared" si="1902"/>
        <v/>
      </c>
      <c r="AY584" s="863" t="str">
        <f t="shared" si="1902"/>
        <v/>
      </c>
      <c r="AZ584" s="863" t="str">
        <f t="shared" si="1902"/>
        <v/>
      </c>
      <c r="BA584" s="863" t="str">
        <f t="shared" si="1902"/>
        <v/>
      </c>
      <c r="BB584" s="863" t="str">
        <f t="shared" si="1902"/>
        <v/>
      </c>
      <c r="BC584" s="863" t="str">
        <f t="shared" si="1902"/>
        <v/>
      </c>
      <c r="BD584" s="863" t="str">
        <f t="shared" si="1902"/>
        <v/>
      </c>
      <c r="BE584" s="863" t="str">
        <f t="shared" si="1902"/>
        <v/>
      </c>
      <c r="BF584" s="752"/>
      <c r="BG584" s="863" t="str">
        <f t="shared" ref="BG584:BX584" si="1903">IF(BG582="","",BG581*BG582*BG583/BG$46/365/$G$1)</f>
        <v/>
      </c>
      <c r="BH584" s="863" t="str">
        <f t="shared" si="1903"/>
        <v/>
      </c>
      <c r="BI584" s="863" t="str">
        <f t="shared" si="1903"/>
        <v/>
      </c>
      <c r="BJ584" s="863" t="str">
        <f t="shared" si="1903"/>
        <v/>
      </c>
      <c r="BK584" s="863" t="str">
        <f t="shared" si="1903"/>
        <v/>
      </c>
      <c r="BL584" s="863" t="str">
        <f t="shared" si="1903"/>
        <v/>
      </c>
      <c r="BM584" s="863" t="str">
        <f t="shared" si="1903"/>
        <v/>
      </c>
      <c r="BN584" s="863" t="str">
        <f t="shared" si="1903"/>
        <v/>
      </c>
      <c r="BO584" s="863" t="str">
        <f t="shared" si="1903"/>
        <v/>
      </c>
      <c r="BP584" s="863" t="str">
        <f t="shared" si="1903"/>
        <v/>
      </c>
      <c r="BQ584" s="863" t="str">
        <f t="shared" si="1903"/>
        <v/>
      </c>
      <c r="BR584" s="863" t="str">
        <f t="shared" si="1903"/>
        <v/>
      </c>
      <c r="BS584" s="863" t="str">
        <f t="shared" si="1903"/>
        <v/>
      </c>
      <c r="BT584" s="863" t="str">
        <f t="shared" si="1903"/>
        <v/>
      </c>
      <c r="BU584" s="863" t="str">
        <f t="shared" si="1903"/>
        <v/>
      </c>
      <c r="BV584" s="863" t="str">
        <f t="shared" si="1903"/>
        <v/>
      </c>
      <c r="BW584" s="863" t="str">
        <f t="shared" si="1903"/>
        <v/>
      </c>
      <c r="BX584" s="863" t="str">
        <f t="shared" si="1903"/>
        <v/>
      </c>
      <c r="BY584" s="752"/>
      <c r="BZ584" s="863">
        <f>IF(BZ582="","",BZ581*BZ582*BZ583/BZ$46/365/$G$1)</f>
        <v>0</v>
      </c>
      <c r="CA584" s="863">
        <f>IF(CA582="","",CA581*CA582*CA583/CA$46/365/$G$1)</f>
        <v>0</v>
      </c>
      <c r="CB584" s="863">
        <f>IF(CB582="","",CB581*CB582*CB583/CB$46/365/$G$1)</f>
        <v>0</v>
      </c>
      <c r="CC584" s="863">
        <f>IF(CC582="","",CC581*CC582*CC583/CC$46/365/$G$1)</f>
        <v>0</v>
      </c>
      <c r="CD584" s="698" t="str">
        <f t="shared" si="1817"/>
        <v/>
      </c>
      <c r="CE584" s="723" t="str">
        <f t="shared" si="1818"/>
        <v/>
      </c>
      <c r="CF584" s="723" t="str">
        <f t="shared" si="1819"/>
        <v/>
      </c>
      <c r="CG584" s="790" t="str">
        <f t="shared" si="1820"/>
        <v/>
      </c>
      <c r="CH584" s="1376" t="str">
        <f t="shared" si="1889"/>
        <v/>
      </c>
      <c r="CI584" s="1377" t="str">
        <f t="shared" si="1889"/>
        <v/>
      </c>
      <c r="CJ584" s="1378" t="str">
        <f t="shared" si="1889"/>
        <v/>
      </c>
      <c r="CK584" s="1378" t="str">
        <f t="shared" si="1889"/>
        <v/>
      </c>
      <c r="CL584" s="1378" t="str">
        <f t="shared" si="1889"/>
        <v/>
      </c>
      <c r="CM584" s="1378" t="str">
        <f t="shared" si="1889"/>
        <v/>
      </c>
      <c r="CN584" s="1378" t="str">
        <f t="shared" si="1889"/>
        <v/>
      </c>
      <c r="CO584" s="1379" t="str">
        <f t="shared" si="1889"/>
        <v/>
      </c>
      <c r="CP584" s="1379" t="str">
        <f t="shared" si="1889"/>
        <v/>
      </c>
      <c r="CQ584" s="1379" t="str">
        <f t="shared" si="1889"/>
        <v/>
      </c>
      <c r="CR584" s="1379" t="str">
        <f t="shared" si="1889"/>
        <v/>
      </c>
      <c r="CS584" s="1378" t="str">
        <f t="shared" si="1889"/>
        <v/>
      </c>
      <c r="CT584" s="1378" t="str">
        <f t="shared" si="1889"/>
        <v/>
      </c>
      <c r="CU584" s="1378" t="str">
        <f t="shared" si="1889"/>
        <v/>
      </c>
      <c r="CV584" s="1378" t="str">
        <f t="shared" si="1889"/>
        <v/>
      </c>
      <c r="CW584" s="1378" t="str">
        <f t="shared" si="1887"/>
        <v/>
      </c>
      <c r="CX584" s="1377" t="str">
        <f t="shared" si="1887"/>
        <v/>
      </c>
      <c r="CY584" s="1380" t="str">
        <f t="shared" si="1887"/>
        <v/>
      </c>
      <c r="CZ584" s="638" t="str">
        <f t="shared" si="1890"/>
        <v/>
      </c>
      <c r="DA584" s="639" t="str">
        <f t="shared" si="1890"/>
        <v/>
      </c>
      <c r="DB584" s="640" t="str">
        <f t="shared" si="1890"/>
        <v/>
      </c>
      <c r="DC584" s="640" t="str">
        <f t="shared" si="1890"/>
        <v/>
      </c>
      <c r="DD584" s="640" t="str">
        <f t="shared" si="1890"/>
        <v/>
      </c>
      <c r="DE584" s="640" t="str">
        <f t="shared" si="1890"/>
        <v/>
      </c>
      <c r="DF584" s="640" t="str">
        <f t="shared" si="1890"/>
        <v/>
      </c>
      <c r="DG584" s="641" t="str">
        <f t="shared" si="1890"/>
        <v/>
      </c>
      <c r="DH584" s="641" t="str">
        <f t="shared" si="1890"/>
        <v/>
      </c>
      <c r="DI584" s="641" t="str">
        <f t="shared" si="1890"/>
        <v/>
      </c>
      <c r="DJ584" s="641" t="str">
        <f t="shared" si="1890"/>
        <v/>
      </c>
      <c r="DK584" s="640" t="str">
        <f t="shared" si="1890"/>
        <v/>
      </c>
      <c r="DL584" s="640" t="str">
        <f t="shared" si="1890"/>
        <v/>
      </c>
      <c r="DM584" s="640" t="str">
        <f t="shared" si="1890"/>
        <v/>
      </c>
      <c r="DN584" s="640" t="str">
        <f t="shared" si="1890"/>
        <v/>
      </c>
      <c r="DO584" s="640" t="str">
        <f t="shared" si="1888"/>
        <v/>
      </c>
      <c r="DP584" s="639" t="str">
        <f t="shared" si="1888"/>
        <v/>
      </c>
      <c r="DQ584" s="638" t="str">
        <f t="shared" si="1888"/>
        <v/>
      </c>
      <c r="DR584" s="753">
        <f t="shared" si="1821"/>
        <v>0</v>
      </c>
      <c r="DS584" s="111">
        <f t="shared" si="1822"/>
        <v>0</v>
      </c>
      <c r="DT584" s="111">
        <f t="shared" si="1823"/>
        <v>0</v>
      </c>
      <c r="DU584" s="111">
        <f t="shared" si="1824"/>
        <v>0</v>
      </c>
      <c r="DV584" s="602"/>
      <c r="DW584" s="719"/>
      <c r="DX584" s="719"/>
      <c r="DY584" s="719"/>
      <c r="DZ584" s="719"/>
      <c r="EA584" s="719"/>
      <c r="EB584" s="719"/>
      <c r="EC584" s="719"/>
      <c r="ED584" s="719"/>
      <c r="EE584" s="603"/>
    </row>
    <row r="585" spans="1:135" s="604" customFormat="1" ht="15.75" customHeight="1">
      <c r="A585" s="859" t="s">
        <v>398</v>
      </c>
      <c r="B585" s="306"/>
      <c r="C585" s="233"/>
      <c r="D585" s="233"/>
      <c r="E585" s="233"/>
      <c r="F585" s="233"/>
      <c r="G585" s="233"/>
      <c r="H585" s="233"/>
      <c r="I585" s="233"/>
      <c r="J585" s="233"/>
      <c r="K585" s="233"/>
      <c r="L585" s="233"/>
      <c r="M585" s="233"/>
      <c r="N585" s="233"/>
      <c r="O585" s="233"/>
      <c r="P585" s="233"/>
      <c r="Q585" s="233"/>
      <c r="R585" s="233"/>
      <c r="S585" s="233"/>
      <c r="T585" s="689"/>
      <c r="U585" s="233"/>
      <c r="V585" s="233"/>
      <c r="W585" s="233"/>
      <c r="X585" s="233"/>
      <c r="Y585" s="233"/>
      <c r="Z585" s="233"/>
      <c r="AA585" s="233"/>
      <c r="AB585" s="233"/>
      <c r="AC585" s="233"/>
      <c r="AD585" s="233"/>
      <c r="AE585" s="233"/>
      <c r="AF585" s="233"/>
      <c r="AG585" s="306"/>
      <c r="AH585" s="233"/>
      <c r="AI585" s="233"/>
      <c r="AJ585" s="233"/>
      <c r="AK585" s="233"/>
      <c r="AL585" s="233"/>
      <c r="AM585" s="689"/>
      <c r="AN585" s="233"/>
      <c r="AO585" s="233"/>
      <c r="AP585" s="233"/>
      <c r="AQ585" s="233"/>
      <c r="AR585" s="233"/>
      <c r="AS585" s="233"/>
      <c r="AT585" s="233"/>
      <c r="AU585" s="233"/>
      <c r="AV585" s="233"/>
      <c r="AW585" s="233"/>
      <c r="AX585" s="233"/>
      <c r="AY585" s="233"/>
      <c r="AZ585" s="233"/>
      <c r="BA585" s="233"/>
      <c r="BB585" s="233"/>
      <c r="BC585" s="233"/>
      <c r="BD585" s="233"/>
      <c r="BE585" s="233"/>
      <c r="BF585" s="689"/>
      <c r="BG585" s="233"/>
      <c r="BH585" s="233"/>
      <c r="BI585" s="233"/>
      <c r="BJ585" s="233"/>
      <c r="BK585" s="233"/>
      <c r="BL585" s="233"/>
      <c r="BM585" s="233"/>
      <c r="BN585" s="233"/>
      <c r="BO585" s="233"/>
      <c r="BP585" s="233"/>
      <c r="BQ585" s="233"/>
      <c r="BR585" s="233"/>
      <c r="BS585" s="233"/>
      <c r="BT585" s="233"/>
      <c r="BU585" s="233"/>
      <c r="BV585" s="233"/>
      <c r="BW585" s="233"/>
      <c r="BX585" s="233"/>
      <c r="BY585" s="689"/>
      <c r="BZ585" s="233"/>
      <c r="CA585" s="233"/>
      <c r="CB585" s="233"/>
      <c r="CC585" s="233"/>
      <c r="CD585" s="698" t="str">
        <f t="shared" si="1817"/>
        <v/>
      </c>
      <c r="CE585" s="698" t="str">
        <f t="shared" si="1818"/>
        <v/>
      </c>
      <c r="CF585" s="698" t="str">
        <f t="shared" si="1819"/>
        <v/>
      </c>
      <c r="CG585" s="787" t="str">
        <f t="shared" si="1820"/>
        <v/>
      </c>
      <c r="CH585" s="1371" t="str">
        <f t="shared" si="1889"/>
        <v/>
      </c>
      <c r="CI585" s="1372" t="str">
        <f t="shared" si="1889"/>
        <v/>
      </c>
      <c r="CJ585" s="1373" t="str">
        <f t="shared" si="1889"/>
        <v/>
      </c>
      <c r="CK585" s="1373" t="str">
        <f t="shared" si="1889"/>
        <v/>
      </c>
      <c r="CL585" s="1373" t="str">
        <f t="shared" si="1889"/>
        <v/>
      </c>
      <c r="CM585" s="1373" t="str">
        <f t="shared" si="1889"/>
        <v/>
      </c>
      <c r="CN585" s="1373" t="str">
        <f t="shared" si="1889"/>
        <v/>
      </c>
      <c r="CO585" s="1374" t="str">
        <f t="shared" si="1889"/>
        <v/>
      </c>
      <c r="CP585" s="1374" t="str">
        <f t="shared" si="1889"/>
        <v/>
      </c>
      <c r="CQ585" s="1374" t="str">
        <f t="shared" si="1889"/>
        <v/>
      </c>
      <c r="CR585" s="1374" t="str">
        <f t="shared" si="1889"/>
        <v/>
      </c>
      <c r="CS585" s="1373" t="str">
        <f t="shared" si="1889"/>
        <v/>
      </c>
      <c r="CT585" s="1373" t="str">
        <f t="shared" si="1889"/>
        <v/>
      </c>
      <c r="CU585" s="1373" t="str">
        <f t="shared" si="1889"/>
        <v/>
      </c>
      <c r="CV585" s="1373" t="str">
        <f t="shared" si="1889"/>
        <v/>
      </c>
      <c r="CW585" s="1373" t="str">
        <f t="shared" si="1887"/>
        <v/>
      </c>
      <c r="CX585" s="1372" t="str">
        <f t="shared" si="1887"/>
        <v/>
      </c>
      <c r="CY585" s="1375" t="str">
        <f t="shared" si="1887"/>
        <v/>
      </c>
      <c r="CZ585" s="532" t="str">
        <f t="shared" si="1890"/>
        <v/>
      </c>
      <c r="DA585" s="533" t="str">
        <f t="shared" si="1890"/>
        <v/>
      </c>
      <c r="DB585" s="534" t="str">
        <f t="shared" si="1890"/>
        <v/>
      </c>
      <c r="DC585" s="534" t="str">
        <f t="shared" si="1890"/>
        <v/>
      </c>
      <c r="DD585" s="534" t="str">
        <f t="shared" si="1890"/>
        <v/>
      </c>
      <c r="DE585" s="534" t="str">
        <f t="shared" si="1890"/>
        <v/>
      </c>
      <c r="DF585" s="534" t="str">
        <f t="shared" si="1890"/>
        <v/>
      </c>
      <c r="DG585" s="535" t="str">
        <f t="shared" si="1890"/>
        <v/>
      </c>
      <c r="DH585" s="535" t="str">
        <f t="shared" si="1890"/>
        <v/>
      </c>
      <c r="DI585" s="535" t="str">
        <f t="shared" si="1890"/>
        <v/>
      </c>
      <c r="DJ585" s="535" t="str">
        <f t="shared" si="1890"/>
        <v/>
      </c>
      <c r="DK585" s="534" t="str">
        <f t="shared" si="1890"/>
        <v/>
      </c>
      <c r="DL585" s="534" t="str">
        <f t="shared" si="1890"/>
        <v/>
      </c>
      <c r="DM585" s="534" t="str">
        <f t="shared" si="1890"/>
        <v/>
      </c>
      <c r="DN585" s="534" t="str">
        <f t="shared" si="1890"/>
        <v/>
      </c>
      <c r="DO585" s="534" t="str">
        <f t="shared" si="1888"/>
        <v/>
      </c>
      <c r="DP585" s="533" t="str">
        <f t="shared" si="1888"/>
        <v/>
      </c>
      <c r="DQ585" s="532" t="str">
        <f t="shared" si="1888"/>
        <v/>
      </c>
      <c r="DR585" s="753">
        <f t="shared" si="1821"/>
        <v>0</v>
      </c>
      <c r="DS585" s="111">
        <f t="shared" si="1822"/>
        <v>0</v>
      </c>
      <c r="DT585" s="111">
        <f t="shared" si="1823"/>
        <v>0</v>
      </c>
      <c r="DU585" s="111">
        <f t="shared" si="1824"/>
        <v>0</v>
      </c>
      <c r="DV585" s="602"/>
      <c r="DW585" s="719"/>
      <c r="DX585" s="719"/>
      <c r="DY585" s="719"/>
      <c r="DZ585" s="719"/>
      <c r="EA585" s="719"/>
      <c r="EB585" s="719"/>
      <c r="EC585" s="719"/>
      <c r="ED585" s="719"/>
      <c r="EE585" s="603"/>
    </row>
    <row r="586" spans="1:135" s="604" customFormat="1" ht="15.75" customHeight="1">
      <c r="A586" s="748" t="s">
        <v>395</v>
      </c>
      <c r="B586" s="541" t="str">
        <f t="shared" ref="B586:K586" si="1904">IF(B585="","",B581*B582*B585)</f>
        <v/>
      </c>
      <c r="C586" s="541" t="str">
        <f t="shared" si="1904"/>
        <v/>
      </c>
      <c r="D586" s="541" t="str">
        <f t="shared" si="1904"/>
        <v/>
      </c>
      <c r="E586" s="541" t="str">
        <f t="shared" si="1904"/>
        <v/>
      </c>
      <c r="F586" s="541" t="str">
        <f t="shared" si="1904"/>
        <v/>
      </c>
      <c r="G586" s="541" t="str">
        <f t="shared" si="1904"/>
        <v/>
      </c>
      <c r="H586" s="541" t="str">
        <f t="shared" si="1904"/>
        <v/>
      </c>
      <c r="I586" s="541" t="str">
        <f t="shared" si="1904"/>
        <v/>
      </c>
      <c r="J586" s="541" t="str">
        <f t="shared" si="1904"/>
        <v/>
      </c>
      <c r="K586" s="541" t="str">
        <f t="shared" si="1904"/>
        <v/>
      </c>
      <c r="L586" s="541"/>
      <c r="M586" s="541" t="str">
        <f t="shared" ref="M586:S586" si="1905">IF(M585="","",M581*M582*M585)</f>
        <v/>
      </c>
      <c r="N586" s="541" t="str">
        <f t="shared" si="1905"/>
        <v/>
      </c>
      <c r="O586" s="541" t="str">
        <f t="shared" si="1905"/>
        <v/>
      </c>
      <c r="P586" s="541" t="str">
        <f t="shared" si="1905"/>
        <v/>
      </c>
      <c r="Q586" s="541" t="str">
        <f t="shared" si="1905"/>
        <v/>
      </c>
      <c r="R586" s="541" t="str">
        <f t="shared" si="1905"/>
        <v/>
      </c>
      <c r="S586" s="541" t="str">
        <f t="shared" si="1905"/>
        <v/>
      </c>
      <c r="T586" s="865"/>
      <c r="U586" s="541" t="str">
        <f t="shared" ref="U586:AL586" si="1906">IF(U585="","",U581*U582*U585)</f>
        <v/>
      </c>
      <c r="V586" s="541" t="str">
        <f t="shared" si="1906"/>
        <v/>
      </c>
      <c r="W586" s="541" t="str">
        <f t="shared" si="1906"/>
        <v/>
      </c>
      <c r="X586" s="541" t="str">
        <f t="shared" si="1906"/>
        <v/>
      </c>
      <c r="Y586" s="541" t="str">
        <f t="shared" si="1906"/>
        <v/>
      </c>
      <c r="Z586" s="541" t="str">
        <f t="shared" si="1906"/>
        <v/>
      </c>
      <c r="AA586" s="541" t="str">
        <f t="shared" si="1906"/>
        <v/>
      </c>
      <c r="AB586" s="541" t="str">
        <f t="shared" si="1906"/>
        <v/>
      </c>
      <c r="AC586" s="541" t="str">
        <f t="shared" si="1906"/>
        <v/>
      </c>
      <c r="AD586" s="541" t="str">
        <f t="shared" si="1906"/>
        <v/>
      </c>
      <c r="AE586" s="541" t="str">
        <f t="shared" si="1906"/>
        <v/>
      </c>
      <c r="AF586" s="541" t="str">
        <f t="shared" si="1906"/>
        <v/>
      </c>
      <c r="AG586" s="541" t="str">
        <f t="shared" si="1906"/>
        <v/>
      </c>
      <c r="AH586" s="541" t="str">
        <f t="shared" si="1906"/>
        <v/>
      </c>
      <c r="AI586" s="541" t="str">
        <f t="shared" si="1906"/>
        <v/>
      </c>
      <c r="AJ586" s="541" t="str">
        <f t="shared" si="1906"/>
        <v/>
      </c>
      <c r="AK586" s="541" t="str">
        <f t="shared" si="1906"/>
        <v/>
      </c>
      <c r="AL586" s="541" t="str">
        <f t="shared" si="1906"/>
        <v/>
      </c>
      <c r="AM586" s="865"/>
      <c r="AN586" s="541" t="str">
        <f t="shared" ref="AN586:BE586" si="1907">IF(AN585="","",AN581*AN582*AN585)</f>
        <v/>
      </c>
      <c r="AO586" s="541" t="str">
        <f t="shared" si="1907"/>
        <v/>
      </c>
      <c r="AP586" s="541" t="str">
        <f t="shared" si="1907"/>
        <v/>
      </c>
      <c r="AQ586" s="541" t="str">
        <f t="shared" si="1907"/>
        <v/>
      </c>
      <c r="AR586" s="541" t="str">
        <f t="shared" si="1907"/>
        <v/>
      </c>
      <c r="AS586" s="541" t="str">
        <f t="shared" si="1907"/>
        <v/>
      </c>
      <c r="AT586" s="541" t="str">
        <f t="shared" si="1907"/>
        <v/>
      </c>
      <c r="AU586" s="541" t="str">
        <f t="shared" si="1907"/>
        <v/>
      </c>
      <c r="AV586" s="541" t="str">
        <f t="shared" si="1907"/>
        <v/>
      </c>
      <c r="AW586" s="541" t="str">
        <f t="shared" si="1907"/>
        <v/>
      </c>
      <c r="AX586" s="541" t="str">
        <f t="shared" si="1907"/>
        <v/>
      </c>
      <c r="AY586" s="541" t="str">
        <f t="shared" si="1907"/>
        <v/>
      </c>
      <c r="AZ586" s="541" t="str">
        <f t="shared" si="1907"/>
        <v/>
      </c>
      <c r="BA586" s="541" t="str">
        <f t="shared" si="1907"/>
        <v/>
      </c>
      <c r="BB586" s="541" t="str">
        <f t="shared" si="1907"/>
        <v/>
      </c>
      <c r="BC586" s="541" t="str">
        <f t="shared" si="1907"/>
        <v/>
      </c>
      <c r="BD586" s="541" t="str">
        <f t="shared" si="1907"/>
        <v/>
      </c>
      <c r="BE586" s="541" t="str">
        <f t="shared" si="1907"/>
        <v/>
      </c>
      <c r="BF586" s="865"/>
      <c r="BG586" s="541" t="str">
        <f t="shared" ref="BG586:BX586" si="1908">IF(BG585="","",BG581*BG582*BG585)</f>
        <v/>
      </c>
      <c r="BH586" s="541" t="str">
        <f t="shared" si="1908"/>
        <v/>
      </c>
      <c r="BI586" s="541" t="str">
        <f t="shared" si="1908"/>
        <v/>
      </c>
      <c r="BJ586" s="541" t="str">
        <f t="shared" si="1908"/>
        <v/>
      </c>
      <c r="BK586" s="541" t="str">
        <f t="shared" si="1908"/>
        <v/>
      </c>
      <c r="BL586" s="541" t="str">
        <f t="shared" si="1908"/>
        <v/>
      </c>
      <c r="BM586" s="541" t="str">
        <f t="shared" si="1908"/>
        <v/>
      </c>
      <c r="BN586" s="541" t="str">
        <f t="shared" si="1908"/>
        <v/>
      </c>
      <c r="BO586" s="541" t="str">
        <f t="shared" si="1908"/>
        <v/>
      </c>
      <c r="BP586" s="541" t="str">
        <f>IF(BP585="","",BP581*BP582*BP585)</f>
        <v/>
      </c>
      <c r="BQ586" s="541" t="str">
        <f t="shared" si="1908"/>
        <v/>
      </c>
      <c r="BR586" s="541" t="str">
        <f t="shared" si="1908"/>
        <v/>
      </c>
      <c r="BS586" s="541" t="str">
        <f t="shared" si="1908"/>
        <v/>
      </c>
      <c r="BT586" s="541" t="str">
        <f t="shared" si="1908"/>
        <v/>
      </c>
      <c r="BU586" s="541" t="str">
        <f t="shared" si="1908"/>
        <v/>
      </c>
      <c r="BV586" s="541" t="str">
        <f t="shared" si="1908"/>
        <v/>
      </c>
      <c r="BW586" s="541" t="str">
        <f t="shared" si="1908"/>
        <v/>
      </c>
      <c r="BX586" s="541" t="str">
        <f t="shared" si="1908"/>
        <v/>
      </c>
      <c r="BY586" s="865"/>
      <c r="BZ586" s="541" t="str">
        <f>IF(BZ585="","",BZ581*BZ582*BZ585)</f>
        <v/>
      </c>
      <c r="CA586" s="541" t="str">
        <f>IF(CA585="","",CA581*CA582*CA585)</f>
        <v/>
      </c>
      <c r="CB586" s="541" t="str">
        <f>IF(CB585="","",CB581*CB582*CB585)</f>
        <v/>
      </c>
      <c r="CC586" s="541" t="str">
        <f>IF(CC585="","",CC581*CC582*CC585)</f>
        <v/>
      </c>
      <c r="CD586" s="698" t="str">
        <f t="shared" si="1817"/>
        <v/>
      </c>
      <c r="CE586" s="698" t="str">
        <f t="shared" si="1818"/>
        <v/>
      </c>
      <c r="CF586" s="698" t="str">
        <f t="shared" si="1819"/>
        <v/>
      </c>
      <c r="CG586" s="787" t="str">
        <f t="shared" si="1820"/>
        <v/>
      </c>
      <c r="CH586" s="1371" t="str">
        <f t="shared" si="1889"/>
        <v/>
      </c>
      <c r="CI586" s="1372" t="str">
        <f t="shared" si="1889"/>
        <v/>
      </c>
      <c r="CJ586" s="1373" t="str">
        <f t="shared" si="1889"/>
        <v/>
      </c>
      <c r="CK586" s="1373" t="str">
        <f t="shared" si="1889"/>
        <v/>
      </c>
      <c r="CL586" s="1373" t="str">
        <f t="shared" si="1889"/>
        <v/>
      </c>
      <c r="CM586" s="1373" t="str">
        <f t="shared" si="1889"/>
        <v/>
      </c>
      <c r="CN586" s="1373" t="str">
        <f t="shared" si="1889"/>
        <v/>
      </c>
      <c r="CO586" s="1374" t="str">
        <f t="shared" si="1889"/>
        <v/>
      </c>
      <c r="CP586" s="1374" t="str">
        <f t="shared" si="1889"/>
        <v/>
      </c>
      <c r="CQ586" s="1374" t="str">
        <f t="shared" si="1889"/>
        <v/>
      </c>
      <c r="CR586" s="1374" t="str">
        <f t="shared" si="1889"/>
        <v/>
      </c>
      <c r="CS586" s="1373" t="str">
        <f t="shared" si="1889"/>
        <v/>
      </c>
      <c r="CT586" s="1373" t="str">
        <f t="shared" si="1889"/>
        <v/>
      </c>
      <c r="CU586" s="1373" t="str">
        <f t="shared" si="1889"/>
        <v/>
      </c>
      <c r="CV586" s="1373" t="str">
        <f t="shared" si="1889"/>
        <v/>
      </c>
      <c r="CW586" s="1373" t="str">
        <f t="shared" si="1887"/>
        <v/>
      </c>
      <c r="CX586" s="1372" t="str">
        <f t="shared" si="1887"/>
        <v/>
      </c>
      <c r="CY586" s="1375" t="str">
        <f t="shared" si="1887"/>
        <v/>
      </c>
      <c r="CZ586" s="532" t="str">
        <f t="shared" si="1890"/>
        <v/>
      </c>
      <c r="DA586" s="533" t="str">
        <f t="shared" si="1890"/>
        <v/>
      </c>
      <c r="DB586" s="534" t="str">
        <f t="shared" si="1890"/>
        <v/>
      </c>
      <c r="DC586" s="534" t="str">
        <f t="shared" si="1890"/>
        <v/>
      </c>
      <c r="DD586" s="534" t="str">
        <f t="shared" si="1890"/>
        <v/>
      </c>
      <c r="DE586" s="534" t="str">
        <f t="shared" si="1890"/>
        <v/>
      </c>
      <c r="DF586" s="534" t="str">
        <f t="shared" si="1890"/>
        <v/>
      </c>
      <c r="DG586" s="535" t="str">
        <f t="shared" si="1890"/>
        <v/>
      </c>
      <c r="DH586" s="535" t="str">
        <f t="shared" si="1890"/>
        <v/>
      </c>
      <c r="DI586" s="535" t="str">
        <f t="shared" si="1890"/>
        <v/>
      </c>
      <c r="DJ586" s="535" t="str">
        <f t="shared" si="1890"/>
        <v/>
      </c>
      <c r="DK586" s="534" t="str">
        <f t="shared" si="1890"/>
        <v/>
      </c>
      <c r="DL586" s="534" t="str">
        <f t="shared" si="1890"/>
        <v/>
      </c>
      <c r="DM586" s="534" t="str">
        <f t="shared" si="1890"/>
        <v/>
      </c>
      <c r="DN586" s="534" t="str">
        <f t="shared" si="1890"/>
        <v/>
      </c>
      <c r="DO586" s="534" t="str">
        <f t="shared" si="1888"/>
        <v/>
      </c>
      <c r="DP586" s="533" t="str">
        <f t="shared" si="1888"/>
        <v/>
      </c>
      <c r="DQ586" s="532" t="str">
        <f t="shared" si="1888"/>
        <v/>
      </c>
      <c r="DR586" s="753">
        <f t="shared" si="1821"/>
        <v>0</v>
      </c>
      <c r="DS586" s="111">
        <f t="shared" si="1822"/>
        <v>0</v>
      </c>
      <c r="DT586" s="111">
        <f t="shared" si="1823"/>
        <v>0</v>
      </c>
      <c r="DU586" s="111">
        <f t="shared" si="1824"/>
        <v>0</v>
      </c>
      <c r="DV586" s="602"/>
      <c r="DW586" s="719"/>
      <c r="DX586" s="719"/>
      <c r="DY586" s="719"/>
      <c r="DZ586" s="719"/>
      <c r="EA586" s="719"/>
      <c r="EB586" s="719"/>
      <c r="EC586" s="719"/>
      <c r="ED586" s="719"/>
      <c r="EE586" s="603"/>
    </row>
    <row r="587" spans="1:135" s="604" customFormat="1" ht="15.75" customHeight="1">
      <c r="A587" s="1442" t="s">
        <v>842</v>
      </c>
      <c r="B587" s="306"/>
      <c r="C587" s="233"/>
      <c r="D587" s="233"/>
      <c r="E587" s="233"/>
      <c r="F587" s="233"/>
      <c r="G587" s="233"/>
      <c r="H587" s="233"/>
      <c r="I587" s="233"/>
      <c r="J587" s="233"/>
      <c r="K587" s="233"/>
      <c r="L587" s="233"/>
      <c r="M587" s="233"/>
      <c r="N587" s="233"/>
      <c r="O587" s="233"/>
      <c r="P587" s="233"/>
      <c r="Q587" s="233"/>
      <c r="R587" s="233"/>
      <c r="S587" s="233"/>
      <c r="T587" s="703"/>
      <c r="U587" s="233"/>
      <c r="V587" s="233"/>
      <c r="W587" s="233"/>
      <c r="X587" s="233"/>
      <c r="Y587" s="233"/>
      <c r="Z587" s="233"/>
      <c r="AA587" s="233"/>
      <c r="AB587" s="233"/>
      <c r="AC587" s="233"/>
      <c r="AD587" s="233"/>
      <c r="AE587" s="233"/>
      <c r="AF587" s="233"/>
      <c r="AG587" s="306"/>
      <c r="AH587" s="233"/>
      <c r="AI587" s="233"/>
      <c r="AJ587" s="306"/>
      <c r="AK587" s="306"/>
      <c r="AL587" s="233"/>
      <c r="AM587" s="703"/>
      <c r="AN587" s="233"/>
      <c r="AO587" s="233"/>
      <c r="AP587" s="233"/>
      <c r="AQ587" s="233"/>
      <c r="AR587" s="233"/>
      <c r="AS587" s="233"/>
      <c r="AT587" s="233"/>
      <c r="AU587" s="233"/>
      <c r="AV587" s="233"/>
      <c r="AW587" s="233"/>
      <c r="AX587" s="233"/>
      <c r="AY587" s="233"/>
      <c r="AZ587" s="233"/>
      <c r="BA587" s="233"/>
      <c r="BB587" s="233"/>
      <c r="BC587" s="233"/>
      <c r="BD587" s="233"/>
      <c r="BE587" s="233"/>
      <c r="BF587" s="703"/>
      <c r="BG587" s="233"/>
      <c r="BH587" s="233"/>
      <c r="BI587" s="233"/>
      <c r="BJ587" s="233"/>
      <c r="BK587" s="233"/>
      <c r="BL587" s="233"/>
      <c r="BM587" s="233"/>
      <c r="BN587" s="233"/>
      <c r="BO587" s="233"/>
      <c r="BP587" s="233"/>
      <c r="BQ587" s="233"/>
      <c r="BR587" s="233"/>
      <c r="BS587" s="233"/>
      <c r="BT587" s="233"/>
      <c r="BU587" s="233"/>
      <c r="BV587" s="233"/>
      <c r="BW587" s="233"/>
      <c r="BX587" s="233"/>
      <c r="BY587" s="703"/>
      <c r="BZ587" s="233"/>
      <c r="CA587" s="233"/>
      <c r="CB587" s="233"/>
      <c r="CC587" s="233"/>
      <c r="CD587" s="698" t="str">
        <f t="shared" si="1817"/>
        <v/>
      </c>
      <c r="CE587" s="698" t="str">
        <f t="shared" si="1818"/>
        <v/>
      </c>
      <c r="CF587" s="698" t="str">
        <f t="shared" si="1819"/>
        <v/>
      </c>
      <c r="CG587" s="787" t="str">
        <f t="shared" si="1820"/>
        <v/>
      </c>
      <c r="CH587" s="1371" t="str">
        <f t="shared" si="1889"/>
        <v/>
      </c>
      <c r="CI587" s="1372" t="str">
        <f t="shared" si="1889"/>
        <v/>
      </c>
      <c r="CJ587" s="1373" t="str">
        <f t="shared" si="1889"/>
        <v/>
      </c>
      <c r="CK587" s="1373" t="str">
        <f t="shared" si="1889"/>
        <v/>
      </c>
      <c r="CL587" s="1373" t="str">
        <f t="shared" si="1889"/>
        <v/>
      </c>
      <c r="CM587" s="1373" t="str">
        <f t="shared" si="1889"/>
        <v/>
      </c>
      <c r="CN587" s="1373" t="str">
        <f t="shared" si="1889"/>
        <v/>
      </c>
      <c r="CO587" s="1374" t="str">
        <f t="shared" si="1889"/>
        <v/>
      </c>
      <c r="CP587" s="1374" t="str">
        <f t="shared" si="1889"/>
        <v/>
      </c>
      <c r="CQ587" s="1374" t="str">
        <f t="shared" si="1889"/>
        <v/>
      </c>
      <c r="CR587" s="1374" t="str">
        <f t="shared" si="1889"/>
        <v/>
      </c>
      <c r="CS587" s="1373" t="str">
        <f t="shared" si="1889"/>
        <v/>
      </c>
      <c r="CT587" s="1373" t="str">
        <f t="shared" si="1889"/>
        <v/>
      </c>
      <c r="CU587" s="1373" t="str">
        <f t="shared" si="1889"/>
        <v/>
      </c>
      <c r="CV587" s="1373" t="str">
        <f t="shared" si="1889"/>
        <v/>
      </c>
      <c r="CW587" s="1373" t="str">
        <f t="shared" si="1887"/>
        <v/>
      </c>
      <c r="CX587" s="1372" t="str">
        <f t="shared" si="1887"/>
        <v/>
      </c>
      <c r="CY587" s="1375" t="str">
        <f t="shared" si="1887"/>
        <v/>
      </c>
      <c r="CZ587" s="532" t="str">
        <f t="shared" si="1890"/>
        <v/>
      </c>
      <c r="DA587" s="533" t="str">
        <f t="shared" si="1890"/>
        <v/>
      </c>
      <c r="DB587" s="534" t="str">
        <f t="shared" si="1890"/>
        <v/>
      </c>
      <c r="DC587" s="534" t="str">
        <f t="shared" si="1890"/>
        <v/>
      </c>
      <c r="DD587" s="534" t="str">
        <f t="shared" si="1890"/>
        <v/>
      </c>
      <c r="DE587" s="534" t="str">
        <f t="shared" si="1890"/>
        <v/>
      </c>
      <c r="DF587" s="534" t="str">
        <f t="shared" si="1890"/>
        <v/>
      </c>
      <c r="DG587" s="535" t="str">
        <f t="shared" si="1890"/>
        <v/>
      </c>
      <c r="DH587" s="535" t="str">
        <f t="shared" si="1890"/>
        <v/>
      </c>
      <c r="DI587" s="535" t="str">
        <f t="shared" si="1890"/>
        <v/>
      </c>
      <c r="DJ587" s="535" t="str">
        <f t="shared" si="1890"/>
        <v/>
      </c>
      <c r="DK587" s="534" t="str">
        <f t="shared" si="1890"/>
        <v/>
      </c>
      <c r="DL587" s="534" t="str">
        <f t="shared" si="1890"/>
        <v/>
      </c>
      <c r="DM587" s="534" t="str">
        <f t="shared" si="1890"/>
        <v/>
      </c>
      <c r="DN587" s="534" t="str">
        <f t="shared" si="1890"/>
        <v/>
      </c>
      <c r="DO587" s="534" t="str">
        <f t="shared" si="1888"/>
        <v/>
      </c>
      <c r="DP587" s="533" t="str">
        <f t="shared" si="1888"/>
        <v/>
      </c>
      <c r="DQ587" s="532" t="str">
        <f t="shared" si="1888"/>
        <v/>
      </c>
      <c r="DR587" s="753">
        <f t="shared" si="1821"/>
        <v>0</v>
      </c>
      <c r="DS587" s="111">
        <f t="shared" si="1822"/>
        <v>0</v>
      </c>
      <c r="DT587" s="111">
        <f t="shared" si="1823"/>
        <v>0</v>
      </c>
      <c r="DU587" s="111">
        <f t="shared" si="1824"/>
        <v>0</v>
      </c>
      <c r="DV587" s="602"/>
      <c r="DW587" s="719"/>
      <c r="DX587" s="719"/>
      <c r="DY587" s="719"/>
      <c r="DZ587" s="719"/>
      <c r="EA587" s="719"/>
      <c r="EB587" s="719"/>
      <c r="EC587" s="719"/>
      <c r="ED587" s="719"/>
      <c r="EE587" s="603"/>
    </row>
    <row r="588" spans="1:135" s="604" customFormat="1" ht="15.75" customHeight="1">
      <c r="A588" s="748" t="s">
        <v>399</v>
      </c>
      <c r="B588" s="306"/>
      <c r="C588" s="233"/>
      <c r="D588" s="233"/>
      <c r="E588" s="233"/>
      <c r="F588" s="233"/>
      <c r="G588" s="233"/>
      <c r="H588" s="233"/>
      <c r="I588" s="233"/>
      <c r="J588" s="233"/>
      <c r="K588" s="233"/>
      <c r="L588" s="233"/>
      <c r="M588" s="233"/>
      <c r="N588" s="233"/>
      <c r="O588" s="233"/>
      <c r="P588" s="233"/>
      <c r="Q588" s="233"/>
      <c r="R588" s="233"/>
      <c r="S588" s="233"/>
      <c r="T588" s="703"/>
      <c r="U588" s="233"/>
      <c r="V588" s="233"/>
      <c r="W588" s="233"/>
      <c r="X588" s="233"/>
      <c r="Y588" s="233"/>
      <c r="Z588" s="233"/>
      <c r="AA588" s="233"/>
      <c r="AB588" s="233"/>
      <c r="AC588" s="233"/>
      <c r="AD588" s="233"/>
      <c r="AE588" s="233"/>
      <c r="AF588" s="233"/>
      <c r="AG588" s="306"/>
      <c r="AH588" s="233"/>
      <c r="AI588" s="233"/>
      <c r="AJ588" s="306"/>
      <c r="AK588" s="306"/>
      <c r="AL588" s="233"/>
      <c r="AM588" s="703"/>
      <c r="AN588" s="233"/>
      <c r="AO588" s="233"/>
      <c r="AP588" s="233"/>
      <c r="AQ588" s="233"/>
      <c r="AR588" s="233"/>
      <c r="AS588" s="233"/>
      <c r="AT588" s="233"/>
      <c r="AU588" s="233"/>
      <c r="AV588" s="233"/>
      <c r="AW588" s="233"/>
      <c r="AX588" s="233"/>
      <c r="AY588" s="233"/>
      <c r="AZ588" s="233"/>
      <c r="BA588" s="233"/>
      <c r="BB588" s="233"/>
      <c r="BC588" s="233"/>
      <c r="BD588" s="233"/>
      <c r="BE588" s="233"/>
      <c r="BF588" s="703"/>
      <c r="BG588" s="233"/>
      <c r="BH588" s="233"/>
      <c r="BI588" s="233"/>
      <c r="BJ588" s="233"/>
      <c r="BK588" s="233"/>
      <c r="BL588" s="233"/>
      <c r="BM588" s="233"/>
      <c r="BN588" s="233"/>
      <c r="BO588" s="233"/>
      <c r="BP588" s="233"/>
      <c r="BQ588" s="233"/>
      <c r="BR588" s="233"/>
      <c r="BS588" s="233"/>
      <c r="BT588" s="233"/>
      <c r="BU588" s="233"/>
      <c r="BV588" s="233"/>
      <c r="BW588" s="233"/>
      <c r="BX588" s="233"/>
      <c r="BY588" s="703"/>
      <c r="BZ588" s="233">
        <v>12</v>
      </c>
      <c r="CA588" s="233">
        <v>12</v>
      </c>
      <c r="CB588" s="233">
        <v>12</v>
      </c>
      <c r="CC588" s="233">
        <v>12</v>
      </c>
      <c r="CD588" s="698" t="str">
        <f t="shared" si="1817"/>
        <v/>
      </c>
      <c r="CE588" s="698" t="str">
        <f t="shared" si="1818"/>
        <v/>
      </c>
      <c r="CF588" s="698" t="str">
        <f t="shared" si="1819"/>
        <v/>
      </c>
      <c r="CG588" s="787" t="str">
        <f t="shared" si="1820"/>
        <v/>
      </c>
      <c r="CH588" s="1371" t="str">
        <f t="shared" si="1889"/>
        <v/>
      </c>
      <c r="CI588" s="1372" t="str">
        <f t="shared" si="1889"/>
        <v/>
      </c>
      <c r="CJ588" s="1373" t="str">
        <f t="shared" si="1889"/>
        <v/>
      </c>
      <c r="CK588" s="1373" t="str">
        <f t="shared" si="1889"/>
        <v/>
      </c>
      <c r="CL588" s="1373" t="str">
        <f t="shared" si="1889"/>
        <v/>
      </c>
      <c r="CM588" s="1373" t="str">
        <f t="shared" si="1889"/>
        <v/>
      </c>
      <c r="CN588" s="1373" t="str">
        <f t="shared" si="1889"/>
        <v/>
      </c>
      <c r="CO588" s="1374" t="str">
        <f t="shared" si="1889"/>
        <v/>
      </c>
      <c r="CP588" s="1374" t="str">
        <f t="shared" si="1889"/>
        <v/>
      </c>
      <c r="CQ588" s="1374" t="str">
        <f t="shared" si="1889"/>
        <v/>
      </c>
      <c r="CR588" s="1374" t="str">
        <f t="shared" si="1889"/>
        <v/>
      </c>
      <c r="CS588" s="1373" t="str">
        <f t="shared" si="1889"/>
        <v/>
      </c>
      <c r="CT588" s="1373" t="str">
        <f t="shared" si="1889"/>
        <v/>
      </c>
      <c r="CU588" s="1373" t="str">
        <f t="shared" si="1889"/>
        <v/>
      </c>
      <c r="CV588" s="1373" t="str">
        <f t="shared" si="1889"/>
        <v/>
      </c>
      <c r="CW588" s="1373" t="str">
        <f t="shared" si="1887"/>
        <v/>
      </c>
      <c r="CX588" s="1372" t="str">
        <f t="shared" si="1887"/>
        <v/>
      </c>
      <c r="CY588" s="1375" t="str">
        <f t="shared" si="1887"/>
        <v/>
      </c>
      <c r="CZ588" s="532" t="str">
        <f t="shared" si="1890"/>
        <v/>
      </c>
      <c r="DA588" s="533" t="str">
        <f t="shared" si="1890"/>
        <v/>
      </c>
      <c r="DB588" s="534" t="str">
        <f t="shared" si="1890"/>
        <v/>
      </c>
      <c r="DC588" s="534" t="str">
        <f t="shared" si="1890"/>
        <v/>
      </c>
      <c r="DD588" s="534" t="str">
        <f t="shared" si="1890"/>
        <v/>
      </c>
      <c r="DE588" s="534" t="str">
        <f t="shared" si="1890"/>
        <v/>
      </c>
      <c r="DF588" s="534" t="str">
        <f t="shared" si="1890"/>
        <v/>
      </c>
      <c r="DG588" s="535" t="str">
        <f t="shared" si="1890"/>
        <v/>
      </c>
      <c r="DH588" s="535" t="str">
        <f t="shared" si="1890"/>
        <v/>
      </c>
      <c r="DI588" s="535" t="str">
        <f t="shared" si="1890"/>
        <v/>
      </c>
      <c r="DJ588" s="535" t="str">
        <f t="shared" si="1890"/>
        <v/>
      </c>
      <c r="DK588" s="534" t="str">
        <f t="shared" si="1890"/>
        <v/>
      </c>
      <c r="DL588" s="534" t="str">
        <f t="shared" si="1890"/>
        <v/>
      </c>
      <c r="DM588" s="534" t="str">
        <f t="shared" si="1890"/>
        <v/>
      </c>
      <c r="DN588" s="534" t="str">
        <f t="shared" si="1890"/>
        <v/>
      </c>
      <c r="DO588" s="534" t="str">
        <f t="shared" si="1888"/>
        <v/>
      </c>
      <c r="DP588" s="533" t="str">
        <f t="shared" si="1888"/>
        <v/>
      </c>
      <c r="DQ588" s="532" t="str">
        <f t="shared" si="1888"/>
        <v/>
      </c>
      <c r="DR588" s="753">
        <f t="shared" si="1821"/>
        <v>0</v>
      </c>
      <c r="DS588" s="111">
        <f t="shared" si="1822"/>
        <v>0</v>
      </c>
      <c r="DT588" s="111">
        <f t="shared" si="1823"/>
        <v>0</v>
      </c>
      <c r="DU588" s="111">
        <f t="shared" si="1824"/>
        <v>0</v>
      </c>
      <c r="DV588" s="602"/>
      <c r="DW588" s="719"/>
      <c r="DX588" s="719"/>
      <c r="DY588" s="719"/>
      <c r="DZ588" s="719"/>
      <c r="EA588" s="719"/>
      <c r="EB588" s="719"/>
      <c r="EC588" s="719"/>
      <c r="ED588" s="719"/>
      <c r="EE588" s="603"/>
    </row>
    <row r="589" spans="1:135" s="604" customFormat="1" ht="15.75" customHeight="1">
      <c r="A589" s="800" t="s">
        <v>400</v>
      </c>
      <c r="B589" s="858">
        <v>13910</v>
      </c>
      <c r="C589" s="858">
        <v>13910</v>
      </c>
      <c r="D589" s="858">
        <v>13910</v>
      </c>
      <c r="E589" s="858">
        <v>13910</v>
      </c>
      <c r="F589" s="858">
        <v>13910</v>
      </c>
      <c r="G589" s="858">
        <v>13910</v>
      </c>
      <c r="H589" s="858">
        <v>13910</v>
      </c>
      <c r="I589" s="858">
        <v>13910</v>
      </c>
      <c r="J589" s="858">
        <v>13910</v>
      </c>
      <c r="K589" s="858">
        <v>13910</v>
      </c>
      <c r="L589" s="858">
        <v>13910</v>
      </c>
      <c r="M589" s="858">
        <v>13910</v>
      </c>
      <c r="N589" s="858">
        <v>13910</v>
      </c>
      <c r="O589" s="858">
        <v>13910</v>
      </c>
      <c r="P589" s="858">
        <v>13910</v>
      </c>
      <c r="Q589" s="858">
        <v>13910</v>
      </c>
      <c r="R589" s="858">
        <v>13910</v>
      </c>
      <c r="S589" s="858">
        <v>13910</v>
      </c>
      <c r="T589" s="851"/>
      <c r="U589" s="858">
        <v>13910</v>
      </c>
      <c r="V589" s="858">
        <v>13910</v>
      </c>
      <c r="W589" s="858">
        <v>13910</v>
      </c>
      <c r="X589" s="858">
        <v>13910</v>
      </c>
      <c r="Y589" s="858">
        <v>13910</v>
      </c>
      <c r="Z589" s="858">
        <v>13910</v>
      </c>
      <c r="AA589" s="858">
        <v>13910</v>
      </c>
      <c r="AB589" s="858">
        <v>13910</v>
      </c>
      <c r="AC589" s="858">
        <v>13910</v>
      </c>
      <c r="AD589" s="858">
        <v>13910</v>
      </c>
      <c r="AE589" s="858">
        <v>13910</v>
      </c>
      <c r="AF589" s="858">
        <v>13910</v>
      </c>
      <c r="AG589" s="858">
        <v>13910</v>
      </c>
      <c r="AH589" s="858">
        <v>13910</v>
      </c>
      <c r="AI589" s="858">
        <v>13910</v>
      </c>
      <c r="AJ589" s="858">
        <v>13910</v>
      </c>
      <c r="AK589" s="858">
        <v>13910</v>
      </c>
      <c r="AL589" s="858">
        <v>13910</v>
      </c>
      <c r="AM589" s="851"/>
      <c r="AN589" s="858">
        <v>13910</v>
      </c>
      <c r="AO589" s="858">
        <v>13910</v>
      </c>
      <c r="AP589" s="858">
        <v>13910</v>
      </c>
      <c r="AQ589" s="858">
        <v>13910</v>
      </c>
      <c r="AR589" s="858">
        <v>13910</v>
      </c>
      <c r="AS589" s="858">
        <v>13910</v>
      </c>
      <c r="AT589" s="858">
        <v>13910</v>
      </c>
      <c r="AU589" s="858">
        <v>13910</v>
      </c>
      <c r="AV589" s="858">
        <v>13910</v>
      </c>
      <c r="AW589" s="858">
        <v>13910</v>
      </c>
      <c r="AX589" s="858">
        <v>13910</v>
      </c>
      <c r="AY589" s="858">
        <v>13910</v>
      </c>
      <c r="AZ589" s="858">
        <v>13910</v>
      </c>
      <c r="BA589" s="858">
        <v>13910</v>
      </c>
      <c r="BB589" s="858">
        <v>13910</v>
      </c>
      <c r="BC589" s="858">
        <v>13910</v>
      </c>
      <c r="BD589" s="858">
        <v>13910</v>
      </c>
      <c r="BE589" s="858">
        <v>13910</v>
      </c>
      <c r="BF589" s="851"/>
      <c r="BG589" s="858">
        <v>13910</v>
      </c>
      <c r="BH589" s="858">
        <v>13910</v>
      </c>
      <c r="BI589" s="858">
        <v>13910</v>
      </c>
      <c r="BJ589" s="858">
        <v>13910</v>
      </c>
      <c r="BK589" s="858">
        <v>13910</v>
      </c>
      <c r="BL589" s="858">
        <v>13910</v>
      </c>
      <c r="BM589" s="858">
        <v>13910</v>
      </c>
      <c r="BN589" s="858">
        <v>13910</v>
      </c>
      <c r="BO589" s="858">
        <v>13910</v>
      </c>
      <c r="BP589" s="858">
        <v>13910</v>
      </c>
      <c r="BQ589" s="858">
        <v>13910</v>
      </c>
      <c r="BR589" s="858">
        <v>13910</v>
      </c>
      <c r="BS589" s="858">
        <v>13910</v>
      </c>
      <c r="BT589" s="858">
        <v>13910</v>
      </c>
      <c r="BU589" s="858">
        <v>13910</v>
      </c>
      <c r="BV589" s="858">
        <v>13910</v>
      </c>
      <c r="BW589" s="858">
        <v>13910</v>
      </c>
      <c r="BX589" s="858">
        <v>13910</v>
      </c>
      <c r="BY589" s="851"/>
      <c r="BZ589" s="858">
        <v>13910</v>
      </c>
      <c r="CA589" s="858">
        <v>13910</v>
      </c>
      <c r="CB589" s="858">
        <v>13910</v>
      </c>
      <c r="CC589" s="858">
        <v>13910</v>
      </c>
      <c r="CD589" s="698">
        <f t="shared" si="1817"/>
        <v>13910</v>
      </c>
      <c r="CE589" s="698">
        <f t="shared" si="1818"/>
        <v>13910</v>
      </c>
      <c r="CF589" s="698">
        <f t="shared" si="1819"/>
        <v>13910</v>
      </c>
      <c r="CG589" s="787">
        <f t="shared" si="1820"/>
        <v>13910</v>
      </c>
      <c r="CH589" s="1371">
        <f t="shared" si="1889"/>
        <v>13910</v>
      </c>
      <c r="CI589" s="1372">
        <f t="shared" si="1889"/>
        <v>13910</v>
      </c>
      <c r="CJ589" s="1373">
        <f t="shared" si="1889"/>
        <v>13910</v>
      </c>
      <c r="CK589" s="1373">
        <f t="shared" si="1889"/>
        <v>13910</v>
      </c>
      <c r="CL589" s="1373">
        <f t="shared" si="1889"/>
        <v>13910</v>
      </c>
      <c r="CM589" s="1373">
        <f t="shared" si="1889"/>
        <v>13910</v>
      </c>
      <c r="CN589" s="1373">
        <f t="shared" si="1889"/>
        <v>13910</v>
      </c>
      <c r="CO589" s="1374">
        <f t="shared" si="1889"/>
        <v>13910</v>
      </c>
      <c r="CP589" s="1374">
        <f t="shared" si="1889"/>
        <v>13910</v>
      </c>
      <c r="CQ589" s="1374">
        <f t="shared" si="1889"/>
        <v>13910</v>
      </c>
      <c r="CR589" s="1374">
        <f t="shared" si="1889"/>
        <v>13910</v>
      </c>
      <c r="CS589" s="1373">
        <f t="shared" si="1889"/>
        <v>13910</v>
      </c>
      <c r="CT589" s="1373">
        <f t="shared" si="1889"/>
        <v>13910</v>
      </c>
      <c r="CU589" s="1373">
        <f t="shared" si="1889"/>
        <v>13910</v>
      </c>
      <c r="CV589" s="1373">
        <f t="shared" si="1889"/>
        <v>13910</v>
      </c>
      <c r="CW589" s="1373">
        <f t="shared" si="1887"/>
        <v>13910</v>
      </c>
      <c r="CX589" s="1372">
        <f t="shared" si="1887"/>
        <v>13910</v>
      </c>
      <c r="CY589" s="1375">
        <f t="shared" si="1887"/>
        <v>13910</v>
      </c>
      <c r="CZ589" s="532">
        <f t="shared" si="1890"/>
        <v>13910</v>
      </c>
      <c r="DA589" s="533">
        <f t="shared" si="1890"/>
        <v>13910</v>
      </c>
      <c r="DB589" s="534">
        <f t="shared" si="1890"/>
        <v>13910</v>
      </c>
      <c r="DC589" s="534">
        <f t="shared" si="1890"/>
        <v>13910</v>
      </c>
      <c r="DD589" s="534">
        <f t="shared" si="1890"/>
        <v>13910</v>
      </c>
      <c r="DE589" s="534">
        <f t="shared" si="1890"/>
        <v>13910</v>
      </c>
      <c r="DF589" s="534">
        <f t="shared" si="1890"/>
        <v>13910</v>
      </c>
      <c r="DG589" s="535">
        <f t="shared" si="1890"/>
        <v>13910</v>
      </c>
      <c r="DH589" s="535">
        <f t="shared" si="1890"/>
        <v>13910</v>
      </c>
      <c r="DI589" s="535">
        <f t="shared" si="1890"/>
        <v>13910</v>
      </c>
      <c r="DJ589" s="535">
        <f t="shared" si="1890"/>
        <v>13910</v>
      </c>
      <c r="DK589" s="534">
        <f t="shared" si="1890"/>
        <v>13910</v>
      </c>
      <c r="DL589" s="534">
        <f t="shared" si="1890"/>
        <v>13910</v>
      </c>
      <c r="DM589" s="534">
        <f t="shared" si="1890"/>
        <v>13910</v>
      </c>
      <c r="DN589" s="534">
        <f t="shared" si="1890"/>
        <v>13910</v>
      </c>
      <c r="DO589" s="534">
        <f t="shared" si="1888"/>
        <v>13910</v>
      </c>
      <c r="DP589" s="533">
        <f t="shared" si="1888"/>
        <v>13910</v>
      </c>
      <c r="DQ589" s="532">
        <f t="shared" si="1888"/>
        <v>13910</v>
      </c>
      <c r="DR589" s="753">
        <f t="shared" si="1821"/>
        <v>18</v>
      </c>
      <c r="DS589" s="111">
        <f t="shared" si="1822"/>
        <v>18</v>
      </c>
      <c r="DT589" s="111">
        <f t="shared" si="1823"/>
        <v>18</v>
      </c>
      <c r="DU589" s="111">
        <f t="shared" si="1824"/>
        <v>18</v>
      </c>
      <c r="DV589" s="602"/>
      <c r="DW589" s="719"/>
      <c r="DX589" s="719"/>
      <c r="DY589" s="719"/>
      <c r="DZ589" s="719"/>
      <c r="EA589" s="719"/>
      <c r="EB589" s="719"/>
      <c r="EC589" s="719"/>
      <c r="ED589" s="719"/>
      <c r="EE589" s="603"/>
    </row>
    <row r="590" spans="1:135" s="604" customFormat="1" ht="15.75" customHeight="1">
      <c r="A590" s="748" t="s">
        <v>328</v>
      </c>
      <c r="B590" s="863" t="str">
        <f t="shared" ref="B590:S590" si="1909">IF(B588="","",B587*B588*B589/B$46/365/$G$1)</f>
        <v/>
      </c>
      <c r="C590" s="863" t="str">
        <f t="shared" si="1909"/>
        <v/>
      </c>
      <c r="D590" s="863" t="str">
        <f t="shared" si="1909"/>
        <v/>
      </c>
      <c r="E590" s="863" t="str">
        <f t="shared" si="1909"/>
        <v/>
      </c>
      <c r="F590" s="863" t="str">
        <f t="shared" si="1909"/>
        <v/>
      </c>
      <c r="G590" s="863" t="str">
        <f t="shared" si="1909"/>
        <v/>
      </c>
      <c r="H590" s="863" t="str">
        <f t="shared" si="1909"/>
        <v/>
      </c>
      <c r="I590" s="863" t="str">
        <f t="shared" si="1909"/>
        <v/>
      </c>
      <c r="J590" s="863" t="str">
        <f t="shared" si="1909"/>
        <v/>
      </c>
      <c r="K590" s="863" t="str">
        <f t="shared" si="1909"/>
        <v/>
      </c>
      <c r="L590" s="863" t="str">
        <f t="shared" si="1909"/>
        <v/>
      </c>
      <c r="M590" s="863" t="str">
        <f t="shared" si="1909"/>
        <v/>
      </c>
      <c r="N590" s="863" t="str">
        <f t="shared" si="1909"/>
        <v/>
      </c>
      <c r="O590" s="863" t="str">
        <f t="shared" si="1909"/>
        <v/>
      </c>
      <c r="P590" s="863" t="str">
        <f t="shared" si="1909"/>
        <v/>
      </c>
      <c r="Q590" s="863" t="str">
        <f t="shared" si="1909"/>
        <v/>
      </c>
      <c r="R590" s="863" t="str">
        <f t="shared" si="1909"/>
        <v/>
      </c>
      <c r="S590" s="863" t="str">
        <f t="shared" si="1909"/>
        <v/>
      </c>
      <c r="T590" s="752"/>
      <c r="U590" s="863" t="str">
        <f t="shared" ref="U590:AL590" si="1910">IF(U588="","",U587*U588*U589/U$46/365/$G$1)</f>
        <v/>
      </c>
      <c r="V590" s="863" t="str">
        <f t="shared" si="1910"/>
        <v/>
      </c>
      <c r="W590" s="863" t="str">
        <f t="shared" si="1910"/>
        <v/>
      </c>
      <c r="X590" s="863" t="str">
        <f t="shared" si="1910"/>
        <v/>
      </c>
      <c r="Y590" s="863" t="str">
        <f t="shared" si="1910"/>
        <v/>
      </c>
      <c r="Z590" s="863" t="str">
        <f t="shared" si="1910"/>
        <v/>
      </c>
      <c r="AA590" s="863" t="str">
        <f t="shared" si="1910"/>
        <v/>
      </c>
      <c r="AB590" s="863" t="str">
        <f t="shared" si="1910"/>
        <v/>
      </c>
      <c r="AC590" s="863" t="str">
        <f t="shared" si="1910"/>
        <v/>
      </c>
      <c r="AD590" s="863" t="str">
        <f t="shared" si="1910"/>
        <v/>
      </c>
      <c r="AE590" s="863" t="str">
        <f t="shared" si="1910"/>
        <v/>
      </c>
      <c r="AF590" s="863" t="str">
        <f t="shared" si="1910"/>
        <v/>
      </c>
      <c r="AG590" s="863" t="str">
        <f t="shared" si="1910"/>
        <v/>
      </c>
      <c r="AH590" s="863" t="str">
        <f t="shared" si="1910"/>
        <v/>
      </c>
      <c r="AI590" s="863" t="str">
        <f t="shared" si="1910"/>
        <v/>
      </c>
      <c r="AJ590" s="863" t="str">
        <f t="shared" si="1910"/>
        <v/>
      </c>
      <c r="AK590" s="863" t="str">
        <f t="shared" si="1910"/>
        <v/>
      </c>
      <c r="AL590" s="863" t="str">
        <f t="shared" si="1910"/>
        <v/>
      </c>
      <c r="AM590" s="752"/>
      <c r="AN590" s="863" t="str">
        <f t="shared" ref="AN590:BE590" si="1911">IF(AN588="","",AN587*AN588*AN589/AN$46/365/$G$1)</f>
        <v/>
      </c>
      <c r="AO590" s="863" t="str">
        <f t="shared" si="1911"/>
        <v/>
      </c>
      <c r="AP590" s="863" t="str">
        <f t="shared" si="1911"/>
        <v/>
      </c>
      <c r="AQ590" s="863" t="str">
        <f t="shared" si="1911"/>
        <v/>
      </c>
      <c r="AR590" s="863" t="str">
        <f t="shared" si="1911"/>
        <v/>
      </c>
      <c r="AS590" s="863" t="str">
        <f t="shared" si="1911"/>
        <v/>
      </c>
      <c r="AT590" s="863" t="str">
        <f t="shared" si="1911"/>
        <v/>
      </c>
      <c r="AU590" s="863" t="str">
        <f t="shared" si="1911"/>
        <v/>
      </c>
      <c r="AV590" s="863" t="str">
        <f t="shared" si="1911"/>
        <v/>
      </c>
      <c r="AW590" s="863" t="str">
        <f t="shared" si="1911"/>
        <v/>
      </c>
      <c r="AX590" s="863" t="str">
        <f t="shared" si="1911"/>
        <v/>
      </c>
      <c r="AY590" s="863" t="str">
        <f t="shared" si="1911"/>
        <v/>
      </c>
      <c r="AZ590" s="863" t="str">
        <f t="shared" si="1911"/>
        <v/>
      </c>
      <c r="BA590" s="863" t="str">
        <f t="shared" si="1911"/>
        <v/>
      </c>
      <c r="BB590" s="863" t="str">
        <f t="shared" si="1911"/>
        <v/>
      </c>
      <c r="BC590" s="863" t="str">
        <f t="shared" si="1911"/>
        <v/>
      </c>
      <c r="BD590" s="863" t="str">
        <f t="shared" si="1911"/>
        <v/>
      </c>
      <c r="BE590" s="863" t="str">
        <f t="shared" si="1911"/>
        <v/>
      </c>
      <c r="BF590" s="752"/>
      <c r="BG590" s="863" t="str">
        <f t="shared" ref="BG590:BX590" si="1912">IF(BG588="","",BG587*BG588*BG589/BG$46/365/$G$1)</f>
        <v/>
      </c>
      <c r="BH590" s="863" t="str">
        <f t="shared" si="1912"/>
        <v/>
      </c>
      <c r="BI590" s="863" t="str">
        <f t="shared" si="1912"/>
        <v/>
      </c>
      <c r="BJ590" s="863" t="str">
        <f t="shared" si="1912"/>
        <v/>
      </c>
      <c r="BK590" s="863" t="str">
        <f t="shared" si="1912"/>
        <v/>
      </c>
      <c r="BL590" s="863" t="str">
        <f t="shared" si="1912"/>
        <v/>
      </c>
      <c r="BM590" s="863" t="str">
        <f t="shared" si="1912"/>
        <v/>
      </c>
      <c r="BN590" s="863" t="str">
        <f t="shared" si="1912"/>
        <v/>
      </c>
      <c r="BO590" s="863" t="str">
        <f t="shared" si="1912"/>
        <v/>
      </c>
      <c r="BP590" s="863" t="str">
        <f t="shared" si="1912"/>
        <v/>
      </c>
      <c r="BQ590" s="863" t="str">
        <f t="shared" si="1912"/>
        <v/>
      </c>
      <c r="BR590" s="863" t="str">
        <f t="shared" si="1912"/>
        <v/>
      </c>
      <c r="BS590" s="863" t="str">
        <f t="shared" si="1912"/>
        <v/>
      </c>
      <c r="BT590" s="863" t="str">
        <f t="shared" si="1912"/>
        <v/>
      </c>
      <c r="BU590" s="863" t="str">
        <f t="shared" si="1912"/>
        <v/>
      </c>
      <c r="BV590" s="863" t="str">
        <f t="shared" si="1912"/>
        <v/>
      </c>
      <c r="BW590" s="863" t="str">
        <f t="shared" si="1912"/>
        <v/>
      </c>
      <c r="BX590" s="863" t="str">
        <f t="shared" si="1912"/>
        <v/>
      </c>
      <c r="BY590" s="752"/>
      <c r="BZ590" s="863">
        <f>IF(BZ588="","",BZ587*BZ588*BZ589/BZ$46/365/$G$1)</f>
        <v>0</v>
      </c>
      <c r="CA590" s="863">
        <f>IF(CA588="","",CA587*CA588*CA589/CA$46/365/$G$1)</f>
        <v>0</v>
      </c>
      <c r="CB590" s="863">
        <f>IF(CB588="","",CB587*CB588*CB589/CB$46/365/$G$1)</f>
        <v>0</v>
      </c>
      <c r="CC590" s="863">
        <f>IF(CC588="","",CC587*CC588*CC589/CC$46/365/$G$1)</f>
        <v>0</v>
      </c>
      <c r="CD590" s="698" t="str">
        <f t="shared" si="1817"/>
        <v/>
      </c>
      <c r="CE590" s="723" t="str">
        <f t="shared" si="1818"/>
        <v/>
      </c>
      <c r="CF590" s="723" t="str">
        <f t="shared" si="1819"/>
        <v/>
      </c>
      <c r="CG590" s="790" t="str">
        <f t="shared" si="1820"/>
        <v/>
      </c>
      <c r="CH590" s="1376" t="str">
        <f t="shared" si="1889"/>
        <v/>
      </c>
      <c r="CI590" s="1377" t="str">
        <f t="shared" si="1889"/>
        <v/>
      </c>
      <c r="CJ590" s="1378" t="str">
        <f t="shared" si="1889"/>
        <v/>
      </c>
      <c r="CK590" s="1378" t="str">
        <f t="shared" si="1889"/>
        <v/>
      </c>
      <c r="CL590" s="1378" t="str">
        <f t="shared" si="1889"/>
        <v/>
      </c>
      <c r="CM590" s="1378" t="str">
        <f t="shared" si="1889"/>
        <v/>
      </c>
      <c r="CN590" s="1378" t="str">
        <f t="shared" si="1889"/>
        <v/>
      </c>
      <c r="CO590" s="1379" t="str">
        <f t="shared" si="1889"/>
        <v/>
      </c>
      <c r="CP590" s="1379" t="str">
        <f t="shared" si="1889"/>
        <v/>
      </c>
      <c r="CQ590" s="1379" t="str">
        <f t="shared" si="1889"/>
        <v/>
      </c>
      <c r="CR590" s="1379" t="str">
        <f t="shared" si="1889"/>
        <v/>
      </c>
      <c r="CS590" s="1378" t="str">
        <f t="shared" si="1889"/>
        <v/>
      </c>
      <c r="CT590" s="1378" t="str">
        <f t="shared" si="1889"/>
        <v/>
      </c>
      <c r="CU590" s="1378" t="str">
        <f t="shared" si="1889"/>
        <v/>
      </c>
      <c r="CV590" s="1378" t="str">
        <f t="shared" si="1889"/>
        <v/>
      </c>
      <c r="CW590" s="1378" t="str">
        <f t="shared" si="1889"/>
        <v/>
      </c>
      <c r="CX590" s="1377" t="str">
        <f t="shared" ref="CX590:CY592" si="1913">IF($CH$4=$CD$4,IF(OR(-FLOOR(((18-COUNT($B590:$S590))/2),1)+CX$7&lt;1,-FLOOR(((18-COUNT($B590:$S590))/2),1)+CX$7&gt;COUNT($B590:$S590)),"",LARGE($B590:$S590,-FLOOR(((18-COUNT($B590:$S590))/2),1)+CX$7)),IF(OR(-FLOOR(((18-COUNT($AN590:$BE590))/2),1)+CX$7&lt;1,-FLOOR(((18-COUNT($AN590:$BE590))/2),1)+CX$7&gt;COUNT($AN590:$BE590)),"",LARGE($AN590:$BE590,-FLOOR(((18-COUNT($AN590:$BE590))/2),1)+CX$7)))</f>
        <v/>
      </c>
      <c r="CY590" s="1380" t="str">
        <f t="shared" si="1913"/>
        <v/>
      </c>
      <c r="CZ590" s="638" t="str">
        <f t="shared" si="1890"/>
        <v/>
      </c>
      <c r="DA590" s="639" t="str">
        <f t="shared" si="1890"/>
        <v/>
      </c>
      <c r="DB590" s="640" t="str">
        <f t="shared" si="1890"/>
        <v/>
      </c>
      <c r="DC590" s="640" t="str">
        <f t="shared" si="1890"/>
        <v/>
      </c>
      <c r="DD590" s="640" t="str">
        <f t="shared" si="1890"/>
        <v/>
      </c>
      <c r="DE590" s="640" t="str">
        <f t="shared" si="1890"/>
        <v/>
      </c>
      <c r="DF590" s="640" t="str">
        <f t="shared" si="1890"/>
        <v/>
      </c>
      <c r="DG590" s="641" t="str">
        <f t="shared" si="1890"/>
        <v/>
      </c>
      <c r="DH590" s="641" t="str">
        <f t="shared" si="1890"/>
        <v/>
      </c>
      <c r="DI590" s="641" t="str">
        <f t="shared" si="1890"/>
        <v/>
      </c>
      <c r="DJ590" s="641" t="str">
        <f t="shared" si="1890"/>
        <v/>
      </c>
      <c r="DK590" s="640" t="str">
        <f t="shared" si="1890"/>
        <v/>
      </c>
      <c r="DL590" s="640" t="str">
        <f t="shared" si="1890"/>
        <v/>
      </c>
      <c r="DM590" s="640" t="str">
        <f t="shared" si="1890"/>
        <v/>
      </c>
      <c r="DN590" s="640" t="str">
        <f t="shared" si="1890"/>
        <v/>
      </c>
      <c r="DO590" s="640" t="str">
        <f t="shared" si="1890"/>
        <v/>
      </c>
      <c r="DP590" s="639" t="str">
        <f t="shared" ref="DP590:DQ592" si="1914">IF($CH$4=$CD$4,IF(OR(-FLOOR(((18-COUNT($U590:$AL590))/2),1)+DP$7&lt;1,-FLOOR(((18-COUNT($U590:$AL590))/2),1)+DP$7&gt;COUNT($U590:$AL590)),"",LARGE($U590:$AL590,-FLOOR(((18-COUNT($U590:$AL590))/2),1)+DP$7)),IF(OR(-FLOOR(((18-COUNT($BG590:$BX590))/2),1)+DP$7&lt;1,-FLOOR(((18-COUNT($BG590:$BX590))/2),1)+DP$7&gt;COUNT($BG590:$BX590)),"",LARGE($BG590:$BX590,-FLOOR(((18-COUNT($BG590:$BX590))/2),1)+DP$7)))</f>
        <v/>
      </c>
      <c r="DQ590" s="638" t="str">
        <f t="shared" si="1914"/>
        <v/>
      </c>
      <c r="DR590" s="753">
        <f t="shared" si="1821"/>
        <v>0</v>
      </c>
      <c r="DS590" s="111">
        <f t="shared" si="1822"/>
        <v>0</v>
      </c>
      <c r="DT590" s="111">
        <f t="shared" si="1823"/>
        <v>0</v>
      </c>
      <c r="DU590" s="111">
        <f t="shared" si="1824"/>
        <v>0</v>
      </c>
      <c r="DV590" s="602"/>
      <c r="DW590" s="719"/>
      <c r="DX590" s="719"/>
      <c r="DY590" s="719"/>
      <c r="DZ590" s="719"/>
      <c r="EA590" s="719"/>
      <c r="EB590" s="719"/>
      <c r="EC590" s="719"/>
      <c r="ED590" s="719"/>
      <c r="EE590" s="603"/>
    </row>
    <row r="591" spans="1:135" s="604" customFormat="1" ht="15.75" customHeight="1">
      <c r="A591" s="859" t="s">
        <v>398</v>
      </c>
      <c r="B591" s="306"/>
      <c r="C591" s="233"/>
      <c r="D591" s="233"/>
      <c r="E591" s="233"/>
      <c r="F591" s="233"/>
      <c r="G591" s="233"/>
      <c r="H591" s="233"/>
      <c r="I591" s="233"/>
      <c r="J591" s="233"/>
      <c r="K591" s="233"/>
      <c r="L591" s="233"/>
      <c r="M591" s="233"/>
      <c r="N591" s="233"/>
      <c r="O591" s="233"/>
      <c r="P591" s="233"/>
      <c r="Q591" s="233"/>
      <c r="R591" s="233"/>
      <c r="S591" s="233"/>
      <c r="T591" s="689"/>
      <c r="U591" s="233"/>
      <c r="V591" s="233"/>
      <c r="W591" s="233"/>
      <c r="X591" s="233"/>
      <c r="Y591" s="233"/>
      <c r="Z591" s="233"/>
      <c r="AA591" s="233"/>
      <c r="AB591" s="233"/>
      <c r="AC591" s="233"/>
      <c r="AD591" s="233"/>
      <c r="AE591" s="233"/>
      <c r="AF591" s="233"/>
      <c r="AG591" s="306"/>
      <c r="AH591" s="233"/>
      <c r="AI591" s="233"/>
      <c r="AJ591" s="233"/>
      <c r="AK591" s="233"/>
      <c r="AL591" s="233"/>
      <c r="AM591" s="689"/>
      <c r="AN591" s="233"/>
      <c r="AO591" s="233"/>
      <c r="AP591" s="233"/>
      <c r="AQ591" s="233"/>
      <c r="AR591" s="233"/>
      <c r="AS591" s="233"/>
      <c r="AT591" s="233"/>
      <c r="AU591" s="233"/>
      <c r="AV591" s="233"/>
      <c r="AW591" s="233"/>
      <c r="AX591" s="233"/>
      <c r="AY591" s="233"/>
      <c r="AZ591" s="233"/>
      <c r="BA591" s="233"/>
      <c r="BB591" s="233"/>
      <c r="BC591" s="233"/>
      <c r="BD591" s="233"/>
      <c r="BE591" s="233"/>
      <c r="BF591" s="689"/>
      <c r="BG591" s="233"/>
      <c r="BH591" s="233"/>
      <c r="BI591" s="233"/>
      <c r="BJ591" s="233"/>
      <c r="BK591" s="233"/>
      <c r="BL591" s="233"/>
      <c r="BM591" s="233"/>
      <c r="BN591" s="233"/>
      <c r="BO591" s="233"/>
      <c r="BP591" s="233"/>
      <c r="BQ591" s="233"/>
      <c r="BR591" s="233"/>
      <c r="BS591" s="233"/>
      <c r="BT591" s="233"/>
      <c r="BU591" s="233"/>
      <c r="BV591" s="233"/>
      <c r="BW591" s="233"/>
      <c r="BX591" s="233"/>
      <c r="BY591" s="689"/>
      <c r="BZ591" s="233"/>
      <c r="CA591" s="233"/>
      <c r="CB591" s="233"/>
      <c r="CC591" s="233"/>
      <c r="CD591" s="698" t="str">
        <f t="shared" si="1817"/>
        <v/>
      </c>
      <c r="CE591" s="698" t="str">
        <f t="shared" si="1818"/>
        <v/>
      </c>
      <c r="CF591" s="698" t="str">
        <f t="shared" si="1819"/>
        <v/>
      </c>
      <c r="CG591" s="787" t="str">
        <f t="shared" si="1820"/>
        <v/>
      </c>
      <c r="CH591" s="1371" t="str">
        <f t="shared" ref="CH591:CW592" si="1915">IF($CH$4=$CD$4,IF(OR(-FLOOR(((18-COUNT($B591:$S591))/2),1)+CH$7&lt;1,-FLOOR(((18-COUNT($B591:$S591))/2),1)+CH$7&gt;COUNT($B591:$S591)),"",LARGE($B591:$S591,-FLOOR(((18-COUNT($B591:$S591))/2),1)+CH$7)),IF(OR(-FLOOR(((18-COUNT($AN591:$BE591))/2),1)+CH$7&lt;1,-FLOOR(((18-COUNT($AN591:$BE591))/2),1)+CH$7&gt;COUNT($AN591:$BE591)),"",LARGE($AN591:$BE591,-FLOOR(((18-COUNT($AN591:$BE591))/2),1)+CH$7)))</f>
        <v/>
      </c>
      <c r="CI591" s="1372" t="str">
        <f t="shared" si="1915"/>
        <v/>
      </c>
      <c r="CJ591" s="1373" t="str">
        <f t="shared" si="1915"/>
        <v/>
      </c>
      <c r="CK591" s="1373" t="str">
        <f t="shared" si="1915"/>
        <v/>
      </c>
      <c r="CL591" s="1373" t="str">
        <f t="shared" si="1915"/>
        <v/>
      </c>
      <c r="CM591" s="1373" t="str">
        <f t="shared" si="1915"/>
        <v/>
      </c>
      <c r="CN591" s="1373" t="str">
        <f t="shared" si="1915"/>
        <v/>
      </c>
      <c r="CO591" s="1374" t="str">
        <f t="shared" si="1915"/>
        <v/>
      </c>
      <c r="CP591" s="1374" t="str">
        <f t="shared" si="1915"/>
        <v/>
      </c>
      <c r="CQ591" s="1374" t="str">
        <f t="shared" si="1915"/>
        <v/>
      </c>
      <c r="CR591" s="1374" t="str">
        <f t="shared" si="1915"/>
        <v/>
      </c>
      <c r="CS591" s="1373" t="str">
        <f t="shared" si="1915"/>
        <v/>
      </c>
      <c r="CT591" s="1373" t="str">
        <f t="shared" si="1915"/>
        <v/>
      </c>
      <c r="CU591" s="1373" t="str">
        <f t="shared" si="1915"/>
        <v/>
      </c>
      <c r="CV591" s="1373" t="str">
        <f t="shared" si="1915"/>
        <v/>
      </c>
      <c r="CW591" s="1373" t="str">
        <f t="shared" si="1915"/>
        <v/>
      </c>
      <c r="CX591" s="1372" t="str">
        <f t="shared" si="1913"/>
        <v/>
      </c>
      <c r="CY591" s="1375" t="str">
        <f t="shared" si="1913"/>
        <v/>
      </c>
      <c r="CZ591" s="532" t="str">
        <f t="shared" ref="CZ591:DO592" si="1916">IF($CH$4=$CD$4,IF(OR(-FLOOR(((18-COUNT($U591:$AL591))/2),1)+CZ$7&lt;1,-FLOOR(((18-COUNT($U591:$AL591))/2),1)+CZ$7&gt;COUNT($U591:$AL591)),"",LARGE($U591:$AL591,-FLOOR(((18-COUNT($U591:$AL591))/2),1)+CZ$7)),IF(OR(-FLOOR(((18-COUNT($BG591:$BX591))/2),1)+CZ$7&lt;1,-FLOOR(((18-COUNT($BG591:$BX591))/2),1)+CZ$7&gt;COUNT($BG591:$BX591)),"",LARGE($BG591:$BX591,-FLOOR(((18-COUNT($BG591:$BX591))/2),1)+CZ$7)))</f>
        <v/>
      </c>
      <c r="DA591" s="533" t="str">
        <f t="shared" si="1916"/>
        <v/>
      </c>
      <c r="DB591" s="534" t="str">
        <f t="shared" si="1916"/>
        <v/>
      </c>
      <c r="DC591" s="534" t="str">
        <f t="shared" si="1916"/>
        <v/>
      </c>
      <c r="DD591" s="534" t="str">
        <f t="shared" si="1916"/>
        <v/>
      </c>
      <c r="DE591" s="534" t="str">
        <f t="shared" si="1916"/>
        <v/>
      </c>
      <c r="DF591" s="534" t="str">
        <f t="shared" si="1916"/>
        <v/>
      </c>
      <c r="DG591" s="535" t="str">
        <f t="shared" si="1916"/>
        <v/>
      </c>
      <c r="DH591" s="535" t="str">
        <f t="shared" si="1916"/>
        <v/>
      </c>
      <c r="DI591" s="535" t="str">
        <f t="shared" si="1916"/>
        <v/>
      </c>
      <c r="DJ591" s="535" t="str">
        <f t="shared" si="1916"/>
        <v/>
      </c>
      <c r="DK591" s="534" t="str">
        <f t="shared" si="1916"/>
        <v/>
      </c>
      <c r="DL591" s="534" t="str">
        <f t="shared" si="1916"/>
        <v/>
      </c>
      <c r="DM591" s="534" t="str">
        <f t="shared" si="1916"/>
        <v/>
      </c>
      <c r="DN591" s="534" t="str">
        <f t="shared" si="1916"/>
        <v/>
      </c>
      <c r="DO591" s="534" t="str">
        <f t="shared" si="1916"/>
        <v/>
      </c>
      <c r="DP591" s="533" t="str">
        <f t="shared" si="1914"/>
        <v/>
      </c>
      <c r="DQ591" s="532" t="str">
        <f t="shared" si="1914"/>
        <v/>
      </c>
      <c r="DR591" s="753">
        <f t="shared" si="1821"/>
        <v>0</v>
      </c>
      <c r="DS591" s="111">
        <f t="shared" si="1822"/>
        <v>0</v>
      </c>
      <c r="DT591" s="111">
        <f t="shared" si="1823"/>
        <v>0</v>
      </c>
      <c r="DU591" s="111">
        <f t="shared" si="1824"/>
        <v>0</v>
      </c>
      <c r="DV591" s="602"/>
      <c r="DW591" s="719"/>
      <c r="DX591" s="719"/>
      <c r="DY591" s="719"/>
      <c r="DZ591" s="719"/>
      <c r="EA591" s="719"/>
      <c r="EB591" s="719"/>
      <c r="EC591" s="719"/>
      <c r="ED591" s="719"/>
      <c r="EE591" s="603"/>
    </row>
    <row r="592" spans="1:135" s="604" customFormat="1" ht="15.75" customHeight="1">
      <c r="A592" s="748" t="s">
        <v>395</v>
      </c>
      <c r="B592" s="541" t="str">
        <f t="shared" ref="B592:K592" si="1917">IF(B591="","",B587*B588*B591)</f>
        <v/>
      </c>
      <c r="C592" s="541" t="str">
        <f t="shared" si="1917"/>
        <v/>
      </c>
      <c r="D592" s="541" t="str">
        <f t="shared" si="1917"/>
        <v/>
      </c>
      <c r="E592" s="541" t="str">
        <f t="shared" si="1917"/>
        <v/>
      </c>
      <c r="F592" s="541" t="str">
        <f t="shared" si="1917"/>
        <v/>
      </c>
      <c r="G592" s="541" t="str">
        <f t="shared" si="1917"/>
        <v/>
      </c>
      <c r="H592" s="541" t="str">
        <f t="shared" si="1917"/>
        <v/>
      </c>
      <c r="I592" s="541" t="str">
        <f t="shared" si="1917"/>
        <v/>
      </c>
      <c r="J592" s="541" t="str">
        <f t="shared" si="1917"/>
        <v/>
      </c>
      <c r="K592" s="541" t="str">
        <f t="shared" si="1917"/>
        <v/>
      </c>
      <c r="L592" s="541"/>
      <c r="M592" s="541" t="str">
        <f t="shared" ref="M592:S592" si="1918">IF(M591="","",M587*M588*M591)</f>
        <v/>
      </c>
      <c r="N592" s="541" t="str">
        <f t="shared" si="1918"/>
        <v/>
      </c>
      <c r="O592" s="541" t="str">
        <f t="shared" si="1918"/>
        <v/>
      </c>
      <c r="P592" s="541" t="str">
        <f t="shared" si="1918"/>
        <v/>
      </c>
      <c r="Q592" s="541" t="str">
        <f t="shared" si="1918"/>
        <v/>
      </c>
      <c r="R592" s="541" t="str">
        <f t="shared" si="1918"/>
        <v/>
      </c>
      <c r="S592" s="541" t="str">
        <f t="shared" si="1918"/>
        <v/>
      </c>
      <c r="T592" s="865"/>
      <c r="U592" s="541" t="str">
        <f t="shared" ref="U592:AL592" si="1919">IF(U591="","",U587*U588*U591)</f>
        <v/>
      </c>
      <c r="V592" s="541" t="str">
        <f t="shared" si="1919"/>
        <v/>
      </c>
      <c r="W592" s="541" t="str">
        <f t="shared" si="1919"/>
        <v/>
      </c>
      <c r="X592" s="541" t="str">
        <f t="shared" si="1919"/>
        <v/>
      </c>
      <c r="Y592" s="541" t="str">
        <f t="shared" si="1919"/>
        <v/>
      </c>
      <c r="Z592" s="541" t="str">
        <f t="shared" si="1919"/>
        <v/>
      </c>
      <c r="AA592" s="541" t="str">
        <f t="shared" si="1919"/>
        <v/>
      </c>
      <c r="AB592" s="541" t="str">
        <f t="shared" si="1919"/>
        <v/>
      </c>
      <c r="AC592" s="541" t="str">
        <f t="shared" si="1919"/>
        <v/>
      </c>
      <c r="AD592" s="541" t="str">
        <f t="shared" si="1919"/>
        <v/>
      </c>
      <c r="AE592" s="541" t="str">
        <f t="shared" si="1919"/>
        <v/>
      </c>
      <c r="AF592" s="541" t="str">
        <f t="shared" si="1919"/>
        <v/>
      </c>
      <c r="AG592" s="541" t="str">
        <f t="shared" si="1919"/>
        <v/>
      </c>
      <c r="AH592" s="541" t="str">
        <f t="shared" si="1919"/>
        <v/>
      </c>
      <c r="AI592" s="541" t="str">
        <f t="shared" si="1919"/>
        <v/>
      </c>
      <c r="AJ592" s="541" t="str">
        <f t="shared" si="1919"/>
        <v/>
      </c>
      <c r="AK592" s="541" t="str">
        <f t="shared" si="1919"/>
        <v/>
      </c>
      <c r="AL592" s="541" t="str">
        <f t="shared" si="1919"/>
        <v/>
      </c>
      <c r="AM592" s="865"/>
      <c r="AN592" s="541" t="str">
        <f t="shared" ref="AN592:BE592" si="1920">IF(AN591="","",AN587*AN588*AN591)</f>
        <v/>
      </c>
      <c r="AO592" s="541" t="str">
        <f t="shared" si="1920"/>
        <v/>
      </c>
      <c r="AP592" s="541" t="str">
        <f t="shared" si="1920"/>
        <v/>
      </c>
      <c r="AQ592" s="541" t="str">
        <f t="shared" si="1920"/>
        <v/>
      </c>
      <c r="AR592" s="541" t="str">
        <f t="shared" si="1920"/>
        <v/>
      </c>
      <c r="AS592" s="541" t="str">
        <f t="shared" si="1920"/>
        <v/>
      </c>
      <c r="AT592" s="541" t="str">
        <f t="shared" si="1920"/>
        <v/>
      </c>
      <c r="AU592" s="541" t="str">
        <f t="shared" si="1920"/>
        <v/>
      </c>
      <c r="AV592" s="541" t="str">
        <f t="shared" si="1920"/>
        <v/>
      </c>
      <c r="AW592" s="541" t="str">
        <f t="shared" si="1920"/>
        <v/>
      </c>
      <c r="AX592" s="541" t="str">
        <f t="shared" si="1920"/>
        <v/>
      </c>
      <c r="AY592" s="541" t="str">
        <f t="shared" si="1920"/>
        <v/>
      </c>
      <c r="AZ592" s="541" t="str">
        <f t="shared" si="1920"/>
        <v/>
      </c>
      <c r="BA592" s="541" t="str">
        <f t="shared" si="1920"/>
        <v/>
      </c>
      <c r="BB592" s="541" t="str">
        <f t="shared" si="1920"/>
        <v/>
      </c>
      <c r="BC592" s="541" t="str">
        <f t="shared" si="1920"/>
        <v/>
      </c>
      <c r="BD592" s="541" t="str">
        <f t="shared" si="1920"/>
        <v/>
      </c>
      <c r="BE592" s="541" t="str">
        <f t="shared" si="1920"/>
        <v/>
      </c>
      <c r="BF592" s="865"/>
      <c r="BG592" s="541" t="str">
        <f t="shared" ref="BG592:BX592" si="1921">IF(BG591="","",BG587*BG588*BG591)</f>
        <v/>
      </c>
      <c r="BH592" s="541" t="str">
        <f t="shared" si="1921"/>
        <v/>
      </c>
      <c r="BI592" s="541" t="str">
        <f t="shared" si="1921"/>
        <v/>
      </c>
      <c r="BJ592" s="541" t="str">
        <f t="shared" si="1921"/>
        <v/>
      </c>
      <c r="BK592" s="541" t="str">
        <f t="shared" si="1921"/>
        <v/>
      </c>
      <c r="BL592" s="541" t="str">
        <f t="shared" si="1921"/>
        <v/>
      </c>
      <c r="BM592" s="541" t="str">
        <f t="shared" si="1921"/>
        <v/>
      </c>
      <c r="BN592" s="541" t="str">
        <f t="shared" si="1921"/>
        <v/>
      </c>
      <c r="BO592" s="541" t="str">
        <f t="shared" si="1921"/>
        <v/>
      </c>
      <c r="BP592" s="541" t="str">
        <f t="shared" si="1921"/>
        <v/>
      </c>
      <c r="BQ592" s="541" t="str">
        <f t="shared" si="1921"/>
        <v/>
      </c>
      <c r="BR592" s="541" t="str">
        <f t="shared" si="1921"/>
        <v/>
      </c>
      <c r="BS592" s="541" t="str">
        <f t="shared" si="1921"/>
        <v/>
      </c>
      <c r="BT592" s="541" t="str">
        <f t="shared" si="1921"/>
        <v/>
      </c>
      <c r="BU592" s="541" t="str">
        <f t="shared" si="1921"/>
        <v/>
      </c>
      <c r="BV592" s="541" t="str">
        <f t="shared" si="1921"/>
        <v/>
      </c>
      <c r="BW592" s="541" t="str">
        <f t="shared" si="1921"/>
        <v/>
      </c>
      <c r="BX592" s="541" t="str">
        <f t="shared" si="1921"/>
        <v/>
      </c>
      <c r="BY592" s="865"/>
      <c r="BZ592" s="541" t="str">
        <f>IF(BZ591="","",BZ587*BZ588*BZ591)</f>
        <v/>
      </c>
      <c r="CA592" s="541" t="str">
        <f>IF(CA591="","",CA587*CA588*CA591)</f>
        <v/>
      </c>
      <c r="CB592" s="541" t="str">
        <f>IF(CB591="","",CB587*CB588*CB591)</f>
        <v/>
      </c>
      <c r="CC592" s="541" t="str">
        <f>IF(CC591="","",CC587*CC588*CC591)</f>
        <v/>
      </c>
      <c r="CD592" s="698" t="str">
        <f t="shared" si="1817"/>
        <v/>
      </c>
      <c r="CE592" s="698" t="str">
        <f t="shared" si="1818"/>
        <v/>
      </c>
      <c r="CF592" s="698" t="str">
        <f t="shared" si="1819"/>
        <v/>
      </c>
      <c r="CG592" s="787" t="str">
        <f t="shared" si="1820"/>
        <v/>
      </c>
      <c r="CH592" s="1371" t="str">
        <f t="shared" si="1915"/>
        <v/>
      </c>
      <c r="CI592" s="1372" t="str">
        <f t="shared" si="1915"/>
        <v/>
      </c>
      <c r="CJ592" s="1373" t="str">
        <f t="shared" si="1915"/>
        <v/>
      </c>
      <c r="CK592" s="1373" t="str">
        <f t="shared" si="1915"/>
        <v/>
      </c>
      <c r="CL592" s="1373" t="str">
        <f t="shared" si="1915"/>
        <v/>
      </c>
      <c r="CM592" s="1373" t="str">
        <f t="shared" si="1915"/>
        <v/>
      </c>
      <c r="CN592" s="1373" t="str">
        <f t="shared" si="1915"/>
        <v/>
      </c>
      <c r="CO592" s="1374" t="str">
        <f t="shared" si="1915"/>
        <v/>
      </c>
      <c r="CP592" s="1374" t="str">
        <f t="shared" si="1915"/>
        <v/>
      </c>
      <c r="CQ592" s="1374" t="str">
        <f t="shared" si="1915"/>
        <v/>
      </c>
      <c r="CR592" s="1374" t="str">
        <f t="shared" si="1915"/>
        <v/>
      </c>
      <c r="CS592" s="1373" t="str">
        <f t="shared" si="1915"/>
        <v/>
      </c>
      <c r="CT592" s="1373" t="str">
        <f t="shared" si="1915"/>
        <v/>
      </c>
      <c r="CU592" s="1373" t="str">
        <f t="shared" si="1915"/>
        <v/>
      </c>
      <c r="CV592" s="1373" t="str">
        <f t="shared" si="1915"/>
        <v/>
      </c>
      <c r="CW592" s="1373" t="str">
        <f t="shared" si="1915"/>
        <v/>
      </c>
      <c r="CX592" s="1372" t="str">
        <f t="shared" si="1913"/>
        <v/>
      </c>
      <c r="CY592" s="1375" t="str">
        <f t="shared" si="1913"/>
        <v/>
      </c>
      <c r="CZ592" s="532" t="str">
        <f t="shared" si="1916"/>
        <v/>
      </c>
      <c r="DA592" s="533" t="str">
        <f t="shared" si="1916"/>
        <v/>
      </c>
      <c r="DB592" s="534" t="str">
        <f t="shared" si="1916"/>
        <v/>
      </c>
      <c r="DC592" s="534" t="str">
        <f t="shared" si="1916"/>
        <v/>
      </c>
      <c r="DD592" s="534" t="str">
        <f t="shared" si="1916"/>
        <v/>
      </c>
      <c r="DE592" s="534" t="str">
        <f t="shared" si="1916"/>
        <v/>
      </c>
      <c r="DF592" s="534" t="str">
        <f t="shared" si="1916"/>
        <v/>
      </c>
      <c r="DG592" s="535" t="str">
        <f t="shared" si="1916"/>
        <v/>
      </c>
      <c r="DH592" s="535" t="str">
        <f t="shared" si="1916"/>
        <v/>
      </c>
      <c r="DI592" s="535" t="str">
        <f t="shared" si="1916"/>
        <v/>
      </c>
      <c r="DJ592" s="535" t="str">
        <f t="shared" si="1916"/>
        <v/>
      </c>
      <c r="DK592" s="534" t="str">
        <f t="shared" si="1916"/>
        <v/>
      </c>
      <c r="DL592" s="534" t="str">
        <f t="shared" si="1916"/>
        <v/>
      </c>
      <c r="DM592" s="534" t="str">
        <f t="shared" si="1916"/>
        <v/>
      </c>
      <c r="DN592" s="534" t="str">
        <f t="shared" si="1916"/>
        <v/>
      </c>
      <c r="DO592" s="534" t="str">
        <f t="shared" si="1916"/>
        <v/>
      </c>
      <c r="DP592" s="533" t="str">
        <f t="shared" si="1914"/>
        <v/>
      </c>
      <c r="DQ592" s="532" t="str">
        <f t="shared" si="1914"/>
        <v/>
      </c>
      <c r="DR592" s="753">
        <f t="shared" si="1821"/>
        <v>0</v>
      </c>
      <c r="DS592" s="111">
        <f t="shared" si="1822"/>
        <v>0</v>
      </c>
      <c r="DT592" s="111">
        <f t="shared" si="1823"/>
        <v>0</v>
      </c>
      <c r="DU592" s="111">
        <f t="shared" si="1824"/>
        <v>0</v>
      </c>
      <c r="DV592" s="602"/>
      <c r="DW592" s="719"/>
      <c r="DX592" s="719"/>
      <c r="DY592" s="719"/>
      <c r="DZ592" s="719"/>
      <c r="EA592" s="719"/>
      <c r="EB592" s="719"/>
      <c r="EC592" s="719"/>
      <c r="ED592" s="719"/>
      <c r="EE592" s="603"/>
    </row>
    <row r="593" spans="1:135" s="604" customFormat="1" ht="15.75" customHeight="1">
      <c r="A593" s="1449" t="s">
        <v>825</v>
      </c>
      <c r="B593" s="233" t="s">
        <v>369</v>
      </c>
      <c r="C593" s="233" t="s">
        <v>369</v>
      </c>
      <c r="D593" s="233" t="s">
        <v>369</v>
      </c>
      <c r="E593" s="233" t="s">
        <v>369</v>
      </c>
      <c r="F593" s="233" t="s">
        <v>369</v>
      </c>
      <c r="G593" s="233" t="s">
        <v>369</v>
      </c>
      <c r="H593" s="233" t="s">
        <v>369</v>
      </c>
      <c r="I593" s="233" t="s">
        <v>369</v>
      </c>
      <c r="J593" s="233" t="s">
        <v>369</v>
      </c>
      <c r="K593" s="233" t="s">
        <v>369</v>
      </c>
      <c r="L593" s="233" t="s">
        <v>369</v>
      </c>
      <c r="M593" s="233" t="s">
        <v>369</v>
      </c>
      <c r="N593" s="233" t="s">
        <v>369</v>
      </c>
      <c r="O593" s="233" t="s">
        <v>369</v>
      </c>
      <c r="P593" s="233" t="s">
        <v>369</v>
      </c>
      <c r="Q593" s="233" t="s">
        <v>369</v>
      </c>
      <c r="R593" s="233" t="s">
        <v>369</v>
      </c>
      <c r="S593" s="233" t="s">
        <v>369</v>
      </c>
      <c r="T593" s="703"/>
      <c r="U593" s="233" t="s">
        <v>369</v>
      </c>
      <c r="V593" s="233" t="s">
        <v>369</v>
      </c>
      <c r="W593" s="233" t="s">
        <v>369</v>
      </c>
      <c r="X593" s="233" t="s">
        <v>369</v>
      </c>
      <c r="Y593" s="233" t="s">
        <v>369</v>
      </c>
      <c r="Z593" s="233" t="s">
        <v>369</v>
      </c>
      <c r="AA593" s="233" t="s">
        <v>369</v>
      </c>
      <c r="AB593" s="233" t="s">
        <v>369</v>
      </c>
      <c r="AC593" s="233" t="s">
        <v>369</v>
      </c>
      <c r="AD593" s="233" t="s">
        <v>369</v>
      </c>
      <c r="AE593" s="233" t="s">
        <v>369</v>
      </c>
      <c r="AF593" s="233" t="s">
        <v>369</v>
      </c>
      <c r="AG593" s="233" t="s">
        <v>369</v>
      </c>
      <c r="AH593" s="233" t="s">
        <v>369</v>
      </c>
      <c r="AI593" s="233" t="s">
        <v>369</v>
      </c>
      <c r="AJ593" s="233" t="s">
        <v>369</v>
      </c>
      <c r="AK593" s="233" t="s">
        <v>369</v>
      </c>
      <c r="AL593" s="233" t="s">
        <v>369</v>
      </c>
      <c r="AM593" s="703"/>
      <c r="AN593" s="233" t="s">
        <v>369</v>
      </c>
      <c r="AO593" s="233" t="s">
        <v>369</v>
      </c>
      <c r="AP593" s="233" t="s">
        <v>369</v>
      </c>
      <c r="AQ593" s="233" t="s">
        <v>369</v>
      </c>
      <c r="AR593" s="233" t="s">
        <v>369</v>
      </c>
      <c r="AS593" s="233" t="s">
        <v>369</v>
      </c>
      <c r="AT593" s="233" t="s">
        <v>369</v>
      </c>
      <c r="AU593" s="233" t="s">
        <v>369</v>
      </c>
      <c r="AV593" s="233" t="s">
        <v>369</v>
      </c>
      <c r="AW593" s="233" t="s">
        <v>369</v>
      </c>
      <c r="AX593" s="233" t="s">
        <v>369</v>
      </c>
      <c r="AY593" s="233" t="s">
        <v>369</v>
      </c>
      <c r="AZ593" s="233" t="s">
        <v>369</v>
      </c>
      <c r="BA593" s="233" t="s">
        <v>369</v>
      </c>
      <c r="BB593" s="233" t="s">
        <v>369</v>
      </c>
      <c r="BC593" s="233" t="s">
        <v>369</v>
      </c>
      <c r="BD593" s="233" t="s">
        <v>369</v>
      </c>
      <c r="BE593" s="233" t="s">
        <v>369</v>
      </c>
      <c r="BF593" s="703"/>
      <c r="BG593" s="233" t="s">
        <v>369</v>
      </c>
      <c r="BH593" s="233" t="s">
        <v>369</v>
      </c>
      <c r="BI593" s="233" t="s">
        <v>369</v>
      </c>
      <c r="BJ593" s="233" t="s">
        <v>369</v>
      </c>
      <c r="BK593" s="233" t="s">
        <v>369</v>
      </c>
      <c r="BL593" s="233" t="s">
        <v>369</v>
      </c>
      <c r="BM593" s="233" t="s">
        <v>369</v>
      </c>
      <c r="BN593" s="233" t="s">
        <v>369</v>
      </c>
      <c r="BO593" s="233" t="s">
        <v>369</v>
      </c>
      <c r="BP593" s="233" t="s">
        <v>369</v>
      </c>
      <c r="BQ593" s="233" t="s">
        <v>369</v>
      </c>
      <c r="BR593" s="233" t="s">
        <v>369</v>
      </c>
      <c r="BS593" s="233" t="s">
        <v>369</v>
      </c>
      <c r="BT593" s="233" t="s">
        <v>369</v>
      </c>
      <c r="BU593" s="233" t="s">
        <v>369</v>
      </c>
      <c r="BV593" s="233" t="s">
        <v>369</v>
      </c>
      <c r="BW593" s="233" t="s">
        <v>369</v>
      </c>
      <c r="BX593" s="233" t="s">
        <v>369</v>
      </c>
      <c r="BY593" s="703"/>
      <c r="BZ593" s="233" t="s">
        <v>369</v>
      </c>
      <c r="CA593" s="233" t="s">
        <v>369</v>
      </c>
      <c r="CB593" s="233" t="s">
        <v>369</v>
      </c>
      <c r="CC593" s="233" t="s">
        <v>369</v>
      </c>
      <c r="CD593" s="690" t="str">
        <f t="shared" si="1391"/>
        <v/>
      </c>
      <c r="CE593" s="690" t="str">
        <f t="shared" si="1392"/>
        <v/>
      </c>
      <c r="CF593" s="690" t="str">
        <f t="shared" si="1393"/>
        <v/>
      </c>
      <c r="CG593" s="786" t="str">
        <f t="shared" si="1394"/>
        <v/>
      </c>
      <c r="CH593" s="666"/>
      <c r="CI593" s="666"/>
      <c r="CJ593" s="666"/>
      <c r="CK593" s="666"/>
      <c r="CL593" s="666"/>
      <c r="CM593" s="666"/>
      <c r="CN593" s="666"/>
      <c r="CO593" s="666"/>
      <c r="CP593" s="666"/>
      <c r="CQ593" s="666"/>
      <c r="CR593" s="666"/>
      <c r="CS593" s="666"/>
      <c r="CT593" s="666"/>
      <c r="CU593" s="666"/>
      <c r="CV593" s="666"/>
      <c r="CW593" s="666"/>
      <c r="CX593" s="666"/>
      <c r="CY593" s="667"/>
      <c r="CZ593" s="208"/>
      <c r="DA593" s="208"/>
      <c r="DB593" s="208"/>
      <c r="DC593" s="208"/>
      <c r="DD593" s="208"/>
      <c r="DE593" s="208"/>
      <c r="DF593" s="208"/>
      <c r="DG593" s="208"/>
      <c r="DH593" s="208"/>
      <c r="DI593" s="208"/>
      <c r="DJ593" s="208"/>
      <c r="DK593" s="208"/>
      <c r="DL593" s="208"/>
      <c r="DM593" s="208"/>
      <c r="DN593" s="208"/>
      <c r="DO593" s="208"/>
      <c r="DP593" s="208"/>
      <c r="DQ593" s="208"/>
      <c r="DR593" s="699"/>
      <c r="DS593" s="112"/>
      <c r="DT593" s="112"/>
      <c r="DU593" s="112"/>
      <c r="DV593" s="692"/>
      <c r="DW593" s="718"/>
      <c r="DX593" s="718"/>
      <c r="DY593" s="718"/>
      <c r="DZ593" s="718"/>
      <c r="EA593" s="718"/>
      <c r="EB593" s="718"/>
      <c r="EC593" s="718"/>
      <c r="ED593" s="718"/>
      <c r="EE593" s="603"/>
    </row>
    <row r="594" spans="1:135" s="604" customFormat="1" ht="15.75" customHeight="1">
      <c r="A594" s="748" t="s">
        <v>401</v>
      </c>
      <c r="B594" s="233"/>
      <c r="C594" s="233">
        <v>10</v>
      </c>
      <c r="D594" s="233"/>
      <c r="E594" s="233"/>
      <c r="F594" s="233"/>
      <c r="G594" s="233"/>
      <c r="H594" s="233"/>
      <c r="I594" s="233">
        <v>12</v>
      </c>
      <c r="J594" s="233"/>
      <c r="K594" s="233"/>
      <c r="L594" s="233">
        <v>35</v>
      </c>
      <c r="M594" s="233"/>
      <c r="N594" s="233"/>
      <c r="O594" s="233"/>
      <c r="P594" s="233"/>
      <c r="Q594" s="233"/>
      <c r="R594" s="233"/>
      <c r="S594" s="233"/>
      <c r="T594" s="703"/>
      <c r="U594" s="233"/>
      <c r="V594" s="233"/>
      <c r="W594" s="233"/>
      <c r="X594" s="233"/>
      <c r="Y594" s="233"/>
      <c r="Z594" s="233"/>
      <c r="AA594" s="233"/>
      <c r="AB594" s="233"/>
      <c r="AC594" s="233"/>
      <c r="AD594" s="233"/>
      <c r="AE594" s="233"/>
      <c r="AF594" s="233"/>
      <c r="AG594" s="233"/>
      <c r="AH594" s="233"/>
      <c r="AI594" s="233"/>
      <c r="AJ594" s="306"/>
      <c r="AK594" s="306"/>
      <c r="AL594" s="233"/>
      <c r="AM594" s="703"/>
      <c r="AN594" s="233"/>
      <c r="AO594" s="233"/>
      <c r="AP594" s="233"/>
      <c r="AQ594" s="233"/>
      <c r="AR594" s="233"/>
      <c r="AS594" s="233"/>
      <c r="AT594" s="233"/>
      <c r="AU594" s="233"/>
      <c r="AV594" s="233"/>
      <c r="AW594" s="233"/>
      <c r="AX594" s="233"/>
      <c r="AY594" s="233"/>
      <c r="AZ594" s="233"/>
      <c r="BA594" s="233"/>
      <c r="BB594" s="233"/>
      <c r="BC594" s="233"/>
      <c r="BD594" s="233"/>
      <c r="BE594" s="233"/>
      <c r="BF594" s="703"/>
      <c r="BG594" s="233"/>
      <c r="BH594" s="233">
        <v>75</v>
      </c>
      <c r="BI594" s="233"/>
      <c r="BJ594" s="233"/>
      <c r="BK594" s="233"/>
      <c r="BL594" s="233"/>
      <c r="BM594" s="233"/>
      <c r="BN594" s="233"/>
      <c r="BO594" s="233"/>
      <c r="BP594" s="233"/>
      <c r="BQ594" s="233"/>
      <c r="BR594" s="233"/>
      <c r="BS594" s="233"/>
      <c r="BT594" s="233"/>
      <c r="BU594" s="233"/>
      <c r="BV594" s="233"/>
      <c r="BW594" s="233"/>
      <c r="BX594" s="233"/>
      <c r="BY594" s="703"/>
      <c r="BZ594" s="233">
        <v>12</v>
      </c>
      <c r="CA594" s="233"/>
      <c r="CB594" s="233"/>
      <c r="CC594" s="233"/>
      <c r="CD594" s="698">
        <f t="shared" si="1391"/>
        <v>12</v>
      </c>
      <c r="CE594" s="698" t="str">
        <f t="shared" si="1392"/>
        <v/>
      </c>
      <c r="CF594" s="698" t="str">
        <f t="shared" si="1393"/>
        <v/>
      </c>
      <c r="CG594" s="787" t="str">
        <f t="shared" si="1394"/>
        <v/>
      </c>
      <c r="CH594" s="1371" t="str">
        <f t="shared" ref="CH594:CH599" si="1922">IF($CH$4=$CD$4,IF(OR(-FLOOR(((18-COUNT($B594:$S594))/2),1)+CH$7&lt;1,-FLOOR(((18-COUNT($B594:$S594))/2),1)+CH$7&gt;COUNT($B594:$S594)),"",LARGE($B594:$S594,-FLOOR(((18-COUNT($B594:$S594))/2),1)+CH$7)),IF(OR(-FLOOR(((18-COUNT($AN594:$BE594))/2),1)+CH$7&lt;1,-FLOOR(((18-COUNT($AN594:$BE594))/2),1)+CH$7&gt;COUNT($AN594:$BE594)),"",LARGE($AN594:$BE594,-FLOOR(((18-COUNT($AN594:$BE594))/2),1)+CH$7)))</f>
        <v/>
      </c>
      <c r="CI594" s="1372" t="str">
        <f t="shared" ref="CI594:CI599" si="1923">IF($CH$4=$CD$4,IF(OR(-FLOOR(((18-COUNT($B594:$S594))/2),1)+CI$7&lt;1,-FLOOR(((18-COUNT($B594:$S594))/2),1)+CI$7&gt;COUNT($B594:$S594)),"",LARGE($B594:$S594,-FLOOR(((18-COUNT($B594:$S594))/2),1)+CI$7)),IF(OR(-FLOOR(((18-COUNT($AN594:$BE594))/2),1)+CI$7&lt;1,-FLOOR(((18-COUNT($AN594:$BE594))/2),1)+CI$7&gt;COUNT($AN594:$BE594)),"",LARGE($AN594:$BE594,-FLOOR(((18-COUNT($AN594:$BE594))/2),1)+CI$7)))</f>
        <v/>
      </c>
      <c r="CJ594" s="1373" t="str">
        <f t="shared" ref="CJ594:CJ599" si="1924">IF($CH$4=$CD$4,IF(OR(-FLOOR(((18-COUNT($B594:$S594))/2),1)+CJ$7&lt;1,-FLOOR(((18-COUNT($B594:$S594))/2),1)+CJ$7&gt;COUNT($B594:$S594)),"",LARGE($B594:$S594,-FLOOR(((18-COUNT($B594:$S594))/2),1)+CJ$7)),IF(OR(-FLOOR(((18-COUNT($AN594:$BE594))/2),1)+CJ$7&lt;1,-FLOOR(((18-COUNT($AN594:$BE594))/2),1)+CJ$7&gt;COUNT($AN594:$BE594)),"",LARGE($AN594:$BE594,-FLOOR(((18-COUNT($AN594:$BE594))/2),1)+CJ$7)))</f>
        <v/>
      </c>
      <c r="CK594" s="1373" t="str">
        <f t="shared" ref="CK594:CK599" si="1925">IF($CH$4=$CD$4,IF(OR(-FLOOR(((18-COUNT($B594:$S594))/2),1)+CK$7&lt;1,-FLOOR(((18-COUNT($B594:$S594))/2),1)+CK$7&gt;COUNT($B594:$S594)),"",LARGE($B594:$S594,-FLOOR(((18-COUNT($B594:$S594))/2),1)+CK$7)),IF(OR(-FLOOR(((18-COUNT($AN594:$BE594))/2),1)+CK$7&lt;1,-FLOOR(((18-COUNT($AN594:$BE594))/2),1)+CK$7&gt;COUNT($AN594:$BE594)),"",LARGE($AN594:$BE594,-FLOOR(((18-COUNT($AN594:$BE594))/2),1)+CK$7)))</f>
        <v/>
      </c>
      <c r="CL594" s="1373" t="str">
        <f t="shared" ref="CL594:CL599" si="1926">IF($CH$4=$CD$4,IF(OR(-FLOOR(((18-COUNT($B594:$S594))/2),1)+CL$7&lt;1,-FLOOR(((18-COUNT($B594:$S594))/2),1)+CL$7&gt;COUNT($B594:$S594)),"",LARGE($B594:$S594,-FLOOR(((18-COUNT($B594:$S594))/2),1)+CL$7)),IF(OR(-FLOOR(((18-COUNT($AN594:$BE594))/2),1)+CL$7&lt;1,-FLOOR(((18-COUNT($AN594:$BE594))/2),1)+CL$7&gt;COUNT($AN594:$BE594)),"",LARGE($AN594:$BE594,-FLOOR(((18-COUNT($AN594:$BE594))/2),1)+CL$7)))</f>
        <v/>
      </c>
      <c r="CM594" s="1373" t="str">
        <f t="shared" ref="CM594:CM599" si="1927">IF($CH$4=$CD$4,IF(OR(-FLOOR(((18-COUNT($B594:$S594))/2),1)+CM$7&lt;1,-FLOOR(((18-COUNT($B594:$S594))/2),1)+CM$7&gt;COUNT($B594:$S594)),"",LARGE($B594:$S594,-FLOOR(((18-COUNT($B594:$S594))/2),1)+CM$7)),IF(OR(-FLOOR(((18-COUNT($AN594:$BE594))/2),1)+CM$7&lt;1,-FLOOR(((18-COUNT($AN594:$BE594))/2),1)+CM$7&gt;COUNT($AN594:$BE594)),"",LARGE($AN594:$BE594,-FLOOR(((18-COUNT($AN594:$BE594))/2),1)+CM$7)))</f>
        <v/>
      </c>
      <c r="CN594" s="1373" t="str">
        <f t="shared" ref="CN594:CN599" si="1928">IF($CH$4=$CD$4,IF(OR(-FLOOR(((18-COUNT($B594:$S594))/2),1)+CN$7&lt;1,-FLOOR(((18-COUNT($B594:$S594))/2),1)+CN$7&gt;COUNT($B594:$S594)),"",LARGE($B594:$S594,-FLOOR(((18-COUNT($B594:$S594))/2),1)+CN$7)),IF(OR(-FLOOR(((18-COUNT($AN594:$BE594))/2),1)+CN$7&lt;1,-FLOOR(((18-COUNT($AN594:$BE594))/2),1)+CN$7&gt;COUNT($AN594:$BE594)),"",LARGE($AN594:$BE594,-FLOOR(((18-COUNT($AN594:$BE594))/2),1)+CN$7)))</f>
        <v/>
      </c>
      <c r="CO594" s="1374" t="str">
        <f t="shared" ref="CO594:CO599" si="1929">IF($CH$4=$CD$4,IF(OR(-FLOOR(((18-COUNT($B594:$S594))/2),1)+CO$7&lt;1,-FLOOR(((18-COUNT($B594:$S594))/2),1)+CO$7&gt;COUNT($B594:$S594)),"",LARGE($B594:$S594,-FLOOR(((18-COUNT($B594:$S594))/2),1)+CO$7)),IF(OR(-FLOOR(((18-COUNT($AN594:$BE594))/2),1)+CO$7&lt;1,-FLOOR(((18-COUNT($AN594:$BE594))/2),1)+CO$7&gt;COUNT($AN594:$BE594)),"",LARGE($AN594:$BE594,-FLOOR(((18-COUNT($AN594:$BE594))/2),1)+CO$7)))</f>
        <v/>
      </c>
      <c r="CP594" s="1374">
        <f t="shared" ref="CP594:CP599" si="1930">IF($CH$4=$CD$4,IF(OR(-FLOOR(((18-COUNT($B594:$S594))/2),1)+CP$7&lt;1,-FLOOR(((18-COUNT($B594:$S594))/2),1)+CP$7&gt;COUNT($B594:$S594)),"",LARGE($B594:$S594,-FLOOR(((18-COUNT($B594:$S594))/2),1)+CP$7)),IF(OR(-FLOOR(((18-COUNT($AN594:$BE594))/2),1)+CP$7&lt;1,-FLOOR(((18-COUNT($AN594:$BE594))/2),1)+CP$7&gt;COUNT($AN594:$BE594)),"",LARGE($AN594:$BE594,-FLOOR(((18-COUNT($AN594:$BE594))/2),1)+CP$7)))</f>
        <v>10</v>
      </c>
      <c r="CQ594" s="1374">
        <f t="shared" ref="CQ594:CQ599" si="1931">IF($CH$4=$CD$4,IF(OR(-FLOOR(((18-COUNT($B594:$S594))/2),1)+CQ$7&lt;1,-FLOOR(((18-COUNT($B594:$S594))/2),1)+CQ$7&gt;COUNT($B594:$S594)),"",LARGE($B594:$S594,-FLOOR(((18-COUNT($B594:$S594))/2),1)+CQ$7)),IF(OR(-FLOOR(((18-COUNT($AN594:$BE594))/2),1)+CQ$7&lt;1,-FLOOR(((18-COUNT($AN594:$BE594))/2),1)+CQ$7&gt;COUNT($AN594:$BE594)),"",LARGE($AN594:$BE594,-FLOOR(((18-COUNT($AN594:$BE594))/2),1)+CQ$7)))</f>
        <v>12</v>
      </c>
      <c r="CR594" s="1374">
        <f t="shared" ref="CR594:CR599" si="1932">IF($CH$4=$CD$4,IF(OR(-FLOOR(((18-COUNT($B594:$S594))/2),1)+CR$7&lt;1,-FLOOR(((18-COUNT($B594:$S594))/2),1)+CR$7&gt;COUNT($B594:$S594)),"",LARGE($B594:$S594,-FLOOR(((18-COUNT($B594:$S594))/2),1)+CR$7)),IF(OR(-FLOOR(((18-COUNT($AN594:$BE594))/2),1)+CR$7&lt;1,-FLOOR(((18-COUNT($AN594:$BE594))/2),1)+CR$7&gt;COUNT($AN594:$BE594)),"",LARGE($AN594:$BE594,-FLOOR(((18-COUNT($AN594:$BE594))/2),1)+CR$7)))</f>
        <v>35</v>
      </c>
      <c r="CS594" s="1373" t="str">
        <f t="shared" ref="CS594:CS599" si="1933">IF($CH$4=$CD$4,IF(OR(-FLOOR(((18-COUNT($B594:$S594))/2),1)+CS$7&lt;1,-FLOOR(((18-COUNT($B594:$S594))/2),1)+CS$7&gt;COUNT($B594:$S594)),"",LARGE($B594:$S594,-FLOOR(((18-COUNT($B594:$S594))/2),1)+CS$7)),IF(OR(-FLOOR(((18-COUNT($AN594:$BE594))/2),1)+CS$7&lt;1,-FLOOR(((18-COUNT($AN594:$BE594))/2),1)+CS$7&gt;COUNT($AN594:$BE594)),"",LARGE($AN594:$BE594,-FLOOR(((18-COUNT($AN594:$BE594))/2),1)+CS$7)))</f>
        <v/>
      </c>
      <c r="CT594" s="1373" t="str">
        <f t="shared" ref="CT594:CT599" si="1934">IF($CH$4=$CD$4,IF(OR(-FLOOR(((18-COUNT($B594:$S594))/2),1)+CT$7&lt;1,-FLOOR(((18-COUNT($B594:$S594))/2),1)+CT$7&gt;COUNT($B594:$S594)),"",LARGE($B594:$S594,-FLOOR(((18-COUNT($B594:$S594))/2),1)+CT$7)),IF(OR(-FLOOR(((18-COUNT($AN594:$BE594))/2),1)+CT$7&lt;1,-FLOOR(((18-COUNT($AN594:$BE594))/2),1)+CT$7&gt;COUNT($AN594:$BE594)),"",LARGE($AN594:$BE594,-FLOOR(((18-COUNT($AN594:$BE594))/2),1)+CT$7)))</f>
        <v/>
      </c>
      <c r="CU594" s="1373" t="str">
        <f t="shared" ref="CU594:CU599" si="1935">IF($CH$4=$CD$4,IF(OR(-FLOOR(((18-COUNT($B594:$S594))/2),1)+CU$7&lt;1,-FLOOR(((18-COUNT($B594:$S594))/2),1)+CU$7&gt;COUNT($B594:$S594)),"",LARGE($B594:$S594,-FLOOR(((18-COUNT($B594:$S594))/2),1)+CU$7)),IF(OR(-FLOOR(((18-COUNT($AN594:$BE594))/2),1)+CU$7&lt;1,-FLOOR(((18-COUNT($AN594:$BE594))/2),1)+CU$7&gt;COUNT($AN594:$BE594)),"",LARGE($AN594:$BE594,-FLOOR(((18-COUNT($AN594:$BE594))/2),1)+CU$7)))</f>
        <v/>
      </c>
      <c r="CV594" s="1373" t="str">
        <f t="shared" ref="CV594:CV599" si="1936">IF($CH$4=$CD$4,IF(OR(-FLOOR(((18-COUNT($B594:$S594))/2),1)+CV$7&lt;1,-FLOOR(((18-COUNT($B594:$S594))/2),1)+CV$7&gt;COUNT($B594:$S594)),"",LARGE($B594:$S594,-FLOOR(((18-COUNT($B594:$S594))/2),1)+CV$7)),IF(OR(-FLOOR(((18-COUNT($AN594:$BE594))/2),1)+CV$7&lt;1,-FLOOR(((18-COUNT($AN594:$BE594))/2),1)+CV$7&gt;COUNT($AN594:$BE594)),"",LARGE($AN594:$BE594,-FLOOR(((18-COUNT($AN594:$BE594))/2),1)+CV$7)))</f>
        <v/>
      </c>
      <c r="CW594" s="1373" t="str">
        <f t="shared" ref="CW594:CW599" si="1937">IF($CH$4=$CD$4,IF(OR(-FLOOR(((18-COUNT($B594:$S594))/2),1)+CW$7&lt;1,-FLOOR(((18-COUNT($B594:$S594))/2),1)+CW$7&gt;COUNT($B594:$S594)),"",LARGE($B594:$S594,-FLOOR(((18-COUNT($B594:$S594))/2),1)+CW$7)),IF(OR(-FLOOR(((18-COUNT($AN594:$BE594))/2),1)+CW$7&lt;1,-FLOOR(((18-COUNT($AN594:$BE594))/2),1)+CW$7&gt;COUNT($AN594:$BE594)),"",LARGE($AN594:$BE594,-FLOOR(((18-COUNT($AN594:$BE594))/2),1)+CW$7)))</f>
        <v/>
      </c>
      <c r="CX594" s="1372" t="str">
        <f t="shared" ref="CX594:CX599" si="1938">IF($CH$4=$CD$4,IF(OR(-FLOOR(((18-COUNT($B594:$S594))/2),1)+CX$7&lt;1,-FLOOR(((18-COUNT($B594:$S594))/2),1)+CX$7&gt;COUNT($B594:$S594)),"",LARGE($B594:$S594,-FLOOR(((18-COUNT($B594:$S594))/2),1)+CX$7)),IF(OR(-FLOOR(((18-COUNT($AN594:$BE594))/2),1)+CX$7&lt;1,-FLOOR(((18-COUNT($AN594:$BE594))/2),1)+CX$7&gt;COUNT($AN594:$BE594)),"",LARGE($AN594:$BE594,-FLOOR(((18-COUNT($AN594:$BE594))/2),1)+CX$7)))</f>
        <v/>
      </c>
      <c r="CY594" s="1375" t="str">
        <f t="shared" ref="CY594:CY599" si="1939">IF($CH$4=$CD$4,IF(OR(-FLOOR(((18-COUNT($B594:$S594))/2),1)+CY$7&lt;1,-FLOOR(((18-COUNT($B594:$S594))/2),1)+CY$7&gt;COUNT($B594:$S594)),"",LARGE($B594:$S594,-FLOOR(((18-COUNT($B594:$S594))/2),1)+CY$7)),IF(OR(-FLOOR(((18-COUNT($AN594:$BE594))/2),1)+CY$7&lt;1,-FLOOR(((18-COUNT($AN594:$BE594))/2),1)+CY$7&gt;COUNT($AN594:$BE594)),"",LARGE($AN594:$BE594,-FLOOR(((18-COUNT($AN594:$BE594))/2),1)+CY$7)))</f>
        <v/>
      </c>
      <c r="CZ594" s="532" t="str">
        <f t="shared" ref="CZ594:CZ599" si="1940">IF($CH$4=$CD$4,IF(OR(-FLOOR(((18-COUNT($U594:$AL594))/2),1)+CZ$7&lt;1,-FLOOR(((18-COUNT($U594:$AL594))/2),1)+CZ$7&gt;COUNT($U594:$AL594)),"",LARGE($U594:$AL594,-FLOOR(((18-COUNT($U594:$AL594))/2),1)+CZ$7)),IF(OR(-FLOOR(((18-COUNT($BG594:$BX594))/2),1)+CZ$7&lt;1,-FLOOR(((18-COUNT($BG594:$BX594))/2),1)+CZ$7&gt;COUNT($BG594:$BX594)),"",LARGE($BG594:$BX594,-FLOOR(((18-COUNT($BG594:$BX594))/2),1)+CZ$7)))</f>
        <v/>
      </c>
      <c r="DA594" s="533" t="str">
        <f t="shared" ref="DA594:DA599" si="1941">IF($CH$4=$CD$4,IF(OR(-FLOOR(((18-COUNT($U594:$AL594))/2),1)+DA$7&lt;1,-FLOOR(((18-COUNT($U594:$AL594))/2),1)+DA$7&gt;COUNT($U594:$AL594)),"",LARGE($U594:$AL594,-FLOOR(((18-COUNT($U594:$AL594))/2),1)+DA$7)),IF(OR(-FLOOR(((18-COUNT($BG594:$BX594))/2),1)+DA$7&lt;1,-FLOOR(((18-COUNT($BG594:$BX594))/2),1)+DA$7&gt;COUNT($BG594:$BX594)),"",LARGE($BG594:$BX594,-FLOOR(((18-COUNT($BG594:$BX594))/2),1)+DA$7)))</f>
        <v/>
      </c>
      <c r="DB594" s="534" t="str">
        <f t="shared" ref="DB594:DB599" si="1942">IF($CH$4=$CD$4,IF(OR(-FLOOR(((18-COUNT($U594:$AL594))/2),1)+DB$7&lt;1,-FLOOR(((18-COUNT($U594:$AL594))/2),1)+DB$7&gt;COUNT($U594:$AL594)),"",LARGE($U594:$AL594,-FLOOR(((18-COUNT($U594:$AL594))/2),1)+DB$7)),IF(OR(-FLOOR(((18-COUNT($BG594:$BX594))/2),1)+DB$7&lt;1,-FLOOR(((18-COUNT($BG594:$BX594))/2),1)+DB$7&gt;COUNT($BG594:$BX594)),"",LARGE($BG594:$BX594,-FLOOR(((18-COUNT($BG594:$BX594))/2),1)+DB$7)))</f>
        <v/>
      </c>
      <c r="DC594" s="534" t="str">
        <f t="shared" ref="DC594:DC599" si="1943">IF($CH$4=$CD$4,IF(OR(-FLOOR(((18-COUNT($U594:$AL594))/2),1)+DC$7&lt;1,-FLOOR(((18-COUNT($U594:$AL594))/2),1)+DC$7&gt;COUNT($U594:$AL594)),"",LARGE($U594:$AL594,-FLOOR(((18-COUNT($U594:$AL594))/2),1)+DC$7)),IF(OR(-FLOOR(((18-COUNT($BG594:$BX594))/2),1)+DC$7&lt;1,-FLOOR(((18-COUNT($BG594:$BX594))/2),1)+DC$7&gt;COUNT($BG594:$BX594)),"",LARGE($BG594:$BX594,-FLOOR(((18-COUNT($BG594:$BX594))/2),1)+DC$7)))</f>
        <v/>
      </c>
      <c r="DD594" s="534" t="str">
        <f t="shared" ref="DD594:DD599" si="1944">IF($CH$4=$CD$4,IF(OR(-FLOOR(((18-COUNT($U594:$AL594))/2),1)+DD$7&lt;1,-FLOOR(((18-COUNT($U594:$AL594))/2),1)+DD$7&gt;COUNT($U594:$AL594)),"",LARGE($U594:$AL594,-FLOOR(((18-COUNT($U594:$AL594))/2),1)+DD$7)),IF(OR(-FLOOR(((18-COUNT($BG594:$BX594))/2),1)+DD$7&lt;1,-FLOOR(((18-COUNT($BG594:$BX594))/2),1)+DD$7&gt;COUNT($BG594:$BX594)),"",LARGE($BG594:$BX594,-FLOOR(((18-COUNT($BG594:$BX594))/2),1)+DD$7)))</f>
        <v/>
      </c>
      <c r="DE594" s="534" t="str">
        <f t="shared" ref="DE594:DE599" si="1945">IF($CH$4=$CD$4,IF(OR(-FLOOR(((18-COUNT($U594:$AL594))/2),1)+DE$7&lt;1,-FLOOR(((18-COUNT($U594:$AL594))/2),1)+DE$7&gt;COUNT($U594:$AL594)),"",LARGE($U594:$AL594,-FLOOR(((18-COUNT($U594:$AL594))/2),1)+DE$7)),IF(OR(-FLOOR(((18-COUNT($BG594:$BX594))/2),1)+DE$7&lt;1,-FLOOR(((18-COUNT($BG594:$BX594))/2),1)+DE$7&gt;COUNT($BG594:$BX594)),"",LARGE($BG594:$BX594,-FLOOR(((18-COUNT($BG594:$BX594))/2),1)+DE$7)))</f>
        <v/>
      </c>
      <c r="DF594" s="534" t="str">
        <f t="shared" ref="DF594:DF599" si="1946">IF($CH$4=$CD$4,IF(OR(-FLOOR(((18-COUNT($U594:$AL594))/2),1)+DF$7&lt;1,-FLOOR(((18-COUNT($U594:$AL594))/2),1)+DF$7&gt;COUNT($U594:$AL594)),"",LARGE($U594:$AL594,-FLOOR(((18-COUNT($U594:$AL594))/2),1)+DF$7)),IF(OR(-FLOOR(((18-COUNT($BG594:$BX594))/2),1)+DF$7&lt;1,-FLOOR(((18-COUNT($BG594:$BX594))/2),1)+DF$7&gt;COUNT($BG594:$BX594)),"",LARGE($BG594:$BX594,-FLOOR(((18-COUNT($BG594:$BX594))/2),1)+DF$7)))</f>
        <v/>
      </c>
      <c r="DG594" s="535" t="str">
        <f t="shared" ref="DG594:DG599" si="1947">IF($CH$4=$CD$4,IF(OR(-FLOOR(((18-COUNT($U594:$AL594))/2),1)+DG$7&lt;1,-FLOOR(((18-COUNT($U594:$AL594))/2),1)+DG$7&gt;COUNT($U594:$AL594)),"",LARGE($U594:$AL594,-FLOOR(((18-COUNT($U594:$AL594))/2),1)+DG$7)),IF(OR(-FLOOR(((18-COUNT($BG594:$BX594))/2),1)+DG$7&lt;1,-FLOOR(((18-COUNT($BG594:$BX594))/2),1)+DG$7&gt;COUNT($BG594:$BX594)),"",LARGE($BG594:$BX594,-FLOOR(((18-COUNT($BG594:$BX594))/2),1)+DG$7)))</f>
        <v/>
      </c>
      <c r="DH594" s="535" t="str">
        <f t="shared" ref="DH594:DH599" si="1948">IF($CH$4=$CD$4,IF(OR(-FLOOR(((18-COUNT($U594:$AL594))/2),1)+DH$7&lt;1,-FLOOR(((18-COUNT($U594:$AL594))/2),1)+DH$7&gt;COUNT($U594:$AL594)),"",LARGE($U594:$AL594,-FLOOR(((18-COUNT($U594:$AL594))/2),1)+DH$7)),IF(OR(-FLOOR(((18-COUNT($BG594:$BX594))/2),1)+DH$7&lt;1,-FLOOR(((18-COUNT($BG594:$BX594))/2),1)+DH$7&gt;COUNT($BG594:$BX594)),"",LARGE($BG594:$BX594,-FLOOR(((18-COUNT($BG594:$BX594))/2),1)+DH$7)))</f>
        <v/>
      </c>
      <c r="DI594" s="535" t="str">
        <f t="shared" ref="DI594:DI599" si="1949">IF($CH$4=$CD$4,IF(OR(-FLOOR(((18-COUNT($U594:$AL594))/2),1)+DI$7&lt;1,-FLOOR(((18-COUNT($U594:$AL594))/2),1)+DI$7&gt;COUNT($U594:$AL594)),"",LARGE($U594:$AL594,-FLOOR(((18-COUNT($U594:$AL594))/2),1)+DI$7)),IF(OR(-FLOOR(((18-COUNT($BG594:$BX594))/2),1)+DI$7&lt;1,-FLOOR(((18-COUNT($BG594:$BX594))/2),1)+DI$7&gt;COUNT($BG594:$BX594)),"",LARGE($BG594:$BX594,-FLOOR(((18-COUNT($BG594:$BX594))/2),1)+DI$7)))</f>
        <v/>
      </c>
      <c r="DJ594" s="535" t="str">
        <f t="shared" ref="DJ594:DJ599" si="1950">IF($CH$4=$CD$4,IF(OR(-FLOOR(((18-COUNT($U594:$AL594))/2),1)+DJ$7&lt;1,-FLOOR(((18-COUNT($U594:$AL594))/2),1)+DJ$7&gt;COUNT($U594:$AL594)),"",LARGE($U594:$AL594,-FLOOR(((18-COUNT($U594:$AL594))/2),1)+DJ$7)),IF(OR(-FLOOR(((18-COUNT($BG594:$BX594))/2),1)+DJ$7&lt;1,-FLOOR(((18-COUNT($BG594:$BX594))/2),1)+DJ$7&gt;COUNT($BG594:$BX594)),"",LARGE($BG594:$BX594,-FLOOR(((18-COUNT($BG594:$BX594))/2),1)+DJ$7)))</f>
        <v/>
      </c>
      <c r="DK594" s="534" t="str">
        <f t="shared" ref="DK594:DK599" si="1951">IF($CH$4=$CD$4,IF(OR(-FLOOR(((18-COUNT($U594:$AL594))/2),1)+DK$7&lt;1,-FLOOR(((18-COUNT($U594:$AL594))/2),1)+DK$7&gt;COUNT($U594:$AL594)),"",LARGE($U594:$AL594,-FLOOR(((18-COUNT($U594:$AL594))/2),1)+DK$7)),IF(OR(-FLOOR(((18-COUNT($BG594:$BX594))/2),1)+DK$7&lt;1,-FLOOR(((18-COUNT($BG594:$BX594))/2),1)+DK$7&gt;COUNT($BG594:$BX594)),"",LARGE($BG594:$BX594,-FLOOR(((18-COUNT($BG594:$BX594))/2),1)+DK$7)))</f>
        <v/>
      </c>
      <c r="DL594" s="534" t="str">
        <f t="shared" ref="DL594:DL599" si="1952">IF($CH$4=$CD$4,IF(OR(-FLOOR(((18-COUNT($U594:$AL594))/2),1)+DL$7&lt;1,-FLOOR(((18-COUNT($U594:$AL594))/2),1)+DL$7&gt;COUNT($U594:$AL594)),"",LARGE($U594:$AL594,-FLOOR(((18-COUNT($U594:$AL594))/2),1)+DL$7)),IF(OR(-FLOOR(((18-COUNT($BG594:$BX594))/2),1)+DL$7&lt;1,-FLOOR(((18-COUNT($BG594:$BX594))/2),1)+DL$7&gt;COUNT($BG594:$BX594)),"",LARGE($BG594:$BX594,-FLOOR(((18-COUNT($BG594:$BX594))/2),1)+DL$7)))</f>
        <v/>
      </c>
      <c r="DM594" s="534" t="str">
        <f t="shared" ref="DM594:DM599" si="1953">IF($CH$4=$CD$4,IF(OR(-FLOOR(((18-COUNT($U594:$AL594))/2),1)+DM$7&lt;1,-FLOOR(((18-COUNT($U594:$AL594))/2),1)+DM$7&gt;COUNT($U594:$AL594)),"",LARGE($U594:$AL594,-FLOOR(((18-COUNT($U594:$AL594))/2),1)+DM$7)),IF(OR(-FLOOR(((18-COUNT($BG594:$BX594))/2),1)+DM$7&lt;1,-FLOOR(((18-COUNT($BG594:$BX594))/2),1)+DM$7&gt;COUNT($BG594:$BX594)),"",LARGE($BG594:$BX594,-FLOOR(((18-COUNT($BG594:$BX594))/2),1)+DM$7)))</f>
        <v/>
      </c>
      <c r="DN594" s="534" t="str">
        <f t="shared" ref="DN594:DN599" si="1954">IF($CH$4=$CD$4,IF(OR(-FLOOR(((18-COUNT($U594:$AL594))/2),1)+DN$7&lt;1,-FLOOR(((18-COUNT($U594:$AL594))/2),1)+DN$7&gt;COUNT($U594:$AL594)),"",LARGE($U594:$AL594,-FLOOR(((18-COUNT($U594:$AL594))/2),1)+DN$7)),IF(OR(-FLOOR(((18-COUNT($BG594:$BX594))/2),1)+DN$7&lt;1,-FLOOR(((18-COUNT($BG594:$BX594))/2),1)+DN$7&gt;COUNT($BG594:$BX594)),"",LARGE($BG594:$BX594,-FLOOR(((18-COUNT($BG594:$BX594))/2),1)+DN$7)))</f>
        <v/>
      </c>
      <c r="DO594" s="534" t="str">
        <f t="shared" ref="DO594:DO599" si="1955">IF($CH$4=$CD$4,IF(OR(-FLOOR(((18-COUNT($U594:$AL594))/2),1)+DO$7&lt;1,-FLOOR(((18-COUNT($U594:$AL594))/2),1)+DO$7&gt;COUNT($U594:$AL594)),"",LARGE($U594:$AL594,-FLOOR(((18-COUNT($U594:$AL594))/2),1)+DO$7)),IF(OR(-FLOOR(((18-COUNT($BG594:$BX594))/2),1)+DO$7&lt;1,-FLOOR(((18-COUNT($BG594:$BX594))/2),1)+DO$7&gt;COUNT($BG594:$BX594)),"",LARGE($BG594:$BX594,-FLOOR(((18-COUNT($BG594:$BX594))/2),1)+DO$7)))</f>
        <v/>
      </c>
      <c r="DP594" s="533" t="str">
        <f t="shared" ref="DP594:DP599" si="1956">IF($CH$4=$CD$4,IF(OR(-FLOOR(((18-COUNT($U594:$AL594))/2),1)+DP$7&lt;1,-FLOOR(((18-COUNT($U594:$AL594))/2),1)+DP$7&gt;COUNT($U594:$AL594)),"",LARGE($U594:$AL594,-FLOOR(((18-COUNT($U594:$AL594))/2),1)+DP$7)),IF(OR(-FLOOR(((18-COUNT($BG594:$BX594))/2),1)+DP$7&lt;1,-FLOOR(((18-COUNT($BG594:$BX594))/2),1)+DP$7&gt;COUNT($BG594:$BX594)),"",LARGE($BG594:$BX594,-FLOOR(((18-COUNT($BG594:$BX594))/2),1)+DP$7)))</f>
        <v/>
      </c>
      <c r="DQ594" s="532" t="str">
        <f t="shared" ref="DQ594:DQ599" si="1957">IF($CH$4=$CD$4,IF(OR(-FLOOR(((18-COUNT($U594:$AL594))/2),1)+DQ$7&lt;1,-FLOOR(((18-COUNT($U594:$AL594))/2),1)+DQ$7&gt;COUNT($U594:$AL594)),"",LARGE($U594:$AL594,-FLOOR(((18-COUNT($U594:$AL594))/2),1)+DQ$7)),IF(OR(-FLOOR(((18-COUNT($BG594:$BX594))/2),1)+DQ$7&lt;1,-FLOOR(((18-COUNT($BG594:$BX594))/2),1)+DQ$7&gt;COUNT($BG594:$BX594)),"",LARGE($BG594:$BX594,-FLOOR(((18-COUNT($BG594:$BX594))/2),1)+DQ$7)))</f>
        <v/>
      </c>
      <c r="DR594" s="753">
        <f t="shared" ref="DR594:DR599" si="1958">COUNT(B594:S594)</f>
        <v>3</v>
      </c>
      <c r="DS594" s="111">
        <f t="shared" ref="DS594:DS599" si="1959">COUNT(U594:AL594)</f>
        <v>0</v>
      </c>
      <c r="DT594" s="111">
        <f t="shared" ref="DT594:DT599" si="1960">COUNT(AN594:BE594)</f>
        <v>0</v>
      </c>
      <c r="DU594" s="111">
        <f t="shared" ref="DU594:DU599" si="1961">COUNT(BG594:BX594)</f>
        <v>1</v>
      </c>
      <c r="DV594" s="602"/>
      <c r="DW594" s="719"/>
      <c r="DX594" s="719"/>
      <c r="DY594" s="719"/>
      <c r="DZ594" s="719"/>
      <c r="EA594" s="719"/>
      <c r="EB594" s="719"/>
      <c r="EC594" s="719"/>
      <c r="ED594" s="719"/>
      <c r="EE594" s="603"/>
    </row>
    <row r="595" spans="1:135" s="604" customFormat="1" ht="15.75" customHeight="1">
      <c r="A595" s="748" t="s">
        <v>399</v>
      </c>
      <c r="B595" s="233"/>
      <c r="C595" s="233">
        <v>5</v>
      </c>
      <c r="D595" s="233"/>
      <c r="E595" s="233"/>
      <c r="F595" s="233"/>
      <c r="G595" s="233"/>
      <c r="H595" s="233"/>
      <c r="I595" s="233">
        <v>8</v>
      </c>
      <c r="J595" s="233"/>
      <c r="K595" s="233"/>
      <c r="L595" s="233">
        <v>8</v>
      </c>
      <c r="M595" s="233"/>
      <c r="N595" s="233"/>
      <c r="O595" s="233"/>
      <c r="P595" s="233"/>
      <c r="Q595" s="233"/>
      <c r="R595" s="233"/>
      <c r="S595" s="233"/>
      <c r="T595" s="689"/>
      <c r="U595" s="233"/>
      <c r="V595" s="233"/>
      <c r="W595" s="233"/>
      <c r="X595" s="233"/>
      <c r="Y595" s="233"/>
      <c r="Z595" s="233"/>
      <c r="AA595" s="233"/>
      <c r="AB595" s="233"/>
      <c r="AC595" s="233"/>
      <c r="AD595" s="233"/>
      <c r="AE595" s="233"/>
      <c r="AF595" s="233"/>
      <c r="AG595" s="233"/>
      <c r="AH595" s="233"/>
      <c r="AI595" s="233"/>
      <c r="AJ595" s="306"/>
      <c r="AK595" s="306"/>
      <c r="AL595" s="233"/>
      <c r="AM595" s="689"/>
      <c r="AN595" s="233"/>
      <c r="AO595" s="233"/>
      <c r="AP595" s="233"/>
      <c r="AQ595" s="233"/>
      <c r="AR595" s="233"/>
      <c r="AS595" s="233"/>
      <c r="AT595" s="233"/>
      <c r="AU595" s="233"/>
      <c r="AV595" s="233"/>
      <c r="AW595" s="233"/>
      <c r="AX595" s="233"/>
      <c r="AY595" s="233"/>
      <c r="AZ595" s="233"/>
      <c r="BA595" s="233"/>
      <c r="BB595" s="233"/>
      <c r="BC595" s="233"/>
      <c r="BD595" s="233"/>
      <c r="BE595" s="233"/>
      <c r="BF595" s="689"/>
      <c r="BG595" s="233"/>
      <c r="BH595" s="233"/>
      <c r="BI595" s="233"/>
      <c r="BJ595" s="233"/>
      <c r="BK595" s="233"/>
      <c r="BL595" s="233"/>
      <c r="BM595" s="233"/>
      <c r="BN595" s="233"/>
      <c r="BO595" s="233"/>
      <c r="BP595" s="233"/>
      <c r="BQ595" s="233"/>
      <c r="BR595" s="233"/>
      <c r="BS595" s="233"/>
      <c r="BT595" s="233"/>
      <c r="BU595" s="233"/>
      <c r="BV595" s="233"/>
      <c r="BW595" s="233"/>
      <c r="BX595" s="233"/>
      <c r="BY595" s="689"/>
      <c r="BZ595" s="233">
        <v>8</v>
      </c>
      <c r="CA595" s="233"/>
      <c r="CB595" s="306"/>
      <c r="CC595" s="233"/>
      <c r="CD595" s="698">
        <f t="shared" si="1391"/>
        <v>8</v>
      </c>
      <c r="CE595" s="698" t="str">
        <f t="shared" si="1392"/>
        <v/>
      </c>
      <c r="CF595" s="698" t="str">
        <f t="shared" si="1393"/>
        <v/>
      </c>
      <c r="CG595" s="787" t="str">
        <f t="shared" si="1394"/>
        <v/>
      </c>
      <c r="CH595" s="1371" t="str">
        <f t="shared" si="1922"/>
        <v/>
      </c>
      <c r="CI595" s="1372" t="str">
        <f t="shared" si="1923"/>
        <v/>
      </c>
      <c r="CJ595" s="1373" t="str">
        <f t="shared" si="1924"/>
        <v/>
      </c>
      <c r="CK595" s="1373" t="str">
        <f t="shared" si="1925"/>
        <v/>
      </c>
      <c r="CL595" s="1373" t="str">
        <f t="shared" si="1926"/>
        <v/>
      </c>
      <c r="CM595" s="1373" t="str">
        <f t="shared" si="1927"/>
        <v/>
      </c>
      <c r="CN595" s="1373" t="str">
        <f t="shared" si="1928"/>
        <v/>
      </c>
      <c r="CO595" s="1374" t="str">
        <f t="shared" si="1929"/>
        <v/>
      </c>
      <c r="CP595" s="1374">
        <f t="shared" si="1930"/>
        <v>5</v>
      </c>
      <c r="CQ595" s="1374">
        <f t="shared" si="1931"/>
        <v>8</v>
      </c>
      <c r="CR595" s="1374">
        <f t="shared" si="1932"/>
        <v>8</v>
      </c>
      <c r="CS595" s="1373" t="str">
        <f t="shared" si="1933"/>
        <v/>
      </c>
      <c r="CT595" s="1373" t="str">
        <f t="shared" si="1934"/>
        <v/>
      </c>
      <c r="CU595" s="1373" t="str">
        <f t="shared" si="1935"/>
        <v/>
      </c>
      <c r="CV595" s="1373" t="str">
        <f t="shared" si="1936"/>
        <v/>
      </c>
      <c r="CW595" s="1373" t="str">
        <f t="shared" si="1937"/>
        <v/>
      </c>
      <c r="CX595" s="1372" t="str">
        <f t="shared" si="1938"/>
        <v/>
      </c>
      <c r="CY595" s="1375" t="str">
        <f t="shared" si="1939"/>
        <v/>
      </c>
      <c r="CZ595" s="532" t="str">
        <f t="shared" si="1940"/>
        <v/>
      </c>
      <c r="DA595" s="533" t="str">
        <f t="shared" si="1941"/>
        <v/>
      </c>
      <c r="DB595" s="534" t="str">
        <f t="shared" si="1942"/>
        <v/>
      </c>
      <c r="DC595" s="534" t="str">
        <f t="shared" si="1943"/>
        <v/>
      </c>
      <c r="DD595" s="534" t="str">
        <f t="shared" si="1944"/>
        <v/>
      </c>
      <c r="DE595" s="534" t="str">
        <f t="shared" si="1945"/>
        <v/>
      </c>
      <c r="DF595" s="534" t="str">
        <f t="shared" si="1946"/>
        <v/>
      </c>
      <c r="DG595" s="535" t="str">
        <f t="shared" si="1947"/>
        <v/>
      </c>
      <c r="DH595" s="535" t="str">
        <f t="shared" si="1948"/>
        <v/>
      </c>
      <c r="DI595" s="535" t="str">
        <f t="shared" si="1949"/>
        <v/>
      </c>
      <c r="DJ595" s="535" t="str">
        <f t="shared" si="1950"/>
        <v/>
      </c>
      <c r="DK595" s="534" t="str">
        <f t="shared" si="1951"/>
        <v/>
      </c>
      <c r="DL595" s="534" t="str">
        <f t="shared" si="1952"/>
        <v/>
      </c>
      <c r="DM595" s="534" t="str">
        <f t="shared" si="1953"/>
        <v/>
      </c>
      <c r="DN595" s="534" t="str">
        <f t="shared" si="1954"/>
        <v/>
      </c>
      <c r="DO595" s="534" t="str">
        <f t="shared" si="1955"/>
        <v/>
      </c>
      <c r="DP595" s="533" t="str">
        <f t="shared" si="1956"/>
        <v/>
      </c>
      <c r="DQ595" s="532" t="str">
        <f t="shared" si="1957"/>
        <v/>
      </c>
      <c r="DR595" s="753">
        <f t="shared" si="1958"/>
        <v>3</v>
      </c>
      <c r="DS595" s="111">
        <f t="shared" si="1959"/>
        <v>0</v>
      </c>
      <c r="DT595" s="111">
        <f t="shared" si="1960"/>
        <v>0</v>
      </c>
      <c r="DU595" s="111">
        <f t="shared" si="1961"/>
        <v>0</v>
      </c>
      <c r="DV595" s="602"/>
      <c r="DW595" s="719"/>
      <c r="DX595" s="719"/>
      <c r="DY595" s="719"/>
      <c r="DZ595" s="719"/>
      <c r="EA595" s="719"/>
      <c r="EB595" s="719"/>
      <c r="EC595" s="719"/>
      <c r="ED595" s="719"/>
      <c r="EE595" s="603"/>
    </row>
    <row r="596" spans="1:135" s="604" customFormat="1" ht="15.75" customHeight="1">
      <c r="A596" s="800" t="s">
        <v>393</v>
      </c>
      <c r="B596" s="858">
        <f t="shared" ref="B596:S596" si="1962">330*4.1868</f>
        <v>1381.644</v>
      </c>
      <c r="C596" s="858">
        <f t="shared" si="1962"/>
        <v>1381.644</v>
      </c>
      <c r="D596" s="858">
        <f t="shared" si="1962"/>
        <v>1381.644</v>
      </c>
      <c r="E596" s="858">
        <f t="shared" si="1962"/>
        <v>1381.644</v>
      </c>
      <c r="F596" s="858">
        <f t="shared" si="1962"/>
        <v>1381.644</v>
      </c>
      <c r="G596" s="858">
        <f t="shared" si="1962"/>
        <v>1381.644</v>
      </c>
      <c r="H596" s="858">
        <f t="shared" si="1962"/>
        <v>1381.644</v>
      </c>
      <c r="I596" s="858">
        <f t="shared" si="1962"/>
        <v>1381.644</v>
      </c>
      <c r="J596" s="858">
        <f t="shared" si="1962"/>
        <v>1381.644</v>
      </c>
      <c r="K596" s="858">
        <f t="shared" si="1962"/>
        <v>1381.644</v>
      </c>
      <c r="L596" s="858">
        <f t="shared" si="1962"/>
        <v>1381.644</v>
      </c>
      <c r="M596" s="858">
        <f t="shared" si="1962"/>
        <v>1381.644</v>
      </c>
      <c r="N596" s="858">
        <f t="shared" si="1962"/>
        <v>1381.644</v>
      </c>
      <c r="O596" s="858">
        <f t="shared" si="1962"/>
        <v>1381.644</v>
      </c>
      <c r="P596" s="858">
        <f t="shared" si="1962"/>
        <v>1381.644</v>
      </c>
      <c r="Q596" s="858">
        <f t="shared" si="1962"/>
        <v>1381.644</v>
      </c>
      <c r="R596" s="858">
        <f t="shared" si="1962"/>
        <v>1381.644</v>
      </c>
      <c r="S596" s="858">
        <f t="shared" si="1962"/>
        <v>1381.644</v>
      </c>
      <c r="T596" s="689"/>
      <c r="U596" s="858">
        <f t="shared" ref="U596:AL596" si="1963">330*4.1868</f>
        <v>1381.644</v>
      </c>
      <c r="V596" s="858">
        <f t="shared" si="1963"/>
        <v>1381.644</v>
      </c>
      <c r="W596" s="858">
        <f t="shared" si="1963"/>
        <v>1381.644</v>
      </c>
      <c r="X596" s="858">
        <f t="shared" si="1963"/>
        <v>1381.644</v>
      </c>
      <c r="Y596" s="858">
        <f t="shared" si="1963"/>
        <v>1381.644</v>
      </c>
      <c r="Z596" s="858">
        <f t="shared" si="1963"/>
        <v>1381.644</v>
      </c>
      <c r="AA596" s="858">
        <f t="shared" si="1963"/>
        <v>1381.644</v>
      </c>
      <c r="AB596" s="858">
        <f t="shared" si="1963"/>
        <v>1381.644</v>
      </c>
      <c r="AC596" s="858">
        <f t="shared" si="1963"/>
        <v>1381.644</v>
      </c>
      <c r="AD596" s="858">
        <f t="shared" si="1963"/>
        <v>1381.644</v>
      </c>
      <c r="AE596" s="858">
        <f t="shared" si="1963"/>
        <v>1381.644</v>
      </c>
      <c r="AF596" s="858">
        <f t="shared" si="1963"/>
        <v>1381.644</v>
      </c>
      <c r="AG596" s="858">
        <f t="shared" si="1963"/>
        <v>1381.644</v>
      </c>
      <c r="AH596" s="858">
        <f t="shared" si="1963"/>
        <v>1381.644</v>
      </c>
      <c r="AI596" s="858">
        <f t="shared" si="1963"/>
        <v>1381.644</v>
      </c>
      <c r="AJ596" s="858">
        <f t="shared" si="1963"/>
        <v>1381.644</v>
      </c>
      <c r="AK596" s="858">
        <f t="shared" si="1963"/>
        <v>1381.644</v>
      </c>
      <c r="AL596" s="858">
        <f t="shared" si="1963"/>
        <v>1381.644</v>
      </c>
      <c r="AM596" s="689"/>
      <c r="AN596" s="858">
        <f t="shared" ref="AN596:BE596" si="1964">330*4.1868</f>
        <v>1381.644</v>
      </c>
      <c r="AO596" s="858">
        <f t="shared" si="1964"/>
        <v>1381.644</v>
      </c>
      <c r="AP596" s="858">
        <f t="shared" si="1964"/>
        <v>1381.644</v>
      </c>
      <c r="AQ596" s="858">
        <f t="shared" si="1964"/>
        <v>1381.644</v>
      </c>
      <c r="AR596" s="858">
        <f t="shared" si="1964"/>
        <v>1381.644</v>
      </c>
      <c r="AS596" s="858">
        <f t="shared" si="1964"/>
        <v>1381.644</v>
      </c>
      <c r="AT596" s="858">
        <f t="shared" si="1964"/>
        <v>1381.644</v>
      </c>
      <c r="AU596" s="858">
        <f t="shared" si="1964"/>
        <v>1381.644</v>
      </c>
      <c r="AV596" s="858">
        <f t="shared" si="1964"/>
        <v>1381.644</v>
      </c>
      <c r="AW596" s="858">
        <f t="shared" si="1964"/>
        <v>1381.644</v>
      </c>
      <c r="AX596" s="858">
        <f t="shared" si="1964"/>
        <v>1381.644</v>
      </c>
      <c r="AY596" s="858">
        <f t="shared" si="1964"/>
        <v>1381.644</v>
      </c>
      <c r="AZ596" s="858">
        <f t="shared" si="1964"/>
        <v>1381.644</v>
      </c>
      <c r="BA596" s="858">
        <f t="shared" si="1964"/>
        <v>1381.644</v>
      </c>
      <c r="BB596" s="858">
        <f t="shared" si="1964"/>
        <v>1381.644</v>
      </c>
      <c r="BC596" s="858">
        <f t="shared" si="1964"/>
        <v>1381.644</v>
      </c>
      <c r="BD596" s="858">
        <f t="shared" si="1964"/>
        <v>1381.644</v>
      </c>
      <c r="BE596" s="858">
        <f t="shared" si="1964"/>
        <v>1381.644</v>
      </c>
      <c r="BF596" s="689"/>
      <c r="BG596" s="858">
        <f t="shared" ref="BG596:BX596" si="1965">330*4.1868</f>
        <v>1381.644</v>
      </c>
      <c r="BH596" s="858">
        <f t="shared" si="1965"/>
        <v>1381.644</v>
      </c>
      <c r="BI596" s="858">
        <f t="shared" si="1965"/>
        <v>1381.644</v>
      </c>
      <c r="BJ596" s="858">
        <f t="shared" si="1965"/>
        <v>1381.644</v>
      </c>
      <c r="BK596" s="858">
        <f t="shared" si="1965"/>
        <v>1381.644</v>
      </c>
      <c r="BL596" s="858">
        <f t="shared" si="1965"/>
        <v>1381.644</v>
      </c>
      <c r="BM596" s="858">
        <f t="shared" si="1965"/>
        <v>1381.644</v>
      </c>
      <c r="BN596" s="858">
        <f t="shared" si="1965"/>
        <v>1381.644</v>
      </c>
      <c r="BO596" s="858">
        <f t="shared" si="1965"/>
        <v>1381.644</v>
      </c>
      <c r="BP596" s="858">
        <f t="shared" si="1965"/>
        <v>1381.644</v>
      </c>
      <c r="BQ596" s="858">
        <f t="shared" si="1965"/>
        <v>1381.644</v>
      </c>
      <c r="BR596" s="858">
        <f t="shared" si="1965"/>
        <v>1381.644</v>
      </c>
      <c r="BS596" s="858">
        <f t="shared" si="1965"/>
        <v>1381.644</v>
      </c>
      <c r="BT596" s="858">
        <f t="shared" si="1965"/>
        <v>1381.644</v>
      </c>
      <c r="BU596" s="858">
        <f t="shared" si="1965"/>
        <v>1381.644</v>
      </c>
      <c r="BV596" s="858">
        <f t="shared" si="1965"/>
        <v>1381.644</v>
      </c>
      <c r="BW596" s="858">
        <f t="shared" si="1965"/>
        <v>1381.644</v>
      </c>
      <c r="BX596" s="858">
        <f t="shared" si="1965"/>
        <v>1381.644</v>
      </c>
      <c r="BY596" s="689"/>
      <c r="BZ596" s="858">
        <f>330*4.1868</f>
        <v>1381.644</v>
      </c>
      <c r="CA596" s="858">
        <f>330*4.1868</f>
        <v>1381.644</v>
      </c>
      <c r="CB596" s="858">
        <f>330*4.1868</f>
        <v>1381.644</v>
      </c>
      <c r="CC596" s="858">
        <f>330*4.1868</f>
        <v>1381.644</v>
      </c>
      <c r="CD596" s="698">
        <f t="shared" si="1391"/>
        <v>1381.644</v>
      </c>
      <c r="CE596" s="698">
        <f t="shared" si="1392"/>
        <v>1381.644</v>
      </c>
      <c r="CF596" s="698">
        <f t="shared" si="1393"/>
        <v>1381.644</v>
      </c>
      <c r="CG596" s="787">
        <f t="shared" si="1394"/>
        <v>1381.644</v>
      </c>
      <c r="CH596" s="1371">
        <f t="shared" si="1922"/>
        <v>1381.644</v>
      </c>
      <c r="CI596" s="1372">
        <f t="shared" si="1923"/>
        <v>1381.644</v>
      </c>
      <c r="CJ596" s="1373">
        <f t="shared" si="1924"/>
        <v>1381.644</v>
      </c>
      <c r="CK596" s="1373">
        <f t="shared" si="1925"/>
        <v>1381.644</v>
      </c>
      <c r="CL596" s="1373">
        <f t="shared" si="1926"/>
        <v>1381.644</v>
      </c>
      <c r="CM596" s="1373">
        <f t="shared" si="1927"/>
        <v>1381.644</v>
      </c>
      <c r="CN596" s="1373">
        <f t="shared" si="1928"/>
        <v>1381.644</v>
      </c>
      <c r="CO596" s="1374">
        <f t="shared" si="1929"/>
        <v>1381.644</v>
      </c>
      <c r="CP596" s="1374">
        <f t="shared" si="1930"/>
        <v>1381.644</v>
      </c>
      <c r="CQ596" s="1374">
        <f t="shared" si="1931"/>
        <v>1381.644</v>
      </c>
      <c r="CR596" s="1374">
        <f t="shared" si="1932"/>
        <v>1381.644</v>
      </c>
      <c r="CS596" s="1373">
        <f t="shared" si="1933"/>
        <v>1381.644</v>
      </c>
      <c r="CT596" s="1373">
        <f t="shared" si="1934"/>
        <v>1381.644</v>
      </c>
      <c r="CU596" s="1373">
        <f t="shared" si="1935"/>
        <v>1381.644</v>
      </c>
      <c r="CV596" s="1373">
        <f t="shared" si="1936"/>
        <v>1381.644</v>
      </c>
      <c r="CW596" s="1373">
        <f t="shared" si="1937"/>
        <v>1381.644</v>
      </c>
      <c r="CX596" s="1372">
        <f t="shared" si="1938"/>
        <v>1381.644</v>
      </c>
      <c r="CY596" s="1375">
        <f t="shared" si="1939"/>
        <v>1381.644</v>
      </c>
      <c r="CZ596" s="532">
        <f t="shared" si="1940"/>
        <v>1381.644</v>
      </c>
      <c r="DA596" s="533">
        <f t="shared" si="1941"/>
        <v>1381.644</v>
      </c>
      <c r="DB596" s="534">
        <f t="shared" si="1942"/>
        <v>1381.644</v>
      </c>
      <c r="DC596" s="534">
        <f t="shared" si="1943"/>
        <v>1381.644</v>
      </c>
      <c r="DD596" s="534">
        <f t="shared" si="1944"/>
        <v>1381.644</v>
      </c>
      <c r="DE596" s="534">
        <f t="shared" si="1945"/>
        <v>1381.644</v>
      </c>
      <c r="DF596" s="534">
        <f t="shared" si="1946"/>
        <v>1381.644</v>
      </c>
      <c r="DG596" s="535">
        <f t="shared" si="1947"/>
        <v>1381.644</v>
      </c>
      <c r="DH596" s="535">
        <f t="shared" si="1948"/>
        <v>1381.644</v>
      </c>
      <c r="DI596" s="535">
        <f t="shared" si="1949"/>
        <v>1381.644</v>
      </c>
      <c r="DJ596" s="535">
        <f t="shared" si="1950"/>
        <v>1381.644</v>
      </c>
      <c r="DK596" s="534">
        <f t="shared" si="1951"/>
        <v>1381.644</v>
      </c>
      <c r="DL596" s="534">
        <f t="shared" si="1952"/>
        <v>1381.644</v>
      </c>
      <c r="DM596" s="534">
        <f t="shared" si="1953"/>
        <v>1381.644</v>
      </c>
      <c r="DN596" s="534">
        <f t="shared" si="1954"/>
        <v>1381.644</v>
      </c>
      <c r="DO596" s="534">
        <f t="shared" si="1955"/>
        <v>1381.644</v>
      </c>
      <c r="DP596" s="533">
        <f t="shared" si="1956"/>
        <v>1381.644</v>
      </c>
      <c r="DQ596" s="532">
        <f t="shared" si="1957"/>
        <v>1381.644</v>
      </c>
      <c r="DR596" s="753">
        <f t="shared" si="1958"/>
        <v>18</v>
      </c>
      <c r="DS596" s="111">
        <f t="shared" si="1959"/>
        <v>18</v>
      </c>
      <c r="DT596" s="111">
        <f t="shared" si="1960"/>
        <v>18</v>
      </c>
      <c r="DU596" s="111">
        <f t="shared" si="1961"/>
        <v>18</v>
      </c>
      <c r="DV596" s="602"/>
      <c r="DW596" s="719"/>
      <c r="DX596" s="719"/>
      <c r="DY596" s="719"/>
      <c r="DZ596" s="719"/>
      <c r="EA596" s="719"/>
      <c r="EB596" s="719"/>
      <c r="EC596" s="719"/>
      <c r="ED596" s="719"/>
      <c r="EE596" s="603"/>
    </row>
    <row r="597" spans="1:135" s="604" customFormat="1" ht="15.75" customHeight="1">
      <c r="A597" s="748" t="s">
        <v>328</v>
      </c>
      <c r="B597" s="863" t="str">
        <f t="shared" ref="B597:S597" si="1966">IF(B595="","",B595*B596/B$46/365/$G$1)</f>
        <v/>
      </c>
      <c r="C597" s="863">
        <f t="shared" si="1966"/>
        <v>2.6884417808219175E-4</v>
      </c>
      <c r="D597" s="863" t="str">
        <f t="shared" si="1966"/>
        <v/>
      </c>
      <c r="E597" s="863" t="str">
        <f t="shared" si="1966"/>
        <v/>
      </c>
      <c r="F597" s="863" t="str">
        <f t="shared" si="1966"/>
        <v/>
      </c>
      <c r="G597" s="863" t="str">
        <f t="shared" si="1966"/>
        <v/>
      </c>
      <c r="H597" s="863" t="str">
        <f t="shared" si="1966"/>
        <v/>
      </c>
      <c r="I597" s="863">
        <f t="shared" si="1966"/>
        <v>8.6030136986301375E-4</v>
      </c>
      <c r="J597" s="863" t="str">
        <f t="shared" si="1966"/>
        <v/>
      </c>
      <c r="K597" s="863" t="str">
        <f t="shared" si="1966"/>
        <v/>
      </c>
      <c r="L597" s="863">
        <f t="shared" si="1966"/>
        <v>2.1507534246575344E-4</v>
      </c>
      <c r="M597" s="863" t="str">
        <f t="shared" si="1966"/>
        <v/>
      </c>
      <c r="N597" s="863" t="str">
        <f t="shared" si="1966"/>
        <v/>
      </c>
      <c r="O597" s="863" t="str">
        <f t="shared" si="1966"/>
        <v/>
      </c>
      <c r="P597" s="863" t="str">
        <f t="shared" si="1966"/>
        <v/>
      </c>
      <c r="Q597" s="863" t="str">
        <f t="shared" si="1966"/>
        <v/>
      </c>
      <c r="R597" s="863" t="str">
        <f t="shared" si="1966"/>
        <v/>
      </c>
      <c r="S597" s="863" t="str">
        <f t="shared" si="1966"/>
        <v/>
      </c>
      <c r="T597" s="752"/>
      <c r="U597" s="863" t="str">
        <f t="shared" ref="U597:AL597" si="1967">IF(U595="","",U595*U596/U$46/365/$G$1)</f>
        <v/>
      </c>
      <c r="V597" s="863" t="str">
        <f t="shared" si="1967"/>
        <v/>
      </c>
      <c r="W597" s="863" t="str">
        <f t="shared" si="1967"/>
        <v/>
      </c>
      <c r="X597" s="863" t="str">
        <f t="shared" si="1967"/>
        <v/>
      </c>
      <c r="Y597" s="863" t="str">
        <f t="shared" si="1967"/>
        <v/>
      </c>
      <c r="Z597" s="863" t="str">
        <f t="shared" si="1967"/>
        <v/>
      </c>
      <c r="AA597" s="863" t="str">
        <f t="shared" si="1967"/>
        <v/>
      </c>
      <c r="AB597" s="863" t="str">
        <f t="shared" si="1967"/>
        <v/>
      </c>
      <c r="AC597" s="863" t="str">
        <f t="shared" si="1967"/>
        <v/>
      </c>
      <c r="AD597" s="863" t="str">
        <f t="shared" si="1967"/>
        <v/>
      </c>
      <c r="AE597" s="863" t="str">
        <f t="shared" si="1967"/>
        <v/>
      </c>
      <c r="AF597" s="863" t="str">
        <f t="shared" si="1967"/>
        <v/>
      </c>
      <c r="AG597" s="863" t="str">
        <f t="shared" si="1967"/>
        <v/>
      </c>
      <c r="AH597" s="863" t="str">
        <f t="shared" si="1967"/>
        <v/>
      </c>
      <c r="AI597" s="863" t="str">
        <f t="shared" si="1967"/>
        <v/>
      </c>
      <c r="AJ597" s="863" t="str">
        <f t="shared" si="1967"/>
        <v/>
      </c>
      <c r="AK597" s="863" t="str">
        <f t="shared" si="1967"/>
        <v/>
      </c>
      <c r="AL597" s="863" t="str">
        <f t="shared" si="1967"/>
        <v/>
      </c>
      <c r="AM597" s="752"/>
      <c r="AN597" s="863" t="str">
        <f t="shared" ref="AN597:BE597" si="1968">IF(AN595="","",AN595*AN596/AN$46/365/$G$1)</f>
        <v/>
      </c>
      <c r="AO597" s="863" t="str">
        <f t="shared" si="1968"/>
        <v/>
      </c>
      <c r="AP597" s="863" t="str">
        <f t="shared" si="1968"/>
        <v/>
      </c>
      <c r="AQ597" s="863" t="str">
        <f t="shared" si="1968"/>
        <v/>
      </c>
      <c r="AR597" s="863" t="str">
        <f t="shared" si="1968"/>
        <v/>
      </c>
      <c r="AS597" s="863" t="str">
        <f t="shared" si="1968"/>
        <v/>
      </c>
      <c r="AT597" s="863" t="str">
        <f t="shared" si="1968"/>
        <v/>
      </c>
      <c r="AU597" s="863" t="str">
        <f t="shared" si="1968"/>
        <v/>
      </c>
      <c r="AV597" s="863" t="str">
        <f t="shared" si="1968"/>
        <v/>
      </c>
      <c r="AW597" s="863" t="str">
        <f t="shared" si="1968"/>
        <v/>
      </c>
      <c r="AX597" s="863" t="str">
        <f t="shared" si="1968"/>
        <v/>
      </c>
      <c r="AY597" s="863" t="str">
        <f t="shared" si="1968"/>
        <v/>
      </c>
      <c r="AZ597" s="863" t="str">
        <f t="shared" si="1968"/>
        <v/>
      </c>
      <c r="BA597" s="863" t="str">
        <f t="shared" si="1968"/>
        <v/>
      </c>
      <c r="BB597" s="863" t="str">
        <f t="shared" si="1968"/>
        <v/>
      </c>
      <c r="BC597" s="863" t="str">
        <f t="shared" si="1968"/>
        <v/>
      </c>
      <c r="BD597" s="863" t="str">
        <f t="shared" si="1968"/>
        <v/>
      </c>
      <c r="BE597" s="863" t="str">
        <f t="shared" si="1968"/>
        <v/>
      </c>
      <c r="BF597" s="752"/>
      <c r="BG597" s="863" t="str">
        <f t="shared" ref="BG597:BX597" si="1969">IF(BG595="","",BG595*BG596/BG$46/365/$G$1)</f>
        <v/>
      </c>
      <c r="BH597" s="863" t="str">
        <f t="shared" si="1969"/>
        <v/>
      </c>
      <c r="BI597" s="863" t="str">
        <f t="shared" si="1969"/>
        <v/>
      </c>
      <c r="BJ597" s="863" t="str">
        <f t="shared" si="1969"/>
        <v/>
      </c>
      <c r="BK597" s="863" t="str">
        <f t="shared" si="1969"/>
        <v/>
      </c>
      <c r="BL597" s="863" t="str">
        <f t="shared" si="1969"/>
        <v/>
      </c>
      <c r="BM597" s="863" t="str">
        <f t="shared" si="1969"/>
        <v/>
      </c>
      <c r="BN597" s="863" t="str">
        <f t="shared" si="1969"/>
        <v/>
      </c>
      <c r="BO597" s="863" t="str">
        <f t="shared" si="1969"/>
        <v/>
      </c>
      <c r="BP597" s="863" t="str">
        <f t="shared" si="1969"/>
        <v/>
      </c>
      <c r="BQ597" s="863" t="str">
        <f t="shared" si="1969"/>
        <v/>
      </c>
      <c r="BR597" s="863" t="str">
        <f t="shared" si="1969"/>
        <v/>
      </c>
      <c r="BS597" s="863" t="str">
        <f t="shared" si="1969"/>
        <v/>
      </c>
      <c r="BT597" s="863" t="str">
        <f t="shared" si="1969"/>
        <v/>
      </c>
      <c r="BU597" s="863" t="str">
        <f t="shared" si="1969"/>
        <v/>
      </c>
      <c r="BV597" s="863" t="str">
        <f t="shared" si="1969"/>
        <v/>
      </c>
      <c r="BW597" s="863" t="str">
        <f t="shared" si="1969"/>
        <v/>
      </c>
      <c r="BX597" s="863" t="str">
        <f t="shared" si="1969"/>
        <v/>
      </c>
      <c r="BY597" s="752"/>
      <c r="BZ597" s="863">
        <f>IF(BZ595="","",BZ595*BZ596/BZ$46/365/$G$1)</f>
        <v>5.735342465753425E-4</v>
      </c>
      <c r="CA597" s="863" t="str">
        <f>IF(CA595="","",CA595*CA596/CA$46/365/$G$1)</f>
        <v/>
      </c>
      <c r="CB597" s="863" t="str">
        <f>IF(CB595="","",CB595*CB596/CB$46/365/$G$1)</f>
        <v/>
      </c>
      <c r="CC597" s="863" t="str">
        <f>IF(CC595="","",CC595*CC596/CC$46/365/$G$1)</f>
        <v/>
      </c>
      <c r="CD597" s="698">
        <f t="shared" si="1391"/>
        <v>2.6884417808219175E-4</v>
      </c>
      <c r="CE597" s="723" t="str">
        <f t="shared" si="1392"/>
        <v/>
      </c>
      <c r="CF597" s="723" t="str">
        <f t="shared" si="1393"/>
        <v/>
      </c>
      <c r="CG597" s="790" t="str">
        <f t="shared" si="1394"/>
        <v/>
      </c>
      <c r="CH597" s="1376" t="str">
        <f t="shared" si="1922"/>
        <v/>
      </c>
      <c r="CI597" s="1377" t="str">
        <f t="shared" si="1923"/>
        <v/>
      </c>
      <c r="CJ597" s="1378" t="str">
        <f t="shared" si="1924"/>
        <v/>
      </c>
      <c r="CK597" s="1378" t="str">
        <f t="shared" si="1925"/>
        <v/>
      </c>
      <c r="CL597" s="1378" t="str">
        <f t="shared" si="1926"/>
        <v/>
      </c>
      <c r="CM597" s="1378" t="str">
        <f t="shared" si="1927"/>
        <v/>
      </c>
      <c r="CN597" s="1378" t="str">
        <f t="shared" si="1928"/>
        <v/>
      </c>
      <c r="CO597" s="1379" t="str">
        <f t="shared" si="1929"/>
        <v/>
      </c>
      <c r="CP597" s="1379">
        <f t="shared" si="1930"/>
        <v>2.1507534246575344E-4</v>
      </c>
      <c r="CQ597" s="1379">
        <f t="shared" si="1931"/>
        <v>2.6884417808219175E-4</v>
      </c>
      <c r="CR597" s="1379">
        <f t="shared" si="1932"/>
        <v>8.6030136986301375E-4</v>
      </c>
      <c r="CS597" s="1378" t="str">
        <f t="shared" si="1933"/>
        <v/>
      </c>
      <c r="CT597" s="1378" t="str">
        <f t="shared" si="1934"/>
        <v/>
      </c>
      <c r="CU597" s="1378" t="str">
        <f t="shared" si="1935"/>
        <v/>
      </c>
      <c r="CV597" s="1378" t="str">
        <f t="shared" si="1936"/>
        <v/>
      </c>
      <c r="CW597" s="1378" t="str">
        <f t="shared" si="1937"/>
        <v/>
      </c>
      <c r="CX597" s="1377" t="str">
        <f t="shared" si="1938"/>
        <v/>
      </c>
      <c r="CY597" s="1380" t="str">
        <f t="shared" si="1939"/>
        <v/>
      </c>
      <c r="CZ597" s="638" t="str">
        <f t="shared" si="1940"/>
        <v/>
      </c>
      <c r="DA597" s="639" t="str">
        <f t="shared" si="1941"/>
        <v/>
      </c>
      <c r="DB597" s="640" t="str">
        <f t="shared" si="1942"/>
        <v/>
      </c>
      <c r="DC597" s="640" t="str">
        <f t="shared" si="1943"/>
        <v/>
      </c>
      <c r="DD597" s="640" t="str">
        <f t="shared" si="1944"/>
        <v/>
      </c>
      <c r="DE597" s="640" t="str">
        <f t="shared" si="1945"/>
        <v/>
      </c>
      <c r="DF597" s="640" t="str">
        <f t="shared" si="1946"/>
        <v/>
      </c>
      <c r="DG597" s="641" t="str">
        <f t="shared" si="1947"/>
        <v/>
      </c>
      <c r="DH597" s="641" t="str">
        <f t="shared" si="1948"/>
        <v/>
      </c>
      <c r="DI597" s="641" t="str">
        <f t="shared" si="1949"/>
        <v/>
      </c>
      <c r="DJ597" s="641" t="str">
        <f t="shared" si="1950"/>
        <v/>
      </c>
      <c r="DK597" s="640" t="str">
        <f t="shared" si="1951"/>
        <v/>
      </c>
      <c r="DL597" s="640" t="str">
        <f t="shared" si="1952"/>
        <v/>
      </c>
      <c r="DM597" s="640" t="str">
        <f t="shared" si="1953"/>
        <v/>
      </c>
      <c r="DN597" s="640" t="str">
        <f t="shared" si="1954"/>
        <v/>
      </c>
      <c r="DO597" s="640" t="str">
        <f t="shared" si="1955"/>
        <v/>
      </c>
      <c r="DP597" s="639" t="str">
        <f t="shared" si="1956"/>
        <v/>
      </c>
      <c r="DQ597" s="638" t="str">
        <f t="shared" si="1957"/>
        <v/>
      </c>
      <c r="DR597" s="753">
        <f t="shared" si="1958"/>
        <v>3</v>
      </c>
      <c r="DS597" s="111">
        <f t="shared" si="1959"/>
        <v>0</v>
      </c>
      <c r="DT597" s="111">
        <f t="shared" si="1960"/>
        <v>0</v>
      </c>
      <c r="DU597" s="111">
        <f t="shared" si="1961"/>
        <v>0</v>
      </c>
      <c r="DV597" s="602"/>
      <c r="DW597" s="719"/>
      <c r="DX597" s="719"/>
      <c r="DY597" s="719"/>
      <c r="DZ597" s="719"/>
      <c r="EA597" s="719"/>
      <c r="EB597" s="719"/>
      <c r="EC597" s="719"/>
      <c r="ED597" s="719"/>
      <c r="EE597" s="603"/>
    </row>
    <row r="598" spans="1:135" s="604" customFormat="1" ht="15.75" customHeight="1">
      <c r="A598" s="859" t="s">
        <v>398</v>
      </c>
      <c r="B598" s="330"/>
      <c r="C598" s="330">
        <v>30</v>
      </c>
      <c r="D598" s="330"/>
      <c r="E598" s="330"/>
      <c r="F598" s="330"/>
      <c r="G598" s="330"/>
      <c r="H598" s="330"/>
      <c r="I598" s="330">
        <v>3.75</v>
      </c>
      <c r="J598" s="330"/>
      <c r="K598" s="330"/>
      <c r="L598" s="330">
        <v>2.2999999999999998</v>
      </c>
      <c r="M598" s="330"/>
      <c r="N598" s="330"/>
      <c r="O598" s="330"/>
      <c r="P598" s="330"/>
      <c r="Q598" s="330"/>
      <c r="R598" s="330"/>
      <c r="S598" s="330"/>
      <c r="T598" s="703"/>
      <c r="U598" s="330"/>
      <c r="V598" s="330"/>
      <c r="W598" s="330"/>
      <c r="X598" s="330"/>
      <c r="Y598" s="330"/>
      <c r="Z598" s="330"/>
      <c r="AA598" s="330"/>
      <c r="AB598" s="330"/>
      <c r="AC598" s="330"/>
      <c r="AD598" s="330"/>
      <c r="AE598" s="330"/>
      <c r="AF598" s="330"/>
      <c r="AG598" s="330"/>
      <c r="AH598" s="330"/>
      <c r="AI598" s="330"/>
      <c r="AJ598" s="330"/>
      <c r="AK598" s="330"/>
      <c r="AL598" s="330"/>
      <c r="AM598" s="703"/>
      <c r="AN598" s="330"/>
      <c r="AO598" s="330"/>
      <c r="AP598" s="330"/>
      <c r="AQ598" s="330"/>
      <c r="AR598" s="330"/>
      <c r="AS598" s="330"/>
      <c r="AT598" s="330"/>
      <c r="AU598" s="330"/>
      <c r="AV598" s="330"/>
      <c r="AW598" s="330"/>
      <c r="AX598" s="330"/>
      <c r="AY598" s="330"/>
      <c r="AZ598" s="330"/>
      <c r="BA598" s="330"/>
      <c r="BB598" s="330"/>
      <c r="BC598" s="330"/>
      <c r="BD598" s="330"/>
      <c r="BE598" s="330"/>
      <c r="BF598" s="742"/>
      <c r="BG598" s="330"/>
      <c r="BH598" s="330"/>
      <c r="BI598" s="330"/>
      <c r="BJ598" s="330"/>
      <c r="BK598" s="330"/>
      <c r="BL598" s="330"/>
      <c r="BM598" s="330"/>
      <c r="BN598" s="330"/>
      <c r="BO598" s="330"/>
      <c r="BP598" s="330"/>
      <c r="BQ598" s="330"/>
      <c r="BR598" s="330"/>
      <c r="BS598" s="330"/>
      <c r="BT598" s="330"/>
      <c r="BU598" s="330"/>
      <c r="BV598" s="330"/>
      <c r="BW598" s="330"/>
      <c r="BX598" s="330"/>
      <c r="BY598" s="742"/>
      <c r="BZ598" s="330">
        <v>4</v>
      </c>
      <c r="CA598" s="330">
        <v>4</v>
      </c>
      <c r="CB598" s="330">
        <v>4</v>
      </c>
      <c r="CC598" s="330">
        <v>4</v>
      </c>
      <c r="CD598" s="698">
        <f t="shared" si="1391"/>
        <v>3.75</v>
      </c>
      <c r="CE598" s="698" t="str">
        <f t="shared" si="1392"/>
        <v/>
      </c>
      <c r="CF598" s="698" t="str">
        <f t="shared" si="1393"/>
        <v/>
      </c>
      <c r="CG598" s="787" t="str">
        <f t="shared" si="1394"/>
        <v/>
      </c>
      <c r="CH598" s="1371" t="str">
        <f t="shared" si="1922"/>
        <v/>
      </c>
      <c r="CI598" s="1372" t="str">
        <f t="shared" si="1923"/>
        <v/>
      </c>
      <c r="CJ598" s="1373" t="str">
        <f t="shared" si="1924"/>
        <v/>
      </c>
      <c r="CK598" s="1373" t="str">
        <f t="shared" si="1925"/>
        <v/>
      </c>
      <c r="CL598" s="1373" t="str">
        <f t="shared" si="1926"/>
        <v/>
      </c>
      <c r="CM598" s="1373" t="str">
        <f t="shared" si="1927"/>
        <v/>
      </c>
      <c r="CN598" s="1373" t="str">
        <f t="shared" si="1928"/>
        <v/>
      </c>
      <c r="CO598" s="1374" t="str">
        <f t="shared" si="1929"/>
        <v/>
      </c>
      <c r="CP598" s="1374">
        <f t="shared" si="1930"/>
        <v>2.2999999999999998</v>
      </c>
      <c r="CQ598" s="1374">
        <f t="shared" si="1931"/>
        <v>3.75</v>
      </c>
      <c r="CR598" s="1374">
        <f t="shared" si="1932"/>
        <v>30</v>
      </c>
      <c r="CS598" s="1373" t="str">
        <f t="shared" si="1933"/>
        <v/>
      </c>
      <c r="CT598" s="1373" t="str">
        <f t="shared" si="1934"/>
        <v/>
      </c>
      <c r="CU598" s="1373" t="str">
        <f t="shared" si="1935"/>
        <v/>
      </c>
      <c r="CV598" s="1373" t="str">
        <f t="shared" si="1936"/>
        <v/>
      </c>
      <c r="CW598" s="1373" t="str">
        <f t="shared" si="1937"/>
        <v/>
      </c>
      <c r="CX598" s="1372" t="str">
        <f t="shared" si="1938"/>
        <v/>
      </c>
      <c r="CY598" s="1375" t="str">
        <f t="shared" si="1939"/>
        <v/>
      </c>
      <c r="CZ598" s="532" t="str">
        <f t="shared" si="1940"/>
        <v/>
      </c>
      <c r="DA598" s="533" t="str">
        <f t="shared" si="1941"/>
        <v/>
      </c>
      <c r="DB598" s="534" t="str">
        <f t="shared" si="1942"/>
        <v/>
      </c>
      <c r="DC598" s="534" t="str">
        <f t="shared" si="1943"/>
        <v/>
      </c>
      <c r="DD598" s="534" t="str">
        <f t="shared" si="1944"/>
        <v/>
      </c>
      <c r="DE598" s="534" t="str">
        <f t="shared" si="1945"/>
        <v/>
      </c>
      <c r="DF598" s="534" t="str">
        <f t="shared" si="1946"/>
        <v/>
      </c>
      <c r="DG598" s="535" t="str">
        <f t="shared" si="1947"/>
        <v/>
      </c>
      <c r="DH598" s="535" t="str">
        <f t="shared" si="1948"/>
        <v/>
      </c>
      <c r="DI598" s="535" t="str">
        <f t="shared" si="1949"/>
        <v/>
      </c>
      <c r="DJ598" s="535" t="str">
        <f t="shared" si="1950"/>
        <v/>
      </c>
      <c r="DK598" s="534" t="str">
        <f t="shared" si="1951"/>
        <v/>
      </c>
      <c r="DL598" s="534" t="str">
        <f t="shared" si="1952"/>
        <v/>
      </c>
      <c r="DM598" s="534" t="str">
        <f t="shared" si="1953"/>
        <v/>
      </c>
      <c r="DN598" s="534" t="str">
        <f t="shared" si="1954"/>
        <v/>
      </c>
      <c r="DO598" s="534" t="str">
        <f t="shared" si="1955"/>
        <v/>
      </c>
      <c r="DP598" s="533" t="str">
        <f t="shared" si="1956"/>
        <v/>
      </c>
      <c r="DQ598" s="532" t="str">
        <f t="shared" si="1957"/>
        <v/>
      </c>
      <c r="DR598" s="753">
        <f t="shared" si="1958"/>
        <v>3</v>
      </c>
      <c r="DS598" s="111">
        <f t="shared" si="1959"/>
        <v>0</v>
      </c>
      <c r="DT598" s="111">
        <f t="shared" si="1960"/>
        <v>0</v>
      </c>
      <c r="DU598" s="111">
        <f t="shared" si="1961"/>
        <v>0</v>
      </c>
      <c r="DV598" s="602"/>
      <c r="DW598" s="719"/>
      <c r="DX598" s="719"/>
      <c r="DY598" s="719"/>
      <c r="DZ598" s="719"/>
      <c r="EA598" s="719"/>
      <c r="EB598" s="719"/>
      <c r="EC598" s="719"/>
      <c r="ED598" s="719"/>
      <c r="EE598" s="603"/>
    </row>
    <row r="599" spans="1:135" s="604" customFormat="1" ht="15.75" customHeight="1">
      <c r="A599" s="748" t="s">
        <v>395</v>
      </c>
      <c r="B599" s="730" t="str">
        <f t="shared" ref="B599:S599" si="1970">IF(B598="","",B594*B595*B598)</f>
        <v/>
      </c>
      <c r="C599" s="730">
        <f t="shared" si="1970"/>
        <v>1500</v>
      </c>
      <c r="D599" s="730" t="str">
        <f t="shared" si="1970"/>
        <v/>
      </c>
      <c r="E599" s="730" t="str">
        <f t="shared" si="1970"/>
        <v/>
      </c>
      <c r="F599" s="730" t="str">
        <f t="shared" si="1970"/>
        <v/>
      </c>
      <c r="G599" s="730" t="str">
        <f t="shared" si="1970"/>
        <v/>
      </c>
      <c r="H599" s="730" t="str">
        <f t="shared" si="1970"/>
        <v/>
      </c>
      <c r="I599" s="730">
        <f t="shared" si="1970"/>
        <v>360</v>
      </c>
      <c r="J599" s="730" t="str">
        <f t="shared" si="1970"/>
        <v/>
      </c>
      <c r="K599" s="730" t="str">
        <f t="shared" si="1970"/>
        <v/>
      </c>
      <c r="L599" s="730">
        <f t="shared" si="1970"/>
        <v>644</v>
      </c>
      <c r="M599" s="730" t="str">
        <f t="shared" si="1970"/>
        <v/>
      </c>
      <c r="N599" s="730" t="str">
        <f t="shared" si="1970"/>
        <v/>
      </c>
      <c r="O599" s="730" t="str">
        <f t="shared" si="1970"/>
        <v/>
      </c>
      <c r="P599" s="730" t="str">
        <f t="shared" si="1970"/>
        <v/>
      </c>
      <c r="Q599" s="730" t="str">
        <f t="shared" si="1970"/>
        <v/>
      </c>
      <c r="R599" s="730" t="str">
        <f t="shared" si="1970"/>
        <v/>
      </c>
      <c r="S599" s="730" t="str">
        <f t="shared" si="1970"/>
        <v/>
      </c>
      <c r="T599" s="762"/>
      <c r="U599" s="730" t="str">
        <f t="shared" ref="U599:AL599" si="1971">IF(U598="","",U594*U595*U598)</f>
        <v/>
      </c>
      <c r="V599" s="730" t="str">
        <f t="shared" si="1971"/>
        <v/>
      </c>
      <c r="W599" s="730" t="str">
        <f t="shared" si="1971"/>
        <v/>
      </c>
      <c r="X599" s="730" t="str">
        <f t="shared" si="1971"/>
        <v/>
      </c>
      <c r="Y599" s="730" t="str">
        <f t="shared" si="1971"/>
        <v/>
      </c>
      <c r="Z599" s="730" t="str">
        <f t="shared" si="1971"/>
        <v/>
      </c>
      <c r="AA599" s="730" t="str">
        <f t="shared" si="1971"/>
        <v/>
      </c>
      <c r="AB599" s="730" t="str">
        <f t="shared" si="1971"/>
        <v/>
      </c>
      <c r="AC599" s="730" t="str">
        <f t="shared" si="1971"/>
        <v/>
      </c>
      <c r="AD599" s="730" t="str">
        <f t="shared" si="1971"/>
        <v/>
      </c>
      <c r="AE599" s="730" t="str">
        <f t="shared" si="1971"/>
        <v/>
      </c>
      <c r="AF599" s="730" t="str">
        <f t="shared" si="1971"/>
        <v/>
      </c>
      <c r="AG599" s="730" t="str">
        <f t="shared" si="1971"/>
        <v/>
      </c>
      <c r="AH599" s="730" t="str">
        <f t="shared" si="1971"/>
        <v/>
      </c>
      <c r="AI599" s="730" t="str">
        <f t="shared" si="1971"/>
        <v/>
      </c>
      <c r="AJ599" s="730" t="str">
        <f t="shared" si="1971"/>
        <v/>
      </c>
      <c r="AK599" s="730" t="str">
        <f t="shared" si="1971"/>
        <v/>
      </c>
      <c r="AL599" s="730" t="str">
        <f t="shared" si="1971"/>
        <v/>
      </c>
      <c r="AM599" s="762"/>
      <c r="AN599" s="730" t="str">
        <f t="shared" ref="AN599:BE599" si="1972">IF(AN598="","",AN594*AN595*AN598)</f>
        <v/>
      </c>
      <c r="AO599" s="730" t="str">
        <f t="shared" si="1972"/>
        <v/>
      </c>
      <c r="AP599" s="730" t="str">
        <f t="shared" si="1972"/>
        <v/>
      </c>
      <c r="AQ599" s="730" t="str">
        <f t="shared" si="1972"/>
        <v/>
      </c>
      <c r="AR599" s="730" t="str">
        <f t="shared" si="1972"/>
        <v/>
      </c>
      <c r="AS599" s="730" t="str">
        <f t="shared" si="1972"/>
        <v/>
      </c>
      <c r="AT599" s="730" t="str">
        <f t="shared" si="1972"/>
        <v/>
      </c>
      <c r="AU599" s="730" t="str">
        <f t="shared" si="1972"/>
        <v/>
      </c>
      <c r="AV599" s="730" t="str">
        <f t="shared" si="1972"/>
        <v/>
      </c>
      <c r="AW599" s="730" t="str">
        <f t="shared" si="1972"/>
        <v/>
      </c>
      <c r="AX599" s="730" t="str">
        <f t="shared" si="1972"/>
        <v/>
      </c>
      <c r="AY599" s="730" t="str">
        <f t="shared" si="1972"/>
        <v/>
      </c>
      <c r="AZ599" s="730" t="str">
        <f t="shared" si="1972"/>
        <v/>
      </c>
      <c r="BA599" s="730" t="str">
        <f t="shared" si="1972"/>
        <v/>
      </c>
      <c r="BB599" s="730" t="str">
        <f t="shared" si="1972"/>
        <v/>
      </c>
      <c r="BC599" s="730" t="str">
        <f t="shared" si="1972"/>
        <v/>
      </c>
      <c r="BD599" s="730" t="str">
        <f t="shared" si="1972"/>
        <v/>
      </c>
      <c r="BE599" s="730" t="str">
        <f t="shared" si="1972"/>
        <v/>
      </c>
      <c r="BF599" s="762"/>
      <c r="BG599" s="730" t="str">
        <f t="shared" ref="BG599:BX599" si="1973">IF(BG598="","",BG594*BG595*BG598)</f>
        <v/>
      </c>
      <c r="BH599" s="730" t="str">
        <f t="shared" si="1973"/>
        <v/>
      </c>
      <c r="BI599" s="730" t="str">
        <f t="shared" si="1973"/>
        <v/>
      </c>
      <c r="BJ599" s="730" t="str">
        <f t="shared" si="1973"/>
        <v/>
      </c>
      <c r="BK599" s="730" t="str">
        <f t="shared" si="1973"/>
        <v/>
      </c>
      <c r="BL599" s="730" t="str">
        <f t="shared" si="1973"/>
        <v/>
      </c>
      <c r="BM599" s="730" t="str">
        <f t="shared" si="1973"/>
        <v/>
      </c>
      <c r="BN599" s="730" t="str">
        <f t="shared" si="1973"/>
        <v/>
      </c>
      <c r="BO599" s="730" t="str">
        <f t="shared" si="1973"/>
        <v/>
      </c>
      <c r="BP599" s="730" t="str">
        <f t="shared" si="1973"/>
        <v/>
      </c>
      <c r="BQ599" s="730" t="str">
        <f t="shared" si="1973"/>
        <v/>
      </c>
      <c r="BR599" s="730" t="str">
        <f t="shared" si="1973"/>
        <v/>
      </c>
      <c r="BS599" s="730" t="str">
        <f t="shared" si="1973"/>
        <v/>
      </c>
      <c r="BT599" s="730" t="str">
        <f t="shared" si="1973"/>
        <v/>
      </c>
      <c r="BU599" s="730" t="str">
        <f t="shared" si="1973"/>
        <v/>
      </c>
      <c r="BV599" s="730" t="str">
        <f t="shared" si="1973"/>
        <v/>
      </c>
      <c r="BW599" s="730" t="str">
        <f t="shared" si="1973"/>
        <v/>
      </c>
      <c r="BX599" s="730" t="str">
        <f t="shared" si="1973"/>
        <v/>
      </c>
      <c r="BY599" s="762"/>
      <c r="BZ599" s="730">
        <f>IF(BZ598="","",BZ594*BZ595*BZ598)</f>
        <v>384</v>
      </c>
      <c r="CA599" s="730">
        <f>IF(CA598="","",CA594*CA595*CA598)</f>
        <v>0</v>
      </c>
      <c r="CB599" s="730">
        <f>IF(CB598="","",CB594*CB595*CB598)</f>
        <v>0</v>
      </c>
      <c r="CC599" s="730">
        <f>IF(CC598="","",CC594*CC595*CC598)</f>
        <v>0</v>
      </c>
      <c r="CD599" s="698">
        <f t="shared" si="1391"/>
        <v>644</v>
      </c>
      <c r="CE599" s="698" t="str">
        <f t="shared" si="1392"/>
        <v/>
      </c>
      <c r="CF599" s="698" t="str">
        <f t="shared" si="1393"/>
        <v/>
      </c>
      <c r="CG599" s="787" t="str">
        <f t="shared" si="1394"/>
        <v/>
      </c>
      <c r="CH599" s="1371" t="str">
        <f t="shared" si="1922"/>
        <v/>
      </c>
      <c r="CI599" s="1372" t="str">
        <f t="shared" si="1923"/>
        <v/>
      </c>
      <c r="CJ599" s="1373" t="str">
        <f t="shared" si="1924"/>
        <v/>
      </c>
      <c r="CK599" s="1373" t="str">
        <f t="shared" si="1925"/>
        <v/>
      </c>
      <c r="CL599" s="1373" t="str">
        <f t="shared" si="1926"/>
        <v/>
      </c>
      <c r="CM599" s="1373" t="str">
        <f t="shared" si="1927"/>
        <v/>
      </c>
      <c r="CN599" s="1373" t="str">
        <f t="shared" si="1928"/>
        <v/>
      </c>
      <c r="CO599" s="1374" t="str">
        <f t="shared" si="1929"/>
        <v/>
      </c>
      <c r="CP599" s="1374">
        <f t="shared" si="1930"/>
        <v>360</v>
      </c>
      <c r="CQ599" s="1374">
        <f t="shared" si="1931"/>
        <v>644</v>
      </c>
      <c r="CR599" s="1374">
        <f t="shared" si="1932"/>
        <v>1500</v>
      </c>
      <c r="CS599" s="1373" t="str">
        <f t="shared" si="1933"/>
        <v/>
      </c>
      <c r="CT599" s="1373" t="str">
        <f t="shared" si="1934"/>
        <v/>
      </c>
      <c r="CU599" s="1373" t="str">
        <f t="shared" si="1935"/>
        <v/>
      </c>
      <c r="CV599" s="1373" t="str">
        <f t="shared" si="1936"/>
        <v/>
      </c>
      <c r="CW599" s="1373" t="str">
        <f t="shared" si="1937"/>
        <v/>
      </c>
      <c r="CX599" s="1372" t="str">
        <f t="shared" si="1938"/>
        <v/>
      </c>
      <c r="CY599" s="1375" t="str">
        <f t="shared" si="1939"/>
        <v/>
      </c>
      <c r="CZ599" s="532" t="str">
        <f t="shared" si="1940"/>
        <v/>
      </c>
      <c r="DA599" s="533" t="str">
        <f t="shared" si="1941"/>
        <v/>
      </c>
      <c r="DB599" s="534" t="str">
        <f t="shared" si="1942"/>
        <v/>
      </c>
      <c r="DC599" s="534" t="str">
        <f t="shared" si="1943"/>
        <v/>
      </c>
      <c r="DD599" s="534" t="str">
        <f t="shared" si="1944"/>
        <v/>
      </c>
      <c r="DE599" s="534" t="str">
        <f t="shared" si="1945"/>
        <v/>
      </c>
      <c r="DF599" s="534" t="str">
        <f t="shared" si="1946"/>
        <v/>
      </c>
      <c r="DG599" s="535" t="str">
        <f t="shared" si="1947"/>
        <v/>
      </c>
      <c r="DH599" s="535" t="str">
        <f t="shared" si="1948"/>
        <v/>
      </c>
      <c r="DI599" s="535" t="str">
        <f t="shared" si="1949"/>
        <v/>
      </c>
      <c r="DJ599" s="535" t="str">
        <f t="shared" si="1950"/>
        <v/>
      </c>
      <c r="DK599" s="534" t="str">
        <f t="shared" si="1951"/>
        <v/>
      </c>
      <c r="DL599" s="534" t="str">
        <f t="shared" si="1952"/>
        <v/>
      </c>
      <c r="DM599" s="534" t="str">
        <f t="shared" si="1953"/>
        <v/>
      </c>
      <c r="DN599" s="534" t="str">
        <f t="shared" si="1954"/>
        <v/>
      </c>
      <c r="DO599" s="534" t="str">
        <f t="shared" si="1955"/>
        <v/>
      </c>
      <c r="DP599" s="533" t="str">
        <f t="shared" si="1956"/>
        <v/>
      </c>
      <c r="DQ599" s="532" t="str">
        <f t="shared" si="1957"/>
        <v/>
      </c>
      <c r="DR599" s="753">
        <f t="shared" si="1958"/>
        <v>3</v>
      </c>
      <c r="DS599" s="111">
        <f t="shared" si="1959"/>
        <v>0</v>
      </c>
      <c r="DT599" s="111">
        <f t="shared" si="1960"/>
        <v>0</v>
      </c>
      <c r="DU599" s="111">
        <f t="shared" si="1961"/>
        <v>0</v>
      </c>
      <c r="DV599" s="602"/>
      <c r="DW599" s="719"/>
      <c r="DX599" s="719"/>
      <c r="DY599" s="719"/>
      <c r="DZ599" s="719"/>
      <c r="EA599" s="719"/>
      <c r="EB599" s="719"/>
      <c r="EC599" s="719"/>
      <c r="ED599" s="719"/>
      <c r="EE599" s="603"/>
    </row>
    <row r="600" spans="1:135" s="604" customFormat="1" ht="15.75" customHeight="1">
      <c r="A600" s="1442" t="s">
        <v>843</v>
      </c>
      <c r="B600" s="741"/>
      <c r="C600" s="741"/>
      <c r="D600" s="741"/>
      <c r="E600" s="741"/>
      <c r="F600" s="741"/>
      <c r="G600" s="741"/>
      <c r="H600" s="741"/>
      <c r="I600" s="741"/>
      <c r="J600" s="741"/>
      <c r="K600" s="741"/>
      <c r="L600" s="741"/>
      <c r="M600" s="741"/>
      <c r="N600" s="741"/>
      <c r="O600" s="741"/>
      <c r="P600" s="741"/>
      <c r="Q600" s="741"/>
      <c r="R600" s="741"/>
      <c r="S600" s="741"/>
      <c r="T600" s="813"/>
      <c r="U600" s="741"/>
      <c r="V600" s="741"/>
      <c r="W600" s="741"/>
      <c r="X600" s="741"/>
      <c r="Y600" s="741"/>
      <c r="Z600" s="741"/>
      <c r="AA600" s="741"/>
      <c r="AB600" s="741"/>
      <c r="AC600" s="741"/>
      <c r="AD600" s="741"/>
      <c r="AE600" s="741"/>
      <c r="AF600" s="741"/>
      <c r="AG600" s="741"/>
      <c r="AH600" s="741"/>
      <c r="AI600" s="741"/>
      <c r="AJ600" s="741"/>
      <c r="AK600" s="741"/>
      <c r="AL600" s="741"/>
      <c r="AM600" s="813"/>
      <c r="AN600" s="741"/>
      <c r="AO600" s="741"/>
      <c r="AP600" s="741"/>
      <c r="AQ600" s="741"/>
      <c r="AR600" s="741"/>
      <c r="AS600" s="741"/>
      <c r="AT600" s="741"/>
      <c r="AU600" s="741"/>
      <c r="AV600" s="741"/>
      <c r="AW600" s="741"/>
      <c r="AX600" s="741"/>
      <c r="AY600" s="741"/>
      <c r="AZ600" s="741"/>
      <c r="BA600" s="741"/>
      <c r="BB600" s="741"/>
      <c r="BC600" s="741"/>
      <c r="BD600" s="741"/>
      <c r="BE600" s="741"/>
      <c r="BF600" s="813"/>
      <c r="BG600" s="741"/>
      <c r="BH600" s="741"/>
      <c r="BI600" s="741"/>
      <c r="BJ600" s="741"/>
      <c r="BK600" s="741"/>
      <c r="BL600" s="741"/>
      <c r="BM600" s="741"/>
      <c r="BN600" s="741"/>
      <c r="BO600" s="741"/>
      <c r="BP600" s="741"/>
      <c r="BQ600" s="741"/>
      <c r="BR600" s="741"/>
      <c r="BS600" s="741"/>
      <c r="BT600" s="741"/>
      <c r="BU600" s="741"/>
      <c r="BV600" s="741"/>
      <c r="BW600" s="741"/>
      <c r="BX600" s="741"/>
      <c r="BY600" s="813"/>
      <c r="BZ600" s="741"/>
      <c r="CA600" s="741"/>
      <c r="CB600" s="741"/>
      <c r="CC600" s="741"/>
      <c r="CD600" s="690"/>
      <c r="CE600" s="690"/>
      <c r="CF600" s="690"/>
      <c r="CG600" s="786"/>
      <c r="CH600" s="1387"/>
      <c r="CI600" s="1387"/>
      <c r="CJ600" s="1387"/>
      <c r="CK600" s="1387"/>
      <c r="CL600" s="1387"/>
      <c r="CM600" s="1387"/>
      <c r="CN600" s="1387"/>
      <c r="CO600" s="1387"/>
      <c r="CP600" s="1387"/>
      <c r="CQ600" s="1387"/>
      <c r="CR600" s="1387"/>
      <c r="CS600" s="1387"/>
      <c r="CT600" s="1387"/>
      <c r="CU600" s="1387"/>
      <c r="CV600" s="1387"/>
      <c r="CW600" s="1387"/>
      <c r="CX600" s="1387"/>
      <c r="CY600" s="1388"/>
      <c r="CZ600" s="736"/>
      <c r="DA600" s="736"/>
      <c r="DB600" s="736"/>
      <c r="DC600" s="736"/>
      <c r="DD600" s="736"/>
      <c r="DE600" s="736"/>
      <c r="DF600" s="736"/>
      <c r="DG600" s="736"/>
      <c r="DH600" s="736"/>
      <c r="DI600" s="736"/>
      <c r="DJ600" s="736"/>
      <c r="DK600" s="736"/>
      <c r="DL600" s="736"/>
      <c r="DM600" s="736"/>
      <c r="DN600" s="736"/>
      <c r="DO600" s="736"/>
      <c r="DP600" s="736"/>
      <c r="DQ600" s="736"/>
      <c r="DR600" s="699"/>
      <c r="DS600" s="112"/>
      <c r="DT600" s="112"/>
      <c r="DU600" s="112"/>
      <c r="DV600" s="692"/>
      <c r="DW600" s="718"/>
      <c r="DX600" s="718"/>
      <c r="DY600" s="718"/>
      <c r="DZ600" s="718"/>
      <c r="EA600" s="718"/>
      <c r="EB600" s="718"/>
      <c r="EC600" s="718"/>
      <c r="ED600" s="718"/>
      <c r="EE600" s="603"/>
    </row>
    <row r="601" spans="1:135" s="604" customFormat="1" ht="15.75" customHeight="1">
      <c r="A601" s="748" t="s">
        <v>399</v>
      </c>
      <c r="B601" s="233"/>
      <c r="C601" s="233"/>
      <c r="D601" s="233"/>
      <c r="E601" s="233"/>
      <c r="F601" s="233"/>
      <c r="G601" s="233"/>
      <c r="H601" s="233"/>
      <c r="I601" s="233"/>
      <c r="J601" s="233"/>
      <c r="K601" s="233"/>
      <c r="L601" s="233"/>
      <c r="M601" s="233"/>
      <c r="N601" s="233"/>
      <c r="O601" s="233"/>
      <c r="P601" s="233"/>
      <c r="Q601" s="233"/>
      <c r="R601" s="233"/>
      <c r="S601" s="233"/>
      <c r="T601" s="813"/>
      <c r="U601" s="233"/>
      <c r="V601" s="233"/>
      <c r="W601" s="233"/>
      <c r="X601" s="233"/>
      <c r="Y601" s="233"/>
      <c r="Z601" s="233"/>
      <c r="AA601" s="233"/>
      <c r="AB601" s="233"/>
      <c r="AC601" s="233"/>
      <c r="AD601" s="233"/>
      <c r="AE601" s="233"/>
      <c r="AF601" s="233"/>
      <c r="AG601" s="233"/>
      <c r="AH601" s="233"/>
      <c r="AI601" s="233"/>
      <c r="AJ601" s="233"/>
      <c r="AK601" s="233"/>
      <c r="AL601" s="233"/>
      <c r="AM601" s="813"/>
      <c r="AN601" s="233"/>
      <c r="AO601" s="233"/>
      <c r="AP601" s="233"/>
      <c r="AQ601" s="233"/>
      <c r="AR601" s="233"/>
      <c r="AS601" s="233"/>
      <c r="AT601" s="233"/>
      <c r="AU601" s="233"/>
      <c r="AV601" s="233"/>
      <c r="AW601" s="233"/>
      <c r="AX601" s="233"/>
      <c r="AY601" s="233"/>
      <c r="AZ601" s="233"/>
      <c r="BA601" s="233"/>
      <c r="BB601" s="233"/>
      <c r="BC601" s="233"/>
      <c r="BD601" s="233"/>
      <c r="BE601" s="233"/>
      <c r="BF601" s="813"/>
      <c r="BG601" s="233"/>
      <c r="BH601" s="233"/>
      <c r="BI601" s="233"/>
      <c r="BJ601" s="233"/>
      <c r="BK601" s="233"/>
      <c r="BL601" s="233"/>
      <c r="BM601" s="233"/>
      <c r="BN601" s="233"/>
      <c r="BO601" s="233"/>
      <c r="BP601" s="233"/>
      <c r="BQ601" s="233"/>
      <c r="BR601" s="233"/>
      <c r="BS601" s="233"/>
      <c r="BT601" s="233"/>
      <c r="BU601" s="233"/>
      <c r="BV601" s="233"/>
      <c r="BW601" s="233"/>
      <c r="BX601" s="233"/>
      <c r="BY601" s="813"/>
      <c r="BZ601" s="233"/>
      <c r="CA601" s="233"/>
      <c r="CB601" s="233"/>
      <c r="CC601" s="233"/>
      <c r="CD601" s="698" t="str">
        <f>IF(DR601&lt;3,"",(SUM(B601:S601)-MIN(B601:S601)-MAX(B601:S601))/(DR601-2))</f>
        <v/>
      </c>
      <c r="CE601" s="698" t="str">
        <f>IF(DS601&lt;3,"",(SUM(U601:AL601)-MIN(U601:AL601)-MAX(U601:AL601))/(DS601-2))</f>
        <v/>
      </c>
      <c r="CF601" s="698" t="str">
        <f>IF(DT601&lt;3,"",(SUM(AN601:BE601)-MIN(AN601:BE601)-MAX(AN601:BE601))/(DT601-2))</f>
        <v/>
      </c>
      <c r="CG601" s="787" t="str">
        <f>IF(DU601&lt;3,"",(SUM(BG601:BX601)-MIN(BG601:BX601)-MAX(BG601:BX601))/(DU601-2))</f>
        <v/>
      </c>
      <c r="CH601" s="1371" t="str">
        <f t="shared" ref="CH601:CQ605" si="1974">IF($CH$4=$CD$4,IF(OR(-FLOOR(((18-COUNT($B601:$S601))/2),1)+CH$7&lt;1,-FLOOR(((18-COUNT($B601:$S601))/2),1)+CH$7&gt;COUNT($B601:$S601)),"",LARGE($B601:$S601,-FLOOR(((18-COUNT($B601:$S601))/2),1)+CH$7)),IF(OR(-FLOOR(((18-COUNT($AN601:$BE601))/2),1)+CH$7&lt;1,-FLOOR(((18-COUNT($AN601:$BE601))/2),1)+CH$7&gt;COUNT($AN601:$BE601)),"",LARGE($AN601:$BE601,-FLOOR(((18-COUNT($AN601:$BE601))/2),1)+CH$7)))</f>
        <v/>
      </c>
      <c r="CI601" s="1372" t="str">
        <f t="shared" si="1974"/>
        <v/>
      </c>
      <c r="CJ601" s="1373" t="str">
        <f t="shared" si="1974"/>
        <v/>
      </c>
      <c r="CK601" s="1373" t="str">
        <f t="shared" si="1974"/>
        <v/>
      </c>
      <c r="CL601" s="1373" t="str">
        <f t="shared" si="1974"/>
        <v/>
      </c>
      <c r="CM601" s="1373" t="str">
        <f t="shared" si="1974"/>
        <v/>
      </c>
      <c r="CN601" s="1373" t="str">
        <f t="shared" si="1974"/>
        <v/>
      </c>
      <c r="CO601" s="1374" t="str">
        <f t="shared" si="1974"/>
        <v/>
      </c>
      <c r="CP601" s="1374" t="str">
        <f t="shared" si="1974"/>
        <v/>
      </c>
      <c r="CQ601" s="1374" t="str">
        <f t="shared" si="1974"/>
        <v/>
      </c>
      <c r="CR601" s="1374" t="str">
        <f t="shared" ref="CR601:CY605" si="1975">IF($CH$4=$CD$4,IF(OR(-FLOOR(((18-COUNT($B601:$S601))/2),1)+CR$7&lt;1,-FLOOR(((18-COUNT($B601:$S601))/2),1)+CR$7&gt;COUNT($B601:$S601)),"",LARGE($B601:$S601,-FLOOR(((18-COUNT($B601:$S601))/2),1)+CR$7)),IF(OR(-FLOOR(((18-COUNT($AN601:$BE601))/2),1)+CR$7&lt;1,-FLOOR(((18-COUNT($AN601:$BE601))/2),1)+CR$7&gt;COUNT($AN601:$BE601)),"",LARGE($AN601:$BE601,-FLOOR(((18-COUNT($AN601:$BE601))/2),1)+CR$7)))</f>
        <v/>
      </c>
      <c r="CS601" s="1373" t="str">
        <f t="shared" si="1975"/>
        <v/>
      </c>
      <c r="CT601" s="1373" t="str">
        <f t="shared" si="1975"/>
        <v/>
      </c>
      <c r="CU601" s="1373" t="str">
        <f t="shared" si="1975"/>
        <v/>
      </c>
      <c r="CV601" s="1373" t="str">
        <f t="shared" si="1975"/>
        <v/>
      </c>
      <c r="CW601" s="1373" t="str">
        <f t="shared" si="1975"/>
        <v/>
      </c>
      <c r="CX601" s="1372" t="str">
        <f t="shared" si="1975"/>
        <v/>
      </c>
      <c r="CY601" s="1375" t="str">
        <f t="shared" si="1975"/>
        <v/>
      </c>
      <c r="CZ601" s="532" t="str">
        <f t="shared" ref="CZ601:DI605" si="1976">IF($CH$4=$CD$4,IF(OR(-FLOOR(((18-COUNT($U601:$AL601))/2),1)+CZ$7&lt;1,-FLOOR(((18-COUNT($U601:$AL601))/2),1)+CZ$7&gt;COUNT($U601:$AL601)),"",LARGE($U601:$AL601,-FLOOR(((18-COUNT($U601:$AL601))/2),1)+CZ$7)),IF(OR(-FLOOR(((18-COUNT($BG601:$BX601))/2),1)+CZ$7&lt;1,-FLOOR(((18-COUNT($BG601:$BX601))/2),1)+CZ$7&gt;COUNT($BG601:$BX601)),"",LARGE($BG601:$BX601,-FLOOR(((18-COUNT($BG601:$BX601))/2),1)+CZ$7)))</f>
        <v/>
      </c>
      <c r="DA601" s="533" t="str">
        <f t="shared" si="1976"/>
        <v/>
      </c>
      <c r="DB601" s="534" t="str">
        <f t="shared" si="1976"/>
        <v/>
      </c>
      <c r="DC601" s="534" t="str">
        <f t="shared" si="1976"/>
        <v/>
      </c>
      <c r="DD601" s="534" t="str">
        <f t="shared" si="1976"/>
        <v/>
      </c>
      <c r="DE601" s="534" t="str">
        <f t="shared" si="1976"/>
        <v/>
      </c>
      <c r="DF601" s="534" t="str">
        <f t="shared" si="1976"/>
        <v/>
      </c>
      <c r="DG601" s="535" t="str">
        <f t="shared" si="1976"/>
        <v/>
      </c>
      <c r="DH601" s="535" t="str">
        <f t="shared" si="1976"/>
        <v/>
      </c>
      <c r="DI601" s="535" t="str">
        <f t="shared" si="1976"/>
        <v/>
      </c>
      <c r="DJ601" s="535" t="str">
        <f t="shared" ref="DJ601:DQ605" si="1977">IF($CH$4=$CD$4,IF(OR(-FLOOR(((18-COUNT($U601:$AL601))/2),1)+DJ$7&lt;1,-FLOOR(((18-COUNT($U601:$AL601))/2),1)+DJ$7&gt;COUNT($U601:$AL601)),"",LARGE($U601:$AL601,-FLOOR(((18-COUNT($U601:$AL601))/2),1)+DJ$7)),IF(OR(-FLOOR(((18-COUNT($BG601:$BX601))/2),1)+DJ$7&lt;1,-FLOOR(((18-COUNT($BG601:$BX601))/2),1)+DJ$7&gt;COUNT($BG601:$BX601)),"",LARGE($BG601:$BX601,-FLOOR(((18-COUNT($BG601:$BX601))/2),1)+DJ$7)))</f>
        <v/>
      </c>
      <c r="DK601" s="534" t="str">
        <f t="shared" si="1977"/>
        <v/>
      </c>
      <c r="DL601" s="534" t="str">
        <f t="shared" si="1977"/>
        <v/>
      </c>
      <c r="DM601" s="534" t="str">
        <f t="shared" si="1977"/>
        <v/>
      </c>
      <c r="DN601" s="534" t="str">
        <f t="shared" si="1977"/>
        <v/>
      </c>
      <c r="DO601" s="534" t="str">
        <f t="shared" si="1977"/>
        <v/>
      </c>
      <c r="DP601" s="533" t="str">
        <f t="shared" si="1977"/>
        <v/>
      </c>
      <c r="DQ601" s="532" t="str">
        <f t="shared" si="1977"/>
        <v/>
      </c>
      <c r="DR601" s="753">
        <f>COUNT(B601:S601)</f>
        <v>0</v>
      </c>
      <c r="DS601" s="111">
        <f>COUNT(U601:AL601)</f>
        <v>0</v>
      </c>
      <c r="DT601" s="111">
        <f>COUNT(AN601:BE601)</f>
        <v>0</v>
      </c>
      <c r="DU601" s="111">
        <f>COUNT(BG601:BX601)</f>
        <v>0</v>
      </c>
      <c r="DV601" s="602"/>
      <c r="DW601" s="719"/>
      <c r="DX601" s="719"/>
      <c r="DY601" s="719"/>
      <c r="DZ601" s="719"/>
      <c r="EA601" s="719"/>
      <c r="EB601" s="719"/>
      <c r="EC601" s="719"/>
      <c r="ED601" s="719"/>
      <c r="EE601" s="603"/>
    </row>
    <row r="602" spans="1:135" s="604" customFormat="1" ht="15.75" customHeight="1">
      <c r="A602" s="748" t="s">
        <v>393</v>
      </c>
      <c r="B602" s="711">
        <v>9070</v>
      </c>
      <c r="C602" s="711">
        <v>9070</v>
      </c>
      <c r="D602" s="711">
        <v>9070</v>
      </c>
      <c r="E602" s="711">
        <v>9070</v>
      </c>
      <c r="F602" s="711">
        <v>9070</v>
      </c>
      <c r="G602" s="711">
        <v>9070</v>
      </c>
      <c r="H602" s="711">
        <v>9070</v>
      </c>
      <c r="I602" s="711">
        <v>9070</v>
      </c>
      <c r="J602" s="711">
        <v>9070</v>
      </c>
      <c r="K602" s="711">
        <v>9070</v>
      </c>
      <c r="L602" s="711">
        <v>9070</v>
      </c>
      <c r="M602" s="711">
        <v>9070</v>
      </c>
      <c r="N602" s="711">
        <v>9070</v>
      </c>
      <c r="O602" s="711">
        <v>9070</v>
      </c>
      <c r="P602" s="711">
        <v>9070</v>
      </c>
      <c r="Q602" s="711">
        <v>9070</v>
      </c>
      <c r="R602" s="711">
        <v>9070</v>
      </c>
      <c r="S602" s="711">
        <v>9070</v>
      </c>
      <c r="T602" s="813"/>
      <c r="U602" s="711">
        <v>9070</v>
      </c>
      <c r="V602" s="711">
        <v>9070</v>
      </c>
      <c r="W602" s="711">
        <v>9070</v>
      </c>
      <c r="X602" s="711">
        <v>9070</v>
      </c>
      <c r="Y602" s="711">
        <v>9070</v>
      </c>
      <c r="Z602" s="711">
        <v>9070</v>
      </c>
      <c r="AA602" s="711">
        <v>9070</v>
      </c>
      <c r="AB602" s="711">
        <v>9070</v>
      </c>
      <c r="AC602" s="711">
        <v>9070</v>
      </c>
      <c r="AD602" s="711">
        <v>9070</v>
      </c>
      <c r="AE602" s="711">
        <v>9070</v>
      </c>
      <c r="AF602" s="711">
        <v>9070</v>
      </c>
      <c r="AG602" s="711">
        <v>9070</v>
      </c>
      <c r="AH602" s="711">
        <v>9070</v>
      </c>
      <c r="AI602" s="711">
        <v>9070</v>
      </c>
      <c r="AJ602" s="711">
        <v>9070</v>
      </c>
      <c r="AK602" s="711">
        <v>9070</v>
      </c>
      <c r="AL602" s="711">
        <v>9070</v>
      </c>
      <c r="AM602" s="813"/>
      <c r="AN602" s="711">
        <v>9070</v>
      </c>
      <c r="AO602" s="711">
        <v>9070</v>
      </c>
      <c r="AP602" s="711">
        <v>9070</v>
      </c>
      <c r="AQ602" s="711">
        <v>9070</v>
      </c>
      <c r="AR602" s="711">
        <v>9070</v>
      </c>
      <c r="AS602" s="711">
        <v>9070</v>
      </c>
      <c r="AT602" s="711">
        <v>9070</v>
      </c>
      <c r="AU602" s="711">
        <v>9070</v>
      </c>
      <c r="AV602" s="711">
        <v>9070</v>
      </c>
      <c r="AW602" s="711">
        <v>9070</v>
      </c>
      <c r="AX602" s="711">
        <v>9070</v>
      </c>
      <c r="AY602" s="711">
        <v>9070</v>
      </c>
      <c r="AZ602" s="711">
        <v>9070</v>
      </c>
      <c r="BA602" s="711">
        <v>9070</v>
      </c>
      <c r="BB602" s="711">
        <v>9070</v>
      </c>
      <c r="BC602" s="711">
        <v>9070</v>
      </c>
      <c r="BD602" s="711">
        <v>9070</v>
      </c>
      <c r="BE602" s="711">
        <v>9070</v>
      </c>
      <c r="BF602" s="813"/>
      <c r="BG602" s="711">
        <v>9070</v>
      </c>
      <c r="BH602" s="711">
        <v>9070</v>
      </c>
      <c r="BI602" s="711">
        <v>9070</v>
      </c>
      <c r="BJ602" s="711">
        <v>9070</v>
      </c>
      <c r="BK602" s="711">
        <v>9070</v>
      </c>
      <c r="BL602" s="711">
        <v>9070</v>
      </c>
      <c r="BM602" s="711">
        <v>9070</v>
      </c>
      <c r="BN602" s="711">
        <v>9070</v>
      </c>
      <c r="BO602" s="711">
        <v>9070</v>
      </c>
      <c r="BP602" s="711">
        <v>9070</v>
      </c>
      <c r="BQ602" s="711">
        <v>9070</v>
      </c>
      <c r="BR602" s="711">
        <v>9070</v>
      </c>
      <c r="BS602" s="711">
        <v>9070</v>
      </c>
      <c r="BT602" s="711">
        <v>9070</v>
      </c>
      <c r="BU602" s="711">
        <v>9070</v>
      </c>
      <c r="BV602" s="711">
        <v>9070</v>
      </c>
      <c r="BW602" s="711">
        <v>9070</v>
      </c>
      <c r="BX602" s="711">
        <v>9070</v>
      </c>
      <c r="BY602" s="813"/>
      <c r="BZ602" s="711">
        <v>9070</v>
      </c>
      <c r="CA602" s="711">
        <v>9070</v>
      </c>
      <c r="CB602" s="711">
        <v>9070</v>
      </c>
      <c r="CC602" s="711">
        <v>9070</v>
      </c>
      <c r="CD602" s="698">
        <f>IF(DR602&lt;3,"",(SUM(B602:S602)-MIN(B602:S602)-MAX(B602:S602))/(DR602-2))</f>
        <v>9070</v>
      </c>
      <c r="CE602" s="698">
        <f>IF(DS602&lt;3,"",(SUM(U602:AL602)-MIN(U602:AL602)-MAX(U602:AL602))/(DS602-2))</f>
        <v>9070</v>
      </c>
      <c r="CF602" s="698">
        <f>IF(DT602&lt;3,"",(SUM(AN602:BE602)-MIN(AN602:BE602)-MAX(AN602:BE602))/(DT602-2))</f>
        <v>9070</v>
      </c>
      <c r="CG602" s="787">
        <f>IF(DU602&lt;3,"",(SUM(BG602:BX602)-MIN(BG602:BX602)-MAX(BG602:BX602))/(DU602-2))</f>
        <v>9070</v>
      </c>
      <c r="CH602" s="1371">
        <f t="shared" si="1974"/>
        <v>9070</v>
      </c>
      <c r="CI602" s="1372">
        <f t="shared" si="1974"/>
        <v>9070</v>
      </c>
      <c r="CJ602" s="1373">
        <f t="shared" si="1974"/>
        <v>9070</v>
      </c>
      <c r="CK602" s="1373">
        <f t="shared" si="1974"/>
        <v>9070</v>
      </c>
      <c r="CL602" s="1373">
        <f t="shared" si="1974"/>
        <v>9070</v>
      </c>
      <c r="CM602" s="1373">
        <f t="shared" si="1974"/>
        <v>9070</v>
      </c>
      <c r="CN602" s="1373">
        <f t="shared" si="1974"/>
        <v>9070</v>
      </c>
      <c r="CO602" s="1374">
        <f t="shared" si="1974"/>
        <v>9070</v>
      </c>
      <c r="CP602" s="1374">
        <f t="shared" si="1974"/>
        <v>9070</v>
      </c>
      <c r="CQ602" s="1374">
        <f t="shared" si="1974"/>
        <v>9070</v>
      </c>
      <c r="CR602" s="1374">
        <f t="shared" si="1975"/>
        <v>9070</v>
      </c>
      <c r="CS602" s="1373">
        <f t="shared" si="1975"/>
        <v>9070</v>
      </c>
      <c r="CT602" s="1373">
        <f t="shared" si="1975"/>
        <v>9070</v>
      </c>
      <c r="CU602" s="1373">
        <f t="shared" si="1975"/>
        <v>9070</v>
      </c>
      <c r="CV602" s="1373">
        <f t="shared" si="1975"/>
        <v>9070</v>
      </c>
      <c r="CW602" s="1373">
        <f t="shared" si="1975"/>
        <v>9070</v>
      </c>
      <c r="CX602" s="1372">
        <f t="shared" si="1975"/>
        <v>9070</v>
      </c>
      <c r="CY602" s="1375">
        <f t="shared" si="1975"/>
        <v>9070</v>
      </c>
      <c r="CZ602" s="532">
        <f t="shared" si="1976"/>
        <v>9070</v>
      </c>
      <c r="DA602" s="533">
        <f t="shared" si="1976"/>
        <v>9070</v>
      </c>
      <c r="DB602" s="534">
        <f t="shared" si="1976"/>
        <v>9070</v>
      </c>
      <c r="DC602" s="534">
        <f t="shared" si="1976"/>
        <v>9070</v>
      </c>
      <c r="DD602" s="534">
        <f t="shared" si="1976"/>
        <v>9070</v>
      </c>
      <c r="DE602" s="534">
        <f t="shared" si="1976"/>
        <v>9070</v>
      </c>
      <c r="DF602" s="534">
        <f t="shared" si="1976"/>
        <v>9070</v>
      </c>
      <c r="DG602" s="535">
        <f t="shared" si="1976"/>
        <v>9070</v>
      </c>
      <c r="DH602" s="535">
        <f t="shared" si="1976"/>
        <v>9070</v>
      </c>
      <c r="DI602" s="535">
        <f t="shared" si="1976"/>
        <v>9070</v>
      </c>
      <c r="DJ602" s="535">
        <f t="shared" si="1977"/>
        <v>9070</v>
      </c>
      <c r="DK602" s="534">
        <f t="shared" si="1977"/>
        <v>9070</v>
      </c>
      <c r="DL602" s="534">
        <f t="shared" si="1977"/>
        <v>9070</v>
      </c>
      <c r="DM602" s="534">
        <f t="shared" si="1977"/>
        <v>9070</v>
      </c>
      <c r="DN602" s="534">
        <f t="shared" si="1977"/>
        <v>9070</v>
      </c>
      <c r="DO602" s="534">
        <f t="shared" si="1977"/>
        <v>9070</v>
      </c>
      <c r="DP602" s="533">
        <f t="shared" si="1977"/>
        <v>9070</v>
      </c>
      <c r="DQ602" s="532">
        <f t="shared" si="1977"/>
        <v>9070</v>
      </c>
      <c r="DR602" s="753">
        <f>COUNT(B602:S602)</f>
        <v>18</v>
      </c>
      <c r="DS602" s="111">
        <f>COUNT(U602:AL602)</f>
        <v>18</v>
      </c>
      <c r="DT602" s="111">
        <f>COUNT(AN602:BE602)</f>
        <v>18</v>
      </c>
      <c r="DU602" s="111">
        <f>COUNT(BG602:BX602)</f>
        <v>18</v>
      </c>
      <c r="DV602" s="602"/>
      <c r="DW602" s="719"/>
      <c r="DX602" s="719"/>
      <c r="DY602" s="719"/>
      <c r="DZ602" s="719"/>
      <c r="EA602" s="719"/>
      <c r="EB602" s="719"/>
      <c r="EC602" s="719"/>
      <c r="ED602" s="719"/>
      <c r="EE602" s="603"/>
    </row>
    <row r="603" spans="1:135" s="604" customFormat="1" ht="15.75" customHeight="1">
      <c r="A603" s="748" t="s">
        <v>328</v>
      </c>
      <c r="B603" s="733" t="str">
        <f>IF(B601="","",B600*B601*B602/B$46/365/$G$1)</f>
        <v/>
      </c>
      <c r="C603" s="733" t="str">
        <f>IF(C601="","",C600*C601*C602/C$46/365/$G$1)</f>
        <v/>
      </c>
      <c r="D603" s="733" t="str">
        <f t="shared" ref="D603:S603" si="1978">IF(D601="","",D600*D601*D602/D$46/365/$G$1)</f>
        <v/>
      </c>
      <c r="E603" s="733" t="str">
        <f t="shared" si="1978"/>
        <v/>
      </c>
      <c r="F603" s="733" t="str">
        <f t="shared" si="1978"/>
        <v/>
      </c>
      <c r="G603" s="733" t="str">
        <f t="shared" si="1978"/>
        <v/>
      </c>
      <c r="H603" s="733" t="str">
        <f t="shared" si="1978"/>
        <v/>
      </c>
      <c r="I603" s="733" t="str">
        <f t="shared" si="1978"/>
        <v/>
      </c>
      <c r="J603" s="733" t="str">
        <f t="shared" si="1978"/>
        <v/>
      </c>
      <c r="K603" s="733" t="str">
        <f t="shared" si="1978"/>
        <v/>
      </c>
      <c r="L603" s="733" t="str">
        <f t="shared" si="1978"/>
        <v/>
      </c>
      <c r="M603" s="733" t="str">
        <f t="shared" si="1978"/>
        <v/>
      </c>
      <c r="N603" s="733" t="str">
        <f t="shared" si="1978"/>
        <v/>
      </c>
      <c r="O603" s="733" t="str">
        <f t="shared" si="1978"/>
        <v/>
      </c>
      <c r="P603" s="733" t="str">
        <f t="shared" si="1978"/>
        <v/>
      </c>
      <c r="Q603" s="733" t="str">
        <f t="shared" si="1978"/>
        <v/>
      </c>
      <c r="R603" s="733" t="str">
        <f t="shared" si="1978"/>
        <v/>
      </c>
      <c r="S603" s="733" t="str">
        <f t="shared" si="1978"/>
        <v/>
      </c>
      <c r="T603" s="813"/>
      <c r="U603" s="733" t="str">
        <f t="shared" ref="U603:AL603" si="1979">IF(U601="","",U600*U601*U602/U$46/365/$G$1)</f>
        <v/>
      </c>
      <c r="V603" s="733" t="str">
        <f t="shared" si="1979"/>
        <v/>
      </c>
      <c r="W603" s="733" t="str">
        <f t="shared" si="1979"/>
        <v/>
      </c>
      <c r="X603" s="733" t="str">
        <f t="shared" si="1979"/>
        <v/>
      </c>
      <c r="Y603" s="733" t="str">
        <f t="shared" si="1979"/>
        <v/>
      </c>
      <c r="Z603" s="733" t="str">
        <f t="shared" si="1979"/>
        <v/>
      </c>
      <c r="AA603" s="733" t="str">
        <f t="shared" si="1979"/>
        <v/>
      </c>
      <c r="AB603" s="733" t="str">
        <f t="shared" si="1979"/>
        <v/>
      </c>
      <c r="AC603" s="733" t="str">
        <f t="shared" si="1979"/>
        <v/>
      </c>
      <c r="AD603" s="733" t="str">
        <f t="shared" si="1979"/>
        <v/>
      </c>
      <c r="AE603" s="733" t="str">
        <f t="shared" si="1979"/>
        <v/>
      </c>
      <c r="AF603" s="733" t="str">
        <f t="shared" si="1979"/>
        <v/>
      </c>
      <c r="AG603" s="733" t="str">
        <f t="shared" si="1979"/>
        <v/>
      </c>
      <c r="AH603" s="733" t="str">
        <f t="shared" si="1979"/>
        <v/>
      </c>
      <c r="AI603" s="733" t="str">
        <f t="shared" si="1979"/>
        <v/>
      </c>
      <c r="AJ603" s="733" t="str">
        <f t="shared" si="1979"/>
        <v/>
      </c>
      <c r="AK603" s="733" t="str">
        <f t="shared" si="1979"/>
        <v/>
      </c>
      <c r="AL603" s="733" t="str">
        <f t="shared" si="1979"/>
        <v/>
      </c>
      <c r="AM603" s="813"/>
      <c r="AN603" s="733" t="str">
        <f t="shared" ref="AN603:BE603" si="1980">IF(AN601="","",AN600*AN601*AN602/AN$46/365/$G$1)</f>
        <v/>
      </c>
      <c r="AO603" s="733" t="str">
        <f t="shared" si="1980"/>
        <v/>
      </c>
      <c r="AP603" s="733" t="str">
        <f t="shared" si="1980"/>
        <v/>
      </c>
      <c r="AQ603" s="733" t="str">
        <f t="shared" si="1980"/>
        <v/>
      </c>
      <c r="AR603" s="733" t="str">
        <f t="shared" si="1980"/>
        <v/>
      </c>
      <c r="AS603" s="733" t="str">
        <f t="shared" si="1980"/>
        <v/>
      </c>
      <c r="AT603" s="733" t="str">
        <f t="shared" si="1980"/>
        <v/>
      </c>
      <c r="AU603" s="733" t="str">
        <f t="shared" si="1980"/>
        <v/>
      </c>
      <c r="AV603" s="733" t="str">
        <f t="shared" si="1980"/>
        <v/>
      </c>
      <c r="AW603" s="733" t="str">
        <f t="shared" si="1980"/>
        <v/>
      </c>
      <c r="AX603" s="733" t="str">
        <f t="shared" si="1980"/>
        <v/>
      </c>
      <c r="AY603" s="733" t="str">
        <f t="shared" si="1980"/>
        <v/>
      </c>
      <c r="AZ603" s="733" t="str">
        <f t="shared" si="1980"/>
        <v/>
      </c>
      <c r="BA603" s="733" t="str">
        <f t="shared" si="1980"/>
        <v/>
      </c>
      <c r="BB603" s="733" t="str">
        <f t="shared" si="1980"/>
        <v/>
      </c>
      <c r="BC603" s="733" t="str">
        <f t="shared" si="1980"/>
        <v/>
      </c>
      <c r="BD603" s="733" t="str">
        <f t="shared" si="1980"/>
        <v/>
      </c>
      <c r="BE603" s="733" t="str">
        <f t="shared" si="1980"/>
        <v/>
      </c>
      <c r="BF603" s="813"/>
      <c r="BG603" s="733" t="str">
        <f t="shared" ref="BG603:BX603" si="1981">IF(BG601="","",BG600*BG601*BG602/BG$46/365/$G$1)</f>
        <v/>
      </c>
      <c r="BH603" s="733" t="str">
        <f t="shared" si="1981"/>
        <v/>
      </c>
      <c r="BI603" s="733" t="str">
        <f t="shared" si="1981"/>
        <v/>
      </c>
      <c r="BJ603" s="733" t="str">
        <f t="shared" si="1981"/>
        <v/>
      </c>
      <c r="BK603" s="733" t="str">
        <f t="shared" si="1981"/>
        <v/>
      </c>
      <c r="BL603" s="733" t="str">
        <f t="shared" si="1981"/>
        <v/>
      </c>
      <c r="BM603" s="733" t="str">
        <f t="shared" si="1981"/>
        <v/>
      </c>
      <c r="BN603" s="733" t="str">
        <f t="shared" si="1981"/>
        <v/>
      </c>
      <c r="BO603" s="733" t="str">
        <f t="shared" si="1981"/>
        <v/>
      </c>
      <c r="BP603" s="733" t="str">
        <f t="shared" si="1981"/>
        <v/>
      </c>
      <c r="BQ603" s="733" t="str">
        <f t="shared" si="1981"/>
        <v/>
      </c>
      <c r="BR603" s="733" t="str">
        <f t="shared" si="1981"/>
        <v/>
      </c>
      <c r="BS603" s="733" t="str">
        <f t="shared" si="1981"/>
        <v/>
      </c>
      <c r="BT603" s="733" t="str">
        <f t="shared" si="1981"/>
        <v/>
      </c>
      <c r="BU603" s="733" t="str">
        <f t="shared" si="1981"/>
        <v/>
      </c>
      <c r="BV603" s="733" t="str">
        <f t="shared" si="1981"/>
        <v/>
      </c>
      <c r="BW603" s="733" t="str">
        <f t="shared" si="1981"/>
        <v/>
      </c>
      <c r="BX603" s="733" t="str">
        <f t="shared" si="1981"/>
        <v/>
      </c>
      <c r="BY603" s="813"/>
      <c r="BZ603" s="733" t="str">
        <f>IF(BZ601="","",BZ600*BZ601*BZ602/BZ$46/365/$G$1)</f>
        <v/>
      </c>
      <c r="CA603" s="733" t="str">
        <f>IF(CA601="","",CA600*CA601*CA602/CA$46/365/$G$1)</f>
        <v/>
      </c>
      <c r="CB603" s="733" t="str">
        <f>IF(CB601="","",CB600*CB601*CB602/CB$46/365/$G$1)</f>
        <v/>
      </c>
      <c r="CC603" s="733" t="str">
        <f>IF(CC601="","",CC600*CC601*CC602/CC$46/365/$G$1)</f>
        <v/>
      </c>
      <c r="CD603" s="723" t="str">
        <f>IF(DR603&lt;3,"",(SUM(B603:S603)-MIN(B603:S603)-MAX(B603:S603))/(DR603-2))</f>
        <v/>
      </c>
      <c r="CE603" s="723" t="str">
        <f>IF(DS603&lt;3,"",(SUM(U603:AL603)-MIN(U603:AL603)-MAX(U603:AL603))/(DS603-2))</f>
        <v/>
      </c>
      <c r="CF603" s="723" t="str">
        <f>IF(DT603&lt;3,"",(SUM(AN603:BE603)-MIN(AN603:BE603)-MAX(AN603:BE603))/(DT603-2))</f>
        <v/>
      </c>
      <c r="CG603" s="790" t="str">
        <f>IF(DU603&lt;3,"",(SUM(BG603:BX603)-MIN(BG603:BX603)-MAX(BG603:BX603))/(DU603-2))</f>
        <v/>
      </c>
      <c r="CH603" s="1376" t="str">
        <f t="shared" si="1974"/>
        <v/>
      </c>
      <c r="CI603" s="1377" t="str">
        <f t="shared" si="1974"/>
        <v/>
      </c>
      <c r="CJ603" s="1378" t="str">
        <f t="shared" si="1974"/>
        <v/>
      </c>
      <c r="CK603" s="1378" t="str">
        <f t="shared" si="1974"/>
        <v/>
      </c>
      <c r="CL603" s="1378" t="str">
        <f t="shared" si="1974"/>
        <v/>
      </c>
      <c r="CM603" s="1378" t="str">
        <f t="shared" si="1974"/>
        <v/>
      </c>
      <c r="CN603" s="1378" t="str">
        <f t="shared" si="1974"/>
        <v/>
      </c>
      <c r="CO603" s="1379" t="str">
        <f t="shared" si="1974"/>
        <v/>
      </c>
      <c r="CP603" s="1379" t="str">
        <f t="shared" si="1974"/>
        <v/>
      </c>
      <c r="CQ603" s="1379" t="str">
        <f t="shared" si="1974"/>
        <v/>
      </c>
      <c r="CR603" s="1379" t="str">
        <f t="shared" si="1975"/>
        <v/>
      </c>
      <c r="CS603" s="1378" t="str">
        <f t="shared" si="1975"/>
        <v/>
      </c>
      <c r="CT603" s="1378" t="str">
        <f t="shared" si="1975"/>
        <v/>
      </c>
      <c r="CU603" s="1378" t="str">
        <f t="shared" si="1975"/>
        <v/>
      </c>
      <c r="CV603" s="1378" t="str">
        <f t="shared" si="1975"/>
        <v/>
      </c>
      <c r="CW603" s="1378" t="str">
        <f t="shared" si="1975"/>
        <v/>
      </c>
      <c r="CX603" s="1377" t="str">
        <f t="shared" si="1975"/>
        <v/>
      </c>
      <c r="CY603" s="1380" t="str">
        <f t="shared" si="1975"/>
        <v/>
      </c>
      <c r="CZ603" s="638" t="str">
        <f t="shared" si="1976"/>
        <v/>
      </c>
      <c r="DA603" s="639" t="str">
        <f t="shared" si="1976"/>
        <v/>
      </c>
      <c r="DB603" s="640" t="str">
        <f t="shared" si="1976"/>
        <v/>
      </c>
      <c r="DC603" s="640" t="str">
        <f t="shared" si="1976"/>
        <v/>
      </c>
      <c r="DD603" s="640" t="str">
        <f t="shared" si="1976"/>
        <v/>
      </c>
      <c r="DE603" s="640" t="str">
        <f t="shared" si="1976"/>
        <v/>
      </c>
      <c r="DF603" s="640" t="str">
        <f t="shared" si="1976"/>
        <v/>
      </c>
      <c r="DG603" s="641" t="str">
        <f t="shared" si="1976"/>
        <v/>
      </c>
      <c r="DH603" s="641" t="str">
        <f t="shared" si="1976"/>
        <v/>
      </c>
      <c r="DI603" s="641" t="str">
        <f t="shared" si="1976"/>
        <v/>
      </c>
      <c r="DJ603" s="641" t="str">
        <f t="shared" si="1977"/>
        <v/>
      </c>
      <c r="DK603" s="640" t="str">
        <f t="shared" si="1977"/>
        <v/>
      </c>
      <c r="DL603" s="640" t="str">
        <f t="shared" si="1977"/>
        <v/>
      </c>
      <c r="DM603" s="640" t="str">
        <f t="shared" si="1977"/>
        <v/>
      </c>
      <c r="DN603" s="640" t="str">
        <f t="shared" si="1977"/>
        <v/>
      </c>
      <c r="DO603" s="640" t="str">
        <f t="shared" si="1977"/>
        <v/>
      </c>
      <c r="DP603" s="639" t="str">
        <f t="shared" si="1977"/>
        <v/>
      </c>
      <c r="DQ603" s="638" t="str">
        <f t="shared" si="1977"/>
        <v/>
      </c>
      <c r="DR603" s="753">
        <f>COUNT(B603:S603)</f>
        <v>0</v>
      </c>
      <c r="DS603" s="111">
        <f>COUNT(U603:AL603)</f>
        <v>0</v>
      </c>
      <c r="DT603" s="111">
        <f>COUNT(AN603:BE603)</f>
        <v>0</v>
      </c>
      <c r="DU603" s="111">
        <f>COUNT(BG603:BX603)</f>
        <v>0</v>
      </c>
      <c r="DV603" s="602"/>
      <c r="DW603" s="719"/>
      <c r="DX603" s="719"/>
      <c r="DY603" s="719"/>
      <c r="DZ603" s="719"/>
      <c r="EA603" s="719"/>
      <c r="EB603" s="719"/>
      <c r="EC603" s="719"/>
      <c r="ED603" s="719"/>
      <c r="EE603" s="603"/>
    </row>
    <row r="604" spans="1:135" s="604" customFormat="1" ht="15.75" customHeight="1">
      <c r="A604" s="748" t="s">
        <v>398</v>
      </c>
      <c r="B604" s="330"/>
      <c r="C604" s="330"/>
      <c r="D604" s="330"/>
      <c r="E604" s="330"/>
      <c r="F604" s="330"/>
      <c r="G604" s="330"/>
      <c r="H604" s="330"/>
      <c r="I604" s="330"/>
      <c r="J604" s="330"/>
      <c r="K604" s="330"/>
      <c r="L604" s="330"/>
      <c r="M604" s="330"/>
      <c r="N604" s="330"/>
      <c r="O604" s="330"/>
      <c r="P604" s="330"/>
      <c r="Q604" s="330"/>
      <c r="R604" s="330"/>
      <c r="S604" s="330"/>
      <c r="T604" s="813"/>
      <c r="U604" s="330"/>
      <c r="V604" s="330"/>
      <c r="W604" s="330"/>
      <c r="X604" s="330"/>
      <c r="Y604" s="330"/>
      <c r="Z604" s="330"/>
      <c r="AA604" s="330"/>
      <c r="AB604" s="330"/>
      <c r="AC604" s="330"/>
      <c r="AD604" s="330"/>
      <c r="AE604" s="330"/>
      <c r="AF604" s="330"/>
      <c r="AG604" s="330"/>
      <c r="AH604" s="330"/>
      <c r="AI604" s="330"/>
      <c r="AJ604" s="330"/>
      <c r="AK604" s="330"/>
      <c r="AL604" s="330"/>
      <c r="AM604" s="813"/>
      <c r="AN604" s="330"/>
      <c r="AO604" s="330"/>
      <c r="AP604" s="330"/>
      <c r="AQ604" s="330"/>
      <c r="AR604" s="330"/>
      <c r="AS604" s="330"/>
      <c r="AT604" s="330"/>
      <c r="AU604" s="330"/>
      <c r="AV604" s="330"/>
      <c r="AW604" s="330"/>
      <c r="AX604" s="330"/>
      <c r="AY604" s="330"/>
      <c r="AZ604" s="330"/>
      <c r="BA604" s="330"/>
      <c r="BB604" s="330"/>
      <c r="BC604" s="330"/>
      <c r="BD604" s="330"/>
      <c r="BE604" s="330"/>
      <c r="BF604" s="813"/>
      <c r="BG604" s="330"/>
      <c r="BH604" s="330"/>
      <c r="BI604" s="330"/>
      <c r="BJ604" s="330"/>
      <c r="BK604" s="330"/>
      <c r="BL604" s="330"/>
      <c r="BM604" s="330"/>
      <c r="BN604" s="330"/>
      <c r="BO604" s="330"/>
      <c r="BP604" s="330"/>
      <c r="BQ604" s="330"/>
      <c r="BR604" s="330"/>
      <c r="BS604" s="330"/>
      <c r="BT604" s="330"/>
      <c r="BU604" s="330"/>
      <c r="BV604" s="330"/>
      <c r="BW604" s="330"/>
      <c r="BX604" s="330"/>
      <c r="BY604" s="813"/>
      <c r="BZ604" s="330"/>
      <c r="CA604" s="330"/>
      <c r="CB604" s="330"/>
      <c r="CC604" s="330"/>
      <c r="CD604" s="698" t="str">
        <f>IF(DR604&lt;3,"",(SUM(B604:S604)-MIN(B604:S604)-MAX(B604:S604))/(DR604-2))</f>
        <v/>
      </c>
      <c r="CE604" s="698" t="str">
        <f>IF(DS604&lt;3,"",(SUM(U604:AL604)-MIN(U604:AL604)-MAX(U604:AL604))/(DS604-2))</f>
        <v/>
      </c>
      <c r="CF604" s="698" t="str">
        <f>IF(DT604&lt;3,"",(SUM(AN604:BE604)-MIN(AN604:BE604)-MAX(AN604:BE604))/(DT604-2))</f>
        <v/>
      </c>
      <c r="CG604" s="787" t="str">
        <f>IF(DU604&lt;3,"",(SUM(BG604:BX604)-MIN(BG604:BX604)-MAX(BG604:BX604))/(DU604-2))</f>
        <v/>
      </c>
      <c r="CH604" s="1371" t="str">
        <f t="shared" si="1974"/>
        <v/>
      </c>
      <c r="CI604" s="1372" t="str">
        <f t="shared" si="1974"/>
        <v/>
      </c>
      <c r="CJ604" s="1373" t="str">
        <f t="shared" si="1974"/>
        <v/>
      </c>
      <c r="CK604" s="1373" t="str">
        <f t="shared" si="1974"/>
        <v/>
      </c>
      <c r="CL604" s="1373" t="str">
        <f t="shared" si="1974"/>
        <v/>
      </c>
      <c r="CM604" s="1373" t="str">
        <f t="shared" si="1974"/>
        <v/>
      </c>
      <c r="CN604" s="1373" t="str">
        <f t="shared" si="1974"/>
        <v/>
      </c>
      <c r="CO604" s="1374" t="str">
        <f t="shared" si="1974"/>
        <v/>
      </c>
      <c r="CP604" s="1374" t="str">
        <f t="shared" si="1974"/>
        <v/>
      </c>
      <c r="CQ604" s="1374" t="str">
        <f t="shared" si="1974"/>
        <v/>
      </c>
      <c r="CR604" s="1374" t="str">
        <f t="shared" si="1975"/>
        <v/>
      </c>
      <c r="CS604" s="1373" t="str">
        <f t="shared" si="1975"/>
        <v/>
      </c>
      <c r="CT604" s="1373" t="str">
        <f t="shared" si="1975"/>
        <v/>
      </c>
      <c r="CU604" s="1373" t="str">
        <f t="shared" si="1975"/>
        <v/>
      </c>
      <c r="CV604" s="1373" t="str">
        <f t="shared" si="1975"/>
        <v/>
      </c>
      <c r="CW604" s="1373" t="str">
        <f t="shared" si="1975"/>
        <v/>
      </c>
      <c r="CX604" s="1372" t="str">
        <f t="shared" si="1975"/>
        <v/>
      </c>
      <c r="CY604" s="1375" t="str">
        <f t="shared" si="1975"/>
        <v/>
      </c>
      <c r="CZ604" s="532" t="str">
        <f t="shared" si="1976"/>
        <v/>
      </c>
      <c r="DA604" s="533" t="str">
        <f t="shared" si="1976"/>
        <v/>
      </c>
      <c r="DB604" s="534" t="str">
        <f t="shared" si="1976"/>
        <v/>
      </c>
      <c r="DC604" s="534" t="str">
        <f t="shared" si="1976"/>
        <v/>
      </c>
      <c r="DD604" s="534" t="str">
        <f t="shared" si="1976"/>
        <v/>
      </c>
      <c r="DE604" s="534" t="str">
        <f t="shared" si="1976"/>
        <v/>
      </c>
      <c r="DF604" s="534" t="str">
        <f t="shared" si="1976"/>
        <v/>
      </c>
      <c r="DG604" s="535" t="str">
        <f t="shared" si="1976"/>
        <v/>
      </c>
      <c r="DH604" s="535" t="str">
        <f t="shared" si="1976"/>
        <v/>
      </c>
      <c r="DI604" s="535" t="str">
        <f t="shared" si="1976"/>
        <v/>
      </c>
      <c r="DJ604" s="535" t="str">
        <f t="shared" si="1977"/>
        <v/>
      </c>
      <c r="DK604" s="534" t="str">
        <f t="shared" si="1977"/>
        <v/>
      </c>
      <c r="DL604" s="534" t="str">
        <f t="shared" si="1977"/>
        <v/>
      </c>
      <c r="DM604" s="534" t="str">
        <f t="shared" si="1977"/>
        <v/>
      </c>
      <c r="DN604" s="534" t="str">
        <f t="shared" si="1977"/>
        <v/>
      </c>
      <c r="DO604" s="534" t="str">
        <f t="shared" si="1977"/>
        <v/>
      </c>
      <c r="DP604" s="533" t="str">
        <f t="shared" si="1977"/>
        <v/>
      </c>
      <c r="DQ604" s="532" t="str">
        <f t="shared" si="1977"/>
        <v/>
      </c>
      <c r="DR604" s="753">
        <f>COUNT(B604:S604)</f>
        <v>0</v>
      </c>
      <c r="DS604" s="111">
        <f>COUNT(U604:AL604)</f>
        <v>0</v>
      </c>
      <c r="DT604" s="111">
        <f>COUNT(AN604:BE604)</f>
        <v>0</v>
      </c>
      <c r="DU604" s="111">
        <f>COUNT(BG604:BX604)</f>
        <v>0</v>
      </c>
      <c r="DV604" s="602"/>
      <c r="DW604" s="719"/>
      <c r="DX604" s="719"/>
      <c r="DY604" s="719"/>
      <c r="DZ604" s="719"/>
      <c r="EA604" s="719"/>
      <c r="EB604" s="719"/>
      <c r="EC604" s="719"/>
      <c r="ED604" s="719"/>
      <c r="EE604" s="603"/>
    </row>
    <row r="605" spans="1:135" s="604" customFormat="1" ht="15.75" customHeight="1">
      <c r="A605" s="748" t="s">
        <v>395</v>
      </c>
      <c r="B605" s="730" t="str">
        <f t="shared" ref="B605:S605" si="1982">IF(B604="","",B601*B604)</f>
        <v/>
      </c>
      <c r="C605" s="730" t="str">
        <f t="shared" si="1982"/>
        <v/>
      </c>
      <c r="D605" s="730" t="str">
        <f t="shared" si="1982"/>
        <v/>
      </c>
      <c r="E605" s="730" t="str">
        <f t="shared" si="1982"/>
        <v/>
      </c>
      <c r="F605" s="730" t="str">
        <f t="shared" si="1982"/>
        <v/>
      </c>
      <c r="G605" s="730" t="str">
        <f t="shared" si="1982"/>
        <v/>
      </c>
      <c r="H605" s="730" t="str">
        <f t="shared" si="1982"/>
        <v/>
      </c>
      <c r="I605" s="730" t="str">
        <f t="shared" si="1982"/>
        <v/>
      </c>
      <c r="J605" s="730" t="str">
        <f t="shared" si="1982"/>
        <v/>
      </c>
      <c r="K605" s="730" t="str">
        <f t="shared" si="1982"/>
        <v/>
      </c>
      <c r="L605" s="730" t="str">
        <f t="shared" si="1982"/>
        <v/>
      </c>
      <c r="M605" s="730" t="str">
        <f t="shared" si="1982"/>
        <v/>
      </c>
      <c r="N605" s="730" t="str">
        <f t="shared" si="1982"/>
        <v/>
      </c>
      <c r="O605" s="730" t="str">
        <f t="shared" si="1982"/>
        <v/>
      </c>
      <c r="P605" s="730" t="str">
        <f t="shared" si="1982"/>
        <v/>
      </c>
      <c r="Q605" s="730" t="str">
        <f t="shared" si="1982"/>
        <v/>
      </c>
      <c r="R605" s="730" t="str">
        <f t="shared" si="1982"/>
        <v/>
      </c>
      <c r="S605" s="730" t="str">
        <f t="shared" si="1982"/>
        <v/>
      </c>
      <c r="T605" s="813"/>
      <c r="U605" s="730" t="str">
        <f t="shared" ref="U605:AL605" si="1983">IF(U604="","",U601*U604)</f>
        <v/>
      </c>
      <c r="V605" s="730" t="str">
        <f t="shared" si="1983"/>
        <v/>
      </c>
      <c r="W605" s="730" t="str">
        <f t="shared" si="1983"/>
        <v/>
      </c>
      <c r="X605" s="730" t="str">
        <f t="shared" si="1983"/>
        <v/>
      </c>
      <c r="Y605" s="730" t="str">
        <f t="shared" si="1983"/>
        <v/>
      </c>
      <c r="Z605" s="730" t="str">
        <f t="shared" si="1983"/>
        <v/>
      </c>
      <c r="AA605" s="730" t="str">
        <f t="shared" si="1983"/>
        <v/>
      </c>
      <c r="AB605" s="730" t="str">
        <f t="shared" si="1983"/>
        <v/>
      </c>
      <c r="AC605" s="730" t="str">
        <f t="shared" si="1983"/>
        <v/>
      </c>
      <c r="AD605" s="730" t="str">
        <f t="shared" si="1983"/>
        <v/>
      </c>
      <c r="AE605" s="730" t="str">
        <f t="shared" si="1983"/>
        <v/>
      </c>
      <c r="AF605" s="730" t="str">
        <f t="shared" si="1983"/>
        <v/>
      </c>
      <c r="AG605" s="730" t="str">
        <f t="shared" si="1983"/>
        <v/>
      </c>
      <c r="AH605" s="730" t="str">
        <f t="shared" si="1983"/>
        <v/>
      </c>
      <c r="AI605" s="730" t="str">
        <f t="shared" si="1983"/>
        <v/>
      </c>
      <c r="AJ605" s="730" t="str">
        <f t="shared" si="1983"/>
        <v/>
      </c>
      <c r="AK605" s="730" t="str">
        <f t="shared" si="1983"/>
        <v/>
      </c>
      <c r="AL605" s="730" t="str">
        <f t="shared" si="1983"/>
        <v/>
      </c>
      <c r="AM605" s="813"/>
      <c r="AN605" s="730" t="str">
        <f t="shared" ref="AN605:BE605" si="1984">IF(AN604="","",AN601*AN604)</f>
        <v/>
      </c>
      <c r="AO605" s="730" t="str">
        <f t="shared" si="1984"/>
        <v/>
      </c>
      <c r="AP605" s="730" t="str">
        <f t="shared" si="1984"/>
        <v/>
      </c>
      <c r="AQ605" s="730" t="str">
        <f t="shared" si="1984"/>
        <v/>
      </c>
      <c r="AR605" s="730" t="str">
        <f t="shared" si="1984"/>
        <v/>
      </c>
      <c r="AS605" s="730" t="str">
        <f t="shared" si="1984"/>
        <v/>
      </c>
      <c r="AT605" s="730" t="str">
        <f t="shared" si="1984"/>
        <v/>
      </c>
      <c r="AU605" s="730" t="str">
        <f t="shared" si="1984"/>
        <v/>
      </c>
      <c r="AV605" s="730" t="str">
        <f t="shared" si="1984"/>
        <v/>
      </c>
      <c r="AW605" s="730" t="str">
        <f t="shared" si="1984"/>
        <v/>
      </c>
      <c r="AX605" s="730" t="str">
        <f t="shared" si="1984"/>
        <v/>
      </c>
      <c r="AY605" s="730" t="str">
        <f t="shared" si="1984"/>
        <v/>
      </c>
      <c r="AZ605" s="730" t="str">
        <f t="shared" si="1984"/>
        <v/>
      </c>
      <c r="BA605" s="730" t="str">
        <f t="shared" si="1984"/>
        <v/>
      </c>
      <c r="BB605" s="730" t="str">
        <f t="shared" si="1984"/>
        <v/>
      </c>
      <c r="BC605" s="730" t="str">
        <f t="shared" si="1984"/>
        <v/>
      </c>
      <c r="BD605" s="730" t="str">
        <f t="shared" si="1984"/>
        <v/>
      </c>
      <c r="BE605" s="730" t="str">
        <f t="shared" si="1984"/>
        <v/>
      </c>
      <c r="BF605" s="813"/>
      <c r="BG605" s="730" t="str">
        <f t="shared" ref="BG605:BX605" si="1985">IF(BG604="","",BG601*BG604)</f>
        <v/>
      </c>
      <c r="BH605" s="730" t="str">
        <f t="shared" si="1985"/>
        <v/>
      </c>
      <c r="BI605" s="730" t="str">
        <f t="shared" si="1985"/>
        <v/>
      </c>
      <c r="BJ605" s="730" t="str">
        <f t="shared" si="1985"/>
        <v/>
      </c>
      <c r="BK605" s="730" t="str">
        <f t="shared" si="1985"/>
        <v/>
      </c>
      <c r="BL605" s="730" t="str">
        <f t="shared" si="1985"/>
        <v/>
      </c>
      <c r="BM605" s="730" t="str">
        <f t="shared" si="1985"/>
        <v/>
      </c>
      <c r="BN605" s="730" t="str">
        <f t="shared" si="1985"/>
        <v/>
      </c>
      <c r="BO605" s="730" t="str">
        <f t="shared" si="1985"/>
        <v/>
      </c>
      <c r="BP605" s="730" t="str">
        <f t="shared" si="1985"/>
        <v/>
      </c>
      <c r="BQ605" s="730" t="str">
        <f t="shared" si="1985"/>
        <v/>
      </c>
      <c r="BR605" s="730" t="str">
        <f t="shared" si="1985"/>
        <v/>
      </c>
      <c r="BS605" s="730" t="str">
        <f t="shared" si="1985"/>
        <v/>
      </c>
      <c r="BT605" s="730" t="str">
        <f t="shared" si="1985"/>
        <v/>
      </c>
      <c r="BU605" s="730" t="str">
        <f t="shared" si="1985"/>
        <v/>
      </c>
      <c r="BV605" s="730" t="str">
        <f t="shared" si="1985"/>
        <v/>
      </c>
      <c r="BW605" s="730" t="str">
        <f t="shared" si="1985"/>
        <v/>
      </c>
      <c r="BX605" s="730" t="str">
        <f t="shared" si="1985"/>
        <v/>
      </c>
      <c r="BY605" s="813"/>
      <c r="BZ605" s="730" t="str">
        <f>IF(BZ604="","",BZ601*BZ604)</f>
        <v/>
      </c>
      <c r="CA605" s="730" t="str">
        <f>IF(CA604="","",CA601*CA604)</f>
        <v/>
      </c>
      <c r="CB605" s="730" t="str">
        <f>IF(CB604="","",CB601*CB604)</f>
        <v/>
      </c>
      <c r="CC605" s="730" t="str">
        <f>IF(CC604="","",CC601*CC604)</f>
        <v/>
      </c>
      <c r="CD605" s="698" t="str">
        <f>IF(DR605&lt;3,"",(SUM(B605:S605)-MIN(B605:S605)-MAX(B605:S605))/(DR605-2))</f>
        <v/>
      </c>
      <c r="CE605" s="698" t="str">
        <f>IF(DS605&lt;3,"",(SUM(U605:AL605)-MIN(U605:AL605)-MAX(U605:AL605))/(DS605-2))</f>
        <v/>
      </c>
      <c r="CF605" s="698" t="str">
        <f>IF(DT605&lt;3,"",(SUM(AN605:BE605)-MIN(AN605:BE605)-MAX(AN605:BE605))/(DT605-2))</f>
        <v/>
      </c>
      <c r="CG605" s="787" t="str">
        <f>IF(DU605&lt;3,"",(SUM(BG605:BX605)-MIN(BG605:BX605)-MAX(BG605:BX605))/(DU605-2))</f>
        <v/>
      </c>
      <c r="CH605" s="1371" t="str">
        <f t="shared" si="1974"/>
        <v/>
      </c>
      <c r="CI605" s="1372" t="str">
        <f t="shared" si="1974"/>
        <v/>
      </c>
      <c r="CJ605" s="1373" t="str">
        <f t="shared" si="1974"/>
        <v/>
      </c>
      <c r="CK605" s="1373" t="str">
        <f t="shared" si="1974"/>
        <v/>
      </c>
      <c r="CL605" s="1373" t="str">
        <f t="shared" si="1974"/>
        <v/>
      </c>
      <c r="CM605" s="1373" t="str">
        <f t="shared" si="1974"/>
        <v/>
      </c>
      <c r="CN605" s="1373" t="str">
        <f t="shared" si="1974"/>
        <v/>
      </c>
      <c r="CO605" s="1374" t="str">
        <f t="shared" si="1974"/>
        <v/>
      </c>
      <c r="CP605" s="1374" t="str">
        <f t="shared" si="1974"/>
        <v/>
      </c>
      <c r="CQ605" s="1374" t="str">
        <f t="shared" si="1974"/>
        <v/>
      </c>
      <c r="CR605" s="1374" t="str">
        <f t="shared" si="1975"/>
        <v/>
      </c>
      <c r="CS605" s="1373" t="str">
        <f t="shared" si="1975"/>
        <v/>
      </c>
      <c r="CT605" s="1373" t="str">
        <f t="shared" si="1975"/>
        <v/>
      </c>
      <c r="CU605" s="1373" t="str">
        <f t="shared" si="1975"/>
        <v/>
      </c>
      <c r="CV605" s="1373" t="str">
        <f t="shared" si="1975"/>
        <v/>
      </c>
      <c r="CW605" s="1373" t="str">
        <f t="shared" si="1975"/>
        <v/>
      </c>
      <c r="CX605" s="1372" t="str">
        <f t="shared" si="1975"/>
        <v/>
      </c>
      <c r="CY605" s="1375" t="str">
        <f t="shared" si="1975"/>
        <v/>
      </c>
      <c r="CZ605" s="532" t="str">
        <f t="shared" si="1976"/>
        <v/>
      </c>
      <c r="DA605" s="533" t="str">
        <f t="shared" si="1976"/>
        <v/>
      </c>
      <c r="DB605" s="534" t="str">
        <f t="shared" si="1976"/>
        <v/>
      </c>
      <c r="DC605" s="534" t="str">
        <f t="shared" si="1976"/>
        <v/>
      </c>
      <c r="DD605" s="534" t="str">
        <f t="shared" si="1976"/>
        <v/>
      </c>
      <c r="DE605" s="534" t="str">
        <f t="shared" si="1976"/>
        <v/>
      </c>
      <c r="DF605" s="534" t="str">
        <f t="shared" si="1976"/>
        <v/>
      </c>
      <c r="DG605" s="535" t="str">
        <f t="shared" si="1976"/>
        <v/>
      </c>
      <c r="DH605" s="535" t="str">
        <f t="shared" si="1976"/>
        <v/>
      </c>
      <c r="DI605" s="535" t="str">
        <f t="shared" si="1976"/>
        <v/>
      </c>
      <c r="DJ605" s="535" t="str">
        <f t="shared" si="1977"/>
        <v/>
      </c>
      <c r="DK605" s="534" t="str">
        <f t="shared" si="1977"/>
        <v/>
      </c>
      <c r="DL605" s="534" t="str">
        <f t="shared" si="1977"/>
        <v/>
      </c>
      <c r="DM605" s="534" t="str">
        <f t="shared" si="1977"/>
        <v/>
      </c>
      <c r="DN605" s="534" t="str">
        <f t="shared" si="1977"/>
        <v/>
      </c>
      <c r="DO605" s="534" t="str">
        <f t="shared" si="1977"/>
        <v/>
      </c>
      <c r="DP605" s="533" t="str">
        <f t="shared" si="1977"/>
        <v/>
      </c>
      <c r="DQ605" s="532" t="str">
        <f t="shared" si="1977"/>
        <v/>
      </c>
      <c r="DR605" s="753">
        <f>COUNT(B605:S605)</f>
        <v>0</v>
      </c>
      <c r="DS605" s="111">
        <f>COUNT(U605:AL605)</f>
        <v>0</v>
      </c>
      <c r="DT605" s="111">
        <f>COUNT(AN605:BE605)</f>
        <v>0</v>
      </c>
      <c r="DU605" s="111">
        <f>COUNT(BG605:BX605)</f>
        <v>0</v>
      </c>
      <c r="DV605" s="602"/>
      <c r="DW605" s="719"/>
      <c r="DX605" s="719"/>
      <c r="DY605" s="719"/>
      <c r="DZ605" s="719"/>
      <c r="EA605" s="719"/>
      <c r="EB605" s="719"/>
      <c r="EC605" s="719"/>
      <c r="ED605" s="719"/>
      <c r="EE605" s="603"/>
    </row>
    <row r="606" spans="1:135" s="604" customFormat="1" ht="15.75" customHeight="1">
      <c r="A606" s="1442" t="s">
        <v>844</v>
      </c>
      <c r="B606" s="741"/>
      <c r="C606" s="741"/>
      <c r="D606" s="741"/>
      <c r="E606" s="741"/>
      <c r="F606" s="741"/>
      <c r="G606" s="741"/>
      <c r="H606" s="741"/>
      <c r="I606" s="741"/>
      <c r="J606" s="741"/>
      <c r="K606" s="741"/>
      <c r="L606" s="741"/>
      <c r="M606" s="741"/>
      <c r="N606" s="741"/>
      <c r="O606" s="741"/>
      <c r="P606" s="741"/>
      <c r="Q606" s="741"/>
      <c r="R606" s="741"/>
      <c r="S606" s="741"/>
      <c r="T606" s="813"/>
      <c r="U606" s="741"/>
      <c r="V606" s="741"/>
      <c r="W606" s="741"/>
      <c r="X606" s="741"/>
      <c r="Y606" s="741"/>
      <c r="Z606" s="741"/>
      <c r="AA606" s="741"/>
      <c r="AB606" s="741"/>
      <c r="AC606" s="741"/>
      <c r="AD606" s="741"/>
      <c r="AE606" s="741"/>
      <c r="AF606" s="741"/>
      <c r="AG606" s="741"/>
      <c r="AH606" s="741"/>
      <c r="AI606" s="741"/>
      <c r="AJ606" s="741"/>
      <c r="AK606" s="741"/>
      <c r="AL606" s="741"/>
      <c r="AM606" s="813"/>
      <c r="AN606" s="741"/>
      <c r="AO606" s="741"/>
      <c r="AP606" s="741"/>
      <c r="AQ606" s="741"/>
      <c r="AR606" s="741"/>
      <c r="AS606" s="741"/>
      <c r="AT606" s="741"/>
      <c r="AU606" s="741"/>
      <c r="AV606" s="741"/>
      <c r="AW606" s="741"/>
      <c r="AX606" s="741"/>
      <c r="AY606" s="741"/>
      <c r="AZ606" s="741"/>
      <c r="BA606" s="741"/>
      <c r="BB606" s="741"/>
      <c r="BC606" s="741"/>
      <c r="BD606" s="741"/>
      <c r="BE606" s="741"/>
      <c r="BF606" s="813"/>
      <c r="BG606" s="741"/>
      <c r="BH606" s="741"/>
      <c r="BI606" s="741"/>
      <c r="BJ606" s="741"/>
      <c r="BK606" s="741"/>
      <c r="BL606" s="741"/>
      <c r="BM606" s="741"/>
      <c r="BN606" s="741"/>
      <c r="BO606" s="741"/>
      <c r="BP606" s="741"/>
      <c r="BQ606" s="741"/>
      <c r="BR606" s="741"/>
      <c r="BS606" s="741"/>
      <c r="BT606" s="741"/>
      <c r="BU606" s="741"/>
      <c r="BV606" s="741"/>
      <c r="BW606" s="741"/>
      <c r="BX606" s="741"/>
      <c r="BY606" s="813"/>
      <c r="BZ606" s="233"/>
      <c r="CA606" s="233"/>
      <c r="CB606" s="233"/>
      <c r="CC606" s="233"/>
      <c r="CD606" s="690"/>
      <c r="CE606" s="690"/>
      <c r="CF606" s="690"/>
      <c r="CG606" s="786"/>
      <c r="CH606" s="1387"/>
      <c r="CI606" s="1387"/>
      <c r="CJ606" s="1387"/>
      <c r="CK606" s="1387"/>
      <c r="CL606" s="1387"/>
      <c r="CM606" s="1387"/>
      <c r="CN606" s="1387"/>
      <c r="CO606" s="1387"/>
      <c r="CP606" s="1387"/>
      <c r="CQ606" s="1387"/>
      <c r="CR606" s="1387"/>
      <c r="CS606" s="1387"/>
      <c r="CT606" s="1387"/>
      <c r="CU606" s="1387"/>
      <c r="CV606" s="1387"/>
      <c r="CW606" s="1387"/>
      <c r="CX606" s="1387"/>
      <c r="CY606" s="1388"/>
      <c r="CZ606" s="736"/>
      <c r="DA606" s="736"/>
      <c r="DB606" s="736"/>
      <c r="DC606" s="736"/>
      <c r="DD606" s="736"/>
      <c r="DE606" s="736"/>
      <c r="DF606" s="736"/>
      <c r="DG606" s="736"/>
      <c r="DH606" s="736"/>
      <c r="DI606" s="736"/>
      <c r="DJ606" s="736"/>
      <c r="DK606" s="736"/>
      <c r="DL606" s="736"/>
      <c r="DM606" s="736"/>
      <c r="DN606" s="736"/>
      <c r="DO606" s="736"/>
      <c r="DP606" s="736"/>
      <c r="DQ606" s="736"/>
      <c r="DR606" s="699"/>
      <c r="DS606" s="112"/>
      <c r="DT606" s="112"/>
      <c r="DU606" s="112"/>
      <c r="DV606" s="692"/>
      <c r="DW606" s="718"/>
      <c r="DX606" s="718"/>
      <c r="DY606" s="718"/>
      <c r="DZ606" s="718"/>
      <c r="EA606" s="718"/>
      <c r="EB606" s="718"/>
      <c r="EC606" s="718"/>
      <c r="ED606" s="718"/>
      <c r="EE606" s="603"/>
    </row>
    <row r="607" spans="1:135" s="604" customFormat="1" ht="15.75" customHeight="1">
      <c r="A607" s="748" t="s">
        <v>399</v>
      </c>
      <c r="B607" s="233"/>
      <c r="C607" s="233"/>
      <c r="D607" s="233"/>
      <c r="E607" s="233"/>
      <c r="F607" s="233"/>
      <c r="G607" s="233"/>
      <c r="H607" s="233"/>
      <c r="I607" s="233"/>
      <c r="J607" s="233"/>
      <c r="K607" s="233"/>
      <c r="L607" s="233"/>
      <c r="M607" s="233"/>
      <c r="N607" s="233"/>
      <c r="O607" s="233"/>
      <c r="P607" s="233"/>
      <c r="Q607" s="233"/>
      <c r="R607" s="233"/>
      <c r="S607" s="233"/>
      <c r="T607" s="813"/>
      <c r="U607" s="233"/>
      <c r="V607" s="233"/>
      <c r="W607" s="233"/>
      <c r="X607" s="233"/>
      <c r="Y607" s="233"/>
      <c r="Z607" s="233"/>
      <c r="AA607" s="233"/>
      <c r="AB607" s="233"/>
      <c r="AC607" s="233"/>
      <c r="AD607" s="233"/>
      <c r="AE607" s="233"/>
      <c r="AF607" s="233"/>
      <c r="AG607" s="233"/>
      <c r="AH607" s="233"/>
      <c r="AI607" s="233"/>
      <c r="AJ607" s="233"/>
      <c r="AK607" s="233"/>
      <c r="AL607" s="233"/>
      <c r="AM607" s="813"/>
      <c r="AN607" s="233"/>
      <c r="AO607" s="233"/>
      <c r="AP607" s="233"/>
      <c r="AQ607" s="233"/>
      <c r="AR607" s="233"/>
      <c r="AS607" s="233"/>
      <c r="AT607" s="233"/>
      <c r="AU607" s="233"/>
      <c r="AV607" s="233"/>
      <c r="AW607" s="233"/>
      <c r="AX607" s="233"/>
      <c r="AY607" s="233"/>
      <c r="AZ607" s="233"/>
      <c r="BA607" s="233"/>
      <c r="BB607" s="233"/>
      <c r="BC607" s="233"/>
      <c r="BD607" s="233"/>
      <c r="BE607" s="233"/>
      <c r="BF607" s="813"/>
      <c r="BG607" s="233"/>
      <c r="BH607" s="233"/>
      <c r="BI607" s="233"/>
      <c r="BJ607" s="233"/>
      <c r="BK607" s="233"/>
      <c r="BL607" s="233"/>
      <c r="BM607" s="233"/>
      <c r="BN607" s="233"/>
      <c r="BO607" s="233"/>
      <c r="BP607" s="233"/>
      <c r="BQ607" s="233"/>
      <c r="BR607" s="233"/>
      <c r="BS607" s="233"/>
      <c r="BT607" s="233"/>
      <c r="BU607" s="233"/>
      <c r="BV607" s="233"/>
      <c r="BW607" s="233"/>
      <c r="BX607" s="233"/>
      <c r="BY607" s="813"/>
      <c r="BZ607" s="233"/>
      <c r="CA607" s="233"/>
      <c r="CB607" s="233"/>
      <c r="CC607" s="233"/>
      <c r="CD607" s="698"/>
      <c r="CE607" s="698"/>
      <c r="CF607" s="698"/>
      <c r="CG607" s="787"/>
      <c r="CH607" s="1371" t="str">
        <f t="shared" ref="CH607:CQ617" si="1986">IF($CH$4=$CD$4,IF(OR(-FLOOR(((18-COUNT($B607:$S607))/2),1)+CH$7&lt;1,-FLOOR(((18-COUNT($B607:$S607))/2),1)+CH$7&gt;COUNT($B607:$S607)),"",LARGE($B607:$S607,-FLOOR(((18-COUNT($B607:$S607))/2),1)+CH$7)),IF(OR(-FLOOR(((18-COUNT($AN607:$BE607))/2),1)+CH$7&lt;1,-FLOOR(((18-COUNT($AN607:$BE607))/2),1)+CH$7&gt;COUNT($AN607:$BE607)),"",LARGE($AN607:$BE607,-FLOOR(((18-COUNT($AN607:$BE607))/2),1)+CH$7)))</f>
        <v/>
      </c>
      <c r="CI607" s="1372" t="str">
        <f t="shared" si="1986"/>
        <v/>
      </c>
      <c r="CJ607" s="1373" t="str">
        <f t="shared" si="1986"/>
        <v/>
      </c>
      <c r="CK607" s="1373" t="str">
        <f t="shared" si="1986"/>
        <v/>
      </c>
      <c r="CL607" s="1373" t="str">
        <f t="shared" si="1986"/>
        <v/>
      </c>
      <c r="CM607" s="1373" t="str">
        <f t="shared" si="1986"/>
        <v/>
      </c>
      <c r="CN607" s="1373" t="str">
        <f t="shared" si="1986"/>
        <v/>
      </c>
      <c r="CO607" s="1374" t="str">
        <f t="shared" si="1986"/>
        <v/>
      </c>
      <c r="CP607" s="1374" t="str">
        <f t="shared" si="1986"/>
        <v/>
      </c>
      <c r="CQ607" s="1374" t="str">
        <f t="shared" si="1986"/>
        <v/>
      </c>
      <c r="CR607" s="1374" t="str">
        <f t="shared" ref="CR607:CY617" si="1987">IF($CH$4=$CD$4,IF(OR(-FLOOR(((18-COUNT($B607:$S607))/2),1)+CR$7&lt;1,-FLOOR(((18-COUNT($B607:$S607))/2),1)+CR$7&gt;COUNT($B607:$S607)),"",LARGE($B607:$S607,-FLOOR(((18-COUNT($B607:$S607))/2),1)+CR$7)),IF(OR(-FLOOR(((18-COUNT($AN607:$BE607))/2),1)+CR$7&lt;1,-FLOOR(((18-COUNT($AN607:$BE607))/2),1)+CR$7&gt;COUNT($AN607:$BE607)),"",LARGE($AN607:$BE607,-FLOOR(((18-COUNT($AN607:$BE607))/2),1)+CR$7)))</f>
        <v/>
      </c>
      <c r="CS607" s="1373" t="str">
        <f t="shared" si="1987"/>
        <v/>
      </c>
      <c r="CT607" s="1373" t="str">
        <f t="shared" si="1987"/>
        <v/>
      </c>
      <c r="CU607" s="1373" t="str">
        <f t="shared" si="1987"/>
        <v/>
      </c>
      <c r="CV607" s="1373" t="str">
        <f t="shared" si="1987"/>
        <v/>
      </c>
      <c r="CW607" s="1373" t="str">
        <f t="shared" si="1987"/>
        <v/>
      </c>
      <c r="CX607" s="1372" t="str">
        <f t="shared" si="1987"/>
        <v/>
      </c>
      <c r="CY607" s="1375" t="str">
        <f t="shared" si="1987"/>
        <v/>
      </c>
      <c r="CZ607" s="532" t="str">
        <f t="shared" ref="CZ607:DI617" si="1988">IF($CH$4=$CD$4,IF(OR(-FLOOR(((18-COUNT($U607:$AL607))/2),1)+CZ$7&lt;1,-FLOOR(((18-COUNT($U607:$AL607))/2),1)+CZ$7&gt;COUNT($U607:$AL607)),"",LARGE($U607:$AL607,-FLOOR(((18-COUNT($U607:$AL607))/2),1)+CZ$7)),IF(OR(-FLOOR(((18-COUNT($BG607:$BX607))/2),1)+CZ$7&lt;1,-FLOOR(((18-COUNT($BG607:$BX607))/2),1)+CZ$7&gt;COUNT($BG607:$BX607)),"",LARGE($BG607:$BX607,-FLOOR(((18-COUNT($BG607:$BX607))/2),1)+CZ$7)))</f>
        <v/>
      </c>
      <c r="DA607" s="533" t="str">
        <f t="shared" si="1988"/>
        <v/>
      </c>
      <c r="DB607" s="534" t="str">
        <f t="shared" si="1988"/>
        <v/>
      </c>
      <c r="DC607" s="534" t="str">
        <f t="shared" si="1988"/>
        <v/>
      </c>
      <c r="DD607" s="534" t="str">
        <f t="shared" si="1988"/>
        <v/>
      </c>
      <c r="DE607" s="534" t="str">
        <f t="shared" si="1988"/>
        <v/>
      </c>
      <c r="DF607" s="534" t="str">
        <f t="shared" si="1988"/>
        <v/>
      </c>
      <c r="DG607" s="535" t="str">
        <f t="shared" si="1988"/>
        <v/>
      </c>
      <c r="DH607" s="535" t="str">
        <f t="shared" si="1988"/>
        <v/>
      </c>
      <c r="DI607" s="535" t="str">
        <f t="shared" si="1988"/>
        <v/>
      </c>
      <c r="DJ607" s="535" t="str">
        <f t="shared" ref="DJ607:DQ617" si="1989">IF($CH$4=$CD$4,IF(OR(-FLOOR(((18-COUNT($U607:$AL607))/2),1)+DJ$7&lt;1,-FLOOR(((18-COUNT($U607:$AL607))/2),1)+DJ$7&gt;COUNT($U607:$AL607)),"",LARGE($U607:$AL607,-FLOOR(((18-COUNT($U607:$AL607))/2),1)+DJ$7)),IF(OR(-FLOOR(((18-COUNT($BG607:$BX607))/2),1)+DJ$7&lt;1,-FLOOR(((18-COUNT($BG607:$BX607))/2),1)+DJ$7&gt;COUNT($BG607:$BX607)),"",LARGE($BG607:$BX607,-FLOOR(((18-COUNT($BG607:$BX607))/2),1)+DJ$7)))</f>
        <v/>
      </c>
      <c r="DK607" s="534" t="str">
        <f t="shared" si="1989"/>
        <v/>
      </c>
      <c r="DL607" s="534" t="str">
        <f t="shared" si="1989"/>
        <v/>
      </c>
      <c r="DM607" s="534" t="str">
        <f t="shared" si="1989"/>
        <v/>
      </c>
      <c r="DN607" s="534" t="str">
        <f t="shared" si="1989"/>
        <v/>
      </c>
      <c r="DO607" s="534" t="str">
        <f t="shared" si="1989"/>
        <v/>
      </c>
      <c r="DP607" s="533" t="str">
        <f t="shared" si="1989"/>
        <v/>
      </c>
      <c r="DQ607" s="532" t="str">
        <f t="shared" si="1989"/>
        <v/>
      </c>
      <c r="DR607" s="753">
        <f>COUNT(B607:S607)</f>
        <v>0</v>
      </c>
      <c r="DS607" s="111">
        <f>COUNT(U607:AL607)</f>
        <v>0</v>
      </c>
      <c r="DT607" s="111">
        <f>COUNT(AN607:BE607)</f>
        <v>0</v>
      </c>
      <c r="DU607" s="111">
        <f>COUNT(BG607:BX607)</f>
        <v>0</v>
      </c>
      <c r="DV607" s="602"/>
      <c r="DW607" s="719"/>
      <c r="DX607" s="719"/>
      <c r="DY607" s="719"/>
      <c r="DZ607" s="719"/>
      <c r="EA607" s="719"/>
      <c r="EB607" s="719"/>
      <c r="EC607" s="719"/>
      <c r="ED607" s="719"/>
      <c r="EE607" s="603"/>
    </row>
    <row r="608" spans="1:135" s="604" customFormat="1" ht="15.75" customHeight="1">
      <c r="A608" s="748" t="s">
        <v>393</v>
      </c>
      <c r="B608" s="711">
        <v>22900</v>
      </c>
      <c r="C608" s="711">
        <v>22900</v>
      </c>
      <c r="D608" s="711">
        <v>22900</v>
      </c>
      <c r="E608" s="711">
        <v>22900</v>
      </c>
      <c r="F608" s="711">
        <v>22900</v>
      </c>
      <c r="G608" s="711">
        <v>22900</v>
      </c>
      <c r="H608" s="711">
        <v>22900</v>
      </c>
      <c r="I608" s="711">
        <v>22900</v>
      </c>
      <c r="J608" s="711">
        <v>22900</v>
      </c>
      <c r="K608" s="711">
        <v>22900</v>
      </c>
      <c r="L608" s="711">
        <v>22900</v>
      </c>
      <c r="M608" s="711">
        <v>22900</v>
      </c>
      <c r="N608" s="711">
        <v>22900</v>
      </c>
      <c r="O608" s="711">
        <v>22900</v>
      </c>
      <c r="P608" s="711">
        <v>22900</v>
      </c>
      <c r="Q608" s="711">
        <v>22900</v>
      </c>
      <c r="R608" s="711">
        <v>22900</v>
      </c>
      <c r="S608" s="711">
        <v>22900</v>
      </c>
      <c r="T608" s="813"/>
      <c r="U608" s="711">
        <v>22900</v>
      </c>
      <c r="V608" s="711">
        <v>22900</v>
      </c>
      <c r="W608" s="711">
        <v>22900</v>
      </c>
      <c r="X608" s="711">
        <v>22900</v>
      </c>
      <c r="Y608" s="711">
        <v>22900</v>
      </c>
      <c r="Z608" s="711">
        <v>22900</v>
      </c>
      <c r="AA608" s="711">
        <v>22900</v>
      </c>
      <c r="AB608" s="711">
        <v>22900</v>
      </c>
      <c r="AC608" s="711">
        <v>22900</v>
      </c>
      <c r="AD608" s="711">
        <v>22900</v>
      </c>
      <c r="AE608" s="711">
        <v>22900</v>
      </c>
      <c r="AF608" s="711">
        <v>22900</v>
      </c>
      <c r="AG608" s="711">
        <v>22900</v>
      </c>
      <c r="AH608" s="711">
        <v>22900</v>
      </c>
      <c r="AI608" s="711">
        <v>22900</v>
      </c>
      <c r="AJ608" s="711">
        <v>22900</v>
      </c>
      <c r="AK608" s="711">
        <v>22900</v>
      </c>
      <c r="AL608" s="711">
        <v>22900</v>
      </c>
      <c r="AM608" s="813"/>
      <c r="AN608" s="711">
        <v>22900</v>
      </c>
      <c r="AO608" s="711">
        <v>22900</v>
      </c>
      <c r="AP608" s="711">
        <v>22900</v>
      </c>
      <c r="AQ608" s="711">
        <v>22900</v>
      </c>
      <c r="AR608" s="711">
        <v>22900</v>
      </c>
      <c r="AS608" s="711">
        <v>22900</v>
      </c>
      <c r="AT608" s="711">
        <v>22900</v>
      </c>
      <c r="AU608" s="711">
        <v>22900</v>
      </c>
      <c r="AV608" s="711">
        <v>22900</v>
      </c>
      <c r="AW608" s="711">
        <v>22900</v>
      </c>
      <c r="AX608" s="711">
        <v>22900</v>
      </c>
      <c r="AY608" s="711">
        <v>22900</v>
      </c>
      <c r="AZ608" s="711">
        <v>22900</v>
      </c>
      <c r="BA608" s="711">
        <v>22900</v>
      </c>
      <c r="BB608" s="711">
        <v>22900</v>
      </c>
      <c r="BC608" s="711">
        <v>22900</v>
      </c>
      <c r="BD608" s="711">
        <v>22900</v>
      </c>
      <c r="BE608" s="711">
        <v>22900</v>
      </c>
      <c r="BF608" s="813"/>
      <c r="BG608" s="711">
        <v>22900</v>
      </c>
      <c r="BH608" s="711">
        <v>22900</v>
      </c>
      <c r="BI608" s="711">
        <v>22900</v>
      </c>
      <c r="BJ608" s="711">
        <v>22900</v>
      </c>
      <c r="BK608" s="711">
        <v>22900</v>
      </c>
      <c r="BL608" s="711">
        <v>22900</v>
      </c>
      <c r="BM608" s="711">
        <v>22900</v>
      </c>
      <c r="BN608" s="711">
        <v>22900</v>
      </c>
      <c r="BO608" s="711">
        <v>22900</v>
      </c>
      <c r="BP608" s="711">
        <v>22900</v>
      </c>
      <c r="BQ608" s="711">
        <v>22900</v>
      </c>
      <c r="BR608" s="711">
        <v>22900</v>
      </c>
      <c r="BS608" s="711">
        <v>22900</v>
      </c>
      <c r="BT608" s="711">
        <v>22900</v>
      </c>
      <c r="BU608" s="711">
        <v>22900</v>
      </c>
      <c r="BV608" s="711">
        <v>22900</v>
      </c>
      <c r="BW608" s="711">
        <v>22900</v>
      </c>
      <c r="BX608" s="711">
        <v>22900</v>
      </c>
      <c r="BY608" s="813"/>
      <c r="BZ608" s="711">
        <v>22900</v>
      </c>
      <c r="CA608" s="711">
        <v>22900</v>
      </c>
      <c r="CB608" s="711">
        <v>22900</v>
      </c>
      <c r="CC608" s="711">
        <v>22900</v>
      </c>
      <c r="CD608" s="698"/>
      <c r="CE608" s="698"/>
      <c r="CF608" s="698"/>
      <c r="CG608" s="787"/>
      <c r="CH608" s="1371">
        <f t="shared" si="1986"/>
        <v>22900</v>
      </c>
      <c r="CI608" s="1372">
        <f t="shared" si="1986"/>
        <v>22900</v>
      </c>
      <c r="CJ608" s="1373">
        <f t="shared" si="1986"/>
        <v>22900</v>
      </c>
      <c r="CK608" s="1373">
        <f t="shared" si="1986"/>
        <v>22900</v>
      </c>
      <c r="CL608" s="1373">
        <f t="shared" si="1986"/>
        <v>22900</v>
      </c>
      <c r="CM608" s="1373">
        <f t="shared" si="1986"/>
        <v>22900</v>
      </c>
      <c r="CN608" s="1373">
        <f t="shared" si="1986"/>
        <v>22900</v>
      </c>
      <c r="CO608" s="1374">
        <f t="shared" si="1986"/>
        <v>22900</v>
      </c>
      <c r="CP608" s="1374">
        <f t="shared" si="1986"/>
        <v>22900</v>
      </c>
      <c r="CQ608" s="1374">
        <f t="shared" si="1986"/>
        <v>22900</v>
      </c>
      <c r="CR608" s="1374">
        <f t="shared" si="1987"/>
        <v>22900</v>
      </c>
      <c r="CS608" s="1373">
        <f t="shared" si="1987"/>
        <v>22900</v>
      </c>
      <c r="CT608" s="1373">
        <f t="shared" si="1987"/>
        <v>22900</v>
      </c>
      <c r="CU608" s="1373">
        <f t="shared" si="1987"/>
        <v>22900</v>
      </c>
      <c r="CV608" s="1373">
        <f t="shared" si="1987"/>
        <v>22900</v>
      </c>
      <c r="CW608" s="1373">
        <f t="shared" si="1987"/>
        <v>22900</v>
      </c>
      <c r="CX608" s="1372">
        <f t="shared" si="1987"/>
        <v>22900</v>
      </c>
      <c r="CY608" s="1375">
        <f t="shared" si="1987"/>
        <v>22900</v>
      </c>
      <c r="CZ608" s="532">
        <f t="shared" si="1988"/>
        <v>22900</v>
      </c>
      <c r="DA608" s="533">
        <f t="shared" si="1988"/>
        <v>22900</v>
      </c>
      <c r="DB608" s="534">
        <f t="shared" si="1988"/>
        <v>22900</v>
      </c>
      <c r="DC608" s="534">
        <f t="shared" si="1988"/>
        <v>22900</v>
      </c>
      <c r="DD608" s="534">
        <f t="shared" si="1988"/>
        <v>22900</v>
      </c>
      <c r="DE608" s="534">
        <f t="shared" si="1988"/>
        <v>22900</v>
      </c>
      <c r="DF608" s="534">
        <f t="shared" si="1988"/>
        <v>22900</v>
      </c>
      <c r="DG608" s="535">
        <f t="shared" si="1988"/>
        <v>22900</v>
      </c>
      <c r="DH608" s="535">
        <f t="shared" si="1988"/>
        <v>22900</v>
      </c>
      <c r="DI608" s="535">
        <f t="shared" si="1988"/>
        <v>22900</v>
      </c>
      <c r="DJ608" s="535">
        <f t="shared" si="1989"/>
        <v>22900</v>
      </c>
      <c r="DK608" s="534">
        <f t="shared" si="1989"/>
        <v>22900</v>
      </c>
      <c r="DL608" s="534">
        <f t="shared" si="1989"/>
        <v>22900</v>
      </c>
      <c r="DM608" s="534">
        <f t="shared" si="1989"/>
        <v>22900</v>
      </c>
      <c r="DN608" s="534">
        <f t="shared" si="1989"/>
        <v>22900</v>
      </c>
      <c r="DO608" s="534">
        <f t="shared" si="1989"/>
        <v>22900</v>
      </c>
      <c r="DP608" s="533">
        <f t="shared" si="1989"/>
        <v>22900</v>
      </c>
      <c r="DQ608" s="532">
        <f t="shared" si="1989"/>
        <v>22900</v>
      </c>
      <c r="DR608" s="753">
        <f>COUNT(B608:S608)</f>
        <v>18</v>
      </c>
      <c r="DS608" s="111">
        <f>COUNT(U608:AL608)</f>
        <v>18</v>
      </c>
      <c r="DT608" s="111">
        <f>COUNT(AN608:BE608)</f>
        <v>18</v>
      </c>
      <c r="DU608" s="111">
        <f>COUNT(BG608:BX608)</f>
        <v>18</v>
      </c>
      <c r="DV608" s="602"/>
      <c r="DW608" s="719"/>
      <c r="DX608" s="719"/>
      <c r="DY608" s="719"/>
      <c r="DZ608" s="719"/>
      <c r="EA608" s="719"/>
      <c r="EB608" s="719"/>
      <c r="EC608" s="719"/>
      <c r="ED608" s="719"/>
      <c r="EE608" s="603"/>
    </row>
    <row r="609" spans="1:135" s="604" customFormat="1" ht="15.75" customHeight="1">
      <c r="A609" s="748" t="s">
        <v>328</v>
      </c>
      <c r="B609" s="733" t="str">
        <f>IF(B607="","",B606*B607*B608/B$46/365/$G$1)</f>
        <v/>
      </c>
      <c r="C609" s="733" t="str">
        <f>IF(C607="","",C606*C607*C608/C$46/365/$G$1)</f>
        <v/>
      </c>
      <c r="D609" s="733" t="str">
        <f t="shared" ref="D609:S609" si="1990">IF(D607="","",D606*D607*D608/D$46/365/$G$1)</f>
        <v/>
      </c>
      <c r="E609" s="733" t="str">
        <f t="shared" si="1990"/>
        <v/>
      </c>
      <c r="F609" s="733" t="str">
        <f t="shared" si="1990"/>
        <v/>
      </c>
      <c r="G609" s="733" t="str">
        <f t="shared" si="1990"/>
        <v/>
      </c>
      <c r="H609" s="733" t="str">
        <f t="shared" si="1990"/>
        <v/>
      </c>
      <c r="I609" s="733" t="str">
        <f t="shared" si="1990"/>
        <v/>
      </c>
      <c r="J609" s="733" t="str">
        <f t="shared" si="1990"/>
        <v/>
      </c>
      <c r="K609" s="733" t="str">
        <f t="shared" si="1990"/>
        <v/>
      </c>
      <c r="L609" s="733" t="str">
        <f t="shared" si="1990"/>
        <v/>
      </c>
      <c r="M609" s="733" t="str">
        <f t="shared" si="1990"/>
        <v/>
      </c>
      <c r="N609" s="733" t="str">
        <f t="shared" si="1990"/>
        <v/>
      </c>
      <c r="O609" s="733" t="str">
        <f t="shared" si="1990"/>
        <v/>
      </c>
      <c r="P609" s="733" t="str">
        <f t="shared" si="1990"/>
        <v/>
      </c>
      <c r="Q609" s="733" t="str">
        <f t="shared" si="1990"/>
        <v/>
      </c>
      <c r="R609" s="733" t="str">
        <f t="shared" si="1990"/>
        <v/>
      </c>
      <c r="S609" s="733" t="str">
        <f t="shared" si="1990"/>
        <v/>
      </c>
      <c r="T609" s="813"/>
      <c r="U609" s="733" t="str">
        <f t="shared" ref="U609:AL609" si="1991">IF(U607="","",U606*U607*U608/U$46/365/$G$1)</f>
        <v/>
      </c>
      <c r="V609" s="733" t="str">
        <f t="shared" si="1991"/>
        <v/>
      </c>
      <c r="W609" s="733" t="str">
        <f t="shared" si="1991"/>
        <v/>
      </c>
      <c r="X609" s="733" t="str">
        <f t="shared" si="1991"/>
        <v/>
      </c>
      <c r="Y609" s="733" t="str">
        <f t="shared" si="1991"/>
        <v/>
      </c>
      <c r="Z609" s="733" t="str">
        <f t="shared" si="1991"/>
        <v/>
      </c>
      <c r="AA609" s="733" t="str">
        <f t="shared" si="1991"/>
        <v/>
      </c>
      <c r="AB609" s="733" t="str">
        <f t="shared" si="1991"/>
        <v/>
      </c>
      <c r="AC609" s="733" t="str">
        <f t="shared" si="1991"/>
        <v/>
      </c>
      <c r="AD609" s="733" t="str">
        <f t="shared" si="1991"/>
        <v/>
      </c>
      <c r="AE609" s="733" t="str">
        <f t="shared" si="1991"/>
        <v/>
      </c>
      <c r="AF609" s="733" t="str">
        <f t="shared" si="1991"/>
        <v/>
      </c>
      <c r="AG609" s="733" t="str">
        <f t="shared" si="1991"/>
        <v/>
      </c>
      <c r="AH609" s="733" t="str">
        <f t="shared" si="1991"/>
        <v/>
      </c>
      <c r="AI609" s="733" t="str">
        <f t="shared" si="1991"/>
        <v/>
      </c>
      <c r="AJ609" s="733" t="str">
        <f t="shared" si="1991"/>
        <v/>
      </c>
      <c r="AK609" s="733" t="str">
        <f t="shared" si="1991"/>
        <v/>
      </c>
      <c r="AL609" s="733" t="str">
        <f t="shared" si="1991"/>
        <v/>
      </c>
      <c r="AM609" s="813"/>
      <c r="AN609" s="733" t="str">
        <f t="shared" ref="AN609:BE609" si="1992">IF(AN607="","",AN606*AN607*AN608/AN$46/365/$G$1)</f>
        <v/>
      </c>
      <c r="AO609" s="733" t="str">
        <f t="shared" si="1992"/>
        <v/>
      </c>
      <c r="AP609" s="733" t="str">
        <f t="shared" si="1992"/>
        <v/>
      </c>
      <c r="AQ609" s="733" t="str">
        <f t="shared" si="1992"/>
        <v/>
      </c>
      <c r="AR609" s="733" t="str">
        <f t="shared" si="1992"/>
        <v/>
      </c>
      <c r="AS609" s="733" t="str">
        <f t="shared" si="1992"/>
        <v/>
      </c>
      <c r="AT609" s="733" t="str">
        <f t="shared" si="1992"/>
        <v/>
      </c>
      <c r="AU609" s="733" t="str">
        <f t="shared" si="1992"/>
        <v/>
      </c>
      <c r="AV609" s="733" t="str">
        <f t="shared" si="1992"/>
        <v/>
      </c>
      <c r="AW609" s="733" t="str">
        <f t="shared" si="1992"/>
        <v/>
      </c>
      <c r="AX609" s="733" t="str">
        <f t="shared" si="1992"/>
        <v/>
      </c>
      <c r="AY609" s="733" t="str">
        <f t="shared" si="1992"/>
        <v/>
      </c>
      <c r="AZ609" s="733" t="str">
        <f t="shared" si="1992"/>
        <v/>
      </c>
      <c r="BA609" s="733" t="str">
        <f t="shared" si="1992"/>
        <v/>
      </c>
      <c r="BB609" s="733" t="str">
        <f t="shared" si="1992"/>
        <v/>
      </c>
      <c r="BC609" s="733" t="str">
        <f t="shared" si="1992"/>
        <v/>
      </c>
      <c r="BD609" s="733" t="str">
        <f t="shared" si="1992"/>
        <v/>
      </c>
      <c r="BE609" s="733" t="str">
        <f t="shared" si="1992"/>
        <v/>
      </c>
      <c r="BF609" s="813"/>
      <c r="BG609" s="733" t="str">
        <f t="shared" ref="BG609:BX609" si="1993">IF(BG607="","",BG606*BG607*BG608/BG$46/365/$G$1)</f>
        <v/>
      </c>
      <c r="BH609" s="733" t="str">
        <f t="shared" si="1993"/>
        <v/>
      </c>
      <c r="BI609" s="733" t="str">
        <f t="shared" si="1993"/>
        <v/>
      </c>
      <c r="BJ609" s="733" t="str">
        <f t="shared" si="1993"/>
        <v/>
      </c>
      <c r="BK609" s="733" t="str">
        <f t="shared" si="1993"/>
        <v/>
      </c>
      <c r="BL609" s="733" t="str">
        <f t="shared" si="1993"/>
        <v/>
      </c>
      <c r="BM609" s="733" t="str">
        <f t="shared" si="1993"/>
        <v/>
      </c>
      <c r="BN609" s="733" t="str">
        <f t="shared" si="1993"/>
        <v/>
      </c>
      <c r="BO609" s="733" t="str">
        <f t="shared" si="1993"/>
        <v/>
      </c>
      <c r="BP609" s="733" t="str">
        <f t="shared" si="1993"/>
        <v/>
      </c>
      <c r="BQ609" s="733" t="str">
        <f t="shared" si="1993"/>
        <v/>
      </c>
      <c r="BR609" s="733" t="str">
        <f t="shared" si="1993"/>
        <v/>
      </c>
      <c r="BS609" s="733" t="str">
        <f t="shared" si="1993"/>
        <v/>
      </c>
      <c r="BT609" s="733" t="str">
        <f t="shared" si="1993"/>
        <v/>
      </c>
      <c r="BU609" s="733" t="str">
        <f t="shared" si="1993"/>
        <v/>
      </c>
      <c r="BV609" s="733" t="str">
        <f t="shared" si="1993"/>
        <v/>
      </c>
      <c r="BW609" s="733" t="str">
        <f t="shared" si="1993"/>
        <v/>
      </c>
      <c r="BX609" s="733" t="str">
        <f t="shared" si="1993"/>
        <v/>
      </c>
      <c r="BY609" s="813"/>
      <c r="BZ609" s="733" t="str">
        <f>IF(BZ607="","",BZ606*BZ607*BZ608/BZ$46/365/$G$1)</f>
        <v/>
      </c>
      <c r="CA609" s="733" t="str">
        <f>IF(CA607="","",CA606*CA607*CA608/CA$46/365/$G$1)</f>
        <v/>
      </c>
      <c r="CB609" s="733" t="str">
        <f>IF(CB607="","",CB606*CB607*CB608/CB$46/365/$G$1)</f>
        <v/>
      </c>
      <c r="CC609" s="733" t="str">
        <f>IF(CC607="","",CC606*CC607*CC608/CC$46/365/$G$1)</f>
        <v/>
      </c>
      <c r="CD609" s="698"/>
      <c r="CE609" s="698"/>
      <c r="CF609" s="698"/>
      <c r="CG609" s="787"/>
      <c r="CH609" s="1376" t="str">
        <f t="shared" si="1986"/>
        <v/>
      </c>
      <c r="CI609" s="1377" t="str">
        <f t="shared" si="1986"/>
        <v/>
      </c>
      <c r="CJ609" s="1378" t="str">
        <f t="shared" si="1986"/>
        <v/>
      </c>
      <c r="CK609" s="1378" t="str">
        <f t="shared" si="1986"/>
        <v/>
      </c>
      <c r="CL609" s="1378" t="str">
        <f t="shared" si="1986"/>
        <v/>
      </c>
      <c r="CM609" s="1378" t="str">
        <f t="shared" si="1986"/>
        <v/>
      </c>
      <c r="CN609" s="1378" t="str">
        <f t="shared" si="1986"/>
        <v/>
      </c>
      <c r="CO609" s="1379" t="str">
        <f t="shared" si="1986"/>
        <v/>
      </c>
      <c r="CP609" s="1379" t="str">
        <f t="shared" si="1986"/>
        <v/>
      </c>
      <c r="CQ609" s="1379" t="str">
        <f t="shared" si="1986"/>
        <v/>
      </c>
      <c r="CR609" s="1379" t="str">
        <f t="shared" si="1987"/>
        <v/>
      </c>
      <c r="CS609" s="1378" t="str">
        <f t="shared" si="1987"/>
        <v/>
      </c>
      <c r="CT609" s="1378" t="str">
        <f t="shared" si="1987"/>
        <v/>
      </c>
      <c r="CU609" s="1378" t="str">
        <f t="shared" si="1987"/>
        <v/>
      </c>
      <c r="CV609" s="1378" t="str">
        <f t="shared" si="1987"/>
        <v/>
      </c>
      <c r="CW609" s="1378" t="str">
        <f t="shared" si="1987"/>
        <v/>
      </c>
      <c r="CX609" s="1377" t="str">
        <f t="shared" si="1987"/>
        <v/>
      </c>
      <c r="CY609" s="1380" t="str">
        <f t="shared" si="1987"/>
        <v/>
      </c>
      <c r="CZ609" s="638" t="str">
        <f t="shared" si="1988"/>
        <v/>
      </c>
      <c r="DA609" s="639" t="str">
        <f t="shared" si="1988"/>
        <v/>
      </c>
      <c r="DB609" s="640" t="str">
        <f t="shared" si="1988"/>
        <v/>
      </c>
      <c r="DC609" s="640" t="str">
        <f t="shared" si="1988"/>
        <v/>
      </c>
      <c r="DD609" s="640" t="str">
        <f t="shared" si="1988"/>
        <v/>
      </c>
      <c r="DE609" s="640" t="str">
        <f t="shared" si="1988"/>
        <v/>
      </c>
      <c r="DF609" s="640" t="str">
        <f t="shared" si="1988"/>
        <v/>
      </c>
      <c r="DG609" s="641" t="str">
        <f t="shared" si="1988"/>
        <v/>
      </c>
      <c r="DH609" s="641" t="str">
        <f t="shared" si="1988"/>
        <v/>
      </c>
      <c r="DI609" s="641" t="str">
        <f t="shared" si="1988"/>
        <v/>
      </c>
      <c r="DJ609" s="641" t="str">
        <f t="shared" si="1989"/>
        <v/>
      </c>
      <c r="DK609" s="640" t="str">
        <f t="shared" si="1989"/>
        <v/>
      </c>
      <c r="DL609" s="640" t="str">
        <f t="shared" si="1989"/>
        <v/>
      </c>
      <c r="DM609" s="640" t="str">
        <f t="shared" si="1989"/>
        <v/>
      </c>
      <c r="DN609" s="640" t="str">
        <f t="shared" si="1989"/>
        <v/>
      </c>
      <c r="DO609" s="640" t="str">
        <f t="shared" si="1989"/>
        <v/>
      </c>
      <c r="DP609" s="639" t="str">
        <f t="shared" si="1989"/>
        <v/>
      </c>
      <c r="DQ609" s="638" t="str">
        <f t="shared" si="1989"/>
        <v/>
      </c>
      <c r="DR609" s="753">
        <f>COUNT(B609:S609)</f>
        <v>0</v>
      </c>
      <c r="DS609" s="111">
        <f>COUNT(U609:AL609)</f>
        <v>0</v>
      </c>
      <c r="DT609" s="111">
        <f>COUNT(AN609:BE609)</f>
        <v>0</v>
      </c>
      <c r="DU609" s="111">
        <f>COUNT(BG609:BX609)</f>
        <v>0</v>
      </c>
      <c r="DV609" s="602"/>
      <c r="DW609" s="719"/>
      <c r="DX609" s="719"/>
      <c r="DY609" s="719"/>
      <c r="DZ609" s="719"/>
      <c r="EA609" s="719"/>
      <c r="EB609" s="719"/>
      <c r="EC609" s="719"/>
      <c r="ED609" s="719"/>
      <c r="EE609" s="603"/>
    </row>
    <row r="610" spans="1:135" s="604" customFormat="1" ht="15.75" customHeight="1">
      <c r="A610" s="748" t="s">
        <v>398</v>
      </c>
      <c r="B610" s="330"/>
      <c r="C610" s="330"/>
      <c r="D610" s="330"/>
      <c r="E610" s="330"/>
      <c r="F610" s="330"/>
      <c r="G610" s="330"/>
      <c r="H610" s="330"/>
      <c r="I610" s="330"/>
      <c r="J610" s="330"/>
      <c r="K610" s="330"/>
      <c r="L610" s="330"/>
      <c r="M610" s="330"/>
      <c r="N610" s="330"/>
      <c r="O610" s="330"/>
      <c r="P610" s="330"/>
      <c r="Q610" s="330"/>
      <c r="R610" s="330"/>
      <c r="S610" s="330"/>
      <c r="T610" s="813"/>
      <c r="U610" s="330"/>
      <c r="V610" s="330"/>
      <c r="W610" s="330"/>
      <c r="X610" s="330"/>
      <c r="Y610" s="330"/>
      <c r="Z610" s="330"/>
      <c r="AA610" s="330"/>
      <c r="AB610" s="330"/>
      <c r="AC610" s="330"/>
      <c r="AD610" s="330"/>
      <c r="AE610" s="330"/>
      <c r="AF610" s="330"/>
      <c r="AG610" s="330"/>
      <c r="AH610" s="330"/>
      <c r="AI610" s="330"/>
      <c r="AJ610" s="330"/>
      <c r="AK610" s="330"/>
      <c r="AL610" s="330"/>
      <c r="AM610" s="813"/>
      <c r="AN610" s="330"/>
      <c r="AO610" s="330"/>
      <c r="AP610" s="330"/>
      <c r="AQ610" s="330"/>
      <c r="AR610" s="330"/>
      <c r="AS610" s="330"/>
      <c r="AT610" s="330"/>
      <c r="AU610" s="330">
        <v>27</v>
      </c>
      <c r="AV610" s="330"/>
      <c r="AW610" s="330"/>
      <c r="AX610" s="330"/>
      <c r="AY610" s="330"/>
      <c r="AZ610" s="330"/>
      <c r="BA610" s="330"/>
      <c r="BB610" s="330"/>
      <c r="BC610" s="330"/>
      <c r="BD610" s="330"/>
      <c r="BE610" s="330"/>
      <c r="BF610" s="813"/>
      <c r="BG610" s="330"/>
      <c r="BH610" s="330"/>
      <c r="BI610" s="330"/>
      <c r="BJ610" s="330"/>
      <c r="BK610" s="330"/>
      <c r="BL610" s="330"/>
      <c r="BM610" s="330"/>
      <c r="BN610" s="330"/>
      <c r="BO610" s="330"/>
      <c r="BP610" s="330"/>
      <c r="BQ610" s="330"/>
      <c r="BR610" s="330"/>
      <c r="BS610" s="330"/>
      <c r="BT610" s="330"/>
      <c r="BU610" s="330"/>
      <c r="BV610" s="330"/>
      <c r="BW610" s="330"/>
      <c r="BX610" s="330"/>
      <c r="BY610" s="813"/>
      <c r="BZ610" s="330"/>
      <c r="CA610" s="330"/>
      <c r="CB610" s="330"/>
      <c r="CC610" s="330"/>
      <c r="CD610" s="698"/>
      <c r="CE610" s="698"/>
      <c r="CF610" s="698"/>
      <c r="CG610" s="787"/>
      <c r="CH610" s="1371" t="str">
        <f t="shared" si="1986"/>
        <v/>
      </c>
      <c r="CI610" s="1372" t="str">
        <f t="shared" si="1986"/>
        <v/>
      </c>
      <c r="CJ610" s="1373" t="str">
        <f t="shared" si="1986"/>
        <v/>
      </c>
      <c r="CK610" s="1373" t="str">
        <f t="shared" si="1986"/>
        <v/>
      </c>
      <c r="CL610" s="1373" t="str">
        <f t="shared" si="1986"/>
        <v/>
      </c>
      <c r="CM610" s="1373" t="str">
        <f t="shared" si="1986"/>
        <v/>
      </c>
      <c r="CN610" s="1373" t="str">
        <f t="shared" si="1986"/>
        <v/>
      </c>
      <c r="CO610" s="1374" t="str">
        <f t="shared" si="1986"/>
        <v/>
      </c>
      <c r="CP610" s="1374" t="str">
        <f t="shared" si="1986"/>
        <v/>
      </c>
      <c r="CQ610" s="1374" t="str">
        <f t="shared" si="1986"/>
        <v/>
      </c>
      <c r="CR610" s="1374" t="str">
        <f t="shared" si="1987"/>
        <v/>
      </c>
      <c r="CS610" s="1373" t="str">
        <f t="shared" si="1987"/>
        <v/>
      </c>
      <c r="CT610" s="1373" t="str">
        <f t="shared" si="1987"/>
        <v/>
      </c>
      <c r="CU610" s="1373" t="str">
        <f t="shared" si="1987"/>
        <v/>
      </c>
      <c r="CV610" s="1373" t="str">
        <f t="shared" si="1987"/>
        <v/>
      </c>
      <c r="CW610" s="1373" t="str">
        <f t="shared" si="1987"/>
        <v/>
      </c>
      <c r="CX610" s="1372" t="str">
        <f t="shared" si="1987"/>
        <v/>
      </c>
      <c r="CY610" s="1375" t="str">
        <f t="shared" si="1987"/>
        <v/>
      </c>
      <c r="CZ610" s="532" t="str">
        <f t="shared" si="1988"/>
        <v/>
      </c>
      <c r="DA610" s="533" t="str">
        <f t="shared" si="1988"/>
        <v/>
      </c>
      <c r="DB610" s="534" t="str">
        <f t="shared" si="1988"/>
        <v/>
      </c>
      <c r="DC610" s="534" t="str">
        <f t="shared" si="1988"/>
        <v/>
      </c>
      <c r="DD610" s="534" t="str">
        <f t="shared" si="1988"/>
        <v/>
      </c>
      <c r="DE610" s="534" t="str">
        <f t="shared" si="1988"/>
        <v/>
      </c>
      <c r="DF610" s="534" t="str">
        <f t="shared" si="1988"/>
        <v/>
      </c>
      <c r="DG610" s="535" t="str">
        <f t="shared" si="1988"/>
        <v/>
      </c>
      <c r="DH610" s="535" t="str">
        <f t="shared" si="1988"/>
        <v/>
      </c>
      <c r="DI610" s="535" t="str">
        <f t="shared" si="1988"/>
        <v/>
      </c>
      <c r="DJ610" s="535" t="str">
        <f t="shared" si="1989"/>
        <v/>
      </c>
      <c r="DK610" s="534" t="str">
        <f t="shared" si="1989"/>
        <v/>
      </c>
      <c r="DL610" s="534" t="str">
        <f t="shared" si="1989"/>
        <v/>
      </c>
      <c r="DM610" s="534" t="str">
        <f t="shared" si="1989"/>
        <v/>
      </c>
      <c r="DN610" s="534" t="str">
        <f t="shared" si="1989"/>
        <v/>
      </c>
      <c r="DO610" s="534" t="str">
        <f t="shared" si="1989"/>
        <v/>
      </c>
      <c r="DP610" s="533" t="str">
        <f t="shared" si="1989"/>
        <v/>
      </c>
      <c r="DQ610" s="532" t="str">
        <f t="shared" si="1989"/>
        <v/>
      </c>
      <c r="DR610" s="753">
        <f>COUNT(B610:S610)</f>
        <v>0</v>
      </c>
      <c r="DS610" s="111">
        <f>COUNT(U610:AL610)</f>
        <v>0</v>
      </c>
      <c r="DT610" s="111">
        <f>COUNT(AN610:BE610)</f>
        <v>1</v>
      </c>
      <c r="DU610" s="111">
        <f>COUNT(BG610:BX610)</f>
        <v>0</v>
      </c>
      <c r="DV610" s="602"/>
      <c r="DW610" s="719"/>
      <c r="DX610" s="719"/>
      <c r="DY610" s="719"/>
      <c r="DZ610" s="719"/>
      <c r="EA610" s="719"/>
      <c r="EB610" s="719"/>
      <c r="EC610" s="719"/>
      <c r="ED610" s="719"/>
      <c r="EE610" s="603"/>
    </row>
    <row r="611" spans="1:135" s="604" customFormat="1" ht="15.75" customHeight="1">
      <c r="A611" s="748" t="s">
        <v>395</v>
      </c>
      <c r="B611" s="730" t="str">
        <f>IF(B610="","",B606*B607*B610)</f>
        <v/>
      </c>
      <c r="C611" s="730" t="str">
        <f t="shared" ref="C611:S611" si="1994">IF(C610="","",C606*C607*C610)</f>
        <v/>
      </c>
      <c r="D611" s="730" t="str">
        <f t="shared" si="1994"/>
        <v/>
      </c>
      <c r="E611" s="730" t="str">
        <f t="shared" si="1994"/>
        <v/>
      </c>
      <c r="F611" s="730" t="str">
        <f t="shared" si="1994"/>
        <v/>
      </c>
      <c r="G611" s="730" t="str">
        <f t="shared" si="1994"/>
        <v/>
      </c>
      <c r="H611" s="730" t="str">
        <f t="shared" si="1994"/>
        <v/>
      </c>
      <c r="I611" s="730" t="str">
        <f t="shared" si="1994"/>
        <v/>
      </c>
      <c r="J611" s="730" t="str">
        <f t="shared" si="1994"/>
        <v/>
      </c>
      <c r="K611" s="730" t="str">
        <f t="shared" si="1994"/>
        <v/>
      </c>
      <c r="L611" s="730" t="str">
        <f t="shared" si="1994"/>
        <v/>
      </c>
      <c r="M611" s="730" t="str">
        <f t="shared" si="1994"/>
        <v/>
      </c>
      <c r="N611" s="730" t="str">
        <f t="shared" si="1994"/>
        <v/>
      </c>
      <c r="O611" s="730" t="str">
        <f t="shared" si="1994"/>
        <v/>
      </c>
      <c r="P611" s="730" t="str">
        <f t="shared" si="1994"/>
        <v/>
      </c>
      <c r="Q611" s="730" t="str">
        <f t="shared" si="1994"/>
        <v/>
      </c>
      <c r="R611" s="730" t="str">
        <f t="shared" si="1994"/>
        <v/>
      </c>
      <c r="S611" s="730" t="str">
        <f t="shared" si="1994"/>
        <v/>
      </c>
      <c r="T611" s="813"/>
      <c r="U611" s="730" t="str">
        <f t="shared" ref="U611:AL611" si="1995">IF(U610="","",U606*U607*U610)</f>
        <v/>
      </c>
      <c r="V611" s="730" t="str">
        <f t="shared" si="1995"/>
        <v/>
      </c>
      <c r="W611" s="730" t="str">
        <f t="shared" si="1995"/>
        <v/>
      </c>
      <c r="X611" s="730" t="str">
        <f t="shared" si="1995"/>
        <v/>
      </c>
      <c r="Y611" s="730" t="str">
        <f t="shared" si="1995"/>
        <v/>
      </c>
      <c r="Z611" s="730" t="str">
        <f t="shared" si="1995"/>
        <v/>
      </c>
      <c r="AA611" s="730" t="str">
        <f t="shared" si="1995"/>
        <v/>
      </c>
      <c r="AB611" s="730" t="str">
        <f t="shared" si="1995"/>
        <v/>
      </c>
      <c r="AC611" s="730" t="str">
        <f t="shared" si="1995"/>
        <v/>
      </c>
      <c r="AD611" s="730" t="str">
        <f t="shared" si="1995"/>
        <v/>
      </c>
      <c r="AE611" s="730" t="str">
        <f t="shared" si="1995"/>
        <v/>
      </c>
      <c r="AF611" s="730" t="str">
        <f t="shared" si="1995"/>
        <v/>
      </c>
      <c r="AG611" s="730" t="str">
        <f t="shared" si="1995"/>
        <v/>
      </c>
      <c r="AH611" s="730" t="str">
        <f t="shared" si="1995"/>
        <v/>
      </c>
      <c r="AI611" s="730" t="str">
        <f t="shared" si="1995"/>
        <v/>
      </c>
      <c r="AJ611" s="730" t="str">
        <f t="shared" si="1995"/>
        <v/>
      </c>
      <c r="AK611" s="730" t="str">
        <f t="shared" si="1995"/>
        <v/>
      </c>
      <c r="AL611" s="730" t="str">
        <f t="shared" si="1995"/>
        <v/>
      </c>
      <c r="AM611" s="813"/>
      <c r="AN611" s="730" t="str">
        <f t="shared" ref="AN611:BE611" si="1996">IF(AN610="","",AN606*AN607*AN610)</f>
        <v/>
      </c>
      <c r="AO611" s="730" t="str">
        <f t="shared" si="1996"/>
        <v/>
      </c>
      <c r="AP611" s="730" t="str">
        <f t="shared" si="1996"/>
        <v/>
      </c>
      <c r="AQ611" s="730" t="str">
        <f t="shared" si="1996"/>
        <v/>
      </c>
      <c r="AR611" s="730" t="str">
        <f t="shared" si="1996"/>
        <v/>
      </c>
      <c r="AS611" s="730" t="str">
        <f t="shared" si="1996"/>
        <v/>
      </c>
      <c r="AT611" s="730" t="str">
        <f t="shared" si="1996"/>
        <v/>
      </c>
      <c r="AU611" s="730">
        <f t="shared" si="1996"/>
        <v>0</v>
      </c>
      <c r="AV611" s="730" t="str">
        <f t="shared" si="1996"/>
        <v/>
      </c>
      <c r="AW611" s="730" t="str">
        <f t="shared" si="1996"/>
        <v/>
      </c>
      <c r="AX611" s="730" t="str">
        <f t="shared" si="1996"/>
        <v/>
      </c>
      <c r="AY611" s="730" t="str">
        <f t="shared" si="1996"/>
        <v/>
      </c>
      <c r="AZ611" s="730" t="str">
        <f t="shared" si="1996"/>
        <v/>
      </c>
      <c r="BA611" s="730" t="str">
        <f t="shared" si="1996"/>
        <v/>
      </c>
      <c r="BB611" s="730" t="str">
        <f t="shared" si="1996"/>
        <v/>
      </c>
      <c r="BC611" s="730" t="str">
        <f t="shared" si="1996"/>
        <v/>
      </c>
      <c r="BD611" s="730" t="str">
        <f t="shared" si="1996"/>
        <v/>
      </c>
      <c r="BE611" s="730" t="str">
        <f t="shared" si="1996"/>
        <v/>
      </c>
      <c r="BF611" s="813"/>
      <c r="BG611" s="730" t="str">
        <f t="shared" ref="BG611:BX611" si="1997">IF(BG610="","",BG606*BG607*BG610)</f>
        <v/>
      </c>
      <c r="BH611" s="730" t="str">
        <f t="shared" si="1997"/>
        <v/>
      </c>
      <c r="BI611" s="730" t="str">
        <f t="shared" si="1997"/>
        <v/>
      </c>
      <c r="BJ611" s="730" t="str">
        <f t="shared" si="1997"/>
        <v/>
      </c>
      <c r="BK611" s="730" t="str">
        <f t="shared" si="1997"/>
        <v/>
      </c>
      <c r="BL611" s="730" t="str">
        <f t="shared" si="1997"/>
        <v/>
      </c>
      <c r="BM611" s="730" t="str">
        <f t="shared" si="1997"/>
        <v/>
      </c>
      <c r="BN611" s="730" t="str">
        <f t="shared" si="1997"/>
        <v/>
      </c>
      <c r="BO611" s="730" t="str">
        <f t="shared" si="1997"/>
        <v/>
      </c>
      <c r="BP611" s="730" t="str">
        <f t="shared" si="1997"/>
        <v/>
      </c>
      <c r="BQ611" s="730" t="str">
        <f t="shared" si="1997"/>
        <v/>
      </c>
      <c r="BR611" s="730" t="str">
        <f t="shared" si="1997"/>
        <v/>
      </c>
      <c r="BS611" s="730" t="str">
        <f t="shared" si="1997"/>
        <v/>
      </c>
      <c r="BT611" s="730" t="str">
        <f t="shared" si="1997"/>
        <v/>
      </c>
      <c r="BU611" s="730" t="str">
        <f t="shared" si="1997"/>
        <v/>
      </c>
      <c r="BV611" s="730" t="str">
        <f t="shared" si="1997"/>
        <v/>
      </c>
      <c r="BW611" s="730" t="str">
        <f t="shared" si="1997"/>
        <v/>
      </c>
      <c r="BX611" s="730" t="str">
        <f t="shared" si="1997"/>
        <v/>
      </c>
      <c r="BY611" s="813"/>
      <c r="BZ611" s="730" t="str">
        <f>IF(BZ610="","",BZ606*BZ607*BZ610)</f>
        <v/>
      </c>
      <c r="CA611" s="730" t="str">
        <f>IF(CA610="","",CA606*CA607*CA610)</f>
        <v/>
      </c>
      <c r="CB611" s="730" t="str">
        <f>IF(CB610="","",CB606*CB607*CB610)</f>
        <v/>
      </c>
      <c r="CC611" s="730" t="str">
        <f>IF(CC610="","",CC606*CC607*CC610)</f>
        <v/>
      </c>
      <c r="CD611" s="698"/>
      <c r="CE611" s="698"/>
      <c r="CF611" s="698"/>
      <c r="CG611" s="787"/>
      <c r="CH611" s="1371" t="str">
        <f t="shared" si="1986"/>
        <v/>
      </c>
      <c r="CI611" s="1372" t="str">
        <f t="shared" si="1986"/>
        <v/>
      </c>
      <c r="CJ611" s="1373" t="str">
        <f t="shared" si="1986"/>
        <v/>
      </c>
      <c r="CK611" s="1373" t="str">
        <f t="shared" si="1986"/>
        <v/>
      </c>
      <c r="CL611" s="1373" t="str">
        <f t="shared" si="1986"/>
        <v/>
      </c>
      <c r="CM611" s="1373" t="str">
        <f t="shared" si="1986"/>
        <v/>
      </c>
      <c r="CN611" s="1373" t="str">
        <f t="shared" si="1986"/>
        <v/>
      </c>
      <c r="CO611" s="1374" t="str">
        <f t="shared" si="1986"/>
        <v/>
      </c>
      <c r="CP611" s="1374" t="str">
        <f t="shared" si="1986"/>
        <v/>
      </c>
      <c r="CQ611" s="1374" t="str">
        <f t="shared" si="1986"/>
        <v/>
      </c>
      <c r="CR611" s="1374" t="str">
        <f t="shared" si="1987"/>
        <v/>
      </c>
      <c r="CS611" s="1373" t="str">
        <f t="shared" si="1987"/>
        <v/>
      </c>
      <c r="CT611" s="1373" t="str">
        <f t="shared" si="1987"/>
        <v/>
      </c>
      <c r="CU611" s="1373" t="str">
        <f t="shared" si="1987"/>
        <v/>
      </c>
      <c r="CV611" s="1373" t="str">
        <f t="shared" si="1987"/>
        <v/>
      </c>
      <c r="CW611" s="1373" t="str">
        <f t="shared" si="1987"/>
        <v/>
      </c>
      <c r="CX611" s="1372" t="str">
        <f t="shared" si="1987"/>
        <v/>
      </c>
      <c r="CY611" s="1375" t="str">
        <f t="shared" si="1987"/>
        <v/>
      </c>
      <c r="CZ611" s="532" t="str">
        <f t="shared" si="1988"/>
        <v/>
      </c>
      <c r="DA611" s="533" t="str">
        <f t="shared" si="1988"/>
        <v/>
      </c>
      <c r="DB611" s="534" t="str">
        <f t="shared" si="1988"/>
        <v/>
      </c>
      <c r="DC611" s="534" t="str">
        <f t="shared" si="1988"/>
        <v/>
      </c>
      <c r="DD611" s="534" t="str">
        <f t="shared" si="1988"/>
        <v/>
      </c>
      <c r="DE611" s="534" t="str">
        <f t="shared" si="1988"/>
        <v/>
      </c>
      <c r="DF611" s="534" t="str">
        <f t="shared" si="1988"/>
        <v/>
      </c>
      <c r="DG611" s="535" t="str">
        <f t="shared" si="1988"/>
        <v/>
      </c>
      <c r="DH611" s="535" t="str">
        <f t="shared" si="1988"/>
        <v/>
      </c>
      <c r="DI611" s="535" t="str">
        <f t="shared" si="1988"/>
        <v/>
      </c>
      <c r="DJ611" s="535" t="str">
        <f t="shared" si="1989"/>
        <v/>
      </c>
      <c r="DK611" s="534" t="str">
        <f t="shared" si="1989"/>
        <v/>
      </c>
      <c r="DL611" s="534" t="str">
        <f t="shared" si="1989"/>
        <v/>
      </c>
      <c r="DM611" s="534" t="str">
        <f t="shared" si="1989"/>
        <v/>
      </c>
      <c r="DN611" s="534" t="str">
        <f t="shared" si="1989"/>
        <v/>
      </c>
      <c r="DO611" s="534" t="str">
        <f t="shared" si="1989"/>
        <v/>
      </c>
      <c r="DP611" s="533" t="str">
        <f t="shared" si="1989"/>
        <v/>
      </c>
      <c r="DQ611" s="532" t="str">
        <f t="shared" si="1989"/>
        <v/>
      </c>
      <c r="DR611" s="753">
        <f>COUNT(B611:S611)</f>
        <v>0</v>
      </c>
      <c r="DS611" s="111">
        <f>COUNT(U611:AL611)</f>
        <v>0</v>
      </c>
      <c r="DT611" s="111">
        <f>COUNT(AN611:BE611)</f>
        <v>1</v>
      </c>
      <c r="DU611" s="111">
        <f>COUNT(BG611:BX611)</f>
        <v>0</v>
      </c>
      <c r="DV611" s="602"/>
      <c r="DW611" s="719"/>
      <c r="DX611" s="719"/>
      <c r="DY611" s="719"/>
      <c r="DZ611" s="719"/>
      <c r="EA611" s="719"/>
      <c r="EB611" s="719"/>
      <c r="EC611" s="719"/>
      <c r="ED611" s="719"/>
      <c r="EE611" s="603"/>
    </row>
    <row r="612" spans="1:135" s="604" customFormat="1" ht="15.75" customHeight="1">
      <c r="A612" s="1449" t="s">
        <v>852</v>
      </c>
      <c r="B612" s="741" t="s">
        <v>369</v>
      </c>
      <c r="C612" s="741" t="s">
        <v>369</v>
      </c>
      <c r="D612" s="741" t="s">
        <v>369</v>
      </c>
      <c r="E612" s="741" t="s">
        <v>369</v>
      </c>
      <c r="F612" s="741" t="s">
        <v>369</v>
      </c>
      <c r="G612" s="741" t="s">
        <v>369</v>
      </c>
      <c r="H612" s="741" t="s">
        <v>369</v>
      </c>
      <c r="I612" s="741" t="s">
        <v>369</v>
      </c>
      <c r="J612" s="741" t="s">
        <v>369</v>
      </c>
      <c r="K612" s="741" t="s">
        <v>369</v>
      </c>
      <c r="L612" s="741" t="s">
        <v>369</v>
      </c>
      <c r="M612" s="741" t="s">
        <v>369</v>
      </c>
      <c r="N612" s="741" t="s">
        <v>369</v>
      </c>
      <c r="O612" s="741" t="s">
        <v>369</v>
      </c>
      <c r="P612" s="741" t="s">
        <v>369</v>
      </c>
      <c r="Q612" s="741" t="s">
        <v>369</v>
      </c>
      <c r="R612" s="741" t="s">
        <v>369</v>
      </c>
      <c r="S612" s="741" t="s">
        <v>369</v>
      </c>
      <c r="T612" s="813"/>
      <c r="U612" s="741" t="s">
        <v>369</v>
      </c>
      <c r="V612" s="741" t="s">
        <v>369</v>
      </c>
      <c r="W612" s="741" t="s">
        <v>369</v>
      </c>
      <c r="X612" s="741" t="s">
        <v>369</v>
      </c>
      <c r="Y612" s="741" t="s">
        <v>369</v>
      </c>
      <c r="Z612" s="741" t="s">
        <v>369</v>
      </c>
      <c r="AA612" s="741" t="s">
        <v>369</v>
      </c>
      <c r="AB612" s="741" t="s">
        <v>369</v>
      </c>
      <c r="AC612" s="741" t="s">
        <v>369</v>
      </c>
      <c r="AD612" s="741" t="s">
        <v>369</v>
      </c>
      <c r="AE612" s="741" t="s">
        <v>369</v>
      </c>
      <c r="AF612" s="741" t="s">
        <v>369</v>
      </c>
      <c r="AG612" s="741" t="s">
        <v>369</v>
      </c>
      <c r="AH612" s="741" t="s">
        <v>369</v>
      </c>
      <c r="AI612" s="741" t="s">
        <v>369</v>
      </c>
      <c r="AJ612" s="741" t="s">
        <v>369</v>
      </c>
      <c r="AK612" s="741" t="s">
        <v>369</v>
      </c>
      <c r="AL612" s="741" t="s">
        <v>369</v>
      </c>
      <c r="AM612" s="813"/>
      <c r="AN612" s="741" t="s">
        <v>369</v>
      </c>
      <c r="AO612" s="741" t="s">
        <v>369</v>
      </c>
      <c r="AP612" s="741" t="s">
        <v>369</v>
      </c>
      <c r="AQ612" s="741" t="s">
        <v>369</v>
      </c>
      <c r="AR612" s="741" t="s">
        <v>369</v>
      </c>
      <c r="AS612" s="741" t="s">
        <v>369</v>
      </c>
      <c r="AT612" s="741" t="s">
        <v>369</v>
      </c>
      <c r="AU612" s="741" t="s">
        <v>369</v>
      </c>
      <c r="AV612" s="741" t="s">
        <v>369</v>
      </c>
      <c r="AW612" s="741" t="s">
        <v>369</v>
      </c>
      <c r="AX612" s="741" t="s">
        <v>369</v>
      </c>
      <c r="AY612" s="741" t="s">
        <v>369</v>
      </c>
      <c r="AZ612" s="741" t="s">
        <v>369</v>
      </c>
      <c r="BA612" s="741" t="s">
        <v>369</v>
      </c>
      <c r="BB612" s="741" t="s">
        <v>369</v>
      </c>
      <c r="BC612" s="741" t="s">
        <v>369</v>
      </c>
      <c r="BD612" s="741" t="s">
        <v>369</v>
      </c>
      <c r="BE612" s="741" t="s">
        <v>369</v>
      </c>
      <c r="BF612" s="813"/>
      <c r="BG612" s="741" t="s">
        <v>369</v>
      </c>
      <c r="BH612" s="741" t="s">
        <v>369</v>
      </c>
      <c r="BI612" s="741" t="s">
        <v>369</v>
      </c>
      <c r="BJ612" s="741" t="s">
        <v>369</v>
      </c>
      <c r="BK612" s="741" t="s">
        <v>369</v>
      </c>
      <c r="BL612" s="741" t="s">
        <v>369</v>
      </c>
      <c r="BM612" s="741" t="s">
        <v>369</v>
      </c>
      <c r="BN612" s="741" t="s">
        <v>369</v>
      </c>
      <c r="BO612" s="741" t="s">
        <v>369</v>
      </c>
      <c r="BP612" s="741" t="s">
        <v>369</v>
      </c>
      <c r="BQ612" s="741" t="s">
        <v>369</v>
      </c>
      <c r="BR612" s="741" t="s">
        <v>369</v>
      </c>
      <c r="BS612" s="741" t="s">
        <v>369</v>
      </c>
      <c r="BT612" s="741" t="s">
        <v>369</v>
      </c>
      <c r="BU612" s="741" t="s">
        <v>369</v>
      </c>
      <c r="BV612" s="741" t="s">
        <v>369</v>
      </c>
      <c r="BW612" s="741" t="s">
        <v>369</v>
      </c>
      <c r="BX612" s="741" t="s">
        <v>369</v>
      </c>
      <c r="BY612" s="813"/>
      <c r="BZ612" s="233"/>
      <c r="CA612" s="233"/>
      <c r="CB612" s="233"/>
      <c r="CC612" s="233"/>
      <c r="CD612" s="690"/>
      <c r="CE612" s="690"/>
      <c r="CF612" s="690"/>
      <c r="CG612" s="786"/>
      <c r="CH612" s="1387"/>
      <c r="CI612" s="1387"/>
      <c r="CJ612" s="1387"/>
      <c r="CK612" s="1387"/>
      <c r="CL612" s="1387"/>
      <c r="CM612" s="1387"/>
      <c r="CN612" s="1387"/>
      <c r="CO612" s="1387"/>
      <c r="CP612" s="1387"/>
      <c r="CQ612" s="1387"/>
      <c r="CR612" s="1387"/>
      <c r="CS612" s="1387"/>
      <c r="CT612" s="1387"/>
      <c r="CU612" s="1387"/>
      <c r="CV612" s="1387"/>
      <c r="CW612" s="1387"/>
      <c r="CX612" s="1387"/>
      <c r="CY612" s="1388"/>
      <c r="CZ612" s="736"/>
      <c r="DA612" s="736"/>
      <c r="DB612" s="736"/>
      <c r="DC612" s="736"/>
      <c r="DD612" s="736"/>
      <c r="DE612" s="736"/>
      <c r="DF612" s="736"/>
      <c r="DG612" s="736"/>
      <c r="DH612" s="736"/>
      <c r="DI612" s="736"/>
      <c r="DJ612" s="736"/>
      <c r="DK612" s="736"/>
      <c r="DL612" s="736"/>
      <c r="DM612" s="736"/>
      <c r="DN612" s="736"/>
      <c r="DO612" s="736"/>
      <c r="DP612" s="736"/>
      <c r="DQ612" s="736"/>
      <c r="DR612" s="699"/>
      <c r="DS612" s="112"/>
      <c r="DT612" s="112"/>
      <c r="DU612" s="112"/>
      <c r="DV612" s="692"/>
      <c r="DW612" s="718"/>
      <c r="DX612" s="718"/>
      <c r="DY612" s="718"/>
      <c r="DZ612" s="718"/>
      <c r="EA612" s="718"/>
      <c r="EB612" s="718"/>
      <c r="EC612" s="718"/>
      <c r="ED612" s="718"/>
      <c r="EE612" s="603"/>
    </row>
    <row r="613" spans="1:135" s="604" customFormat="1" ht="15.75" customHeight="1">
      <c r="A613" s="748" t="s">
        <v>401</v>
      </c>
      <c r="B613" s="233"/>
      <c r="C613" s="233"/>
      <c r="D613" s="233"/>
      <c r="E613" s="233"/>
      <c r="F613" s="233"/>
      <c r="G613" s="233"/>
      <c r="H613" s="233"/>
      <c r="I613" s="233"/>
      <c r="J613" s="233"/>
      <c r="K613" s="233"/>
      <c r="L613" s="233"/>
      <c r="M613" s="233"/>
      <c r="N613" s="233"/>
      <c r="O613" s="233"/>
      <c r="P613" s="233"/>
      <c r="Q613" s="233"/>
      <c r="R613" s="233"/>
      <c r="S613" s="233"/>
      <c r="T613" s="813"/>
      <c r="U613" s="233"/>
      <c r="V613" s="233"/>
      <c r="W613" s="233"/>
      <c r="X613" s="233"/>
      <c r="Y613" s="233"/>
      <c r="Z613" s="233"/>
      <c r="AA613" s="233"/>
      <c r="AB613" s="233"/>
      <c r="AC613" s="233"/>
      <c r="AD613" s="233"/>
      <c r="AE613" s="233"/>
      <c r="AF613" s="233"/>
      <c r="AG613" s="233"/>
      <c r="AH613" s="233"/>
      <c r="AI613" s="233"/>
      <c r="AJ613" s="233"/>
      <c r="AK613" s="233"/>
      <c r="AL613" s="233"/>
      <c r="AM613" s="813"/>
      <c r="AN613" s="233"/>
      <c r="AO613" s="233"/>
      <c r="AP613" s="233"/>
      <c r="AQ613" s="233"/>
      <c r="AR613" s="233"/>
      <c r="AS613" s="233"/>
      <c r="AT613" s="233"/>
      <c r="AU613" s="233">
        <v>18</v>
      </c>
      <c r="AV613" s="233"/>
      <c r="AW613" s="233"/>
      <c r="AX613" s="233"/>
      <c r="AY613" s="233"/>
      <c r="AZ613" s="233"/>
      <c r="BA613" s="233"/>
      <c r="BB613" s="233"/>
      <c r="BC613" s="233"/>
      <c r="BD613" s="233"/>
      <c r="BE613" s="233"/>
      <c r="BF613" s="813"/>
      <c r="BG613" s="233"/>
      <c r="BH613" s="233"/>
      <c r="BI613" s="233"/>
      <c r="BJ613" s="233"/>
      <c r="BK613" s="233"/>
      <c r="BL613" s="233"/>
      <c r="BM613" s="233"/>
      <c r="BN613" s="233"/>
      <c r="BO613" s="233"/>
      <c r="BP613" s="233"/>
      <c r="BQ613" s="233"/>
      <c r="BR613" s="233"/>
      <c r="BS613" s="233"/>
      <c r="BT613" s="233"/>
      <c r="BU613" s="233"/>
      <c r="BV613" s="233"/>
      <c r="BW613" s="233"/>
      <c r="BX613" s="233"/>
      <c r="BY613" s="813"/>
      <c r="BZ613" s="233"/>
      <c r="CA613" s="233"/>
      <c r="CB613" s="233"/>
      <c r="CC613" s="233"/>
      <c r="CD613" s="698"/>
      <c r="CE613" s="698"/>
      <c r="CF613" s="698"/>
      <c r="CG613" s="787"/>
      <c r="CH613" s="1371" t="str">
        <f t="shared" si="1986"/>
        <v/>
      </c>
      <c r="CI613" s="1372" t="str">
        <f t="shared" si="1986"/>
        <v/>
      </c>
      <c r="CJ613" s="1373" t="str">
        <f t="shared" si="1986"/>
        <v/>
      </c>
      <c r="CK613" s="1373" t="str">
        <f t="shared" si="1986"/>
        <v/>
      </c>
      <c r="CL613" s="1373" t="str">
        <f t="shared" si="1986"/>
        <v/>
      </c>
      <c r="CM613" s="1373" t="str">
        <f t="shared" si="1986"/>
        <v/>
      </c>
      <c r="CN613" s="1373" t="str">
        <f t="shared" si="1986"/>
        <v/>
      </c>
      <c r="CO613" s="1374" t="str">
        <f t="shared" si="1986"/>
        <v/>
      </c>
      <c r="CP613" s="1374" t="str">
        <f t="shared" si="1986"/>
        <v/>
      </c>
      <c r="CQ613" s="1374" t="str">
        <f t="shared" si="1986"/>
        <v/>
      </c>
      <c r="CR613" s="1374" t="str">
        <f t="shared" si="1987"/>
        <v/>
      </c>
      <c r="CS613" s="1373" t="str">
        <f t="shared" si="1987"/>
        <v/>
      </c>
      <c r="CT613" s="1373" t="str">
        <f t="shared" si="1987"/>
        <v/>
      </c>
      <c r="CU613" s="1373" t="str">
        <f t="shared" si="1987"/>
        <v/>
      </c>
      <c r="CV613" s="1373" t="str">
        <f t="shared" si="1987"/>
        <v/>
      </c>
      <c r="CW613" s="1373" t="str">
        <f t="shared" si="1987"/>
        <v/>
      </c>
      <c r="CX613" s="1372" t="str">
        <f t="shared" si="1987"/>
        <v/>
      </c>
      <c r="CY613" s="1375" t="str">
        <f t="shared" si="1987"/>
        <v/>
      </c>
      <c r="CZ613" s="532" t="str">
        <f t="shared" si="1988"/>
        <v/>
      </c>
      <c r="DA613" s="533" t="str">
        <f t="shared" si="1988"/>
        <v/>
      </c>
      <c r="DB613" s="534" t="str">
        <f t="shared" si="1988"/>
        <v/>
      </c>
      <c r="DC613" s="534" t="str">
        <f t="shared" si="1988"/>
        <v/>
      </c>
      <c r="DD613" s="534" t="str">
        <f t="shared" si="1988"/>
        <v/>
      </c>
      <c r="DE613" s="534" t="str">
        <f t="shared" si="1988"/>
        <v/>
      </c>
      <c r="DF613" s="534" t="str">
        <f t="shared" si="1988"/>
        <v/>
      </c>
      <c r="DG613" s="535" t="str">
        <f t="shared" si="1988"/>
        <v/>
      </c>
      <c r="DH613" s="535" t="str">
        <f t="shared" si="1988"/>
        <v/>
      </c>
      <c r="DI613" s="535" t="str">
        <f t="shared" si="1988"/>
        <v/>
      </c>
      <c r="DJ613" s="535" t="str">
        <f t="shared" si="1989"/>
        <v/>
      </c>
      <c r="DK613" s="534" t="str">
        <f t="shared" si="1989"/>
        <v/>
      </c>
      <c r="DL613" s="534" t="str">
        <f t="shared" si="1989"/>
        <v/>
      </c>
      <c r="DM613" s="534" t="str">
        <f t="shared" si="1989"/>
        <v/>
      </c>
      <c r="DN613" s="534" t="str">
        <f t="shared" si="1989"/>
        <v/>
      </c>
      <c r="DO613" s="534" t="str">
        <f t="shared" si="1989"/>
        <v/>
      </c>
      <c r="DP613" s="533" t="str">
        <f t="shared" si="1989"/>
        <v/>
      </c>
      <c r="DQ613" s="532" t="str">
        <f t="shared" si="1989"/>
        <v/>
      </c>
      <c r="DR613" s="753">
        <f>COUNT(B613:S613)</f>
        <v>0</v>
      </c>
      <c r="DS613" s="111">
        <f>COUNT(U613:AL613)</f>
        <v>0</v>
      </c>
      <c r="DT613" s="111">
        <f>COUNT(AN613:BE613)</f>
        <v>1</v>
      </c>
      <c r="DU613" s="111">
        <f>COUNT(BG613:BX613)</f>
        <v>0</v>
      </c>
      <c r="DV613" s="602"/>
      <c r="DW613" s="719"/>
      <c r="DX613" s="719"/>
      <c r="DY613" s="719"/>
      <c r="DZ613" s="719"/>
      <c r="EA613" s="719"/>
      <c r="EB613" s="719"/>
      <c r="EC613" s="719"/>
      <c r="ED613" s="719"/>
      <c r="EE613" s="603"/>
    </row>
    <row r="614" spans="1:135" s="604" customFormat="1" ht="15.75" customHeight="1">
      <c r="A614" s="748" t="s">
        <v>393</v>
      </c>
      <c r="B614" s="711">
        <f t="shared" ref="B614:S614" si="1998">530*4.1868</f>
        <v>2219.0039999999999</v>
      </c>
      <c r="C614" s="711">
        <f t="shared" si="1998"/>
        <v>2219.0039999999999</v>
      </c>
      <c r="D614" s="711">
        <f t="shared" si="1998"/>
        <v>2219.0039999999999</v>
      </c>
      <c r="E614" s="711">
        <f t="shared" si="1998"/>
        <v>2219.0039999999999</v>
      </c>
      <c r="F614" s="711">
        <f t="shared" si="1998"/>
        <v>2219.0039999999999</v>
      </c>
      <c r="G614" s="711">
        <f t="shared" si="1998"/>
        <v>2219.0039999999999</v>
      </c>
      <c r="H614" s="711">
        <f t="shared" si="1998"/>
        <v>2219.0039999999999</v>
      </c>
      <c r="I614" s="711">
        <f t="shared" si="1998"/>
        <v>2219.0039999999999</v>
      </c>
      <c r="J614" s="711">
        <f t="shared" si="1998"/>
        <v>2219.0039999999999</v>
      </c>
      <c r="K614" s="711">
        <f t="shared" si="1998"/>
        <v>2219.0039999999999</v>
      </c>
      <c r="L614" s="711">
        <f t="shared" si="1998"/>
        <v>2219.0039999999999</v>
      </c>
      <c r="M614" s="711">
        <f t="shared" si="1998"/>
        <v>2219.0039999999999</v>
      </c>
      <c r="N614" s="711">
        <f t="shared" si="1998"/>
        <v>2219.0039999999999</v>
      </c>
      <c r="O614" s="711">
        <f t="shared" si="1998"/>
        <v>2219.0039999999999</v>
      </c>
      <c r="P614" s="711">
        <f t="shared" si="1998"/>
        <v>2219.0039999999999</v>
      </c>
      <c r="Q614" s="711">
        <f t="shared" si="1998"/>
        <v>2219.0039999999999</v>
      </c>
      <c r="R614" s="711">
        <f t="shared" si="1998"/>
        <v>2219.0039999999999</v>
      </c>
      <c r="S614" s="711">
        <f t="shared" si="1998"/>
        <v>2219.0039999999999</v>
      </c>
      <c r="T614" s="813"/>
      <c r="U614" s="711">
        <f t="shared" ref="U614:AL614" si="1999">530*4.1868</f>
        <v>2219.0039999999999</v>
      </c>
      <c r="V614" s="711">
        <f t="shared" si="1999"/>
        <v>2219.0039999999999</v>
      </c>
      <c r="W614" s="711">
        <f t="shared" si="1999"/>
        <v>2219.0039999999999</v>
      </c>
      <c r="X614" s="711">
        <f t="shared" si="1999"/>
        <v>2219.0039999999999</v>
      </c>
      <c r="Y614" s="711">
        <f t="shared" si="1999"/>
        <v>2219.0039999999999</v>
      </c>
      <c r="Z614" s="711">
        <f t="shared" si="1999"/>
        <v>2219.0039999999999</v>
      </c>
      <c r="AA614" s="711">
        <f t="shared" si="1999"/>
        <v>2219.0039999999999</v>
      </c>
      <c r="AB614" s="711">
        <f t="shared" si="1999"/>
        <v>2219.0039999999999</v>
      </c>
      <c r="AC614" s="711">
        <f t="shared" si="1999"/>
        <v>2219.0039999999999</v>
      </c>
      <c r="AD614" s="711">
        <f t="shared" si="1999"/>
        <v>2219.0039999999999</v>
      </c>
      <c r="AE614" s="711">
        <f t="shared" si="1999"/>
        <v>2219.0039999999999</v>
      </c>
      <c r="AF614" s="711">
        <f t="shared" si="1999"/>
        <v>2219.0039999999999</v>
      </c>
      <c r="AG614" s="711">
        <f t="shared" si="1999"/>
        <v>2219.0039999999999</v>
      </c>
      <c r="AH614" s="711">
        <f t="shared" si="1999"/>
        <v>2219.0039999999999</v>
      </c>
      <c r="AI614" s="711">
        <f t="shared" si="1999"/>
        <v>2219.0039999999999</v>
      </c>
      <c r="AJ614" s="711">
        <f t="shared" si="1999"/>
        <v>2219.0039999999999</v>
      </c>
      <c r="AK614" s="711">
        <f t="shared" si="1999"/>
        <v>2219.0039999999999</v>
      </c>
      <c r="AL614" s="711">
        <f t="shared" si="1999"/>
        <v>2219.0039999999999</v>
      </c>
      <c r="AM614" s="813"/>
      <c r="AN614" s="711">
        <f t="shared" ref="AN614:BE614" si="2000">530*4.1868</f>
        <v>2219.0039999999999</v>
      </c>
      <c r="AO614" s="711">
        <f t="shared" si="2000"/>
        <v>2219.0039999999999</v>
      </c>
      <c r="AP614" s="711">
        <f t="shared" si="2000"/>
        <v>2219.0039999999999</v>
      </c>
      <c r="AQ614" s="711">
        <f t="shared" si="2000"/>
        <v>2219.0039999999999</v>
      </c>
      <c r="AR614" s="711">
        <f t="shared" si="2000"/>
        <v>2219.0039999999999</v>
      </c>
      <c r="AS614" s="711">
        <f t="shared" si="2000"/>
        <v>2219.0039999999999</v>
      </c>
      <c r="AT614" s="711">
        <f t="shared" si="2000"/>
        <v>2219.0039999999999</v>
      </c>
      <c r="AU614" s="711">
        <f t="shared" si="2000"/>
        <v>2219.0039999999999</v>
      </c>
      <c r="AV614" s="711">
        <f t="shared" si="2000"/>
        <v>2219.0039999999999</v>
      </c>
      <c r="AW614" s="711">
        <f t="shared" si="2000"/>
        <v>2219.0039999999999</v>
      </c>
      <c r="AX614" s="711">
        <f t="shared" si="2000"/>
        <v>2219.0039999999999</v>
      </c>
      <c r="AY614" s="711">
        <f t="shared" si="2000"/>
        <v>2219.0039999999999</v>
      </c>
      <c r="AZ614" s="711">
        <f t="shared" si="2000"/>
        <v>2219.0039999999999</v>
      </c>
      <c r="BA614" s="711">
        <f t="shared" si="2000"/>
        <v>2219.0039999999999</v>
      </c>
      <c r="BB614" s="711">
        <f t="shared" si="2000"/>
        <v>2219.0039999999999</v>
      </c>
      <c r="BC614" s="711">
        <f t="shared" si="2000"/>
        <v>2219.0039999999999</v>
      </c>
      <c r="BD614" s="711">
        <f t="shared" si="2000"/>
        <v>2219.0039999999999</v>
      </c>
      <c r="BE614" s="711">
        <f t="shared" si="2000"/>
        <v>2219.0039999999999</v>
      </c>
      <c r="BF614" s="813"/>
      <c r="BG614" s="711">
        <f t="shared" ref="BG614:BX614" si="2001">530*4.1868</f>
        <v>2219.0039999999999</v>
      </c>
      <c r="BH614" s="711">
        <f t="shared" si="2001"/>
        <v>2219.0039999999999</v>
      </c>
      <c r="BI614" s="711">
        <f t="shared" si="2001"/>
        <v>2219.0039999999999</v>
      </c>
      <c r="BJ614" s="711">
        <f t="shared" si="2001"/>
        <v>2219.0039999999999</v>
      </c>
      <c r="BK614" s="711">
        <f t="shared" si="2001"/>
        <v>2219.0039999999999</v>
      </c>
      <c r="BL614" s="711">
        <f t="shared" si="2001"/>
        <v>2219.0039999999999</v>
      </c>
      <c r="BM614" s="711">
        <f t="shared" si="2001"/>
        <v>2219.0039999999999</v>
      </c>
      <c r="BN614" s="711">
        <f t="shared" si="2001"/>
        <v>2219.0039999999999</v>
      </c>
      <c r="BO614" s="711">
        <f t="shared" si="2001"/>
        <v>2219.0039999999999</v>
      </c>
      <c r="BP614" s="711">
        <f t="shared" si="2001"/>
        <v>2219.0039999999999</v>
      </c>
      <c r="BQ614" s="711">
        <f t="shared" si="2001"/>
        <v>2219.0039999999999</v>
      </c>
      <c r="BR614" s="711">
        <f t="shared" si="2001"/>
        <v>2219.0039999999999</v>
      </c>
      <c r="BS614" s="711">
        <f t="shared" si="2001"/>
        <v>2219.0039999999999</v>
      </c>
      <c r="BT614" s="711">
        <f t="shared" si="2001"/>
        <v>2219.0039999999999</v>
      </c>
      <c r="BU614" s="711">
        <f t="shared" si="2001"/>
        <v>2219.0039999999999</v>
      </c>
      <c r="BV614" s="711">
        <f t="shared" si="2001"/>
        <v>2219.0039999999999</v>
      </c>
      <c r="BW614" s="711">
        <f t="shared" si="2001"/>
        <v>2219.0039999999999</v>
      </c>
      <c r="BX614" s="711">
        <f t="shared" si="2001"/>
        <v>2219.0039999999999</v>
      </c>
      <c r="BY614" s="813"/>
      <c r="BZ614" s="711">
        <f>530*4.1868</f>
        <v>2219.0039999999999</v>
      </c>
      <c r="CA614" s="711">
        <f>530*4.1868</f>
        <v>2219.0039999999999</v>
      </c>
      <c r="CB614" s="711">
        <v>2219</v>
      </c>
      <c r="CC614" s="711">
        <f>530*4.1868</f>
        <v>2219.0039999999999</v>
      </c>
      <c r="CD614" s="698"/>
      <c r="CE614" s="698"/>
      <c r="CF614" s="698"/>
      <c r="CG614" s="787"/>
      <c r="CH614" s="1371">
        <f t="shared" si="1986"/>
        <v>2219.0039999999999</v>
      </c>
      <c r="CI614" s="1372">
        <f t="shared" si="1986"/>
        <v>2219.0039999999999</v>
      </c>
      <c r="CJ614" s="1373">
        <f t="shared" si="1986"/>
        <v>2219.0039999999999</v>
      </c>
      <c r="CK614" s="1373">
        <f t="shared" si="1986"/>
        <v>2219.0039999999999</v>
      </c>
      <c r="CL614" s="1373">
        <f t="shared" si="1986"/>
        <v>2219.0039999999999</v>
      </c>
      <c r="CM614" s="1373">
        <f t="shared" si="1986"/>
        <v>2219.0039999999999</v>
      </c>
      <c r="CN614" s="1373">
        <f t="shared" si="1986"/>
        <v>2219.0039999999999</v>
      </c>
      <c r="CO614" s="1374">
        <f t="shared" si="1986"/>
        <v>2219.0039999999999</v>
      </c>
      <c r="CP614" s="1374">
        <f t="shared" si="1986"/>
        <v>2219.0039999999999</v>
      </c>
      <c r="CQ614" s="1374">
        <f t="shared" si="1986"/>
        <v>2219.0039999999999</v>
      </c>
      <c r="CR614" s="1374">
        <f t="shared" si="1987"/>
        <v>2219.0039999999999</v>
      </c>
      <c r="CS614" s="1373">
        <f t="shared" si="1987"/>
        <v>2219.0039999999999</v>
      </c>
      <c r="CT614" s="1373">
        <f t="shared" si="1987"/>
        <v>2219.0039999999999</v>
      </c>
      <c r="CU614" s="1373">
        <f t="shared" si="1987"/>
        <v>2219.0039999999999</v>
      </c>
      <c r="CV614" s="1373">
        <f t="shared" si="1987"/>
        <v>2219.0039999999999</v>
      </c>
      <c r="CW614" s="1373">
        <f t="shared" si="1987"/>
        <v>2219.0039999999999</v>
      </c>
      <c r="CX614" s="1372">
        <f t="shared" si="1987"/>
        <v>2219.0039999999999</v>
      </c>
      <c r="CY614" s="1375">
        <f t="shared" si="1987"/>
        <v>2219.0039999999999</v>
      </c>
      <c r="CZ614" s="532">
        <f t="shared" si="1988"/>
        <v>2219.0039999999999</v>
      </c>
      <c r="DA614" s="533">
        <f t="shared" si="1988"/>
        <v>2219.0039999999999</v>
      </c>
      <c r="DB614" s="534">
        <f t="shared" si="1988"/>
        <v>2219.0039999999999</v>
      </c>
      <c r="DC614" s="534">
        <f t="shared" si="1988"/>
        <v>2219.0039999999999</v>
      </c>
      <c r="DD614" s="534">
        <f t="shared" si="1988"/>
        <v>2219.0039999999999</v>
      </c>
      <c r="DE614" s="534">
        <f t="shared" si="1988"/>
        <v>2219.0039999999999</v>
      </c>
      <c r="DF614" s="534">
        <f t="shared" si="1988"/>
        <v>2219.0039999999999</v>
      </c>
      <c r="DG614" s="535">
        <f t="shared" si="1988"/>
        <v>2219.0039999999999</v>
      </c>
      <c r="DH614" s="535">
        <f t="shared" si="1988"/>
        <v>2219.0039999999999</v>
      </c>
      <c r="DI614" s="535">
        <f t="shared" si="1988"/>
        <v>2219.0039999999999</v>
      </c>
      <c r="DJ614" s="535">
        <f t="shared" si="1989"/>
        <v>2219.0039999999999</v>
      </c>
      <c r="DK614" s="534">
        <f t="shared" si="1989"/>
        <v>2219.0039999999999</v>
      </c>
      <c r="DL614" s="534">
        <f t="shared" si="1989"/>
        <v>2219.0039999999999</v>
      </c>
      <c r="DM614" s="534">
        <f t="shared" si="1989"/>
        <v>2219.0039999999999</v>
      </c>
      <c r="DN614" s="534">
        <f t="shared" si="1989"/>
        <v>2219.0039999999999</v>
      </c>
      <c r="DO614" s="534">
        <f t="shared" si="1989"/>
        <v>2219.0039999999999</v>
      </c>
      <c r="DP614" s="533">
        <f t="shared" si="1989"/>
        <v>2219.0039999999999</v>
      </c>
      <c r="DQ614" s="532">
        <f t="shared" si="1989"/>
        <v>2219.0039999999999</v>
      </c>
      <c r="DR614" s="753">
        <f>COUNT(B614:S614)</f>
        <v>18</v>
      </c>
      <c r="DS614" s="111">
        <f>COUNT(U614:AL614)</f>
        <v>18</v>
      </c>
      <c r="DT614" s="111">
        <f>COUNT(AN614:BE614)</f>
        <v>18</v>
      </c>
      <c r="DU614" s="111">
        <f>COUNT(BG614:BX614)</f>
        <v>18</v>
      </c>
      <c r="DV614" s="602"/>
      <c r="DW614" s="719"/>
      <c r="DX614" s="719"/>
      <c r="DY614" s="719"/>
      <c r="DZ614" s="719"/>
      <c r="EA614" s="719"/>
      <c r="EB614" s="719"/>
      <c r="EC614" s="719"/>
      <c r="ED614" s="719"/>
      <c r="EE614" s="603"/>
    </row>
    <row r="615" spans="1:135" s="604" customFormat="1" ht="15.75" customHeight="1">
      <c r="A615" s="748" t="s">
        <v>328</v>
      </c>
      <c r="B615" s="733" t="str">
        <f t="shared" ref="B615:S615" si="2002">IF(B613="","",B613*B614/B$46/365/$G$1)</f>
        <v/>
      </c>
      <c r="C615" s="733" t="str">
        <f t="shared" si="2002"/>
        <v/>
      </c>
      <c r="D615" s="733" t="str">
        <f t="shared" si="2002"/>
        <v/>
      </c>
      <c r="E615" s="733" t="str">
        <f t="shared" si="2002"/>
        <v/>
      </c>
      <c r="F615" s="733" t="str">
        <f t="shared" si="2002"/>
        <v/>
      </c>
      <c r="G615" s="733" t="str">
        <f t="shared" si="2002"/>
        <v/>
      </c>
      <c r="H615" s="733" t="str">
        <f t="shared" si="2002"/>
        <v/>
      </c>
      <c r="I615" s="733" t="str">
        <f t="shared" si="2002"/>
        <v/>
      </c>
      <c r="J615" s="733" t="str">
        <f t="shared" si="2002"/>
        <v/>
      </c>
      <c r="K615" s="733" t="str">
        <f t="shared" si="2002"/>
        <v/>
      </c>
      <c r="L615" s="733" t="str">
        <f t="shared" si="2002"/>
        <v/>
      </c>
      <c r="M615" s="733" t="str">
        <f t="shared" si="2002"/>
        <v/>
      </c>
      <c r="N615" s="733" t="str">
        <f t="shared" si="2002"/>
        <v/>
      </c>
      <c r="O615" s="733" t="str">
        <f t="shared" si="2002"/>
        <v/>
      </c>
      <c r="P615" s="733" t="str">
        <f t="shared" si="2002"/>
        <v/>
      </c>
      <c r="Q615" s="733" t="str">
        <f t="shared" si="2002"/>
        <v/>
      </c>
      <c r="R615" s="733" t="str">
        <f t="shared" si="2002"/>
        <v/>
      </c>
      <c r="S615" s="733" t="str">
        <f t="shared" si="2002"/>
        <v/>
      </c>
      <c r="T615" s="813"/>
      <c r="U615" s="733" t="str">
        <f t="shared" ref="U615:AL615" si="2003">IF(U613="","",U613*U614/U$46/365/$G$1)</f>
        <v/>
      </c>
      <c r="V615" s="733" t="str">
        <f t="shared" si="2003"/>
        <v/>
      </c>
      <c r="W615" s="733" t="str">
        <f t="shared" si="2003"/>
        <v/>
      </c>
      <c r="X615" s="733" t="str">
        <f t="shared" si="2003"/>
        <v/>
      </c>
      <c r="Y615" s="733" t="str">
        <f t="shared" si="2003"/>
        <v/>
      </c>
      <c r="Z615" s="733" t="str">
        <f t="shared" si="2003"/>
        <v/>
      </c>
      <c r="AA615" s="733" t="str">
        <f t="shared" si="2003"/>
        <v/>
      </c>
      <c r="AB615" s="733" t="str">
        <f t="shared" si="2003"/>
        <v/>
      </c>
      <c r="AC615" s="733" t="str">
        <f t="shared" si="2003"/>
        <v/>
      </c>
      <c r="AD615" s="733" t="str">
        <f t="shared" si="2003"/>
        <v/>
      </c>
      <c r="AE615" s="733" t="str">
        <f t="shared" si="2003"/>
        <v/>
      </c>
      <c r="AF615" s="733" t="str">
        <f t="shared" si="2003"/>
        <v/>
      </c>
      <c r="AG615" s="733" t="str">
        <f t="shared" si="2003"/>
        <v/>
      </c>
      <c r="AH615" s="733" t="str">
        <f t="shared" si="2003"/>
        <v/>
      </c>
      <c r="AI615" s="733" t="str">
        <f t="shared" si="2003"/>
        <v/>
      </c>
      <c r="AJ615" s="733" t="str">
        <f t="shared" si="2003"/>
        <v/>
      </c>
      <c r="AK615" s="733" t="str">
        <f t="shared" si="2003"/>
        <v/>
      </c>
      <c r="AL615" s="733" t="str">
        <f t="shared" si="2003"/>
        <v/>
      </c>
      <c r="AM615" s="813"/>
      <c r="AN615" s="733" t="str">
        <f t="shared" ref="AN615:BE615" si="2004">IF(AN613="","",AN613*AN614/AN$46/365/$G$1)</f>
        <v/>
      </c>
      <c r="AO615" s="733" t="str">
        <f t="shared" si="2004"/>
        <v/>
      </c>
      <c r="AP615" s="733" t="str">
        <f t="shared" si="2004"/>
        <v/>
      </c>
      <c r="AQ615" s="733" t="str">
        <f t="shared" si="2004"/>
        <v/>
      </c>
      <c r="AR615" s="733" t="str">
        <f t="shared" si="2004"/>
        <v/>
      </c>
      <c r="AS615" s="733" t="str">
        <f t="shared" si="2004"/>
        <v/>
      </c>
      <c r="AT615" s="733" t="str">
        <f t="shared" si="2004"/>
        <v/>
      </c>
      <c r="AU615" s="733">
        <f t="shared" si="2004"/>
        <v>2.0725442092154418E-3</v>
      </c>
      <c r="AV615" s="733" t="str">
        <f t="shared" si="2004"/>
        <v/>
      </c>
      <c r="AW615" s="733" t="str">
        <f t="shared" si="2004"/>
        <v/>
      </c>
      <c r="AX615" s="733" t="str">
        <f t="shared" si="2004"/>
        <v/>
      </c>
      <c r="AY615" s="733" t="str">
        <f t="shared" si="2004"/>
        <v/>
      </c>
      <c r="AZ615" s="733" t="str">
        <f t="shared" si="2004"/>
        <v/>
      </c>
      <c r="BA615" s="733" t="str">
        <f t="shared" si="2004"/>
        <v/>
      </c>
      <c r="BB615" s="733" t="str">
        <f t="shared" si="2004"/>
        <v/>
      </c>
      <c r="BC615" s="733" t="str">
        <f t="shared" si="2004"/>
        <v/>
      </c>
      <c r="BD615" s="733" t="str">
        <f t="shared" si="2004"/>
        <v/>
      </c>
      <c r="BE615" s="733" t="str">
        <f t="shared" si="2004"/>
        <v/>
      </c>
      <c r="BF615" s="813"/>
      <c r="BG615" s="733" t="str">
        <f t="shared" ref="BG615:BX615" si="2005">IF(BG613="","",BG613*BG614/BG$46/365/$G$1)</f>
        <v/>
      </c>
      <c r="BH615" s="733" t="str">
        <f t="shared" si="2005"/>
        <v/>
      </c>
      <c r="BI615" s="733" t="str">
        <f t="shared" si="2005"/>
        <v/>
      </c>
      <c r="BJ615" s="733" t="str">
        <f t="shared" si="2005"/>
        <v/>
      </c>
      <c r="BK615" s="733" t="str">
        <f t="shared" si="2005"/>
        <v/>
      </c>
      <c r="BL615" s="733" t="str">
        <f t="shared" si="2005"/>
        <v/>
      </c>
      <c r="BM615" s="733" t="str">
        <f t="shared" si="2005"/>
        <v/>
      </c>
      <c r="BN615" s="733" t="str">
        <f t="shared" si="2005"/>
        <v/>
      </c>
      <c r="BO615" s="733" t="str">
        <f t="shared" si="2005"/>
        <v/>
      </c>
      <c r="BP615" s="733" t="str">
        <f t="shared" si="2005"/>
        <v/>
      </c>
      <c r="BQ615" s="733" t="str">
        <f t="shared" si="2005"/>
        <v/>
      </c>
      <c r="BR615" s="733" t="str">
        <f t="shared" si="2005"/>
        <v/>
      </c>
      <c r="BS615" s="733" t="str">
        <f t="shared" si="2005"/>
        <v/>
      </c>
      <c r="BT615" s="733" t="str">
        <f t="shared" si="2005"/>
        <v/>
      </c>
      <c r="BU615" s="733" t="str">
        <f t="shared" si="2005"/>
        <v/>
      </c>
      <c r="BV615" s="733" t="str">
        <f t="shared" si="2005"/>
        <v/>
      </c>
      <c r="BW615" s="733" t="str">
        <f t="shared" si="2005"/>
        <v/>
      </c>
      <c r="BX615" s="733" t="str">
        <f t="shared" si="2005"/>
        <v/>
      </c>
      <c r="BY615" s="813"/>
      <c r="BZ615" s="733" t="str">
        <f>IF(BZ613="","",BZ613*BZ614/BZ$46/365/$G$1)</f>
        <v/>
      </c>
      <c r="CA615" s="733" t="str">
        <f>IF(CA613="","",CA613*CA614/CA$46/365/$G$1)</f>
        <v/>
      </c>
      <c r="CB615" s="733" t="str">
        <f>IF(CB613="","",CB613*CB614/CB$46/365/$G$1)</f>
        <v/>
      </c>
      <c r="CC615" s="733" t="str">
        <f>IF(CC613="","",CC613*CC614/CC$46/365/$G$1)</f>
        <v/>
      </c>
      <c r="CD615" s="698"/>
      <c r="CE615" s="698"/>
      <c r="CF615" s="698"/>
      <c r="CG615" s="787"/>
      <c r="CH615" s="1376" t="str">
        <f t="shared" si="1986"/>
        <v/>
      </c>
      <c r="CI615" s="1377" t="str">
        <f t="shared" si="1986"/>
        <v/>
      </c>
      <c r="CJ615" s="1378" t="str">
        <f t="shared" si="1986"/>
        <v/>
      </c>
      <c r="CK615" s="1378" t="str">
        <f t="shared" si="1986"/>
        <v/>
      </c>
      <c r="CL615" s="1378" t="str">
        <f t="shared" si="1986"/>
        <v/>
      </c>
      <c r="CM615" s="1378" t="str">
        <f t="shared" si="1986"/>
        <v/>
      </c>
      <c r="CN615" s="1378" t="str">
        <f t="shared" si="1986"/>
        <v/>
      </c>
      <c r="CO615" s="1379" t="str">
        <f t="shared" si="1986"/>
        <v/>
      </c>
      <c r="CP615" s="1379" t="str">
        <f t="shared" si="1986"/>
        <v/>
      </c>
      <c r="CQ615" s="1379" t="str">
        <f t="shared" si="1986"/>
        <v/>
      </c>
      <c r="CR615" s="1379" t="str">
        <f t="shared" si="1987"/>
        <v/>
      </c>
      <c r="CS615" s="1378" t="str">
        <f t="shared" si="1987"/>
        <v/>
      </c>
      <c r="CT615" s="1378" t="str">
        <f t="shared" si="1987"/>
        <v/>
      </c>
      <c r="CU615" s="1378" t="str">
        <f t="shared" si="1987"/>
        <v/>
      </c>
      <c r="CV615" s="1378" t="str">
        <f t="shared" si="1987"/>
        <v/>
      </c>
      <c r="CW615" s="1378" t="str">
        <f t="shared" si="1987"/>
        <v/>
      </c>
      <c r="CX615" s="1377" t="str">
        <f t="shared" si="1987"/>
        <v/>
      </c>
      <c r="CY615" s="1380" t="str">
        <f t="shared" si="1987"/>
        <v/>
      </c>
      <c r="CZ615" s="638" t="str">
        <f t="shared" si="1988"/>
        <v/>
      </c>
      <c r="DA615" s="639" t="str">
        <f t="shared" si="1988"/>
        <v/>
      </c>
      <c r="DB615" s="640" t="str">
        <f t="shared" si="1988"/>
        <v/>
      </c>
      <c r="DC615" s="640" t="str">
        <f t="shared" si="1988"/>
        <v/>
      </c>
      <c r="DD615" s="640" t="str">
        <f t="shared" si="1988"/>
        <v/>
      </c>
      <c r="DE615" s="640" t="str">
        <f t="shared" si="1988"/>
        <v/>
      </c>
      <c r="DF615" s="640" t="str">
        <f t="shared" si="1988"/>
        <v/>
      </c>
      <c r="DG615" s="641" t="str">
        <f t="shared" si="1988"/>
        <v/>
      </c>
      <c r="DH615" s="641" t="str">
        <f t="shared" si="1988"/>
        <v/>
      </c>
      <c r="DI615" s="641" t="str">
        <f t="shared" si="1988"/>
        <v/>
      </c>
      <c r="DJ615" s="641" t="str">
        <f t="shared" si="1989"/>
        <v/>
      </c>
      <c r="DK615" s="640" t="str">
        <f t="shared" si="1989"/>
        <v/>
      </c>
      <c r="DL615" s="640" t="str">
        <f t="shared" si="1989"/>
        <v/>
      </c>
      <c r="DM615" s="640" t="str">
        <f t="shared" si="1989"/>
        <v/>
      </c>
      <c r="DN615" s="640" t="str">
        <f t="shared" si="1989"/>
        <v/>
      </c>
      <c r="DO615" s="640" t="str">
        <f t="shared" si="1989"/>
        <v/>
      </c>
      <c r="DP615" s="639" t="str">
        <f t="shared" si="1989"/>
        <v/>
      </c>
      <c r="DQ615" s="638" t="str">
        <f t="shared" si="1989"/>
        <v/>
      </c>
      <c r="DR615" s="753">
        <f>COUNT(B615:S615)</f>
        <v>0</v>
      </c>
      <c r="DS615" s="111">
        <f>COUNT(U615:AL615)</f>
        <v>0</v>
      </c>
      <c r="DT615" s="111">
        <f>COUNT(AN615:BE615)</f>
        <v>1</v>
      </c>
      <c r="DU615" s="111">
        <f>COUNT(BG615:BX615)</f>
        <v>0</v>
      </c>
      <c r="DV615" s="602"/>
      <c r="DW615" s="719"/>
      <c r="DX615" s="719"/>
      <c r="DY615" s="719"/>
      <c r="DZ615" s="719"/>
      <c r="EA615" s="719"/>
      <c r="EB615" s="719"/>
      <c r="EC615" s="719"/>
      <c r="ED615" s="719"/>
      <c r="EE615" s="603"/>
    </row>
    <row r="616" spans="1:135" s="604" customFormat="1" ht="15.75" customHeight="1">
      <c r="A616" s="748" t="s">
        <v>398</v>
      </c>
      <c r="B616" s="330"/>
      <c r="C616" s="330"/>
      <c r="D616" s="330"/>
      <c r="E616" s="330"/>
      <c r="F616" s="330"/>
      <c r="G616" s="330"/>
      <c r="H616" s="330"/>
      <c r="I616" s="330"/>
      <c r="J616" s="330"/>
      <c r="K616" s="330"/>
      <c r="L616" s="330"/>
      <c r="M616" s="330"/>
      <c r="N616" s="330"/>
      <c r="O616" s="330"/>
      <c r="P616" s="330"/>
      <c r="Q616" s="330"/>
      <c r="R616" s="330"/>
      <c r="S616" s="330"/>
      <c r="T616" s="813"/>
      <c r="U616" s="330"/>
      <c r="V616" s="330"/>
      <c r="W616" s="330"/>
      <c r="X616" s="330"/>
      <c r="Y616" s="330"/>
      <c r="Z616" s="330"/>
      <c r="AA616" s="330"/>
      <c r="AB616" s="330"/>
      <c r="AC616" s="330"/>
      <c r="AD616" s="330"/>
      <c r="AE616" s="330"/>
      <c r="AF616" s="330"/>
      <c r="AG616" s="330"/>
      <c r="AH616" s="330"/>
      <c r="AI616" s="330"/>
      <c r="AJ616" s="330"/>
      <c r="AK616" s="330"/>
      <c r="AL616" s="330"/>
      <c r="AM616" s="813"/>
      <c r="AN616" s="330"/>
      <c r="AO616" s="330"/>
      <c r="AP616" s="330"/>
      <c r="AQ616" s="330"/>
      <c r="AR616" s="330"/>
      <c r="AS616" s="330"/>
      <c r="AT616" s="330"/>
      <c r="AU616" s="330">
        <v>27</v>
      </c>
      <c r="AV616" s="330"/>
      <c r="AW616" s="330"/>
      <c r="AX616" s="330"/>
      <c r="AY616" s="330"/>
      <c r="AZ616" s="330"/>
      <c r="BA616" s="330"/>
      <c r="BB616" s="330"/>
      <c r="BC616" s="330"/>
      <c r="BD616" s="330"/>
      <c r="BE616" s="330"/>
      <c r="BF616" s="813"/>
      <c r="BG616" s="330"/>
      <c r="BH616" s="330"/>
      <c r="BI616" s="330"/>
      <c r="BJ616" s="330"/>
      <c r="BK616" s="330"/>
      <c r="BL616" s="330"/>
      <c r="BM616" s="330"/>
      <c r="BN616" s="330"/>
      <c r="BO616" s="330"/>
      <c r="BP616" s="330"/>
      <c r="BQ616" s="330"/>
      <c r="BR616" s="330"/>
      <c r="BS616" s="330"/>
      <c r="BT616" s="330"/>
      <c r="BU616" s="330"/>
      <c r="BV616" s="330"/>
      <c r="BW616" s="330"/>
      <c r="BX616" s="330"/>
      <c r="BY616" s="813"/>
      <c r="BZ616" s="330"/>
      <c r="CA616" s="330"/>
      <c r="CB616" s="330"/>
      <c r="CC616" s="330"/>
      <c r="CD616" s="698"/>
      <c r="CE616" s="698"/>
      <c r="CF616" s="698"/>
      <c r="CG616" s="787"/>
      <c r="CH616" s="1371" t="str">
        <f t="shared" si="1986"/>
        <v/>
      </c>
      <c r="CI616" s="1372" t="str">
        <f t="shared" si="1986"/>
        <v/>
      </c>
      <c r="CJ616" s="1373" t="str">
        <f t="shared" si="1986"/>
        <v/>
      </c>
      <c r="CK616" s="1373" t="str">
        <f t="shared" si="1986"/>
        <v/>
      </c>
      <c r="CL616" s="1373" t="str">
        <f t="shared" si="1986"/>
        <v/>
      </c>
      <c r="CM616" s="1373" t="str">
        <f t="shared" si="1986"/>
        <v/>
      </c>
      <c r="CN616" s="1373" t="str">
        <f t="shared" si="1986"/>
        <v/>
      </c>
      <c r="CO616" s="1374" t="str">
        <f t="shared" si="1986"/>
        <v/>
      </c>
      <c r="CP616" s="1374" t="str">
        <f t="shared" si="1986"/>
        <v/>
      </c>
      <c r="CQ616" s="1374" t="str">
        <f t="shared" si="1986"/>
        <v/>
      </c>
      <c r="CR616" s="1374" t="str">
        <f t="shared" si="1987"/>
        <v/>
      </c>
      <c r="CS616" s="1373" t="str">
        <f t="shared" si="1987"/>
        <v/>
      </c>
      <c r="CT616" s="1373" t="str">
        <f t="shared" si="1987"/>
        <v/>
      </c>
      <c r="CU616" s="1373" t="str">
        <f t="shared" si="1987"/>
        <v/>
      </c>
      <c r="CV616" s="1373" t="str">
        <f t="shared" si="1987"/>
        <v/>
      </c>
      <c r="CW616" s="1373" t="str">
        <f t="shared" si="1987"/>
        <v/>
      </c>
      <c r="CX616" s="1372" t="str">
        <f t="shared" si="1987"/>
        <v/>
      </c>
      <c r="CY616" s="1375" t="str">
        <f t="shared" si="1987"/>
        <v/>
      </c>
      <c r="CZ616" s="532" t="str">
        <f t="shared" si="1988"/>
        <v/>
      </c>
      <c r="DA616" s="533" t="str">
        <f t="shared" si="1988"/>
        <v/>
      </c>
      <c r="DB616" s="534" t="str">
        <f t="shared" si="1988"/>
        <v/>
      </c>
      <c r="DC616" s="534" t="str">
        <f t="shared" si="1988"/>
        <v/>
      </c>
      <c r="DD616" s="534" t="str">
        <f t="shared" si="1988"/>
        <v/>
      </c>
      <c r="DE616" s="534" t="str">
        <f t="shared" si="1988"/>
        <v/>
      </c>
      <c r="DF616" s="534" t="str">
        <f t="shared" si="1988"/>
        <v/>
      </c>
      <c r="DG616" s="535" t="str">
        <f t="shared" si="1988"/>
        <v/>
      </c>
      <c r="DH616" s="535" t="str">
        <f t="shared" si="1988"/>
        <v/>
      </c>
      <c r="DI616" s="535" t="str">
        <f t="shared" si="1988"/>
        <v/>
      </c>
      <c r="DJ616" s="535" t="str">
        <f t="shared" si="1989"/>
        <v/>
      </c>
      <c r="DK616" s="534" t="str">
        <f t="shared" si="1989"/>
        <v/>
      </c>
      <c r="DL616" s="534" t="str">
        <f t="shared" si="1989"/>
        <v/>
      </c>
      <c r="DM616" s="534" t="str">
        <f t="shared" si="1989"/>
        <v/>
      </c>
      <c r="DN616" s="534" t="str">
        <f t="shared" si="1989"/>
        <v/>
      </c>
      <c r="DO616" s="534" t="str">
        <f t="shared" si="1989"/>
        <v/>
      </c>
      <c r="DP616" s="533" t="str">
        <f t="shared" si="1989"/>
        <v/>
      </c>
      <c r="DQ616" s="532" t="str">
        <f t="shared" si="1989"/>
        <v/>
      </c>
      <c r="DR616" s="753">
        <f>COUNT(B616:S616)</f>
        <v>0</v>
      </c>
      <c r="DS616" s="111">
        <f>COUNT(U616:AL616)</f>
        <v>0</v>
      </c>
      <c r="DT616" s="111">
        <f>COUNT(AN616:BE616)</f>
        <v>1</v>
      </c>
      <c r="DU616" s="111">
        <f>COUNT(BG616:BX616)</f>
        <v>0</v>
      </c>
      <c r="DV616" s="602"/>
      <c r="DW616" s="719"/>
      <c r="DX616" s="719"/>
      <c r="DY616" s="719"/>
      <c r="DZ616" s="719"/>
      <c r="EA616" s="719"/>
      <c r="EB616" s="719"/>
      <c r="EC616" s="719"/>
      <c r="ED616" s="719"/>
      <c r="EE616" s="603"/>
    </row>
    <row r="617" spans="1:135" s="604" customFormat="1" ht="15.75" customHeight="1">
      <c r="A617" s="748" t="s">
        <v>395</v>
      </c>
      <c r="B617" s="730" t="str">
        <f t="shared" ref="B617:S617" si="2006">IF(B616="","",B613*B616)</f>
        <v/>
      </c>
      <c r="C617" s="730" t="str">
        <f t="shared" si="2006"/>
        <v/>
      </c>
      <c r="D617" s="730" t="str">
        <f t="shared" si="2006"/>
        <v/>
      </c>
      <c r="E617" s="730" t="str">
        <f t="shared" si="2006"/>
        <v/>
      </c>
      <c r="F617" s="730" t="str">
        <f t="shared" si="2006"/>
        <v/>
      </c>
      <c r="G617" s="730" t="str">
        <f t="shared" si="2006"/>
        <v/>
      </c>
      <c r="H617" s="730" t="str">
        <f t="shared" si="2006"/>
        <v/>
      </c>
      <c r="I617" s="730" t="str">
        <f t="shared" si="2006"/>
        <v/>
      </c>
      <c r="J617" s="730" t="str">
        <f t="shared" si="2006"/>
        <v/>
      </c>
      <c r="K617" s="730" t="str">
        <f t="shared" si="2006"/>
        <v/>
      </c>
      <c r="L617" s="730" t="str">
        <f t="shared" si="2006"/>
        <v/>
      </c>
      <c r="M617" s="730" t="str">
        <f t="shared" si="2006"/>
        <v/>
      </c>
      <c r="N617" s="730" t="str">
        <f t="shared" si="2006"/>
        <v/>
      </c>
      <c r="O617" s="730" t="str">
        <f t="shared" si="2006"/>
        <v/>
      </c>
      <c r="P617" s="730" t="str">
        <f t="shared" si="2006"/>
        <v/>
      </c>
      <c r="Q617" s="730" t="str">
        <f t="shared" si="2006"/>
        <v/>
      </c>
      <c r="R617" s="730" t="str">
        <f t="shared" si="2006"/>
        <v/>
      </c>
      <c r="S617" s="730" t="str">
        <f t="shared" si="2006"/>
        <v/>
      </c>
      <c r="T617" s="813"/>
      <c r="U617" s="730" t="str">
        <f t="shared" ref="U617:AL617" si="2007">IF(U616="","",U613*U616)</f>
        <v/>
      </c>
      <c r="V617" s="730" t="str">
        <f t="shared" si="2007"/>
        <v/>
      </c>
      <c r="W617" s="730" t="str">
        <f t="shared" si="2007"/>
        <v/>
      </c>
      <c r="X617" s="730" t="str">
        <f t="shared" si="2007"/>
        <v/>
      </c>
      <c r="Y617" s="730" t="str">
        <f t="shared" si="2007"/>
        <v/>
      </c>
      <c r="Z617" s="730" t="str">
        <f t="shared" si="2007"/>
        <v/>
      </c>
      <c r="AA617" s="730" t="str">
        <f t="shared" si="2007"/>
        <v/>
      </c>
      <c r="AB617" s="730" t="str">
        <f t="shared" si="2007"/>
        <v/>
      </c>
      <c r="AC617" s="730" t="str">
        <f t="shared" si="2007"/>
        <v/>
      </c>
      <c r="AD617" s="730" t="str">
        <f t="shared" si="2007"/>
        <v/>
      </c>
      <c r="AE617" s="730" t="str">
        <f t="shared" si="2007"/>
        <v/>
      </c>
      <c r="AF617" s="730" t="str">
        <f t="shared" si="2007"/>
        <v/>
      </c>
      <c r="AG617" s="730" t="str">
        <f t="shared" si="2007"/>
        <v/>
      </c>
      <c r="AH617" s="730" t="str">
        <f t="shared" si="2007"/>
        <v/>
      </c>
      <c r="AI617" s="730" t="str">
        <f t="shared" si="2007"/>
        <v/>
      </c>
      <c r="AJ617" s="730" t="str">
        <f t="shared" si="2007"/>
        <v/>
      </c>
      <c r="AK617" s="730" t="str">
        <f t="shared" si="2007"/>
        <v/>
      </c>
      <c r="AL617" s="730" t="str">
        <f t="shared" si="2007"/>
        <v/>
      </c>
      <c r="AM617" s="813"/>
      <c r="AN617" s="730" t="str">
        <f t="shared" ref="AN617:BE617" si="2008">IF(AN616="","",AN613*AN616)</f>
        <v/>
      </c>
      <c r="AO617" s="730" t="str">
        <f t="shared" si="2008"/>
        <v/>
      </c>
      <c r="AP617" s="730" t="str">
        <f t="shared" si="2008"/>
        <v/>
      </c>
      <c r="AQ617" s="730" t="str">
        <f t="shared" si="2008"/>
        <v/>
      </c>
      <c r="AR617" s="730" t="str">
        <f t="shared" si="2008"/>
        <v/>
      </c>
      <c r="AS617" s="730" t="str">
        <f t="shared" si="2008"/>
        <v/>
      </c>
      <c r="AT617" s="730" t="str">
        <f t="shared" si="2008"/>
        <v/>
      </c>
      <c r="AU617" s="730">
        <f t="shared" si="2008"/>
        <v>486</v>
      </c>
      <c r="AV617" s="730" t="str">
        <f t="shared" si="2008"/>
        <v/>
      </c>
      <c r="AW617" s="730" t="str">
        <f t="shared" si="2008"/>
        <v/>
      </c>
      <c r="AX617" s="730" t="str">
        <f t="shared" si="2008"/>
        <v/>
      </c>
      <c r="AY617" s="730" t="str">
        <f t="shared" si="2008"/>
        <v/>
      </c>
      <c r="AZ617" s="730" t="str">
        <f t="shared" si="2008"/>
        <v/>
      </c>
      <c r="BA617" s="730" t="str">
        <f t="shared" si="2008"/>
        <v/>
      </c>
      <c r="BB617" s="730" t="str">
        <f t="shared" si="2008"/>
        <v/>
      </c>
      <c r="BC617" s="730" t="str">
        <f t="shared" si="2008"/>
        <v/>
      </c>
      <c r="BD617" s="730" t="str">
        <f t="shared" si="2008"/>
        <v/>
      </c>
      <c r="BE617" s="730" t="str">
        <f t="shared" si="2008"/>
        <v/>
      </c>
      <c r="BF617" s="813"/>
      <c r="BG617" s="730" t="str">
        <f t="shared" ref="BG617:BX617" si="2009">IF(BG616="","",BG613*BG616)</f>
        <v/>
      </c>
      <c r="BH617" s="730" t="str">
        <f t="shared" si="2009"/>
        <v/>
      </c>
      <c r="BI617" s="730" t="str">
        <f t="shared" si="2009"/>
        <v/>
      </c>
      <c r="BJ617" s="730" t="str">
        <f t="shared" si="2009"/>
        <v/>
      </c>
      <c r="BK617" s="730" t="str">
        <f t="shared" si="2009"/>
        <v/>
      </c>
      <c r="BL617" s="730" t="str">
        <f t="shared" si="2009"/>
        <v/>
      </c>
      <c r="BM617" s="730" t="str">
        <f t="shared" si="2009"/>
        <v/>
      </c>
      <c r="BN617" s="730" t="str">
        <f t="shared" si="2009"/>
        <v/>
      </c>
      <c r="BO617" s="730" t="str">
        <f t="shared" si="2009"/>
        <v/>
      </c>
      <c r="BP617" s="730" t="str">
        <f t="shared" si="2009"/>
        <v/>
      </c>
      <c r="BQ617" s="730" t="str">
        <f t="shared" si="2009"/>
        <v/>
      </c>
      <c r="BR617" s="730" t="str">
        <f t="shared" si="2009"/>
        <v/>
      </c>
      <c r="BS617" s="730" t="str">
        <f t="shared" si="2009"/>
        <v/>
      </c>
      <c r="BT617" s="730" t="str">
        <f t="shared" si="2009"/>
        <v/>
      </c>
      <c r="BU617" s="730" t="str">
        <f t="shared" si="2009"/>
        <v/>
      </c>
      <c r="BV617" s="730" t="str">
        <f t="shared" si="2009"/>
        <v/>
      </c>
      <c r="BW617" s="730" t="str">
        <f t="shared" si="2009"/>
        <v/>
      </c>
      <c r="BX617" s="730" t="str">
        <f t="shared" si="2009"/>
        <v/>
      </c>
      <c r="BY617" s="813"/>
      <c r="BZ617" s="730" t="str">
        <f>IF(BZ616="","",BZ613*BZ616)</f>
        <v/>
      </c>
      <c r="CA617" s="730" t="str">
        <f>IF(CA616="","",CA613*CA616)</f>
        <v/>
      </c>
      <c r="CB617" s="730" t="str">
        <f>IF(CB616="","",CB613*CB616)</f>
        <v/>
      </c>
      <c r="CC617" s="730" t="str">
        <f>IF(CC616="","",CC613*CC616)</f>
        <v/>
      </c>
      <c r="CD617" s="698"/>
      <c r="CE617" s="698"/>
      <c r="CF617" s="698"/>
      <c r="CG617" s="787"/>
      <c r="CH617" s="1371" t="str">
        <f t="shared" si="1986"/>
        <v/>
      </c>
      <c r="CI617" s="1372" t="str">
        <f t="shared" si="1986"/>
        <v/>
      </c>
      <c r="CJ617" s="1373" t="str">
        <f t="shared" si="1986"/>
        <v/>
      </c>
      <c r="CK617" s="1373" t="str">
        <f t="shared" si="1986"/>
        <v/>
      </c>
      <c r="CL617" s="1373" t="str">
        <f t="shared" si="1986"/>
        <v/>
      </c>
      <c r="CM617" s="1373" t="str">
        <f t="shared" si="1986"/>
        <v/>
      </c>
      <c r="CN617" s="1373" t="str">
        <f t="shared" si="1986"/>
        <v/>
      </c>
      <c r="CO617" s="1374" t="str">
        <f t="shared" si="1986"/>
        <v/>
      </c>
      <c r="CP617" s="1374" t="str">
        <f t="shared" si="1986"/>
        <v/>
      </c>
      <c r="CQ617" s="1374" t="str">
        <f t="shared" si="1986"/>
        <v/>
      </c>
      <c r="CR617" s="1374" t="str">
        <f t="shared" si="1987"/>
        <v/>
      </c>
      <c r="CS617" s="1373" t="str">
        <f t="shared" si="1987"/>
        <v/>
      </c>
      <c r="CT617" s="1373" t="str">
        <f t="shared" si="1987"/>
        <v/>
      </c>
      <c r="CU617" s="1373" t="str">
        <f t="shared" si="1987"/>
        <v/>
      </c>
      <c r="CV617" s="1373" t="str">
        <f t="shared" si="1987"/>
        <v/>
      </c>
      <c r="CW617" s="1373" t="str">
        <f t="shared" si="1987"/>
        <v/>
      </c>
      <c r="CX617" s="1372" t="str">
        <f t="shared" si="1987"/>
        <v/>
      </c>
      <c r="CY617" s="1375" t="str">
        <f t="shared" si="1987"/>
        <v/>
      </c>
      <c r="CZ617" s="532" t="str">
        <f t="shared" si="1988"/>
        <v/>
      </c>
      <c r="DA617" s="533" t="str">
        <f t="shared" si="1988"/>
        <v/>
      </c>
      <c r="DB617" s="534" t="str">
        <f t="shared" si="1988"/>
        <v/>
      </c>
      <c r="DC617" s="534" t="str">
        <f t="shared" si="1988"/>
        <v/>
      </c>
      <c r="DD617" s="534" t="str">
        <f t="shared" si="1988"/>
        <v/>
      </c>
      <c r="DE617" s="534" t="str">
        <f t="shared" si="1988"/>
        <v/>
      </c>
      <c r="DF617" s="534" t="str">
        <f t="shared" si="1988"/>
        <v/>
      </c>
      <c r="DG617" s="535" t="str">
        <f t="shared" si="1988"/>
        <v/>
      </c>
      <c r="DH617" s="535" t="str">
        <f t="shared" si="1988"/>
        <v/>
      </c>
      <c r="DI617" s="535" t="str">
        <f t="shared" si="1988"/>
        <v/>
      </c>
      <c r="DJ617" s="535" t="str">
        <f t="shared" si="1989"/>
        <v/>
      </c>
      <c r="DK617" s="534" t="str">
        <f t="shared" si="1989"/>
        <v/>
      </c>
      <c r="DL617" s="534" t="str">
        <f t="shared" si="1989"/>
        <v/>
      </c>
      <c r="DM617" s="534" t="str">
        <f t="shared" si="1989"/>
        <v/>
      </c>
      <c r="DN617" s="534" t="str">
        <f t="shared" si="1989"/>
        <v/>
      </c>
      <c r="DO617" s="534" t="str">
        <f t="shared" si="1989"/>
        <v/>
      </c>
      <c r="DP617" s="533" t="str">
        <f t="shared" si="1989"/>
        <v/>
      </c>
      <c r="DQ617" s="532" t="str">
        <f t="shared" si="1989"/>
        <v/>
      </c>
      <c r="DR617" s="753">
        <f>COUNT(B617:S617)</f>
        <v>0</v>
      </c>
      <c r="DS617" s="111">
        <f>COUNT(U617:AL617)</f>
        <v>0</v>
      </c>
      <c r="DT617" s="111">
        <f>COUNT(AN617:BE617)</f>
        <v>1</v>
      </c>
      <c r="DU617" s="111">
        <f>COUNT(BG617:BX617)</f>
        <v>0</v>
      </c>
      <c r="DV617" s="602"/>
      <c r="DW617" s="719"/>
      <c r="DX617" s="719"/>
      <c r="DY617" s="719"/>
      <c r="DZ617" s="719"/>
      <c r="EA617" s="719"/>
      <c r="EB617" s="719"/>
      <c r="EC617" s="719"/>
      <c r="ED617" s="719"/>
      <c r="EE617" s="603"/>
    </row>
    <row r="618" spans="1:135" s="604" customFormat="1" ht="15.75" customHeight="1">
      <c r="A618" s="1442" t="s">
        <v>851</v>
      </c>
      <c r="B618" s="777"/>
      <c r="C618" s="330"/>
      <c r="D618" s="330"/>
      <c r="E618" s="330"/>
      <c r="F618" s="330"/>
      <c r="G618" s="330"/>
      <c r="H618" s="330"/>
      <c r="I618" s="330"/>
      <c r="J618" s="330"/>
      <c r="K618" s="330"/>
      <c r="L618" s="330"/>
      <c r="M618" s="330"/>
      <c r="N618" s="330"/>
      <c r="O618" s="330"/>
      <c r="P618" s="330"/>
      <c r="Q618" s="330"/>
      <c r="R618" s="330"/>
      <c r="S618" s="330"/>
      <c r="T618" s="742"/>
      <c r="U618" s="330"/>
      <c r="V618" s="330"/>
      <c r="W618" s="330"/>
      <c r="X618" s="330"/>
      <c r="Y618" s="330"/>
      <c r="Z618" s="330"/>
      <c r="AA618" s="330"/>
      <c r="AB618" s="330"/>
      <c r="AC618" s="330"/>
      <c r="AD618" s="330"/>
      <c r="AE618" s="330"/>
      <c r="AF618" s="330"/>
      <c r="AG618" s="330"/>
      <c r="AH618" s="777"/>
      <c r="AI618" s="777"/>
      <c r="AJ618" s="777"/>
      <c r="AK618" s="777"/>
      <c r="AL618" s="777"/>
      <c r="AM618" s="742"/>
      <c r="AN618" s="330"/>
      <c r="AO618" s="330"/>
      <c r="AP618" s="330"/>
      <c r="AQ618" s="330"/>
      <c r="AR618" s="330"/>
      <c r="AS618" s="330"/>
      <c r="AT618" s="330"/>
      <c r="AU618" s="330"/>
      <c r="AV618" s="330"/>
      <c r="AW618" s="330"/>
      <c r="AX618" s="330"/>
      <c r="AY618" s="330"/>
      <c r="AZ618" s="330"/>
      <c r="BA618" s="330"/>
      <c r="BB618" s="330"/>
      <c r="BC618" s="330"/>
      <c r="BD618" s="330"/>
      <c r="BE618" s="330"/>
      <c r="BF618" s="742"/>
      <c r="BG618" s="330"/>
      <c r="BH618" s="330"/>
      <c r="BI618" s="330"/>
      <c r="BJ618" s="330"/>
      <c r="BK618" s="330"/>
      <c r="BL618" s="330"/>
      <c r="BM618" s="330"/>
      <c r="BN618" s="330"/>
      <c r="BO618" s="330"/>
      <c r="BP618" s="330"/>
      <c r="BQ618" s="330"/>
      <c r="BR618" s="330"/>
      <c r="BS618" s="330"/>
      <c r="BT618" s="330"/>
      <c r="BU618" s="330"/>
      <c r="BV618" s="330"/>
      <c r="BW618" s="330"/>
      <c r="BX618" s="330"/>
      <c r="BY618" s="742"/>
      <c r="BZ618" s="330"/>
      <c r="CA618" s="330"/>
      <c r="CB618" s="330"/>
      <c r="CC618" s="330"/>
      <c r="CD618" s="690"/>
      <c r="CE618" s="690"/>
      <c r="CF618" s="690"/>
      <c r="CG618" s="786"/>
      <c r="CH618" s="1387"/>
      <c r="CI618" s="1387"/>
      <c r="CJ618" s="1387"/>
      <c r="CK618" s="1387"/>
      <c r="CL618" s="1387"/>
      <c r="CM618" s="1387"/>
      <c r="CN618" s="1387"/>
      <c r="CO618" s="1387"/>
      <c r="CP618" s="1387"/>
      <c r="CQ618" s="1387"/>
      <c r="CR618" s="1387"/>
      <c r="CS618" s="1387"/>
      <c r="CT618" s="1387"/>
      <c r="CU618" s="1387"/>
      <c r="CV618" s="1387"/>
      <c r="CW618" s="1387"/>
      <c r="CX618" s="1387"/>
      <c r="CY618" s="1388"/>
      <c r="CZ618" s="736"/>
      <c r="DA618" s="736"/>
      <c r="DB618" s="736"/>
      <c r="DC618" s="736"/>
      <c r="DD618" s="736"/>
      <c r="DE618" s="736"/>
      <c r="DF618" s="736"/>
      <c r="DG618" s="736"/>
      <c r="DH618" s="736"/>
      <c r="DI618" s="736"/>
      <c r="DJ618" s="736"/>
      <c r="DK618" s="736"/>
      <c r="DL618" s="736"/>
      <c r="DM618" s="736"/>
      <c r="DN618" s="736"/>
      <c r="DO618" s="736"/>
      <c r="DP618" s="736"/>
      <c r="DQ618" s="736"/>
      <c r="DR618" s="699"/>
      <c r="DS618" s="112"/>
      <c r="DT618" s="112"/>
      <c r="DU618" s="112"/>
      <c r="DV618" s="692"/>
      <c r="DW618" s="718"/>
      <c r="DX618" s="718"/>
      <c r="DY618" s="718"/>
      <c r="DZ618" s="718"/>
      <c r="EA618" s="718"/>
      <c r="EB618" s="718"/>
      <c r="EC618" s="718"/>
      <c r="ED618" s="718"/>
      <c r="EE618" s="603"/>
    </row>
    <row r="619" spans="1:135" s="604" customFormat="1" ht="15.75" customHeight="1">
      <c r="A619" s="748" t="s">
        <v>399</v>
      </c>
      <c r="B619" s="743"/>
      <c r="C619" s="741"/>
      <c r="D619" s="741"/>
      <c r="E619" s="741"/>
      <c r="F619" s="741"/>
      <c r="G619" s="741"/>
      <c r="H619" s="741"/>
      <c r="I619" s="741"/>
      <c r="J619" s="741"/>
      <c r="K619" s="741"/>
      <c r="L619" s="741"/>
      <c r="M619" s="741"/>
      <c r="N619" s="741"/>
      <c r="O619" s="741"/>
      <c r="P619" s="741"/>
      <c r="Q619" s="741"/>
      <c r="R619" s="741"/>
      <c r="S619" s="741"/>
      <c r="T619" s="803"/>
      <c r="U619" s="741"/>
      <c r="V619" s="741"/>
      <c r="W619" s="741"/>
      <c r="X619" s="741"/>
      <c r="Y619" s="741"/>
      <c r="Z619" s="741"/>
      <c r="AA619" s="741"/>
      <c r="AB619" s="741"/>
      <c r="AC619" s="741"/>
      <c r="AD619" s="741"/>
      <c r="AE619" s="741"/>
      <c r="AF619" s="741"/>
      <c r="AG619" s="741"/>
      <c r="AH619" s="743"/>
      <c r="AI619" s="743"/>
      <c r="AJ619" s="743"/>
      <c r="AK619" s="743"/>
      <c r="AL619" s="743"/>
      <c r="AM619" s="803"/>
      <c r="AN619" s="741"/>
      <c r="AO619" s="741"/>
      <c r="AP619" s="741"/>
      <c r="AQ619" s="741"/>
      <c r="AR619" s="741"/>
      <c r="AS619" s="741"/>
      <c r="AT619" s="741"/>
      <c r="AU619" s="741"/>
      <c r="AV619" s="741"/>
      <c r="AW619" s="741"/>
      <c r="AX619" s="741"/>
      <c r="AY619" s="741"/>
      <c r="AZ619" s="741"/>
      <c r="BA619" s="741"/>
      <c r="BB619" s="741"/>
      <c r="BC619" s="741"/>
      <c r="BD619" s="741"/>
      <c r="BE619" s="741"/>
      <c r="BF619" s="803"/>
      <c r="BG619" s="741"/>
      <c r="BH619" s="741"/>
      <c r="BI619" s="741"/>
      <c r="BJ619" s="741"/>
      <c r="BK619" s="741"/>
      <c r="BL619" s="741"/>
      <c r="BM619" s="741"/>
      <c r="BN619" s="741"/>
      <c r="BO619" s="741"/>
      <c r="BP619" s="741"/>
      <c r="BQ619" s="741"/>
      <c r="BR619" s="741"/>
      <c r="BS619" s="741"/>
      <c r="BT619" s="741"/>
      <c r="BU619" s="741"/>
      <c r="BV619" s="741"/>
      <c r="BW619" s="741"/>
      <c r="BX619" s="741"/>
      <c r="BY619" s="803"/>
      <c r="BZ619" s="741"/>
      <c r="CA619" s="741"/>
      <c r="CB619" s="741"/>
      <c r="CC619" s="741"/>
      <c r="CD619" s="698"/>
      <c r="CE619" s="698"/>
      <c r="CF619" s="698"/>
      <c r="CG619" s="787"/>
      <c r="CH619" s="1371" t="str">
        <f t="shared" ref="CH619:CQ623" si="2010">IF($CH$4=$CD$4,IF(OR(-FLOOR(((18-COUNT($B619:$S619))/2),1)+CH$7&lt;1,-FLOOR(((18-COUNT($B619:$S619))/2),1)+CH$7&gt;COUNT($B619:$S619)),"",LARGE($B619:$S619,-FLOOR(((18-COUNT($B619:$S619))/2),1)+CH$7)),IF(OR(-FLOOR(((18-COUNT($AN619:$BE619))/2),1)+CH$7&lt;1,-FLOOR(((18-COUNT($AN619:$BE619))/2),1)+CH$7&gt;COUNT($AN619:$BE619)),"",LARGE($AN619:$BE619,-FLOOR(((18-COUNT($AN619:$BE619))/2),1)+CH$7)))</f>
        <v/>
      </c>
      <c r="CI619" s="1372" t="str">
        <f t="shared" si="2010"/>
        <v/>
      </c>
      <c r="CJ619" s="1373" t="str">
        <f t="shared" si="2010"/>
        <v/>
      </c>
      <c r="CK619" s="1373" t="str">
        <f t="shared" si="2010"/>
        <v/>
      </c>
      <c r="CL619" s="1373" t="str">
        <f t="shared" si="2010"/>
        <v/>
      </c>
      <c r="CM619" s="1373" t="str">
        <f t="shared" si="2010"/>
        <v/>
      </c>
      <c r="CN619" s="1373" t="str">
        <f t="shared" si="2010"/>
        <v/>
      </c>
      <c r="CO619" s="1374" t="str">
        <f t="shared" si="2010"/>
        <v/>
      </c>
      <c r="CP619" s="1374" t="str">
        <f t="shared" si="2010"/>
        <v/>
      </c>
      <c r="CQ619" s="1374" t="str">
        <f t="shared" si="2010"/>
        <v/>
      </c>
      <c r="CR619" s="1374" t="str">
        <f t="shared" ref="CR619:CY623" si="2011">IF($CH$4=$CD$4,IF(OR(-FLOOR(((18-COUNT($B619:$S619))/2),1)+CR$7&lt;1,-FLOOR(((18-COUNT($B619:$S619))/2),1)+CR$7&gt;COUNT($B619:$S619)),"",LARGE($B619:$S619,-FLOOR(((18-COUNT($B619:$S619))/2),1)+CR$7)),IF(OR(-FLOOR(((18-COUNT($AN619:$BE619))/2),1)+CR$7&lt;1,-FLOOR(((18-COUNT($AN619:$BE619))/2),1)+CR$7&gt;COUNT($AN619:$BE619)),"",LARGE($AN619:$BE619,-FLOOR(((18-COUNT($AN619:$BE619))/2),1)+CR$7)))</f>
        <v/>
      </c>
      <c r="CS619" s="1373" t="str">
        <f t="shared" si="2011"/>
        <v/>
      </c>
      <c r="CT619" s="1373" t="str">
        <f t="shared" si="2011"/>
        <v/>
      </c>
      <c r="CU619" s="1373" t="str">
        <f t="shared" si="2011"/>
        <v/>
      </c>
      <c r="CV619" s="1373" t="str">
        <f t="shared" si="2011"/>
        <v/>
      </c>
      <c r="CW619" s="1373" t="str">
        <f t="shared" si="2011"/>
        <v/>
      </c>
      <c r="CX619" s="1372" t="str">
        <f t="shared" si="2011"/>
        <v/>
      </c>
      <c r="CY619" s="1375" t="str">
        <f t="shared" si="2011"/>
        <v/>
      </c>
      <c r="CZ619" s="532" t="str">
        <f t="shared" ref="CZ619:DI623" si="2012">IF($CH$4=$CD$4,IF(OR(-FLOOR(((18-COUNT($U619:$AL619))/2),1)+CZ$7&lt;1,-FLOOR(((18-COUNT($U619:$AL619))/2),1)+CZ$7&gt;COUNT($U619:$AL619)),"",LARGE($U619:$AL619,-FLOOR(((18-COUNT($U619:$AL619))/2),1)+CZ$7)),IF(OR(-FLOOR(((18-COUNT($BG619:$BX619))/2),1)+CZ$7&lt;1,-FLOOR(((18-COUNT($BG619:$BX619))/2),1)+CZ$7&gt;COUNT($BG619:$BX619)),"",LARGE($BG619:$BX619,-FLOOR(((18-COUNT($BG619:$BX619))/2),1)+CZ$7)))</f>
        <v/>
      </c>
      <c r="DA619" s="533" t="str">
        <f t="shared" si="2012"/>
        <v/>
      </c>
      <c r="DB619" s="534" t="str">
        <f t="shared" si="2012"/>
        <v/>
      </c>
      <c r="DC619" s="534" t="str">
        <f t="shared" si="2012"/>
        <v/>
      </c>
      <c r="DD619" s="534" t="str">
        <f t="shared" si="2012"/>
        <v/>
      </c>
      <c r="DE619" s="534" t="str">
        <f t="shared" si="2012"/>
        <v/>
      </c>
      <c r="DF619" s="534" t="str">
        <f t="shared" si="2012"/>
        <v/>
      </c>
      <c r="DG619" s="535" t="str">
        <f t="shared" si="2012"/>
        <v/>
      </c>
      <c r="DH619" s="535" t="str">
        <f t="shared" si="2012"/>
        <v/>
      </c>
      <c r="DI619" s="535" t="str">
        <f t="shared" si="2012"/>
        <v/>
      </c>
      <c r="DJ619" s="535" t="str">
        <f t="shared" ref="DJ619:DQ623" si="2013">IF($CH$4=$CD$4,IF(OR(-FLOOR(((18-COUNT($U619:$AL619))/2),1)+DJ$7&lt;1,-FLOOR(((18-COUNT($U619:$AL619))/2),1)+DJ$7&gt;COUNT($U619:$AL619)),"",LARGE($U619:$AL619,-FLOOR(((18-COUNT($U619:$AL619))/2),1)+DJ$7)),IF(OR(-FLOOR(((18-COUNT($BG619:$BX619))/2),1)+DJ$7&lt;1,-FLOOR(((18-COUNT($BG619:$BX619))/2),1)+DJ$7&gt;COUNT($BG619:$BX619)),"",LARGE($BG619:$BX619,-FLOOR(((18-COUNT($BG619:$BX619))/2),1)+DJ$7)))</f>
        <v/>
      </c>
      <c r="DK619" s="534" t="str">
        <f t="shared" si="2013"/>
        <v/>
      </c>
      <c r="DL619" s="534" t="str">
        <f t="shared" si="2013"/>
        <v/>
      </c>
      <c r="DM619" s="534" t="str">
        <f t="shared" si="2013"/>
        <v/>
      </c>
      <c r="DN619" s="534" t="str">
        <f t="shared" si="2013"/>
        <v/>
      </c>
      <c r="DO619" s="534" t="str">
        <f t="shared" si="2013"/>
        <v/>
      </c>
      <c r="DP619" s="533" t="str">
        <f t="shared" si="2013"/>
        <v/>
      </c>
      <c r="DQ619" s="532" t="str">
        <f t="shared" si="2013"/>
        <v/>
      </c>
      <c r="DR619" s="753">
        <f>COUNT(B619:S619)</f>
        <v>0</v>
      </c>
      <c r="DS619" s="111">
        <f>COUNT(U619:AL619)</f>
        <v>0</v>
      </c>
      <c r="DT619" s="111">
        <f>COUNT(AN619:BE619)</f>
        <v>0</v>
      </c>
      <c r="DU619" s="111">
        <f>COUNT(BG619:BX619)</f>
        <v>0</v>
      </c>
      <c r="DV619" s="602"/>
      <c r="DW619" s="719"/>
      <c r="DX619" s="719"/>
      <c r="DY619" s="719"/>
      <c r="DZ619" s="719"/>
      <c r="EA619" s="719"/>
      <c r="EB619" s="719"/>
      <c r="EC619" s="719"/>
      <c r="ED619" s="719"/>
      <c r="EE619" s="603"/>
    </row>
    <row r="620" spans="1:135" s="604" customFormat="1" ht="15.75" customHeight="1">
      <c r="A620" s="800" t="s">
        <v>393</v>
      </c>
      <c r="B620" s="858">
        <v>12637</v>
      </c>
      <c r="C620" s="858">
        <v>12637</v>
      </c>
      <c r="D620" s="858">
        <v>12637</v>
      </c>
      <c r="E620" s="858">
        <v>12637</v>
      </c>
      <c r="F620" s="858">
        <v>12637</v>
      </c>
      <c r="G620" s="858">
        <v>12637</v>
      </c>
      <c r="H620" s="858">
        <v>12637</v>
      </c>
      <c r="I620" s="858">
        <v>12637</v>
      </c>
      <c r="J620" s="858">
        <v>12637</v>
      </c>
      <c r="K620" s="858">
        <v>12637</v>
      </c>
      <c r="L620" s="858">
        <v>12637</v>
      </c>
      <c r="M620" s="858">
        <v>12637</v>
      </c>
      <c r="N620" s="858">
        <v>12637</v>
      </c>
      <c r="O620" s="858">
        <v>12637</v>
      </c>
      <c r="P620" s="858">
        <v>12637</v>
      </c>
      <c r="Q620" s="858">
        <v>12637</v>
      </c>
      <c r="R620" s="858">
        <v>12637</v>
      </c>
      <c r="S620" s="858">
        <v>12637</v>
      </c>
      <c r="T620" s="703"/>
      <c r="U620" s="858">
        <v>12637</v>
      </c>
      <c r="V620" s="858">
        <v>12637</v>
      </c>
      <c r="W620" s="858">
        <v>12637</v>
      </c>
      <c r="X620" s="858">
        <v>12637</v>
      </c>
      <c r="Y620" s="858">
        <v>12637</v>
      </c>
      <c r="Z620" s="858">
        <v>12637</v>
      </c>
      <c r="AA620" s="858">
        <v>12637</v>
      </c>
      <c r="AB620" s="858">
        <v>12637</v>
      </c>
      <c r="AC620" s="858">
        <v>12637</v>
      </c>
      <c r="AD620" s="858">
        <v>12637</v>
      </c>
      <c r="AE620" s="858">
        <v>12637</v>
      </c>
      <c r="AF620" s="858">
        <v>12637</v>
      </c>
      <c r="AG620" s="858">
        <v>12637</v>
      </c>
      <c r="AH620" s="858">
        <v>12637</v>
      </c>
      <c r="AI620" s="858">
        <v>12637</v>
      </c>
      <c r="AJ620" s="858">
        <v>12637</v>
      </c>
      <c r="AK620" s="858">
        <v>12637</v>
      </c>
      <c r="AL620" s="858">
        <v>12637</v>
      </c>
      <c r="AM620" s="703"/>
      <c r="AN620" s="858">
        <v>12637</v>
      </c>
      <c r="AO620" s="858">
        <v>12637</v>
      </c>
      <c r="AP620" s="858">
        <v>12637</v>
      </c>
      <c r="AQ620" s="858">
        <v>12637</v>
      </c>
      <c r="AR620" s="858">
        <v>12637</v>
      </c>
      <c r="AS620" s="858">
        <v>12637</v>
      </c>
      <c r="AT620" s="858">
        <v>12637</v>
      </c>
      <c r="AU620" s="858">
        <v>12637</v>
      </c>
      <c r="AV620" s="858">
        <v>12637</v>
      </c>
      <c r="AW620" s="858">
        <v>12637</v>
      </c>
      <c r="AX620" s="858">
        <v>12637</v>
      </c>
      <c r="AY620" s="858">
        <v>12637</v>
      </c>
      <c r="AZ620" s="858">
        <v>12637</v>
      </c>
      <c r="BA620" s="858">
        <v>12637</v>
      </c>
      <c r="BB620" s="858">
        <v>12637</v>
      </c>
      <c r="BC620" s="858">
        <v>12637</v>
      </c>
      <c r="BD620" s="858">
        <v>12637</v>
      </c>
      <c r="BE620" s="858">
        <v>12637</v>
      </c>
      <c r="BF620" s="851"/>
      <c r="BG620" s="858">
        <v>12637</v>
      </c>
      <c r="BH620" s="858">
        <v>12637</v>
      </c>
      <c r="BI620" s="858">
        <v>12637</v>
      </c>
      <c r="BJ620" s="858">
        <v>12637</v>
      </c>
      <c r="BK620" s="858">
        <v>12637</v>
      </c>
      <c r="BL620" s="858">
        <v>12637</v>
      </c>
      <c r="BM620" s="858">
        <v>12637</v>
      </c>
      <c r="BN620" s="858">
        <v>12637</v>
      </c>
      <c r="BO620" s="858">
        <v>12637</v>
      </c>
      <c r="BP620" s="858">
        <v>12637</v>
      </c>
      <c r="BQ620" s="858">
        <v>12637</v>
      </c>
      <c r="BR620" s="858">
        <v>12637</v>
      </c>
      <c r="BS620" s="858">
        <v>12637</v>
      </c>
      <c r="BT620" s="858">
        <v>12637</v>
      </c>
      <c r="BU620" s="858">
        <v>12637</v>
      </c>
      <c r="BV620" s="858">
        <v>12637</v>
      </c>
      <c r="BW620" s="858">
        <v>12637</v>
      </c>
      <c r="BX620" s="858">
        <v>12637</v>
      </c>
      <c r="BY620" s="851"/>
      <c r="BZ620" s="858">
        <v>12637</v>
      </c>
      <c r="CA620" s="858">
        <v>12637</v>
      </c>
      <c r="CB620" s="858">
        <v>12637</v>
      </c>
      <c r="CC620" s="858">
        <v>12637</v>
      </c>
      <c r="CD620" s="698"/>
      <c r="CE620" s="698"/>
      <c r="CF620" s="698"/>
      <c r="CG620" s="787"/>
      <c r="CH620" s="1371">
        <f t="shared" si="2010"/>
        <v>12637</v>
      </c>
      <c r="CI620" s="1372">
        <f t="shared" si="2010"/>
        <v>12637</v>
      </c>
      <c r="CJ620" s="1373">
        <f t="shared" si="2010"/>
        <v>12637</v>
      </c>
      <c r="CK620" s="1373">
        <f t="shared" si="2010"/>
        <v>12637</v>
      </c>
      <c r="CL620" s="1373">
        <f t="shared" si="2010"/>
        <v>12637</v>
      </c>
      <c r="CM620" s="1373">
        <f t="shared" si="2010"/>
        <v>12637</v>
      </c>
      <c r="CN620" s="1373">
        <f t="shared" si="2010"/>
        <v>12637</v>
      </c>
      <c r="CO620" s="1374">
        <f t="shared" si="2010"/>
        <v>12637</v>
      </c>
      <c r="CP620" s="1374">
        <f t="shared" si="2010"/>
        <v>12637</v>
      </c>
      <c r="CQ620" s="1374">
        <f t="shared" si="2010"/>
        <v>12637</v>
      </c>
      <c r="CR620" s="1374">
        <f t="shared" si="2011"/>
        <v>12637</v>
      </c>
      <c r="CS620" s="1373">
        <f t="shared" si="2011"/>
        <v>12637</v>
      </c>
      <c r="CT620" s="1373">
        <f t="shared" si="2011"/>
        <v>12637</v>
      </c>
      <c r="CU620" s="1373">
        <f t="shared" si="2011"/>
        <v>12637</v>
      </c>
      <c r="CV620" s="1373">
        <f t="shared" si="2011"/>
        <v>12637</v>
      </c>
      <c r="CW620" s="1373">
        <f t="shared" si="2011"/>
        <v>12637</v>
      </c>
      <c r="CX620" s="1372">
        <f t="shared" si="2011"/>
        <v>12637</v>
      </c>
      <c r="CY620" s="1375">
        <f t="shared" si="2011"/>
        <v>12637</v>
      </c>
      <c r="CZ620" s="532">
        <f t="shared" si="2012"/>
        <v>12637</v>
      </c>
      <c r="DA620" s="533">
        <f t="shared" si="2012"/>
        <v>12637</v>
      </c>
      <c r="DB620" s="534">
        <f t="shared" si="2012"/>
        <v>12637</v>
      </c>
      <c r="DC620" s="534">
        <f t="shared" si="2012"/>
        <v>12637</v>
      </c>
      <c r="DD620" s="534">
        <f t="shared" si="2012"/>
        <v>12637</v>
      </c>
      <c r="DE620" s="534">
        <f t="shared" si="2012"/>
        <v>12637</v>
      </c>
      <c r="DF620" s="534">
        <f t="shared" si="2012"/>
        <v>12637</v>
      </c>
      <c r="DG620" s="535">
        <f t="shared" si="2012"/>
        <v>12637</v>
      </c>
      <c r="DH620" s="535">
        <f t="shared" si="2012"/>
        <v>12637</v>
      </c>
      <c r="DI620" s="535">
        <f t="shared" si="2012"/>
        <v>12637</v>
      </c>
      <c r="DJ620" s="535">
        <f t="shared" si="2013"/>
        <v>12637</v>
      </c>
      <c r="DK620" s="534">
        <f t="shared" si="2013"/>
        <v>12637</v>
      </c>
      <c r="DL620" s="534">
        <f t="shared" si="2013"/>
        <v>12637</v>
      </c>
      <c r="DM620" s="534">
        <f t="shared" si="2013"/>
        <v>12637</v>
      </c>
      <c r="DN620" s="534">
        <f t="shared" si="2013"/>
        <v>12637</v>
      </c>
      <c r="DO620" s="534">
        <f t="shared" si="2013"/>
        <v>12637</v>
      </c>
      <c r="DP620" s="533">
        <f t="shared" si="2013"/>
        <v>12637</v>
      </c>
      <c r="DQ620" s="532">
        <f t="shared" si="2013"/>
        <v>12637</v>
      </c>
      <c r="DR620" s="753">
        <f>COUNT(B620:S620)</f>
        <v>18</v>
      </c>
      <c r="DS620" s="111">
        <f>COUNT(U620:AL620)</f>
        <v>18</v>
      </c>
      <c r="DT620" s="111">
        <f>COUNT(AN620:BE620)</f>
        <v>18</v>
      </c>
      <c r="DU620" s="111">
        <f>COUNT(BG620:BX620)</f>
        <v>18</v>
      </c>
      <c r="DV620" s="602"/>
      <c r="DW620" s="719"/>
      <c r="DX620" s="719"/>
      <c r="DY620" s="719"/>
      <c r="DZ620" s="719"/>
      <c r="EA620" s="719"/>
      <c r="EB620" s="719"/>
      <c r="EC620" s="719"/>
      <c r="ED620" s="719"/>
      <c r="EE620" s="603"/>
    </row>
    <row r="621" spans="1:135" s="604" customFormat="1" ht="15.75" customHeight="1">
      <c r="A621" s="748" t="s">
        <v>328</v>
      </c>
      <c r="B621" s="863" t="str">
        <f t="shared" ref="B621:S621" si="2014">IF(B618="","",B618*B619*B620/B$46/365/$G$1)</f>
        <v/>
      </c>
      <c r="C621" s="733" t="str">
        <f t="shared" si="2014"/>
        <v/>
      </c>
      <c r="D621" s="863" t="str">
        <f t="shared" si="2014"/>
        <v/>
      </c>
      <c r="E621" s="733" t="str">
        <f t="shared" si="2014"/>
        <v/>
      </c>
      <c r="F621" s="863" t="str">
        <f t="shared" si="2014"/>
        <v/>
      </c>
      <c r="G621" s="733" t="str">
        <f t="shared" si="2014"/>
        <v/>
      </c>
      <c r="H621" s="733" t="str">
        <f t="shared" si="2014"/>
        <v/>
      </c>
      <c r="I621" s="863" t="str">
        <f t="shared" si="2014"/>
        <v/>
      </c>
      <c r="J621" s="863" t="str">
        <f t="shared" si="2014"/>
        <v/>
      </c>
      <c r="K621" s="733" t="str">
        <f t="shared" si="2014"/>
        <v/>
      </c>
      <c r="L621" s="863" t="str">
        <f t="shared" si="2014"/>
        <v/>
      </c>
      <c r="M621" s="733" t="str">
        <f t="shared" si="2014"/>
        <v/>
      </c>
      <c r="N621" s="863" t="str">
        <f t="shared" si="2014"/>
        <v/>
      </c>
      <c r="O621" s="733" t="str">
        <f t="shared" si="2014"/>
        <v/>
      </c>
      <c r="P621" s="863" t="str">
        <f t="shared" si="2014"/>
        <v/>
      </c>
      <c r="Q621" s="733" t="str">
        <f t="shared" si="2014"/>
        <v/>
      </c>
      <c r="R621" s="733" t="str">
        <f t="shared" si="2014"/>
        <v/>
      </c>
      <c r="S621" s="863" t="str">
        <f t="shared" si="2014"/>
        <v/>
      </c>
      <c r="T621" s="689"/>
      <c r="U621" s="733" t="str">
        <f t="shared" ref="U621:AL621" si="2015">IF(U618="","",U618*U619*U620/U$46/365/$G$1)</f>
        <v/>
      </c>
      <c r="V621" s="733" t="str">
        <f t="shared" si="2015"/>
        <v/>
      </c>
      <c r="W621" s="733" t="str">
        <f t="shared" si="2015"/>
        <v/>
      </c>
      <c r="X621" s="733" t="str">
        <f t="shared" si="2015"/>
        <v/>
      </c>
      <c r="Y621" s="733" t="str">
        <f t="shared" si="2015"/>
        <v/>
      </c>
      <c r="Z621" s="733" t="str">
        <f t="shared" si="2015"/>
        <v/>
      </c>
      <c r="AA621" s="733" t="str">
        <f t="shared" si="2015"/>
        <v/>
      </c>
      <c r="AB621" s="733" t="str">
        <f t="shared" si="2015"/>
        <v/>
      </c>
      <c r="AC621" s="733" t="str">
        <f t="shared" si="2015"/>
        <v/>
      </c>
      <c r="AD621" s="733" t="str">
        <f t="shared" si="2015"/>
        <v/>
      </c>
      <c r="AE621" s="733" t="str">
        <f t="shared" si="2015"/>
        <v/>
      </c>
      <c r="AF621" s="733" t="str">
        <f t="shared" si="2015"/>
        <v/>
      </c>
      <c r="AG621" s="733" t="str">
        <f t="shared" si="2015"/>
        <v/>
      </c>
      <c r="AH621" s="733" t="str">
        <f t="shared" si="2015"/>
        <v/>
      </c>
      <c r="AI621" s="733" t="str">
        <f t="shared" si="2015"/>
        <v/>
      </c>
      <c r="AJ621" s="733" t="str">
        <f t="shared" si="2015"/>
        <v/>
      </c>
      <c r="AK621" s="733" t="str">
        <f t="shared" si="2015"/>
        <v/>
      </c>
      <c r="AL621" s="733" t="str">
        <f t="shared" si="2015"/>
        <v/>
      </c>
      <c r="AM621" s="689"/>
      <c r="AN621" s="733" t="str">
        <f t="shared" ref="AN621:BE621" si="2016">IF(AN618="","",AN618*AN619*AN620/AN$46/365/$G$1)</f>
        <v/>
      </c>
      <c r="AO621" s="733" t="str">
        <f t="shared" si="2016"/>
        <v/>
      </c>
      <c r="AP621" s="733" t="str">
        <f t="shared" si="2016"/>
        <v/>
      </c>
      <c r="AQ621" s="733" t="str">
        <f t="shared" si="2016"/>
        <v/>
      </c>
      <c r="AR621" s="733" t="str">
        <f t="shared" si="2016"/>
        <v/>
      </c>
      <c r="AS621" s="733" t="str">
        <f t="shared" si="2016"/>
        <v/>
      </c>
      <c r="AT621" s="733" t="str">
        <f t="shared" si="2016"/>
        <v/>
      </c>
      <c r="AU621" s="733" t="str">
        <f t="shared" si="2016"/>
        <v/>
      </c>
      <c r="AV621" s="733" t="str">
        <f t="shared" si="2016"/>
        <v/>
      </c>
      <c r="AW621" s="733" t="str">
        <f t="shared" si="2016"/>
        <v/>
      </c>
      <c r="AX621" s="733" t="str">
        <f t="shared" si="2016"/>
        <v/>
      </c>
      <c r="AY621" s="733" t="str">
        <f t="shared" si="2016"/>
        <v/>
      </c>
      <c r="AZ621" s="733" t="str">
        <f t="shared" si="2016"/>
        <v/>
      </c>
      <c r="BA621" s="733" t="str">
        <f t="shared" si="2016"/>
        <v/>
      </c>
      <c r="BB621" s="733" t="str">
        <f t="shared" si="2016"/>
        <v/>
      </c>
      <c r="BC621" s="733" t="str">
        <f t="shared" si="2016"/>
        <v/>
      </c>
      <c r="BD621" s="733" t="str">
        <f t="shared" si="2016"/>
        <v/>
      </c>
      <c r="BE621" s="733" t="str">
        <f t="shared" si="2016"/>
        <v/>
      </c>
      <c r="BF621" s="752"/>
      <c r="BG621" s="733" t="str">
        <f t="shared" ref="BG621:BX621" si="2017">IF(BG618="","",BG618*BG619*BG620/BG$46/365/$G$1)</f>
        <v/>
      </c>
      <c r="BH621" s="733" t="str">
        <f t="shared" si="2017"/>
        <v/>
      </c>
      <c r="BI621" s="733" t="str">
        <f t="shared" si="2017"/>
        <v/>
      </c>
      <c r="BJ621" s="733" t="str">
        <f t="shared" si="2017"/>
        <v/>
      </c>
      <c r="BK621" s="733" t="str">
        <f t="shared" si="2017"/>
        <v/>
      </c>
      <c r="BL621" s="733" t="str">
        <f t="shared" si="2017"/>
        <v/>
      </c>
      <c r="BM621" s="733" t="str">
        <f t="shared" si="2017"/>
        <v/>
      </c>
      <c r="BN621" s="733" t="str">
        <f t="shared" si="2017"/>
        <v/>
      </c>
      <c r="BO621" s="733" t="str">
        <f t="shared" si="2017"/>
        <v/>
      </c>
      <c r="BP621" s="733" t="str">
        <f t="shared" si="2017"/>
        <v/>
      </c>
      <c r="BQ621" s="733" t="str">
        <f t="shared" si="2017"/>
        <v/>
      </c>
      <c r="BR621" s="733" t="str">
        <f t="shared" si="2017"/>
        <v/>
      </c>
      <c r="BS621" s="733" t="str">
        <f t="shared" si="2017"/>
        <v/>
      </c>
      <c r="BT621" s="733" t="str">
        <f t="shared" si="2017"/>
        <v/>
      </c>
      <c r="BU621" s="733" t="str">
        <f t="shared" si="2017"/>
        <v/>
      </c>
      <c r="BV621" s="733" t="str">
        <f t="shared" si="2017"/>
        <v/>
      </c>
      <c r="BW621" s="733" t="str">
        <f t="shared" si="2017"/>
        <v/>
      </c>
      <c r="BX621" s="733" t="str">
        <f t="shared" si="2017"/>
        <v/>
      </c>
      <c r="BY621" s="752"/>
      <c r="BZ621" s="733" t="str">
        <f>IF(BZ618="","",BZ618*BZ619*BZ620/BZ$46/365/$G$1)</f>
        <v/>
      </c>
      <c r="CA621" s="733" t="str">
        <f>IF(CA618="","",CA618*CA619*CA620/CA$46/365/$G$1)</f>
        <v/>
      </c>
      <c r="CB621" s="733" t="str">
        <f>IF(CB618="","",CB618*CB619*CB620/CB$46/365/$G$1)</f>
        <v/>
      </c>
      <c r="CC621" s="733" t="str">
        <f>IF(CC618="","",CC618*CC619*CC620/CC$46/365/$G$1)</f>
        <v/>
      </c>
      <c r="CD621" s="698"/>
      <c r="CE621" s="698"/>
      <c r="CF621" s="698"/>
      <c r="CG621" s="787"/>
      <c r="CH621" s="1376" t="str">
        <f t="shared" si="2010"/>
        <v/>
      </c>
      <c r="CI621" s="1377" t="str">
        <f t="shared" si="2010"/>
        <v/>
      </c>
      <c r="CJ621" s="1378" t="str">
        <f t="shared" si="2010"/>
        <v/>
      </c>
      <c r="CK621" s="1378" t="str">
        <f t="shared" si="2010"/>
        <v/>
      </c>
      <c r="CL621" s="1378" t="str">
        <f t="shared" si="2010"/>
        <v/>
      </c>
      <c r="CM621" s="1378" t="str">
        <f t="shared" si="2010"/>
        <v/>
      </c>
      <c r="CN621" s="1378" t="str">
        <f t="shared" si="2010"/>
        <v/>
      </c>
      <c r="CO621" s="1379" t="str">
        <f t="shared" si="2010"/>
        <v/>
      </c>
      <c r="CP621" s="1379" t="str">
        <f t="shared" si="2010"/>
        <v/>
      </c>
      <c r="CQ621" s="1379" t="str">
        <f t="shared" si="2010"/>
        <v/>
      </c>
      <c r="CR621" s="1379" t="str">
        <f t="shared" si="2011"/>
        <v/>
      </c>
      <c r="CS621" s="1378" t="str">
        <f t="shared" si="2011"/>
        <v/>
      </c>
      <c r="CT621" s="1378" t="str">
        <f t="shared" si="2011"/>
        <v/>
      </c>
      <c r="CU621" s="1378" t="str">
        <f t="shared" si="2011"/>
        <v/>
      </c>
      <c r="CV621" s="1378" t="str">
        <f t="shared" si="2011"/>
        <v/>
      </c>
      <c r="CW621" s="1378" t="str">
        <f t="shared" si="2011"/>
        <v/>
      </c>
      <c r="CX621" s="1377" t="str">
        <f t="shared" si="2011"/>
        <v/>
      </c>
      <c r="CY621" s="1380" t="str">
        <f t="shared" si="2011"/>
        <v/>
      </c>
      <c r="CZ621" s="638" t="str">
        <f t="shared" si="2012"/>
        <v/>
      </c>
      <c r="DA621" s="639" t="str">
        <f t="shared" si="2012"/>
        <v/>
      </c>
      <c r="DB621" s="640" t="str">
        <f t="shared" si="2012"/>
        <v/>
      </c>
      <c r="DC621" s="640" t="str">
        <f t="shared" si="2012"/>
        <v/>
      </c>
      <c r="DD621" s="640" t="str">
        <f t="shared" si="2012"/>
        <v/>
      </c>
      <c r="DE621" s="640" t="str">
        <f t="shared" si="2012"/>
        <v/>
      </c>
      <c r="DF621" s="640" t="str">
        <f t="shared" si="2012"/>
        <v/>
      </c>
      <c r="DG621" s="641" t="str">
        <f t="shared" si="2012"/>
        <v/>
      </c>
      <c r="DH621" s="641" t="str">
        <f t="shared" si="2012"/>
        <v/>
      </c>
      <c r="DI621" s="641" t="str">
        <f t="shared" si="2012"/>
        <v/>
      </c>
      <c r="DJ621" s="641" t="str">
        <f t="shared" si="2013"/>
        <v/>
      </c>
      <c r="DK621" s="640" t="str">
        <f t="shared" si="2013"/>
        <v/>
      </c>
      <c r="DL621" s="640" t="str">
        <f t="shared" si="2013"/>
        <v/>
      </c>
      <c r="DM621" s="640" t="str">
        <f t="shared" si="2013"/>
        <v/>
      </c>
      <c r="DN621" s="640" t="str">
        <f t="shared" si="2013"/>
        <v/>
      </c>
      <c r="DO621" s="640" t="str">
        <f t="shared" si="2013"/>
        <v/>
      </c>
      <c r="DP621" s="639" t="str">
        <f t="shared" si="2013"/>
        <v/>
      </c>
      <c r="DQ621" s="638" t="str">
        <f t="shared" si="2013"/>
        <v/>
      </c>
      <c r="DR621" s="753">
        <f>COUNT(B621:S621)</f>
        <v>0</v>
      </c>
      <c r="DS621" s="111">
        <f>COUNT(U621:AL621)</f>
        <v>0</v>
      </c>
      <c r="DT621" s="111">
        <f>COUNT(AN621:BE621)</f>
        <v>0</v>
      </c>
      <c r="DU621" s="111">
        <f>COUNT(BG621:BX621)</f>
        <v>0</v>
      </c>
      <c r="DV621" s="602"/>
      <c r="DW621" s="719"/>
      <c r="DX621" s="719"/>
      <c r="DY621" s="719"/>
      <c r="DZ621" s="719"/>
      <c r="EA621" s="719"/>
      <c r="EB621" s="719"/>
      <c r="EC621" s="719"/>
      <c r="ED621" s="719"/>
      <c r="EE621" s="603"/>
    </row>
    <row r="622" spans="1:135" s="604" customFormat="1" ht="15.75" customHeight="1">
      <c r="A622" s="859" t="s">
        <v>398</v>
      </c>
      <c r="B622" s="743"/>
      <c r="C622" s="741"/>
      <c r="D622" s="741"/>
      <c r="E622" s="741"/>
      <c r="F622" s="741"/>
      <c r="G622" s="741"/>
      <c r="H622" s="741"/>
      <c r="I622" s="741"/>
      <c r="J622" s="741"/>
      <c r="K622" s="741"/>
      <c r="L622" s="741"/>
      <c r="M622" s="741"/>
      <c r="N622" s="741"/>
      <c r="O622" s="741"/>
      <c r="P622" s="741"/>
      <c r="Q622" s="741"/>
      <c r="R622" s="741"/>
      <c r="S622" s="741"/>
      <c r="T622" s="754"/>
      <c r="U622" s="741"/>
      <c r="V622" s="741"/>
      <c r="W622" s="741"/>
      <c r="X622" s="741"/>
      <c r="Y622" s="741"/>
      <c r="Z622" s="741"/>
      <c r="AA622" s="741"/>
      <c r="AB622" s="741"/>
      <c r="AC622" s="741"/>
      <c r="AD622" s="741"/>
      <c r="AE622" s="741"/>
      <c r="AF622" s="741"/>
      <c r="AG622" s="741"/>
      <c r="AH622" s="743"/>
      <c r="AI622" s="741"/>
      <c r="AJ622" s="741"/>
      <c r="AK622" s="741"/>
      <c r="AL622" s="743"/>
      <c r="AM622" s="754"/>
      <c r="AN622" s="741"/>
      <c r="AO622" s="741"/>
      <c r="AP622" s="741"/>
      <c r="AQ622" s="741"/>
      <c r="AR622" s="741"/>
      <c r="AS622" s="741"/>
      <c r="AT622" s="741"/>
      <c r="AU622" s="741"/>
      <c r="AV622" s="741"/>
      <c r="AW622" s="741"/>
      <c r="AX622" s="741"/>
      <c r="AY622" s="741"/>
      <c r="AZ622" s="741"/>
      <c r="BA622" s="741"/>
      <c r="BB622" s="741"/>
      <c r="BC622" s="741"/>
      <c r="BD622" s="741"/>
      <c r="BE622" s="741"/>
      <c r="BF622" s="754"/>
      <c r="BG622" s="741"/>
      <c r="BH622" s="741"/>
      <c r="BI622" s="741"/>
      <c r="BJ622" s="741"/>
      <c r="BK622" s="741"/>
      <c r="BL622" s="741"/>
      <c r="BM622" s="741"/>
      <c r="BN622" s="741"/>
      <c r="BO622" s="741"/>
      <c r="BP622" s="741"/>
      <c r="BQ622" s="741"/>
      <c r="BR622" s="741"/>
      <c r="BS622" s="741"/>
      <c r="BT622" s="741"/>
      <c r="BU622" s="741"/>
      <c r="BV622" s="741"/>
      <c r="BW622" s="741"/>
      <c r="BX622" s="741"/>
      <c r="BY622" s="754"/>
      <c r="BZ622" s="741"/>
      <c r="CA622" s="741"/>
      <c r="CB622" s="741"/>
      <c r="CC622" s="741"/>
      <c r="CD622" s="698"/>
      <c r="CE622" s="698"/>
      <c r="CF622" s="698"/>
      <c r="CG622" s="787"/>
      <c r="CH622" s="1371" t="str">
        <f t="shared" si="2010"/>
        <v/>
      </c>
      <c r="CI622" s="1372" t="str">
        <f t="shared" si="2010"/>
        <v/>
      </c>
      <c r="CJ622" s="1373" t="str">
        <f t="shared" si="2010"/>
        <v/>
      </c>
      <c r="CK622" s="1373" t="str">
        <f t="shared" si="2010"/>
        <v/>
      </c>
      <c r="CL622" s="1373" t="str">
        <f t="shared" si="2010"/>
        <v/>
      </c>
      <c r="CM622" s="1373" t="str">
        <f t="shared" si="2010"/>
        <v/>
      </c>
      <c r="CN622" s="1373" t="str">
        <f t="shared" si="2010"/>
        <v/>
      </c>
      <c r="CO622" s="1374" t="str">
        <f t="shared" si="2010"/>
        <v/>
      </c>
      <c r="CP622" s="1374" t="str">
        <f t="shared" si="2010"/>
        <v/>
      </c>
      <c r="CQ622" s="1374" t="str">
        <f t="shared" si="2010"/>
        <v/>
      </c>
      <c r="CR622" s="1374" t="str">
        <f t="shared" si="2011"/>
        <v/>
      </c>
      <c r="CS622" s="1373" t="str">
        <f t="shared" si="2011"/>
        <v/>
      </c>
      <c r="CT622" s="1373" t="str">
        <f t="shared" si="2011"/>
        <v/>
      </c>
      <c r="CU622" s="1373" t="str">
        <f t="shared" si="2011"/>
        <v/>
      </c>
      <c r="CV622" s="1373" t="str">
        <f t="shared" si="2011"/>
        <v/>
      </c>
      <c r="CW622" s="1373" t="str">
        <f t="shared" si="2011"/>
        <v/>
      </c>
      <c r="CX622" s="1372" t="str">
        <f t="shared" si="2011"/>
        <v/>
      </c>
      <c r="CY622" s="1375" t="str">
        <f t="shared" si="2011"/>
        <v/>
      </c>
      <c r="CZ622" s="532" t="str">
        <f t="shared" si="2012"/>
        <v/>
      </c>
      <c r="DA622" s="533" t="str">
        <f t="shared" si="2012"/>
        <v/>
      </c>
      <c r="DB622" s="534" t="str">
        <f t="shared" si="2012"/>
        <v/>
      </c>
      <c r="DC622" s="534" t="str">
        <f t="shared" si="2012"/>
        <v/>
      </c>
      <c r="DD622" s="534" t="str">
        <f t="shared" si="2012"/>
        <v/>
      </c>
      <c r="DE622" s="534" t="str">
        <f t="shared" si="2012"/>
        <v/>
      </c>
      <c r="DF622" s="534" t="str">
        <f t="shared" si="2012"/>
        <v/>
      </c>
      <c r="DG622" s="535" t="str">
        <f t="shared" si="2012"/>
        <v/>
      </c>
      <c r="DH622" s="535" t="str">
        <f t="shared" si="2012"/>
        <v/>
      </c>
      <c r="DI622" s="535" t="str">
        <f t="shared" si="2012"/>
        <v/>
      </c>
      <c r="DJ622" s="535" t="str">
        <f t="shared" si="2013"/>
        <v/>
      </c>
      <c r="DK622" s="534" t="str">
        <f t="shared" si="2013"/>
        <v/>
      </c>
      <c r="DL622" s="534" t="str">
        <f t="shared" si="2013"/>
        <v/>
      </c>
      <c r="DM622" s="534" t="str">
        <f t="shared" si="2013"/>
        <v/>
      </c>
      <c r="DN622" s="534" t="str">
        <f t="shared" si="2013"/>
        <v/>
      </c>
      <c r="DO622" s="534" t="str">
        <f t="shared" si="2013"/>
        <v/>
      </c>
      <c r="DP622" s="533" t="str">
        <f t="shared" si="2013"/>
        <v/>
      </c>
      <c r="DQ622" s="532" t="str">
        <f t="shared" si="2013"/>
        <v/>
      </c>
      <c r="DR622" s="753">
        <f>COUNT(B622:S622)</f>
        <v>0</v>
      </c>
      <c r="DS622" s="111">
        <f>COUNT(U622:AL622)</f>
        <v>0</v>
      </c>
      <c r="DT622" s="111">
        <f>COUNT(AN622:BE622)</f>
        <v>0</v>
      </c>
      <c r="DU622" s="111">
        <f>COUNT(BG622:BX622)</f>
        <v>0</v>
      </c>
      <c r="DV622" s="602"/>
      <c r="DW622" s="719"/>
      <c r="DX622" s="719"/>
      <c r="DY622" s="719"/>
      <c r="DZ622" s="719"/>
      <c r="EA622" s="719"/>
      <c r="EB622" s="719"/>
      <c r="EC622" s="719"/>
      <c r="ED622" s="719"/>
      <c r="EE622" s="603"/>
    </row>
    <row r="623" spans="1:135" s="604" customFormat="1" ht="15.75" customHeight="1">
      <c r="A623" s="748" t="s">
        <v>395</v>
      </c>
      <c r="B623" s="541" t="str">
        <f t="shared" ref="B623:S623" si="2018">IF(B622="","",B618*B619*B622)</f>
        <v/>
      </c>
      <c r="C623" s="541" t="str">
        <f t="shared" si="2018"/>
        <v/>
      </c>
      <c r="D623" s="541" t="str">
        <f t="shared" si="2018"/>
        <v/>
      </c>
      <c r="E623" s="541" t="str">
        <f t="shared" si="2018"/>
        <v/>
      </c>
      <c r="F623" s="541" t="str">
        <f t="shared" si="2018"/>
        <v/>
      </c>
      <c r="G623" s="541" t="str">
        <f t="shared" si="2018"/>
        <v/>
      </c>
      <c r="H623" s="541" t="str">
        <f t="shared" si="2018"/>
        <v/>
      </c>
      <c r="I623" s="541" t="str">
        <f t="shared" si="2018"/>
        <v/>
      </c>
      <c r="J623" s="541" t="str">
        <f t="shared" si="2018"/>
        <v/>
      </c>
      <c r="K623" s="541" t="str">
        <f t="shared" si="2018"/>
        <v/>
      </c>
      <c r="L623" s="541" t="str">
        <f t="shared" si="2018"/>
        <v/>
      </c>
      <c r="M623" s="541" t="str">
        <f t="shared" si="2018"/>
        <v/>
      </c>
      <c r="N623" s="541" t="str">
        <f t="shared" si="2018"/>
        <v/>
      </c>
      <c r="O623" s="541" t="str">
        <f t="shared" si="2018"/>
        <v/>
      </c>
      <c r="P623" s="541" t="str">
        <f t="shared" si="2018"/>
        <v/>
      </c>
      <c r="Q623" s="541" t="str">
        <f t="shared" si="2018"/>
        <v/>
      </c>
      <c r="R623" s="541" t="str">
        <f t="shared" si="2018"/>
        <v/>
      </c>
      <c r="S623" s="541" t="str">
        <f t="shared" si="2018"/>
        <v/>
      </c>
      <c r="T623" s="865"/>
      <c r="U623" s="541" t="str">
        <f t="shared" ref="U623:AL623" si="2019">IF(U622="","",U618*U619*U622)</f>
        <v/>
      </c>
      <c r="V623" s="541" t="str">
        <f t="shared" si="2019"/>
        <v/>
      </c>
      <c r="W623" s="541" t="str">
        <f t="shared" si="2019"/>
        <v/>
      </c>
      <c r="X623" s="541" t="str">
        <f t="shared" si="2019"/>
        <v/>
      </c>
      <c r="Y623" s="541" t="str">
        <f t="shared" si="2019"/>
        <v/>
      </c>
      <c r="Z623" s="541" t="str">
        <f t="shared" si="2019"/>
        <v/>
      </c>
      <c r="AA623" s="541" t="str">
        <f t="shared" si="2019"/>
        <v/>
      </c>
      <c r="AB623" s="541" t="str">
        <f t="shared" si="2019"/>
        <v/>
      </c>
      <c r="AC623" s="541" t="str">
        <f t="shared" si="2019"/>
        <v/>
      </c>
      <c r="AD623" s="541" t="str">
        <f t="shared" si="2019"/>
        <v/>
      </c>
      <c r="AE623" s="541" t="str">
        <f t="shared" si="2019"/>
        <v/>
      </c>
      <c r="AF623" s="541" t="str">
        <f t="shared" si="2019"/>
        <v/>
      </c>
      <c r="AG623" s="541" t="str">
        <f t="shared" si="2019"/>
        <v/>
      </c>
      <c r="AH623" s="541" t="str">
        <f t="shared" si="2019"/>
        <v/>
      </c>
      <c r="AI623" s="541" t="str">
        <f t="shared" si="2019"/>
        <v/>
      </c>
      <c r="AJ623" s="541" t="str">
        <f t="shared" si="2019"/>
        <v/>
      </c>
      <c r="AK623" s="541" t="str">
        <f t="shared" si="2019"/>
        <v/>
      </c>
      <c r="AL623" s="541" t="str">
        <f t="shared" si="2019"/>
        <v/>
      </c>
      <c r="AM623" s="865"/>
      <c r="AN623" s="541" t="str">
        <f t="shared" ref="AN623:BE623" si="2020">IF(AN622="","",AN618*AN619*AN622)</f>
        <v/>
      </c>
      <c r="AO623" s="541" t="str">
        <f t="shared" si="2020"/>
        <v/>
      </c>
      <c r="AP623" s="541" t="str">
        <f t="shared" si="2020"/>
        <v/>
      </c>
      <c r="AQ623" s="541" t="str">
        <f t="shared" si="2020"/>
        <v/>
      </c>
      <c r="AR623" s="541" t="str">
        <f t="shared" si="2020"/>
        <v/>
      </c>
      <c r="AS623" s="541" t="str">
        <f t="shared" si="2020"/>
        <v/>
      </c>
      <c r="AT623" s="541" t="str">
        <f t="shared" si="2020"/>
        <v/>
      </c>
      <c r="AU623" s="541" t="str">
        <f t="shared" si="2020"/>
        <v/>
      </c>
      <c r="AV623" s="541" t="str">
        <f t="shared" si="2020"/>
        <v/>
      </c>
      <c r="AW623" s="541" t="str">
        <f t="shared" si="2020"/>
        <v/>
      </c>
      <c r="AX623" s="541" t="str">
        <f t="shared" si="2020"/>
        <v/>
      </c>
      <c r="AY623" s="541" t="str">
        <f t="shared" si="2020"/>
        <v/>
      </c>
      <c r="AZ623" s="541" t="str">
        <f t="shared" si="2020"/>
        <v/>
      </c>
      <c r="BA623" s="541" t="str">
        <f t="shared" si="2020"/>
        <v/>
      </c>
      <c r="BB623" s="541" t="str">
        <f t="shared" si="2020"/>
        <v/>
      </c>
      <c r="BC623" s="541" t="str">
        <f t="shared" si="2020"/>
        <v/>
      </c>
      <c r="BD623" s="541" t="str">
        <f t="shared" si="2020"/>
        <v/>
      </c>
      <c r="BE623" s="541" t="str">
        <f t="shared" si="2020"/>
        <v/>
      </c>
      <c r="BF623" s="865"/>
      <c r="BG623" s="541" t="str">
        <f t="shared" ref="BG623:BX623" si="2021">IF(BG622="","",BG618*BG619*BG622)</f>
        <v/>
      </c>
      <c r="BH623" s="541" t="str">
        <f t="shared" si="2021"/>
        <v/>
      </c>
      <c r="BI623" s="541" t="str">
        <f t="shared" si="2021"/>
        <v/>
      </c>
      <c r="BJ623" s="541" t="str">
        <f t="shared" si="2021"/>
        <v/>
      </c>
      <c r="BK623" s="541" t="str">
        <f t="shared" si="2021"/>
        <v/>
      </c>
      <c r="BL623" s="541" t="str">
        <f t="shared" si="2021"/>
        <v/>
      </c>
      <c r="BM623" s="541" t="str">
        <f t="shared" si="2021"/>
        <v/>
      </c>
      <c r="BN623" s="541" t="str">
        <f t="shared" si="2021"/>
        <v/>
      </c>
      <c r="BO623" s="541" t="str">
        <f t="shared" si="2021"/>
        <v/>
      </c>
      <c r="BP623" s="541" t="str">
        <f t="shared" si="2021"/>
        <v/>
      </c>
      <c r="BQ623" s="541" t="str">
        <f t="shared" si="2021"/>
        <v/>
      </c>
      <c r="BR623" s="541" t="str">
        <f t="shared" si="2021"/>
        <v/>
      </c>
      <c r="BS623" s="541" t="str">
        <f t="shared" si="2021"/>
        <v/>
      </c>
      <c r="BT623" s="541" t="str">
        <f t="shared" si="2021"/>
        <v/>
      </c>
      <c r="BU623" s="541" t="str">
        <f t="shared" si="2021"/>
        <v/>
      </c>
      <c r="BV623" s="541" t="str">
        <f t="shared" si="2021"/>
        <v/>
      </c>
      <c r="BW623" s="541" t="str">
        <f t="shared" si="2021"/>
        <v/>
      </c>
      <c r="BX623" s="541" t="str">
        <f t="shared" si="2021"/>
        <v/>
      </c>
      <c r="BY623" s="865"/>
      <c r="BZ623" s="541" t="str">
        <f>IF(BZ622="","",BZ618*BZ619*BZ622)</f>
        <v/>
      </c>
      <c r="CA623" s="541" t="str">
        <f>IF(CA622="","",CA618*CA619*CA622)</f>
        <v/>
      </c>
      <c r="CB623" s="541" t="str">
        <f>IF(CB622="","",CB618*CB619*CB622)</f>
        <v/>
      </c>
      <c r="CC623" s="541" t="str">
        <f>IF(CC622="","",CC618*CC619*CC622)</f>
        <v/>
      </c>
      <c r="CD623" s="698"/>
      <c r="CE623" s="698"/>
      <c r="CF623" s="698"/>
      <c r="CG623" s="787"/>
      <c r="CH623" s="1371" t="str">
        <f t="shared" si="2010"/>
        <v/>
      </c>
      <c r="CI623" s="1372" t="str">
        <f t="shared" si="2010"/>
        <v/>
      </c>
      <c r="CJ623" s="1373" t="str">
        <f t="shared" si="2010"/>
        <v/>
      </c>
      <c r="CK623" s="1373" t="str">
        <f t="shared" si="2010"/>
        <v/>
      </c>
      <c r="CL623" s="1373" t="str">
        <f t="shared" si="2010"/>
        <v/>
      </c>
      <c r="CM623" s="1373" t="str">
        <f t="shared" si="2010"/>
        <v/>
      </c>
      <c r="CN623" s="1373" t="str">
        <f t="shared" si="2010"/>
        <v/>
      </c>
      <c r="CO623" s="1374" t="str">
        <f t="shared" si="2010"/>
        <v/>
      </c>
      <c r="CP623" s="1374" t="str">
        <f t="shared" si="2010"/>
        <v/>
      </c>
      <c r="CQ623" s="1374" t="str">
        <f t="shared" si="2010"/>
        <v/>
      </c>
      <c r="CR623" s="1374" t="str">
        <f t="shared" si="2011"/>
        <v/>
      </c>
      <c r="CS623" s="1373" t="str">
        <f t="shared" si="2011"/>
        <v/>
      </c>
      <c r="CT623" s="1373" t="str">
        <f t="shared" si="2011"/>
        <v/>
      </c>
      <c r="CU623" s="1373" t="str">
        <f t="shared" si="2011"/>
        <v/>
      </c>
      <c r="CV623" s="1373" t="str">
        <f t="shared" si="2011"/>
        <v/>
      </c>
      <c r="CW623" s="1373" t="str">
        <f t="shared" si="2011"/>
        <v/>
      </c>
      <c r="CX623" s="1372" t="str">
        <f t="shared" si="2011"/>
        <v/>
      </c>
      <c r="CY623" s="1375" t="str">
        <f t="shared" si="2011"/>
        <v/>
      </c>
      <c r="CZ623" s="532" t="str">
        <f t="shared" si="2012"/>
        <v/>
      </c>
      <c r="DA623" s="533" t="str">
        <f t="shared" si="2012"/>
        <v/>
      </c>
      <c r="DB623" s="534" t="str">
        <f t="shared" si="2012"/>
        <v/>
      </c>
      <c r="DC623" s="534" t="str">
        <f t="shared" si="2012"/>
        <v/>
      </c>
      <c r="DD623" s="534" t="str">
        <f t="shared" si="2012"/>
        <v/>
      </c>
      <c r="DE623" s="534" t="str">
        <f t="shared" si="2012"/>
        <v/>
      </c>
      <c r="DF623" s="534" t="str">
        <f t="shared" si="2012"/>
        <v/>
      </c>
      <c r="DG623" s="535" t="str">
        <f t="shared" si="2012"/>
        <v/>
      </c>
      <c r="DH623" s="535" t="str">
        <f t="shared" si="2012"/>
        <v/>
      </c>
      <c r="DI623" s="535" t="str">
        <f t="shared" si="2012"/>
        <v/>
      </c>
      <c r="DJ623" s="535" t="str">
        <f t="shared" si="2013"/>
        <v/>
      </c>
      <c r="DK623" s="534" t="str">
        <f t="shared" si="2013"/>
        <v/>
      </c>
      <c r="DL623" s="534" t="str">
        <f t="shared" si="2013"/>
        <v/>
      </c>
      <c r="DM623" s="534" t="str">
        <f t="shared" si="2013"/>
        <v/>
      </c>
      <c r="DN623" s="534" t="str">
        <f t="shared" si="2013"/>
        <v/>
      </c>
      <c r="DO623" s="534" t="str">
        <f t="shared" si="2013"/>
        <v/>
      </c>
      <c r="DP623" s="533" t="str">
        <f t="shared" si="2013"/>
        <v/>
      </c>
      <c r="DQ623" s="532" t="str">
        <f t="shared" si="2013"/>
        <v/>
      </c>
      <c r="DR623" s="753">
        <f>COUNT(B623:S623)</f>
        <v>0</v>
      </c>
      <c r="DS623" s="111">
        <f>COUNT(U623:AL623)</f>
        <v>0</v>
      </c>
      <c r="DT623" s="111">
        <f>COUNT(AN623:BE623)</f>
        <v>0</v>
      </c>
      <c r="DU623" s="111">
        <f>COUNT(BG623:BX623)</f>
        <v>0</v>
      </c>
      <c r="DV623" s="602"/>
      <c r="DW623" s="719"/>
      <c r="DX623" s="719"/>
      <c r="DY623" s="719"/>
      <c r="DZ623" s="719"/>
      <c r="EA623" s="719"/>
      <c r="EB623" s="719"/>
      <c r="EC623" s="719"/>
      <c r="ED623" s="719"/>
      <c r="EE623" s="603"/>
    </row>
    <row r="624" spans="1:135" s="604" customFormat="1" ht="15.75" customHeight="1">
      <c r="A624" s="1449" t="s">
        <v>402</v>
      </c>
      <c r="B624" s="233"/>
      <c r="C624" s="233"/>
      <c r="D624" s="233"/>
      <c r="E624" s="233"/>
      <c r="F624" s="233"/>
      <c r="G624" s="233"/>
      <c r="H624" s="233"/>
      <c r="I624" s="233"/>
      <c r="J624" s="233"/>
      <c r="K624" s="233"/>
      <c r="L624" s="233"/>
      <c r="M624" s="233"/>
      <c r="N624" s="233"/>
      <c r="O624" s="233"/>
      <c r="P624" s="233"/>
      <c r="Q624" s="233"/>
      <c r="R624" s="233"/>
      <c r="S624" s="233"/>
      <c r="T624" s="813"/>
      <c r="U624" s="233"/>
      <c r="V624" s="233"/>
      <c r="W624" s="233"/>
      <c r="X624" s="233"/>
      <c r="Y624" s="233"/>
      <c r="Z624" s="233"/>
      <c r="AA624" s="233"/>
      <c r="AB624" s="233"/>
      <c r="AC624" s="233"/>
      <c r="AD624" s="233"/>
      <c r="AE624" s="233"/>
      <c r="AF624" s="233"/>
      <c r="AG624" s="233"/>
      <c r="AH624" s="233"/>
      <c r="AI624" s="233"/>
      <c r="AJ624" s="233"/>
      <c r="AK624" s="233"/>
      <c r="AL624" s="233"/>
      <c r="AM624" s="813"/>
      <c r="AN624" s="233"/>
      <c r="AO624" s="233"/>
      <c r="AP624" s="233"/>
      <c r="AQ624" s="233"/>
      <c r="AR624" s="233"/>
      <c r="AS624" s="233"/>
      <c r="AT624" s="233"/>
      <c r="AU624" s="233"/>
      <c r="AV624" s="233"/>
      <c r="AW624" s="233"/>
      <c r="AX624" s="233"/>
      <c r="AY624" s="233"/>
      <c r="AZ624" s="233"/>
      <c r="BA624" s="233"/>
      <c r="BB624" s="233"/>
      <c r="BC624" s="233"/>
      <c r="BD624" s="233"/>
      <c r="BE624" s="233"/>
      <c r="BF624" s="813"/>
      <c r="BG624" s="233"/>
      <c r="BH624" s="233"/>
      <c r="BI624" s="233"/>
      <c r="BJ624" s="233"/>
      <c r="BK624" s="233"/>
      <c r="BL624" s="233"/>
      <c r="BM624" s="233"/>
      <c r="BN624" s="233"/>
      <c r="BO624" s="233"/>
      <c r="BP624" s="233"/>
      <c r="BQ624" s="233"/>
      <c r="BR624" s="233"/>
      <c r="BS624" s="233"/>
      <c r="BT624" s="233"/>
      <c r="BU624" s="233"/>
      <c r="BV624" s="233"/>
      <c r="BW624" s="233"/>
      <c r="BX624" s="233"/>
      <c r="BY624" s="813"/>
      <c r="BZ624" s="233"/>
      <c r="CA624" s="233"/>
      <c r="CB624" s="233"/>
      <c r="CC624" s="233"/>
      <c r="CD624" s="690"/>
      <c r="CE624" s="690"/>
      <c r="CF624" s="690"/>
      <c r="CG624" s="786"/>
      <c r="CH624" s="1387"/>
      <c r="CI624" s="1387"/>
      <c r="CJ624" s="1387"/>
      <c r="CK624" s="1387"/>
      <c r="CL624" s="1387"/>
      <c r="CM624" s="1387"/>
      <c r="CN624" s="1387"/>
      <c r="CO624" s="1387"/>
      <c r="CP624" s="1387"/>
      <c r="CQ624" s="1387"/>
      <c r="CR624" s="1387"/>
      <c r="CS624" s="1387"/>
      <c r="CT624" s="1387"/>
      <c r="CU624" s="1387"/>
      <c r="CV624" s="1387"/>
      <c r="CW624" s="1387"/>
      <c r="CX624" s="1387"/>
      <c r="CY624" s="1388"/>
      <c r="CZ624" s="736"/>
      <c r="DA624" s="736"/>
      <c r="DB624" s="736"/>
      <c r="DC624" s="736"/>
      <c r="DD624" s="736"/>
      <c r="DE624" s="736"/>
      <c r="DF624" s="736"/>
      <c r="DG624" s="736"/>
      <c r="DH624" s="736"/>
      <c r="DI624" s="736"/>
      <c r="DJ624" s="736"/>
      <c r="DK624" s="736"/>
      <c r="DL624" s="736"/>
      <c r="DM624" s="736"/>
      <c r="DN624" s="736"/>
      <c r="DO624" s="736"/>
      <c r="DP624" s="736"/>
      <c r="DQ624" s="736"/>
      <c r="DR624" s="699"/>
      <c r="DS624" s="112"/>
      <c r="DT624" s="112"/>
      <c r="DU624" s="112"/>
      <c r="DV624" s="692"/>
      <c r="DW624" s="718"/>
      <c r="DX624" s="718"/>
      <c r="DY624" s="718"/>
      <c r="DZ624" s="718"/>
      <c r="EA624" s="718"/>
      <c r="EB624" s="718"/>
      <c r="EC624" s="718"/>
      <c r="ED624" s="718"/>
      <c r="EE624" s="603"/>
    </row>
    <row r="625" spans="1:135" s="604" customFormat="1" ht="15.75" customHeight="1">
      <c r="A625" s="748" t="s">
        <v>401</v>
      </c>
      <c r="B625" s="233"/>
      <c r="C625" s="233"/>
      <c r="D625" s="233"/>
      <c r="E625" s="233"/>
      <c r="F625" s="233"/>
      <c r="G625" s="233"/>
      <c r="H625" s="233"/>
      <c r="I625" s="233"/>
      <c r="J625" s="233"/>
      <c r="K625" s="233"/>
      <c r="L625" s="233"/>
      <c r="M625" s="233"/>
      <c r="N625" s="233"/>
      <c r="O625" s="233"/>
      <c r="P625" s="233"/>
      <c r="Q625" s="233"/>
      <c r="R625" s="233"/>
      <c r="S625" s="233"/>
      <c r="T625" s="813"/>
      <c r="U625" s="233"/>
      <c r="V625" s="233"/>
      <c r="W625" s="233"/>
      <c r="X625" s="233"/>
      <c r="Y625" s="233"/>
      <c r="Z625" s="233"/>
      <c r="AA625" s="233"/>
      <c r="AB625" s="233"/>
      <c r="AC625" s="233"/>
      <c r="AD625" s="233"/>
      <c r="AE625" s="233"/>
      <c r="AF625" s="233"/>
      <c r="AG625" s="233"/>
      <c r="AH625" s="233"/>
      <c r="AI625" s="233"/>
      <c r="AJ625" s="233"/>
      <c r="AK625" s="233"/>
      <c r="AL625" s="233"/>
      <c r="AM625" s="813"/>
      <c r="AN625" s="233"/>
      <c r="AO625" s="233"/>
      <c r="AP625" s="233"/>
      <c r="AQ625" s="233"/>
      <c r="AR625" s="233"/>
      <c r="AS625" s="233"/>
      <c r="AT625" s="233"/>
      <c r="AU625" s="233"/>
      <c r="AV625" s="233"/>
      <c r="AW625" s="233"/>
      <c r="AX625" s="233"/>
      <c r="AY625" s="233"/>
      <c r="AZ625" s="233"/>
      <c r="BA625" s="233"/>
      <c r="BB625" s="233"/>
      <c r="BC625" s="233"/>
      <c r="BD625" s="233"/>
      <c r="BE625" s="233"/>
      <c r="BF625" s="813"/>
      <c r="BG625" s="233"/>
      <c r="BH625" s="233"/>
      <c r="BI625" s="233"/>
      <c r="BJ625" s="233"/>
      <c r="BK625" s="233"/>
      <c r="BL625" s="233"/>
      <c r="BM625" s="233"/>
      <c r="BN625" s="233"/>
      <c r="BO625" s="233"/>
      <c r="BP625" s="233"/>
      <c r="BQ625" s="233"/>
      <c r="BR625" s="233"/>
      <c r="BS625" s="233"/>
      <c r="BT625" s="233"/>
      <c r="BU625" s="233"/>
      <c r="BV625" s="233"/>
      <c r="BW625" s="233"/>
      <c r="BX625" s="233"/>
      <c r="BY625" s="813"/>
      <c r="BZ625" s="233"/>
      <c r="CA625" s="233"/>
      <c r="CB625" s="233"/>
      <c r="CC625" s="233"/>
      <c r="CD625" s="698"/>
      <c r="CE625" s="698"/>
      <c r="CF625" s="698"/>
      <c r="CG625" s="787"/>
      <c r="CH625" s="1371" t="str">
        <f t="shared" ref="CH625:CQ629" si="2022">IF($CH$4=$CD$4,IF(OR(-FLOOR(((18-COUNT($B625:$S625))/2),1)+CH$7&lt;1,-FLOOR(((18-COUNT($B625:$S625))/2),1)+CH$7&gt;COUNT($B625:$S625)),"",LARGE($B625:$S625,-FLOOR(((18-COUNT($B625:$S625))/2),1)+CH$7)),IF(OR(-FLOOR(((18-COUNT($AN625:$BE625))/2),1)+CH$7&lt;1,-FLOOR(((18-COUNT($AN625:$BE625))/2),1)+CH$7&gt;COUNT($AN625:$BE625)),"",LARGE($AN625:$BE625,-FLOOR(((18-COUNT($AN625:$BE625))/2),1)+CH$7)))</f>
        <v/>
      </c>
      <c r="CI625" s="1372" t="str">
        <f t="shared" si="2022"/>
        <v/>
      </c>
      <c r="CJ625" s="1373" t="str">
        <f t="shared" si="2022"/>
        <v/>
      </c>
      <c r="CK625" s="1373" t="str">
        <f t="shared" si="2022"/>
        <v/>
      </c>
      <c r="CL625" s="1373" t="str">
        <f t="shared" si="2022"/>
        <v/>
      </c>
      <c r="CM625" s="1373" t="str">
        <f t="shared" si="2022"/>
        <v/>
      </c>
      <c r="CN625" s="1373" t="str">
        <f t="shared" si="2022"/>
        <v/>
      </c>
      <c r="CO625" s="1374" t="str">
        <f t="shared" si="2022"/>
        <v/>
      </c>
      <c r="CP625" s="1374" t="str">
        <f t="shared" si="2022"/>
        <v/>
      </c>
      <c r="CQ625" s="1374" t="str">
        <f t="shared" si="2022"/>
        <v/>
      </c>
      <c r="CR625" s="1374" t="str">
        <f t="shared" ref="CR625:CY629" si="2023">IF($CH$4=$CD$4,IF(OR(-FLOOR(((18-COUNT($B625:$S625))/2),1)+CR$7&lt;1,-FLOOR(((18-COUNT($B625:$S625))/2),1)+CR$7&gt;COUNT($B625:$S625)),"",LARGE($B625:$S625,-FLOOR(((18-COUNT($B625:$S625))/2),1)+CR$7)),IF(OR(-FLOOR(((18-COUNT($AN625:$BE625))/2),1)+CR$7&lt;1,-FLOOR(((18-COUNT($AN625:$BE625))/2),1)+CR$7&gt;COUNT($AN625:$BE625)),"",LARGE($AN625:$BE625,-FLOOR(((18-COUNT($AN625:$BE625))/2),1)+CR$7)))</f>
        <v/>
      </c>
      <c r="CS625" s="1373" t="str">
        <f t="shared" si="2023"/>
        <v/>
      </c>
      <c r="CT625" s="1373" t="str">
        <f t="shared" si="2023"/>
        <v/>
      </c>
      <c r="CU625" s="1373" t="str">
        <f t="shared" si="2023"/>
        <v/>
      </c>
      <c r="CV625" s="1373" t="str">
        <f t="shared" si="2023"/>
        <v/>
      </c>
      <c r="CW625" s="1373" t="str">
        <f t="shared" si="2023"/>
        <v/>
      </c>
      <c r="CX625" s="1372" t="str">
        <f t="shared" si="2023"/>
        <v/>
      </c>
      <c r="CY625" s="1375" t="str">
        <f t="shared" si="2023"/>
        <v/>
      </c>
      <c r="CZ625" s="532" t="str">
        <f t="shared" ref="CZ625:DI629" si="2024">IF($CH$4=$CD$4,IF(OR(-FLOOR(((18-COUNT($U625:$AL625))/2),1)+CZ$7&lt;1,-FLOOR(((18-COUNT($U625:$AL625))/2),1)+CZ$7&gt;COUNT($U625:$AL625)),"",LARGE($U625:$AL625,-FLOOR(((18-COUNT($U625:$AL625))/2),1)+CZ$7)),IF(OR(-FLOOR(((18-COUNT($BG625:$BX625))/2),1)+CZ$7&lt;1,-FLOOR(((18-COUNT($BG625:$BX625))/2),1)+CZ$7&gt;COUNT($BG625:$BX625)),"",LARGE($BG625:$BX625,-FLOOR(((18-COUNT($BG625:$BX625))/2),1)+CZ$7)))</f>
        <v/>
      </c>
      <c r="DA625" s="533" t="str">
        <f t="shared" si="2024"/>
        <v/>
      </c>
      <c r="DB625" s="534" t="str">
        <f t="shared" si="2024"/>
        <v/>
      </c>
      <c r="DC625" s="534" t="str">
        <f t="shared" si="2024"/>
        <v/>
      </c>
      <c r="DD625" s="534" t="str">
        <f t="shared" si="2024"/>
        <v/>
      </c>
      <c r="DE625" s="534" t="str">
        <f t="shared" si="2024"/>
        <v/>
      </c>
      <c r="DF625" s="534" t="str">
        <f t="shared" si="2024"/>
        <v/>
      </c>
      <c r="DG625" s="535" t="str">
        <f t="shared" si="2024"/>
        <v/>
      </c>
      <c r="DH625" s="535" t="str">
        <f t="shared" si="2024"/>
        <v/>
      </c>
      <c r="DI625" s="535" t="str">
        <f t="shared" si="2024"/>
        <v/>
      </c>
      <c r="DJ625" s="535" t="str">
        <f t="shared" ref="DJ625:DQ629" si="2025">IF($CH$4=$CD$4,IF(OR(-FLOOR(((18-COUNT($U625:$AL625))/2),1)+DJ$7&lt;1,-FLOOR(((18-COUNT($U625:$AL625))/2),1)+DJ$7&gt;COUNT($U625:$AL625)),"",LARGE($U625:$AL625,-FLOOR(((18-COUNT($U625:$AL625))/2),1)+DJ$7)),IF(OR(-FLOOR(((18-COUNT($BG625:$BX625))/2),1)+DJ$7&lt;1,-FLOOR(((18-COUNT($BG625:$BX625))/2),1)+DJ$7&gt;COUNT($BG625:$BX625)),"",LARGE($BG625:$BX625,-FLOOR(((18-COUNT($BG625:$BX625))/2),1)+DJ$7)))</f>
        <v/>
      </c>
      <c r="DK625" s="534" t="str">
        <f t="shared" si="2025"/>
        <v/>
      </c>
      <c r="DL625" s="534" t="str">
        <f t="shared" si="2025"/>
        <v/>
      </c>
      <c r="DM625" s="534" t="str">
        <f t="shared" si="2025"/>
        <v/>
      </c>
      <c r="DN625" s="534" t="str">
        <f t="shared" si="2025"/>
        <v/>
      </c>
      <c r="DO625" s="534" t="str">
        <f t="shared" si="2025"/>
        <v/>
      </c>
      <c r="DP625" s="533" t="str">
        <f t="shared" si="2025"/>
        <v/>
      </c>
      <c r="DQ625" s="532" t="str">
        <f t="shared" si="2025"/>
        <v/>
      </c>
      <c r="DR625" s="753">
        <f>COUNT(B625:S625)</f>
        <v>0</v>
      </c>
      <c r="DS625" s="111">
        <f>COUNT(U625:AL625)</f>
        <v>0</v>
      </c>
      <c r="DT625" s="111">
        <f>COUNT(AN625:BE625)</f>
        <v>0</v>
      </c>
      <c r="DU625" s="111">
        <f>COUNT(BG625:BX625)</f>
        <v>0</v>
      </c>
      <c r="DV625" s="602"/>
      <c r="DW625" s="719"/>
      <c r="DX625" s="719"/>
      <c r="DY625" s="719"/>
      <c r="DZ625" s="719"/>
      <c r="EA625" s="719"/>
      <c r="EB625" s="719"/>
      <c r="EC625" s="719"/>
      <c r="ED625" s="719"/>
      <c r="EE625" s="603"/>
    </row>
    <row r="626" spans="1:135" s="604" customFormat="1" ht="15.75" customHeight="1">
      <c r="A626" s="748" t="s">
        <v>393</v>
      </c>
      <c r="B626" s="711">
        <f t="shared" ref="B626:S626" si="2026">330*4.1868</f>
        <v>1381.644</v>
      </c>
      <c r="C626" s="711">
        <f t="shared" si="2026"/>
        <v>1381.644</v>
      </c>
      <c r="D626" s="711">
        <f t="shared" si="2026"/>
        <v>1381.644</v>
      </c>
      <c r="E626" s="711">
        <f t="shared" si="2026"/>
        <v>1381.644</v>
      </c>
      <c r="F626" s="711">
        <f t="shared" si="2026"/>
        <v>1381.644</v>
      </c>
      <c r="G626" s="711">
        <f t="shared" si="2026"/>
        <v>1381.644</v>
      </c>
      <c r="H626" s="711">
        <f t="shared" si="2026"/>
        <v>1381.644</v>
      </c>
      <c r="I626" s="711">
        <f t="shared" si="2026"/>
        <v>1381.644</v>
      </c>
      <c r="J626" s="711">
        <f t="shared" si="2026"/>
        <v>1381.644</v>
      </c>
      <c r="K626" s="711">
        <f t="shared" si="2026"/>
        <v>1381.644</v>
      </c>
      <c r="L626" s="711">
        <f t="shared" si="2026"/>
        <v>1381.644</v>
      </c>
      <c r="M626" s="711">
        <f t="shared" si="2026"/>
        <v>1381.644</v>
      </c>
      <c r="N626" s="711">
        <f t="shared" si="2026"/>
        <v>1381.644</v>
      </c>
      <c r="O626" s="711">
        <f t="shared" si="2026"/>
        <v>1381.644</v>
      </c>
      <c r="P626" s="711">
        <f t="shared" si="2026"/>
        <v>1381.644</v>
      </c>
      <c r="Q626" s="711">
        <f t="shared" si="2026"/>
        <v>1381.644</v>
      </c>
      <c r="R626" s="711">
        <f t="shared" si="2026"/>
        <v>1381.644</v>
      </c>
      <c r="S626" s="711">
        <f t="shared" si="2026"/>
        <v>1381.644</v>
      </c>
      <c r="T626" s="813"/>
      <c r="U626" s="711">
        <f t="shared" ref="U626:AL626" si="2027">330*4.1868</f>
        <v>1381.644</v>
      </c>
      <c r="V626" s="711">
        <f t="shared" si="2027"/>
        <v>1381.644</v>
      </c>
      <c r="W626" s="711">
        <f t="shared" si="2027"/>
        <v>1381.644</v>
      </c>
      <c r="X626" s="711">
        <f t="shared" si="2027"/>
        <v>1381.644</v>
      </c>
      <c r="Y626" s="711">
        <f t="shared" si="2027"/>
        <v>1381.644</v>
      </c>
      <c r="Z626" s="711">
        <f t="shared" si="2027"/>
        <v>1381.644</v>
      </c>
      <c r="AA626" s="711">
        <f t="shared" si="2027"/>
        <v>1381.644</v>
      </c>
      <c r="AB626" s="711">
        <f t="shared" si="2027"/>
        <v>1381.644</v>
      </c>
      <c r="AC626" s="711">
        <f t="shared" si="2027"/>
        <v>1381.644</v>
      </c>
      <c r="AD626" s="711">
        <f t="shared" si="2027"/>
        <v>1381.644</v>
      </c>
      <c r="AE626" s="711">
        <f t="shared" si="2027"/>
        <v>1381.644</v>
      </c>
      <c r="AF626" s="711">
        <f t="shared" si="2027"/>
        <v>1381.644</v>
      </c>
      <c r="AG626" s="711">
        <f t="shared" si="2027"/>
        <v>1381.644</v>
      </c>
      <c r="AH626" s="711">
        <f t="shared" si="2027"/>
        <v>1381.644</v>
      </c>
      <c r="AI626" s="711">
        <f t="shared" si="2027"/>
        <v>1381.644</v>
      </c>
      <c r="AJ626" s="711">
        <f t="shared" si="2027"/>
        <v>1381.644</v>
      </c>
      <c r="AK626" s="711">
        <f t="shared" si="2027"/>
        <v>1381.644</v>
      </c>
      <c r="AL626" s="711">
        <f t="shared" si="2027"/>
        <v>1381.644</v>
      </c>
      <c r="AM626" s="813"/>
      <c r="AN626" s="711">
        <f t="shared" ref="AN626:BE626" si="2028">330*4.1868</f>
        <v>1381.644</v>
      </c>
      <c r="AO626" s="711">
        <f t="shared" si="2028"/>
        <v>1381.644</v>
      </c>
      <c r="AP626" s="711">
        <f t="shared" si="2028"/>
        <v>1381.644</v>
      </c>
      <c r="AQ626" s="711">
        <f t="shared" si="2028"/>
        <v>1381.644</v>
      </c>
      <c r="AR626" s="711">
        <f t="shared" si="2028"/>
        <v>1381.644</v>
      </c>
      <c r="AS626" s="711">
        <f t="shared" si="2028"/>
        <v>1381.644</v>
      </c>
      <c r="AT626" s="711">
        <f t="shared" si="2028"/>
        <v>1381.644</v>
      </c>
      <c r="AU626" s="711">
        <f t="shared" si="2028"/>
        <v>1381.644</v>
      </c>
      <c r="AV626" s="711">
        <f t="shared" si="2028"/>
        <v>1381.644</v>
      </c>
      <c r="AW626" s="711">
        <f t="shared" si="2028"/>
        <v>1381.644</v>
      </c>
      <c r="AX626" s="711">
        <f t="shared" si="2028"/>
        <v>1381.644</v>
      </c>
      <c r="AY626" s="711">
        <f t="shared" si="2028"/>
        <v>1381.644</v>
      </c>
      <c r="AZ626" s="711">
        <f t="shared" si="2028"/>
        <v>1381.644</v>
      </c>
      <c r="BA626" s="711">
        <f t="shared" si="2028"/>
        <v>1381.644</v>
      </c>
      <c r="BB626" s="711">
        <f t="shared" si="2028"/>
        <v>1381.644</v>
      </c>
      <c r="BC626" s="711">
        <f t="shared" si="2028"/>
        <v>1381.644</v>
      </c>
      <c r="BD626" s="711">
        <f t="shared" si="2028"/>
        <v>1381.644</v>
      </c>
      <c r="BE626" s="711">
        <f t="shared" si="2028"/>
        <v>1381.644</v>
      </c>
      <c r="BF626" s="813"/>
      <c r="BG626" s="711">
        <f t="shared" ref="BG626:BX626" si="2029">330*4.1868</f>
        <v>1381.644</v>
      </c>
      <c r="BH626" s="711">
        <f t="shared" si="2029"/>
        <v>1381.644</v>
      </c>
      <c r="BI626" s="711">
        <f t="shared" si="2029"/>
        <v>1381.644</v>
      </c>
      <c r="BJ626" s="711">
        <f t="shared" si="2029"/>
        <v>1381.644</v>
      </c>
      <c r="BK626" s="711">
        <f t="shared" si="2029"/>
        <v>1381.644</v>
      </c>
      <c r="BL626" s="711">
        <f t="shared" si="2029"/>
        <v>1381.644</v>
      </c>
      <c r="BM626" s="711">
        <f t="shared" si="2029"/>
        <v>1381.644</v>
      </c>
      <c r="BN626" s="711">
        <f t="shared" si="2029"/>
        <v>1381.644</v>
      </c>
      <c r="BO626" s="711">
        <f t="shared" si="2029"/>
        <v>1381.644</v>
      </c>
      <c r="BP626" s="711">
        <f t="shared" si="2029"/>
        <v>1381.644</v>
      </c>
      <c r="BQ626" s="711">
        <f t="shared" si="2029"/>
        <v>1381.644</v>
      </c>
      <c r="BR626" s="711">
        <f t="shared" si="2029"/>
        <v>1381.644</v>
      </c>
      <c r="BS626" s="711">
        <f t="shared" si="2029"/>
        <v>1381.644</v>
      </c>
      <c r="BT626" s="711">
        <f t="shared" si="2029"/>
        <v>1381.644</v>
      </c>
      <c r="BU626" s="711">
        <f t="shared" si="2029"/>
        <v>1381.644</v>
      </c>
      <c r="BV626" s="711">
        <f t="shared" si="2029"/>
        <v>1381.644</v>
      </c>
      <c r="BW626" s="711">
        <f t="shared" si="2029"/>
        <v>1381.644</v>
      </c>
      <c r="BX626" s="711">
        <f t="shared" si="2029"/>
        <v>1381.644</v>
      </c>
      <c r="BY626" s="813"/>
      <c r="BZ626" s="711">
        <f>330*4.1868</f>
        <v>1381.644</v>
      </c>
      <c r="CA626" s="711">
        <f>330*4.1868</f>
        <v>1381.644</v>
      </c>
      <c r="CB626" s="711">
        <f>330*4.1868</f>
        <v>1381.644</v>
      </c>
      <c r="CC626" s="711">
        <f>330*4.1868</f>
        <v>1381.644</v>
      </c>
      <c r="CD626" s="698"/>
      <c r="CE626" s="698"/>
      <c r="CF626" s="698"/>
      <c r="CG626" s="787"/>
      <c r="CH626" s="1371">
        <f t="shared" si="2022"/>
        <v>1381.644</v>
      </c>
      <c r="CI626" s="1372">
        <f t="shared" si="2022"/>
        <v>1381.644</v>
      </c>
      <c r="CJ626" s="1373">
        <f t="shared" si="2022"/>
        <v>1381.644</v>
      </c>
      <c r="CK626" s="1373">
        <f t="shared" si="2022"/>
        <v>1381.644</v>
      </c>
      <c r="CL626" s="1373">
        <f t="shared" si="2022"/>
        <v>1381.644</v>
      </c>
      <c r="CM626" s="1373">
        <f t="shared" si="2022"/>
        <v>1381.644</v>
      </c>
      <c r="CN626" s="1373">
        <f t="shared" si="2022"/>
        <v>1381.644</v>
      </c>
      <c r="CO626" s="1374">
        <f t="shared" si="2022"/>
        <v>1381.644</v>
      </c>
      <c r="CP626" s="1374">
        <f t="shared" si="2022"/>
        <v>1381.644</v>
      </c>
      <c r="CQ626" s="1374">
        <f t="shared" si="2022"/>
        <v>1381.644</v>
      </c>
      <c r="CR626" s="1374">
        <f t="shared" si="2023"/>
        <v>1381.644</v>
      </c>
      <c r="CS626" s="1373">
        <f t="shared" si="2023"/>
        <v>1381.644</v>
      </c>
      <c r="CT626" s="1373">
        <f t="shared" si="2023"/>
        <v>1381.644</v>
      </c>
      <c r="CU626" s="1373">
        <f t="shared" si="2023"/>
        <v>1381.644</v>
      </c>
      <c r="CV626" s="1373">
        <f t="shared" si="2023"/>
        <v>1381.644</v>
      </c>
      <c r="CW626" s="1373">
        <f t="shared" si="2023"/>
        <v>1381.644</v>
      </c>
      <c r="CX626" s="1372">
        <f t="shared" si="2023"/>
        <v>1381.644</v>
      </c>
      <c r="CY626" s="1375">
        <f t="shared" si="2023"/>
        <v>1381.644</v>
      </c>
      <c r="CZ626" s="532">
        <f t="shared" si="2024"/>
        <v>1381.644</v>
      </c>
      <c r="DA626" s="533">
        <f t="shared" si="2024"/>
        <v>1381.644</v>
      </c>
      <c r="DB626" s="534">
        <f t="shared" si="2024"/>
        <v>1381.644</v>
      </c>
      <c r="DC626" s="534">
        <f t="shared" si="2024"/>
        <v>1381.644</v>
      </c>
      <c r="DD626" s="534">
        <f t="shared" si="2024"/>
        <v>1381.644</v>
      </c>
      <c r="DE626" s="534">
        <f t="shared" si="2024"/>
        <v>1381.644</v>
      </c>
      <c r="DF626" s="534">
        <f t="shared" si="2024"/>
        <v>1381.644</v>
      </c>
      <c r="DG626" s="535">
        <f t="shared" si="2024"/>
        <v>1381.644</v>
      </c>
      <c r="DH626" s="535">
        <f t="shared" si="2024"/>
        <v>1381.644</v>
      </c>
      <c r="DI626" s="535">
        <f t="shared" si="2024"/>
        <v>1381.644</v>
      </c>
      <c r="DJ626" s="535">
        <f t="shared" si="2025"/>
        <v>1381.644</v>
      </c>
      <c r="DK626" s="534">
        <f t="shared" si="2025"/>
        <v>1381.644</v>
      </c>
      <c r="DL626" s="534">
        <f t="shared" si="2025"/>
        <v>1381.644</v>
      </c>
      <c r="DM626" s="534">
        <f t="shared" si="2025"/>
        <v>1381.644</v>
      </c>
      <c r="DN626" s="534">
        <f t="shared" si="2025"/>
        <v>1381.644</v>
      </c>
      <c r="DO626" s="534">
        <f t="shared" si="2025"/>
        <v>1381.644</v>
      </c>
      <c r="DP626" s="533">
        <f t="shared" si="2025"/>
        <v>1381.644</v>
      </c>
      <c r="DQ626" s="532">
        <f t="shared" si="2025"/>
        <v>1381.644</v>
      </c>
      <c r="DR626" s="753">
        <f>COUNT(B626:S626)</f>
        <v>18</v>
      </c>
      <c r="DS626" s="111">
        <f>COUNT(U626:AL626)</f>
        <v>18</v>
      </c>
      <c r="DT626" s="111">
        <f>COUNT(AN626:BE626)</f>
        <v>18</v>
      </c>
      <c r="DU626" s="111">
        <f>COUNT(BG626:BX626)</f>
        <v>18</v>
      </c>
      <c r="DV626" s="602"/>
      <c r="DW626" s="719"/>
      <c r="DX626" s="719"/>
      <c r="DY626" s="719"/>
      <c r="DZ626" s="719"/>
      <c r="EA626" s="719"/>
      <c r="EB626" s="719"/>
      <c r="EC626" s="719"/>
      <c r="ED626" s="719"/>
      <c r="EE626" s="603"/>
    </row>
    <row r="627" spans="1:135" s="604" customFormat="1" ht="15.75" customHeight="1">
      <c r="A627" s="748" t="s">
        <v>328</v>
      </c>
      <c r="B627" s="733" t="str">
        <f t="shared" ref="B627:S627" si="2030">IF(B625="","",B625*B626/B$46/365/$G$1)</f>
        <v/>
      </c>
      <c r="C627" s="733" t="str">
        <f t="shared" si="2030"/>
        <v/>
      </c>
      <c r="D627" s="733" t="str">
        <f t="shared" si="2030"/>
        <v/>
      </c>
      <c r="E627" s="733" t="str">
        <f t="shared" si="2030"/>
        <v/>
      </c>
      <c r="F627" s="733" t="str">
        <f t="shared" si="2030"/>
        <v/>
      </c>
      <c r="G627" s="733" t="str">
        <f t="shared" si="2030"/>
        <v/>
      </c>
      <c r="H627" s="733" t="str">
        <f t="shared" si="2030"/>
        <v/>
      </c>
      <c r="I627" s="733" t="str">
        <f t="shared" si="2030"/>
        <v/>
      </c>
      <c r="J627" s="733" t="str">
        <f t="shared" si="2030"/>
        <v/>
      </c>
      <c r="K627" s="733" t="str">
        <f t="shared" si="2030"/>
        <v/>
      </c>
      <c r="L627" s="733" t="str">
        <f t="shared" si="2030"/>
        <v/>
      </c>
      <c r="M627" s="733" t="str">
        <f t="shared" si="2030"/>
        <v/>
      </c>
      <c r="N627" s="733" t="str">
        <f t="shared" si="2030"/>
        <v/>
      </c>
      <c r="O627" s="733" t="str">
        <f t="shared" si="2030"/>
        <v/>
      </c>
      <c r="P627" s="733" t="str">
        <f t="shared" si="2030"/>
        <v/>
      </c>
      <c r="Q627" s="733" t="str">
        <f t="shared" si="2030"/>
        <v/>
      </c>
      <c r="R627" s="733" t="str">
        <f t="shared" si="2030"/>
        <v/>
      </c>
      <c r="S627" s="733" t="str">
        <f t="shared" si="2030"/>
        <v/>
      </c>
      <c r="T627" s="813"/>
      <c r="U627" s="733" t="str">
        <f t="shared" ref="U627:AL627" si="2031">IF(U625="","",U625*U626/U$46/365/$G$1)</f>
        <v/>
      </c>
      <c r="V627" s="733" t="str">
        <f t="shared" si="2031"/>
        <v/>
      </c>
      <c r="W627" s="733" t="str">
        <f t="shared" si="2031"/>
        <v/>
      </c>
      <c r="X627" s="733" t="str">
        <f t="shared" si="2031"/>
        <v/>
      </c>
      <c r="Y627" s="733" t="str">
        <f t="shared" si="2031"/>
        <v/>
      </c>
      <c r="Z627" s="733" t="str">
        <f t="shared" si="2031"/>
        <v/>
      </c>
      <c r="AA627" s="733" t="str">
        <f t="shared" si="2031"/>
        <v/>
      </c>
      <c r="AB627" s="733" t="str">
        <f t="shared" si="2031"/>
        <v/>
      </c>
      <c r="AC627" s="733" t="str">
        <f t="shared" si="2031"/>
        <v/>
      </c>
      <c r="AD627" s="733" t="str">
        <f t="shared" si="2031"/>
        <v/>
      </c>
      <c r="AE627" s="733" t="str">
        <f t="shared" si="2031"/>
        <v/>
      </c>
      <c r="AF627" s="733" t="str">
        <f t="shared" si="2031"/>
        <v/>
      </c>
      <c r="AG627" s="733" t="str">
        <f t="shared" si="2031"/>
        <v/>
      </c>
      <c r="AH627" s="733" t="str">
        <f t="shared" si="2031"/>
        <v/>
      </c>
      <c r="AI627" s="733" t="str">
        <f t="shared" si="2031"/>
        <v/>
      </c>
      <c r="AJ627" s="733" t="str">
        <f t="shared" si="2031"/>
        <v/>
      </c>
      <c r="AK627" s="733" t="str">
        <f t="shared" si="2031"/>
        <v/>
      </c>
      <c r="AL627" s="733" t="str">
        <f t="shared" si="2031"/>
        <v/>
      </c>
      <c r="AM627" s="813"/>
      <c r="AN627" s="733" t="str">
        <f t="shared" ref="AN627:BE627" si="2032">IF(AN625="","",AN625*AN626/AN$46/365/$G$1)</f>
        <v/>
      </c>
      <c r="AO627" s="733" t="str">
        <f t="shared" si="2032"/>
        <v/>
      </c>
      <c r="AP627" s="733" t="str">
        <f t="shared" si="2032"/>
        <v/>
      </c>
      <c r="AQ627" s="733" t="str">
        <f t="shared" si="2032"/>
        <v/>
      </c>
      <c r="AR627" s="733" t="str">
        <f t="shared" si="2032"/>
        <v/>
      </c>
      <c r="AS627" s="733" t="str">
        <f t="shared" si="2032"/>
        <v/>
      </c>
      <c r="AT627" s="733" t="str">
        <f t="shared" si="2032"/>
        <v/>
      </c>
      <c r="AU627" s="733" t="str">
        <f t="shared" si="2032"/>
        <v/>
      </c>
      <c r="AV627" s="733" t="str">
        <f t="shared" si="2032"/>
        <v/>
      </c>
      <c r="AW627" s="733" t="str">
        <f t="shared" si="2032"/>
        <v/>
      </c>
      <c r="AX627" s="733" t="str">
        <f t="shared" si="2032"/>
        <v/>
      </c>
      <c r="AY627" s="733" t="str">
        <f t="shared" si="2032"/>
        <v/>
      </c>
      <c r="AZ627" s="733" t="str">
        <f t="shared" si="2032"/>
        <v/>
      </c>
      <c r="BA627" s="733" t="str">
        <f t="shared" si="2032"/>
        <v/>
      </c>
      <c r="BB627" s="733" t="str">
        <f t="shared" si="2032"/>
        <v/>
      </c>
      <c r="BC627" s="733" t="str">
        <f t="shared" si="2032"/>
        <v/>
      </c>
      <c r="BD627" s="733" t="str">
        <f t="shared" si="2032"/>
        <v/>
      </c>
      <c r="BE627" s="733" t="str">
        <f t="shared" si="2032"/>
        <v/>
      </c>
      <c r="BF627" s="813"/>
      <c r="BG627" s="733" t="str">
        <f t="shared" ref="BG627:BX627" si="2033">IF(BG625="","",BG625*BG626/BG$46/365/$G$1)</f>
        <v/>
      </c>
      <c r="BH627" s="733" t="str">
        <f t="shared" si="2033"/>
        <v/>
      </c>
      <c r="BI627" s="733" t="str">
        <f t="shared" si="2033"/>
        <v/>
      </c>
      <c r="BJ627" s="733" t="str">
        <f t="shared" si="2033"/>
        <v/>
      </c>
      <c r="BK627" s="733" t="str">
        <f t="shared" si="2033"/>
        <v/>
      </c>
      <c r="BL627" s="733" t="str">
        <f t="shared" si="2033"/>
        <v/>
      </c>
      <c r="BM627" s="733" t="str">
        <f t="shared" si="2033"/>
        <v/>
      </c>
      <c r="BN627" s="733" t="str">
        <f t="shared" si="2033"/>
        <v/>
      </c>
      <c r="BO627" s="733" t="str">
        <f t="shared" si="2033"/>
        <v/>
      </c>
      <c r="BP627" s="733" t="str">
        <f t="shared" si="2033"/>
        <v/>
      </c>
      <c r="BQ627" s="733" t="str">
        <f t="shared" si="2033"/>
        <v/>
      </c>
      <c r="BR627" s="733" t="str">
        <f t="shared" si="2033"/>
        <v/>
      </c>
      <c r="BS627" s="733" t="str">
        <f t="shared" si="2033"/>
        <v/>
      </c>
      <c r="BT627" s="733" t="str">
        <f t="shared" si="2033"/>
        <v/>
      </c>
      <c r="BU627" s="733" t="str">
        <f t="shared" si="2033"/>
        <v/>
      </c>
      <c r="BV627" s="733" t="str">
        <f t="shared" si="2033"/>
        <v/>
      </c>
      <c r="BW627" s="733" t="str">
        <f t="shared" si="2033"/>
        <v/>
      </c>
      <c r="BX627" s="733" t="str">
        <f t="shared" si="2033"/>
        <v/>
      </c>
      <c r="BY627" s="813"/>
      <c r="BZ627" s="733" t="str">
        <f>IF(BZ625="","",BZ625*BZ626/BZ$46/365/$G$1)</f>
        <v/>
      </c>
      <c r="CA627" s="733" t="str">
        <f>IF(CA625="","",CA625*CA626/CA$46/365/$G$1)</f>
        <v/>
      </c>
      <c r="CB627" s="733" t="str">
        <f>IF(CB625="","",CB625*CB626/CB$46/365/$G$1)</f>
        <v/>
      </c>
      <c r="CC627" s="733" t="str">
        <f>IF(CC625="","",CC625*CC626/CC$46/365/$G$1)</f>
        <v/>
      </c>
      <c r="CD627" s="698"/>
      <c r="CE627" s="698"/>
      <c r="CF627" s="698"/>
      <c r="CG627" s="787"/>
      <c r="CH627" s="1376" t="str">
        <f t="shared" si="2022"/>
        <v/>
      </c>
      <c r="CI627" s="1377" t="str">
        <f t="shared" si="2022"/>
        <v/>
      </c>
      <c r="CJ627" s="1378" t="str">
        <f t="shared" si="2022"/>
        <v/>
      </c>
      <c r="CK627" s="1378" t="str">
        <f t="shared" si="2022"/>
        <v/>
      </c>
      <c r="CL627" s="1378" t="str">
        <f t="shared" si="2022"/>
        <v/>
      </c>
      <c r="CM627" s="1378" t="str">
        <f t="shared" si="2022"/>
        <v/>
      </c>
      <c r="CN627" s="1378" t="str">
        <f t="shared" si="2022"/>
        <v/>
      </c>
      <c r="CO627" s="1379" t="str">
        <f t="shared" si="2022"/>
        <v/>
      </c>
      <c r="CP627" s="1379" t="str">
        <f t="shared" si="2022"/>
        <v/>
      </c>
      <c r="CQ627" s="1379" t="str">
        <f t="shared" si="2022"/>
        <v/>
      </c>
      <c r="CR627" s="1379" t="str">
        <f t="shared" si="2023"/>
        <v/>
      </c>
      <c r="CS627" s="1378" t="str">
        <f t="shared" si="2023"/>
        <v/>
      </c>
      <c r="CT627" s="1378" t="str">
        <f t="shared" si="2023"/>
        <v/>
      </c>
      <c r="CU627" s="1378" t="str">
        <f t="shared" si="2023"/>
        <v/>
      </c>
      <c r="CV627" s="1378" t="str">
        <f t="shared" si="2023"/>
        <v/>
      </c>
      <c r="CW627" s="1378" t="str">
        <f t="shared" si="2023"/>
        <v/>
      </c>
      <c r="CX627" s="1377" t="str">
        <f t="shared" si="2023"/>
        <v/>
      </c>
      <c r="CY627" s="1380" t="str">
        <f t="shared" si="2023"/>
        <v/>
      </c>
      <c r="CZ627" s="638" t="str">
        <f t="shared" si="2024"/>
        <v/>
      </c>
      <c r="DA627" s="639" t="str">
        <f t="shared" si="2024"/>
        <v/>
      </c>
      <c r="DB627" s="640" t="str">
        <f t="shared" si="2024"/>
        <v/>
      </c>
      <c r="DC627" s="640" t="str">
        <f t="shared" si="2024"/>
        <v/>
      </c>
      <c r="DD627" s="640" t="str">
        <f t="shared" si="2024"/>
        <v/>
      </c>
      <c r="DE627" s="640" t="str">
        <f t="shared" si="2024"/>
        <v/>
      </c>
      <c r="DF627" s="640" t="str">
        <f t="shared" si="2024"/>
        <v/>
      </c>
      <c r="DG627" s="641" t="str">
        <f t="shared" si="2024"/>
        <v/>
      </c>
      <c r="DH627" s="641" t="str">
        <f t="shared" si="2024"/>
        <v/>
      </c>
      <c r="DI627" s="641" t="str">
        <f t="shared" si="2024"/>
        <v/>
      </c>
      <c r="DJ627" s="641" t="str">
        <f t="shared" si="2025"/>
        <v/>
      </c>
      <c r="DK627" s="640" t="str">
        <f t="shared" si="2025"/>
        <v/>
      </c>
      <c r="DL627" s="640" t="str">
        <f t="shared" si="2025"/>
        <v/>
      </c>
      <c r="DM627" s="640" t="str">
        <f t="shared" si="2025"/>
        <v/>
      </c>
      <c r="DN627" s="640" t="str">
        <f t="shared" si="2025"/>
        <v/>
      </c>
      <c r="DO627" s="640" t="str">
        <f t="shared" si="2025"/>
        <v/>
      </c>
      <c r="DP627" s="639" t="str">
        <f t="shared" si="2025"/>
        <v/>
      </c>
      <c r="DQ627" s="638" t="str">
        <f t="shared" si="2025"/>
        <v/>
      </c>
      <c r="DR627" s="753">
        <f>COUNT(B627:S627)</f>
        <v>0</v>
      </c>
      <c r="DS627" s="111">
        <f>COUNT(U627:AL627)</f>
        <v>0</v>
      </c>
      <c r="DT627" s="111">
        <f>COUNT(AN627:BE627)</f>
        <v>0</v>
      </c>
      <c r="DU627" s="111">
        <f>COUNT(BG627:BX627)</f>
        <v>0</v>
      </c>
      <c r="DV627" s="602"/>
      <c r="DW627" s="719"/>
      <c r="DX627" s="719"/>
      <c r="DY627" s="719"/>
      <c r="DZ627" s="719"/>
      <c r="EA627" s="719"/>
      <c r="EB627" s="719"/>
      <c r="EC627" s="719"/>
      <c r="ED627" s="719"/>
      <c r="EE627" s="603"/>
    </row>
    <row r="628" spans="1:135" s="604" customFormat="1" ht="15.75" customHeight="1">
      <c r="A628" s="748" t="s">
        <v>398</v>
      </c>
      <c r="B628" s="330"/>
      <c r="C628" s="330"/>
      <c r="D628" s="330"/>
      <c r="E628" s="330"/>
      <c r="F628" s="330"/>
      <c r="G628" s="330"/>
      <c r="H628" s="330"/>
      <c r="I628" s="330"/>
      <c r="J628" s="330"/>
      <c r="K628" s="330"/>
      <c r="L628" s="330"/>
      <c r="M628" s="330"/>
      <c r="N628" s="330"/>
      <c r="O628" s="330"/>
      <c r="P628" s="330"/>
      <c r="Q628" s="330"/>
      <c r="R628" s="330"/>
      <c r="S628" s="330"/>
      <c r="T628" s="813"/>
      <c r="U628" s="330"/>
      <c r="V628" s="330"/>
      <c r="W628" s="330"/>
      <c r="X628" s="330"/>
      <c r="Y628" s="330"/>
      <c r="Z628" s="330"/>
      <c r="AA628" s="330"/>
      <c r="AB628" s="330"/>
      <c r="AC628" s="330"/>
      <c r="AD628" s="330"/>
      <c r="AE628" s="330"/>
      <c r="AF628" s="330"/>
      <c r="AG628" s="330"/>
      <c r="AH628" s="330"/>
      <c r="AI628" s="330"/>
      <c r="AJ628" s="330"/>
      <c r="AK628" s="330"/>
      <c r="AL628" s="330"/>
      <c r="AM628" s="813"/>
      <c r="AN628" s="330"/>
      <c r="AO628" s="330"/>
      <c r="AP628" s="330"/>
      <c r="AQ628" s="330"/>
      <c r="AR628" s="330"/>
      <c r="AS628" s="330"/>
      <c r="AT628" s="330"/>
      <c r="AU628" s="330"/>
      <c r="AV628" s="330"/>
      <c r="AW628" s="330"/>
      <c r="AX628" s="330"/>
      <c r="AY628" s="330"/>
      <c r="AZ628" s="330"/>
      <c r="BA628" s="330"/>
      <c r="BB628" s="330"/>
      <c r="BC628" s="330"/>
      <c r="BD628" s="330"/>
      <c r="BE628" s="330"/>
      <c r="BF628" s="813"/>
      <c r="BG628" s="330"/>
      <c r="BH628" s="330"/>
      <c r="BI628" s="330"/>
      <c r="BJ628" s="330"/>
      <c r="BK628" s="330"/>
      <c r="BL628" s="330"/>
      <c r="BM628" s="330"/>
      <c r="BN628" s="330"/>
      <c r="BO628" s="330"/>
      <c r="BP628" s="330"/>
      <c r="BQ628" s="330"/>
      <c r="BR628" s="330"/>
      <c r="BS628" s="330"/>
      <c r="BT628" s="330"/>
      <c r="BU628" s="330"/>
      <c r="BV628" s="330"/>
      <c r="BW628" s="330"/>
      <c r="BX628" s="330"/>
      <c r="BY628" s="813"/>
      <c r="BZ628" s="330"/>
      <c r="CA628" s="330"/>
      <c r="CB628" s="330"/>
      <c r="CC628" s="330"/>
      <c r="CD628" s="698"/>
      <c r="CE628" s="698"/>
      <c r="CF628" s="698"/>
      <c r="CG628" s="787"/>
      <c r="CH628" s="1371" t="str">
        <f t="shared" si="2022"/>
        <v/>
      </c>
      <c r="CI628" s="1372" t="str">
        <f t="shared" si="2022"/>
        <v/>
      </c>
      <c r="CJ628" s="1373" t="str">
        <f t="shared" si="2022"/>
        <v/>
      </c>
      <c r="CK628" s="1373" t="str">
        <f t="shared" si="2022"/>
        <v/>
      </c>
      <c r="CL628" s="1373" t="str">
        <f t="shared" si="2022"/>
        <v/>
      </c>
      <c r="CM628" s="1373" t="str">
        <f t="shared" si="2022"/>
        <v/>
      </c>
      <c r="CN628" s="1373" t="str">
        <f t="shared" si="2022"/>
        <v/>
      </c>
      <c r="CO628" s="1374" t="str">
        <f t="shared" si="2022"/>
        <v/>
      </c>
      <c r="CP628" s="1374" t="str">
        <f t="shared" si="2022"/>
        <v/>
      </c>
      <c r="CQ628" s="1374" t="str">
        <f t="shared" si="2022"/>
        <v/>
      </c>
      <c r="CR628" s="1374" t="str">
        <f t="shared" si="2023"/>
        <v/>
      </c>
      <c r="CS628" s="1373" t="str">
        <f t="shared" si="2023"/>
        <v/>
      </c>
      <c r="CT628" s="1373" t="str">
        <f t="shared" si="2023"/>
        <v/>
      </c>
      <c r="CU628" s="1373" t="str">
        <f t="shared" si="2023"/>
        <v/>
      </c>
      <c r="CV628" s="1373" t="str">
        <f t="shared" si="2023"/>
        <v/>
      </c>
      <c r="CW628" s="1373" t="str">
        <f t="shared" si="2023"/>
        <v/>
      </c>
      <c r="CX628" s="1372" t="str">
        <f t="shared" si="2023"/>
        <v/>
      </c>
      <c r="CY628" s="1375" t="str">
        <f t="shared" si="2023"/>
        <v/>
      </c>
      <c r="CZ628" s="532" t="str">
        <f t="shared" si="2024"/>
        <v/>
      </c>
      <c r="DA628" s="533" t="str">
        <f t="shared" si="2024"/>
        <v/>
      </c>
      <c r="DB628" s="534" t="str">
        <f t="shared" si="2024"/>
        <v/>
      </c>
      <c r="DC628" s="534" t="str">
        <f t="shared" si="2024"/>
        <v/>
      </c>
      <c r="DD628" s="534" t="str">
        <f t="shared" si="2024"/>
        <v/>
      </c>
      <c r="DE628" s="534" t="str">
        <f t="shared" si="2024"/>
        <v/>
      </c>
      <c r="DF628" s="534" t="str">
        <f t="shared" si="2024"/>
        <v/>
      </c>
      <c r="DG628" s="535" t="str">
        <f t="shared" si="2024"/>
        <v/>
      </c>
      <c r="DH628" s="535" t="str">
        <f t="shared" si="2024"/>
        <v/>
      </c>
      <c r="DI628" s="535" t="str">
        <f t="shared" si="2024"/>
        <v/>
      </c>
      <c r="DJ628" s="535" t="str">
        <f t="shared" si="2025"/>
        <v/>
      </c>
      <c r="DK628" s="534" t="str">
        <f t="shared" si="2025"/>
        <v/>
      </c>
      <c r="DL628" s="534" t="str">
        <f t="shared" si="2025"/>
        <v/>
      </c>
      <c r="DM628" s="534" t="str">
        <f t="shared" si="2025"/>
        <v/>
      </c>
      <c r="DN628" s="534" t="str">
        <f t="shared" si="2025"/>
        <v/>
      </c>
      <c r="DO628" s="534" t="str">
        <f t="shared" si="2025"/>
        <v/>
      </c>
      <c r="DP628" s="533" t="str">
        <f t="shared" si="2025"/>
        <v/>
      </c>
      <c r="DQ628" s="532" t="str">
        <f t="shared" si="2025"/>
        <v/>
      </c>
      <c r="DR628" s="753">
        <f>COUNT(B628:S628)</f>
        <v>0</v>
      </c>
      <c r="DS628" s="111">
        <f>COUNT(U628:AL628)</f>
        <v>0</v>
      </c>
      <c r="DT628" s="111">
        <f>COUNT(AN628:BE628)</f>
        <v>0</v>
      </c>
      <c r="DU628" s="111">
        <f>COUNT(BG628:BX628)</f>
        <v>0</v>
      </c>
      <c r="DV628" s="602"/>
      <c r="DW628" s="719"/>
      <c r="DX628" s="719"/>
      <c r="DY628" s="719"/>
      <c r="DZ628" s="719"/>
      <c r="EA628" s="719"/>
      <c r="EB628" s="719"/>
      <c r="EC628" s="719"/>
      <c r="ED628" s="719"/>
      <c r="EE628" s="603"/>
    </row>
    <row r="629" spans="1:135" s="604" customFormat="1" ht="15.75" customHeight="1">
      <c r="A629" s="748" t="s">
        <v>395</v>
      </c>
      <c r="B629" s="730" t="str">
        <f t="shared" ref="B629:S629" si="2034">IF(B628="","",B625*B628)</f>
        <v/>
      </c>
      <c r="C629" s="730" t="str">
        <f t="shared" si="2034"/>
        <v/>
      </c>
      <c r="D629" s="730" t="str">
        <f t="shared" si="2034"/>
        <v/>
      </c>
      <c r="E629" s="730" t="str">
        <f t="shared" si="2034"/>
        <v/>
      </c>
      <c r="F629" s="730" t="str">
        <f t="shared" si="2034"/>
        <v/>
      </c>
      <c r="G629" s="730" t="str">
        <f t="shared" si="2034"/>
        <v/>
      </c>
      <c r="H629" s="730" t="str">
        <f t="shared" si="2034"/>
        <v/>
      </c>
      <c r="I629" s="730" t="str">
        <f t="shared" si="2034"/>
        <v/>
      </c>
      <c r="J629" s="730" t="str">
        <f t="shared" si="2034"/>
        <v/>
      </c>
      <c r="K629" s="730" t="str">
        <f t="shared" si="2034"/>
        <v/>
      </c>
      <c r="L629" s="730" t="str">
        <f t="shared" si="2034"/>
        <v/>
      </c>
      <c r="M629" s="730" t="str">
        <f t="shared" si="2034"/>
        <v/>
      </c>
      <c r="N629" s="730" t="str">
        <f t="shared" si="2034"/>
        <v/>
      </c>
      <c r="O629" s="730" t="str">
        <f t="shared" si="2034"/>
        <v/>
      </c>
      <c r="P629" s="730" t="str">
        <f t="shared" si="2034"/>
        <v/>
      </c>
      <c r="Q629" s="730" t="str">
        <f t="shared" si="2034"/>
        <v/>
      </c>
      <c r="R629" s="730" t="str">
        <f t="shared" si="2034"/>
        <v/>
      </c>
      <c r="S629" s="730" t="str">
        <f t="shared" si="2034"/>
        <v/>
      </c>
      <c r="T629" s="813"/>
      <c r="U629" s="730" t="str">
        <f t="shared" ref="U629:AL629" si="2035">IF(U628="","",U625*U628)</f>
        <v/>
      </c>
      <c r="V629" s="730" t="str">
        <f t="shared" si="2035"/>
        <v/>
      </c>
      <c r="W629" s="730" t="str">
        <f t="shared" si="2035"/>
        <v/>
      </c>
      <c r="X629" s="730" t="str">
        <f t="shared" si="2035"/>
        <v/>
      </c>
      <c r="Y629" s="730" t="str">
        <f t="shared" si="2035"/>
        <v/>
      </c>
      <c r="Z629" s="730" t="str">
        <f t="shared" si="2035"/>
        <v/>
      </c>
      <c r="AA629" s="730" t="str">
        <f t="shared" si="2035"/>
        <v/>
      </c>
      <c r="AB629" s="730" t="str">
        <f t="shared" si="2035"/>
        <v/>
      </c>
      <c r="AC629" s="730" t="str">
        <f t="shared" si="2035"/>
        <v/>
      </c>
      <c r="AD629" s="730" t="str">
        <f t="shared" si="2035"/>
        <v/>
      </c>
      <c r="AE629" s="730" t="str">
        <f t="shared" si="2035"/>
        <v/>
      </c>
      <c r="AF629" s="730" t="str">
        <f t="shared" si="2035"/>
        <v/>
      </c>
      <c r="AG629" s="730" t="str">
        <f t="shared" si="2035"/>
        <v/>
      </c>
      <c r="AH629" s="730" t="str">
        <f t="shared" si="2035"/>
        <v/>
      </c>
      <c r="AI629" s="730" t="str">
        <f t="shared" si="2035"/>
        <v/>
      </c>
      <c r="AJ629" s="730" t="str">
        <f t="shared" si="2035"/>
        <v/>
      </c>
      <c r="AK629" s="730" t="str">
        <f t="shared" si="2035"/>
        <v/>
      </c>
      <c r="AL629" s="730" t="str">
        <f t="shared" si="2035"/>
        <v/>
      </c>
      <c r="AM629" s="813"/>
      <c r="AN629" s="730" t="str">
        <f t="shared" ref="AN629:BE629" si="2036">IF(AN628="","",AN625*AN628)</f>
        <v/>
      </c>
      <c r="AO629" s="730" t="str">
        <f t="shared" si="2036"/>
        <v/>
      </c>
      <c r="AP629" s="730" t="str">
        <f t="shared" si="2036"/>
        <v/>
      </c>
      <c r="AQ629" s="730" t="str">
        <f t="shared" si="2036"/>
        <v/>
      </c>
      <c r="AR629" s="730" t="str">
        <f t="shared" si="2036"/>
        <v/>
      </c>
      <c r="AS629" s="730" t="str">
        <f t="shared" si="2036"/>
        <v/>
      </c>
      <c r="AT629" s="730" t="str">
        <f t="shared" si="2036"/>
        <v/>
      </c>
      <c r="AU629" s="730" t="str">
        <f t="shared" si="2036"/>
        <v/>
      </c>
      <c r="AV629" s="730" t="str">
        <f t="shared" si="2036"/>
        <v/>
      </c>
      <c r="AW629" s="730" t="str">
        <f t="shared" si="2036"/>
        <v/>
      </c>
      <c r="AX629" s="730" t="str">
        <f t="shared" si="2036"/>
        <v/>
      </c>
      <c r="AY629" s="730" t="str">
        <f t="shared" si="2036"/>
        <v/>
      </c>
      <c r="AZ629" s="730" t="str">
        <f t="shared" si="2036"/>
        <v/>
      </c>
      <c r="BA629" s="730" t="str">
        <f t="shared" si="2036"/>
        <v/>
      </c>
      <c r="BB629" s="730" t="str">
        <f t="shared" si="2036"/>
        <v/>
      </c>
      <c r="BC629" s="730" t="str">
        <f t="shared" si="2036"/>
        <v/>
      </c>
      <c r="BD629" s="730" t="str">
        <f t="shared" si="2036"/>
        <v/>
      </c>
      <c r="BE629" s="730" t="str">
        <f t="shared" si="2036"/>
        <v/>
      </c>
      <c r="BF629" s="813"/>
      <c r="BG629" s="730" t="str">
        <f t="shared" ref="BG629:BX629" si="2037">IF(BG628="","",BG625*BG628)</f>
        <v/>
      </c>
      <c r="BH629" s="730" t="str">
        <f t="shared" si="2037"/>
        <v/>
      </c>
      <c r="BI629" s="730" t="str">
        <f t="shared" si="2037"/>
        <v/>
      </c>
      <c r="BJ629" s="730" t="str">
        <f t="shared" si="2037"/>
        <v/>
      </c>
      <c r="BK629" s="730" t="str">
        <f t="shared" si="2037"/>
        <v/>
      </c>
      <c r="BL629" s="730" t="str">
        <f t="shared" si="2037"/>
        <v/>
      </c>
      <c r="BM629" s="730" t="str">
        <f t="shared" si="2037"/>
        <v/>
      </c>
      <c r="BN629" s="730" t="str">
        <f t="shared" si="2037"/>
        <v/>
      </c>
      <c r="BO629" s="730" t="str">
        <f t="shared" si="2037"/>
        <v/>
      </c>
      <c r="BP629" s="730" t="str">
        <f t="shared" si="2037"/>
        <v/>
      </c>
      <c r="BQ629" s="730" t="str">
        <f t="shared" si="2037"/>
        <v/>
      </c>
      <c r="BR629" s="730" t="str">
        <f t="shared" si="2037"/>
        <v/>
      </c>
      <c r="BS629" s="730" t="str">
        <f t="shared" si="2037"/>
        <v/>
      </c>
      <c r="BT629" s="730" t="str">
        <f t="shared" si="2037"/>
        <v/>
      </c>
      <c r="BU629" s="730" t="str">
        <f t="shared" si="2037"/>
        <v/>
      </c>
      <c r="BV629" s="730" t="str">
        <f t="shared" si="2037"/>
        <v/>
      </c>
      <c r="BW629" s="730" t="str">
        <f t="shared" si="2037"/>
        <v/>
      </c>
      <c r="BX629" s="730" t="str">
        <f t="shared" si="2037"/>
        <v/>
      </c>
      <c r="BY629" s="813"/>
      <c r="BZ629" s="730" t="str">
        <f>IF(BZ628="","",BZ625*BZ628)</f>
        <v/>
      </c>
      <c r="CA629" s="730" t="str">
        <f>IF(CA628="","",CA625*CA628)</f>
        <v/>
      </c>
      <c r="CB629" s="730" t="str">
        <f>IF(CB628="","",CB625*CB628)</f>
        <v/>
      </c>
      <c r="CC629" s="730" t="str">
        <f>IF(CC628="","",CC625*CC628)</f>
        <v/>
      </c>
      <c r="CD629" s="698"/>
      <c r="CE629" s="698"/>
      <c r="CF629" s="698"/>
      <c r="CG629" s="787"/>
      <c r="CH629" s="1371" t="str">
        <f t="shared" si="2022"/>
        <v/>
      </c>
      <c r="CI629" s="1372" t="str">
        <f t="shared" si="2022"/>
        <v/>
      </c>
      <c r="CJ629" s="1373" t="str">
        <f t="shared" si="2022"/>
        <v/>
      </c>
      <c r="CK629" s="1373" t="str">
        <f t="shared" si="2022"/>
        <v/>
      </c>
      <c r="CL629" s="1373" t="str">
        <f t="shared" si="2022"/>
        <v/>
      </c>
      <c r="CM629" s="1373" t="str">
        <f t="shared" si="2022"/>
        <v/>
      </c>
      <c r="CN629" s="1373" t="str">
        <f t="shared" si="2022"/>
        <v/>
      </c>
      <c r="CO629" s="1374" t="str">
        <f t="shared" si="2022"/>
        <v/>
      </c>
      <c r="CP629" s="1374" t="str">
        <f t="shared" si="2022"/>
        <v/>
      </c>
      <c r="CQ629" s="1374" t="str">
        <f t="shared" si="2022"/>
        <v/>
      </c>
      <c r="CR629" s="1374" t="str">
        <f t="shared" si="2023"/>
        <v/>
      </c>
      <c r="CS629" s="1373" t="str">
        <f t="shared" si="2023"/>
        <v/>
      </c>
      <c r="CT629" s="1373" t="str">
        <f t="shared" si="2023"/>
        <v/>
      </c>
      <c r="CU629" s="1373" t="str">
        <f t="shared" si="2023"/>
        <v/>
      </c>
      <c r="CV629" s="1373" t="str">
        <f t="shared" si="2023"/>
        <v/>
      </c>
      <c r="CW629" s="1373" t="str">
        <f t="shared" si="2023"/>
        <v/>
      </c>
      <c r="CX629" s="1372" t="str">
        <f t="shared" si="2023"/>
        <v/>
      </c>
      <c r="CY629" s="1375" t="str">
        <f t="shared" si="2023"/>
        <v/>
      </c>
      <c r="CZ629" s="532" t="str">
        <f t="shared" si="2024"/>
        <v/>
      </c>
      <c r="DA629" s="533" t="str">
        <f t="shared" si="2024"/>
        <v/>
      </c>
      <c r="DB629" s="534" t="str">
        <f t="shared" si="2024"/>
        <v/>
      </c>
      <c r="DC629" s="534" t="str">
        <f t="shared" si="2024"/>
        <v/>
      </c>
      <c r="DD629" s="534" t="str">
        <f t="shared" si="2024"/>
        <v/>
      </c>
      <c r="DE629" s="534" t="str">
        <f t="shared" si="2024"/>
        <v/>
      </c>
      <c r="DF629" s="534" t="str">
        <f t="shared" si="2024"/>
        <v/>
      </c>
      <c r="DG629" s="535" t="str">
        <f t="shared" si="2024"/>
        <v/>
      </c>
      <c r="DH629" s="535" t="str">
        <f t="shared" si="2024"/>
        <v/>
      </c>
      <c r="DI629" s="535" t="str">
        <f t="shared" si="2024"/>
        <v/>
      </c>
      <c r="DJ629" s="535" t="str">
        <f t="shared" si="2025"/>
        <v/>
      </c>
      <c r="DK629" s="534" t="str">
        <f t="shared" si="2025"/>
        <v/>
      </c>
      <c r="DL629" s="534" t="str">
        <f t="shared" si="2025"/>
        <v/>
      </c>
      <c r="DM629" s="534" t="str">
        <f t="shared" si="2025"/>
        <v/>
      </c>
      <c r="DN629" s="534" t="str">
        <f t="shared" si="2025"/>
        <v/>
      </c>
      <c r="DO629" s="534" t="str">
        <f t="shared" si="2025"/>
        <v/>
      </c>
      <c r="DP629" s="533" t="str">
        <f t="shared" si="2025"/>
        <v/>
      </c>
      <c r="DQ629" s="532" t="str">
        <f t="shared" si="2025"/>
        <v/>
      </c>
      <c r="DR629" s="753">
        <f>COUNT(B629:S629)</f>
        <v>0</v>
      </c>
      <c r="DS629" s="111">
        <f>COUNT(U629:AL629)</f>
        <v>0</v>
      </c>
      <c r="DT629" s="111">
        <f>COUNT(AN629:BE629)</f>
        <v>0</v>
      </c>
      <c r="DU629" s="111">
        <f>COUNT(BG629:BX629)</f>
        <v>0</v>
      </c>
      <c r="DV629" s="602"/>
      <c r="DW629" s="719"/>
      <c r="DX629" s="719"/>
      <c r="DY629" s="719"/>
      <c r="DZ629" s="719"/>
      <c r="EA629" s="719"/>
      <c r="EB629" s="719"/>
      <c r="EC629" s="719"/>
      <c r="ED629" s="719"/>
      <c r="EE629" s="603"/>
    </row>
    <row r="630" spans="1:135" s="604" customFormat="1" ht="15.75" customHeight="1">
      <c r="A630" s="1449" t="s">
        <v>403</v>
      </c>
      <c r="B630" s="233"/>
      <c r="C630" s="233"/>
      <c r="D630" s="233"/>
      <c r="E630" s="233"/>
      <c r="F630" s="233"/>
      <c r="G630" s="233"/>
      <c r="H630" s="233"/>
      <c r="I630" s="233"/>
      <c r="J630" s="233"/>
      <c r="K630" s="233"/>
      <c r="L630" s="233"/>
      <c r="M630" s="233"/>
      <c r="N630" s="233"/>
      <c r="O630" s="233"/>
      <c r="P630" s="233"/>
      <c r="Q630" s="233"/>
      <c r="R630" s="233"/>
      <c r="S630" s="233"/>
      <c r="T630" s="813"/>
      <c r="U630" s="233"/>
      <c r="V630" s="233"/>
      <c r="W630" s="233"/>
      <c r="X630" s="233"/>
      <c r="Y630" s="233"/>
      <c r="Z630" s="233"/>
      <c r="AA630" s="233"/>
      <c r="AB630" s="233"/>
      <c r="AC630" s="233"/>
      <c r="AD630" s="233"/>
      <c r="AE630" s="233"/>
      <c r="AF630" s="233"/>
      <c r="AG630" s="233"/>
      <c r="AH630" s="233"/>
      <c r="AI630" s="233"/>
      <c r="AJ630" s="233"/>
      <c r="AK630" s="233"/>
      <c r="AL630" s="233"/>
      <c r="AM630" s="813"/>
      <c r="AN630" s="233"/>
      <c r="AO630" s="233"/>
      <c r="AP630" s="233"/>
      <c r="AQ630" s="233"/>
      <c r="AR630" s="233"/>
      <c r="AS630" s="233"/>
      <c r="AT630" s="233"/>
      <c r="AU630" s="233"/>
      <c r="AV630" s="233"/>
      <c r="AW630" s="233"/>
      <c r="AX630" s="233"/>
      <c r="AY630" s="233"/>
      <c r="AZ630" s="233"/>
      <c r="BA630" s="233"/>
      <c r="BB630" s="233"/>
      <c r="BC630" s="233"/>
      <c r="BD630" s="233"/>
      <c r="BE630" s="233"/>
      <c r="BF630" s="813"/>
      <c r="BG630" s="233"/>
      <c r="BH630" s="233"/>
      <c r="BI630" s="233"/>
      <c r="BJ630" s="233"/>
      <c r="BK630" s="233"/>
      <c r="BL630" s="233"/>
      <c r="BM630" s="233"/>
      <c r="BN630" s="233"/>
      <c r="BO630" s="233"/>
      <c r="BP630" s="233"/>
      <c r="BQ630" s="233"/>
      <c r="BR630" s="233"/>
      <c r="BS630" s="233"/>
      <c r="BT630" s="233"/>
      <c r="BU630" s="233"/>
      <c r="BV630" s="233"/>
      <c r="BW630" s="233"/>
      <c r="BX630" s="233"/>
      <c r="BY630" s="813"/>
      <c r="BZ630" s="233"/>
      <c r="CA630" s="233"/>
      <c r="CB630" s="233"/>
      <c r="CC630" s="233"/>
      <c r="CD630" s="690"/>
      <c r="CE630" s="690"/>
      <c r="CF630" s="690"/>
      <c r="CG630" s="786"/>
      <c r="CH630" s="1387"/>
      <c r="CI630" s="1387"/>
      <c r="CJ630" s="1387"/>
      <c r="CK630" s="1387"/>
      <c r="CL630" s="1387"/>
      <c r="CM630" s="1387"/>
      <c r="CN630" s="1387"/>
      <c r="CO630" s="1387"/>
      <c r="CP630" s="1387"/>
      <c r="CQ630" s="1387"/>
      <c r="CR630" s="1387"/>
      <c r="CS630" s="1387"/>
      <c r="CT630" s="1387"/>
      <c r="CU630" s="1387"/>
      <c r="CV630" s="1387"/>
      <c r="CW630" s="1387"/>
      <c r="CX630" s="1387"/>
      <c r="CY630" s="1388"/>
      <c r="CZ630" s="736"/>
      <c r="DA630" s="736"/>
      <c r="DB630" s="736"/>
      <c r="DC630" s="736"/>
      <c r="DD630" s="736"/>
      <c r="DE630" s="736"/>
      <c r="DF630" s="736"/>
      <c r="DG630" s="736"/>
      <c r="DH630" s="736"/>
      <c r="DI630" s="736"/>
      <c r="DJ630" s="736"/>
      <c r="DK630" s="736"/>
      <c r="DL630" s="736"/>
      <c r="DM630" s="736"/>
      <c r="DN630" s="736"/>
      <c r="DO630" s="736"/>
      <c r="DP630" s="736"/>
      <c r="DQ630" s="736"/>
      <c r="DR630" s="699"/>
      <c r="DS630" s="112"/>
      <c r="DT630" s="112"/>
      <c r="DU630" s="112"/>
      <c r="DV630" s="692"/>
      <c r="DW630" s="718"/>
      <c r="DX630" s="718"/>
      <c r="DY630" s="718"/>
      <c r="DZ630" s="718"/>
      <c r="EA630" s="718"/>
      <c r="EB630" s="718"/>
      <c r="EC630" s="718"/>
      <c r="ED630" s="718"/>
      <c r="EE630" s="603"/>
    </row>
    <row r="631" spans="1:135" s="604" customFormat="1" ht="15.75" customHeight="1">
      <c r="A631" s="748" t="s">
        <v>401</v>
      </c>
      <c r="B631" s="233"/>
      <c r="C631" s="233"/>
      <c r="D631" s="233"/>
      <c r="E631" s="233"/>
      <c r="F631" s="233"/>
      <c r="G631" s="233"/>
      <c r="H631" s="233"/>
      <c r="I631" s="233"/>
      <c r="J631" s="233"/>
      <c r="K631" s="233"/>
      <c r="L631" s="233"/>
      <c r="M631" s="233"/>
      <c r="N631" s="233"/>
      <c r="O631" s="233"/>
      <c r="P631" s="233"/>
      <c r="Q631" s="233"/>
      <c r="R631" s="233"/>
      <c r="S631" s="233"/>
      <c r="T631" s="813"/>
      <c r="U631" s="233"/>
      <c r="V631" s="233"/>
      <c r="W631" s="233"/>
      <c r="X631" s="233"/>
      <c r="Y631" s="233"/>
      <c r="Z631" s="233"/>
      <c r="AA631" s="233"/>
      <c r="AB631" s="233"/>
      <c r="AC631" s="233"/>
      <c r="AD631" s="233"/>
      <c r="AE631" s="233"/>
      <c r="AF631" s="233"/>
      <c r="AG631" s="233"/>
      <c r="AH631" s="233"/>
      <c r="AI631" s="233"/>
      <c r="AJ631" s="233"/>
      <c r="AK631" s="233"/>
      <c r="AL631" s="233"/>
      <c r="AM631" s="813"/>
      <c r="AN631" s="233"/>
      <c r="AO631" s="233"/>
      <c r="AP631" s="233"/>
      <c r="AQ631" s="233"/>
      <c r="AR631" s="233"/>
      <c r="AS631" s="233"/>
      <c r="AT631" s="233"/>
      <c r="AU631" s="233"/>
      <c r="AV631" s="233"/>
      <c r="AW631" s="233"/>
      <c r="AX631" s="233"/>
      <c r="AY631" s="233"/>
      <c r="AZ631" s="233"/>
      <c r="BA631" s="233"/>
      <c r="BB631" s="233"/>
      <c r="BC631" s="233"/>
      <c r="BD631" s="233"/>
      <c r="BE631" s="233"/>
      <c r="BF631" s="813"/>
      <c r="BG631" s="233"/>
      <c r="BH631" s="233"/>
      <c r="BI631" s="233"/>
      <c r="BJ631" s="233"/>
      <c r="BK631" s="233"/>
      <c r="BL631" s="233"/>
      <c r="BM631" s="233"/>
      <c r="BN631" s="233"/>
      <c r="BO631" s="233"/>
      <c r="BP631" s="233"/>
      <c r="BQ631" s="233"/>
      <c r="BR631" s="233"/>
      <c r="BS631" s="233"/>
      <c r="BT631" s="233"/>
      <c r="BU631" s="233"/>
      <c r="BV631" s="233"/>
      <c r="BW631" s="233"/>
      <c r="BX631" s="233"/>
      <c r="BY631" s="813"/>
      <c r="BZ631" s="233"/>
      <c r="CA631" s="233"/>
      <c r="CB631" s="233"/>
      <c r="CC631" s="233"/>
      <c r="CD631" s="698"/>
      <c r="CE631" s="698"/>
      <c r="CF631" s="698"/>
      <c r="CG631" s="787"/>
      <c r="CH631" s="1371" t="str">
        <f t="shared" ref="CH631:CQ635" si="2038">IF($CH$4=$CD$4,IF(OR(-FLOOR(((18-COUNT($B631:$S631))/2),1)+CH$7&lt;1,-FLOOR(((18-COUNT($B631:$S631))/2),1)+CH$7&gt;COUNT($B631:$S631)),"",LARGE($B631:$S631,-FLOOR(((18-COUNT($B631:$S631))/2),1)+CH$7)),IF(OR(-FLOOR(((18-COUNT($AN631:$BE631))/2),1)+CH$7&lt;1,-FLOOR(((18-COUNT($AN631:$BE631))/2),1)+CH$7&gt;COUNT($AN631:$BE631)),"",LARGE($AN631:$BE631,-FLOOR(((18-COUNT($AN631:$BE631))/2),1)+CH$7)))</f>
        <v/>
      </c>
      <c r="CI631" s="1372" t="str">
        <f t="shared" si="2038"/>
        <v/>
      </c>
      <c r="CJ631" s="1373" t="str">
        <f t="shared" si="2038"/>
        <v/>
      </c>
      <c r="CK631" s="1373" t="str">
        <f t="shared" si="2038"/>
        <v/>
      </c>
      <c r="CL631" s="1373" t="str">
        <f t="shared" si="2038"/>
        <v/>
      </c>
      <c r="CM631" s="1373" t="str">
        <f t="shared" si="2038"/>
        <v/>
      </c>
      <c r="CN631" s="1373" t="str">
        <f t="shared" si="2038"/>
        <v/>
      </c>
      <c r="CO631" s="1374" t="str">
        <f t="shared" si="2038"/>
        <v/>
      </c>
      <c r="CP631" s="1374" t="str">
        <f t="shared" si="2038"/>
        <v/>
      </c>
      <c r="CQ631" s="1374" t="str">
        <f t="shared" si="2038"/>
        <v/>
      </c>
      <c r="CR631" s="1374" t="str">
        <f t="shared" ref="CR631:CY635" si="2039">IF($CH$4=$CD$4,IF(OR(-FLOOR(((18-COUNT($B631:$S631))/2),1)+CR$7&lt;1,-FLOOR(((18-COUNT($B631:$S631))/2),1)+CR$7&gt;COUNT($B631:$S631)),"",LARGE($B631:$S631,-FLOOR(((18-COUNT($B631:$S631))/2),1)+CR$7)),IF(OR(-FLOOR(((18-COUNT($AN631:$BE631))/2),1)+CR$7&lt;1,-FLOOR(((18-COUNT($AN631:$BE631))/2),1)+CR$7&gt;COUNT($AN631:$BE631)),"",LARGE($AN631:$BE631,-FLOOR(((18-COUNT($AN631:$BE631))/2),1)+CR$7)))</f>
        <v/>
      </c>
      <c r="CS631" s="1373" t="str">
        <f t="shared" si="2039"/>
        <v/>
      </c>
      <c r="CT631" s="1373" t="str">
        <f t="shared" si="2039"/>
        <v/>
      </c>
      <c r="CU631" s="1373" t="str">
        <f t="shared" si="2039"/>
        <v/>
      </c>
      <c r="CV631" s="1373" t="str">
        <f t="shared" si="2039"/>
        <v/>
      </c>
      <c r="CW631" s="1373" t="str">
        <f t="shared" si="2039"/>
        <v/>
      </c>
      <c r="CX631" s="1372" t="str">
        <f t="shared" si="2039"/>
        <v/>
      </c>
      <c r="CY631" s="1375" t="str">
        <f t="shared" si="2039"/>
        <v/>
      </c>
      <c r="CZ631" s="532" t="str">
        <f t="shared" ref="CZ631:DI635" si="2040">IF($CH$4=$CD$4,IF(OR(-FLOOR(((18-COUNT($U631:$AL631))/2),1)+CZ$7&lt;1,-FLOOR(((18-COUNT($U631:$AL631))/2),1)+CZ$7&gt;COUNT($U631:$AL631)),"",LARGE($U631:$AL631,-FLOOR(((18-COUNT($U631:$AL631))/2),1)+CZ$7)),IF(OR(-FLOOR(((18-COUNT($BG631:$BX631))/2),1)+CZ$7&lt;1,-FLOOR(((18-COUNT($BG631:$BX631))/2),1)+CZ$7&gt;COUNT($BG631:$BX631)),"",LARGE($BG631:$BX631,-FLOOR(((18-COUNT($BG631:$BX631))/2),1)+CZ$7)))</f>
        <v/>
      </c>
      <c r="DA631" s="533" t="str">
        <f t="shared" si="2040"/>
        <v/>
      </c>
      <c r="DB631" s="534" t="str">
        <f t="shared" si="2040"/>
        <v/>
      </c>
      <c r="DC631" s="534" t="str">
        <f t="shared" si="2040"/>
        <v/>
      </c>
      <c r="DD631" s="534" t="str">
        <f t="shared" si="2040"/>
        <v/>
      </c>
      <c r="DE631" s="534" t="str">
        <f t="shared" si="2040"/>
        <v/>
      </c>
      <c r="DF631" s="534" t="str">
        <f t="shared" si="2040"/>
        <v/>
      </c>
      <c r="DG631" s="535" t="str">
        <f t="shared" si="2040"/>
        <v/>
      </c>
      <c r="DH631" s="535" t="str">
        <f t="shared" si="2040"/>
        <v/>
      </c>
      <c r="DI631" s="535" t="str">
        <f t="shared" si="2040"/>
        <v/>
      </c>
      <c r="DJ631" s="535" t="str">
        <f t="shared" ref="DJ631:DQ635" si="2041">IF($CH$4=$CD$4,IF(OR(-FLOOR(((18-COUNT($U631:$AL631))/2),1)+DJ$7&lt;1,-FLOOR(((18-COUNT($U631:$AL631))/2),1)+DJ$7&gt;COUNT($U631:$AL631)),"",LARGE($U631:$AL631,-FLOOR(((18-COUNT($U631:$AL631))/2),1)+DJ$7)),IF(OR(-FLOOR(((18-COUNT($BG631:$BX631))/2),1)+DJ$7&lt;1,-FLOOR(((18-COUNT($BG631:$BX631))/2),1)+DJ$7&gt;COUNT($BG631:$BX631)),"",LARGE($BG631:$BX631,-FLOOR(((18-COUNT($BG631:$BX631))/2),1)+DJ$7)))</f>
        <v/>
      </c>
      <c r="DK631" s="534" t="str">
        <f t="shared" si="2041"/>
        <v/>
      </c>
      <c r="DL631" s="534" t="str">
        <f t="shared" si="2041"/>
        <v/>
      </c>
      <c r="DM631" s="534" t="str">
        <f t="shared" si="2041"/>
        <v/>
      </c>
      <c r="DN631" s="534" t="str">
        <f t="shared" si="2041"/>
        <v/>
      </c>
      <c r="DO631" s="534" t="str">
        <f t="shared" si="2041"/>
        <v/>
      </c>
      <c r="DP631" s="533" t="str">
        <f t="shared" si="2041"/>
        <v/>
      </c>
      <c r="DQ631" s="532" t="str">
        <f t="shared" si="2041"/>
        <v/>
      </c>
      <c r="DR631" s="753">
        <f>COUNT(B631:S631)</f>
        <v>0</v>
      </c>
      <c r="DS631" s="111">
        <f>COUNT(U631:AL631)</f>
        <v>0</v>
      </c>
      <c r="DT631" s="111">
        <f>COUNT(AN631:BE631)</f>
        <v>0</v>
      </c>
      <c r="DU631" s="111">
        <f>COUNT(BG631:BX631)</f>
        <v>0</v>
      </c>
      <c r="DV631" s="602"/>
      <c r="DW631" s="719"/>
      <c r="DX631" s="719"/>
      <c r="DY631" s="719"/>
      <c r="DZ631" s="719"/>
      <c r="EA631" s="719"/>
      <c r="EB631" s="719"/>
      <c r="EC631" s="719"/>
      <c r="ED631" s="719"/>
      <c r="EE631" s="603"/>
    </row>
    <row r="632" spans="1:135" s="604" customFormat="1" ht="15.75" customHeight="1">
      <c r="A632" s="748" t="s">
        <v>393</v>
      </c>
      <c r="B632" s="711">
        <f t="shared" ref="B632:S632" si="2042">450*4.1868</f>
        <v>1884.06</v>
      </c>
      <c r="C632" s="711">
        <f t="shared" si="2042"/>
        <v>1884.06</v>
      </c>
      <c r="D632" s="711">
        <f t="shared" si="2042"/>
        <v>1884.06</v>
      </c>
      <c r="E632" s="711">
        <f t="shared" si="2042"/>
        <v>1884.06</v>
      </c>
      <c r="F632" s="711">
        <f t="shared" si="2042"/>
        <v>1884.06</v>
      </c>
      <c r="G632" s="711">
        <f t="shared" si="2042"/>
        <v>1884.06</v>
      </c>
      <c r="H632" s="711">
        <f t="shared" si="2042"/>
        <v>1884.06</v>
      </c>
      <c r="I632" s="711">
        <f t="shared" si="2042"/>
        <v>1884.06</v>
      </c>
      <c r="J632" s="711">
        <f t="shared" si="2042"/>
        <v>1884.06</v>
      </c>
      <c r="K632" s="711">
        <f t="shared" si="2042"/>
        <v>1884.06</v>
      </c>
      <c r="L632" s="711">
        <f t="shared" si="2042"/>
        <v>1884.06</v>
      </c>
      <c r="M632" s="711">
        <f t="shared" si="2042"/>
        <v>1884.06</v>
      </c>
      <c r="N632" s="711">
        <f t="shared" si="2042"/>
        <v>1884.06</v>
      </c>
      <c r="O632" s="711">
        <f t="shared" si="2042"/>
        <v>1884.06</v>
      </c>
      <c r="P632" s="711">
        <f t="shared" si="2042"/>
        <v>1884.06</v>
      </c>
      <c r="Q632" s="711">
        <f t="shared" si="2042"/>
        <v>1884.06</v>
      </c>
      <c r="R632" s="711">
        <f t="shared" si="2042"/>
        <v>1884.06</v>
      </c>
      <c r="S632" s="711">
        <f t="shared" si="2042"/>
        <v>1884.06</v>
      </c>
      <c r="T632" s="813"/>
      <c r="U632" s="711">
        <f t="shared" ref="U632:AL632" si="2043">450*4.1868</f>
        <v>1884.06</v>
      </c>
      <c r="V632" s="711">
        <f t="shared" si="2043"/>
        <v>1884.06</v>
      </c>
      <c r="W632" s="711">
        <f t="shared" si="2043"/>
        <v>1884.06</v>
      </c>
      <c r="X632" s="711">
        <f t="shared" si="2043"/>
        <v>1884.06</v>
      </c>
      <c r="Y632" s="711">
        <f t="shared" si="2043"/>
        <v>1884.06</v>
      </c>
      <c r="Z632" s="711">
        <f t="shared" si="2043"/>
        <v>1884.06</v>
      </c>
      <c r="AA632" s="711">
        <f t="shared" si="2043"/>
        <v>1884.06</v>
      </c>
      <c r="AB632" s="711">
        <f t="shared" si="2043"/>
        <v>1884.06</v>
      </c>
      <c r="AC632" s="711">
        <f t="shared" si="2043"/>
        <v>1884.06</v>
      </c>
      <c r="AD632" s="711">
        <f t="shared" si="2043"/>
        <v>1884.06</v>
      </c>
      <c r="AE632" s="711">
        <f t="shared" si="2043"/>
        <v>1884.06</v>
      </c>
      <c r="AF632" s="711">
        <f t="shared" si="2043"/>
        <v>1884.06</v>
      </c>
      <c r="AG632" s="711">
        <f t="shared" si="2043"/>
        <v>1884.06</v>
      </c>
      <c r="AH632" s="711">
        <f t="shared" si="2043"/>
        <v>1884.06</v>
      </c>
      <c r="AI632" s="711">
        <f t="shared" si="2043"/>
        <v>1884.06</v>
      </c>
      <c r="AJ632" s="711">
        <f t="shared" si="2043"/>
        <v>1884.06</v>
      </c>
      <c r="AK632" s="711">
        <f t="shared" si="2043"/>
        <v>1884.06</v>
      </c>
      <c r="AL632" s="711">
        <f t="shared" si="2043"/>
        <v>1884.06</v>
      </c>
      <c r="AM632" s="813"/>
      <c r="AN632" s="711">
        <f t="shared" ref="AN632:BE632" si="2044">450*4.1868</f>
        <v>1884.06</v>
      </c>
      <c r="AO632" s="711">
        <f t="shared" si="2044"/>
        <v>1884.06</v>
      </c>
      <c r="AP632" s="711">
        <f t="shared" si="2044"/>
        <v>1884.06</v>
      </c>
      <c r="AQ632" s="711">
        <f t="shared" si="2044"/>
        <v>1884.06</v>
      </c>
      <c r="AR632" s="711">
        <f t="shared" si="2044"/>
        <v>1884.06</v>
      </c>
      <c r="AS632" s="711">
        <f t="shared" si="2044"/>
        <v>1884.06</v>
      </c>
      <c r="AT632" s="711">
        <f t="shared" si="2044"/>
        <v>1884.06</v>
      </c>
      <c r="AU632" s="711">
        <f t="shared" si="2044"/>
        <v>1884.06</v>
      </c>
      <c r="AV632" s="711">
        <f t="shared" si="2044"/>
        <v>1884.06</v>
      </c>
      <c r="AW632" s="711">
        <f t="shared" si="2044"/>
        <v>1884.06</v>
      </c>
      <c r="AX632" s="711">
        <f t="shared" si="2044"/>
        <v>1884.06</v>
      </c>
      <c r="AY632" s="711">
        <f t="shared" si="2044"/>
        <v>1884.06</v>
      </c>
      <c r="AZ632" s="711">
        <f t="shared" si="2044"/>
        <v>1884.06</v>
      </c>
      <c r="BA632" s="711">
        <f t="shared" si="2044"/>
        <v>1884.06</v>
      </c>
      <c r="BB632" s="711">
        <f t="shared" si="2044"/>
        <v>1884.06</v>
      </c>
      <c r="BC632" s="711">
        <f t="shared" si="2044"/>
        <v>1884.06</v>
      </c>
      <c r="BD632" s="711">
        <f t="shared" si="2044"/>
        <v>1884.06</v>
      </c>
      <c r="BE632" s="711">
        <f t="shared" si="2044"/>
        <v>1884.06</v>
      </c>
      <c r="BF632" s="813"/>
      <c r="BG632" s="711">
        <f t="shared" ref="BG632:BX632" si="2045">450*4.1868</f>
        <v>1884.06</v>
      </c>
      <c r="BH632" s="711">
        <f t="shared" si="2045"/>
        <v>1884.06</v>
      </c>
      <c r="BI632" s="711">
        <f t="shared" si="2045"/>
        <v>1884.06</v>
      </c>
      <c r="BJ632" s="711">
        <f t="shared" si="2045"/>
        <v>1884.06</v>
      </c>
      <c r="BK632" s="711">
        <f t="shared" si="2045"/>
        <v>1884.06</v>
      </c>
      <c r="BL632" s="711">
        <f t="shared" si="2045"/>
        <v>1884.06</v>
      </c>
      <c r="BM632" s="711">
        <f t="shared" si="2045"/>
        <v>1884.06</v>
      </c>
      <c r="BN632" s="711">
        <f t="shared" si="2045"/>
        <v>1884.06</v>
      </c>
      <c r="BO632" s="711">
        <f t="shared" si="2045"/>
        <v>1884.06</v>
      </c>
      <c r="BP632" s="711">
        <f t="shared" si="2045"/>
        <v>1884.06</v>
      </c>
      <c r="BQ632" s="711">
        <f t="shared" si="2045"/>
        <v>1884.06</v>
      </c>
      <c r="BR632" s="711">
        <f t="shared" si="2045"/>
        <v>1884.06</v>
      </c>
      <c r="BS632" s="711">
        <f t="shared" si="2045"/>
        <v>1884.06</v>
      </c>
      <c r="BT632" s="711">
        <f t="shared" si="2045"/>
        <v>1884.06</v>
      </c>
      <c r="BU632" s="711">
        <f t="shared" si="2045"/>
        <v>1884.06</v>
      </c>
      <c r="BV632" s="711">
        <f t="shared" si="2045"/>
        <v>1884.06</v>
      </c>
      <c r="BW632" s="711">
        <f t="shared" si="2045"/>
        <v>1884.06</v>
      </c>
      <c r="BX632" s="711">
        <f t="shared" si="2045"/>
        <v>1884.06</v>
      </c>
      <c r="BY632" s="813"/>
      <c r="BZ632" s="711">
        <f>450*4.1868</f>
        <v>1884.06</v>
      </c>
      <c r="CA632" s="711">
        <f>450*4.1868</f>
        <v>1884.06</v>
      </c>
      <c r="CB632" s="711">
        <f>450*4.1868</f>
        <v>1884.06</v>
      </c>
      <c r="CC632" s="711">
        <f>450*4.1868</f>
        <v>1884.06</v>
      </c>
      <c r="CD632" s="698"/>
      <c r="CE632" s="698"/>
      <c r="CF632" s="698"/>
      <c r="CG632" s="787"/>
      <c r="CH632" s="1371">
        <f t="shared" si="2038"/>
        <v>1884.06</v>
      </c>
      <c r="CI632" s="1372">
        <f t="shared" si="2038"/>
        <v>1884.06</v>
      </c>
      <c r="CJ632" s="1373">
        <f t="shared" si="2038"/>
        <v>1884.06</v>
      </c>
      <c r="CK632" s="1373">
        <f t="shared" si="2038"/>
        <v>1884.06</v>
      </c>
      <c r="CL632" s="1373">
        <f t="shared" si="2038"/>
        <v>1884.06</v>
      </c>
      <c r="CM632" s="1373">
        <f t="shared" si="2038"/>
        <v>1884.06</v>
      </c>
      <c r="CN632" s="1373">
        <f t="shared" si="2038"/>
        <v>1884.06</v>
      </c>
      <c r="CO632" s="1374">
        <f t="shared" si="2038"/>
        <v>1884.06</v>
      </c>
      <c r="CP632" s="1374">
        <f t="shared" si="2038"/>
        <v>1884.06</v>
      </c>
      <c r="CQ632" s="1374">
        <f t="shared" si="2038"/>
        <v>1884.06</v>
      </c>
      <c r="CR632" s="1374">
        <f t="shared" si="2039"/>
        <v>1884.06</v>
      </c>
      <c r="CS632" s="1373">
        <f t="shared" si="2039"/>
        <v>1884.06</v>
      </c>
      <c r="CT632" s="1373">
        <f t="shared" si="2039"/>
        <v>1884.06</v>
      </c>
      <c r="CU632" s="1373">
        <f t="shared" si="2039"/>
        <v>1884.06</v>
      </c>
      <c r="CV632" s="1373">
        <f t="shared" si="2039"/>
        <v>1884.06</v>
      </c>
      <c r="CW632" s="1373">
        <f t="shared" si="2039"/>
        <v>1884.06</v>
      </c>
      <c r="CX632" s="1372">
        <f t="shared" si="2039"/>
        <v>1884.06</v>
      </c>
      <c r="CY632" s="1375">
        <f t="shared" si="2039"/>
        <v>1884.06</v>
      </c>
      <c r="CZ632" s="532">
        <f t="shared" si="2040"/>
        <v>1884.06</v>
      </c>
      <c r="DA632" s="533">
        <f t="shared" si="2040"/>
        <v>1884.06</v>
      </c>
      <c r="DB632" s="534">
        <f t="shared" si="2040"/>
        <v>1884.06</v>
      </c>
      <c r="DC632" s="534">
        <f t="shared" si="2040"/>
        <v>1884.06</v>
      </c>
      <c r="DD632" s="534">
        <f t="shared" si="2040"/>
        <v>1884.06</v>
      </c>
      <c r="DE632" s="534">
        <f t="shared" si="2040"/>
        <v>1884.06</v>
      </c>
      <c r="DF632" s="534">
        <f t="shared" si="2040"/>
        <v>1884.06</v>
      </c>
      <c r="DG632" s="535">
        <f t="shared" si="2040"/>
        <v>1884.06</v>
      </c>
      <c r="DH632" s="535">
        <f t="shared" si="2040"/>
        <v>1884.06</v>
      </c>
      <c r="DI632" s="535">
        <f t="shared" si="2040"/>
        <v>1884.06</v>
      </c>
      <c r="DJ632" s="535">
        <f t="shared" si="2041"/>
        <v>1884.06</v>
      </c>
      <c r="DK632" s="534">
        <f t="shared" si="2041"/>
        <v>1884.06</v>
      </c>
      <c r="DL632" s="534">
        <f t="shared" si="2041"/>
        <v>1884.06</v>
      </c>
      <c r="DM632" s="534">
        <f t="shared" si="2041"/>
        <v>1884.06</v>
      </c>
      <c r="DN632" s="534">
        <f t="shared" si="2041"/>
        <v>1884.06</v>
      </c>
      <c r="DO632" s="534">
        <f t="shared" si="2041"/>
        <v>1884.06</v>
      </c>
      <c r="DP632" s="533">
        <f t="shared" si="2041"/>
        <v>1884.06</v>
      </c>
      <c r="DQ632" s="532">
        <f t="shared" si="2041"/>
        <v>1884.06</v>
      </c>
      <c r="DR632" s="753">
        <f>COUNT(B632:S632)</f>
        <v>18</v>
      </c>
      <c r="DS632" s="111">
        <f>COUNT(U632:AL632)</f>
        <v>18</v>
      </c>
      <c r="DT632" s="111">
        <f>COUNT(AN632:BE632)</f>
        <v>18</v>
      </c>
      <c r="DU632" s="111">
        <f>COUNT(BG632:BX632)</f>
        <v>18</v>
      </c>
      <c r="DV632" s="602"/>
      <c r="DW632" s="719"/>
      <c r="DX632" s="719"/>
      <c r="DY632" s="719"/>
      <c r="DZ632" s="719"/>
      <c r="EA632" s="719"/>
      <c r="EB632" s="719"/>
      <c r="EC632" s="719"/>
      <c r="ED632" s="719"/>
      <c r="EE632" s="603"/>
    </row>
    <row r="633" spans="1:135" s="604" customFormat="1" ht="15.75" customHeight="1">
      <c r="A633" s="748" t="s">
        <v>328</v>
      </c>
      <c r="B633" s="733" t="str">
        <f t="shared" ref="B633:S633" si="2046">IF(B631="","",B631*B632/B$46/365/$G$1)</f>
        <v/>
      </c>
      <c r="C633" s="733" t="str">
        <f t="shared" si="2046"/>
        <v/>
      </c>
      <c r="D633" s="733" t="str">
        <f t="shared" si="2046"/>
        <v/>
      </c>
      <c r="E633" s="733" t="str">
        <f t="shared" si="2046"/>
        <v/>
      </c>
      <c r="F633" s="733" t="str">
        <f t="shared" si="2046"/>
        <v/>
      </c>
      <c r="G633" s="733" t="str">
        <f t="shared" si="2046"/>
        <v/>
      </c>
      <c r="H633" s="733" t="str">
        <f t="shared" si="2046"/>
        <v/>
      </c>
      <c r="I633" s="733" t="str">
        <f t="shared" si="2046"/>
        <v/>
      </c>
      <c r="J633" s="733" t="str">
        <f t="shared" si="2046"/>
        <v/>
      </c>
      <c r="K633" s="733" t="str">
        <f t="shared" si="2046"/>
        <v/>
      </c>
      <c r="L633" s="733" t="str">
        <f t="shared" si="2046"/>
        <v/>
      </c>
      <c r="M633" s="733" t="str">
        <f t="shared" si="2046"/>
        <v/>
      </c>
      <c r="N633" s="733" t="str">
        <f t="shared" si="2046"/>
        <v/>
      </c>
      <c r="O633" s="733" t="str">
        <f t="shared" si="2046"/>
        <v/>
      </c>
      <c r="P633" s="733" t="str">
        <f t="shared" si="2046"/>
        <v/>
      </c>
      <c r="Q633" s="733" t="str">
        <f t="shared" si="2046"/>
        <v/>
      </c>
      <c r="R633" s="733" t="str">
        <f t="shared" si="2046"/>
        <v/>
      </c>
      <c r="S633" s="733" t="str">
        <f t="shared" si="2046"/>
        <v/>
      </c>
      <c r="T633" s="813"/>
      <c r="U633" s="733" t="str">
        <f t="shared" ref="U633:AL633" si="2047">IF(U631="","",U631*U632/U$46/365/$G$1)</f>
        <v/>
      </c>
      <c r="V633" s="733" t="str">
        <f t="shared" si="2047"/>
        <v/>
      </c>
      <c r="W633" s="733" t="str">
        <f t="shared" si="2047"/>
        <v/>
      </c>
      <c r="X633" s="733" t="str">
        <f t="shared" si="2047"/>
        <v/>
      </c>
      <c r="Y633" s="733" t="str">
        <f t="shared" si="2047"/>
        <v/>
      </c>
      <c r="Z633" s="733" t="str">
        <f t="shared" si="2047"/>
        <v/>
      </c>
      <c r="AA633" s="733" t="str">
        <f t="shared" si="2047"/>
        <v/>
      </c>
      <c r="AB633" s="733" t="str">
        <f t="shared" si="2047"/>
        <v/>
      </c>
      <c r="AC633" s="733" t="str">
        <f t="shared" si="2047"/>
        <v/>
      </c>
      <c r="AD633" s="733" t="str">
        <f t="shared" si="2047"/>
        <v/>
      </c>
      <c r="AE633" s="733" t="str">
        <f t="shared" si="2047"/>
        <v/>
      </c>
      <c r="AF633" s="733" t="str">
        <f t="shared" si="2047"/>
        <v/>
      </c>
      <c r="AG633" s="733" t="str">
        <f t="shared" si="2047"/>
        <v/>
      </c>
      <c r="AH633" s="733" t="str">
        <f t="shared" si="2047"/>
        <v/>
      </c>
      <c r="AI633" s="733" t="str">
        <f t="shared" si="2047"/>
        <v/>
      </c>
      <c r="AJ633" s="733" t="str">
        <f t="shared" si="2047"/>
        <v/>
      </c>
      <c r="AK633" s="733" t="str">
        <f t="shared" si="2047"/>
        <v/>
      </c>
      <c r="AL633" s="733" t="str">
        <f t="shared" si="2047"/>
        <v/>
      </c>
      <c r="AM633" s="813"/>
      <c r="AN633" s="733" t="str">
        <f t="shared" ref="AN633:BE633" si="2048">IF(AN631="","",AN631*AN632/AN$46/365/$G$1)</f>
        <v/>
      </c>
      <c r="AO633" s="733" t="str">
        <f t="shared" si="2048"/>
        <v/>
      </c>
      <c r="AP633" s="733" t="str">
        <f t="shared" si="2048"/>
        <v/>
      </c>
      <c r="AQ633" s="733" t="str">
        <f t="shared" si="2048"/>
        <v/>
      </c>
      <c r="AR633" s="733" t="str">
        <f t="shared" si="2048"/>
        <v/>
      </c>
      <c r="AS633" s="733" t="str">
        <f t="shared" si="2048"/>
        <v/>
      </c>
      <c r="AT633" s="733" t="str">
        <f t="shared" si="2048"/>
        <v/>
      </c>
      <c r="AU633" s="733" t="str">
        <f t="shared" si="2048"/>
        <v/>
      </c>
      <c r="AV633" s="733" t="str">
        <f t="shared" si="2048"/>
        <v/>
      </c>
      <c r="AW633" s="733" t="str">
        <f t="shared" si="2048"/>
        <v/>
      </c>
      <c r="AX633" s="733" t="str">
        <f t="shared" si="2048"/>
        <v/>
      </c>
      <c r="AY633" s="733" t="str">
        <f t="shared" si="2048"/>
        <v/>
      </c>
      <c r="AZ633" s="733" t="str">
        <f t="shared" si="2048"/>
        <v/>
      </c>
      <c r="BA633" s="733" t="str">
        <f t="shared" si="2048"/>
        <v/>
      </c>
      <c r="BB633" s="733" t="str">
        <f t="shared" si="2048"/>
        <v/>
      </c>
      <c r="BC633" s="733" t="str">
        <f t="shared" si="2048"/>
        <v/>
      </c>
      <c r="BD633" s="733" t="str">
        <f t="shared" si="2048"/>
        <v/>
      </c>
      <c r="BE633" s="733" t="str">
        <f t="shared" si="2048"/>
        <v/>
      </c>
      <c r="BF633" s="813"/>
      <c r="BG633" s="733" t="str">
        <f t="shared" ref="BG633:BX633" si="2049">IF(BG631="","",BG631*BG632/BG$46/365/$G$1)</f>
        <v/>
      </c>
      <c r="BH633" s="733" t="str">
        <f t="shared" si="2049"/>
        <v/>
      </c>
      <c r="BI633" s="733" t="str">
        <f t="shared" si="2049"/>
        <v/>
      </c>
      <c r="BJ633" s="733" t="str">
        <f t="shared" si="2049"/>
        <v/>
      </c>
      <c r="BK633" s="733" t="str">
        <f t="shared" si="2049"/>
        <v/>
      </c>
      <c r="BL633" s="733" t="str">
        <f t="shared" si="2049"/>
        <v/>
      </c>
      <c r="BM633" s="733" t="str">
        <f t="shared" si="2049"/>
        <v/>
      </c>
      <c r="BN633" s="733" t="str">
        <f t="shared" si="2049"/>
        <v/>
      </c>
      <c r="BO633" s="733" t="str">
        <f t="shared" si="2049"/>
        <v/>
      </c>
      <c r="BP633" s="733" t="str">
        <f t="shared" si="2049"/>
        <v/>
      </c>
      <c r="BQ633" s="733" t="str">
        <f t="shared" si="2049"/>
        <v/>
      </c>
      <c r="BR633" s="733" t="str">
        <f t="shared" si="2049"/>
        <v/>
      </c>
      <c r="BS633" s="733" t="str">
        <f t="shared" si="2049"/>
        <v/>
      </c>
      <c r="BT633" s="733" t="str">
        <f t="shared" si="2049"/>
        <v/>
      </c>
      <c r="BU633" s="733" t="str">
        <f t="shared" si="2049"/>
        <v/>
      </c>
      <c r="BV633" s="733" t="str">
        <f t="shared" si="2049"/>
        <v/>
      </c>
      <c r="BW633" s="733" t="str">
        <f t="shared" si="2049"/>
        <v/>
      </c>
      <c r="BX633" s="733" t="str">
        <f t="shared" si="2049"/>
        <v/>
      </c>
      <c r="BY633" s="813"/>
      <c r="BZ633" s="733" t="str">
        <f>IF(BZ631="","",BZ631*BZ632/BZ$46/365/$G$1)</f>
        <v/>
      </c>
      <c r="CA633" s="733" t="str">
        <f>IF(CA631="","",CA631*CA632/CA$46/365/$G$1)</f>
        <v/>
      </c>
      <c r="CB633" s="733" t="str">
        <f>IF(CB631="","",CB631*CB632/CB$46/365/$G$1)</f>
        <v/>
      </c>
      <c r="CC633" s="733" t="str">
        <f>IF(CC631="","",CC631*CC632/CC$46/365/$G$1)</f>
        <v/>
      </c>
      <c r="CD633" s="698"/>
      <c r="CE633" s="698"/>
      <c r="CF633" s="698"/>
      <c r="CG633" s="787"/>
      <c r="CH633" s="1376" t="str">
        <f t="shared" si="2038"/>
        <v/>
      </c>
      <c r="CI633" s="1377" t="str">
        <f t="shared" si="2038"/>
        <v/>
      </c>
      <c r="CJ633" s="1378" t="str">
        <f t="shared" si="2038"/>
        <v/>
      </c>
      <c r="CK633" s="1378" t="str">
        <f t="shared" si="2038"/>
        <v/>
      </c>
      <c r="CL633" s="1378" t="str">
        <f t="shared" si="2038"/>
        <v/>
      </c>
      <c r="CM633" s="1378" t="str">
        <f t="shared" si="2038"/>
        <v/>
      </c>
      <c r="CN633" s="1378" t="str">
        <f t="shared" si="2038"/>
        <v/>
      </c>
      <c r="CO633" s="1379" t="str">
        <f t="shared" si="2038"/>
        <v/>
      </c>
      <c r="CP633" s="1379" t="str">
        <f t="shared" si="2038"/>
        <v/>
      </c>
      <c r="CQ633" s="1379" t="str">
        <f t="shared" si="2038"/>
        <v/>
      </c>
      <c r="CR633" s="1379" t="str">
        <f t="shared" si="2039"/>
        <v/>
      </c>
      <c r="CS633" s="1378" t="str">
        <f t="shared" si="2039"/>
        <v/>
      </c>
      <c r="CT633" s="1378" t="str">
        <f t="shared" si="2039"/>
        <v/>
      </c>
      <c r="CU633" s="1378" t="str">
        <f t="shared" si="2039"/>
        <v/>
      </c>
      <c r="CV633" s="1378" t="str">
        <f t="shared" si="2039"/>
        <v/>
      </c>
      <c r="CW633" s="1378" t="str">
        <f t="shared" si="2039"/>
        <v/>
      </c>
      <c r="CX633" s="1377" t="str">
        <f t="shared" si="2039"/>
        <v/>
      </c>
      <c r="CY633" s="1380" t="str">
        <f t="shared" si="2039"/>
        <v/>
      </c>
      <c r="CZ633" s="638" t="str">
        <f t="shared" si="2040"/>
        <v/>
      </c>
      <c r="DA633" s="639" t="str">
        <f t="shared" si="2040"/>
        <v/>
      </c>
      <c r="DB633" s="640" t="str">
        <f t="shared" si="2040"/>
        <v/>
      </c>
      <c r="DC633" s="640" t="str">
        <f t="shared" si="2040"/>
        <v/>
      </c>
      <c r="DD633" s="640" t="str">
        <f t="shared" si="2040"/>
        <v/>
      </c>
      <c r="DE633" s="640" t="str">
        <f t="shared" si="2040"/>
        <v/>
      </c>
      <c r="DF633" s="640" t="str">
        <f t="shared" si="2040"/>
        <v/>
      </c>
      <c r="DG633" s="641" t="str">
        <f t="shared" si="2040"/>
        <v/>
      </c>
      <c r="DH633" s="641" t="str">
        <f t="shared" si="2040"/>
        <v/>
      </c>
      <c r="DI633" s="641" t="str">
        <f t="shared" si="2040"/>
        <v/>
      </c>
      <c r="DJ633" s="641" t="str">
        <f t="shared" si="2041"/>
        <v/>
      </c>
      <c r="DK633" s="640" t="str">
        <f t="shared" si="2041"/>
        <v/>
      </c>
      <c r="DL633" s="640" t="str">
        <f t="shared" si="2041"/>
        <v/>
      </c>
      <c r="DM633" s="640" t="str">
        <f t="shared" si="2041"/>
        <v/>
      </c>
      <c r="DN633" s="640" t="str">
        <f t="shared" si="2041"/>
        <v/>
      </c>
      <c r="DO633" s="640" t="str">
        <f t="shared" si="2041"/>
        <v/>
      </c>
      <c r="DP633" s="639" t="str">
        <f t="shared" si="2041"/>
        <v/>
      </c>
      <c r="DQ633" s="638" t="str">
        <f t="shared" si="2041"/>
        <v/>
      </c>
      <c r="DR633" s="753">
        <f>COUNT(B633:S633)</f>
        <v>0</v>
      </c>
      <c r="DS633" s="111">
        <f>COUNT(U633:AL633)</f>
        <v>0</v>
      </c>
      <c r="DT633" s="111">
        <f>COUNT(AN633:BE633)</f>
        <v>0</v>
      </c>
      <c r="DU633" s="111">
        <f>COUNT(BG633:BX633)</f>
        <v>0</v>
      </c>
      <c r="DV633" s="602"/>
      <c r="DW633" s="719"/>
      <c r="DX633" s="719"/>
      <c r="DY633" s="719"/>
      <c r="DZ633" s="719"/>
      <c r="EA633" s="719"/>
      <c r="EB633" s="719"/>
      <c r="EC633" s="719"/>
      <c r="ED633" s="719"/>
      <c r="EE633" s="603"/>
    </row>
    <row r="634" spans="1:135" s="604" customFormat="1" ht="15.75" customHeight="1">
      <c r="A634" s="748" t="s">
        <v>398</v>
      </c>
      <c r="B634" s="330"/>
      <c r="C634" s="330"/>
      <c r="D634" s="330"/>
      <c r="E634" s="330"/>
      <c r="F634" s="330"/>
      <c r="G634" s="330"/>
      <c r="H634" s="330"/>
      <c r="I634" s="330"/>
      <c r="J634" s="330"/>
      <c r="K634" s="330"/>
      <c r="L634" s="330"/>
      <c r="M634" s="330"/>
      <c r="N634" s="330"/>
      <c r="O634" s="330"/>
      <c r="P634" s="330"/>
      <c r="Q634" s="330"/>
      <c r="R634" s="330"/>
      <c r="S634" s="330"/>
      <c r="T634" s="813"/>
      <c r="U634" s="330"/>
      <c r="V634" s="330"/>
      <c r="W634" s="330"/>
      <c r="X634" s="330"/>
      <c r="Y634" s="330"/>
      <c r="Z634" s="330"/>
      <c r="AA634" s="330"/>
      <c r="AB634" s="330"/>
      <c r="AC634" s="330"/>
      <c r="AD634" s="330"/>
      <c r="AE634" s="330"/>
      <c r="AF634" s="330"/>
      <c r="AG634" s="330"/>
      <c r="AH634" s="330"/>
      <c r="AI634" s="330"/>
      <c r="AJ634" s="330"/>
      <c r="AK634" s="330"/>
      <c r="AL634" s="330"/>
      <c r="AM634" s="813"/>
      <c r="AN634" s="330"/>
      <c r="AO634" s="330"/>
      <c r="AP634" s="330"/>
      <c r="AQ634" s="330"/>
      <c r="AR634" s="330"/>
      <c r="AS634" s="330"/>
      <c r="AT634" s="330"/>
      <c r="AU634" s="330"/>
      <c r="AV634" s="330"/>
      <c r="AW634" s="330"/>
      <c r="AX634" s="330"/>
      <c r="AY634" s="330"/>
      <c r="AZ634" s="330"/>
      <c r="BA634" s="330"/>
      <c r="BB634" s="330"/>
      <c r="BC634" s="330"/>
      <c r="BD634" s="330"/>
      <c r="BE634" s="330"/>
      <c r="BF634" s="813"/>
      <c r="BG634" s="330"/>
      <c r="BH634" s="330"/>
      <c r="BI634" s="330"/>
      <c r="BJ634" s="330"/>
      <c r="BK634" s="330"/>
      <c r="BL634" s="330"/>
      <c r="BM634" s="330"/>
      <c r="BN634" s="330"/>
      <c r="BO634" s="330"/>
      <c r="BP634" s="330"/>
      <c r="BQ634" s="330"/>
      <c r="BR634" s="330"/>
      <c r="BS634" s="330"/>
      <c r="BT634" s="330"/>
      <c r="BU634" s="330"/>
      <c r="BV634" s="330"/>
      <c r="BW634" s="330"/>
      <c r="BX634" s="330"/>
      <c r="BY634" s="813"/>
      <c r="BZ634" s="330"/>
      <c r="CA634" s="330"/>
      <c r="CB634" s="330"/>
      <c r="CC634" s="330"/>
      <c r="CD634" s="698"/>
      <c r="CE634" s="698"/>
      <c r="CF634" s="698"/>
      <c r="CG634" s="787"/>
      <c r="CH634" s="1371" t="str">
        <f t="shared" si="2038"/>
        <v/>
      </c>
      <c r="CI634" s="1372" t="str">
        <f t="shared" si="2038"/>
        <v/>
      </c>
      <c r="CJ634" s="1373" t="str">
        <f t="shared" si="2038"/>
        <v/>
      </c>
      <c r="CK634" s="1373" t="str">
        <f t="shared" si="2038"/>
        <v/>
      </c>
      <c r="CL634" s="1373" t="str">
        <f t="shared" si="2038"/>
        <v/>
      </c>
      <c r="CM634" s="1373" t="str">
        <f t="shared" si="2038"/>
        <v/>
      </c>
      <c r="CN634" s="1373" t="str">
        <f t="shared" si="2038"/>
        <v/>
      </c>
      <c r="CO634" s="1374" t="str">
        <f t="shared" si="2038"/>
        <v/>
      </c>
      <c r="CP634" s="1374" t="str">
        <f t="shared" si="2038"/>
        <v/>
      </c>
      <c r="CQ634" s="1374" t="str">
        <f t="shared" si="2038"/>
        <v/>
      </c>
      <c r="CR634" s="1374" t="str">
        <f t="shared" si="2039"/>
        <v/>
      </c>
      <c r="CS634" s="1373" t="str">
        <f t="shared" si="2039"/>
        <v/>
      </c>
      <c r="CT634" s="1373" t="str">
        <f t="shared" si="2039"/>
        <v/>
      </c>
      <c r="CU634" s="1373" t="str">
        <f t="shared" si="2039"/>
        <v/>
      </c>
      <c r="CV634" s="1373" t="str">
        <f t="shared" si="2039"/>
        <v/>
      </c>
      <c r="CW634" s="1373" t="str">
        <f t="shared" si="2039"/>
        <v/>
      </c>
      <c r="CX634" s="1372" t="str">
        <f t="shared" si="2039"/>
        <v/>
      </c>
      <c r="CY634" s="1375" t="str">
        <f t="shared" si="2039"/>
        <v/>
      </c>
      <c r="CZ634" s="532" t="str">
        <f t="shared" si="2040"/>
        <v/>
      </c>
      <c r="DA634" s="533" t="str">
        <f t="shared" si="2040"/>
        <v/>
      </c>
      <c r="DB634" s="534" t="str">
        <f t="shared" si="2040"/>
        <v/>
      </c>
      <c r="DC634" s="534" t="str">
        <f t="shared" si="2040"/>
        <v/>
      </c>
      <c r="DD634" s="534" t="str">
        <f t="shared" si="2040"/>
        <v/>
      </c>
      <c r="DE634" s="534" t="str">
        <f t="shared" si="2040"/>
        <v/>
      </c>
      <c r="DF634" s="534" t="str">
        <f t="shared" si="2040"/>
        <v/>
      </c>
      <c r="DG634" s="535" t="str">
        <f t="shared" si="2040"/>
        <v/>
      </c>
      <c r="DH634" s="535" t="str">
        <f t="shared" si="2040"/>
        <v/>
      </c>
      <c r="DI634" s="535" t="str">
        <f t="shared" si="2040"/>
        <v/>
      </c>
      <c r="DJ634" s="535" t="str">
        <f t="shared" si="2041"/>
        <v/>
      </c>
      <c r="DK634" s="534" t="str">
        <f t="shared" si="2041"/>
        <v/>
      </c>
      <c r="DL634" s="534" t="str">
        <f t="shared" si="2041"/>
        <v/>
      </c>
      <c r="DM634" s="534" t="str">
        <f t="shared" si="2041"/>
        <v/>
      </c>
      <c r="DN634" s="534" t="str">
        <f t="shared" si="2041"/>
        <v/>
      </c>
      <c r="DO634" s="534" t="str">
        <f t="shared" si="2041"/>
        <v/>
      </c>
      <c r="DP634" s="533" t="str">
        <f t="shared" si="2041"/>
        <v/>
      </c>
      <c r="DQ634" s="532" t="str">
        <f t="shared" si="2041"/>
        <v/>
      </c>
      <c r="DR634" s="753">
        <f>COUNT(B634:S634)</f>
        <v>0</v>
      </c>
      <c r="DS634" s="111">
        <f>COUNT(U634:AL634)</f>
        <v>0</v>
      </c>
      <c r="DT634" s="111">
        <f>COUNT(AN634:BE634)</f>
        <v>0</v>
      </c>
      <c r="DU634" s="111">
        <f>COUNT(BG634:BX634)</f>
        <v>0</v>
      </c>
      <c r="DV634" s="602"/>
      <c r="DW634" s="719"/>
      <c r="DX634" s="719"/>
      <c r="DY634" s="719"/>
      <c r="DZ634" s="719"/>
      <c r="EA634" s="719"/>
      <c r="EB634" s="719"/>
      <c r="EC634" s="719"/>
      <c r="ED634" s="719"/>
      <c r="EE634" s="603"/>
    </row>
    <row r="635" spans="1:135" s="604" customFormat="1" ht="15.75" customHeight="1">
      <c r="A635" s="748" t="s">
        <v>395</v>
      </c>
      <c r="B635" s="730" t="str">
        <f t="shared" ref="B635:S635" si="2050">IF(B634="","",B631*B634)</f>
        <v/>
      </c>
      <c r="C635" s="730" t="str">
        <f t="shared" si="2050"/>
        <v/>
      </c>
      <c r="D635" s="730" t="str">
        <f t="shared" si="2050"/>
        <v/>
      </c>
      <c r="E635" s="730" t="str">
        <f t="shared" si="2050"/>
        <v/>
      </c>
      <c r="F635" s="730" t="str">
        <f t="shared" si="2050"/>
        <v/>
      </c>
      <c r="G635" s="730" t="str">
        <f t="shared" si="2050"/>
        <v/>
      </c>
      <c r="H635" s="730" t="str">
        <f t="shared" si="2050"/>
        <v/>
      </c>
      <c r="I635" s="730" t="str">
        <f t="shared" si="2050"/>
        <v/>
      </c>
      <c r="J635" s="730" t="str">
        <f t="shared" si="2050"/>
        <v/>
      </c>
      <c r="K635" s="730" t="str">
        <f t="shared" si="2050"/>
        <v/>
      </c>
      <c r="L635" s="730" t="str">
        <f t="shared" si="2050"/>
        <v/>
      </c>
      <c r="M635" s="730" t="str">
        <f t="shared" si="2050"/>
        <v/>
      </c>
      <c r="N635" s="730" t="str">
        <f t="shared" si="2050"/>
        <v/>
      </c>
      <c r="O635" s="730" t="str">
        <f t="shared" si="2050"/>
        <v/>
      </c>
      <c r="P635" s="730" t="str">
        <f t="shared" si="2050"/>
        <v/>
      </c>
      <c r="Q635" s="730" t="str">
        <f t="shared" si="2050"/>
        <v/>
      </c>
      <c r="R635" s="730" t="str">
        <f t="shared" si="2050"/>
        <v/>
      </c>
      <c r="S635" s="730" t="str">
        <f t="shared" si="2050"/>
        <v/>
      </c>
      <c r="T635" s="813"/>
      <c r="U635" s="730" t="str">
        <f t="shared" ref="U635:AL635" si="2051">IF(U634="","",U631*U634)</f>
        <v/>
      </c>
      <c r="V635" s="730" t="str">
        <f t="shared" si="2051"/>
        <v/>
      </c>
      <c r="W635" s="730" t="str">
        <f t="shared" si="2051"/>
        <v/>
      </c>
      <c r="X635" s="730" t="str">
        <f t="shared" si="2051"/>
        <v/>
      </c>
      <c r="Y635" s="730" t="str">
        <f t="shared" si="2051"/>
        <v/>
      </c>
      <c r="Z635" s="730" t="str">
        <f t="shared" si="2051"/>
        <v/>
      </c>
      <c r="AA635" s="730" t="str">
        <f t="shared" si="2051"/>
        <v/>
      </c>
      <c r="AB635" s="730" t="str">
        <f t="shared" si="2051"/>
        <v/>
      </c>
      <c r="AC635" s="730" t="str">
        <f t="shared" si="2051"/>
        <v/>
      </c>
      <c r="AD635" s="730" t="str">
        <f t="shared" si="2051"/>
        <v/>
      </c>
      <c r="AE635" s="730" t="str">
        <f t="shared" si="2051"/>
        <v/>
      </c>
      <c r="AF635" s="730" t="str">
        <f t="shared" si="2051"/>
        <v/>
      </c>
      <c r="AG635" s="730" t="str">
        <f t="shared" si="2051"/>
        <v/>
      </c>
      <c r="AH635" s="730" t="str">
        <f t="shared" si="2051"/>
        <v/>
      </c>
      <c r="AI635" s="730" t="str">
        <f t="shared" si="2051"/>
        <v/>
      </c>
      <c r="AJ635" s="730" t="str">
        <f t="shared" si="2051"/>
        <v/>
      </c>
      <c r="AK635" s="730" t="str">
        <f t="shared" si="2051"/>
        <v/>
      </c>
      <c r="AL635" s="730" t="str">
        <f t="shared" si="2051"/>
        <v/>
      </c>
      <c r="AM635" s="813"/>
      <c r="AN635" s="730" t="str">
        <f t="shared" ref="AN635:BE635" si="2052">IF(AN634="","",AN631*AN634)</f>
        <v/>
      </c>
      <c r="AO635" s="730" t="str">
        <f t="shared" si="2052"/>
        <v/>
      </c>
      <c r="AP635" s="730" t="str">
        <f t="shared" si="2052"/>
        <v/>
      </c>
      <c r="AQ635" s="730" t="str">
        <f t="shared" si="2052"/>
        <v/>
      </c>
      <c r="AR635" s="730" t="str">
        <f t="shared" si="2052"/>
        <v/>
      </c>
      <c r="AS635" s="730" t="str">
        <f t="shared" si="2052"/>
        <v/>
      </c>
      <c r="AT635" s="730" t="str">
        <f t="shared" si="2052"/>
        <v/>
      </c>
      <c r="AU635" s="730" t="str">
        <f t="shared" si="2052"/>
        <v/>
      </c>
      <c r="AV635" s="730" t="str">
        <f t="shared" si="2052"/>
        <v/>
      </c>
      <c r="AW635" s="730" t="str">
        <f t="shared" si="2052"/>
        <v/>
      </c>
      <c r="AX635" s="730" t="str">
        <f t="shared" si="2052"/>
        <v/>
      </c>
      <c r="AY635" s="730" t="str">
        <f t="shared" si="2052"/>
        <v/>
      </c>
      <c r="AZ635" s="730" t="str">
        <f t="shared" si="2052"/>
        <v/>
      </c>
      <c r="BA635" s="730" t="str">
        <f t="shared" si="2052"/>
        <v/>
      </c>
      <c r="BB635" s="730" t="str">
        <f t="shared" si="2052"/>
        <v/>
      </c>
      <c r="BC635" s="730" t="str">
        <f t="shared" si="2052"/>
        <v/>
      </c>
      <c r="BD635" s="730" t="str">
        <f t="shared" si="2052"/>
        <v/>
      </c>
      <c r="BE635" s="730" t="str">
        <f t="shared" si="2052"/>
        <v/>
      </c>
      <c r="BF635" s="813"/>
      <c r="BG635" s="730" t="str">
        <f t="shared" ref="BG635:BX635" si="2053">IF(BG634="","",BG631*BG634)</f>
        <v/>
      </c>
      <c r="BH635" s="730" t="str">
        <f t="shared" si="2053"/>
        <v/>
      </c>
      <c r="BI635" s="730" t="str">
        <f t="shared" si="2053"/>
        <v/>
      </c>
      <c r="BJ635" s="730" t="str">
        <f t="shared" si="2053"/>
        <v/>
      </c>
      <c r="BK635" s="730" t="str">
        <f t="shared" si="2053"/>
        <v/>
      </c>
      <c r="BL635" s="730" t="str">
        <f t="shared" si="2053"/>
        <v/>
      </c>
      <c r="BM635" s="730" t="str">
        <f t="shared" si="2053"/>
        <v/>
      </c>
      <c r="BN635" s="730" t="str">
        <f t="shared" si="2053"/>
        <v/>
      </c>
      <c r="BO635" s="730" t="str">
        <f t="shared" si="2053"/>
        <v/>
      </c>
      <c r="BP635" s="730" t="str">
        <f t="shared" si="2053"/>
        <v/>
      </c>
      <c r="BQ635" s="730" t="str">
        <f t="shared" si="2053"/>
        <v/>
      </c>
      <c r="BR635" s="730" t="str">
        <f t="shared" si="2053"/>
        <v/>
      </c>
      <c r="BS635" s="730" t="str">
        <f t="shared" si="2053"/>
        <v/>
      </c>
      <c r="BT635" s="730" t="str">
        <f t="shared" si="2053"/>
        <v/>
      </c>
      <c r="BU635" s="730" t="str">
        <f t="shared" si="2053"/>
        <v/>
      </c>
      <c r="BV635" s="730" t="str">
        <f t="shared" si="2053"/>
        <v/>
      </c>
      <c r="BW635" s="730" t="str">
        <f t="shared" si="2053"/>
        <v/>
      </c>
      <c r="BX635" s="730" t="str">
        <f t="shared" si="2053"/>
        <v/>
      </c>
      <c r="BY635" s="813"/>
      <c r="BZ635" s="730" t="str">
        <f>IF(BZ634="","",BZ631*BZ634)</f>
        <v/>
      </c>
      <c r="CA635" s="730" t="str">
        <f>IF(CA634="","",CA631*CA634)</f>
        <v/>
      </c>
      <c r="CB635" s="730" t="str">
        <f>IF(CB634="","",CB631*CB634)</f>
        <v/>
      </c>
      <c r="CC635" s="730" t="str">
        <f>IF(CC634="","",CC631*CC634)</f>
        <v/>
      </c>
      <c r="CD635" s="698"/>
      <c r="CE635" s="698"/>
      <c r="CF635" s="698"/>
      <c r="CG635" s="787"/>
      <c r="CH635" s="1371" t="str">
        <f t="shared" si="2038"/>
        <v/>
      </c>
      <c r="CI635" s="1372" t="str">
        <f t="shared" si="2038"/>
        <v/>
      </c>
      <c r="CJ635" s="1373" t="str">
        <f t="shared" si="2038"/>
        <v/>
      </c>
      <c r="CK635" s="1373" t="str">
        <f t="shared" si="2038"/>
        <v/>
      </c>
      <c r="CL635" s="1373" t="str">
        <f t="shared" si="2038"/>
        <v/>
      </c>
      <c r="CM635" s="1373" t="str">
        <f t="shared" si="2038"/>
        <v/>
      </c>
      <c r="CN635" s="1373" t="str">
        <f t="shared" si="2038"/>
        <v/>
      </c>
      <c r="CO635" s="1374" t="str">
        <f t="shared" si="2038"/>
        <v/>
      </c>
      <c r="CP635" s="1374" t="str">
        <f t="shared" si="2038"/>
        <v/>
      </c>
      <c r="CQ635" s="1374" t="str">
        <f t="shared" si="2038"/>
        <v/>
      </c>
      <c r="CR635" s="1374" t="str">
        <f t="shared" si="2039"/>
        <v/>
      </c>
      <c r="CS635" s="1373" t="str">
        <f t="shared" si="2039"/>
        <v/>
      </c>
      <c r="CT635" s="1373" t="str">
        <f t="shared" si="2039"/>
        <v/>
      </c>
      <c r="CU635" s="1373" t="str">
        <f t="shared" si="2039"/>
        <v/>
      </c>
      <c r="CV635" s="1373" t="str">
        <f t="shared" si="2039"/>
        <v/>
      </c>
      <c r="CW635" s="1373" t="str">
        <f t="shared" si="2039"/>
        <v/>
      </c>
      <c r="CX635" s="1372" t="str">
        <f t="shared" si="2039"/>
        <v/>
      </c>
      <c r="CY635" s="1375" t="str">
        <f t="shared" si="2039"/>
        <v/>
      </c>
      <c r="CZ635" s="532" t="str">
        <f t="shared" si="2040"/>
        <v/>
      </c>
      <c r="DA635" s="533" t="str">
        <f t="shared" si="2040"/>
        <v/>
      </c>
      <c r="DB635" s="534" t="str">
        <f t="shared" si="2040"/>
        <v/>
      </c>
      <c r="DC635" s="534" t="str">
        <f t="shared" si="2040"/>
        <v/>
      </c>
      <c r="DD635" s="534" t="str">
        <f t="shared" si="2040"/>
        <v/>
      </c>
      <c r="DE635" s="534" t="str">
        <f t="shared" si="2040"/>
        <v/>
      </c>
      <c r="DF635" s="534" t="str">
        <f t="shared" si="2040"/>
        <v/>
      </c>
      <c r="DG635" s="535" t="str">
        <f t="shared" si="2040"/>
        <v/>
      </c>
      <c r="DH635" s="535" t="str">
        <f t="shared" si="2040"/>
        <v/>
      </c>
      <c r="DI635" s="535" t="str">
        <f t="shared" si="2040"/>
        <v/>
      </c>
      <c r="DJ635" s="535" t="str">
        <f t="shared" si="2041"/>
        <v/>
      </c>
      <c r="DK635" s="534" t="str">
        <f t="shared" si="2041"/>
        <v/>
      </c>
      <c r="DL635" s="534" t="str">
        <f t="shared" si="2041"/>
        <v/>
      </c>
      <c r="DM635" s="534" t="str">
        <f t="shared" si="2041"/>
        <v/>
      </c>
      <c r="DN635" s="534" t="str">
        <f t="shared" si="2041"/>
        <v/>
      </c>
      <c r="DO635" s="534" t="str">
        <f t="shared" si="2041"/>
        <v/>
      </c>
      <c r="DP635" s="533" t="str">
        <f t="shared" si="2041"/>
        <v/>
      </c>
      <c r="DQ635" s="532" t="str">
        <f t="shared" si="2041"/>
        <v/>
      </c>
      <c r="DR635" s="753">
        <f>COUNT(B635:S635)</f>
        <v>0</v>
      </c>
      <c r="DS635" s="111">
        <f>COUNT(U635:AL635)</f>
        <v>0</v>
      </c>
      <c r="DT635" s="111">
        <f>COUNT(AN635:BE635)</f>
        <v>0</v>
      </c>
      <c r="DU635" s="111">
        <f>COUNT(BG635:BX635)</f>
        <v>0</v>
      </c>
      <c r="DV635" s="602"/>
      <c r="DW635" s="719"/>
      <c r="DX635" s="719"/>
      <c r="DY635" s="719"/>
      <c r="DZ635" s="719"/>
      <c r="EA635" s="719"/>
      <c r="EB635" s="719"/>
      <c r="EC635" s="719"/>
      <c r="ED635" s="719"/>
      <c r="EE635" s="603"/>
    </row>
    <row r="636" spans="1:135" s="604" customFormat="1" ht="15.75" customHeight="1">
      <c r="A636" s="1450" t="s">
        <v>404</v>
      </c>
      <c r="B636" s="785"/>
      <c r="C636" s="785"/>
      <c r="D636" s="785"/>
      <c r="E636" s="785"/>
      <c r="F636" s="785"/>
      <c r="G636" s="785"/>
      <c r="H636" s="785"/>
      <c r="I636" s="785"/>
      <c r="J636" s="785"/>
      <c r="K636" s="785"/>
      <c r="L636" s="785"/>
      <c r="M636" s="785"/>
      <c r="N636" s="785"/>
      <c r="O636" s="785"/>
      <c r="P636" s="785"/>
      <c r="Q636" s="785"/>
      <c r="R636" s="785"/>
      <c r="S636" s="866"/>
      <c r="T636" s="703"/>
      <c r="U636" s="785"/>
      <c r="V636" s="785"/>
      <c r="W636" s="785"/>
      <c r="X636" s="785"/>
      <c r="Y636" s="785"/>
      <c r="Z636" s="785"/>
      <c r="AA636" s="785"/>
      <c r="AB636" s="785"/>
      <c r="AC636" s="785"/>
      <c r="AD636" s="785"/>
      <c r="AE636" s="785"/>
      <c r="AF636" s="718"/>
      <c r="AG636" s="785"/>
      <c r="AH636" s="785"/>
      <c r="AI636" s="785"/>
      <c r="AJ636" s="785"/>
      <c r="AK636" s="785"/>
      <c r="AL636" s="785"/>
      <c r="AM636" s="703"/>
      <c r="AN636" s="867"/>
      <c r="AO636" s="867"/>
      <c r="AP636" s="867"/>
      <c r="AQ636" s="867"/>
      <c r="AR636" s="867"/>
      <c r="AS636" s="867"/>
      <c r="AT636" s="867"/>
      <c r="AU636" s="867"/>
      <c r="AV636" s="867"/>
      <c r="AW636" s="867"/>
      <c r="AX636" s="867"/>
      <c r="AY636" s="867"/>
      <c r="AZ636" s="867"/>
      <c r="BA636" s="867"/>
      <c r="BB636" s="867"/>
      <c r="BC636" s="867"/>
      <c r="BD636" s="867"/>
      <c r="BE636" s="867"/>
      <c r="BF636" s="703"/>
      <c r="BG636" s="785"/>
      <c r="BH636" s="785"/>
      <c r="BI636" s="785"/>
      <c r="BJ636" s="785"/>
      <c r="BK636" s="785"/>
      <c r="BL636" s="785"/>
      <c r="BM636" s="785"/>
      <c r="BN636" s="785"/>
      <c r="BO636" s="785"/>
      <c r="BP636" s="785"/>
      <c r="BQ636" s="785"/>
      <c r="BR636" s="785"/>
      <c r="BS636" s="785"/>
      <c r="BT636" s="785"/>
      <c r="BU636" s="785"/>
      <c r="BV636" s="785"/>
      <c r="BW636" s="785"/>
      <c r="BX636" s="785"/>
      <c r="BY636" s="703"/>
      <c r="BZ636" s="785"/>
      <c r="CA636" s="785"/>
      <c r="CB636" s="785"/>
      <c r="CC636" s="785"/>
      <c r="CD636" s="690" t="str">
        <f t="shared" ref="CD636:CD643" si="2054">IF(DR636&lt;3,"",(SUM(B636:S636)-MIN(B636:S636)-MAX(B636:S636))/(DR636-2))</f>
        <v/>
      </c>
      <c r="CE636" s="690" t="str">
        <f t="shared" ref="CE636:CE643" si="2055">IF(DS636&lt;3,"",(SUM(U636:AL636)-MIN(U636:AL636)-MAX(U636:AL636))/(DS636-2))</f>
        <v/>
      </c>
      <c r="CF636" s="690" t="str">
        <f t="shared" ref="CF636:CF643" si="2056">IF(DT636&lt;3,"",(SUM(AN636:BE636)-MIN(AN636:BE636)-MAX(AN636:BE636))/(DT636-2))</f>
        <v/>
      </c>
      <c r="CG636" s="786" t="str">
        <f t="shared" ref="CG636:CG643" si="2057">IF(DU636&lt;3,"",(SUM(BG636:BX636)-MIN(BG636:BX636)-MAX(BG636:BX636))/(DU636-2))</f>
        <v/>
      </c>
      <c r="CH636" s="666"/>
      <c r="CI636" s="666"/>
      <c r="CJ636" s="666"/>
      <c r="CK636" s="666"/>
      <c r="CL636" s="666"/>
      <c r="CM636" s="666"/>
      <c r="CN636" s="666"/>
      <c r="CO636" s="666"/>
      <c r="CP636" s="666"/>
      <c r="CQ636" s="666"/>
      <c r="CR636" s="666"/>
      <c r="CS636" s="666"/>
      <c r="CT636" s="666"/>
      <c r="CU636" s="666"/>
      <c r="CV636" s="666"/>
      <c r="CW636" s="666"/>
      <c r="CX636" s="666"/>
      <c r="CY636" s="667"/>
      <c r="CZ636" s="208"/>
      <c r="DA636" s="208"/>
      <c r="DB636" s="208"/>
      <c r="DC636" s="208"/>
      <c r="DD636" s="208"/>
      <c r="DE636" s="208"/>
      <c r="DF636" s="208"/>
      <c r="DG636" s="208"/>
      <c r="DH636" s="208"/>
      <c r="DI636" s="208"/>
      <c r="DJ636" s="208"/>
      <c r="DK636" s="208"/>
      <c r="DL636" s="208"/>
      <c r="DM636" s="208"/>
      <c r="DN636" s="208"/>
      <c r="DO636" s="208"/>
      <c r="DP636" s="208"/>
      <c r="DQ636" s="208"/>
      <c r="DR636" s="699"/>
      <c r="DS636" s="112"/>
      <c r="DT636" s="112"/>
      <c r="DU636" s="112"/>
      <c r="DV636" s="692"/>
      <c r="DW636" s="718"/>
      <c r="DX636" s="718"/>
      <c r="DY636" s="718"/>
      <c r="DZ636" s="718"/>
      <c r="EA636" s="718"/>
      <c r="EB636" s="718"/>
      <c r="EC636" s="718"/>
      <c r="ED636" s="718"/>
      <c r="EE636" s="603"/>
    </row>
    <row r="637" spans="1:135" s="604" customFormat="1" ht="15.75" hidden="1" customHeight="1">
      <c r="A637" s="748" t="s">
        <v>401</v>
      </c>
      <c r="B637" s="233"/>
      <c r="C637" s="233"/>
      <c r="D637" s="233"/>
      <c r="E637" s="233"/>
      <c r="F637" s="233"/>
      <c r="G637" s="233"/>
      <c r="H637" s="233"/>
      <c r="I637" s="233"/>
      <c r="J637" s="233"/>
      <c r="K637" s="233"/>
      <c r="L637" s="233"/>
      <c r="M637" s="233"/>
      <c r="N637" s="233"/>
      <c r="O637" s="233"/>
      <c r="P637" s="233"/>
      <c r="Q637" s="233"/>
      <c r="R637" s="233"/>
      <c r="S637" s="528"/>
      <c r="T637" s="689"/>
      <c r="U637" s="233"/>
      <c r="V637" s="233"/>
      <c r="W637" s="233"/>
      <c r="X637" s="233"/>
      <c r="Y637" s="233"/>
      <c r="Z637" s="233"/>
      <c r="AA637" s="233"/>
      <c r="AB637" s="233"/>
      <c r="AC637" s="233"/>
      <c r="AD637" s="233"/>
      <c r="AE637" s="233"/>
      <c r="AF637" s="528"/>
      <c r="AG637" s="233"/>
      <c r="AH637" s="743"/>
      <c r="AI637" s="233"/>
      <c r="AJ637" s="233"/>
      <c r="AK637" s="233"/>
      <c r="AL637" s="233"/>
      <c r="AM637" s="689"/>
      <c r="AN637" s="233"/>
      <c r="AO637" s="233"/>
      <c r="AP637" s="233"/>
      <c r="AQ637" s="233"/>
      <c r="AR637" s="233"/>
      <c r="AS637" s="233"/>
      <c r="AT637" s="233"/>
      <c r="AU637" s="233"/>
      <c r="AV637" s="233"/>
      <c r="AW637" s="233"/>
      <c r="AX637" s="233"/>
      <c r="AY637" s="233"/>
      <c r="AZ637" s="233"/>
      <c r="BA637" s="233"/>
      <c r="BB637" s="233"/>
      <c r="BC637" s="233"/>
      <c r="BD637" s="233"/>
      <c r="BE637" s="233"/>
      <c r="BF637" s="689"/>
      <c r="BG637" s="233"/>
      <c r="BH637" s="233"/>
      <c r="BI637" s="233"/>
      <c r="BJ637" s="233"/>
      <c r="BK637" s="233"/>
      <c r="BL637" s="233"/>
      <c r="BM637" s="233"/>
      <c r="BN637" s="233"/>
      <c r="BO637" s="233"/>
      <c r="BP637" s="233"/>
      <c r="BQ637" s="233"/>
      <c r="BR637" s="233"/>
      <c r="BS637" s="233"/>
      <c r="BT637" s="233"/>
      <c r="BU637" s="233"/>
      <c r="BV637" s="233"/>
      <c r="BW637" s="233"/>
      <c r="BX637" s="233"/>
      <c r="BY637" s="689"/>
      <c r="BZ637" s="233"/>
      <c r="CA637" s="233"/>
      <c r="CB637" s="233"/>
      <c r="CC637" s="233"/>
      <c r="CD637" s="698" t="str">
        <f t="shared" si="2054"/>
        <v/>
      </c>
      <c r="CE637" s="698" t="str">
        <f t="shared" si="2055"/>
        <v/>
      </c>
      <c r="CF637" s="698" t="str">
        <f t="shared" si="2056"/>
        <v/>
      </c>
      <c r="CG637" s="787" t="str">
        <f t="shared" si="2057"/>
        <v/>
      </c>
      <c r="CH637" s="1371" t="str">
        <f t="shared" ref="CH637:CH642" si="2058">IF($CH$4=$CD$4,IF(OR(-FLOOR(((18-COUNT($B637:$S637))/2),1)+CH$7&lt;1,-FLOOR(((18-COUNT($B637:$S637))/2),1)+CH$7&gt;COUNT($B637:$S637)),"",LARGE($B637:$S637,-FLOOR(((18-COUNT($B637:$S637))/2),1)+CH$7)),IF(OR(-FLOOR(((18-COUNT($AN637:$BE637))/2),1)+CH$7&lt;1,-FLOOR(((18-COUNT($AN637:$BE637))/2),1)+CH$7&gt;COUNT($AN637:$BE637)),"",LARGE($AN637:$BE637,-FLOOR(((18-COUNT($AN637:$BE637))/2),1)+CH$7)))</f>
        <v/>
      </c>
      <c r="CI637" s="1372" t="str">
        <f t="shared" ref="CI637:CI642" si="2059">IF($CH$4=$CD$4,IF(OR(-FLOOR(((18-COUNT($B637:$S637))/2),1)+CI$7&lt;1,-FLOOR(((18-COUNT($B637:$S637))/2),1)+CI$7&gt;COUNT($B637:$S637)),"",LARGE($B637:$S637,-FLOOR(((18-COUNT($B637:$S637))/2),1)+CI$7)),IF(OR(-FLOOR(((18-COUNT($AN637:$BE637))/2),1)+CI$7&lt;1,-FLOOR(((18-COUNT($AN637:$BE637))/2),1)+CI$7&gt;COUNT($AN637:$BE637)),"",LARGE($AN637:$BE637,-FLOOR(((18-COUNT($AN637:$BE637))/2),1)+CI$7)))</f>
        <v/>
      </c>
      <c r="CJ637" s="1373" t="str">
        <f t="shared" ref="CJ637:CJ642" si="2060">IF($CH$4=$CD$4,IF(OR(-FLOOR(((18-COUNT($B637:$S637))/2),1)+CJ$7&lt;1,-FLOOR(((18-COUNT($B637:$S637))/2),1)+CJ$7&gt;COUNT($B637:$S637)),"",LARGE($B637:$S637,-FLOOR(((18-COUNT($B637:$S637))/2),1)+CJ$7)),IF(OR(-FLOOR(((18-COUNT($AN637:$BE637))/2),1)+CJ$7&lt;1,-FLOOR(((18-COUNT($AN637:$BE637))/2),1)+CJ$7&gt;COUNT($AN637:$BE637)),"",LARGE($AN637:$BE637,-FLOOR(((18-COUNT($AN637:$BE637))/2),1)+CJ$7)))</f>
        <v/>
      </c>
      <c r="CK637" s="1373" t="str">
        <f t="shared" ref="CK637:CK642" si="2061">IF($CH$4=$CD$4,IF(OR(-FLOOR(((18-COUNT($B637:$S637))/2),1)+CK$7&lt;1,-FLOOR(((18-COUNT($B637:$S637))/2),1)+CK$7&gt;COUNT($B637:$S637)),"",LARGE($B637:$S637,-FLOOR(((18-COUNT($B637:$S637))/2),1)+CK$7)),IF(OR(-FLOOR(((18-COUNT($AN637:$BE637))/2),1)+CK$7&lt;1,-FLOOR(((18-COUNT($AN637:$BE637))/2),1)+CK$7&gt;COUNT($AN637:$BE637)),"",LARGE($AN637:$BE637,-FLOOR(((18-COUNT($AN637:$BE637))/2),1)+CK$7)))</f>
        <v/>
      </c>
      <c r="CL637" s="1373" t="str">
        <f t="shared" ref="CL637:CL642" si="2062">IF($CH$4=$CD$4,IF(OR(-FLOOR(((18-COUNT($B637:$S637))/2),1)+CL$7&lt;1,-FLOOR(((18-COUNT($B637:$S637))/2),1)+CL$7&gt;COUNT($B637:$S637)),"",LARGE($B637:$S637,-FLOOR(((18-COUNT($B637:$S637))/2),1)+CL$7)),IF(OR(-FLOOR(((18-COUNT($AN637:$BE637))/2),1)+CL$7&lt;1,-FLOOR(((18-COUNT($AN637:$BE637))/2),1)+CL$7&gt;COUNT($AN637:$BE637)),"",LARGE($AN637:$BE637,-FLOOR(((18-COUNT($AN637:$BE637))/2),1)+CL$7)))</f>
        <v/>
      </c>
      <c r="CM637" s="1373" t="str">
        <f t="shared" ref="CM637:CM642" si="2063">IF($CH$4=$CD$4,IF(OR(-FLOOR(((18-COUNT($B637:$S637))/2),1)+CM$7&lt;1,-FLOOR(((18-COUNT($B637:$S637))/2),1)+CM$7&gt;COUNT($B637:$S637)),"",LARGE($B637:$S637,-FLOOR(((18-COUNT($B637:$S637))/2),1)+CM$7)),IF(OR(-FLOOR(((18-COUNT($AN637:$BE637))/2),1)+CM$7&lt;1,-FLOOR(((18-COUNT($AN637:$BE637))/2),1)+CM$7&gt;COUNT($AN637:$BE637)),"",LARGE($AN637:$BE637,-FLOOR(((18-COUNT($AN637:$BE637))/2),1)+CM$7)))</f>
        <v/>
      </c>
      <c r="CN637" s="1373" t="str">
        <f t="shared" ref="CN637:CN642" si="2064">IF($CH$4=$CD$4,IF(OR(-FLOOR(((18-COUNT($B637:$S637))/2),1)+CN$7&lt;1,-FLOOR(((18-COUNT($B637:$S637))/2),1)+CN$7&gt;COUNT($B637:$S637)),"",LARGE($B637:$S637,-FLOOR(((18-COUNT($B637:$S637))/2),1)+CN$7)),IF(OR(-FLOOR(((18-COUNT($AN637:$BE637))/2),1)+CN$7&lt;1,-FLOOR(((18-COUNT($AN637:$BE637))/2),1)+CN$7&gt;COUNT($AN637:$BE637)),"",LARGE($AN637:$BE637,-FLOOR(((18-COUNT($AN637:$BE637))/2),1)+CN$7)))</f>
        <v/>
      </c>
      <c r="CO637" s="1374" t="str">
        <f t="shared" ref="CO637:CO642" si="2065">IF($CH$4=$CD$4,IF(OR(-FLOOR(((18-COUNT($B637:$S637))/2),1)+CO$7&lt;1,-FLOOR(((18-COUNT($B637:$S637))/2),1)+CO$7&gt;COUNT($B637:$S637)),"",LARGE($B637:$S637,-FLOOR(((18-COUNT($B637:$S637))/2),1)+CO$7)),IF(OR(-FLOOR(((18-COUNT($AN637:$BE637))/2),1)+CO$7&lt;1,-FLOOR(((18-COUNT($AN637:$BE637))/2),1)+CO$7&gt;COUNT($AN637:$BE637)),"",LARGE($AN637:$BE637,-FLOOR(((18-COUNT($AN637:$BE637))/2),1)+CO$7)))</f>
        <v/>
      </c>
      <c r="CP637" s="1374" t="str">
        <f t="shared" ref="CP637:CP642" si="2066">IF($CH$4=$CD$4,IF(OR(-FLOOR(((18-COUNT($B637:$S637))/2),1)+CP$7&lt;1,-FLOOR(((18-COUNT($B637:$S637))/2),1)+CP$7&gt;COUNT($B637:$S637)),"",LARGE($B637:$S637,-FLOOR(((18-COUNT($B637:$S637))/2),1)+CP$7)),IF(OR(-FLOOR(((18-COUNT($AN637:$BE637))/2),1)+CP$7&lt;1,-FLOOR(((18-COUNT($AN637:$BE637))/2),1)+CP$7&gt;COUNT($AN637:$BE637)),"",LARGE($AN637:$BE637,-FLOOR(((18-COUNT($AN637:$BE637))/2),1)+CP$7)))</f>
        <v/>
      </c>
      <c r="CQ637" s="1374" t="str">
        <f t="shared" ref="CQ637:CQ642" si="2067">IF($CH$4=$CD$4,IF(OR(-FLOOR(((18-COUNT($B637:$S637))/2),1)+CQ$7&lt;1,-FLOOR(((18-COUNT($B637:$S637))/2),1)+CQ$7&gt;COUNT($B637:$S637)),"",LARGE($B637:$S637,-FLOOR(((18-COUNT($B637:$S637))/2),1)+CQ$7)),IF(OR(-FLOOR(((18-COUNT($AN637:$BE637))/2),1)+CQ$7&lt;1,-FLOOR(((18-COUNT($AN637:$BE637))/2),1)+CQ$7&gt;COUNT($AN637:$BE637)),"",LARGE($AN637:$BE637,-FLOOR(((18-COUNT($AN637:$BE637))/2),1)+CQ$7)))</f>
        <v/>
      </c>
      <c r="CR637" s="1374" t="str">
        <f t="shared" ref="CR637:CR642" si="2068">IF($CH$4=$CD$4,IF(OR(-FLOOR(((18-COUNT($B637:$S637))/2),1)+CR$7&lt;1,-FLOOR(((18-COUNT($B637:$S637))/2),1)+CR$7&gt;COUNT($B637:$S637)),"",LARGE($B637:$S637,-FLOOR(((18-COUNT($B637:$S637))/2),1)+CR$7)),IF(OR(-FLOOR(((18-COUNT($AN637:$BE637))/2),1)+CR$7&lt;1,-FLOOR(((18-COUNT($AN637:$BE637))/2),1)+CR$7&gt;COUNT($AN637:$BE637)),"",LARGE($AN637:$BE637,-FLOOR(((18-COUNT($AN637:$BE637))/2),1)+CR$7)))</f>
        <v/>
      </c>
      <c r="CS637" s="1373" t="str">
        <f t="shared" ref="CS637:CS642" si="2069">IF($CH$4=$CD$4,IF(OR(-FLOOR(((18-COUNT($B637:$S637))/2),1)+CS$7&lt;1,-FLOOR(((18-COUNT($B637:$S637))/2),1)+CS$7&gt;COUNT($B637:$S637)),"",LARGE($B637:$S637,-FLOOR(((18-COUNT($B637:$S637))/2),1)+CS$7)),IF(OR(-FLOOR(((18-COUNT($AN637:$BE637))/2),1)+CS$7&lt;1,-FLOOR(((18-COUNT($AN637:$BE637))/2),1)+CS$7&gt;COUNT($AN637:$BE637)),"",LARGE($AN637:$BE637,-FLOOR(((18-COUNT($AN637:$BE637))/2),1)+CS$7)))</f>
        <v/>
      </c>
      <c r="CT637" s="1373" t="str">
        <f t="shared" ref="CT637:CT642" si="2070">IF($CH$4=$CD$4,IF(OR(-FLOOR(((18-COUNT($B637:$S637))/2),1)+CT$7&lt;1,-FLOOR(((18-COUNT($B637:$S637))/2),1)+CT$7&gt;COUNT($B637:$S637)),"",LARGE($B637:$S637,-FLOOR(((18-COUNT($B637:$S637))/2),1)+CT$7)),IF(OR(-FLOOR(((18-COUNT($AN637:$BE637))/2),1)+CT$7&lt;1,-FLOOR(((18-COUNT($AN637:$BE637))/2),1)+CT$7&gt;COUNT($AN637:$BE637)),"",LARGE($AN637:$BE637,-FLOOR(((18-COUNT($AN637:$BE637))/2),1)+CT$7)))</f>
        <v/>
      </c>
      <c r="CU637" s="1373" t="str">
        <f t="shared" ref="CU637:CU642" si="2071">IF($CH$4=$CD$4,IF(OR(-FLOOR(((18-COUNT($B637:$S637))/2),1)+CU$7&lt;1,-FLOOR(((18-COUNT($B637:$S637))/2),1)+CU$7&gt;COUNT($B637:$S637)),"",LARGE($B637:$S637,-FLOOR(((18-COUNT($B637:$S637))/2),1)+CU$7)),IF(OR(-FLOOR(((18-COUNT($AN637:$BE637))/2),1)+CU$7&lt;1,-FLOOR(((18-COUNT($AN637:$BE637))/2),1)+CU$7&gt;COUNT($AN637:$BE637)),"",LARGE($AN637:$BE637,-FLOOR(((18-COUNT($AN637:$BE637))/2),1)+CU$7)))</f>
        <v/>
      </c>
      <c r="CV637" s="1373" t="str">
        <f t="shared" ref="CV637:CV642" si="2072">IF($CH$4=$CD$4,IF(OR(-FLOOR(((18-COUNT($B637:$S637))/2),1)+CV$7&lt;1,-FLOOR(((18-COUNT($B637:$S637))/2),1)+CV$7&gt;COUNT($B637:$S637)),"",LARGE($B637:$S637,-FLOOR(((18-COUNT($B637:$S637))/2),1)+CV$7)),IF(OR(-FLOOR(((18-COUNT($AN637:$BE637))/2),1)+CV$7&lt;1,-FLOOR(((18-COUNT($AN637:$BE637))/2),1)+CV$7&gt;COUNT($AN637:$BE637)),"",LARGE($AN637:$BE637,-FLOOR(((18-COUNT($AN637:$BE637))/2),1)+CV$7)))</f>
        <v/>
      </c>
      <c r="CW637" s="1373" t="str">
        <f t="shared" ref="CW637:CW642" si="2073">IF($CH$4=$CD$4,IF(OR(-FLOOR(((18-COUNT($B637:$S637))/2),1)+CW$7&lt;1,-FLOOR(((18-COUNT($B637:$S637))/2),1)+CW$7&gt;COUNT($B637:$S637)),"",LARGE($B637:$S637,-FLOOR(((18-COUNT($B637:$S637))/2),1)+CW$7)),IF(OR(-FLOOR(((18-COUNT($AN637:$BE637))/2),1)+CW$7&lt;1,-FLOOR(((18-COUNT($AN637:$BE637))/2),1)+CW$7&gt;COUNT($AN637:$BE637)),"",LARGE($AN637:$BE637,-FLOOR(((18-COUNT($AN637:$BE637))/2),1)+CW$7)))</f>
        <v/>
      </c>
      <c r="CX637" s="1372" t="str">
        <f t="shared" ref="CX637:CX642" si="2074">IF($CH$4=$CD$4,IF(OR(-FLOOR(((18-COUNT($B637:$S637))/2),1)+CX$7&lt;1,-FLOOR(((18-COUNT($B637:$S637))/2),1)+CX$7&gt;COUNT($B637:$S637)),"",LARGE($B637:$S637,-FLOOR(((18-COUNT($B637:$S637))/2),1)+CX$7)),IF(OR(-FLOOR(((18-COUNT($AN637:$BE637))/2),1)+CX$7&lt;1,-FLOOR(((18-COUNT($AN637:$BE637))/2),1)+CX$7&gt;COUNT($AN637:$BE637)),"",LARGE($AN637:$BE637,-FLOOR(((18-COUNT($AN637:$BE637))/2),1)+CX$7)))</f>
        <v/>
      </c>
      <c r="CY637" s="1375" t="str">
        <f t="shared" ref="CY637:CY642" si="2075">IF($CH$4=$CD$4,IF(OR(-FLOOR(((18-COUNT($B637:$S637))/2),1)+CY$7&lt;1,-FLOOR(((18-COUNT($B637:$S637))/2),1)+CY$7&gt;COUNT($B637:$S637)),"",LARGE($B637:$S637,-FLOOR(((18-COUNT($B637:$S637))/2),1)+CY$7)),IF(OR(-FLOOR(((18-COUNT($AN637:$BE637))/2),1)+CY$7&lt;1,-FLOOR(((18-COUNT($AN637:$BE637))/2),1)+CY$7&gt;COUNT($AN637:$BE637)),"",LARGE($AN637:$BE637,-FLOOR(((18-COUNT($AN637:$BE637))/2),1)+CY$7)))</f>
        <v/>
      </c>
      <c r="CZ637" s="532" t="str">
        <f t="shared" ref="CZ637:CZ642" si="2076">IF($CH$4=$CD$4,IF(OR(-FLOOR(((18-COUNT($U637:$AL637))/2),1)+CZ$7&lt;1,-FLOOR(((18-COUNT($U637:$AL637))/2),1)+CZ$7&gt;COUNT($U637:$AL637)),"",LARGE($U637:$AL637,-FLOOR(((18-COUNT($U637:$AL637))/2),1)+CZ$7)),IF(OR(-FLOOR(((18-COUNT($BG637:$BX637))/2),1)+CZ$7&lt;1,-FLOOR(((18-COUNT($BG637:$BX637))/2),1)+CZ$7&gt;COUNT($BG637:$BX637)),"",LARGE($BG637:$BX637,-FLOOR(((18-COUNT($BG637:$BX637))/2),1)+CZ$7)))</f>
        <v/>
      </c>
      <c r="DA637" s="533" t="str">
        <f t="shared" ref="DA637:DA642" si="2077">IF($CH$4=$CD$4,IF(OR(-FLOOR(((18-COUNT($U637:$AL637))/2),1)+DA$7&lt;1,-FLOOR(((18-COUNT($U637:$AL637))/2),1)+DA$7&gt;COUNT($U637:$AL637)),"",LARGE($U637:$AL637,-FLOOR(((18-COUNT($U637:$AL637))/2),1)+DA$7)),IF(OR(-FLOOR(((18-COUNT($BG637:$BX637))/2),1)+DA$7&lt;1,-FLOOR(((18-COUNT($BG637:$BX637))/2),1)+DA$7&gt;COUNT($BG637:$BX637)),"",LARGE($BG637:$BX637,-FLOOR(((18-COUNT($BG637:$BX637))/2),1)+DA$7)))</f>
        <v/>
      </c>
      <c r="DB637" s="534" t="str">
        <f t="shared" ref="DB637:DB642" si="2078">IF($CH$4=$CD$4,IF(OR(-FLOOR(((18-COUNT($U637:$AL637))/2),1)+DB$7&lt;1,-FLOOR(((18-COUNT($U637:$AL637))/2),1)+DB$7&gt;COUNT($U637:$AL637)),"",LARGE($U637:$AL637,-FLOOR(((18-COUNT($U637:$AL637))/2),1)+DB$7)),IF(OR(-FLOOR(((18-COUNT($BG637:$BX637))/2),1)+DB$7&lt;1,-FLOOR(((18-COUNT($BG637:$BX637))/2),1)+DB$7&gt;COUNT($BG637:$BX637)),"",LARGE($BG637:$BX637,-FLOOR(((18-COUNT($BG637:$BX637))/2),1)+DB$7)))</f>
        <v/>
      </c>
      <c r="DC637" s="534" t="str">
        <f t="shared" ref="DC637:DC642" si="2079">IF($CH$4=$CD$4,IF(OR(-FLOOR(((18-COUNT($U637:$AL637))/2),1)+DC$7&lt;1,-FLOOR(((18-COUNT($U637:$AL637))/2),1)+DC$7&gt;COUNT($U637:$AL637)),"",LARGE($U637:$AL637,-FLOOR(((18-COUNT($U637:$AL637))/2),1)+DC$7)),IF(OR(-FLOOR(((18-COUNT($BG637:$BX637))/2),1)+DC$7&lt;1,-FLOOR(((18-COUNT($BG637:$BX637))/2),1)+DC$7&gt;COUNT($BG637:$BX637)),"",LARGE($BG637:$BX637,-FLOOR(((18-COUNT($BG637:$BX637))/2),1)+DC$7)))</f>
        <v/>
      </c>
      <c r="DD637" s="534" t="str">
        <f t="shared" ref="DD637:DD642" si="2080">IF($CH$4=$CD$4,IF(OR(-FLOOR(((18-COUNT($U637:$AL637))/2),1)+DD$7&lt;1,-FLOOR(((18-COUNT($U637:$AL637))/2),1)+DD$7&gt;COUNT($U637:$AL637)),"",LARGE($U637:$AL637,-FLOOR(((18-COUNT($U637:$AL637))/2),1)+DD$7)),IF(OR(-FLOOR(((18-COUNT($BG637:$BX637))/2),1)+DD$7&lt;1,-FLOOR(((18-COUNT($BG637:$BX637))/2),1)+DD$7&gt;COUNT($BG637:$BX637)),"",LARGE($BG637:$BX637,-FLOOR(((18-COUNT($BG637:$BX637))/2),1)+DD$7)))</f>
        <v/>
      </c>
      <c r="DE637" s="534" t="str">
        <f t="shared" ref="DE637:DE642" si="2081">IF($CH$4=$CD$4,IF(OR(-FLOOR(((18-COUNT($U637:$AL637))/2),1)+DE$7&lt;1,-FLOOR(((18-COUNT($U637:$AL637))/2),1)+DE$7&gt;COUNT($U637:$AL637)),"",LARGE($U637:$AL637,-FLOOR(((18-COUNT($U637:$AL637))/2),1)+DE$7)),IF(OR(-FLOOR(((18-COUNT($BG637:$BX637))/2),1)+DE$7&lt;1,-FLOOR(((18-COUNT($BG637:$BX637))/2),1)+DE$7&gt;COUNT($BG637:$BX637)),"",LARGE($BG637:$BX637,-FLOOR(((18-COUNT($BG637:$BX637))/2),1)+DE$7)))</f>
        <v/>
      </c>
      <c r="DF637" s="534" t="str">
        <f t="shared" ref="DF637:DF642" si="2082">IF($CH$4=$CD$4,IF(OR(-FLOOR(((18-COUNT($U637:$AL637))/2),1)+DF$7&lt;1,-FLOOR(((18-COUNT($U637:$AL637))/2),1)+DF$7&gt;COUNT($U637:$AL637)),"",LARGE($U637:$AL637,-FLOOR(((18-COUNT($U637:$AL637))/2),1)+DF$7)),IF(OR(-FLOOR(((18-COUNT($BG637:$BX637))/2),1)+DF$7&lt;1,-FLOOR(((18-COUNT($BG637:$BX637))/2),1)+DF$7&gt;COUNT($BG637:$BX637)),"",LARGE($BG637:$BX637,-FLOOR(((18-COUNT($BG637:$BX637))/2),1)+DF$7)))</f>
        <v/>
      </c>
      <c r="DG637" s="535" t="str">
        <f t="shared" ref="DG637:DG642" si="2083">IF($CH$4=$CD$4,IF(OR(-FLOOR(((18-COUNT($U637:$AL637))/2),1)+DG$7&lt;1,-FLOOR(((18-COUNT($U637:$AL637))/2),1)+DG$7&gt;COUNT($U637:$AL637)),"",LARGE($U637:$AL637,-FLOOR(((18-COUNT($U637:$AL637))/2),1)+DG$7)),IF(OR(-FLOOR(((18-COUNT($BG637:$BX637))/2),1)+DG$7&lt;1,-FLOOR(((18-COUNT($BG637:$BX637))/2),1)+DG$7&gt;COUNT($BG637:$BX637)),"",LARGE($BG637:$BX637,-FLOOR(((18-COUNT($BG637:$BX637))/2),1)+DG$7)))</f>
        <v/>
      </c>
      <c r="DH637" s="535" t="str">
        <f t="shared" ref="DH637:DH642" si="2084">IF($CH$4=$CD$4,IF(OR(-FLOOR(((18-COUNT($U637:$AL637))/2),1)+DH$7&lt;1,-FLOOR(((18-COUNT($U637:$AL637))/2),1)+DH$7&gt;COUNT($U637:$AL637)),"",LARGE($U637:$AL637,-FLOOR(((18-COUNT($U637:$AL637))/2),1)+DH$7)),IF(OR(-FLOOR(((18-COUNT($BG637:$BX637))/2),1)+DH$7&lt;1,-FLOOR(((18-COUNT($BG637:$BX637))/2),1)+DH$7&gt;COUNT($BG637:$BX637)),"",LARGE($BG637:$BX637,-FLOOR(((18-COUNT($BG637:$BX637))/2),1)+DH$7)))</f>
        <v/>
      </c>
      <c r="DI637" s="535" t="str">
        <f t="shared" ref="DI637:DI642" si="2085">IF($CH$4=$CD$4,IF(OR(-FLOOR(((18-COUNT($U637:$AL637))/2),1)+DI$7&lt;1,-FLOOR(((18-COUNT($U637:$AL637))/2),1)+DI$7&gt;COUNT($U637:$AL637)),"",LARGE($U637:$AL637,-FLOOR(((18-COUNT($U637:$AL637))/2),1)+DI$7)),IF(OR(-FLOOR(((18-COUNT($BG637:$BX637))/2),1)+DI$7&lt;1,-FLOOR(((18-COUNT($BG637:$BX637))/2),1)+DI$7&gt;COUNT($BG637:$BX637)),"",LARGE($BG637:$BX637,-FLOOR(((18-COUNT($BG637:$BX637))/2),1)+DI$7)))</f>
        <v/>
      </c>
      <c r="DJ637" s="535" t="str">
        <f t="shared" ref="DJ637:DJ642" si="2086">IF($CH$4=$CD$4,IF(OR(-FLOOR(((18-COUNT($U637:$AL637))/2),1)+DJ$7&lt;1,-FLOOR(((18-COUNT($U637:$AL637))/2),1)+DJ$7&gt;COUNT($U637:$AL637)),"",LARGE($U637:$AL637,-FLOOR(((18-COUNT($U637:$AL637))/2),1)+DJ$7)),IF(OR(-FLOOR(((18-COUNT($BG637:$BX637))/2),1)+DJ$7&lt;1,-FLOOR(((18-COUNT($BG637:$BX637))/2),1)+DJ$7&gt;COUNT($BG637:$BX637)),"",LARGE($BG637:$BX637,-FLOOR(((18-COUNT($BG637:$BX637))/2),1)+DJ$7)))</f>
        <v/>
      </c>
      <c r="DK637" s="534" t="str">
        <f t="shared" ref="DK637:DK642" si="2087">IF($CH$4=$CD$4,IF(OR(-FLOOR(((18-COUNT($U637:$AL637))/2),1)+DK$7&lt;1,-FLOOR(((18-COUNT($U637:$AL637))/2),1)+DK$7&gt;COUNT($U637:$AL637)),"",LARGE($U637:$AL637,-FLOOR(((18-COUNT($U637:$AL637))/2),1)+DK$7)),IF(OR(-FLOOR(((18-COUNT($BG637:$BX637))/2),1)+DK$7&lt;1,-FLOOR(((18-COUNT($BG637:$BX637))/2),1)+DK$7&gt;COUNT($BG637:$BX637)),"",LARGE($BG637:$BX637,-FLOOR(((18-COUNT($BG637:$BX637))/2),1)+DK$7)))</f>
        <v/>
      </c>
      <c r="DL637" s="534" t="str">
        <f t="shared" ref="DL637:DL642" si="2088">IF($CH$4=$CD$4,IF(OR(-FLOOR(((18-COUNT($U637:$AL637))/2),1)+DL$7&lt;1,-FLOOR(((18-COUNT($U637:$AL637))/2),1)+DL$7&gt;COUNT($U637:$AL637)),"",LARGE($U637:$AL637,-FLOOR(((18-COUNT($U637:$AL637))/2),1)+DL$7)),IF(OR(-FLOOR(((18-COUNT($BG637:$BX637))/2),1)+DL$7&lt;1,-FLOOR(((18-COUNT($BG637:$BX637))/2),1)+DL$7&gt;COUNT($BG637:$BX637)),"",LARGE($BG637:$BX637,-FLOOR(((18-COUNT($BG637:$BX637))/2),1)+DL$7)))</f>
        <v/>
      </c>
      <c r="DM637" s="534" t="str">
        <f t="shared" ref="DM637:DM642" si="2089">IF($CH$4=$CD$4,IF(OR(-FLOOR(((18-COUNT($U637:$AL637))/2),1)+DM$7&lt;1,-FLOOR(((18-COUNT($U637:$AL637))/2),1)+DM$7&gt;COUNT($U637:$AL637)),"",LARGE($U637:$AL637,-FLOOR(((18-COUNT($U637:$AL637))/2),1)+DM$7)),IF(OR(-FLOOR(((18-COUNT($BG637:$BX637))/2),1)+DM$7&lt;1,-FLOOR(((18-COUNT($BG637:$BX637))/2),1)+DM$7&gt;COUNT($BG637:$BX637)),"",LARGE($BG637:$BX637,-FLOOR(((18-COUNT($BG637:$BX637))/2),1)+DM$7)))</f>
        <v/>
      </c>
      <c r="DN637" s="534" t="str">
        <f t="shared" ref="DN637:DN642" si="2090">IF($CH$4=$CD$4,IF(OR(-FLOOR(((18-COUNT($U637:$AL637))/2),1)+DN$7&lt;1,-FLOOR(((18-COUNT($U637:$AL637))/2),1)+DN$7&gt;COUNT($U637:$AL637)),"",LARGE($U637:$AL637,-FLOOR(((18-COUNT($U637:$AL637))/2),1)+DN$7)),IF(OR(-FLOOR(((18-COUNT($BG637:$BX637))/2),1)+DN$7&lt;1,-FLOOR(((18-COUNT($BG637:$BX637))/2),1)+DN$7&gt;COUNT($BG637:$BX637)),"",LARGE($BG637:$BX637,-FLOOR(((18-COUNT($BG637:$BX637))/2),1)+DN$7)))</f>
        <v/>
      </c>
      <c r="DO637" s="534" t="str">
        <f t="shared" ref="DO637:DO642" si="2091">IF($CH$4=$CD$4,IF(OR(-FLOOR(((18-COUNT($U637:$AL637))/2),1)+DO$7&lt;1,-FLOOR(((18-COUNT($U637:$AL637))/2),1)+DO$7&gt;COUNT($U637:$AL637)),"",LARGE($U637:$AL637,-FLOOR(((18-COUNT($U637:$AL637))/2),1)+DO$7)),IF(OR(-FLOOR(((18-COUNT($BG637:$BX637))/2),1)+DO$7&lt;1,-FLOOR(((18-COUNT($BG637:$BX637))/2),1)+DO$7&gt;COUNT($BG637:$BX637)),"",LARGE($BG637:$BX637,-FLOOR(((18-COUNT($BG637:$BX637))/2),1)+DO$7)))</f>
        <v/>
      </c>
      <c r="DP637" s="533" t="str">
        <f t="shared" ref="DP637:DP642" si="2092">IF($CH$4=$CD$4,IF(OR(-FLOOR(((18-COUNT($U637:$AL637))/2),1)+DP$7&lt;1,-FLOOR(((18-COUNT($U637:$AL637))/2),1)+DP$7&gt;COUNT($U637:$AL637)),"",LARGE($U637:$AL637,-FLOOR(((18-COUNT($U637:$AL637))/2),1)+DP$7)),IF(OR(-FLOOR(((18-COUNT($BG637:$BX637))/2),1)+DP$7&lt;1,-FLOOR(((18-COUNT($BG637:$BX637))/2),1)+DP$7&gt;COUNT($BG637:$BX637)),"",LARGE($BG637:$BX637,-FLOOR(((18-COUNT($BG637:$BX637))/2),1)+DP$7)))</f>
        <v/>
      </c>
      <c r="DQ637" s="532" t="str">
        <f t="shared" ref="DQ637:DQ642" si="2093">IF($CH$4=$CD$4,IF(OR(-FLOOR(((18-COUNT($U637:$AL637))/2),1)+DQ$7&lt;1,-FLOOR(((18-COUNT($U637:$AL637))/2),1)+DQ$7&gt;COUNT($U637:$AL637)),"",LARGE($U637:$AL637,-FLOOR(((18-COUNT($U637:$AL637))/2),1)+DQ$7)),IF(OR(-FLOOR(((18-COUNT($BG637:$BX637))/2),1)+DQ$7&lt;1,-FLOOR(((18-COUNT($BG637:$BX637))/2),1)+DQ$7&gt;COUNT($BG637:$BX637)),"",LARGE($BG637:$BX637,-FLOOR(((18-COUNT($BG637:$BX637))/2),1)+DQ$7)))</f>
        <v/>
      </c>
      <c r="DR637" s="753">
        <f t="shared" ref="DR637:DR642" si="2094">COUNT(B637:S637)</f>
        <v>0</v>
      </c>
      <c r="DS637" s="111">
        <f t="shared" ref="DS637:DS642" si="2095">COUNT(U637:AL637)</f>
        <v>0</v>
      </c>
      <c r="DT637" s="111">
        <f t="shared" ref="DT637:DT642" si="2096">COUNT(AN637:BE637)</f>
        <v>0</v>
      </c>
      <c r="DU637" s="111">
        <f t="shared" ref="DU637:DU642" si="2097">COUNT(BG637:BX637)</f>
        <v>0</v>
      </c>
      <c r="DV637" s="602"/>
      <c r="DW637" s="719"/>
      <c r="DX637" s="719"/>
      <c r="DY637" s="719"/>
      <c r="DZ637" s="719"/>
      <c r="EA637" s="719"/>
      <c r="EB637" s="719"/>
      <c r="EC637" s="719"/>
      <c r="ED637" s="719"/>
      <c r="EE637" s="603"/>
    </row>
    <row r="638" spans="1:135" s="604" customFormat="1" ht="15.75" hidden="1" customHeight="1">
      <c r="A638" s="748" t="s">
        <v>399</v>
      </c>
      <c r="B638" s="233"/>
      <c r="C638" s="233"/>
      <c r="D638" s="233"/>
      <c r="E638" s="233"/>
      <c r="F638" s="233"/>
      <c r="G638" s="233"/>
      <c r="H638" s="233"/>
      <c r="I638" s="233"/>
      <c r="J638" s="233"/>
      <c r="K638" s="233"/>
      <c r="L638" s="233"/>
      <c r="M638" s="233"/>
      <c r="N638" s="233"/>
      <c r="O638" s="233"/>
      <c r="P638" s="233"/>
      <c r="Q638" s="233"/>
      <c r="R638" s="233"/>
      <c r="S638" s="306"/>
      <c r="T638" s="703"/>
      <c r="U638" s="233"/>
      <c r="V638" s="233"/>
      <c r="W638" s="233"/>
      <c r="X638" s="233"/>
      <c r="Y638" s="233"/>
      <c r="Z638" s="233"/>
      <c r="AA638" s="233"/>
      <c r="AB638" s="233"/>
      <c r="AC638" s="233"/>
      <c r="AD638" s="233"/>
      <c r="AE638" s="233"/>
      <c r="AF638" s="306"/>
      <c r="AG638" s="233"/>
      <c r="AH638" s="743"/>
      <c r="AI638" s="233"/>
      <c r="AJ638" s="233"/>
      <c r="AK638" s="233"/>
      <c r="AL638" s="233"/>
      <c r="AM638" s="703"/>
      <c r="AN638" s="233"/>
      <c r="AO638" s="233"/>
      <c r="AP638" s="233"/>
      <c r="AQ638" s="233"/>
      <c r="AR638" s="233"/>
      <c r="AS638" s="233"/>
      <c r="AT638" s="233"/>
      <c r="AU638" s="233"/>
      <c r="AV638" s="233"/>
      <c r="AW638" s="233"/>
      <c r="AX638" s="233"/>
      <c r="AY638" s="233"/>
      <c r="AZ638" s="233"/>
      <c r="BA638" s="233"/>
      <c r="BB638" s="233"/>
      <c r="BC638" s="233"/>
      <c r="BD638" s="233"/>
      <c r="BE638" s="233"/>
      <c r="BF638" s="703"/>
      <c r="BG638" s="233"/>
      <c r="BH638" s="233"/>
      <c r="BI638" s="233"/>
      <c r="BJ638" s="233"/>
      <c r="BK638" s="233"/>
      <c r="BL638" s="233"/>
      <c r="BM638" s="233"/>
      <c r="BN638" s="233"/>
      <c r="BO638" s="233"/>
      <c r="BP638" s="233"/>
      <c r="BQ638" s="233"/>
      <c r="BR638" s="233"/>
      <c r="BS638" s="233"/>
      <c r="BT638" s="233"/>
      <c r="BU638" s="233"/>
      <c r="BV638" s="233"/>
      <c r="BW638" s="233"/>
      <c r="BX638" s="233"/>
      <c r="BY638" s="703"/>
      <c r="BZ638" s="233"/>
      <c r="CA638" s="233"/>
      <c r="CB638" s="233"/>
      <c r="CC638" s="233"/>
      <c r="CD638" s="698" t="str">
        <f t="shared" si="2054"/>
        <v/>
      </c>
      <c r="CE638" s="698" t="str">
        <f t="shared" si="2055"/>
        <v/>
      </c>
      <c r="CF638" s="698" t="str">
        <f t="shared" si="2056"/>
        <v/>
      </c>
      <c r="CG638" s="787" t="str">
        <f t="shared" si="2057"/>
        <v/>
      </c>
      <c r="CH638" s="1371" t="str">
        <f t="shared" si="2058"/>
        <v/>
      </c>
      <c r="CI638" s="1372" t="str">
        <f t="shared" si="2059"/>
        <v/>
      </c>
      <c r="CJ638" s="1373" t="str">
        <f t="shared" si="2060"/>
        <v/>
      </c>
      <c r="CK638" s="1373" t="str">
        <f t="shared" si="2061"/>
        <v/>
      </c>
      <c r="CL638" s="1373" t="str">
        <f t="shared" si="2062"/>
        <v/>
      </c>
      <c r="CM638" s="1373" t="str">
        <f t="shared" si="2063"/>
        <v/>
      </c>
      <c r="CN638" s="1373" t="str">
        <f t="shared" si="2064"/>
        <v/>
      </c>
      <c r="CO638" s="1374" t="str">
        <f t="shared" si="2065"/>
        <v/>
      </c>
      <c r="CP638" s="1374" t="str">
        <f t="shared" si="2066"/>
        <v/>
      </c>
      <c r="CQ638" s="1374" t="str">
        <f t="shared" si="2067"/>
        <v/>
      </c>
      <c r="CR638" s="1374" t="str">
        <f t="shared" si="2068"/>
        <v/>
      </c>
      <c r="CS638" s="1373" t="str">
        <f t="shared" si="2069"/>
        <v/>
      </c>
      <c r="CT638" s="1373" t="str">
        <f t="shared" si="2070"/>
        <v/>
      </c>
      <c r="CU638" s="1373" t="str">
        <f t="shared" si="2071"/>
        <v/>
      </c>
      <c r="CV638" s="1373" t="str">
        <f t="shared" si="2072"/>
        <v/>
      </c>
      <c r="CW638" s="1373" t="str">
        <f t="shared" si="2073"/>
        <v/>
      </c>
      <c r="CX638" s="1372" t="str">
        <f t="shared" si="2074"/>
        <v/>
      </c>
      <c r="CY638" s="1375" t="str">
        <f t="shared" si="2075"/>
        <v/>
      </c>
      <c r="CZ638" s="532" t="str">
        <f t="shared" si="2076"/>
        <v/>
      </c>
      <c r="DA638" s="533" t="str">
        <f t="shared" si="2077"/>
        <v/>
      </c>
      <c r="DB638" s="534" t="str">
        <f t="shared" si="2078"/>
        <v/>
      </c>
      <c r="DC638" s="534" t="str">
        <f t="shared" si="2079"/>
        <v/>
      </c>
      <c r="DD638" s="534" t="str">
        <f t="shared" si="2080"/>
        <v/>
      </c>
      <c r="DE638" s="534" t="str">
        <f t="shared" si="2081"/>
        <v/>
      </c>
      <c r="DF638" s="534" t="str">
        <f t="shared" si="2082"/>
        <v/>
      </c>
      <c r="DG638" s="535" t="str">
        <f t="shared" si="2083"/>
        <v/>
      </c>
      <c r="DH638" s="535" t="str">
        <f t="shared" si="2084"/>
        <v/>
      </c>
      <c r="DI638" s="535" t="str">
        <f t="shared" si="2085"/>
        <v/>
      </c>
      <c r="DJ638" s="535" t="str">
        <f t="shared" si="2086"/>
        <v/>
      </c>
      <c r="DK638" s="534" t="str">
        <f t="shared" si="2087"/>
        <v/>
      </c>
      <c r="DL638" s="534" t="str">
        <f t="shared" si="2088"/>
        <v/>
      </c>
      <c r="DM638" s="534" t="str">
        <f t="shared" si="2089"/>
        <v/>
      </c>
      <c r="DN638" s="534" t="str">
        <f t="shared" si="2090"/>
        <v/>
      </c>
      <c r="DO638" s="534" t="str">
        <f t="shared" si="2091"/>
        <v/>
      </c>
      <c r="DP638" s="533" t="str">
        <f t="shared" si="2092"/>
        <v/>
      </c>
      <c r="DQ638" s="532" t="str">
        <f t="shared" si="2093"/>
        <v/>
      </c>
      <c r="DR638" s="753">
        <f t="shared" si="2094"/>
        <v>0</v>
      </c>
      <c r="DS638" s="111">
        <f t="shared" si="2095"/>
        <v>0</v>
      </c>
      <c r="DT638" s="111">
        <f t="shared" si="2096"/>
        <v>0</v>
      </c>
      <c r="DU638" s="111">
        <f t="shared" si="2097"/>
        <v>0</v>
      </c>
      <c r="DV638" s="602"/>
      <c r="DW638" s="719"/>
      <c r="DX638" s="719"/>
      <c r="DY638" s="719"/>
      <c r="DZ638" s="719"/>
      <c r="EA638" s="719"/>
      <c r="EB638" s="719"/>
      <c r="EC638" s="719"/>
      <c r="ED638" s="719"/>
      <c r="EE638" s="603"/>
    </row>
    <row r="639" spans="1:135" s="604" customFormat="1" ht="15.75" hidden="1" customHeight="1">
      <c r="A639" s="800" t="s">
        <v>393</v>
      </c>
      <c r="B639" s="284"/>
      <c r="C639" s="284"/>
      <c r="D639" s="868"/>
      <c r="E639" s="284"/>
      <c r="F639" s="284"/>
      <c r="G639" s="284"/>
      <c r="H639" s="284"/>
      <c r="I639" s="284"/>
      <c r="J639" s="284"/>
      <c r="K639" s="284"/>
      <c r="L639" s="284"/>
      <c r="M639" s="284"/>
      <c r="N639" s="284"/>
      <c r="O639" s="284"/>
      <c r="P639" s="284"/>
      <c r="Q639" s="528"/>
      <c r="R639" s="528"/>
      <c r="S639" s="284"/>
      <c r="T639" s="703"/>
      <c r="U639" s="284"/>
      <c r="V639" s="284"/>
      <c r="W639" s="284"/>
      <c r="X639" s="284"/>
      <c r="Y639" s="284"/>
      <c r="Z639" s="284"/>
      <c r="AA639" s="284"/>
      <c r="AB639" s="284"/>
      <c r="AC639" s="284"/>
      <c r="AD639" s="284"/>
      <c r="AE639" s="284"/>
      <c r="AG639" s="284"/>
      <c r="AH639" s="528"/>
      <c r="AI639" s="284"/>
      <c r="AJ639" s="284"/>
      <c r="AK639" s="284"/>
      <c r="AL639" s="284"/>
      <c r="AM639" s="703"/>
      <c r="AN639" s="284"/>
      <c r="AO639" s="284"/>
      <c r="AP639" s="284"/>
      <c r="AQ639" s="284"/>
      <c r="AR639" s="284"/>
      <c r="AS639" s="284"/>
      <c r="AT639" s="284"/>
      <c r="AU639" s="284"/>
      <c r="AV639" s="284"/>
      <c r="AW639" s="284"/>
      <c r="AX639" s="284"/>
      <c r="AY639" s="284"/>
      <c r="AZ639" s="284"/>
      <c r="BA639" s="284"/>
      <c r="BB639" s="284"/>
      <c r="BC639" s="284"/>
      <c r="BD639" s="284"/>
      <c r="BE639" s="284"/>
      <c r="BF639" s="703"/>
      <c r="BG639" s="284"/>
      <c r="BH639" s="284"/>
      <c r="BI639" s="284"/>
      <c r="BJ639" s="284"/>
      <c r="BK639" s="284"/>
      <c r="BL639" s="284"/>
      <c r="BM639" s="284"/>
      <c r="BN639" s="284"/>
      <c r="BO639" s="284"/>
      <c r="BP639" s="284"/>
      <c r="BQ639" s="284"/>
      <c r="BR639" s="284"/>
      <c r="BS639" s="284"/>
      <c r="BT639" s="284"/>
      <c r="BU639" s="284"/>
      <c r="BV639" s="284"/>
      <c r="BW639" s="284"/>
      <c r="BX639" s="284"/>
      <c r="BY639" s="703"/>
      <c r="BZ639" s="284"/>
      <c r="CA639" s="284"/>
      <c r="CB639" s="284"/>
      <c r="CC639" s="284"/>
      <c r="CD639" s="698" t="str">
        <f t="shared" si="2054"/>
        <v/>
      </c>
      <c r="CE639" s="698" t="str">
        <f t="shared" si="2055"/>
        <v/>
      </c>
      <c r="CF639" s="698" t="str">
        <f t="shared" si="2056"/>
        <v/>
      </c>
      <c r="CG639" s="787" t="str">
        <f t="shared" si="2057"/>
        <v/>
      </c>
      <c r="CH639" s="1371" t="str">
        <f t="shared" si="2058"/>
        <v/>
      </c>
      <c r="CI639" s="1372" t="str">
        <f t="shared" si="2059"/>
        <v/>
      </c>
      <c r="CJ639" s="1373" t="str">
        <f t="shared" si="2060"/>
        <v/>
      </c>
      <c r="CK639" s="1373" t="str">
        <f t="shared" si="2061"/>
        <v/>
      </c>
      <c r="CL639" s="1373" t="str">
        <f t="shared" si="2062"/>
        <v/>
      </c>
      <c r="CM639" s="1373" t="str">
        <f t="shared" si="2063"/>
        <v/>
      </c>
      <c r="CN639" s="1373" t="str">
        <f t="shared" si="2064"/>
        <v/>
      </c>
      <c r="CO639" s="1374" t="str">
        <f t="shared" si="2065"/>
        <v/>
      </c>
      <c r="CP639" s="1374" t="str">
        <f t="shared" si="2066"/>
        <v/>
      </c>
      <c r="CQ639" s="1374" t="str">
        <f t="shared" si="2067"/>
        <v/>
      </c>
      <c r="CR639" s="1374" t="str">
        <f t="shared" si="2068"/>
        <v/>
      </c>
      <c r="CS639" s="1373" t="str">
        <f t="shared" si="2069"/>
        <v/>
      </c>
      <c r="CT639" s="1373" t="str">
        <f t="shared" si="2070"/>
        <v/>
      </c>
      <c r="CU639" s="1373" t="str">
        <f t="shared" si="2071"/>
        <v/>
      </c>
      <c r="CV639" s="1373" t="str">
        <f t="shared" si="2072"/>
        <v/>
      </c>
      <c r="CW639" s="1373" t="str">
        <f t="shared" si="2073"/>
        <v/>
      </c>
      <c r="CX639" s="1372" t="str">
        <f t="shared" si="2074"/>
        <v/>
      </c>
      <c r="CY639" s="1375" t="str">
        <f t="shared" si="2075"/>
        <v/>
      </c>
      <c r="CZ639" s="532" t="str">
        <f t="shared" si="2076"/>
        <v/>
      </c>
      <c r="DA639" s="533" t="str">
        <f t="shared" si="2077"/>
        <v/>
      </c>
      <c r="DB639" s="534" t="str">
        <f t="shared" si="2078"/>
        <v/>
      </c>
      <c r="DC639" s="534" t="str">
        <f t="shared" si="2079"/>
        <v/>
      </c>
      <c r="DD639" s="534" t="str">
        <f t="shared" si="2080"/>
        <v/>
      </c>
      <c r="DE639" s="534" t="str">
        <f t="shared" si="2081"/>
        <v/>
      </c>
      <c r="DF639" s="534" t="str">
        <f t="shared" si="2082"/>
        <v/>
      </c>
      <c r="DG639" s="535" t="str">
        <f t="shared" si="2083"/>
        <v/>
      </c>
      <c r="DH639" s="535" t="str">
        <f t="shared" si="2084"/>
        <v/>
      </c>
      <c r="DI639" s="535" t="str">
        <f t="shared" si="2085"/>
        <v/>
      </c>
      <c r="DJ639" s="535" t="str">
        <f t="shared" si="2086"/>
        <v/>
      </c>
      <c r="DK639" s="534" t="str">
        <f t="shared" si="2087"/>
        <v/>
      </c>
      <c r="DL639" s="534" t="str">
        <f t="shared" si="2088"/>
        <v/>
      </c>
      <c r="DM639" s="534" t="str">
        <f t="shared" si="2089"/>
        <v/>
      </c>
      <c r="DN639" s="534" t="str">
        <f t="shared" si="2090"/>
        <v/>
      </c>
      <c r="DO639" s="534" t="str">
        <f t="shared" si="2091"/>
        <v/>
      </c>
      <c r="DP639" s="533" t="str">
        <f t="shared" si="2092"/>
        <v/>
      </c>
      <c r="DQ639" s="532" t="str">
        <f t="shared" si="2093"/>
        <v/>
      </c>
      <c r="DR639" s="753">
        <f t="shared" si="2094"/>
        <v>0</v>
      </c>
      <c r="DS639" s="111">
        <f t="shared" si="2095"/>
        <v>0</v>
      </c>
      <c r="DT639" s="111">
        <f t="shared" si="2096"/>
        <v>0</v>
      </c>
      <c r="DU639" s="111">
        <f t="shared" si="2097"/>
        <v>0</v>
      </c>
      <c r="DV639" s="602"/>
      <c r="DW639" s="719"/>
      <c r="DX639" s="719"/>
      <c r="DY639" s="719"/>
      <c r="DZ639" s="719"/>
      <c r="EA639" s="719"/>
      <c r="EB639" s="719"/>
      <c r="EC639" s="719"/>
      <c r="ED639" s="719"/>
      <c r="EE639" s="603"/>
    </row>
    <row r="640" spans="1:135" s="604" customFormat="1" ht="15.75" customHeight="1">
      <c r="A640" s="748" t="s">
        <v>328</v>
      </c>
      <c r="B640" s="733">
        <f>'Data 4'!B88</f>
        <v>5.2039208736469E-2</v>
      </c>
      <c r="C640" s="733">
        <f>'Data 4'!C88</f>
        <v>0</v>
      </c>
      <c r="D640" s="733">
        <f>'Data 4'!D88</f>
        <v>0</v>
      </c>
      <c r="E640" s="733">
        <f>'Data 4'!E88</f>
        <v>1.1783521793275216E-2</v>
      </c>
      <c r="F640" s="733">
        <f>'Data 4'!F88</f>
        <v>0</v>
      </c>
      <c r="G640" s="733">
        <f>'Data 4'!G88</f>
        <v>0</v>
      </c>
      <c r="H640" s="733">
        <f>'Data 4'!H88</f>
        <v>0</v>
      </c>
      <c r="I640" s="733">
        <f>'Data 4'!I88</f>
        <v>0</v>
      </c>
      <c r="J640" s="733">
        <f>'Data 4'!J88</f>
        <v>0</v>
      </c>
      <c r="K640" s="733">
        <f>'Data 4'!K88</f>
        <v>0</v>
      </c>
      <c r="L640" s="733">
        <f>'Data 4'!L88</f>
        <v>0</v>
      </c>
      <c r="M640" s="733">
        <f>'Data 4'!M88</f>
        <v>0</v>
      </c>
      <c r="N640" s="733">
        <f>'Data 4'!N88</f>
        <v>0</v>
      </c>
      <c r="O640" s="733">
        <f>'Data 4'!O88</f>
        <v>0</v>
      </c>
      <c r="P640" s="733">
        <f>'Data 4'!P88</f>
        <v>0</v>
      </c>
      <c r="Q640" s="733">
        <f>'Data 4'!Q88</f>
        <v>0</v>
      </c>
      <c r="R640" s="733">
        <f>'Data 4'!S88</f>
        <v>0</v>
      </c>
      <c r="S640" s="733">
        <f>'Data 4'!S88</f>
        <v>0</v>
      </c>
      <c r="T640" s="752"/>
      <c r="U640" s="733">
        <f>'Data 4'!U88</f>
        <v>0.10119713840953565</v>
      </c>
      <c r="V640" s="733">
        <f>'Data 4'!V88</f>
        <v>8.4563714196762133E-2</v>
      </c>
      <c r="W640" s="733">
        <f>'Data 4'!W88</f>
        <v>8.7633425902864256E-2</v>
      </c>
      <c r="X640" s="733">
        <f>'Data 4'!X88</f>
        <v>2.651292403486924E-2</v>
      </c>
      <c r="Y640" s="733">
        <f>'Data 4'!Y88</f>
        <v>0</v>
      </c>
      <c r="Z640" s="733">
        <f>'Data 4'!Z88</f>
        <v>6.7650971357409703E-2</v>
      </c>
      <c r="AA640" s="733">
        <f>'Data 4'!AA88</f>
        <v>0</v>
      </c>
      <c r="AB640" s="733">
        <f>'Data 4'!AB88</f>
        <v>0</v>
      </c>
      <c r="AC640" s="733">
        <f>'Data 4'!AC88</f>
        <v>0</v>
      </c>
      <c r="AD640" s="733">
        <f>'Data 4'!AD88</f>
        <v>1.325646201743462E-2</v>
      </c>
      <c r="AE640" s="733">
        <f>'Data 4'!AE88</f>
        <v>0</v>
      </c>
      <c r="AF640" s="733">
        <f>'Data 4'!AF88</f>
        <v>0</v>
      </c>
      <c r="AG640" s="733">
        <f>'Data 4'!AG88</f>
        <v>0</v>
      </c>
      <c r="AH640" s="733">
        <f>'Data 4'!AH88</f>
        <v>0</v>
      </c>
      <c r="AI640" s="733">
        <f>'Data 4'!AI88</f>
        <v>0</v>
      </c>
      <c r="AJ640" s="733">
        <f>'Data 4'!AJ88</f>
        <v>0</v>
      </c>
      <c r="AK640" s="733">
        <f>'Data 4'!AL88</f>
        <v>0</v>
      </c>
      <c r="AL640" s="733">
        <f>'Data 4'!AL88</f>
        <v>0</v>
      </c>
      <c r="AM640" s="752"/>
      <c r="AN640" s="733">
        <f>'Data 4'!AN88</f>
        <v>0</v>
      </c>
      <c r="AO640" s="733">
        <f>'Data 4'!AO88</f>
        <v>2.2550323785803236E-2</v>
      </c>
      <c r="AP640" s="733">
        <f>'Data 4'!AP88</f>
        <v>9.0201295143212956E-3</v>
      </c>
      <c r="AQ640" s="733">
        <f>'Data 4'!AQ88</f>
        <v>0</v>
      </c>
      <c r="AR640" s="733">
        <f>'Data 4'!AR88</f>
        <v>0</v>
      </c>
      <c r="AS640" s="733">
        <f>'Data 4'!AS88</f>
        <v>0.10824155417185553</v>
      </c>
      <c r="AT640" s="733">
        <f>'Data 4'!AT88</f>
        <v>7.7315395837039669E-2</v>
      </c>
      <c r="AU640" s="733">
        <f>'Data 4'!AU88</f>
        <v>0.11275161892901618</v>
      </c>
      <c r="AV640" s="733">
        <f>'Data 4'!AV88</f>
        <v>9.6644244796299572E-2</v>
      </c>
      <c r="AW640" s="733">
        <f>'Data 4'!AW88</f>
        <v>0</v>
      </c>
      <c r="AX640" s="733">
        <f>'Data 4'!AX88</f>
        <v>6.7650971357409703E-2</v>
      </c>
      <c r="AY640" s="733">
        <f>'Data 4'!AY88</f>
        <v>0</v>
      </c>
      <c r="AZ640" s="733">
        <f>'Data 4'!AZ88</f>
        <v>0</v>
      </c>
      <c r="BA640" s="733">
        <f>'Data 4'!BA88</f>
        <v>0</v>
      </c>
      <c r="BB640" s="733">
        <f>'Data 4'!BB88</f>
        <v>0</v>
      </c>
      <c r="BC640" s="733">
        <f>'Data 4'!BC88</f>
        <v>0</v>
      </c>
      <c r="BD640" s="733">
        <f>'Data 4'!BE88</f>
        <v>0</v>
      </c>
      <c r="BE640" s="733">
        <f>'Data 4'!BE88</f>
        <v>0</v>
      </c>
      <c r="BF640" s="752"/>
      <c r="BG640" s="733">
        <f>'Data 4'!BG88</f>
        <v>0</v>
      </c>
      <c r="BH640" s="733">
        <f>'Data 4'!BH88</f>
        <v>0</v>
      </c>
      <c r="BI640" s="733">
        <f>'Data 4'!BI88</f>
        <v>0</v>
      </c>
      <c r="BJ640" s="733">
        <f>'Data 4'!BJ88</f>
        <v>0</v>
      </c>
      <c r="BK640" s="733">
        <f>'Data 4'!BK88</f>
        <v>0</v>
      </c>
      <c r="BL640" s="733">
        <f>'Data 4'!BL88</f>
        <v>0.11275161892901618</v>
      </c>
      <c r="BM640" s="733">
        <f>'Data 4'!BM88</f>
        <v>7.7315395837039669E-2</v>
      </c>
      <c r="BN640" s="733">
        <f>'Data 4'!BN88</f>
        <v>0.13530194271481941</v>
      </c>
      <c r="BO640" s="733">
        <f>'Data 4'!BO88</f>
        <v>9.6644244796299572E-2</v>
      </c>
      <c r="BP640" s="733">
        <f>'Data 4'!BP88</f>
        <v>0</v>
      </c>
      <c r="BQ640" s="733">
        <f>'Data 4'!BQ88</f>
        <v>7.7315395837039669E-2</v>
      </c>
      <c r="BR640" s="733">
        <f>'Data 4'!BR88</f>
        <v>0</v>
      </c>
      <c r="BS640" s="733">
        <f>'Data 4'!BS88</f>
        <v>0</v>
      </c>
      <c r="BT640" s="733">
        <f>'Data 4'!BT88</f>
        <v>0</v>
      </c>
      <c r="BU640" s="733">
        <f>'Data 4'!BU88</f>
        <v>0</v>
      </c>
      <c r="BV640" s="733">
        <f>'Data 4'!BV88</f>
        <v>0</v>
      </c>
      <c r="BW640" s="733">
        <f>'Data 4'!BX88</f>
        <v>0</v>
      </c>
      <c r="BX640" s="733">
        <f>'Data 4'!BX88</f>
        <v>0</v>
      </c>
      <c r="BY640" s="752"/>
      <c r="BZ640" s="733">
        <f>'Data 4'!BZ88</f>
        <v>2.2941780821917807E-2</v>
      </c>
      <c r="CA640" s="733">
        <f>'Data 4'!CA88</f>
        <v>3.2171701120797008E-2</v>
      </c>
      <c r="CB640" s="733">
        <f>'Data 4'!CB88</f>
        <v>2.2811021170610211E-2</v>
      </c>
      <c r="CC640" s="733">
        <f>'Data 4'!CC88</f>
        <v>5.4746450809464504E-2</v>
      </c>
      <c r="CD640" s="698">
        <f t="shared" si="2054"/>
        <v>7.3647011207970091E-4</v>
      </c>
      <c r="CE640" s="723">
        <f t="shared" si="2055"/>
        <v>1.7476093594333747E-2</v>
      </c>
      <c r="CF640" s="723">
        <f t="shared" si="2056"/>
        <v>2.3838913716420565E-2</v>
      </c>
      <c r="CG640" s="790">
        <f t="shared" si="2057"/>
        <v>2.2751665962462191E-2</v>
      </c>
      <c r="CH640" s="1376">
        <f t="shared" si="2058"/>
        <v>0</v>
      </c>
      <c r="CI640" s="1377">
        <f t="shared" si="2059"/>
        <v>0</v>
      </c>
      <c r="CJ640" s="1378">
        <f t="shared" si="2060"/>
        <v>0</v>
      </c>
      <c r="CK640" s="1378">
        <f t="shared" si="2061"/>
        <v>0</v>
      </c>
      <c r="CL640" s="1378">
        <f t="shared" si="2062"/>
        <v>0</v>
      </c>
      <c r="CM640" s="1378">
        <f t="shared" si="2063"/>
        <v>0</v>
      </c>
      <c r="CN640" s="1378">
        <f t="shared" si="2064"/>
        <v>0</v>
      </c>
      <c r="CO640" s="1379">
        <f t="shared" si="2065"/>
        <v>0</v>
      </c>
      <c r="CP640" s="1379">
        <f t="shared" si="2066"/>
        <v>0</v>
      </c>
      <c r="CQ640" s="1379">
        <f t="shared" si="2067"/>
        <v>0</v>
      </c>
      <c r="CR640" s="1379">
        <f t="shared" si="2068"/>
        <v>0</v>
      </c>
      <c r="CS640" s="1378">
        <f t="shared" si="2069"/>
        <v>0</v>
      </c>
      <c r="CT640" s="1378">
        <f t="shared" si="2070"/>
        <v>0</v>
      </c>
      <c r="CU640" s="1378">
        <f t="shared" si="2071"/>
        <v>0</v>
      </c>
      <c r="CV640" s="1378">
        <f t="shared" si="2072"/>
        <v>0</v>
      </c>
      <c r="CW640" s="1378">
        <f t="shared" si="2073"/>
        <v>0</v>
      </c>
      <c r="CX640" s="1377">
        <f t="shared" si="2074"/>
        <v>1.1783521793275216E-2</v>
      </c>
      <c r="CY640" s="1380">
        <f t="shared" si="2075"/>
        <v>5.2039208736469E-2</v>
      </c>
      <c r="CZ640" s="638">
        <f t="shared" si="2076"/>
        <v>0</v>
      </c>
      <c r="DA640" s="639">
        <f t="shared" si="2077"/>
        <v>0</v>
      </c>
      <c r="DB640" s="640">
        <f t="shared" si="2078"/>
        <v>0</v>
      </c>
      <c r="DC640" s="640">
        <f t="shared" si="2079"/>
        <v>0</v>
      </c>
      <c r="DD640" s="640">
        <f t="shared" si="2080"/>
        <v>0</v>
      </c>
      <c r="DE640" s="640">
        <f t="shared" si="2081"/>
        <v>0</v>
      </c>
      <c r="DF640" s="640">
        <f t="shared" si="2082"/>
        <v>0</v>
      </c>
      <c r="DG640" s="641">
        <f t="shared" si="2083"/>
        <v>0</v>
      </c>
      <c r="DH640" s="641">
        <f t="shared" si="2084"/>
        <v>0</v>
      </c>
      <c r="DI640" s="641">
        <f t="shared" si="2085"/>
        <v>0</v>
      </c>
      <c r="DJ640" s="641">
        <f t="shared" si="2086"/>
        <v>0</v>
      </c>
      <c r="DK640" s="640">
        <f t="shared" si="2087"/>
        <v>0</v>
      </c>
      <c r="DL640" s="640">
        <f t="shared" si="2088"/>
        <v>1.325646201743462E-2</v>
      </c>
      <c r="DM640" s="640">
        <f t="shared" si="2089"/>
        <v>2.651292403486924E-2</v>
      </c>
      <c r="DN640" s="640">
        <f t="shared" si="2090"/>
        <v>6.7650971357409703E-2</v>
      </c>
      <c r="DO640" s="640">
        <f t="shared" si="2091"/>
        <v>8.4563714196762133E-2</v>
      </c>
      <c r="DP640" s="639">
        <f t="shared" si="2092"/>
        <v>8.7633425902864256E-2</v>
      </c>
      <c r="DQ640" s="638">
        <f t="shared" si="2093"/>
        <v>0.10119713840953565</v>
      </c>
      <c r="DR640" s="753">
        <f t="shared" si="2094"/>
        <v>18</v>
      </c>
      <c r="DS640" s="111">
        <f t="shared" si="2095"/>
        <v>18</v>
      </c>
      <c r="DT640" s="111">
        <f t="shared" si="2096"/>
        <v>18</v>
      </c>
      <c r="DU640" s="111">
        <f t="shared" si="2097"/>
        <v>18</v>
      </c>
      <c r="DV640" s="602"/>
      <c r="DW640" s="719"/>
      <c r="DX640" s="719"/>
      <c r="DY640" s="719"/>
      <c r="DZ640" s="719"/>
      <c r="EA640" s="719"/>
      <c r="EB640" s="719"/>
      <c r="EC640" s="719"/>
      <c r="ED640" s="719"/>
      <c r="EE640" s="603"/>
    </row>
    <row r="641" spans="1:135" s="604" customFormat="1" ht="15.75" hidden="1" customHeight="1">
      <c r="A641" s="859" t="s">
        <v>398</v>
      </c>
      <c r="B641" s="330"/>
      <c r="C641" s="330"/>
      <c r="D641" s="330"/>
      <c r="E641" s="330"/>
      <c r="F641" s="330"/>
      <c r="G641" s="330"/>
      <c r="H641" s="330"/>
      <c r="I641" s="330"/>
      <c r="J641" s="330"/>
      <c r="K641" s="330"/>
      <c r="L641" s="330"/>
      <c r="M641" s="330"/>
      <c r="N641" s="330"/>
      <c r="O641" s="330"/>
      <c r="P641" s="330"/>
      <c r="Q641" s="330"/>
      <c r="R641" s="330"/>
      <c r="S641" s="330"/>
      <c r="T641" s="849"/>
      <c r="U641" s="330"/>
      <c r="V641" s="330"/>
      <c r="W641" s="330"/>
      <c r="X641" s="330"/>
      <c r="Y641" s="330"/>
      <c r="Z641" s="330"/>
      <c r="AA641" s="330"/>
      <c r="AB641" s="330"/>
      <c r="AC641" s="330"/>
      <c r="AD641" s="330"/>
      <c r="AE641" s="330"/>
      <c r="AF641" s="330"/>
      <c r="AG641" s="330"/>
      <c r="AH641" s="330"/>
      <c r="AI641" s="330"/>
      <c r="AJ641" s="330"/>
      <c r="AK641" s="330"/>
      <c r="AL641" s="330"/>
      <c r="AM641" s="849"/>
      <c r="AN641" s="330"/>
      <c r="AO641" s="330"/>
      <c r="AP641" s="330"/>
      <c r="AQ641" s="330"/>
      <c r="AR641" s="330"/>
      <c r="AS641" s="330"/>
      <c r="AT641" s="330"/>
      <c r="AU641" s="330"/>
      <c r="AV641" s="330"/>
      <c r="AW641" s="330"/>
      <c r="AX641" s="330"/>
      <c r="AY641" s="330"/>
      <c r="AZ641" s="330"/>
      <c r="BA641" s="330"/>
      <c r="BB641" s="330"/>
      <c r="BC641" s="330"/>
      <c r="BD641" s="330"/>
      <c r="BE641" s="330"/>
      <c r="BF641" s="849"/>
      <c r="BG641" s="330"/>
      <c r="BH641" s="330"/>
      <c r="BI641" s="330"/>
      <c r="BJ641" s="330"/>
      <c r="BK641" s="330"/>
      <c r="BL641" s="330"/>
      <c r="BM641" s="330"/>
      <c r="BN641" s="330"/>
      <c r="BO641" s="330"/>
      <c r="BP641" s="330"/>
      <c r="BQ641" s="330"/>
      <c r="BR641" s="330"/>
      <c r="BS641" s="330"/>
      <c r="BT641" s="330"/>
      <c r="BU641" s="330"/>
      <c r="BV641" s="330"/>
      <c r="BW641" s="330"/>
      <c r="BX641" s="330"/>
      <c r="BY641" s="849"/>
      <c r="BZ641" s="330"/>
      <c r="CA641" s="330"/>
      <c r="CB641" s="330"/>
      <c r="CC641" s="330"/>
      <c r="CD641" s="698" t="str">
        <f t="shared" si="2054"/>
        <v/>
      </c>
      <c r="CE641" s="698" t="str">
        <f t="shared" si="2055"/>
        <v/>
      </c>
      <c r="CF641" s="698" t="str">
        <f t="shared" si="2056"/>
        <v/>
      </c>
      <c r="CG641" s="787" t="str">
        <f t="shared" si="2057"/>
        <v/>
      </c>
      <c r="CH641" s="1371" t="str">
        <f t="shared" si="2058"/>
        <v/>
      </c>
      <c r="CI641" s="1372" t="str">
        <f t="shared" si="2059"/>
        <v/>
      </c>
      <c r="CJ641" s="1373" t="str">
        <f t="shared" si="2060"/>
        <v/>
      </c>
      <c r="CK641" s="1373" t="str">
        <f t="shared" si="2061"/>
        <v/>
      </c>
      <c r="CL641" s="1373" t="str">
        <f t="shared" si="2062"/>
        <v/>
      </c>
      <c r="CM641" s="1373" t="str">
        <f t="shared" si="2063"/>
        <v/>
      </c>
      <c r="CN641" s="1373" t="str">
        <f t="shared" si="2064"/>
        <v/>
      </c>
      <c r="CO641" s="1374" t="str">
        <f t="shared" si="2065"/>
        <v/>
      </c>
      <c r="CP641" s="1374" t="str">
        <f t="shared" si="2066"/>
        <v/>
      </c>
      <c r="CQ641" s="1374" t="str">
        <f t="shared" si="2067"/>
        <v/>
      </c>
      <c r="CR641" s="1374" t="str">
        <f t="shared" si="2068"/>
        <v/>
      </c>
      <c r="CS641" s="1373" t="str">
        <f t="shared" si="2069"/>
        <v/>
      </c>
      <c r="CT641" s="1373" t="str">
        <f t="shared" si="2070"/>
        <v/>
      </c>
      <c r="CU641" s="1373" t="str">
        <f t="shared" si="2071"/>
        <v/>
      </c>
      <c r="CV641" s="1373" t="str">
        <f t="shared" si="2072"/>
        <v/>
      </c>
      <c r="CW641" s="1373" t="str">
        <f t="shared" si="2073"/>
        <v/>
      </c>
      <c r="CX641" s="1372" t="str">
        <f t="shared" si="2074"/>
        <v/>
      </c>
      <c r="CY641" s="1375" t="str">
        <f t="shared" si="2075"/>
        <v/>
      </c>
      <c r="CZ641" s="532" t="str">
        <f t="shared" si="2076"/>
        <v/>
      </c>
      <c r="DA641" s="533" t="str">
        <f t="shared" si="2077"/>
        <v/>
      </c>
      <c r="DB641" s="534" t="str">
        <f t="shared" si="2078"/>
        <v/>
      </c>
      <c r="DC641" s="534" t="str">
        <f t="shared" si="2079"/>
        <v/>
      </c>
      <c r="DD641" s="534" t="str">
        <f t="shared" si="2080"/>
        <v/>
      </c>
      <c r="DE641" s="534" t="str">
        <f t="shared" si="2081"/>
        <v/>
      </c>
      <c r="DF641" s="534" t="str">
        <f t="shared" si="2082"/>
        <v/>
      </c>
      <c r="DG641" s="535" t="str">
        <f t="shared" si="2083"/>
        <v/>
      </c>
      <c r="DH641" s="535" t="str">
        <f t="shared" si="2084"/>
        <v/>
      </c>
      <c r="DI641" s="535" t="str">
        <f t="shared" si="2085"/>
        <v/>
      </c>
      <c r="DJ641" s="535" t="str">
        <f t="shared" si="2086"/>
        <v/>
      </c>
      <c r="DK641" s="534" t="str">
        <f t="shared" si="2087"/>
        <v/>
      </c>
      <c r="DL641" s="534" t="str">
        <f t="shared" si="2088"/>
        <v/>
      </c>
      <c r="DM641" s="534" t="str">
        <f t="shared" si="2089"/>
        <v/>
      </c>
      <c r="DN641" s="534" t="str">
        <f t="shared" si="2090"/>
        <v/>
      </c>
      <c r="DO641" s="534" t="str">
        <f t="shared" si="2091"/>
        <v/>
      </c>
      <c r="DP641" s="533" t="str">
        <f t="shared" si="2092"/>
        <v/>
      </c>
      <c r="DQ641" s="532" t="str">
        <f t="shared" si="2093"/>
        <v/>
      </c>
      <c r="DR641" s="753">
        <f t="shared" si="2094"/>
        <v>0</v>
      </c>
      <c r="DS641" s="111">
        <f t="shared" si="2095"/>
        <v>0</v>
      </c>
      <c r="DT641" s="111">
        <f t="shared" si="2096"/>
        <v>0</v>
      </c>
      <c r="DU641" s="111">
        <f t="shared" si="2097"/>
        <v>0</v>
      </c>
      <c r="DV641" s="602"/>
      <c r="DW641" s="719"/>
      <c r="DX641" s="719"/>
      <c r="DY641" s="719"/>
      <c r="DZ641" s="719"/>
      <c r="EA641" s="719"/>
      <c r="EB641" s="719"/>
      <c r="EC641" s="719"/>
      <c r="ED641" s="719"/>
      <c r="EE641" s="603"/>
    </row>
    <row r="642" spans="1:135" s="604" customFormat="1" ht="15.75" customHeight="1">
      <c r="A642" s="748" t="s">
        <v>395</v>
      </c>
      <c r="B642" s="730">
        <f>'Data 4'!B89</f>
        <v>15750</v>
      </c>
      <c r="C642" s="730">
        <f>'Data 4'!C89</f>
        <v>0</v>
      </c>
      <c r="D642" s="730">
        <f>'Data 4'!D89</f>
        <v>0</v>
      </c>
      <c r="E642" s="730">
        <f>'Data 4'!E89</f>
        <v>384</v>
      </c>
      <c r="F642" s="730">
        <f>'Data 4'!F89</f>
        <v>0</v>
      </c>
      <c r="G642" s="730">
        <f>'Data 4'!G89</f>
        <v>0</v>
      </c>
      <c r="H642" s="730">
        <f>'Data 4'!H89</f>
        <v>0</v>
      </c>
      <c r="I642" s="730">
        <f>'Data 4'!I89</f>
        <v>115.20000000000002</v>
      </c>
      <c r="J642" s="730">
        <f>'Data 4'!J89</f>
        <v>0</v>
      </c>
      <c r="K642" s="730">
        <f>'Data 4'!K89</f>
        <v>0</v>
      </c>
      <c r="L642" s="730">
        <f>'Data 4'!L89</f>
        <v>0</v>
      </c>
      <c r="M642" s="730">
        <f>'Data 4'!M89</f>
        <v>0</v>
      </c>
      <c r="N642" s="730">
        <f>'Data 4'!N89</f>
        <v>0</v>
      </c>
      <c r="O642" s="730">
        <f>'Data 4'!O89</f>
        <v>0</v>
      </c>
      <c r="P642" s="730">
        <f>'Data 4'!P89</f>
        <v>0</v>
      </c>
      <c r="Q642" s="730">
        <f>'Data 4'!Q89</f>
        <v>0</v>
      </c>
      <c r="R642" s="730">
        <f>'Data 4'!S89</f>
        <v>0</v>
      </c>
      <c r="S642" s="730">
        <f>'Data 4'!S89</f>
        <v>0</v>
      </c>
      <c r="T642" s="762"/>
      <c r="U642" s="730">
        <f>'Data 4'!U89</f>
        <v>828</v>
      </c>
      <c r="V642" s="730">
        <f>'Data 4'!V89</f>
        <v>1245</v>
      </c>
      <c r="W642" s="730">
        <f>'Data 4'!W89</f>
        <v>1740</v>
      </c>
      <c r="X642" s="730">
        <f>'Data 4'!X89</f>
        <v>1620</v>
      </c>
      <c r="Y642" s="730">
        <f>'Data 4'!Y89</f>
        <v>0</v>
      </c>
      <c r="Z642" s="730">
        <f>'Data 4'!Z89</f>
        <v>1500</v>
      </c>
      <c r="AA642" s="730">
        <f>'Data 4'!AA89</f>
        <v>0</v>
      </c>
      <c r="AB642" s="730">
        <f>'Data 4'!AB89</f>
        <v>0</v>
      </c>
      <c r="AC642" s="730">
        <f>'Data 4'!AC89</f>
        <v>0</v>
      </c>
      <c r="AD642" s="730">
        <f>'Data 4'!AD89</f>
        <v>360</v>
      </c>
      <c r="AE642" s="730">
        <f>'Data 4'!AE89</f>
        <v>302.39999999999998</v>
      </c>
      <c r="AF642" s="730">
        <f>'Data 4'!AF89</f>
        <v>0</v>
      </c>
      <c r="AG642" s="730">
        <f>'Data 4'!AG89</f>
        <v>0</v>
      </c>
      <c r="AH642" s="730">
        <f>'Data 4'!AH89</f>
        <v>0</v>
      </c>
      <c r="AI642" s="730">
        <f>'Data 4'!AI89</f>
        <v>0</v>
      </c>
      <c r="AJ642" s="730">
        <f>'Data 4'!AJ89</f>
        <v>0</v>
      </c>
      <c r="AK642" s="730">
        <f>'Data 4'!AL89</f>
        <v>0</v>
      </c>
      <c r="AL642" s="730">
        <f>'Data 4'!AL89</f>
        <v>0</v>
      </c>
      <c r="AM642" s="762"/>
      <c r="AN642" s="730">
        <f>'Data 4'!AN89</f>
        <v>0</v>
      </c>
      <c r="AO642" s="730">
        <f>'Data 4'!AO89</f>
        <v>750</v>
      </c>
      <c r="AP642" s="730">
        <f>'Data 4'!AP89</f>
        <v>0</v>
      </c>
      <c r="AQ642" s="730">
        <f>'Data 4'!AQ89</f>
        <v>0</v>
      </c>
      <c r="AR642" s="730">
        <f>'Data 4'!AR89</f>
        <v>0</v>
      </c>
      <c r="AS642" s="730">
        <f>'Data 4'!AS89</f>
        <v>12000</v>
      </c>
      <c r="AT642" s="730">
        <f>'Data 4'!AT89</f>
        <v>12000</v>
      </c>
      <c r="AU642" s="730">
        <f>'Data 4'!AU89</f>
        <v>15000</v>
      </c>
      <c r="AV642" s="730">
        <f>'Data 4'!AV89</f>
        <v>12750</v>
      </c>
      <c r="AW642" s="730">
        <f>'Data 4'!AW89</f>
        <v>0</v>
      </c>
      <c r="AX642" s="730">
        <f>'Data 4'!AX89</f>
        <v>12000</v>
      </c>
      <c r="AY642" s="730">
        <f>'Data 4'!AY89</f>
        <v>0</v>
      </c>
      <c r="AZ642" s="730">
        <f>'Data 4'!AZ89</f>
        <v>0</v>
      </c>
      <c r="BA642" s="730">
        <f>'Data 4'!BA89</f>
        <v>0</v>
      </c>
      <c r="BB642" s="730">
        <f>'Data 4'!BB89</f>
        <v>0</v>
      </c>
      <c r="BC642" s="730">
        <f>'Data 4'!BC89</f>
        <v>0</v>
      </c>
      <c r="BD642" s="730">
        <f>'Data 4'!BE89</f>
        <v>0</v>
      </c>
      <c r="BE642" s="730">
        <f>'Data 4'!BE89</f>
        <v>0</v>
      </c>
      <c r="BF642" s="762"/>
      <c r="BG642" s="730">
        <f>'Data 4'!BG89</f>
        <v>0</v>
      </c>
      <c r="BH642" s="730">
        <f>'Data 4'!BH89</f>
        <v>0</v>
      </c>
      <c r="BI642" s="730">
        <f>'Data 4'!BI89</f>
        <v>0</v>
      </c>
      <c r="BJ642" s="730">
        <f>'Data 4'!BJ89</f>
        <v>0</v>
      </c>
      <c r="BK642" s="730">
        <f>'Data 4'!BK89</f>
        <v>0</v>
      </c>
      <c r="BL642" s="730">
        <f>'Data 4'!BL89</f>
        <v>19500</v>
      </c>
      <c r="BM642" s="730">
        <f>'Data 4'!BM89</f>
        <v>13200</v>
      </c>
      <c r="BN642" s="730">
        <f>'Data 4'!BN89</f>
        <v>12750</v>
      </c>
      <c r="BO642" s="730">
        <f>'Data 4'!BO89</f>
        <v>18000</v>
      </c>
      <c r="BP642" s="730">
        <f>'Data 4'!BP89</f>
        <v>0</v>
      </c>
      <c r="BQ642" s="730">
        <f>'Data 4'!BQ89</f>
        <v>14400</v>
      </c>
      <c r="BR642" s="730">
        <f>'Data 4'!BR89</f>
        <v>0</v>
      </c>
      <c r="BS642" s="730">
        <f>'Data 4'!BS89</f>
        <v>0</v>
      </c>
      <c r="BT642" s="730">
        <f>'Data 4'!BT89</f>
        <v>0</v>
      </c>
      <c r="BU642" s="730">
        <f>'Data 4'!BU89</f>
        <v>0</v>
      </c>
      <c r="BV642" s="730">
        <f>'Data 4'!BV89</f>
        <v>0</v>
      </c>
      <c r="BW642" s="730">
        <f>'Data 4'!BX89</f>
        <v>0</v>
      </c>
      <c r="BX642" s="730">
        <f>'Data 4'!BX89</f>
        <v>0</v>
      </c>
      <c r="BY642" s="762"/>
      <c r="BZ642" s="730">
        <f>'Data 4'!BZ89</f>
        <v>120</v>
      </c>
      <c r="CA642" s="730">
        <f>'Data 4'!CA89</f>
        <v>660</v>
      </c>
      <c r="CB642" s="730">
        <f>'Data 4'!CB89</f>
        <v>0</v>
      </c>
      <c r="CC642" s="730">
        <f>'Data 4'!CC89</f>
        <v>0</v>
      </c>
      <c r="CD642" s="698">
        <f t="shared" si="2054"/>
        <v>31.200000000000045</v>
      </c>
      <c r="CE642" s="698">
        <f t="shared" si="2055"/>
        <v>365.96249999999998</v>
      </c>
      <c r="CF642" s="698">
        <f t="shared" si="2056"/>
        <v>3093.75</v>
      </c>
      <c r="CG642" s="787">
        <f t="shared" si="2057"/>
        <v>3646.875</v>
      </c>
      <c r="CH642" s="1371">
        <f t="shared" si="2058"/>
        <v>0</v>
      </c>
      <c r="CI642" s="1372">
        <f t="shared" si="2059"/>
        <v>0</v>
      </c>
      <c r="CJ642" s="1373">
        <f t="shared" si="2060"/>
        <v>0</v>
      </c>
      <c r="CK642" s="1373">
        <f t="shared" si="2061"/>
        <v>0</v>
      </c>
      <c r="CL642" s="1373">
        <f t="shared" si="2062"/>
        <v>0</v>
      </c>
      <c r="CM642" s="1373">
        <f t="shared" si="2063"/>
        <v>0</v>
      </c>
      <c r="CN642" s="1373">
        <f t="shared" si="2064"/>
        <v>0</v>
      </c>
      <c r="CO642" s="1374">
        <f t="shared" si="2065"/>
        <v>0</v>
      </c>
      <c r="CP642" s="1374">
        <f t="shared" si="2066"/>
        <v>0</v>
      </c>
      <c r="CQ642" s="1374">
        <f t="shared" si="2067"/>
        <v>0</v>
      </c>
      <c r="CR642" s="1374">
        <f t="shared" si="2068"/>
        <v>0</v>
      </c>
      <c r="CS642" s="1373">
        <f t="shared" si="2069"/>
        <v>0</v>
      </c>
      <c r="CT642" s="1373">
        <f t="shared" si="2070"/>
        <v>0</v>
      </c>
      <c r="CU642" s="1373">
        <f t="shared" si="2071"/>
        <v>0</v>
      </c>
      <c r="CV642" s="1373">
        <f t="shared" si="2072"/>
        <v>0</v>
      </c>
      <c r="CW642" s="1373">
        <f t="shared" si="2073"/>
        <v>115.20000000000002</v>
      </c>
      <c r="CX642" s="1372">
        <f t="shared" si="2074"/>
        <v>384</v>
      </c>
      <c r="CY642" s="1375">
        <f t="shared" si="2075"/>
        <v>15750</v>
      </c>
      <c r="CZ642" s="532">
        <f t="shared" si="2076"/>
        <v>0</v>
      </c>
      <c r="DA642" s="533">
        <f t="shared" si="2077"/>
        <v>0</v>
      </c>
      <c r="DB642" s="534">
        <f t="shared" si="2078"/>
        <v>0</v>
      </c>
      <c r="DC642" s="534">
        <f t="shared" si="2079"/>
        <v>0</v>
      </c>
      <c r="DD642" s="534">
        <f t="shared" si="2080"/>
        <v>0</v>
      </c>
      <c r="DE642" s="534">
        <f t="shared" si="2081"/>
        <v>0</v>
      </c>
      <c r="DF642" s="534">
        <f t="shared" si="2082"/>
        <v>0</v>
      </c>
      <c r="DG642" s="535">
        <f t="shared" si="2083"/>
        <v>0</v>
      </c>
      <c r="DH642" s="535">
        <f t="shared" si="2084"/>
        <v>0</v>
      </c>
      <c r="DI642" s="535">
        <f t="shared" si="2085"/>
        <v>0</v>
      </c>
      <c r="DJ642" s="535">
        <f t="shared" si="2086"/>
        <v>0</v>
      </c>
      <c r="DK642" s="534">
        <f t="shared" si="2087"/>
        <v>302.39999999999998</v>
      </c>
      <c r="DL642" s="534">
        <f t="shared" si="2088"/>
        <v>360</v>
      </c>
      <c r="DM642" s="534">
        <f t="shared" si="2089"/>
        <v>828</v>
      </c>
      <c r="DN642" s="534">
        <f t="shared" si="2090"/>
        <v>1245</v>
      </c>
      <c r="DO642" s="534">
        <f t="shared" si="2091"/>
        <v>1500</v>
      </c>
      <c r="DP642" s="533">
        <f t="shared" si="2092"/>
        <v>1620</v>
      </c>
      <c r="DQ642" s="532">
        <f t="shared" si="2093"/>
        <v>1740</v>
      </c>
      <c r="DR642" s="753">
        <f t="shared" si="2094"/>
        <v>18</v>
      </c>
      <c r="DS642" s="111">
        <f t="shared" si="2095"/>
        <v>18</v>
      </c>
      <c r="DT642" s="111">
        <f t="shared" si="2096"/>
        <v>18</v>
      </c>
      <c r="DU642" s="111">
        <f t="shared" si="2097"/>
        <v>18</v>
      </c>
      <c r="DV642" s="602"/>
      <c r="DW642" s="719"/>
      <c r="DX642" s="719"/>
      <c r="DY642" s="719"/>
      <c r="DZ642" s="719"/>
      <c r="EA642" s="719"/>
      <c r="EB642" s="719"/>
      <c r="EC642" s="719"/>
      <c r="ED642" s="719"/>
      <c r="EE642" s="603"/>
    </row>
    <row r="643" spans="1:135" s="604" customFormat="1" ht="15.75" customHeight="1">
      <c r="A643" s="869" t="s">
        <v>405</v>
      </c>
      <c r="B643" s="837"/>
      <c r="C643" s="837"/>
      <c r="D643" s="837"/>
      <c r="E643" s="837"/>
      <c r="F643" s="837"/>
      <c r="G643" s="837"/>
      <c r="H643" s="837"/>
      <c r="I643" s="837"/>
      <c r="J643" s="837"/>
      <c r="K643" s="837"/>
      <c r="L643" s="837"/>
      <c r="M643" s="837"/>
      <c r="N643" s="837"/>
      <c r="O643" s="837"/>
      <c r="P643" s="837"/>
      <c r="Q643" s="837"/>
      <c r="R643" s="837"/>
      <c r="S643" s="837"/>
      <c r="T643" s="689"/>
      <c r="U643" s="839"/>
      <c r="V643" s="839"/>
      <c r="W643" s="839"/>
      <c r="X643" s="839"/>
      <c r="Y643" s="839"/>
      <c r="Z643" s="839"/>
      <c r="AA643" s="839"/>
      <c r="AB643" s="839"/>
      <c r="AC643" s="839"/>
      <c r="AD643" s="839"/>
      <c r="AE643" s="839"/>
      <c r="AF643" s="839"/>
      <c r="AG643" s="839"/>
      <c r="AH643" s="839"/>
      <c r="AI643" s="839"/>
      <c r="AJ643" s="839"/>
      <c r="AK643" s="839"/>
      <c r="AL643" s="839"/>
      <c r="AM643" s="689"/>
      <c r="AN643" s="837"/>
      <c r="AO643" s="837"/>
      <c r="AP643" s="837"/>
      <c r="AQ643" s="837"/>
      <c r="AR643" s="837"/>
      <c r="AS643" s="837"/>
      <c r="AT643" s="837"/>
      <c r="AU643" s="837"/>
      <c r="AV643" s="837"/>
      <c r="AW643" s="837"/>
      <c r="AX643" s="837"/>
      <c r="AY643" s="837"/>
      <c r="AZ643" s="837"/>
      <c r="BA643" s="837"/>
      <c r="BB643" s="837"/>
      <c r="BC643" s="837"/>
      <c r="BD643" s="837"/>
      <c r="BE643" s="837"/>
      <c r="BF643" s="689"/>
      <c r="BG643" s="837"/>
      <c r="BH643" s="837"/>
      <c r="BI643" s="837"/>
      <c r="BJ643" s="837"/>
      <c r="BK643" s="837"/>
      <c r="BL643" s="837"/>
      <c r="BM643" s="837"/>
      <c r="BN643" s="837"/>
      <c r="BO643" s="837"/>
      <c r="BP643" s="837"/>
      <c r="BQ643" s="837"/>
      <c r="BR643" s="837"/>
      <c r="BS643" s="837"/>
      <c r="BT643" s="837"/>
      <c r="BU643" s="837"/>
      <c r="BV643" s="837"/>
      <c r="BW643" s="837"/>
      <c r="BX643" s="837"/>
      <c r="BY643" s="689"/>
      <c r="BZ643" s="837"/>
      <c r="CA643" s="837"/>
      <c r="CB643" s="837"/>
      <c r="CC643" s="837"/>
      <c r="CD643" s="690" t="str">
        <f t="shared" si="2054"/>
        <v/>
      </c>
      <c r="CE643" s="690" t="str">
        <f t="shared" si="2055"/>
        <v/>
      </c>
      <c r="CF643" s="690" t="str">
        <f t="shared" si="2056"/>
        <v/>
      </c>
      <c r="CG643" s="786" t="str">
        <f t="shared" si="2057"/>
        <v/>
      </c>
      <c r="CH643" s="666"/>
      <c r="CI643" s="666"/>
      <c r="CJ643" s="666"/>
      <c r="CK643" s="666"/>
      <c r="CL643" s="666"/>
      <c r="CM643" s="666"/>
      <c r="CN643" s="666"/>
      <c r="CO643" s="666"/>
      <c r="CP643" s="666"/>
      <c r="CQ643" s="666"/>
      <c r="CR643" s="666"/>
      <c r="CS643" s="666"/>
      <c r="CT643" s="666"/>
      <c r="CU643" s="666"/>
      <c r="CV643" s="666"/>
      <c r="CW643" s="666"/>
      <c r="CX643" s="666"/>
      <c r="CY643" s="667"/>
      <c r="CZ643" s="208"/>
      <c r="DA643" s="208"/>
      <c r="DB643" s="208"/>
      <c r="DC643" s="208"/>
      <c r="DD643" s="208"/>
      <c r="DE643" s="208"/>
      <c r="DF643" s="208"/>
      <c r="DG643" s="208"/>
      <c r="DH643" s="208"/>
      <c r="DI643" s="208"/>
      <c r="DJ643" s="208"/>
      <c r="DK643" s="208"/>
      <c r="DL643" s="208"/>
      <c r="DM643" s="208"/>
      <c r="DN643" s="208"/>
      <c r="DO643" s="208"/>
      <c r="DP643" s="208"/>
      <c r="DQ643" s="208"/>
      <c r="DR643" s="699"/>
      <c r="DS643" s="112"/>
      <c r="DT643" s="112"/>
      <c r="DU643" s="112"/>
      <c r="DV643" s="692"/>
      <c r="DW643" s="718"/>
      <c r="DX643" s="718"/>
      <c r="DY643" s="718"/>
      <c r="DZ643" s="718"/>
      <c r="EA643" s="718"/>
      <c r="EB643" s="718"/>
      <c r="EC643" s="718"/>
      <c r="ED643" s="718"/>
      <c r="EE643" s="603"/>
    </row>
    <row r="644" spans="1:135" s="604" customFormat="1" ht="15.75" customHeight="1">
      <c r="A644" s="781" t="s">
        <v>406</v>
      </c>
      <c r="B644" s="284"/>
      <c r="C644" s="284"/>
      <c r="D644" s="284"/>
      <c r="E644" s="284"/>
      <c r="F644" s="284"/>
      <c r="G644" s="284"/>
      <c r="H644" s="284"/>
      <c r="I644" s="284"/>
      <c r="J644" s="284"/>
      <c r="K644" s="306"/>
      <c r="L644" s="306"/>
      <c r="M644" s="306"/>
      <c r="N644" s="306"/>
      <c r="O644" s="306"/>
      <c r="P644" s="306"/>
      <c r="Q644" s="306"/>
      <c r="R644" s="306"/>
      <c r="S644" s="306"/>
      <c r="T644" s="689"/>
      <c r="U644" s="284"/>
      <c r="V644" s="284"/>
      <c r="W644" s="284"/>
      <c r="X644" s="284"/>
      <c r="Y644" s="284"/>
      <c r="Z644" s="284"/>
      <c r="AA644" s="284"/>
      <c r="AB644" s="284"/>
      <c r="AC644" s="284"/>
      <c r="AD644" s="284"/>
      <c r="AE644" s="284"/>
      <c r="AF644" s="284"/>
      <c r="AG644" s="284"/>
      <c r="AH644" s="284"/>
      <c r="AI644" s="284"/>
      <c r="AJ644" s="284"/>
      <c r="AK644" s="284"/>
      <c r="AL644" s="284"/>
      <c r="AM644" s="689"/>
      <c r="AN644" s="284"/>
      <c r="AO644" s="284"/>
      <c r="AP644" s="284"/>
      <c r="AQ644" s="284"/>
      <c r="AR644" s="284"/>
      <c r="AS644" s="284"/>
      <c r="AT644" s="284"/>
      <c r="AU644" s="284"/>
      <c r="AV644" s="284"/>
      <c r="AW644" s="284"/>
      <c r="AX644" s="284"/>
      <c r="AY644" s="284"/>
      <c r="AZ644" s="284"/>
      <c r="BA644" s="284"/>
      <c r="BB644" s="284"/>
      <c r="BC644" s="284"/>
      <c r="BD644" s="284"/>
      <c r="BE644" s="284"/>
      <c r="BF644" s="689"/>
      <c r="BG644" s="284"/>
      <c r="BH644" s="284"/>
      <c r="BI644" s="284"/>
      <c r="BJ644" s="284"/>
      <c r="BK644" s="284"/>
      <c r="BL644" s="284"/>
      <c r="BM644" s="284"/>
      <c r="BN644" s="284"/>
      <c r="BO644" s="284"/>
      <c r="BP644" s="284"/>
      <c r="BQ644" s="284"/>
      <c r="BR644" s="284"/>
      <c r="BS644" s="284"/>
      <c r="BT644" s="284"/>
      <c r="BU644" s="284"/>
      <c r="BV644" s="284"/>
      <c r="BW644" s="284"/>
      <c r="BX644" s="284"/>
      <c r="BY644" s="689"/>
      <c r="BZ644" s="284"/>
      <c r="CA644" s="284"/>
      <c r="CB644" s="284"/>
      <c r="CC644" s="284"/>
      <c r="CD644" s="690"/>
      <c r="CE644" s="690"/>
      <c r="CF644" s="690"/>
      <c r="CG644" s="786"/>
      <c r="CH644" s="666"/>
      <c r="CI644" s="666"/>
      <c r="CJ644" s="666"/>
      <c r="CK644" s="666"/>
      <c r="CL644" s="666"/>
      <c r="CM644" s="666"/>
      <c r="CN644" s="666"/>
      <c r="CO644" s="666"/>
      <c r="CP644" s="666"/>
      <c r="CQ644" s="666"/>
      <c r="CR644" s="666"/>
      <c r="CS644" s="666"/>
      <c r="CT644" s="666"/>
      <c r="CU644" s="666"/>
      <c r="CV644" s="666"/>
      <c r="CW644" s="666"/>
      <c r="CX644" s="666"/>
      <c r="CY644" s="667"/>
      <c r="CZ644" s="208"/>
      <c r="DA644" s="208"/>
      <c r="DB644" s="208"/>
      <c r="DC644" s="208"/>
      <c r="DD644" s="208"/>
      <c r="DE644" s="208"/>
      <c r="DF644" s="208"/>
      <c r="DG644" s="208"/>
      <c r="DH644" s="208"/>
      <c r="DI644" s="208"/>
      <c r="DJ644" s="208"/>
      <c r="DK644" s="208"/>
      <c r="DL644" s="208"/>
      <c r="DM644" s="208"/>
      <c r="DN644" s="208"/>
      <c r="DO644" s="208"/>
      <c r="DP644" s="208"/>
      <c r="DQ644" s="208"/>
      <c r="DR644" s="699"/>
      <c r="DS644" s="112"/>
      <c r="DT644" s="112"/>
      <c r="DU644" s="112"/>
      <c r="DV644" s="692"/>
      <c r="DW644" s="718"/>
      <c r="DX644" s="718"/>
      <c r="DY644" s="718"/>
      <c r="DZ644" s="718"/>
      <c r="EA644" s="718"/>
      <c r="EB644" s="718"/>
      <c r="EC644" s="718"/>
      <c r="ED644" s="718"/>
      <c r="EE644" s="603"/>
    </row>
    <row r="645" spans="1:135" s="604" customFormat="1" ht="15.75" customHeight="1">
      <c r="A645" s="748" t="s">
        <v>154</v>
      </c>
      <c r="B645" s="284"/>
      <c r="C645" s="284"/>
      <c r="D645" s="284"/>
      <c r="E645" s="284"/>
      <c r="F645" s="284"/>
      <c r="G645" s="284"/>
      <c r="H645" s="284"/>
      <c r="I645" s="284"/>
      <c r="J645" s="284"/>
      <c r="K645" s="528"/>
      <c r="L645" s="528"/>
      <c r="M645" s="528"/>
      <c r="N645" s="528"/>
      <c r="O645" s="528"/>
      <c r="P645" s="528"/>
      <c r="Q645" s="528"/>
      <c r="R645" s="528"/>
      <c r="S645" s="528"/>
      <c r="T645" s="689"/>
      <c r="U645" s="284"/>
      <c r="V645" s="284"/>
      <c r="W645" s="284"/>
      <c r="X645" s="284"/>
      <c r="Y645" s="284"/>
      <c r="Z645" s="284"/>
      <c r="AA645" s="284"/>
      <c r="AB645" s="284"/>
      <c r="AC645" s="284"/>
      <c r="AD645" s="284"/>
      <c r="AE645" s="284"/>
      <c r="AF645" s="284"/>
      <c r="AG645" s="284"/>
      <c r="AH645" s="284"/>
      <c r="AI645" s="284"/>
      <c r="AJ645" s="284"/>
      <c r="AK645" s="284"/>
      <c r="AL645" s="528"/>
      <c r="AM645" s="689"/>
      <c r="AN645" s="284"/>
      <c r="AO645" s="284"/>
      <c r="AP645" s="284"/>
      <c r="AQ645" s="284"/>
      <c r="AR645" s="284"/>
      <c r="AS645" s="284"/>
      <c r="AT645" s="284"/>
      <c r="AU645" s="284"/>
      <c r="AV645" s="284"/>
      <c r="AW645" s="284"/>
      <c r="AX645" s="284"/>
      <c r="AY645" s="284"/>
      <c r="AZ645" s="284"/>
      <c r="BA645" s="284"/>
      <c r="BB645" s="284"/>
      <c r="BC645" s="528"/>
      <c r="BD645" s="528"/>
      <c r="BE645" s="284"/>
      <c r="BF645" s="689"/>
      <c r="BG645" s="284"/>
      <c r="BH645" s="284"/>
      <c r="BI645" s="284"/>
      <c r="BJ645" s="284"/>
      <c r="BK645" s="284"/>
      <c r="BL645" s="284"/>
      <c r="BM645" s="284"/>
      <c r="BN645" s="284"/>
      <c r="BO645" s="284"/>
      <c r="BP645" s="284"/>
      <c r="BQ645" s="284"/>
      <c r="BR645" s="284"/>
      <c r="BS645" s="284"/>
      <c r="BT645" s="284"/>
      <c r="BU645" s="284"/>
      <c r="BV645" s="284"/>
      <c r="BW645" s="284"/>
      <c r="BX645" s="284"/>
      <c r="BY645" s="689"/>
      <c r="BZ645" s="284"/>
      <c r="CA645" s="284"/>
      <c r="CB645" s="284"/>
      <c r="CC645" s="284"/>
      <c r="CD645" s="698" t="str">
        <f>IF(DR645&lt;3,"",(SUM(B645:S645)-MIN(B645:S645)-MAX(B645:S645))/(DR645-2))</f>
        <v/>
      </c>
      <c r="CE645" s="698" t="str">
        <f>IF(DS645&lt;3,"",(SUM(U645:AL645)-MIN(U645:AL645)-MAX(U645:AL645))/(DS645-2))</f>
        <v/>
      </c>
      <c r="CF645" s="698" t="str">
        <f>IF(DT645&lt;3,"",(SUM(AN645:BE645)-MIN(AN645:BE645)-MAX(AN645:BE645))/(DT645-2))</f>
        <v/>
      </c>
      <c r="CG645" s="787" t="str">
        <f>IF(DU645&lt;3,"",(SUM(BG645:BX645)-MIN(BG645:BX645)-MAX(BG645:BX645))/(DU645-2))</f>
        <v/>
      </c>
      <c r="CH645" s="1371" t="str">
        <f t="shared" ref="CH645:CQ649" si="2098">IF($CH$4=$CD$4,IF(OR(-FLOOR(((18-COUNT($B645:$S645))/2),1)+CH$7&lt;1,-FLOOR(((18-COUNT($B645:$S645))/2),1)+CH$7&gt;COUNT($B645:$S645)),"",LARGE($B645:$S645,-FLOOR(((18-COUNT($B645:$S645))/2),1)+CH$7)),IF(OR(-FLOOR(((18-COUNT($AN645:$BE645))/2),1)+CH$7&lt;1,-FLOOR(((18-COUNT($AN645:$BE645))/2),1)+CH$7&gt;COUNT($AN645:$BE645)),"",LARGE($AN645:$BE645,-FLOOR(((18-COUNT($AN645:$BE645))/2),1)+CH$7)))</f>
        <v/>
      </c>
      <c r="CI645" s="1372" t="str">
        <f t="shared" si="2098"/>
        <v/>
      </c>
      <c r="CJ645" s="1373" t="str">
        <f t="shared" si="2098"/>
        <v/>
      </c>
      <c r="CK645" s="1373" t="str">
        <f t="shared" si="2098"/>
        <v/>
      </c>
      <c r="CL645" s="1373" t="str">
        <f t="shared" si="2098"/>
        <v/>
      </c>
      <c r="CM645" s="1373" t="str">
        <f t="shared" si="2098"/>
        <v/>
      </c>
      <c r="CN645" s="1373" t="str">
        <f t="shared" si="2098"/>
        <v/>
      </c>
      <c r="CO645" s="1374" t="str">
        <f t="shared" si="2098"/>
        <v/>
      </c>
      <c r="CP645" s="1374" t="str">
        <f t="shared" si="2098"/>
        <v/>
      </c>
      <c r="CQ645" s="1374" t="str">
        <f t="shared" si="2098"/>
        <v/>
      </c>
      <c r="CR645" s="1374" t="str">
        <f t="shared" ref="CR645:CY649" si="2099">IF($CH$4=$CD$4,IF(OR(-FLOOR(((18-COUNT($B645:$S645))/2),1)+CR$7&lt;1,-FLOOR(((18-COUNT($B645:$S645))/2),1)+CR$7&gt;COUNT($B645:$S645)),"",LARGE($B645:$S645,-FLOOR(((18-COUNT($B645:$S645))/2),1)+CR$7)),IF(OR(-FLOOR(((18-COUNT($AN645:$BE645))/2),1)+CR$7&lt;1,-FLOOR(((18-COUNT($AN645:$BE645))/2),1)+CR$7&gt;COUNT($AN645:$BE645)),"",LARGE($AN645:$BE645,-FLOOR(((18-COUNT($AN645:$BE645))/2),1)+CR$7)))</f>
        <v/>
      </c>
      <c r="CS645" s="1373" t="str">
        <f t="shared" si="2099"/>
        <v/>
      </c>
      <c r="CT645" s="1373" t="str">
        <f t="shared" si="2099"/>
        <v/>
      </c>
      <c r="CU645" s="1373" t="str">
        <f t="shared" si="2099"/>
        <v/>
      </c>
      <c r="CV645" s="1373" t="str">
        <f t="shared" si="2099"/>
        <v/>
      </c>
      <c r="CW645" s="1373" t="str">
        <f t="shared" si="2099"/>
        <v/>
      </c>
      <c r="CX645" s="1372" t="str">
        <f t="shared" si="2099"/>
        <v/>
      </c>
      <c r="CY645" s="1375" t="str">
        <f t="shared" si="2099"/>
        <v/>
      </c>
      <c r="CZ645" s="532" t="str">
        <f t="shared" ref="CZ645:DI649" si="2100">IF($CH$4=$CD$4,IF(OR(-FLOOR(((18-COUNT($U645:$AL645))/2),1)+CZ$7&lt;1,-FLOOR(((18-COUNT($U645:$AL645))/2),1)+CZ$7&gt;COUNT($U645:$AL645)),"",LARGE($U645:$AL645,-FLOOR(((18-COUNT($U645:$AL645))/2),1)+CZ$7)),IF(OR(-FLOOR(((18-COUNT($BG645:$BX645))/2),1)+CZ$7&lt;1,-FLOOR(((18-COUNT($BG645:$BX645))/2),1)+CZ$7&gt;COUNT($BG645:$BX645)),"",LARGE($BG645:$BX645,-FLOOR(((18-COUNT($BG645:$BX645))/2),1)+CZ$7)))</f>
        <v/>
      </c>
      <c r="DA645" s="533" t="str">
        <f t="shared" si="2100"/>
        <v/>
      </c>
      <c r="DB645" s="534" t="str">
        <f t="shared" si="2100"/>
        <v/>
      </c>
      <c r="DC645" s="534" t="str">
        <f t="shared" si="2100"/>
        <v/>
      </c>
      <c r="DD645" s="534" t="str">
        <f t="shared" si="2100"/>
        <v/>
      </c>
      <c r="DE645" s="534" t="str">
        <f t="shared" si="2100"/>
        <v/>
      </c>
      <c r="DF645" s="534" t="str">
        <f t="shared" si="2100"/>
        <v/>
      </c>
      <c r="DG645" s="535" t="str">
        <f t="shared" si="2100"/>
        <v/>
      </c>
      <c r="DH645" s="535" t="str">
        <f t="shared" si="2100"/>
        <v/>
      </c>
      <c r="DI645" s="535" t="str">
        <f t="shared" si="2100"/>
        <v/>
      </c>
      <c r="DJ645" s="535" t="str">
        <f t="shared" ref="DJ645:DQ649" si="2101">IF($CH$4=$CD$4,IF(OR(-FLOOR(((18-COUNT($U645:$AL645))/2),1)+DJ$7&lt;1,-FLOOR(((18-COUNT($U645:$AL645))/2),1)+DJ$7&gt;COUNT($U645:$AL645)),"",LARGE($U645:$AL645,-FLOOR(((18-COUNT($U645:$AL645))/2),1)+DJ$7)),IF(OR(-FLOOR(((18-COUNT($BG645:$BX645))/2),1)+DJ$7&lt;1,-FLOOR(((18-COUNT($BG645:$BX645))/2),1)+DJ$7&gt;COUNT($BG645:$BX645)),"",LARGE($BG645:$BX645,-FLOOR(((18-COUNT($BG645:$BX645))/2),1)+DJ$7)))</f>
        <v/>
      </c>
      <c r="DK645" s="534" t="str">
        <f t="shared" si="2101"/>
        <v/>
      </c>
      <c r="DL645" s="534" t="str">
        <f t="shared" si="2101"/>
        <v/>
      </c>
      <c r="DM645" s="534" t="str">
        <f t="shared" si="2101"/>
        <v/>
      </c>
      <c r="DN645" s="534" t="str">
        <f t="shared" si="2101"/>
        <v/>
      </c>
      <c r="DO645" s="534" t="str">
        <f t="shared" si="2101"/>
        <v/>
      </c>
      <c r="DP645" s="533" t="str">
        <f t="shared" si="2101"/>
        <v/>
      </c>
      <c r="DQ645" s="532" t="str">
        <f t="shared" si="2101"/>
        <v/>
      </c>
      <c r="DR645" s="753">
        <f>COUNT(B645:S645)</f>
        <v>0</v>
      </c>
      <c r="DS645" s="111">
        <f>COUNT(U645:AL645)</f>
        <v>0</v>
      </c>
      <c r="DT645" s="111">
        <f>COUNT(AN645:BE645)</f>
        <v>0</v>
      </c>
      <c r="DU645" s="111">
        <f>COUNT(BG645:BX645)</f>
        <v>0</v>
      </c>
      <c r="DV645" s="602"/>
      <c r="DW645" s="719"/>
      <c r="DX645" s="719"/>
      <c r="DY645" s="719"/>
      <c r="DZ645" s="719"/>
      <c r="EA645" s="719"/>
      <c r="EB645" s="719"/>
      <c r="EC645" s="719"/>
      <c r="ED645" s="719"/>
      <c r="EE645" s="603"/>
    </row>
    <row r="646" spans="1:135" s="795" customFormat="1" ht="15.75" customHeight="1">
      <c r="A646" s="748" t="s">
        <v>155</v>
      </c>
      <c r="B646" s="233"/>
      <c r="C646" s="233"/>
      <c r="D646" s="233"/>
      <c r="E646" s="233"/>
      <c r="F646" s="233"/>
      <c r="G646" s="233"/>
      <c r="H646" s="233"/>
      <c r="I646" s="233"/>
      <c r="J646" s="233"/>
      <c r="K646" s="306"/>
      <c r="L646" s="306"/>
      <c r="M646" s="306"/>
      <c r="N646" s="306"/>
      <c r="O646" s="306"/>
      <c r="P646" s="306"/>
      <c r="Q646" s="306"/>
      <c r="R646" s="306"/>
      <c r="S646" s="306"/>
      <c r="T646" s="689"/>
      <c r="U646" s="233"/>
      <c r="V646" s="233"/>
      <c r="W646" s="233"/>
      <c r="X646" s="233"/>
      <c r="Y646" s="233"/>
      <c r="Z646" s="233"/>
      <c r="AA646" s="233"/>
      <c r="AB646" s="233"/>
      <c r="AC646" s="233"/>
      <c r="AD646" s="233"/>
      <c r="AE646" s="233"/>
      <c r="AF646" s="233"/>
      <c r="AG646" s="233"/>
      <c r="AH646" s="233"/>
      <c r="AI646" s="233"/>
      <c r="AJ646" s="233"/>
      <c r="AK646" s="233"/>
      <c r="AL646" s="306"/>
      <c r="AM646" s="689"/>
      <c r="AN646" s="233"/>
      <c r="AO646" s="233"/>
      <c r="AP646" s="233"/>
      <c r="AQ646" s="233"/>
      <c r="AR646" s="233"/>
      <c r="AS646" s="233"/>
      <c r="AT646" s="233"/>
      <c r="AU646" s="233"/>
      <c r="AV646" s="233"/>
      <c r="AW646" s="233"/>
      <c r="AX646" s="233"/>
      <c r="AY646" s="233"/>
      <c r="AZ646" s="233"/>
      <c r="BA646" s="233"/>
      <c r="BB646" s="233"/>
      <c r="BC646" s="306"/>
      <c r="BD646" s="306"/>
      <c r="BE646" s="233"/>
      <c r="BF646" s="689"/>
      <c r="BG646" s="233"/>
      <c r="BH646" s="233"/>
      <c r="BI646" s="233"/>
      <c r="BJ646" s="233"/>
      <c r="BK646" s="233"/>
      <c r="BL646" s="233"/>
      <c r="BM646" s="233"/>
      <c r="BN646" s="233"/>
      <c r="BO646" s="233"/>
      <c r="BP646" s="233"/>
      <c r="BQ646" s="233"/>
      <c r="BR646" s="233"/>
      <c r="BS646" s="233"/>
      <c r="BT646" s="233"/>
      <c r="BU646" s="233"/>
      <c r="BV646" s="233"/>
      <c r="BW646" s="233"/>
      <c r="BX646" s="233"/>
      <c r="BY646" s="689"/>
      <c r="BZ646" s="233"/>
      <c r="CA646" s="233"/>
      <c r="CB646" s="233"/>
      <c r="CC646" s="233"/>
      <c r="CD646" s="698" t="str">
        <f>IF(DR646&lt;3,"",(SUM(B646:S646)-MIN(B646:S646)-MAX(B646:S646))/(DR646-2))</f>
        <v/>
      </c>
      <c r="CE646" s="698" t="str">
        <f>IF(DS646&lt;3,"",(SUM(U646:AL646)-MIN(U646:AL646)-MAX(U646:AL646))/(DS646-2))</f>
        <v/>
      </c>
      <c r="CF646" s="698" t="str">
        <f>IF(DT646&lt;3,"",(SUM(AN646:BE646)-MIN(AN646:BE646)-MAX(AN646:BE646))/(DT646-2))</f>
        <v/>
      </c>
      <c r="CG646" s="787" t="str">
        <f>IF(DU646&lt;3,"",(SUM(BG646:BX646)-MIN(BG646:BX646)-MAX(BG646:BX646))/(DU646-2))</f>
        <v/>
      </c>
      <c r="CH646" s="1371" t="str">
        <f t="shared" si="2098"/>
        <v/>
      </c>
      <c r="CI646" s="1372" t="str">
        <f t="shared" si="2098"/>
        <v/>
      </c>
      <c r="CJ646" s="1373" t="str">
        <f t="shared" si="2098"/>
        <v/>
      </c>
      <c r="CK646" s="1373" t="str">
        <f t="shared" si="2098"/>
        <v/>
      </c>
      <c r="CL646" s="1373" t="str">
        <f t="shared" si="2098"/>
        <v/>
      </c>
      <c r="CM646" s="1373" t="str">
        <f t="shared" si="2098"/>
        <v/>
      </c>
      <c r="CN646" s="1373" t="str">
        <f t="shared" si="2098"/>
        <v/>
      </c>
      <c r="CO646" s="1374" t="str">
        <f t="shared" si="2098"/>
        <v/>
      </c>
      <c r="CP646" s="1374" t="str">
        <f t="shared" si="2098"/>
        <v/>
      </c>
      <c r="CQ646" s="1374" t="str">
        <f t="shared" si="2098"/>
        <v/>
      </c>
      <c r="CR646" s="1374" t="str">
        <f t="shared" si="2099"/>
        <v/>
      </c>
      <c r="CS646" s="1373" t="str">
        <f t="shared" si="2099"/>
        <v/>
      </c>
      <c r="CT646" s="1373" t="str">
        <f t="shared" si="2099"/>
        <v/>
      </c>
      <c r="CU646" s="1373" t="str">
        <f t="shared" si="2099"/>
        <v/>
      </c>
      <c r="CV646" s="1373" t="str">
        <f t="shared" si="2099"/>
        <v/>
      </c>
      <c r="CW646" s="1373" t="str">
        <f t="shared" si="2099"/>
        <v/>
      </c>
      <c r="CX646" s="1372" t="str">
        <f t="shared" si="2099"/>
        <v/>
      </c>
      <c r="CY646" s="1375" t="str">
        <f t="shared" si="2099"/>
        <v/>
      </c>
      <c r="CZ646" s="532" t="str">
        <f t="shared" si="2100"/>
        <v/>
      </c>
      <c r="DA646" s="533" t="str">
        <f t="shared" si="2100"/>
        <v/>
      </c>
      <c r="DB646" s="534" t="str">
        <f t="shared" si="2100"/>
        <v/>
      </c>
      <c r="DC646" s="534" t="str">
        <f t="shared" si="2100"/>
        <v/>
      </c>
      <c r="DD646" s="534" t="str">
        <f t="shared" si="2100"/>
        <v/>
      </c>
      <c r="DE646" s="534" t="str">
        <f t="shared" si="2100"/>
        <v/>
      </c>
      <c r="DF646" s="534" t="str">
        <f t="shared" si="2100"/>
        <v/>
      </c>
      <c r="DG646" s="535" t="str">
        <f t="shared" si="2100"/>
        <v/>
      </c>
      <c r="DH646" s="535" t="str">
        <f t="shared" si="2100"/>
        <v/>
      </c>
      <c r="DI646" s="535" t="str">
        <f t="shared" si="2100"/>
        <v/>
      </c>
      <c r="DJ646" s="535" t="str">
        <f t="shared" si="2101"/>
        <v/>
      </c>
      <c r="DK646" s="534" t="str">
        <f t="shared" si="2101"/>
        <v/>
      </c>
      <c r="DL646" s="534" t="str">
        <f t="shared" si="2101"/>
        <v/>
      </c>
      <c r="DM646" s="534" t="str">
        <f t="shared" si="2101"/>
        <v/>
      </c>
      <c r="DN646" s="534" t="str">
        <f t="shared" si="2101"/>
        <v/>
      </c>
      <c r="DO646" s="534" t="str">
        <f t="shared" si="2101"/>
        <v/>
      </c>
      <c r="DP646" s="533" t="str">
        <f t="shared" si="2101"/>
        <v/>
      </c>
      <c r="DQ646" s="532" t="str">
        <f t="shared" si="2101"/>
        <v/>
      </c>
      <c r="DR646" s="753">
        <f>COUNT(B646:S646)</f>
        <v>0</v>
      </c>
      <c r="DS646" s="111">
        <f>COUNT(U646:AL646)</f>
        <v>0</v>
      </c>
      <c r="DT646" s="111">
        <f>COUNT(AN646:BE646)</f>
        <v>0</v>
      </c>
      <c r="DU646" s="111">
        <f>COUNT(BG646:BX646)</f>
        <v>0</v>
      </c>
      <c r="DV646" s="792"/>
      <c r="DW646" s="793"/>
      <c r="DX646" s="793"/>
      <c r="DY646" s="793"/>
      <c r="DZ646" s="793"/>
      <c r="EA646" s="793"/>
      <c r="EB646" s="793"/>
      <c r="EC646" s="793"/>
      <c r="ED646" s="793"/>
      <c r="EE646" s="794"/>
    </row>
    <row r="647" spans="1:135" s="604" customFormat="1" ht="15.75" customHeight="1">
      <c r="A647" s="748" t="s">
        <v>156</v>
      </c>
      <c r="B647" s="233"/>
      <c r="C647" s="233"/>
      <c r="D647" s="233"/>
      <c r="E647" s="233"/>
      <c r="F647" s="233"/>
      <c r="G647" s="233"/>
      <c r="H647" s="233"/>
      <c r="I647" s="233"/>
      <c r="J647" s="233"/>
      <c r="K647" s="306"/>
      <c r="L647" s="306"/>
      <c r="M647" s="306"/>
      <c r="N647" s="306"/>
      <c r="O647" s="306"/>
      <c r="P647" s="306"/>
      <c r="Q647" s="306"/>
      <c r="R647" s="306"/>
      <c r="S647" s="306"/>
      <c r="T647" s="796"/>
      <c r="U647" s="233"/>
      <c r="V647" s="233"/>
      <c r="W647" s="233"/>
      <c r="X647" s="233"/>
      <c r="Y647" s="233"/>
      <c r="Z647" s="233"/>
      <c r="AA647" s="233"/>
      <c r="AB647" s="233"/>
      <c r="AC647" s="233"/>
      <c r="AD647" s="233"/>
      <c r="AE647" s="233"/>
      <c r="AF647" s="233"/>
      <c r="AG647" s="233"/>
      <c r="AH647" s="233"/>
      <c r="AI647" s="233"/>
      <c r="AJ647" s="233"/>
      <c r="AK647" s="233"/>
      <c r="AL647" s="306"/>
      <c r="AM647" s="796"/>
      <c r="AN647" s="233"/>
      <c r="AO647" s="233"/>
      <c r="AP647" s="233"/>
      <c r="AQ647" s="233"/>
      <c r="AR647" s="233"/>
      <c r="AS647" s="233"/>
      <c r="AT647" s="233"/>
      <c r="AU647" s="233"/>
      <c r="AV647" s="233"/>
      <c r="AW647" s="233"/>
      <c r="AX647" s="233"/>
      <c r="AY647" s="233"/>
      <c r="AZ647" s="233"/>
      <c r="BA647" s="233"/>
      <c r="BB647" s="233"/>
      <c r="BC647" s="306"/>
      <c r="BD647" s="306"/>
      <c r="BE647" s="233"/>
      <c r="BF647" s="796"/>
      <c r="BG647" s="233"/>
      <c r="BH647" s="233"/>
      <c r="BI647" s="233"/>
      <c r="BJ647" s="233"/>
      <c r="BK647" s="233"/>
      <c r="BL647" s="233"/>
      <c r="BM647" s="233"/>
      <c r="BN647" s="233"/>
      <c r="BO647" s="233"/>
      <c r="BP647" s="233"/>
      <c r="BQ647" s="233"/>
      <c r="BR647" s="233"/>
      <c r="BS647" s="233"/>
      <c r="BT647" s="233"/>
      <c r="BU647" s="233"/>
      <c r="BV647" s="233"/>
      <c r="BW647" s="233"/>
      <c r="BX647" s="233"/>
      <c r="BY647" s="796"/>
      <c r="BZ647" s="233"/>
      <c r="CA647" s="233"/>
      <c r="CB647" s="233"/>
      <c r="CC647" s="233"/>
      <c r="CD647" s="698" t="str">
        <f>IF(DR647&lt;3,"",(SUM(B647:S647)-MIN(B647:S647)-MAX(B647:S647))/(DR647-2))</f>
        <v/>
      </c>
      <c r="CE647" s="698" t="str">
        <f>IF(DS647&lt;3,"",(SUM(U647:AL647)-MIN(U647:AL647)-MAX(U647:AL647))/(DS647-2))</f>
        <v/>
      </c>
      <c r="CF647" s="698" t="str">
        <f>IF(DT647&lt;3,"",(SUM(AN647:BE647)-MIN(AN647:BE647)-MAX(AN647:BE647))/(DT647-2))</f>
        <v/>
      </c>
      <c r="CG647" s="787" t="str">
        <f>IF(DU647&lt;3,"",(SUM(BG647:BX647)-MIN(BG647:BX647)-MAX(BG647:BX647))/(DU647-2))</f>
        <v/>
      </c>
      <c r="CH647" s="1371" t="str">
        <f t="shared" si="2098"/>
        <v/>
      </c>
      <c r="CI647" s="1372" t="str">
        <f t="shared" si="2098"/>
        <v/>
      </c>
      <c r="CJ647" s="1373" t="str">
        <f t="shared" si="2098"/>
        <v/>
      </c>
      <c r="CK647" s="1373" t="str">
        <f t="shared" si="2098"/>
        <v/>
      </c>
      <c r="CL647" s="1373" t="str">
        <f t="shared" si="2098"/>
        <v/>
      </c>
      <c r="CM647" s="1373" t="str">
        <f t="shared" si="2098"/>
        <v/>
      </c>
      <c r="CN647" s="1373" t="str">
        <f t="shared" si="2098"/>
        <v/>
      </c>
      <c r="CO647" s="1374" t="str">
        <f t="shared" si="2098"/>
        <v/>
      </c>
      <c r="CP647" s="1374" t="str">
        <f t="shared" si="2098"/>
        <v/>
      </c>
      <c r="CQ647" s="1374" t="str">
        <f t="shared" si="2098"/>
        <v/>
      </c>
      <c r="CR647" s="1374" t="str">
        <f t="shared" si="2099"/>
        <v/>
      </c>
      <c r="CS647" s="1373" t="str">
        <f t="shared" si="2099"/>
        <v/>
      </c>
      <c r="CT647" s="1373" t="str">
        <f t="shared" si="2099"/>
        <v/>
      </c>
      <c r="CU647" s="1373" t="str">
        <f t="shared" si="2099"/>
        <v/>
      </c>
      <c r="CV647" s="1373" t="str">
        <f t="shared" si="2099"/>
        <v/>
      </c>
      <c r="CW647" s="1373" t="str">
        <f t="shared" si="2099"/>
        <v/>
      </c>
      <c r="CX647" s="1372" t="str">
        <f t="shared" si="2099"/>
        <v/>
      </c>
      <c r="CY647" s="1375" t="str">
        <f t="shared" si="2099"/>
        <v/>
      </c>
      <c r="CZ647" s="532" t="str">
        <f t="shared" si="2100"/>
        <v/>
      </c>
      <c r="DA647" s="533" t="str">
        <f t="shared" si="2100"/>
        <v/>
      </c>
      <c r="DB647" s="534" t="str">
        <f t="shared" si="2100"/>
        <v/>
      </c>
      <c r="DC647" s="534" t="str">
        <f t="shared" si="2100"/>
        <v/>
      </c>
      <c r="DD647" s="534" t="str">
        <f t="shared" si="2100"/>
        <v/>
      </c>
      <c r="DE647" s="534" t="str">
        <f t="shared" si="2100"/>
        <v/>
      </c>
      <c r="DF647" s="534" t="str">
        <f t="shared" si="2100"/>
        <v/>
      </c>
      <c r="DG647" s="535" t="str">
        <f t="shared" si="2100"/>
        <v/>
      </c>
      <c r="DH647" s="535" t="str">
        <f t="shared" si="2100"/>
        <v/>
      </c>
      <c r="DI647" s="535" t="str">
        <f t="shared" si="2100"/>
        <v/>
      </c>
      <c r="DJ647" s="535" t="str">
        <f t="shared" si="2101"/>
        <v/>
      </c>
      <c r="DK647" s="534" t="str">
        <f t="shared" si="2101"/>
        <v/>
      </c>
      <c r="DL647" s="534" t="str">
        <f t="shared" si="2101"/>
        <v/>
      </c>
      <c r="DM647" s="534" t="str">
        <f t="shared" si="2101"/>
        <v/>
      </c>
      <c r="DN647" s="534" t="str">
        <f t="shared" si="2101"/>
        <v/>
      </c>
      <c r="DO647" s="534" t="str">
        <f t="shared" si="2101"/>
        <v/>
      </c>
      <c r="DP647" s="533" t="str">
        <f t="shared" si="2101"/>
        <v/>
      </c>
      <c r="DQ647" s="532" t="str">
        <f t="shared" si="2101"/>
        <v/>
      </c>
      <c r="DR647" s="753">
        <f>COUNT(B647:S647)</f>
        <v>0</v>
      </c>
      <c r="DS647" s="111">
        <f>COUNT(U647:AL647)</f>
        <v>0</v>
      </c>
      <c r="DT647" s="111">
        <f>COUNT(AN647:BE647)</f>
        <v>0</v>
      </c>
      <c r="DU647" s="111">
        <f>COUNT(BG647:BX647)</f>
        <v>0</v>
      </c>
      <c r="DV647" s="602"/>
      <c r="DW647" s="719"/>
      <c r="DX647" s="719"/>
      <c r="DY647" s="719"/>
      <c r="DZ647" s="719"/>
      <c r="EA647" s="719"/>
      <c r="EB647" s="719"/>
      <c r="EC647" s="719"/>
      <c r="ED647" s="719"/>
      <c r="EE647" s="603"/>
    </row>
    <row r="648" spans="1:135" s="732" customFormat="1" ht="15.75" customHeight="1">
      <c r="A648" s="748" t="s">
        <v>407</v>
      </c>
      <c r="B648" s="233"/>
      <c r="C648" s="233"/>
      <c r="D648" s="233"/>
      <c r="E648" s="233"/>
      <c r="F648" s="233"/>
      <c r="G648" s="233"/>
      <c r="H648" s="233"/>
      <c r="I648" s="233"/>
      <c r="J648" s="233"/>
      <c r="K648" s="306"/>
      <c r="L648" s="306"/>
      <c r="M648" s="306"/>
      <c r="N648" s="306"/>
      <c r="O648" s="306"/>
      <c r="P648" s="306"/>
      <c r="Q648" s="306"/>
      <c r="R648" s="306"/>
      <c r="S648" s="306"/>
      <c r="T648" s="689"/>
      <c r="U648" s="233"/>
      <c r="V648" s="233"/>
      <c r="W648" s="233"/>
      <c r="X648" s="233"/>
      <c r="Y648" s="233"/>
      <c r="Z648" s="233"/>
      <c r="AA648" s="233"/>
      <c r="AB648" s="233"/>
      <c r="AC648" s="233"/>
      <c r="AD648" s="233"/>
      <c r="AE648" s="233"/>
      <c r="AF648" s="233"/>
      <c r="AG648" s="233"/>
      <c r="AH648" s="233"/>
      <c r="AI648" s="233"/>
      <c r="AJ648" s="233"/>
      <c r="AK648" s="233"/>
      <c r="AL648" s="306"/>
      <c r="AM648" s="689"/>
      <c r="AN648" s="233"/>
      <c r="AO648" s="233"/>
      <c r="AP648" s="233"/>
      <c r="AQ648" s="233"/>
      <c r="AR648" s="233"/>
      <c r="AS648" s="233"/>
      <c r="AT648" s="233"/>
      <c r="AU648" s="233"/>
      <c r="AV648" s="233"/>
      <c r="AW648" s="233"/>
      <c r="AX648" s="233"/>
      <c r="AY648" s="233"/>
      <c r="AZ648" s="233"/>
      <c r="BA648" s="233"/>
      <c r="BB648" s="233"/>
      <c r="BC648" s="306"/>
      <c r="BD648" s="306"/>
      <c r="BE648" s="233"/>
      <c r="BF648" s="689"/>
      <c r="BG648" s="233"/>
      <c r="BH648" s="233"/>
      <c r="BI648" s="233"/>
      <c r="BJ648" s="233"/>
      <c r="BK648" s="233"/>
      <c r="BL648" s="233"/>
      <c r="BM648" s="233"/>
      <c r="BN648" s="233"/>
      <c r="BO648" s="233"/>
      <c r="BP648" s="233"/>
      <c r="BQ648" s="233"/>
      <c r="BR648" s="233"/>
      <c r="BS648" s="233"/>
      <c r="BT648" s="233"/>
      <c r="BU648" s="233"/>
      <c r="BV648" s="233"/>
      <c r="BW648" s="233"/>
      <c r="BX648" s="233"/>
      <c r="BY648" s="689"/>
      <c r="BZ648" s="233"/>
      <c r="CA648" s="233"/>
      <c r="CB648" s="233"/>
      <c r="CC648" s="233"/>
      <c r="CD648" s="698" t="str">
        <f>IF(DR648&lt;3,"",(SUM(B648:S648)-MIN(B648:S648)-MAX(B648:S648))/(DR648-2))</f>
        <v/>
      </c>
      <c r="CE648" s="698" t="str">
        <f>IF(DS648&lt;3,"",(SUM(U648:AL648)-MIN(U648:AL648)-MAX(U648:AL648))/(DS648-2))</f>
        <v/>
      </c>
      <c r="CF648" s="698" t="str">
        <f>IF(DT648&lt;3,"",(SUM(AN648:BE648)-MIN(AN648:BE648)-MAX(AN648:BE648))/(DT648-2))</f>
        <v/>
      </c>
      <c r="CG648" s="787" t="str">
        <f>IF(DU648&lt;3,"",(SUM(BG648:BX648)-MIN(BG648:BX648)-MAX(BG648:BX648))/(DU648-2))</f>
        <v/>
      </c>
      <c r="CH648" s="1371" t="str">
        <f t="shared" si="2098"/>
        <v/>
      </c>
      <c r="CI648" s="1372" t="str">
        <f t="shared" si="2098"/>
        <v/>
      </c>
      <c r="CJ648" s="1373" t="str">
        <f t="shared" si="2098"/>
        <v/>
      </c>
      <c r="CK648" s="1373" t="str">
        <f t="shared" si="2098"/>
        <v/>
      </c>
      <c r="CL648" s="1373" t="str">
        <f t="shared" si="2098"/>
        <v/>
      </c>
      <c r="CM648" s="1373" t="str">
        <f t="shared" si="2098"/>
        <v/>
      </c>
      <c r="CN648" s="1373" t="str">
        <f t="shared" si="2098"/>
        <v/>
      </c>
      <c r="CO648" s="1374" t="str">
        <f t="shared" si="2098"/>
        <v/>
      </c>
      <c r="CP648" s="1374" t="str">
        <f t="shared" si="2098"/>
        <v/>
      </c>
      <c r="CQ648" s="1374" t="str">
        <f t="shared" si="2098"/>
        <v/>
      </c>
      <c r="CR648" s="1374" t="str">
        <f t="shared" si="2099"/>
        <v/>
      </c>
      <c r="CS648" s="1373" t="str">
        <f t="shared" si="2099"/>
        <v/>
      </c>
      <c r="CT648" s="1373" t="str">
        <f t="shared" si="2099"/>
        <v/>
      </c>
      <c r="CU648" s="1373" t="str">
        <f t="shared" si="2099"/>
        <v/>
      </c>
      <c r="CV648" s="1373" t="str">
        <f t="shared" si="2099"/>
        <v/>
      </c>
      <c r="CW648" s="1373" t="str">
        <f t="shared" si="2099"/>
        <v/>
      </c>
      <c r="CX648" s="1372" t="str">
        <f t="shared" si="2099"/>
        <v/>
      </c>
      <c r="CY648" s="1375" t="str">
        <f t="shared" si="2099"/>
        <v/>
      </c>
      <c r="CZ648" s="532" t="str">
        <f t="shared" si="2100"/>
        <v/>
      </c>
      <c r="DA648" s="533" t="str">
        <f t="shared" si="2100"/>
        <v/>
      </c>
      <c r="DB648" s="534" t="str">
        <f t="shared" si="2100"/>
        <v/>
      </c>
      <c r="DC648" s="534" t="str">
        <f t="shared" si="2100"/>
        <v/>
      </c>
      <c r="DD648" s="534" t="str">
        <f t="shared" si="2100"/>
        <v/>
      </c>
      <c r="DE648" s="534" t="str">
        <f t="shared" si="2100"/>
        <v/>
      </c>
      <c r="DF648" s="534" t="str">
        <f t="shared" si="2100"/>
        <v/>
      </c>
      <c r="DG648" s="535" t="str">
        <f t="shared" si="2100"/>
        <v/>
      </c>
      <c r="DH648" s="535" t="str">
        <f t="shared" si="2100"/>
        <v/>
      </c>
      <c r="DI648" s="535" t="str">
        <f t="shared" si="2100"/>
        <v/>
      </c>
      <c r="DJ648" s="535" t="str">
        <f t="shared" si="2101"/>
        <v/>
      </c>
      <c r="DK648" s="534" t="str">
        <f t="shared" si="2101"/>
        <v/>
      </c>
      <c r="DL648" s="534" t="str">
        <f t="shared" si="2101"/>
        <v/>
      </c>
      <c r="DM648" s="534" t="str">
        <f t="shared" si="2101"/>
        <v/>
      </c>
      <c r="DN648" s="534" t="str">
        <f t="shared" si="2101"/>
        <v/>
      </c>
      <c r="DO648" s="534" t="str">
        <f t="shared" si="2101"/>
        <v/>
      </c>
      <c r="DP648" s="533" t="str">
        <f t="shared" si="2101"/>
        <v/>
      </c>
      <c r="DQ648" s="532" t="str">
        <f t="shared" si="2101"/>
        <v/>
      </c>
      <c r="DR648" s="753">
        <f>COUNT(B648:S648)</f>
        <v>0</v>
      </c>
      <c r="DS648" s="111">
        <f>COUNT(U648:AL648)</f>
        <v>0</v>
      </c>
      <c r="DT648" s="111">
        <f>COUNT(AN648:BE648)</f>
        <v>0</v>
      </c>
      <c r="DU648" s="111">
        <f>COUNT(BG648:BX648)</f>
        <v>0</v>
      </c>
      <c r="DV648" s="763"/>
      <c r="DW648" s="746"/>
      <c r="DX648" s="746"/>
      <c r="DY648" s="746"/>
      <c r="DZ648" s="746"/>
      <c r="EA648" s="746"/>
      <c r="EB648" s="746"/>
      <c r="EC648" s="746"/>
      <c r="ED648" s="746"/>
      <c r="EE648" s="764"/>
    </row>
    <row r="649" spans="1:135" s="604" customFormat="1" ht="15.75" customHeight="1">
      <c r="A649" s="740" t="s">
        <v>328</v>
      </c>
      <c r="B649" s="733" t="str">
        <f t="shared" ref="B649:S649" si="2102">IF(B646="","",((B645*B646*B647*B648)*3630*4.1868)/B$46/365/$G$1)</f>
        <v/>
      </c>
      <c r="C649" s="733" t="str">
        <f t="shared" si="2102"/>
        <v/>
      </c>
      <c r="D649" s="733" t="str">
        <f t="shared" si="2102"/>
        <v/>
      </c>
      <c r="E649" s="733" t="str">
        <f t="shared" si="2102"/>
        <v/>
      </c>
      <c r="F649" s="733" t="str">
        <f t="shared" si="2102"/>
        <v/>
      </c>
      <c r="G649" s="733" t="str">
        <f t="shared" si="2102"/>
        <v/>
      </c>
      <c r="H649" s="733" t="str">
        <f t="shared" si="2102"/>
        <v/>
      </c>
      <c r="I649" s="733" t="str">
        <f t="shared" si="2102"/>
        <v/>
      </c>
      <c r="J649" s="733" t="str">
        <f t="shared" si="2102"/>
        <v/>
      </c>
      <c r="K649" s="733" t="str">
        <f t="shared" si="2102"/>
        <v/>
      </c>
      <c r="L649" s="733" t="str">
        <f t="shared" si="2102"/>
        <v/>
      </c>
      <c r="M649" s="733" t="str">
        <f t="shared" si="2102"/>
        <v/>
      </c>
      <c r="N649" s="733" t="str">
        <f t="shared" si="2102"/>
        <v/>
      </c>
      <c r="O649" s="733" t="str">
        <f t="shared" si="2102"/>
        <v/>
      </c>
      <c r="P649" s="733" t="str">
        <f t="shared" si="2102"/>
        <v/>
      </c>
      <c r="Q649" s="733" t="str">
        <f t="shared" si="2102"/>
        <v/>
      </c>
      <c r="R649" s="733" t="str">
        <f t="shared" si="2102"/>
        <v/>
      </c>
      <c r="S649" s="733" t="str">
        <f t="shared" si="2102"/>
        <v/>
      </c>
      <c r="T649" s="752"/>
      <c r="U649" s="733" t="str">
        <f t="shared" ref="U649:AL649" si="2103">IF(U646="","",((U645*U646*U647*U648)*3630*4.1868)/U$46/365/$G$1)</f>
        <v/>
      </c>
      <c r="V649" s="733" t="str">
        <f t="shared" si="2103"/>
        <v/>
      </c>
      <c r="W649" s="733" t="str">
        <f t="shared" si="2103"/>
        <v/>
      </c>
      <c r="X649" s="733" t="str">
        <f t="shared" si="2103"/>
        <v/>
      </c>
      <c r="Y649" s="733" t="str">
        <f t="shared" si="2103"/>
        <v/>
      </c>
      <c r="Z649" s="733" t="str">
        <f t="shared" si="2103"/>
        <v/>
      </c>
      <c r="AA649" s="733" t="str">
        <f t="shared" si="2103"/>
        <v/>
      </c>
      <c r="AB649" s="733" t="str">
        <f t="shared" si="2103"/>
        <v/>
      </c>
      <c r="AC649" s="733" t="str">
        <f t="shared" si="2103"/>
        <v/>
      </c>
      <c r="AD649" s="733" t="str">
        <f t="shared" si="2103"/>
        <v/>
      </c>
      <c r="AE649" s="733" t="str">
        <f t="shared" si="2103"/>
        <v/>
      </c>
      <c r="AF649" s="733" t="str">
        <f t="shared" si="2103"/>
        <v/>
      </c>
      <c r="AG649" s="733" t="str">
        <f t="shared" si="2103"/>
        <v/>
      </c>
      <c r="AH649" s="733" t="str">
        <f t="shared" si="2103"/>
        <v/>
      </c>
      <c r="AI649" s="733" t="str">
        <f t="shared" si="2103"/>
        <v/>
      </c>
      <c r="AJ649" s="733" t="str">
        <f t="shared" si="2103"/>
        <v/>
      </c>
      <c r="AK649" s="733" t="str">
        <f t="shared" si="2103"/>
        <v/>
      </c>
      <c r="AL649" s="733" t="str">
        <f t="shared" si="2103"/>
        <v/>
      </c>
      <c r="AM649" s="752"/>
      <c r="AN649" s="733" t="str">
        <f t="shared" ref="AN649:BE649" si="2104">IF(AN646="","",((AN645*AN646*AN647*AN648)*3630*4.1868)/AN$46/365/$G$1)</f>
        <v/>
      </c>
      <c r="AO649" s="733" t="str">
        <f t="shared" si="2104"/>
        <v/>
      </c>
      <c r="AP649" s="733" t="str">
        <f t="shared" si="2104"/>
        <v/>
      </c>
      <c r="AQ649" s="733" t="str">
        <f t="shared" si="2104"/>
        <v/>
      </c>
      <c r="AR649" s="733" t="str">
        <f t="shared" si="2104"/>
        <v/>
      </c>
      <c r="AS649" s="733" t="str">
        <f t="shared" si="2104"/>
        <v/>
      </c>
      <c r="AT649" s="733" t="str">
        <f t="shared" si="2104"/>
        <v/>
      </c>
      <c r="AU649" s="733" t="str">
        <f t="shared" si="2104"/>
        <v/>
      </c>
      <c r="AV649" s="733" t="str">
        <f t="shared" si="2104"/>
        <v/>
      </c>
      <c r="AW649" s="733" t="str">
        <f t="shared" si="2104"/>
        <v/>
      </c>
      <c r="AX649" s="733" t="str">
        <f t="shared" si="2104"/>
        <v/>
      </c>
      <c r="AY649" s="733" t="str">
        <f t="shared" si="2104"/>
        <v/>
      </c>
      <c r="AZ649" s="733" t="str">
        <f t="shared" si="2104"/>
        <v/>
      </c>
      <c r="BA649" s="733" t="str">
        <f t="shared" si="2104"/>
        <v/>
      </c>
      <c r="BB649" s="733" t="str">
        <f t="shared" si="2104"/>
        <v/>
      </c>
      <c r="BC649" s="733" t="str">
        <f t="shared" si="2104"/>
        <v/>
      </c>
      <c r="BD649" s="733" t="str">
        <f t="shared" si="2104"/>
        <v/>
      </c>
      <c r="BE649" s="733" t="str">
        <f t="shared" si="2104"/>
        <v/>
      </c>
      <c r="BF649" s="752"/>
      <c r="BG649" s="733" t="str">
        <f t="shared" ref="BG649:BX649" si="2105">IF(BG646="","",((BG645*BG646*BG647*BG648)*3630*4.1868)/BG$46/365/$G$1)</f>
        <v/>
      </c>
      <c r="BH649" s="733" t="str">
        <f t="shared" si="2105"/>
        <v/>
      </c>
      <c r="BI649" s="733" t="str">
        <f t="shared" si="2105"/>
        <v/>
      </c>
      <c r="BJ649" s="733" t="str">
        <f t="shared" si="2105"/>
        <v/>
      </c>
      <c r="BK649" s="733" t="str">
        <f t="shared" si="2105"/>
        <v/>
      </c>
      <c r="BL649" s="733" t="str">
        <f t="shared" si="2105"/>
        <v/>
      </c>
      <c r="BM649" s="733" t="str">
        <f t="shared" si="2105"/>
        <v/>
      </c>
      <c r="BN649" s="733" t="str">
        <f t="shared" si="2105"/>
        <v/>
      </c>
      <c r="BO649" s="733" t="str">
        <f t="shared" si="2105"/>
        <v/>
      </c>
      <c r="BP649" s="733" t="str">
        <f t="shared" si="2105"/>
        <v/>
      </c>
      <c r="BQ649" s="733" t="str">
        <f t="shared" si="2105"/>
        <v/>
      </c>
      <c r="BR649" s="733" t="str">
        <f t="shared" si="2105"/>
        <v/>
      </c>
      <c r="BS649" s="733" t="str">
        <f t="shared" si="2105"/>
        <v/>
      </c>
      <c r="BT649" s="733" t="str">
        <f t="shared" si="2105"/>
        <v/>
      </c>
      <c r="BU649" s="733" t="str">
        <f t="shared" si="2105"/>
        <v/>
      </c>
      <c r="BV649" s="733" t="str">
        <f t="shared" si="2105"/>
        <v/>
      </c>
      <c r="BW649" s="733" t="str">
        <f t="shared" si="2105"/>
        <v/>
      </c>
      <c r="BX649" s="733" t="str">
        <f t="shared" si="2105"/>
        <v/>
      </c>
      <c r="BY649" s="752"/>
      <c r="BZ649" s="733" t="str">
        <f>IF(BZ646="","",((BZ645*BZ646*BZ647*BZ648)*3630*4.1868)/BZ$46/365/$G$1)</f>
        <v/>
      </c>
      <c r="CA649" s="733" t="str">
        <f>IF(CA646="","",((CA645*CA646*CA647*CA648)*3630*4.1868)/CA$46/365/$G$1)</f>
        <v/>
      </c>
      <c r="CB649" s="733" t="str">
        <f>IF(CB646="","",((CB645*CB646*CB647*CB648)*3630*4.1868)/CB$46/365/$G$1)</f>
        <v/>
      </c>
      <c r="CC649" s="733" t="str">
        <f>IF(CC646="","",((CC645*CC646*CC647*CC648)*3630*4.1868)/CC$46/365/$G$1)</f>
        <v/>
      </c>
      <c r="CD649" s="698" t="str">
        <f>IF(DR649&lt;3,"",(SUM(B649:S649)-MIN(B649:S649)-MAX(B649:S649))/(DR649-2))</f>
        <v/>
      </c>
      <c r="CE649" s="723" t="str">
        <f>IF(DS649&lt;3,"",(SUM(U649:AL649)-MIN(U649:AL649)-MAX(U649:AL649))/(DS649-2))</f>
        <v/>
      </c>
      <c r="CF649" s="723" t="str">
        <f>IF(DT649&lt;3,"",(SUM(AN649:BE649)-MIN(AN649:BE649)-MAX(AN649:BE649))/(DT649-2))</f>
        <v/>
      </c>
      <c r="CG649" s="790" t="str">
        <f>IF(DU649&lt;3,"",(SUM(BG649:BX649)-MIN(BG649:BX649)-MAX(BG649:BX649))/(DU649-2))</f>
        <v/>
      </c>
      <c r="CH649" s="1376" t="str">
        <f t="shared" si="2098"/>
        <v/>
      </c>
      <c r="CI649" s="1377" t="str">
        <f t="shared" si="2098"/>
        <v/>
      </c>
      <c r="CJ649" s="1378" t="str">
        <f t="shared" si="2098"/>
        <v/>
      </c>
      <c r="CK649" s="1378" t="str">
        <f t="shared" si="2098"/>
        <v/>
      </c>
      <c r="CL649" s="1378" t="str">
        <f t="shared" si="2098"/>
        <v/>
      </c>
      <c r="CM649" s="1378" t="str">
        <f t="shared" si="2098"/>
        <v/>
      </c>
      <c r="CN649" s="1378" t="str">
        <f t="shared" si="2098"/>
        <v/>
      </c>
      <c r="CO649" s="1379" t="str">
        <f t="shared" si="2098"/>
        <v/>
      </c>
      <c r="CP649" s="1379" t="str">
        <f t="shared" si="2098"/>
        <v/>
      </c>
      <c r="CQ649" s="1379" t="str">
        <f t="shared" si="2098"/>
        <v/>
      </c>
      <c r="CR649" s="1379" t="str">
        <f t="shared" si="2099"/>
        <v/>
      </c>
      <c r="CS649" s="1378" t="str">
        <f t="shared" si="2099"/>
        <v/>
      </c>
      <c r="CT649" s="1378" t="str">
        <f t="shared" si="2099"/>
        <v/>
      </c>
      <c r="CU649" s="1378" t="str">
        <f t="shared" si="2099"/>
        <v/>
      </c>
      <c r="CV649" s="1378" t="str">
        <f t="shared" si="2099"/>
        <v/>
      </c>
      <c r="CW649" s="1378" t="str">
        <f t="shared" si="2099"/>
        <v/>
      </c>
      <c r="CX649" s="1377" t="str">
        <f t="shared" si="2099"/>
        <v/>
      </c>
      <c r="CY649" s="1380" t="str">
        <f t="shared" si="2099"/>
        <v/>
      </c>
      <c r="CZ649" s="638" t="str">
        <f t="shared" si="2100"/>
        <v/>
      </c>
      <c r="DA649" s="639" t="str">
        <f t="shared" si="2100"/>
        <v/>
      </c>
      <c r="DB649" s="640" t="str">
        <f t="shared" si="2100"/>
        <v/>
      </c>
      <c r="DC649" s="640" t="str">
        <f t="shared" si="2100"/>
        <v/>
      </c>
      <c r="DD649" s="640" t="str">
        <f t="shared" si="2100"/>
        <v/>
      </c>
      <c r="DE649" s="640" t="str">
        <f t="shared" si="2100"/>
        <v/>
      </c>
      <c r="DF649" s="640" t="str">
        <f t="shared" si="2100"/>
        <v/>
      </c>
      <c r="DG649" s="641" t="str">
        <f t="shared" si="2100"/>
        <v/>
      </c>
      <c r="DH649" s="641" t="str">
        <f t="shared" si="2100"/>
        <v/>
      </c>
      <c r="DI649" s="641" t="str">
        <f t="shared" si="2100"/>
        <v/>
      </c>
      <c r="DJ649" s="641" t="str">
        <f t="shared" si="2101"/>
        <v/>
      </c>
      <c r="DK649" s="640" t="str">
        <f t="shared" si="2101"/>
        <v/>
      </c>
      <c r="DL649" s="640" t="str">
        <f t="shared" si="2101"/>
        <v/>
      </c>
      <c r="DM649" s="640" t="str">
        <f t="shared" si="2101"/>
        <v/>
      </c>
      <c r="DN649" s="640" t="str">
        <f t="shared" si="2101"/>
        <v/>
      </c>
      <c r="DO649" s="640" t="str">
        <f t="shared" si="2101"/>
        <v/>
      </c>
      <c r="DP649" s="639" t="str">
        <f t="shared" si="2101"/>
        <v/>
      </c>
      <c r="DQ649" s="638" t="str">
        <f t="shared" si="2101"/>
        <v/>
      </c>
      <c r="DR649" s="753">
        <f>COUNT(B649:S649)</f>
        <v>0</v>
      </c>
      <c r="DS649" s="111">
        <f>COUNT(U649:AL649)</f>
        <v>0</v>
      </c>
      <c r="DT649" s="111">
        <f>COUNT(AN649:BE649)</f>
        <v>0</v>
      </c>
      <c r="DU649" s="111">
        <f>COUNT(BG649:BX649)</f>
        <v>0</v>
      </c>
      <c r="DV649" s="602"/>
      <c r="DW649" s="719"/>
      <c r="DX649" s="719"/>
      <c r="DY649" s="719"/>
      <c r="DZ649" s="719"/>
      <c r="EA649" s="719"/>
      <c r="EB649" s="719"/>
      <c r="EC649" s="719"/>
      <c r="ED649" s="719"/>
      <c r="EE649" s="603"/>
    </row>
    <row r="650" spans="1:135" s="604" customFormat="1" ht="15.75" customHeight="1">
      <c r="A650" s="781" t="s">
        <v>408</v>
      </c>
      <c r="B650" s="284"/>
      <c r="C650" s="284"/>
      <c r="D650" s="284"/>
      <c r="E650" s="284"/>
      <c r="F650" s="284"/>
      <c r="G650" s="284"/>
      <c r="H650" s="284"/>
      <c r="I650" s="284"/>
      <c r="J650" s="284"/>
      <c r="K650" s="528"/>
      <c r="L650" s="528"/>
      <c r="M650" s="528"/>
      <c r="N650" s="528"/>
      <c r="O650" s="284"/>
      <c r="P650" s="528"/>
      <c r="Q650" s="284"/>
      <c r="R650" s="284"/>
      <c r="S650" s="284"/>
      <c r="T650" s="689"/>
      <c r="U650" s="284"/>
      <c r="V650" s="284"/>
      <c r="W650" s="284"/>
      <c r="X650" s="284"/>
      <c r="Y650" s="284"/>
      <c r="Z650" s="284"/>
      <c r="AA650" s="284"/>
      <c r="AB650" s="284"/>
      <c r="AC650" s="284"/>
      <c r="AD650" s="284"/>
      <c r="AE650" s="284"/>
      <c r="AF650" s="528"/>
      <c r="AG650" s="284"/>
      <c r="AH650" s="284"/>
      <c r="AI650" s="284"/>
      <c r="AJ650" s="284"/>
      <c r="AK650" s="284"/>
      <c r="AL650" s="284"/>
      <c r="AM650" s="689"/>
      <c r="AN650" s="284"/>
      <c r="AO650" s="284"/>
      <c r="AP650" s="284"/>
      <c r="AQ650" s="284"/>
      <c r="AR650" s="284"/>
      <c r="AS650" s="284"/>
      <c r="AT650" s="284"/>
      <c r="AU650" s="284"/>
      <c r="AV650" s="284"/>
      <c r="AW650" s="284"/>
      <c r="AX650" s="284"/>
      <c r="AY650" s="284"/>
      <c r="AZ650" s="284"/>
      <c r="BA650" s="284"/>
      <c r="BB650" s="284"/>
      <c r="BC650" s="284"/>
      <c r="BD650" s="284"/>
      <c r="BE650" s="284"/>
      <c r="BF650" s="689"/>
      <c r="BG650" s="284"/>
      <c r="BH650" s="284"/>
      <c r="BI650" s="284"/>
      <c r="BJ650" s="284"/>
      <c r="BK650" s="284"/>
      <c r="BL650" s="284"/>
      <c r="BM650" s="284"/>
      <c r="BN650" s="284"/>
      <c r="BO650" s="284"/>
      <c r="BP650" s="284"/>
      <c r="BQ650" s="284"/>
      <c r="BR650" s="284"/>
      <c r="BS650" s="284"/>
      <c r="BT650" s="284"/>
      <c r="BU650" s="284"/>
      <c r="BV650" s="284"/>
      <c r="BW650" s="284"/>
      <c r="BX650" s="284"/>
      <c r="BY650" s="689"/>
      <c r="BZ650" s="284"/>
      <c r="CA650" s="284"/>
      <c r="CB650" s="284"/>
      <c r="CC650" s="284"/>
      <c r="CD650" s="690"/>
      <c r="CE650" s="690"/>
      <c r="CF650" s="690"/>
      <c r="CG650" s="786"/>
      <c r="CH650" s="666"/>
      <c r="CI650" s="666"/>
      <c r="CJ650" s="666"/>
      <c r="CK650" s="666"/>
      <c r="CL650" s="666"/>
      <c r="CM650" s="666"/>
      <c r="CN650" s="666"/>
      <c r="CO650" s="666"/>
      <c r="CP650" s="666"/>
      <c r="CQ650" s="666"/>
      <c r="CR650" s="666"/>
      <c r="CS650" s="666"/>
      <c r="CT650" s="666"/>
      <c r="CU650" s="666"/>
      <c r="CV650" s="666"/>
      <c r="CW650" s="666"/>
      <c r="CX650" s="666"/>
      <c r="CY650" s="667"/>
      <c r="CZ650" s="208"/>
      <c r="DA650" s="208"/>
      <c r="DB650" s="208"/>
      <c r="DC650" s="208"/>
      <c r="DD650" s="208"/>
      <c r="DE650" s="208"/>
      <c r="DF650" s="208"/>
      <c r="DG650" s="208"/>
      <c r="DH650" s="208"/>
      <c r="DI650" s="208"/>
      <c r="DJ650" s="208"/>
      <c r="DK650" s="208"/>
      <c r="DL650" s="208"/>
      <c r="DM650" s="208"/>
      <c r="DN650" s="208"/>
      <c r="DO650" s="208"/>
      <c r="DP650" s="208"/>
      <c r="DQ650" s="208"/>
      <c r="DR650" s="699"/>
      <c r="DS650" s="112"/>
      <c r="DT650" s="112"/>
      <c r="DU650" s="112"/>
      <c r="DV650" s="692"/>
      <c r="DW650" s="718"/>
      <c r="DX650" s="718"/>
      <c r="DY650" s="718"/>
      <c r="DZ650" s="718"/>
      <c r="EA650" s="718"/>
      <c r="EB650" s="718"/>
      <c r="EC650" s="718"/>
      <c r="ED650" s="718"/>
      <c r="EE650" s="603"/>
    </row>
    <row r="651" spans="1:135" s="604" customFormat="1" ht="15.75" customHeight="1">
      <c r="A651" s="748" t="s">
        <v>154</v>
      </c>
      <c r="B651" s="284"/>
      <c r="C651" s="284"/>
      <c r="D651" s="284"/>
      <c r="E651" s="284"/>
      <c r="F651" s="284"/>
      <c r="G651" s="284"/>
      <c r="H651" s="284"/>
      <c r="I651" s="284"/>
      <c r="J651" s="284"/>
      <c r="K651" s="528"/>
      <c r="L651" s="528"/>
      <c r="M651" s="528"/>
      <c r="N651" s="528"/>
      <c r="O651" s="528"/>
      <c r="P651" s="528"/>
      <c r="Q651" s="528"/>
      <c r="R651" s="528"/>
      <c r="S651" s="528"/>
      <c r="T651" s="689"/>
      <c r="U651" s="284"/>
      <c r="V651" s="284"/>
      <c r="W651" s="284"/>
      <c r="X651" s="284"/>
      <c r="Y651" s="284"/>
      <c r="Z651" s="284"/>
      <c r="AA651" s="284"/>
      <c r="AB651" s="284"/>
      <c r="AC651" s="284"/>
      <c r="AD651" s="284"/>
      <c r="AE651" s="284"/>
      <c r="AF651" s="528"/>
      <c r="AG651" s="284"/>
      <c r="AH651" s="284"/>
      <c r="AI651" s="284"/>
      <c r="AJ651" s="284"/>
      <c r="AK651" s="284"/>
      <c r="AL651" s="528"/>
      <c r="AM651" s="689"/>
      <c r="AN651" s="284"/>
      <c r="AO651" s="284"/>
      <c r="AP651" s="284"/>
      <c r="AQ651" s="284"/>
      <c r="AR651" s="284"/>
      <c r="AS651" s="284"/>
      <c r="AT651" s="284"/>
      <c r="AU651" s="284"/>
      <c r="AV651" s="284"/>
      <c r="AW651" s="284"/>
      <c r="AX651" s="284"/>
      <c r="AY651" s="284"/>
      <c r="AZ651" s="284"/>
      <c r="BA651" s="284"/>
      <c r="BB651" s="284"/>
      <c r="BC651" s="284"/>
      <c r="BD651" s="284"/>
      <c r="BE651" s="284"/>
      <c r="BF651" s="689"/>
      <c r="BG651" s="284"/>
      <c r="BH651" s="284"/>
      <c r="BI651" s="284"/>
      <c r="BJ651" s="284"/>
      <c r="BK651" s="284"/>
      <c r="BL651" s="284"/>
      <c r="BM651" s="284"/>
      <c r="BN651" s="284"/>
      <c r="BO651" s="284"/>
      <c r="BP651" s="284"/>
      <c r="BQ651" s="284"/>
      <c r="BR651" s="284"/>
      <c r="BS651" s="284"/>
      <c r="BT651" s="284"/>
      <c r="BU651" s="284"/>
      <c r="BV651" s="284"/>
      <c r="BW651" s="284"/>
      <c r="BX651" s="284"/>
      <c r="BY651" s="689"/>
      <c r="BZ651" s="284"/>
      <c r="CA651" s="284"/>
      <c r="CB651" s="284"/>
      <c r="CC651" s="284"/>
      <c r="CD651" s="698" t="str">
        <f>IF(DR651&lt;3,"",(SUM(B651:S651)-MIN(B651:S651)-MAX(B651:S651))/(DR651-2))</f>
        <v/>
      </c>
      <c r="CE651" s="698" t="str">
        <f>IF(DS651&lt;3,"",(SUM(U651:AL651)-MIN(U651:AL651)-MAX(U651:AL651))/(DS651-2))</f>
        <v/>
      </c>
      <c r="CF651" s="698" t="str">
        <f>IF(DT651&lt;3,"",(SUM(AN651:BE651)-MIN(AN651:BE651)-MAX(AN651:BE651))/(DT651-2))</f>
        <v/>
      </c>
      <c r="CG651" s="787" t="str">
        <f>IF(DU651&lt;3,"",(SUM(BG651:BX651)-MIN(BG651:BX651)-MAX(BG651:BX651))/(DU651-2))</f>
        <v/>
      </c>
      <c r="CH651" s="1371" t="str">
        <f t="shared" ref="CH651:CQ655" si="2106">IF($CH$4=$CD$4,IF(OR(-FLOOR(((18-COUNT($B651:$S651))/2),1)+CH$7&lt;1,-FLOOR(((18-COUNT($B651:$S651))/2),1)+CH$7&gt;COUNT($B651:$S651)),"",LARGE($B651:$S651,-FLOOR(((18-COUNT($B651:$S651))/2),1)+CH$7)),IF(OR(-FLOOR(((18-COUNT($AN651:$BE651))/2),1)+CH$7&lt;1,-FLOOR(((18-COUNT($AN651:$BE651))/2),1)+CH$7&gt;COUNT($AN651:$BE651)),"",LARGE($AN651:$BE651,-FLOOR(((18-COUNT($AN651:$BE651))/2),1)+CH$7)))</f>
        <v/>
      </c>
      <c r="CI651" s="1372" t="str">
        <f t="shared" si="2106"/>
        <v/>
      </c>
      <c r="CJ651" s="1373" t="str">
        <f t="shared" si="2106"/>
        <v/>
      </c>
      <c r="CK651" s="1373" t="str">
        <f t="shared" si="2106"/>
        <v/>
      </c>
      <c r="CL651" s="1373" t="str">
        <f t="shared" si="2106"/>
        <v/>
      </c>
      <c r="CM651" s="1373" t="str">
        <f t="shared" si="2106"/>
        <v/>
      </c>
      <c r="CN651" s="1373" t="str">
        <f t="shared" si="2106"/>
        <v/>
      </c>
      <c r="CO651" s="1374" t="str">
        <f t="shared" si="2106"/>
        <v/>
      </c>
      <c r="CP651" s="1374" t="str">
        <f t="shared" si="2106"/>
        <v/>
      </c>
      <c r="CQ651" s="1374" t="str">
        <f t="shared" si="2106"/>
        <v/>
      </c>
      <c r="CR651" s="1374" t="str">
        <f t="shared" ref="CR651:CY655" si="2107">IF($CH$4=$CD$4,IF(OR(-FLOOR(((18-COUNT($B651:$S651))/2),1)+CR$7&lt;1,-FLOOR(((18-COUNT($B651:$S651))/2),1)+CR$7&gt;COUNT($B651:$S651)),"",LARGE($B651:$S651,-FLOOR(((18-COUNT($B651:$S651))/2),1)+CR$7)),IF(OR(-FLOOR(((18-COUNT($AN651:$BE651))/2),1)+CR$7&lt;1,-FLOOR(((18-COUNT($AN651:$BE651))/2),1)+CR$7&gt;COUNT($AN651:$BE651)),"",LARGE($AN651:$BE651,-FLOOR(((18-COUNT($AN651:$BE651))/2),1)+CR$7)))</f>
        <v/>
      </c>
      <c r="CS651" s="1373" t="str">
        <f t="shared" si="2107"/>
        <v/>
      </c>
      <c r="CT651" s="1373" t="str">
        <f t="shared" si="2107"/>
        <v/>
      </c>
      <c r="CU651" s="1373" t="str">
        <f t="shared" si="2107"/>
        <v/>
      </c>
      <c r="CV651" s="1373" t="str">
        <f t="shared" si="2107"/>
        <v/>
      </c>
      <c r="CW651" s="1373" t="str">
        <f t="shared" si="2107"/>
        <v/>
      </c>
      <c r="CX651" s="1372" t="str">
        <f t="shared" si="2107"/>
        <v/>
      </c>
      <c r="CY651" s="1375" t="str">
        <f t="shared" si="2107"/>
        <v/>
      </c>
      <c r="CZ651" s="532" t="str">
        <f t="shared" ref="CZ651:DI655" si="2108">IF($CH$4=$CD$4,IF(OR(-FLOOR(((18-COUNT($U651:$AL651))/2),1)+CZ$7&lt;1,-FLOOR(((18-COUNT($U651:$AL651))/2),1)+CZ$7&gt;COUNT($U651:$AL651)),"",LARGE($U651:$AL651,-FLOOR(((18-COUNT($U651:$AL651))/2),1)+CZ$7)),IF(OR(-FLOOR(((18-COUNT($BG651:$BX651))/2),1)+CZ$7&lt;1,-FLOOR(((18-COUNT($BG651:$BX651))/2),1)+CZ$7&gt;COUNT($BG651:$BX651)),"",LARGE($BG651:$BX651,-FLOOR(((18-COUNT($BG651:$BX651))/2),1)+CZ$7)))</f>
        <v/>
      </c>
      <c r="DA651" s="533" t="str">
        <f t="shared" si="2108"/>
        <v/>
      </c>
      <c r="DB651" s="534" t="str">
        <f t="shared" si="2108"/>
        <v/>
      </c>
      <c r="DC651" s="534" t="str">
        <f t="shared" si="2108"/>
        <v/>
      </c>
      <c r="DD651" s="534" t="str">
        <f t="shared" si="2108"/>
        <v/>
      </c>
      <c r="DE651" s="534" t="str">
        <f t="shared" si="2108"/>
        <v/>
      </c>
      <c r="DF651" s="534" t="str">
        <f t="shared" si="2108"/>
        <v/>
      </c>
      <c r="DG651" s="535" t="str">
        <f t="shared" si="2108"/>
        <v/>
      </c>
      <c r="DH651" s="535" t="str">
        <f t="shared" si="2108"/>
        <v/>
      </c>
      <c r="DI651" s="535" t="str">
        <f t="shared" si="2108"/>
        <v/>
      </c>
      <c r="DJ651" s="535" t="str">
        <f t="shared" ref="DJ651:DQ655" si="2109">IF($CH$4=$CD$4,IF(OR(-FLOOR(((18-COUNT($U651:$AL651))/2),1)+DJ$7&lt;1,-FLOOR(((18-COUNT($U651:$AL651))/2),1)+DJ$7&gt;COUNT($U651:$AL651)),"",LARGE($U651:$AL651,-FLOOR(((18-COUNT($U651:$AL651))/2),1)+DJ$7)),IF(OR(-FLOOR(((18-COUNT($BG651:$BX651))/2),1)+DJ$7&lt;1,-FLOOR(((18-COUNT($BG651:$BX651))/2),1)+DJ$7&gt;COUNT($BG651:$BX651)),"",LARGE($BG651:$BX651,-FLOOR(((18-COUNT($BG651:$BX651))/2),1)+DJ$7)))</f>
        <v/>
      </c>
      <c r="DK651" s="534" t="str">
        <f t="shared" si="2109"/>
        <v/>
      </c>
      <c r="DL651" s="534" t="str">
        <f t="shared" si="2109"/>
        <v/>
      </c>
      <c r="DM651" s="534" t="str">
        <f t="shared" si="2109"/>
        <v/>
      </c>
      <c r="DN651" s="534" t="str">
        <f t="shared" si="2109"/>
        <v/>
      </c>
      <c r="DO651" s="534" t="str">
        <f t="shared" si="2109"/>
        <v/>
      </c>
      <c r="DP651" s="533" t="str">
        <f t="shared" si="2109"/>
        <v/>
      </c>
      <c r="DQ651" s="532" t="str">
        <f t="shared" si="2109"/>
        <v/>
      </c>
      <c r="DR651" s="753">
        <f>COUNT(B651:S651)</f>
        <v>0</v>
      </c>
      <c r="DS651" s="111">
        <f>COUNT(U651:AL651)</f>
        <v>0</v>
      </c>
      <c r="DT651" s="111">
        <f>COUNT(AN651:BE651)</f>
        <v>0</v>
      </c>
      <c r="DU651" s="111">
        <f>COUNT(BG651:BX651)</f>
        <v>0</v>
      </c>
      <c r="DV651" s="602"/>
      <c r="DW651" s="719"/>
      <c r="DX651" s="719"/>
      <c r="DY651" s="719"/>
      <c r="DZ651" s="719"/>
      <c r="EA651" s="719"/>
      <c r="EB651" s="719"/>
      <c r="EC651" s="719"/>
      <c r="ED651" s="719"/>
      <c r="EE651" s="603"/>
    </row>
    <row r="652" spans="1:135" s="604" customFormat="1" ht="15.75" customHeight="1">
      <c r="A652" s="748" t="s">
        <v>155</v>
      </c>
      <c r="B652" s="233"/>
      <c r="C652" s="233"/>
      <c r="D652" s="233"/>
      <c r="E652" s="233"/>
      <c r="F652" s="233"/>
      <c r="G652" s="233"/>
      <c r="H652" s="233"/>
      <c r="I652" s="233"/>
      <c r="J652" s="233"/>
      <c r="K652" s="306"/>
      <c r="L652" s="306"/>
      <c r="M652" s="306"/>
      <c r="N652" s="306"/>
      <c r="O652" s="306"/>
      <c r="P652" s="306"/>
      <c r="Q652" s="306"/>
      <c r="R652" s="306"/>
      <c r="S652" s="306"/>
      <c r="T652" s="796"/>
      <c r="U652" s="233"/>
      <c r="V652" s="233"/>
      <c r="W652" s="233"/>
      <c r="X652" s="233"/>
      <c r="Y652" s="233"/>
      <c r="Z652" s="233"/>
      <c r="AA652" s="233"/>
      <c r="AB652" s="233"/>
      <c r="AC652" s="233"/>
      <c r="AD652" s="233"/>
      <c r="AE652" s="233"/>
      <c r="AF652" s="306"/>
      <c r="AG652" s="233"/>
      <c r="AH652" s="233"/>
      <c r="AI652" s="233"/>
      <c r="AJ652" s="233"/>
      <c r="AK652" s="233"/>
      <c r="AL652" s="306"/>
      <c r="AM652" s="796"/>
      <c r="AN652" s="233"/>
      <c r="AO652" s="233"/>
      <c r="AP652" s="233"/>
      <c r="AQ652" s="233"/>
      <c r="AR652" s="233"/>
      <c r="AS652" s="233"/>
      <c r="AT652" s="233"/>
      <c r="AU652" s="233"/>
      <c r="AV652" s="233"/>
      <c r="AW652" s="233"/>
      <c r="AX652" s="233"/>
      <c r="AY652" s="233"/>
      <c r="AZ652" s="233"/>
      <c r="BA652" s="233"/>
      <c r="BB652" s="233"/>
      <c r="BC652" s="233"/>
      <c r="BD652" s="233"/>
      <c r="BE652" s="233"/>
      <c r="BF652" s="796"/>
      <c r="BG652" s="233"/>
      <c r="BH652" s="233"/>
      <c r="BI652" s="233"/>
      <c r="BJ652" s="233"/>
      <c r="BK652" s="233"/>
      <c r="BL652" s="233"/>
      <c r="BM652" s="233"/>
      <c r="BN652" s="233"/>
      <c r="BO652" s="233"/>
      <c r="BP652" s="233"/>
      <c r="BQ652" s="233"/>
      <c r="BR652" s="233"/>
      <c r="BS652" s="233"/>
      <c r="BT652" s="233"/>
      <c r="BU652" s="233"/>
      <c r="BV652" s="233"/>
      <c r="BW652" s="233"/>
      <c r="BX652" s="233"/>
      <c r="BY652" s="796"/>
      <c r="BZ652" s="233"/>
      <c r="CA652" s="233"/>
      <c r="CB652" s="233"/>
      <c r="CC652" s="233"/>
      <c r="CD652" s="698" t="str">
        <f>IF(DR652&lt;3,"",(SUM(B652:S652)-MIN(B652:S652)-MAX(B652:S652))/(DR652-2))</f>
        <v/>
      </c>
      <c r="CE652" s="698" t="str">
        <f>IF(DS652&lt;3,"",(SUM(U652:AL652)-MIN(U652:AL652)-MAX(U652:AL652))/(DS652-2))</f>
        <v/>
      </c>
      <c r="CF652" s="698" t="str">
        <f>IF(DT652&lt;3,"",(SUM(AN652:BE652)-MIN(AN652:BE652)-MAX(AN652:BE652))/(DT652-2))</f>
        <v/>
      </c>
      <c r="CG652" s="787" t="str">
        <f>IF(DU652&lt;3,"",(SUM(BG652:BX652)-MIN(BG652:BX652)-MAX(BG652:BX652))/(DU652-2))</f>
        <v/>
      </c>
      <c r="CH652" s="1371" t="str">
        <f t="shared" si="2106"/>
        <v/>
      </c>
      <c r="CI652" s="1372" t="str">
        <f t="shared" si="2106"/>
        <v/>
      </c>
      <c r="CJ652" s="1373" t="str">
        <f t="shared" si="2106"/>
        <v/>
      </c>
      <c r="CK652" s="1373" t="str">
        <f t="shared" si="2106"/>
        <v/>
      </c>
      <c r="CL652" s="1373" t="str">
        <f t="shared" si="2106"/>
        <v/>
      </c>
      <c r="CM652" s="1373" t="str">
        <f t="shared" si="2106"/>
        <v/>
      </c>
      <c r="CN652" s="1373" t="str">
        <f t="shared" si="2106"/>
        <v/>
      </c>
      <c r="CO652" s="1374" t="str">
        <f t="shared" si="2106"/>
        <v/>
      </c>
      <c r="CP652" s="1374" t="str">
        <f t="shared" si="2106"/>
        <v/>
      </c>
      <c r="CQ652" s="1374" t="str">
        <f t="shared" si="2106"/>
        <v/>
      </c>
      <c r="CR652" s="1374" t="str">
        <f t="shared" si="2107"/>
        <v/>
      </c>
      <c r="CS652" s="1373" t="str">
        <f t="shared" si="2107"/>
        <v/>
      </c>
      <c r="CT652" s="1373" t="str">
        <f t="shared" si="2107"/>
        <v/>
      </c>
      <c r="CU652" s="1373" t="str">
        <f t="shared" si="2107"/>
        <v/>
      </c>
      <c r="CV652" s="1373" t="str">
        <f t="shared" si="2107"/>
        <v/>
      </c>
      <c r="CW652" s="1373" t="str">
        <f t="shared" si="2107"/>
        <v/>
      </c>
      <c r="CX652" s="1372" t="str">
        <f t="shared" si="2107"/>
        <v/>
      </c>
      <c r="CY652" s="1375" t="str">
        <f t="shared" si="2107"/>
        <v/>
      </c>
      <c r="CZ652" s="532" t="str">
        <f t="shared" si="2108"/>
        <v/>
      </c>
      <c r="DA652" s="533" t="str">
        <f t="shared" si="2108"/>
        <v/>
      </c>
      <c r="DB652" s="534" t="str">
        <f t="shared" si="2108"/>
        <v/>
      </c>
      <c r="DC652" s="534" t="str">
        <f t="shared" si="2108"/>
        <v/>
      </c>
      <c r="DD652" s="534" t="str">
        <f t="shared" si="2108"/>
        <v/>
      </c>
      <c r="DE652" s="534" t="str">
        <f t="shared" si="2108"/>
        <v/>
      </c>
      <c r="DF652" s="534" t="str">
        <f t="shared" si="2108"/>
        <v/>
      </c>
      <c r="DG652" s="535" t="str">
        <f t="shared" si="2108"/>
        <v/>
      </c>
      <c r="DH652" s="535" t="str">
        <f t="shared" si="2108"/>
        <v/>
      </c>
      <c r="DI652" s="535" t="str">
        <f t="shared" si="2108"/>
        <v/>
      </c>
      <c r="DJ652" s="535" t="str">
        <f t="shared" si="2109"/>
        <v/>
      </c>
      <c r="DK652" s="534" t="str">
        <f t="shared" si="2109"/>
        <v/>
      </c>
      <c r="DL652" s="534" t="str">
        <f t="shared" si="2109"/>
        <v/>
      </c>
      <c r="DM652" s="534" t="str">
        <f t="shared" si="2109"/>
        <v/>
      </c>
      <c r="DN652" s="534" t="str">
        <f t="shared" si="2109"/>
        <v/>
      </c>
      <c r="DO652" s="534" t="str">
        <f t="shared" si="2109"/>
        <v/>
      </c>
      <c r="DP652" s="533" t="str">
        <f t="shared" si="2109"/>
        <v/>
      </c>
      <c r="DQ652" s="532" t="str">
        <f t="shared" si="2109"/>
        <v/>
      </c>
      <c r="DR652" s="753">
        <f>COUNT(B652:S652)</f>
        <v>0</v>
      </c>
      <c r="DS652" s="111">
        <f>COUNT(U652:AL652)</f>
        <v>0</v>
      </c>
      <c r="DT652" s="111">
        <f>COUNT(AN652:BE652)</f>
        <v>0</v>
      </c>
      <c r="DU652" s="111">
        <f>COUNT(BG652:BX652)</f>
        <v>0</v>
      </c>
      <c r="DV652" s="602"/>
      <c r="DW652" s="719"/>
      <c r="DX652" s="719"/>
      <c r="DY652" s="719"/>
      <c r="DZ652" s="719"/>
      <c r="EA652" s="719"/>
      <c r="EB652" s="719"/>
      <c r="EC652" s="719"/>
      <c r="ED652" s="719"/>
      <c r="EE652" s="603"/>
    </row>
    <row r="653" spans="1:135" s="604" customFormat="1" ht="15.75" customHeight="1">
      <c r="A653" s="748" t="s">
        <v>156</v>
      </c>
      <c r="B653" s="233"/>
      <c r="C653" s="233"/>
      <c r="D653" s="233"/>
      <c r="E653" s="233"/>
      <c r="F653" s="233"/>
      <c r="G653" s="233"/>
      <c r="H653" s="233"/>
      <c r="I653" s="233"/>
      <c r="J653" s="233"/>
      <c r="K653" s="306"/>
      <c r="L653" s="306"/>
      <c r="M653" s="306"/>
      <c r="N653" s="306"/>
      <c r="O653" s="306"/>
      <c r="P653" s="306"/>
      <c r="Q653" s="306"/>
      <c r="R653" s="306"/>
      <c r="S653" s="306"/>
      <c r="T653" s="689"/>
      <c r="U653" s="233"/>
      <c r="V653" s="233"/>
      <c r="W653" s="233"/>
      <c r="X653" s="233"/>
      <c r="Y653" s="233"/>
      <c r="Z653" s="233"/>
      <c r="AA653" s="233"/>
      <c r="AB653" s="233"/>
      <c r="AC653" s="233"/>
      <c r="AD653" s="233"/>
      <c r="AE653" s="233"/>
      <c r="AF653" s="306"/>
      <c r="AG653" s="233"/>
      <c r="AH653" s="233"/>
      <c r="AI653" s="233"/>
      <c r="AJ653" s="233"/>
      <c r="AK653" s="233"/>
      <c r="AL653" s="306"/>
      <c r="AM653" s="689"/>
      <c r="AN653" s="233"/>
      <c r="AO653" s="233"/>
      <c r="AP653" s="233"/>
      <c r="AQ653" s="233"/>
      <c r="AR653" s="233"/>
      <c r="AS653" s="233"/>
      <c r="AT653" s="233"/>
      <c r="AU653" s="233"/>
      <c r="AV653" s="233"/>
      <c r="AW653" s="233"/>
      <c r="AX653" s="233"/>
      <c r="AY653" s="233"/>
      <c r="AZ653" s="233"/>
      <c r="BA653" s="233"/>
      <c r="BB653" s="233"/>
      <c r="BC653" s="233"/>
      <c r="BD653" s="233"/>
      <c r="BE653" s="233"/>
      <c r="BF653" s="689"/>
      <c r="BG653" s="233"/>
      <c r="BH653" s="233"/>
      <c r="BI653" s="233"/>
      <c r="BJ653" s="233"/>
      <c r="BK653" s="233"/>
      <c r="BL653" s="233"/>
      <c r="BM653" s="233"/>
      <c r="BN653" s="233"/>
      <c r="BO653" s="233"/>
      <c r="BP653" s="233"/>
      <c r="BQ653" s="233"/>
      <c r="BR653" s="233"/>
      <c r="BS653" s="233"/>
      <c r="BT653" s="233"/>
      <c r="BU653" s="233"/>
      <c r="BV653" s="233"/>
      <c r="BW653" s="233"/>
      <c r="BX653" s="233"/>
      <c r="BY653" s="689"/>
      <c r="BZ653" s="233"/>
      <c r="CA653" s="233"/>
      <c r="CB653" s="233"/>
      <c r="CC653" s="233"/>
      <c r="CD653" s="698" t="str">
        <f>IF(DR653&lt;3,"",(SUM(B653:S653)-MIN(B653:S653)-MAX(B653:S653))/(DR653-2))</f>
        <v/>
      </c>
      <c r="CE653" s="698" t="str">
        <f>IF(DS653&lt;3,"",(SUM(U653:AL653)-MIN(U653:AL653)-MAX(U653:AL653))/(DS653-2))</f>
        <v/>
      </c>
      <c r="CF653" s="698" t="str">
        <f>IF(DT653&lt;3,"",(SUM(AN653:BE653)-MIN(AN653:BE653)-MAX(AN653:BE653))/(DT653-2))</f>
        <v/>
      </c>
      <c r="CG653" s="787" t="str">
        <f>IF(DU653&lt;3,"",(SUM(BG653:BX653)-MIN(BG653:BX653)-MAX(BG653:BX653))/(DU653-2))</f>
        <v/>
      </c>
      <c r="CH653" s="1371" t="str">
        <f t="shared" si="2106"/>
        <v/>
      </c>
      <c r="CI653" s="1372" t="str">
        <f t="shared" si="2106"/>
        <v/>
      </c>
      <c r="CJ653" s="1373" t="str">
        <f t="shared" si="2106"/>
        <v/>
      </c>
      <c r="CK653" s="1373" t="str">
        <f t="shared" si="2106"/>
        <v/>
      </c>
      <c r="CL653" s="1373" t="str">
        <f t="shared" si="2106"/>
        <v/>
      </c>
      <c r="CM653" s="1373" t="str">
        <f t="shared" si="2106"/>
        <v/>
      </c>
      <c r="CN653" s="1373" t="str">
        <f t="shared" si="2106"/>
        <v/>
      </c>
      <c r="CO653" s="1374" t="str">
        <f t="shared" si="2106"/>
        <v/>
      </c>
      <c r="CP653" s="1374" t="str">
        <f t="shared" si="2106"/>
        <v/>
      </c>
      <c r="CQ653" s="1374" t="str">
        <f t="shared" si="2106"/>
        <v/>
      </c>
      <c r="CR653" s="1374" t="str">
        <f t="shared" si="2107"/>
        <v/>
      </c>
      <c r="CS653" s="1373" t="str">
        <f t="shared" si="2107"/>
        <v/>
      </c>
      <c r="CT653" s="1373" t="str">
        <f t="shared" si="2107"/>
        <v/>
      </c>
      <c r="CU653" s="1373" t="str">
        <f t="shared" si="2107"/>
        <v/>
      </c>
      <c r="CV653" s="1373" t="str">
        <f t="shared" si="2107"/>
        <v/>
      </c>
      <c r="CW653" s="1373" t="str">
        <f t="shared" si="2107"/>
        <v/>
      </c>
      <c r="CX653" s="1372" t="str">
        <f t="shared" si="2107"/>
        <v/>
      </c>
      <c r="CY653" s="1375" t="str">
        <f t="shared" si="2107"/>
        <v/>
      </c>
      <c r="CZ653" s="532" t="str">
        <f t="shared" si="2108"/>
        <v/>
      </c>
      <c r="DA653" s="533" t="str">
        <f t="shared" si="2108"/>
        <v/>
      </c>
      <c r="DB653" s="534" t="str">
        <f t="shared" si="2108"/>
        <v/>
      </c>
      <c r="DC653" s="534" t="str">
        <f t="shared" si="2108"/>
        <v/>
      </c>
      <c r="DD653" s="534" t="str">
        <f t="shared" si="2108"/>
        <v/>
      </c>
      <c r="DE653" s="534" t="str">
        <f t="shared" si="2108"/>
        <v/>
      </c>
      <c r="DF653" s="534" t="str">
        <f t="shared" si="2108"/>
        <v/>
      </c>
      <c r="DG653" s="535" t="str">
        <f t="shared" si="2108"/>
        <v/>
      </c>
      <c r="DH653" s="535" t="str">
        <f t="shared" si="2108"/>
        <v/>
      </c>
      <c r="DI653" s="535" t="str">
        <f t="shared" si="2108"/>
        <v/>
      </c>
      <c r="DJ653" s="535" t="str">
        <f t="shared" si="2109"/>
        <v/>
      </c>
      <c r="DK653" s="534" t="str">
        <f t="shared" si="2109"/>
        <v/>
      </c>
      <c r="DL653" s="534" t="str">
        <f t="shared" si="2109"/>
        <v/>
      </c>
      <c r="DM653" s="534" t="str">
        <f t="shared" si="2109"/>
        <v/>
      </c>
      <c r="DN653" s="534" t="str">
        <f t="shared" si="2109"/>
        <v/>
      </c>
      <c r="DO653" s="534" t="str">
        <f t="shared" si="2109"/>
        <v/>
      </c>
      <c r="DP653" s="533" t="str">
        <f t="shared" si="2109"/>
        <v/>
      </c>
      <c r="DQ653" s="532" t="str">
        <f t="shared" si="2109"/>
        <v/>
      </c>
      <c r="DR653" s="753">
        <f>COUNT(B653:S653)</f>
        <v>0</v>
      </c>
      <c r="DS653" s="111">
        <f>COUNT(U653:AL653)</f>
        <v>0</v>
      </c>
      <c r="DT653" s="111">
        <f>COUNT(AN653:BE653)</f>
        <v>0</v>
      </c>
      <c r="DU653" s="111">
        <f>COUNT(BG653:BX653)</f>
        <v>0</v>
      </c>
      <c r="DV653" s="602"/>
      <c r="DW653" s="719"/>
      <c r="DX653" s="719"/>
      <c r="DY653" s="719"/>
      <c r="DZ653" s="719"/>
      <c r="EA653" s="719"/>
      <c r="EB653" s="719"/>
      <c r="EC653" s="719"/>
      <c r="ED653" s="719"/>
      <c r="EE653" s="603"/>
    </row>
    <row r="654" spans="1:135" s="604" customFormat="1" ht="15.75" customHeight="1">
      <c r="A654" s="748" t="s">
        <v>407</v>
      </c>
      <c r="B654" s="233"/>
      <c r="C654" s="233"/>
      <c r="D654" s="233"/>
      <c r="E654" s="233"/>
      <c r="F654" s="233"/>
      <c r="G654" s="233"/>
      <c r="H654" s="233"/>
      <c r="I654" s="233"/>
      <c r="J654" s="233"/>
      <c r="K654" s="306"/>
      <c r="L654" s="306"/>
      <c r="M654" s="306"/>
      <c r="N654" s="306"/>
      <c r="O654" s="306"/>
      <c r="P654" s="306"/>
      <c r="Q654" s="306"/>
      <c r="R654" s="306"/>
      <c r="S654" s="306"/>
      <c r="T654" s="703"/>
      <c r="U654" s="233"/>
      <c r="V654" s="233"/>
      <c r="W654" s="233"/>
      <c r="X654" s="233"/>
      <c r="Y654" s="233"/>
      <c r="Z654" s="233"/>
      <c r="AA654" s="233"/>
      <c r="AB654" s="233"/>
      <c r="AC654" s="233"/>
      <c r="AD654" s="233"/>
      <c r="AE654" s="233"/>
      <c r="AF654" s="306"/>
      <c r="AG654" s="233"/>
      <c r="AH654" s="233"/>
      <c r="AI654" s="233"/>
      <c r="AJ654" s="233"/>
      <c r="AK654" s="233"/>
      <c r="AL654" s="306"/>
      <c r="AM654" s="703"/>
      <c r="AN654" s="233"/>
      <c r="AO654" s="233"/>
      <c r="AP654" s="233"/>
      <c r="AQ654" s="233"/>
      <c r="AR654" s="233"/>
      <c r="AS654" s="233"/>
      <c r="AT654" s="233"/>
      <c r="AU654" s="233"/>
      <c r="AV654" s="233"/>
      <c r="AW654" s="233"/>
      <c r="AX654" s="233"/>
      <c r="AY654" s="233"/>
      <c r="AZ654" s="233"/>
      <c r="BA654" s="233"/>
      <c r="BB654" s="233"/>
      <c r="BC654" s="233"/>
      <c r="BD654" s="233"/>
      <c r="BE654" s="233"/>
      <c r="BF654" s="703"/>
      <c r="BG654" s="233"/>
      <c r="BH654" s="233"/>
      <c r="BI654" s="233"/>
      <c r="BJ654" s="233"/>
      <c r="BK654" s="233"/>
      <c r="BL654" s="233"/>
      <c r="BM654" s="233"/>
      <c r="BN654" s="233"/>
      <c r="BO654" s="233"/>
      <c r="BP654" s="233"/>
      <c r="BQ654" s="233"/>
      <c r="BR654" s="233"/>
      <c r="BS654" s="233"/>
      <c r="BT654" s="233"/>
      <c r="BU654" s="233"/>
      <c r="BV654" s="233"/>
      <c r="BW654" s="233"/>
      <c r="BX654" s="233"/>
      <c r="BY654" s="703"/>
      <c r="BZ654" s="233"/>
      <c r="CA654" s="233"/>
      <c r="CB654" s="233"/>
      <c r="CC654" s="233"/>
      <c r="CD654" s="698" t="str">
        <f>IF(DR654&lt;3,"",(SUM(B654:S654)-MIN(B654:S654)-MAX(B654:S654))/(DR654-2))</f>
        <v/>
      </c>
      <c r="CE654" s="698" t="str">
        <f>IF(DS654&lt;3,"",(SUM(U654:AL654)-MIN(U654:AL654)-MAX(U654:AL654))/(DS654-2))</f>
        <v/>
      </c>
      <c r="CF654" s="698" t="str">
        <f>IF(DT654&lt;3,"",(SUM(AN654:BE654)-MIN(AN654:BE654)-MAX(AN654:BE654))/(DT654-2))</f>
        <v/>
      </c>
      <c r="CG654" s="787" t="str">
        <f>IF(DU654&lt;3,"",(SUM(BG654:BX654)-MIN(BG654:BX654)-MAX(BG654:BX654))/(DU654-2))</f>
        <v/>
      </c>
      <c r="CH654" s="1371" t="str">
        <f t="shared" si="2106"/>
        <v/>
      </c>
      <c r="CI654" s="1372" t="str">
        <f t="shared" si="2106"/>
        <v/>
      </c>
      <c r="CJ654" s="1373" t="str">
        <f t="shared" si="2106"/>
        <v/>
      </c>
      <c r="CK654" s="1373" t="str">
        <f t="shared" si="2106"/>
        <v/>
      </c>
      <c r="CL654" s="1373" t="str">
        <f t="shared" si="2106"/>
        <v/>
      </c>
      <c r="CM654" s="1373" t="str">
        <f t="shared" si="2106"/>
        <v/>
      </c>
      <c r="CN654" s="1373" t="str">
        <f t="shared" si="2106"/>
        <v/>
      </c>
      <c r="CO654" s="1374" t="str">
        <f t="shared" si="2106"/>
        <v/>
      </c>
      <c r="CP654" s="1374" t="str">
        <f t="shared" si="2106"/>
        <v/>
      </c>
      <c r="CQ654" s="1374" t="str">
        <f t="shared" si="2106"/>
        <v/>
      </c>
      <c r="CR654" s="1374" t="str">
        <f t="shared" si="2107"/>
        <v/>
      </c>
      <c r="CS654" s="1373" t="str">
        <f t="shared" si="2107"/>
        <v/>
      </c>
      <c r="CT654" s="1373" t="str">
        <f t="shared" si="2107"/>
        <v/>
      </c>
      <c r="CU654" s="1373" t="str">
        <f t="shared" si="2107"/>
        <v/>
      </c>
      <c r="CV654" s="1373" t="str">
        <f t="shared" si="2107"/>
        <v/>
      </c>
      <c r="CW654" s="1373" t="str">
        <f t="shared" si="2107"/>
        <v/>
      </c>
      <c r="CX654" s="1372" t="str">
        <f t="shared" si="2107"/>
        <v/>
      </c>
      <c r="CY654" s="1375" t="str">
        <f t="shared" si="2107"/>
        <v/>
      </c>
      <c r="CZ654" s="532" t="str">
        <f t="shared" si="2108"/>
        <v/>
      </c>
      <c r="DA654" s="533" t="str">
        <f t="shared" si="2108"/>
        <v/>
      </c>
      <c r="DB654" s="534" t="str">
        <f t="shared" si="2108"/>
        <v/>
      </c>
      <c r="DC654" s="534" t="str">
        <f t="shared" si="2108"/>
        <v/>
      </c>
      <c r="DD654" s="534" t="str">
        <f t="shared" si="2108"/>
        <v/>
      </c>
      <c r="DE654" s="534" t="str">
        <f t="shared" si="2108"/>
        <v/>
      </c>
      <c r="DF654" s="534" t="str">
        <f t="shared" si="2108"/>
        <v/>
      </c>
      <c r="DG654" s="535" t="str">
        <f t="shared" si="2108"/>
        <v/>
      </c>
      <c r="DH654" s="535" t="str">
        <f t="shared" si="2108"/>
        <v/>
      </c>
      <c r="DI654" s="535" t="str">
        <f t="shared" si="2108"/>
        <v/>
      </c>
      <c r="DJ654" s="535" t="str">
        <f t="shared" si="2109"/>
        <v/>
      </c>
      <c r="DK654" s="534" t="str">
        <f t="shared" si="2109"/>
        <v/>
      </c>
      <c r="DL654" s="534" t="str">
        <f t="shared" si="2109"/>
        <v/>
      </c>
      <c r="DM654" s="534" t="str">
        <f t="shared" si="2109"/>
        <v/>
      </c>
      <c r="DN654" s="534" t="str">
        <f t="shared" si="2109"/>
        <v/>
      </c>
      <c r="DO654" s="534" t="str">
        <f t="shared" si="2109"/>
        <v/>
      </c>
      <c r="DP654" s="533" t="str">
        <f t="shared" si="2109"/>
        <v/>
      </c>
      <c r="DQ654" s="532" t="str">
        <f t="shared" si="2109"/>
        <v/>
      </c>
      <c r="DR654" s="753">
        <f>COUNT(B654:S654)</f>
        <v>0</v>
      </c>
      <c r="DS654" s="111">
        <f>COUNT(U654:AL654)</f>
        <v>0</v>
      </c>
      <c r="DT654" s="111">
        <f>COUNT(AN654:BE654)</f>
        <v>0</v>
      </c>
      <c r="DU654" s="111">
        <f>COUNT(BG654:BX654)</f>
        <v>0</v>
      </c>
      <c r="DV654" s="602"/>
      <c r="DW654" s="719"/>
      <c r="DX654" s="719"/>
      <c r="DY654" s="719"/>
      <c r="DZ654" s="719"/>
      <c r="EA654" s="719"/>
      <c r="EB654" s="719"/>
      <c r="EC654" s="719"/>
      <c r="ED654" s="719"/>
      <c r="EE654" s="603"/>
    </row>
    <row r="655" spans="1:135" s="604" customFormat="1" ht="15.75" customHeight="1">
      <c r="A655" s="740" t="s">
        <v>328</v>
      </c>
      <c r="B655" s="733" t="str">
        <f t="shared" ref="B655:S655" si="2110">IF(B652="","",((B651*B652*B653*B654)*3630*4.1868)/B$46/365/$G$1)</f>
        <v/>
      </c>
      <c r="C655" s="733" t="str">
        <f t="shared" si="2110"/>
        <v/>
      </c>
      <c r="D655" s="733" t="str">
        <f t="shared" si="2110"/>
        <v/>
      </c>
      <c r="E655" s="733" t="str">
        <f t="shared" si="2110"/>
        <v/>
      </c>
      <c r="F655" s="733" t="str">
        <f t="shared" si="2110"/>
        <v/>
      </c>
      <c r="G655" s="733" t="str">
        <f t="shared" si="2110"/>
        <v/>
      </c>
      <c r="H655" s="733" t="str">
        <f t="shared" si="2110"/>
        <v/>
      </c>
      <c r="I655" s="733" t="str">
        <f t="shared" si="2110"/>
        <v/>
      </c>
      <c r="J655" s="733" t="str">
        <f t="shared" si="2110"/>
        <v/>
      </c>
      <c r="K655" s="733" t="str">
        <f t="shared" si="2110"/>
        <v/>
      </c>
      <c r="L655" s="733" t="str">
        <f t="shared" si="2110"/>
        <v/>
      </c>
      <c r="M655" s="733" t="str">
        <f t="shared" si="2110"/>
        <v/>
      </c>
      <c r="N655" s="733" t="str">
        <f t="shared" si="2110"/>
        <v/>
      </c>
      <c r="O655" s="733" t="str">
        <f t="shared" si="2110"/>
        <v/>
      </c>
      <c r="P655" s="733" t="str">
        <f t="shared" si="2110"/>
        <v/>
      </c>
      <c r="Q655" s="733" t="str">
        <f t="shared" si="2110"/>
        <v/>
      </c>
      <c r="R655" s="733" t="str">
        <f t="shared" si="2110"/>
        <v/>
      </c>
      <c r="S655" s="733" t="str">
        <f t="shared" si="2110"/>
        <v/>
      </c>
      <c r="T655" s="752"/>
      <c r="U655" s="733" t="str">
        <f t="shared" ref="U655:AL655" si="2111">IF(U652="","",((U651*U652*U653*U654)*3630*4.1868)/U$46/365/$G$1)</f>
        <v/>
      </c>
      <c r="V655" s="733" t="str">
        <f t="shared" si="2111"/>
        <v/>
      </c>
      <c r="W655" s="733" t="str">
        <f t="shared" si="2111"/>
        <v/>
      </c>
      <c r="X655" s="733" t="str">
        <f t="shared" si="2111"/>
        <v/>
      </c>
      <c r="Y655" s="733" t="str">
        <f t="shared" si="2111"/>
        <v/>
      </c>
      <c r="Z655" s="733" t="str">
        <f t="shared" si="2111"/>
        <v/>
      </c>
      <c r="AA655" s="733" t="str">
        <f t="shared" si="2111"/>
        <v/>
      </c>
      <c r="AB655" s="733" t="str">
        <f t="shared" si="2111"/>
        <v/>
      </c>
      <c r="AC655" s="733" t="str">
        <f t="shared" si="2111"/>
        <v/>
      </c>
      <c r="AD655" s="733" t="str">
        <f t="shared" si="2111"/>
        <v/>
      </c>
      <c r="AE655" s="733" t="str">
        <f t="shared" si="2111"/>
        <v/>
      </c>
      <c r="AF655" s="733" t="str">
        <f t="shared" si="2111"/>
        <v/>
      </c>
      <c r="AG655" s="733" t="str">
        <f t="shared" si="2111"/>
        <v/>
      </c>
      <c r="AH655" s="733" t="str">
        <f t="shared" si="2111"/>
        <v/>
      </c>
      <c r="AI655" s="733" t="str">
        <f t="shared" si="2111"/>
        <v/>
      </c>
      <c r="AJ655" s="733" t="str">
        <f t="shared" si="2111"/>
        <v/>
      </c>
      <c r="AK655" s="733" t="str">
        <f t="shared" si="2111"/>
        <v/>
      </c>
      <c r="AL655" s="733" t="str">
        <f t="shared" si="2111"/>
        <v/>
      </c>
      <c r="AM655" s="752"/>
      <c r="AN655" s="733" t="str">
        <f t="shared" ref="AN655:BE655" si="2112">IF(AN652="","",((AN651*AN652*AN653*AN654)*3630*4.1868)/AN$46/365/$G$1)</f>
        <v/>
      </c>
      <c r="AO655" s="733" t="str">
        <f t="shared" si="2112"/>
        <v/>
      </c>
      <c r="AP655" s="733" t="str">
        <f t="shared" si="2112"/>
        <v/>
      </c>
      <c r="AQ655" s="733" t="str">
        <f t="shared" si="2112"/>
        <v/>
      </c>
      <c r="AR655" s="733" t="str">
        <f t="shared" si="2112"/>
        <v/>
      </c>
      <c r="AS655" s="733" t="str">
        <f t="shared" si="2112"/>
        <v/>
      </c>
      <c r="AT655" s="733" t="str">
        <f t="shared" si="2112"/>
        <v/>
      </c>
      <c r="AU655" s="733" t="str">
        <f t="shared" si="2112"/>
        <v/>
      </c>
      <c r="AV655" s="733" t="str">
        <f t="shared" si="2112"/>
        <v/>
      </c>
      <c r="AW655" s="733" t="str">
        <f t="shared" si="2112"/>
        <v/>
      </c>
      <c r="AX655" s="733" t="str">
        <f t="shared" si="2112"/>
        <v/>
      </c>
      <c r="AY655" s="733" t="str">
        <f t="shared" si="2112"/>
        <v/>
      </c>
      <c r="AZ655" s="733" t="str">
        <f t="shared" si="2112"/>
        <v/>
      </c>
      <c r="BA655" s="733" t="str">
        <f t="shared" si="2112"/>
        <v/>
      </c>
      <c r="BB655" s="733" t="str">
        <f t="shared" si="2112"/>
        <v/>
      </c>
      <c r="BC655" s="733" t="str">
        <f t="shared" si="2112"/>
        <v/>
      </c>
      <c r="BD655" s="733" t="str">
        <f t="shared" si="2112"/>
        <v/>
      </c>
      <c r="BE655" s="733" t="str">
        <f t="shared" si="2112"/>
        <v/>
      </c>
      <c r="BF655" s="752"/>
      <c r="BG655" s="733" t="str">
        <f t="shared" ref="BG655:BX655" si="2113">IF(BG652="","",((BG651*BG652*BG653*BG654)*3630*4.1868)/BG$46/365/$G$1)</f>
        <v/>
      </c>
      <c r="BH655" s="733" t="str">
        <f t="shared" si="2113"/>
        <v/>
      </c>
      <c r="BI655" s="733" t="str">
        <f t="shared" si="2113"/>
        <v/>
      </c>
      <c r="BJ655" s="733" t="str">
        <f t="shared" si="2113"/>
        <v/>
      </c>
      <c r="BK655" s="733" t="str">
        <f t="shared" si="2113"/>
        <v/>
      </c>
      <c r="BL655" s="733" t="str">
        <f t="shared" si="2113"/>
        <v/>
      </c>
      <c r="BM655" s="733" t="str">
        <f t="shared" si="2113"/>
        <v/>
      </c>
      <c r="BN655" s="733" t="str">
        <f t="shared" si="2113"/>
        <v/>
      </c>
      <c r="BO655" s="733" t="str">
        <f t="shared" si="2113"/>
        <v/>
      </c>
      <c r="BP655" s="733" t="str">
        <f t="shared" si="2113"/>
        <v/>
      </c>
      <c r="BQ655" s="733" t="str">
        <f t="shared" si="2113"/>
        <v/>
      </c>
      <c r="BR655" s="733" t="str">
        <f t="shared" si="2113"/>
        <v/>
      </c>
      <c r="BS655" s="733" t="str">
        <f t="shared" si="2113"/>
        <v/>
      </c>
      <c r="BT655" s="733" t="str">
        <f t="shared" si="2113"/>
        <v/>
      </c>
      <c r="BU655" s="733" t="str">
        <f t="shared" si="2113"/>
        <v/>
      </c>
      <c r="BV655" s="733" t="str">
        <f t="shared" si="2113"/>
        <v/>
      </c>
      <c r="BW655" s="733" t="str">
        <f t="shared" si="2113"/>
        <v/>
      </c>
      <c r="BX655" s="733" t="str">
        <f t="shared" si="2113"/>
        <v/>
      </c>
      <c r="BY655" s="752"/>
      <c r="BZ655" s="733" t="str">
        <f>IF(BZ652="","",((BZ651*BZ652*BZ653*BZ654)*3630*4.1868)/BZ$46/365/$G$1)</f>
        <v/>
      </c>
      <c r="CA655" s="733" t="str">
        <f>IF(CA652="","",((CA651*CA652*CA653*CA654)*3630*4.1868)/CA$46/365/$G$1)</f>
        <v/>
      </c>
      <c r="CB655" s="733" t="str">
        <f>IF(CB652="","",((CB651*CB652*CB653*CB654)*3630*4.1868)/CB$46/365/$G$1)</f>
        <v/>
      </c>
      <c r="CC655" s="733" t="str">
        <f>IF(CC652="","",((CC651*CC652*CC653*CC654)*3630*4.1868)/CC$46/365/$G$1)</f>
        <v/>
      </c>
      <c r="CD655" s="698" t="str">
        <f>IF(DR655&lt;3,"",(SUM(B655:S655)-MIN(B655:S655)-MAX(B655:S655))/(DR655-2))</f>
        <v/>
      </c>
      <c r="CE655" s="723" t="str">
        <f>IF(DS655&lt;3,"",(SUM(U655:AL655)-MIN(U655:AL655)-MAX(U655:AL655))/(DS655-2))</f>
        <v/>
      </c>
      <c r="CF655" s="723" t="str">
        <f>IF(DT655&lt;3,"",(SUM(AN655:BE655)-MIN(AN655:BE655)-MAX(AN655:BE655))/(DT655-2))</f>
        <v/>
      </c>
      <c r="CG655" s="790" t="str">
        <f>IF(DU655&lt;3,"",(SUM(BG655:BX655)-MIN(BG655:BX655)-MAX(BG655:BX655))/(DU655-2))</f>
        <v/>
      </c>
      <c r="CH655" s="1376" t="str">
        <f t="shared" si="2106"/>
        <v/>
      </c>
      <c r="CI655" s="1377" t="str">
        <f t="shared" si="2106"/>
        <v/>
      </c>
      <c r="CJ655" s="1378" t="str">
        <f t="shared" si="2106"/>
        <v/>
      </c>
      <c r="CK655" s="1378" t="str">
        <f t="shared" si="2106"/>
        <v/>
      </c>
      <c r="CL655" s="1378" t="str">
        <f t="shared" si="2106"/>
        <v/>
      </c>
      <c r="CM655" s="1378" t="str">
        <f t="shared" si="2106"/>
        <v/>
      </c>
      <c r="CN655" s="1378" t="str">
        <f t="shared" si="2106"/>
        <v/>
      </c>
      <c r="CO655" s="1379" t="str">
        <f t="shared" si="2106"/>
        <v/>
      </c>
      <c r="CP655" s="1379" t="str">
        <f t="shared" si="2106"/>
        <v/>
      </c>
      <c r="CQ655" s="1379" t="str">
        <f t="shared" si="2106"/>
        <v/>
      </c>
      <c r="CR655" s="1379" t="str">
        <f t="shared" si="2107"/>
        <v/>
      </c>
      <c r="CS655" s="1378" t="str">
        <f t="shared" si="2107"/>
        <v/>
      </c>
      <c r="CT655" s="1378" t="str">
        <f t="shared" si="2107"/>
        <v/>
      </c>
      <c r="CU655" s="1378" t="str">
        <f t="shared" si="2107"/>
        <v/>
      </c>
      <c r="CV655" s="1378" t="str">
        <f t="shared" si="2107"/>
        <v/>
      </c>
      <c r="CW655" s="1378" t="str">
        <f t="shared" si="2107"/>
        <v/>
      </c>
      <c r="CX655" s="1377" t="str">
        <f t="shared" si="2107"/>
        <v/>
      </c>
      <c r="CY655" s="1380" t="str">
        <f t="shared" si="2107"/>
        <v/>
      </c>
      <c r="CZ655" s="638" t="str">
        <f t="shared" si="2108"/>
        <v/>
      </c>
      <c r="DA655" s="639" t="str">
        <f t="shared" si="2108"/>
        <v/>
      </c>
      <c r="DB655" s="640" t="str">
        <f t="shared" si="2108"/>
        <v/>
      </c>
      <c r="DC655" s="640" t="str">
        <f t="shared" si="2108"/>
        <v/>
      </c>
      <c r="DD655" s="640" t="str">
        <f t="shared" si="2108"/>
        <v/>
      </c>
      <c r="DE655" s="640" t="str">
        <f t="shared" si="2108"/>
        <v/>
      </c>
      <c r="DF655" s="640" t="str">
        <f t="shared" si="2108"/>
        <v/>
      </c>
      <c r="DG655" s="641" t="str">
        <f t="shared" si="2108"/>
        <v/>
      </c>
      <c r="DH655" s="641" t="str">
        <f t="shared" si="2108"/>
        <v/>
      </c>
      <c r="DI655" s="641" t="str">
        <f t="shared" si="2108"/>
        <v/>
      </c>
      <c r="DJ655" s="641" t="str">
        <f t="shared" si="2109"/>
        <v/>
      </c>
      <c r="DK655" s="640" t="str">
        <f t="shared" si="2109"/>
        <v/>
      </c>
      <c r="DL655" s="640" t="str">
        <f t="shared" si="2109"/>
        <v/>
      </c>
      <c r="DM655" s="640" t="str">
        <f t="shared" si="2109"/>
        <v/>
      </c>
      <c r="DN655" s="640" t="str">
        <f t="shared" si="2109"/>
        <v/>
      </c>
      <c r="DO655" s="640" t="str">
        <f t="shared" si="2109"/>
        <v/>
      </c>
      <c r="DP655" s="639" t="str">
        <f t="shared" si="2109"/>
        <v/>
      </c>
      <c r="DQ655" s="638" t="str">
        <f t="shared" si="2109"/>
        <v/>
      </c>
      <c r="DR655" s="753">
        <f>COUNT(B655:S655)</f>
        <v>0</v>
      </c>
      <c r="DS655" s="111">
        <f>COUNT(U655:AL655)</f>
        <v>0</v>
      </c>
      <c r="DT655" s="111">
        <f>COUNT(AN655:BE655)</f>
        <v>0</v>
      </c>
      <c r="DU655" s="111">
        <f>COUNT(BG655:BX655)</f>
        <v>0</v>
      </c>
      <c r="DV655" s="602"/>
      <c r="DW655" s="719"/>
      <c r="DX655" s="719"/>
      <c r="DY655" s="719"/>
      <c r="DZ655" s="719"/>
      <c r="EA655" s="719"/>
      <c r="EB655" s="719"/>
      <c r="EC655" s="719"/>
      <c r="ED655" s="719"/>
      <c r="EE655" s="603"/>
    </row>
    <row r="656" spans="1:135" s="604" customFormat="1" ht="15.75" customHeight="1">
      <c r="A656" s="781" t="s">
        <v>409</v>
      </c>
      <c r="B656" s="233"/>
      <c r="C656" s="233"/>
      <c r="D656" s="233"/>
      <c r="E656" s="233"/>
      <c r="F656" s="233"/>
      <c r="G656" s="233"/>
      <c r="H656" s="233"/>
      <c r="I656" s="233"/>
      <c r="J656" s="233"/>
      <c r="K656" s="233"/>
      <c r="L656" s="233"/>
      <c r="M656" s="233"/>
      <c r="N656" s="233"/>
      <c r="O656" s="233"/>
      <c r="P656" s="233"/>
      <c r="Q656" s="233"/>
      <c r="R656" s="233"/>
      <c r="S656" s="233"/>
      <c r="T656" s="716"/>
      <c r="U656" s="233"/>
      <c r="V656" s="233"/>
      <c r="W656" s="233" t="s">
        <v>410</v>
      </c>
      <c r="X656" s="233"/>
      <c r="Y656" s="233"/>
      <c r="Z656" s="233"/>
      <c r="AA656" s="233"/>
      <c r="AB656" s="233"/>
      <c r="AC656" s="233"/>
      <c r="AD656" s="233"/>
      <c r="AE656" s="233"/>
      <c r="AF656" s="528"/>
      <c r="AG656" s="233"/>
      <c r="AH656" s="233"/>
      <c r="AI656" s="233"/>
      <c r="AJ656" s="233"/>
      <c r="AK656" s="233"/>
      <c r="AL656" s="233"/>
      <c r="AM656" s="716"/>
      <c r="AN656" s="233"/>
      <c r="AO656" s="233"/>
      <c r="AP656" s="233"/>
      <c r="AQ656" s="233"/>
      <c r="AR656" s="233"/>
      <c r="AS656" s="233"/>
      <c r="AT656" s="233"/>
      <c r="AU656" s="233"/>
      <c r="AV656" s="233"/>
      <c r="AW656" s="233"/>
      <c r="AX656" s="233"/>
      <c r="AY656" s="233"/>
      <c r="AZ656" s="233"/>
      <c r="BA656" s="233"/>
      <c r="BB656" s="233"/>
      <c r="BC656" s="233"/>
      <c r="BD656" s="233"/>
      <c r="BE656" s="233"/>
      <c r="BF656" s="716"/>
      <c r="BG656" s="233"/>
      <c r="BH656" s="233"/>
      <c r="BI656" s="233"/>
      <c r="BJ656" s="233"/>
      <c r="BK656" s="233"/>
      <c r="BL656" s="233"/>
      <c r="BM656" s="233"/>
      <c r="BN656" s="233"/>
      <c r="BO656" s="233"/>
      <c r="BP656" s="233"/>
      <c r="BQ656" s="233"/>
      <c r="BR656" s="233"/>
      <c r="BS656" s="233"/>
      <c r="BT656" s="233"/>
      <c r="BU656" s="233"/>
      <c r="BV656" s="233"/>
      <c r="BW656" s="233"/>
      <c r="BX656" s="233"/>
      <c r="BY656" s="716"/>
      <c r="BZ656" s="233"/>
      <c r="CA656" s="233"/>
      <c r="CB656" s="233"/>
      <c r="CC656" s="233"/>
      <c r="CD656" s="690"/>
      <c r="CE656" s="690"/>
      <c r="CF656" s="690"/>
      <c r="CG656" s="786"/>
      <c r="CH656" s="666"/>
      <c r="CI656" s="666"/>
      <c r="CJ656" s="666"/>
      <c r="CK656" s="666"/>
      <c r="CL656" s="666"/>
      <c r="CM656" s="666"/>
      <c r="CN656" s="666"/>
      <c r="CO656" s="666"/>
      <c r="CP656" s="666"/>
      <c r="CQ656" s="666"/>
      <c r="CR656" s="666"/>
      <c r="CS656" s="666"/>
      <c r="CT656" s="666"/>
      <c r="CU656" s="666"/>
      <c r="CV656" s="666"/>
      <c r="CW656" s="666"/>
      <c r="CX656" s="666"/>
      <c r="CY656" s="667"/>
      <c r="CZ656" s="208"/>
      <c r="DA656" s="208"/>
      <c r="DB656" s="208"/>
      <c r="DC656" s="208"/>
      <c r="DD656" s="208"/>
      <c r="DE656" s="208"/>
      <c r="DF656" s="208"/>
      <c r="DG656" s="208"/>
      <c r="DH656" s="208"/>
      <c r="DI656" s="208"/>
      <c r="DJ656" s="208"/>
      <c r="DK656" s="208"/>
      <c r="DL656" s="208"/>
      <c r="DM656" s="208"/>
      <c r="DN656" s="208"/>
      <c r="DO656" s="208"/>
      <c r="DP656" s="208"/>
      <c r="DQ656" s="208"/>
      <c r="DR656" s="699"/>
      <c r="DS656" s="112"/>
      <c r="DT656" s="112"/>
      <c r="DU656" s="112"/>
      <c r="DV656" s="692"/>
      <c r="DW656" s="718"/>
      <c r="DX656" s="718"/>
      <c r="DY656" s="718"/>
      <c r="DZ656" s="718"/>
      <c r="EA656" s="718"/>
      <c r="EB656" s="718"/>
      <c r="EC656" s="718"/>
      <c r="ED656" s="718"/>
      <c r="EE656" s="603"/>
    </row>
    <row r="657" spans="1:135" s="604" customFormat="1" ht="15.75" customHeight="1">
      <c r="A657" s="748" t="s">
        <v>154</v>
      </c>
      <c r="B657" s="284"/>
      <c r="C657" s="284"/>
      <c r="D657" s="284"/>
      <c r="E657" s="284"/>
      <c r="F657" s="284"/>
      <c r="G657" s="284"/>
      <c r="H657" s="284"/>
      <c r="I657" s="284"/>
      <c r="J657" s="284"/>
      <c r="K657" s="528"/>
      <c r="L657" s="528"/>
      <c r="M657" s="528"/>
      <c r="N657" s="528"/>
      <c r="O657" s="284"/>
      <c r="P657" s="284"/>
      <c r="Q657" s="528"/>
      <c r="R657" s="528"/>
      <c r="S657" s="528"/>
      <c r="T657" s="703"/>
      <c r="U657" s="284"/>
      <c r="V657" s="284"/>
      <c r="W657" s="284"/>
      <c r="X657" s="284"/>
      <c r="Y657" s="284"/>
      <c r="Z657" s="284"/>
      <c r="AA657" s="284"/>
      <c r="AB657" s="284"/>
      <c r="AC657" s="284"/>
      <c r="AD657" s="284"/>
      <c r="AE657" s="284"/>
      <c r="AF657" s="528"/>
      <c r="AG657" s="284"/>
      <c r="AH657" s="528"/>
      <c r="AI657" s="284"/>
      <c r="AJ657" s="284"/>
      <c r="AK657" s="284"/>
      <c r="AL657" s="528"/>
      <c r="AM657" s="703"/>
      <c r="AN657" s="284"/>
      <c r="AO657" s="284"/>
      <c r="AP657" s="284"/>
      <c r="AQ657" s="284"/>
      <c r="AR657" s="284"/>
      <c r="AS657" s="284"/>
      <c r="AT657" s="284"/>
      <c r="AU657" s="284"/>
      <c r="AV657" s="284"/>
      <c r="AW657" s="284"/>
      <c r="AX657" s="284"/>
      <c r="AY657" s="284"/>
      <c r="AZ657" s="284"/>
      <c r="BA657" s="284"/>
      <c r="BB657" s="284"/>
      <c r="BC657" s="284"/>
      <c r="BD657" s="284"/>
      <c r="BE657" s="284">
        <v>1</v>
      </c>
      <c r="BF657" s="703"/>
      <c r="BG657" s="284"/>
      <c r="BH657" s="284"/>
      <c r="BI657" s="284"/>
      <c r="BJ657" s="284"/>
      <c r="BK657" s="284"/>
      <c r="BL657" s="284"/>
      <c r="BM657" s="284"/>
      <c r="BN657" s="284"/>
      <c r="BO657" s="284"/>
      <c r="BP657" s="284"/>
      <c r="BQ657" s="284"/>
      <c r="BR657" s="284"/>
      <c r="BS657" s="284"/>
      <c r="BT657" s="284"/>
      <c r="BU657" s="284"/>
      <c r="BV657" s="284"/>
      <c r="BW657" s="284"/>
      <c r="BX657" s="284"/>
      <c r="BY657" s="703"/>
      <c r="BZ657" s="284"/>
      <c r="CA657" s="284"/>
      <c r="CB657" s="284">
        <v>1</v>
      </c>
      <c r="CC657" s="284"/>
      <c r="CD657" s="698" t="str">
        <f t="shared" ref="CD657:CD664" si="2114">IF(DR657&lt;3,"",(SUM(B657:S657)-MIN(B657:S657)-MAX(B657:S657))/(DR657-2))</f>
        <v/>
      </c>
      <c r="CE657" s="698" t="str">
        <f t="shared" ref="CE657:CE664" si="2115">IF(DS657&lt;3,"",(SUM(U657:AL657)-MIN(U657:AL657)-MAX(U657:AL657))/(DS657-2))</f>
        <v/>
      </c>
      <c r="CF657" s="698" t="str">
        <f t="shared" ref="CF657:CF664" si="2116">IF(DT657&lt;3,"",(SUM(AN657:BE657)-MIN(AN657:BE657)-MAX(AN657:BE657))/(DT657-2))</f>
        <v/>
      </c>
      <c r="CG657" s="787" t="str">
        <f t="shared" ref="CG657:CG664" si="2117">IF(DU657&lt;3,"",(SUM(BG657:BX657)-MIN(BG657:BX657)-MAX(BG657:BX657))/(DU657-2))</f>
        <v/>
      </c>
      <c r="CH657" s="1371" t="str">
        <f t="shared" ref="CH657:CH664" si="2118">IF($CH$4=$CD$4,IF(OR(-FLOOR(((18-COUNT($B657:$S657))/2),1)+CH$7&lt;1,-FLOOR(((18-COUNT($B657:$S657))/2),1)+CH$7&gt;COUNT($B657:$S657)),"",LARGE($B657:$S657,-FLOOR(((18-COUNT($B657:$S657))/2),1)+CH$7)),IF(OR(-FLOOR(((18-COUNT($AN657:$BE657))/2),1)+CH$7&lt;1,-FLOOR(((18-COUNT($AN657:$BE657))/2),1)+CH$7&gt;COUNT($AN657:$BE657)),"",LARGE($AN657:$BE657,-FLOOR(((18-COUNT($AN657:$BE657))/2),1)+CH$7)))</f>
        <v/>
      </c>
      <c r="CI657" s="1372" t="str">
        <f t="shared" ref="CI657:CI664" si="2119">IF($CH$4=$CD$4,IF(OR(-FLOOR(((18-COUNT($B657:$S657))/2),1)+CI$7&lt;1,-FLOOR(((18-COUNT($B657:$S657))/2),1)+CI$7&gt;COUNT($B657:$S657)),"",LARGE($B657:$S657,-FLOOR(((18-COUNT($B657:$S657))/2),1)+CI$7)),IF(OR(-FLOOR(((18-COUNT($AN657:$BE657))/2),1)+CI$7&lt;1,-FLOOR(((18-COUNT($AN657:$BE657))/2),1)+CI$7&gt;COUNT($AN657:$BE657)),"",LARGE($AN657:$BE657,-FLOOR(((18-COUNT($AN657:$BE657))/2),1)+CI$7)))</f>
        <v/>
      </c>
      <c r="CJ657" s="1373" t="str">
        <f t="shared" ref="CJ657:CJ664" si="2120">IF($CH$4=$CD$4,IF(OR(-FLOOR(((18-COUNT($B657:$S657))/2),1)+CJ$7&lt;1,-FLOOR(((18-COUNT($B657:$S657))/2),1)+CJ$7&gt;COUNT($B657:$S657)),"",LARGE($B657:$S657,-FLOOR(((18-COUNT($B657:$S657))/2),1)+CJ$7)),IF(OR(-FLOOR(((18-COUNT($AN657:$BE657))/2),1)+CJ$7&lt;1,-FLOOR(((18-COUNT($AN657:$BE657))/2),1)+CJ$7&gt;COUNT($AN657:$BE657)),"",LARGE($AN657:$BE657,-FLOOR(((18-COUNT($AN657:$BE657))/2),1)+CJ$7)))</f>
        <v/>
      </c>
      <c r="CK657" s="1373" t="str">
        <f t="shared" ref="CK657:CK664" si="2121">IF($CH$4=$CD$4,IF(OR(-FLOOR(((18-COUNT($B657:$S657))/2),1)+CK$7&lt;1,-FLOOR(((18-COUNT($B657:$S657))/2),1)+CK$7&gt;COUNT($B657:$S657)),"",LARGE($B657:$S657,-FLOOR(((18-COUNT($B657:$S657))/2),1)+CK$7)),IF(OR(-FLOOR(((18-COUNT($AN657:$BE657))/2),1)+CK$7&lt;1,-FLOOR(((18-COUNT($AN657:$BE657))/2),1)+CK$7&gt;COUNT($AN657:$BE657)),"",LARGE($AN657:$BE657,-FLOOR(((18-COUNT($AN657:$BE657))/2),1)+CK$7)))</f>
        <v/>
      </c>
      <c r="CL657" s="1373" t="str">
        <f t="shared" ref="CL657:CL664" si="2122">IF($CH$4=$CD$4,IF(OR(-FLOOR(((18-COUNT($B657:$S657))/2),1)+CL$7&lt;1,-FLOOR(((18-COUNT($B657:$S657))/2),1)+CL$7&gt;COUNT($B657:$S657)),"",LARGE($B657:$S657,-FLOOR(((18-COUNT($B657:$S657))/2),1)+CL$7)),IF(OR(-FLOOR(((18-COUNT($AN657:$BE657))/2),1)+CL$7&lt;1,-FLOOR(((18-COUNT($AN657:$BE657))/2),1)+CL$7&gt;COUNT($AN657:$BE657)),"",LARGE($AN657:$BE657,-FLOOR(((18-COUNT($AN657:$BE657))/2),1)+CL$7)))</f>
        <v/>
      </c>
      <c r="CM657" s="1373" t="str">
        <f t="shared" ref="CM657:CM664" si="2123">IF($CH$4=$CD$4,IF(OR(-FLOOR(((18-COUNT($B657:$S657))/2),1)+CM$7&lt;1,-FLOOR(((18-COUNT($B657:$S657))/2),1)+CM$7&gt;COUNT($B657:$S657)),"",LARGE($B657:$S657,-FLOOR(((18-COUNT($B657:$S657))/2),1)+CM$7)),IF(OR(-FLOOR(((18-COUNT($AN657:$BE657))/2),1)+CM$7&lt;1,-FLOOR(((18-COUNT($AN657:$BE657))/2),1)+CM$7&gt;COUNT($AN657:$BE657)),"",LARGE($AN657:$BE657,-FLOOR(((18-COUNT($AN657:$BE657))/2),1)+CM$7)))</f>
        <v/>
      </c>
      <c r="CN657" s="1373" t="str">
        <f t="shared" ref="CN657:CN664" si="2124">IF($CH$4=$CD$4,IF(OR(-FLOOR(((18-COUNT($B657:$S657))/2),1)+CN$7&lt;1,-FLOOR(((18-COUNT($B657:$S657))/2),1)+CN$7&gt;COUNT($B657:$S657)),"",LARGE($B657:$S657,-FLOOR(((18-COUNT($B657:$S657))/2),1)+CN$7)),IF(OR(-FLOOR(((18-COUNT($AN657:$BE657))/2),1)+CN$7&lt;1,-FLOOR(((18-COUNT($AN657:$BE657))/2),1)+CN$7&gt;COUNT($AN657:$BE657)),"",LARGE($AN657:$BE657,-FLOOR(((18-COUNT($AN657:$BE657))/2),1)+CN$7)))</f>
        <v/>
      </c>
      <c r="CO657" s="1374" t="str">
        <f t="shared" ref="CO657:CO664" si="2125">IF($CH$4=$CD$4,IF(OR(-FLOOR(((18-COUNT($B657:$S657))/2),1)+CO$7&lt;1,-FLOOR(((18-COUNT($B657:$S657))/2),1)+CO$7&gt;COUNT($B657:$S657)),"",LARGE($B657:$S657,-FLOOR(((18-COUNT($B657:$S657))/2),1)+CO$7)),IF(OR(-FLOOR(((18-COUNT($AN657:$BE657))/2),1)+CO$7&lt;1,-FLOOR(((18-COUNT($AN657:$BE657))/2),1)+CO$7&gt;COUNT($AN657:$BE657)),"",LARGE($AN657:$BE657,-FLOOR(((18-COUNT($AN657:$BE657))/2),1)+CO$7)))</f>
        <v/>
      </c>
      <c r="CP657" s="1374" t="str">
        <f t="shared" ref="CP657:CP664" si="2126">IF($CH$4=$CD$4,IF(OR(-FLOOR(((18-COUNT($B657:$S657))/2),1)+CP$7&lt;1,-FLOOR(((18-COUNT($B657:$S657))/2),1)+CP$7&gt;COUNT($B657:$S657)),"",LARGE($B657:$S657,-FLOOR(((18-COUNT($B657:$S657))/2),1)+CP$7)),IF(OR(-FLOOR(((18-COUNT($AN657:$BE657))/2),1)+CP$7&lt;1,-FLOOR(((18-COUNT($AN657:$BE657))/2),1)+CP$7&gt;COUNT($AN657:$BE657)),"",LARGE($AN657:$BE657,-FLOOR(((18-COUNT($AN657:$BE657))/2),1)+CP$7)))</f>
        <v/>
      </c>
      <c r="CQ657" s="1374" t="str">
        <f t="shared" ref="CQ657:CQ664" si="2127">IF($CH$4=$CD$4,IF(OR(-FLOOR(((18-COUNT($B657:$S657))/2),1)+CQ$7&lt;1,-FLOOR(((18-COUNT($B657:$S657))/2),1)+CQ$7&gt;COUNT($B657:$S657)),"",LARGE($B657:$S657,-FLOOR(((18-COUNT($B657:$S657))/2),1)+CQ$7)),IF(OR(-FLOOR(((18-COUNT($AN657:$BE657))/2),1)+CQ$7&lt;1,-FLOOR(((18-COUNT($AN657:$BE657))/2),1)+CQ$7&gt;COUNT($AN657:$BE657)),"",LARGE($AN657:$BE657,-FLOOR(((18-COUNT($AN657:$BE657))/2),1)+CQ$7)))</f>
        <v/>
      </c>
      <c r="CR657" s="1374" t="str">
        <f t="shared" ref="CR657:CR664" si="2128">IF($CH$4=$CD$4,IF(OR(-FLOOR(((18-COUNT($B657:$S657))/2),1)+CR$7&lt;1,-FLOOR(((18-COUNT($B657:$S657))/2),1)+CR$7&gt;COUNT($B657:$S657)),"",LARGE($B657:$S657,-FLOOR(((18-COUNT($B657:$S657))/2),1)+CR$7)),IF(OR(-FLOOR(((18-COUNT($AN657:$BE657))/2),1)+CR$7&lt;1,-FLOOR(((18-COUNT($AN657:$BE657))/2),1)+CR$7&gt;COUNT($AN657:$BE657)),"",LARGE($AN657:$BE657,-FLOOR(((18-COUNT($AN657:$BE657))/2),1)+CR$7)))</f>
        <v/>
      </c>
      <c r="CS657" s="1373" t="str">
        <f t="shared" ref="CS657:CS664" si="2129">IF($CH$4=$CD$4,IF(OR(-FLOOR(((18-COUNT($B657:$S657))/2),1)+CS$7&lt;1,-FLOOR(((18-COUNT($B657:$S657))/2),1)+CS$7&gt;COUNT($B657:$S657)),"",LARGE($B657:$S657,-FLOOR(((18-COUNT($B657:$S657))/2),1)+CS$7)),IF(OR(-FLOOR(((18-COUNT($AN657:$BE657))/2),1)+CS$7&lt;1,-FLOOR(((18-COUNT($AN657:$BE657))/2),1)+CS$7&gt;COUNT($AN657:$BE657)),"",LARGE($AN657:$BE657,-FLOOR(((18-COUNT($AN657:$BE657))/2),1)+CS$7)))</f>
        <v/>
      </c>
      <c r="CT657" s="1373" t="str">
        <f t="shared" ref="CT657:CT664" si="2130">IF($CH$4=$CD$4,IF(OR(-FLOOR(((18-COUNT($B657:$S657))/2),1)+CT$7&lt;1,-FLOOR(((18-COUNT($B657:$S657))/2),1)+CT$7&gt;COUNT($B657:$S657)),"",LARGE($B657:$S657,-FLOOR(((18-COUNT($B657:$S657))/2),1)+CT$7)),IF(OR(-FLOOR(((18-COUNT($AN657:$BE657))/2),1)+CT$7&lt;1,-FLOOR(((18-COUNT($AN657:$BE657))/2),1)+CT$7&gt;COUNT($AN657:$BE657)),"",LARGE($AN657:$BE657,-FLOOR(((18-COUNT($AN657:$BE657))/2),1)+CT$7)))</f>
        <v/>
      </c>
      <c r="CU657" s="1373" t="str">
        <f t="shared" ref="CU657:CU664" si="2131">IF($CH$4=$CD$4,IF(OR(-FLOOR(((18-COUNT($B657:$S657))/2),1)+CU$7&lt;1,-FLOOR(((18-COUNT($B657:$S657))/2),1)+CU$7&gt;COUNT($B657:$S657)),"",LARGE($B657:$S657,-FLOOR(((18-COUNT($B657:$S657))/2),1)+CU$7)),IF(OR(-FLOOR(((18-COUNT($AN657:$BE657))/2),1)+CU$7&lt;1,-FLOOR(((18-COUNT($AN657:$BE657))/2),1)+CU$7&gt;COUNT($AN657:$BE657)),"",LARGE($AN657:$BE657,-FLOOR(((18-COUNT($AN657:$BE657))/2),1)+CU$7)))</f>
        <v/>
      </c>
      <c r="CV657" s="1373" t="str">
        <f t="shared" ref="CV657:CV664" si="2132">IF($CH$4=$CD$4,IF(OR(-FLOOR(((18-COUNT($B657:$S657))/2),1)+CV$7&lt;1,-FLOOR(((18-COUNT($B657:$S657))/2),1)+CV$7&gt;COUNT($B657:$S657)),"",LARGE($B657:$S657,-FLOOR(((18-COUNT($B657:$S657))/2),1)+CV$7)),IF(OR(-FLOOR(((18-COUNT($AN657:$BE657))/2),1)+CV$7&lt;1,-FLOOR(((18-COUNT($AN657:$BE657))/2),1)+CV$7&gt;COUNT($AN657:$BE657)),"",LARGE($AN657:$BE657,-FLOOR(((18-COUNT($AN657:$BE657))/2),1)+CV$7)))</f>
        <v/>
      </c>
      <c r="CW657" s="1373" t="str">
        <f t="shared" ref="CW657:CW664" si="2133">IF($CH$4=$CD$4,IF(OR(-FLOOR(((18-COUNT($B657:$S657))/2),1)+CW$7&lt;1,-FLOOR(((18-COUNT($B657:$S657))/2),1)+CW$7&gt;COUNT($B657:$S657)),"",LARGE($B657:$S657,-FLOOR(((18-COUNT($B657:$S657))/2),1)+CW$7)),IF(OR(-FLOOR(((18-COUNT($AN657:$BE657))/2),1)+CW$7&lt;1,-FLOOR(((18-COUNT($AN657:$BE657))/2),1)+CW$7&gt;COUNT($AN657:$BE657)),"",LARGE($AN657:$BE657,-FLOOR(((18-COUNT($AN657:$BE657))/2),1)+CW$7)))</f>
        <v/>
      </c>
      <c r="CX657" s="1372" t="str">
        <f t="shared" ref="CX657:CX664" si="2134">IF($CH$4=$CD$4,IF(OR(-FLOOR(((18-COUNT($B657:$S657))/2),1)+CX$7&lt;1,-FLOOR(((18-COUNT($B657:$S657))/2),1)+CX$7&gt;COUNT($B657:$S657)),"",LARGE($B657:$S657,-FLOOR(((18-COUNT($B657:$S657))/2),1)+CX$7)),IF(OR(-FLOOR(((18-COUNT($AN657:$BE657))/2),1)+CX$7&lt;1,-FLOOR(((18-COUNT($AN657:$BE657))/2),1)+CX$7&gt;COUNT($AN657:$BE657)),"",LARGE($AN657:$BE657,-FLOOR(((18-COUNT($AN657:$BE657))/2),1)+CX$7)))</f>
        <v/>
      </c>
      <c r="CY657" s="1375" t="str">
        <f t="shared" ref="CY657:CY664" si="2135">IF($CH$4=$CD$4,IF(OR(-FLOOR(((18-COUNT($B657:$S657))/2),1)+CY$7&lt;1,-FLOOR(((18-COUNT($B657:$S657))/2),1)+CY$7&gt;COUNT($B657:$S657)),"",LARGE($B657:$S657,-FLOOR(((18-COUNT($B657:$S657))/2),1)+CY$7)),IF(OR(-FLOOR(((18-COUNT($AN657:$BE657))/2),1)+CY$7&lt;1,-FLOOR(((18-COUNT($AN657:$BE657))/2),1)+CY$7&gt;COUNT($AN657:$BE657)),"",LARGE($AN657:$BE657,-FLOOR(((18-COUNT($AN657:$BE657))/2),1)+CY$7)))</f>
        <v/>
      </c>
      <c r="CZ657" s="532" t="str">
        <f t="shared" ref="CZ657:CZ664" si="2136">IF($CH$4=$CD$4,IF(OR(-FLOOR(((18-COUNT($U657:$AL657))/2),1)+CZ$7&lt;1,-FLOOR(((18-COUNT($U657:$AL657))/2),1)+CZ$7&gt;COUNT($U657:$AL657)),"",LARGE($U657:$AL657,-FLOOR(((18-COUNT($U657:$AL657))/2),1)+CZ$7)),IF(OR(-FLOOR(((18-COUNT($BG657:$BX657))/2),1)+CZ$7&lt;1,-FLOOR(((18-COUNT($BG657:$BX657))/2),1)+CZ$7&gt;COUNT($BG657:$BX657)),"",LARGE($BG657:$BX657,-FLOOR(((18-COUNT($BG657:$BX657))/2),1)+CZ$7)))</f>
        <v/>
      </c>
      <c r="DA657" s="533" t="str">
        <f t="shared" ref="DA657:DA664" si="2137">IF($CH$4=$CD$4,IF(OR(-FLOOR(((18-COUNT($U657:$AL657))/2),1)+DA$7&lt;1,-FLOOR(((18-COUNT($U657:$AL657))/2),1)+DA$7&gt;COUNT($U657:$AL657)),"",LARGE($U657:$AL657,-FLOOR(((18-COUNT($U657:$AL657))/2),1)+DA$7)),IF(OR(-FLOOR(((18-COUNT($BG657:$BX657))/2),1)+DA$7&lt;1,-FLOOR(((18-COUNT($BG657:$BX657))/2),1)+DA$7&gt;COUNT($BG657:$BX657)),"",LARGE($BG657:$BX657,-FLOOR(((18-COUNT($BG657:$BX657))/2),1)+DA$7)))</f>
        <v/>
      </c>
      <c r="DB657" s="534" t="str">
        <f t="shared" ref="DB657:DB664" si="2138">IF($CH$4=$CD$4,IF(OR(-FLOOR(((18-COUNT($U657:$AL657))/2),1)+DB$7&lt;1,-FLOOR(((18-COUNT($U657:$AL657))/2),1)+DB$7&gt;COUNT($U657:$AL657)),"",LARGE($U657:$AL657,-FLOOR(((18-COUNT($U657:$AL657))/2),1)+DB$7)),IF(OR(-FLOOR(((18-COUNT($BG657:$BX657))/2),1)+DB$7&lt;1,-FLOOR(((18-COUNT($BG657:$BX657))/2),1)+DB$7&gt;COUNT($BG657:$BX657)),"",LARGE($BG657:$BX657,-FLOOR(((18-COUNT($BG657:$BX657))/2),1)+DB$7)))</f>
        <v/>
      </c>
      <c r="DC657" s="534" t="str">
        <f t="shared" ref="DC657:DC664" si="2139">IF($CH$4=$CD$4,IF(OR(-FLOOR(((18-COUNT($U657:$AL657))/2),1)+DC$7&lt;1,-FLOOR(((18-COUNT($U657:$AL657))/2),1)+DC$7&gt;COUNT($U657:$AL657)),"",LARGE($U657:$AL657,-FLOOR(((18-COUNT($U657:$AL657))/2),1)+DC$7)),IF(OR(-FLOOR(((18-COUNT($BG657:$BX657))/2),1)+DC$7&lt;1,-FLOOR(((18-COUNT($BG657:$BX657))/2),1)+DC$7&gt;COUNT($BG657:$BX657)),"",LARGE($BG657:$BX657,-FLOOR(((18-COUNT($BG657:$BX657))/2),1)+DC$7)))</f>
        <v/>
      </c>
      <c r="DD657" s="534" t="str">
        <f t="shared" ref="DD657:DD664" si="2140">IF($CH$4=$CD$4,IF(OR(-FLOOR(((18-COUNT($U657:$AL657))/2),1)+DD$7&lt;1,-FLOOR(((18-COUNT($U657:$AL657))/2),1)+DD$7&gt;COUNT($U657:$AL657)),"",LARGE($U657:$AL657,-FLOOR(((18-COUNT($U657:$AL657))/2),1)+DD$7)),IF(OR(-FLOOR(((18-COUNT($BG657:$BX657))/2),1)+DD$7&lt;1,-FLOOR(((18-COUNT($BG657:$BX657))/2),1)+DD$7&gt;COUNT($BG657:$BX657)),"",LARGE($BG657:$BX657,-FLOOR(((18-COUNT($BG657:$BX657))/2),1)+DD$7)))</f>
        <v/>
      </c>
      <c r="DE657" s="534" t="str">
        <f t="shared" ref="DE657:DE664" si="2141">IF($CH$4=$CD$4,IF(OR(-FLOOR(((18-COUNT($U657:$AL657))/2),1)+DE$7&lt;1,-FLOOR(((18-COUNT($U657:$AL657))/2),1)+DE$7&gt;COUNT($U657:$AL657)),"",LARGE($U657:$AL657,-FLOOR(((18-COUNT($U657:$AL657))/2),1)+DE$7)),IF(OR(-FLOOR(((18-COUNT($BG657:$BX657))/2),1)+DE$7&lt;1,-FLOOR(((18-COUNT($BG657:$BX657))/2),1)+DE$7&gt;COUNT($BG657:$BX657)),"",LARGE($BG657:$BX657,-FLOOR(((18-COUNT($BG657:$BX657))/2),1)+DE$7)))</f>
        <v/>
      </c>
      <c r="DF657" s="534" t="str">
        <f t="shared" ref="DF657:DF664" si="2142">IF($CH$4=$CD$4,IF(OR(-FLOOR(((18-COUNT($U657:$AL657))/2),1)+DF$7&lt;1,-FLOOR(((18-COUNT($U657:$AL657))/2),1)+DF$7&gt;COUNT($U657:$AL657)),"",LARGE($U657:$AL657,-FLOOR(((18-COUNT($U657:$AL657))/2),1)+DF$7)),IF(OR(-FLOOR(((18-COUNT($BG657:$BX657))/2),1)+DF$7&lt;1,-FLOOR(((18-COUNT($BG657:$BX657))/2),1)+DF$7&gt;COUNT($BG657:$BX657)),"",LARGE($BG657:$BX657,-FLOOR(((18-COUNT($BG657:$BX657))/2),1)+DF$7)))</f>
        <v/>
      </c>
      <c r="DG657" s="535" t="str">
        <f t="shared" ref="DG657:DG664" si="2143">IF($CH$4=$CD$4,IF(OR(-FLOOR(((18-COUNT($U657:$AL657))/2),1)+DG$7&lt;1,-FLOOR(((18-COUNT($U657:$AL657))/2),1)+DG$7&gt;COUNT($U657:$AL657)),"",LARGE($U657:$AL657,-FLOOR(((18-COUNT($U657:$AL657))/2),1)+DG$7)),IF(OR(-FLOOR(((18-COUNT($BG657:$BX657))/2),1)+DG$7&lt;1,-FLOOR(((18-COUNT($BG657:$BX657))/2),1)+DG$7&gt;COUNT($BG657:$BX657)),"",LARGE($BG657:$BX657,-FLOOR(((18-COUNT($BG657:$BX657))/2),1)+DG$7)))</f>
        <v/>
      </c>
      <c r="DH657" s="535" t="str">
        <f t="shared" ref="DH657:DH664" si="2144">IF($CH$4=$CD$4,IF(OR(-FLOOR(((18-COUNT($U657:$AL657))/2),1)+DH$7&lt;1,-FLOOR(((18-COUNT($U657:$AL657))/2),1)+DH$7&gt;COUNT($U657:$AL657)),"",LARGE($U657:$AL657,-FLOOR(((18-COUNT($U657:$AL657))/2),1)+DH$7)),IF(OR(-FLOOR(((18-COUNT($BG657:$BX657))/2),1)+DH$7&lt;1,-FLOOR(((18-COUNT($BG657:$BX657))/2),1)+DH$7&gt;COUNT($BG657:$BX657)),"",LARGE($BG657:$BX657,-FLOOR(((18-COUNT($BG657:$BX657))/2),1)+DH$7)))</f>
        <v/>
      </c>
      <c r="DI657" s="535" t="str">
        <f t="shared" ref="DI657:DI664" si="2145">IF($CH$4=$CD$4,IF(OR(-FLOOR(((18-COUNT($U657:$AL657))/2),1)+DI$7&lt;1,-FLOOR(((18-COUNT($U657:$AL657))/2),1)+DI$7&gt;COUNT($U657:$AL657)),"",LARGE($U657:$AL657,-FLOOR(((18-COUNT($U657:$AL657))/2),1)+DI$7)),IF(OR(-FLOOR(((18-COUNT($BG657:$BX657))/2),1)+DI$7&lt;1,-FLOOR(((18-COUNT($BG657:$BX657))/2),1)+DI$7&gt;COUNT($BG657:$BX657)),"",LARGE($BG657:$BX657,-FLOOR(((18-COUNT($BG657:$BX657))/2),1)+DI$7)))</f>
        <v/>
      </c>
      <c r="DJ657" s="535" t="str">
        <f t="shared" ref="DJ657:DJ664" si="2146">IF($CH$4=$CD$4,IF(OR(-FLOOR(((18-COUNT($U657:$AL657))/2),1)+DJ$7&lt;1,-FLOOR(((18-COUNT($U657:$AL657))/2),1)+DJ$7&gt;COUNT($U657:$AL657)),"",LARGE($U657:$AL657,-FLOOR(((18-COUNT($U657:$AL657))/2),1)+DJ$7)),IF(OR(-FLOOR(((18-COUNT($BG657:$BX657))/2),1)+DJ$7&lt;1,-FLOOR(((18-COUNT($BG657:$BX657))/2),1)+DJ$7&gt;COUNT($BG657:$BX657)),"",LARGE($BG657:$BX657,-FLOOR(((18-COUNT($BG657:$BX657))/2),1)+DJ$7)))</f>
        <v/>
      </c>
      <c r="DK657" s="534" t="str">
        <f t="shared" ref="DK657:DK664" si="2147">IF($CH$4=$CD$4,IF(OR(-FLOOR(((18-COUNT($U657:$AL657))/2),1)+DK$7&lt;1,-FLOOR(((18-COUNT($U657:$AL657))/2),1)+DK$7&gt;COUNT($U657:$AL657)),"",LARGE($U657:$AL657,-FLOOR(((18-COUNT($U657:$AL657))/2),1)+DK$7)),IF(OR(-FLOOR(((18-COUNT($BG657:$BX657))/2),1)+DK$7&lt;1,-FLOOR(((18-COUNT($BG657:$BX657))/2),1)+DK$7&gt;COUNT($BG657:$BX657)),"",LARGE($BG657:$BX657,-FLOOR(((18-COUNT($BG657:$BX657))/2),1)+DK$7)))</f>
        <v/>
      </c>
      <c r="DL657" s="534" t="str">
        <f t="shared" ref="DL657:DL664" si="2148">IF($CH$4=$CD$4,IF(OR(-FLOOR(((18-COUNT($U657:$AL657))/2),1)+DL$7&lt;1,-FLOOR(((18-COUNT($U657:$AL657))/2),1)+DL$7&gt;COUNT($U657:$AL657)),"",LARGE($U657:$AL657,-FLOOR(((18-COUNT($U657:$AL657))/2),1)+DL$7)),IF(OR(-FLOOR(((18-COUNT($BG657:$BX657))/2),1)+DL$7&lt;1,-FLOOR(((18-COUNT($BG657:$BX657))/2),1)+DL$7&gt;COUNT($BG657:$BX657)),"",LARGE($BG657:$BX657,-FLOOR(((18-COUNT($BG657:$BX657))/2),1)+DL$7)))</f>
        <v/>
      </c>
      <c r="DM657" s="534" t="str">
        <f t="shared" ref="DM657:DM664" si="2149">IF($CH$4=$CD$4,IF(OR(-FLOOR(((18-COUNT($U657:$AL657))/2),1)+DM$7&lt;1,-FLOOR(((18-COUNT($U657:$AL657))/2),1)+DM$7&gt;COUNT($U657:$AL657)),"",LARGE($U657:$AL657,-FLOOR(((18-COUNT($U657:$AL657))/2),1)+DM$7)),IF(OR(-FLOOR(((18-COUNT($BG657:$BX657))/2),1)+DM$7&lt;1,-FLOOR(((18-COUNT($BG657:$BX657))/2),1)+DM$7&gt;COUNT($BG657:$BX657)),"",LARGE($BG657:$BX657,-FLOOR(((18-COUNT($BG657:$BX657))/2),1)+DM$7)))</f>
        <v/>
      </c>
      <c r="DN657" s="534" t="str">
        <f t="shared" ref="DN657:DN664" si="2150">IF($CH$4=$CD$4,IF(OR(-FLOOR(((18-COUNT($U657:$AL657))/2),1)+DN$7&lt;1,-FLOOR(((18-COUNT($U657:$AL657))/2),1)+DN$7&gt;COUNT($U657:$AL657)),"",LARGE($U657:$AL657,-FLOOR(((18-COUNT($U657:$AL657))/2),1)+DN$7)),IF(OR(-FLOOR(((18-COUNT($BG657:$BX657))/2),1)+DN$7&lt;1,-FLOOR(((18-COUNT($BG657:$BX657))/2),1)+DN$7&gt;COUNT($BG657:$BX657)),"",LARGE($BG657:$BX657,-FLOOR(((18-COUNT($BG657:$BX657))/2),1)+DN$7)))</f>
        <v/>
      </c>
      <c r="DO657" s="534" t="str">
        <f t="shared" ref="DO657:DO664" si="2151">IF($CH$4=$CD$4,IF(OR(-FLOOR(((18-COUNT($U657:$AL657))/2),1)+DO$7&lt;1,-FLOOR(((18-COUNT($U657:$AL657))/2),1)+DO$7&gt;COUNT($U657:$AL657)),"",LARGE($U657:$AL657,-FLOOR(((18-COUNT($U657:$AL657))/2),1)+DO$7)),IF(OR(-FLOOR(((18-COUNT($BG657:$BX657))/2),1)+DO$7&lt;1,-FLOOR(((18-COUNT($BG657:$BX657))/2),1)+DO$7&gt;COUNT($BG657:$BX657)),"",LARGE($BG657:$BX657,-FLOOR(((18-COUNT($BG657:$BX657))/2),1)+DO$7)))</f>
        <v/>
      </c>
      <c r="DP657" s="533" t="str">
        <f t="shared" ref="DP657:DP664" si="2152">IF($CH$4=$CD$4,IF(OR(-FLOOR(((18-COUNT($U657:$AL657))/2),1)+DP$7&lt;1,-FLOOR(((18-COUNT($U657:$AL657))/2),1)+DP$7&gt;COUNT($U657:$AL657)),"",LARGE($U657:$AL657,-FLOOR(((18-COUNT($U657:$AL657))/2),1)+DP$7)),IF(OR(-FLOOR(((18-COUNT($BG657:$BX657))/2),1)+DP$7&lt;1,-FLOOR(((18-COUNT($BG657:$BX657))/2),1)+DP$7&gt;COUNT($BG657:$BX657)),"",LARGE($BG657:$BX657,-FLOOR(((18-COUNT($BG657:$BX657))/2),1)+DP$7)))</f>
        <v/>
      </c>
      <c r="DQ657" s="532" t="str">
        <f t="shared" ref="DQ657:DQ664" si="2153">IF($CH$4=$CD$4,IF(OR(-FLOOR(((18-COUNT($U657:$AL657))/2),1)+DQ$7&lt;1,-FLOOR(((18-COUNT($U657:$AL657))/2),1)+DQ$7&gt;COUNT($U657:$AL657)),"",LARGE($U657:$AL657,-FLOOR(((18-COUNT($U657:$AL657))/2),1)+DQ$7)),IF(OR(-FLOOR(((18-COUNT($BG657:$BX657))/2),1)+DQ$7&lt;1,-FLOOR(((18-COUNT($BG657:$BX657))/2),1)+DQ$7&gt;COUNT($BG657:$BX657)),"",LARGE($BG657:$BX657,-FLOOR(((18-COUNT($BG657:$BX657))/2),1)+DQ$7)))</f>
        <v/>
      </c>
      <c r="DR657" s="753">
        <f t="shared" ref="DR657:DR664" si="2154">COUNT(B657:S657)</f>
        <v>0</v>
      </c>
      <c r="DS657" s="111">
        <f t="shared" ref="DS657:DS664" si="2155">COUNT(U657:AL657)</f>
        <v>0</v>
      </c>
      <c r="DT657" s="111">
        <f t="shared" ref="DT657:DT664" si="2156">COUNT(AN657:BE657)</f>
        <v>1</v>
      </c>
      <c r="DU657" s="111">
        <f t="shared" ref="DU657:DU664" si="2157">COUNT(BG657:BX657)</f>
        <v>0</v>
      </c>
      <c r="DV657" s="602"/>
      <c r="DW657" s="719"/>
      <c r="DX657" s="719"/>
      <c r="DY657" s="719"/>
      <c r="DZ657" s="719"/>
      <c r="EA657" s="719"/>
      <c r="EB657" s="719"/>
      <c r="EC657" s="719"/>
      <c r="ED657" s="719"/>
      <c r="EE657" s="603"/>
    </row>
    <row r="658" spans="1:135" s="604" customFormat="1" ht="15.75" customHeight="1">
      <c r="A658" s="748" t="s">
        <v>155</v>
      </c>
      <c r="B658" s="233"/>
      <c r="C658" s="233"/>
      <c r="D658" s="233"/>
      <c r="E658" s="233"/>
      <c r="F658" s="233"/>
      <c r="G658" s="233"/>
      <c r="H658" s="233"/>
      <c r="I658" s="233"/>
      <c r="J658" s="233"/>
      <c r="K658" s="306"/>
      <c r="L658" s="306"/>
      <c r="M658" s="306"/>
      <c r="N658" s="306"/>
      <c r="O658" s="233"/>
      <c r="P658" s="233"/>
      <c r="Q658" s="306"/>
      <c r="R658" s="306"/>
      <c r="S658" s="306"/>
      <c r="T658" s="703"/>
      <c r="U658" s="233"/>
      <c r="V658" s="233"/>
      <c r="W658" s="233"/>
      <c r="X658" s="233"/>
      <c r="Y658" s="233"/>
      <c r="Z658" s="233"/>
      <c r="AA658" s="233"/>
      <c r="AB658" s="233"/>
      <c r="AC658" s="233"/>
      <c r="AD658" s="233"/>
      <c r="AE658" s="233"/>
      <c r="AF658" s="306"/>
      <c r="AG658" s="233"/>
      <c r="AH658" s="306"/>
      <c r="AI658" s="233"/>
      <c r="AJ658" s="233"/>
      <c r="AK658" s="233"/>
      <c r="AL658" s="306"/>
      <c r="AM658" s="703"/>
      <c r="AN658" s="233"/>
      <c r="AO658" s="233"/>
      <c r="AP658" s="233"/>
      <c r="AQ658" s="233"/>
      <c r="AR658" s="233"/>
      <c r="AS658" s="233"/>
      <c r="AT658" s="233"/>
      <c r="AU658" s="233"/>
      <c r="AV658" s="233"/>
      <c r="AW658" s="233"/>
      <c r="AX658" s="233"/>
      <c r="AY658" s="233"/>
      <c r="AZ658" s="233"/>
      <c r="BA658" s="233"/>
      <c r="BB658" s="233"/>
      <c r="BC658" s="233"/>
      <c r="BD658" s="233"/>
      <c r="BE658" s="233">
        <v>30</v>
      </c>
      <c r="BF658" s="703"/>
      <c r="BG658" s="233"/>
      <c r="BH658" s="233"/>
      <c r="BI658" s="233"/>
      <c r="BJ658" s="233"/>
      <c r="BK658" s="233"/>
      <c r="BL658" s="233"/>
      <c r="BM658" s="233"/>
      <c r="BN658" s="233"/>
      <c r="BO658" s="233"/>
      <c r="BP658" s="233"/>
      <c r="BQ658" s="233"/>
      <c r="BR658" s="233"/>
      <c r="BS658" s="233"/>
      <c r="BT658" s="233"/>
      <c r="BU658" s="233"/>
      <c r="BV658" s="233"/>
      <c r="BW658" s="233"/>
      <c r="BX658" s="233"/>
      <c r="BY658" s="703"/>
      <c r="BZ658" s="233"/>
      <c r="CA658" s="233"/>
      <c r="CB658" s="233">
        <v>30</v>
      </c>
      <c r="CC658" s="233"/>
      <c r="CD658" s="698" t="str">
        <f t="shared" si="2114"/>
        <v/>
      </c>
      <c r="CE658" s="698" t="str">
        <f t="shared" si="2115"/>
        <v/>
      </c>
      <c r="CF658" s="698" t="str">
        <f t="shared" si="2116"/>
        <v/>
      </c>
      <c r="CG658" s="787" t="str">
        <f t="shared" si="2117"/>
        <v/>
      </c>
      <c r="CH658" s="1371" t="str">
        <f t="shared" si="2118"/>
        <v/>
      </c>
      <c r="CI658" s="1372" t="str">
        <f t="shared" si="2119"/>
        <v/>
      </c>
      <c r="CJ658" s="1373" t="str">
        <f t="shared" si="2120"/>
        <v/>
      </c>
      <c r="CK658" s="1373" t="str">
        <f t="shared" si="2121"/>
        <v/>
      </c>
      <c r="CL658" s="1373" t="str">
        <f t="shared" si="2122"/>
        <v/>
      </c>
      <c r="CM658" s="1373" t="str">
        <f t="shared" si="2123"/>
        <v/>
      </c>
      <c r="CN658" s="1373" t="str">
        <f t="shared" si="2124"/>
        <v/>
      </c>
      <c r="CO658" s="1374" t="str">
        <f t="shared" si="2125"/>
        <v/>
      </c>
      <c r="CP658" s="1374" t="str">
        <f t="shared" si="2126"/>
        <v/>
      </c>
      <c r="CQ658" s="1374" t="str">
        <f t="shared" si="2127"/>
        <v/>
      </c>
      <c r="CR658" s="1374" t="str">
        <f t="shared" si="2128"/>
        <v/>
      </c>
      <c r="CS658" s="1373" t="str">
        <f t="shared" si="2129"/>
        <v/>
      </c>
      <c r="CT658" s="1373" t="str">
        <f t="shared" si="2130"/>
        <v/>
      </c>
      <c r="CU658" s="1373" t="str">
        <f t="shared" si="2131"/>
        <v/>
      </c>
      <c r="CV658" s="1373" t="str">
        <f t="shared" si="2132"/>
        <v/>
      </c>
      <c r="CW658" s="1373" t="str">
        <f t="shared" si="2133"/>
        <v/>
      </c>
      <c r="CX658" s="1372" t="str">
        <f t="shared" si="2134"/>
        <v/>
      </c>
      <c r="CY658" s="1375" t="str">
        <f t="shared" si="2135"/>
        <v/>
      </c>
      <c r="CZ658" s="532" t="str">
        <f t="shared" si="2136"/>
        <v/>
      </c>
      <c r="DA658" s="533" t="str">
        <f t="shared" si="2137"/>
        <v/>
      </c>
      <c r="DB658" s="534" t="str">
        <f t="shared" si="2138"/>
        <v/>
      </c>
      <c r="DC658" s="534" t="str">
        <f t="shared" si="2139"/>
        <v/>
      </c>
      <c r="DD658" s="534" t="str">
        <f t="shared" si="2140"/>
        <v/>
      </c>
      <c r="DE658" s="534" t="str">
        <f t="shared" si="2141"/>
        <v/>
      </c>
      <c r="DF658" s="534" t="str">
        <f t="shared" si="2142"/>
        <v/>
      </c>
      <c r="DG658" s="535" t="str">
        <f t="shared" si="2143"/>
        <v/>
      </c>
      <c r="DH658" s="535" t="str">
        <f t="shared" si="2144"/>
        <v/>
      </c>
      <c r="DI658" s="535" t="str">
        <f t="shared" si="2145"/>
        <v/>
      </c>
      <c r="DJ658" s="535" t="str">
        <f t="shared" si="2146"/>
        <v/>
      </c>
      <c r="DK658" s="534" t="str">
        <f t="shared" si="2147"/>
        <v/>
      </c>
      <c r="DL658" s="534" t="str">
        <f t="shared" si="2148"/>
        <v/>
      </c>
      <c r="DM658" s="534" t="str">
        <f t="shared" si="2149"/>
        <v/>
      </c>
      <c r="DN658" s="534" t="str">
        <f t="shared" si="2150"/>
        <v/>
      </c>
      <c r="DO658" s="534" t="str">
        <f t="shared" si="2151"/>
        <v/>
      </c>
      <c r="DP658" s="533" t="str">
        <f t="shared" si="2152"/>
        <v/>
      </c>
      <c r="DQ658" s="532" t="str">
        <f t="shared" si="2153"/>
        <v/>
      </c>
      <c r="DR658" s="753">
        <f t="shared" si="2154"/>
        <v>0</v>
      </c>
      <c r="DS658" s="111">
        <f t="shared" si="2155"/>
        <v>0</v>
      </c>
      <c r="DT658" s="111">
        <f t="shared" si="2156"/>
        <v>1</v>
      </c>
      <c r="DU658" s="111">
        <f t="shared" si="2157"/>
        <v>0</v>
      </c>
      <c r="DV658" s="602"/>
      <c r="DW658" s="719"/>
      <c r="DX658" s="719"/>
      <c r="DY658" s="719"/>
      <c r="DZ658" s="719"/>
      <c r="EA658" s="719"/>
      <c r="EB658" s="719"/>
      <c r="EC658" s="719"/>
      <c r="ED658" s="719"/>
      <c r="EE658" s="603"/>
    </row>
    <row r="659" spans="1:135" s="604" customFormat="1" ht="15.75" customHeight="1">
      <c r="A659" s="748" t="s">
        <v>156</v>
      </c>
      <c r="B659" s="233"/>
      <c r="C659" s="233"/>
      <c r="D659" s="233"/>
      <c r="E659" s="233"/>
      <c r="F659" s="233"/>
      <c r="G659" s="233"/>
      <c r="H659" s="233"/>
      <c r="I659" s="233"/>
      <c r="J659" s="233"/>
      <c r="K659" s="306"/>
      <c r="L659" s="306"/>
      <c r="M659" s="306"/>
      <c r="N659" s="306"/>
      <c r="O659" s="233"/>
      <c r="P659" s="233"/>
      <c r="Q659" s="306"/>
      <c r="R659" s="306"/>
      <c r="S659" s="306"/>
      <c r="T659" s="703"/>
      <c r="U659" s="233"/>
      <c r="V659" s="233"/>
      <c r="W659" s="233"/>
      <c r="X659" s="233"/>
      <c r="Y659" s="233"/>
      <c r="Z659" s="233"/>
      <c r="AA659" s="233"/>
      <c r="AB659" s="233"/>
      <c r="AC659" s="233"/>
      <c r="AD659" s="233"/>
      <c r="AE659" s="233"/>
      <c r="AF659" s="306"/>
      <c r="AG659" s="233"/>
      <c r="AH659" s="306"/>
      <c r="AI659" s="233"/>
      <c r="AJ659" s="233"/>
      <c r="AK659" s="233"/>
      <c r="AL659" s="306"/>
      <c r="AM659" s="703"/>
      <c r="AN659" s="233"/>
      <c r="AO659" s="233"/>
      <c r="AP659" s="233"/>
      <c r="AQ659" s="233"/>
      <c r="AR659" s="233"/>
      <c r="AS659" s="233"/>
      <c r="AT659" s="233"/>
      <c r="AU659" s="233"/>
      <c r="AV659" s="233"/>
      <c r="AW659" s="233"/>
      <c r="AX659" s="233"/>
      <c r="AY659" s="233"/>
      <c r="AZ659" s="233"/>
      <c r="BA659" s="233"/>
      <c r="BB659" s="233"/>
      <c r="BC659" s="233"/>
      <c r="BD659" s="233"/>
      <c r="BE659" s="233">
        <v>1</v>
      </c>
      <c r="BF659" s="703"/>
      <c r="BG659" s="233"/>
      <c r="BH659" s="233"/>
      <c r="BI659" s="233"/>
      <c r="BJ659" s="233"/>
      <c r="BK659" s="233"/>
      <c r="BL659" s="233"/>
      <c r="BM659" s="233"/>
      <c r="BN659" s="233"/>
      <c r="BO659" s="233"/>
      <c r="BP659" s="233"/>
      <c r="BQ659" s="233"/>
      <c r="BR659" s="233"/>
      <c r="BS659" s="233"/>
      <c r="BT659" s="233"/>
      <c r="BU659" s="233"/>
      <c r="BV659" s="233"/>
      <c r="BW659" s="233"/>
      <c r="BX659" s="233"/>
      <c r="BY659" s="703"/>
      <c r="BZ659" s="233"/>
      <c r="CA659" s="233"/>
      <c r="CB659" s="233">
        <v>1</v>
      </c>
      <c r="CC659" s="233"/>
      <c r="CD659" s="698" t="str">
        <f t="shared" si="2114"/>
        <v/>
      </c>
      <c r="CE659" s="698" t="str">
        <f t="shared" si="2115"/>
        <v/>
      </c>
      <c r="CF659" s="698" t="str">
        <f t="shared" si="2116"/>
        <v/>
      </c>
      <c r="CG659" s="787" t="str">
        <f t="shared" si="2117"/>
        <v/>
      </c>
      <c r="CH659" s="1371" t="str">
        <f t="shared" si="2118"/>
        <v/>
      </c>
      <c r="CI659" s="1372" t="str">
        <f t="shared" si="2119"/>
        <v/>
      </c>
      <c r="CJ659" s="1373" t="str">
        <f t="shared" si="2120"/>
        <v/>
      </c>
      <c r="CK659" s="1373" t="str">
        <f t="shared" si="2121"/>
        <v/>
      </c>
      <c r="CL659" s="1373" t="str">
        <f t="shared" si="2122"/>
        <v/>
      </c>
      <c r="CM659" s="1373" t="str">
        <f t="shared" si="2123"/>
        <v/>
      </c>
      <c r="CN659" s="1373" t="str">
        <f t="shared" si="2124"/>
        <v/>
      </c>
      <c r="CO659" s="1374" t="str">
        <f t="shared" si="2125"/>
        <v/>
      </c>
      <c r="CP659" s="1374" t="str">
        <f t="shared" si="2126"/>
        <v/>
      </c>
      <c r="CQ659" s="1374" t="str">
        <f t="shared" si="2127"/>
        <v/>
      </c>
      <c r="CR659" s="1374" t="str">
        <f t="shared" si="2128"/>
        <v/>
      </c>
      <c r="CS659" s="1373" t="str">
        <f t="shared" si="2129"/>
        <v/>
      </c>
      <c r="CT659" s="1373" t="str">
        <f t="shared" si="2130"/>
        <v/>
      </c>
      <c r="CU659" s="1373" t="str">
        <f t="shared" si="2131"/>
        <v/>
      </c>
      <c r="CV659" s="1373" t="str">
        <f t="shared" si="2132"/>
        <v/>
      </c>
      <c r="CW659" s="1373" t="str">
        <f t="shared" si="2133"/>
        <v/>
      </c>
      <c r="CX659" s="1372" t="str">
        <f t="shared" si="2134"/>
        <v/>
      </c>
      <c r="CY659" s="1375" t="str">
        <f t="shared" si="2135"/>
        <v/>
      </c>
      <c r="CZ659" s="532" t="str">
        <f t="shared" si="2136"/>
        <v/>
      </c>
      <c r="DA659" s="533" t="str">
        <f t="shared" si="2137"/>
        <v/>
      </c>
      <c r="DB659" s="534" t="str">
        <f t="shared" si="2138"/>
        <v/>
      </c>
      <c r="DC659" s="534" t="str">
        <f t="shared" si="2139"/>
        <v/>
      </c>
      <c r="DD659" s="534" t="str">
        <f t="shared" si="2140"/>
        <v/>
      </c>
      <c r="DE659" s="534" t="str">
        <f t="shared" si="2141"/>
        <v/>
      </c>
      <c r="DF659" s="534" t="str">
        <f t="shared" si="2142"/>
        <v/>
      </c>
      <c r="DG659" s="535" t="str">
        <f t="shared" si="2143"/>
        <v/>
      </c>
      <c r="DH659" s="535" t="str">
        <f t="shared" si="2144"/>
        <v/>
      </c>
      <c r="DI659" s="535" t="str">
        <f t="shared" si="2145"/>
        <v/>
      </c>
      <c r="DJ659" s="535" t="str">
        <f t="shared" si="2146"/>
        <v/>
      </c>
      <c r="DK659" s="534" t="str">
        <f t="shared" si="2147"/>
        <v/>
      </c>
      <c r="DL659" s="534" t="str">
        <f t="shared" si="2148"/>
        <v/>
      </c>
      <c r="DM659" s="534" t="str">
        <f t="shared" si="2149"/>
        <v/>
      </c>
      <c r="DN659" s="534" t="str">
        <f t="shared" si="2150"/>
        <v/>
      </c>
      <c r="DO659" s="534" t="str">
        <f t="shared" si="2151"/>
        <v/>
      </c>
      <c r="DP659" s="533" t="str">
        <f t="shared" si="2152"/>
        <v/>
      </c>
      <c r="DQ659" s="532" t="str">
        <f t="shared" si="2153"/>
        <v/>
      </c>
      <c r="DR659" s="753">
        <f t="shared" si="2154"/>
        <v>0</v>
      </c>
      <c r="DS659" s="111">
        <f t="shared" si="2155"/>
        <v>0</v>
      </c>
      <c r="DT659" s="111">
        <f t="shared" si="2156"/>
        <v>1</v>
      </c>
      <c r="DU659" s="111">
        <f t="shared" si="2157"/>
        <v>0</v>
      </c>
      <c r="DV659" s="602"/>
      <c r="DW659" s="719"/>
      <c r="DX659" s="719"/>
      <c r="DY659" s="719"/>
      <c r="DZ659" s="719"/>
      <c r="EA659" s="719"/>
      <c r="EB659" s="719"/>
      <c r="EC659" s="719"/>
      <c r="ED659" s="719"/>
      <c r="EE659" s="603"/>
    </row>
    <row r="660" spans="1:135" s="604" customFormat="1" ht="15.75" customHeight="1">
      <c r="A660" s="748" t="s">
        <v>407</v>
      </c>
      <c r="B660" s="233"/>
      <c r="C660" s="233"/>
      <c r="D660" s="233"/>
      <c r="E660" s="233"/>
      <c r="F660" s="233"/>
      <c r="G660" s="233"/>
      <c r="H660" s="233"/>
      <c r="I660" s="233"/>
      <c r="J660" s="233"/>
      <c r="K660" s="306"/>
      <c r="L660" s="306"/>
      <c r="M660" s="306"/>
      <c r="N660" s="306"/>
      <c r="O660" s="233"/>
      <c r="P660" s="233"/>
      <c r="Q660" s="306"/>
      <c r="R660" s="306"/>
      <c r="S660" s="306"/>
      <c r="T660" s="703"/>
      <c r="U660" s="233"/>
      <c r="V660" s="233"/>
      <c r="W660" s="233"/>
      <c r="X660" s="233"/>
      <c r="Y660" s="233"/>
      <c r="Z660" s="233"/>
      <c r="AA660" s="233"/>
      <c r="AB660" s="233"/>
      <c r="AC660" s="233"/>
      <c r="AD660" s="233"/>
      <c r="AE660" s="233"/>
      <c r="AF660" s="306"/>
      <c r="AG660" s="233"/>
      <c r="AH660" s="306"/>
      <c r="AI660" s="233"/>
      <c r="AJ660" s="233"/>
      <c r="AK660" s="233"/>
      <c r="AL660" s="306"/>
      <c r="AM660" s="703"/>
      <c r="AN660" s="233"/>
      <c r="AO660" s="233"/>
      <c r="AP660" s="233"/>
      <c r="AQ660" s="233"/>
      <c r="AR660" s="233"/>
      <c r="AS660" s="233"/>
      <c r="AT660" s="233"/>
      <c r="AU660" s="233"/>
      <c r="AV660" s="233"/>
      <c r="AW660" s="233"/>
      <c r="AX660" s="233"/>
      <c r="AY660" s="233"/>
      <c r="AZ660" s="233"/>
      <c r="BA660" s="233"/>
      <c r="BB660" s="233"/>
      <c r="BC660" s="233"/>
      <c r="BD660" s="233"/>
      <c r="BE660" s="233">
        <v>5</v>
      </c>
      <c r="BF660" s="703"/>
      <c r="BG660" s="233"/>
      <c r="BH660" s="233"/>
      <c r="BI660" s="233"/>
      <c r="BJ660" s="233"/>
      <c r="BK660" s="233"/>
      <c r="BL660" s="233"/>
      <c r="BM660" s="233"/>
      <c r="BN660" s="233"/>
      <c r="BO660" s="233"/>
      <c r="BP660" s="233"/>
      <c r="BQ660" s="233"/>
      <c r="BR660" s="233"/>
      <c r="BS660" s="233"/>
      <c r="BT660" s="233"/>
      <c r="BU660" s="233"/>
      <c r="BV660" s="233"/>
      <c r="BW660" s="233"/>
      <c r="BX660" s="233"/>
      <c r="BY660" s="703"/>
      <c r="BZ660" s="233"/>
      <c r="CA660" s="233"/>
      <c r="CB660" s="233">
        <v>5</v>
      </c>
      <c r="CC660" s="233"/>
      <c r="CD660" s="698" t="str">
        <f t="shared" si="2114"/>
        <v/>
      </c>
      <c r="CE660" s="698" t="str">
        <f t="shared" si="2115"/>
        <v/>
      </c>
      <c r="CF660" s="698" t="str">
        <f t="shared" si="2116"/>
        <v/>
      </c>
      <c r="CG660" s="787" t="str">
        <f t="shared" si="2117"/>
        <v/>
      </c>
      <c r="CH660" s="1371" t="str">
        <f t="shared" si="2118"/>
        <v/>
      </c>
      <c r="CI660" s="1372" t="str">
        <f t="shared" si="2119"/>
        <v/>
      </c>
      <c r="CJ660" s="1373" t="str">
        <f t="shared" si="2120"/>
        <v/>
      </c>
      <c r="CK660" s="1373" t="str">
        <f t="shared" si="2121"/>
        <v/>
      </c>
      <c r="CL660" s="1373" t="str">
        <f t="shared" si="2122"/>
        <v/>
      </c>
      <c r="CM660" s="1373" t="str">
        <f t="shared" si="2123"/>
        <v/>
      </c>
      <c r="CN660" s="1373" t="str">
        <f t="shared" si="2124"/>
        <v/>
      </c>
      <c r="CO660" s="1374" t="str">
        <f t="shared" si="2125"/>
        <v/>
      </c>
      <c r="CP660" s="1374" t="str">
        <f t="shared" si="2126"/>
        <v/>
      </c>
      <c r="CQ660" s="1374" t="str">
        <f t="shared" si="2127"/>
        <v/>
      </c>
      <c r="CR660" s="1374" t="str">
        <f t="shared" si="2128"/>
        <v/>
      </c>
      <c r="CS660" s="1373" t="str">
        <f t="shared" si="2129"/>
        <v/>
      </c>
      <c r="CT660" s="1373" t="str">
        <f t="shared" si="2130"/>
        <v/>
      </c>
      <c r="CU660" s="1373" t="str">
        <f t="shared" si="2131"/>
        <v/>
      </c>
      <c r="CV660" s="1373" t="str">
        <f t="shared" si="2132"/>
        <v/>
      </c>
      <c r="CW660" s="1373" t="str">
        <f t="shared" si="2133"/>
        <v/>
      </c>
      <c r="CX660" s="1372" t="str">
        <f t="shared" si="2134"/>
        <v/>
      </c>
      <c r="CY660" s="1375" t="str">
        <f t="shared" si="2135"/>
        <v/>
      </c>
      <c r="CZ660" s="532" t="str">
        <f t="shared" si="2136"/>
        <v/>
      </c>
      <c r="DA660" s="533" t="str">
        <f t="shared" si="2137"/>
        <v/>
      </c>
      <c r="DB660" s="534" t="str">
        <f t="shared" si="2138"/>
        <v/>
      </c>
      <c r="DC660" s="534" t="str">
        <f t="shared" si="2139"/>
        <v/>
      </c>
      <c r="DD660" s="534" t="str">
        <f t="shared" si="2140"/>
        <v/>
      </c>
      <c r="DE660" s="534" t="str">
        <f t="shared" si="2141"/>
        <v/>
      </c>
      <c r="DF660" s="534" t="str">
        <f t="shared" si="2142"/>
        <v/>
      </c>
      <c r="DG660" s="535" t="str">
        <f t="shared" si="2143"/>
        <v/>
      </c>
      <c r="DH660" s="535" t="str">
        <f t="shared" si="2144"/>
        <v/>
      </c>
      <c r="DI660" s="535" t="str">
        <f t="shared" si="2145"/>
        <v/>
      </c>
      <c r="DJ660" s="535" t="str">
        <f t="shared" si="2146"/>
        <v/>
      </c>
      <c r="DK660" s="534" t="str">
        <f t="shared" si="2147"/>
        <v/>
      </c>
      <c r="DL660" s="534" t="str">
        <f t="shared" si="2148"/>
        <v/>
      </c>
      <c r="DM660" s="534" t="str">
        <f t="shared" si="2149"/>
        <v/>
      </c>
      <c r="DN660" s="534" t="str">
        <f t="shared" si="2150"/>
        <v/>
      </c>
      <c r="DO660" s="534" t="str">
        <f t="shared" si="2151"/>
        <v/>
      </c>
      <c r="DP660" s="533" t="str">
        <f t="shared" si="2152"/>
        <v/>
      </c>
      <c r="DQ660" s="532" t="str">
        <f t="shared" si="2153"/>
        <v/>
      </c>
      <c r="DR660" s="753">
        <f t="shared" si="2154"/>
        <v>0</v>
      </c>
      <c r="DS660" s="111">
        <f t="shared" si="2155"/>
        <v>0</v>
      </c>
      <c r="DT660" s="111">
        <f t="shared" si="2156"/>
        <v>1</v>
      </c>
      <c r="DU660" s="111">
        <f t="shared" si="2157"/>
        <v>0</v>
      </c>
      <c r="DV660" s="602"/>
      <c r="DW660" s="719"/>
      <c r="DX660" s="719"/>
      <c r="DY660" s="719"/>
      <c r="DZ660" s="719"/>
      <c r="EA660" s="719"/>
      <c r="EB660" s="719"/>
      <c r="EC660" s="719"/>
      <c r="ED660" s="719"/>
      <c r="EE660" s="603"/>
    </row>
    <row r="661" spans="1:135" s="604" customFormat="1" ht="15.75" customHeight="1">
      <c r="A661" s="740" t="s">
        <v>328</v>
      </c>
      <c r="B661" s="733" t="str">
        <f t="shared" ref="B661:S661" si="2158">IF(B658="","",((B657*B658*B659*B660)*3630*4.1868)/B$46/365/$G$1)</f>
        <v/>
      </c>
      <c r="C661" s="733" t="str">
        <f t="shared" si="2158"/>
        <v/>
      </c>
      <c r="D661" s="733" t="str">
        <f t="shared" si="2158"/>
        <v/>
      </c>
      <c r="E661" s="733" t="str">
        <f t="shared" si="2158"/>
        <v/>
      </c>
      <c r="F661" s="733" t="str">
        <f t="shared" si="2158"/>
        <v/>
      </c>
      <c r="G661" s="733" t="str">
        <f t="shared" si="2158"/>
        <v/>
      </c>
      <c r="H661" s="733" t="str">
        <f t="shared" si="2158"/>
        <v/>
      </c>
      <c r="I661" s="733" t="str">
        <f t="shared" si="2158"/>
        <v/>
      </c>
      <c r="J661" s="733" t="str">
        <f t="shared" si="2158"/>
        <v/>
      </c>
      <c r="K661" s="733" t="str">
        <f t="shared" si="2158"/>
        <v/>
      </c>
      <c r="L661" s="733" t="str">
        <f t="shared" si="2158"/>
        <v/>
      </c>
      <c r="M661" s="733" t="str">
        <f t="shared" si="2158"/>
        <v/>
      </c>
      <c r="N661" s="733" t="str">
        <f t="shared" si="2158"/>
        <v/>
      </c>
      <c r="O661" s="733" t="str">
        <f t="shared" si="2158"/>
        <v/>
      </c>
      <c r="P661" s="733" t="str">
        <f t="shared" si="2158"/>
        <v/>
      </c>
      <c r="Q661" s="733" t="str">
        <f t="shared" si="2158"/>
        <v/>
      </c>
      <c r="R661" s="733" t="str">
        <f t="shared" si="2158"/>
        <v/>
      </c>
      <c r="S661" s="733" t="str">
        <f t="shared" si="2158"/>
        <v/>
      </c>
      <c r="T661" s="752"/>
      <c r="U661" s="733" t="str">
        <f t="shared" ref="U661:AL661" si="2159">IF(U658="","",((U657*U658*U659*U660)*3630*4.1868)/U$46/365/$G$1)</f>
        <v/>
      </c>
      <c r="V661" s="733" t="str">
        <f t="shared" si="2159"/>
        <v/>
      </c>
      <c r="W661" s="733" t="str">
        <f t="shared" si="2159"/>
        <v/>
      </c>
      <c r="X661" s="733" t="str">
        <f t="shared" si="2159"/>
        <v/>
      </c>
      <c r="Y661" s="733" t="str">
        <f t="shared" si="2159"/>
        <v/>
      </c>
      <c r="Z661" s="733" t="str">
        <f t="shared" si="2159"/>
        <v/>
      </c>
      <c r="AA661" s="733" t="str">
        <f t="shared" si="2159"/>
        <v/>
      </c>
      <c r="AB661" s="733" t="str">
        <f t="shared" si="2159"/>
        <v/>
      </c>
      <c r="AC661" s="733" t="str">
        <f t="shared" si="2159"/>
        <v/>
      </c>
      <c r="AD661" s="733" t="str">
        <f t="shared" si="2159"/>
        <v/>
      </c>
      <c r="AE661" s="733" t="str">
        <f t="shared" si="2159"/>
        <v/>
      </c>
      <c r="AF661" s="733" t="str">
        <f t="shared" si="2159"/>
        <v/>
      </c>
      <c r="AG661" s="733" t="str">
        <f t="shared" si="2159"/>
        <v/>
      </c>
      <c r="AH661" s="733" t="str">
        <f t="shared" si="2159"/>
        <v/>
      </c>
      <c r="AI661" s="733" t="str">
        <f t="shared" si="2159"/>
        <v/>
      </c>
      <c r="AJ661" s="733" t="str">
        <f t="shared" si="2159"/>
        <v/>
      </c>
      <c r="AK661" s="733" t="str">
        <f t="shared" si="2159"/>
        <v/>
      </c>
      <c r="AL661" s="733" t="str">
        <f t="shared" si="2159"/>
        <v/>
      </c>
      <c r="AM661" s="752"/>
      <c r="AN661" s="733" t="str">
        <f t="shared" ref="AN661:BE661" si="2160">IF(AN658="","",((AN657*AN658*AN659*AN660)*3630*4.1868)/AN$46/365/$G$1)</f>
        <v/>
      </c>
      <c r="AO661" s="733" t="str">
        <f t="shared" si="2160"/>
        <v/>
      </c>
      <c r="AP661" s="733" t="str">
        <f t="shared" si="2160"/>
        <v/>
      </c>
      <c r="AQ661" s="733" t="str">
        <f t="shared" si="2160"/>
        <v/>
      </c>
      <c r="AR661" s="733" t="str">
        <f t="shared" si="2160"/>
        <v/>
      </c>
      <c r="AS661" s="733" t="str">
        <f t="shared" si="2160"/>
        <v/>
      </c>
      <c r="AT661" s="733" t="str">
        <f t="shared" si="2160"/>
        <v/>
      </c>
      <c r="AU661" s="733" t="str">
        <f t="shared" si="2160"/>
        <v/>
      </c>
      <c r="AV661" s="733" t="str">
        <f t="shared" si="2160"/>
        <v/>
      </c>
      <c r="AW661" s="733" t="str">
        <f t="shared" si="2160"/>
        <v/>
      </c>
      <c r="AX661" s="733" t="str">
        <f t="shared" si="2160"/>
        <v/>
      </c>
      <c r="AY661" s="733" t="str">
        <f t="shared" si="2160"/>
        <v/>
      </c>
      <c r="AZ661" s="733" t="str">
        <f t="shared" si="2160"/>
        <v/>
      </c>
      <c r="BA661" s="733" t="str">
        <f t="shared" si="2160"/>
        <v/>
      </c>
      <c r="BB661" s="733" t="str">
        <f t="shared" si="2160"/>
        <v/>
      </c>
      <c r="BC661" s="733" t="str">
        <f t="shared" si="2160"/>
        <v/>
      </c>
      <c r="BD661" s="733" t="str">
        <f t="shared" si="2160"/>
        <v/>
      </c>
      <c r="BE661" s="733">
        <f t="shared" si="2160"/>
        <v>0.10139266144814089</v>
      </c>
      <c r="BF661" s="752"/>
      <c r="BG661" s="733" t="str">
        <f t="shared" ref="BG661:BX661" si="2161">IF(BG658="","",((BG657*BG658*BG659*BG660)*3630*4.1868)/BG$46/365/$G$1)</f>
        <v/>
      </c>
      <c r="BH661" s="733" t="str">
        <f t="shared" si="2161"/>
        <v/>
      </c>
      <c r="BI661" s="733" t="str">
        <f t="shared" si="2161"/>
        <v/>
      </c>
      <c r="BJ661" s="733" t="str">
        <f t="shared" si="2161"/>
        <v/>
      </c>
      <c r="BK661" s="733" t="str">
        <f t="shared" si="2161"/>
        <v/>
      </c>
      <c r="BL661" s="733" t="str">
        <f t="shared" si="2161"/>
        <v/>
      </c>
      <c r="BM661" s="733" t="str">
        <f t="shared" si="2161"/>
        <v/>
      </c>
      <c r="BN661" s="733" t="str">
        <f t="shared" si="2161"/>
        <v/>
      </c>
      <c r="BO661" s="733" t="str">
        <f t="shared" si="2161"/>
        <v/>
      </c>
      <c r="BP661" s="733" t="str">
        <f t="shared" si="2161"/>
        <v/>
      </c>
      <c r="BQ661" s="733" t="str">
        <f t="shared" si="2161"/>
        <v/>
      </c>
      <c r="BR661" s="733" t="str">
        <f t="shared" si="2161"/>
        <v/>
      </c>
      <c r="BS661" s="733" t="str">
        <f t="shared" si="2161"/>
        <v/>
      </c>
      <c r="BT661" s="733" t="str">
        <f t="shared" si="2161"/>
        <v/>
      </c>
      <c r="BU661" s="733" t="str">
        <f t="shared" si="2161"/>
        <v/>
      </c>
      <c r="BV661" s="733" t="str">
        <f t="shared" si="2161"/>
        <v/>
      </c>
      <c r="BW661" s="733" t="str">
        <f t="shared" si="2161"/>
        <v/>
      </c>
      <c r="BX661" s="733" t="str">
        <f t="shared" si="2161"/>
        <v/>
      </c>
      <c r="BY661" s="752"/>
      <c r="BZ661" s="733" t="str">
        <f>IF(BZ658="","",((BZ657*BZ658*BZ659*BZ660)*3630*4.1868)/BZ$46/365/$G$1)</f>
        <v/>
      </c>
      <c r="CA661" s="733" t="str">
        <f>IF(CA658="","",((CA657*CA658*CA659*CA660)*3630*4.1868)/CA$46/365/$G$1)</f>
        <v/>
      </c>
      <c r="CB661" s="733">
        <f>IF(CB658="","",((CB657*CB658*CB659*CB660)*3630*4.1868)/CB$46/365/$G$1)</f>
        <v>0.1182914383561644</v>
      </c>
      <c r="CC661" s="733" t="str">
        <f>IF(CC658="","",((CC657*CC658*CC659*CC660)*3630*4.1868)/CC$46/365/$G$1)</f>
        <v/>
      </c>
      <c r="CD661" s="698" t="str">
        <f t="shared" si="2114"/>
        <v/>
      </c>
      <c r="CE661" s="723" t="str">
        <f t="shared" si="2115"/>
        <v/>
      </c>
      <c r="CF661" s="723" t="str">
        <f t="shared" si="2116"/>
        <v/>
      </c>
      <c r="CG661" s="790" t="str">
        <f t="shared" si="2117"/>
        <v/>
      </c>
      <c r="CH661" s="1376" t="str">
        <f t="shared" si="2118"/>
        <v/>
      </c>
      <c r="CI661" s="1377" t="str">
        <f t="shared" si="2119"/>
        <v/>
      </c>
      <c r="CJ661" s="1378" t="str">
        <f t="shared" si="2120"/>
        <v/>
      </c>
      <c r="CK661" s="1378" t="str">
        <f t="shared" si="2121"/>
        <v/>
      </c>
      <c r="CL661" s="1378" t="str">
        <f t="shared" si="2122"/>
        <v/>
      </c>
      <c r="CM661" s="1378" t="str">
        <f t="shared" si="2123"/>
        <v/>
      </c>
      <c r="CN661" s="1378" t="str">
        <f t="shared" si="2124"/>
        <v/>
      </c>
      <c r="CO661" s="1379" t="str">
        <f t="shared" si="2125"/>
        <v/>
      </c>
      <c r="CP661" s="1379" t="str">
        <f t="shared" si="2126"/>
        <v/>
      </c>
      <c r="CQ661" s="1379" t="str">
        <f t="shared" si="2127"/>
        <v/>
      </c>
      <c r="CR661" s="1379" t="str">
        <f t="shared" si="2128"/>
        <v/>
      </c>
      <c r="CS661" s="1378" t="str">
        <f t="shared" si="2129"/>
        <v/>
      </c>
      <c r="CT661" s="1378" t="str">
        <f t="shared" si="2130"/>
        <v/>
      </c>
      <c r="CU661" s="1378" t="str">
        <f t="shared" si="2131"/>
        <v/>
      </c>
      <c r="CV661" s="1378" t="str">
        <f t="shared" si="2132"/>
        <v/>
      </c>
      <c r="CW661" s="1378" t="str">
        <f t="shared" si="2133"/>
        <v/>
      </c>
      <c r="CX661" s="1377" t="str">
        <f t="shared" si="2134"/>
        <v/>
      </c>
      <c r="CY661" s="1380" t="str">
        <f t="shared" si="2135"/>
        <v/>
      </c>
      <c r="CZ661" s="638" t="str">
        <f t="shared" si="2136"/>
        <v/>
      </c>
      <c r="DA661" s="639" t="str">
        <f t="shared" si="2137"/>
        <v/>
      </c>
      <c r="DB661" s="640" t="str">
        <f t="shared" si="2138"/>
        <v/>
      </c>
      <c r="DC661" s="640" t="str">
        <f t="shared" si="2139"/>
        <v/>
      </c>
      <c r="DD661" s="640" t="str">
        <f t="shared" si="2140"/>
        <v/>
      </c>
      <c r="DE661" s="640" t="str">
        <f t="shared" si="2141"/>
        <v/>
      </c>
      <c r="DF661" s="640" t="str">
        <f t="shared" si="2142"/>
        <v/>
      </c>
      <c r="DG661" s="641" t="str">
        <f t="shared" si="2143"/>
        <v/>
      </c>
      <c r="DH661" s="641" t="str">
        <f t="shared" si="2144"/>
        <v/>
      </c>
      <c r="DI661" s="641" t="str">
        <f t="shared" si="2145"/>
        <v/>
      </c>
      <c r="DJ661" s="641" t="str">
        <f t="shared" si="2146"/>
        <v/>
      </c>
      <c r="DK661" s="640" t="str">
        <f t="shared" si="2147"/>
        <v/>
      </c>
      <c r="DL661" s="640" t="str">
        <f t="shared" si="2148"/>
        <v/>
      </c>
      <c r="DM661" s="640" t="str">
        <f t="shared" si="2149"/>
        <v/>
      </c>
      <c r="DN661" s="640" t="str">
        <f t="shared" si="2150"/>
        <v/>
      </c>
      <c r="DO661" s="640" t="str">
        <f t="shared" si="2151"/>
        <v/>
      </c>
      <c r="DP661" s="639" t="str">
        <f t="shared" si="2152"/>
        <v/>
      </c>
      <c r="DQ661" s="638" t="str">
        <f t="shared" si="2153"/>
        <v/>
      </c>
      <c r="DR661" s="753">
        <f t="shared" si="2154"/>
        <v>0</v>
      </c>
      <c r="DS661" s="111">
        <f t="shared" si="2155"/>
        <v>0</v>
      </c>
      <c r="DT661" s="111">
        <f t="shared" si="2156"/>
        <v>1</v>
      </c>
      <c r="DU661" s="111">
        <f t="shared" si="2157"/>
        <v>0</v>
      </c>
      <c r="DV661" s="602"/>
      <c r="DW661" s="719"/>
      <c r="DX661" s="719"/>
      <c r="DY661" s="719"/>
      <c r="DZ661" s="719"/>
      <c r="EA661" s="719"/>
      <c r="EB661" s="719"/>
      <c r="EC661" s="719"/>
      <c r="ED661" s="719"/>
      <c r="EE661" s="603"/>
    </row>
    <row r="662" spans="1:135" s="604" customFormat="1" ht="15.75" customHeight="1">
      <c r="A662" s="773" t="s">
        <v>411</v>
      </c>
      <c r="B662" s="284"/>
      <c r="C662" s="284"/>
      <c r="D662" s="284"/>
      <c r="E662" s="284"/>
      <c r="F662" s="284"/>
      <c r="G662" s="284"/>
      <c r="H662" s="284"/>
      <c r="I662" s="284"/>
      <c r="J662" s="284"/>
      <c r="K662" s="284"/>
      <c r="L662" s="284"/>
      <c r="M662" s="284"/>
      <c r="N662" s="284"/>
      <c r="O662" s="284"/>
      <c r="P662" s="284"/>
      <c r="Q662" s="284"/>
      <c r="R662" s="284"/>
      <c r="S662" s="284"/>
      <c r="T662" s="703"/>
      <c r="U662" s="284"/>
      <c r="V662" s="284"/>
      <c r="W662" s="284"/>
      <c r="X662" s="284"/>
      <c r="Y662" s="284"/>
      <c r="Z662" s="284"/>
      <c r="AA662" s="284"/>
      <c r="AB662" s="284"/>
      <c r="AC662" s="284"/>
      <c r="AD662" s="284"/>
      <c r="AE662" s="284"/>
      <c r="AF662" s="284"/>
      <c r="AG662" s="284"/>
      <c r="AH662" s="284"/>
      <c r="AI662" s="284"/>
      <c r="AJ662" s="284"/>
      <c r="AK662" s="284"/>
      <c r="AL662" s="284"/>
      <c r="AM662" s="703"/>
      <c r="AN662" s="284"/>
      <c r="AO662" s="284"/>
      <c r="AP662" s="284"/>
      <c r="AQ662" s="284"/>
      <c r="AR662" s="284"/>
      <c r="AS662" s="284"/>
      <c r="AT662" s="284"/>
      <c r="AU662" s="284"/>
      <c r="AV662" s="284"/>
      <c r="AW662" s="284"/>
      <c r="AX662" s="284"/>
      <c r="AY662" s="284"/>
      <c r="AZ662" s="284"/>
      <c r="BA662" s="284"/>
      <c r="BB662" s="284"/>
      <c r="BC662" s="284"/>
      <c r="BD662" s="284"/>
      <c r="BE662" s="284"/>
      <c r="BF662" s="703"/>
      <c r="BG662" s="284"/>
      <c r="BH662" s="284"/>
      <c r="BI662" s="284"/>
      <c r="BJ662" s="284"/>
      <c r="BK662" s="284"/>
      <c r="BL662" s="284"/>
      <c r="BM662" s="284"/>
      <c r="BN662" s="284"/>
      <c r="BO662" s="284"/>
      <c r="BP662" s="284"/>
      <c r="BQ662" s="284"/>
      <c r="BR662" s="284"/>
      <c r="BS662" s="284"/>
      <c r="BT662" s="284"/>
      <c r="BU662" s="284"/>
      <c r="BV662" s="284"/>
      <c r="BW662" s="284"/>
      <c r="BX662" s="284"/>
      <c r="BY662" s="703"/>
      <c r="BZ662" s="284"/>
      <c r="CA662" s="284"/>
      <c r="CB662" s="284"/>
      <c r="CC662" s="284"/>
      <c r="CD662" s="698" t="str">
        <f t="shared" si="2114"/>
        <v/>
      </c>
      <c r="CE662" s="698" t="str">
        <f t="shared" si="2115"/>
        <v/>
      </c>
      <c r="CF662" s="698" t="str">
        <f t="shared" si="2116"/>
        <v/>
      </c>
      <c r="CG662" s="787" t="str">
        <f t="shared" si="2117"/>
        <v/>
      </c>
      <c r="CH662" s="1371" t="str">
        <f t="shared" si="2118"/>
        <v/>
      </c>
      <c r="CI662" s="1372" t="str">
        <f t="shared" si="2119"/>
        <v/>
      </c>
      <c r="CJ662" s="1373" t="str">
        <f t="shared" si="2120"/>
        <v/>
      </c>
      <c r="CK662" s="1373" t="str">
        <f t="shared" si="2121"/>
        <v/>
      </c>
      <c r="CL662" s="1373" t="str">
        <f t="shared" si="2122"/>
        <v/>
      </c>
      <c r="CM662" s="1373" t="str">
        <f t="shared" si="2123"/>
        <v/>
      </c>
      <c r="CN662" s="1373" t="str">
        <f t="shared" si="2124"/>
        <v/>
      </c>
      <c r="CO662" s="1374" t="str">
        <f t="shared" si="2125"/>
        <v/>
      </c>
      <c r="CP662" s="1374" t="str">
        <f t="shared" si="2126"/>
        <v/>
      </c>
      <c r="CQ662" s="1374" t="str">
        <f t="shared" si="2127"/>
        <v/>
      </c>
      <c r="CR662" s="1374" t="str">
        <f t="shared" si="2128"/>
        <v/>
      </c>
      <c r="CS662" s="1373" t="str">
        <f t="shared" si="2129"/>
        <v/>
      </c>
      <c r="CT662" s="1373" t="str">
        <f t="shared" si="2130"/>
        <v/>
      </c>
      <c r="CU662" s="1373" t="str">
        <f t="shared" si="2131"/>
        <v/>
      </c>
      <c r="CV662" s="1373" t="str">
        <f t="shared" si="2132"/>
        <v/>
      </c>
      <c r="CW662" s="1373" t="str">
        <f t="shared" si="2133"/>
        <v/>
      </c>
      <c r="CX662" s="1372" t="str">
        <f t="shared" si="2134"/>
        <v/>
      </c>
      <c r="CY662" s="1375" t="str">
        <f t="shared" si="2135"/>
        <v/>
      </c>
      <c r="CZ662" s="532" t="str">
        <f t="shared" si="2136"/>
        <v/>
      </c>
      <c r="DA662" s="533" t="str">
        <f t="shared" si="2137"/>
        <v/>
      </c>
      <c r="DB662" s="534" t="str">
        <f t="shared" si="2138"/>
        <v/>
      </c>
      <c r="DC662" s="534" t="str">
        <f t="shared" si="2139"/>
        <v/>
      </c>
      <c r="DD662" s="534" t="str">
        <f t="shared" si="2140"/>
        <v/>
      </c>
      <c r="DE662" s="534" t="str">
        <f t="shared" si="2141"/>
        <v/>
      </c>
      <c r="DF662" s="534" t="str">
        <f t="shared" si="2142"/>
        <v/>
      </c>
      <c r="DG662" s="535" t="str">
        <f t="shared" si="2143"/>
        <v/>
      </c>
      <c r="DH662" s="535" t="str">
        <f t="shared" si="2144"/>
        <v/>
      </c>
      <c r="DI662" s="535" t="str">
        <f t="shared" si="2145"/>
        <v/>
      </c>
      <c r="DJ662" s="535" t="str">
        <f t="shared" si="2146"/>
        <v/>
      </c>
      <c r="DK662" s="534" t="str">
        <f t="shared" si="2147"/>
        <v/>
      </c>
      <c r="DL662" s="534" t="str">
        <f t="shared" si="2148"/>
        <v/>
      </c>
      <c r="DM662" s="534" t="str">
        <f t="shared" si="2149"/>
        <v/>
      </c>
      <c r="DN662" s="534" t="str">
        <f t="shared" si="2150"/>
        <v/>
      </c>
      <c r="DO662" s="534" t="str">
        <f t="shared" si="2151"/>
        <v/>
      </c>
      <c r="DP662" s="533" t="str">
        <f t="shared" si="2152"/>
        <v/>
      </c>
      <c r="DQ662" s="532" t="str">
        <f t="shared" si="2153"/>
        <v/>
      </c>
      <c r="DR662" s="753">
        <f t="shared" si="2154"/>
        <v>0</v>
      </c>
      <c r="DS662" s="111">
        <f t="shared" si="2155"/>
        <v>0</v>
      </c>
      <c r="DT662" s="111">
        <f t="shared" si="2156"/>
        <v>0</v>
      </c>
      <c r="DU662" s="111">
        <f t="shared" si="2157"/>
        <v>0</v>
      </c>
      <c r="DV662" s="602"/>
      <c r="DW662" s="719"/>
      <c r="DX662" s="719"/>
      <c r="DY662" s="719"/>
      <c r="DZ662" s="719"/>
      <c r="EA662" s="719"/>
      <c r="EB662" s="719"/>
      <c r="EC662" s="719"/>
      <c r="ED662" s="719"/>
      <c r="EE662" s="603"/>
    </row>
    <row r="663" spans="1:135" s="604" customFormat="1" ht="15.75" customHeight="1">
      <c r="A663" s="748" t="s">
        <v>156</v>
      </c>
      <c r="B663" s="233"/>
      <c r="C663" s="233"/>
      <c r="D663" s="233"/>
      <c r="E663" s="233"/>
      <c r="F663" s="233"/>
      <c r="G663" s="233"/>
      <c r="H663" s="233"/>
      <c r="I663" s="233"/>
      <c r="J663" s="233"/>
      <c r="K663" s="233"/>
      <c r="L663" s="233"/>
      <c r="M663" s="233"/>
      <c r="N663" s="233"/>
      <c r="O663" s="233"/>
      <c r="P663" s="233"/>
      <c r="Q663" s="233"/>
      <c r="R663" s="233"/>
      <c r="S663" s="233"/>
      <c r="T663" s="703"/>
      <c r="U663" s="233"/>
      <c r="V663" s="233"/>
      <c r="W663" s="233"/>
      <c r="X663" s="233"/>
      <c r="Y663" s="233"/>
      <c r="Z663" s="233"/>
      <c r="AA663" s="233"/>
      <c r="AB663" s="233"/>
      <c r="AC663" s="233"/>
      <c r="AD663" s="233"/>
      <c r="AE663" s="233"/>
      <c r="AF663" s="233"/>
      <c r="AG663" s="233"/>
      <c r="AH663" s="233"/>
      <c r="AI663" s="233"/>
      <c r="AJ663" s="233"/>
      <c r="AK663" s="233"/>
      <c r="AL663" s="233"/>
      <c r="AM663" s="703"/>
      <c r="AN663" s="233"/>
      <c r="AO663" s="233"/>
      <c r="AP663" s="233"/>
      <c r="AQ663" s="233"/>
      <c r="AR663" s="233"/>
      <c r="AS663" s="233"/>
      <c r="AT663" s="233"/>
      <c r="AU663" s="233"/>
      <c r="AV663" s="233"/>
      <c r="AW663" s="233"/>
      <c r="AX663" s="233"/>
      <c r="AY663" s="233"/>
      <c r="AZ663" s="233"/>
      <c r="BA663" s="233"/>
      <c r="BB663" s="233"/>
      <c r="BC663" s="233"/>
      <c r="BD663" s="233"/>
      <c r="BE663" s="233"/>
      <c r="BF663" s="703"/>
      <c r="BG663" s="233"/>
      <c r="BH663" s="233"/>
      <c r="BI663" s="233"/>
      <c r="BJ663" s="233"/>
      <c r="BK663" s="233"/>
      <c r="BL663" s="233"/>
      <c r="BM663" s="233"/>
      <c r="BN663" s="233"/>
      <c r="BO663" s="233"/>
      <c r="BP663" s="233"/>
      <c r="BQ663" s="233"/>
      <c r="BR663" s="233"/>
      <c r="BS663" s="233"/>
      <c r="BT663" s="233"/>
      <c r="BU663" s="233"/>
      <c r="BV663" s="233"/>
      <c r="BW663" s="233"/>
      <c r="BX663" s="233"/>
      <c r="BY663" s="703"/>
      <c r="BZ663" s="233"/>
      <c r="CA663" s="233"/>
      <c r="CB663" s="233"/>
      <c r="CC663" s="233"/>
      <c r="CD663" s="698" t="str">
        <f t="shared" si="2114"/>
        <v/>
      </c>
      <c r="CE663" s="698" t="str">
        <f t="shared" si="2115"/>
        <v/>
      </c>
      <c r="CF663" s="698" t="str">
        <f t="shared" si="2116"/>
        <v/>
      </c>
      <c r="CG663" s="787" t="str">
        <f t="shared" si="2117"/>
        <v/>
      </c>
      <c r="CH663" s="1371" t="str">
        <f t="shared" si="2118"/>
        <v/>
      </c>
      <c r="CI663" s="1372" t="str">
        <f t="shared" si="2119"/>
        <v/>
      </c>
      <c r="CJ663" s="1373" t="str">
        <f t="shared" si="2120"/>
        <v/>
      </c>
      <c r="CK663" s="1373" t="str">
        <f t="shared" si="2121"/>
        <v/>
      </c>
      <c r="CL663" s="1373" t="str">
        <f t="shared" si="2122"/>
        <v/>
      </c>
      <c r="CM663" s="1373" t="str">
        <f t="shared" si="2123"/>
        <v/>
      </c>
      <c r="CN663" s="1373" t="str">
        <f t="shared" si="2124"/>
        <v/>
      </c>
      <c r="CO663" s="1374" t="str">
        <f t="shared" si="2125"/>
        <v/>
      </c>
      <c r="CP663" s="1374" t="str">
        <f t="shared" si="2126"/>
        <v/>
      </c>
      <c r="CQ663" s="1374" t="str">
        <f t="shared" si="2127"/>
        <v/>
      </c>
      <c r="CR663" s="1374" t="str">
        <f t="shared" si="2128"/>
        <v/>
      </c>
      <c r="CS663" s="1373" t="str">
        <f t="shared" si="2129"/>
        <v/>
      </c>
      <c r="CT663" s="1373" t="str">
        <f t="shared" si="2130"/>
        <v/>
      </c>
      <c r="CU663" s="1373" t="str">
        <f t="shared" si="2131"/>
        <v/>
      </c>
      <c r="CV663" s="1373" t="str">
        <f t="shared" si="2132"/>
        <v/>
      </c>
      <c r="CW663" s="1373" t="str">
        <f t="shared" si="2133"/>
        <v/>
      </c>
      <c r="CX663" s="1372" t="str">
        <f t="shared" si="2134"/>
        <v/>
      </c>
      <c r="CY663" s="1375" t="str">
        <f t="shared" si="2135"/>
        <v/>
      </c>
      <c r="CZ663" s="532" t="str">
        <f t="shared" si="2136"/>
        <v/>
      </c>
      <c r="DA663" s="533" t="str">
        <f t="shared" si="2137"/>
        <v/>
      </c>
      <c r="DB663" s="534" t="str">
        <f t="shared" si="2138"/>
        <v/>
      </c>
      <c r="DC663" s="534" t="str">
        <f t="shared" si="2139"/>
        <v/>
      </c>
      <c r="DD663" s="534" t="str">
        <f t="shared" si="2140"/>
        <v/>
      </c>
      <c r="DE663" s="534" t="str">
        <f t="shared" si="2141"/>
        <v/>
      </c>
      <c r="DF663" s="534" t="str">
        <f t="shared" si="2142"/>
        <v/>
      </c>
      <c r="DG663" s="535" t="str">
        <f t="shared" si="2143"/>
        <v/>
      </c>
      <c r="DH663" s="535" t="str">
        <f t="shared" si="2144"/>
        <v/>
      </c>
      <c r="DI663" s="535" t="str">
        <f t="shared" si="2145"/>
        <v/>
      </c>
      <c r="DJ663" s="535" t="str">
        <f t="shared" si="2146"/>
        <v/>
      </c>
      <c r="DK663" s="534" t="str">
        <f t="shared" si="2147"/>
        <v/>
      </c>
      <c r="DL663" s="534" t="str">
        <f t="shared" si="2148"/>
        <v/>
      </c>
      <c r="DM663" s="534" t="str">
        <f t="shared" si="2149"/>
        <v/>
      </c>
      <c r="DN663" s="534" t="str">
        <f t="shared" si="2150"/>
        <v/>
      </c>
      <c r="DO663" s="534" t="str">
        <f t="shared" si="2151"/>
        <v/>
      </c>
      <c r="DP663" s="533" t="str">
        <f t="shared" si="2152"/>
        <v/>
      </c>
      <c r="DQ663" s="532" t="str">
        <f t="shared" si="2153"/>
        <v/>
      </c>
      <c r="DR663" s="753">
        <f t="shared" si="2154"/>
        <v>0</v>
      </c>
      <c r="DS663" s="111">
        <f t="shared" si="2155"/>
        <v>0</v>
      </c>
      <c r="DT663" s="111">
        <f t="shared" si="2156"/>
        <v>0</v>
      </c>
      <c r="DU663" s="111">
        <f t="shared" si="2157"/>
        <v>0</v>
      </c>
      <c r="DV663" s="602"/>
      <c r="DW663" s="719"/>
      <c r="DX663" s="719"/>
      <c r="DY663" s="719"/>
      <c r="DZ663" s="719"/>
      <c r="EA663" s="719"/>
      <c r="EB663" s="719"/>
      <c r="EC663" s="719"/>
      <c r="ED663" s="719"/>
      <c r="EE663" s="603"/>
    </row>
    <row r="664" spans="1:135" s="604" customFormat="1" ht="15.75" customHeight="1">
      <c r="A664" s="740" t="s">
        <v>328</v>
      </c>
      <c r="B664" s="852" t="str">
        <f t="shared" ref="B664:K664" si="2162">IF(B662="","",B662/B$46*B663/12)</f>
        <v/>
      </c>
      <c r="C664" s="852" t="str">
        <f t="shared" si="2162"/>
        <v/>
      </c>
      <c r="D664" s="852" t="str">
        <f t="shared" si="2162"/>
        <v/>
      </c>
      <c r="E664" s="852" t="str">
        <f t="shared" si="2162"/>
        <v/>
      </c>
      <c r="F664" s="852" t="str">
        <f t="shared" si="2162"/>
        <v/>
      </c>
      <c r="G664" s="852" t="str">
        <f t="shared" si="2162"/>
        <v/>
      </c>
      <c r="H664" s="852" t="str">
        <f t="shared" si="2162"/>
        <v/>
      </c>
      <c r="I664" s="852" t="str">
        <f t="shared" si="2162"/>
        <v/>
      </c>
      <c r="J664" s="852" t="str">
        <f t="shared" si="2162"/>
        <v/>
      </c>
      <c r="K664" s="852" t="str">
        <f t="shared" si="2162"/>
        <v/>
      </c>
      <c r="L664" s="852"/>
      <c r="M664" s="852"/>
      <c r="N664" s="852"/>
      <c r="O664" s="852" t="str">
        <f>IF(O662="","",O662/O$46*O663/12)</f>
        <v/>
      </c>
      <c r="P664" s="852" t="str">
        <f>IF(P662="","",P662/P$46*P663/12)</f>
        <v/>
      </c>
      <c r="Q664" s="852" t="str">
        <f>IF(Q662="","",Q662/Q$46*Q663/12)</f>
        <v/>
      </c>
      <c r="R664" s="852" t="str">
        <f>IF(R662="","",R662/R$46*R663/12)</f>
        <v/>
      </c>
      <c r="S664" s="852" t="str">
        <f>IF(S662="","",S662/S$46*S663/12)</f>
        <v/>
      </c>
      <c r="T664" s="853"/>
      <c r="U664" s="852" t="str">
        <f t="shared" ref="U664:AL664" si="2163">IF(U662="","",U662/U$46*U663/12)</f>
        <v/>
      </c>
      <c r="V664" s="852" t="str">
        <f t="shared" si="2163"/>
        <v/>
      </c>
      <c r="W664" s="852" t="str">
        <f t="shared" si="2163"/>
        <v/>
      </c>
      <c r="X664" s="852" t="str">
        <f t="shared" si="2163"/>
        <v/>
      </c>
      <c r="Y664" s="852" t="str">
        <f t="shared" si="2163"/>
        <v/>
      </c>
      <c r="Z664" s="852" t="str">
        <f t="shared" si="2163"/>
        <v/>
      </c>
      <c r="AA664" s="852" t="str">
        <f t="shared" si="2163"/>
        <v/>
      </c>
      <c r="AB664" s="852" t="str">
        <f t="shared" si="2163"/>
        <v/>
      </c>
      <c r="AC664" s="852" t="str">
        <f t="shared" si="2163"/>
        <v/>
      </c>
      <c r="AD664" s="852" t="str">
        <f t="shared" si="2163"/>
        <v/>
      </c>
      <c r="AE664" s="852" t="str">
        <f t="shared" si="2163"/>
        <v/>
      </c>
      <c r="AF664" s="852" t="str">
        <f t="shared" si="2163"/>
        <v/>
      </c>
      <c r="AG664" s="852" t="str">
        <f t="shared" si="2163"/>
        <v/>
      </c>
      <c r="AH664" s="852" t="str">
        <f t="shared" si="2163"/>
        <v/>
      </c>
      <c r="AI664" s="852" t="str">
        <f t="shared" si="2163"/>
        <v/>
      </c>
      <c r="AJ664" s="852" t="str">
        <f t="shared" si="2163"/>
        <v/>
      </c>
      <c r="AK664" s="852" t="str">
        <f t="shared" si="2163"/>
        <v/>
      </c>
      <c r="AL664" s="852" t="str">
        <f t="shared" si="2163"/>
        <v/>
      </c>
      <c r="AM664" s="853"/>
      <c r="AN664" s="852" t="str">
        <f t="shared" ref="AN664:AV664" si="2164">IF(AN662="","",AN662/AN$46*AN663/12)</f>
        <v/>
      </c>
      <c r="AO664" s="852" t="str">
        <f t="shared" si="2164"/>
        <v/>
      </c>
      <c r="AP664" s="852" t="str">
        <f t="shared" si="2164"/>
        <v/>
      </c>
      <c r="AQ664" s="852" t="str">
        <f t="shared" si="2164"/>
        <v/>
      </c>
      <c r="AR664" s="852" t="str">
        <f t="shared" si="2164"/>
        <v/>
      </c>
      <c r="AS664" s="852" t="str">
        <f t="shared" si="2164"/>
        <v/>
      </c>
      <c r="AT664" s="852" t="str">
        <f t="shared" si="2164"/>
        <v/>
      </c>
      <c r="AU664" s="852" t="str">
        <f t="shared" si="2164"/>
        <v/>
      </c>
      <c r="AV664" s="852" t="str">
        <f t="shared" si="2164"/>
        <v/>
      </c>
      <c r="AW664" s="852"/>
      <c r="AX664" s="852"/>
      <c r="AY664" s="852" t="str">
        <f t="shared" ref="AY664:BE664" si="2165">IF(AY662="","",AY662/AY$46*AY663/12)</f>
        <v/>
      </c>
      <c r="AZ664" s="852" t="str">
        <f t="shared" si="2165"/>
        <v/>
      </c>
      <c r="BA664" s="852" t="str">
        <f t="shared" si="2165"/>
        <v/>
      </c>
      <c r="BB664" s="852" t="str">
        <f t="shared" si="2165"/>
        <v/>
      </c>
      <c r="BC664" s="852" t="str">
        <f t="shared" si="2165"/>
        <v/>
      </c>
      <c r="BD664" s="852" t="str">
        <f t="shared" si="2165"/>
        <v/>
      </c>
      <c r="BE664" s="852" t="str">
        <f t="shared" si="2165"/>
        <v/>
      </c>
      <c r="BF664" s="853"/>
      <c r="BG664" s="852" t="str">
        <f>IF(BG662="","",BG662/BG$46*BG663/12)</f>
        <v/>
      </c>
      <c r="BH664" s="852" t="str">
        <f>IF(BH662="","",BH662/BH$46*BH663/12)</f>
        <v/>
      </c>
      <c r="BI664" s="852" t="str">
        <f>IF(BI662="","",BI662/BI$46*BI663/12)</f>
        <v/>
      </c>
      <c r="BJ664" s="852" t="str">
        <f>IF(BJ662="","",BJ662/BJ$46*BJ663/12)</f>
        <v/>
      </c>
      <c r="BK664" s="852"/>
      <c r="BL664" s="852"/>
      <c r="BM664" s="852" t="str">
        <f t="shared" ref="BM664:BX664" si="2166">IF(BM662="","",BM662/BM$46*BM663/12)</f>
        <v/>
      </c>
      <c r="BN664" s="852" t="str">
        <f t="shared" si="2166"/>
        <v/>
      </c>
      <c r="BO664" s="852" t="str">
        <f t="shared" si="2166"/>
        <v/>
      </c>
      <c r="BP664" s="852" t="str">
        <f t="shared" si="2166"/>
        <v/>
      </c>
      <c r="BQ664" s="852" t="str">
        <f t="shared" si="2166"/>
        <v/>
      </c>
      <c r="BR664" s="852" t="str">
        <f t="shared" si="2166"/>
        <v/>
      </c>
      <c r="BS664" s="852" t="str">
        <f t="shared" si="2166"/>
        <v/>
      </c>
      <c r="BT664" s="852" t="str">
        <f t="shared" si="2166"/>
        <v/>
      </c>
      <c r="BU664" s="852" t="str">
        <f t="shared" si="2166"/>
        <v/>
      </c>
      <c r="BV664" s="852" t="str">
        <f t="shared" si="2166"/>
        <v/>
      </c>
      <c r="BW664" s="852" t="str">
        <f t="shared" si="2166"/>
        <v/>
      </c>
      <c r="BX664" s="852" t="str">
        <f t="shared" si="2166"/>
        <v/>
      </c>
      <c r="BY664" s="853"/>
      <c r="BZ664" s="852" t="str">
        <f>IF(BZ662="","",BZ662/BZ$46*BZ663/12)</f>
        <v/>
      </c>
      <c r="CA664" s="852" t="str">
        <f>IF(CA662="","",CA662/CA$46*CA663/12)</f>
        <v/>
      </c>
      <c r="CB664" s="852" t="str">
        <f>IF(CB662="","",CB662/CB$46*CB663/12)</f>
        <v/>
      </c>
      <c r="CC664" s="852" t="str">
        <f>IF(CC662="","",CC662/CC$46*CC663/12)</f>
        <v/>
      </c>
      <c r="CD664" s="698" t="str">
        <f t="shared" si="2114"/>
        <v/>
      </c>
      <c r="CE664" s="723" t="str">
        <f t="shared" si="2115"/>
        <v/>
      </c>
      <c r="CF664" s="723" t="str">
        <f t="shared" si="2116"/>
        <v/>
      </c>
      <c r="CG664" s="790" t="str">
        <f t="shared" si="2117"/>
        <v/>
      </c>
      <c r="CH664" s="1376" t="str">
        <f t="shared" si="2118"/>
        <v/>
      </c>
      <c r="CI664" s="1377" t="str">
        <f t="shared" si="2119"/>
        <v/>
      </c>
      <c r="CJ664" s="1378" t="str">
        <f t="shared" si="2120"/>
        <v/>
      </c>
      <c r="CK664" s="1378" t="str">
        <f t="shared" si="2121"/>
        <v/>
      </c>
      <c r="CL664" s="1378" t="str">
        <f t="shared" si="2122"/>
        <v/>
      </c>
      <c r="CM664" s="1378" t="str">
        <f t="shared" si="2123"/>
        <v/>
      </c>
      <c r="CN664" s="1378" t="str">
        <f t="shared" si="2124"/>
        <v/>
      </c>
      <c r="CO664" s="1379" t="str">
        <f t="shared" si="2125"/>
        <v/>
      </c>
      <c r="CP664" s="1379" t="str">
        <f t="shared" si="2126"/>
        <v/>
      </c>
      <c r="CQ664" s="1379" t="str">
        <f t="shared" si="2127"/>
        <v/>
      </c>
      <c r="CR664" s="1379" t="str">
        <f t="shared" si="2128"/>
        <v/>
      </c>
      <c r="CS664" s="1378" t="str">
        <f t="shared" si="2129"/>
        <v/>
      </c>
      <c r="CT664" s="1378" t="str">
        <f t="shared" si="2130"/>
        <v/>
      </c>
      <c r="CU664" s="1378" t="str">
        <f t="shared" si="2131"/>
        <v/>
      </c>
      <c r="CV664" s="1378" t="str">
        <f t="shared" si="2132"/>
        <v/>
      </c>
      <c r="CW664" s="1378" t="str">
        <f t="shared" si="2133"/>
        <v/>
      </c>
      <c r="CX664" s="1377" t="str">
        <f t="shared" si="2134"/>
        <v/>
      </c>
      <c r="CY664" s="1380" t="str">
        <f t="shared" si="2135"/>
        <v/>
      </c>
      <c r="CZ664" s="638" t="str">
        <f t="shared" si="2136"/>
        <v/>
      </c>
      <c r="DA664" s="639" t="str">
        <f t="shared" si="2137"/>
        <v/>
      </c>
      <c r="DB664" s="640" t="str">
        <f t="shared" si="2138"/>
        <v/>
      </c>
      <c r="DC664" s="640" t="str">
        <f t="shared" si="2139"/>
        <v/>
      </c>
      <c r="DD664" s="640" t="str">
        <f t="shared" si="2140"/>
        <v/>
      </c>
      <c r="DE664" s="640" t="str">
        <f t="shared" si="2141"/>
        <v/>
      </c>
      <c r="DF664" s="640" t="str">
        <f t="shared" si="2142"/>
        <v/>
      </c>
      <c r="DG664" s="641" t="str">
        <f t="shared" si="2143"/>
        <v/>
      </c>
      <c r="DH664" s="641" t="str">
        <f t="shared" si="2144"/>
        <v/>
      </c>
      <c r="DI664" s="641" t="str">
        <f t="shared" si="2145"/>
        <v/>
      </c>
      <c r="DJ664" s="641" t="str">
        <f t="shared" si="2146"/>
        <v/>
      </c>
      <c r="DK664" s="640" t="str">
        <f t="shared" si="2147"/>
        <v/>
      </c>
      <c r="DL664" s="640" t="str">
        <f t="shared" si="2148"/>
        <v/>
      </c>
      <c r="DM664" s="640" t="str">
        <f t="shared" si="2149"/>
        <v/>
      </c>
      <c r="DN664" s="640" t="str">
        <f t="shared" si="2150"/>
        <v/>
      </c>
      <c r="DO664" s="640" t="str">
        <f t="shared" si="2151"/>
        <v/>
      </c>
      <c r="DP664" s="639" t="str">
        <f t="shared" si="2152"/>
        <v/>
      </c>
      <c r="DQ664" s="638" t="str">
        <f t="shared" si="2153"/>
        <v/>
      </c>
      <c r="DR664" s="753">
        <f t="shared" si="2154"/>
        <v>0</v>
      </c>
      <c r="DS664" s="111">
        <f t="shared" si="2155"/>
        <v>0</v>
      </c>
      <c r="DT664" s="111">
        <f t="shared" si="2156"/>
        <v>0</v>
      </c>
      <c r="DU664" s="111">
        <f t="shared" si="2157"/>
        <v>0</v>
      </c>
      <c r="DV664" s="602"/>
      <c r="DW664" s="719"/>
      <c r="DX664" s="719"/>
      <c r="DY664" s="719"/>
      <c r="DZ664" s="719"/>
      <c r="EA664" s="719"/>
      <c r="EB664" s="719"/>
      <c r="EC664" s="719"/>
      <c r="ED664" s="719"/>
      <c r="EE664" s="603"/>
    </row>
    <row r="665" spans="1:135" s="604" customFormat="1" ht="15.75" customHeight="1">
      <c r="A665" s="870" t="s">
        <v>412</v>
      </c>
      <c r="B665" s="785"/>
      <c r="C665" s="785"/>
      <c r="D665" s="785"/>
      <c r="E665" s="785"/>
      <c r="F665" s="785"/>
      <c r="G665" s="785"/>
      <c r="H665" s="785"/>
      <c r="I665" s="785"/>
      <c r="J665" s="785"/>
      <c r="K665" s="785"/>
      <c r="L665" s="785"/>
      <c r="M665" s="785"/>
      <c r="N665" s="785"/>
      <c r="O665" s="785"/>
      <c r="P665" s="785"/>
      <c r="Q665" s="785"/>
      <c r="R665" s="785"/>
      <c r="S665" s="785"/>
      <c r="T665" s="716"/>
      <c r="U665" s="785"/>
      <c r="V665" s="785"/>
      <c r="W665" s="785"/>
      <c r="X665" s="785"/>
      <c r="Y665" s="785"/>
      <c r="Z665" s="785"/>
      <c r="AA665" s="785"/>
      <c r="AB665" s="785"/>
      <c r="AC665" s="785"/>
      <c r="AD665" s="785"/>
      <c r="AE665" s="785"/>
      <c r="AF665" s="785"/>
      <c r="AG665" s="785"/>
      <c r="AH665" s="785"/>
      <c r="AI665" s="785"/>
      <c r="AJ665" s="785"/>
      <c r="AK665" s="785"/>
      <c r="AL665" s="785"/>
      <c r="AM665" s="716"/>
      <c r="AN665" s="785"/>
      <c r="AO665" s="785"/>
      <c r="AP665" s="785"/>
      <c r="AQ665" s="785"/>
      <c r="AR665" s="785"/>
      <c r="AS665" s="785"/>
      <c r="AT665" s="785"/>
      <c r="AU665" s="785"/>
      <c r="AV665" s="785"/>
      <c r="AW665" s="785"/>
      <c r="AX665" s="785"/>
      <c r="AY665" s="785"/>
      <c r="AZ665" s="785"/>
      <c r="BA665" s="785"/>
      <c r="BB665" s="785"/>
      <c r="BC665" s="785"/>
      <c r="BD665" s="785"/>
      <c r="BE665" s="785"/>
      <c r="BF665" s="716"/>
      <c r="BG665" s="785"/>
      <c r="BH665" s="785"/>
      <c r="BI665" s="785"/>
      <c r="BJ665" s="785"/>
      <c r="BK665" s="785"/>
      <c r="BL665" s="785"/>
      <c r="BM665" s="785"/>
      <c r="BN665" s="785"/>
      <c r="BO665" s="785"/>
      <c r="BP665" s="785"/>
      <c r="BQ665" s="785"/>
      <c r="BR665" s="785"/>
      <c r="BS665" s="785"/>
      <c r="BT665" s="785"/>
      <c r="BU665" s="785"/>
      <c r="BV665" s="785"/>
      <c r="BW665" s="785"/>
      <c r="BX665" s="785"/>
      <c r="BY665" s="716"/>
      <c r="BZ665" s="785"/>
      <c r="CA665" s="785"/>
      <c r="CB665" s="785"/>
      <c r="CC665" s="785"/>
      <c r="CD665" s="690"/>
      <c r="CE665" s="690"/>
      <c r="CF665" s="690"/>
      <c r="CG665" s="786"/>
      <c r="CH665" s="666"/>
      <c r="CI665" s="666"/>
      <c r="CJ665" s="666"/>
      <c r="CK665" s="666"/>
      <c r="CL665" s="666"/>
      <c r="CM665" s="666"/>
      <c r="CN665" s="666"/>
      <c r="CO665" s="666"/>
      <c r="CP665" s="666"/>
      <c r="CQ665" s="666"/>
      <c r="CR665" s="666"/>
      <c r="CS665" s="666"/>
      <c r="CT665" s="666"/>
      <c r="CU665" s="666"/>
      <c r="CV665" s="666"/>
      <c r="CW665" s="666"/>
      <c r="CX665" s="666"/>
      <c r="CY665" s="667"/>
      <c r="CZ665" s="208"/>
      <c r="DA665" s="208"/>
      <c r="DB665" s="208"/>
      <c r="DC665" s="208"/>
      <c r="DD665" s="208"/>
      <c r="DE665" s="208"/>
      <c r="DF665" s="208"/>
      <c r="DG665" s="208"/>
      <c r="DH665" s="208"/>
      <c r="DI665" s="208"/>
      <c r="DJ665" s="208"/>
      <c r="DK665" s="208"/>
      <c r="DL665" s="208"/>
      <c r="DM665" s="208"/>
      <c r="DN665" s="208"/>
      <c r="DO665" s="208"/>
      <c r="DP665" s="208"/>
      <c r="DQ665" s="208"/>
      <c r="DR665" s="699"/>
      <c r="DS665" s="112"/>
      <c r="DT665" s="112"/>
      <c r="DU665" s="112"/>
      <c r="DV665" s="692"/>
      <c r="DW665" s="718"/>
      <c r="DX665" s="718"/>
      <c r="DY665" s="718"/>
      <c r="DZ665" s="718"/>
      <c r="EA665" s="718"/>
      <c r="EB665" s="718"/>
      <c r="EC665" s="718"/>
      <c r="ED665" s="718"/>
      <c r="EE665" s="603"/>
    </row>
    <row r="666" spans="1:135" s="604" customFormat="1" ht="15.75" customHeight="1">
      <c r="A666" s="843" t="s">
        <v>413</v>
      </c>
      <c r="B666" s="233"/>
      <c r="C666" s="233"/>
      <c r="D666" s="233"/>
      <c r="E666" s="233">
        <v>5</v>
      </c>
      <c r="F666" s="233"/>
      <c r="G666" s="233"/>
      <c r="H666" s="233">
        <v>3</v>
      </c>
      <c r="I666" s="233">
        <v>2</v>
      </c>
      <c r="J666" s="233"/>
      <c r="K666" s="306">
        <v>5</v>
      </c>
      <c r="L666" s="306"/>
      <c r="M666" s="306"/>
      <c r="N666" s="306">
        <v>3</v>
      </c>
      <c r="O666" s="306">
        <v>4</v>
      </c>
      <c r="P666" s="306">
        <v>3</v>
      </c>
      <c r="Q666" s="233">
        <v>5</v>
      </c>
      <c r="R666" s="233">
        <v>3</v>
      </c>
      <c r="S666" s="233">
        <v>4</v>
      </c>
      <c r="T666" s="703"/>
      <c r="U666" s="233"/>
      <c r="V666" s="233"/>
      <c r="W666" s="233"/>
      <c r="X666" s="233">
        <v>4</v>
      </c>
      <c r="Y666" s="233"/>
      <c r="Z666" s="233"/>
      <c r="AA666" s="233"/>
      <c r="AB666" s="233"/>
      <c r="AC666" s="233"/>
      <c r="AD666" s="233">
        <v>4</v>
      </c>
      <c r="AE666" s="233"/>
      <c r="AF666" s="233">
        <v>5</v>
      </c>
      <c r="AG666" s="233">
        <v>4</v>
      </c>
      <c r="AH666" s="233">
        <v>4</v>
      </c>
      <c r="AI666" s="233">
        <v>5</v>
      </c>
      <c r="AJ666" s="233">
        <v>7</v>
      </c>
      <c r="AK666" s="233">
        <v>4</v>
      </c>
      <c r="AL666" s="233">
        <v>5</v>
      </c>
      <c r="AM666" s="703"/>
      <c r="AN666" s="233"/>
      <c r="AO666" s="233"/>
      <c r="AP666" s="233"/>
      <c r="AQ666" s="233"/>
      <c r="AR666" s="233">
        <v>4</v>
      </c>
      <c r="AS666" s="233"/>
      <c r="AT666" s="233"/>
      <c r="AU666" s="233"/>
      <c r="AV666" s="233"/>
      <c r="AW666" s="233">
        <v>0</v>
      </c>
      <c r="AX666" s="233"/>
      <c r="AY666" s="233"/>
      <c r="AZ666" s="233"/>
      <c r="BA666" s="233">
        <v>4</v>
      </c>
      <c r="BB666" s="233"/>
      <c r="BC666" s="233">
        <v>5</v>
      </c>
      <c r="BD666" s="233">
        <v>2</v>
      </c>
      <c r="BE666" s="233">
        <v>4</v>
      </c>
      <c r="BF666" s="703"/>
      <c r="BG666" s="233"/>
      <c r="BH666" s="233"/>
      <c r="BI666" s="233"/>
      <c r="BJ666" s="233"/>
      <c r="BK666" s="233"/>
      <c r="BL666" s="233"/>
      <c r="BM666" s="233"/>
      <c r="BN666" s="233"/>
      <c r="BO666" s="233"/>
      <c r="BP666" s="233">
        <v>0</v>
      </c>
      <c r="BQ666" s="233"/>
      <c r="BR666" s="233">
        <v>4</v>
      </c>
      <c r="BS666" s="233"/>
      <c r="BT666" s="233">
        <v>3</v>
      </c>
      <c r="BU666" s="233"/>
      <c r="BV666" s="233"/>
      <c r="BW666" s="233">
        <v>4</v>
      </c>
      <c r="BX666" s="233"/>
      <c r="BY666" s="703"/>
      <c r="BZ666" s="233">
        <v>2</v>
      </c>
      <c r="CA666" s="233">
        <v>2</v>
      </c>
      <c r="CB666" s="233"/>
      <c r="CC666" s="233"/>
      <c r="CD666" s="698">
        <f t="shared" ref="CD666:CD681" si="2167">IF(DR666&lt;3,"",(SUM(B666:S666)-MIN(B666:S666)-MAX(B666:S666))/(DR666-2))</f>
        <v>3.75</v>
      </c>
      <c r="CE666" s="698">
        <f t="shared" ref="CE666:CE681" si="2168">IF(DS666&lt;3,"",(SUM(U666:AL666)-MIN(U666:AL666)-MAX(U666:AL666))/(DS666-2))</f>
        <v>4.4285714285714288</v>
      </c>
      <c r="CF666" s="698">
        <f t="shared" ref="CF666:CF681" si="2169">IF(DT666&lt;3,"",(SUM(AN666:BE666)-MIN(AN666:BE666)-MAX(AN666:BE666))/(DT666-2))</f>
        <v>3.5</v>
      </c>
      <c r="CG666" s="787">
        <f t="shared" ref="CG666:CG681" si="2170">IF(DU666&lt;3,"",(SUM(BG666:BX666)-MIN(BG666:BX666)-MAX(BG666:BX666))/(DU666-2))</f>
        <v>3.5</v>
      </c>
      <c r="CH666" s="1371" t="str">
        <f t="shared" ref="CH666:CH676" si="2171">IF($CH$4=$CD$4,IF(OR(-FLOOR(((18-COUNT($B666:$S666))/2),1)+CH$7&lt;1,-FLOOR(((18-COUNT($B666:$S666))/2),1)+CH$7&gt;COUNT($B666:$S666)),"",LARGE($B666:$S666,-FLOOR(((18-COUNT($B666:$S666))/2),1)+CH$7)),IF(OR(-FLOOR(((18-COUNT($AN666:$BE666))/2),1)+CH$7&lt;1,-FLOOR(((18-COUNT($AN666:$BE666))/2),1)+CH$7&gt;COUNT($AN666:$BE666)),"",LARGE($AN666:$BE666,-FLOOR(((18-COUNT($AN666:$BE666))/2),1)+CH$7)))</f>
        <v/>
      </c>
      <c r="CI666" s="1372" t="str">
        <f t="shared" ref="CI666:CI676" si="2172">IF($CH$4=$CD$4,IF(OR(-FLOOR(((18-COUNT($B666:$S666))/2),1)+CI$7&lt;1,-FLOOR(((18-COUNT($B666:$S666))/2),1)+CI$7&gt;COUNT($B666:$S666)),"",LARGE($B666:$S666,-FLOOR(((18-COUNT($B666:$S666))/2),1)+CI$7)),IF(OR(-FLOOR(((18-COUNT($AN666:$BE666))/2),1)+CI$7&lt;1,-FLOOR(((18-COUNT($AN666:$BE666))/2),1)+CI$7&gt;COUNT($AN666:$BE666)),"",LARGE($AN666:$BE666,-FLOOR(((18-COUNT($AN666:$BE666))/2),1)+CI$7)))</f>
        <v/>
      </c>
      <c r="CJ666" s="1373" t="str">
        <f t="shared" ref="CJ666:CJ676" si="2173">IF($CH$4=$CD$4,IF(OR(-FLOOR(((18-COUNT($B666:$S666))/2),1)+CJ$7&lt;1,-FLOOR(((18-COUNT($B666:$S666))/2),1)+CJ$7&gt;COUNT($B666:$S666)),"",LARGE($B666:$S666,-FLOOR(((18-COUNT($B666:$S666))/2),1)+CJ$7)),IF(OR(-FLOOR(((18-COUNT($AN666:$BE666))/2),1)+CJ$7&lt;1,-FLOOR(((18-COUNT($AN666:$BE666))/2),1)+CJ$7&gt;COUNT($AN666:$BE666)),"",LARGE($AN666:$BE666,-FLOOR(((18-COUNT($AN666:$BE666))/2),1)+CJ$7)))</f>
        <v/>
      </c>
      <c r="CK666" s="1373" t="str">
        <f t="shared" ref="CK666:CK676" si="2174">IF($CH$4=$CD$4,IF(OR(-FLOOR(((18-COUNT($B666:$S666))/2),1)+CK$7&lt;1,-FLOOR(((18-COUNT($B666:$S666))/2),1)+CK$7&gt;COUNT($B666:$S666)),"",LARGE($B666:$S666,-FLOOR(((18-COUNT($B666:$S666))/2),1)+CK$7)),IF(OR(-FLOOR(((18-COUNT($AN666:$BE666))/2),1)+CK$7&lt;1,-FLOOR(((18-COUNT($AN666:$BE666))/2),1)+CK$7&gt;COUNT($AN666:$BE666)),"",LARGE($AN666:$BE666,-FLOOR(((18-COUNT($AN666:$BE666))/2),1)+CK$7)))</f>
        <v/>
      </c>
      <c r="CL666" s="1373">
        <f t="shared" ref="CL666:CL676" si="2175">IF($CH$4=$CD$4,IF(OR(-FLOOR(((18-COUNT($B666:$S666))/2),1)+CL$7&lt;1,-FLOOR(((18-COUNT($B666:$S666))/2),1)+CL$7&gt;COUNT($B666:$S666)),"",LARGE($B666:$S666,-FLOOR(((18-COUNT($B666:$S666))/2),1)+CL$7)),IF(OR(-FLOOR(((18-COUNT($AN666:$BE666))/2),1)+CL$7&lt;1,-FLOOR(((18-COUNT($AN666:$BE666))/2),1)+CL$7&gt;COUNT($AN666:$BE666)),"",LARGE($AN666:$BE666,-FLOOR(((18-COUNT($AN666:$BE666))/2),1)+CL$7)))</f>
        <v>2</v>
      </c>
      <c r="CM666" s="1373">
        <f t="shared" ref="CM666:CM676" si="2176">IF($CH$4=$CD$4,IF(OR(-FLOOR(((18-COUNT($B666:$S666))/2),1)+CM$7&lt;1,-FLOOR(((18-COUNT($B666:$S666))/2),1)+CM$7&gt;COUNT($B666:$S666)),"",LARGE($B666:$S666,-FLOOR(((18-COUNT($B666:$S666))/2),1)+CM$7)),IF(OR(-FLOOR(((18-COUNT($AN666:$BE666))/2),1)+CM$7&lt;1,-FLOOR(((18-COUNT($AN666:$BE666))/2),1)+CM$7&gt;COUNT($AN666:$BE666)),"",LARGE($AN666:$BE666,-FLOOR(((18-COUNT($AN666:$BE666))/2),1)+CM$7)))</f>
        <v>3</v>
      </c>
      <c r="CN666" s="1373">
        <f t="shared" ref="CN666:CN676" si="2177">IF($CH$4=$CD$4,IF(OR(-FLOOR(((18-COUNT($B666:$S666))/2),1)+CN$7&lt;1,-FLOOR(((18-COUNT($B666:$S666))/2),1)+CN$7&gt;COUNT($B666:$S666)),"",LARGE($B666:$S666,-FLOOR(((18-COUNT($B666:$S666))/2),1)+CN$7)),IF(OR(-FLOOR(((18-COUNT($AN666:$BE666))/2),1)+CN$7&lt;1,-FLOOR(((18-COUNT($AN666:$BE666))/2),1)+CN$7&gt;COUNT($AN666:$BE666)),"",LARGE($AN666:$BE666,-FLOOR(((18-COUNT($AN666:$BE666))/2),1)+CN$7)))</f>
        <v>3</v>
      </c>
      <c r="CO666" s="1374">
        <f t="shared" ref="CO666:CO676" si="2178">IF($CH$4=$CD$4,IF(OR(-FLOOR(((18-COUNT($B666:$S666))/2),1)+CO$7&lt;1,-FLOOR(((18-COUNT($B666:$S666))/2),1)+CO$7&gt;COUNT($B666:$S666)),"",LARGE($B666:$S666,-FLOOR(((18-COUNT($B666:$S666))/2),1)+CO$7)),IF(OR(-FLOOR(((18-COUNT($AN666:$BE666))/2),1)+CO$7&lt;1,-FLOOR(((18-COUNT($AN666:$BE666))/2),1)+CO$7&gt;COUNT($AN666:$BE666)),"",LARGE($AN666:$BE666,-FLOOR(((18-COUNT($AN666:$BE666))/2),1)+CO$7)))</f>
        <v>3</v>
      </c>
      <c r="CP666" s="1374">
        <f t="shared" ref="CP666:CP676" si="2179">IF($CH$4=$CD$4,IF(OR(-FLOOR(((18-COUNT($B666:$S666))/2),1)+CP$7&lt;1,-FLOOR(((18-COUNT($B666:$S666))/2),1)+CP$7&gt;COUNT($B666:$S666)),"",LARGE($B666:$S666,-FLOOR(((18-COUNT($B666:$S666))/2),1)+CP$7)),IF(OR(-FLOOR(((18-COUNT($AN666:$BE666))/2),1)+CP$7&lt;1,-FLOOR(((18-COUNT($AN666:$BE666))/2),1)+CP$7&gt;COUNT($AN666:$BE666)),"",LARGE($AN666:$BE666,-FLOOR(((18-COUNT($AN666:$BE666))/2),1)+CP$7)))</f>
        <v>3</v>
      </c>
      <c r="CQ666" s="1374">
        <f t="shared" ref="CQ666:CQ676" si="2180">IF($CH$4=$CD$4,IF(OR(-FLOOR(((18-COUNT($B666:$S666))/2),1)+CQ$7&lt;1,-FLOOR(((18-COUNT($B666:$S666))/2),1)+CQ$7&gt;COUNT($B666:$S666)),"",LARGE($B666:$S666,-FLOOR(((18-COUNT($B666:$S666))/2),1)+CQ$7)),IF(OR(-FLOOR(((18-COUNT($AN666:$BE666))/2),1)+CQ$7&lt;1,-FLOOR(((18-COUNT($AN666:$BE666))/2),1)+CQ$7&gt;COUNT($AN666:$BE666)),"",LARGE($AN666:$BE666,-FLOOR(((18-COUNT($AN666:$BE666))/2),1)+CQ$7)))</f>
        <v>4</v>
      </c>
      <c r="CR666" s="1374">
        <f t="shared" ref="CR666:CR676" si="2181">IF($CH$4=$CD$4,IF(OR(-FLOOR(((18-COUNT($B666:$S666))/2),1)+CR$7&lt;1,-FLOOR(((18-COUNT($B666:$S666))/2),1)+CR$7&gt;COUNT($B666:$S666)),"",LARGE($B666:$S666,-FLOOR(((18-COUNT($B666:$S666))/2),1)+CR$7)),IF(OR(-FLOOR(((18-COUNT($AN666:$BE666))/2),1)+CR$7&lt;1,-FLOOR(((18-COUNT($AN666:$BE666))/2),1)+CR$7&gt;COUNT($AN666:$BE666)),"",LARGE($AN666:$BE666,-FLOOR(((18-COUNT($AN666:$BE666))/2),1)+CR$7)))</f>
        <v>4</v>
      </c>
      <c r="CS666" s="1373">
        <f t="shared" ref="CS666:CS676" si="2182">IF($CH$4=$CD$4,IF(OR(-FLOOR(((18-COUNT($B666:$S666))/2),1)+CS$7&lt;1,-FLOOR(((18-COUNT($B666:$S666))/2),1)+CS$7&gt;COUNT($B666:$S666)),"",LARGE($B666:$S666,-FLOOR(((18-COUNT($B666:$S666))/2),1)+CS$7)),IF(OR(-FLOOR(((18-COUNT($AN666:$BE666))/2),1)+CS$7&lt;1,-FLOOR(((18-COUNT($AN666:$BE666))/2),1)+CS$7&gt;COUNT($AN666:$BE666)),"",LARGE($AN666:$BE666,-FLOOR(((18-COUNT($AN666:$BE666))/2),1)+CS$7)))</f>
        <v>5</v>
      </c>
      <c r="CT666" s="1373">
        <f t="shared" ref="CT666:CT676" si="2183">IF($CH$4=$CD$4,IF(OR(-FLOOR(((18-COUNT($B666:$S666))/2),1)+CT$7&lt;1,-FLOOR(((18-COUNT($B666:$S666))/2),1)+CT$7&gt;COUNT($B666:$S666)),"",LARGE($B666:$S666,-FLOOR(((18-COUNT($B666:$S666))/2),1)+CT$7)),IF(OR(-FLOOR(((18-COUNT($AN666:$BE666))/2),1)+CT$7&lt;1,-FLOOR(((18-COUNT($AN666:$BE666))/2),1)+CT$7&gt;COUNT($AN666:$BE666)),"",LARGE($AN666:$BE666,-FLOOR(((18-COUNT($AN666:$BE666))/2),1)+CT$7)))</f>
        <v>5</v>
      </c>
      <c r="CU666" s="1373">
        <f t="shared" ref="CU666:CU676" si="2184">IF($CH$4=$CD$4,IF(OR(-FLOOR(((18-COUNT($B666:$S666))/2),1)+CU$7&lt;1,-FLOOR(((18-COUNT($B666:$S666))/2),1)+CU$7&gt;COUNT($B666:$S666)),"",LARGE($B666:$S666,-FLOOR(((18-COUNT($B666:$S666))/2),1)+CU$7)),IF(OR(-FLOOR(((18-COUNT($AN666:$BE666))/2),1)+CU$7&lt;1,-FLOOR(((18-COUNT($AN666:$BE666))/2),1)+CU$7&gt;COUNT($AN666:$BE666)),"",LARGE($AN666:$BE666,-FLOOR(((18-COUNT($AN666:$BE666))/2),1)+CU$7)))</f>
        <v>5</v>
      </c>
      <c r="CV666" s="1373" t="str">
        <f t="shared" ref="CV666:CV676" si="2185">IF($CH$4=$CD$4,IF(OR(-FLOOR(((18-COUNT($B666:$S666))/2),1)+CV$7&lt;1,-FLOOR(((18-COUNT($B666:$S666))/2),1)+CV$7&gt;COUNT($B666:$S666)),"",LARGE($B666:$S666,-FLOOR(((18-COUNT($B666:$S666))/2),1)+CV$7)),IF(OR(-FLOOR(((18-COUNT($AN666:$BE666))/2),1)+CV$7&lt;1,-FLOOR(((18-COUNT($AN666:$BE666))/2),1)+CV$7&gt;COUNT($AN666:$BE666)),"",LARGE($AN666:$BE666,-FLOOR(((18-COUNT($AN666:$BE666))/2),1)+CV$7)))</f>
        <v/>
      </c>
      <c r="CW666" s="1373" t="str">
        <f t="shared" ref="CW666:CW676" si="2186">IF($CH$4=$CD$4,IF(OR(-FLOOR(((18-COUNT($B666:$S666))/2),1)+CW$7&lt;1,-FLOOR(((18-COUNT($B666:$S666))/2),1)+CW$7&gt;COUNT($B666:$S666)),"",LARGE($B666:$S666,-FLOOR(((18-COUNT($B666:$S666))/2),1)+CW$7)),IF(OR(-FLOOR(((18-COUNT($AN666:$BE666))/2),1)+CW$7&lt;1,-FLOOR(((18-COUNT($AN666:$BE666))/2),1)+CW$7&gt;COUNT($AN666:$BE666)),"",LARGE($AN666:$BE666,-FLOOR(((18-COUNT($AN666:$BE666))/2),1)+CW$7)))</f>
        <v/>
      </c>
      <c r="CX666" s="1372" t="str">
        <f t="shared" ref="CX666:CX676" si="2187">IF($CH$4=$CD$4,IF(OR(-FLOOR(((18-COUNT($B666:$S666))/2),1)+CX$7&lt;1,-FLOOR(((18-COUNT($B666:$S666))/2),1)+CX$7&gt;COUNT($B666:$S666)),"",LARGE($B666:$S666,-FLOOR(((18-COUNT($B666:$S666))/2),1)+CX$7)),IF(OR(-FLOOR(((18-COUNT($AN666:$BE666))/2),1)+CX$7&lt;1,-FLOOR(((18-COUNT($AN666:$BE666))/2),1)+CX$7&gt;COUNT($AN666:$BE666)),"",LARGE($AN666:$BE666,-FLOOR(((18-COUNT($AN666:$BE666))/2),1)+CX$7)))</f>
        <v/>
      </c>
      <c r="CY666" s="1375" t="str">
        <f t="shared" ref="CY666:CY676" si="2188">IF($CH$4=$CD$4,IF(OR(-FLOOR(((18-COUNT($B666:$S666))/2),1)+CY$7&lt;1,-FLOOR(((18-COUNT($B666:$S666))/2),1)+CY$7&gt;COUNT($B666:$S666)),"",LARGE($B666:$S666,-FLOOR(((18-COUNT($B666:$S666))/2),1)+CY$7)),IF(OR(-FLOOR(((18-COUNT($AN666:$BE666))/2),1)+CY$7&lt;1,-FLOOR(((18-COUNT($AN666:$BE666))/2),1)+CY$7&gt;COUNT($AN666:$BE666)),"",LARGE($AN666:$BE666,-FLOOR(((18-COUNT($AN666:$BE666))/2),1)+CY$7)))</f>
        <v/>
      </c>
      <c r="CZ666" s="532" t="str">
        <f t="shared" ref="CZ666:CZ676" si="2189">IF($CH$4=$CD$4,IF(OR(-FLOOR(((18-COUNT($U666:$AL666))/2),1)+CZ$7&lt;1,-FLOOR(((18-COUNT($U666:$AL666))/2),1)+CZ$7&gt;COUNT($U666:$AL666)),"",LARGE($U666:$AL666,-FLOOR(((18-COUNT($U666:$AL666))/2),1)+CZ$7)),IF(OR(-FLOOR(((18-COUNT($BG666:$BX666))/2),1)+CZ$7&lt;1,-FLOOR(((18-COUNT($BG666:$BX666))/2),1)+CZ$7&gt;COUNT($BG666:$BX666)),"",LARGE($BG666:$BX666,-FLOOR(((18-COUNT($BG666:$BX666))/2),1)+CZ$7)))</f>
        <v/>
      </c>
      <c r="DA666" s="533" t="str">
        <f t="shared" ref="DA666:DA676" si="2190">IF($CH$4=$CD$4,IF(OR(-FLOOR(((18-COUNT($U666:$AL666))/2),1)+DA$7&lt;1,-FLOOR(((18-COUNT($U666:$AL666))/2),1)+DA$7&gt;COUNT($U666:$AL666)),"",LARGE($U666:$AL666,-FLOOR(((18-COUNT($U666:$AL666))/2),1)+DA$7)),IF(OR(-FLOOR(((18-COUNT($BG666:$BX666))/2),1)+DA$7&lt;1,-FLOOR(((18-COUNT($BG666:$BX666))/2),1)+DA$7&gt;COUNT($BG666:$BX666)),"",LARGE($BG666:$BX666,-FLOOR(((18-COUNT($BG666:$BX666))/2),1)+DA$7)))</f>
        <v/>
      </c>
      <c r="DB666" s="534" t="str">
        <f t="shared" ref="DB666:DB676" si="2191">IF($CH$4=$CD$4,IF(OR(-FLOOR(((18-COUNT($U666:$AL666))/2),1)+DB$7&lt;1,-FLOOR(((18-COUNT($U666:$AL666))/2),1)+DB$7&gt;COUNT($U666:$AL666)),"",LARGE($U666:$AL666,-FLOOR(((18-COUNT($U666:$AL666))/2),1)+DB$7)),IF(OR(-FLOOR(((18-COUNT($BG666:$BX666))/2),1)+DB$7&lt;1,-FLOOR(((18-COUNT($BG666:$BX666))/2),1)+DB$7&gt;COUNT($BG666:$BX666)),"",LARGE($BG666:$BX666,-FLOOR(((18-COUNT($BG666:$BX666))/2),1)+DB$7)))</f>
        <v/>
      </c>
      <c r="DC666" s="534" t="str">
        <f t="shared" ref="DC666:DC676" si="2192">IF($CH$4=$CD$4,IF(OR(-FLOOR(((18-COUNT($U666:$AL666))/2),1)+DC$7&lt;1,-FLOOR(((18-COUNT($U666:$AL666))/2),1)+DC$7&gt;COUNT($U666:$AL666)),"",LARGE($U666:$AL666,-FLOOR(((18-COUNT($U666:$AL666))/2),1)+DC$7)),IF(OR(-FLOOR(((18-COUNT($BG666:$BX666))/2),1)+DC$7&lt;1,-FLOOR(((18-COUNT($BG666:$BX666))/2),1)+DC$7&gt;COUNT($BG666:$BX666)),"",LARGE($BG666:$BX666,-FLOOR(((18-COUNT($BG666:$BX666))/2),1)+DC$7)))</f>
        <v/>
      </c>
      <c r="DD666" s="534" t="str">
        <f t="shared" ref="DD666:DD676" si="2193">IF($CH$4=$CD$4,IF(OR(-FLOOR(((18-COUNT($U666:$AL666))/2),1)+DD$7&lt;1,-FLOOR(((18-COUNT($U666:$AL666))/2),1)+DD$7&gt;COUNT($U666:$AL666)),"",LARGE($U666:$AL666,-FLOOR(((18-COUNT($U666:$AL666))/2),1)+DD$7)),IF(OR(-FLOOR(((18-COUNT($BG666:$BX666))/2),1)+DD$7&lt;1,-FLOOR(((18-COUNT($BG666:$BX666))/2),1)+DD$7&gt;COUNT($BG666:$BX666)),"",LARGE($BG666:$BX666,-FLOOR(((18-COUNT($BG666:$BX666))/2),1)+DD$7)))</f>
        <v/>
      </c>
      <c r="DE666" s="534">
        <f t="shared" ref="DE666:DE676" si="2194">IF($CH$4=$CD$4,IF(OR(-FLOOR(((18-COUNT($U666:$AL666))/2),1)+DE$7&lt;1,-FLOOR(((18-COUNT($U666:$AL666))/2),1)+DE$7&gt;COUNT($U666:$AL666)),"",LARGE($U666:$AL666,-FLOOR(((18-COUNT($U666:$AL666))/2),1)+DE$7)),IF(OR(-FLOOR(((18-COUNT($BG666:$BX666))/2),1)+DE$7&lt;1,-FLOOR(((18-COUNT($BG666:$BX666))/2),1)+DE$7&gt;COUNT($BG666:$BX666)),"",LARGE($BG666:$BX666,-FLOOR(((18-COUNT($BG666:$BX666))/2),1)+DE$7)))</f>
        <v>4</v>
      </c>
      <c r="DF666" s="534">
        <f t="shared" ref="DF666:DF676" si="2195">IF($CH$4=$CD$4,IF(OR(-FLOOR(((18-COUNT($U666:$AL666))/2),1)+DF$7&lt;1,-FLOOR(((18-COUNT($U666:$AL666))/2),1)+DF$7&gt;COUNT($U666:$AL666)),"",LARGE($U666:$AL666,-FLOOR(((18-COUNT($U666:$AL666))/2),1)+DF$7)),IF(OR(-FLOOR(((18-COUNT($BG666:$BX666))/2),1)+DF$7&lt;1,-FLOOR(((18-COUNT($BG666:$BX666))/2),1)+DF$7&gt;COUNT($BG666:$BX666)),"",LARGE($BG666:$BX666,-FLOOR(((18-COUNT($BG666:$BX666))/2),1)+DF$7)))</f>
        <v>4</v>
      </c>
      <c r="DG666" s="535">
        <f t="shared" ref="DG666:DG676" si="2196">IF($CH$4=$CD$4,IF(OR(-FLOOR(((18-COUNT($U666:$AL666))/2),1)+DG$7&lt;1,-FLOOR(((18-COUNT($U666:$AL666))/2),1)+DG$7&gt;COUNT($U666:$AL666)),"",LARGE($U666:$AL666,-FLOOR(((18-COUNT($U666:$AL666))/2),1)+DG$7)),IF(OR(-FLOOR(((18-COUNT($BG666:$BX666))/2),1)+DG$7&lt;1,-FLOOR(((18-COUNT($BG666:$BX666))/2),1)+DG$7&gt;COUNT($BG666:$BX666)),"",LARGE($BG666:$BX666,-FLOOR(((18-COUNT($BG666:$BX666))/2),1)+DG$7)))</f>
        <v>4</v>
      </c>
      <c r="DH666" s="535">
        <f t="shared" ref="DH666:DH676" si="2197">IF($CH$4=$CD$4,IF(OR(-FLOOR(((18-COUNT($U666:$AL666))/2),1)+DH$7&lt;1,-FLOOR(((18-COUNT($U666:$AL666))/2),1)+DH$7&gt;COUNT($U666:$AL666)),"",LARGE($U666:$AL666,-FLOOR(((18-COUNT($U666:$AL666))/2),1)+DH$7)),IF(OR(-FLOOR(((18-COUNT($BG666:$BX666))/2),1)+DH$7&lt;1,-FLOOR(((18-COUNT($BG666:$BX666))/2),1)+DH$7&gt;COUNT($BG666:$BX666)),"",LARGE($BG666:$BX666,-FLOOR(((18-COUNT($BG666:$BX666))/2),1)+DH$7)))</f>
        <v>4</v>
      </c>
      <c r="DI666" s="535">
        <f t="shared" ref="DI666:DI676" si="2198">IF($CH$4=$CD$4,IF(OR(-FLOOR(((18-COUNT($U666:$AL666))/2),1)+DI$7&lt;1,-FLOOR(((18-COUNT($U666:$AL666))/2),1)+DI$7&gt;COUNT($U666:$AL666)),"",LARGE($U666:$AL666,-FLOOR(((18-COUNT($U666:$AL666))/2),1)+DI$7)),IF(OR(-FLOOR(((18-COUNT($BG666:$BX666))/2),1)+DI$7&lt;1,-FLOOR(((18-COUNT($BG666:$BX666))/2),1)+DI$7&gt;COUNT($BG666:$BX666)),"",LARGE($BG666:$BX666,-FLOOR(((18-COUNT($BG666:$BX666))/2),1)+DI$7)))</f>
        <v>4</v>
      </c>
      <c r="DJ666" s="535">
        <f t="shared" ref="DJ666:DJ676" si="2199">IF($CH$4=$CD$4,IF(OR(-FLOOR(((18-COUNT($U666:$AL666))/2),1)+DJ$7&lt;1,-FLOOR(((18-COUNT($U666:$AL666))/2),1)+DJ$7&gt;COUNT($U666:$AL666)),"",LARGE($U666:$AL666,-FLOOR(((18-COUNT($U666:$AL666))/2),1)+DJ$7)),IF(OR(-FLOOR(((18-COUNT($BG666:$BX666))/2),1)+DJ$7&lt;1,-FLOOR(((18-COUNT($BG666:$BX666))/2),1)+DJ$7&gt;COUNT($BG666:$BX666)),"",LARGE($BG666:$BX666,-FLOOR(((18-COUNT($BG666:$BX666))/2),1)+DJ$7)))</f>
        <v>5</v>
      </c>
      <c r="DK666" s="534">
        <f t="shared" ref="DK666:DK676" si="2200">IF($CH$4=$CD$4,IF(OR(-FLOOR(((18-COUNT($U666:$AL666))/2),1)+DK$7&lt;1,-FLOOR(((18-COUNT($U666:$AL666))/2),1)+DK$7&gt;COUNT($U666:$AL666)),"",LARGE($U666:$AL666,-FLOOR(((18-COUNT($U666:$AL666))/2),1)+DK$7)),IF(OR(-FLOOR(((18-COUNT($BG666:$BX666))/2),1)+DK$7&lt;1,-FLOOR(((18-COUNT($BG666:$BX666))/2),1)+DK$7&gt;COUNT($BG666:$BX666)),"",LARGE($BG666:$BX666,-FLOOR(((18-COUNT($BG666:$BX666))/2),1)+DK$7)))</f>
        <v>5</v>
      </c>
      <c r="DL666" s="534">
        <f t="shared" ref="DL666:DL676" si="2201">IF($CH$4=$CD$4,IF(OR(-FLOOR(((18-COUNT($U666:$AL666))/2),1)+DL$7&lt;1,-FLOOR(((18-COUNT($U666:$AL666))/2),1)+DL$7&gt;COUNT($U666:$AL666)),"",LARGE($U666:$AL666,-FLOOR(((18-COUNT($U666:$AL666))/2),1)+DL$7)),IF(OR(-FLOOR(((18-COUNT($BG666:$BX666))/2),1)+DL$7&lt;1,-FLOOR(((18-COUNT($BG666:$BX666))/2),1)+DL$7&gt;COUNT($BG666:$BX666)),"",LARGE($BG666:$BX666,-FLOOR(((18-COUNT($BG666:$BX666))/2),1)+DL$7)))</f>
        <v>5</v>
      </c>
      <c r="DM666" s="534">
        <f t="shared" ref="DM666:DM676" si="2202">IF($CH$4=$CD$4,IF(OR(-FLOOR(((18-COUNT($U666:$AL666))/2),1)+DM$7&lt;1,-FLOOR(((18-COUNT($U666:$AL666))/2),1)+DM$7&gt;COUNT($U666:$AL666)),"",LARGE($U666:$AL666,-FLOOR(((18-COUNT($U666:$AL666))/2),1)+DM$7)),IF(OR(-FLOOR(((18-COUNT($BG666:$BX666))/2),1)+DM$7&lt;1,-FLOOR(((18-COUNT($BG666:$BX666))/2),1)+DM$7&gt;COUNT($BG666:$BX666)),"",LARGE($BG666:$BX666,-FLOOR(((18-COUNT($BG666:$BX666))/2),1)+DM$7)))</f>
        <v>7</v>
      </c>
      <c r="DN666" s="534" t="str">
        <f t="shared" ref="DN666:DN676" si="2203">IF($CH$4=$CD$4,IF(OR(-FLOOR(((18-COUNT($U666:$AL666))/2),1)+DN$7&lt;1,-FLOOR(((18-COUNT($U666:$AL666))/2),1)+DN$7&gt;COUNT($U666:$AL666)),"",LARGE($U666:$AL666,-FLOOR(((18-COUNT($U666:$AL666))/2),1)+DN$7)),IF(OR(-FLOOR(((18-COUNT($BG666:$BX666))/2),1)+DN$7&lt;1,-FLOOR(((18-COUNT($BG666:$BX666))/2),1)+DN$7&gt;COUNT($BG666:$BX666)),"",LARGE($BG666:$BX666,-FLOOR(((18-COUNT($BG666:$BX666))/2),1)+DN$7)))</f>
        <v/>
      </c>
      <c r="DO666" s="534" t="str">
        <f t="shared" ref="DO666:DO676" si="2204">IF($CH$4=$CD$4,IF(OR(-FLOOR(((18-COUNT($U666:$AL666))/2),1)+DO$7&lt;1,-FLOOR(((18-COUNT($U666:$AL666))/2),1)+DO$7&gt;COUNT($U666:$AL666)),"",LARGE($U666:$AL666,-FLOOR(((18-COUNT($U666:$AL666))/2),1)+DO$7)),IF(OR(-FLOOR(((18-COUNT($BG666:$BX666))/2),1)+DO$7&lt;1,-FLOOR(((18-COUNT($BG666:$BX666))/2),1)+DO$7&gt;COUNT($BG666:$BX666)),"",LARGE($BG666:$BX666,-FLOOR(((18-COUNT($BG666:$BX666))/2),1)+DO$7)))</f>
        <v/>
      </c>
      <c r="DP666" s="533" t="str">
        <f t="shared" ref="DP666:DP676" si="2205">IF($CH$4=$CD$4,IF(OR(-FLOOR(((18-COUNT($U666:$AL666))/2),1)+DP$7&lt;1,-FLOOR(((18-COUNT($U666:$AL666))/2),1)+DP$7&gt;COUNT($U666:$AL666)),"",LARGE($U666:$AL666,-FLOOR(((18-COUNT($U666:$AL666))/2),1)+DP$7)),IF(OR(-FLOOR(((18-COUNT($BG666:$BX666))/2),1)+DP$7&lt;1,-FLOOR(((18-COUNT($BG666:$BX666))/2),1)+DP$7&gt;COUNT($BG666:$BX666)),"",LARGE($BG666:$BX666,-FLOOR(((18-COUNT($BG666:$BX666))/2),1)+DP$7)))</f>
        <v/>
      </c>
      <c r="DQ666" s="532" t="str">
        <f t="shared" ref="DQ666:DQ676" si="2206">IF($CH$4=$CD$4,IF(OR(-FLOOR(((18-COUNT($U666:$AL666))/2),1)+DQ$7&lt;1,-FLOOR(((18-COUNT($U666:$AL666))/2),1)+DQ$7&gt;COUNT($U666:$AL666)),"",LARGE($U666:$AL666,-FLOOR(((18-COUNT($U666:$AL666))/2),1)+DQ$7)),IF(OR(-FLOOR(((18-COUNT($BG666:$BX666))/2),1)+DQ$7&lt;1,-FLOOR(((18-COUNT($BG666:$BX666))/2),1)+DQ$7&gt;COUNT($BG666:$BX666)),"",LARGE($BG666:$BX666,-FLOOR(((18-COUNT($BG666:$BX666))/2),1)+DQ$7)))</f>
        <v/>
      </c>
      <c r="DR666" s="753">
        <f t="shared" ref="DR666:DR676" si="2207">COUNT(B666:S666)</f>
        <v>10</v>
      </c>
      <c r="DS666" s="111">
        <f t="shared" ref="DS666:DS676" si="2208">COUNT(U666:AL666)</f>
        <v>9</v>
      </c>
      <c r="DT666" s="111">
        <f t="shared" ref="DT666:DT676" si="2209">COUNT(AN666:BE666)</f>
        <v>6</v>
      </c>
      <c r="DU666" s="111">
        <f t="shared" ref="DU666:DU676" si="2210">COUNT(BG666:BX666)</f>
        <v>4</v>
      </c>
      <c r="DV666" s="602"/>
      <c r="DW666" s="719"/>
      <c r="DX666" s="719"/>
      <c r="DY666" s="719"/>
      <c r="DZ666" s="719"/>
      <c r="EA666" s="719"/>
      <c r="EB666" s="719"/>
      <c r="EC666" s="719"/>
      <c r="ED666" s="719"/>
      <c r="EE666" s="603"/>
    </row>
    <row r="667" spans="1:135" s="604" customFormat="1" ht="15.75" customHeight="1">
      <c r="A667" s="710" t="s">
        <v>328</v>
      </c>
      <c r="B667" s="733" t="str">
        <f t="shared" ref="B667:S667" si="2211">IF(B666="","",B666/B$46*8/12*5/7*0.5)</f>
        <v/>
      </c>
      <c r="C667" s="733" t="str">
        <f t="shared" si="2211"/>
        <v/>
      </c>
      <c r="D667" s="733" t="str">
        <f t="shared" si="2211"/>
        <v/>
      </c>
      <c r="E667" s="733">
        <f t="shared" si="2211"/>
        <v>0.1322751322751323</v>
      </c>
      <c r="F667" s="733" t="str">
        <f t="shared" si="2211"/>
        <v/>
      </c>
      <c r="G667" s="733" t="str">
        <f t="shared" si="2211"/>
        <v/>
      </c>
      <c r="H667" s="733">
        <f t="shared" si="2211"/>
        <v>8.9285714285714288E-2</v>
      </c>
      <c r="I667" s="733">
        <f t="shared" si="2211"/>
        <v>0.11904761904761904</v>
      </c>
      <c r="J667" s="733" t="str">
        <f t="shared" si="2211"/>
        <v/>
      </c>
      <c r="K667" s="733">
        <f t="shared" si="2211"/>
        <v>0.14880952380952381</v>
      </c>
      <c r="L667" s="733" t="str">
        <f t="shared" si="2211"/>
        <v/>
      </c>
      <c r="M667" s="733" t="str">
        <f t="shared" si="2211"/>
        <v/>
      </c>
      <c r="N667" s="733">
        <f t="shared" si="2211"/>
        <v>0.1020408163265306</v>
      </c>
      <c r="O667" s="733">
        <f t="shared" si="2211"/>
        <v>0.13605442176870747</v>
      </c>
      <c r="P667" s="733">
        <f t="shared" si="2211"/>
        <v>0.1020408163265306</v>
      </c>
      <c r="Q667" s="733">
        <f t="shared" si="2211"/>
        <v>0.14880952380952381</v>
      </c>
      <c r="R667" s="733">
        <f t="shared" si="2211"/>
        <v>0.1020408163265306</v>
      </c>
      <c r="S667" s="733">
        <f t="shared" si="2211"/>
        <v>0.10582010582010581</v>
      </c>
      <c r="T667" s="752"/>
      <c r="U667" s="733" t="str">
        <f t="shared" ref="U667:AL667" si="2212">IF(U666="","",U666/U$46*8/12*5/7*0.5)</f>
        <v/>
      </c>
      <c r="V667" s="733" t="str">
        <f t="shared" si="2212"/>
        <v/>
      </c>
      <c r="W667" s="733" t="str">
        <f t="shared" si="2212"/>
        <v/>
      </c>
      <c r="X667" s="733">
        <f t="shared" si="2212"/>
        <v>0.15873015873015875</v>
      </c>
      <c r="Y667" s="733" t="str">
        <f t="shared" si="2212"/>
        <v/>
      </c>
      <c r="Z667" s="733" t="str">
        <f t="shared" si="2212"/>
        <v/>
      </c>
      <c r="AA667" s="733" t="str">
        <f t="shared" si="2212"/>
        <v/>
      </c>
      <c r="AB667" s="733" t="str">
        <f t="shared" si="2212"/>
        <v/>
      </c>
      <c r="AC667" s="733" t="str">
        <f t="shared" si="2212"/>
        <v/>
      </c>
      <c r="AD667" s="733">
        <f t="shared" si="2212"/>
        <v>0.11904761904761904</v>
      </c>
      <c r="AE667" s="733" t="str">
        <f t="shared" si="2212"/>
        <v/>
      </c>
      <c r="AF667" s="733">
        <f t="shared" si="2212"/>
        <v>8.5034013605442174E-2</v>
      </c>
      <c r="AG667" s="733">
        <f t="shared" si="2212"/>
        <v>9.5238095238095233E-2</v>
      </c>
      <c r="AH667" s="733">
        <f t="shared" si="2212"/>
        <v>0.11904761904761904</v>
      </c>
      <c r="AI667" s="733">
        <f t="shared" si="2212"/>
        <v>0.14880952380952381</v>
      </c>
      <c r="AJ667" s="733">
        <f t="shared" si="2212"/>
        <v>0.18518518518518517</v>
      </c>
      <c r="AK667" s="733">
        <f t="shared" si="2212"/>
        <v>9.5238095238095233E-2</v>
      </c>
      <c r="AL667" s="733">
        <f t="shared" si="2212"/>
        <v>0.1322751322751323</v>
      </c>
      <c r="AM667" s="752"/>
      <c r="AN667" s="733" t="str">
        <f t="shared" ref="AN667:BE667" si="2213">IF(AN666="","",AN666/AN$46*8/12*5/7*0.5)</f>
        <v/>
      </c>
      <c r="AO667" s="733" t="str">
        <f t="shared" si="2213"/>
        <v/>
      </c>
      <c r="AP667" s="733" t="str">
        <f t="shared" si="2213"/>
        <v/>
      </c>
      <c r="AQ667" s="733" t="str">
        <f t="shared" si="2213"/>
        <v/>
      </c>
      <c r="AR667" s="733">
        <f t="shared" si="2213"/>
        <v>0.13605442176870747</v>
      </c>
      <c r="AS667" s="733" t="str">
        <f t="shared" si="2213"/>
        <v/>
      </c>
      <c r="AT667" s="733" t="str">
        <f t="shared" si="2213"/>
        <v/>
      </c>
      <c r="AU667" s="733" t="str">
        <f t="shared" si="2213"/>
        <v/>
      </c>
      <c r="AV667" s="733" t="str">
        <f t="shared" si="2213"/>
        <v/>
      </c>
      <c r="AW667" s="733">
        <f t="shared" si="2213"/>
        <v>0</v>
      </c>
      <c r="AX667" s="733" t="str">
        <f t="shared" si="2213"/>
        <v/>
      </c>
      <c r="AY667" s="733" t="str">
        <f t="shared" si="2213"/>
        <v/>
      </c>
      <c r="AZ667" s="733" t="str">
        <f t="shared" si="2213"/>
        <v/>
      </c>
      <c r="BA667" s="733">
        <f t="shared" si="2213"/>
        <v>0.13605442176870747</v>
      </c>
      <c r="BB667" s="733" t="str">
        <f t="shared" si="2213"/>
        <v/>
      </c>
      <c r="BC667" s="733">
        <f t="shared" si="2213"/>
        <v>0.17006802721088435</v>
      </c>
      <c r="BD667" s="733">
        <f t="shared" si="2213"/>
        <v>0.11904761904761904</v>
      </c>
      <c r="BE667" s="733">
        <f t="shared" si="2213"/>
        <v>0.13605442176870747</v>
      </c>
      <c r="BF667" s="752"/>
      <c r="BG667" s="733" t="str">
        <f t="shared" ref="BG667:BX667" si="2214">IF(BG666="","",BG666/BG$46*8/12*5/7*0.5)</f>
        <v/>
      </c>
      <c r="BH667" s="733" t="str">
        <f t="shared" si="2214"/>
        <v/>
      </c>
      <c r="BI667" s="733" t="str">
        <f t="shared" si="2214"/>
        <v/>
      </c>
      <c r="BJ667" s="733" t="str">
        <f t="shared" si="2214"/>
        <v/>
      </c>
      <c r="BK667" s="733" t="str">
        <f t="shared" si="2214"/>
        <v/>
      </c>
      <c r="BL667" s="733" t="str">
        <f t="shared" si="2214"/>
        <v/>
      </c>
      <c r="BM667" s="733" t="str">
        <f t="shared" si="2214"/>
        <v/>
      </c>
      <c r="BN667" s="733" t="str">
        <f t="shared" si="2214"/>
        <v/>
      </c>
      <c r="BO667" s="733" t="str">
        <f t="shared" si="2214"/>
        <v/>
      </c>
      <c r="BP667" s="733">
        <f t="shared" si="2214"/>
        <v>0</v>
      </c>
      <c r="BQ667" s="733" t="str">
        <f t="shared" si="2214"/>
        <v/>
      </c>
      <c r="BR667" s="733">
        <f t="shared" si="2214"/>
        <v>0.11904761904761904</v>
      </c>
      <c r="BS667" s="733" t="str">
        <f t="shared" si="2214"/>
        <v/>
      </c>
      <c r="BT667" s="733">
        <f t="shared" si="2214"/>
        <v>0.11904761904761904</v>
      </c>
      <c r="BU667" s="733" t="str">
        <f t="shared" si="2214"/>
        <v/>
      </c>
      <c r="BV667" s="733" t="str">
        <f t="shared" si="2214"/>
        <v/>
      </c>
      <c r="BW667" s="733">
        <f t="shared" si="2214"/>
        <v>0.13605442176870747</v>
      </c>
      <c r="BX667" s="733" t="str">
        <f t="shared" si="2214"/>
        <v/>
      </c>
      <c r="BY667" s="752"/>
      <c r="BZ667" s="733">
        <f>IF(BZ666="","",BZ666/BZ$46*8/12*5/7*0.5)</f>
        <v>7.9365079365079375E-2</v>
      </c>
      <c r="CA667" s="733">
        <f>IF(CA666="","",CA666/CA$46*8/12*5/7*0.5)</f>
        <v>7.9365079365079375E-2</v>
      </c>
      <c r="CB667" s="733" t="str">
        <f>IF(CB666="","",CB666/CB$46*8/12*5/7*0.5)</f>
        <v/>
      </c>
      <c r="CC667" s="733" t="str">
        <f>IF(CC666="","",CC666/CC$46*8/12*5/7*0.5)</f>
        <v/>
      </c>
      <c r="CD667" s="698">
        <f t="shared" si="2167"/>
        <v>0.11851615646258502</v>
      </c>
      <c r="CE667" s="723">
        <f t="shared" si="2168"/>
        <v>0.12405517762660624</v>
      </c>
      <c r="CF667" s="723">
        <f t="shared" si="2169"/>
        <v>0.13180272108843538</v>
      </c>
      <c r="CG667" s="790">
        <f t="shared" si="2170"/>
        <v>0.11904761904761904</v>
      </c>
      <c r="CH667" s="1376" t="str">
        <f t="shared" si="2171"/>
        <v/>
      </c>
      <c r="CI667" s="1377" t="str">
        <f t="shared" si="2172"/>
        <v/>
      </c>
      <c r="CJ667" s="1378" t="str">
        <f t="shared" si="2173"/>
        <v/>
      </c>
      <c r="CK667" s="1378" t="str">
        <f t="shared" si="2174"/>
        <v/>
      </c>
      <c r="CL667" s="1378">
        <f t="shared" si="2175"/>
        <v>8.9285714285714288E-2</v>
      </c>
      <c r="CM667" s="1378">
        <f t="shared" si="2176"/>
        <v>0.1020408163265306</v>
      </c>
      <c r="CN667" s="1378">
        <f t="shared" si="2177"/>
        <v>0.1020408163265306</v>
      </c>
      <c r="CO667" s="1379">
        <f t="shared" si="2178"/>
        <v>0.1020408163265306</v>
      </c>
      <c r="CP667" s="1379">
        <f t="shared" si="2179"/>
        <v>0.10582010582010581</v>
      </c>
      <c r="CQ667" s="1379">
        <f t="shared" si="2180"/>
        <v>0.11904761904761904</v>
      </c>
      <c r="CR667" s="1379">
        <f t="shared" si="2181"/>
        <v>0.1322751322751323</v>
      </c>
      <c r="CS667" s="1378">
        <f t="shared" si="2182"/>
        <v>0.13605442176870747</v>
      </c>
      <c r="CT667" s="1378">
        <f t="shared" si="2183"/>
        <v>0.14880952380952381</v>
      </c>
      <c r="CU667" s="1378">
        <f t="shared" si="2184"/>
        <v>0.14880952380952381</v>
      </c>
      <c r="CV667" s="1378" t="str">
        <f t="shared" si="2185"/>
        <v/>
      </c>
      <c r="CW667" s="1378" t="str">
        <f t="shared" si="2186"/>
        <v/>
      </c>
      <c r="CX667" s="1377" t="str">
        <f t="shared" si="2187"/>
        <v/>
      </c>
      <c r="CY667" s="1380" t="str">
        <f t="shared" si="2188"/>
        <v/>
      </c>
      <c r="CZ667" s="638" t="str">
        <f t="shared" si="2189"/>
        <v/>
      </c>
      <c r="DA667" s="639" t="str">
        <f t="shared" si="2190"/>
        <v/>
      </c>
      <c r="DB667" s="640" t="str">
        <f t="shared" si="2191"/>
        <v/>
      </c>
      <c r="DC667" s="640" t="str">
        <f t="shared" si="2192"/>
        <v/>
      </c>
      <c r="DD667" s="640" t="str">
        <f t="shared" si="2193"/>
        <v/>
      </c>
      <c r="DE667" s="640">
        <f t="shared" si="2194"/>
        <v>8.5034013605442174E-2</v>
      </c>
      <c r="DF667" s="640">
        <f t="shared" si="2195"/>
        <v>9.5238095238095233E-2</v>
      </c>
      <c r="DG667" s="641">
        <f t="shared" si="2196"/>
        <v>9.5238095238095233E-2</v>
      </c>
      <c r="DH667" s="641">
        <f t="shared" si="2197"/>
        <v>0.11904761904761904</v>
      </c>
      <c r="DI667" s="641">
        <f t="shared" si="2198"/>
        <v>0.11904761904761904</v>
      </c>
      <c r="DJ667" s="641">
        <f t="shared" si="2199"/>
        <v>0.1322751322751323</v>
      </c>
      <c r="DK667" s="640">
        <f t="shared" si="2200"/>
        <v>0.14880952380952381</v>
      </c>
      <c r="DL667" s="640">
        <f t="shared" si="2201"/>
        <v>0.15873015873015875</v>
      </c>
      <c r="DM667" s="640">
        <f t="shared" si="2202"/>
        <v>0.18518518518518517</v>
      </c>
      <c r="DN667" s="640" t="str">
        <f t="shared" si="2203"/>
        <v/>
      </c>
      <c r="DO667" s="640" t="str">
        <f t="shared" si="2204"/>
        <v/>
      </c>
      <c r="DP667" s="639" t="str">
        <f t="shared" si="2205"/>
        <v/>
      </c>
      <c r="DQ667" s="638" t="str">
        <f t="shared" si="2206"/>
        <v/>
      </c>
      <c r="DR667" s="753">
        <f t="shared" si="2207"/>
        <v>10</v>
      </c>
      <c r="DS667" s="111">
        <f t="shared" si="2208"/>
        <v>9</v>
      </c>
      <c r="DT667" s="111">
        <f t="shared" si="2209"/>
        <v>6</v>
      </c>
      <c r="DU667" s="111">
        <f t="shared" si="2210"/>
        <v>4</v>
      </c>
      <c r="DV667" s="602"/>
      <c r="DW667" s="719"/>
      <c r="DX667" s="719"/>
      <c r="DY667" s="719"/>
      <c r="DZ667" s="719"/>
      <c r="EA667" s="719"/>
      <c r="EB667" s="719"/>
      <c r="EC667" s="719"/>
      <c r="ED667" s="719"/>
      <c r="EE667" s="603"/>
    </row>
    <row r="668" spans="1:135" s="604" customFormat="1" ht="15.75" customHeight="1">
      <c r="A668" s="843" t="s">
        <v>414</v>
      </c>
      <c r="B668" s="233"/>
      <c r="C668" s="233"/>
      <c r="D668" s="233"/>
      <c r="E668" s="233">
        <v>5</v>
      </c>
      <c r="F668" s="233"/>
      <c r="G668" s="233"/>
      <c r="H668" s="233"/>
      <c r="I668" s="233"/>
      <c r="J668" s="233"/>
      <c r="K668" s="306"/>
      <c r="L668" s="306"/>
      <c r="M668" s="306"/>
      <c r="N668" s="306"/>
      <c r="O668" s="306"/>
      <c r="P668" s="306"/>
      <c r="Q668" s="306"/>
      <c r="R668" s="306"/>
      <c r="S668" s="306"/>
      <c r="T668" s="703"/>
      <c r="U668" s="233"/>
      <c r="V668" s="233"/>
      <c r="W668" s="233"/>
      <c r="X668" s="233">
        <v>2</v>
      </c>
      <c r="Y668" s="233"/>
      <c r="Z668" s="233"/>
      <c r="AA668" s="233"/>
      <c r="AB668" s="233"/>
      <c r="AC668" s="233"/>
      <c r="AD668" s="233">
        <v>4</v>
      </c>
      <c r="AE668" s="233"/>
      <c r="AF668" s="233"/>
      <c r="AG668" s="233"/>
      <c r="AH668" s="233"/>
      <c r="AI668" s="233"/>
      <c r="AJ668" s="306"/>
      <c r="AK668" s="306"/>
      <c r="AL668" s="233"/>
      <c r="AM668" s="703"/>
      <c r="AN668" s="233"/>
      <c r="AO668" s="233"/>
      <c r="AP668" s="233"/>
      <c r="AQ668" s="233"/>
      <c r="AR668" s="233"/>
      <c r="AS668" s="233"/>
      <c r="AT668" s="233"/>
      <c r="AU668" s="233"/>
      <c r="AV668" s="233"/>
      <c r="AW668" s="233"/>
      <c r="AX668" s="233"/>
      <c r="AY668" s="233"/>
      <c r="AZ668" s="233"/>
      <c r="BA668" s="233"/>
      <c r="BB668" s="233"/>
      <c r="BC668" s="233"/>
      <c r="BD668" s="233"/>
      <c r="BE668" s="233"/>
      <c r="BF668" s="703"/>
      <c r="BG668" s="233"/>
      <c r="BH668" s="233"/>
      <c r="BI668" s="233"/>
      <c r="BJ668" s="233"/>
      <c r="BK668" s="233"/>
      <c r="BL668" s="233"/>
      <c r="BM668" s="233"/>
      <c r="BN668" s="233"/>
      <c r="BO668" s="233"/>
      <c r="BP668" s="233"/>
      <c r="BQ668" s="233"/>
      <c r="BR668" s="233"/>
      <c r="BS668" s="233"/>
      <c r="BT668" s="233"/>
      <c r="BU668" s="233"/>
      <c r="BV668" s="233"/>
      <c r="BW668" s="233"/>
      <c r="BX668" s="233"/>
      <c r="BY668" s="703"/>
      <c r="BZ668" s="871">
        <v>5</v>
      </c>
      <c r="CA668" s="233">
        <v>3</v>
      </c>
      <c r="CB668" s="871"/>
      <c r="CC668" s="871"/>
      <c r="CD668" s="698" t="str">
        <f t="shared" si="2167"/>
        <v/>
      </c>
      <c r="CE668" s="698" t="str">
        <f t="shared" si="2168"/>
        <v/>
      </c>
      <c r="CF668" s="698" t="str">
        <f t="shared" si="2169"/>
        <v/>
      </c>
      <c r="CG668" s="787" t="str">
        <f t="shared" si="2170"/>
        <v/>
      </c>
      <c r="CH668" s="1371" t="str">
        <f t="shared" si="2171"/>
        <v/>
      </c>
      <c r="CI668" s="1372" t="str">
        <f t="shared" si="2172"/>
        <v/>
      </c>
      <c r="CJ668" s="1373" t="str">
        <f t="shared" si="2173"/>
        <v/>
      </c>
      <c r="CK668" s="1373" t="str">
        <f t="shared" si="2174"/>
        <v/>
      </c>
      <c r="CL668" s="1373" t="str">
        <f t="shared" si="2175"/>
        <v/>
      </c>
      <c r="CM668" s="1373" t="str">
        <f t="shared" si="2176"/>
        <v/>
      </c>
      <c r="CN668" s="1373" t="str">
        <f t="shared" si="2177"/>
        <v/>
      </c>
      <c r="CO668" s="1374" t="str">
        <f t="shared" si="2178"/>
        <v/>
      </c>
      <c r="CP668" s="1374" t="str">
        <f t="shared" si="2179"/>
        <v/>
      </c>
      <c r="CQ668" s="1374">
        <f t="shared" si="2180"/>
        <v>5</v>
      </c>
      <c r="CR668" s="1374" t="str">
        <f t="shared" si="2181"/>
        <v/>
      </c>
      <c r="CS668" s="1373" t="str">
        <f t="shared" si="2182"/>
        <v/>
      </c>
      <c r="CT668" s="1373" t="str">
        <f t="shared" si="2183"/>
        <v/>
      </c>
      <c r="CU668" s="1373" t="str">
        <f t="shared" si="2184"/>
        <v/>
      </c>
      <c r="CV668" s="1373" t="str">
        <f t="shared" si="2185"/>
        <v/>
      </c>
      <c r="CW668" s="1373" t="str">
        <f t="shared" si="2186"/>
        <v/>
      </c>
      <c r="CX668" s="1372" t="str">
        <f t="shared" si="2187"/>
        <v/>
      </c>
      <c r="CY668" s="1375" t="str">
        <f t="shared" si="2188"/>
        <v/>
      </c>
      <c r="CZ668" s="532" t="str">
        <f t="shared" si="2189"/>
        <v/>
      </c>
      <c r="DA668" s="533" t="str">
        <f t="shared" si="2190"/>
        <v/>
      </c>
      <c r="DB668" s="534" t="str">
        <f t="shared" si="2191"/>
        <v/>
      </c>
      <c r="DC668" s="534" t="str">
        <f t="shared" si="2192"/>
        <v/>
      </c>
      <c r="DD668" s="534" t="str">
        <f t="shared" si="2193"/>
        <v/>
      </c>
      <c r="DE668" s="534" t="str">
        <f t="shared" si="2194"/>
        <v/>
      </c>
      <c r="DF668" s="534" t="str">
        <f t="shared" si="2195"/>
        <v/>
      </c>
      <c r="DG668" s="535" t="str">
        <f t="shared" si="2196"/>
        <v/>
      </c>
      <c r="DH668" s="535">
        <f t="shared" si="2197"/>
        <v>2</v>
      </c>
      <c r="DI668" s="535">
        <f t="shared" si="2198"/>
        <v>4</v>
      </c>
      <c r="DJ668" s="535" t="str">
        <f t="shared" si="2199"/>
        <v/>
      </c>
      <c r="DK668" s="534" t="str">
        <f t="shared" si="2200"/>
        <v/>
      </c>
      <c r="DL668" s="534" t="str">
        <f t="shared" si="2201"/>
        <v/>
      </c>
      <c r="DM668" s="534" t="str">
        <f t="shared" si="2202"/>
        <v/>
      </c>
      <c r="DN668" s="534" t="str">
        <f t="shared" si="2203"/>
        <v/>
      </c>
      <c r="DO668" s="534" t="str">
        <f t="shared" si="2204"/>
        <v/>
      </c>
      <c r="DP668" s="533" t="str">
        <f t="shared" si="2205"/>
        <v/>
      </c>
      <c r="DQ668" s="532" t="str">
        <f t="shared" si="2206"/>
        <v/>
      </c>
      <c r="DR668" s="753">
        <f t="shared" si="2207"/>
        <v>1</v>
      </c>
      <c r="DS668" s="111">
        <f t="shared" si="2208"/>
        <v>2</v>
      </c>
      <c r="DT668" s="111">
        <f t="shared" si="2209"/>
        <v>0</v>
      </c>
      <c r="DU668" s="111">
        <f t="shared" si="2210"/>
        <v>0</v>
      </c>
      <c r="DV668" s="602"/>
      <c r="DW668" s="719"/>
      <c r="DX668" s="719"/>
      <c r="DY668" s="719"/>
      <c r="DZ668" s="719"/>
      <c r="EA668" s="719"/>
      <c r="EB668" s="719"/>
      <c r="EC668" s="719"/>
      <c r="ED668" s="719"/>
      <c r="EE668" s="603"/>
    </row>
    <row r="669" spans="1:135" s="604" customFormat="1" ht="15.75" customHeight="1">
      <c r="A669" s="710" t="s">
        <v>399</v>
      </c>
      <c r="B669" s="233"/>
      <c r="C669" s="233"/>
      <c r="D669" s="233"/>
      <c r="E669" s="233">
        <v>1</v>
      </c>
      <c r="F669" s="233"/>
      <c r="G669" s="233"/>
      <c r="H669" s="233"/>
      <c r="I669" s="233"/>
      <c r="J669" s="233"/>
      <c r="K669" s="306"/>
      <c r="L669" s="306"/>
      <c r="M669" s="306"/>
      <c r="N669" s="306"/>
      <c r="O669" s="306"/>
      <c r="P669" s="306"/>
      <c r="Q669" s="306"/>
      <c r="R669" s="306"/>
      <c r="S669" s="306"/>
      <c r="T669" s="703"/>
      <c r="U669" s="233"/>
      <c r="V669" s="233"/>
      <c r="W669" s="233"/>
      <c r="X669" s="233">
        <v>1</v>
      </c>
      <c r="Y669" s="233"/>
      <c r="Z669" s="233"/>
      <c r="AA669" s="233"/>
      <c r="AB669" s="233"/>
      <c r="AC669" s="233"/>
      <c r="AD669" s="233">
        <v>1</v>
      </c>
      <c r="AE669" s="233"/>
      <c r="AF669" s="233"/>
      <c r="AG669" s="233"/>
      <c r="AH669" s="233"/>
      <c r="AI669" s="233"/>
      <c r="AJ669" s="306"/>
      <c r="AK669" s="306"/>
      <c r="AL669" s="233"/>
      <c r="AM669" s="703"/>
      <c r="AN669" s="233"/>
      <c r="AO669" s="233"/>
      <c r="AP669" s="233"/>
      <c r="AQ669" s="233"/>
      <c r="AR669" s="233"/>
      <c r="AS669" s="233"/>
      <c r="AT669" s="233"/>
      <c r="AU669" s="233"/>
      <c r="AV669" s="233"/>
      <c r="AW669" s="233"/>
      <c r="AX669" s="233"/>
      <c r="AY669" s="233"/>
      <c r="AZ669" s="233"/>
      <c r="BA669" s="233"/>
      <c r="BB669" s="233"/>
      <c r="BC669" s="233"/>
      <c r="BD669" s="233"/>
      <c r="BE669" s="233"/>
      <c r="BF669" s="703"/>
      <c r="BG669" s="233"/>
      <c r="BH669" s="233"/>
      <c r="BI669" s="233"/>
      <c r="BJ669" s="233"/>
      <c r="BK669" s="233"/>
      <c r="BL669" s="233"/>
      <c r="BM669" s="233"/>
      <c r="BN669" s="233"/>
      <c r="BO669" s="233"/>
      <c r="BP669" s="233"/>
      <c r="BQ669" s="233"/>
      <c r="BR669" s="233"/>
      <c r="BS669" s="233"/>
      <c r="BT669" s="233"/>
      <c r="BU669" s="233"/>
      <c r="BV669" s="233"/>
      <c r="BW669" s="233"/>
      <c r="BX669" s="233"/>
      <c r="BY669" s="703"/>
      <c r="BZ669" s="233">
        <v>1</v>
      </c>
      <c r="CA669" s="233">
        <v>1</v>
      </c>
      <c r="CB669" s="233"/>
      <c r="CC669" s="233"/>
      <c r="CD669" s="698" t="str">
        <f t="shared" si="2167"/>
        <v/>
      </c>
      <c r="CE669" s="698" t="str">
        <f t="shared" si="2168"/>
        <v/>
      </c>
      <c r="CF669" s="698" t="str">
        <f t="shared" si="2169"/>
        <v/>
      </c>
      <c r="CG669" s="787" t="str">
        <f t="shared" si="2170"/>
        <v/>
      </c>
      <c r="CH669" s="1371" t="str">
        <f t="shared" si="2171"/>
        <v/>
      </c>
      <c r="CI669" s="1372" t="str">
        <f t="shared" si="2172"/>
        <v/>
      </c>
      <c r="CJ669" s="1373" t="str">
        <f t="shared" si="2173"/>
        <v/>
      </c>
      <c r="CK669" s="1373" t="str">
        <f t="shared" si="2174"/>
        <v/>
      </c>
      <c r="CL669" s="1373" t="str">
        <f t="shared" si="2175"/>
        <v/>
      </c>
      <c r="CM669" s="1373" t="str">
        <f t="shared" si="2176"/>
        <v/>
      </c>
      <c r="CN669" s="1373" t="str">
        <f t="shared" si="2177"/>
        <v/>
      </c>
      <c r="CO669" s="1374" t="str">
        <f t="shared" si="2178"/>
        <v/>
      </c>
      <c r="CP669" s="1374" t="str">
        <f t="shared" si="2179"/>
        <v/>
      </c>
      <c r="CQ669" s="1374">
        <f t="shared" si="2180"/>
        <v>1</v>
      </c>
      <c r="CR669" s="1374" t="str">
        <f t="shared" si="2181"/>
        <v/>
      </c>
      <c r="CS669" s="1373" t="str">
        <f t="shared" si="2182"/>
        <v/>
      </c>
      <c r="CT669" s="1373" t="str">
        <f t="shared" si="2183"/>
        <v/>
      </c>
      <c r="CU669" s="1373" t="str">
        <f t="shared" si="2184"/>
        <v/>
      </c>
      <c r="CV669" s="1373" t="str">
        <f t="shared" si="2185"/>
        <v/>
      </c>
      <c r="CW669" s="1373" t="str">
        <f t="shared" si="2186"/>
        <v/>
      </c>
      <c r="CX669" s="1372" t="str">
        <f t="shared" si="2187"/>
        <v/>
      </c>
      <c r="CY669" s="1375" t="str">
        <f t="shared" si="2188"/>
        <v/>
      </c>
      <c r="CZ669" s="532" t="str">
        <f t="shared" si="2189"/>
        <v/>
      </c>
      <c r="DA669" s="533" t="str">
        <f t="shared" si="2190"/>
        <v/>
      </c>
      <c r="DB669" s="534" t="str">
        <f t="shared" si="2191"/>
        <v/>
      </c>
      <c r="DC669" s="534" t="str">
        <f t="shared" si="2192"/>
        <v/>
      </c>
      <c r="DD669" s="534" t="str">
        <f t="shared" si="2193"/>
        <v/>
      </c>
      <c r="DE669" s="534" t="str">
        <f t="shared" si="2194"/>
        <v/>
      </c>
      <c r="DF669" s="534" t="str">
        <f t="shared" si="2195"/>
        <v/>
      </c>
      <c r="DG669" s="535" t="str">
        <f t="shared" si="2196"/>
        <v/>
      </c>
      <c r="DH669" s="535">
        <f t="shared" si="2197"/>
        <v>1</v>
      </c>
      <c r="DI669" s="535">
        <f t="shared" si="2198"/>
        <v>1</v>
      </c>
      <c r="DJ669" s="535" t="str">
        <f t="shared" si="2199"/>
        <v/>
      </c>
      <c r="DK669" s="534" t="str">
        <f t="shared" si="2200"/>
        <v/>
      </c>
      <c r="DL669" s="534" t="str">
        <f t="shared" si="2201"/>
        <v/>
      </c>
      <c r="DM669" s="534" t="str">
        <f t="shared" si="2202"/>
        <v/>
      </c>
      <c r="DN669" s="534" t="str">
        <f t="shared" si="2203"/>
        <v/>
      </c>
      <c r="DO669" s="534" t="str">
        <f t="shared" si="2204"/>
        <v/>
      </c>
      <c r="DP669" s="533" t="str">
        <f t="shared" si="2205"/>
        <v/>
      </c>
      <c r="DQ669" s="532" t="str">
        <f t="shared" si="2206"/>
        <v/>
      </c>
      <c r="DR669" s="753">
        <f t="shared" si="2207"/>
        <v>1</v>
      </c>
      <c r="DS669" s="111">
        <f t="shared" si="2208"/>
        <v>2</v>
      </c>
      <c r="DT669" s="111">
        <f t="shared" si="2209"/>
        <v>0</v>
      </c>
      <c r="DU669" s="111">
        <f t="shared" si="2210"/>
        <v>0</v>
      </c>
      <c r="DV669" s="602"/>
      <c r="DW669" s="719"/>
      <c r="DX669" s="719"/>
      <c r="DY669" s="719"/>
      <c r="DZ669" s="719"/>
      <c r="EA669" s="719"/>
      <c r="EB669" s="719"/>
      <c r="EC669" s="719"/>
      <c r="ED669" s="719"/>
      <c r="EE669" s="603"/>
    </row>
    <row r="670" spans="1:135" s="604" customFormat="1" ht="15.75" customHeight="1">
      <c r="A670" s="710" t="s">
        <v>328</v>
      </c>
      <c r="B670" s="733" t="str">
        <f t="shared" ref="B670:S670" si="2215">IF(B668="","",B668*B669/0.6/B$46/365)</f>
        <v/>
      </c>
      <c r="C670" s="733" t="str">
        <f t="shared" si="2215"/>
        <v/>
      </c>
      <c r="D670" s="733" t="str">
        <f t="shared" si="2215"/>
        <v/>
      </c>
      <c r="E670" s="733">
        <f t="shared" si="2215"/>
        <v>2.5367833587011672E-3</v>
      </c>
      <c r="F670" s="733" t="str">
        <f t="shared" si="2215"/>
        <v/>
      </c>
      <c r="G670" s="733" t="str">
        <f t="shared" si="2215"/>
        <v/>
      </c>
      <c r="H670" s="733" t="str">
        <f t="shared" si="2215"/>
        <v/>
      </c>
      <c r="I670" s="733" t="str">
        <f t="shared" si="2215"/>
        <v/>
      </c>
      <c r="J670" s="733" t="str">
        <f t="shared" si="2215"/>
        <v/>
      </c>
      <c r="K670" s="733" t="str">
        <f t="shared" si="2215"/>
        <v/>
      </c>
      <c r="L670" s="733" t="str">
        <f t="shared" si="2215"/>
        <v/>
      </c>
      <c r="M670" s="733" t="str">
        <f t="shared" si="2215"/>
        <v/>
      </c>
      <c r="N670" s="733" t="str">
        <f t="shared" si="2215"/>
        <v/>
      </c>
      <c r="O670" s="733" t="str">
        <f t="shared" si="2215"/>
        <v/>
      </c>
      <c r="P670" s="733" t="str">
        <f t="shared" si="2215"/>
        <v/>
      </c>
      <c r="Q670" s="733" t="str">
        <f t="shared" si="2215"/>
        <v/>
      </c>
      <c r="R670" s="733" t="str">
        <f t="shared" si="2215"/>
        <v/>
      </c>
      <c r="S670" s="733" t="str">
        <f t="shared" si="2215"/>
        <v/>
      </c>
      <c r="T670" s="752"/>
      <c r="U670" s="733" t="str">
        <f t="shared" ref="U670:AL670" si="2216">IF(U668="","",U668*U669/0.6/U$46/365)</f>
        <v/>
      </c>
      <c r="V670" s="733" t="str">
        <f t="shared" si="2216"/>
        <v/>
      </c>
      <c r="W670" s="733" t="str">
        <f t="shared" si="2216"/>
        <v/>
      </c>
      <c r="X670" s="733">
        <f t="shared" si="2216"/>
        <v>1.5220700152207003E-3</v>
      </c>
      <c r="Y670" s="733" t="str">
        <f t="shared" si="2216"/>
        <v/>
      </c>
      <c r="Z670" s="733" t="str">
        <f t="shared" si="2216"/>
        <v/>
      </c>
      <c r="AA670" s="733" t="str">
        <f t="shared" si="2216"/>
        <v/>
      </c>
      <c r="AB670" s="733" t="str">
        <f t="shared" si="2216"/>
        <v/>
      </c>
      <c r="AC670" s="733" t="str">
        <f t="shared" si="2216"/>
        <v/>
      </c>
      <c r="AD670" s="733">
        <f t="shared" si="2216"/>
        <v>2.2831050228310505E-3</v>
      </c>
      <c r="AE670" s="733" t="str">
        <f t="shared" si="2216"/>
        <v/>
      </c>
      <c r="AF670" s="733" t="str">
        <f t="shared" si="2216"/>
        <v/>
      </c>
      <c r="AG670" s="733" t="str">
        <f t="shared" si="2216"/>
        <v/>
      </c>
      <c r="AH670" s="733" t="str">
        <f t="shared" si="2216"/>
        <v/>
      </c>
      <c r="AI670" s="733" t="str">
        <f t="shared" si="2216"/>
        <v/>
      </c>
      <c r="AJ670" s="733" t="str">
        <f t="shared" si="2216"/>
        <v/>
      </c>
      <c r="AK670" s="733" t="str">
        <f t="shared" si="2216"/>
        <v/>
      </c>
      <c r="AL670" s="733" t="str">
        <f t="shared" si="2216"/>
        <v/>
      </c>
      <c r="AM670" s="752"/>
      <c r="AN670" s="733" t="str">
        <f t="shared" ref="AN670:BE670" si="2217">IF(AN668="","",AN668*AN669/0.6/AN$46/365)</f>
        <v/>
      </c>
      <c r="AO670" s="733" t="str">
        <f t="shared" si="2217"/>
        <v/>
      </c>
      <c r="AP670" s="733" t="str">
        <f t="shared" si="2217"/>
        <v/>
      </c>
      <c r="AQ670" s="733" t="str">
        <f t="shared" si="2217"/>
        <v/>
      </c>
      <c r="AR670" s="733" t="str">
        <f t="shared" si="2217"/>
        <v/>
      </c>
      <c r="AS670" s="733" t="str">
        <f t="shared" si="2217"/>
        <v/>
      </c>
      <c r="AT670" s="733" t="str">
        <f t="shared" si="2217"/>
        <v/>
      </c>
      <c r="AU670" s="733" t="str">
        <f t="shared" si="2217"/>
        <v/>
      </c>
      <c r="AV670" s="733" t="str">
        <f t="shared" si="2217"/>
        <v/>
      </c>
      <c r="AW670" s="733" t="str">
        <f t="shared" si="2217"/>
        <v/>
      </c>
      <c r="AX670" s="733" t="str">
        <f t="shared" si="2217"/>
        <v/>
      </c>
      <c r="AY670" s="733" t="str">
        <f t="shared" si="2217"/>
        <v/>
      </c>
      <c r="AZ670" s="733" t="str">
        <f t="shared" si="2217"/>
        <v/>
      </c>
      <c r="BA670" s="733" t="str">
        <f t="shared" si="2217"/>
        <v/>
      </c>
      <c r="BB670" s="733" t="str">
        <f t="shared" si="2217"/>
        <v/>
      </c>
      <c r="BC670" s="733" t="str">
        <f t="shared" si="2217"/>
        <v/>
      </c>
      <c r="BD670" s="733" t="str">
        <f t="shared" si="2217"/>
        <v/>
      </c>
      <c r="BE670" s="733" t="str">
        <f t="shared" si="2217"/>
        <v/>
      </c>
      <c r="BF670" s="752"/>
      <c r="BG670" s="733" t="str">
        <f t="shared" ref="BG670:BX670" si="2218">IF(BG668="","",BG668*BG669/0.6/BG$46/365)</f>
        <v/>
      </c>
      <c r="BH670" s="733" t="str">
        <f t="shared" si="2218"/>
        <v/>
      </c>
      <c r="BI670" s="733" t="str">
        <f t="shared" si="2218"/>
        <v/>
      </c>
      <c r="BJ670" s="733" t="str">
        <f t="shared" si="2218"/>
        <v/>
      </c>
      <c r="BK670" s="733" t="str">
        <f t="shared" si="2218"/>
        <v/>
      </c>
      <c r="BL670" s="733" t="str">
        <f t="shared" si="2218"/>
        <v/>
      </c>
      <c r="BM670" s="733" t="str">
        <f t="shared" si="2218"/>
        <v/>
      </c>
      <c r="BN670" s="733" t="str">
        <f t="shared" si="2218"/>
        <v/>
      </c>
      <c r="BO670" s="733" t="str">
        <f t="shared" si="2218"/>
        <v/>
      </c>
      <c r="BP670" s="733" t="str">
        <f t="shared" si="2218"/>
        <v/>
      </c>
      <c r="BQ670" s="733" t="str">
        <f t="shared" si="2218"/>
        <v/>
      </c>
      <c r="BR670" s="733" t="str">
        <f t="shared" si="2218"/>
        <v/>
      </c>
      <c r="BS670" s="733" t="str">
        <f t="shared" si="2218"/>
        <v/>
      </c>
      <c r="BT670" s="733" t="str">
        <f t="shared" si="2218"/>
        <v/>
      </c>
      <c r="BU670" s="733" t="str">
        <f t="shared" si="2218"/>
        <v/>
      </c>
      <c r="BV670" s="733" t="str">
        <f t="shared" si="2218"/>
        <v/>
      </c>
      <c r="BW670" s="733" t="str">
        <f t="shared" si="2218"/>
        <v/>
      </c>
      <c r="BX670" s="733" t="str">
        <f t="shared" si="2218"/>
        <v/>
      </c>
      <c r="BY670" s="752"/>
      <c r="BZ670" s="733">
        <f>IF(BZ668="","",BZ668*BZ669/0.6/BZ$46/365)</f>
        <v>3.805175038051751E-3</v>
      </c>
      <c r="CA670" s="733">
        <f>IF(CA668="","",CA668*CA669/0.6/CA$46/365)</f>
        <v>2.2831050228310505E-3</v>
      </c>
      <c r="CB670" s="733" t="str">
        <f>IF(CB668="","",CB668*CB669/0.6/CB$46/365)</f>
        <v/>
      </c>
      <c r="CC670" s="733" t="str">
        <f>IF(CC668="","",CC668*CC669/0.6/CC$46/365)</f>
        <v/>
      </c>
      <c r="CD670" s="698" t="str">
        <f t="shared" si="2167"/>
        <v/>
      </c>
      <c r="CE670" s="723" t="str">
        <f t="shared" si="2168"/>
        <v/>
      </c>
      <c r="CF670" s="723" t="str">
        <f t="shared" si="2169"/>
        <v/>
      </c>
      <c r="CG670" s="790" t="str">
        <f t="shared" si="2170"/>
        <v/>
      </c>
      <c r="CH670" s="1376" t="str">
        <f t="shared" si="2171"/>
        <v/>
      </c>
      <c r="CI670" s="1377" t="str">
        <f t="shared" si="2172"/>
        <v/>
      </c>
      <c r="CJ670" s="1378" t="str">
        <f t="shared" si="2173"/>
        <v/>
      </c>
      <c r="CK670" s="1378" t="str">
        <f t="shared" si="2174"/>
        <v/>
      </c>
      <c r="CL670" s="1378" t="str">
        <f t="shared" si="2175"/>
        <v/>
      </c>
      <c r="CM670" s="1378" t="str">
        <f t="shared" si="2176"/>
        <v/>
      </c>
      <c r="CN670" s="1378" t="str">
        <f t="shared" si="2177"/>
        <v/>
      </c>
      <c r="CO670" s="1379" t="str">
        <f t="shared" si="2178"/>
        <v/>
      </c>
      <c r="CP670" s="1379" t="str">
        <f t="shared" si="2179"/>
        <v/>
      </c>
      <c r="CQ670" s="1379">
        <f t="shared" si="2180"/>
        <v>2.5367833587011672E-3</v>
      </c>
      <c r="CR670" s="1379" t="str">
        <f t="shared" si="2181"/>
        <v/>
      </c>
      <c r="CS670" s="1378" t="str">
        <f t="shared" si="2182"/>
        <v/>
      </c>
      <c r="CT670" s="1378" t="str">
        <f t="shared" si="2183"/>
        <v/>
      </c>
      <c r="CU670" s="1378" t="str">
        <f t="shared" si="2184"/>
        <v/>
      </c>
      <c r="CV670" s="1378" t="str">
        <f t="shared" si="2185"/>
        <v/>
      </c>
      <c r="CW670" s="1378" t="str">
        <f t="shared" si="2186"/>
        <v/>
      </c>
      <c r="CX670" s="1377" t="str">
        <f t="shared" si="2187"/>
        <v/>
      </c>
      <c r="CY670" s="1380" t="str">
        <f t="shared" si="2188"/>
        <v/>
      </c>
      <c r="CZ670" s="638" t="str">
        <f t="shared" si="2189"/>
        <v/>
      </c>
      <c r="DA670" s="639" t="str">
        <f t="shared" si="2190"/>
        <v/>
      </c>
      <c r="DB670" s="640" t="str">
        <f t="shared" si="2191"/>
        <v/>
      </c>
      <c r="DC670" s="640" t="str">
        <f t="shared" si="2192"/>
        <v/>
      </c>
      <c r="DD670" s="640" t="str">
        <f t="shared" si="2193"/>
        <v/>
      </c>
      <c r="DE670" s="640" t="str">
        <f t="shared" si="2194"/>
        <v/>
      </c>
      <c r="DF670" s="640" t="str">
        <f t="shared" si="2195"/>
        <v/>
      </c>
      <c r="DG670" s="641" t="str">
        <f t="shared" si="2196"/>
        <v/>
      </c>
      <c r="DH670" s="641">
        <f t="shared" si="2197"/>
        <v>1.5220700152207003E-3</v>
      </c>
      <c r="DI670" s="641">
        <f t="shared" si="2198"/>
        <v>2.2831050228310505E-3</v>
      </c>
      <c r="DJ670" s="641" t="str">
        <f t="shared" si="2199"/>
        <v/>
      </c>
      <c r="DK670" s="640" t="str">
        <f t="shared" si="2200"/>
        <v/>
      </c>
      <c r="DL670" s="640" t="str">
        <f t="shared" si="2201"/>
        <v/>
      </c>
      <c r="DM670" s="640" t="str">
        <f t="shared" si="2202"/>
        <v/>
      </c>
      <c r="DN670" s="640" t="str">
        <f t="shared" si="2203"/>
        <v/>
      </c>
      <c r="DO670" s="640" t="str">
        <f t="shared" si="2204"/>
        <v/>
      </c>
      <c r="DP670" s="639" t="str">
        <f t="shared" si="2205"/>
        <v/>
      </c>
      <c r="DQ670" s="638" t="str">
        <f t="shared" si="2206"/>
        <v/>
      </c>
      <c r="DR670" s="753">
        <f t="shared" si="2207"/>
        <v>1</v>
      </c>
      <c r="DS670" s="111">
        <f t="shared" si="2208"/>
        <v>2</v>
      </c>
      <c r="DT670" s="111">
        <f t="shared" si="2209"/>
        <v>0</v>
      </c>
      <c r="DU670" s="111">
        <f t="shared" si="2210"/>
        <v>0</v>
      </c>
      <c r="DV670" s="602"/>
      <c r="DW670" s="719"/>
      <c r="DX670" s="719"/>
      <c r="DY670" s="719"/>
      <c r="DZ670" s="719"/>
      <c r="EA670" s="719"/>
      <c r="EB670" s="719"/>
      <c r="EC670" s="719"/>
      <c r="ED670" s="719"/>
      <c r="EE670" s="603"/>
    </row>
    <row r="671" spans="1:135" s="604" customFormat="1" ht="15.75" customHeight="1">
      <c r="A671" s="843" t="s">
        <v>415</v>
      </c>
      <c r="B671" s="233"/>
      <c r="C671" s="233"/>
      <c r="D671" s="233"/>
      <c r="E671" s="233"/>
      <c r="F671" s="233"/>
      <c r="G671" s="233"/>
      <c r="H671" s="233"/>
      <c r="I671" s="233"/>
      <c r="J671" s="233"/>
      <c r="K671" s="306"/>
      <c r="L671" s="306"/>
      <c r="M671" s="306"/>
      <c r="N671" s="306"/>
      <c r="O671" s="306"/>
      <c r="P671" s="306"/>
      <c r="Q671" s="233"/>
      <c r="R671" s="233"/>
      <c r="S671" s="306"/>
      <c r="T671" s="716"/>
      <c r="U671" s="233"/>
      <c r="V671" s="233"/>
      <c r="W671" s="233"/>
      <c r="X671" s="233"/>
      <c r="Y671" s="233"/>
      <c r="Z671" s="233"/>
      <c r="AA671" s="233"/>
      <c r="AB671" s="233"/>
      <c r="AC671" s="233"/>
      <c r="AD671" s="233"/>
      <c r="AE671" s="233"/>
      <c r="AF671" s="233"/>
      <c r="AG671" s="233"/>
      <c r="AH671" s="233"/>
      <c r="AI671" s="233"/>
      <c r="AJ671" s="233"/>
      <c r="AK671" s="233"/>
      <c r="AL671" s="233"/>
      <c r="AM671" s="716"/>
      <c r="AN671" s="233"/>
      <c r="AO671" s="233"/>
      <c r="AP671" s="233"/>
      <c r="AQ671" s="233"/>
      <c r="AR671" s="233"/>
      <c r="AS671" s="233"/>
      <c r="AT671" s="233"/>
      <c r="AU671" s="233"/>
      <c r="AV671" s="233"/>
      <c r="AW671" s="233"/>
      <c r="AX671" s="233"/>
      <c r="AY671" s="233"/>
      <c r="AZ671" s="233"/>
      <c r="BA671" s="233"/>
      <c r="BB671" s="233"/>
      <c r="BC671" s="233"/>
      <c r="BD671" s="233"/>
      <c r="BE671" s="233"/>
      <c r="BF671" s="716"/>
      <c r="BG671" s="233"/>
      <c r="BH671" s="233"/>
      <c r="BI671" s="233"/>
      <c r="BJ671" s="233"/>
      <c r="BK671" s="233"/>
      <c r="BL671" s="233"/>
      <c r="BM671" s="233"/>
      <c r="BN671" s="233"/>
      <c r="BO671" s="233"/>
      <c r="BP671" s="233"/>
      <c r="BQ671" s="233"/>
      <c r="BR671" s="233"/>
      <c r="BS671" s="233"/>
      <c r="BT671" s="233"/>
      <c r="BU671" s="233"/>
      <c r="BV671" s="233"/>
      <c r="BW671" s="233"/>
      <c r="BX671" s="233"/>
      <c r="BY671" s="716"/>
      <c r="BZ671" s="871"/>
      <c r="CA671" s="871"/>
      <c r="CB671" s="871"/>
      <c r="CC671" s="233"/>
      <c r="CD671" s="698" t="str">
        <f t="shared" si="2167"/>
        <v/>
      </c>
      <c r="CE671" s="698" t="str">
        <f t="shared" si="2168"/>
        <v/>
      </c>
      <c r="CF671" s="698" t="str">
        <f t="shared" si="2169"/>
        <v/>
      </c>
      <c r="CG671" s="787" t="str">
        <f t="shared" si="2170"/>
        <v/>
      </c>
      <c r="CH671" s="1371" t="str">
        <f t="shared" si="2171"/>
        <v/>
      </c>
      <c r="CI671" s="1372" t="str">
        <f t="shared" si="2172"/>
        <v/>
      </c>
      <c r="CJ671" s="1373" t="str">
        <f t="shared" si="2173"/>
        <v/>
      </c>
      <c r="CK671" s="1373" t="str">
        <f t="shared" si="2174"/>
        <v/>
      </c>
      <c r="CL671" s="1373" t="str">
        <f t="shared" si="2175"/>
        <v/>
      </c>
      <c r="CM671" s="1373" t="str">
        <f t="shared" si="2176"/>
        <v/>
      </c>
      <c r="CN671" s="1373" t="str">
        <f t="shared" si="2177"/>
        <v/>
      </c>
      <c r="CO671" s="1374" t="str">
        <f t="shared" si="2178"/>
        <v/>
      </c>
      <c r="CP671" s="1374" t="str">
        <f t="shared" si="2179"/>
        <v/>
      </c>
      <c r="CQ671" s="1374" t="str">
        <f t="shared" si="2180"/>
        <v/>
      </c>
      <c r="CR671" s="1374" t="str">
        <f t="shared" si="2181"/>
        <v/>
      </c>
      <c r="CS671" s="1373" t="str">
        <f t="shared" si="2182"/>
        <v/>
      </c>
      <c r="CT671" s="1373" t="str">
        <f t="shared" si="2183"/>
        <v/>
      </c>
      <c r="CU671" s="1373" t="str">
        <f t="shared" si="2184"/>
        <v/>
      </c>
      <c r="CV671" s="1373" t="str">
        <f t="shared" si="2185"/>
        <v/>
      </c>
      <c r="CW671" s="1373" t="str">
        <f t="shared" si="2186"/>
        <v/>
      </c>
      <c r="CX671" s="1372" t="str">
        <f t="shared" si="2187"/>
        <v/>
      </c>
      <c r="CY671" s="1375" t="str">
        <f t="shared" si="2188"/>
        <v/>
      </c>
      <c r="CZ671" s="532" t="str">
        <f t="shared" si="2189"/>
        <v/>
      </c>
      <c r="DA671" s="533" t="str">
        <f t="shared" si="2190"/>
        <v/>
      </c>
      <c r="DB671" s="534" t="str">
        <f t="shared" si="2191"/>
        <v/>
      </c>
      <c r="DC671" s="534" t="str">
        <f t="shared" si="2192"/>
        <v/>
      </c>
      <c r="DD671" s="534" t="str">
        <f t="shared" si="2193"/>
        <v/>
      </c>
      <c r="DE671" s="534" t="str">
        <f t="shared" si="2194"/>
        <v/>
      </c>
      <c r="DF671" s="534" t="str">
        <f t="shared" si="2195"/>
        <v/>
      </c>
      <c r="DG671" s="535" t="str">
        <f t="shared" si="2196"/>
        <v/>
      </c>
      <c r="DH671" s="535" t="str">
        <f t="shared" si="2197"/>
        <v/>
      </c>
      <c r="DI671" s="535" t="str">
        <f t="shared" si="2198"/>
        <v/>
      </c>
      <c r="DJ671" s="535" t="str">
        <f t="shared" si="2199"/>
        <v/>
      </c>
      <c r="DK671" s="534" t="str">
        <f t="shared" si="2200"/>
        <v/>
      </c>
      <c r="DL671" s="534" t="str">
        <f t="shared" si="2201"/>
        <v/>
      </c>
      <c r="DM671" s="534" t="str">
        <f t="shared" si="2202"/>
        <v/>
      </c>
      <c r="DN671" s="534" t="str">
        <f t="shared" si="2203"/>
        <v/>
      </c>
      <c r="DO671" s="534" t="str">
        <f t="shared" si="2204"/>
        <v/>
      </c>
      <c r="DP671" s="533" t="str">
        <f t="shared" si="2205"/>
        <v/>
      </c>
      <c r="DQ671" s="532" t="str">
        <f t="shared" si="2206"/>
        <v/>
      </c>
      <c r="DR671" s="753">
        <f t="shared" si="2207"/>
        <v>0</v>
      </c>
      <c r="DS671" s="111">
        <f t="shared" si="2208"/>
        <v>0</v>
      </c>
      <c r="DT671" s="111">
        <f t="shared" si="2209"/>
        <v>0</v>
      </c>
      <c r="DU671" s="111">
        <f t="shared" si="2210"/>
        <v>0</v>
      </c>
      <c r="DV671" s="602"/>
      <c r="DW671" s="719"/>
      <c r="DX671" s="719"/>
      <c r="DY671" s="719"/>
      <c r="DZ671" s="719"/>
      <c r="EA671" s="719"/>
      <c r="EB671" s="719"/>
      <c r="EC671" s="719"/>
      <c r="ED671" s="719"/>
      <c r="EE671" s="603"/>
    </row>
    <row r="672" spans="1:135" s="604" customFormat="1" ht="15.75" customHeight="1">
      <c r="A672" s="710" t="s">
        <v>399</v>
      </c>
      <c r="B672" s="233"/>
      <c r="C672" s="233"/>
      <c r="D672" s="233"/>
      <c r="E672" s="233"/>
      <c r="F672" s="233"/>
      <c r="G672" s="233"/>
      <c r="H672" s="233"/>
      <c r="I672" s="233"/>
      <c r="J672" s="233"/>
      <c r="K672" s="306"/>
      <c r="L672" s="306"/>
      <c r="M672" s="306"/>
      <c r="N672" s="306"/>
      <c r="O672" s="306"/>
      <c r="P672" s="306"/>
      <c r="Q672" s="233"/>
      <c r="R672" s="233"/>
      <c r="S672" s="306"/>
      <c r="T672" s="703"/>
      <c r="U672" s="233"/>
      <c r="V672" s="233"/>
      <c r="W672" s="233"/>
      <c r="X672" s="233"/>
      <c r="Y672" s="233"/>
      <c r="Z672" s="233"/>
      <c r="AA672" s="233"/>
      <c r="AB672" s="233"/>
      <c r="AC672" s="233"/>
      <c r="AD672" s="233"/>
      <c r="AE672" s="233"/>
      <c r="AF672" s="233"/>
      <c r="AG672" s="233"/>
      <c r="AH672" s="233"/>
      <c r="AI672" s="233"/>
      <c r="AJ672" s="233"/>
      <c r="AK672" s="233"/>
      <c r="AL672" s="233"/>
      <c r="AM672" s="703"/>
      <c r="AN672" s="233"/>
      <c r="AO672" s="233"/>
      <c r="AP672" s="233"/>
      <c r="AQ672" s="233"/>
      <c r="AR672" s="233"/>
      <c r="AS672" s="233"/>
      <c r="AT672" s="233"/>
      <c r="AU672" s="233"/>
      <c r="AV672" s="233"/>
      <c r="AW672" s="233"/>
      <c r="AX672" s="233"/>
      <c r="AY672" s="233"/>
      <c r="AZ672" s="233"/>
      <c r="BA672" s="233"/>
      <c r="BB672" s="233"/>
      <c r="BC672" s="233"/>
      <c r="BD672" s="233"/>
      <c r="BE672" s="233"/>
      <c r="BF672" s="703"/>
      <c r="BG672" s="233"/>
      <c r="BH672" s="233"/>
      <c r="BI672" s="233"/>
      <c r="BJ672" s="233"/>
      <c r="BK672" s="233"/>
      <c r="BL672" s="233"/>
      <c r="BM672" s="233"/>
      <c r="BN672" s="233"/>
      <c r="BO672" s="233"/>
      <c r="BP672" s="233"/>
      <c r="BQ672" s="233"/>
      <c r="BR672" s="233"/>
      <c r="BS672" s="233"/>
      <c r="BT672" s="233"/>
      <c r="BU672" s="233"/>
      <c r="BV672" s="233"/>
      <c r="BW672" s="233"/>
      <c r="BX672" s="233"/>
      <c r="BY672" s="703"/>
      <c r="BZ672" s="233"/>
      <c r="CA672" s="233"/>
      <c r="CB672" s="233"/>
      <c r="CC672" s="233"/>
      <c r="CD672" s="698" t="str">
        <f t="shared" si="2167"/>
        <v/>
      </c>
      <c r="CE672" s="698" t="str">
        <f t="shared" si="2168"/>
        <v/>
      </c>
      <c r="CF672" s="698" t="str">
        <f t="shared" si="2169"/>
        <v/>
      </c>
      <c r="CG672" s="787" t="str">
        <f t="shared" si="2170"/>
        <v/>
      </c>
      <c r="CH672" s="1371" t="str">
        <f t="shared" si="2171"/>
        <v/>
      </c>
      <c r="CI672" s="1372" t="str">
        <f t="shared" si="2172"/>
        <v/>
      </c>
      <c r="CJ672" s="1373" t="str">
        <f t="shared" si="2173"/>
        <v/>
      </c>
      <c r="CK672" s="1373" t="str">
        <f t="shared" si="2174"/>
        <v/>
      </c>
      <c r="CL672" s="1373" t="str">
        <f t="shared" si="2175"/>
        <v/>
      </c>
      <c r="CM672" s="1373" t="str">
        <f t="shared" si="2176"/>
        <v/>
      </c>
      <c r="CN672" s="1373" t="str">
        <f t="shared" si="2177"/>
        <v/>
      </c>
      <c r="CO672" s="1374" t="str">
        <f t="shared" si="2178"/>
        <v/>
      </c>
      <c r="CP672" s="1374" t="str">
        <f t="shared" si="2179"/>
        <v/>
      </c>
      <c r="CQ672" s="1374" t="str">
        <f t="shared" si="2180"/>
        <v/>
      </c>
      <c r="CR672" s="1374" t="str">
        <f t="shared" si="2181"/>
        <v/>
      </c>
      <c r="CS672" s="1373" t="str">
        <f t="shared" si="2182"/>
        <v/>
      </c>
      <c r="CT672" s="1373" t="str">
        <f t="shared" si="2183"/>
        <v/>
      </c>
      <c r="CU672" s="1373" t="str">
        <f t="shared" si="2184"/>
        <v/>
      </c>
      <c r="CV672" s="1373" t="str">
        <f t="shared" si="2185"/>
        <v/>
      </c>
      <c r="CW672" s="1373" t="str">
        <f t="shared" si="2186"/>
        <v/>
      </c>
      <c r="CX672" s="1372" t="str">
        <f t="shared" si="2187"/>
        <v/>
      </c>
      <c r="CY672" s="1375" t="str">
        <f t="shared" si="2188"/>
        <v/>
      </c>
      <c r="CZ672" s="532" t="str">
        <f t="shared" si="2189"/>
        <v/>
      </c>
      <c r="DA672" s="533" t="str">
        <f t="shared" si="2190"/>
        <v/>
      </c>
      <c r="DB672" s="534" t="str">
        <f t="shared" si="2191"/>
        <v/>
      </c>
      <c r="DC672" s="534" t="str">
        <f t="shared" si="2192"/>
        <v/>
      </c>
      <c r="DD672" s="534" t="str">
        <f t="shared" si="2193"/>
        <v/>
      </c>
      <c r="DE672" s="534" t="str">
        <f t="shared" si="2194"/>
        <v/>
      </c>
      <c r="DF672" s="534" t="str">
        <f t="shared" si="2195"/>
        <v/>
      </c>
      <c r="DG672" s="535" t="str">
        <f t="shared" si="2196"/>
        <v/>
      </c>
      <c r="DH672" s="535" t="str">
        <f t="shared" si="2197"/>
        <v/>
      </c>
      <c r="DI672" s="535" t="str">
        <f t="shared" si="2198"/>
        <v/>
      </c>
      <c r="DJ672" s="535" t="str">
        <f t="shared" si="2199"/>
        <v/>
      </c>
      <c r="DK672" s="534" t="str">
        <f t="shared" si="2200"/>
        <v/>
      </c>
      <c r="DL672" s="534" t="str">
        <f t="shared" si="2201"/>
        <v/>
      </c>
      <c r="DM672" s="534" t="str">
        <f t="shared" si="2202"/>
        <v/>
      </c>
      <c r="DN672" s="534" t="str">
        <f t="shared" si="2203"/>
        <v/>
      </c>
      <c r="DO672" s="534" t="str">
        <f t="shared" si="2204"/>
        <v/>
      </c>
      <c r="DP672" s="533" t="str">
        <f t="shared" si="2205"/>
        <v/>
      </c>
      <c r="DQ672" s="532" t="str">
        <f t="shared" si="2206"/>
        <v/>
      </c>
      <c r="DR672" s="753">
        <f t="shared" si="2207"/>
        <v>0</v>
      </c>
      <c r="DS672" s="111">
        <f t="shared" si="2208"/>
        <v>0</v>
      </c>
      <c r="DT672" s="111">
        <f t="shared" si="2209"/>
        <v>0</v>
      </c>
      <c r="DU672" s="111">
        <f t="shared" si="2210"/>
        <v>0</v>
      </c>
      <c r="DV672" s="602"/>
      <c r="DW672" s="719"/>
      <c r="DX672" s="719"/>
      <c r="DY672" s="719"/>
      <c r="DZ672" s="719"/>
      <c r="EA672" s="719"/>
      <c r="EB672" s="719"/>
      <c r="EC672" s="719"/>
      <c r="ED672" s="719"/>
      <c r="EE672" s="603"/>
    </row>
    <row r="673" spans="1:135" s="604" customFormat="1" ht="15.75" customHeight="1">
      <c r="A673" s="710" t="s">
        <v>328</v>
      </c>
      <c r="B673" s="733" t="str">
        <f t="shared" ref="B673:S673" si="2219">IF(B671="","",B671*B672/0.62/B$46/365)</f>
        <v/>
      </c>
      <c r="C673" s="733" t="str">
        <f t="shared" si="2219"/>
        <v/>
      </c>
      <c r="D673" s="733" t="str">
        <f t="shared" si="2219"/>
        <v/>
      </c>
      <c r="E673" s="733" t="str">
        <f t="shared" si="2219"/>
        <v/>
      </c>
      <c r="F673" s="733" t="str">
        <f t="shared" si="2219"/>
        <v/>
      </c>
      <c r="G673" s="733" t="str">
        <f t="shared" si="2219"/>
        <v/>
      </c>
      <c r="H673" s="733" t="str">
        <f t="shared" si="2219"/>
        <v/>
      </c>
      <c r="I673" s="733" t="str">
        <f t="shared" si="2219"/>
        <v/>
      </c>
      <c r="J673" s="733" t="str">
        <f t="shared" si="2219"/>
        <v/>
      </c>
      <c r="K673" s="733" t="str">
        <f t="shared" si="2219"/>
        <v/>
      </c>
      <c r="L673" s="733" t="str">
        <f t="shared" si="2219"/>
        <v/>
      </c>
      <c r="M673" s="733" t="str">
        <f t="shared" si="2219"/>
        <v/>
      </c>
      <c r="N673" s="733" t="str">
        <f t="shared" si="2219"/>
        <v/>
      </c>
      <c r="O673" s="733" t="str">
        <f t="shared" si="2219"/>
        <v/>
      </c>
      <c r="P673" s="733" t="str">
        <f t="shared" si="2219"/>
        <v/>
      </c>
      <c r="Q673" s="733" t="str">
        <f t="shared" si="2219"/>
        <v/>
      </c>
      <c r="R673" s="733" t="str">
        <f t="shared" si="2219"/>
        <v/>
      </c>
      <c r="S673" s="733" t="str">
        <f t="shared" si="2219"/>
        <v/>
      </c>
      <c r="T673" s="752"/>
      <c r="U673" s="733" t="str">
        <f t="shared" ref="U673:AL673" si="2220">IF(U671="","",U671*U672/0.62/U$46/365)</f>
        <v/>
      </c>
      <c r="V673" s="733" t="str">
        <f t="shared" si="2220"/>
        <v/>
      </c>
      <c r="W673" s="733" t="str">
        <f t="shared" si="2220"/>
        <v/>
      </c>
      <c r="X673" s="733" t="str">
        <f t="shared" si="2220"/>
        <v/>
      </c>
      <c r="Y673" s="733" t="str">
        <f t="shared" si="2220"/>
        <v/>
      </c>
      <c r="Z673" s="733" t="str">
        <f t="shared" si="2220"/>
        <v/>
      </c>
      <c r="AA673" s="733" t="str">
        <f t="shared" si="2220"/>
        <v/>
      </c>
      <c r="AB673" s="733" t="str">
        <f t="shared" si="2220"/>
        <v/>
      </c>
      <c r="AC673" s="733" t="str">
        <f t="shared" si="2220"/>
        <v/>
      </c>
      <c r="AD673" s="733" t="str">
        <f t="shared" si="2220"/>
        <v/>
      </c>
      <c r="AE673" s="733" t="str">
        <f t="shared" si="2220"/>
        <v/>
      </c>
      <c r="AF673" s="733" t="str">
        <f t="shared" si="2220"/>
        <v/>
      </c>
      <c r="AG673" s="733" t="str">
        <f t="shared" si="2220"/>
        <v/>
      </c>
      <c r="AH673" s="733" t="str">
        <f t="shared" si="2220"/>
        <v/>
      </c>
      <c r="AI673" s="733" t="str">
        <f t="shared" si="2220"/>
        <v/>
      </c>
      <c r="AJ673" s="733" t="str">
        <f t="shared" si="2220"/>
        <v/>
      </c>
      <c r="AK673" s="733" t="str">
        <f t="shared" si="2220"/>
        <v/>
      </c>
      <c r="AL673" s="733" t="str">
        <f t="shared" si="2220"/>
        <v/>
      </c>
      <c r="AM673" s="752"/>
      <c r="AN673" s="733" t="str">
        <f t="shared" ref="AN673:BE673" si="2221">IF(AN671="","",AN671*AN672/0.62/AN$46/365)</f>
        <v/>
      </c>
      <c r="AO673" s="733" t="str">
        <f t="shared" si="2221"/>
        <v/>
      </c>
      <c r="AP673" s="733" t="str">
        <f t="shared" si="2221"/>
        <v/>
      </c>
      <c r="AQ673" s="733" t="str">
        <f t="shared" si="2221"/>
        <v/>
      </c>
      <c r="AR673" s="733" t="str">
        <f t="shared" si="2221"/>
        <v/>
      </c>
      <c r="AS673" s="733" t="str">
        <f t="shared" si="2221"/>
        <v/>
      </c>
      <c r="AT673" s="733" t="str">
        <f t="shared" si="2221"/>
        <v/>
      </c>
      <c r="AU673" s="733" t="str">
        <f t="shared" si="2221"/>
        <v/>
      </c>
      <c r="AV673" s="733" t="str">
        <f t="shared" si="2221"/>
        <v/>
      </c>
      <c r="AW673" s="733" t="str">
        <f t="shared" si="2221"/>
        <v/>
      </c>
      <c r="AX673" s="733" t="str">
        <f t="shared" si="2221"/>
        <v/>
      </c>
      <c r="AY673" s="733" t="str">
        <f t="shared" si="2221"/>
        <v/>
      </c>
      <c r="AZ673" s="733" t="str">
        <f t="shared" si="2221"/>
        <v/>
      </c>
      <c r="BA673" s="733" t="str">
        <f t="shared" si="2221"/>
        <v/>
      </c>
      <c r="BB673" s="733" t="str">
        <f t="shared" si="2221"/>
        <v/>
      </c>
      <c r="BC673" s="733" t="str">
        <f t="shared" si="2221"/>
        <v/>
      </c>
      <c r="BD673" s="733" t="str">
        <f t="shared" si="2221"/>
        <v/>
      </c>
      <c r="BE673" s="733" t="str">
        <f t="shared" si="2221"/>
        <v/>
      </c>
      <c r="BF673" s="752"/>
      <c r="BG673" s="733" t="str">
        <f t="shared" ref="BG673:BX673" si="2222">IF(BG671="","",BG671*BG672/0.62/BG$46/365)</f>
        <v/>
      </c>
      <c r="BH673" s="733" t="str">
        <f t="shared" si="2222"/>
        <v/>
      </c>
      <c r="BI673" s="733" t="str">
        <f t="shared" si="2222"/>
        <v/>
      </c>
      <c r="BJ673" s="733" t="str">
        <f t="shared" si="2222"/>
        <v/>
      </c>
      <c r="BK673" s="733" t="str">
        <f t="shared" si="2222"/>
        <v/>
      </c>
      <c r="BL673" s="733" t="str">
        <f t="shared" si="2222"/>
        <v/>
      </c>
      <c r="BM673" s="733" t="str">
        <f t="shared" si="2222"/>
        <v/>
      </c>
      <c r="BN673" s="733" t="str">
        <f t="shared" si="2222"/>
        <v/>
      </c>
      <c r="BO673" s="733" t="str">
        <f t="shared" si="2222"/>
        <v/>
      </c>
      <c r="BP673" s="733" t="str">
        <f t="shared" si="2222"/>
        <v/>
      </c>
      <c r="BQ673" s="733" t="str">
        <f t="shared" si="2222"/>
        <v/>
      </c>
      <c r="BR673" s="733" t="str">
        <f t="shared" si="2222"/>
        <v/>
      </c>
      <c r="BS673" s="733" t="str">
        <f t="shared" si="2222"/>
        <v/>
      </c>
      <c r="BT673" s="733" t="str">
        <f t="shared" si="2222"/>
        <v/>
      </c>
      <c r="BU673" s="733" t="str">
        <f t="shared" si="2222"/>
        <v/>
      </c>
      <c r="BV673" s="733" t="str">
        <f t="shared" si="2222"/>
        <v/>
      </c>
      <c r="BW673" s="733" t="str">
        <f t="shared" si="2222"/>
        <v/>
      </c>
      <c r="BX673" s="733" t="str">
        <f t="shared" si="2222"/>
        <v/>
      </c>
      <c r="BY673" s="752"/>
      <c r="BZ673" s="733" t="str">
        <f>IF(BZ671="","",BZ671*BZ672/0.62/BZ$46/365)</f>
        <v/>
      </c>
      <c r="CA673" s="733" t="str">
        <f>IF(CA671="","",CA671*CA672/0.62/CA$46/365)</f>
        <v/>
      </c>
      <c r="CB673" s="733" t="str">
        <f>IF(CB671="","",CB671*CB672/0.62/CB$46/365)</f>
        <v/>
      </c>
      <c r="CC673" s="733" t="str">
        <f>IF(CC671="","",CC671*CC672/0.62/CC$46/365)</f>
        <v/>
      </c>
      <c r="CD673" s="698" t="str">
        <f t="shared" si="2167"/>
        <v/>
      </c>
      <c r="CE673" s="723" t="str">
        <f t="shared" si="2168"/>
        <v/>
      </c>
      <c r="CF673" s="723" t="str">
        <f t="shared" si="2169"/>
        <v/>
      </c>
      <c r="CG673" s="790" t="str">
        <f t="shared" si="2170"/>
        <v/>
      </c>
      <c r="CH673" s="1376" t="str">
        <f t="shared" si="2171"/>
        <v/>
      </c>
      <c r="CI673" s="1377" t="str">
        <f t="shared" si="2172"/>
        <v/>
      </c>
      <c r="CJ673" s="1378" t="str">
        <f t="shared" si="2173"/>
        <v/>
      </c>
      <c r="CK673" s="1378" t="str">
        <f t="shared" si="2174"/>
        <v/>
      </c>
      <c r="CL673" s="1378" t="str">
        <f t="shared" si="2175"/>
        <v/>
      </c>
      <c r="CM673" s="1378" t="str">
        <f t="shared" si="2176"/>
        <v/>
      </c>
      <c r="CN673" s="1378" t="str">
        <f t="shared" si="2177"/>
        <v/>
      </c>
      <c r="CO673" s="1379" t="str">
        <f t="shared" si="2178"/>
        <v/>
      </c>
      <c r="CP673" s="1379" t="str">
        <f t="shared" si="2179"/>
        <v/>
      </c>
      <c r="CQ673" s="1379" t="str">
        <f t="shared" si="2180"/>
        <v/>
      </c>
      <c r="CR673" s="1379" t="str">
        <f t="shared" si="2181"/>
        <v/>
      </c>
      <c r="CS673" s="1378" t="str">
        <f t="shared" si="2182"/>
        <v/>
      </c>
      <c r="CT673" s="1378" t="str">
        <f t="shared" si="2183"/>
        <v/>
      </c>
      <c r="CU673" s="1378" t="str">
        <f t="shared" si="2184"/>
        <v/>
      </c>
      <c r="CV673" s="1378" t="str">
        <f t="shared" si="2185"/>
        <v/>
      </c>
      <c r="CW673" s="1378" t="str">
        <f t="shared" si="2186"/>
        <v/>
      </c>
      <c r="CX673" s="1377" t="str">
        <f t="shared" si="2187"/>
        <v/>
      </c>
      <c r="CY673" s="1380" t="str">
        <f t="shared" si="2188"/>
        <v/>
      </c>
      <c r="CZ673" s="638" t="str">
        <f t="shared" si="2189"/>
        <v/>
      </c>
      <c r="DA673" s="639" t="str">
        <f t="shared" si="2190"/>
        <v/>
      </c>
      <c r="DB673" s="640" t="str">
        <f t="shared" si="2191"/>
        <v/>
      </c>
      <c r="DC673" s="640" t="str">
        <f t="shared" si="2192"/>
        <v/>
      </c>
      <c r="DD673" s="640" t="str">
        <f t="shared" si="2193"/>
        <v/>
      </c>
      <c r="DE673" s="640" t="str">
        <f t="shared" si="2194"/>
        <v/>
      </c>
      <c r="DF673" s="640" t="str">
        <f t="shared" si="2195"/>
        <v/>
      </c>
      <c r="DG673" s="641" t="str">
        <f t="shared" si="2196"/>
        <v/>
      </c>
      <c r="DH673" s="641" t="str">
        <f t="shared" si="2197"/>
        <v/>
      </c>
      <c r="DI673" s="641" t="str">
        <f t="shared" si="2198"/>
        <v/>
      </c>
      <c r="DJ673" s="641" t="str">
        <f t="shared" si="2199"/>
        <v/>
      </c>
      <c r="DK673" s="640" t="str">
        <f t="shared" si="2200"/>
        <v/>
      </c>
      <c r="DL673" s="640" t="str">
        <f t="shared" si="2201"/>
        <v/>
      </c>
      <c r="DM673" s="640" t="str">
        <f t="shared" si="2202"/>
        <v/>
      </c>
      <c r="DN673" s="640" t="str">
        <f t="shared" si="2203"/>
        <v/>
      </c>
      <c r="DO673" s="640" t="str">
        <f t="shared" si="2204"/>
        <v/>
      </c>
      <c r="DP673" s="639" t="str">
        <f t="shared" si="2205"/>
        <v/>
      </c>
      <c r="DQ673" s="638" t="str">
        <f t="shared" si="2206"/>
        <v/>
      </c>
      <c r="DR673" s="753">
        <f t="shared" si="2207"/>
        <v>0</v>
      </c>
      <c r="DS673" s="111">
        <f t="shared" si="2208"/>
        <v>0</v>
      </c>
      <c r="DT673" s="111">
        <f t="shared" si="2209"/>
        <v>0</v>
      </c>
      <c r="DU673" s="111">
        <f t="shared" si="2210"/>
        <v>0</v>
      </c>
      <c r="DV673" s="602"/>
      <c r="DW673" s="719"/>
      <c r="DX673" s="719"/>
      <c r="DY673" s="719"/>
      <c r="DZ673" s="719"/>
      <c r="EA673" s="719"/>
      <c r="EB673" s="719"/>
      <c r="EC673" s="719"/>
      <c r="ED673" s="719"/>
      <c r="EE673" s="603"/>
    </row>
    <row r="674" spans="1:135" s="604" customFormat="1" ht="15.75" customHeight="1">
      <c r="A674" s="843" t="s">
        <v>416</v>
      </c>
      <c r="B674" s="233"/>
      <c r="C674" s="233"/>
      <c r="D674" s="233"/>
      <c r="E674" s="233">
        <v>0.25</v>
      </c>
      <c r="F674" s="233"/>
      <c r="G674" s="233"/>
      <c r="H674" s="233"/>
      <c r="I674" s="233"/>
      <c r="J674" s="233"/>
      <c r="K674" s="306"/>
      <c r="L674" s="306"/>
      <c r="M674" s="306"/>
      <c r="N674" s="306"/>
      <c r="O674" s="306"/>
      <c r="P674" s="306"/>
      <c r="Q674" s="306"/>
      <c r="R674" s="306"/>
      <c r="S674" s="306"/>
      <c r="T674" s="689"/>
      <c r="U674" s="233"/>
      <c r="V674" s="233"/>
      <c r="W674" s="233"/>
      <c r="X674" s="233"/>
      <c r="Y674" s="233"/>
      <c r="Z674" s="233"/>
      <c r="AA674" s="233"/>
      <c r="AB674" s="233"/>
      <c r="AC674" s="233"/>
      <c r="AD674" s="233"/>
      <c r="AE674" s="233"/>
      <c r="AF674" s="233"/>
      <c r="AG674" s="233"/>
      <c r="AH674" s="233"/>
      <c r="AI674" s="233"/>
      <c r="AJ674" s="306"/>
      <c r="AK674" s="306"/>
      <c r="AL674" s="233"/>
      <c r="AM674" s="689"/>
      <c r="AN674" s="233"/>
      <c r="AO674" s="233"/>
      <c r="AP674" s="233"/>
      <c r="AQ674" s="233"/>
      <c r="AR674" s="233"/>
      <c r="AS674" s="233"/>
      <c r="AT674" s="233"/>
      <c r="AU674" s="233"/>
      <c r="AV674" s="233"/>
      <c r="AW674" s="233"/>
      <c r="AX674" s="233"/>
      <c r="AY674" s="233"/>
      <c r="AZ674" s="233"/>
      <c r="BA674" s="233"/>
      <c r="BB674" s="233"/>
      <c r="BC674" s="233"/>
      <c r="BD674" s="233"/>
      <c r="BE674" s="233"/>
      <c r="BF674" s="689"/>
      <c r="BG674" s="233"/>
      <c r="BH674" s="233"/>
      <c r="BI674" s="233"/>
      <c r="BJ674" s="233"/>
      <c r="BK674" s="233"/>
      <c r="BL674" s="233"/>
      <c r="BM674" s="233"/>
      <c r="BN674" s="233"/>
      <c r="BO674" s="233"/>
      <c r="BP674" s="233"/>
      <c r="BQ674" s="233"/>
      <c r="BR674" s="233"/>
      <c r="BS674" s="233"/>
      <c r="BT674" s="233"/>
      <c r="BU674" s="233"/>
      <c r="BV674" s="233"/>
      <c r="BW674" s="233"/>
      <c r="BX674" s="233"/>
      <c r="BY674" s="689"/>
      <c r="BZ674" s="871"/>
      <c r="CA674" s="871"/>
      <c r="CB674" s="871"/>
      <c r="CC674" s="871"/>
      <c r="CD674" s="698" t="str">
        <f t="shared" si="2167"/>
        <v/>
      </c>
      <c r="CE674" s="698" t="str">
        <f t="shared" si="2168"/>
        <v/>
      </c>
      <c r="CF674" s="698" t="str">
        <f t="shared" si="2169"/>
        <v/>
      </c>
      <c r="CG674" s="787" t="str">
        <f t="shared" si="2170"/>
        <v/>
      </c>
      <c r="CH674" s="1371" t="str">
        <f t="shared" si="2171"/>
        <v/>
      </c>
      <c r="CI674" s="1372" t="str">
        <f t="shared" si="2172"/>
        <v/>
      </c>
      <c r="CJ674" s="1373" t="str">
        <f t="shared" si="2173"/>
        <v/>
      </c>
      <c r="CK674" s="1373" t="str">
        <f t="shared" si="2174"/>
        <v/>
      </c>
      <c r="CL674" s="1373" t="str">
        <f t="shared" si="2175"/>
        <v/>
      </c>
      <c r="CM674" s="1373" t="str">
        <f t="shared" si="2176"/>
        <v/>
      </c>
      <c r="CN674" s="1373" t="str">
        <f t="shared" si="2177"/>
        <v/>
      </c>
      <c r="CO674" s="1374" t="str">
        <f t="shared" si="2178"/>
        <v/>
      </c>
      <c r="CP674" s="1374" t="str">
        <f t="shared" si="2179"/>
        <v/>
      </c>
      <c r="CQ674" s="1374">
        <f t="shared" si="2180"/>
        <v>0.25</v>
      </c>
      <c r="CR674" s="1374" t="str">
        <f t="shared" si="2181"/>
        <v/>
      </c>
      <c r="CS674" s="1373" t="str">
        <f t="shared" si="2182"/>
        <v/>
      </c>
      <c r="CT674" s="1373" t="str">
        <f t="shared" si="2183"/>
        <v/>
      </c>
      <c r="CU674" s="1373" t="str">
        <f t="shared" si="2184"/>
        <v/>
      </c>
      <c r="CV674" s="1373" t="str">
        <f t="shared" si="2185"/>
        <v/>
      </c>
      <c r="CW674" s="1373" t="str">
        <f t="shared" si="2186"/>
        <v/>
      </c>
      <c r="CX674" s="1372" t="str">
        <f t="shared" si="2187"/>
        <v/>
      </c>
      <c r="CY674" s="1375" t="str">
        <f t="shared" si="2188"/>
        <v/>
      </c>
      <c r="CZ674" s="532" t="str">
        <f t="shared" si="2189"/>
        <v/>
      </c>
      <c r="DA674" s="533" t="str">
        <f t="shared" si="2190"/>
        <v/>
      </c>
      <c r="DB674" s="534" t="str">
        <f t="shared" si="2191"/>
        <v/>
      </c>
      <c r="DC674" s="534" t="str">
        <f t="shared" si="2192"/>
        <v/>
      </c>
      <c r="DD674" s="534" t="str">
        <f t="shared" si="2193"/>
        <v/>
      </c>
      <c r="DE674" s="534" t="str">
        <f t="shared" si="2194"/>
        <v/>
      </c>
      <c r="DF674" s="534" t="str">
        <f t="shared" si="2195"/>
        <v/>
      </c>
      <c r="DG674" s="535" t="str">
        <f t="shared" si="2196"/>
        <v/>
      </c>
      <c r="DH674" s="535" t="str">
        <f t="shared" si="2197"/>
        <v/>
      </c>
      <c r="DI674" s="535" t="str">
        <f t="shared" si="2198"/>
        <v/>
      </c>
      <c r="DJ674" s="535" t="str">
        <f t="shared" si="2199"/>
        <v/>
      </c>
      <c r="DK674" s="534" t="str">
        <f t="shared" si="2200"/>
        <v/>
      </c>
      <c r="DL674" s="534" t="str">
        <f t="shared" si="2201"/>
        <v/>
      </c>
      <c r="DM674" s="534" t="str">
        <f t="shared" si="2202"/>
        <v/>
      </c>
      <c r="DN674" s="534" t="str">
        <f t="shared" si="2203"/>
        <v/>
      </c>
      <c r="DO674" s="534" t="str">
        <f t="shared" si="2204"/>
        <v/>
      </c>
      <c r="DP674" s="533" t="str">
        <f t="shared" si="2205"/>
        <v/>
      </c>
      <c r="DQ674" s="532" t="str">
        <f t="shared" si="2206"/>
        <v/>
      </c>
      <c r="DR674" s="753">
        <f t="shared" si="2207"/>
        <v>1</v>
      </c>
      <c r="DS674" s="111">
        <f t="shared" si="2208"/>
        <v>0</v>
      </c>
      <c r="DT674" s="111">
        <f t="shared" si="2209"/>
        <v>0</v>
      </c>
      <c r="DU674" s="111">
        <f t="shared" si="2210"/>
        <v>0</v>
      </c>
      <c r="DV674" s="602"/>
      <c r="DW674" s="719"/>
      <c r="DX674" s="719"/>
      <c r="DY674" s="719"/>
      <c r="DZ674" s="719"/>
      <c r="EA674" s="719"/>
      <c r="EB674" s="719"/>
      <c r="EC674" s="719"/>
      <c r="ED674" s="719"/>
      <c r="EE674" s="603"/>
    </row>
    <row r="675" spans="1:135" s="604" customFormat="1" ht="15.75" customHeight="1">
      <c r="A675" s="710" t="s">
        <v>399</v>
      </c>
      <c r="B675" s="233"/>
      <c r="C675" s="233"/>
      <c r="D675" s="233"/>
      <c r="E675" s="233">
        <v>3</v>
      </c>
      <c r="F675" s="233"/>
      <c r="G675" s="233"/>
      <c r="H675" s="233"/>
      <c r="I675" s="233"/>
      <c r="J675" s="233"/>
      <c r="K675" s="306"/>
      <c r="L675" s="306"/>
      <c r="M675" s="306"/>
      <c r="N675" s="306"/>
      <c r="O675" s="306"/>
      <c r="P675" s="306"/>
      <c r="Q675" s="306"/>
      <c r="R675" s="306"/>
      <c r="S675" s="306"/>
      <c r="T675" s="689"/>
      <c r="U675" s="233"/>
      <c r="V675" s="233"/>
      <c r="W675" s="233"/>
      <c r="X675" s="233"/>
      <c r="Y675" s="233"/>
      <c r="Z675" s="233"/>
      <c r="AA675" s="233"/>
      <c r="AB675" s="233"/>
      <c r="AC675" s="233"/>
      <c r="AD675" s="233"/>
      <c r="AE675" s="233"/>
      <c r="AF675" s="233"/>
      <c r="AG675" s="233"/>
      <c r="AH675" s="233"/>
      <c r="AI675" s="233"/>
      <c r="AJ675" s="306"/>
      <c r="AK675" s="306"/>
      <c r="AL675" s="233"/>
      <c r="AM675" s="689"/>
      <c r="AN675" s="233"/>
      <c r="AO675" s="233"/>
      <c r="AP675" s="233"/>
      <c r="AQ675" s="233"/>
      <c r="AR675" s="233"/>
      <c r="AS675" s="233"/>
      <c r="AT675" s="233"/>
      <c r="AU675" s="233"/>
      <c r="AV675" s="233"/>
      <c r="AW675" s="233"/>
      <c r="AX675" s="233"/>
      <c r="AY675" s="233"/>
      <c r="AZ675" s="233"/>
      <c r="BA675" s="233"/>
      <c r="BB675" s="233"/>
      <c r="BC675" s="233"/>
      <c r="BD675" s="233"/>
      <c r="BE675" s="233"/>
      <c r="BF675" s="689"/>
      <c r="BG675" s="233"/>
      <c r="BH675" s="233"/>
      <c r="BI675" s="233"/>
      <c r="BJ675" s="233"/>
      <c r="BK675" s="233"/>
      <c r="BL675" s="233"/>
      <c r="BM675" s="233"/>
      <c r="BN675" s="233"/>
      <c r="BO675" s="233"/>
      <c r="BP675" s="233"/>
      <c r="BQ675" s="233"/>
      <c r="BR675" s="233"/>
      <c r="BS675" s="233"/>
      <c r="BT675" s="233"/>
      <c r="BU675" s="233"/>
      <c r="BV675" s="233"/>
      <c r="BW675" s="233"/>
      <c r="BX675" s="233"/>
      <c r="BY675" s="689"/>
      <c r="BZ675" s="233"/>
      <c r="CA675" s="233"/>
      <c r="CB675" s="233"/>
      <c r="CC675" s="233"/>
      <c r="CD675" s="698" t="str">
        <f t="shared" si="2167"/>
        <v/>
      </c>
      <c r="CE675" s="698" t="str">
        <f t="shared" si="2168"/>
        <v/>
      </c>
      <c r="CF675" s="698" t="str">
        <f t="shared" si="2169"/>
        <v/>
      </c>
      <c r="CG675" s="787" t="str">
        <f t="shared" si="2170"/>
        <v/>
      </c>
      <c r="CH675" s="1371" t="str">
        <f t="shared" si="2171"/>
        <v/>
      </c>
      <c r="CI675" s="1372" t="str">
        <f t="shared" si="2172"/>
        <v/>
      </c>
      <c r="CJ675" s="1373" t="str">
        <f t="shared" si="2173"/>
        <v/>
      </c>
      <c r="CK675" s="1373" t="str">
        <f t="shared" si="2174"/>
        <v/>
      </c>
      <c r="CL675" s="1373" t="str">
        <f t="shared" si="2175"/>
        <v/>
      </c>
      <c r="CM675" s="1373" t="str">
        <f t="shared" si="2176"/>
        <v/>
      </c>
      <c r="CN675" s="1373" t="str">
        <f t="shared" si="2177"/>
        <v/>
      </c>
      <c r="CO675" s="1374" t="str">
        <f t="shared" si="2178"/>
        <v/>
      </c>
      <c r="CP675" s="1374" t="str">
        <f t="shared" si="2179"/>
        <v/>
      </c>
      <c r="CQ675" s="1374">
        <f t="shared" si="2180"/>
        <v>3</v>
      </c>
      <c r="CR675" s="1374" t="str">
        <f t="shared" si="2181"/>
        <v/>
      </c>
      <c r="CS675" s="1373" t="str">
        <f t="shared" si="2182"/>
        <v/>
      </c>
      <c r="CT675" s="1373" t="str">
        <f t="shared" si="2183"/>
        <v/>
      </c>
      <c r="CU675" s="1373" t="str">
        <f t="shared" si="2184"/>
        <v/>
      </c>
      <c r="CV675" s="1373" t="str">
        <f t="shared" si="2185"/>
        <v/>
      </c>
      <c r="CW675" s="1373" t="str">
        <f t="shared" si="2186"/>
        <v/>
      </c>
      <c r="CX675" s="1372" t="str">
        <f t="shared" si="2187"/>
        <v/>
      </c>
      <c r="CY675" s="1375" t="str">
        <f t="shared" si="2188"/>
        <v/>
      </c>
      <c r="CZ675" s="532" t="str">
        <f t="shared" si="2189"/>
        <v/>
      </c>
      <c r="DA675" s="533" t="str">
        <f t="shared" si="2190"/>
        <v/>
      </c>
      <c r="DB675" s="534" t="str">
        <f t="shared" si="2191"/>
        <v/>
      </c>
      <c r="DC675" s="534" t="str">
        <f t="shared" si="2192"/>
        <v/>
      </c>
      <c r="DD675" s="534" t="str">
        <f t="shared" si="2193"/>
        <v/>
      </c>
      <c r="DE675" s="534" t="str">
        <f t="shared" si="2194"/>
        <v/>
      </c>
      <c r="DF675" s="534" t="str">
        <f t="shared" si="2195"/>
        <v/>
      </c>
      <c r="DG675" s="535" t="str">
        <f t="shared" si="2196"/>
        <v/>
      </c>
      <c r="DH675" s="535" t="str">
        <f t="shared" si="2197"/>
        <v/>
      </c>
      <c r="DI675" s="535" t="str">
        <f t="shared" si="2198"/>
        <v/>
      </c>
      <c r="DJ675" s="535" t="str">
        <f t="shared" si="2199"/>
        <v/>
      </c>
      <c r="DK675" s="534" t="str">
        <f t="shared" si="2200"/>
        <v/>
      </c>
      <c r="DL675" s="534" t="str">
        <f t="shared" si="2201"/>
        <v/>
      </c>
      <c r="DM675" s="534" t="str">
        <f t="shared" si="2202"/>
        <v/>
      </c>
      <c r="DN675" s="534" t="str">
        <f t="shared" si="2203"/>
        <v/>
      </c>
      <c r="DO675" s="534" t="str">
        <f t="shared" si="2204"/>
        <v/>
      </c>
      <c r="DP675" s="533" t="str">
        <f t="shared" si="2205"/>
        <v/>
      </c>
      <c r="DQ675" s="532" t="str">
        <f t="shared" si="2206"/>
        <v/>
      </c>
      <c r="DR675" s="753">
        <f t="shared" si="2207"/>
        <v>1</v>
      </c>
      <c r="DS675" s="111">
        <f t="shared" si="2208"/>
        <v>0</v>
      </c>
      <c r="DT675" s="111">
        <f t="shared" si="2209"/>
        <v>0</v>
      </c>
      <c r="DU675" s="111">
        <f t="shared" si="2210"/>
        <v>0</v>
      </c>
      <c r="DV675" s="602"/>
      <c r="DW675" s="719"/>
      <c r="DX675" s="719"/>
      <c r="DY675" s="719"/>
      <c r="DZ675" s="719"/>
      <c r="EA675" s="719"/>
      <c r="EB675" s="719"/>
      <c r="EC675" s="719"/>
      <c r="ED675" s="719"/>
      <c r="EE675" s="603"/>
    </row>
    <row r="676" spans="1:135" s="604" customFormat="1" ht="15.75" customHeight="1">
      <c r="A676" s="710" t="s">
        <v>328</v>
      </c>
      <c r="B676" s="733" t="str">
        <f t="shared" ref="B676:S676" si="2223">IF(B674="","",B674*B675/0.23/B$46/365)</f>
        <v/>
      </c>
      <c r="C676" s="733" t="str">
        <f t="shared" si="2223"/>
        <v/>
      </c>
      <c r="D676" s="733" t="str">
        <f t="shared" si="2223"/>
        <v/>
      </c>
      <c r="E676" s="733">
        <f t="shared" si="2223"/>
        <v>9.9265435775263062E-4</v>
      </c>
      <c r="F676" s="733" t="str">
        <f t="shared" si="2223"/>
        <v/>
      </c>
      <c r="G676" s="733" t="str">
        <f t="shared" si="2223"/>
        <v/>
      </c>
      <c r="H676" s="733" t="str">
        <f t="shared" si="2223"/>
        <v/>
      </c>
      <c r="I676" s="733" t="str">
        <f t="shared" si="2223"/>
        <v/>
      </c>
      <c r="J676" s="733" t="str">
        <f t="shared" si="2223"/>
        <v/>
      </c>
      <c r="K676" s="733" t="str">
        <f t="shared" si="2223"/>
        <v/>
      </c>
      <c r="L676" s="733" t="str">
        <f t="shared" si="2223"/>
        <v/>
      </c>
      <c r="M676" s="733" t="str">
        <f t="shared" si="2223"/>
        <v/>
      </c>
      <c r="N676" s="733" t="str">
        <f t="shared" si="2223"/>
        <v/>
      </c>
      <c r="O676" s="733" t="str">
        <f t="shared" si="2223"/>
        <v/>
      </c>
      <c r="P676" s="733" t="str">
        <f t="shared" si="2223"/>
        <v/>
      </c>
      <c r="Q676" s="733" t="str">
        <f t="shared" si="2223"/>
        <v/>
      </c>
      <c r="R676" s="733" t="str">
        <f t="shared" si="2223"/>
        <v/>
      </c>
      <c r="S676" s="733" t="str">
        <f t="shared" si="2223"/>
        <v/>
      </c>
      <c r="T676" s="752"/>
      <c r="U676" s="733" t="str">
        <f t="shared" ref="U676:AL676" si="2224">IF(U674="","",U674*U675/0.23/U$46/365)</f>
        <v/>
      </c>
      <c r="V676" s="733" t="str">
        <f t="shared" si="2224"/>
        <v/>
      </c>
      <c r="W676" s="733" t="str">
        <f t="shared" si="2224"/>
        <v/>
      </c>
      <c r="X676" s="733" t="str">
        <f t="shared" si="2224"/>
        <v/>
      </c>
      <c r="Y676" s="733" t="str">
        <f t="shared" si="2224"/>
        <v/>
      </c>
      <c r="Z676" s="733" t="str">
        <f t="shared" si="2224"/>
        <v/>
      </c>
      <c r="AA676" s="733" t="str">
        <f t="shared" si="2224"/>
        <v/>
      </c>
      <c r="AB676" s="733" t="str">
        <f t="shared" si="2224"/>
        <v/>
      </c>
      <c r="AC676" s="733" t="str">
        <f t="shared" si="2224"/>
        <v/>
      </c>
      <c r="AD676" s="733" t="str">
        <f t="shared" si="2224"/>
        <v/>
      </c>
      <c r="AE676" s="733" t="str">
        <f t="shared" si="2224"/>
        <v/>
      </c>
      <c r="AF676" s="733" t="str">
        <f t="shared" si="2224"/>
        <v/>
      </c>
      <c r="AG676" s="733" t="str">
        <f t="shared" si="2224"/>
        <v/>
      </c>
      <c r="AH676" s="733" t="str">
        <f t="shared" si="2224"/>
        <v/>
      </c>
      <c r="AI676" s="733" t="str">
        <f t="shared" si="2224"/>
        <v/>
      </c>
      <c r="AJ676" s="733" t="str">
        <f t="shared" si="2224"/>
        <v/>
      </c>
      <c r="AK676" s="733" t="str">
        <f t="shared" si="2224"/>
        <v/>
      </c>
      <c r="AL676" s="733" t="str">
        <f t="shared" si="2224"/>
        <v/>
      </c>
      <c r="AM676" s="752"/>
      <c r="AN676" s="733" t="str">
        <f t="shared" ref="AN676:BE676" si="2225">IF(AN674="","",AN674*AN675/0.23/AN$46/365)</f>
        <v/>
      </c>
      <c r="AO676" s="733" t="str">
        <f t="shared" si="2225"/>
        <v/>
      </c>
      <c r="AP676" s="733" t="str">
        <f t="shared" si="2225"/>
        <v/>
      </c>
      <c r="AQ676" s="733" t="str">
        <f t="shared" si="2225"/>
        <v/>
      </c>
      <c r="AR676" s="733" t="str">
        <f t="shared" si="2225"/>
        <v/>
      </c>
      <c r="AS676" s="733" t="str">
        <f t="shared" si="2225"/>
        <v/>
      </c>
      <c r="AT676" s="733" t="str">
        <f t="shared" si="2225"/>
        <v/>
      </c>
      <c r="AU676" s="733" t="str">
        <f t="shared" si="2225"/>
        <v/>
      </c>
      <c r="AV676" s="733" t="str">
        <f t="shared" si="2225"/>
        <v/>
      </c>
      <c r="AW676" s="733" t="str">
        <f t="shared" si="2225"/>
        <v/>
      </c>
      <c r="AX676" s="733" t="str">
        <f t="shared" si="2225"/>
        <v/>
      </c>
      <c r="AY676" s="733" t="str">
        <f t="shared" si="2225"/>
        <v/>
      </c>
      <c r="AZ676" s="733" t="str">
        <f t="shared" si="2225"/>
        <v/>
      </c>
      <c r="BA676" s="733" t="str">
        <f t="shared" si="2225"/>
        <v/>
      </c>
      <c r="BB676" s="733" t="str">
        <f t="shared" si="2225"/>
        <v/>
      </c>
      <c r="BC676" s="733" t="str">
        <f t="shared" si="2225"/>
        <v/>
      </c>
      <c r="BD676" s="733" t="str">
        <f t="shared" si="2225"/>
        <v/>
      </c>
      <c r="BE676" s="733" t="str">
        <f t="shared" si="2225"/>
        <v/>
      </c>
      <c r="BF676" s="752"/>
      <c r="BG676" s="733" t="str">
        <f t="shared" ref="BG676:BX676" si="2226">IF(BG674="","",BG674*BG675/0.23/BG$46/365)</f>
        <v/>
      </c>
      <c r="BH676" s="733" t="str">
        <f t="shared" si="2226"/>
        <v/>
      </c>
      <c r="BI676" s="733" t="str">
        <f t="shared" si="2226"/>
        <v/>
      </c>
      <c r="BJ676" s="733" t="str">
        <f t="shared" si="2226"/>
        <v/>
      </c>
      <c r="BK676" s="733" t="str">
        <f t="shared" si="2226"/>
        <v/>
      </c>
      <c r="BL676" s="733" t="str">
        <f t="shared" si="2226"/>
        <v/>
      </c>
      <c r="BM676" s="733" t="str">
        <f t="shared" si="2226"/>
        <v/>
      </c>
      <c r="BN676" s="733" t="str">
        <f t="shared" si="2226"/>
        <v/>
      </c>
      <c r="BO676" s="733" t="str">
        <f t="shared" si="2226"/>
        <v/>
      </c>
      <c r="BP676" s="733" t="str">
        <f t="shared" si="2226"/>
        <v/>
      </c>
      <c r="BQ676" s="733" t="str">
        <f t="shared" si="2226"/>
        <v/>
      </c>
      <c r="BR676" s="733" t="str">
        <f t="shared" si="2226"/>
        <v/>
      </c>
      <c r="BS676" s="733" t="str">
        <f t="shared" si="2226"/>
        <v/>
      </c>
      <c r="BT676" s="733" t="str">
        <f t="shared" si="2226"/>
        <v/>
      </c>
      <c r="BU676" s="733" t="str">
        <f t="shared" si="2226"/>
        <v/>
      </c>
      <c r="BV676" s="733" t="str">
        <f t="shared" si="2226"/>
        <v/>
      </c>
      <c r="BW676" s="733" t="str">
        <f t="shared" si="2226"/>
        <v/>
      </c>
      <c r="BX676" s="733" t="str">
        <f t="shared" si="2226"/>
        <v/>
      </c>
      <c r="BY676" s="752"/>
      <c r="BZ676" s="733" t="str">
        <f>IF(BZ674="","",BZ674*BZ675/0.23/BZ$46/365)</f>
        <v/>
      </c>
      <c r="CA676" s="733" t="str">
        <f>IF(CA674="","",CA674*CA675/0.23/CA$46/365)</f>
        <v/>
      </c>
      <c r="CB676" s="733" t="str">
        <f>IF(CB674="","",CB674*CB675/0.23/CB$46/365)</f>
        <v/>
      </c>
      <c r="CC676" s="733" t="str">
        <f>IF(CC674="","",CC674*CC675/0.23/CC$46/365)</f>
        <v/>
      </c>
      <c r="CD676" s="698" t="str">
        <f t="shared" si="2167"/>
        <v/>
      </c>
      <c r="CE676" s="723" t="str">
        <f t="shared" si="2168"/>
        <v/>
      </c>
      <c r="CF676" s="723" t="str">
        <f t="shared" si="2169"/>
        <v/>
      </c>
      <c r="CG676" s="790" t="str">
        <f t="shared" si="2170"/>
        <v/>
      </c>
      <c r="CH676" s="1376" t="str">
        <f t="shared" si="2171"/>
        <v/>
      </c>
      <c r="CI676" s="1377" t="str">
        <f t="shared" si="2172"/>
        <v/>
      </c>
      <c r="CJ676" s="1378" t="str">
        <f t="shared" si="2173"/>
        <v/>
      </c>
      <c r="CK676" s="1378" t="str">
        <f t="shared" si="2174"/>
        <v/>
      </c>
      <c r="CL676" s="1378" t="str">
        <f t="shared" si="2175"/>
        <v/>
      </c>
      <c r="CM676" s="1378" t="str">
        <f t="shared" si="2176"/>
        <v/>
      </c>
      <c r="CN676" s="1378" t="str">
        <f t="shared" si="2177"/>
        <v/>
      </c>
      <c r="CO676" s="1379" t="str">
        <f t="shared" si="2178"/>
        <v/>
      </c>
      <c r="CP676" s="1379" t="str">
        <f t="shared" si="2179"/>
        <v/>
      </c>
      <c r="CQ676" s="1379">
        <f t="shared" si="2180"/>
        <v>9.9265435775263062E-4</v>
      </c>
      <c r="CR676" s="1379" t="str">
        <f t="shared" si="2181"/>
        <v/>
      </c>
      <c r="CS676" s="1378" t="str">
        <f t="shared" si="2182"/>
        <v/>
      </c>
      <c r="CT676" s="1378" t="str">
        <f t="shared" si="2183"/>
        <v/>
      </c>
      <c r="CU676" s="1378" t="str">
        <f t="shared" si="2184"/>
        <v/>
      </c>
      <c r="CV676" s="1378" t="str">
        <f t="shared" si="2185"/>
        <v/>
      </c>
      <c r="CW676" s="1378" t="str">
        <f t="shared" si="2186"/>
        <v/>
      </c>
      <c r="CX676" s="1377" t="str">
        <f t="shared" si="2187"/>
        <v/>
      </c>
      <c r="CY676" s="1380" t="str">
        <f t="shared" si="2188"/>
        <v/>
      </c>
      <c r="CZ676" s="638" t="str">
        <f t="shared" si="2189"/>
        <v/>
      </c>
      <c r="DA676" s="639" t="str">
        <f t="shared" si="2190"/>
        <v/>
      </c>
      <c r="DB676" s="640" t="str">
        <f t="shared" si="2191"/>
        <v/>
      </c>
      <c r="DC676" s="640" t="str">
        <f t="shared" si="2192"/>
        <v/>
      </c>
      <c r="DD676" s="640" t="str">
        <f t="shared" si="2193"/>
        <v/>
      </c>
      <c r="DE676" s="640" t="str">
        <f t="shared" si="2194"/>
        <v/>
      </c>
      <c r="DF676" s="640" t="str">
        <f t="shared" si="2195"/>
        <v/>
      </c>
      <c r="DG676" s="641" t="str">
        <f t="shared" si="2196"/>
        <v/>
      </c>
      <c r="DH676" s="641" t="str">
        <f t="shared" si="2197"/>
        <v/>
      </c>
      <c r="DI676" s="641" t="str">
        <f t="shared" si="2198"/>
        <v/>
      </c>
      <c r="DJ676" s="641" t="str">
        <f t="shared" si="2199"/>
        <v/>
      </c>
      <c r="DK676" s="640" t="str">
        <f t="shared" si="2200"/>
        <v/>
      </c>
      <c r="DL676" s="640" t="str">
        <f t="shared" si="2201"/>
        <v/>
      </c>
      <c r="DM676" s="640" t="str">
        <f t="shared" si="2202"/>
        <v/>
      </c>
      <c r="DN676" s="640" t="str">
        <f t="shared" si="2203"/>
        <v/>
      </c>
      <c r="DO676" s="640" t="str">
        <f t="shared" si="2204"/>
        <v/>
      </c>
      <c r="DP676" s="639" t="str">
        <f t="shared" si="2205"/>
        <v/>
      </c>
      <c r="DQ676" s="638" t="str">
        <f t="shared" si="2206"/>
        <v/>
      </c>
      <c r="DR676" s="753">
        <f t="shared" si="2207"/>
        <v>1</v>
      </c>
      <c r="DS676" s="111">
        <f t="shared" si="2208"/>
        <v>0</v>
      </c>
      <c r="DT676" s="111">
        <f t="shared" si="2209"/>
        <v>0</v>
      </c>
      <c r="DU676" s="111">
        <f t="shared" si="2210"/>
        <v>0</v>
      </c>
      <c r="DV676" s="602"/>
      <c r="DW676" s="719"/>
      <c r="DX676" s="719"/>
      <c r="DY676" s="719"/>
      <c r="DZ676" s="719"/>
      <c r="EA676" s="719"/>
      <c r="EB676" s="719"/>
      <c r="EC676" s="719"/>
      <c r="ED676" s="719"/>
      <c r="EE676" s="603"/>
    </row>
    <row r="677" spans="1:135" s="604" customFormat="1" ht="15.75" customHeight="1">
      <c r="A677" s="781" t="s">
        <v>417</v>
      </c>
      <c r="B677" s="233"/>
      <c r="C677" s="233"/>
      <c r="D677" s="233"/>
      <c r="E677" s="233"/>
      <c r="F677" s="233"/>
      <c r="G677" s="233"/>
      <c r="H677" s="233"/>
      <c r="I677" s="233"/>
      <c r="J677" s="233"/>
      <c r="K677" s="306"/>
      <c r="L677" s="306"/>
      <c r="M677" s="306"/>
      <c r="N677" s="306"/>
      <c r="O677" s="233"/>
      <c r="P677" s="233"/>
      <c r="Q677" s="306"/>
      <c r="R677" s="306"/>
      <c r="S677" s="306"/>
      <c r="T677" s="872"/>
      <c r="U677" s="233"/>
      <c r="V677" s="233"/>
      <c r="W677" s="233"/>
      <c r="X677" s="233"/>
      <c r="Y677" s="233"/>
      <c r="Z677" s="233"/>
      <c r="AA677" s="233"/>
      <c r="AB677" s="233"/>
      <c r="AC677" s="233"/>
      <c r="AD677" s="233"/>
      <c r="AE677" s="233"/>
      <c r="AF677" s="233"/>
      <c r="AG677" s="233"/>
      <c r="AH677" s="233"/>
      <c r="AI677" s="233"/>
      <c r="AJ677" s="306"/>
      <c r="AK677" s="306"/>
      <c r="AL677" s="233"/>
      <c r="AM677" s="872"/>
      <c r="AN677" s="233"/>
      <c r="AO677" s="233"/>
      <c r="AP677" s="233"/>
      <c r="AQ677" s="233"/>
      <c r="AR677" s="233"/>
      <c r="AS677" s="233"/>
      <c r="AT677" s="233"/>
      <c r="AU677" s="233"/>
      <c r="AV677" s="233"/>
      <c r="AW677" s="233"/>
      <c r="AX677" s="233"/>
      <c r="AY677" s="233"/>
      <c r="AZ677" s="233"/>
      <c r="BA677" s="233"/>
      <c r="BB677" s="233"/>
      <c r="BC677" s="233"/>
      <c r="BD677" s="233"/>
      <c r="BE677" s="233"/>
      <c r="BF677" s="872"/>
      <c r="BG677" s="233"/>
      <c r="BH677" s="233"/>
      <c r="BI677" s="233"/>
      <c r="BJ677" s="233"/>
      <c r="BK677" s="233"/>
      <c r="BL677" s="233"/>
      <c r="BM677" s="233"/>
      <c r="BN677" s="233"/>
      <c r="BO677" s="233"/>
      <c r="BP677" s="233"/>
      <c r="BQ677" s="233"/>
      <c r="BR677" s="233"/>
      <c r="BS677" s="233"/>
      <c r="BT677" s="233"/>
      <c r="BU677" s="233"/>
      <c r="BV677" s="233"/>
      <c r="BW677" s="233"/>
      <c r="BX677" s="233"/>
      <c r="BY677" s="872"/>
      <c r="BZ677" s="233"/>
      <c r="CA677" s="233"/>
      <c r="CB677" s="233"/>
      <c r="CC677" s="233"/>
      <c r="CD677" s="690" t="str">
        <f t="shared" si="2167"/>
        <v/>
      </c>
      <c r="CE677" s="690" t="str">
        <f t="shared" si="2168"/>
        <v/>
      </c>
      <c r="CF677" s="690" t="str">
        <f t="shared" si="2169"/>
        <v/>
      </c>
      <c r="CG677" s="786" t="str">
        <f t="shared" si="2170"/>
        <v/>
      </c>
      <c r="CH677" s="666"/>
      <c r="CI677" s="666"/>
      <c r="CJ677" s="666"/>
      <c r="CK677" s="666"/>
      <c r="CL677" s="666"/>
      <c r="CM677" s="666"/>
      <c r="CN677" s="666"/>
      <c r="CO677" s="666"/>
      <c r="CP677" s="666"/>
      <c r="CQ677" s="666"/>
      <c r="CR677" s="666"/>
      <c r="CS677" s="666"/>
      <c r="CT677" s="666"/>
      <c r="CU677" s="666"/>
      <c r="CV677" s="666"/>
      <c r="CW677" s="666"/>
      <c r="CX677" s="666"/>
      <c r="CY677" s="667"/>
      <c r="CZ677" s="208"/>
      <c r="DA677" s="208"/>
      <c r="DB677" s="208"/>
      <c r="DC677" s="208"/>
      <c r="DD677" s="208"/>
      <c r="DE677" s="208"/>
      <c r="DF677" s="208"/>
      <c r="DG677" s="208"/>
      <c r="DH677" s="208"/>
      <c r="DI677" s="208"/>
      <c r="DJ677" s="208"/>
      <c r="DK677" s="208"/>
      <c r="DL677" s="208"/>
      <c r="DM677" s="208"/>
      <c r="DN677" s="208"/>
      <c r="DO677" s="208"/>
      <c r="DP677" s="208"/>
      <c r="DQ677" s="208"/>
      <c r="DR677" s="699"/>
      <c r="DS677" s="112"/>
      <c r="DT677" s="112"/>
      <c r="DU677" s="112"/>
      <c r="DV677" s="692"/>
      <c r="DW677" s="718"/>
      <c r="DX677" s="718"/>
      <c r="DY677" s="718"/>
      <c r="DZ677" s="718"/>
      <c r="EA677" s="718"/>
      <c r="EB677" s="718"/>
      <c r="EC677" s="718"/>
      <c r="ED677" s="718"/>
      <c r="EE677" s="603"/>
    </row>
    <row r="678" spans="1:135" s="604" customFormat="1" ht="15.75" customHeight="1">
      <c r="A678" s="710" t="s">
        <v>401</v>
      </c>
      <c r="B678" s="233"/>
      <c r="C678" s="233"/>
      <c r="D678" s="233"/>
      <c r="E678" s="233"/>
      <c r="F678" s="233"/>
      <c r="G678" s="233"/>
      <c r="H678" s="233"/>
      <c r="I678" s="233"/>
      <c r="J678" s="233"/>
      <c r="K678" s="306"/>
      <c r="L678" s="306"/>
      <c r="M678" s="306"/>
      <c r="N678" s="306"/>
      <c r="O678" s="233"/>
      <c r="P678" s="233"/>
      <c r="Q678" s="306"/>
      <c r="R678" s="306"/>
      <c r="S678" s="306"/>
      <c r="T678" s="873"/>
      <c r="U678" s="233">
        <v>2.5</v>
      </c>
      <c r="V678" s="233"/>
      <c r="W678" s="233">
        <v>2.5</v>
      </c>
      <c r="X678" s="233">
        <v>0.5</v>
      </c>
      <c r="Y678" s="233"/>
      <c r="Z678" s="233"/>
      <c r="AA678" s="233"/>
      <c r="AB678" s="233"/>
      <c r="AC678" s="233"/>
      <c r="AD678" s="233">
        <v>2</v>
      </c>
      <c r="AE678" s="233"/>
      <c r="AF678" s="233"/>
      <c r="AG678" s="233"/>
      <c r="AH678" s="233"/>
      <c r="AI678" s="233"/>
      <c r="AJ678" s="306"/>
      <c r="AK678" s="306"/>
      <c r="AL678" s="233"/>
      <c r="AM678" s="873"/>
      <c r="AN678" s="233"/>
      <c r="AO678" s="233"/>
      <c r="AP678" s="233"/>
      <c r="AQ678" s="233"/>
      <c r="AR678" s="233"/>
      <c r="AS678" s="233"/>
      <c r="AT678" s="233"/>
      <c r="AU678" s="233"/>
      <c r="AV678" s="233"/>
      <c r="AW678" s="233"/>
      <c r="AX678" s="233"/>
      <c r="AY678" s="233"/>
      <c r="AZ678" s="233"/>
      <c r="BA678" s="233"/>
      <c r="BB678" s="233"/>
      <c r="BC678" s="233"/>
      <c r="BD678" s="233"/>
      <c r="BE678" s="233"/>
      <c r="BF678" s="873"/>
      <c r="BG678" s="233"/>
      <c r="BH678" s="233"/>
      <c r="BI678" s="233"/>
      <c r="BJ678" s="233"/>
      <c r="BK678" s="233"/>
      <c r="BL678" s="233"/>
      <c r="BM678" s="233"/>
      <c r="BN678" s="233"/>
      <c r="BO678" s="233"/>
      <c r="BP678" s="233"/>
      <c r="BQ678" s="233"/>
      <c r="BR678" s="233"/>
      <c r="BS678" s="233"/>
      <c r="BT678" s="233"/>
      <c r="BU678" s="233"/>
      <c r="BV678" s="233"/>
      <c r="BW678" s="233"/>
      <c r="BX678" s="233"/>
      <c r="BY678" s="873"/>
      <c r="BZ678" s="871"/>
      <c r="CA678" s="871"/>
      <c r="CB678" s="871"/>
      <c r="CC678" s="871"/>
      <c r="CD678" s="698" t="str">
        <f t="shared" si="2167"/>
        <v/>
      </c>
      <c r="CE678" s="698">
        <f t="shared" si="2168"/>
        <v>2.25</v>
      </c>
      <c r="CF678" s="698" t="str">
        <f t="shared" si="2169"/>
        <v/>
      </c>
      <c r="CG678" s="787" t="str">
        <f t="shared" si="2170"/>
        <v/>
      </c>
      <c r="CH678" s="1371" t="str">
        <f t="shared" ref="CH678:CQ681" si="2227">IF($CH$4=$CD$4,IF(OR(-FLOOR(((18-COUNT($B678:$S678))/2),1)+CH$7&lt;1,-FLOOR(((18-COUNT($B678:$S678))/2),1)+CH$7&gt;COUNT($B678:$S678)),"",LARGE($B678:$S678,-FLOOR(((18-COUNT($B678:$S678))/2),1)+CH$7)),IF(OR(-FLOOR(((18-COUNT($AN678:$BE678))/2),1)+CH$7&lt;1,-FLOOR(((18-COUNT($AN678:$BE678))/2),1)+CH$7&gt;COUNT($AN678:$BE678)),"",LARGE($AN678:$BE678,-FLOOR(((18-COUNT($AN678:$BE678))/2),1)+CH$7)))</f>
        <v/>
      </c>
      <c r="CI678" s="1372" t="str">
        <f t="shared" si="2227"/>
        <v/>
      </c>
      <c r="CJ678" s="1373" t="str">
        <f t="shared" si="2227"/>
        <v/>
      </c>
      <c r="CK678" s="1373" t="str">
        <f t="shared" si="2227"/>
        <v/>
      </c>
      <c r="CL678" s="1373" t="str">
        <f t="shared" si="2227"/>
        <v/>
      </c>
      <c r="CM678" s="1373" t="str">
        <f t="shared" si="2227"/>
        <v/>
      </c>
      <c r="CN678" s="1373" t="str">
        <f t="shared" si="2227"/>
        <v/>
      </c>
      <c r="CO678" s="1374" t="str">
        <f t="shared" si="2227"/>
        <v/>
      </c>
      <c r="CP678" s="1374" t="str">
        <f t="shared" si="2227"/>
        <v/>
      </c>
      <c r="CQ678" s="1374" t="str">
        <f t="shared" si="2227"/>
        <v/>
      </c>
      <c r="CR678" s="1374" t="str">
        <f t="shared" ref="CR678:CY681" si="2228">IF($CH$4=$CD$4,IF(OR(-FLOOR(((18-COUNT($B678:$S678))/2),1)+CR$7&lt;1,-FLOOR(((18-COUNT($B678:$S678))/2),1)+CR$7&gt;COUNT($B678:$S678)),"",LARGE($B678:$S678,-FLOOR(((18-COUNT($B678:$S678))/2),1)+CR$7)),IF(OR(-FLOOR(((18-COUNT($AN678:$BE678))/2),1)+CR$7&lt;1,-FLOOR(((18-COUNT($AN678:$BE678))/2),1)+CR$7&gt;COUNT($AN678:$BE678)),"",LARGE($AN678:$BE678,-FLOOR(((18-COUNT($AN678:$BE678))/2),1)+CR$7)))</f>
        <v/>
      </c>
      <c r="CS678" s="1373" t="str">
        <f t="shared" si="2228"/>
        <v/>
      </c>
      <c r="CT678" s="1373" t="str">
        <f t="shared" si="2228"/>
        <v/>
      </c>
      <c r="CU678" s="1373" t="str">
        <f t="shared" si="2228"/>
        <v/>
      </c>
      <c r="CV678" s="1373" t="str">
        <f t="shared" si="2228"/>
        <v/>
      </c>
      <c r="CW678" s="1373" t="str">
        <f t="shared" si="2228"/>
        <v/>
      </c>
      <c r="CX678" s="1372" t="str">
        <f t="shared" si="2228"/>
        <v/>
      </c>
      <c r="CY678" s="1375" t="str">
        <f t="shared" si="2228"/>
        <v/>
      </c>
      <c r="CZ678" s="532" t="str">
        <f t="shared" ref="CZ678:DI681" si="2229">IF($CH$4=$CD$4,IF(OR(-FLOOR(((18-COUNT($U678:$AL678))/2),1)+CZ$7&lt;1,-FLOOR(((18-COUNT($U678:$AL678))/2),1)+CZ$7&gt;COUNT($U678:$AL678)),"",LARGE($U678:$AL678,-FLOOR(((18-COUNT($U678:$AL678))/2),1)+CZ$7)),IF(OR(-FLOOR(((18-COUNT($BG678:$BX678))/2),1)+CZ$7&lt;1,-FLOOR(((18-COUNT($BG678:$BX678))/2),1)+CZ$7&gt;COUNT($BG678:$BX678)),"",LARGE($BG678:$BX678,-FLOOR(((18-COUNT($BG678:$BX678))/2),1)+CZ$7)))</f>
        <v/>
      </c>
      <c r="DA678" s="533" t="str">
        <f t="shared" si="2229"/>
        <v/>
      </c>
      <c r="DB678" s="534" t="str">
        <f t="shared" si="2229"/>
        <v/>
      </c>
      <c r="DC678" s="534" t="str">
        <f t="shared" si="2229"/>
        <v/>
      </c>
      <c r="DD678" s="534" t="str">
        <f t="shared" si="2229"/>
        <v/>
      </c>
      <c r="DE678" s="534" t="str">
        <f t="shared" si="2229"/>
        <v/>
      </c>
      <c r="DF678" s="534" t="str">
        <f t="shared" si="2229"/>
        <v/>
      </c>
      <c r="DG678" s="535">
        <f t="shared" si="2229"/>
        <v>0.5</v>
      </c>
      <c r="DH678" s="535">
        <f t="shared" si="2229"/>
        <v>2</v>
      </c>
      <c r="DI678" s="535">
        <f t="shared" si="2229"/>
        <v>2.5</v>
      </c>
      <c r="DJ678" s="535">
        <f t="shared" ref="DJ678:DQ681" si="2230">IF($CH$4=$CD$4,IF(OR(-FLOOR(((18-COUNT($U678:$AL678))/2),1)+DJ$7&lt;1,-FLOOR(((18-COUNT($U678:$AL678))/2),1)+DJ$7&gt;COUNT($U678:$AL678)),"",LARGE($U678:$AL678,-FLOOR(((18-COUNT($U678:$AL678))/2),1)+DJ$7)),IF(OR(-FLOOR(((18-COUNT($BG678:$BX678))/2),1)+DJ$7&lt;1,-FLOOR(((18-COUNT($BG678:$BX678))/2),1)+DJ$7&gt;COUNT($BG678:$BX678)),"",LARGE($BG678:$BX678,-FLOOR(((18-COUNT($BG678:$BX678))/2),1)+DJ$7)))</f>
        <v>2.5</v>
      </c>
      <c r="DK678" s="534" t="str">
        <f t="shared" si="2230"/>
        <v/>
      </c>
      <c r="DL678" s="534" t="str">
        <f t="shared" si="2230"/>
        <v/>
      </c>
      <c r="DM678" s="534" t="str">
        <f t="shared" si="2230"/>
        <v/>
      </c>
      <c r="DN678" s="534" t="str">
        <f t="shared" si="2230"/>
        <v/>
      </c>
      <c r="DO678" s="534" t="str">
        <f t="shared" si="2230"/>
        <v/>
      </c>
      <c r="DP678" s="533" t="str">
        <f t="shared" si="2230"/>
        <v/>
      </c>
      <c r="DQ678" s="532" t="str">
        <f t="shared" si="2230"/>
        <v/>
      </c>
      <c r="DR678" s="753">
        <f>COUNT(B678:S678)</f>
        <v>0</v>
      </c>
      <c r="DS678" s="111">
        <f>COUNT(U678:AL678)</f>
        <v>4</v>
      </c>
      <c r="DT678" s="111">
        <f>COUNT(AN678:BE678)</f>
        <v>0</v>
      </c>
      <c r="DU678" s="111">
        <f>COUNT(BG678:BX678)</f>
        <v>0</v>
      </c>
      <c r="DV678" s="602"/>
      <c r="DW678" s="719"/>
      <c r="DX678" s="719"/>
      <c r="DY678" s="719"/>
      <c r="DZ678" s="719"/>
      <c r="EA678" s="719"/>
      <c r="EB678" s="719"/>
      <c r="EC678" s="719"/>
      <c r="ED678" s="719"/>
      <c r="EE678" s="603"/>
    </row>
    <row r="679" spans="1:135" s="604" customFormat="1" ht="15.75" customHeight="1">
      <c r="A679" s="710" t="s">
        <v>399</v>
      </c>
      <c r="B679" s="233"/>
      <c r="C679" s="233"/>
      <c r="D679" s="233"/>
      <c r="E679" s="233"/>
      <c r="F679" s="233"/>
      <c r="G679" s="233"/>
      <c r="H679" s="233"/>
      <c r="I679" s="233"/>
      <c r="J679" s="233"/>
      <c r="K679" s="306"/>
      <c r="L679" s="306"/>
      <c r="M679" s="306"/>
      <c r="N679" s="306"/>
      <c r="O679" s="233"/>
      <c r="P679" s="233"/>
      <c r="Q679" s="306"/>
      <c r="R679" s="306"/>
      <c r="S679" s="306"/>
      <c r="T679" s="873"/>
      <c r="U679" s="233">
        <v>12</v>
      </c>
      <c r="V679" s="233"/>
      <c r="W679" s="233">
        <v>12</v>
      </c>
      <c r="X679" s="233">
        <v>1</v>
      </c>
      <c r="Y679" s="233"/>
      <c r="Z679" s="233"/>
      <c r="AA679" s="233"/>
      <c r="AB679" s="233"/>
      <c r="AC679" s="233"/>
      <c r="AD679" s="233">
        <v>1</v>
      </c>
      <c r="AE679" s="233"/>
      <c r="AF679" s="233"/>
      <c r="AG679" s="233"/>
      <c r="AH679" s="233"/>
      <c r="AI679" s="233"/>
      <c r="AJ679" s="306"/>
      <c r="AK679" s="306"/>
      <c r="AL679" s="233"/>
      <c r="AM679" s="873"/>
      <c r="AN679" s="233"/>
      <c r="AO679" s="233"/>
      <c r="AP679" s="233"/>
      <c r="AQ679" s="233"/>
      <c r="AR679" s="233"/>
      <c r="AS679" s="233"/>
      <c r="AT679" s="233"/>
      <c r="AU679" s="233"/>
      <c r="AV679" s="233"/>
      <c r="AW679" s="233"/>
      <c r="AX679" s="233"/>
      <c r="AY679" s="233"/>
      <c r="AZ679" s="233"/>
      <c r="BA679" s="233"/>
      <c r="BB679" s="233"/>
      <c r="BC679" s="233"/>
      <c r="BD679" s="233"/>
      <c r="BE679" s="233"/>
      <c r="BF679" s="873"/>
      <c r="BG679" s="233"/>
      <c r="BH679" s="233"/>
      <c r="BI679" s="233"/>
      <c r="BJ679" s="233"/>
      <c r="BK679" s="233"/>
      <c r="BL679" s="233"/>
      <c r="BM679" s="233"/>
      <c r="BN679" s="233"/>
      <c r="BO679" s="233"/>
      <c r="BP679" s="233"/>
      <c r="BQ679" s="233"/>
      <c r="BR679" s="233"/>
      <c r="BS679" s="233"/>
      <c r="BT679" s="233"/>
      <c r="BU679" s="233"/>
      <c r="BV679" s="233"/>
      <c r="BW679" s="233"/>
      <c r="BX679" s="233"/>
      <c r="BY679" s="873"/>
      <c r="BZ679" s="233"/>
      <c r="CA679" s="233"/>
      <c r="CB679" s="233"/>
      <c r="CC679" s="233"/>
      <c r="CD679" s="698" t="str">
        <f t="shared" si="2167"/>
        <v/>
      </c>
      <c r="CE679" s="698">
        <f t="shared" si="2168"/>
        <v>6.5</v>
      </c>
      <c r="CF679" s="698" t="str">
        <f t="shared" si="2169"/>
        <v/>
      </c>
      <c r="CG679" s="787" t="str">
        <f t="shared" si="2170"/>
        <v/>
      </c>
      <c r="CH679" s="1371" t="str">
        <f t="shared" si="2227"/>
        <v/>
      </c>
      <c r="CI679" s="1372" t="str">
        <f t="shared" si="2227"/>
        <v/>
      </c>
      <c r="CJ679" s="1373" t="str">
        <f t="shared" si="2227"/>
        <v/>
      </c>
      <c r="CK679" s="1373" t="str">
        <f t="shared" si="2227"/>
        <v/>
      </c>
      <c r="CL679" s="1373" t="str">
        <f t="shared" si="2227"/>
        <v/>
      </c>
      <c r="CM679" s="1373" t="str">
        <f t="shared" si="2227"/>
        <v/>
      </c>
      <c r="CN679" s="1373" t="str">
        <f t="shared" si="2227"/>
        <v/>
      </c>
      <c r="CO679" s="1374" t="str">
        <f t="shared" si="2227"/>
        <v/>
      </c>
      <c r="CP679" s="1374" t="str">
        <f t="shared" si="2227"/>
        <v/>
      </c>
      <c r="CQ679" s="1374" t="str">
        <f t="shared" si="2227"/>
        <v/>
      </c>
      <c r="CR679" s="1374" t="str">
        <f t="shared" si="2228"/>
        <v/>
      </c>
      <c r="CS679" s="1373" t="str">
        <f t="shared" si="2228"/>
        <v/>
      </c>
      <c r="CT679" s="1373" t="str">
        <f t="shared" si="2228"/>
        <v/>
      </c>
      <c r="CU679" s="1373" t="str">
        <f t="shared" si="2228"/>
        <v/>
      </c>
      <c r="CV679" s="1373" t="str">
        <f t="shared" si="2228"/>
        <v/>
      </c>
      <c r="CW679" s="1373" t="str">
        <f t="shared" si="2228"/>
        <v/>
      </c>
      <c r="CX679" s="1372" t="str">
        <f t="shared" si="2228"/>
        <v/>
      </c>
      <c r="CY679" s="1375" t="str">
        <f t="shared" si="2228"/>
        <v/>
      </c>
      <c r="CZ679" s="532" t="str">
        <f t="shared" si="2229"/>
        <v/>
      </c>
      <c r="DA679" s="533" t="str">
        <f t="shared" si="2229"/>
        <v/>
      </c>
      <c r="DB679" s="534" t="str">
        <f t="shared" si="2229"/>
        <v/>
      </c>
      <c r="DC679" s="534" t="str">
        <f t="shared" si="2229"/>
        <v/>
      </c>
      <c r="DD679" s="534" t="str">
        <f t="shared" si="2229"/>
        <v/>
      </c>
      <c r="DE679" s="534" t="str">
        <f t="shared" si="2229"/>
        <v/>
      </c>
      <c r="DF679" s="534" t="str">
        <f t="shared" si="2229"/>
        <v/>
      </c>
      <c r="DG679" s="535">
        <f t="shared" si="2229"/>
        <v>1</v>
      </c>
      <c r="DH679" s="535">
        <f t="shared" si="2229"/>
        <v>1</v>
      </c>
      <c r="DI679" s="535">
        <f t="shared" si="2229"/>
        <v>12</v>
      </c>
      <c r="DJ679" s="535">
        <f t="shared" si="2230"/>
        <v>12</v>
      </c>
      <c r="DK679" s="534" t="str">
        <f t="shared" si="2230"/>
        <v/>
      </c>
      <c r="DL679" s="534" t="str">
        <f t="shared" si="2230"/>
        <v/>
      </c>
      <c r="DM679" s="534" t="str">
        <f t="shared" si="2230"/>
        <v/>
      </c>
      <c r="DN679" s="534" t="str">
        <f t="shared" si="2230"/>
        <v/>
      </c>
      <c r="DO679" s="534" t="str">
        <f t="shared" si="2230"/>
        <v/>
      </c>
      <c r="DP679" s="533" t="str">
        <f t="shared" si="2230"/>
        <v/>
      </c>
      <c r="DQ679" s="532" t="str">
        <f t="shared" si="2230"/>
        <v/>
      </c>
      <c r="DR679" s="753">
        <f>COUNT(B679:S679)</f>
        <v>0</v>
      </c>
      <c r="DS679" s="111">
        <f>COUNT(U679:AL679)</f>
        <v>4</v>
      </c>
      <c r="DT679" s="111">
        <f>COUNT(AN679:BE679)</f>
        <v>0</v>
      </c>
      <c r="DU679" s="111">
        <f>COUNT(BG679:BX679)</f>
        <v>0</v>
      </c>
      <c r="DV679" s="602"/>
      <c r="DW679" s="719"/>
      <c r="DX679" s="719"/>
      <c r="DY679" s="719"/>
      <c r="DZ679" s="719"/>
      <c r="EA679" s="719"/>
      <c r="EB679" s="719"/>
      <c r="EC679" s="719"/>
      <c r="ED679" s="719"/>
      <c r="EE679" s="603"/>
    </row>
    <row r="680" spans="1:135" s="604" customFormat="1" ht="15.75" customHeight="1">
      <c r="A680" s="874" t="s">
        <v>393</v>
      </c>
      <c r="B680" s="858">
        <f t="shared" ref="B680:S680" si="2231">4000*4.1868</f>
        <v>16747.2</v>
      </c>
      <c r="C680" s="858">
        <f t="shared" si="2231"/>
        <v>16747.2</v>
      </c>
      <c r="D680" s="858">
        <f t="shared" si="2231"/>
        <v>16747.2</v>
      </c>
      <c r="E680" s="858">
        <f t="shared" si="2231"/>
        <v>16747.2</v>
      </c>
      <c r="F680" s="858">
        <f t="shared" si="2231"/>
        <v>16747.2</v>
      </c>
      <c r="G680" s="858">
        <f t="shared" si="2231"/>
        <v>16747.2</v>
      </c>
      <c r="H680" s="858">
        <f t="shared" si="2231"/>
        <v>16747.2</v>
      </c>
      <c r="I680" s="858">
        <f t="shared" si="2231"/>
        <v>16747.2</v>
      </c>
      <c r="J680" s="858">
        <f t="shared" si="2231"/>
        <v>16747.2</v>
      </c>
      <c r="K680" s="858">
        <f t="shared" si="2231"/>
        <v>16747.2</v>
      </c>
      <c r="L680" s="858">
        <f t="shared" si="2231"/>
        <v>16747.2</v>
      </c>
      <c r="M680" s="858">
        <f t="shared" si="2231"/>
        <v>16747.2</v>
      </c>
      <c r="N680" s="858">
        <f t="shared" si="2231"/>
        <v>16747.2</v>
      </c>
      <c r="O680" s="858">
        <f t="shared" si="2231"/>
        <v>16747.2</v>
      </c>
      <c r="P680" s="858">
        <f t="shared" si="2231"/>
        <v>16747.2</v>
      </c>
      <c r="Q680" s="858">
        <f t="shared" si="2231"/>
        <v>16747.2</v>
      </c>
      <c r="R680" s="858">
        <f t="shared" si="2231"/>
        <v>16747.2</v>
      </c>
      <c r="S680" s="858">
        <f t="shared" si="2231"/>
        <v>16747.2</v>
      </c>
      <c r="T680" s="872"/>
      <c r="U680" s="858">
        <f t="shared" ref="U680:AL680" si="2232">4000*4.1868</f>
        <v>16747.2</v>
      </c>
      <c r="V680" s="858">
        <f t="shared" si="2232"/>
        <v>16747.2</v>
      </c>
      <c r="W680" s="858">
        <f t="shared" si="2232"/>
        <v>16747.2</v>
      </c>
      <c r="X680" s="858">
        <f t="shared" si="2232"/>
        <v>16747.2</v>
      </c>
      <c r="Y680" s="858">
        <f t="shared" si="2232"/>
        <v>16747.2</v>
      </c>
      <c r="Z680" s="858">
        <f t="shared" si="2232"/>
        <v>16747.2</v>
      </c>
      <c r="AA680" s="858">
        <f t="shared" si="2232"/>
        <v>16747.2</v>
      </c>
      <c r="AB680" s="858">
        <f t="shared" si="2232"/>
        <v>16747.2</v>
      </c>
      <c r="AC680" s="858">
        <f t="shared" si="2232"/>
        <v>16747.2</v>
      </c>
      <c r="AD680" s="858">
        <f t="shared" si="2232"/>
        <v>16747.2</v>
      </c>
      <c r="AE680" s="858">
        <f t="shared" si="2232"/>
        <v>16747.2</v>
      </c>
      <c r="AF680" s="858">
        <f t="shared" si="2232"/>
        <v>16747.2</v>
      </c>
      <c r="AG680" s="858">
        <f t="shared" si="2232"/>
        <v>16747.2</v>
      </c>
      <c r="AH680" s="858">
        <f t="shared" si="2232"/>
        <v>16747.2</v>
      </c>
      <c r="AI680" s="858">
        <f t="shared" si="2232"/>
        <v>16747.2</v>
      </c>
      <c r="AJ680" s="858">
        <f t="shared" si="2232"/>
        <v>16747.2</v>
      </c>
      <c r="AK680" s="858">
        <f t="shared" si="2232"/>
        <v>16747.2</v>
      </c>
      <c r="AL680" s="858">
        <f t="shared" si="2232"/>
        <v>16747.2</v>
      </c>
      <c r="AM680" s="872"/>
      <c r="AN680" s="861">
        <v>16747</v>
      </c>
      <c r="AO680" s="862">
        <v>16747</v>
      </c>
      <c r="AP680" s="862">
        <v>16747</v>
      </c>
      <c r="AQ680" s="862">
        <v>16747</v>
      </c>
      <c r="AR680" s="862">
        <v>16747</v>
      </c>
      <c r="AS680" s="862">
        <v>16747</v>
      </c>
      <c r="AT680" s="862">
        <v>16747</v>
      </c>
      <c r="AU680" s="862">
        <v>16747</v>
      </c>
      <c r="AV680" s="862">
        <v>16747</v>
      </c>
      <c r="AW680" s="862">
        <v>16747</v>
      </c>
      <c r="AX680" s="862">
        <v>16747</v>
      </c>
      <c r="AY680" s="862">
        <v>16747</v>
      </c>
      <c r="AZ680" s="862">
        <v>16747</v>
      </c>
      <c r="BA680" s="862">
        <v>16747</v>
      </c>
      <c r="BB680" s="862">
        <v>16747</v>
      </c>
      <c r="BC680" s="862">
        <v>16747</v>
      </c>
      <c r="BD680" s="862">
        <v>16747</v>
      </c>
      <c r="BE680" s="862">
        <v>16747</v>
      </c>
      <c r="BF680" s="872"/>
      <c r="BG680" s="861">
        <v>16747</v>
      </c>
      <c r="BH680" s="862">
        <v>16747</v>
      </c>
      <c r="BI680" s="862">
        <v>16747</v>
      </c>
      <c r="BJ680" s="862">
        <v>16747</v>
      </c>
      <c r="BK680" s="862">
        <v>16747</v>
      </c>
      <c r="BL680" s="862">
        <v>16747</v>
      </c>
      <c r="BM680" s="862">
        <v>16747</v>
      </c>
      <c r="BN680" s="862">
        <v>16747</v>
      </c>
      <c r="BO680" s="862">
        <v>16747</v>
      </c>
      <c r="BP680" s="862">
        <v>16747</v>
      </c>
      <c r="BQ680" s="862">
        <v>16747</v>
      </c>
      <c r="BR680" s="862">
        <v>16747</v>
      </c>
      <c r="BS680" s="862">
        <v>16747</v>
      </c>
      <c r="BT680" s="862">
        <v>16747</v>
      </c>
      <c r="BU680" s="862">
        <v>16747</v>
      </c>
      <c r="BV680" s="862">
        <v>16747</v>
      </c>
      <c r="BW680" s="862">
        <v>16747</v>
      </c>
      <c r="BX680" s="862">
        <v>16747</v>
      </c>
      <c r="BY680" s="872"/>
      <c r="BZ680" s="861">
        <v>16747</v>
      </c>
      <c r="CA680" s="862">
        <v>16747</v>
      </c>
      <c r="CB680" s="862">
        <v>16747</v>
      </c>
      <c r="CC680" s="862">
        <v>16747</v>
      </c>
      <c r="CD680" s="698">
        <f t="shared" si="2167"/>
        <v>16747.200000000004</v>
      </c>
      <c r="CE680" s="698">
        <f t="shared" si="2168"/>
        <v>16747.200000000004</v>
      </c>
      <c r="CF680" s="698">
        <f t="shared" si="2169"/>
        <v>16747</v>
      </c>
      <c r="CG680" s="787">
        <f t="shared" si="2170"/>
        <v>16747</v>
      </c>
      <c r="CH680" s="1371">
        <f t="shared" si="2227"/>
        <v>16747.2</v>
      </c>
      <c r="CI680" s="1372">
        <f t="shared" si="2227"/>
        <v>16747.2</v>
      </c>
      <c r="CJ680" s="1373">
        <f t="shared" si="2227"/>
        <v>16747.2</v>
      </c>
      <c r="CK680" s="1373">
        <f t="shared" si="2227"/>
        <v>16747.2</v>
      </c>
      <c r="CL680" s="1373">
        <f t="shared" si="2227"/>
        <v>16747.2</v>
      </c>
      <c r="CM680" s="1373">
        <f t="shared" si="2227"/>
        <v>16747.2</v>
      </c>
      <c r="CN680" s="1373">
        <f t="shared" si="2227"/>
        <v>16747.2</v>
      </c>
      <c r="CO680" s="1374">
        <f t="shared" si="2227"/>
        <v>16747.2</v>
      </c>
      <c r="CP680" s="1374">
        <f t="shared" si="2227"/>
        <v>16747.2</v>
      </c>
      <c r="CQ680" s="1374">
        <f t="shared" si="2227"/>
        <v>16747.2</v>
      </c>
      <c r="CR680" s="1374">
        <f t="shared" si="2228"/>
        <v>16747.2</v>
      </c>
      <c r="CS680" s="1373">
        <f t="shared" si="2228"/>
        <v>16747.2</v>
      </c>
      <c r="CT680" s="1373">
        <f t="shared" si="2228"/>
        <v>16747.2</v>
      </c>
      <c r="CU680" s="1373">
        <f t="shared" si="2228"/>
        <v>16747.2</v>
      </c>
      <c r="CV680" s="1373">
        <f t="shared" si="2228"/>
        <v>16747.2</v>
      </c>
      <c r="CW680" s="1373">
        <f t="shared" si="2228"/>
        <v>16747.2</v>
      </c>
      <c r="CX680" s="1372">
        <f t="shared" si="2228"/>
        <v>16747.2</v>
      </c>
      <c r="CY680" s="1375">
        <f t="shared" si="2228"/>
        <v>16747.2</v>
      </c>
      <c r="CZ680" s="532">
        <f t="shared" si="2229"/>
        <v>16747.2</v>
      </c>
      <c r="DA680" s="533">
        <f t="shared" si="2229"/>
        <v>16747.2</v>
      </c>
      <c r="DB680" s="534">
        <f t="shared" si="2229"/>
        <v>16747.2</v>
      </c>
      <c r="DC680" s="534">
        <f t="shared" si="2229"/>
        <v>16747.2</v>
      </c>
      <c r="DD680" s="534">
        <f t="shared" si="2229"/>
        <v>16747.2</v>
      </c>
      <c r="DE680" s="534">
        <f t="shared" si="2229"/>
        <v>16747.2</v>
      </c>
      <c r="DF680" s="534">
        <f t="shared" si="2229"/>
        <v>16747.2</v>
      </c>
      <c r="DG680" s="535">
        <f t="shared" si="2229"/>
        <v>16747.2</v>
      </c>
      <c r="DH680" s="535">
        <f t="shared" si="2229"/>
        <v>16747.2</v>
      </c>
      <c r="DI680" s="535">
        <f t="shared" si="2229"/>
        <v>16747.2</v>
      </c>
      <c r="DJ680" s="535">
        <f t="shared" si="2230"/>
        <v>16747.2</v>
      </c>
      <c r="DK680" s="534">
        <f t="shared" si="2230"/>
        <v>16747.2</v>
      </c>
      <c r="DL680" s="534">
        <f t="shared" si="2230"/>
        <v>16747.2</v>
      </c>
      <c r="DM680" s="534">
        <f t="shared" si="2230"/>
        <v>16747.2</v>
      </c>
      <c r="DN680" s="534">
        <f t="shared" si="2230"/>
        <v>16747.2</v>
      </c>
      <c r="DO680" s="534">
        <f t="shared" si="2230"/>
        <v>16747.2</v>
      </c>
      <c r="DP680" s="533">
        <f t="shared" si="2230"/>
        <v>16747.2</v>
      </c>
      <c r="DQ680" s="532">
        <f t="shared" si="2230"/>
        <v>16747.2</v>
      </c>
      <c r="DR680" s="753">
        <f>COUNT(B680:S680)</f>
        <v>18</v>
      </c>
      <c r="DS680" s="111">
        <f>COUNT(U680:AL680)</f>
        <v>18</v>
      </c>
      <c r="DT680" s="111">
        <f>COUNT(AN680:BE680)</f>
        <v>18</v>
      </c>
      <c r="DU680" s="111">
        <f>COUNT(BG680:BX680)</f>
        <v>18</v>
      </c>
      <c r="DV680" s="602"/>
      <c r="DW680" s="719"/>
      <c r="DX680" s="719"/>
      <c r="DY680" s="719"/>
      <c r="DZ680" s="719"/>
      <c r="EA680" s="719"/>
      <c r="EB680" s="719"/>
      <c r="EC680" s="719"/>
      <c r="ED680" s="719"/>
      <c r="EE680" s="603"/>
    </row>
    <row r="681" spans="1:135" s="604" customFormat="1" ht="15.75" customHeight="1">
      <c r="A681" s="710" t="s">
        <v>328</v>
      </c>
      <c r="B681" s="733" t="str">
        <f t="shared" ref="B681:S681" si="2233">IF(B678="","",B678*B679*B680/B$46/365/$G$1)</f>
        <v/>
      </c>
      <c r="C681" s="733" t="str">
        <f t="shared" si="2233"/>
        <v/>
      </c>
      <c r="D681" s="733" t="str">
        <f t="shared" si="2233"/>
        <v/>
      </c>
      <c r="E681" s="733" t="str">
        <f t="shared" si="2233"/>
        <v/>
      </c>
      <c r="F681" s="733" t="str">
        <f t="shared" si="2233"/>
        <v/>
      </c>
      <c r="G681" s="733" t="str">
        <f t="shared" si="2233"/>
        <v/>
      </c>
      <c r="H681" s="733" t="str">
        <f t="shared" si="2233"/>
        <v/>
      </c>
      <c r="I681" s="733" t="str">
        <f t="shared" si="2233"/>
        <v/>
      </c>
      <c r="J681" s="733" t="str">
        <f t="shared" si="2233"/>
        <v/>
      </c>
      <c r="K681" s="733" t="str">
        <f t="shared" si="2233"/>
        <v/>
      </c>
      <c r="L681" s="733" t="str">
        <f t="shared" si="2233"/>
        <v/>
      </c>
      <c r="M681" s="733" t="str">
        <f t="shared" si="2233"/>
        <v/>
      </c>
      <c r="N681" s="733" t="str">
        <f t="shared" si="2233"/>
        <v/>
      </c>
      <c r="O681" s="733" t="str">
        <f t="shared" si="2233"/>
        <v/>
      </c>
      <c r="P681" s="733" t="str">
        <f t="shared" si="2233"/>
        <v/>
      </c>
      <c r="Q681" s="733" t="str">
        <f t="shared" si="2233"/>
        <v/>
      </c>
      <c r="R681" s="733" t="str">
        <f t="shared" si="2233"/>
        <v/>
      </c>
      <c r="S681" s="733" t="str">
        <f t="shared" si="2233"/>
        <v/>
      </c>
      <c r="T681" s="752"/>
      <c r="U681" s="733">
        <f t="shared" ref="U681:AL681" si="2234">IF(U678="","",U678*U679*U680/U$46/365/$G$1)</f>
        <v>2.2345490126312043E-2</v>
      </c>
      <c r="V681" s="733" t="str">
        <f t="shared" si="2234"/>
        <v/>
      </c>
      <c r="W681" s="733">
        <f t="shared" si="2234"/>
        <v>1.9552303860523038E-2</v>
      </c>
      <c r="X681" s="733">
        <f t="shared" si="2234"/>
        <v>4.3449564134495649E-4</v>
      </c>
      <c r="Y681" s="733" t="str">
        <f t="shared" si="2234"/>
        <v/>
      </c>
      <c r="Z681" s="733" t="str">
        <f t="shared" si="2234"/>
        <v/>
      </c>
      <c r="AA681" s="733" t="str">
        <f t="shared" si="2234"/>
        <v/>
      </c>
      <c r="AB681" s="733" t="str">
        <f t="shared" si="2234"/>
        <v/>
      </c>
      <c r="AC681" s="733" t="str">
        <f t="shared" si="2234"/>
        <v/>
      </c>
      <c r="AD681" s="733">
        <f t="shared" si="2234"/>
        <v>1.3034869240348694E-3</v>
      </c>
      <c r="AE681" s="733" t="str">
        <f t="shared" si="2234"/>
        <v/>
      </c>
      <c r="AF681" s="733" t="str">
        <f t="shared" si="2234"/>
        <v/>
      </c>
      <c r="AG681" s="733" t="str">
        <f t="shared" si="2234"/>
        <v/>
      </c>
      <c r="AH681" s="733" t="str">
        <f t="shared" si="2234"/>
        <v/>
      </c>
      <c r="AI681" s="733" t="str">
        <f t="shared" si="2234"/>
        <v/>
      </c>
      <c r="AJ681" s="733" t="str">
        <f t="shared" si="2234"/>
        <v/>
      </c>
      <c r="AK681" s="733" t="str">
        <f t="shared" si="2234"/>
        <v/>
      </c>
      <c r="AL681" s="733" t="str">
        <f t="shared" si="2234"/>
        <v/>
      </c>
      <c r="AM681" s="752"/>
      <c r="AN681" s="733" t="str">
        <f t="shared" ref="AN681:BE681" si="2235">IF(AN678="","",AN678*AN679*AN680/AN$46/365/$G$1)</f>
        <v/>
      </c>
      <c r="AO681" s="733" t="str">
        <f t="shared" si="2235"/>
        <v/>
      </c>
      <c r="AP681" s="733" t="str">
        <f t="shared" si="2235"/>
        <v/>
      </c>
      <c r="AQ681" s="733" t="str">
        <f t="shared" si="2235"/>
        <v/>
      </c>
      <c r="AR681" s="733" t="str">
        <f t="shared" si="2235"/>
        <v/>
      </c>
      <c r="AS681" s="733" t="str">
        <f t="shared" si="2235"/>
        <v/>
      </c>
      <c r="AT681" s="733" t="str">
        <f t="shared" si="2235"/>
        <v/>
      </c>
      <c r="AU681" s="733" t="str">
        <f t="shared" si="2235"/>
        <v/>
      </c>
      <c r="AV681" s="733" t="str">
        <f t="shared" si="2235"/>
        <v/>
      </c>
      <c r="AW681" s="733" t="str">
        <f t="shared" si="2235"/>
        <v/>
      </c>
      <c r="AX681" s="733" t="str">
        <f t="shared" si="2235"/>
        <v/>
      </c>
      <c r="AY681" s="733" t="str">
        <f t="shared" si="2235"/>
        <v/>
      </c>
      <c r="AZ681" s="733" t="str">
        <f t="shared" si="2235"/>
        <v/>
      </c>
      <c r="BA681" s="733" t="str">
        <f t="shared" si="2235"/>
        <v/>
      </c>
      <c r="BB681" s="733" t="str">
        <f t="shared" si="2235"/>
        <v/>
      </c>
      <c r="BC681" s="733" t="str">
        <f t="shared" si="2235"/>
        <v/>
      </c>
      <c r="BD681" s="733" t="str">
        <f t="shared" si="2235"/>
        <v/>
      </c>
      <c r="BE681" s="733" t="str">
        <f t="shared" si="2235"/>
        <v/>
      </c>
      <c r="BF681" s="752"/>
      <c r="BG681" s="733" t="str">
        <f t="shared" ref="BG681:BX681" si="2236">IF(BG678="","",BG678*BG679*BG680/BG$46/365/$G$1)</f>
        <v/>
      </c>
      <c r="BH681" s="733" t="str">
        <f t="shared" si="2236"/>
        <v/>
      </c>
      <c r="BI681" s="733" t="str">
        <f t="shared" si="2236"/>
        <v/>
      </c>
      <c r="BJ681" s="733" t="str">
        <f t="shared" si="2236"/>
        <v/>
      </c>
      <c r="BK681" s="733" t="str">
        <f t="shared" si="2236"/>
        <v/>
      </c>
      <c r="BL681" s="733" t="str">
        <f t="shared" si="2236"/>
        <v/>
      </c>
      <c r="BM681" s="733" t="str">
        <f t="shared" si="2236"/>
        <v/>
      </c>
      <c r="BN681" s="733" t="str">
        <f t="shared" si="2236"/>
        <v/>
      </c>
      <c r="BO681" s="733" t="str">
        <f t="shared" si="2236"/>
        <v/>
      </c>
      <c r="BP681" s="733" t="str">
        <f t="shared" si="2236"/>
        <v/>
      </c>
      <c r="BQ681" s="733" t="str">
        <f t="shared" si="2236"/>
        <v/>
      </c>
      <c r="BR681" s="733" t="str">
        <f t="shared" si="2236"/>
        <v/>
      </c>
      <c r="BS681" s="733" t="str">
        <f t="shared" si="2236"/>
        <v/>
      </c>
      <c r="BT681" s="733" t="str">
        <f t="shared" si="2236"/>
        <v/>
      </c>
      <c r="BU681" s="733" t="str">
        <f t="shared" si="2236"/>
        <v/>
      </c>
      <c r="BV681" s="733" t="str">
        <f t="shared" si="2236"/>
        <v/>
      </c>
      <c r="BW681" s="733" t="str">
        <f t="shared" si="2236"/>
        <v/>
      </c>
      <c r="BX681" s="733" t="str">
        <f t="shared" si="2236"/>
        <v/>
      </c>
      <c r="BY681" s="752"/>
      <c r="BZ681" s="733" t="str">
        <f>IF(BZ678="","",BZ678*BZ679*BZ680/BZ$46/365/$G$1)</f>
        <v/>
      </c>
      <c r="CA681" s="733" t="str">
        <f>IF(CA678="","",CA678*CA679*CA680/CA$46/365/$G$1)</f>
        <v/>
      </c>
      <c r="CB681" s="733" t="str">
        <f>IF(CB678="","",CB678*CB679*CB680/CB$46/365/$G$1)</f>
        <v/>
      </c>
      <c r="CC681" s="733" t="str">
        <f>IF(CC678="","",CC678*CC679*CC680/CC$46/365/$G$1)</f>
        <v/>
      </c>
      <c r="CD681" s="698" t="str">
        <f t="shared" si="2167"/>
        <v/>
      </c>
      <c r="CE681" s="723">
        <f t="shared" si="2168"/>
        <v>1.0427895392278954E-2</v>
      </c>
      <c r="CF681" s="723" t="str">
        <f t="shared" si="2169"/>
        <v/>
      </c>
      <c r="CG681" s="790" t="str">
        <f t="shared" si="2170"/>
        <v/>
      </c>
      <c r="CH681" s="1376" t="str">
        <f t="shared" si="2227"/>
        <v/>
      </c>
      <c r="CI681" s="1377" t="str">
        <f t="shared" si="2227"/>
        <v/>
      </c>
      <c r="CJ681" s="1378" t="str">
        <f t="shared" si="2227"/>
        <v/>
      </c>
      <c r="CK681" s="1378" t="str">
        <f t="shared" si="2227"/>
        <v/>
      </c>
      <c r="CL681" s="1378" t="str">
        <f t="shared" si="2227"/>
        <v/>
      </c>
      <c r="CM681" s="1378" t="str">
        <f t="shared" si="2227"/>
        <v/>
      </c>
      <c r="CN681" s="1378" t="str">
        <f t="shared" si="2227"/>
        <v/>
      </c>
      <c r="CO681" s="1379" t="str">
        <f t="shared" si="2227"/>
        <v/>
      </c>
      <c r="CP681" s="1379" t="str">
        <f t="shared" si="2227"/>
        <v/>
      </c>
      <c r="CQ681" s="1379" t="str">
        <f t="shared" si="2227"/>
        <v/>
      </c>
      <c r="CR681" s="1379" t="str">
        <f t="shared" si="2228"/>
        <v/>
      </c>
      <c r="CS681" s="1378" t="str">
        <f t="shared" si="2228"/>
        <v/>
      </c>
      <c r="CT681" s="1378" t="str">
        <f t="shared" si="2228"/>
        <v/>
      </c>
      <c r="CU681" s="1378" t="str">
        <f t="shared" si="2228"/>
        <v/>
      </c>
      <c r="CV681" s="1378" t="str">
        <f t="shared" si="2228"/>
        <v/>
      </c>
      <c r="CW681" s="1378" t="str">
        <f t="shared" si="2228"/>
        <v/>
      </c>
      <c r="CX681" s="1377" t="str">
        <f t="shared" si="2228"/>
        <v/>
      </c>
      <c r="CY681" s="1380" t="str">
        <f t="shared" si="2228"/>
        <v/>
      </c>
      <c r="CZ681" s="638" t="str">
        <f t="shared" si="2229"/>
        <v/>
      </c>
      <c r="DA681" s="639" t="str">
        <f t="shared" si="2229"/>
        <v/>
      </c>
      <c r="DB681" s="640" t="str">
        <f t="shared" si="2229"/>
        <v/>
      </c>
      <c r="DC681" s="640" t="str">
        <f t="shared" si="2229"/>
        <v/>
      </c>
      <c r="DD681" s="640" t="str">
        <f t="shared" si="2229"/>
        <v/>
      </c>
      <c r="DE681" s="640" t="str">
        <f t="shared" si="2229"/>
        <v/>
      </c>
      <c r="DF681" s="640" t="str">
        <f t="shared" si="2229"/>
        <v/>
      </c>
      <c r="DG681" s="641">
        <f t="shared" si="2229"/>
        <v>4.3449564134495649E-4</v>
      </c>
      <c r="DH681" s="641">
        <f t="shared" si="2229"/>
        <v>1.3034869240348694E-3</v>
      </c>
      <c r="DI681" s="641">
        <f t="shared" si="2229"/>
        <v>1.9552303860523038E-2</v>
      </c>
      <c r="DJ681" s="641">
        <f t="shared" si="2230"/>
        <v>2.2345490126312043E-2</v>
      </c>
      <c r="DK681" s="640" t="str">
        <f t="shared" si="2230"/>
        <v/>
      </c>
      <c r="DL681" s="640" t="str">
        <f t="shared" si="2230"/>
        <v/>
      </c>
      <c r="DM681" s="640" t="str">
        <f t="shared" si="2230"/>
        <v/>
      </c>
      <c r="DN681" s="640" t="str">
        <f t="shared" si="2230"/>
        <v/>
      </c>
      <c r="DO681" s="640" t="str">
        <f t="shared" si="2230"/>
        <v/>
      </c>
      <c r="DP681" s="639" t="str">
        <f t="shared" si="2230"/>
        <v/>
      </c>
      <c r="DQ681" s="638" t="str">
        <f t="shared" si="2230"/>
        <v/>
      </c>
      <c r="DR681" s="753">
        <f>COUNT(B681:S681)</f>
        <v>0</v>
      </c>
      <c r="DS681" s="111">
        <f>COUNT(U681:AL681)</f>
        <v>4</v>
      </c>
      <c r="DT681" s="111">
        <f>COUNT(AN681:BE681)</f>
        <v>0</v>
      </c>
      <c r="DU681" s="111">
        <f>COUNT(BG681:BX681)</f>
        <v>0</v>
      </c>
      <c r="DV681" s="602"/>
      <c r="DW681" s="719"/>
      <c r="DX681" s="719"/>
      <c r="DY681" s="719"/>
      <c r="DZ681" s="719"/>
      <c r="EA681" s="719"/>
      <c r="EB681" s="719"/>
      <c r="EC681" s="719"/>
      <c r="ED681" s="719"/>
      <c r="EE681" s="603"/>
    </row>
    <row r="682" spans="1:135" s="604" customFormat="1" ht="15.75" customHeight="1">
      <c r="A682" s="781" t="s">
        <v>418</v>
      </c>
      <c r="B682" s="233"/>
      <c r="C682" s="233"/>
      <c r="D682" s="233"/>
      <c r="E682" s="233"/>
      <c r="F682" s="233"/>
      <c r="G682" s="233"/>
      <c r="H682" s="233"/>
      <c r="I682" s="233"/>
      <c r="J682" s="233"/>
      <c r="K682" s="306"/>
      <c r="L682" s="306"/>
      <c r="M682" s="306"/>
      <c r="N682" s="306"/>
      <c r="O682" s="233"/>
      <c r="P682" s="233"/>
      <c r="Q682" s="233"/>
      <c r="R682" s="233"/>
      <c r="S682" s="306"/>
      <c r="T682" s="872"/>
      <c r="U682" s="233"/>
      <c r="V682" s="233"/>
      <c r="W682" s="233"/>
      <c r="X682" s="233"/>
      <c r="Y682" s="233"/>
      <c r="Z682" s="233"/>
      <c r="AA682" s="233"/>
      <c r="AB682" s="233"/>
      <c r="AC682" s="233"/>
      <c r="AD682" s="233"/>
      <c r="AE682" s="233"/>
      <c r="AF682" s="233"/>
      <c r="AG682" s="233"/>
      <c r="AH682" s="233"/>
      <c r="AI682" s="233"/>
      <c r="AJ682" s="233"/>
      <c r="AK682" s="233"/>
      <c r="AL682" s="233"/>
      <c r="AM682" s="872"/>
      <c r="AN682" s="233"/>
      <c r="AO682" s="233"/>
      <c r="AP682" s="233"/>
      <c r="AQ682" s="233"/>
      <c r="AR682" s="233"/>
      <c r="AS682" s="233"/>
      <c r="AT682" s="233"/>
      <c r="AU682" s="233"/>
      <c r="AV682" s="233"/>
      <c r="AW682" s="233"/>
      <c r="AX682" s="233"/>
      <c r="AY682" s="233"/>
      <c r="AZ682" s="233"/>
      <c r="BA682" s="233"/>
      <c r="BB682" s="233"/>
      <c r="BC682" s="233"/>
      <c r="BD682" s="233"/>
      <c r="BE682" s="233"/>
      <c r="BF682" s="872"/>
      <c r="BG682" s="233"/>
      <c r="BH682" s="233"/>
      <c r="BI682" s="233"/>
      <c r="BJ682" s="233"/>
      <c r="BK682" s="233"/>
      <c r="BL682" s="233"/>
      <c r="BM682" s="233"/>
      <c r="BN682" s="233"/>
      <c r="BO682" s="233"/>
      <c r="BP682" s="233"/>
      <c r="BQ682" s="233"/>
      <c r="BR682" s="233"/>
      <c r="BS682" s="233"/>
      <c r="BT682" s="233"/>
      <c r="BU682" s="233"/>
      <c r="BV682" s="233"/>
      <c r="BW682" s="233"/>
      <c r="BX682" s="233"/>
      <c r="BY682" s="872"/>
      <c r="BZ682" s="233"/>
      <c r="CA682" s="233"/>
      <c r="CB682" s="233"/>
      <c r="CC682" s="233"/>
      <c r="CD682" s="690"/>
      <c r="CE682" s="690"/>
      <c r="CF682" s="690"/>
      <c r="CG682" s="786"/>
      <c r="CH682" s="666"/>
      <c r="CI682" s="666"/>
      <c r="CJ682" s="666"/>
      <c r="CK682" s="666"/>
      <c r="CL682" s="666"/>
      <c r="CM682" s="666"/>
      <c r="CN682" s="666"/>
      <c r="CO682" s="666"/>
      <c r="CP682" s="666"/>
      <c r="CQ682" s="666"/>
      <c r="CR682" s="666"/>
      <c r="CS682" s="666"/>
      <c r="CT682" s="666"/>
      <c r="CU682" s="666"/>
      <c r="CV682" s="666"/>
      <c r="CW682" s="666"/>
      <c r="CX682" s="666"/>
      <c r="CY682" s="667"/>
      <c r="CZ682" s="208"/>
      <c r="DA682" s="208"/>
      <c r="DB682" s="208"/>
      <c r="DC682" s="208"/>
      <c r="DD682" s="208"/>
      <c r="DE682" s="208"/>
      <c r="DF682" s="208"/>
      <c r="DG682" s="208"/>
      <c r="DH682" s="208"/>
      <c r="DI682" s="208"/>
      <c r="DJ682" s="208"/>
      <c r="DK682" s="208"/>
      <c r="DL682" s="208"/>
      <c r="DM682" s="208"/>
      <c r="DN682" s="208"/>
      <c r="DO682" s="208"/>
      <c r="DP682" s="208"/>
      <c r="DQ682" s="208"/>
      <c r="DR682" s="699"/>
      <c r="DS682" s="112"/>
      <c r="DT682" s="112"/>
      <c r="DU682" s="112"/>
      <c r="DV682" s="692"/>
      <c r="DW682" s="718"/>
      <c r="DX682" s="718"/>
      <c r="DY682" s="718"/>
      <c r="DZ682" s="718"/>
      <c r="EA682" s="718"/>
      <c r="EB682" s="718"/>
      <c r="EC682" s="718"/>
      <c r="ED682" s="718"/>
      <c r="EE682" s="603"/>
    </row>
    <row r="683" spans="1:135" s="604" customFormat="1" ht="15.75" customHeight="1">
      <c r="A683" s="710" t="s">
        <v>401</v>
      </c>
      <c r="B683" s="233"/>
      <c r="C683" s="233"/>
      <c r="D683" s="233"/>
      <c r="E683" s="233"/>
      <c r="F683" s="233"/>
      <c r="G683" s="233"/>
      <c r="H683" s="233"/>
      <c r="I683" s="233"/>
      <c r="J683" s="233"/>
      <c r="K683" s="306"/>
      <c r="L683" s="306"/>
      <c r="M683" s="306"/>
      <c r="N683" s="306"/>
      <c r="O683" s="306"/>
      <c r="P683" s="306"/>
      <c r="Q683" s="306"/>
      <c r="R683" s="306"/>
      <c r="S683" s="306"/>
      <c r="T683" s="872"/>
      <c r="U683" s="233"/>
      <c r="V683" s="233"/>
      <c r="W683" s="233">
        <v>12</v>
      </c>
      <c r="X683" s="233"/>
      <c r="Y683" s="233"/>
      <c r="Z683" s="233"/>
      <c r="AA683" s="233"/>
      <c r="AB683" s="233"/>
      <c r="AC683" s="233"/>
      <c r="AD683" s="233"/>
      <c r="AE683" s="233"/>
      <c r="AF683" s="233"/>
      <c r="AG683" s="233"/>
      <c r="AH683" s="233"/>
      <c r="AI683" s="233"/>
      <c r="AJ683" s="233"/>
      <c r="AK683" s="233"/>
      <c r="AL683" s="233"/>
      <c r="AM683" s="872"/>
      <c r="AN683" s="233"/>
      <c r="AO683" s="233"/>
      <c r="AP683" s="233"/>
      <c r="AQ683" s="233"/>
      <c r="AR683" s="233"/>
      <c r="AS683" s="233"/>
      <c r="AT683" s="233"/>
      <c r="AU683" s="233"/>
      <c r="AV683" s="233"/>
      <c r="AW683" s="233"/>
      <c r="AX683" s="233"/>
      <c r="AY683" s="233"/>
      <c r="AZ683" s="233"/>
      <c r="BA683" s="233"/>
      <c r="BB683" s="233"/>
      <c r="BC683" s="233"/>
      <c r="BD683" s="233"/>
      <c r="BE683" s="233"/>
      <c r="BF683" s="872"/>
      <c r="BG683" s="233"/>
      <c r="BH683" s="233"/>
      <c r="BI683" s="233"/>
      <c r="BJ683" s="233"/>
      <c r="BK683" s="233"/>
      <c r="BL683" s="233"/>
      <c r="BM683" s="233"/>
      <c r="BN683" s="233"/>
      <c r="BO683" s="233"/>
      <c r="BP683" s="233"/>
      <c r="BQ683" s="233"/>
      <c r="BR683" s="233"/>
      <c r="BS683" s="233"/>
      <c r="BT683" s="233"/>
      <c r="BU683" s="233"/>
      <c r="BV683" s="233"/>
      <c r="BW683" s="233"/>
      <c r="BX683" s="233"/>
      <c r="BY683" s="872"/>
      <c r="BZ683" s="233"/>
      <c r="CA683" s="233"/>
      <c r="CB683" s="233"/>
      <c r="CC683" s="233"/>
      <c r="CD683" s="698" t="str">
        <f>IF(DR683&lt;3,"",(SUM(B683:S683)-MIN(B683:S683)-MAX(B683:S683))/(DR683-2))</f>
        <v/>
      </c>
      <c r="CE683" s="698" t="str">
        <f>IF(DS683&lt;3,"",(SUM(U683:AL683)-MIN(U683:AL683)-MAX(U683:AL683))/(DS683-2))</f>
        <v/>
      </c>
      <c r="CF683" s="698" t="str">
        <f>IF(DT683&lt;3,"",(SUM(AN683:BE683)-MIN(AN683:BE683)-MAX(AN683:BE683))/(DT683-2))</f>
        <v/>
      </c>
      <c r="CG683" s="787" t="str">
        <f>IF(DU683&lt;3,"",(SUM(BG683:BX683)-MIN(BG683:BX683)-MAX(BG683:BX683))/(DU683-2))</f>
        <v/>
      </c>
      <c r="CH683" s="1371" t="str">
        <f t="shared" ref="CH683:CQ686" si="2237">IF($CH$4=$CD$4,IF(OR(-FLOOR(((18-COUNT($B683:$S683))/2),1)+CH$7&lt;1,-FLOOR(((18-COUNT($B683:$S683))/2),1)+CH$7&gt;COUNT($B683:$S683)),"",LARGE($B683:$S683,-FLOOR(((18-COUNT($B683:$S683))/2),1)+CH$7)),IF(OR(-FLOOR(((18-COUNT($AN683:$BE683))/2),1)+CH$7&lt;1,-FLOOR(((18-COUNT($AN683:$BE683))/2),1)+CH$7&gt;COUNT($AN683:$BE683)),"",LARGE($AN683:$BE683,-FLOOR(((18-COUNT($AN683:$BE683))/2),1)+CH$7)))</f>
        <v/>
      </c>
      <c r="CI683" s="1372" t="str">
        <f t="shared" si="2237"/>
        <v/>
      </c>
      <c r="CJ683" s="1373" t="str">
        <f t="shared" si="2237"/>
        <v/>
      </c>
      <c r="CK683" s="1373" t="str">
        <f t="shared" si="2237"/>
        <v/>
      </c>
      <c r="CL683" s="1373" t="str">
        <f t="shared" si="2237"/>
        <v/>
      </c>
      <c r="CM683" s="1373" t="str">
        <f t="shared" si="2237"/>
        <v/>
      </c>
      <c r="CN683" s="1373" t="str">
        <f t="shared" si="2237"/>
        <v/>
      </c>
      <c r="CO683" s="1374" t="str">
        <f t="shared" si="2237"/>
        <v/>
      </c>
      <c r="CP683" s="1374" t="str">
        <f t="shared" si="2237"/>
        <v/>
      </c>
      <c r="CQ683" s="1374" t="str">
        <f t="shared" si="2237"/>
        <v/>
      </c>
      <c r="CR683" s="1374" t="str">
        <f t="shared" ref="CR683:CY686" si="2238">IF($CH$4=$CD$4,IF(OR(-FLOOR(((18-COUNT($B683:$S683))/2),1)+CR$7&lt;1,-FLOOR(((18-COUNT($B683:$S683))/2),1)+CR$7&gt;COUNT($B683:$S683)),"",LARGE($B683:$S683,-FLOOR(((18-COUNT($B683:$S683))/2),1)+CR$7)),IF(OR(-FLOOR(((18-COUNT($AN683:$BE683))/2),1)+CR$7&lt;1,-FLOOR(((18-COUNT($AN683:$BE683))/2),1)+CR$7&gt;COUNT($AN683:$BE683)),"",LARGE($AN683:$BE683,-FLOOR(((18-COUNT($AN683:$BE683))/2),1)+CR$7)))</f>
        <v/>
      </c>
      <c r="CS683" s="1373" t="str">
        <f t="shared" si="2238"/>
        <v/>
      </c>
      <c r="CT683" s="1373" t="str">
        <f t="shared" si="2238"/>
        <v/>
      </c>
      <c r="CU683" s="1373" t="str">
        <f t="shared" si="2238"/>
        <v/>
      </c>
      <c r="CV683" s="1373" t="str">
        <f t="shared" si="2238"/>
        <v/>
      </c>
      <c r="CW683" s="1373" t="str">
        <f t="shared" si="2238"/>
        <v/>
      </c>
      <c r="CX683" s="1372" t="str">
        <f t="shared" si="2238"/>
        <v/>
      </c>
      <c r="CY683" s="1375" t="str">
        <f t="shared" si="2238"/>
        <v/>
      </c>
      <c r="CZ683" s="532" t="str">
        <f t="shared" ref="CZ683:DI686" si="2239">IF($CH$4=$CD$4,IF(OR(-FLOOR(((18-COUNT($U683:$AL683))/2),1)+CZ$7&lt;1,-FLOOR(((18-COUNT($U683:$AL683))/2),1)+CZ$7&gt;COUNT($U683:$AL683)),"",LARGE($U683:$AL683,-FLOOR(((18-COUNT($U683:$AL683))/2),1)+CZ$7)),IF(OR(-FLOOR(((18-COUNT($BG683:$BX683))/2),1)+CZ$7&lt;1,-FLOOR(((18-COUNT($BG683:$BX683))/2),1)+CZ$7&gt;COUNT($BG683:$BX683)),"",LARGE($BG683:$BX683,-FLOOR(((18-COUNT($BG683:$BX683))/2),1)+CZ$7)))</f>
        <v/>
      </c>
      <c r="DA683" s="533" t="str">
        <f t="shared" si="2239"/>
        <v/>
      </c>
      <c r="DB683" s="534" t="str">
        <f t="shared" si="2239"/>
        <v/>
      </c>
      <c r="DC683" s="534" t="str">
        <f t="shared" si="2239"/>
        <v/>
      </c>
      <c r="DD683" s="534" t="str">
        <f t="shared" si="2239"/>
        <v/>
      </c>
      <c r="DE683" s="534" t="str">
        <f t="shared" si="2239"/>
        <v/>
      </c>
      <c r="DF683" s="534" t="str">
        <f t="shared" si="2239"/>
        <v/>
      </c>
      <c r="DG683" s="535" t="str">
        <f t="shared" si="2239"/>
        <v/>
      </c>
      <c r="DH683" s="535" t="str">
        <f t="shared" si="2239"/>
        <v/>
      </c>
      <c r="DI683" s="535">
        <f t="shared" si="2239"/>
        <v>12</v>
      </c>
      <c r="DJ683" s="535" t="str">
        <f t="shared" ref="DJ683:DQ686" si="2240">IF($CH$4=$CD$4,IF(OR(-FLOOR(((18-COUNT($U683:$AL683))/2),1)+DJ$7&lt;1,-FLOOR(((18-COUNT($U683:$AL683))/2),1)+DJ$7&gt;COUNT($U683:$AL683)),"",LARGE($U683:$AL683,-FLOOR(((18-COUNT($U683:$AL683))/2),1)+DJ$7)),IF(OR(-FLOOR(((18-COUNT($BG683:$BX683))/2),1)+DJ$7&lt;1,-FLOOR(((18-COUNT($BG683:$BX683))/2),1)+DJ$7&gt;COUNT($BG683:$BX683)),"",LARGE($BG683:$BX683,-FLOOR(((18-COUNT($BG683:$BX683))/2),1)+DJ$7)))</f>
        <v/>
      </c>
      <c r="DK683" s="534" t="str">
        <f t="shared" si="2240"/>
        <v/>
      </c>
      <c r="DL683" s="534" t="str">
        <f t="shared" si="2240"/>
        <v/>
      </c>
      <c r="DM683" s="534" t="str">
        <f t="shared" si="2240"/>
        <v/>
      </c>
      <c r="DN683" s="534" t="str">
        <f t="shared" si="2240"/>
        <v/>
      </c>
      <c r="DO683" s="534" t="str">
        <f t="shared" si="2240"/>
        <v/>
      </c>
      <c r="DP683" s="533" t="str">
        <f t="shared" si="2240"/>
        <v/>
      </c>
      <c r="DQ683" s="532" t="str">
        <f t="shared" si="2240"/>
        <v/>
      </c>
      <c r="DR683" s="753">
        <f>COUNT(B683:S683)</f>
        <v>0</v>
      </c>
      <c r="DS683" s="111">
        <f>COUNT(U683:AL683)</f>
        <v>1</v>
      </c>
      <c r="DT683" s="111">
        <f>COUNT(AN683:BE683)</f>
        <v>0</v>
      </c>
      <c r="DU683" s="111">
        <f>COUNT(BG683:BX683)</f>
        <v>0</v>
      </c>
      <c r="DV683" s="602"/>
      <c r="DW683" s="719"/>
      <c r="DX683" s="719"/>
      <c r="DY683" s="719"/>
      <c r="DZ683" s="719"/>
      <c r="EA683" s="719"/>
      <c r="EB683" s="719"/>
      <c r="EC683" s="719"/>
      <c r="ED683" s="719"/>
      <c r="EE683" s="603"/>
    </row>
    <row r="684" spans="1:135" s="604" customFormat="1" ht="15.75" customHeight="1">
      <c r="A684" s="710" t="s">
        <v>399</v>
      </c>
      <c r="B684" s="233"/>
      <c r="C684" s="233"/>
      <c r="D684" s="233"/>
      <c r="E684" s="233"/>
      <c r="F684" s="233"/>
      <c r="G684" s="233"/>
      <c r="H684" s="233"/>
      <c r="I684" s="233"/>
      <c r="J684" s="233"/>
      <c r="K684" s="306"/>
      <c r="L684" s="306"/>
      <c r="M684" s="306"/>
      <c r="N684" s="306"/>
      <c r="O684" s="306"/>
      <c r="P684" s="306"/>
      <c r="Q684" s="306"/>
      <c r="R684" s="306"/>
      <c r="S684" s="306"/>
      <c r="T684" s="872"/>
      <c r="U684" s="233"/>
      <c r="V684" s="233"/>
      <c r="W684" s="233">
        <v>12</v>
      </c>
      <c r="X684" s="233"/>
      <c r="Y684" s="233"/>
      <c r="Z684" s="233"/>
      <c r="AA684" s="233"/>
      <c r="AB684" s="233"/>
      <c r="AC684" s="233"/>
      <c r="AD684" s="233"/>
      <c r="AE684" s="233"/>
      <c r="AF684" s="233"/>
      <c r="AG684" s="233"/>
      <c r="AH684" s="233"/>
      <c r="AI684" s="233"/>
      <c r="AJ684" s="233"/>
      <c r="AK684" s="233"/>
      <c r="AL684" s="233"/>
      <c r="AM684" s="872"/>
      <c r="AN684" s="233"/>
      <c r="AO684" s="233"/>
      <c r="AP684" s="233"/>
      <c r="AQ684" s="233"/>
      <c r="AR684" s="233"/>
      <c r="AS684" s="233"/>
      <c r="AT684" s="233"/>
      <c r="AU684" s="233"/>
      <c r="AV684" s="233"/>
      <c r="AW684" s="233"/>
      <c r="AX684" s="233"/>
      <c r="AY684" s="233"/>
      <c r="AZ684" s="233"/>
      <c r="BA684" s="233"/>
      <c r="BB684" s="233"/>
      <c r="BC684" s="233"/>
      <c r="BD684" s="233"/>
      <c r="BE684" s="233"/>
      <c r="BF684" s="872"/>
      <c r="BG684" s="233"/>
      <c r="BH684" s="233"/>
      <c r="BI684" s="233"/>
      <c r="BJ684" s="233"/>
      <c r="BK684" s="233"/>
      <c r="BL684" s="233"/>
      <c r="BM684" s="233"/>
      <c r="BN684" s="233"/>
      <c r="BO684" s="233"/>
      <c r="BP684" s="233"/>
      <c r="BQ684" s="233"/>
      <c r="BR684" s="233"/>
      <c r="BS684" s="233"/>
      <c r="BT684" s="233"/>
      <c r="BU684" s="233"/>
      <c r="BV684" s="233"/>
      <c r="BW684" s="233"/>
      <c r="BX684" s="233"/>
      <c r="BY684" s="872"/>
      <c r="BZ684" s="233"/>
      <c r="CA684" s="233"/>
      <c r="CB684" s="233"/>
      <c r="CC684" s="233"/>
      <c r="CD684" s="698" t="str">
        <f>IF(DR684&lt;3,"",(SUM(B684:S684)-MIN(B684:S684)-MAX(B684:S684))/(DR684-2))</f>
        <v/>
      </c>
      <c r="CE684" s="698" t="str">
        <f>IF(DS684&lt;3,"",(SUM(U684:AL684)-MIN(U684:AL684)-MAX(U684:AL684))/(DS684-2))</f>
        <v/>
      </c>
      <c r="CF684" s="698" t="str">
        <f>IF(DT684&lt;3,"",(SUM(AN684:BE684)-MIN(AN684:BE684)-MAX(AN684:BE684))/(DT684-2))</f>
        <v/>
      </c>
      <c r="CG684" s="787" t="str">
        <f>IF(DU684&lt;3,"",(SUM(BG684:BX684)-MIN(BG684:BX684)-MAX(BG684:BX684))/(DU684-2))</f>
        <v/>
      </c>
      <c r="CH684" s="1371" t="str">
        <f t="shared" si="2237"/>
        <v/>
      </c>
      <c r="CI684" s="1372" t="str">
        <f t="shared" si="2237"/>
        <v/>
      </c>
      <c r="CJ684" s="1373" t="str">
        <f t="shared" si="2237"/>
        <v/>
      </c>
      <c r="CK684" s="1373" t="str">
        <f t="shared" si="2237"/>
        <v/>
      </c>
      <c r="CL684" s="1373" t="str">
        <f t="shared" si="2237"/>
        <v/>
      </c>
      <c r="CM684" s="1373" t="str">
        <f t="shared" si="2237"/>
        <v/>
      </c>
      <c r="CN684" s="1373" t="str">
        <f t="shared" si="2237"/>
        <v/>
      </c>
      <c r="CO684" s="1374" t="str">
        <f t="shared" si="2237"/>
        <v/>
      </c>
      <c r="CP684" s="1374" t="str">
        <f t="shared" si="2237"/>
        <v/>
      </c>
      <c r="CQ684" s="1374" t="str">
        <f t="shared" si="2237"/>
        <v/>
      </c>
      <c r="CR684" s="1374" t="str">
        <f t="shared" si="2238"/>
        <v/>
      </c>
      <c r="CS684" s="1373" t="str">
        <f t="shared" si="2238"/>
        <v/>
      </c>
      <c r="CT684" s="1373" t="str">
        <f t="shared" si="2238"/>
        <v/>
      </c>
      <c r="CU684" s="1373" t="str">
        <f t="shared" si="2238"/>
        <v/>
      </c>
      <c r="CV684" s="1373" t="str">
        <f t="shared" si="2238"/>
        <v/>
      </c>
      <c r="CW684" s="1373" t="str">
        <f t="shared" si="2238"/>
        <v/>
      </c>
      <c r="CX684" s="1372" t="str">
        <f t="shared" si="2238"/>
        <v/>
      </c>
      <c r="CY684" s="1375" t="str">
        <f t="shared" si="2238"/>
        <v/>
      </c>
      <c r="CZ684" s="532" t="str">
        <f t="shared" si="2239"/>
        <v/>
      </c>
      <c r="DA684" s="533" t="str">
        <f t="shared" si="2239"/>
        <v/>
      </c>
      <c r="DB684" s="534" t="str">
        <f t="shared" si="2239"/>
        <v/>
      </c>
      <c r="DC684" s="534" t="str">
        <f t="shared" si="2239"/>
        <v/>
      </c>
      <c r="DD684" s="534" t="str">
        <f t="shared" si="2239"/>
        <v/>
      </c>
      <c r="DE684" s="534" t="str">
        <f t="shared" si="2239"/>
        <v/>
      </c>
      <c r="DF684" s="534" t="str">
        <f t="shared" si="2239"/>
        <v/>
      </c>
      <c r="DG684" s="535" t="str">
        <f t="shared" si="2239"/>
        <v/>
      </c>
      <c r="DH684" s="535" t="str">
        <f t="shared" si="2239"/>
        <v/>
      </c>
      <c r="DI684" s="535">
        <f t="shared" si="2239"/>
        <v>12</v>
      </c>
      <c r="DJ684" s="535" t="str">
        <f t="shared" si="2240"/>
        <v/>
      </c>
      <c r="DK684" s="534" t="str">
        <f t="shared" si="2240"/>
        <v/>
      </c>
      <c r="DL684" s="534" t="str">
        <f t="shared" si="2240"/>
        <v/>
      </c>
      <c r="DM684" s="534" t="str">
        <f t="shared" si="2240"/>
        <v/>
      </c>
      <c r="DN684" s="534" t="str">
        <f t="shared" si="2240"/>
        <v/>
      </c>
      <c r="DO684" s="534" t="str">
        <f t="shared" si="2240"/>
        <v/>
      </c>
      <c r="DP684" s="533" t="str">
        <f t="shared" si="2240"/>
        <v/>
      </c>
      <c r="DQ684" s="532" t="str">
        <f t="shared" si="2240"/>
        <v/>
      </c>
      <c r="DR684" s="753">
        <f>COUNT(B684:S684)</f>
        <v>0</v>
      </c>
      <c r="DS684" s="111">
        <f>COUNT(U684:AL684)</f>
        <v>1</v>
      </c>
      <c r="DT684" s="111">
        <f>COUNT(AN684:BE684)</f>
        <v>0</v>
      </c>
      <c r="DU684" s="111">
        <f>COUNT(BG684:BX684)</f>
        <v>0</v>
      </c>
      <c r="DV684" s="602"/>
      <c r="DW684" s="719"/>
      <c r="DX684" s="719"/>
      <c r="DY684" s="719"/>
      <c r="DZ684" s="719"/>
      <c r="EA684" s="719"/>
      <c r="EB684" s="719"/>
      <c r="EC684" s="719"/>
      <c r="ED684" s="719"/>
      <c r="EE684" s="603"/>
    </row>
    <row r="685" spans="1:135" s="604" customFormat="1" ht="15.75" customHeight="1">
      <c r="A685" s="874" t="s">
        <v>393</v>
      </c>
      <c r="B685" s="858">
        <f t="shared" ref="B685:S685" si="2241">2020*4.1868</f>
        <v>8457.3359999999993</v>
      </c>
      <c r="C685" s="858">
        <f t="shared" si="2241"/>
        <v>8457.3359999999993</v>
      </c>
      <c r="D685" s="858">
        <f t="shared" si="2241"/>
        <v>8457.3359999999993</v>
      </c>
      <c r="E685" s="858">
        <f t="shared" si="2241"/>
        <v>8457.3359999999993</v>
      </c>
      <c r="F685" s="858">
        <f t="shared" si="2241"/>
        <v>8457.3359999999993</v>
      </c>
      <c r="G685" s="858">
        <f t="shared" si="2241"/>
        <v>8457.3359999999993</v>
      </c>
      <c r="H685" s="858">
        <f t="shared" si="2241"/>
        <v>8457.3359999999993</v>
      </c>
      <c r="I685" s="858">
        <f t="shared" si="2241"/>
        <v>8457.3359999999993</v>
      </c>
      <c r="J685" s="858">
        <f t="shared" si="2241"/>
        <v>8457.3359999999993</v>
      </c>
      <c r="K685" s="858">
        <f t="shared" si="2241"/>
        <v>8457.3359999999993</v>
      </c>
      <c r="L685" s="858">
        <f t="shared" si="2241"/>
        <v>8457.3359999999993</v>
      </c>
      <c r="M685" s="858">
        <f t="shared" si="2241"/>
        <v>8457.3359999999993</v>
      </c>
      <c r="N685" s="858">
        <f t="shared" si="2241"/>
        <v>8457.3359999999993</v>
      </c>
      <c r="O685" s="858">
        <f t="shared" si="2241"/>
        <v>8457.3359999999993</v>
      </c>
      <c r="P685" s="858">
        <f t="shared" si="2241"/>
        <v>8457.3359999999993</v>
      </c>
      <c r="Q685" s="858">
        <f t="shared" si="2241"/>
        <v>8457.3359999999993</v>
      </c>
      <c r="R685" s="858">
        <f t="shared" si="2241"/>
        <v>8457.3359999999993</v>
      </c>
      <c r="S685" s="858">
        <f t="shared" si="2241"/>
        <v>8457.3359999999993</v>
      </c>
      <c r="T685" s="872"/>
      <c r="U685" s="858">
        <f t="shared" ref="U685:AL685" si="2242">2020*4.1868</f>
        <v>8457.3359999999993</v>
      </c>
      <c r="V685" s="858">
        <f t="shared" si="2242"/>
        <v>8457.3359999999993</v>
      </c>
      <c r="W685" s="858">
        <f t="shared" si="2242"/>
        <v>8457.3359999999993</v>
      </c>
      <c r="X685" s="858">
        <f t="shared" si="2242"/>
        <v>8457.3359999999993</v>
      </c>
      <c r="Y685" s="858">
        <f t="shared" si="2242"/>
        <v>8457.3359999999993</v>
      </c>
      <c r="Z685" s="858">
        <f t="shared" si="2242"/>
        <v>8457.3359999999993</v>
      </c>
      <c r="AA685" s="858">
        <f t="shared" si="2242"/>
        <v>8457.3359999999993</v>
      </c>
      <c r="AB685" s="858">
        <f t="shared" si="2242"/>
        <v>8457.3359999999993</v>
      </c>
      <c r="AC685" s="858">
        <f t="shared" si="2242"/>
        <v>8457.3359999999993</v>
      </c>
      <c r="AD685" s="858">
        <f t="shared" si="2242"/>
        <v>8457.3359999999993</v>
      </c>
      <c r="AE685" s="858">
        <f t="shared" si="2242"/>
        <v>8457.3359999999993</v>
      </c>
      <c r="AF685" s="858">
        <f t="shared" si="2242"/>
        <v>8457.3359999999993</v>
      </c>
      <c r="AG685" s="858">
        <f t="shared" si="2242"/>
        <v>8457.3359999999993</v>
      </c>
      <c r="AH685" s="858">
        <f t="shared" si="2242"/>
        <v>8457.3359999999993</v>
      </c>
      <c r="AI685" s="858">
        <f t="shared" si="2242"/>
        <v>8457.3359999999993</v>
      </c>
      <c r="AJ685" s="858">
        <f t="shared" si="2242"/>
        <v>8457.3359999999993</v>
      </c>
      <c r="AK685" s="858">
        <f t="shared" si="2242"/>
        <v>8457.3359999999993</v>
      </c>
      <c r="AL685" s="858">
        <f t="shared" si="2242"/>
        <v>8457.3359999999993</v>
      </c>
      <c r="AM685" s="872"/>
      <c r="AN685" s="861">
        <v>8457</v>
      </c>
      <c r="AO685" s="862">
        <v>8457</v>
      </c>
      <c r="AP685" s="862">
        <v>8457</v>
      </c>
      <c r="AQ685" s="862">
        <v>8457</v>
      </c>
      <c r="AR685" s="862">
        <v>8457</v>
      </c>
      <c r="AS685" s="862">
        <v>8457</v>
      </c>
      <c r="AT685" s="862">
        <v>8457</v>
      </c>
      <c r="AU685" s="862">
        <v>8457</v>
      </c>
      <c r="AV685" s="862">
        <v>8457</v>
      </c>
      <c r="AW685" s="862">
        <v>8457</v>
      </c>
      <c r="AX685" s="862">
        <v>8457</v>
      </c>
      <c r="AY685" s="862">
        <v>8457</v>
      </c>
      <c r="AZ685" s="862">
        <v>8457</v>
      </c>
      <c r="BA685" s="862">
        <v>8457</v>
      </c>
      <c r="BB685" s="862">
        <v>8457</v>
      </c>
      <c r="BC685" s="862">
        <v>8457</v>
      </c>
      <c r="BD685" s="862">
        <v>8457</v>
      </c>
      <c r="BE685" s="862">
        <v>8457</v>
      </c>
      <c r="BF685" s="872"/>
      <c r="BG685" s="861">
        <v>8457</v>
      </c>
      <c r="BH685" s="862">
        <v>8457</v>
      </c>
      <c r="BI685" s="862">
        <v>8457</v>
      </c>
      <c r="BJ685" s="862">
        <v>8457</v>
      </c>
      <c r="BK685" s="862">
        <v>8457</v>
      </c>
      <c r="BL685" s="862">
        <v>8457</v>
      </c>
      <c r="BM685" s="862">
        <v>8457</v>
      </c>
      <c r="BN685" s="862">
        <v>8457</v>
      </c>
      <c r="BO685" s="862">
        <v>8457</v>
      </c>
      <c r="BP685" s="862">
        <v>8457</v>
      </c>
      <c r="BQ685" s="862">
        <v>8457</v>
      </c>
      <c r="BR685" s="862">
        <v>8457</v>
      </c>
      <c r="BS685" s="862">
        <v>8457</v>
      </c>
      <c r="BT685" s="862">
        <v>8457</v>
      </c>
      <c r="BU685" s="862">
        <v>8457</v>
      </c>
      <c r="BV685" s="862">
        <v>8457</v>
      </c>
      <c r="BW685" s="862">
        <v>8457</v>
      </c>
      <c r="BX685" s="862">
        <v>8457</v>
      </c>
      <c r="BY685" s="872"/>
      <c r="BZ685" s="284">
        <v>5790</v>
      </c>
      <c r="CA685" s="284">
        <v>5790</v>
      </c>
      <c r="CB685" s="284">
        <v>5790</v>
      </c>
      <c r="CC685" s="284">
        <v>5790</v>
      </c>
      <c r="CD685" s="698">
        <f>IF(DR685&lt;3,"",(SUM(B685:S685)-MIN(B685:S685)-MAX(B685:S685))/(DR685-2))</f>
        <v>8457.3359999999975</v>
      </c>
      <c r="CE685" s="698">
        <f>IF(DS685&lt;3,"",(SUM(U685:AL685)-MIN(U685:AL685)-MAX(U685:AL685))/(DS685-2))</f>
        <v>8457.3359999999975</v>
      </c>
      <c r="CF685" s="698">
        <f>IF(DT685&lt;3,"",(SUM(AN685:BE685)-MIN(AN685:BE685)-MAX(AN685:BE685))/(DT685-2))</f>
        <v>8457</v>
      </c>
      <c r="CG685" s="787">
        <f>IF(DU685&lt;3,"",(SUM(BG685:BX685)-MIN(BG685:BX685)-MAX(BG685:BX685))/(DU685-2))</f>
        <v>8457</v>
      </c>
      <c r="CH685" s="1371">
        <f t="shared" si="2237"/>
        <v>8457.3359999999993</v>
      </c>
      <c r="CI685" s="1372">
        <f t="shared" si="2237"/>
        <v>8457.3359999999993</v>
      </c>
      <c r="CJ685" s="1373">
        <f t="shared" si="2237"/>
        <v>8457.3359999999993</v>
      </c>
      <c r="CK685" s="1373">
        <f t="shared" si="2237"/>
        <v>8457.3359999999993</v>
      </c>
      <c r="CL685" s="1373">
        <f t="shared" si="2237"/>
        <v>8457.3359999999993</v>
      </c>
      <c r="CM685" s="1373">
        <f t="shared" si="2237"/>
        <v>8457.3359999999993</v>
      </c>
      <c r="CN685" s="1373">
        <f t="shared" si="2237"/>
        <v>8457.3359999999993</v>
      </c>
      <c r="CO685" s="1374">
        <f t="shared" si="2237"/>
        <v>8457.3359999999993</v>
      </c>
      <c r="CP685" s="1374">
        <f t="shared" si="2237"/>
        <v>8457.3359999999993</v>
      </c>
      <c r="CQ685" s="1374">
        <f t="shared" si="2237"/>
        <v>8457.3359999999993</v>
      </c>
      <c r="CR685" s="1374">
        <f t="shared" si="2238"/>
        <v>8457.3359999999993</v>
      </c>
      <c r="CS685" s="1373">
        <f t="shared" si="2238"/>
        <v>8457.3359999999993</v>
      </c>
      <c r="CT685" s="1373">
        <f t="shared" si="2238"/>
        <v>8457.3359999999993</v>
      </c>
      <c r="CU685" s="1373">
        <f t="shared" si="2238"/>
        <v>8457.3359999999993</v>
      </c>
      <c r="CV685" s="1373">
        <f t="shared" si="2238"/>
        <v>8457.3359999999993</v>
      </c>
      <c r="CW685" s="1373">
        <f t="shared" si="2238"/>
        <v>8457.3359999999993</v>
      </c>
      <c r="CX685" s="1372">
        <f t="shared" si="2238"/>
        <v>8457.3359999999993</v>
      </c>
      <c r="CY685" s="1375">
        <f t="shared" si="2238"/>
        <v>8457.3359999999993</v>
      </c>
      <c r="CZ685" s="532">
        <f t="shared" si="2239"/>
        <v>8457.3359999999993</v>
      </c>
      <c r="DA685" s="533">
        <f t="shared" si="2239"/>
        <v>8457.3359999999993</v>
      </c>
      <c r="DB685" s="534">
        <f t="shared" si="2239"/>
        <v>8457.3359999999993</v>
      </c>
      <c r="DC685" s="534">
        <f t="shared" si="2239"/>
        <v>8457.3359999999993</v>
      </c>
      <c r="DD685" s="534">
        <f t="shared" si="2239"/>
        <v>8457.3359999999993</v>
      </c>
      <c r="DE685" s="534">
        <f t="shared" si="2239"/>
        <v>8457.3359999999993</v>
      </c>
      <c r="DF685" s="534">
        <f t="shared" si="2239"/>
        <v>8457.3359999999993</v>
      </c>
      <c r="DG685" s="535">
        <f t="shared" si="2239"/>
        <v>8457.3359999999993</v>
      </c>
      <c r="DH685" s="535">
        <f t="shared" si="2239"/>
        <v>8457.3359999999993</v>
      </c>
      <c r="DI685" s="535">
        <f t="shared" si="2239"/>
        <v>8457.3359999999993</v>
      </c>
      <c r="DJ685" s="535">
        <f t="shared" si="2240"/>
        <v>8457.3359999999993</v>
      </c>
      <c r="DK685" s="534">
        <f t="shared" si="2240"/>
        <v>8457.3359999999993</v>
      </c>
      <c r="DL685" s="534">
        <f t="shared" si="2240"/>
        <v>8457.3359999999993</v>
      </c>
      <c r="DM685" s="534">
        <f t="shared" si="2240"/>
        <v>8457.3359999999993</v>
      </c>
      <c r="DN685" s="534">
        <f t="shared" si="2240"/>
        <v>8457.3359999999993</v>
      </c>
      <c r="DO685" s="534">
        <f t="shared" si="2240"/>
        <v>8457.3359999999993</v>
      </c>
      <c r="DP685" s="533">
        <f t="shared" si="2240"/>
        <v>8457.3359999999993</v>
      </c>
      <c r="DQ685" s="532">
        <f t="shared" si="2240"/>
        <v>8457.3359999999993</v>
      </c>
      <c r="DR685" s="753">
        <f>COUNT(B685:S685)</f>
        <v>18</v>
      </c>
      <c r="DS685" s="111">
        <f>COUNT(U685:AL685)</f>
        <v>18</v>
      </c>
      <c r="DT685" s="111">
        <f>COUNT(AN685:BE685)</f>
        <v>18</v>
      </c>
      <c r="DU685" s="111">
        <f>COUNT(BG685:BX685)</f>
        <v>18</v>
      </c>
      <c r="DV685" s="602"/>
      <c r="DW685" s="719"/>
      <c r="DX685" s="719"/>
      <c r="DY685" s="719"/>
      <c r="DZ685" s="719"/>
      <c r="EA685" s="719"/>
      <c r="EB685" s="719"/>
      <c r="EC685" s="719"/>
      <c r="ED685" s="719"/>
      <c r="EE685" s="603"/>
    </row>
    <row r="686" spans="1:135" s="604" customFormat="1" ht="15.75" customHeight="1">
      <c r="A686" s="710" t="s">
        <v>328</v>
      </c>
      <c r="B686" s="733" t="str">
        <f t="shared" ref="B686:K686" si="2243">IF(B683="","",B683*B684*B685/B$46/365/$G$1)</f>
        <v/>
      </c>
      <c r="C686" s="733" t="str">
        <f t="shared" si="2243"/>
        <v/>
      </c>
      <c r="D686" s="733" t="str">
        <f t="shared" si="2243"/>
        <v/>
      </c>
      <c r="E686" s="733" t="str">
        <f t="shared" si="2243"/>
        <v/>
      </c>
      <c r="F686" s="733" t="str">
        <f t="shared" si="2243"/>
        <v/>
      </c>
      <c r="G686" s="733" t="str">
        <f t="shared" si="2243"/>
        <v/>
      </c>
      <c r="H686" s="733" t="str">
        <f t="shared" si="2243"/>
        <v/>
      </c>
      <c r="I686" s="733" t="str">
        <f t="shared" si="2243"/>
        <v/>
      </c>
      <c r="J686" s="733" t="str">
        <f t="shared" si="2243"/>
        <v/>
      </c>
      <c r="K686" s="733" t="str">
        <f t="shared" si="2243"/>
        <v/>
      </c>
      <c r="L686" s="733"/>
      <c r="M686" s="733"/>
      <c r="N686" s="733"/>
      <c r="O686" s="733" t="str">
        <f>IF(O683="","",O683*O684*O685/O$46/365/$G$1)</f>
        <v/>
      </c>
      <c r="P686" s="733" t="str">
        <f>IF(P683="","",P683*P684*P685/P$46/365/$G$1)</f>
        <v/>
      </c>
      <c r="Q686" s="733" t="str">
        <f>IF(Q683="","",Q683*Q684*Q685/Q$46/365/$G$1)</f>
        <v/>
      </c>
      <c r="R686" s="733" t="str">
        <f>IF(R683="","",R683*R684*R685/R$46/365/$G$1)</f>
        <v/>
      </c>
      <c r="S686" s="733" t="str">
        <f>IF(S683="","",S683*S684*S685/S$46/365/$G$1)</f>
        <v/>
      </c>
      <c r="T686" s="752"/>
      <c r="U686" s="733" t="str">
        <f t="shared" ref="U686:AL686" si="2244">IF(U683="","",U683*U684*U685/U$46/365/$G$1)</f>
        <v/>
      </c>
      <c r="V686" s="733" t="str">
        <f t="shared" si="2244"/>
        <v/>
      </c>
      <c r="W686" s="733">
        <f t="shared" si="2244"/>
        <v>4.739478455790784E-2</v>
      </c>
      <c r="X686" s="733" t="str">
        <f t="shared" si="2244"/>
        <v/>
      </c>
      <c r="Y686" s="733" t="str">
        <f t="shared" si="2244"/>
        <v/>
      </c>
      <c r="Z686" s="733" t="str">
        <f t="shared" si="2244"/>
        <v/>
      </c>
      <c r="AA686" s="733" t="str">
        <f t="shared" si="2244"/>
        <v/>
      </c>
      <c r="AB686" s="733" t="str">
        <f t="shared" si="2244"/>
        <v/>
      </c>
      <c r="AC686" s="733" t="str">
        <f t="shared" si="2244"/>
        <v/>
      </c>
      <c r="AD686" s="733" t="str">
        <f t="shared" si="2244"/>
        <v/>
      </c>
      <c r="AE686" s="733" t="str">
        <f t="shared" si="2244"/>
        <v/>
      </c>
      <c r="AF686" s="733" t="str">
        <f t="shared" si="2244"/>
        <v/>
      </c>
      <c r="AG686" s="733" t="str">
        <f t="shared" si="2244"/>
        <v/>
      </c>
      <c r="AH686" s="733" t="str">
        <f t="shared" si="2244"/>
        <v/>
      </c>
      <c r="AI686" s="733" t="str">
        <f t="shared" si="2244"/>
        <v/>
      </c>
      <c r="AJ686" s="733" t="str">
        <f t="shared" si="2244"/>
        <v/>
      </c>
      <c r="AK686" s="733" t="str">
        <f t="shared" si="2244"/>
        <v/>
      </c>
      <c r="AL686" s="733" t="str">
        <f t="shared" si="2244"/>
        <v/>
      </c>
      <c r="AM686" s="752"/>
      <c r="AN686" s="733" t="str">
        <f t="shared" ref="AN686:BE686" si="2245">IF(AN683="","",AN683*AN684*AN685/AN$46/365/$G$1)</f>
        <v/>
      </c>
      <c r="AO686" s="733" t="str">
        <f t="shared" si="2245"/>
        <v/>
      </c>
      <c r="AP686" s="733" t="str">
        <f t="shared" si="2245"/>
        <v/>
      </c>
      <c r="AQ686" s="733" t="str">
        <f t="shared" si="2245"/>
        <v/>
      </c>
      <c r="AR686" s="733" t="str">
        <f t="shared" si="2245"/>
        <v/>
      </c>
      <c r="AS686" s="733" t="str">
        <f t="shared" si="2245"/>
        <v/>
      </c>
      <c r="AT686" s="733" t="str">
        <f t="shared" si="2245"/>
        <v/>
      </c>
      <c r="AU686" s="733" t="str">
        <f t="shared" si="2245"/>
        <v/>
      </c>
      <c r="AV686" s="733" t="str">
        <f t="shared" si="2245"/>
        <v/>
      </c>
      <c r="AW686" s="733" t="str">
        <f t="shared" si="2245"/>
        <v/>
      </c>
      <c r="AX686" s="733" t="str">
        <f t="shared" si="2245"/>
        <v/>
      </c>
      <c r="AY686" s="733" t="str">
        <f t="shared" si="2245"/>
        <v/>
      </c>
      <c r="AZ686" s="733" t="str">
        <f t="shared" si="2245"/>
        <v/>
      </c>
      <c r="BA686" s="733" t="str">
        <f t="shared" si="2245"/>
        <v/>
      </c>
      <c r="BB686" s="733" t="str">
        <f t="shared" si="2245"/>
        <v/>
      </c>
      <c r="BC686" s="733" t="str">
        <f t="shared" si="2245"/>
        <v/>
      </c>
      <c r="BD686" s="733" t="str">
        <f t="shared" si="2245"/>
        <v/>
      </c>
      <c r="BE686" s="733" t="str">
        <f t="shared" si="2245"/>
        <v/>
      </c>
      <c r="BF686" s="752"/>
      <c r="BG686" s="733" t="str">
        <f t="shared" ref="BG686:BX686" si="2246">IF(BG683="","",BG683*BG684*BG685/BG$46/365/$G$1)</f>
        <v/>
      </c>
      <c r="BH686" s="733" t="str">
        <f t="shared" si="2246"/>
        <v/>
      </c>
      <c r="BI686" s="733" t="str">
        <f t="shared" si="2246"/>
        <v/>
      </c>
      <c r="BJ686" s="733" t="str">
        <f t="shared" si="2246"/>
        <v/>
      </c>
      <c r="BK686" s="733" t="str">
        <f t="shared" si="2246"/>
        <v/>
      </c>
      <c r="BL686" s="733" t="str">
        <f t="shared" si="2246"/>
        <v/>
      </c>
      <c r="BM686" s="733" t="str">
        <f t="shared" si="2246"/>
        <v/>
      </c>
      <c r="BN686" s="733" t="str">
        <f t="shared" si="2246"/>
        <v/>
      </c>
      <c r="BO686" s="733" t="str">
        <f t="shared" si="2246"/>
        <v/>
      </c>
      <c r="BP686" s="733" t="str">
        <f t="shared" si="2246"/>
        <v/>
      </c>
      <c r="BQ686" s="733" t="str">
        <f t="shared" si="2246"/>
        <v/>
      </c>
      <c r="BR686" s="733" t="str">
        <f t="shared" si="2246"/>
        <v/>
      </c>
      <c r="BS686" s="733" t="str">
        <f t="shared" si="2246"/>
        <v/>
      </c>
      <c r="BT686" s="733" t="str">
        <f t="shared" si="2246"/>
        <v/>
      </c>
      <c r="BU686" s="733" t="str">
        <f t="shared" si="2246"/>
        <v/>
      </c>
      <c r="BV686" s="733" t="str">
        <f t="shared" si="2246"/>
        <v/>
      </c>
      <c r="BW686" s="733" t="str">
        <f t="shared" si="2246"/>
        <v/>
      </c>
      <c r="BX686" s="733" t="str">
        <f t="shared" si="2246"/>
        <v/>
      </c>
      <c r="BY686" s="752"/>
      <c r="BZ686" s="733" t="str">
        <f>IF(BZ683="","",BZ683*BZ684*BZ685/BZ$46/365/$G$1)</f>
        <v/>
      </c>
      <c r="CA686" s="733" t="str">
        <f>IF(CA683="","",CA683*CA684*CA685/CA$46/365/$G$1)</f>
        <v/>
      </c>
      <c r="CB686" s="733" t="str">
        <f>IF(CB683="","",CB683*CB684*CB685/CB$46/365/$G$1)</f>
        <v/>
      </c>
      <c r="CC686" s="733" t="str">
        <f>IF(CC683="","",CC683*CC684*CC685/CC$46/365/$G$1)</f>
        <v/>
      </c>
      <c r="CD686" s="698" t="str">
        <f>IF(DR686&lt;3,"",(SUM(B686:S686)-MIN(B686:S686)-MAX(B686:S686))/(DR686-2))</f>
        <v/>
      </c>
      <c r="CE686" s="723" t="str">
        <f>IF(DS686&lt;3,"",(SUM(U686:AL686)-MIN(U686:AL686)-MAX(U686:AL686))/(DS686-2))</f>
        <v/>
      </c>
      <c r="CF686" s="723" t="str">
        <f>IF(DT686&lt;3,"",(SUM(AN686:BE686)-MIN(AN686:BE686)-MAX(AN686:BE686))/(DT686-2))</f>
        <v/>
      </c>
      <c r="CG686" s="790" t="str">
        <f>IF(DU686&lt;3,"",(SUM(BG686:BX686)-MIN(BG686:BX686)-MAX(BG686:BX686))/(DU686-2))</f>
        <v/>
      </c>
      <c r="CH686" s="1376" t="str">
        <f t="shared" si="2237"/>
        <v/>
      </c>
      <c r="CI686" s="1377" t="str">
        <f t="shared" si="2237"/>
        <v/>
      </c>
      <c r="CJ686" s="1378" t="str">
        <f t="shared" si="2237"/>
        <v/>
      </c>
      <c r="CK686" s="1378" t="str">
        <f t="shared" si="2237"/>
        <v/>
      </c>
      <c r="CL686" s="1378" t="str">
        <f t="shared" si="2237"/>
        <v/>
      </c>
      <c r="CM686" s="1378" t="str">
        <f t="shared" si="2237"/>
        <v/>
      </c>
      <c r="CN686" s="1378" t="str">
        <f t="shared" si="2237"/>
        <v/>
      </c>
      <c r="CO686" s="1379" t="str">
        <f t="shared" si="2237"/>
        <v/>
      </c>
      <c r="CP686" s="1379" t="str">
        <f t="shared" si="2237"/>
        <v/>
      </c>
      <c r="CQ686" s="1379" t="str">
        <f t="shared" si="2237"/>
        <v/>
      </c>
      <c r="CR686" s="1379" t="str">
        <f t="shared" si="2238"/>
        <v/>
      </c>
      <c r="CS686" s="1378" t="str">
        <f t="shared" si="2238"/>
        <v/>
      </c>
      <c r="CT686" s="1378" t="str">
        <f t="shared" si="2238"/>
        <v/>
      </c>
      <c r="CU686" s="1378" t="str">
        <f t="shared" si="2238"/>
        <v/>
      </c>
      <c r="CV686" s="1378" t="str">
        <f t="shared" si="2238"/>
        <v/>
      </c>
      <c r="CW686" s="1378" t="str">
        <f t="shared" si="2238"/>
        <v/>
      </c>
      <c r="CX686" s="1377" t="str">
        <f t="shared" si="2238"/>
        <v/>
      </c>
      <c r="CY686" s="1380" t="str">
        <f t="shared" si="2238"/>
        <v/>
      </c>
      <c r="CZ686" s="638" t="str">
        <f t="shared" si="2239"/>
        <v/>
      </c>
      <c r="DA686" s="639" t="str">
        <f t="shared" si="2239"/>
        <v/>
      </c>
      <c r="DB686" s="640" t="str">
        <f t="shared" si="2239"/>
        <v/>
      </c>
      <c r="DC686" s="640" t="str">
        <f t="shared" si="2239"/>
        <v/>
      </c>
      <c r="DD686" s="640" t="str">
        <f t="shared" si="2239"/>
        <v/>
      </c>
      <c r="DE686" s="640" t="str">
        <f t="shared" si="2239"/>
        <v/>
      </c>
      <c r="DF686" s="640" t="str">
        <f t="shared" si="2239"/>
        <v/>
      </c>
      <c r="DG686" s="641" t="str">
        <f t="shared" si="2239"/>
        <v/>
      </c>
      <c r="DH686" s="641" t="str">
        <f t="shared" si="2239"/>
        <v/>
      </c>
      <c r="DI686" s="641">
        <f t="shared" si="2239"/>
        <v>4.739478455790784E-2</v>
      </c>
      <c r="DJ686" s="641" t="str">
        <f t="shared" si="2240"/>
        <v/>
      </c>
      <c r="DK686" s="640" t="str">
        <f t="shared" si="2240"/>
        <v/>
      </c>
      <c r="DL686" s="640" t="str">
        <f t="shared" si="2240"/>
        <v/>
      </c>
      <c r="DM686" s="640" t="str">
        <f t="shared" si="2240"/>
        <v/>
      </c>
      <c r="DN686" s="640" t="str">
        <f t="shared" si="2240"/>
        <v/>
      </c>
      <c r="DO686" s="640" t="str">
        <f t="shared" si="2240"/>
        <v/>
      </c>
      <c r="DP686" s="639" t="str">
        <f t="shared" si="2240"/>
        <v/>
      </c>
      <c r="DQ686" s="638" t="str">
        <f t="shared" si="2240"/>
        <v/>
      </c>
      <c r="DR686" s="753">
        <f>COUNT(B686:S686)</f>
        <v>0</v>
      </c>
      <c r="DS686" s="111">
        <f>COUNT(U686:AL686)</f>
        <v>1</v>
      </c>
      <c r="DT686" s="111">
        <f>COUNT(AN686:BE686)</f>
        <v>0</v>
      </c>
      <c r="DU686" s="111">
        <f>COUNT(BG686:BX686)</f>
        <v>0</v>
      </c>
      <c r="DV686" s="602"/>
      <c r="DW686" s="719"/>
      <c r="DX686" s="719"/>
      <c r="DY686" s="719"/>
      <c r="DZ686" s="719"/>
      <c r="EA686" s="719"/>
      <c r="EB686" s="719"/>
      <c r="EC686" s="719"/>
      <c r="ED686" s="719"/>
      <c r="EE686" s="603"/>
    </row>
    <row r="687" spans="1:135" s="604" customFormat="1" ht="15.75" customHeight="1">
      <c r="A687" s="843" t="s">
        <v>419</v>
      </c>
      <c r="B687" s="233"/>
      <c r="C687" s="233"/>
      <c r="D687" s="233"/>
      <c r="E687" s="233"/>
      <c r="F687" s="233"/>
      <c r="G687" s="233"/>
      <c r="H687" s="233"/>
      <c r="I687" s="233"/>
      <c r="J687" s="233"/>
      <c r="K687" s="233"/>
      <c r="L687" s="233"/>
      <c r="M687" s="233"/>
      <c r="N687" s="233"/>
      <c r="O687" s="306"/>
      <c r="P687" s="306"/>
      <c r="Q687" s="233"/>
      <c r="R687" s="233"/>
      <c r="S687" s="233"/>
      <c r="T687" s="873"/>
      <c r="U687" s="233">
        <v>2</v>
      </c>
      <c r="V687" s="233"/>
      <c r="W687" s="233"/>
      <c r="X687" s="233"/>
      <c r="Y687" s="233"/>
      <c r="Z687" s="233"/>
      <c r="AA687" s="233"/>
      <c r="AB687" s="233"/>
      <c r="AC687" s="233"/>
      <c r="AD687" s="233"/>
      <c r="AE687" s="233"/>
      <c r="AF687" s="233"/>
      <c r="AG687" s="233"/>
      <c r="AH687" s="233"/>
      <c r="AI687" s="233"/>
      <c r="AJ687" s="306"/>
      <c r="AK687" s="306"/>
      <c r="AL687" s="233"/>
      <c r="AM687" s="873"/>
      <c r="AN687" s="233"/>
      <c r="AO687" s="233"/>
      <c r="AP687" s="233"/>
      <c r="AQ687" s="233"/>
      <c r="AR687" s="233"/>
      <c r="AS687" s="233"/>
      <c r="AT687" s="233"/>
      <c r="AU687" s="233"/>
      <c r="AV687" s="233"/>
      <c r="AW687" s="233"/>
      <c r="AX687" s="233"/>
      <c r="AY687" s="233"/>
      <c r="AZ687" s="233"/>
      <c r="BA687" s="233"/>
      <c r="BB687" s="233"/>
      <c r="BC687" s="233"/>
      <c r="BD687" s="233"/>
      <c r="BE687" s="233"/>
      <c r="BF687" s="873"/>
      <c r="BG687" s="233"/>
      <c r="BH687" s="233"/>
      <c r="BI687" s="233"/>
      <c r="BJ687" s="233"/>
      <c r="BK687" s="233"/>
      <c r="BL687" s="233"/>
      <c r="BM687" s="233"/>
      <c r="BN687" s="233"/>
      <c r="BO687" s="233"/>
      <c r="BP687" s="233"/>
      <c r="BQ687" s="233"/>
      <c r="BR687" s="233"/>
      <c r="BS687" s="233"/>
      <c r="BT687" s="233"/>
      <c r="BU687" s="233"/>
      <c r="BV687" s="233"/>
      <c r="BW687" s="233"/>
      <c r="BX687" s="233"/>
      <c r="BY687" s="873"/>
      <c r="BZ687" s="233"/>
      <c r="CA687" s="233"/>
      <c r="CB687" s="233"/>
      <c r="CC687" s="233"/>
      <c r="CD687" s="690"/>
      <c r="CE687" s="690"/>
      <c r="CF687" s="690"/>
      <c r="CG687" s="786"/>
      <c r="CH687" s="676"/>
      <c r="CI687" s="676"/>
      <c r="CJ687" s="676"/>
      <c r="CK687" s="676"/>
      <c r="CL687" s="676"/>
      <c r="CM687" s="676"/>
      <c r="CN687" s="676"/>
      <c r="CO687" s="676"/>
      <c r="CP687" s="676"/>
      <c r="CQ687" s="676"/>
      <c r="CR687" s="676"/>
      <c r="CS687" s="676"/>
      <c r="CT687" s="676"/>
      <c r="CU687" s="676"/>
      <c r="CV687" s="676"/>
      <c r="CW687" s="676"/>
      <c r="CX687" s="676"/>
      <c r="CY687" s="677"/>
      <c r="CZ687" s="875"/>
      <c r="DA687" s="875"/>
      <c r="DB687" s="875"/>
      <c r="DC687" s="875"/>
      <c r="DD687" s="875"/>
      <c r="DE687" s="875"/>
      <c r="DF687" s="875"/>
      <c r="DG687" s="875"/>
      <c r="DH687" s="875"/>
      <c r="DI687" s="875"/>
      <c r="DJ687" s="875"/>
      <c r="DK687" s="875"/>
      <c r="DL687" s="875"/>
      <c r="DM687" s="875"/>
      <c r="DN687" s="875"/>
      <c r="DO687" s="875"/>
      <c r="DP687" s="875"/>
      <c r="DQ687" s="875"/>
      <c r="DR687" s="699"/>
      <c r="DS687" s="112"/>
      <c r="DT687" s="112"/>
      <c r="DU687" s="112"/>
      <c r="DV687" s="692"/>
      <c r="DW687" s="718"/>
      <c r="DX687" s="718"/>
      <c r="DY687" s="718"/>
      <c r="DZ687" s="718"/>
      <c r="EA687" s="718"/>
      <c r="EB687" s="718"/>
      <c r="EC687" s="718"/>
      <c r="ED687" s="718"/>
      <c r="EE687" s="603"/>
    </row>
    <row r="688" spans="1:135" s="604" customFormat="1" ht="15.75" customHeight="1">
      <c r="A688" s="710" t="s">
        <v>401</v>
      </c>
      <c r="B688" s="233"/>
      <c r="C688" s="233"/>
      <c r="D688" s="233"/>
      <c r="E688" s="233"/>
      <c r="F688" s="233"/>
      <c r="G688" s="233"/>
      <c r="H688" s="233"/>
      <c r="I688" s="233"/>
      <c r="J688" s="233"/>
      <c r="K688" s="233"/>
      <c r="L688" s="233"/>
      <c r="M688" s="233"/>
      <c r="N688" s="233"/>
      <c r="O688" s="306"/>
      <c r="P688" s="306"/>
      <c r="Q688" s="233"/>
      <c r="R688" s="233"/>
      <c r="S688" s="233"/>
      <c r="T688" s="873"/>
      <c r="U688" s="233">
        <v>10</v>
      </c>
      <c r="V688" s="233"/>
      <c r="W688" s="233"/>
      <c r="X688" s="233"/>
      <c r="Y688" s="233"/>
      <c r="Z688" s="233"/>
      <c r="AA688" s="233"/>
      <c r="AB688" s="233"/>
      <c r="AC688" s="233"/>
      <c r="AD688" s="233"/>
      <c r="AE688" s="233"/>
      <c r="AF688" s="233"/>
      <c r="AG688" s="233"/>
      <c r="AH688" s="233"/>
      <c r="AI688" s="233"/>
      <c r="AJ688" s="306"/>
      <c r="AK688" s="306"/>
      <c r="AL688" s="233"/>
      <c r="AM688" s="873"/>
      <c r="AN688" s="233"/>
      <c r="AO688" s="233"/>
      <c r="AP688" s="233"/>
      <c r="AQ688" s="233"/>
      <c r="AR688" s="233"/>
      <c r="AS688" s="233"/>
      <c r="AT688" s="233"/>
      <c r="AU688" s="233"/>
      <c r="AV688" s="233"/>
      <c r="AW688" s="233"/>
      <c r="AX688" s="233"/>
      <c r="AY688" s="233"/>
      <c r="AZ688" s="233"/>
      <c r="BA688" s="233"/>
      <c r="BB688" s="233"/>
      <c r="BC688" s="233"/>
      <c r="BD688" s="233"/>
      <c r="BE688" s="233"/>
      <c r="BF688" s="873"/>
      <c r="BG688" s="233"/>
      <c r="BH688" s="233"/>
      <c r="BI688" s="233"/>
      <c r="BJ688" s="233"/>
      <c r="BK688" s="233"/>
      <c r="BL688" s="233"/>
      <c r="BM688" s="233"/>
      <c r="BN688" s="233"/>
      <c r="BO688" s="233"/>
      <c r="BP688" s="233"/>
      <c r="BQ688" s="233"/>
      <c r="BR688" s="233"/>
      <c r="BS688" s="233"/>
      <c r="BT688" s="233"/>
      <c r="BU688" s="233"/>
      <c r="BV688" s="233"/>
      <c r="BW688" s="233"/>
      <c r="BX688" s="233"/>
      <c r="BY688" s="873"/>
      <c r="BZ688" s="233"/>
      <c r="CA688" s="233"/>
      <c r="CB688" s="233"/>
      <c r="CC688" s="233"/>
      <c r="CD688" s="698" t="str">
        <f>IF(DR688&lt;3,"",(SUM(B688:S688)-MIN(B688:S688)-MAX(B688:S688))/(DR688-2))</f>
        <v/>
      </c>
      <c r="CE688" s="698" t="str">
        <f>IF(DS688&lt;3,"",(SUM(U688:AL688)-MIN(U688:AL688)-MAX(U688:AL688))/(DS688-2))</f>
        <v/>
      </c>
      <c r="CF688" s="698" t="str">
        <f>IF(DT688&lt;3,"",(SUM(AN688:BE688)-MIN(AN688:BE688)-MAX(AN688:BE688))/(DT688-2))</f>
        <v/>
      </c>
      <c r="CG688" s="787" t="str">
        <f>IF(DU688&lt;3,"",(SUM(BG688:BX688)-MIN(BG688:BX688)-MAX(BG688:BX688))/(DU688-2))</f>
        <v/>
      </c>
      <c r="CH688" s="1371" t="str">
        <f t="shared" ref="CH688:CQ691" si="2247">IF($CH$4=$CD$4,IF(OR(-FLOOR(((18-COUNT($B688:$S688))/2),1)+CH$7&lt;1,-FLOOR(((18-COUNT($B688:$S688))/2),1)+CH$7&gt;COUNT($B688:$S688)),"",LARGE($B688:$S688,-FLOOR(((18-COUNT($B688:$S688))/2),1)+CH$7)),IF(OR(-FLOOR(((18-COUNT($AN688:$BE688))/2),1)+CH$7&lt;1,-FLOOR(((18-COUNT($AN688:$BE688))/2),1)+CH$7&gt;COUNT($AN688:$BE688)),"",LARGE($AN688:$BE688,-FLOOR(((18-COUNT($AN688:$BE688))/2),1)+CH$7)))</f>
        <v/>
      </c>
      <c r="CI688" s="1372" t="str">
        <f t="shared" si="2247"/>
        <v/>
      </c>
      <c r="CJ688" s="1373" t="str">
        <f t="shared" si="2247"/>
        <v/>
      </c>
      <c r="CK688" s="1373" t="str">
        <f t="shared" si="2247"/>
        <v/>
      </c>
      <c r="CL688" s="1373" t="str">
        <f t="shared" si="2247"/>
        <v/>
      </c>
      <c r="CM688" s="1373" t="str">
        <f t="shared" si="2247"/>
        <v/>
      </c>
      <c r="CN688" s="1373" t="str">
        <f t="shared" si="2247"/>
        <v/>
      </c>
      <c r="CO688" s="1374" t="str">
        <f t="shared" si="2247"/>
        <v/>
      </c>
      <c r="CP688" s="1374" t="str">
        <f t="shared" si="2247"/>
        <v/>
      </c>
      <c r="CQ688" s="1374" t="str">
        <f t="shared" si="2247"/>
        <v/>
      </c>
      <c r="CR688" s="1374" t="str">
        <f t="shared" ref="CR688:CY691" si="2248">IF($CH$4=$CD$4,IF(OR(-FLOOR(((18-COUNT($B688:$S688))/2),1)+CR$7&lt;1,-FLOOR(((18-COUNT($B688:$S688))/2),1)+CR$7&gt;COUNT($B688:$S688)),"",LARGE($B688:$S688,-FLOOR(((18-COUNT($B688:$S688))/2),1)+CR$7)),IF(OR(-FLOOR(((18-COUNT($AN688:$BE688))/2),1)+CR$7&lt;1,-FLOOR(((18-COUNT($AN688:$BE688))/2),1)+CR$7&gt;COUNT($AN688:$BE688)),"",LARGE($AN688:$BE688,-FLOOR(((18-COUNT($AN688:$BE688))/2),1)+CR$7)))</f>
        <v/>
      </c>
      <c r="CS688" s="1373" t="str">
        <f t="shared" si="2248"/>
        <v/>
      </c>
      <c r="CT688" s="1373" t="str">
        <f t="shared" si="2248"/>
        <v/>
      </c>
      <c r="CU688" s="1373" t="str">
        <f t="shared" si="2248"/>
        <v/>
      </c>
      <c r="CV688" s="1373" t="str">
        <f t="shared" si="2248"/>
        <v/>
      </c>
      <c r="CW688" s="1373" t="str">
        <f t="shared" si="2248"/>
        <v/>
      </c>
      <c r="CX688" s="1372" t="str">
        <f t="shared" si="2248"/>
        <v/>
      </c>
      <c r="CY688" s="1375" t="str">
        <f t="shared" si="2248"/>
        <v/>
      </c>
      <c r="CZ688" s="532" t="str">
        <f t="shared" ref="CZ688:DI691" si="2249">IF($CH$4=$CD$4,IF(OR(-FLOOR(((18-COUNT($U688:$AL688))/2),1)+CZ$7&lt;1,-FLOOR(((18-COUNT($U688:$AL688))/2),1)+CZ$7&gt;COUNT($U688:$AL688)),"",LARGE($U688:$AL688,-FLOOR(((18-COUNT($U688:$AL688))/2),1)+CZ$7)),IF(OR(-FLOOR(((18-COUNT($BG688:$BX688))/2),1)+CZ$7&lt;1,-FLOOR(((18-COUNT($BG688:$BX688))/2),1)+CZ$7&gt;COUNT($BG688:$BX688)),"",LARGE($BG688:$BX688,-FLOOR(((18-COUNT($BG688:$BX688))/2),1)+CZ$7)))</f>
        <v/>
      </c>
      <c r="DA688" s="533" t="str">
        <f t="shared" si="2249"/>
        <v/>
      </c>
      <c r="DB688" s="534" t="str">
        <f t="shared" si="2249"/>
        <v/>
      </c>
      <c r="DC688" s="534" t="str">
        <f t="shared" si="2249"/>
        <v/>
      </c>
      <c r="DD688" s="534" t="str">
        <f t="shared" si="2249"/>
        <v/>
      </c>
      <c r="DE688" s="534" t="str">
        <f t="shared" si="2249"/>
        <v/>
      </c>
      <c r="DF688" s="534" t="str">
        <f t="shared" si="2249"/>
        <v/>
      </c>
      <c r="DG688" s="535" t="str">
        <f t="shared" si="2249"/>
        <v/>
      </c>
      <c r="DH688" s="535" t="str">
        <f t="shared" si="2249"/>
        <v/>
      </c>
      <c r="DI688" s="535">
        <f t="shared" si="2249"/>
        <v>10</v>
      </c>
      <c r="DJ688" s="535" t="str">
        <f t="shared" ref="DJ688:DQ691" si="2250">IF($CH$4=$CD$4,IF(OR(-FLOOR(((18-COUNT($U688:$AL688))/2),1)+DJ$7&lt;1,-FLOOR(((18-COUNT($U688:$AL688))/2),1)+DJ$7&gt;COUNT($U688:$AL688)),"",LARGE($U688:$AL688,-FLOOR(((18-COUNT($U688:$AL688))/2),1)+DJ$7)),IF(OR(-FLOOR(((18-COUNT($BG688:$BX688))/2),1)+DJ$7&lt;1,-FLOOR(((18-COUNT($BG688:$BX688))/2),1)+DJ$7&gt;COUNT($BG688:$BX688)),"",LARGE($BG688:$BX688,-FLOOR(((18-COUNT($BG688:$BX688))/2),1)+DJ$7)))</f>
        <v/>
      </c>
      <c r="DK688" s="534" t="str">
        <f t="shared" si="2250"/>
        <v/>
      </c>
      <c r="DL688" s="534" t="str">
        <f t="shared" si="2250"/>
        <v/>
      </c>
      <c r="DM688" s="534" t="str">
        <f t="shared" si="2250"/>
        <v/>
      </c>
      <c r="DN688" s="534" t="str">
        <f t="shared" si="2250"/>
        <v/>
      </c>
      <c r="DO688" s="534" t="str">
        <f t="shared" si="2250"/>
        <v/>
      </c>
      <c r="DP688" s="533" t="str">
        <f t="shared" si="2250"/>
        <v/>
      </c>
      <c r="DQ688" s="532" t="str">
        <f t="shared" si="2250"/>
        <v/>
      </c>
      <c r="DR688" s="753">
        <f>COUNT(B688:S688)</f>
        <v>0</v>
      </c>
      <c r="DS688" s="111">
        <f>COUNT(U688:AL688)</f>
        <v>1</v>
      </c>
      <c r="DT688" s="111">
        <f>COUNT(AN688:BE688)</f>
        <v>0</v>
      </c>
      <c r="DU688" s="111">
        <f>COUNT(BG688:BX688)</f>
        <v>0</v>
      </c>
      <c r="DV688" s="602"/>
      <c r="DW688" s="719"/>
      <c r="DX688" s="719"/>
      <c r="DY688" s="719"/>
      <c r="DZ688" s="719"/>
      <c r="EA688" s="719"/>
      <c r="EB688" s="719"/>
      <c r="EC688" s="719"/>
      <c r="ED688" s="719"/>
      <c r="EE688" s="603"/>
    </row>
    <row r="689" spans="1:135" s="604" customFormat="1" ht="15.75" customHeight="1">
      <c r="A689" s="710" t="s">
        <v>399</v>
      </c>
      <c r="B689" s="233"/>
      <c r="C689" s="233"/>
      <c r="D689" s="233"/>
      <c r="E689" s="233"/>
      <c r="F689" s="233"/>
      <c r="G689" s="233"/>
      <c r="H689" s="233"/>
      <c r="I689" s="233"/>
      <c r="J689" s="233"/>
      <c r="K689" s="233"/>
      <c r="L689" s="233"/>
      <c r="M689" s="233"/>
      <c r="N689" s="233"/>
      <c r="O689" s="306"/>
      <c r="P689" s="306"/>
      <c r="Q689" s="233"/>
      <c r="R689" s="233"/>
      <c r="S689" s="233"/>
      <c r="T689" s="873"/>
      <c r="U689" s="233">
        <v>12</v>
      </c>
      <c r="V689" s="233"/>
      <c r="W689" s="233"/>
      <c r="X689" s="233"/>
      <c r="Y689" s="233"/>
      <c r="Z689" s="233"/>
      <c r="AA689" s="233"/>
      <c r="AB689" s="233"/>
      <c r="AC689" s="233"/>
      <c r="AD689" s="233"/>
      <c r="AE689" s="233"/>
      <c r="AF689" s="233"/>
      <c r="AG689" s="233"/>
      <c r="AH689" s="233"/>
      <c r="AI689" s="233"/>
      <c r="AJ689" s="306"/>
      <c r="AK689" s="306"/>
      <c r="AL689" s="233"/>
      <c r="AM689" s="873"/>
      <c r="AN689" s="233"/>
      <c r="AO689" s="233"/>
      <c r="AP689" s="233"/>
      <c r="AQ689" s="233"/>
      <c r="AR689" s="233"/>
      <c r="AS689" s="233"/>
      <c r="AT689" s="233"/>
      <c r="AU689" s="233"/>
      <c r="AV689" s="233"/>
      <c r="AW689" s="233"/>
      <c r="AX689" s="233"/>
      <c r="AY689" s="233"/>
      <c r="AZ689" s="233"/>
      <c r="BA689" s="233"/>
      <c r="BB689" s="233"/>
      <c r="BC689" s="233"/>
      <c r="BD689" s="233"/>
      <c r="BE689" s="233"/>
      <c r="BF689" s="873"/>
      <c r="BG689" s="233"/>
      <c r="BH689" s="233"/>
      <c r="BI689" s="233"/>
      <c r="BJ689" s="233"/>
      <c r="BK689" s="233"/>
      <c r="BL689" s="233"/>
      <c r="BM689" s="233"/>
      <c r="BN689" s="233"/>
      <c r="BO689" s="233"/>
      <c r="BP689" s="233"/>
      <c r="BQ689" s="233"/>
      <c r="BR689" s="233"/>
      <c r="BS689" s="233"/>
      <c r="BT689" s="233"/>
      <c r="BU689" s="233"/>
      <c r="BV689" s="233"/>
      <c r="BW689" s="233"/>
      <c r="BX689" s="233"/>
      <c r="BY689" s="873"/>
      <c r="BZ689" s="233"/>
      <c r="CA689" s="233"/>
      <c r="CB689" s="233"/>
      <c r="CC689" s="233"/>
      <c r="CD689" s="698" t="str">
        <f>IF(DR689&lt;3,"",(SUM(B689:S689)-MIN(B689:S689)-MAX(B689:S689))/(DR689-2))</f>
        <v/>
      </c>
      <c r="CE689" s="698" t="str">
        <f>IF(DS689&lt;3,"",(SUM(U689:AL689)-MIN(U689:AL689)-MAX(U689:AL689))/(DS689-2))</f>
        <v/>
      </c>
      <c r="CF689" s="698" t="str">
        <f>IF(DT689&lt;3,"",(SUM(AN689:BE689)-MIN(AN689:BE689)-MAX(AN689:BE689))/(DT689-2))</f>
        <v/>
      </c>
      <c r="CG689" s="787" t="str">
        <f>IF(DU689&lt;3,"",(SUM(BG689:BX689)-MIN(BG689:BX689)-MAX(BG689:BX689))/(DU689-2))</f>
        <v/>
      </c>
      <c r="CH689" s="1371" t="str">
        <f t="shared" si="2247"/>
        <v/>
      </c>
      <c r="CI689" s="1372" t="str">
        <f t="shared" si="2247"/>
        <v/>
      </c>
      <c r="CJ689" s="1373" t="str">
        <f t="shared" si="2247"/>
        <v/>
      </c>
      <c r="CK689" s="1373" t="str">
        <f t="shared" si="2247"/>
        <v/>
      </c>
      <c r="CL689" s="1373" t="str">
        <f t="shared" si="2247"/>
        <v/>
      </c>
      <c r="CM689" s="1373" t="str">
        <f t="shared" si="2247"/>
        <v/>
      </c>
      <c r="CN689" s="1373" t="str">
        <f t="shared" si="2247"/>
        <v/>
      </c>
      <c r="CO689" s="1374" t="str">
        <f t="shared" si="2247"/>
        <v/>
      </c>
      <c r="CP689" s="1374" t="str">
        <f t="shared" si="2247"/>
        <v/>
      </c>
      <c r="CQ689" s="1374" t="str">
        <f t="shared" si="2247"/>
        <v/>
      </c>
      <c r="CR689" s="1374" t="str">
        <f t="shared" si="2248"/>
        <v/>
      </c>
      <c r="CS689" s="1373" t="str">
        <f t="shared" si="2248"/>
        <v/>
      </c>
      <c r="CT689" s="1373" t="str">
        <f t="shared" si="2248"/>
        <v/>
      </c>
      <c r="CU689" s="1373" t="str">
        <f t="shared" si="2248"/>
        <v/>
      </c>
      <c r="CV689" s="1373" t="str">
        <f t="shared" si="2248"/>
        <v/>
      </c>
      <c r="CW689" s="1373" t="str">
        <f t="shared" si="2248"/>
        <v/>
      </c>
      <c r="CX689" s="1372" t="str">
        <f t="shared" si="2248"/>
        <v/>
      </c>
      <c r="CY689" s="1375" t="str">
        <f t="shared" si="2248"/>
        <v/>
      </c>
      <c r="CZ689" s="532" t="str">
        <f t="shared" si="2249"/>
        <v/>
      </c>
      <c r="DA689" s="533" t="str">
        <f t="shared" si="2249"/>
        <v/>
      </c>
      <c r="DB689" s="534" t="str">
        <f t="shared" si="2249"/>
        <v/>
      </c>
      <c r="DC689" s="534" t="str">
        <f t="shared" si="2249"/>
        <v/>
      </c>
      <c r="DD689" s="534" t="str">
        <f t="shared" si="2249"/>
        <v/>
      </c>
      <c r="DE689" s="534" t="str">
        <f t="shared" si="2249"/>
        <v/>
      </c>
      <c r="DF689" s="534" t="str">
        <f t="shared" si="2249"/>
        <v/>
      </c>
      <c r="DG689" s="535" t="str">
        <f t="shared" si="2249"/>
        <v/>
      </c>
      <c r="DH689" s="535" t="str">
        <f t="shared" si="2249"/>
        <v/>
      </c>
      <c r="DI689" s="535">
        <f t="shared" si="2249"/>
        <v>12</v>
      </c>
      <c r="DJ689" s="535" t="str">
        <f t="shared" si="2250"/>
        <v/>
      </c>
      <c r="DK689" s="534" t="str">
        <f t="shared" si="2250"/>
        <v/>
      </c>
      <c r="DL689" s="534" t="str">
        <f t="shared" si="2250"/>
        <v/>
      </c>
      <c r="DM689" s="534" t="str">
        <f t="shared" si="2250"/>
        <v/>
      </c>
      <c r="DN689" s="534" t="str">
        <f t="shared" si="2250"/>
        <v/>
      </c>
      <c r="DO689" s="534" t="str">
        <f t="shared" si="2250"/>
        <v/>
      </c>
      <c r="DP689" s="533" t="str">
        <f t="shared" si="2250"/>
        <v/>
      </c>
      <c r="DQ689" s="532" t="str">
        <f t="shared" si="2250"/>
        <v/>
      </c>
      <c r="DR689" s="753">
        <f>COUNT(B689:S689)</f>
        <v>0</v>
      </c>
      <c r="DS689" s="111">
        <f>COUNT(U689:AL689)</f>
        <v>1</v>
      </c>
      <c r="DT689" s="111">
        <f>COUNT(AN689:BE689)</f>
        <v>0</v>
      </c>
      <c r="DU689" s="111">
        <f>COUNT(BG689:BX689)</f>
        <v>0</v>
      </c>
      <c r="DV689" s="602"/>
      <c r="DW689" s="719"/>
      <c r="DX689" s="719"/>
      <c r="DY689" s="719"/>
      <c r="DZ689" s="719"/>
      <c r="EA689" s="719"/>
      <c r="EB689" s="719"/>
      <c r="EC689" s="719"/>
      <c r="ED689" s="719"/>
      <c r="EE689" s="603"/>
    </row>
    <row r="690" spans="1:135" s="604" customFormat="1" ht="15.75" customHeight="1">
      <c r="A690" s="874" t="s">
        <v>393</v>
      </c>
      <c r="B690" s="858">
        <f t="shared" ref="B690:S690" si="2251">3620*4.1868</f>
        <v>15156.216</v>
      </c>
      <c r="C690" s="858">
        <f t="shared" si="2251"/>
        <v>15156.216</v>
      </c>
      <c r="D690" s="858">
        <f t="shared" si="2251"/>
        <v>15156.216</v>
      </c>
      <c r="E690" s="858">
        <f t="shared" si="2251"/>
        <v>15156.216</v>
      </c>
      <c r="F690" s="858">
        <f t="shared" si="2251"/>
        <v>15156.216</v>
      </c>
      <c r="G690" s="858">
        <f t="shared" si="2251"/>
        <v>15156.216</v>
      </c>
      <c r="H690" s="858">
        <f t="shared" si="2251"/>
        <v>15156.216</v>
      </c>
      <c r="I690" s="858">
        <f t="shared" si="2251"/>
        <v>15156.216</v>
      </c>
      <c r="J690" s="858">
        <f t="shared" si="2251"/>
        <v>15156.216</v>
      </c>
      <c r="K690" s="858">
        <f t="shared" si="2251"/>
        <v>15156.216</v>
      </c>
      <c r="L690" s="858">
        <f t="shared" si="2251"/>
        <v>15156.216</v>
      </c>
      <c r="M690" s="858">
        <f t="shared" si="2251"/>
        <v>15156.216</v>
      </c>
      <c r="N690" s="858">
        <f t="shared" si="2251"/>
        <v>15156.216</v>
      </c>
      <c r="O690" s="858">
        <f t="shared" si="2251"/>
        <v>15156.216</v>
      </c>
      <c r="P690" s="858">
        <f t="shared" si="2251"/>
        <v>15156.216</v>
      </c>
      <c r="Q690" s="858">
        <f t="shared" si="2251"/>
        <v>15156.216</v>
      </c>
      <c r="R690" s="858">
        <f t="shared" si="2251"/>
        <v>15156.216</v>
      </c>
      <c r="S690" s="858">
        <f t="shared" si="2251"/>
        <v>15156.216</v>
      </c>
      <c r="T690" s="873"/>
      <c r="U690" s="861">
        <v>15156</v>
      </c>
      <c r="V690" s="862">
        <v>15156</v>
      </c>
      <c r="W690" s="862">
        <v>15156</v>
      </c>
      <c r="X690" s="862">
        <v>15156</v>
      </c>
      <c r="Y690" s="862">
        <v>15156</v>
      </c>
      <c r="Z690" s="862">
        <v>15156</v>
      </c>
      <c r="AA690" s="862">
        <v>15156</v>
      </c>
      <c r="AB690" s="862">
        <v>15156</v>
      </c>
      <c r="AC690" s="862">
        <v>15156</v>
      </c>
      <c r="AD690" s="862">
        <v>15156</v>
      </c>
      <c r="AE690" s="862">
        <v>15156</v>
      </c>
      <c r="AF690" s="862">
        <v>15156</v>
      </c>
      <c r="AG690" s="862">
        <v>15156</v>
      </c>
      <c r="AH690" s="862">
        <v>15156</v>
      </c>
      <c r="AI690" s="862">
        <v>15156</v>
      </c>
      <c r="AJ690" s="862">
        <v>15156</v>
      </c>
      <c r="AK690" s="862">
        <v>15156</v>
      </c>
      <c r="AL690" s="862">
        <v>15156</v>
      </c>
      <c r="AM690" s="873"/>
      <c r="AN690" s="861">
        <v>15156</v>
      </c>
      <c r="AO690" s="862">
        <v>15156</v>
      </c>
      <c r="AP690" s="862">
        <v>15156</v>
      </c>
      <c r="AQ690" s="862">
        <v>15156</v>
      </c>
      <c r="AR690" s="862">
        <v>15156</v>
      </c>
      <c r="AS690" s="862">
        <v>15156</v>
      </c>
      <c r="AT690" s="862">
        <v>15156</v>
      </c>
      <c r="AU690" s="862">
        <v>15156</v>
      </c>
      <c r="AV690" s="862">
        <v>15156</v>
      </c>
      <c r="AW690" s="862">
        <v>15156</v>
      </c>
      <c r="AX690" s="862">
        <v>15156</v>
      </c>
      <c r="AY690" s="862">
        <v>15156</v>
      </c>
      <c r="AZ690" s="862">
        <v>15156</v>
      </c>
      <c r="BA690" s="862">
        <v>15156</v>
      </c>
      <c r="BB690" s="862">
        <v>15156</v>
      </c>
      <c r="BC690" s="862">
        <v>15156</v>
      </c>
      <c r="BD690" s="862">
        <v>15156</v>
      </c>
      <c r="BE690" s="862">
        <v>15156</v>
      </c>
      <c r="BF690" s="873"/>
      <c r="BG690" s="861">
        <v>15156</v>
      </c>
      <c r="BH690" s="862">
        <v>15156</v>
      </c>
      <c r="BI690" s="862">
        <v>15156</v>
      </c>
      <c r="BJ690" s="862">
        <v>15156</v>
      </c>
      <c r="BK690" s="862">
        <v>15156</v>
      </c>
      <c r="BL690" s="862">
        <v>15156</v>
      </c>
      <c r="BM690" s="862">
        <v>15156</v>
      </c>
      <c r="BN690" s="862">
        <v>15156</v>
      </c>
      <c r="BO690" s="862">
        <v>15156</v>
      </c>
      <c r="BP690" s="862">
        <v>15156</v>
      </c>
      <c r="BQ690" s="862">
        <v>15156</v>
      </c>
      <c r="BR690" s="862">
        <v>15156</v>
      </c>
      <c r="BS690" s="862">
        <v>15156</v>
      </c>
      <c r="BT690" s="862">
        <v>15156</v>
      </c>
      <c r="BU690" s="862">
        <v>15156</v>
      </c>
      <c r="BV690" s="862">
        <v>15156</v>
      </c>
      <c r="BW690" s="862">
        <v>15156</v>
      </c>
      <c r="BX690" s="862">
        <v>15156</v>
      </c>
      <c r="BY690" s="873"/>
      <c r="BZ690" s="861">
        <v>15156</v>
      </c>
      <c r="CA690" s="862">
        <v>15156</v>
      </c>
      <c r="CB690" s="862">
        <v>15156</v>
      </c>
      <c r="CC690" s="862">
        <v>15156</v>
      </c>
      <c r="CD690" s="698">
        <f>IF(DR690&lt;3,"",(SUM(B690:S690)-MIN(B690:S690)-MAX(B690:S690))/(DR690-2))</f>
        <v>15156.216000000008</v>
      </c>
      <c r="CE690" s="698">
        <f>IF(DS690&lt;3,"",(SUM(U690:AL690)-MIN(U690:AL690)-MAX(U690:AL690))/(DS690-2))</f>
        <v>15156</v>
      </c>
      <c r="CF690" s="698">
        <f>IF(DT690&lt;3,"",(SUM(AN690:BE690)-MIN(AN690:BE690)-MAX(AN690:BE690))/(DT690-2))</f>
        <v>15156</v>
      </c>
      <c r="CG690" s="787">
        <f>IF(DU690&lt;3,"",(SUM(BG690:BX690)-MIN(BG690:BX690)-MAX(BG690:BX690))/(DU690-2))</f>
        <v>15156</v>
      </c>
      <c r="CH690" s="1371">
        <f t="shared" si="2247"/>
        <v>15156.216</v>
      </c>
      <c r="CI690" s="1372">
        <f t="shared" si="2247"/>
        <v>15156.216</v>
      </c>
      <c r="CJ690" s="1373">
        <f t="shared" si="2247"/>
        <v>15156.216</v>
      </c>
      <c r="CK690" s="1373">
        <f t="shared" si="2247"/>
        <v>15156.216</v>
      </c>
      <c r="CL690" s="1373">
        <f t="shared" si="2247"/>
        <v>15156.216</v>
      </c>
      <c r="CM690" s="1373">
        <f t="shared" si="2247"/>
        <v>15156.216</v>
      </c>
      <c r="CN690" s="1373">
        <f t="shared" si="2247"/>
        <v>15156.216</v>
      </c>
      <c r="CO690" s="1374">
        <f t="shared" si="2247"/>
        <v>15156.216</v>
      </c>
      <c r="CP690" s="1374">
        <f t="shared" si="2247"/>
        <v>15156.216</v>
      </c>
      <c r="CQ690" s="1374">
        <f t="shared" si="2247"/>
        <v>15156.216</v>
      </c>
      <c r="CR690" s="1374">
        <f t="shared" si="2248"/>
        <v>15156.216</v>
      </c>
      <c r="CS690" s="1373">
        <f t="shared" si="2248"/>
        <v>15156.216</v>
      </c>
      <c r="CT690" s="1373">
        <f t="shared" si="2248"/>
        <v>15156.216</v>
      </c>
      <c r="CU690" s="1373">
        <f t="shared" si="2248"/>
        <v>15156.216</v>
      </c>
      <c r="CV690" s="1373">
        <f t="shared" si="2248"/>
        <v>15156.216</v>
      </c>
      <c r="CW690" s="1373">
        <f t="shared" si="2248"/>
        <v>15156.216</v>
      </c>
      <c r="CX690" s="1372">
        <f t="shared" si="2248"/>
        <v>15156.216</v>
      </c>
      <c r="CY690" s="1375">
        <f t="shared" si="2248"/>
        <v>15156.216</v>
      </c>
      <c r="CZ690" s="532">
        <f t="shared" si="2249"/>
        <v>15156</v>
      </c>
      <c r="DA690" s="533">
        <f t="shared" si="2249"/>
        <v>15156</v>
      </c>
      <c r="DB690" s="534">
        <f t="shared" si="2249"/>
        <v>15156</v>
      </c>
      <c r="DC690" s="534">
        <f t="shared" si="2249"/>
        <v>15156</v>
      </c>
      <c r="DD690" s="534">
        <f t="shared" si="2249"/>
        <v>15156</v>
      </c>
      <c r="DE690" s="534">
        <f t="shared" si="2249"/>
        <v>15156</v>
      </c>
      <c r="DF690" s="534">
        <f t="shared" si="2249"/>
        <v>15156</v>
      </c>
      <c r="DG690" s="535">
        <f t="shared" si="2249"/>
        <v>15156</v>
      </c>
      <c r="DH690" s="535">
        <f t="shared" si="2249"/>
        <v>15156</v>
      </c>
      <c r="DI690" s="535">
        <f t="shared" si="2249"/>
        <v>15156</v>
      </c>
      <c r="DJ690" s="535">
        <f t="shared" si="2250"/>
        <v>15156</v>
      </c>
      <c r="DK690" s="534">
        <f t="shared" si="2250"/>
        <v>15156</v>
      </c>
      <c r="DL690" s="534">
        <f t="shared" si="2250"/>
        <v>15156</v>
      </c>
      <c r="DM690" s="534">
        <f t="shared" si="2250"/>
        <v>15156</v>
      </c>
      <c r="DN690" s="534">
        <f t="shared" si="2250"/>
        <v>15156</v>
      </c>
      <c r="DO690" s="534">
        <f t="shared" si="2250"/>
        <v>15156</v>
      </c>
      <c r="DP690" s="533">
        <f t="shared" si="2250"/>
        <v>15156</v>
      </c>
      <c r="DQ690" s="532">
        <f t="shared" si="2250"/>
        <v>15156</v>
      </c>
      <c r="DR690" s="753">
        <f>COUNT(B690:S690)</f>
        <v>18</v>
      </c>
      <c r="DS690" s="111">
        <f>COUNT(U690:AL690)</f>
        <v>18</v>
      </c>
      <c r="DT690" s="111">
        <f>COUNT(AN690:BE690)</f>
        <v>18</v>
      </c>
      <c r="DU690" s="111">
        <f>COUNT(BG690:BX690)</f>
        <v>18</v>
      </c>
      <c r="DV690" s="602"/>
      <c r="DW690" s="719"/>
      <c r="DX690" s="719"/>
      <c r="DY690" s="719"/>
      <c r="DZ690" s="719"/>
      <c r="EA690" s="719"/>
      <c r="EB690" s="719"/>
      <c r="EC690" s="719"/>
      <c r="ED690" s="719"/>
      <c r="EE690" s="603"/>
    </row>
    <row r="691" spans="1:135" s="604" customFormat="1" ht="15.75" customHeight="1">
      <c r="A691" s="710" t="s">
        <v>328</v>
      </c>
      <c r="B691" s="733" t="str">
        <f t="shared" ref="B691:S691" si="2252">IF(B688="","",B688*B689*B690/B$46/365/$G$1)</f>
        <v/>
      </c>
      <c r="C691" s="733" t="str">
        <f t="shared" si="2252"/>
        <v/>
      </c>
      <c r="D691" s="733" t="str">
        <f t="shared" si="2252"/>
        <v/>
      </c>
      <c r="E691" s="733" t="str">
        <f t="shared" si="2252"/>
        <v/>
      </c>
      <c r="F691" s="733" t="str">
        <f t="shared" si="2252"/>
        <v/>
      </c>
      <c r="G691" s="733" t="str">
        <f t="shared" si="2252"/>
        <v/>
      </c>
      <c r="H691" s="733" t="str">
        <f t="shared" si="2252"/>
        <v/>
      </c>
      <c r="I691" s="733" t="str">
        <f t="shared" si="2252"/>
        <v/>
      </c>
      <c r="J691" s="733" t="str">
        <f t="shared" si="2252"/>
        <v/>
      </c>
      <c r="K691" s="733" t="str">
        <f t="shared" si="2252"/>
        <v/>
      </c>
      <c r="L691" s="733" t="str">
        <f t="shared" si="2252"/>
        <v/>
      </c>
      <c r="M691" s="733" t="str">
        <f t="shared" si="2252"/>
        <v/>
      </c>
      <c r="N691" s="733" t="str">
        <f t="shared" si="2252"/>
        <v/>
      </c>
      <c r="O691" s="733" t="str">
        <f t="shared" si="2252"/>
        <v/>
      </c>
      <c r="P691" s="733" t="str">
        <f t="shared" si="2252"/>
        <v/>
      </c>
      <c r="Q691" s="733" t="str">
        <f t="shared" si="2252"/>
        <v/>
      </c>
      <c r="R691" s="733" t="str">
        <f t="shared" si="2252"/>
        <v/>
      </c>
      <c r="S691" s="733" t="str">
        <f t="shared" si="2252"/>
        <v/>
      </c>
      <c r="T691" s="752"/>
      <c r="U691" s="733">
        <f t="shared" ref="U691:AL691" si="2253">IF(U688="","",U688*U689*U690/U$46/365/$G$1)</f>
        <v>8.0889521437466638E-2</v>
      </c>
      <c r="V691" s="733" t="str">
        <f t="shared" si="2253"/>
        <v/>
      </c>
      <c r="W691" s="733" t="str">
        <f t="shared" si="2253"/>
        <v/>
      </c>
      <c r="X691" s="733" t="str">
        <f t="shared" si="2253"/>
        <v/>
      </c>
      <c r="Y691" s="733" t="str">
        <f t="shared" si="2253"/>
        <v/>
      </c>
      <c r="Z691" s="733" t="str">
        <f t="shared" si="2253"/>
        <v/>
      </c>
      <c r="AA691" s="733" t="str">
        <f t="shared" si="2253"/>
        <v/>
      </c>
      <c r="AB691" s="733" t="str">
        <f t="shared" si="2253"/>
        <v/>
      </c>
      <c r="AC691" s="733" t="str">
        <f t="shared" si="2253"/>
        <v/>
      </c>
      <c r="AD691" s="733" t="str">
        <f t="shared" si="2253"/>
        <v/>
      </c>
      <c r="AE691" s="733" t="str">
        <f t="shared" si="2253"/>
        <v/>
      </c>
      <c r="AF691" s="733" t="str">
        <f t="shared" si="2253"/>
        <v/>
      </c>
      <c r="AG691" s="733" t="str">
        <f t="shared" si="2253"/>
        <v/>
      </c>
      <c r="AH691" s="733" t="str">
        <f t="shared" si="2253"/>
        <v/>
      </c>
      <c r="AI691" s="733" t="str">
        <f t="shared" si="2253"/>
        <v/>
      </c>
      <c r="AJ691" s="733" t="str">
        <f t="shared" si="2253"/>
        <v/>
      </c>
      <c r="AK691" s="733" t="str">
        <f t="shared" si="2253"/>
        <v/>
      </c>
      <c r="AL691" s="733" t="str">
        <f t="shared" si="2253"/>
        <v/>
      </c>
      <c r="AM691" s="752"/>
      <c r="AN691" s="733" t="str">
        <f t="shared" ref="AN691:BE691" si="2254">IF(AN688="","",AN688*AN689*AN690/AN$46/365/$G$1)</f>
        <v/>
      </c>
      <c r="AO691" s="733" t="str">
        <f t="shared" si="2254"/>
        <v/>
      </c>
      <c r="AP691" s="733" t="str">
        <f t="shared" si="2254"/>
        <v/>
      </c>
      <c r="AQ691" s="733" t="str">
        <f t="shared" si="2254"/>
        <v/>
      </c>
      <c r="AR691" s="733" t="str">
        <f t="shared" si="2254"/>
        <v/>
      </c>
      <c r="AS691" s="733" t="str">
        <f t="shared" si="2254"/>
        <v/>
      </c>
      <c r="AT691" s="733" t="str">
        <f t="shared" si="2254"/>
        <v/>
      </c>
      <c r="AU691" s="733" t="str">
        <f t="shared" si="2254"/>
        <v/>
      </c>
      <c r="AV691" s="733" t="str">
        <f t="shared" si="2254"/>
        <v/>
      </c>
      <c r="AW691" s="733" t="str">
        <f t="shared" si="2254"/>
        <v/>
      </c>
      <c r="AX691" s="733" t="str">
        <f t="shared" si="2254"/>
        <v/>
      </c>
      <c r="AY691" s="733" t="str">
        <f t="shared" si="2254"/>
        <v/>
      </c>
      <c r="AZ691" s="733" t="str">
        <f t="shared" si="2254"/>
        <v/>
      </c>
      <c r="BA691" s="733" t="str">
        <f t="shared" si="2254"/>
        <v/>
      </c>
      <c r="BB691" s="733" t="str">
        <f t="shared" si="2254"/>
        <v/>
      </c>
      <c r="BC691" s="733" t="str">
        <f t="shared" si="2254"/>
        <v/>
      </c>
      <c r="BD691" s="733" t="str">
        <f t="shared" si="2254"/>
        <v/>
      </c>
      <c r="BE691" s="733" t="str">
        <f t="shared" si="2254"/>
        <v/>
      </c>
      <c r="BF691" s="752"/>
      <c r="BG691" s="733" t="str">
        <f t="shared" ref="BG691:BX691" si="2255">IF(BG688="","",BG688*BG689*BG690/BG$46/365/$G$1)</f>
        <v/>
      </c>
      <c r="BH691" s="733" t="str">
        <f t="shared" si="2255"/>
        <v/>
      </c>
      <c r="BI691" s="733" t="str">
        <f t="shared" si="2255"/>
        <v/>
      </c>
      <c r="BJ691" s="733" t="str">
        <f t="shared" si="2255"/>
        <v/>
      </c>
      <c r="BK691" s="733" t="str">
        <f t="shared" si="2255"/>
        <v/>
      </c>
      <c r="BL691" s="733" t="str">
        <f t="shared" si="2255"/>
        <v/>
      </c>
      <c r="BM691" s="733" t="str">
        <f t="shared" si="2255"/>
        <v/>
      </c>
      <c r="BN691" s="733" t="str">
        <f t="shared" si="2255"/>
        <v/>
      </c>
      <c r="BO691" s="733" t="str">
        <f t="shared" si="2255"/>
        <v/>
      </c>
      <c r="BP691" s="733" t="str">
        <f t="shared" si="2255"/>
        <v/>
      </c>
      <c r="BQ691" s="733" t="str">
        <f t="shared" si="2255"/>
        <v/>
      </c>
      <c r="BR691" s="733" t="str">
        <f t="shared" si="2255"/>
        <v/>
      </c>
      <c r="BS691" s="733" t="str">
        <f t="shared" si="2255"/>
        <v/>
      </c>
      <c r="BT691" s="733" t="str">
        <f t="shared" si="2255"/>
        <v/>
      </c>
      <c r="BU691" s="733" t="str">
        <f t="shared" si="2255"/>
        <v/>
      </c>
      <c r="BV691" s="733" t="str">
        <f t="shared" si="2255"/>
        <v/>
      </c>
      <c r="BW691" s="733" t="str">
        <f t="shared" si="2255"/>
        <v/>
      </c>
      <c r="BX691" s="733" t="str">
        <f t="shared" si="2255"/>
        <v/>
      </c>
      <c r="BY691" s="752"/>
      <c r="BZ691" s="733" t="str">
        <f>IF(BZ688="","",BZ688*BZ689*BZ690/BZ$46/365/$G$1)</f>
        <v/>
      </c>
      <c r="CA691" s="733" t="str">
        <f>IF(CA688="","",CA688*CA689*CA690/CA$46/365/$G$1)</f>
        <v/>
      </c>
      <c r="CB691" s="733" t="str">
        <f>IF(CB688="","",CB688*CB689*CB690/CB$46/365/$G$1)</f>
        <v/>
      </c>
      <c r="CC691" s="733" t="str">
        <f>IF(CC688="","",CC688*CC689*CC690/CC$46/365/$G$1)</f>
        <v/>
      </c>
      <c r="CD691" s="698" t="str">
        <f>IF(DR691&lt;3,"",(SUM(B691:S691)-MIN(B691:S691)-MAX(B691:S691))/(DR691-2))</f>
        <v/>
      </c>
      <c r="CE691" s="723" t="str">
        <f>IF(DS691&lt;3,"",(SUM(U691:AL691)-MIN(U691:AL691)-MAX(U691:AL691))/(DS691-2))</f>
        <v/>
      </c>
      <c r="CF691" s="723" t="str">
        <f>IF(DT691&lt;3,"",(SUM(AN691:BE691)-MIN(AN691:BE691)-MAX(AN691:BE691))/(DT691-2))</f>
        <v/>
      </c>
      <c r="CG691" s="790" t="str">
        <f>IF(DU691&lt;3,"",(SUM(BG691:BX691)-MIN(BG691:BX691)-MAX(BG691:BX691))/(DU691-2))</f>
        <v/>
      </c>
      <c r="CH691" s="1376" t="str">
        <f t="shared" si="2247"/>
        <v/>
      </c>
      <c r="CI691" s="1377" t="str">
        <f t="shared" si="2247"/>
        <v/>
      </c>
      <c r="CJ691" s="1378" t="str">
        <f t="shared" si="2247"/>
        <v/>
      </c>
      <c r="CK691" s="1378" t="str">
        <f t="shared" si="2247"/>
        <v/>
      </c>
      <c r="CL691" s="1378" t="str">
        <f t="shared" si="2247"/>
        <v/>
      </c>
      <c r="CM691" s="1378" t="str">
        <f t="shared" si="2247"/>
        <v/>
      </c>
      <c r="CN691" s="1378" t="str">
        <f t="shared" si="2247"/>
        <v/>
      </c>
      <c r="CO691" s="1379" t="str">
        <f t="shared" si="2247"/>
        <v/>
      </c>
      <c r="CP691" s="1379" t="str">
        <f t="shared" si="2247"/>
        <v/>
      </c>
      <c r="CQ691" s="1379" t="str">
        <f t="shared" si="2247"/>
        <v/>
      </c>
      <c r="CR691" s="1379" t="str">
        <f t="shared" si="2248"/>
        <v/>
      </c>
      <c r="CS691" s="1378" t="str">
        <f t="shared" si="2248"/>
        <v/>
      </c>
      <c r="CT691" s="1378" t="str">
        <f t="shared" si="2248"/>
        <v/>
      </c>
      <c r="CU691" s="1378" t="str">
        <f t="shared" si="2248"/>
        <v/>
      </c>
      <c r="CV691" s="1378" t="str">
        <f t="shared" si="2248"/>
        <v/>
      </c>
      <c r="CW691" s="1378" t="str">
        <f t="shared" si="2248"/>
        <v/>
      </c>
      <c r="CX691" s="1377" t="str">
        <f t="shared" si="2248"/>
        <v/>
      </c>
      <c r="CY691" s="1380" t="str">
        <f t="shared" si="2248"/>
        <v/>
      </c>
      <c r="CZ691" s="638" t="str">
        <f t="shared" si="2249"/>
        <v/>
      </c>
      <c r="DA691" s="639" t="str">
        <f t="shared" si="2249"/>
        <v/>
      </c>
      <c r="DB691" s="640" t="str">
        <f t="shared" si="2249"/>
        <v/>
      </c>
      <c r="DC691" s="640" t="str">
        <f t="shared" si="2249"/>
        <v/>
      </c>
      <c r="DD691" s="640" t="str">
        <f t="shared" si="2249"/>
        <v/>
      </c>
      <c r="DE691" s="640" t="str">
        <f t="shared" si="2249"/>
        <v/>
      </c>
      <c r="DF691" s="640" t="str">
        <f t="shared" si="2249"/>
        <v/>
      </c>
      <c r="DG691" s="641" t="str">
        <f t="shared" si="2249"/>
        <v/>
      </c>
      <c r="DH691" s="641" t="str">
        <f t="shared" si="2249"/>
        <v/>
      </c>
      <c r="DI691" s="641">
        <f t="shared" si="2249"/>
        <v>8.0889521437466638E-2</v>
      </c>
      <c r="DJ691" s="641" t="str">
        <f t="shared" si="2250"/>
        <v/>
      </c>
      <c r="DK691" s="640" t="str">
        <f t="shared" si="2250"/>
        <v/>
      </c>
      <c r="DL691" s="640" t="str">
        <f t="shared" si="2250"/>
        <v/>
      </c>
      <c r="DM691" s="640" t="str">
        <f t="shared" si="2250"/>
        <v/>
      </c>
      <c r="DN691" s="640" t="str">
        <f t="shared" si="2250"/>
        <v/>
      </c>
      <c r="DO691" s="640" t="str">
        <f t="shared" si="2250"/>
        <v/>
      </c>
      <c r="DP691" s="639" t="str">
        <f t="shared" si="2250"/>
        <v/>
      </c>
      <c r="DQ691" s="638" t="str">
        <f t="shared" si="2250"/>
        <v/>
      </c>
      <c r="DR691" s="753">
        <f>COUNT(B691:S691)</f>
        <v>0</v>
      </c>
      <c r="DS691" s="111">
        <f>COUNT(U691:AL691)</f>
        <v>1</v>
      </c>
      <c r="DT691" s="111">
        <f>COUNT(AN691:BE691)</f>
        <v>0</v>
      </c>
      <c r="DU691" s="111">
        <f>COUNT(BG691:BX691)</f>
        <v>0</v>
      </c>
      <c r="DV691" s="602"/>
      <c r="DW691" s="719"/>
      <c r="DX691" s="719"/>
      <c r="DY691" s="719"/>
      <c r="DZ691" s="719"/>
      <c r="EA691" s="719"/>
      <c r="EB691" s="719"/>
      <c r="EC691" s="719"/>
      <c r="ED691" s="719"/>
      <c r="EE691" s="603"/>
    </row>
    <row r="692" spans="1:135" s="604" customFormat="1" ht="15.75" customHeight="1">
      <c r="A692" s="843" t="s">
        <v>420</v>
      </c>
      <c r="B692" s="233"/>
      <c r="C692" s="233"/>
      <c r="D692" s="233"/>
      <c r="E692" s="233"/>
      <c r="F692" s="233"/>
      <c r="G692" s="233"/>
      <c r="H692" s="233"/>
      <c r="I692" s="233"/>
      <c r="J692" s="233"/>
      <c r="K692" s="306"/>
      <c r="L692" s="306"/>
      <c r="M692" s="306"/>
      <c r="N692" s="306"/>
      <c r="O692" s="233"/>
      <c r="P692" s="233"/>
      <c r="Q692" s="306"/>
      <c r="R692" s="306"/>
      <c r="S692" s="306"/>
      <c r="T692" s="872"/>
      <c r="U692" s="233"/>
      <c r="V692" s="233"/>
      <c r="W692" s="233"/>
      <c r="X692" s="233"/>
      <c r="Y692" s="233"/>
      <c r="Z692" s="233"/>
      <c r="AA692" s="233"/>
      <c r="AB692" s="233"/>
      <c r="AC692" s="233"/>
      <c r="AD692" s="233"/>
      <c r="AE692" s="233"/>
      <c r="AF692" s="233"/>
      <c r="AG692" s="233"/>
      <c r="AH692" s="233"/>
      <c r="AI692" s="233"/>
      <c r="AJ692" s="306"/>
      <c r="AK692" s="306"/>
      <c r="AL692" s="233"/>
      <c r="AM692" s="872"/>
      <c r="AN692" s="233"/>
      <c r="AO692" s="233"/>
      <c r="AP692" s="233"/>
      <c r="AQ692" s="233"/>
      <c r="AR692" s="233"/>
      <c r="AS692" s="233"/>
      <c r="AT692" s="233"/>
      <c r="AU692" s="233"/>
      <c r="AV692" s="233"/>
      <c r="AW692" s="233"/>
      <c r="AX692" s="233"/>
      <c r="AY692" s="233"/>
      <c r="AZ692" s="233"/>
      <c r="BA692" s="233"/>
      <c r="BB692" s="233"/>
      <c r="BC692" s="233"/>
      <c r="BD692" s="233"/>
      <c r="BE692" s="233"/>
      <c r="BF692" s="872"/>
      <c r="BG692" s="233"/>
      <c r="BH692" s="233"/>
      <c r="BI692" s="233"/>
      <c r="BJ692" s="233"/>
      <c r="BK692" s="233"/>
      <c r="BL692" s="233"/>
      <c r="BM692" s="233"/>
      <c r="BN692" s="233"/>
      <c r="BO692" s="233"/>
      <c r="BP692" s="233"/>
      <c r="BQ692" s="233"/>
      <c r="BR692" s="233"/>
      <c r="BS692" s="233"/>
      <c r="BT692" s="233"/>
      <c r="BU692" s="233"/>
      <c r="BV692" s="233"/>
      <c r="BW692" s="233"/>
      <c r="BX692" s="233"/>
      <c r="BY692" s="872"/>
      <c r="BZ692" s="233"/>
      <c r="CA692" s="233"/>
      <c r="CB692" s="233"/>
      <c r="CC692" s="233"/>
      <c r="CD692" s="690"/>
      <c r="CE692" s="690"/>
      <c r="CF692" s="690"/>
      <c r="CG692" s="786"/>
      <c r="CH692" s="666"/>
      <c r="CI692" s="666"/>
      <c r="CJ692" s="666"/>
      <c r="CK692" s="666"/>
      <c r="CL692" s="666"/>
      <c r="CM692" s="666"/>
      <c r="CN692" s="666"/>
      <c r="CO692" s="666"/>
      <c r="CP692" s="666"/>
      <c r="CQ692" s="666"/>
      <c r="CR692" s="666"/>
      <c r="CS692" s="666"/>
      <c r="CT692" s="666"/>
      <c r="CU692" s="666"/>
      <c r="CV692" s="666"/>
      <c r="CW692" s="666"/>
      <c r="CX692" s="666"/>
      <c r="CY692" s="667"/>
      <c r="CZ692" s="208"/>
      <c r="DA692" s="208"/>
      <c r="DB692" s="208"/>
      <c r="DC692" s="208"/>
      <c r="DD692" s="208"/>
      <c r="DE692" s="208"/>
      <c r="DF692" s="208"/>
      <c r="DG692" s="208"/>
      <c r="DH692" s="208"/>
      <c r="DI692" s="208"/>
      <c r="DJ692" s="208"/>
      <c r="DK692" s="208"/>
      <c r="DL692" s="208"/>
      <c r="DM692" s="208"/>
      <c r="DN692" s="208"/>
      <c r="DO692" s="208"/>
      <c r="DP692" s="208"/>
      <c r="DQ692" s="208"/>
      <c r="DR692" s="699"/>
      <c r="DS692" s="112"/>
      <c r="DT692" s="112"/>
      <c r="DU692" s="112"/>
      <c r="DV692" s="692"/>
      <c r="DW692" s="718"/>
      <c r="DX692" s="718"/>
      <c r="DY692" s="718"/>
      <c r="DZ692" s="718"/>
      <c r="EA692" s="718"/>
      <c r="EB692" s="718"/>
      <c r="EC692" s="718"/>
      <c r="ED692" s="718"/>
      <c r="EE692" s="603"/>
    </row>
    <row r="693" spans="1:135" s="604" customFormat="1" ht="15.75" customHeight="1">
      <c r="A693" s="710" t="s">
        <v>401</v>
      </c>
      <c r="B693" s="233"/>
      <c r="C693" s="233"/>
      <c r="D693" s="233"/>
      <c r="E693" s="233"/>
      <c r="F693" s="233"/>
      <c r="G693" s="233"/>
      <c r="H693" s="233"/>
      <c r="I693" s="233"/>
      <c r="J693" s="233"/>
      <c r="K693" s="306"/>
      <c r="L693" s="306"/>
      <c r="M693" s="306"/>
      <c r="N693" s="306"/>
      <c r="O693" s="233"/>
      <c r="P693" s="233"/>
      <c r="Q693" s="306"/>
      <c r="R693" s="306"/>
      <c r="S693" s="306"/>
      <c r="T693" s="873"/>
      <c r="U693" s="233"/>
      <c r="V693" s="233"/>
      <c r="W693" s="233"/>
      <c r="X693" s="233"/>
      <c r="Y693" s="233"/>
      <c r="Z693" s="233"/>
      <c r="AA693" s="233"/>
      <c r="AB693" s="233"/>
      <c r="AC693" s="233"/>
      <c r="AD693" s="233"/>
      <c r="AE693" s="233"/>
      <c r="AF693" s="233"/>
      <c r="AG693" s="233"/>
      <c r="AH693" s="233"/>
      <c r="AI693" s="233"/>
      <c r="AJ693" s="306"/>
      <c r="AK693" s="306"/>
      <c r="AL693" s="233"/>
      <c r="AM693" s="873"/>
      <c r="AN693" s="233"/>
      <c r="AO693" s="233"/>
      <c r="AP693" s="233"/>
      <c r="AQ693" s="233"/>
      <c r="AR693" s="233"/>
      <c r="AS693" s="233"/>
      <c r="AT693" s="233"/>
      <c r="AU693" s="233"/>
      <c r="AV693" s="233"/>
      <c r="AW693" s="233"/>
      <c r="AX693" s="233"/>
      <c r="AY693" s="233"/>
      <c r="AZ693" s="233"/>
      <c r="BA693" s="233"/>
      <c r="BB693" s="233"/>
      <c r="BC693" s="233"/>
      <c r="BD693" s="233"/>
      <c r="BE693" s="233"/>
      <c r="BF693" s="873"/>
      <c r="BG693" s="233"/>
      <c r="BH693" s="233"/>
      <c r="BI693" s="233"/>
      <c r="BJ693" s="233"/>
      <c r="BK693" s="233"/>
      <c r="BL693" s="233"/>
      <c r="BM693" s="233"/>
      <c r="BN693" s="233"/>
      <c r="BO693" s="233"/>
      <c r="BP693" s="233"/>
      <c r="BQ693" s="233"/>
      <c r="BR693" s="233"/>
      <c r="BS693" s="233"/>
      <c r="BT693" s="233"/>
      <c r="BU693" s="233"/>
      <c r="BV693" s="233"/>
      <c r="BW693" s="233"/>
      <c r="BX693" s="233"/>
      <c r="BY693" s="873"/>
      <c r="BZ693" s="871"/>
      <c r="CA693" s="871"/>
      <c r="CB693" s="871"/>
      <c r="CC693" s="871"/>
      <c r="CD693" s="698" t="str">
        <f t="shared" ref="CD693:CD701" si="2256">IF(DR693&lt;3,"",(SUM(B693:S693)-MIN(B693:S693)-MAX(B693:S693))/(DR693-2))</f>
        <v/>
      </c>
      <c r="CE693" s="698" t="str">
        <f t="shared" ref="CE693:CE701" si="2257">IF(DS693&lt;3,"",(SUM(U693:AL693)-MIN(U693:AL693)-MAX(U693:AL693))/(DS693-2))</f>
        <v/>
      </c>
      <c r="CF693" s="698" t="str">
        <f t="shared" ref="CF693:CF701" si="2258">IF(DT693&lt;3,"",(SUM(AN693:BE693)-MIN(AN693:BE693)-MAX(AN693:BE693))/(DT693-2))</f>
        <v/>
      </c>
      <c r="CG693" s="787" t="str">
        <f t="shared" ref="CG693:CG701" si="2259">IF(DU693&lt;3,"",(SUM(BG693:BX693)-MIN(BG693:BX693)-MAX(BG693:BX693))/(DU693-2))</f>
        <v/>
      </c>
      <c r="CH693" s="1371" t="str">
        <f t="shared" ref="CH693:CQ696" si="2260">IF($CH$4=$CD$4,IF(OR(-FLOOR(((18-COUNT($B693:$S693))/2),1)+CH$7&lt;1,-FLOOR(((18-COUNT($B693:$S693))/2),1)+CH$7&gt;COUNT($B693:$S693)),"",LARGE($B693:$S693,-FLOOR(((18-COUNT($B693:$S693))/2),1)+CH$7)),IF(OR(-FLOOR(((18-COUNT($AN693:$BE693))/2),1)+CH$7&lt;1,-FLOOR(((18-COUNT($AN693:$BE693))/2),1)+CH$7&gt;COUNT($AN693:$BE693)),"",LARGE($AN693:$BE693,-FLOOR(((18-COUNT($AN693:$BE693))/2),1)+CH$7)))</f>
        <v/>
      </c>
      <c r="CI693" s="1372" t="str">
        <f t="shared" si="2260"/>
        <v/>
      </c>
      <c r="CJ693" s="1373" t="str">
        <f t="shared" si="2260"/>
        <v/>
      </c>
      <c r="CK693" s="1373" t="str">
        <f t="shared" si="2260"/>
        <v/>
      </c>
      <c r="CL693" s="1373" t="str">
        <f t="shared" si="2260"/>
        <v/>
      </c>
      <c r="CM693" s="1373" t="str">
        <f t="shared" si="2260"/>
        <v/>
      </c>
      <c r="CN693" s="1373" t="str">
        <f t="shared" si="2260"/>
        <v/>
      </c>
      <c r="CO693" s="1374" t="str">
        <f t="shared" si="2260"/>
        <v/>
      </c>
      <c r="CP693" s="1374" t="str">
        <f t="shared" si="2260"/>
        <v/>
      </c>
      <c r="CQ693" s="1374" t="str">
        <f t="shared" si="2260"/>
        <v/>
      </c>
      <c r="CR693" s="1374" t="str">
        <f t="shared" ref="CR693:CY696" si="2261">IF($CH$4=$CD$4,IF(OR(-FLOOR(((18-COUNT($B693:$S693))/2),1)+CR$7&lt;1,-FLOOR(((18-COUNT($B693:$S693))/2),1)+CR$7&gt;COUNT($B693:$S693)),"",LARGE($B693:$S693,-FLOOR(((18-COUNT($B693:$S693))/2),1)+CR$7)),IF(OR(-FLOOR(((18-COUNT($AN693:$BE693))/2),1)+CR$7&lt;1,-FLOOR(((18-COUNT($AN693:$BE693))/2),1)+CR$7&gt;COUNT($AN693:$BE693)),"",LARGE($AN693:$BE693,-FLOOR(((18-COUNT($AN693:$BE693))/2),1)+CR$7)))</f>
        <v/>
      </c>
      <c r="CS693" s="1373" t="str">
        <f t="shared" si="2261"/>
        <v/>
      </c>
      <c r="CT693" s="1373" t="str">
        <f t="shared" si="2261"/>
        <v/>
      </c>
      <c r="CU693" s="1373" t="str">
        <f t="shared" si="2261"/>
        <v/>
      </c>
      <c r="CV693" s="1373" t="str">
        <f t="shared" si="2261"/>
        <v/>
      </c>
      <c r="CW693" s="1373" t="str">
        <f t="shared" si="2261"/>
        <v/>
      </c>
      <c r="CX693" s="1372" t="str">
        <f t="shared" si="2261"/>
        <v/>
      </c>
      <c r="CY693" s="1375" t="str">
        <f t="shared" si="2261"/>
        <v/>
      </c>
      <c r="CZ693" s="532" t="str">
        <f t="shared" ref="CZ693:DI696" si="2262">IF($CH$4=$CD$4,IF(OR(-FLOOR(((18-COUNT($U693:$AL693))/2),1)+CZ$7&lt;1,-FLOOR(((18-COUNT($U693:$AL693))/2),1)+CZ$7&gt;COUNT($U693:$AL693)),"",LARGE($U693:$AL693,-FLOOR(((18-COUNT($U693:$AL693))/2),1)+CZ$7)),IF(OR(-FLOOR(((18-COUNT($BG693:$BX693))/2),1)+CZ$7&lt;1,-FLOOR(((18-COUNT($BG693:$BX693))/2),1)+CZ$7&gt;COUNT($BG693:$BX693)),"",LARGE($BG693:$BX693,-FLOOR(((18-COUNT($BG693:$BX693))/2),1)+CZ$7)))</f>
        <v/>
      </c>
      <c r="DA693" s="533" t="str">
        <f t="shared" si="2262"/>
        <v/>
      </c>
      <c r="DB693" s="534" t="str">
        <f t="shared" si="2262"/>
        <v/>
      </c>
      <c r="DC693" s="534" t="str">
        <f t="shared" si="2262"/>
        <v/>
      </c>
      <c r="DD693" s="534" t="str">
        <f t="shared" si="2262"/>
        <v/>
      </c>
      <c r="DE693" s="534" t="str">
        <f t="shared" si="2262"/>
        <v/>
      </c>
      <c r="DF693" s="534" t="str">
        <f t="shared" si="2262"/>
        <v/>
      </c>
      <c r="DG693" s="535" t="str">
        <f t="shared" si="2262"/>
        <v/>
      </c>
      <c r="DH693" s="535" t="str">
        <f t="shared" si="2262"/>
        <v/>
      </c>
      <c r="DI693" s="535" t="str">
        <f t="shared" si="2262"/>
        <v/>
      </c>
      <c r="DJ693" s="535" t="str">
        <f t="shared" ref="DJ693:DQ696" si="2263">IF($CH$4=$CD$4,IF(OR(-FLOOR(((18-COUNT($U693:$AL693))/2),1)+DJ$7&lt;1,-FLOOR(((18-COUNT($U693:$AL693))/2),1)+DJ$7&gt;COUNT($U693:$AL693)),"",LARGE($U693:$AL693,-FLOOR(((18-COUNT($U693:$AL693))/2),1)+DJ$7)),IF(OR(-FLOOR(((18-COUNT($BG693:$BX693))/2),1)+DJ$7&lt;1,-FLOOR(((18-COUNT($BG693:$BX693))/2),1)+DJ$7&gt;COUNT($BG693:$BX693)),"",LARGE($BG693:$BX693,-FLOOR(((18-COUNT($BG693:$BX693))/2),1)+DJ$7)))</f>
        <v/>
      </c>
      <c r="DK693" s="534" t="str">
        <f t="shared" si="2263"/>
        <v/>
      </c>
      <c r="DL693" s="534" t="str">
        <f t="shared" si="2263"/>
        <v/>
      </c>
      <c r="DM693" s="534" t="str">
        <f t="shared" si="2263"/>
        <v/>
      </c>
      <c r="DN693" s="534" t="str">
        <f t="shared" si="2263"/>
        <v/>
      </c>
      <c r="DO693" s="534" t="str">
        <f t="shared" si="2263"/>
        <v/>
      </c>
      <c r="DP693" s="533" t="str">
        <f t="shared" si="2263"/>
        <v/>
      </c>
      <c r="DQ693" s="532" t="str">
        <f t="shared" si="2263"/>
        <v/>
      </c>
      <c r="DR693" s="753">
        <f>COUNT(B693:S693)</f>
        <v>0</v>
      </c>
      <c r="DS693" s="111">
        <f>COUNT(U693:AL693)</f>
        <v>0</v>
      </c>
      <c r="DT693" s="111">
        <f>COUNT(AN693:BE693)</f>
        <v>0</v>
      </c>
      <c r="DU693" s="111">
        <f>COUNT(BG693:BX693)</f>
        <v>0</v>
      </c>
      <c r="DV693" s="602"/>
      <c r="DW693" s="719"/>
      <c r="DX693" s="719"/>
      <c r="DY693" s="719"/>
      <c r="DZ693" s="719"/>
      <c r="EA693" s="719"/>
      <c r="EB693" s="719"/>
      <c r="EC693" s="719"/>
      <c r="ED693" s="719"/>
      <c r="EE693" s="603"/>
    </row>
    <row r="694" spans="1:135" s="604" customFormat="1" ht="15.75" customHeight="1">
      <c r="A694" s="710" t="s">
        <v>399</v>
      </c>
      <c r="B694" s="233"/>
      <c r="C694" s="233"/>
      <c r="D694" s="233"/>
      <c r="E694" s="233"/>
      <c r="F694" s="233"/>
      <c r="G694" s="233"/>
      <c r="H694" s="233"/>
      <c r="I694" s="233"/>
      <c r="J694" s="233"/>
      <c r="K694" s="306"/>
      <c r="L694" s="306"/>
      <c r="M694" s="306"/>
      <c r="N694" s="306"/>
      <c r="O694" s="233"/>
      <c r="P694" s="233"/>
      <c r="Q694" s="306"/>
      <c r="R694" s="306"/>
      <c r="S694" s="306"/>
      <c r="T694" s="873"/>
      <c r="U694" s="233"/>
      <c r="V694" s="233"/>
      <c r="W694" s="233"/>
      <c r="X694" s="233"/>
      <c r="Y694" s="233"/>
      <c r="Z694" s="233"/>
      <c r="AA694" s="233"/>
      <c r="AB694" s="233"/>
      <c r="AC694" s="233"/>
      <c r="AD694" s="233"/>
      <c r="AE694" s="233"/>
      <c r="AF694" s="233"/>
      <c r="AG694" s="233"/>
      <c r="AH694" s="233"/>
      <c r="AI694" s="233"/>
      <c r="AJ694" s="306"/>
      <c r="AK694" s="306"/>
      <c r="AL694" s="233"/>
      <c r="AM694" s="873"/>
      <c r="AN694" s="233"/>
      <c r="AO694" s="233"/>
      <c r="AP694" s="233"/>
      <c r="AQ694" s="233"/>
      <c r="AR694" s="233"/>
      <c r="AS694" s="233"/>
      <c r="AT694" s="233"/>
      <c r="AU694" s="233"/>
      <c r="AV694" s="233"/>
      <c r="AW694" s="233"/>
      <c r="AX694" s="233"/>
      <c r="AY694" s="233"/>
      <c r="AZ694" s="233"/>
      <c r="BA694" s="233"/>
      <c r="BB694" s="233"/>
      <c r="BC694" s="233"/>
      <c r="BD694" s="233"/>
      <c r="BE694" s="233"/>
      <c r="BF694" s="873"/>
      <c r="BG694" s="233"/>
      <c r="BH694" s="233"/>
      <c r="BI694" s="233"/>
      <c r="BJ694" s="233"/>
      <c r="BK694" s="233"/>
      <c r="BL694" s="233"/>
      <c r="BM694" s="233"/>
      <c r="BN694" s="233"/>
      <c r="BO694" s="233"/>
      <c r="BP694" s="233"/>
      <c r="BQ694" s="233"/>
      <c r="BR694" s="233"/>
      <c r="BS694" s="233"/>
      <c r="BT694" s="233"/>
      <c r="BU694" s="233"/>
      <c r="BV694" s="233"/>
      <c r="BW694" s="233"/>
      <c r="BX694" s="233"/>
      <c r="BY694" s="873"/>
      <c r="BZ694" s="233"/>
      <c r="CA694" s="233"/>
      <c r="CB694" s="233"/>
      <c r="CC694" s="233"/>
      <c r="CD694" s="698" t="str">
        <f t="shared" si="2256"/>
        <v/>
      </c>
      <c r="CE694" s="698" t="str">
        <f t="shared" si="2257"/>
        <v/>
      </c>
      <c r="CF694" s="698" t="str">
        <f t="shared" si="2258"/>
        <v/>
      </c>
      <c r="CG694" s="787" t="str">
        <f t="shared" si="2259"/>
        <v/>
      </c>
      <c r="CH694" s="1371" t="str">
        <f t="shared" si="2260"/>
        <v/>
      </c>
      <c r="CI694" s="1372" t="str">
        <f t="shared" si="2260"/>
        <v/>
      </c>
      <c r="CJ694" s="1373" t="str">
        <f t="shared" si="2260"/>
        <v/>
      </c>
      <c r="CK694" s="1373" t="str">
        <f t="shared" si="2260"/>
        <v/>
      </c>
      <c r="CL694" s="1373" t="str">
        <f t="shared" si="2260"/>
        <v/>
      </c>
      <c r="CM694" s="1373" t="str">
        <f t="shared" si="2260"/>
        <v/>
      </c>
      <c r="CN694" s="1373" t="str">
        <f t="shared" si="2260"/>
        <v/>
      </c>
      <c r="CO694" s="1374" t="str">
        <f t="shared" si="2260"/>
        <v/>
      </c>
      <c r="CP694" s="1374" t="str">
        <f t="shared" si="2260"/>
        <v/>
      </c>
      <c r="CQ694" s="1374" t="str">
        <f t="shared" si="2260"/>
        <v/>
      </c>
      <c r="CR694" s="1374" t="str">
        <f t="shared" si="2261"/>
        <v/>
      </c>
      <c r="CS694" s="1373" t="str">
        <f t="shared" si="2261"/>
        <v/>
      </c>
      <c r="CT694" s="1373" t="str">
        <f t="shared" si="2261"/>
        <v/>
      </c>
      <c r="CU694" s="1373" t="str">
        <f t="shared" si="2261"/>
        <v/>
      </c>
      <c r="CV694" s="1373" t="str">
        <f t="shared" si="2261"/>
        <v/>
      </c>
      <c r="CW694" s="1373" t="str">
        <f t="shared" si="2261"/>
        <v/>
      </c>
      <c r="CX694" s="1372" t="str">
        <f t="shared" si="2261"/>
        <v/>
      </c>
      <c r="CY694" s="1375" t="str">
        <f t="shared" si="2261"/>
        <v/>
      </c>
      <c r="CZ694" s="532" t="str">
        <f t="shared" si="2262"/>
        <v/>
      </c>
      <c r="DA694" s="533" t="str">
        <f t="shared" si="2262"/>
        <v/>
      </c>
      <c r="DB694" s="534" t="str">
        <f t="shared" si="2262"/>
        <v/>
      </c>
      <c r="DC694" s="534" t="str">
        <f t="shared" si="2262"/>
        <v/>
      </c>
      <c r="DD694" s="534" t="str">
        <f t="shared" si="2262"/>
        <v/>
      </c>
      <c r="DE694" s="534" t="str">
        <f t="shared" si="2262"/>
        <v/>
      </c>
      <c r="DF694" s="534" t="str">
        <f t="shared" si="2262"/>
        <v/>
      </c>
      <c r="DG694" s="535" t="str">
        <f t="shared" si="2262"/>
        <v/>
      </c>
      <c r="DH694" s="535" t="str">
        <f t="shared" si="2262"/>
        <v/>
      </c>
      <c r="DI694" s="535" t="str">
        <f t="shared" si="2262"/>
        <v/>
      </c>
      <c r="DJ694" s="535" t="str">
        <f t="shared" si="2263"/>
        <v/>
      </c>
      <c r="DK694" s="534" t="str">
        <f t="shared" si="2263"/>
        <v/>
      </c>
      <c r="DL694" s="534" t="str">
        <f t="shared" si="2263"/>
        <v/>
      </c>
      <c r="DM694" s="534" t="str">
        <f t="shared" si="2263"/>
        <v/>
      </c>
      <c r="DN694" s="534" t="str">
        <f t="shared" si="2263"/>
        <v/>
      </c>
      <c r="DO694" s="534" t="str">
        <f t="shared" si="2263"/>
        <v/>
      </c>
      <c r="DP694" s="533" t="str">
        <f t="shared" si="2263"/>
        <v/>
      </c>
      <c r="DQ694" s="532" t="str">
        <f t="shared" si="2263"/>
        <v/>
      </c>
      <c r="DR694" s="753">
        <f>COUNT(B694:S694)</f>
        <v>0</v>
      </c>
      <c r="DS694" s="111">
        <f>COUNT(U694:AL694)</f>
        <v>0</v>
      </c>
      <c r="DT694" s="111">
        <f>COUNT(AN694:BE694)</f>
        <v>0</v>
      </c>
      <c r="DU694" s="111">
        <f>COUNT(BG694:BX694)</f>
        <v>0</v>
      </c>
      <c r="DV694" s="602"/>
      <c r="DW694" s="719"/>
      <c r="DX694" s="719"/>
      <c r="DY694" s="719"/>
      <c r="DZ694" s="719"/>
      <c r="EA694" s="719"/>
      <c r="EB694" s="719"/>
      <c r="EC694" s="719"/>
      <c r="ED694" s="719"/>
      <c r="EE694" s="603"/>
    </row>
    <row r="695" spans="1:135" s="604" customFormat="1" ht="15.75" customHeight="1">
      <c r="A695" s="874" t="s">
        <v>393</v>
      </c>
      <c r="B695" s="858">
        <f t="shared" ref="B695:S695" si="2264">4000*4.1868</f>
        <v>16747.2</v>
      </c>
      <c r="C695" s="858">
        <f t="shared" si="2264"/>
        <v>16747.2</v>
      </c>
      <c r="D695" s="858">
        <f t="shared" si="2264"/>
        <v>16747.2</v>
      </c>
      <c r="E695" s="858">
        <f t="shared" si="2264"/>
        <v>16747.2</v>
      </c>
      <c r="F695" s="858">
        <f t="shared" si="2264"/>
        <v>16747.2</v>
      </c>
      <c r="G695" s="858">
        <f t="shared" si="2264"/>
        <v>16747.2</v>
      </c>
      <c r="H695" s="858">
        <f t="shared" si="2264"/>
        <v>16747.2</v>
      </c>
      <c r="I695" s="858">
        <f t="shared" si="2264"/>
        <v>16747.2</v>
      </c>
      <c r="J695" s="858">
        <f t="shared" si="2264"/>
        <v>16747.2</v>
      </c>
      <c r="K695" s="858">
        <f t="shared" si="2264"/>
        <v>16747.2</v>
      </c>
      <c r="L695" s="858">
        <f t="shared" si="2264"/>
        <v>16747.2</v>
      </c>
      <c r="M695" s="858">
        <f t="shared" si="2264"/>
        <v>16747.2</v>
      </c>
      <c r="N695" s="858">
        <f t="shared" si="2264"/>
        <v>16747.2</v>
      </c>
      <c r="O695" s="858">
        <f t="shared" si="2264"/>
        <v>16747.2</v>
      </c>
      <c r="P695" s="858">
        <f t="shared" si="2264"/>
        <v>16747.2</v>
      </c>
      <c r="Q695" s="858">
        <f t="shared" si="2264"/>
        <v>16747.2</v>
      </c>
      <c r="R695" s="858">
        <f t="shared" si="2264"/>
        <v>16747.2</v>
      </c>
      <c r="S695" s="858">
        <f t="shared" si="2264"/>
        <v>16747.2</v>
      </c>
      <c r="T695" s="872"/>
      <c r="U695" s="858">
        <f t="shared" ref="U695:AL695" si="2265">4000*4.1868</f>
        <v>16747.2</v>
      </c>
      <c r="V695" s="858">
        <f t="shared" si="2265"/>
        <v>16747.2</v>
      </c>
      <c r="W695" s="858">
        <f t="shared" si="2265"/>
        <v>16747.2</v>
      </c>
      <c r="X695" s="858">
        <f t="shared" si="2265"/>
        <v>16747.2</v>
      </c>
      <c r="Y695" s="858">
        <f t="shared" si="2265"/>
        <v>16747.2</v>
      </c>
      <c r="Z695" s="858">
        <f t="shared" si="2265"/>
        <v>16747.2</v>
      </c>
      <c r="AA695" s="858">
        <f t="shared" si="2265"/>
        <v>16747.2</v>
      </c>
      <c r="AB695" s="858">
        <f t="shared" si="2265"/>
        <v>16747.2</v>
      </c>
      <c r="AC695" s="858">
        <f t="shared" si="2265"/>
        <v>16747.2</v>
      </c>
      <c r="AD695" s="858">
        <f t="shared" si="2265"/>
        <v>16747.2</v>
      </c>
      <c r="AE695" s="858">
        <f t="shared" si="2265"/>
        <v>16747.2</v>
      </c>
      <c r="AF695" s="858">
        <f t="shared" si="2265"/>
        <v>16747.2</v>
      </c>
      <c r="AG695" s="858">
        <f t="shared" si="2265"/>
        <v>16747.2</v>
      </c>
      <c r="AH695" s="858">
        <f t="shared" si="2265"/>
        <v>16747.2</v>
      </c>
      <c r="AI695" s="858">
        <f t="shared" si="2265"/>
        <v>16747.2</v>
      </c>
      <c r="AJ695" s="858">
        <f t="shared" si="2265"/>
        <v>16747.2</v>
      </c>
      <c r="AK695" s="858">
        <f t="shared" si="2265"/>
        <v>16747.2</v>
      </c>
      <c r="AL695" s="858">
        <f t="shared" si="2265"/>
        <v>16747.2</v>
      </c>
      <c r="AM695" s="872"/>
      <c r="AN695" s="858">
        <f t="shared" ref="AN695:BE695" si="2266">4000*4.1868</f>
        <v>16747.2</v>
      </c>
      <c r="AO695" s="858">
        <f t="shared" si="2266"/>
        <v>16747.2</v>
      </c>
      <c r="AP695" s="858">
        <f t="shared" si="2266"/>
        <v>16747.2</v>
      </c>
      <c r="AQ695" s="858">
        <f t="shared" si="2266"/>
        <v>16747.2</v>
      </c>
      <c r="AR695" s="858">
        <f t="shared" si="2266"/>
        <v>16747.2</v>
      </c>
      <c r="AS695" s="858">
        <f t="shared" si="2266"/>
        <v>16747.2</v>
      </c>
      <c r="AT695" s="858">
        <f t="shared" si="2266"/>
        <v>16747.2</v>
      </c>
      <c r="AU695" s="858">
        <f t="shared" si="2266"/>
        <v>16747.2</v>
      </c>
      <c r="AV695" s="858">
        <f t="shared" si="2266"/>
        <v>16747.2</v>
      </c>
      <c r="AW695" s="858">
        <f t="shared" si="2266"/>
        <v>16747.2</v>
      </c>
      <c r="AX695" s="858">
        <f t="shared" si="2266"/>
        <v>16747.2</v>
      </c>
      <c r="AY695" s="858">
        <f t="shared" si="2266"/>
        <v>16747.2</v>
      </c>
      <c r="AZ695" s="858">
        <f t="shared" si="2266"/>
        <v>16747.2</v>
      </c>
      <c r="BA695" s="858">
        <f t="shared" si="2266"/>
        <v>16747.2</v>
      </c>
      <c r="BB695" s="858">
        <f t="shared" si="2266"/>
        <v>16747.2</v>
      </c>
      <c r="BC695" s="858">
        <f t="shared" si="2266"/>
        <v>16747.2</v>
      </c>
      <c r="BD695" s="858">
        <f t="shared" si="2266"/>
        <v>16747.2</v>
      </c>
      <c r="BE695" s="858">
        <f t="shared" si="2266"/>
        <v>16747.2</v>
      </c>
      <c r="BF695" s="872"/>
      <c r="BG695" s="858">
        <f t="shared" ref="BG695:BX695" si="2267">4000*4.1868</f>
        <v>16747.2</v>
      </c>
      <c r="BH695" s="858">
        <f t="shared" si="2267"/>
        <v>16747.2</v>
      </c>
      <c r="BI695" s="858">
        <f t="shared" si="2267"/>
        <v>16747.2</v>
      </c>
      <c r="BJ695" s="858">
        <f t="shared" si="2267"/>
        <v>16747.2</v>
      </c>
      <c r="BK695" s="858">
        <f t="shared" si="2267"/>
        <v>16747.2</v>
      </c>
      <c r="BL695" s="858">
        <f t="shared" si="2267"/>
        <v>16747.2</v>
      </c>
      <c r="BM695" s="858">
        <f t="shared" si="2267"/>
        <v>16747.2</v>
      </c>
      <c r="BN695" s="858">
        <f t="shared" si="2267"/>
        <v>16747.2</v>
      </c>
      <c r="BO695" s="858">
        <f t="shared" si="2267"/>
        <v>16747.2</v>
      </c>
      <c r="BP695" s="858">
        <f t="shared" si="2267"/>
        <v>16747.2</v>
      </c>
      <c r="BQ695" s="858">
        <f t="shared" si="2267"/>
        <v>16747.2</v>
      </c>
      <c r="BR695" s="858">
        <f t="shared" si="2267"/>
        <v>16747.2</v>
      </c>
      <c r="BS695" s="858">
        <f t="shared" si="2267"/>
        <v>16747.2</v>
      </c>
      <c r="BT695" s="858">
        <f t="shared" si="2267"/>
        <v>16747.2</v>
      </c>
      <c r="BU695" s="858">
        <f t="shared" si="2267"/>
        <v>16747.2</v>
      </c>
      <c r="BV695" s="858">
        <f t="shared" si="2267"/>
        <v>16747.2</v>
      </c>
      <c r="BW695" s="858">
        <f t="shared" si="2267"/>
        <v>16747.2</v>
      </c>
      <c r="BX695" s="858">
        <f t="shared" si="2267"/>
        <v>16747.2</v>
      </c>
      <c r="BY695" s="872"/>
      <c r="BZ695" s="858">
        <f>4000*4.1868</f>
        <v>16747.2</v>
      </c>
      <c r="CA695" s="858">
        <f>4000*4.1868</f>
        <v>16747.2</v>
      </c>
      <c r="CB695" s="858">
        <f>4000*4.1868</f>
        <v>16747.2</v>
      </c>
      <c r="CC695" s="858">
        <f>4000*4.1868</f>
        <v>16747.2</v>
      </c>
      <c r="CD695" s="698">
        <f t="shared" si="2256"/>
        <v>16747.200000000004</v>
      </c>
      <c r="CE695" s="698">
        <f t="shared" si="2257"/>
        <v>16747.200000000004</v>
      </c>
      <c r="CF695" s="698">
        <f t="shared" si="2258"/>
        <v>16747.200000000004</v>
      </c>
      <c r="CG695" s="787">
        <f t="shared" si="2259"/>
        <v>16747.200000000004</v>
      </c>
      <c r="CH695" s="1371">
        <f t="shared" si="2260"/>
        <v>16747.2</v>
      </c>
      <c r="CI695" s="1372">
        <f t="shared" si="2260"/>
        <v>16747.2</v>
      </c>
      <c r="CJ695" s="1373">
        <f t="shared" si="2260"/>
        <v>16747.2</v>
      </c>
      <c r="CK695" s="1373">
        <f t="shared" si="2260"/>
        <v>16747.2</v>
      </c>
      <c r="CL695" s="1373">
        <f t="shared" si="2260"/>
        <v>16747.2</v>
      </c>
      <c r="CM695" s="1373">
        <f t="shared" si="2260"/>
        <v>16747.2</v>
      </c>
      <c r="CN695" s="1373">
        <f t="shared" si="2260"/>
        <v>16747.2</v>
      </c>
      <c r="CO695" s="1374">
        <f t="shared" si="2260"/>
        <v>16747.2</v>
      </c>
      <c r="CP695" s="1374">
        <f t="shared" si="2260"/>
        <v>16747.2</v>
      </c>
      <c r="CQ695" s="1374">
        <f t="shared" si="2260"/>
        <v>16747.2</v>
      </c>
      <c r="CR695" s="1374">
        <f t="shared" si="2261"/>
        <v>16747.2</v>
      </c>
      <c r="CS695" s="1373">
        <f t="shared" si="2261"/>
        <v>16747.2</v>
      </c>
      <c r="CT695" s="1373">
        <f t="shared" si="2261"/>
        <v>16747.2</v>
      </c>
      <c r="CU695" s="1373">
        <f t="shared" si="2261"/>
        <v>16747.2</v>
      </c>
      <c r="CV695" s="1373">
        <f t="shared" si="2261"/>
        <v>16747.2</v>
      </c>
      <c r="CW695" s="1373">
        <f t="shared" si="2261"/>
        <v>16747.2</v>
      </c>
      <c r="CX695" s="1372">
        <f t="shared" si="2261"/>
        <v>16747.2</v>
      </c>
      <c r="CY695" s="1375">
        <f t="shared" si="2261"/>
        <v>16747.2</v>
      </c>
      <c r="CZ695" s="532">
        <f t="shared" si="2262"/>
        <v>16747.2</v>
      </c>
      <c r="DA695" s="533">
        <f t="shared" si="2262"/>
        <v>16747.2</v>
      </c>
      <c r="DB695" s="534">
        <f t="shared" si="2262"/>
        <v>16747.2</v>
      </c>
      <c r="DC695" s="534">
        <f t="shared" si="2262"/>
        <v>16747.2</v>
      </c>
      <c r="DD695" s="534">
        <f t="shared" si="2262"/>
        <v>16747.2</v>
      </c>
      <c r="DE695" s="534">
        <f t="shared" si="2262"/>
        <v>16747.2</v>
      </c>
      <c r="DF695" s="534">
        <f t="shared" si="2262"/>
        <v>16747.2</v>
      </c>
      <c r="DG695" s="535">
        <f t="shared" si="2262"/>
        <v>16747.2</v>
      </c>
      <c r="DH695" s="535">
        <f t="shared" si="2262"/>
        <v>16747.2</v>
      </c>
      <c r="DI695" s="535">
        <f t="shared" si="2262"/>
        <v>16747.2</v>
      </c>
      <c r="DJ695" s="535">
        <f t="shared" si="2263"/>
        <v>16747.2</v>
      </c>
      <c r="DK695" s="534">
        <f t="shared" si="2263"/>
        <v>16747.2</v>
      </c>
      <c r="DL695" s="534">
        <f t="shared" si="2263"/>
        <v>16747.2</v>
      </c>
      <c r="DM695" s="534">
        <f t="shared" si="2263"/>
        <v>16747.2</v>
      </c>
      <c r="DN695" s="534">
        <f t="shared" si="2263"/>
        <v>16747.2</v>
      </c>
      <c r="DO695" s="534">
        <f t="shared" si="2263"/>
        <v>16747.2</v>
      </c>
      <c r="DP695" s="533">
        <f t="shared" si="2263"/>
        <v>16747.2</v>
      </c>
      <c r="DQ695" s="532">
        <f t="shared" si="2263"/>
        <v>16747.2</v>
      </c>
      <c r="DR695" s="753">
        <f>COUNT(B695:S695)</f>
        <v>18</v>
      </c>
      <c r="DS695" s="111">
        <f>COUNT(U695:AL695)</f>
        <v>18</v>
      </c>
      <c r="DT695" s="111">
        <f>COUNT(AN695:BE695)</f>
        <v>18</v>
      </c>
      <c r="DU695" s="111">
        <f>COUNT(BG695:BX695)</f>
        <v>18</v>
      </c>
      <c r="DV695" s="602"/>
      <c r="DW695" s="719"/>
      <c r="DX695" s="719"/>
      <c r="DY695" s="719"/>
      <c r="DZ695" s="719"/>
      <c r="EA695" s="719"/>
      <c r="EB695" s="719"/>
      <c r="EC695" s="719"/>
      <c r="ED695" s="719"/>
      <c r="EE695" s="603"/>
    </row>
    <row r="696" spans="1:135" s="604" customFormat="1" ht="15.75" customHeight="1">
      <c r="A696" s="710" t="s">
        <v>328</v>
      </c>
      <c r="B696" s="733" t="str">
        <f t="shared" ref="B696:S696" si="2268">IF(B693="","",B693*B694*B695/B$46/365/$G$1)</f>
        <v/>
      </c>
      <c r="C696" s="733" t="str">
        <f t="shared" si="2268"/>
        <v/>
      </c>
      <c r="D696" s="733" t="str">
        <f t="shared" si="2268"/>
        <v/>
      </c>
      <c r="E696" s="733" t="str">
        <f t="shared" si="2268"/>
        <v/>
      </c>
      <c r="F696" s="733" t="str">
        <f t="shared" si="2268"/>
        <v/>
      </c>
      <c r="G696" s="733" t="str">
        <f t="shared" si="2268"/>
        <v/>
      </c>
      <c r="H696" s="733" t="str">
        <f t="shared" si="2268"/>
        <v/>
      </c>
      <c r="I696" s="733" t="str">
        <f t="shared" si="2268"/>
        <v/>
      </c>
      <c r="J696" s="733" t="str">
        <f t="shared" si="2268"/>
        <v/>
      </c>
      <c r="K696" s="733" t="str">
        <f t="shared" si="2268"/>
        <v/>
      </c>
      <c r="L696" s="733" t="str">
        <f t="shared" si="2268"/>
        <v/>
      </c>
      <c r="M696" s="733" t="str">
        <f t="shared" si="2268"/>
        <v/>
      </c>
      <c r="N696" s="733" t="str">
        <f t="shared" si="2268"/>
        <v/>
      </c>
      <c r="O696" s="733" t="str">
        <f t="shared" si="2268"/>
        <v/>
      </c>
      <c r="P696" s="733" t="str">
        <f t="shared" si="2268"/>
        <v/>
      </c>
      <c r="Q696" s="733" t="str">
        <f t="shared" si="2268"/>
        <v/>
      </c>
      <c r="R696" s="733" t="str">
        <f t="shared" si="2268"/>
        <v/>
      </c>
      <c r="S696" s="733" t="str">
        <f t="shared" si="2268"/>
        <v/>
      </c>
      <c r="T696" s="752"/>
      <c r="U696" s="733" t="str">
        <f t="shared" ref="U696:AL696" si="2269">IF(U693="","",U693*U694*U695/U$46/365/$G$1)</f>
        <v/>
      </c>
      <c r="V696" s="733" t="str">
        <f t="shared" si="2269"/>
        <v/>
      </c>
      <c r="W696" s="733" t="str">
        <f t="shared" si="2269"/>
        <v/>
      </c>
      <c r="X696" s="733" t="str">
        <f t="shared" si="2269"/>
        <v/>
      </c>
      <c r="Y696" s="733" t="str">
        <f t="shared" si="2269"/>
        <v/>
      </c>
      <c r="Z696" s="733" t="str">
        <f t="shared" si="2269"/>
        <v/>
      </c>
      <c r="AA696" s="733" t="str">
        <f t="shared" si="2269"/>
        <v/>
      </c>
      <c r="AB696" s="733" t="str">
        <f t="shared" si="2269"/>
        <v/>
      </c>
      <c r="AC696" s="733" t="str">
        <f t="shared" si="2269"/>
        <v/>
      </c>
      <c r="AD696" s="733" t="str">
        <f t="shared" si="2269"/>
        <v/>
      </c>
      <c r="AE696" s="733" t="str">
        <f t="shared" si="2269"/>
        <v/>
      </c>
      <c r="AF696" s="733" t="str">
        <f t="shared" si="2269"/>
        <v/>
      </c>
      <c r="AG696" s="733" t="str">
        <f t="shared" si="2269"/>
        <v/>
      </c>
      <c r="AH696" s="733" t="str">
        <f t="shared" si="2269"/>
        <v/>
      </c>
      <c r="AI696" s="733" t="str">
        <f t="shared" si="2269"/>
        <v/>
      </c>
      <c r="AJ696" s="733" t="str">
        <f t="shared" si="2269"/>
        <v/>
      </c>
      <c r="AK696" s="733" t="str">
        <f t="shared" si="2269"/>
        <v/>
      </c>
      <c r="AL696" s="733" t="str">
        <f t="shared" si="2269"/>
        <v/>
      </c>
      <c r="AM696" s="752"/>
      <c r="AN696" s="733" t="str">
        <f t="shared" ref="AN696:BE696" si="2270">IF(AN693="","",AN693*AN694*AN695/AN$46/365/$G$1)</f>
        <v/>
      </c>
      <c r="AO696" s="733" t="str">
        <f t="shared" si="2270"/>
        <v/>
      </c>
      <c r="AP696" s="733" t="str">
        <f t="shared" si="2270"/>
        <v/>
      </c>
      <c r="AQ696" s="733" t="str">
        <f t="shared" si="2270"/>
        <v/>
      </c>
      <c r="AR696" s="733" t="str">
        <f t="shared" si="2270"/>
        <v/>
      </c>
      <c r="AS696" s="733" t="str">
        <f t="shared" si="2270"/>
        <v/>
      </c>
      <c r="AT696" s="733" t="str">
        <f t="shared" si="2270"/>
        <v/>
      </c>
      <c r="AU696" s="733" t="str">
        <f t="shared" si="2270"/>
        <v/>
      </c>
      <c r="AV696" s="733" t="str">
        <f t="shared" si="2270"/>
        <v/>
      </c>
      <c r="AW696" s="733" t="str">
        <f t="shared" si="2270"/>
        <v/>
      </c>
      <c r="AX696" s="733" t="str">
        <f t="shared" si="2270"/>
        <v/>
      </c>
      <c r="AY696" s="733" t="str">
        <f t="shared" si="2270"/>
        <v/>
      </c>
      <c r="AZ696" s="733" t="str">
        <f t="shared" si="2270"/>
        <v/>
      </c>
      <c r="BA696" s="733" t="str">
        <f t="shared" si="2270"/>
        <v/>
      </c>
      <c r="BB696" s="733" t="str">
        <f t="shared" si="2270"/>
        <v/>
      </c>
      <c r="BC696" s="733" t="str">
        <f t="shared" si="2270"/>
        <v/>
      </c>
      <c r="BD696" s="733" t="str">
        <f t="shared" si="2270"/>
        <v/>
      </c>
      <c r="BE696" s="733" t="str">
        <f t="shared" si="2270"/>
        <v/>
      </c>
      <c r="BF696" s="752"/>
      <c r="BG696" s="733" t="str">
        <f t="shared" ref="BG696:BX696" si="2271">IF(BG693="","",BG693*BG694*BG695/BG$46/365/$G$1)</f>
        <v/>
      </c>
      <c r="BH696" s="733" t="str">
        <f t="shared" si="2271"/>
        <v/>
      </c>
      <c r="BI696" s="733" t="str">
        <f t="shared" si="2271"/>
        <v/>
      </c>
      <c r="BJ696" s="733" t="str">
        <f t="shared" si="2271"/>
        <v/>
      </c>
      <c r="BK696" s="733" t="str">
        <f t="shared" si="2271"/>
        <v/>
      </c>
      <c r="BL696" s="733" t="str">
        <f t="shared" si="2271"/>
        <v/>
      </c>
      <c r="BM696" s="733" t="str">
        <f t="shared" si="2271"/>
        <v/>
      </c>
      <c r="BN696" s="733" t="str">
        <f t="shared" si="2271"/>
        <v/>
      </c>
      <c r="BO696" s="733" t="str">
        <f t="shared" si="2271"/>
        <v/>
      </c>
      <c r="BP696" s="733" t="str">
        <f t="shared" si="2271"/>
        <v/>
      </c>
      <c r="BQ696" s="733" t="str">
        <f t="shared" si="2271"/>
        <v/>
      </c>
      <c r="BR696" s="733" t="str">
        <f t="shared" si="2271"/>
        <v/>
      </c>
      <c r="BS696" s="733" t="str">
        <f t="shared" si="2271"/>
        <v/>
      </c>
      <c r="BT696" s="733" t="str">
        <f t="shared" si="2271"/>
        <v/>
      </c>
      <c r="BU696" s="733" t="str">
        <f t="shared" si="2271"/>
        <v/>
      </c>
      <c r="BV696" s="733" t="str">
        <f t="shared" si="2271"/>
        <v/>
      </c>
      <c r="BW696" s="733" t="str">
        <f t="shared" si="2271"/>
        <v/>
      </c>
      <c r="BX696" s="733" t="str">
        <f t="shared" si="2271"/>
        <v/>
      </c>
      <c r="BY696" s="752"/>
      <c r="BZ696" s="733" t="str">
        <f>IF(BZ693="","",BZ693*BZ694*BZ695/BZ$46/365/$G$1)</f>
        <v/>
      </c>
      <c r="CA696" s="733" t="str">
        <f>IF(CA693="","",CA693*CA694*CA695/CA$46/365/$G$1)</f>
        <v/>
      </c>
      <c r="CB696" s="733" t="str">
        <f>IF(CB693="","",CB693*CB694*CB695/CB$46/365/$G$1)</f>
        <v/>
      </c>
      <c r="CC696" s="733" t="str">
        <f>IF(CC693="","",CC693*CC694*CC695/CC$46/365/$G$1)</f>
        <v/>
      </c>
      <c r="CD696" s="698" t="str">
        <f t="shared" si="2256"/>
        <v/>
      </c>
      <c r="CE696" s="723" t="str">
        <f t="shared" si="2257"/>
        <v/>
      </c>
      <c r="CF696" s="723" t="str">
        <f t="shared" si="2258"/>
        <v/>
      </c>
      <c r="CG696" s="790" t="str">
        <f t="shared" si="2259"/>
        <v/>
      </c>
      <c r="CH696" s="1376" t="str">
        <f t="shared" si="2260"/>
        <v/>
      </c>
      <c r="CI696" s="1377" t="str">
        <f t="shared" si="2260"/>
        <v/>
      </c>
      <c r="CJ696" s="1378" t="str">
        <f t="shared" si="2260"/>
        <v/>
      </c>
      <c r="CK696" s="1378" t="str">
        <f t="shared" si="2260"/>
        <v/>
      </c>
      <c r="CL696" s="1378" t="str">
        <f t="shared" si="2260"/>
        <v/>
      </c>
      <c r="CM696" s="1378" t="str">
        <f t="shared" si="2260"/>
        <v/>
      </c>
      <c r="CN696" s="1378" t="str">
        <f t="shared" si="2260"/>
        <v/>
      </c>
      <c r="CO696" s="1379" t="str">
        <f t="shared" si="2260"/>
        <v/>
      </c>
      <c r="CP696" s="1379" t="str">
        <f t="shared" si="2260"/>
        <v/>
      </c>
      <c r="CQ696" s="1379" t="str">
        <f t="shared" si="2260"/>
        <v/>
      </c>
      <c r="CR696" s="1379" t="str">
        <f t="shared" si="2261"/>
        <v/>
      </c>
      <c r="CS696" s="1378" t="str">
        <f t="shared" si="2261"/>
        <v/>
      </c>
      <c r="CT696" s="1378" t="str">
        <f t="shared" si="2261"/>
        <v/>
      </c>
      <c r="CU696" s="1378" t="str">
        <f t="shared" si="2261"/>
        <v/>
      </c>
      <c r="CV696" s="1378" t="str">
        <f t="shared" si="2261"/>
        <v/>
      </c>
      <c r="CW696" s="1378" t="str">
        <f t="shared" si="2261"/>
        <v/>
      </c>
      <c r="CX696" s="1377" t="str">
        <f t="shared" si="2261"/>
        <v/>
      </c>
      <c r="CY696" s="1380" t="str">
        <f t="shared" si="2261"/>
        <v/>
      </c>
      <c r="CZ696" s="638" t="str">
        <f t="shared" si="2262"/>
        <v/>
      </c>
      <c r="DA696" s="639" t="str">
        <f t="shared" si="2262"/>
        <v/>
      </c>
      <c r="DB696" s="640" t="str">
        <f t="shared" si="2262"/>
        <v/>
      </c>
      <c r="DC696" s="640" t="str">
        <f t="shared" si="2262"/>
        <v/>
      </c>
      <c r="DD696" s="640" t="str">
        <f t="shared" si="2262"/>
        <v/>
      </c>
      <c r="DE696" s="640" t="str">
        <f t="shared" si="2262"/>
        <v/>
      </c>
      <c r="DF696" s="640" t="str">
        <f t="shared" si="2262"/>
        <v/>
      </c>
      <c r="DG696" s="641" t="str">
        <f t="shared" si="2262"/>
        <v/>
      </c>
      <c r="DH696" s="641" t="str">
        <f t="shared" si="2262"/>
        <v/>
      </c>
      <c r="DI696" s="641" t="str">
        <f t="shared" si="2262"/>
        <v/>
      </c>
      <c r="DJ696" s="641" t="str">
        <f t="shared" si="2263"/>
        <v/>
      </c>
      <c r="DK696" s="640" t="str">
        <f t="shared" si="2263"/>
        <v/>
      </c>
      <c r="DL696" s="640" t="str">
        <f t="shared" si="2263"/>
        <v/>
      </c>
      <c r="DM696" s="640" t="str">
        <f t="shared" si="2263"/>
        <v/>
      </c>
      <c r="DN696" s="640" t="str">
        <f t="shared" si="2263"/>
        <v/>
      </c>
      <c r="DO696" s="640" t="str">
        <f t="shared" si="2263"/>
        <v/>
      </c>
      <c r="DP696" s="639" t="str">
        <f t="shared" si="2263"/>
        <v/>
      </c>
      <c r="DQ696" s="638" t="str">
        <f t="shared" si="2263"/>
        <v/>
      </c>
      <c r="DR696" s="753">
        <f>COUNT(B696:S696)</f>
        <v>0</v>
      </c>
      <c r="DS696" s="111">
        <f>COUNT(U696:AL696)</f>
        <v>0</v>
      </c>
      <c r="DT696" s="111">
        <f>COUNT(AN696:BE696)</f>
        <v>0</v>
      </c>
      <c r="DU696" s="111">
        <f>COUNT(BG696:BX696)</f>
        <v>0</v>
      </c>
      <c r="DV696" s="602"/>
      <c r="DW696" s="719"/>
      <c r="DX696" s="719"/>
      <c r="DY696" s="719"/>
      <c r="DZ696" s="719"/>
      <c r="EA696" s="719"/>
      <c r="EB696" s="719"/>
      <c r="EC696" s="719"/>
      <c r="ED696" s="719"/>
      <c r="EE696" s="603"/>
    </row>
    <row r="697" spans="1:135" s="604" customFormat="1" ht="15.75" customHeight="1">
      <c r="A697" s="781" t="s">
        <v>421</v>
      </c>
      <c r="B697" s="233"/>
      <c r="C697" s="233"/>
      <c r="D697" s="233"/>
      <c r="E697" s="233"/>
      <c r="F697" s="233"/>
      <c r="G697" s="233"/>
      <c r="H697" s="233"/>
      <c r="I697" s="233"/>
      <c r="J697" s="233"/>
      <c r="K697" s="306"/>
      <c r="L697" s="306"/>
      <c r="M697" s="306"/>
      <c r="N697" s="306"/>
      <c r="O697" s="233"/>
      <c r="P697" s="233"/>
      <c r="Q697" s="233"/>
      <c r="R697" s="233"/>
      <c r="S697" s="306"/>
      <c r="T697" s="872"/>
      <c r="U697" s="233"/>
      <c r="V697" s="233"/>
      <c r="W697" s="233"/>
      <c r="X697" s="233"/>
      <c r="Y697" s="233"/>
      <c r="Z697" s="233"/>
      <c r="AA697" s="233"/>
      <c r="AB697" s="233"/>
      <c r="AC697" s="233"/>
      <c r="AD697" s="233"/>
      <c r="AE697" s="233"/>
      <c r="AF697" s="233"/>
      <c r="AG697" s="233"/>
      <c r="AH697" s="233"/>
      <c r="AI697" s="233"/>
      <c r="AJ697" s="233"/>
      <c r="AK697" s="233"/>
      <c r="AL697" s="233"/>
      <c r="AM697" s="872"/>
      <c r="AN697" s="233"/>
      <c r="AO697" s="233"/>
      <c r="AP697" s="233"/>
      <c r="AQ697" s="233"/>
      <c r="AR697" s="233"/>
      <c r="AS697" s="233"/>
      <c r="AT697" s="233"/>
      <c r="AU697" s="233"/>
      <c r="AV697" s="233"/>
      <c r="AW697" s="233"/>
      <c r="AX697" s="233"/>
      <c r="AY697" s="233"/>
      <c r="AZ697" s="233"/>
      <c r="BA697" s="233"/>
      <c r="BB697" s="233"/>
      <c r="BC697" s="233"/>
      <c r="BD697" s="233"/>
      <c r="BE697" s="233"/>
      <c r="BF697" s="872"/>
      <c r="BG697" s="233"/>
      <c r="BH697" s="233"/>
      <c r="BI697" s="233"/>
      <c r="BJ697" s="233"/>
      <c r="BK697" s="233"/>
      <c r="BL697" s="233"/>
      <c r="BM697" s="233"/>
      <c r="BN697" s="233"/>
      <c r="BO697" s="233"/>
      <c r="BP697" s="233"/>
      <c r="BQ697" s="233"/>
      <c r="BR697" s="233"/>
      <c r="BS697" s="233"/>
      <c r="BT697" s="233"/>
      <c r="BU697" s="233"/>
      <c r="BV697" s="233"/>
      <c r="BW697" s="233"/>
      <c r="BX697" s="233"/>
      <c r="BY697" s="872"/>
      <c r="BZ697" s="233"/>
      <c r="CA697" s="233"/>
      <c r="CB697" s="233"/>
      <c r="CC697" s="233"/>
      <c r="CD697" s="690" t="str">
        <f t="shared" si="2256"/>
        <v/>
      </c>
      <c r="CE697" s="690" t="str">
        <f t="shared" si="2257"/>
        <v/>
      </c>
      <c r="CF697" s="690" t="str">
        <f t="shared" si="2258"/>
        <v/>
      </c>
      <c r="CG697" s="786" t="str">
        <f t="shared" si="2259"/>
        <v/>
      </c>
      <c r="CH697" s="666"/>
      <c r="CI697" s="666"/>
      <c r="CJ697" s="666"/>
      <c r="CK697" s="666"/>
      <c r="CL697" s="666"/>
      <c r="CM697" s="666"/>
      <c r="CN697" s="666"/>
      <c r="CO697" s="666"/>
      <c r="CP697" s="666"/>
      <c r="CQ697" s="666"/>
      <c r="CR697" s="666"/>
      <c r="CS697" s="666"/>
      <c r="CT697" s="666"/>
      <c r="CU697" s="666"/>
      <c r="CV697" s="666"/>
      <c r="CW697" s="666"/>
      <c r="CX697" s="666"/>
      <c r="CY697" s="667"/>
      <c r="CZ697" s="208"/>
      <c r="DA697" s="208"/>
      <c r="DB697" s="208"/>
      <c r="DC697" s="208"/>
      <c r="DD697" s="208"/>
      <c r="DE697" s="208"/>
      <c r="DF697" s="208"/>
      <c r="DG697" s="208"/>
      <c r="DH697" s="208"/>
      <c r="DI697" s="208"/>
      <c r="DJ697" s="208"/>
      <c r="DK697" s="208"/>
      <c r="DL697" s="208"/>
      <c r="DM697" s="208"/>
      <c r="DN697" s="208"/>
      <c r="DO697" s="208"/>
      <c r="DP697" s="208"/>
      <c r="DQ697" s="208"/>
      <c r="DR697" s="699"/>
      <c r="DS697" s="112"/>
      <c r="DT697" s="112"/>
      <c r="DU697" s="112"/>
      <c r="DV697" s="692"/>
      <c r="DW697" s="718"/>
      <c r="DX697" s="718"/>
      <c r="DY697" s="718"/>
      <c r="DZ697" s="718"/>
      <c r="EA697" s="718"/>
      <c r="EB697" s="718"/>
      <c r="EC697" s="718"/>
      <c r="ED697" s="718"/>
      <c r="EE697" s="603"/>
    </row>
    <row r="698" spans="1:135" s="604" customFormat="1" ht="15.75" customHeight="1">
      <c r="A698" s="710" t="s">
        <v>401</v>
      </c>
      <c r="B698" s="233"/>
      <c r="C698" s="233"/>
      <c r="D698" s="233"/>
      <c r="E698" s="233"/>
      <c r="F698" s="233"/>
      <c r="G698" s="233"/>
      <c r="H698" s="233"/>
      <c r="I698" s="233"/>
      <c r="J698" s="233"/>
      <c r="K698" s="306"/>
      <c r="L698" s="306"/>
      <c r="M698" s="306"/>
      <c r="N698" s="306"/>
      <c r="O698" s="306"/>
      <c r="P698" s="306"/>
      <c r="Q698" s="306"/>
      <c r="R698" s="306"/>
      <c r="S698" s="306"/>
      <c r="T698" s="872"/>
      <c r="U698" s="233"/>
      <c r="V698" s="233"/>
      <c r="W698" s="233"/>
      <c r="X698" s="233"/>
      <c r="Y698" s="233"/>
      <c r="Z698" s="233"/>
      <c r="AA698" s="233"/>
      <c r="AB698" s="233"/>
      <c r="AC698" s="233"/>
      <c r="AD698" s="233"/>
      <c r="AE698" s="233"/>
      <c r="AF698" s="233"/>
      <c r="AG698" s="233"/>
      <c r="AH698" s="233"/>
      <c r="AI698" s="233"/>
      <c r="AJ698" s="233"/>
      <c r="AK698" s="233"/>
      <c r="AL698" s="233"/>
      <c r="AM698" s="872"/>
      <c r="AN698" s="233"/>
      <c r="AO698" s="233"/>
      <c r="AP698" s="233"/>
      <c r="AQ698" s="233"/>
      <c r="AR698" s="233"/>
      <c r="AS698" s="233"/>
      <c r="AT698" s="233"/>
      <c r="AU698" s="233"/>
      <c r="AV698" s="233"/>
      <c r="AW698" s="233"/>
      <c r="AX698" s="233"/>
      <c r="AY698" s="233"/>
      <c r="AZ698" s="233"/>
      <c r="BA698" s="233"/>
      <c r="BB698" s="233"/>
      <c r="BC698" s="233"/>
      <c r="BD698" s="233"/>
      <c r="BE698" s="233"/>
      <c r="BF698" s="872"/>
      <c r="BG698" s="233"/>
      <c r="BH698" s="233"/>
      <c r="BI698" s="233"/>
      <c r="BJ698" s="233"/>
      <c r="BK698" s="233"/>
      <c r="BL698" s="233"/>
      <c r="BM698" s="233"/>
      <c r="BN698" s="233"/>
      <c r="BO698" s="233"/>
      <c r="BP698" s="233"/>
      <c r="BQ698" s="233"/>
      <c r="BR698" s="233"/>
      <c r="BS698" s="233"/>
      <c r="BT698" s="233"/>
      <c r="BU698" s="233"/>
      <c r="BV698" s="233"/>
      <c r="BW698" s="233"/>
      <c r="BX698" s="233"/>
      <c r="BY698" s="872"/>
      <c r="BZ698" s="233"/>
      <c r="CA698" s="233"/>
      <c r="CB698" s="233"/>
      <c r="CC698" s="233"/>
      <c r="CD698" s="698" t="str">
        <f t="shared" si="2256"/>
        <v/>
      </c>
      <c r="CE698" s="698" t="str">
        <f t="shared" si="2257"/>
        <v/>
      </c>
      <c r="CF698" s="698" t="str">
        <f t="shared" si="2258"/>
        <v/>
      </c>
      <c r="CG698" s="787" t="str">
        <f t="shared" si="2259"/>
        <v/>
      </c>
      <c r="CH698" s="1371" t="str">
        <f t="shared" ref="CH698:CQ701" si="2272">IF($CH$4=$CD$4,IF(OR(-FLOOR(((18-COUNT($B698:$S698))/2),1)+CH$7&lt;1,-FLOOR(((18-COUNT($B698:$S698))/2),1)+CH$7&gt;COUNT($B698:$S698)),"",LARGE($B698:$S698,-FLOOR(((18-COUNT($B698:$S698))/2),1)+CH$7)),IF(OR(-FLOOR(((18-COUNT($AN698:$BE698))/2),1)+CH$7&lt;1,-FLOOR(((18-COUNT($AN698:$BE698))/2),1)+CH$7&gt;COUNT($AN698:$BE698)),"",LARGE($AN698:$BE698,-FLOOR(((18-COUNT($AN698:$BE698))/2),1)+CH$7)))</f>
        <v/>
      </c>
      <c r="CI698" s="1372" t="str">
        <f t="shared" si="2272"/>
        <v/>
      </c>
      <c r="CJ698" s="1373" t="str">
        <f t="shared" si="2272"/>
        <v/>
      </c>
      <c r="CK698" s="1373" t="str">
        <f t="shared" si="2272"/>
        <v/>
      </c>
      <c r="CL698" s="1373" t="str">
        <f t="shared" si="2272"/>
        <v/>
      </c>
      <c r="CM698" s="1373" t="str">
        <f t="shared" si="2272"/>
        <v/>
      </c>
      <c r="CN698" s="1373" t="str">
        <f t="shared" si="2272"/>
        <v/>
      </c>
      <c r="CO698" s="1374" t="str">
        <f t="shared" si="2272"/>
        <v/>
      </c>
      <c r="CP698" s="1374" t="str">
        <f t="shared" si="2272"/>
        <v/>
      </c>
      <c r="CQ698" s="1374" t="str">
        <f t="shared" si="2272"/>
        <v/>
      </c>
      <c r="CR698" s="1374" t="str">
        <f t="shared" ref="CR698:CY701" si="2273">IF($CH$4=$CD$4,IF(OR(-FLOOR(((18-COUNT($B698:$S698))/2),1)+CR$7&lt;1,-FLOOR(((18-COUNT($B698:$S698))/2),1)+CR$7&gt;COUNT($B698:$S698)),"",LARGE($B698:$S698,-FLOOR(((18-COUNT($B698:$S698))/2),1)+CR$7)),IF(OR(-FLOOR(((18-COUNT($AN698:$BE698))/2),1)+CR$7&lt;1,-FLOOR(((18-COUNT($AN698:$BE698))/2),1)+CR$7&gt;COUNT($AN698:$BE698)),"",LARGE($AN698:$BE698,-FLOOR(((18-COUNT($AN698:$BE698))/2),1)+CR$7)))</f>
        <v/>
      </c>
      <c r="CS698" s="1373" t="str">
        <f t="shared" si="2273"/>
        <v/>
      </c>
      <c r="CT698" s="1373" t="str">
        <f t="shared" si="2273"/>
        <v/>
      </c>
      <c r="CU698" s="1373" t="str">
        <f t="shared" si="2273"/>
        <v/>
      </c>
      <c r="CV698" s="1373" t="str">
        <f t="shared" si="2273"/>
        <v/>
      </c>
      <c r="CW698" s="1373" t="str">
        <f t="shared" si="2273"/>
        <v/>
      </c>
      <c r="CX698" s="1372" t="str">
        <f t="shared" si="2273"/>
        <v/>
      </c>
      <c r="CY698" s="1375" t="str">
        <f t="shared" si="2273"/>
        <v/>
      </c>
      <c r="CZ698" s="532" t="str">
        <f t="shared" ref="CZ698:DI701" si="2274">IF($CH$4=$CD$4,IF(OR(-FLOOR(((18-COUNT($U698:$AL698))/2),1)+CZ$7&lt;1,-FLOOR(((18-COUNT($U698:$AL698))/2),1)+CZ$7&gt;COUNT($U698:$AL698)),"",LARGE($U698:$AL698,-FLOOR(((18-COUNT($U698:$AL698))/2),1)+CZ$7)),IF(OR(-FLOOR(((18-COUNT($BG698:$BX698))/2),1)+CZ$7&lt;1,-FLOOR(((18-COUNT($BG698:$BX698))/2),1)+CZ$7&gt;COUNT($BG698:$BX698)),"",LARGE($BG698:$BX698,-FLOOR(((18-COUNT($BG698:$BX698))/2),1)+CZ$7)))</f>
        <v/>
      </c>
      <c r="DA698" s="533" t="str">
        <f t="shared" si="2274"/>
        <v/>
      </c>
      <c r="DB698" s="534" t="str">
        <f t="shared" si="2274"/>
        <v/>
      </c>
      <c r="DC698" s="534" t="str">
        <f t="shared" si="2274"/>
        <v/>
      </c>
      <c r="DD698" s="534" t="str">
        <f t="shared" si="2274"/>
        <v/>
      </c>
      <c r="DE698" s="534" t="str">
        <f t="shared" si="2274"/>
        <v/>
      </c>
      <c r="DF698" s="534" t="str">
        <f t="shared" si="2274"/>
        <v/>
      </c>
      <c r="DG698" s="535" t="str">
        <f t="shared" si="2274"/>
        <v/>
      </c>
      <c r="DH698" s="535" t="str">
        <f t="shared" si="2274"/>
        <v/>
      </c>
      <c r="DI698" s="535" t="str">
        <f t="shared" si="2274"/>
        <v/>
      </c>
      <c r="DJ698" s="535" t="str">
        <f t="shared" ref="DJ698:DQ701" si="2275">IF($CH$4=$CD$4,IF(OR(-FLOOR(((18-COUNT($U698:$AL698))/2),1)+DJ$7&lt;1,-FLOOR(((18-COUNT($U698:$AL698))/2),1)+DJ$7&gt;COUNT($U698:$AL698)),"",LARGE($U698:$AL698,-FLOOR(((18-COUNT($U698:$AL698))/2),1)+DJ$7)),IF(OR(-FLOOR(((18-COUNT($BG698:$BX698))/2),1)+DJ$7&lt;1,-FLOOR(((18-COUNT($BG698:$BX698))/2),1)+DJ$7&gt;COUNT($BG698:$BX698)),"",LARGE($BG698:$BX698,-FLOOR(((18-COUNT($BG698:$BX698))/2),1)+DJ$7)))</f>
        <v/>
      </c>
      <c r="DK698" s="534" t="str">
        <f t="shared" si="2275"/>
        <v/>
      </c>
      <c r="DL698" s="534" t="str">
        <f t="shared" si="2275"/>
        <v/>
      </c>
      <c r="DM698" s="534" t="str">
        <f t="shared" si="2275"/>
        <v/>
      </c>
      <c r="DN698" s="534" t="str">
        <f t="shared" si="2275"/>
        <v/>
      </c>
      <c r="DO698" s="534" t="str">
        <f t="shared" si="2275"/>
        <v/>
      </c>
      <c r="DP698" s="533" t="str">
        <f t="shared" si="2275"/>
        <v/>
      </c>
      <c r="DQ698" s="532" t="str">
        <f t="shared" si="2275"/>
        <v/>
      </c>
      <c r="DR698" s="753">
        <f>COUNT(B698:S698)</f>
        <v>0</v>
      </c>
      <c r="DS698" s="111">
        <f>COUNT(U698:AL698)</f>
        <v>0</v>
      </c>
      <c r="DT698" s="111">
        <f>COUNT(AN698:BE698)</f>
        <v>0</v>
      </c>
      <c r="DU698" s="111">
        <f>COUNT(BG698:BX698)</f>
        <v>0</v>
      </c>
      <c r="DV698" s="602"/>
      <c r="DW698" s="719"/>
      <c r="DX698" s="719"/>
      <c r="DY698" s="719"/>
      <c r="DZ698" s="719"/>
      <c r="EA698" s="719"/>
      <c r="EB698" s="719"/>
      <c r="EC698" s="719"/>
      <c r="ED698" s="719"/>
      <c r="EE698" s="603"/>
    </row>
    <row r="699" spans="1:135" s="604" customFormat="1" ht="15.75" customHeight="1">
      <c r="A699" s="710" t="s">
        <v>399</v>
      </c>
      <c r="B699" s="233"/>
      <c r="C699" s="233"/>
      <c r="D699" s="233"/>
      <c r="E699" s="233"/>
      <c r="F699" s="233"/>
      <c r="G699" s="233"/>
      <c r="H699" s="233"/>
      <c r="I699" s="233"/>
      <c r="J699" s="233"/>
      <c r="K699" s="306"/>
      <c r="L699" s="306"/>
      <c r="M699" s="306"/>
      <c r="N699" s="306"/>
      <c r="O699" s="306"/>
      <c r="P699" s="306"/>
      <c r="Q699" s="306"/>
      <c r="R699" s="306"/>
      <c r="S699" s="306"/>
      <c r="T699" s="872"/>
      <c r="U699" s="233"/>
      <c r="V699" s="233"/>
      <c r="W699" s="233"/>
      <c r="X699" s="233"/>
      <c r="Y699" s="233"/>
      <c r="Z699" s="233"/>
      <c r="AA699" s="233"/>
      <c r="AB699" s="233"/>
      <c r="AC699" s="233"/>
      <c r="AD699" s="233"/>
      <c r="AE699" s="233"/>
      <c r="AF699" s="233"/>
      <c r="AG699" s="233"/>
      <c r="AH699" s="233"/>
      <c r="AI699" s="233"/>
      <c r="AJ699" s="233"/>
      <c r="AK699" s="233"/>
      <c r="AL699" s="233"/>
      <c r="AM699" s="872"/>
      <c r="AN699" s="233"/>
      <c r="AO699" s="233"/>
      <c r="AP699" s="233"/>
      <c r="AQ699" s="233"/>
      <c r="AR699" s="233"/>
      <c r="AS699" s="233"/>
      <c r="AT699" s="233"/>
      <c r="AU699" s="233"/>
      <c r="AV699" s="233"/>
      <c r="AW699" s="233"/>
      <c r="AX699" s="233"/>
      <c r="AY699" s="233"/>
      <c r="AZ699" s="233"/>
      <c r="BA699" s="233"/>
      <c r="BB699" s="233"/>
      <c r="BC699" s="233"/>
      <c r="BD699" s="233"/>
      <c r="BE699" s="233"/>
      <c r="BF699" s="872"/>
      <c r="BG699" s="233"/>
      <c r="BH699" s="233"/>
      <c r="BI699" s="233"/>
      <c r="BJ699" s="233"/>
      <c r="BK699" s="233"/>
      <c r="BL699" s="233"/>
      <c r="BM699" s="233"/>
      <c r="BN699" s="233"/>
      <c r="BO699" s="233"/>
      <c r="BP699" s="233"/>
      <c r="BQ699" s="233"/>
      <c r="BR699" s="233"/>
      <c r="BS699" s="233"/>
      <c r="BT699" s="233"/>
      <c r="BU699" s="233"/>
      <c r="BV699" s="233"/>
      <c r="BW699" s="233"/>
      <c r="BX699" s="233"/>
      <c r="BY699" s="872"/>
      <c r="BZ699" s="233"/>
      <c r="CA699" s="233"/>
      <c r="CB699" s="233"/>
      <c r="CC699" s="233"/>
      <c r="CD699" s="698" t="str">
        <f t="shared" si="2256"/>
        <v/>
      </c>
      <c r="CE699" s="698" t="str">
        <f t="shared" si="2257"/>
        <v/>
      </c>
      <c r="CF699" s="698" t="str">
        <f t="shared" si="2258"/>
        <v/>
      </c>
      <c r="CG699" s="787" t="str">
        <f t="shared" si="2259"/>
        <v/>
      </c>
      <c r="CH699" s="1371" t="str">
        <f t="shared" si="2272"/>
        <v/>
      </c>
      <c r="CI699" s="1372" t="str">
        <f t="shared" si="2272"/>
        <v/>
      </c>
      <c r="CJ699" s="1373" t="str">
        <f t="shared" si="2272"/>
        <v/>
      </c>
      <c r="CK699" s="1373" t="str">
        <f t="shared" si="2272"/>
        <v/>
      </c>
      <c r="CL699" s="1373" t="str">
        <f t="shared" si="2272"/>
        <v/>
      </c>
      <c r="CM699" s="1373" t="str">
        <f t="shared" si="2272"/>
        <v/>
      </c>
      <c r="CN699" s="1373" t="str">
        <f t="shared" si="2272"/>
        <v/>
      </c>
      <c r="CO699" s="1374" t="str">
        <f t="shared" si="2272"/>
        <v/>
      </c>
      <c r="CP699" s="1374" t="str">
        <f t="shared" si="2272"/>
        <v/>
      </c>
      <c r="CQ699" s="1374" t="str">
        <f t="shared" si="2272"/>
        <v/>
      </c>
      <c r="CR699" s="1374" t="str">
        <f t="shared" si="2273"/>
        <v/>
      </c>
      <c r="CS699" s="1373" t="str">
        <f t="shared" si="2273"/>
        <v/>
      </c>
      <c r="CT699" s="1373" t="str">
        <f t="shared" si="2273"/>
        <v/>
      </c>
      <c r="CU699" s="1373" t="str">
        <f t="shared" si="2273"/>
        <v/>
      </c>
      <c r="CV699" s="1373" t="str">
        <f t="shared" si="2273"/>
        <v/>
      </c>
      <c r="CW699" s="1373" t="str">
        <f t="shared" si="2273"/>
        <v/>
      </c>
      <c r="CX699" s="1372" t="str">
        <f t="shared" si="2273"/>
        <v/>
      </c>
      <c r="CY699" s="1375" t="str">
        <f t="shared" si="2273"/>
        <v/>
      </c>
      <c r="CZ699" s="532" t="str">
        <f t="shared" si="2274"/>
        <v/>
      </c>
      <c r="DA699" s="533" t="str">
        <f t="shared" si="2274"/>
        <v/>
      </c>
      <c r="DB699" s="534" t="str">
        <f t="shared" si="2274"/>
        <v/>
      </c>
      <c r="DC699" s="534" t="str">
        <f t="shared" si="2274"/>
        <v/>
      </c>
      <c r="DD699" s="534" t="str">
        <f t="shared" si="2274"/>
        <v/>
      </c>
      <c r="DE699" s="534" t="str">
        <f t="shared" si="2274"/>
        <v/>
      </c>
      <c r="DF699" s="534" t="str">
        <f t="shared" si="2274"/>
        <v/>
      </c>
      <c r="DG699" s="535" t="str">
        <f t="shared" si="2274"/>
        <v/>
      </c>
      <c r="DH699" s="535" t="str">
        <f t="shared" si="2274"/>
        <v/>
      </c>
      <c r="DI699" s="535" t="str">
        <f t="shared" si="2274"/>
        <v/>
      </c>
      <c r="DJ699" s="535" t="str">
        <f t="shared" si="2275"/>
        <v/>
      </c>
      <c r="DK699" s="534" t="str">
        <f t="shared" si="2275"/>
        <v/>
      </c>
      <c r="DL699" s="534" t="str">
        <f t="shared" si="2275"/>
        <v/>
      </c>
      <c r="DM699" s="534" t="str">
        <f t="shared" si="2275"/>
        <v/>
      </c>
      <c r="DN699" s="534" t="str">
        <f t="shared" si="2275"/>
        <v/>
      </c>
      <c r="DO699" s="534" t="str">
        <f t="shared" si="2275"/>
        <v/>
      </c>
      <c r="DP699" s="533" t="str">
        <f t="shared" si="2275"/>
        <v/>
      </c>
      <c r="DQ699" s="532" t="str">
        <f t="shared" si="2275"/>
        <v/>
      </c>
      <c r="DR699" s="753">
        <f>COUNT(B699:S699)</f>
        <v>0</v>
      </c>
      <c r="DS699" s="111">
        <f>COUNT(U699:AL699)</f>
        <v>0</v>
      </c>
      <c r="DT699" s="111">
        <f>COUNT(AN699:BE699)</f>
        <v>0</v>
      </c>
      <c r="DU699" s="111">
        <f>COUNT(BG699:BX699)</f>
        <v>0</v>
      </c>
      <c r="DV699" s="602"/>
      <c r="DW699" s="719"/>
      <c r="DX699" s="719"/>
      <c r="DY699" s="719"/>
      <c r="DZ699" s="719"/>
      <c r="EA699" s="719"/>
      <c r="EB699" s="719"/>
      <c r="EC699" s="719"/>
      <c r="ED699" s="719"/>
      <c r="EE699" s="603"/>
    </row>
    <row r="700" spans="1:135" s="604" customFormat="1" ht="15.75" customHeight="1">
      <c r="A700" s="874" t="s">
        <v>393</v>
      </c>
      <c r="B700" s="284"/>
      <c r="C700" s="284"/>
      <c r="D700" s="284"/>
      <c r="E700" s="284"/>
      <c r="F700" s="284"/>
      <c r="G700" s="284"/>
      <c r="H700" s="284"/>
      <c r="I700" s="284"/>
      <c r="J700" s="284"/>
      <c r="K700" s="528"/>
      <c r="L700" s="528"/>
      <c r="M700" s="528"/>
      <c r="N700" s="528"/>
      <c r="O700" s="528"/>
      <c r="P700" s="528"/>
      <c r="Q700" s="528"/>
      <c r="R700" s="528"/>
      <c r="S700" s="528"/>
      <c r="T700" s="872"/>
      <c r="U700" s="284"/>
      <c r="V700" s="284"/>
      <c r="W700" s="284"/>
      <c r="X700" s="284"/>
      <c r="Y700" s="284"/>
      <c r="Z700" s="284"/>
      <c r="AA700" s="284"/>
      <c r="AB700" s="284"/>
      <c r="AC700" s="284"/>
      <c r="AD700" s="284"/>
      <c r="AE700" s="284"/>
      <c r="AF700" s="284"/>
      <c r="AG700" s="284"/>
      <c r="AH700" s="284"/>
      <c r="AI700" s="284"/>
      <c r="AJ700" s="284"/>
      <c r="AK700" s="284"/>
      <c r="AL700" s="284"/>
      <c r="AM700" s="872"/>
      <c r="AN700" s="284"/>
      <c r="AO700" s="284"/>
      <c r="AP700" s="284"/>
      <c r="AQ700" s="284"/>
      <c r="AR700" s="284"/>
      <c r="AS700" s="284"/>
      <c r="AT700" s="284"/>
      <c r="AU700" s="284"/>
      <c r="AV700" s="284"/>
      <c r="AW700" s="284"/>
      <c r="AX700" s="284"/>
      <c r="AY700" s="284"/>
      <c r="AZ700" s="284"/>
      <c r="BA700" s="284"/>
      <c r="BB700" s="284"/>
      <c r="BC700" s="284"/>
      <c r="BD700" s="284"/>
      <c r="BE700" s="284"/>
      <c r="BF700" s="872"/>
      <c r="BG700" s="284"/>
      <c r="BH700" s="284"/>
      <c r="BI700" s="284"/>
      <c r="BJ700" s="284"/>
      <c r="BK700" s="284"/>
      <c r="BL700" s="284"/>
      <c r="BM700" s="284"/>
      <c r="BN700" s="284"/>
      <c r="BO700" s="284"/>
      <c r="BP700" s="284"/>
      <c r="BQ700" s="284"/>
      <c r="BR700" s="284"/>
      <c r="BS700" s="284"/>
      <c r="BT700" s="284"/>
      <c r="BU700" s="284"/>
      <c r="BV700" s="284"/>
      <c r="BW700" s="284"/>
      <c r="BX700" s="284"/>
      <c r="BY700" s="872"/>
      <c r="BZ700" s="284"/>
      <c r="CA700" s="284"/>
      <c r="CB700" s="284"/>
      <c r="CC700" s="284"/>
      <c r="CD700" s="698" t="str">
        <f t="shared" si="2256"/>
        <v/>
      </c>
      <c r="CE700" s="698" t="str">
        <f t="shared" si="2257"/>
        <v/>
      </c>
      <c r="CF700" s="698" t="str">
        <f t="shared" si="2258"/>
        <v/>
      </c>
      <c r="CG700" s="787" t="str">
        <f t="shared" si="2259"/>
        <v/>
      </c>
      <c r="CH700" s="1371" t="str">
        <f t="shared" si="2272"/>
        <v/>
      </c>
      <c r="CI700" s="1372" t="str">
        <f t="shared" si="2272"/>
        <v/>
      </c>
      <c r="CJ700" s="1373" t="str">
        <f t="shared" si="2272"/>
        <v/>
      </c>
      <c r="CK700" s="1373" t="str">
        <f t="shared" si="2272"/>
        <v/>
      </c>
      <c r="CL700" s="1373" t="str">
        <f t="shared" si="2272"/>
        <v/>
      </c>
      <c r="CM700" s="1373" t="str">
        <f t="shared" si="2272"/>
        <v/>
      </c>
      <c r="CN700" s="1373" t="str">
        <f t="shared" si="2272"/>
        <v/>
      </c>
      <c r="CO700" s="1374" t="str">
        <f t="shared" si="2272"/>
        <v/>
      </c>
      <c r="CP700" s="1374" t="str">
        <f t="shared" si="2272"/>
        <v/>
      </c>
      <c r="CQ700" s="1374" t="str">
        <f t="shared" si="2272"/>
        <v/>
      </c>
      <c r="CR700" s="1374" t="str">
        <f t="shared" si="2273"/>
        <v/>
      </c>
      <c r="CS700" s="1373" t="str">
        <f t="shared" si="2273"/>
        <v/>
      </c>
      <c r="CT700" s="1373" t="str">
        <f t="shared" si="2273"/>
        <v/>
      </c>
      <c r="CU700" s="1373" t="str">
        <f t="shared" si="2273"/>
        <v/>
      </c>
      <c r="CV700" s="1373" t="str">
        <f t="shared" si="2273"/>
        <v/>
      </c>
      <c r="CW700" s="1373" t="str">
        <f t="shared" si="2273"/>
        <v/>
      </c>
      <c r="CX700" s="1372" t="str">
        <f t="shared" si="2273"/>
        <v/>
      </c>
      <c r="CY700" s="1375" t="str">
        <f t="shared" si="2273"/>
        <v/>
      </c>
      <c r="CZ700" s="532" t="str">
        <f t="shared" si="2274"/>
        <v/>
      </c>
      <c r="DA700" s="533" t="str">
        <f t="shared" si="2274"/>
        <v/>
      </c>
      <c r="DB700" s="534" t="str">
        <f t="shared" si="2274"/>
        <v/>
      </c>
      <c r="DC700" s="534" t="str">
        <f t="shared" si="2274"/>
        <v/>
      </c>
      <c r="DD700" s="534" t="str">
        <f t="shared" si="2274"/>
        <v/>
      </c>
      <c r="DE700" s="534" t="str">
        <f t="shared" si="2274"/>
        <v/>
      </c>
      <c r="DF700" s="534" t="str">
        <f t="shared" si="2274"/>
        <v/>
      </c>
      <c r="DG700" s="535" t="str">
        <f t="shared" si="2274"/>
        <v/>
      </c>
      <c r="DH700" s="535" t="str">
        <f t="shared" si="2274"/>
        <v/>
      </c>
      <c r="DI700" s="535" t="str">
        <f t="shared" si="2274"/>
        <v/>
      </c>
      <c r="DJ700" s="535" t="str">
        <f t="shared" si="2275"/>
        <v/>
      </c>
      <c r="DK700" s="534" t="str">
        <f t="shared" si="2275"/>
        <v/>
      </c>
      <c r="DL700" s="534" t="str">
        <f t="shared" si="2275"/>
        <v/>
      </c>
      <c r="DM700" s="534" t="str">
        <f t="shared" si="2275"/>
        <v/>
      </c>
      <c r="DN700" s="534" t="str">
        <f t="shared" si="2275"/>
        <v/>
      </c>
      <c r="DO700" s="534" t="str">
        <f t="shared" si="2275"/>
        <v/>
      </c>
      <c r="DP700" s="533" t="str">
        <f t="shared" si="2275"/>
        <v/>
      </c>
      <c r="DQ700" s="532" t="str">
        <f t="shared" si="2275"/>
        <v/>
      </c>
      <c r="DR700" s="753">
        <f>COUNT(B700:S700)</f>
        <v>0</v>
      </c>
      <c r="DS700" s="111">
        <f>COUNT(U700:AL700)</f>
        <v>0</v>
      </c>
      <c r="DT700" s="111">
        <f>COUNT(AN700:BE700)</f>
        <v>0</v>
      </c>
      <c r="DU700" s="111">
        <f>COUNT(BG700:BX700)</f>
        <v>0</v>
      </c>
      <c r="DV700" s="602"/>
      <c r="DW700" s="719"/>
      <c r="DX700" s="719"/>
      <c r="DY700" s="719"/>
      <c r="DZ700" s="719"/>
      <c r="EA700" s="719"/>
      <c r="EB700" s="719"/>
      <c r="EC700" s="719"/>
      <c r="ED700" s="719"/>
      <c r="EE700" s="603"/>
    </row>
    <row r="701" spans="1:135" s="604" customFormat="1" ht="15.75" customHeight="1">
      <c r="A701" s="710" t="s">
        <v>328</v>
      </c>
      <c r="B701" s="733" t="str">
        <f t="shared" ref="B701:S701" si="2276">IF(B698="","",B698*B699*B700/B$46/365/$G$1)</f>
        <v/>
      </c>
      <c r="C701" s="733" t="str">
        <f t="shared" si="2276"/>
        <v/>
      </c>
      <c r="D701" s="733" t="str">
        <f t="shared" si="2276"/>
        <v/>
      </c>
      <c r="E701" s="733" t="str">
        <f t="shared" si="2276"/>
        <v/>
      </c>
      <c r="F701" s="733" t="str">
        <f t="shared" si="2276"/>
        <v/>
      </c>
      <c r="G701" s="733" t="str">
        <f t="shared" si="2276"/>
        <v/>
      </c>
      <c r="H701" s="733" t="str">
        <f t="shared" si="2276"/>
        <v/>
      </c>
      <c r="I701" s="733" t="str">
        <f t="shared" si="2276"/>
        <v/>
      </c>
      <c r="J701" s="733" t="str">
        <f t="shared" si="2276"/>
        <v/>
      </c>
      <c r="K701" s="733" t="str">
        <f t="shared" si="2276"/>
        <v/>
      </c>
      <c r="L701" s="733" t="str">
        <f t="shared" si="2276"/>
        <v/>
      </c>
      <c r="M701" s="733" t="str">
        <f t="shared" si="2276"/>
        <v/>
      </c>
      <c r="N701" s="733" t="str">
        <f t="shared" si="2276"/>
        <v/>
      </c>
      <c r="O701" s="733" t="str">
        <f t="shared" si="2276"/>
        <v/>
      </c>
      <c r="P701" s="733" t="str">
        <f t="shared" si="2276"/>
        <v/>
      </c>
      <c r="Q701" s="733" t="str">
        <f t="shared" si="2276"/>
        <v/>
      </c>
      <c r="R701" s="733" t="str">
        <f t="shared" si="2276"/>
        <v/>
      </c>
      <c r="S701" s="733" t="str">
        <f t="shared" si="2276"/>
        <v/>
      </c>
      <c r="T701" s="752"/>
      <c r="U701" s="733" t="str">
        <f t="shared" ref="U701:AL701" si="2277">IF(U698="","",U698*U699*U700/U$46/365/$G$1)</f>
        <v/>
      </c>
      <c r="V701" s="733" t="str">
        <f t="shared" si="2277"/>
        <v/>
      </c>
      <c r="W701" s="733" t="str">
        <f t="shared" si="2277"/>
        <v/>
      </c>
      <c r="X701" s="733" t="str">
        <f t="shared" si="2277"/>
        <v/>
      </c>
      <c r="Y701" s="733" t="str">
        <f t="shared" si="2277"/>
        <v/>
      </c>
      <c r="Z701" s="733" t="str">
        <f t="shared" si="2277"/>
        <v/>
      </c>
      <c r="AA701" s="733" t="str">
        <f t="shared" si="2277"/>
        <v/>
      </c>
      <c r="AB701" s="733" t="str">
        <f t="shared" si="2277"/>
        <v/>
      </c>
      <c r="AC701" s="733" t="str">
        <f t="shared" si="2277"/>
        <v/>
      </c>
      <c r="AD701" s="733" t="str">
        <f t="shared" si="2277"/>
        <v/>
      </c>
      <c r="AE701" s="733" t="str">
        <f t="shared" si="2277"/>
        <v/>
      </c>
      <c r="AF701" s="733" t="str">
        <f t="shared" si="2277"/>
        <v/>
      </c>
      <c r="AG701" s="733" t="str">
        <f t="shared" si="2277"/>
        <v/>
      </c>
      <c r="AH701" s="733" t="str">
        <f t="shared" si="2277"/>
        <v/>
      </c>
      <c r="AI701" s="733" t="str">
        <f t="shared" si="2277"/>
        <v/>
      </c>
      <c r="AJ701" s="733" t="str">
        <f t="shared" si="2277"/>
        <v/>
      </c>
      <c r="AK701" s="733" t="str">
        <f t="shared" si="2277"/>
        <v/>
      </c>
      <c r="AL701" s="733" t="str">
        <f t="shared" si="2277"/>
        <v/>
      </c>
      <c r="AM701" s="752"/>
      <c r="AN701" s="733" t="str">
        <f t="shared" ref="AN701:BE701" si="2278">IF(AN698="","",AN698*AN699*AN700/AN$46/365/$G$1)</f>
        <v/>
      </c>
      <c r="AO701" s="733" t="str">
        <f t="shared" si="2278"/>
        <v/>
      </c>
      <c r="AP701" s="733" t="str">
        <f t="shared" si="2278"/>
        <v/>
      </c>
      <c r="AQ701" s="733" t="str">
        <f t="shared" si="2278"/>
        <v/>
      </c>
      <c r="AR701" s="733" t="str">
        <f t="shared" si="2278"/>
        <v/>
      </c>
      <c r="AS701" s="733" t="str">
        <f t="shared" si="2278"/>
        <v/>
      </c>
      <c r="AT701" s="733" t="str">
        <f t="shared" si="2278"/>
        <v/>
      </c>
      <c r="AU701" s="733" t="str">
        <f t="shared" si="2278"/>
        <v/>
      </c>
      <c r="AV701" s="733" t="str">
        <f t="shared" si="2278"/>
        <v/>
      </c>
      <c r="AW701" s="733" t="str">
        <f t="shared" si="2278"/>
        <v/>
      </c>
      <c r="AX701" s="733" t="str">
        <f t="shared" si="2278"/>
        <v/>
      </c>
      <c r="AY701" s="733" t="str">
        <f t="shared" si="2278"/>
        <v/>
      </c>
      <c r="AZ701" s="733" t="str">
        <f t="shared" si="2278"/>
        <v/>
      </c>
      <c r="BA701" s="733" t="str">
        <f t="shared" si="2278"/>
        <v/>
      </c>
      <c r="BB701" s="733" t="str">
        <f t="shared" si="2278"/>
        <v/>
      </c>
      <c r="BC701" s="733" t="str">
        <f t="shared" si="2278"/>
        <v/>
      </c>
      <c r="BD701" s="733" t="str">
        <f t="shared" si="2278"/>
        <v/>
      </c>
      <c r="BE701" s="733" t="str">
        <f t="shared" si="2278"/>
        <v/>
      </c>
      <c r="BF701" s="752"/>
      <c r="BG701" s="733" t="str">
        <f t="shared" ref="BG701:BX701" si="2279">IF(BG698="","",BG698*BG699*BG700/BG$46/365/$G$1)</f>
        <v/>
      </c>
      <c r="BH701" s="733" t="str">
        <f t="shared" si="2279"/>
        <v/>
      </c>
      <c r="BI701" s="733" t="str">
        <f t="shared" si="2279"/>
        <v/>
      </c>
      <c r="BJ701" s="733" t="str">
        <f t="shared" si="2279"/>
        <v/>
      </c>
      <c r="BK701" s="733" t="str">
        <f t="shared" si="2279"/>
        <v/>
      </c>
      <c r="BL701" s="733" t="str">
        <f t="shared" si="2279"/>
        <v/>
      </c>
      <c r="BM701" s="733" t="str">
        <f t="shared" si="2279"/>
        <v/>
      </c>
      <c r="BN701" s="733" t="str">
        <f t="shared" si="2279"/>
        <v/>
      </c>
      <c r="BO701" s="733" t="str">
        <f t="shared" si="2279"/>
        <v/>
      </c>
      <c r="BP701" s="733" t="str">
        <f t="shared" si="2279"/>
        <v/>
      </c>
      <c r="BQ701" s="733" t="str">
        <f t="shared" si="2279"/>
        <v/>
      </c>
      <c r="BR701" s="733" t="str">
        <f t="shared" si="2279"/>
        <v/>
      </c>
      <c r="BS701" s="733" t="str">
        <f t="shared" si="2279"/>
        <v/>
      </c>
      <c r="BT701" s="733" t="str">
        <f t="shared" si="2279"/>
        <v/>
      </c>
      <c r="BU701" s="733" t="str">
        <f t="shared" si="2279"/>
        <v/>
      </c>
      <c r="BV701" s="733" t="str">
        <f t="shared" si="2279"/>
        <v/>
      </c>
      <c r="BW701" s="733" t="str">
        <f t="shared" si="2279"/>
        <v/>
      </c>
      <c r="BX701" s="733" t="str">
        <f t="shared" si="2279"/>
        <v/>
      </c>
      <c r="BY701" s="752"/>
      <c r="BZ701" s="733" t="str">
        <f>IF(BZ698="","",BZ698*BZ699*BZ700/BZ$46/365/$G$1)</f>
        <v/>
      </c>
      <c r="CA701" s="733" t="str">
        <f>IF(CA698="","",CA698*CA699*CA700/CA$46/365/$G$1)</f>
        <v/>
      </c>
      <c r="CB701" s="733" t="str">
        <f>IF(CB698="","",CB698*CB699*CB700/CB$46/365/$G$1)</f>
        <v/>
      </c>
      <c r="CC701" s="733" t="str">
        <f>IF(CC698="","",CC698*CC699*CC700/CC$46/365/$G$1)</f>
        <v/>
      </c>
      <c r="CD701" s="698" t="str">
        <f t="shared" si="2256"/>
        <v/>
      </c>
      <c r="CE701" s="723" t="str">
        <f t="shared" si="2257"/>
        <v/>
      </c>
      <c r="CF701" s="723" t="str">
        <f t="shared" si="2258"/>
        <v/>
      </c>
      <c r="CG701" s="790" t="str">
        <f t="shared" si="2259"/>
        <v/>
      </c>
      <c r="CH701" s="1376" t="str">
        <f t="shared" si="2272"/>
        <v/>
      </c>
      <c r="CI701" s="1377" t="str">
        <f t="shared" si="2272"/>
        <v/>
      </c>
      <c r="CJ701" s="1378" t="str">
        <f t="shared" si="2272"/>
        <v/>
      </c>
      <c r="CK701" s="1378" t="str">
        <f t="shared" si="2272"/>
        <v/>
      </c>
      <c r="CL701" s="1378" t="str">
        <f t="shared" si="2272"/>
        <v/>
      </c>
      <c r="CM701" s="1378" t="str">
        <f t="shared" si="2272"/>
        <v/>
      </c>
      <c r="CN701" s="1378" t="str">
        <f t="shared" si="2272"/>
        <v/>
      </c>
      <c r="CO701" s="1379" t="str">
        <f t="shared" si="2272"/>
        <v/>
      </c>
      <c r="CP701" s="1379" t="str">
        <f t="shared" si="2272"/>
        <v/>
      </c>
      <c r="CQ701" s="1379" t="str">
        <f t="shared" si="2272"/>
        <v/>
      </c>
      <c r="CR701" s="1379" t="str">
        <f t="shared" si="2273"/>
        <v/>
      </c>
      <c r="CS701" s="1378" t="str">
        <f t="shared" si="2273"/>
        <v/>
      </c>
      <c r="CT701" s="1378" t="str">
        <f t="shared" si="2273"/>
        <v/>
      </c>
      <c r="CU701" s="1378" t="str">
        <f t="shared" si="2273"/>
        <v/>
      </c>
      <c r="CV701" s="1378" t="str">
        <f t="shared" si="2273"/>
        <v/>
      </c>
      <c r="CW701" s="1378" t="str">
        <f t="shared" si="2273"/>
        <v/>
      </c>
      <c r="CX701" s="1377" t="str">
        <f t="shared" si="2273"/>
        <v/>
      </c>
      <c r="CY701" s="1380" t="str">
        <f t="shared" si="2273"/>
        <v/>
      </c>
      <c r="CZ701" s="638" t="str">
        <f t="shared" si="2274"/>
        <v/>
      </c>
      <c r="DA701" s="639" t="str">
        <f t="shared" si="2274"/>
        <v/>
      </c>
      <c r="DB701" s="640" t="str">
        <f t="shared" si="2274"/>
        <v/>
      </c>
      <c r="DC701" s="640" t="str">
        <f t="shared" si="2274"/>
        <v/>
      </c>
      <c r="DD701" s="640" t="str">
        <f t="shared" si="2274"/>
        <v/>
      </c>
      <c r="DE701" s="640" t="str">
        <f t="shared" si="2274"/>
        <v/>
      </c>
      <c r="DF701" s="640" t="str">
        <f t="shared" si="2274"/>
        <v/>
      </c>
      <c r="DG701" s="641" t="str">
        <f t="shared" si="2274"/>
        <v/>
      </c>
      <c r="DH701" s="641" t="str">
        <f t="shared" si="2274"/>
        <v/>
      </c>
      <c r="DI701" s="641" t="str">
        <f t="shared" si="2274"/>
        <v/>
      </c>
      <c r="DJ701" s="641" t="str">
        <f t="shared" si="2275"/>
        <v/>
      </c>
      <c r="DK701" s="640" t="str">
        <f t="shared" si="2275"/>
        <v/>
      </c>
      <c r="DL701" s="640" t="str">
        <f t="shared" si="2275"/>
        <v/>
      </c>
      <c r="DM701" s="640" t="str">
        <f t="shared" si="2275"/>
        <v/>
      </c>
      <c r="DN701" s="640" t="str">
        <f t="shared" si="2275"/>
        <v/>
      </c>
      <c r="DO701" s="640" t="str">
        <f t="shared" si="2275"/>
        <v/>
      </c>
      <c r="DP701" s="639" t="str">
        <f t="shared" si="2275"/>
        <v/>
      </c>
      <c r="DQ701" s="638" t="str">
        <f t="shared" si="2275"/>
        <v/>
      </c>
      <c r="DR701" s="753">
        <f>COUNT(B701:S701)</f>
        <v>0</v>
      </c>
      <c r="DS701" s="111">
        <f>COUNT(U701:AL701)</f>
        <v>0</v>
      </c>
      <c r="DT701" s="111">
        <f>COUNT(AN701:BE701)</f>
        <v>0</v>
      </c>
      <c r="DU701" s="111">
        <f>COUNT(BG701:BX701)</f>
        <v>0</v>
      </c>
      <c r="DV701" s="602"/>
      <c r="DW701" s="719"/>
      <c r="DX701" s="719"/>
      <c r="DY701" s="719"/>
      <c r="DZ701" s="719"/>
      <c r="EA701" s="719"/>
      <c r="EB701" s="719"/>
      <c r="EC701" s="719"/>
      <c r="ED701" s="719"/>
      <c r="EE701" s="603"/>
    </row>
    <row r="702" spans="1:135" s="604" customFormat="1" ht="15.75" customHeight="1">
      <c r="A702" s="870" t="s">
        <v>422</v>
      </c>
      <c r="B702" s="876"/>
      <c r="C702" s="876"/>
      <c r="D702" s="876"/>
      <c r="E702" s="876"/>
      <c r="F702" s="876"/>
      <c r="G702" s="876"/>
      <c r="H702" s="876"/>
      <c r="I702" s="876"/>
      <c r="J702" s="876"/>
      <c r="K702" s="876"/>
      <c r="L702" s="876"/>
      <c r="M702" s="876"/>
      <c r="N702" s="876"/>
      <c r="O702" s="876"/>
      <c r="P702" s="876"/>
      <c r="Q702" s="876"/>
      <c r="R702" s="876"/>
      <c r="S702" s="876"/>
      <c r="T702" s="872"/>
      <c r="U702" s="876"/>
      <c r="V702" s="876"/>
      <c r="W702" s="876"/>
      <c r="X702" s="876"/>
      <c r="Y702" s="876"/>
      <c r="Z702" s="876"/>
      <c r="AA702" s="876"/>
      <c r="AB702" s="876"/>
      <c r="AC702" s="876"/>
      <c r="AD702" s="876"/>
      <c r="AE702" s="876"/>
      <c r="AF702" s="876"/>
      <c r="AG702" s="876"/>
      <c r="AH702" s="876"/>
      <c r="AI702" s="876"/>
      <c r="AJ702" s="876"/>
      <c r="AK702" s="876"/>
      <c r="AL702" s="876"/>
      <c r="AM702" s="872"/>
      <c r="AN702" s="876"/>
      <c r="AO702" s="876"/>
      <c r="AP702" s="876"/>
      <c r="AQ702" s="876"/>
      <c r="AR702" s="876"/>
      <c r="AS702" s="876"/>
      <c r="AT702" s="876"/>
      <c r="AU702" s="876"/>
      <c r="AV702" s="876"/>
      <c r="AW702" s="876"/>
      <c r="AX702" s="876"/>
      <c r="AY702" s="876"/>
      <c r="AZ702" s="876"/>
      <c r="BA702" s="876"/>
      <c r="BB702" s="876"/>
      <c r="BC702" s="876"/>
      <c r="BD702" s="876"/>
      <c r="BE702" s="876"/>
      <c r="BF702" s="872"/>
      <c r="BG702" s="876"/>
      <c r="BH702" s="876"/>
      <c r="BI702" s="876"/>
      <c r="BJ702" s="876"/>
      <c r="BK702" s="876"/>
      <c r="BL702" s="876"/>
      <c r="BM702" s="876"/>
      <c r="BN702" s="876"/>
      <c r="BO702" s="876"/>
      <c r="BP702" s="876"/>
      <c r="BQ702" s="876"/>
      <c r="BR702" s="876"/>
      <c r="BS702" s="876"/>
      <c r="BT702" s="876"/>
      <c r="BU702" s="876"/>
      <c r="BV702" s="876"/>
      <c r="BW702" s="876"/>
      <c r="BX702" s="876"/>
      <c r="BY702" s="872"/>
      <c r="BZ702" s="876"/>
      <c r="CA702" s="876"/>
      <c r="CB702" s="876"/>
      <c r="CC702" s="876"/>
      <c r="CD702" s="690"/>
      <c r="CE702" s="690"/>
      <c r="CF702" s="690"/>
      <c r="CG702" s="786"/>
      <c r="CH702" s="1387"/>
      <c r="CI702" s="1387"/>
      <c r="CJ702" s="1387"/>
      <c r="CK702" s="1387"/>
      <c r="CL702" s="1387"/>
      <c r="CM702" s="1387"/>
      <c r="CN702" s="1387"/>
      <c r="CO702" s="1387"/>
      <c r="CP702" s="1387"/>
      <c r="CQ702" s="1387"/>
      <c r="CR702" s="1387"/>
      <c r="CS702" s="1387"/>
      <c r="CT702" s="1387"/>
      <c r="CU702" s="1387"/>
      <c r="CV702" s="1387"/>
      <c r="CW702" s="1387"/>
      <c r="CX702" s="1387"/>
      <c r="CY702" s="1388"/>
      <c r="CZ702" s="735"/>
      <c r="DA702" s="736"/>
      <c r="DB702" s="736"/>
      <c r="DC702" s="736"/>
      <c r="DD702" s="736"/>
      <c r="DE702" s="736"/>
      <c r="DF702" s="736"/>
      <c r="DG702" s="736"/>
      <c r="DH702" s="736"/>
      <c r="DI702" s="736"/>
      <c r="DJ702" s="736"/>
      <c r="DK702" s="736"/>
      <c r="DL702" s="736"/>
      <c r="DM702" s="736"/>
      <c r="DN702" s="736"/>
      <c r="DO702" s="736"/>
      <c r="DP702" s="736"/>
      <c r="DQ702" s="736"/>
      <c r="DR702" s="699"/>
      <c r="DS702" s="112"/>
      <c r="DT702" s="112"/>
      <c r="DU702" s="112"/>
      <c r="DV702" s="692"/>
      <c r="DW702" s="718"/>
      <c r="DX702" s="718"/>
      <c r="DY702" s="718"/>
      <c r="DZ702" s="718"/>
      <c r="EA702" s="718"/>
      <c r="EB702" s="718"/>
      <c r="EC702" s="718"/>
      <c r="ED702" s="718"/>
      <c r="EE702" s="603"/>
    </row>
    <row r="703" spans="1:135" s="604" customFormat="1" ht="15.75" customHeight="1">
      <c r="A703" s="771" t="s">
        <v>423</v>
      </c>
      <c r="B703" s="854"/>
      <c r="C703" s="854"/>
      <c r="D703" s="854"/>
      <c r="E703" s="854"/>
      <c r="F703" s="854"/>
      <c r="G703" s="854"/>
      <c r="H703" s="854"/>
      <c r="I703" s="854"/>
      <c r="J703" s="854"/>
      <c r="K703" s="854"/>
      <c r="L703" s="854"/>
      <c r="M703" s="854"/>
      <c r="N703" s="854"/>
      <c r="O703" s="854"/>
      <c r="P703" s="854"/>
      <c r="Q703" s="854"/>
      <c r="R703" s="854"/>
      <c r="S703" s="854"/>
      <c r="T703" s="872"/>
      <c r="U703" s="854"/>
      <c r="V703" s="854"/>
      <c r="W703" s="854"/>
      <c r="X703" s="854"/>
      <c r="Y703" s="854"/>
      <c r="Z703" s="854"/>
      <c r="AA703" s="854"/>
      <c r="AB703" s="854"/>
      <c r="AC703" s="854"/>
      <c r="AD703" s="854"/>
      <c r="AE703" s="854"/>
      <c r="AF703" s="854"/>
      <c r="AG703" s="854"/>
      <c r="AH703" s="854"/>
      <c r="AI703" s="854"/>
      <c r="AJ703" s="854"/>
      <c r="AK703" s="854"/>
      <c r="AL703" s="854"/>
      <c r="AM703" s="872"/>
      <c r="AN703" s="854"/>
      <c r="AO703" s="854"/>
      <c r="AP703" s="854"/>
      <c r="AQ703" s="854"/>
      <c r="AR703" s="854"/>
      <c r="AS703" s="854"/>
      <c r="AT703" s="854"/>
      <c r="AU703" s="854"/>
      <c r="AV703" s="854"/>
      <c r="AW703" s="854"/>
      <c r="AX703" s="854"/>
      <c r="AY703" s="854"/>
      <c r="AZ703" s="854"/>
      <c r="BA703" s="854"/>
      <c r="BB703" s="854"/>
      <c r="BC703" s="854"/>
      <c r="BD703" s="854"/>
      <c r="BE703" s="854"/>
      <c r="BF703" s="872"/>
      <c r="BG703" s="854"/>
      <c r="BH703" s="854"/>
      <c r="BI703" s="854"/>
      <c r="BJ703" s="854"/>
      <c r="BK703" s="854"/>
      <c r="BL703" s="854"/>
      <c r="BM703" s="854"/>
      <c r="BN703" s="854"/>
      <c r="BO703" s="854"/>
      <c r="BP703" s="854"/>
      <c r="BQ703" s="854"/>
      <c r="BR703" s="854"/>
      <c r="BS703" s="854"/>
      <c r="BT703" s="854"/>
      <c r="BU703" s="854"/>
      <c r="BV703" s="854"/>
      <c r="BW703" s="854"/>
      <c r="BX703" s="854"/>
      <c r="BY703" s="872"/>
      <c r="BZ703" s="854"/>
      <c r="CA703" s="854"/>
      <c r="CB703" s="854"/>
      <c r="CC703" s="854"/>
      <c r="CD703" s="690"/>
      <c r="CE703" s="690"/>
      <c r="CF703" s="690"/>
      <c r="CG703" s="786"/>
      <c r="CH703" s="666"/>
      <c r="CI703" s="666"/>
      <c r="CJ703" s="666"/>
      <c r="CK703" s="666"/>
      <c r="CL703" s="666"/>
      <c r="CM703" s="666"/>
      <c r="CN703" s="666"/>
      <c r="CO703" s="666"/>
      <c r="CP703" s="666"/>
      <c r="CQ703" s="666"/>
      <c r="CR703" s="666"/>
      <c r="CS703" s="666"/>
      <c r="CT703" s="666"/>
      <c r="CU703" s="666"/>
      <c r="CV703" s="666"/>
      <c r="CW703" s="666"/>
      <c r="CX703" s="666"/>
      <c r="CY703" s="667"/>
      <c r="CZ703" s="208"/>
      <c r="DA703" s="208"/>
      <c r="DB703" s="208"/>
      <c r="DC703" s="208"/>
      <c r="DD703" s="208"/>
      <c r="DE703" s="208"/>
      <c r="DF703" s="208"/>
      <c r="DG703" s="208"/>
      <c r="DH703" s="208"/>
      <c r="DI703" s="208"/>
      <c r="DJ703" s="208"/>
      <c r="DK703" s="208"/>
      <c r="DL703" s="208"/>
      <c r="DM703" s="208"/>
      <c r="DN703" s="208"/>
      <c r="DO703" s="208"/>
      <c r="DP703" s="208"/>
      <c r="DQ703" s="208"/>
      <c r="DR703" s="699"/>
      <c r="DS703" s="112"/>
      <c r="DT703" s="112"/>
      <c r="DU703" s="112"/>
      <c r="DV703" s="692"/>
      <c r="DW703" s="718"/>
      <c r="DX703" s="718"/>
      <c r="DY703" s="718"/>
      <c r="DZ703" s="718"/>
      <c r="EA703" s="718"/>
      <c r="EB703" s="718"/>
      <c r="EC703" s="718"/>
      <c r="ED703" s="718"/>
      <c r="EE703" s="603"/>
    </row>
    <row r="704" spans="1:135" s="604" customFormat="1" ht="15.75" hidden="1" customHeight="1">
      <c r="A704" s="710" t="s">
        <v>154</v>
      </c>
      <c r="B704" s="284"/>
      <c r="C704" s="284"/>
      <c r="D704" s="284"/>
      <c r="E704" s="284"/>
      <c r="F704" s="284"/>
      <c r="G704" s="284"/>
      <c r="H704" s="284"/>
      <c r="I704" s="284"/>
      <c r="J704" s="284"/>
      <c r="K704" s="284"/>
      <c r="L704" s="284"/>
      <c r="M704" s="284"/>
      <c r="N704" s="284"/>
      <c r="O704" s="284"/>
      <c r="P704" s="284"/>
      <c r="Q704" s="284"/>
      <c r="R704" s="284"/>
      <c r="S704" s="284"/>
      <c r="T704" s="872"/>
      <c r="U704" s="284"/>
      <c r="V704" s="284"/>
      <c r="W704" s="284"/>
      <c r="X704" s="284"/>
      <c r="Y704" s="284"/>
      <c r="Z704" s="284"/>
      <c r="AA704" s="284"/>
      <c r="AB704" s="284"/>
      <c r="AC704" s="284"/>
      <c r="AD704" s="284"/>
      <c r="AE704" s="284"/>
      <c r="AF704" s="284"/>
      <c r="AG704" s="284"/>
      <c r="AH704" s="284"/>
      <c r="AI704" s="284"/>
      <c r="AJ704" s="284"/>
      <c r="AK704" s="284"/>
      <c r="AL704" s="284"/>
      <c r="AM704" s="872"/>
      <c r="AN704" s="284"/>
      <c r="AO704" s="284"/>
      <c r="AP704" s="284"/>
      <c r="AQ704" s="284"/>
      <c r="AR704" s="284"/>
      <c r="AS704" s="284"/>
      <c r="AT704" s="284"/>
      <c r="AU704" s="284"/>
      <c r="AV704" s="284"/>
      <c r="AW704" s="284"/>
      <c r="AX704" s="284"/>
      <c r="AY704" s="284"/>
      <c r="AZ704" s="284"/>
      <c r="BA704" s="284"/>
      <c r="BB704" s="284"/>
      <c r="BC704" s="284"/>
      <c r="BD704" s="284"/>
      <c r="BE704" s="284"/>
      <c r="BF704" s="872"/>
      <c r="BG704" s="284"/>
      <c r="BH704" s="284"/>
      <c r="BI704" s="284"/>
      <c r="BJ704" s="284"/>
      <c r="BK704" s="284"/>
      <c r="BL704" s="284"/>
      <c r="BM704" s="284"/>
      <c r="BN704" s="284"/>
      <c r="BO704" s="284"/>
      <c r="BP704" s="284"/>
      <c r="BQ704" s="284"/>
      <c r="BR704" s="284"/>
      <c r="BS704" s="284"/>
      <c r="BT704" s="284"/>
      <c r="BU704" s="284"/>
      <c r="BV704" s="284"/>
      <c r="BW704" s="284"/>
      <c r="BX704" s="284"/>
      <c r="BY704" s="872"/>
      <c r="BZ704" s="284"/>
      <c r="CA704" s="284"/>
      <c r="CB704" s="284"/>
      <c r="CC704" s="284"/>
      <c r="CD704" s="698" t="str">
        <f t="shared" ref="CD704:CD732" si="2280">IF(DR704&lt;3,"",(SUM(B704:S704)-MIN(B704:S704)-MAX(B704:S704))/(DR704-2))</f>
        <v/>
      </c>
      <c r="CE704" s="698" t="str">
        <f t="shared" ref="CE704:CE732" si="2281">IF(DS704&lt;3,"",(SUM(U704:AL704)-MIN(U704:AL704)-MAX(U704:AL704))/(DS704-2))</f>
        <v/>
      </c>
      <c r="CF704" s="698" t="str">
        <f t="shared" ref="CF704:CF732" si="2282">IF(DT704&lt;3,"",(SUM(AN704:BE704)-MIN(AN704:BE704)-MAX(AN704:BE704))/(DT704-2))</f>
        <v/>
      </c>
      <c r="CG704" s="787" t="str">
        <f t="shared" ref="CG704:CG732" si="2283">IF(DU704&lt;3,"",(SUM(BG704:BX704)-MIN(BG704:BX704)-MAX(BG704:BX704))/(DU704-2))</f>
        <v/>
      </c>
      <c r="CH704" s="1371" t="str">
        <f t="shared" ref="CH704:CQ708" si="2284">IF($CH$4=$CD$4,IF(OR(-FLOOR(((18-COUNT($B704:$S704))/2),1)+CH$7&lt;1,-FLOOR(((18-COUNT($B704:$S704))/2),1)+CH$7&gt;COUNT($B704:$S704)),"",LARGE($B704:$S704,-FLOOR(((18-COUNT($B704:$S704))/2),1)+CH$7)),IF(OR(-FLOOR(((18-COUNT($AN704:$BE704))/2),1)+CH$7&lt;1,-FLOOR(((18-COUNT($AN704:$BE704))/2),1)+CH$7&gt;COUNT($AN704:$BE704)),"",LARGE($AN704:$BE704,-FLOOR(((18-COUNT($AN704:$BE704))/2),1)+CH$7)))</f>
        <v/>
      </c>
      <c r="CI704" s="1372" t="str">
        <f t="shared" si="2284"/>
        <v/>
      </c>
      <c r="CJ704" s="1373" t="str">
        <f t="shared" si="2284"/>
        <v/>
      </c>
      <c r="CK704" s="1373" t="str">
        <f t="shared" si="2284"/>
        <v/>
      </c>
      <c r="CL704" s="1373" t="str">
        <f t="shared" si="2284"/>
        <v/>
      </c>
      <c r="CM704" s="1373" t="str">
        <f t="shared" si="2284"/>
        <v/>
      </c>
      <c r="CN704" s="1373" t="str">
        <f t="shared" si="2284"/>
        <v/>
      </c>
      <c r="CO704" s="1374" t="str">
        <f t="shared" si="2284"/>
        <v/>
      </c>
      <c r="CP704" s="1374" t="str">
        <f t="shared" si="2284"/>
        <v/>
      </c>
      <c r="CQ704" s="1374" t="str">
        <f t="shared" si="2284"/>
        <v/>
      </c>
      <c r="CR704" s="1374" t="str">
        <f t="shared" ref="CR704:CY708" si="2285">IF($CH$4=$CD$4,IF(OR(-FLOOR(((18-COUNT($B704:$S704))/2),1)+CR$7&lt;1,-FLOOR(((18-COUNT($B704:$S704))/2),1)+CR$7&gt;COUNT($B704:$S704)),"",LARGE($B704:$S704,-FLOOR(((18-COUNT($B704:$S704))/2),1)+CR$7)),IF(OR(-FLOOR(((18-COUNT($AN704:$BE704))/2),1)+CR$7&lt;1,-FLOOR(((18-COUNT($AN704:$BE704))/2),1)+CR$7&gt;COUNT($AN704:$BE704)),"",LARGE($AN704:$BE704,-FLOOR(((18-COUNT($AN704:$BE704))/2),1)+CR$7)))</f>
        <v/>
      </c>
      <c r="CS704" s="1373" t="str">
        <f t="shared" si="2285"/>
        <v/>
      </c>
      <c r="CT704" s="1373" t="str">
        <f t="shared" si="2285"/>
        <v/>
      </c>
      <c r="CU704" s="1373" t="str">
        <f t="shared" si="2285"/>
        <v/>
      </c>
      <c r="CV704" s="1373" t="str">
        <f t="shared" si="2285"/>
        <v/>
      </c>
      <c r="CW704" s="1373" t="str">
        <f t="shared" si="2285"/>
        <v/>
      </c>
      <c r="CX704" s="1372" t="str">
        <f t="shared" si="2285"/>
        <v/>
      </c>
      <c r="CY704" s="1375" t="str">
        <f t="shared" si="2285"/>
        <v/>
      </c>
      <c r="CZ704" s="532" t="str">
        <f t="shared" ref="CZ704:DI708" si="2286">IF($CH$4=$CD$4,IF(OR(-FLOOR(((18-COUNT($U704:$AL704))/2),1)+CZ$7&lt;1,-FLOOR(((18-COUNT($U704:$AL704))/2),1)+CZ$7&gt;COUNT($U704:$AL704)),"",LARGE($U704:$AL704,-FLOOR(((18-COUNT($U704:$AL704))/2),1)+CZ$7)),IF(OR(-FLOOR(((18-COUNT($BG704:$BX704))/2),1)+CZ$7&lt;1,-FLOOR(((18-COUNT($BG704:$BX704))/2),1)+CZ$7&gt;COUNT($BG704:$BX704)),"",LARGE($BG704:$BX704,-FLOOR(((18-COUNT($BG704:$BX704))/2),1)+CZ$7)))</f>
        <v/>
      </c>
      <c r="DA704" s="533" t="str">
        <f t="shared" si="2286"/>
        <v/>
      </c>
      <c r="DB704" s="534" t="str">
        <f t="shared" si="2286"/>
        <v/>
      </c>
      <c r="DC704" s="534" t="str">
        <f t="shared" si="2286"/>
        <v/>
      </c>
      <c r="DD704" s="534" t="str">
        <f t="shared" si="2286"/>
        <v/>
      </c>
      <c r="DE704" s="534" t="str">
        <f t="shared" si="2286"/>
        <v/>
      </c>
      <c r="DF704" s="534" t="str">
        <f t="shared" si="2286"/>
        <v/>
      </c>
      <c r="DG704" s="535" t="str">
        <f t="shared" si="2286"/>
        <v/>
      </c>
      <c r="DH704" s="535" t="str">
        <f t="shared" si="2286"/>
        <v/>
      </c>
      <c r="DI704" s="535" t="str">
        <f t="shared" si="2286"/>
        <v/>
      </c>
      <c r="DJ704" s="535" t="str">
        <f t="shared" ref="DJ704:DQ708" si="2287">IF($CH$4=$CD$4,IF(OR(-FLOOR(((18-COUNT($U704:$AL704))/2),1)+DJ$7&lt;1,-FLOOR(((18-COUNT($U704:$AL704))/2),1)+DJ$7&gt;COUNT($U704:$AL704)),"",LARGE($U704:$AL704,-FLOOR(((18-COUNT($U704:$AL704))/2),1)+DJ$7)),IF(OR(-FLOOR(((18-COUNT($BG704:$BX704))/2),1)+DJ$7&lt;1,-FLOOR(((18-COUNT($BG704:$BX704))/2),1)+DJ$7&gt;COUNT($BG704:$BX704)),"",LARGE($BG704:$BX704,-FLOOR(((18-COUNT($BG704:$BX704))/2),1)+DJ$7)))</f>
        <v/>
      </c>
      <c r="DK704" s="534" t="str">
        <f t="shared" si="2287"/>
        <v/>
      </c>
      <c r="DL704" s="534" t="str">
        <f t="shared" si="2287"/>
        <v/>
      </c>
      <c r="DM704" s="534" t="str">
        <f t="shared" si="2287"/>
        <v/>
      </c>
      <c r="DN704" s="534" t="str">
        <f t="shared" si="2287"/>
        <v/>
      </c>
      <c r="DO704" s="534" t="str">
        <f t="shared" si="2287"/>
        <v/>
      </c>
      <c r="DP704" s="533" t="str">
        <f t="shared" si="2287"/>
        <v/>
      </c>
      <c r="DQ704" s="532" t="str">
        <f t="shared" si="2287"/>
        <v/>
      </c>
      <c r="DR704" s="753">
        <f>COUNT(B704:S704)</f>
        <v>0</v>
      </c>
      <c r="DS704" s="111">
        <f>COUNT(U704:AL704)</f>
        <v>0</v>
      </c>
      <c r="DT704" s="111">
        <f>COUNT(AN704:BE704)</f>
        <v>0</v>
      </c>
      <c r="DU704" s="111">
        <f>COUNT(BG704:BX704)</f>
        <v>0</v>
      </c>
      <c r="DV704" s="602"/>
      <c r="DW704" s="719"/>
      <c r="DX704" s="719"/>
      <c r="DY704" s="719"/>
      <c r="DZ704" s="719"/>
      <c r="EA704" s="719"/>
      <c r="EB704" s="719"/>
      <c r="EC704" s="719"/>
      <c r="ED704" s="719"/>
      <c r="EE704" s="603"/>
    </row>
    <row r="705" spans="1:135" s="604" customFormat="1" ht="15.75" hidden="1" customHeight="1">
      <c r="A705" s="710" t="s">
        <v>155</v>
      </c>
      <c r="B705" s="233"/>
      <c r="C705" s="233"/>
      <c r="D705" s="233"/>
      <c r="E705" s="233"/>
      <c r="F705" s="233"/>
      <c r="G705" s="233"/>
      <c r="H705" s="233"/>
      <c r="I705" s="233"/>
      <c r="J705" s="233"/>
      <c r="K705" s="233"/>
      <c r="L705" s="233"/>
      <c r="M705" s="233"/>
      <c r="N705" s="233"/>
      <c r="O705" s="233"/>
      <c r="P705" s="233"/>
      <c r="Q705" s="233"/>
      <c r="R705" s="233"/>
      <c r="S705" s="233"/>
      <c r="T705" s="872"/>
      <c r="U705" s="233"/>
      <c r="V705" s="233"/>
      <c r="W705" s="233"/>
      <c r="X705" s="233"/>
      <c r="Y705" s="233"/>
      <c r="Z705" s="233"/>
      <c r="AA705" s="233"/>
      <c r="AB705" s="233"/>
      <c r="AC705" s="233"/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872"/>
      <c r="AN705" s="233"/>
      <c r="AO705" s="233"/>
      <c r="AP705" s="233"/>
      <c r="AQ705" s="233"/>
      <c r="AR705" s="233"/>
      <c r="AS705" s="233"/>
      <c r="AT705" s="233"/>
      <c r="AU705" s="233"/>
      <c r="AV705" s="233"/>
      <c r="AW705" s="233"/>
      <c r="AX705" s="233"/>
      <c r="AY705" s="233"/>
      <c r="AZ705" s="233"/>
      <c r="BA705" s="233"/>
      <c r="BB705" s="233"/>
      <c r="BC705" s="233"/>
      <c r="BD705" s="233"/>
      <c r="BE705" s="233"/>
      <c r="BF705" s="872"/>
      <c r="BG705" s="233"/>
      <c r="BH705" s="233"/>
      <c r="BI705" s="233"/>
      <c r="BJ705" s="233"/>
      <c r="BK705" s="233"/>
      <c r="BL705" s="233"/>
      <c r="BM705" s="233"/>
      <c r="BN705" s="233"/>
      <c r="BO705" s="233"/>
      <c r="BP705" s="233"/>
      <c r="BQ705" s="233"/>
      <c r="BR705" s="233"/>
      <c r="BS705" s="233"/>
      <c r="BT705" s="233"/>
      <c r="BU705" s="233"/>
      <c r="BV705" s="233"/>
      <c r="BW705" s="233"/>
      <c r="BX705" s="233"/>
      <c r="BY705" s="872"/>
      <c r="BZ705" s="233"/>
      <c r="CA705" s="233"/>
      <c r="CB705" s="233"/>
      <c r="CC705" s="233"/>
      <c r="CD705" s="698" t="str">
        <f t="shared" si="2280"/>
        <v/>
      </c>
      <c r="CE705" s="698" t="str">
        <f t="shared" si="2281"/>
        <v/>
      </c>
      <c r="CF705" s="698" t="str">
        <f t="shared" si="2282"/>
        <v/>
      </c>
      <c r="CG705" s="787" t="str">
        <f t="shared" si="2283"/>
        <v/>
      </c>
      <c r="CH705" s="1371" t="str">
        <f t="shared" si="2284"/>
        <v/>
      </c>
      <c r="CI705" s="1372" t="str">
        <f t="shared" si="2284"/>
        <v/>
      </c>
      <c r="CJ705" s="1373" t="str">
        <f t="shared" si="2284"/>
        <v/>
      </c>
      <c r="CK705" s="1373" t="str">
        <f t="shared" si="2284"/>
        <v/>
      </c>
      <c r="CL705" s="1373" t="str">
        <f t="shared" si="2284"/>
        <v/>
      </c>
      <c r="CM705" s="1373" t="str">
        <f t="shared" si="2284"/>
        <v/>
      </c>
      <c r="CN705" s="1373" t="str">
        <f t="shared" si="2284"/>
        <v/>
      </c>
      <c r="CO705" s="1374" t="str">
        <f t="shared" si="2284"/>
        <v/>
      </c>
      <c r="CP705" s="1374" t="str">
        <f t="shared" si="2284"/>
        <v/>
      </c>
      <c r="CQ705" s="1374" t="str">
        <f t="shared" si="2284"/>
        <v/>
      </c>
      <c r="CR705" s="1374" t="str">
        <f t="shared" si="2285"/>
        <v/>
      </c>
      <c r="CS705" s="1373" t="str">
        <f t="shared" si="2285"/>
        <v/>
      </c>
      <c r="CT705" s="1373" t="str">
        <f t="shared" si="2285"/>
        <v/>
      </c>
      <c r="CU705" s="1373" t="str">
        <f t="shared" si="2285"/>
        <v/>
      </c>
      <c r="CV705" s="1373" t="str">
        <f t="shared" si="2285"/>
        <v/>
      </c>
      <c r="CW705" s="1373" t="str">
        <f t="shared" si="2285"/>
        <v/>
      </c>
      <c r="CX705" s="1372" t="str">
        <f t="shared" si="2285"/>
        <v/>
      </c>
      <c r="CY705" s="1375" t="str">
        <f t="shared" si="2285"/>
        <v/>
      </c>
      <c r="CZ705" s="532" t="str">
        <f t="shared" si="2286"/>
        <v/>
      </c>
      <c r="DA705" s="533" t="str">
        <f t="shared" si="2286"/>
        <v/>
      </c>
      <c r="DB705" s="534" t="str">
        <f t="shared" si="2286"/>
        <v/>
      </c>
      <c r="DC705" s="534" t="str">
        <f t="shared" si="2286"/>
        <v/>
      </c>
      <c r="DD705" s="534" t="str">
        <f t="shared" si="2286"/>
        <v/>
      </c>
      <c r="DE705" s="534" t="str">
        <f t="shared" si="2286"/>
        <v/>
      </c>
      <c r="DF705" s="534" t="str">
        <f t="shared" si="2286"/>
        <v/>
      </c>
      <c r="DG705" s="535" t="str">
        <f t="shared" si="2286"/>
        <v/>
      </c>
      <c r="DH705" s="535" t="str">
        <f t="shared" si="2286"/>
        <v/>
      </c>
      <c r="DI705" s="535" t="str">
        <f t="shared" si="2286"/>
        <v/>
      </c>
      <c r="DJ705" s="535" t="str">
        <f t="shared" si="2287"/>
        <v/>
      </c>
      <c r="DK705" s="534" t="str">
        <f t="shared" si="2287"/>
        <v/>
      </c>
      <c r="DL705" s="534" t="str">
        <f t="shared" si="2287"/>
        <v/>
      </c>
      <c r="DM705" s="534" t="str">
        <f t="shared" si="2287"/>
        <v/>
      </c>
      <c r="DN705" s="534" t="str">
        <f t="shared" si="2287"/>
        <v/>
      </c>
      <c r="DO705" s="534" t="str">
        <f t="shared" si="2287"/>
        <v/>
      </c>
      <c r="DP705" s="533" t="str">
        <f t="shared" si="2287"/>
        <v/>
      </c>
      <c r="DQ705" s="532" t="str">
        <f t="shared" si="2287"/>
        <v/>
      </c>
      <c r="DR705" s="753">
        <f>COUNT(B705:S705)</f>
        <v>0</v>
      </c>
      <c r="DS705" s="111">
        <f>COUNT(U705:AL705)</f>
        <v>0</v>
      </c>
      <c r="DT705" s="111">
        <f>COUNT(AN705:BE705)</f>
        <v>0</v>
      </c>
      <c r="DU705" s="111">
        <f>COUNT(BG705:BX705)</f>
        <v>0</v>
      </c>
      <c r="DV705" s="602"/>
      <c r="DW705" s="719"/>
      <c r="DX705" s="719"/>
      <c r="DY705" s="719"/>
      <c r="DZ705" s="719"/>
      <c r="EA705" s="719"/>
      <c r="EB705" s="719"/>
      <c r="EC705" s="719"/>
      <c r="ED705" s="719"/>
      <c r="EE705" s="603"/>
    </row>
    <row r="706" spans="1:135" s="604" customFormat="1" ht="15.75" hidden="1" customHeight="1">
      <c r="A706" s="710" t="s">
        <v>156</v>
      </c>
      <c r="B706" s="233"/>
      <c r="C706" s="233"/>
      <c r="D706" s="233"/>
      <c r="E706" s="233"/>
      <c r="F706" s="233"/>
      <c r="G706" s="233"/>
      <c r="H706" s="233"/>
      <c r="I706" s="233"/>
      <c r="J706" s="233"/>
      <c r="K706" s="233"/>
      <c r="L706" s="233"/>
      <c r="M706" s="233"/>
      <c r="N706" s="233"/>
      <c r="O706" s="233"/>
      <c r="P706" s="233"/>
      <c r="Q706" s="233"/>
      <c r="R706" s="233"/>
      <c r="S706" s="233"/>
      <c r="T706" s="872"/>
      <c r="U706" s="233"/>
      <c r="V706" s="233"/>
      <c r="W706" s="233"/>
      <c r="X706" s="233"/>
      <c r="Y706" s="233"/>
      <c r="Z706" s="233"/>
      <c r="AA706" s="233"/>
      <c r="AB706" s="233"/>
      <c r="AC706" s="233"/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872"/>
      <c r="AN706" s="233"/>
      <c r="AO706" s="233"/>
      <c r="AP706" s="233"/>
      <c r="AQ706" s="233"/>
      <c r="AR706" s="233"/>
      <c r="AS706" s="233"/>
      <c r="AT706" s="233"/>
      <c r="AU706" s="233"/>
      <c r="AV706" s="233"/>
      <c r="AW706" s="233"/>
      <c r="AX706" s="233"/>
      <c r="AY706" s="233"/>
      <c r="AZ706" s="233"/>
      <c r="BA706" s="233"/>
      <c r="BB706" s="233"/>
      <c r="BC706" s="233"/>
      <c r="BD706" s="233"/>
      <c r="BE706" s="233"/>
      <c r="BF706" s="872"/>
      <c r="BG706" s="233"/>
      <c r="BH706" s="233"/>
      <c r="BI706" s="233"/>
      <c r="BJ706" s="233"/>
      <c r="BK706" s="233"/>
      <c r="BL706" s="233"/>
      <c r="BM706" s="233"/>
      <c r="BN706" s="233"/>
      <c r="BO706" s="233"/>
      <c r="BP706" s="233"/>
      <c r="BQ706" s="233"/>
      <c r="BR706" s="233"/>
      <c r="BS706" s="233"/>
      <c r="BT706" s="233"/>
      <c r="BU706" s="233"/>
      <c r="BV706" s="233"/>
      <c r="BW706" s="233"/>
      <c r="BX706" s="233"/>
      <c r="BY706" s="872"/>
      <c r="BZ706" s="233"/>
      <c r="CA706" s="233"/>
      <c r="CB706" s="233"/>
      <c r="CC706" s="233"/>
      <c r="CD706" s="698" t="str">
        <f t="shared" si="2280"/>
        <v/>
      </c>
      <c r="CE706" s="698" t="str">
        <f t="shared" si="2281"/>
        <v/>
      </c>
      <c r="CF706" s="698" t="str">
        <f t="shared" si="2282"/>
        <v/>
      </c>
      <c r="CG706" s="787" t="str">
        <f t="shared" si="2283"/>
        <v/>
      </c>
      <c r="CH706" s="1371" t="str">
        <f t="shared" si="2284"/>
        <v/>
      </c>
      <c r="CI706" s="1372" t="str">
        <f t="shared" si="2284"/>
        <v/>
      </c>
      <c r="CJ706" s="1373" t="str">
        <f t="shared" si="2284"/>
        <v/>
      </c>
      <c r="CK706" s="1373" t="str">
        <f t="shared" si="2284"/>
        <v/>
      </c>
      <c r="CL706" s="1373" t="str">
        <f t="shared" si="2284"/>
        <v/>
      </c>
      <c r="CM706" s="1373" t="str">
        <f t="shared" si="2284"/>
        <v/>
      </c>
      <c r="CN706" s="1373" t="str">
        <f t="shared" si="2284"/>
        <v/>
      </c>
      <c r="CO706" s="1374" t="str">
        <f t="shared" si="2284"/>
        <v/>
      </c>
      <c r="CP706" s="1374" t="str">
        <f t="shared" si="2284"/>
        <v/>
      </c>
      <c r="CQ706" s="1374" t="str">
        <f t="shared" si="2284"/>
        <v/>
      </c>
      <c r="CR706" s="1374" t="str">
        <f t="shared" si="2285"/>
        <v/>
      </c>
      <c r="CS706" s="1373" t="str">
        <f t="shared" si="2285"/>
        <v/>
      </c>
      <c r="CT706" s="1373" t="str">
        <f t="shared" si="2285"/>
        <v/>
      </c>
      <c r="CU706" s="1373" t="str">
        <f t="shared" si="2285"/>
        <v/>
      </c>
      <c r="CV706" s="1373" t="str">
        <f t="shared" si="2285"/>
        <v/>
      </c>
      <c r="CW706" s="1373" t="str">
        <f t="shared" si="2285"/>
        <v/>
      </c>
      <c r="CX706" s="1372" t="str">
        <f t="shared" si="2285"/>
        <v/>
      </c>
      <c r="CY706" s="1375" t="str">
        <f t="shared" si="2285"/>
        <v/>
      </c>
      <c r="CZ706" s="532" t="str">
        <f t="shared" si="2286"/>
        <v/>
      </c>
      <c r="DA706" s="533" t="str">
        <f t="shared" si="2286"/>
        <v/>
      </c>
      <c r="DB706" s="534" t="str">
        <f t="shared" si="2286"/>
        <v/>
      </c>
      <c r="DC706" s="534" t="str">
        <f t="shared" si="2286"/>
        <v/>
      </c>
      <c r="DD706" s="534" t="str">
        <f t="shared" si="2286"/>
        <v/>
      </c>
      <c r="DE706" s="534" t="str">
        <f t="shared" si="2286"/>
        <v/>
      </c>
      <c r="DF706" s="534" t="str">
        <f t="shared" si="2286"/>
        <v/>
      </c>
      <c r="DG706" s="535" t="str">
        <f t="shared" si="2286"/>
        <v/>
      </c>
      <c r="DH706" s="535" t="str">
        <f t="shared" si="2286"/>
        <v/>
      </c>
      <c r="DI706" s="535" t="str">
        <f t="shared" si="2286"/>
        <v/>
      </c>
      <c r="DJ706" s="535" t="str">
        <f t="shared" si="2287"/>
        <v/>
      </c>
      <c r="DK706" s="534" t="str">
        <f t="shared" si="2287"/>
        <v/>
      </c>
      <c r="DL706" s="534" t="str">
        <f t="shared" si="2287"/>
        <v/>
      </c>
      <c r="DM706" s="534" t="str">
        <f t="shared" si="2287"/>
        <v/>
      </c>
      <c r="DN706" s="534" t="str">
        <f t="shared" si="2287"/>
        <v/>
      </c>
      <c r="DO706" s="534" t="str">
        <f t="shared" si="2287"/>
        <v/>
      </c>
      <c r="DP706" s="533" t="str">
        <f t="shared" si="2287"/>
        <v/>
      </c>
      <c r="DQ706" s="532" t="str">
        <f t="shared" si="2287"/>
        <v/>
      </c>
      <c r="DR706" s="753">
        <f>COUNT(B706:S706)</f>
        <v>0</v>
      </c>
      <c r="DS706" s="111">
        <f>COUNT(U706:AL706)</f>
        <v>0</v>
      </c>
      <c r="DT706" s="111">
        <f>COUNT(AN706:BE706)</f>
        <v>0</v>
      </c>
      <c r="DU706" s="111">
        <f>COUNT(BG706:BX706)</f>
        <v>0</v>
      </c>
      <c r="DV706" s="602"/>
      <c r="DW706" s="719"/>
      <c r="DX706" s="719"/>
      <c r="DY706" s="719"/>
      <c r="DZ706" s="719"/>
      <c r="EA706" s="719"/>
      <c r="EB706" s="719"/>
      <c r="EC706" s="719"/>
      <c r="ED706" s="719"/>
      <c r="EE706" s="603"/>
    </row>
    <row r="707" spans="1:135" s="604" customFormat="1" ht="15.75" hidden="1" customHeight="1">
      <c r="A707" s="710" t="s">
        <v>157</v>
      </c>
      <c r="B707" s="233"/>
      <c r="C707" s="233"/>
      <c r="D707" s="233"/>
      <c r="E707" s="233"/>
      <c r="F707" s="233"/>
      <c r="G707" s="233"/>
      <c r="H707" s="233"/>
      <c r="I707" s="233"/>
      <c r="J707" s="233"/>
      <c r="K707" s="233"/>
      <c r="L707" s="233"/>
      <c r="M707" s="233"/>
      <c r="N707" s="233"/>
      <c r="O707" s="233"/>
      <c r="P707" s="233"/>
      <c r="Q707" s="233"/>
      <c r="R707" s="233"/>
      <c r="S707" s="233"/>
      <c r="T707" s="872"/>
      <c r="U707" s="233"/>
      <c r="V707" s="233"/>
      <c r="W707" s="233"/>
      <c r="X707" s="233"/>
      <c r="Y707" s="233"/>
      <c r="Z707" s="233"/>
      <c r="AA707" s="233"/>
      <c r="AB707" s="233"/>
      <c r="AC707" s="233"/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872"/>
      <c r="AN707" s="233"/>
      <c r="AO707" s="233"/>
      <c r="AP707" s="233"/>
      <c r="AQ707" s="233"/>
      <c r="AR707" s="233"/>
      <c r="AS707" s="233"/>
      <c r="AT707" s="233"/>
      <c r="AU707" s="233"/>
      <c r="AV707" s="233"/>
      <c r="AW707" s="233"/>
      <c r="AX707" s="233"/>
      <c r="AY707" s="233"/>
      <c r="AZ707" s="233"/>
      <c r="BA707" s="233"/>
      <c r="BB707" s="233"/>
      <c r="BC707" s="233"/>
      <c r="BD707" s="233"/>
      <c r="BE707" s="233"/>
      <c r="BF707" s="872"/>
      <c r="BG707" s="233"/>
      <c r="BH707" s="233"/>
      <c r="BI707" s="233"/>
      <c r="BJ707" s="233"/>
      <c r="BK707" s="233"/>
      <c r="BL707" s="233"/>
      <c r="BM707" s="233"/>
      <c r="BN707" s="233"/>
      <c r="BO707" s="233"/>
      <c r="BP707" s="233"/>
      <c r="BQ707" s="233"/>
      <c r="BR707" s="233"/>
      <c r="BS707" s="233"/>
      <c r="BT707" s="233"/>
      <c r="BU707" s="233"/>
      <c r="BV707" s="233"/>
      <c r="BW707" s="233"/>
      <c r="BX707" s="233"/>
      <c r="BY707" s="872"/>
      <c r="BZ707" s="233"/>
      <c r="CA707" s="233"/>
      <c r="CB707" s="233"/>
      <c r="CC707" s="233"/>
      <c r="CD707" s="698" t="str">
        <f t="shared" si="2280"/>
        <v/>
      </c>
      <c r="CE707" s="698" t="str">
        <f t="shared" si="2281"/>
        <v/>
      </c>
      <c r="CF707" s="698" t="str">
        <f t="shared" si="2282"/>
        <v/>
      </c>
      <c r="CG707" s="787" t="str">
        <f t="shared" si="2283"/>
        <v/>
      </c>
      <c r="CH707" s="1371" t="str">
        <f t="shared" si="2284"/>
        <v/>
      </c>
      <c r="CI707" s="1372" t="str">
        <f t="shared" si="2284"/>
        <v/>
      </c>
      <c r="CJ707" s="1373" t="str">
        <f t="shared" si="2284"/>
        <v/>
      </c>
      <c r="CK707" s="1373" t="str">
        <f t="shared" si="2284"/>
        <v/>
      </c>
      <c r="CL707" s="1373" t="str">
        <f t="shared" si="2284"/>
        <v/>
      </c>
      <c r="CM707" s="1373" t="str">
        <f t="shared" si="2284"/>
        <v/>
      </c>
      <c r="CN707" s="1373" t="str">
        <f t="shared" si="2284"/>
        <v/>
      </c>
      <c r="CO707" s="1374" t="str">
        <f t="shared" si="2284"/>
        <v/>
      </c>
      <c r="CP707" s="1374" t="str">
        <f t="shared" si="2284"/>
        <v/>
      </c>
      <c r="CQ707" s="1374" t="str">
        <f t="shared" si="2284"/>
        <v/>
      </c>
      <c r="CR707" s="1374" t="str">
        <f t="shared" si="2285"/>
        <v/>
      </c>
      <c r="CS707" s="1373" t="str">
        <f t="shared" si="2285"/>
        <v/>
      </c>
      <c r="CT707" s="1373" t="str">
        <f t="shared" si="2285"/>
        <v/>
      </c>
      <c r="CU707" s="1373" t="str">
        <f t="shared" si="2285"/>
        <v/>
      </c>
      <c r="CV707" s="1373" t="str">
        <f t="shared" si="2285"/>
        <v/>
      </c>
      <c r="CW707" s="1373" t="str">
        <f t="shared" si="2285"/>
        <v/>
      </c>
      <c r="CX707" s="1372" t="str">
        <f t="shared" si="2285"/>
        <v/>
      </c>
      <c r="CY707" s="1375" t="str">
        <f t="shared" si="2285"/>
        <v/>
      </c>
      <c r="CZ707" s="532" t="str">
        <f t="shared" si="2286"/>
        <v/>
      </c>
      <c r="DA707" s="533" t="str">
        <f t="shared" si="2286"/>
        <v/>
      </c>
      <c r="DB707" s="534" t="str">
        <f t="shared" si="2286"/>
        <v/>
      </c>
      <c r="DC707" s="534" t="str">
        <f t="shared" si="2286"/>
        <v/>
      </c>
      <c r="DD707" s="534" t="str">
        <f t="shared" si="2286"/>
        <v/>
      </c>
      <c r="DE707" s="534" t="str">
        <f t="shared" si="2286"/>
        <v/>
      </c>
      <c r="DF707" s="534" t="str">
        <f t="shared" si="2286"/>
        <v/>
      </c>
      <c r="DG707" s="535" t="str">
        <f t="shared" si="2286"/>
        <v/>
      </c>
      <c r="DH707" s="535" t="str">
        <f t="shared" si="2286"/>
        <v/>
      </c>
      <c r="DI707" s="535" t="str">
        <f t="shared" si="2286"/>
        <v/>
      </c>
      <c r="DJ707" s="535" t="str">
        <f t="shared" si="2287"/>
        <v/>
      </c>
      <c r="DK707" s="534" t="str">
        <f t="shared" si="2287"/>
        <v/>
      </c>
      <c r="DL707" s="534" t="str">
        <f t="shared" si="2287"/>
        <v/>
      </c>
      <c r="DM707" s="534" t="str">
        <f t="shared" si="2287"/>
        <v/>
      </c>
      <c r="DN707" s="534" t="str">
        <f t="shared" si="2287"/>
        <v/>
      </c>
      <c r="DO707" s="534" t="str">
        <f t="shared" si="2287"/>
        <v/>
      </c>
      <c r="DP707" s="533" t="str">
        <f t="shared" si="2287"/>
        <v/>
      </c>
      <c r="DQ707" s="532" t="str">
        <f t="shared" si="2287"/>
        <v/>
      </c>
      <c r="DR707" s="753">
        <f>COUNT(B707:S707)</f>
        <v>0</v>
      </c>
      <c r="DS707" s="111">
        <f>COUNT(U707:AL707)</f>
        <v>0</v>
      </c>
      <c r="DT707" s="111">
        <f>COUNT(AN707:BE707)</f>
        <v>0</v>
      </c>
      <c r="DU707" s="111">
        <f>COUNT(BG707:BX707)</f>
        <v>0</v>
      </c>
      <c r="DV707" s="602"/>
      <c r="DW707" s="719"/>
      <c r="DX707" s="719"/>
      <c r="DY707" s="719"/>
      <c r="DZ707" s="719"/>
      <c r="EA707" s="719"/>
      <c r="EB707" s="719"/>
      <c r="EC707" s="719"/>
      <c r="ED707" s="719"/>
      <c r="EE707" s="603"/>
    </row>
    <row r="708" spans="1:135" s="604" customFormat="1" ht="15.75" customHeight="1">
      <c r="A708" s="877" t="s">
        <v>158</v>
      </c>
      <c r="B708" s="707">
        <f>'Data 2'!B63</f>
        <v>0</v>
      </c>
      <c r="C708" s="707">
        <f>'Data 2'!C63</f>
        <v>0</v>
      </c>
      <c r="D708" s="707">
        <f>'Data 2'!D63</f>
        <v>51700</v>
      </c>
      <c r="E708" s="707">
        <f>'Data 2'!E63</f>
        <v>1750</v>
      </c>
      <c r="F708" s="707">
        <f>'Data 2'!F63</f>
        <v>490</v>
      </c>
      <c r="G708" s="707">
        <f>'Data 2'!G63</f>
        <v>1260</v>
      </c>
      <c r="H708" s="707">
        <f>'Data 2'!H63</f>
        <v>0</v>
      </c>
      <c r="I708" s="707">
        <f>'Data 2'!I63</f>
        <v>0</v>
      </c>
      <c r="J708" s="707">
        <f>'Data 2'!J63</f>
        <v>0</v>
      </c>
      <c r="K708" s="707">
        <f>'Data 2'!K63</f>
        <v>0</v>
      </c>
      <c r="L708" s="707">
        <f>'Data 2'!L63</f>
        <v>0</v>
      </c>
      <c r="M708" s="707">
        <f>'Data 2'!M63</f>
        <v>18000</v>
      </c>
      <c r="N708" s="707">
        <f>'Data 2'!N63</f>
        <v>18000</v>
      </c>
      <c r="O708" s="707">
        <f>'Data 2'!O63</f>
        <v>10080</v>
      </c>
      <c r="P708" s="707">
        <f>'Data 2'!P63</f>
        <v>0</v>
      </c>
      <c r="Q708" s="707">
        <f>'Data 2'!Q63</f>
        <v>0</v>
      </c>
      <c r="R708" s="707">
        <f>'Data 2'!S63</f>
        <v>600</v>
      </c>
      <c r="S708" s="707">
        <f>'Data 2'!S63</f>
        <v>600</v>
      </c>
      <c r="T708" s="744"/>
      <c r="U708" s="707">
        <f>'Data 2'!U63</f>
        <v>0</v>
      </c>
      <c r="V708" s="707">
        <f>'Data 2'!V63</f>
        <v>5000</v>
      </c>
      <c r="W708" s="707">
        <f>'Data 2'!W63</f>
        <v>0</v>
      </c>
      <c r="X708" s="707">
        <f>'Data 2'!X63</f>
        <v>700</v>
      </c>
      <c r="Y708" s="707">
        <f>'Data 2'!Y63</f>
        <v>76650</v>
      </c>
      <c r="Z708" s="707">
        <f>'Data 2'!Z63</f>
        <v>2100</v>
      </c>
      <c r="AA708" s="707">
        <f>'Data 2'!AA63</f>
        <v>409920</v>
      </c>
      <c r="AB708" s="707">
        <f>'Data 2'!AB63</f>
        <v>63000</v>
      </c>
      <c r="AC708" s="707">
        <f>'Data 2'!AC63</f>
        <v>0</v>
      </c>
      <c r="AD708" s="707">
        <f>'Data 2'!AD63</f>
        <v>0</v>
      </c>
      <c r="AE708" s="707">
        <f>'Data 2'!AE63</f>
        <v>378000</v>
      </c>
      <c r="AF708" s="707">
        <f>'Data 2'!AF63</f>
        <v>0</v>
      </c>
      <c r="AG708" s="707">
        <f>'Data 2'!AG63</f>
        <v>0</v>
      </c>
      <c r="AH708" s="707">
        <f>'Data 2'!AH63</f>
        <v>18000</v>
      </c>
      <c r="AI708" s="707">
        <f>'Data 2'!AI63</f>
        <v>0</v>
      </c>
      <c r="AJ708" s="707">
        <f>'Data 2'!AJ63</f>
        <v>0</v>
      </c>
      <c r="AK708" s="707">
        <f>'Data 2'!AL63</f>
        <v>0</v>
      </c>
      <c r="AL708" s="707">
        <f>'Data 2'!AL63</f>
        <v>0</v>
      </c>
      <c r="AM708" s="744"/>
      <c r="AN708" s="707">
        <f>'Data 2'!AN63</f>
        <v>0</v>
      </c>
      <c r="AO708" s="707">
        <f>'Data 2'!AO63</f>
        <v>980</v>
      </c>
      <c r="AP708" s="707">
        <f>'Data 2'!AP63</f>
        <v>0</v>
      </c>
      <c r="AQ708" s="707">
        <f>'Data 2'!AQ63</f>
        <v>0</v>
      </c>
      <c r="AR708" s="707">
        <f>'Data 2'!AR63</f>
        <v>0</v>
      </c>
      <c r="AS708" s="707">
        <f>'Data 2'!AS63</f>
        <v>0</v>
      </c>
      <c r="AT708" s="707">
        <f>'Data 2'!AT63</f>
        <v>0</v>
      </c>
      <c r="AU708" s="707">
        <f>'Data 2'!AU63</f>
        <v>0</v>
      </c>
      <c r="AV708" s="707">
        <f>'Data 2'!AV63</f>
        <v>0</v>
      </c>
      <c r="AW708" s="707">
        <f>'Data 2'!AW63</f>
        <v>0</v>
      </c>
      <c r="AX708" s="707">
        <f>'Data 2'!AX63</f>
        <v>0</v>
      </c>
      <c r="AY708" s="707">
        <f>'Data 2'!AY63</f>
        <v>0</v>
      </c>
      <c r="AZ708" s="707">
        <f>'Data 2'!AZ63</f>
        <v>54000</v>
      </c>
      <c r="BA708" s="707">
        <f>'Data 2'!BA63</f>
        <v>0</v>
      </c>
      <c r="BB708" s="707">
        <f>'Data 2'!BB63</f>
        <v>0</v>
      </c>
      <c r="BC708" s="707">
        <f>'Data 2'!BC63</f>
        <v>300</v>
      </c>
      <c r="BD708" s="707">
        <f>'Data 2'!BE63</f>
        <v>3600</v>
      </c>
      <c r="BE708" s="707">
        <f>'Data 2'!BE63</f>
        <v>3600</v>
      </c>
      <c r="BF708" s="744"/>
      <c r="BG708" s="707">
        <f>'Data 2'!BG63</f>
        <v>0</v>
      </c>
      <c r="BH708" s="707">
        <f>'Data 2'!BH63</f>
        <v>0</v>
      </c>
      <c r="BI708" s="707">
        <f>'Data 2'!BI63</f>
        <v>0</v>
      </c>
      <c r="BJ708" s="707">
        <f>'Data 2'!BJ63</f>
        <v>0</v>
      </c>
      <c r="BK708" s="707">
        <f>'Data 2'!BK63</f>
        <v>0</v>
      </c>
      <c r="BL708" s="707">
        <f>'Data 2'!BL63</f>
        <v>0</v>
      </c>
      <c r="BM708" s="707">
        <f>'Data 2'!BM63</f>
        <v>0</v>
      </c>
      <c r="BN708" s="707">
        <f>'Data 2'!BN63</f>
        <v>0</v>
      </c>
      <c r="BO708" s="707">
        <f>'Data 2'!BO63</f>
        <v>0</v>
      </c>
      <c r="BP708" s="707">
        <f>'Data 2'!BP63</f>
        <v>0</v>
      </c>
      <c r="BQ708" s="707">
        <f>'Data 2'!BQ63</f>
        <v>0</v>
      </c>
      <c r="BR708" s="707">
        <f>'Data 2'!BR63</f>
        <v>0</v>
      </c>
      <c r="BS708" s="707">
        <f>'Data 2'!BS63</f>
        <v>0</v>
      </c>
      <c r="BT708" s="707">
        <f>'Data 2'!BT63</f>
        <v>0</v>
      </c>
      <c r="BU708" s="707">
        <f>'Data 2'!BU63</f>
        <v>0</v>
      </c>
      <c r="BV708" s="707">
        <f>'Data 2'!BV63</f>
        <v>0</v>
      </c>
      <c r="BW708" s="707">
        <f>'Data 2'!BX63</f>
        <v>0</v>
      </c>
      <c r="BX708" s="707">
        <f>'Data 2'!BX63</f>
        <v>0</v>
      </c>
      <c r="BY708" s="744"/>
      <c r="BZ708" s="707">
        <f>'Data 2'!BZ63</f>
        <v>1510</v>
      </c>
      <c r="CA708" s="707">
        <f>'Data 2'!CA63</f>
        <v>3050</v>
      </c>
      <c r="CB708" s="707">
        <f>'Data 2'!CB63</f>
        <v>980</v>
      </c>
      <c r="CC708" s="707">
        <f>'Data 2'!CC63</f>
        <v>0</v>
      </c>
      <c r="CD708" s="698">
        <f t="shared" si="2280"/>
        <v>3173.75</v>
      </c>
      <c r="CE708" s="698">
        <f t="shared" si="2281"/>
        <v>33965.625</v>
      </c>
      <c r="CF708" s="698">
        <f t="shared" si="2282"/>
        <v>530</v>
      </c>
      <c r="CG708" s="787">
        <f t="shared" si="2283"/>
        <v>0</v>
      </c>
      <c r="CH708" s="1371">
        <f t="shared" si="2284"/>
        <v>0</v>
      </c>
      <c r="CI708" s="1372">
        <f t="shared" si="2284"/>
        <v>0</v>
      </c>
      <c r="CJ708" s="1373">
        <f t="shared" si="2284"/>
        <v>0</v>
      </c>
      <c r="CK708" s="1373">
        <f t="shared" si="2284"/>
        <v>0</v>
      </c>
      <c r="CL708" s="1373">
        <f t="shared" si="2284"/>
        <v>0</v>
      </c>
      <c r="CM708" s="1373">
        <f t="shared" si="2284"/>
        <v>0</v>
      </c>
      <c r="CN708" s="1373">
        <f t="shared" si="2284"/>
        <v>0</v>
      </c>
      <c r="CO708" s="1374">
        <f t="shared" si="2284"/>
        <v>0</v>
      </c>
      <c r="CP708" s="1374">
        <f t="shared" si="2284"/>
        <v>0</v>
      </c>
      <c r="CQ708" s="1374">
        <f t="shared" si="2284"/>
        <v>490</v>
      </c>
      <c r="CR708" s="1374">
        <f t="shared" si="2285"/>
        <v>600</v>
      </c>
      <c r="CS708" s="1373">
        <f t="shared" si="2285"/>
        <v>600</v>
      </c>
      <c r="CT708" s="1373">
        <f t="shared" si="2285"/>
        <v>1260</v>
      </c>
      <c r="CU708" s="1373">
        <f t="shared" si="2285"/>
        <v>1750</v>
      </c>
      <c r="CV708" s="1373">
        <f t="shared" si="2285"/>
        <v>10080</v>
      </c>
      <c r="CW708" s="1373">
        <f t="shared" si="2285"/>
        <v>18000</v>
      </c>
      <c r="CX708" s="1372">
        <f t="shared" si="2285"/>
        <v>18000</v>
      </c>
      <c r="CY708" s="1375">
        <f t="shared" si="2285"/>
        <v>51700</v>
      </c>
      <c r="CZ708" s="532">
        <f t="shared" si="2286"/>
        <v>0</v>
      </c>
      <c r="DA708" s="533">
        <f t="shared" si="2286"/>
        <v>0</v>
      </c>
      <c r="DB708" s="534">
        <f t="shared" si="2286"/>
        <v>0</v>
      </c>
      <c r="DC708" s="534">
        <f t="shared" si="2286"/>
        <v>0</v>
      </c>
      <c r="DD708" s="534">
        <f t="shared" si="2286"/>
        <v>0</v>
      </c>
      <c r="DE708" s="534">
        <f t="shared" si="2286"/>
        <v>0</v>
      </c>
      <c r="DF708" s="534">
        <f t="shared" si="2286"/>
        <v>0</v>
      </c>
      <c r="DG708" s="535">
        <f t="shared" si="2286"/>
        <v>0</v>
      </c>
      <c r="DH708" s="535">
        <f t="shared" si="2286"/>
        <v>0</v>
      </c>
      <c r="DI708" s="535">
        <f t="shared" si="2286"/>
        <v>0</v>
      </c>
      <c r="DJ708" s="535">
        <f t="shared" si="2287"/>
        <v>700</v>
      </c>
      <c r="DK708" s="534">
        <f t="shared" si="2287"/>
        <v>2100</v>
      </c>
      <c r="DL708" s="534">
        <f t="shared" si="2287"/>
        <v>5000</v>
      </c>
      <c r="DM708" s="534">
        <f t="shared" si="2287"/>
        <v>18000</v>
      </c>
      <c r="DN708" s="534">
        <f t="shared" si="2287"/>
        <v>63000</v>
      </c>
      <c r="DO708" s="534">
        <f t="shared" si="2287"/>
        <v>76650</v>
      </c>
      <c r="DP708" s="533">
        <f t="shared" si="2287"/>
        <v>378000</v>
      </c>
      <c r="DQ708" s="532">
        <f t="shared" si="2287"/>
        <v>409920</v>
      </c>
      <c r="DR708" s="753">
        <f>COUNT(B708:S708)</f>
        <v>18</v>
      </c>
      <c r="DS708" s="111">
        <f>COUNT(U708:AL708)</f>
        <v>18</v>
      </c>
      <c r="DT708" s="111">
        <f>COUNT(AN708:BE708)</f>
        <v>18</v>
      </c>
      <c r="DU708" s="111">
        <f>COUNT(BG708:BX708)</f>
        <v>18</v>
      </c>
      <c r="DV708" s="602"/>
      <c r="DW708" s="719"/>
      <c r="DX708" s="719"/>
      <c r="DY708" s="719"/>
      <c r="DZ708" s="719"/>
      <c r="EA708" s="719"/>
      <c r="EB708" s="719"/>
      <c r="EC708" s="719"/>
      <c r="ED708" s="719"/>
      <c r="EE708" s="603"/>
    </row>
    <row r="709" spans="1:135" s="604" customFormat="1" ht="15.75" customHeight="1">
      <c r="A709" s="843" t="s">
        <v>424</v>
      </c>
      <c r="B709" s="854"/>
      <c r="C709" s="854"/>
      <c r="D709" s="854"/>
      <c r="E709" s="854"/>
      <c r="F709" s="854"/>
      <c r="G709" s="854"/>
      <c r="H709" s="854"/>
      <c r="I709" s="854"/>
      <c r="J709" s="854"/>
      <c r="K709" s="854"/>
      <c r="L709" s="854"/>
      <c r="M709" s="854"/>
      <c r="N709" s="854"/>
      <c r="O709" s="854"/>
      <c r="P709" s="854"/>
      <c r="Q709" s="854"/>
      <c r="R709" s="854"/>
      <c r="S709" s="854"/>
      <c r="T709" s="872"/>
      <c r="U709" s="854"/>
      <c r="V709" s="854"/>
      <c r="W709" s="854"/>
      <c r="X709" s="854"/>
      <c r="Y709" s="854"/>
      <c r="Z709" s="854"/>
      <c r="AA709" s="854"/>
      <c r="AB709" s="854"/>
      <c r="AC709" s="854"/>
      <c r="AD709" s="854"/>
      <c r="AE709" s="854"/>
      <c r="AF709" s="854"/>
      <c r="AG709" s="854"/>
      <c r="AH709" s="854"/>
      <c r="AI709" s="854"/>
      <c r="AJ709" s="854"/>
      <c r="AK709" s="854"/>
      <c r="AL709" s="854"/>
      <c r="AM709" s="872"/>
      <c r="AN709" s="854"/>
      <c r="AO709" s="854"/>
      <c r="AP709" s="854"/>
      <c r="AQ709" s="854"/>
      <c r="AR709" s="854"/>
      <c r="AS709" s="854"/>
      <c r="AT709" s="854"/>
      <c r="AU709" s="854"/>
      <c r="AV709" s="854"/>
      <c r="AW709" s="854"/>
      <c r="AX709" s="854"/>
      <c r="AY709" s="854"/>
      <c r="AZ709" s="854"/>
      <c r="BA709" s="854"/>
      <c r="BB709" s="854"/>
      <c r="BC709" s="854"/>
      <c r="BD709" s="854"/>
      <c r="BE709" s="854"/>
      <c r="BF709" s="872"/>
      <c r="BG709" s="854"/>
      <c r="BH709" s="854"/>
      <c r="BI709" s="854"/>
      <c r="BJ709" s="854"/>
      <c r="BK709" s="854"/>
      <c r="BL709" s="854"/>
      <c r="BM709" s="854"/>
      <c r="BN709" s="854"/>
      <c r="BO709" s="854"/>
      <c r="BP709" s="854"/>
      <c r="BQ709" s="854"/>
      <c r="BR709" s="854"/>
      <c r="BS709" s="854"/>
      <c r="BT709" s="854"/>
      <c r="BU709" s="854"/>
      <c r="BV709" s="854"/>
      <c r="BW709" s="854"/>
      <c r="BX709" s="854"/>
      <c r="BY709" s="872"/>
      <c r="BZ709" s="854"/>
      <c r="CA709" s="854"/>
      <c r="CB709" s="854"/>
      <c r="CC709" s="854"/>
      <c r="CD709" s="690" t="str">
        <f t="shared" si="2280"/>
        <v/>
      </c>
      <c r="CE709" s="690" t="str">
        <f t="shared" si="2281"/>
        <v/>
      </c>
      <c r="CF709" s="690" t="str">
        <f t="shared" si="2282"/>
        <v/>
      </c>
      <c r="CG709" s="786" t="str">
        <f t="shared" si="2283"/>
        <v/>
      </c>
      <c r="CH709" s="666"/>
      <c r="CI709" s="666"/>
      <c r="CJ709" s="666"/>
      <c r="CK709" s="666"/>
      <c r="CL709" s="666"/>
      <c r="CM709" s="666"/>
      <c r="CN709" s="666"/>
      <c r="CO709" s="666"/>
      <c r="CP709" s="666"/>
      <c r="CQ709" s="666"/>
      <c r="CR709" s="666"/>
      <c r="CS709" s="666"/>
      <c r="CT709" s="666"/>
      <c r="CU709" s="666"/>
      <c r="CV709" s="666"/>
      <c r="CW709" s="666"/>
      <c r="CX709" s="666"/>
      <c r="CY709" s="666"/>
      <c r="CZ709" s="208"/>
      <c r="DA709" s="208"/>
      <c r="DB709" s="208"/>
      <c r="DC709" s="208"/>
      <c r="DD709" s="208"/>
      <c r="DE709" s="208"/>
      <c r="DF709" s="208"/>
      <c r="DG709" s="208"/>
      <c r="DH709" s="208"/>
      <c r="DI709" s="208"/>
      <c r="DJ709" s="208"/>
      <c r="DK709" s="208"/>
      <c r="DL709" s="208"/>
      <c r="DM709" s="208"/>
      <c r="DN709" s="208"/>
      <c r="DO709" s="208"/>
      <c r="DP709" s="208"/>
      <c r="DQ709" s="208"/>
      <c r="DR709" s="699"/>
      <c r="DS709" s="112"/>
      <c r="DT709" s="112"/>
      <c r="DU709" s="112"/>
      <c r="DV709" s="692"/>
      <c r="DW709" s="718"/>
      <c r="DX709" s="718"/>
      <c r="DY709" s="718"/>
      <c r="DZ709" s="718"/>
      <c r="EA709" s="718"/>
      <c r="EB709" s="718"/>
      <c r="EC709" s="718"/>
      <c r="ED709" s="718"/>
      <c r="EE709" s="603"/>
    </row>
    <row r="710" spans="1:135" s="604" customFormat="1" ht="15.75" hidden="1" customHeight="1">
      <c r="A710" s="710" t="s">
        <v>154</v>
      </c>
      <c r="B710" s="284"/>
      <c r="C710" s="284"/>
      <c r="D710" s="284"/>
      <c r="E710" s="284"/>
      <c r="F710" s="284"/>
      <c r="G710" s="284"/>
      <c r="H710" s="284"/>
      <c r="I710" s="284"/>
      <c r="J710" s="284"/>
      <c r="K710" s="284"/>
      <c r="L710" s="284"/>
      <c r="M710" s="284"/>
      <c r="N710" s="284"/>
      <c r="O710" s="284"/>
      <c r="P710" s="284"/>
      <c r="Q710" s="284"/>
      <c r="R710" s="284"/>
      <c r="S710" s="284"/>
      <c r="T710" s="872"/>
      <c r="U710" s="284"/>
      <c r="V710" s="284"/>
      <c r="W710" s="284"/>
      <c r="X710" s="284"/>
      <c r="Y710" s="284"/>
      <c r="Z710" s="284"/>
      <c r="AA710" s="284"/>
      <c r="AB710" s="284"/>
      <c r="AC710" s="284"/>
      <c r="AD710" s="284"/>
      <c r="AE710" s="284"/>
      <c r="AF710" s="284"/>
      <c r="AG710" s="284"/>
      <c r="AH710" s="284"/>
      <c r="AI710" s="284"/>
      <c r="AJ710" s="284"/>
      <c r="AK710" s="284"/>
      <c r="AL710" s="284"/>
      <c r="AM710" s="872"/>
      <c r="AN710" s="284"/>
      <c r="AO710" s="284"/>
      <c r="AP710" s="284"/>
      <c r="AQ710" s="284"/>
      <c r="AR710" s="284"/>
      <c r="AS710" s="284"/>
      <c r="AT710" s="284"/>
      <c r="AU710" s="284"/>
      <c r="AV710" s="284"/>
      <c r="AW710" s="284"/>
      <c r="AX710" s="284"/>
      <c r="AY710" s="284"/>
      <c r="AZ710" s="284"/>
      <c r="BA710" s="284"/>
      <c r="BB710" s="284"/>
      <c r="BC710" s="284"/>
      <c r="BD710" s="284"/>
      <c r="BE710" s="284"/>
      <c r="BF710" s="872"/>
      <c r="BG710" s="284"/>
      <c r="BH710" s="284"/>
      <c r="BI710" s="284"/>
      <c r="BJ710" s="284"/>
      <c r="BK710" s="284"/>
      <c r="BL710" s="284"/>
      <c r="BM710" s="284"/>
      <c r="BN710" s="284"/>
      <c r="BO710" s="284"/>
      <c r="BP710" s="284"/>
      <c r="BQ710" s="284"/>
      <c r="BR710" s="284"/>
      <c r="BS710" s="284"/>
      <c r="BT710" s="284"/>
      <c r="BU710" s="284"/>
      <c r="BV710" s="284"/>
      <c r="BW710" s="284"/>
      <c r="BX710" s="284"/>
      <c r="BY710" s="872"/>
      <c r="BZ710" s="284"/>
      <c r="CA710" s="284"/>
      <c r="CB710" s="284"/>
      <c r="CC710" s="284"/>
      <c r="CD710" s="698" t="str">
        <f t="shared" si="2280"/>
        <v/>
      </c>
      <c r="CE710" s="698" t="str">
        <f t="shared" si="2281"/>
        <v/>
      </c>
      <c r="CF710" s="698" t="str">
        <f t="shared" si="2282"/>
        <v/>
      </c>
      <c r="CG710" s="787" t="str">
        <f t="shared" si="2283"/>
        <v/>
      </c>
      <c r="CH710" s="1371" t="str">
        <f t="shared" ref="CH710:CQ714" si="2288">IF($CH$4=$CD$4,IF(OR(-FLOOR(((18-COUNT($B710:$S710))/2),1)+CH$7&lt;1,-FLOOR(((18-COUNT($B710:$S710))/2),1)+CH$7&gt;COUNT($B710:$S710)),"",LARGE($B710:$S710,-FLOOR(((18-COUNT($B710:$S710))/2),1)+CH$7)),IF(OR(-FLOOR(((18-COUNT($AN710:$BE710))/2),1)+CH$7&lt;1,-FLOOR(((18-COUNT($AN710:$BE710))/2),1)+CH$7&gt;COUNT($AN710:$BE710)),"",LARGE($AN710:$BE710,-FLOOR(((18-COUNT($AN710:$BE710))/2),1)+CH$7)))</f>
        <v/>
      </c>
      <c r="CI710" s="1372" t="str">
        <f t="shared" si="2288"/>
        <v/>
      </c>
      <c r="CJ710" s="1373" t="str">
        <f t="shared" si="2288"/>
        <v/>
      </c>
      <c r="CK710" s="1373" t="str">
        <f t="shared" si="2288"/>
        <v/>
      </c>
      <c r="CL710" s="1373" t="str">
        <f t="shared" si="2288"/>
        <v/>
      </c>
      <c r="CM710" s="1373" t="str">
        <f t="shared" si="2288"/>
        <v/>
      </c>
      <c r="CN710" s="1373" t="str">
        <f t="shared" si="2288"/>
        <v/>
      </c>
      <c r="CO710" s="1374" t="str">
        <f t="shared" si="2288"/>
        <v/>
      </c>
      <c r="CP710" s="1374" t="str">
        <f t="shared" si="2288"/>
        <v/>
      </c>
      <c r="CQ710" s="1374" t="str">
        <f t="shared" si="2288"/>
        <v/>
      </c>
      <c r="CR710" s="1374" t="str">
        <f t="shared" ref="CR710:CY714" si="2289">IF($CH$4=$CD$4,IF(OR(-FLOOR(((18-COUNT($B710:$S710))/2),1)+CR$7&lt;1,-FLOOR(((18-COUNT($B710:$S710))/2),1)+CR$7&gt;COUNT($B710:$S710)),"",LARGE($B710:$S710,-FLOOR(((18-COUNT($B710:$S710))/2),1)+CR$7)),IF(OR(-FLOOR(((18-COUNT($AN710:$BE710))/2),1)+CR$7&lt;1,-FLOOR(((18-COUNT($AN710:$BE710))/2),1)+CR$7&gt;COUNT($AN710:$BE710)),"",LARGE($AN710:$BE710,-FLOOR(((18-COUNT($AN710:$BE710))/2),1)+CR$7)))</f>
        <v/>
      </c>
      <c r="CS710" s="1373" t="str">
        <f t="shared" si="2289"/>
        <v/>
      </c>
      <c r="CT710" s="1373" t="str">
        <f t="shared" si="2289"/>
        <v/>
      </c>
      <c r="CU710" s="1373" t="str">
        <f t="shared" si="2289"/>
        <v/>
      </c>
      <c r="CV710" s="1373" t="str">
        <f t="shared" si="2289"/>
        <v/>
      </c>
      <c r="CW710" s="1373" t="str">
        <f t="shared" si="2289"/>
        <v/>
      </c>
      <c r="CX710" s="1372" t="str">
        <f t="shared" si="2289"/>
        <v/>
      </c>
      <c r="CY710" s="1375" t="str">
        <f t="shared" si="2289"/>
        <v/>
      </c>
      <c r="CZ710" s="532" t="str">
        <f t="shared" ref="CZ710:DI714" si="2290">IF($CH$4=$CD$4,IF(OR(-FLOOR(((18-COUNT($U710:$AL710))/2),1)+CZ$7&lt;1,-FLOOR(((18-COUNT($U710:$AL710))/2),1)+CZ$7&gt;COUNT($U710:$AL710)),"",LARGE($U710:$AL710,-FLOOR(((18-COUNT($U710:$AL710))/2),1)+CZ$7)),IF(OR(-FLOOR(((18-COUNT($BG710:$BX710))/2),1)+CZ$7&lt;1,-FLOOR(((18-COUNT($BG710:$BX710))/2),1)+CZ$7&gt;COUNT($BG710:$BX710)),"",LARGE($BG710:$BX710,-FLOOR(((18-COUNT($BG710:$BX710))/2),1)+CZ$7)))</f>
        <v/>
      </c>
      <c r="DA710" s="533" t="str">
        <f t="shared" si="2290"/>
        <v/>
      </c>
      <c r="DB710" s="534" t="str">
        <f t="shared" si="2290"/>
        <v/>
      </c>
      <c r="DC710" s="534" t="str">
        <f t="shared" si="2290"/>
        <v/>
      </c>
      <c r="DD710" s="534" t="str">
        <f t="shared" si="2290"/>
        <v/>
      </c>
      <c r="DE710" s="534" t="str">
        <f t="shared" si="2290"/>
        <v/>
      </c>
      <c r="DF710" s="534" t="str">
        <f t="shared" si="2290"/>
        <v/>
      </c>
      <c r="DG710" s="535" t="str">
        <f t="shared" si="2290"/>
        <v/>
      </c>
      <c r="DH710" s="535" t="str">
        <f t="shared" si="2290"/>
        <v/>
      </c>
      <c r="DI710" s="535" t="str">
        <f t="shared" si="2290"/>
        <v/>
      </c>
      <c r="DJ710" s="535" t="str">
        <f t="shared" ref="DJ710:DQ714" si="2291">IF($CH$4=$CD$4,IF(OR(-FLOOR(((18-COUNT($U710:$AL710))/2),1)+DJ$7&lt;1,-FLOOR(((18-COUNT($U710:$AL710))/2),1)+DJ$7&gt;COUNT($U710:$AL710)),"",LARGE($U710:$AL710,-FLOOR(((18-COUNT($U710:$AL710))/2),1)+DJ$7)),IF(OR(-FLOOR(((18-COUNT($BG710:$BX710))/2),1)+DJ$7&lt;1,-FLOOR(((18-COUNT($BG710:$BX710))/2),1)+DJ$7&gt;COUNT($BG710:$BX710)),"",LARGE($BG710:$BX710,-FLOOR(((18-COUNT($BG710:$BX710))/2),1)+DJ$7)))</f>
        <v/>
      </c>
      <c r="DK710" s="534" t="str">
        <f t="shared" si="2291"/>
        <v/>
      </c>
      <c r="DL710" s="534" t="str">
        <f t="shared" si="2291"/>
        <v/>
      </c>
      <c r="DM710" s="534" t="str">
        <f t="shared" si="2291"/>
        <v/>
      </c>
      <c r="DN710" s="534" t="str">
        <f t="shared" si="2291"/>
        <v/>
      </c>
      <c r="DO710" s="534" t="str">
        <f t="shared" si="2291"/>
        <v/>
      </c>
      <c r="DP710" s="533" t="str">
        <f t="shared" si="2291"/>
        <v/>
      </c>
      <c r="DQ710" s="532" t="str">
        <f t="shared" si="2291"/>
        <v/>
      </c>
      <c r="DR710" s="753">
        <f>COUNT(B710:S710)</f>
        <v>0</v>
      </c>
      <c r="DS710" s="111">
        <f>COUNT(U710:AL710)</f>
        <v>0</v>
      </c>
      <c r="DT710" s="111">
        <f>COUNT(AN710:BE710)</f>
        <v>0</v>
      </c>
      <c r="DU710" s="111">
        <f>COUNT(BG710:BX710)</f>
        <v>0</v>
      </c>
      <c r="DV710" s="602"/>
      <c r="DW710" s="719"/>
      <c r="DX710" s="719"/>
      <c r="DY710" s="719"/>
      <c r="DZ710" s="719"/>
      <c r="EA710" s="719"/>
      <c r="EB710" s="719"/>
      <c r="EC710" s="719"/>
      <c r="ED710" s="719"/>
      <c r="EE710" s="603"/>
    </row>
    <row r="711" spans="1:135" s="604" customFormat="1" ht="15.75" hidden="1" customHeight="1">
      <c r="A711" s="710" t="s">
        <v>155</v>
      </c>
      <c r="B711" s="233"/>
      <c r="C711" s="233"/>
      <c r="D711" s="233"/>
      <c r="E711" s="233"/>
      <c r="F711" s="233"/>
      <c r="G711" s="233"/>
      <c r="H711" s="233"/>
      <c r="I711" s="233"/>
      <c r="J711" s="233"/>
      <c r="K711" s="233"/>
      <c r="L711" s="233"/>
      <c r="M711" s="233"/>
      <c r="N711" s="233"/>
      <c r="O711" s="233"/>
      <c r="P711" s="233"/>
      <c r="Q711" s="233"/>
      <c r="R711" s="233"/>
      <c r="S711" s="233"/>
      <c r="T711" s="872"/>
      <c r="U711" s="233"/>
      <c r="V711" s="233"/>
      <c r="W711" s="233"/>
      <c r="X711" s="233"/>
      <c r="Y711" s="233"/>
      <c r="Z711" s="233"/>
      <c r="AA711" s="233"/>
      <c r="AB711" s="233"/>
      <c r="AC711" s="233"/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872"/>
      <c r="AN711" s="233"/>
      <c r="AO711" s="233"/>
      <c r="AP711" s="233"/>
      <c r="AQ711" s="233"/>
      <c r="AR711" s="233"/>
      <c r="AS711" s="233"/>
      <c r="AT711" s="233"/>
      <c r="AU711" s="233"/>
      <c r="AV711" s="233"/>
      <c r="AW711" s="233"/>
      <c r="AX711" s="233"/>
      <c r="AY711" s="233"/>
      <c r="AZ711" s="233"/>
      <c r="BA711" s="233"/>
      <c r="BB711" s="233"/>
      <c r="BC711" s="233"/>
      <c r="BD711" s="233"/>
      <c r="BE711" s="233"/>
      <c r="BF711" s="872"/>
      <c r="BG711" s="233"/>
      <c r="BH711" s="233"/>
      <c r="BI711" s="233"/>
      <c r="BJ711" s="233"/>
      <c r="BK711" s="233"/>
      <c r="BL711" s="233"/>
      <c r="BM711" s="233"/>
      <c r="BN711" s="233"/>
      <c r="BO711" s="233"/>
      <c r="BP711" s="233"/>
      <c r="BQ711" s="233"/>
      <c r="BR711" s="233"/>
      <c r="BS711" s="233"/>
      <c r="BT711" s="233"/>
      <c r="BU711" s="233"/>
      <c r="BV711" s="233"/>
      <c r="BW711" s="233"/>
      <c r="BX711" s="233"/>
      <c r="BY711" s="872"/>
      <c r="BZ711" s="233"/>
      <c r="CA711" s="233"/>
      <c r="CB711" s="233"/>
      <c r="CC711" s="233"/>
      <c r="CD711" s="698" t="str">
        <f t="shared" si="2280"/>
        <v/>
      </c>
      <c r="CE711" s="698" t="str">
        <f t="shared" si="2281"/>
        <v/>
      </c>
      <c r="CF711" s="698" t="str">
        <f t="shared" si="2282"/>
        <v/>
      </c>
      <c r="CG711" s="787" t="str">
        <f t="shared" si="2283"/>
        <v/>
      </c>
      <c r="CH711" s="1371" t="str">
        <f t="shared" si="2288"/>
        <v/>
      </c>
      <c r="CI711" s="1372" t="str">
        <f t="shared" si="2288"/>
        <v/>
      </c>
      <c r="CJ711" s="1373" t="str">
        <f t="shared" si="2288"/>
        <v/>
      </c>
      <c r="CK711" s="1373" t="str">
        <f t="shared" si="2288"/>
        <v/>
      </c>
      <c r="CL711" s="1373" t="str">
        <f t="shared" si="2288"/>
        <v/>
      </c>
      <c r="CM711" s="1373" t="str">
        <f t="shared" si="2288"/>
        <v/>
      </c>
      <c r="CN711" s="1373" t="str">
        <f t="shared" si="2288"/>
        <v/>
      </c>
      <c r="CO711" s="1374" t="str">
        <f t="shared" si="2288"/>
        <v/>
      </c>
      <c r="CP711" s="1374" t="str">
        <f t="shared" si="2288"/>
        <v/>
      </c>
      <c r="CQ711" s="1374" t="str">
        <f t="shared" si="2288"/>
        <v/>
      </c>
      <c r="CR711" s="1374" t="str">
        <f t="shared" si="2289"/>
        <v/>
      </c>
      <c r="CS711" s="1373" t="str">
        <f t="shared" si="2289"/>
        <v/>
      </c>
      <c r="CT711" s="1373" t="str">
        <f t="shared" si="2289"/>
        <v/>
      </c>
      <c r="CU711" s="1373" t="str">
        <f t="shared" si="2289"/>
        <v/>
      </c>
      <c r="CV711" s="1373" t="str">
        <f t="shared" si="2289"/>
        <v/>
      </c>
      <c r="CW711" s="1373" t="str">
        <f t="shared" si="2289"/>
        <v/>
      </c>
      <c r="CX711" s="1372" t="str">
        <f t="shared" si="2289"/>
        <v/>
      </c>
      <c r="CY711" s="1375" t="str">
        <f t="shared" si="2289"/>
        <v/>
      </c>
      <c r="CZ711" s="532" t="str">
        <f t="shared" si="2290"/>
        <v/>
      </c>
      <c r="DA711" s="533" t="str">
        <f t="shared" si="2290"/>
        <v/>
      </c>
      <c r="DB711" s="534" t="str">
        <f t="shared" si="2290"/>
        <v/>
      </c>
      <c r="DC711" s="534" t="str">
        <f t="shared" si="2290"/>
        <v/>
      </c>
      <c r="DD711" s="534" t="str">
        <f t="shared" si="2290"/>
        <v/>
      </c>
      <c r="DE711" s="534" t="str">
        <f t="shared" si="2290"/>
        <v/>
      </c>
      <c r="DF711" s="534" t="str">
        <f t="shared" si="2290"/>
        <v/>
      </c>
      <c r="DG711" s="535" t="str">
        <f t="shared" si="2290"/>
        <v/>
      </c>
      <c r="DH711" s="535" t="str">
        <f t="shared" si="2290"/>
        <v/>
      </c>
      <c r="DI711" s="535" t="str">
        <f t="shared" si="2290"/>
        <v/>
      </c>
      <c r="DJ711" s="535" t="str">
        <f t="shared" si="2291"/>
        <v/>
      </c>
      <c r="DK711" s="534" t="str">
        <f t="shared" si="2291"/>
        <v/>
      </c>
      <c r="DL711" s="534" t="str">
        <f t="shared" si="2291"/>
        <v/>
      </c>
      <c r="DM711" s="534" t="str">
        <f t="shared" si="2291"/>
        <v/>
      </c>
      <c r="DN711" s="534" t="str">
        <f t="shared" si="2291"/>
        <v/>
      </c>
      <c r="DO711" s="534" t="str">
        <f t="shared" si="2291"/>
        <v/>
      </c>
      <c r="DP711" s="533" t="str">
        <f t="shared" si="2291"/>
        <v/>
      </c>
      <c r="DQ711" s="532" t="str">
        <f t="shared" si="2291"/>
        <v/>
      </c>
      <c r="DR711" s="753">
        <f>COUNT(B711:S711)</f>
        <v>0</v>
      </c>
      <c r="DS711" s="111">
        <f>COUNT(U711:AL711)</f>
        <v>0</v>
      </c>
      <c r="DT711" s="111">
        <f>COUNT(AN711:BE711)</f>
        <v>0</v>
      </c>
      <c r="DU711" s="111">
        <f>COUNT(BG711:BX711)</f>
        <v>0</v>
      </c>
      <c r="DV711" s="602"/>
      <c r="DW711" s="719"/>
      <c r="DX711" s="719"/>
      <c r="DY711" s="719"/>
      <c r="DZ711" s="719"/>
      <c r="EA711" s="719"/>
      <c r="EB711" s="719"/>
      <c r="EC711" s="719"/>
      <c r="ED711" s="719"/>
      <c r="EE711" s="603"/>
    </row>
    <row r="712" spans="1:135" s="604" customFormat="1" ht="15.75" hidden="1" customHeight="1">
      <c r="A712" s="710" t="s">
        <v>156</v>
      </c>
      <c r="B712" s="233"/>
      <c r="C712" s="233"/>
      <c r="D712" s="233"/>
      <c r="E712" s="233"/>
      <c r="F712" s="233"/>
      <c r="G712" s="233"/>
      <c r="H712" s="233"/>
      <c r="I712" s="233"/>
      <c r="J712" s="233"/>
      <c r="K712" s="233"/>
      <c r="L712" s="233"/>
      <c r="M712" s="233"/>
      <c r="N712" s="233"/>
      <c r="O712" s="233"/>
      <c r="P712" s="233"/>
      <c r="Q712" s="233"/>
      <c r="R712" s="233"/>
      <c r="S712" s="233"/>
      <c r="T712" s="872"/>
      <c r="U712" s="233"/>
      <c r="V712" s="233"/>
      <c r="W712" s="233"/>
      <c r="X712" s="233"/>
      <c r="Y712" s="233"/>
      <c r="Z712" s="233"/>
      <c r="AA712" s="233"/>
      <c r="AB712" s="233"/>
      <c r="AC712" s="233"/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872"/>
      <c r="AN712" s="233"/>
      <c r="AO712" s="233"/>
      <c r="AP712" s="233"/>
      <c r="AQ712" s="233"/>
      <c r="AR712" s="233"/>
      <c r="AS712" s="233"/>
      <c r="AT712" s="233"/>
      <c r="AU712" s="233"/>
      <c r="AV712" s="233"/>
      <c r="AW712" s="233"/>
      <c r="AX712" s="233"/>
      <c r="AY712" s="233"/>
      <c r="AZ712" s="233"/>
      <c r="BA712" s="233"/>
      <c r="BB712" s="233"/>
      <c r="BC712" s="233"/>
      <c r="BD712" s="233"/>
      <c r="BE712" s="233"/>
      <c r="BF712" s="872"/>
      <c r="BG712" s="233"/>
      <c r="BH712" s="233"/>
      <c r="BI712" s="233"/>
      <c r="BJ712" s="233"/>
      <c r="BK712" s="233"/>
      <c r="BL712" s="233"/>
      <c r="BM712" s="233"/>
      <c r="BN712" s="233"/>
      <c r="BO712" s="233"/>
      <c r="BP712" s="233"/>
      <c r="BQ712" s="233"/>
      <c r="BR712" s="233"/>
      <c r="BS712" s="233"/>
      <c r="BT712" s="233"/>
      <c r="BU712" s="233"/>
      <c r="BV712" s="233"/>
      <c r="BW712" s="233"/>
      <c r="BX712" s="233"/>
      <c r="BY712" s="872"/>
      <c r="BZ712" s="233"/>
      <c r="CA712" s="233"/>
      <c r="CB712" s="233"/>
      <c r="CC712" s="233"/>
      <c r="CD712" s="698" t="str">
        <f t="shared" si="2280"/>
        <v/>
      </c>
      <c r="CE712" s="698" t="str">
        <f t="shared" si="2281"/>
        <v/>
      </c>
      <c r="CF712" s="698" t="str">
        <f t="shared" si="2282"/>
        <v/>
      </c>
      <c r="CG712" s="787" t="str">
        <f t="shared" si="2283"/>
        <v/>
      </c>
      <c r="CH712" s="1371" t="str">
        <f t="shared" si="2288"/>
        <v/>
      </c>
      <c r="CI712" s="1372" t="str">
        <f t="shared" si="2288"/>
        <v/>
      </c>
      <c r="CJ712" s="1373" t="str">
        <f t="shared" si="2288"/>
        <v/>
      </c>
      <c r="CK712" s="1373" t="str">
        <f t="shared" si="2288"/>
        <v/>
      </c>
      <c r="CL712" s="1373" t="str">
        <f t="shared" si="2288"/>
        <v/>
      </c>
      <c r="CM712" s="1373" t="str">
        <f t="shared" si="2288"/>
        <v/>
      </c>
      <c r="CN712" s="1373" t="str">
        <f t="shared" si="2288"/>
        <v/>
      </c>
      <c r="CO712" s="1374" t="str">
        <f t="shared" si="2288"/>
        <v/>
      </c>
      <c r="CP712" s="1374" t="str">
        <f t="shared" si="2288"/>
        <v/>
      </c>
      <c r="CQ712" s="1374" t="str">
        <f t="shared" si="2288"/>
        <v/>
      </c>
      <c r="CR712" s="1374" t="str">
        <f t="shared" si="2289"/>
        <v/>
      </c>
      <c r="CS712" s="1373" t="str">
        <f t="shared" si="2289"/>
        <v/>
      </c>
      <c r="CT712" s="1373" t="str">
        <f t="shared" si="2289"/>
        <v/>
      </c>
      <c r="CU712" s="1373" t="str">
        <f t="shared" si="2289"/>
        <v/>
      </c>
      <c r="CV712" s="1373" t="str">
        <f t="shared" si="2289"/>
        <v/>
      </c>
      <c r="CW712" s="1373" t="str">
        <f t="shared" si="2289"/>
        <v/>
      </c>
      <c r="CX712" s="1372" t="str">
        <f t="shared" si="2289"/>
        <v/>
      </c>
      <c r="CY712" s="1375" t="str">
        <f t="shared" si="2289"/>
        <v/>
      </c>
      <c r="CZ712" s="532" t="str">
        <f t="shared" si="2290"/>
        <v/>
      </c>
      <c r="DA712" s="533" t="str">
        <f t="shared" si="2290"/>
        <v/>
      </c>
      <c r="DB712" s="534" t="str">
        <f t="shared" si="2290"/>
        <v/>
      </c>
      <c r="DC712" s="534" t="str">
        <f t="shared" si="2290"/>
        <v/>
      </c>
      <c r="DD712" s="534" t="str">
        <f t="shared" si="2290"/>
        <v/>
      </c>
      <c r="DE712" s="534" t="str">
        <f t="shared" si="2290"/>
        <v/>
      </c>
      <c r="DF712" s="534" t="str">
        <f t="shared" si="2290"/>
        <v/>
      </c>
      <c r="DG712" s="535" t="str">
        <f t="shared" si="2290"/>
        <v/>
      </c>
      <c r="DH712" s="535" t="str">
        <f t="shared" si="2290"/>
        <v/>
      </c>
      <c r="DI712" s="535" t="str">
        <f t="shared" si="2290"/>
        <v/>
      </c>
      <c r="DJ712" s="535" t="str">
        <f t="shared" si="2291"/>
        <v/>
      </c>
      <c r="DK712" s="534" t="str">
        <f t="shared" si="2291"/>
        <v/>
      </c>
      <c r="DL712" s="534" t="str">
        <f t="shared" si="2291"/>
        <v/>
      </c>
      <c r="DM712" s="534" t="str">
        <f t="shared" si="2291"/>
        <v/>
      </c>
      <c r="DN712" s="534" t="str">
        <f t="shared" si="2291"/>
        <v/>
      </c>
      <c r="DO712" s="534" t="str">
        <f t="shared" si="2291"/>
        <v/>
      </c>
      <c r="DP712" s="533" t="str">
        <f t="shared" si="2291"/>
        <v/>
      </c>
      <c r="DQ712" s="532" t="str">
        <f t="shared" si="2291"/>
        <v/>
      </c>
      <c r="DR712" s="753">
        <f>COUNT(B712:S712)</f>
        <v>0</v>
      </c>
      <c r="DS712" s="111">
        <f>COUNT(U712:AL712)</f>
        <v>0</v>
      </c>
      <c r="DT712" s="111">
        <f>COUNT(AN712:BE712)</f>
        <v>0</v>
      </c>
      <c r="DU712" s="111">
        <f>COUNT(BG712:BX712)</f>
        <v>0</v>
      </c>
      <c r="DV712" s="602"/>
      <c r="DW712" s="719"/>
      <c r="DX712" s="719"/>
      <c r="DY712" s="719"/>
      <c r="DZ712" s="719"/>
      <c r="EA712" s="719"/>
      <c r="EB712" s="719"/>
      <c r="EC712" s="719"/>
      <c r="ED712" s="719"/>
      <c r="EE712" s="603"/>
    </row>
    <row r="713" spans="1:135" s="604" customFormat="1" ht="15.75" hidden="1" customHeight="1">
      <c r="A713" s="710" t="s">
        <v>157</v>
      </c>
      <c r="B713" s="233"/>
      <c r="C713" s="233"/>
      <c r="D713" s="233"/>
      <c r="E713" s="233"/>
      <c r="F713" s="233"/>
      <c r="G713" s="233"/>
      <c r="H713" s="233"/>
      <c r="I713" s="233"/>
      <c r="J713" s="233"/>
      <c r="K713" s="233"/>
      <c r="L713" s="233"/>
      <c r="M713" s="233"/>
      <c r="N713" s="233"/>
      <c r="O713" s="233"/>
      <c r="P713" s="233"/>
      <c r="Q713" s="233"/>
      <c r="R713" s="233"/>
      <c r="S713" s="233"/>
      <c r="T713" s="872"/>
      <c r="U713" s="233"/>
      <c r="V713" s="233"/>
      <c r="W713" s="233"/>
      <c r="X713" s="233"/>
      <c r="Y713" s="233"/>
      <c r="Z713" s="233"/>
      <c r="AA713" s="233"/>
      <c r="AB713" s="233"/>
      <c r="AC713" s="233"/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872"/>
      <c r="AN713" s="233"/>
      <c r="AO713" s="233"/>
      <c r="AP713" s="233"/>
      <c r="AQ713" s="233"/>
      <c r="AR713" s="233"/>
      <c r="AS713" s="233"/>
      <c r="AT713" s="233"/>
      <c r="AU713" s="233"/>
      <c r="AV713" s="233"/>
      <c r="AW713" s="233"/>
      <c r="AX713" s="233"/>
      <c r="AY713" s="233"/>
      <c r="AZ713" s="233"/>
      <c r="BA713" s="233"/>
      <c r="BB713" s="233"/>
      <c r="BC713" s="233"/>
      <c r="BD713" s="233"/>
      <c r="BE713" s="233"/>
      <c r="BF713" s="872"/>
      <c r="BG713" s="233"/>
      <c r="BH713" s="233"/>
      <c r="BI713" s="233"/>
      <c r="BJ713" s="233"/>
      <c r="BK713" s="233"/>
      <c r="BL713" s="233"/>
      <c r="BM713" s="233"/>
      <c r="BN713" s="233"/>
      <c r="BO713" s="233"/>
      <c r="BP713" s="233"/>
      <c r="BQ713" s="233"/>
      <c r="BR713" s="233"/>
      <c r="BS713" s="233"/>
      <c r="BT713" s="233"/>
      <c r="BU713" s="233"/>
      <c r="BV713" s="233"/>
      <c r="BW713" s="233"/>
      <c r="BX713" s="233"/>
      <c r="BY713" s="872"/>
      <c r="BZ713" s="233"/>
      <c r="CA713" s="233"/>
      <c r="CB713" s="233"/>
      <c r="CC713" s="233"/>
      <c r="CD713" s="698" t="str">
        <f t="shared" si="2280"/>
        <v/>
      </c>
      <c r="CE713" s="698" t="str">
        <f t="shared" si="2281"/>
        <v/>
      </c>
      <c r="CF713" s="698" t="str">
        <f t="shared" si="2282"/>
        <v/>
      </c>
      <c r="CG713" s="787" t="str">
        <f t="shared" si="2283"/>
        <v/>
      </c>
      <c r="CH713" s="1371" t="str">
        <f t="shared" si="2288"/>
        <v/>
      </c>
      <c r="CI713" s="1372" t="str">
        <f t="shared" si="2288"/>
        <v/>
      </c>
      <c r="CJ713" s="1373" t="str">
        <f t="shared" si="2288"/>
        <v/>
      </c>
      <c r="CK713" s="1373" t="str">
        <f t="shared" si="2288"/>
        <v/>
      </c>
      <c r="CL713" s="1373" t="str">
        <f t="shared" si="2288"/>
        <v/>
      </c>
      <c r="CM713" s="1373" t="str">
        <f t="shared" si="2288"/>
        <v/>
      </c>
      <c r="CN713" s="1373" t="str">
        <f t="shared" si="2288"/>
        <v/>
      </c>
      <c r="CO713" s="1374" t="str">
        <f t="shared" si="2288"/>
        <v/>
      </c>
      <c r="CP713" s="1374" t="str">
        <f t="shared" si="2288"/>
        <v/>
      </c>
      <c r="CQ713" s="1374" t="str">
        <f t="shared" si="2288"/>
        <v/>
      </c>
      <c r="CR713" s="1374" t="str">
        <f t="shared" si="2289"/>
        <v/>
      </c>
      <c r="CS713" s="1373" t="str">
        <f t="shared" si="2289"/>
        <v/>
      </c>
      <c r="CT713" s="1373" t="str">
        <f t="shared" si="2289"/>
        <v/>
      </c>
      <c r="CU713" s="1373" t="str">
        <f t="shared" si="2289"/>
        <v/>
      </c>
      <c r="CV713" s="1373" t="str">
        <f t="shared" si="2289"/>
        <v/>
      </c>
      <c r="CW713" s="1373" t="str">
        <f t="shared" si="2289"/>
        <v/>
      </c>
      <c r="CX713" s="1372" t="str">
        <f t="shared" si="2289"/>
        <v/>
      </c>
      <c r="CY713" s="1375" t="str">
        <f t="shared" si="2289"/>
        <v/>
      </c>
      <c r="CZ713" s="532" t="str">
        <f t="shared" si="2290"/>
        <v/>
      </c>
      <c r="DA713" s="533" t="str">
        <f t="shared" si="2290"/>
        <v/>
      </c>
      <c r="DB713" s="534" t="str">
        <f t="shared" si="2290"/>
        <v/>
      </c>
      <c r="DC713" s="534" t="str">
        <f t="shared" si="2290"/>
        <v/>
      </c>
      <c r="DD713" s="534" t="str">
        <f t="shared" si="2290"/>
        <v/>
      </c>
      <c r="DE713" s="534" t="str">
        <f t="shared" si="2290"/>
        <v/>
      </c>
      <c r="DF713" s="534" t="str">
        <f t="shared" si="2290"/>
        <v/>
      </c>
      <c r="DG713" s="535" t="str">
        <f t="shared" si="2290"/>
        <v/>
      </c>
      <c r="DH713" s="535" t="str">
        <f t="shared" si="2290"/>
        <v/>
      </c>
      <c r="DI713" s="535" t="str">
        <f t="shared" si="2290"/>
        <v/>
      </c>
      <c r="DJ713" s="535" t="str">
        <f t="shared" si="2291"/>
        <v/>
      </c>
      <c r="DK713" s="534" t="str">
        <f t="shared" si="2291"/>
        <v/>
      </c>
      <c r="DL713" s="534" t="str">
        <f t="shared" si="2291"/>
        <v/>
      </c>
      <c r="DM713" s="534" t="str">
        <f t="shared" si="2291"/>
        <v/>
      </c>
      <c r="DN713" s="534" t="str">
        <f t="shared" si="2291"/>
        <v/>
      </c>
      <c r="DO713" s="534" t="str">
        <f t="shared" si="2291"/>
        <v/>
      </c>
      <c r="DP713" s="533" t="str">
        <f t="shared" si="2291"/>
        <v/>
      </c>
      <c r="DQ713" s="532" t="str">
        <f t="shared" si="2291"/>
        <v/>
      </c>
      <c r="DR713" s="753">
        <f>COUNT(B713:S713)</f>
        <v>0</v>
      </c>
      <c r="DS713" s="111">
        <f>COUNT(U713:AL713)</f>
        <v>0</v>
      </c>
      <c r="DT713" s="111">
        <f>COUNT(AN713:BE713)</f>
        <v>0</v>
      </c>
      <c r="DU713" s="111">
        <f>COUNT(BG713:BX713)</f>
        <v>0</v>
      </c>
      <c r="DV713" s="602"/>
      <c r="DW713" s="719"/>
      <c r="DX713" s="719"/>
      <c r="DY713" s="719"/>
      <c r="DZ713" s="719"/>
      <c r="EA713" s="719"/>
      <c r="EB713" s="719"/>
      <c r="EC713" s="719"/>
      <c r="ED713" s="719"/>
      <c r="EE713" s="603"/>
    </row>
    <row r="714" spans="1:135" s="604" customFormat="1" ht="15.75" customHeight="1">
      <c r="A714" s="877" t="s">
        <v>158</v>
      </c>
      <c r="B714" s="707">
        <f>'Data 2'!B120</f>
        <v>14400</v>
      </c>
      <c r="C714" s="707">
        <f>'Data 2'!C120</f>
        <v>0</v>
      </c>
      <c r="D714" s="707">
        <f>'Data 2'!D120</f>
        <v>0</v>
      </c>
      <c r="E714" s="707">
        <f>'Data 2'!E120</f>
        <v>0</v>
      </c>
      <c r="F714" s="707">
        <f>'Data 2'!F120</f>
        <v>0</v>
      </c>
      <c r="G714" s="707">
        <f>'Data 2'!G120</f>
        <v>0</v>
      </c>
      <c r="H714" s="707">
        <f>'Data 2'!H120</f>
        <v>0</v>
      </c>
      <c r="I714" s="707">
        <f>'Data 2'!I120</f>
        <v>0</v>
      </c>
      <c r="J714" s="707">
        <f>'Data 2'!J120</f>
        <v>2400</v>
      </c>
      <c r="K714" s="707">
        <f>'Data 2'!K120</f>
        <v>0</v>
      </c>
      <c r="L714" s="707">
        <f>'Data 2'!L120</f>
        <v>17892</v>
      </c>
      <c r="M714" s="707">
        <f>'Data 2'!M120</f>
        <v>0</v>
      </c>
      <c r="N714" s="707">
        <f>'Data 2'!N120</f>
        <v>0</v>
      </c>
      <c r="O714" s="707">
        <f>'Data 2'!O120</f>
        <v>0</v>
      </c>
      <c r="P714" s="707">
        <f>'Data 2'!P120</f>
        <v>0</v>
      </c>
      <c r="Q714" s="707">
        <f>'Data 2'!Q120</f>
        <v>0</v>
      </c>
      <c r="R714" s="707">
        <f>'Data 2'!S120</f>
        <v>0</v>
      </c>
      <c r="S714" s="707">
        <f>'Data 2'!S120</f>
        <v>0</v>
      </c>
      <c r="T714" s="744"/>
      <c r="U714" s="707">
        <f>'Data 2'!U120</f>
        <v>3400</v>
      </c>
      <c r="V714" s="707">
        <f>'Data 2'!V120</f>
        <v>1900</v>
      </c>
      <c r="W714" s="707">
        <f>'Data 2'!W120</f>
        <v>5608</v>
      </c>
      <c r="X714" s="707">
        <f>'Data 2'!X120</f>
        <v>0</v>
      </c>
      <c r="Y714" s="707">
        <f>'Data 2'!Y120</f>
        <v>0</v>
      </c>
      <c r="Z714" s="707">
        <f>'Data 2'!Z120</f>
        <v>0</v>
      </c>
      <c r="AA714" s="707">
        <f>'Data 2'!AA120</f>
        <v>0</v>
      </c>
      <c r="AB714" s="707">
        <f>'Data 2'!AB120</f>
        <v>0</v>
      </c>
      <c r="AC714" s="707">
        <f>'Data 2'!AC120</f>
        <v>0</v>
      </c>
      <c r="AD714" s="707">
        <f>'Data 2'!AD120</f>
        <v>0</v>
      </c>
      <c r="AE714" s="707">
        <f>'Data 2'!AE120</f>
        <v>0</v>
      </c>
      <c r="AF714" s="707">
        <f>'Data 2'!AF120</f>
        <v>0</v>
      </c>
      <c r="AG714" s="707">
        <f>'Data 2'!AG120</f>
        <v>0</v>
      </c>
      <c r="AH714" s="707">
        <f>'Data 2'!AH120</f>
        <v>0</v>
      </c>
      <c r="AI714" s="707">
        <f>'Data 2'!AI120</f>
        <v>0</v>
      </c>
      <c r="AJ714" s="707">
        <f>'Data 2'!AJ120</f>
        <v>0</v>
      </c>
      <c r="AK714" s="707">
        <f>'Data 2'!AL120</f>
        <v>14000</v>
      </c>
      <c r="AL714" s="707">
        <f>'Data 2'!AL120</f>
        <v>14000</v>
      </c>
      <c r="AM714" s="744"/>
      <c r="AN714" s="707">
        <f>'Data 2'!AN120</f>
        <v>0</v>
      </c>
      <c r="AO714" s="707">
        <f>'Data 2'!AO120</f>
        <v>352800</v>
      </c>
      <c r="AP714" s="707">
        <f>'Data 2'!AP120</f>
        <v>0</v>
      </c>
      <c r="AQ714" s="707">
        <f>'Data 2'!AQ120</f>
        <v>0</v>
      </c>
      <c r="AR714" s="707">
        <f>'Data 2'!AR120</f>
        <v>0</v>
      </c>
      <c r="AS714" s="707">
        <f>'Data 2'!AS120</f>
        <v>0</v>
      </c>
      <c r="AT714" s="707">
        <f>'Data 2'!AT120</f>
        <v>0</v>
      </c>
      <c r="AU714" s="707">
        <f>'Data 2'!AU120</f>
        <v>0</v>
      </c>
      <c r="AV714" s="707">
        <f>'Data 2'!AV120</f>
        <v>10080</v>
      </c>
      <c r="AW714" s="707">
        <f>'Data 2'!AW120</f>
        <v>0</v>
      </c>
      <c r="AX714" s="707">
        <f>'Data 2'!AX120</f>
        <v>0</v>
      </c>
      <c r="AY714" s="707">
        <f>'Data 2'!AY120</f>
        <v>0</v>
      </c>
      <c r="AZ714" s="707">
        <f>'Data 2'!AZ120</f>
        <v>0</v>
      </c>
      <c r="BA714" s="707">
        <f>'Data 2'!BA120</f>
        <v>0</v>
      </c>
      <c r="BB714" s="707">
        <f>'Data 2'!BB120</f>
        <v>0</v>
      </c>
      <c r="BC714" s="707">
        <f>'Data 2'!BC120</f>
        <v>18000</v>
      </c>
      <c r="BD714" s="707">
        <f>'Data 2'!BE120</f>
        <v>7830</v>
      </c>
      <c r="BE714" s="707">
        <f>'Data 2'!BE120</f>
        <v>7830</v>
      </c>
      <c r="BF714" s="744"/>
      <c r="BG714" s="707">
        <f>'Data 2'!BG120</f>
        <v>0</v>
      </c>
      <c r="BH714" s="707">
        <f>'Data 2'!BH120</f>
        <v>0</v>
      </c>
      <c r="BI714" s="707">
        <f>'Data 2'!BI120</f>
        <v>0</v>
      </c>
      <c r="BJ714" s="707">
        <f>'Data 2'!BJ120</f>
        <v>0</v>
      </c>
      <c r="BK714" s="707">
        <f>'Data 2'!BK120</f>
        <v>0</v>
      </c>
      <c r="BL714" s="707">
        <f>'Data 2'!BL120</f>
        <v>0</v>
      </c>
      <c r="BM714" s="707">
        <f>'Data 2'!BM120</f>
        <v>0</v>
      </c>
      <c r="BN714" s="707">
        <f>'Data 2'!BN120</f>
        <v>0</v>
      </c>
      <c r="BO714" s="707">
        <f>'Data 2'!BO120</f>
        <v>0</v>
      </c>
      <c r="BP714" s="707">
        <f>'Data 2'!BP120</f>
        <v>0</v>
      </c>
      <c r="BQ714" s="707">
        <f>'Data 2'!BQ120</f>
        <v>0</v>
      </c>
      <c r="BR714" s="707">
        <f>'Data 2'!BR120</f>
        <v>0</v>
      </c>
      <c r="BS714" s="707">
        <f>'Data 2'!BS120</f>
        <v>0</v>
      </c>
      <c r="BT714" s="707">
        <f>'Data 2'!BT120</f>
        <v>0</v>
      </c>
      <c r="BU714" s="707">
        <f>'Data 2'!BU120</f>
        <v>0</v>
      </c>
      <c r="BV714" s="707">
        <f>'Data 2'!BV120</f>
        <v>0</v>
      </c>
      <c r="BW714" s="707">
        <f>'Data 2'!BX120</f>
        <v>0</v>
      </c>
      <c r="BX714" s="707">
        <f>'Data 2'!BX120</f>
        <v>0</v>
      </c>
      <c r="BY714" s="744"/>
      <c r="BZ714" s="707">
        <f>'Data 2'!BZ120</f>
        <v>0</v>
      </c>
      <c r="CA714" s="707">
        <f>'Data 2'!CA120</f>
        <v>0</v>
      </c>
      <c r="CB714" s="707">
        <f>'Data 2'!CB120</f>
        <v>0</v>
      </c>
      <c r="CC714" s="707">
        <f>'Data 2'!CC120</f>
        <v>0</v>
      </c>
      <c r="CD714" s="698">
        <f t="shared" si="2280"/>
        <v>1050</v>
      </c>
      <c r="CE714" s="698">
        <f t="shared" si="2281"/>
        <v>1556.75</v>
      </c>
      <c r="CF714" s="698">
        <f t="shared" si="2282"/>
        <v>2733.75</v>
      </c>
      <c r="CG714" s="787">
        <f t="shared" si="2283"/>
        <v>0</v>
      </c>
      <c r="CH714" s="1371">
        <f t="shared" si="2288"/>
        <v>0</v>
      </c>
      <c r="CI714" s="1372">
        <f t="shared" si="2288"/>
        <v>0</v>
      </c>
      <c r="CJ714" s="1373">
        <f t="shared" si="2288"/>
        <v>0</v>
      </c>
      <c r="CK714" s="1373">
        <f t="shared" si="2288"/>
        <v>0</v>
      </c>
      <c r="CL714" s="1373">
        <f t="shared" si="2288"/>
        <v>0</v>
      </c>
      <c r="CM714" s="1373">
        <f t="shared" si="2288"/>
        <v>0</v>
      </c>
      <c r="CN714" s="1373">
        <f t="shared" si="2288"/>
        <v>0</v>
      </c>
      <c r="CO714" s="1374">
        <f t="shared" si="2288"/>
        <v>0</v>
      </c>
      <c r="CP714" s="1374">
        <f t="shared" si="2288"/>
        <v>0</v>
      </c>
      <c r="CQ714" s="1374">
        <f t="shared" si="2288"/>
        <v>0</v>
      </c>
      <c r="CR714" s="1374">
        <f t="shared" si="2289"/>
        <v>0</v>
      </c>
      <c r="CS714" s="1373">
        <f t="shared" si="2289"/>
        <v>0</v>
      </c>
      <c r="CT714" s="1373">
        <f t="shared" si="2289"/>
        <v>0</v>
      </c>
      <c r="CU714" s="1373">
        <f t="shared" si="2289"/>
        <v>0</v>
      </c>
      <c r="CV714" s="1373">
        <f t="shared" si="2289"/>
        <v>0</v>
      </c>
      <c r="CW714" s="1373">
        <f t="shared" si="2289"/>
        <v>2400</v>
      </c>
      <c r="CX714" s="1372">
        <f t="shared" si="2289"/>
        <v>14400</v>
      </c>
      <c r="CY714" s="1375">
        <f t="shared" si="2289"/>
        <v>17892</v>
      </c>
      <c r="CZ714" s="532">
        <f t="shared" si="2290"/>
        <v>0</v>
      </c>
      <c r="DA714" s="533">
        <f t="shared" si="2290"/>
        <v>0</v>
      </c>
      <c r="DB714" s="534">
        <f t="shared" si="2290"/>
        <v>0</v>
      </c>
      <c r="DC714" s="534">
        <f t="shared" si="2290"/>
        <v>0</v>
      </c>
      <c r="DD714" s="534">
        <f t="shared" si="2290"/>
        <v>0</v>
      </c>
      <c r="DE714" s="534">
        <f t="shared" si="2290"/>
        <v>0</v>
      </c>
      <c r="DF714" s="534">
        <f t="shared" si="2290"/>
        <v>0</v>
      </c>
      <c r="DG714" s="535">
        <f t="shared" si="2290"/>
        <v>0</v>
      </c>
      <c r="DH714" s="535">
        <f t="shared" si="2290"/>
        <v>0</v>
      </c>
      <c r="DI714" s="535">
        <f t="shared" si="2290"/>
        <v>0</v>
      </c>
      <c r="DJ714" s="535">
        <f t="shared" si="2291"/>
        <v>0</v>
      </c>
      <c r="DK714" s="534">
        <f t="shared" si="2291"/>
        <v>0</v>
      </c>
      <c r="DL714" s="534">
        <f t="shared" si="2291"/>
        <v>0</v>
      </c>
      <c r="DM714" s="534">
        <f t="shared" si="2291"/>
        <v>1900</v>
      </c>
      <c r="DN714" s="534">
        <f t="shared" si="2291"/>
        <v>3400</v>
      </c>
      <c r="DO714" s="534">
        <f t="shared" si="2291"/>
        <v>5608</v>
      </c>
      <c r="DP714" s="533">
        <f t="shared" si="2291"/>
        <v>14000</v>
      </c>
      <c r="DQ714" s="532">
        <f t="shared" si="2291"/>
        <v>14000</v>
      </c>
      <c r="DR714" s="753">
        <f>COUNT(B714:S714)</f>
        <v>18</v>
      </c>
      <c r="DS714" s="111">
        <f>COUNT(U714:AL714)</f>
        <v>18</v>
      </c>
      <c r="DT714" s="111">
        <f>COUNT(AN714:BE714)</f>
        <v>18</v>
      </c>
      <c r="DU714" s="111">
        <f>COUNT(BG714:BX714)</f>
        <v>18</v>
      </c>
      <c r="DV714" s="602"/>
      <c r="DW714" s="719"/>
      <c r="DX714" s="719"/>
      <c r="DY714" s="719"/>
      <c r="DZ714" s="719"/>
      <c r="EA714" s="719"/>
      <c r="EB714" s="719"/>
      <c r="EC714" s="719"/>
      <c r="ED714" s="719"/>
      <c r="EE714" s="603"/>
    </row>
    <row r="715" spans="1:135" s="604" customFormat="1" ht="15.75" customHeight="1">
      <c r="A715" s="843" t="s">
        <v>425</v>
      </c>
      <c r="B715" s="854"/>
      <c r="C715" s="854"/>
      <c r="D715" s="854"/>
      <c r="E715" s="854"/>
      <c r="F715" s="854"/>
      <c r="G715" s="854"/>
      <c r="H715" s="854"/>
      <c r="I715" s="854"/>
      <c r="J715" s="854"/>
      <c r="K715" s="854"/>
      <c r="L715" s="854"/>
      <c r="M715" s="854"/>
      <c r="N715" s="854"/>
      <c r="O715" s="854"/>
      <c r="P715" s="854"/>
      <c r="Q715" s="854"/>
      <c r="R715" s="854"/>
      <c r="S715" s="854"/>
      <c r="T715" s="872"/>
      <c r="U715" s="854"/>
      <c r="V715" s="854"/>
      <c r="W715" s="854"/>
      <c r="X715" s="854"/>
      <c r="Y715" s="854"/>
      <c r="Z715" s="854"/>
      <c r="AA715" s="854"/>
      <c r="AB715" s="854"/>
      <c r="AC715" s="854"/>
      <c r="AD715" s="854"/>
      <c r="AE715" s="854"/>
      <c r="AF715" s="854"/>
      <c r="AG715" s="854"/>
      <c r="AH715" s="854"/>
      <c r="AI715" s="854"/>
      <c r="AJ715" s="854"/>
      <c r="AK715" s="854"/>
      <c r="AL715" s="854"/>
      <c r="AM715" s="872"/>
      <c r="AN715" s="854"/>
      <c r="AO715" s="854"/>
      <c r="AP715" s="854"/>
      <c r="AQ715" s="854"/>
      <c r="AR715" s="854"/>
      <c r="AS715" s="854"/>
      <c r="AT715" s="854"/>
      <c r="AU715" s="854"/>
      <c r="AV715" s="854"/>
      <c r="AW715" s="854"/>
      <c r="AX715" s="854"/>
      <c r="AY715" s="854"/>
      <c r="AZ715" s="854"/>
      <c r="BA715" s="854"/>
      <c r="BB715" s="854"/>
      <c r="BC715" s="854"/>
      <c r="BD715" s="854"/>
      <c r="BE715" s="854"/>
      <c r="BF715" s="872"/>
      <c r="BG715" s="854"/>
      <c r="BH715" s="854"/>
      <c r="BI715" s="854"/>
      <c r="BJ715" s="854"/>
      <c r="BK715" s="854"/>
      <c r="BL715" s="854"/>
      <c r="BM715" s="854"/>
      <c r="BN715" s="854"/>
      <c r="BO715" s="854"/>
      <c r="BP715" s="854"/>
      <c r="BQ715" s="854"/>
      <c r="BR715" s="854"/>
      <c r="BS715" s="854"/>
      <c r="BT715" s="854"/>
      <c r="BU715" s="854"/>
      <c r="BV715" s="854"/>
      <c r="BW715" s="854"/>
      <c r="BX715" s="854"/>
      <c r="BY715" s="872"/>
      <c r="BZ715" s="854"/>
      <c r="CA715" s="854"/>
      <c r="CB715" s="854"/>
      <c r="CC715" s="854"/>
      <c r="CD715" s="690" t="str">
        <f t="shared" si="2280"/>
        <v/>
      </c>
      <c r="CE715" s="690" t="str">
        <f t="shared" si="2281"/>
        <v/>
      </c>
      <c r="CF715" s="690" t="str">
        <f t="shared" si="2282"/>
        <v/>
      </c>
      <c r="CG715" s="786" t="str">
        <f t="shared" si="2283"/>
        <v/>
      </c>
      <c r="CH715" s="666"/>
      <c r="CI715" s="666"/>
      <c r="CJ715" s="666"/>
      <c r="CK715" s="666"/>
      <c r="CL715" s="666"/>
      <c r="CM715" s="666"/>
      <c r="CN715" s="666"/>
      <c r="CO715" s="666"/>
      <c r="CP715" s="666"/>
      <c r="CQ715" s="666"/>
      <c r="CR715" s="666"/>
      <c r="CS715" s="666"/>
      <c r="CT715" s="666"/>
      <c r="CU715" s="666"/>
      <c r="CV715" s="666"/>
      <c r="CW715" s="666"/>
      <c r="CX715" s="666"/>
      <c r="CY715" s="666"/>
      <c r="CZ715" s="208"/>
      <c r="DA715" s="208"/>
      <c r="DB715" s="208"/>
      <c r="DC715" s="208"/>
      <c r="DD715" s="208"/>
      <c r="DE715" s="208"/>
      <c r="DF715" s="208"/>
      <c r="DG715" s="208"/>
      <c r="DH715" s="208"/>
      <c r="DI715" s="208"/>
      <c r="DJ715" s="208"/>
      <c r="DK715" s="208"/>
      <c r="DL715" s="208"/>
      <c r="DM715" s="208"/>
      <c r="DN715" s="208"/>
      <c r="DO715" s="208"/>
      <c r="DP715" s="208"/>
      <c r="DQ715" s="208"/>
      <c r="DR715" s="699"/>
      <c r="DS715" s="112"/>
      <c r="DT715" s="112"/>
      <c r="DU715" s="112"/>
      <c r="DV715" s="692"/>
      <c r="DW715" s="718"/>
      <c r="DX715" s="718"/>
      <c r="DY715" s="718"/>
      <c r="DZ715" s="718"/>
      <c r="EA715" s="718"/>
      <c r="EB715" s="718"/>
      <c r="EC715" s="718"/>
      <c r="ED715" s="718"/>
      <c r="EE715" s="603"/>
    </row>
    <row r="716" spans="1:135" s="604" customFormat="1" ht="15.75" hidden="1" customHeight="1">
      <c r="A716" s="710" t="s">
        <v>154</v>
      </c>
      <c r="B716" s="284"/>
      <c r="C716" s="284"/>
      <c r="D716" s="284"/>
      <c r="E716" s="284"/>
      <c r="F716" s="284"/>
      <c r="G716" s="284"/>
      <c r="H716" s="284"/>
      <c r="I716" s="284"/>
      <c r="J716" s="284"/>
      <c r="K716" s="284"/>
      <c r="L716" s="284"/>
      <c r="M716" s="284"/>
      <c r="N716" s="284"/>
      <c r="O716" s="284"/>
      <c r="P716" s="284"/>
      <c r="Q716" s="284"/>
      <c r="R716" s="284"/>
      <c r="S716" s="284"/>
      <c r="T716" s="872"/>
      <c r="U716" s="284"/>
      <c r="V716" s="284"/>
      <c r="W716" s="284"/>
      <c r="X716" s="284"/>
      <c r="Y716" s="284"/>
      <c r="Z716" s="284"/>
      <c r="AA716" s="284"/>
      <c r="AB716" s="284"/>
      <c r="AC716" s="284"/>
      <c r="AD716" s="284"/>
      <c r="AE716" s="284"/>
      <c r="AF716" s="284"/>
      <c r="AG716" s="284"/>
      <c r="AH716" s="284"/>
      <c r="AI716" s="284"/>
      <c r="AJ716" s="284"/>
      <c r="AK716" s="284"/>
      <c r="AL716" s="284"/>
      <c r="AM716" s="872"/>
      <c r="AN716" s="284"/>
      <c r="AO716" s="284"/>
      <c r="AP716" s="284"/>
      <c r="AQ716" s="284"/>
      <c r="AR716" s="284"/>
      <c r="AS716" s="284"/>
      <c r="AT716" s="284"/>
      <c r="AU716" s="284"/>
      <c r="AV716" s="284"/>
      <c r="AW716" s="284"/>
      <c r="AX716" s="284"/>
      <c r="AY716" s="284"/>
      <c r="AZ716" s="284"/>
      <c r="BA716" s="284"/>
      <c r="BB716" s="284"/>
      <c r="BC716" s="284"/>
      <c r="BD716" s="284"/>
      <c r="BE716" s="284"/>
      <c r="BF716" s="872"/>
      <c r="BG716" s="284"/>
      <c r="BH716" s="284"/>
      <c r="BI716" s="284"/>
      <c r="BJ716" s="284"/>
      <c r="BK716" s="284"/>
      <c r="BL716" s="284"/>
      <c r="BM716" s="284"/>
      <c r="BN716" s="284"/>
      <c r="BO716" s="284"/>
      <c r="BP716" s="284"/>
      <c r="BQ716" s="284"/>
      <c r="BR716" s="284"/>
      <c r="BS716" s="284"/>
      <c r="BT716" s="284"/>
      <c r="BU716" s="284"/>
      <c r="BV716" s="284"/>
      <c r="BW716" s="284"/>
      <c r="BX716" s="284"/>
      <c r="BY716" s="872"/>
      <c r="BZ716" s="284"/>
      <c r="CA716" s="284"/>
      <c r="CB716" s="284"/>
      <c r="CC716" s="284"/>
      <c r="CD716" s="698" t="str">
        <f t="shared" si="2280"/>
        <v/>
      </c>
      <c r="CE716" s="698" t="str">
        <f t="shared" si="2281"/>
        <v/>
      </c>
      <c r="CF716" s="698" t="str">
        <f t="shared" si="2282"/>
        <v/>
      </c>
      <c r="CG716" s="787" t="str">
        <f t="shared" si="2283"/>
        <v/>
      </c>
      <c r="CH716" s="1371" t="str">
        <f t="shared" ref="CH716:CH732" si="2292">IF($CH$4=$CD$4,IF(OR(-FLOOR(((18-COUNT($B716:$S716))/2),1)+CH$7&lt;1,-FLOOR(((18-COUNT($B716:$S716))/2),1)+CH$7&gt;COUNT($B716:$S716)),"",LARGE($B716:$S716,-FLOOR(((18-COUNT($B716:$S716))/2),1)+CH$7)),IF(OR(-FLOOR(((18-COUNT($AN716:$BE716))/2),1)+CH$7&lt;1,-FLOOR(((18-COUNT($AN716:$BE716))/2),1)+CH$7&gt;COUNT($AN716:$BE716)),"",LARGE($AN716:$BE716,-FLOOR(((18-COUNT($AN716:$BE716))/2),1)+CH$7)))</f>
        <v/>
      </c>
      <c r="CI716" s="1372" t="str">
        <f t="shared" ref="CI716:CI732" si="2293">IF($CH$4=$CD$4,IF(OR(-FLOOR(((18-COUNT($B716:$S716))/2),1)+CI$7&lt;1,-FLOOR(((18-COUNT($B716:$S716))/2),1)+CI$7&gt;COUNT($B716:$S716)),"",LARGE($B716:$S716,-FLOOR(((18-COUNT($B716:$S716))/2),1)+CI$7)),IF(OR(-FLOOR(((18-COUNT($AN716:$BE716))/2),1)+CI$7&lt;1,-FLOOR(((18-COUNT($AN716:$BE716))/2),1)+CI$7&gt;COUNT($AN716:$BE716)),"",LARGE($AN716:$BE716,-FLOOR(((18-COUNT($AN716:$BE716))/2),1)+CI$7)))</f>
        <v/>
      </c>
      <c r="CJ716" s="1373" t="str">
        <f t="shared" ref="CJ716:CJ732" si="2294">IF($CH$4=$CD$4,IF(OR(-FLOOR(((18-COUNT($B716:$S716))/2),1)+CJ$7&lt;1,-FLOOR(((18-COUNT($B716:$S716))/2),1)+CJ$7&gt;COUNT($B716:$S716)),"",LARGE($B716:$S716,-FLOOR(((18-COUNT($B716:$S716))/2),1)+CJ$7)),IF(OR(-FLOOR(((18-COUNT($AN716:$BE716))/2),1)+CJ$7&lt;1,-FLOOR(((18-COUNT($AN716:$BE716))/2),1)+CJ$7&gt;COUNT($AN716:$BE716)),"",LARGE($AN716:$BE716,-FLOOR(((18-COUNT($AN716:$BE716))/2),1)+CJ$7)))</f>
        <v/>
      </c>
      <c r="CK716" s="1373" t="str">
        <f t="shared" ref="CK716:CK732" si="2295">IF($CH$4=$CD$4,IF(OR(-FLOOR(((18-COUNT($B716:$S716))/2),1)+CK$7&lt;1,-FLOOR(((18-COUNT($B716:$S716))/2),1)+CK$7&gt;COUNT($B716:$S716)),"",LARGE($B716:$S716,-FLOOR(((18-COUNT($B716:$S716))/2),1)+CK$7)),IF(OR(-FLOOR(((18-COUNT($AN716:$BE716))/2),1)+CK$7&lt;1,-FLOOR(((18-COUNT($AN716:$BE716))/2),1)+CK$7&gt;COUNT($AN716:$BE716)),"",LARGE($AN716:$BE716,-FLOOR(((18-COUNT($AN716:$BE716))/2),1)+CK$7)))</f>
        <v/>
      </c>
      <c r="CL716" s="1373" t="str">
        <f t="shared" ref="CL716:CL732" si="2296">IF($CH$4=$CD$4,IF(OR(-FLOOR(((18-COUNT($B716:$S716))/2),1)+CL$7&lt;1,-FLOOR(((18-COUNT($B716:$S716))/2),1)+CL$7&gt;COUNT($B716:$S716)),"",LARGE($B716:$S716,-FLOOR(((18-COUNT($B716:$S716))/2),1)+CL$7)),IF(OR(-FLOOR(((18-COUNT($AN716:$BE716))/2),1)+CL$7&lt;1,-FLOOR(((18-COUNT($AN716:$BE716))/2),1)+CL$7&gt;COUNT($AN716:$BE716)),"",LARGE($AN716:$BE716,-FLOOR(((18-COUNT($AN716:$BE716))/2),1)+CL$7)))</f>
        <v/>
      </c>
      <c r="CM716" s="1373" t="str">
        <f t="shared" ref="CM716:CM732" si="2297">IF($CH$4=$CD$4,IF(OR(-FLOOR(((18-COUNT($B716:$S716))/2),1)+CM$7&lt;1,-FLOOR(((18-COUNT($B716:$S716))/2),1)+CM$7&gt;COUNT($B716:$S716)),"",LARGE($B716:$S716,-FLOOR(((18-COUNT($B716:$S716))/2),1)+CM$7)),IF(OR(-FLOOR(((18-COUNT($AN716:$BE716))/2),1)+CM$7&lt;1,-FLOOR(((18-COUNT($AN716:$BE716))/2),1)+CM$7&gt;COUNT($AN716:$BE716)),"",LARGE($AN716:$BE716,-FLOOR(((18-COUNT($AN716:$BE716))/2),1)+CM$7)))</f>
        <v/>
      </c>
      <c r="CN716" s="1373" t="str">
        <f t="shared" ref="CN716:CN732" si="2298">IF($CH$4=$CD$4,IF(OR(-FLOOR(((18-COUNT($B716:$S716))/2),1)+CN$7&lt;1,-FLOOR(((18-COUNT($B716:$S716))/2),1)+CN$7&gt;COUNT($B716:$S716)),"",LARGE($B716:$S716,-FLOOR(((18-COUNT($B716:$S716))/2),1)+CN$7)),IF(OR(-FLOOR(((18-COUNT($AN716:$BE716))/2),1)+CN$7&lt;1,-FLOOR(((18-COUNT($AN716:$BE716))/2),1)+CN$7&gt;COUNT($AN716:$BE716)),"",LARGE($AN716:$BE716,-FLOOR(((18-COUNT($AN716:$BE716))/2),1)+CN$7)))</f>
        <v/>
      </c>
      <c r="CO716" s="1374" t="str">
        <f t="shared" ref="CO716:CO732" si="2299">IF($CH$4=$CD$4,IF(OR(-FLOOR(((18-COUNT($B716:$S716))/2),1)+CO$7&lt;1,-FLOOR(((18-COUNT($B716:$S716))/2),1)+CO$7&gt;COUNT($B716:$S716)),"",LARGE($B716:$S716,-FLOOR(((18-COUNT($B716:$S716))/2),1)+CO$7)),IF(OR(-FLOOR(((18-COUNT($AN716:$BE716))/2),1)+CO$7&lt;1,-FLOOR(((18-COUNT($AN716:$BE716))/2),1)+CO$7&gt;COUNT($AN716:$BE716)),"",LARGE($AN716:$BE716,-FLOOR(((18-COUNT($AN716:$BE716))/2),1)+CO$7)))</f>
        <v/>
      </c>
      <c r="CP716" s="1374" t="str">
        <f t="shared" ref="CP716:CP732" si="2300">IF($CH$4=$CD$4,IF(OR(-FLOOR(((18-COUNT($B716:$S716))/2),1)+CP$7&lt;1,-FLOOR(((18-COUNT($B716:$S716))/2),1)+CP$7&gt;COUNT($B716:$S716)),"",LARGE($B716:$S716,-FLOOR(((18-COUNT($B716:$S716))/2),1)+CP$7)),IF(OR(-FLOOR(((18-COUNT($AN716:$BE716))/2),1)+CP$7&lt;1,-FLOOR(((18-COUNT($AN716:$BE716))/2),1)+CP$7&gt;COUNT($AN716:$BE716)),"",LARGE($AN716:$BE716,-FLOOR(((18-COUNT($AN716:$BE716))/2),1)+CP$7)))</f>
        <v/>
      </c>
      <c r="CQ716" s="1374" t="str">
        <f t="shared" ref="CQ716:CQ732" si="2301">IF($CH$4=$CD$4,IF(OR(-FLOOR(((18-COUNT($B716:$S716))/2),1)+CQ$7&lt;1,-FLOOR(((18-COUNT($B716:$S716))/2),1)+CQ$7&gt;COUNT($B716:$S716)),"",LARGE($B716:$S716,-FLOOR(((18-COUNT($B716:$S716))/2),1)+CQ$7)),IF(OR(-FLOOR(((18-COUNT($AN716:$BE716))/2),1)+CQ$7&lt;1,-FLOOR(((18-COUNT($AN716:$BE716))/2),1)+CQ$7&gt;COUNT($AN716:$BE716)),"",LARGE($AN716:$BE716,-FLOOR(((18-COUNT($AN716:$BE716))/2),1)+CQ$7)))</f>
        <v/>
      </c>
      <c r="CR716" s="1374" t="str">
        <f t="shared" ref="CR716:CR732" si="2302">IF($CH$4=$CD$4,IF(OR(-FLOOR(((18-COUNT($B716:$S716))/2),1)+CR$7&lt;1,-FLOOR(((18-COUNT($B716:$S716))/2),1)+CR$7&gt;COUNT($B716:$S716)),"",LARGE($B716:$S716,-FLOOR(((18-COUNT($B716:$S716))/2),1)+CR$7)),IF(OR(-FLOOR(((18-COUNT($AN716:$BE716))/2),1)+CR$7&lt;1,-FLOOR(((18-COUNT($AN716:$BE716))/2),1)+CR$7&gt;COUNT($AN716:$BE716)),"",LARGE($AN716:$BE716,-FLOOR(((18-COUNT($AN716:$BE716))/2),1)+CR$7)))</f>
        <v/>
      </c>
      <c r="CS716" s="1373" t="str">
        <f t="shared" ref="CS716:CS732" si="2303">IF($CH$4=$CD$4,IF(OR(-FLOOR(((18-COUNT($B716:$S716))/2),1)+CS$7&lt;1,-FLOOR(((18-COUNT($B716:$S716))/2),1)+CS$7&gt;COUNT($B716:$S716)),"",LARGE($B716:$S716,-FLOOR(((18-COUNT($B716:$S716))/2),1)+CS$7)),IF(OR(-FLOOR(((18-COUNT($AN716:$BE716))/2),1)+CS$7&lt;1,-FLOOR(((18-COUNT($AN716:$BE716))/2),1)+CS$7&gt;COUNT($AN716:$BE716)),"",LARGE($AN716:$BE716,-FLOOR(((18-COUNT($AN716:$BE716))/2),1)+CS$7)))</f>
        <v/>
      </c>
      <c r="CT716" s="1373" t="str">
        <f t="shared" ref="CT716:CT732" si="2304">IF($CH$4=$CD$4,IF(OR(-FLOOR(((18-COUNT($B716:$S716))/2),1)+CT$7&lt;1,-FLOOR(((18-COUNT($B716:$S716))/2),1)+CT$7&gt;COUNT($B716:$S716)),"",LARGE($B716:$S716,-FLOOR(((18-COUNT($B716:$S716))/2),1)+CT$7)),IF(OR(-FLOOR(((18-COUNT($AN716:$BE716))/2),1)+CT$7&lt;1,-FLOOR(((18-COUNT($AN716:$BE716))/2),1)+CT$7&gt;COUNT($AN716:$BE716)),"",LARGE($AN716:$BE716,-FLOOR(((18-COUNT($AN716:$BE716))/2),1)+CT$7)))</f>
        <v/>
      </c>
      <c r="CU716" s="1373" t="str">
        <f t="shared" ref="CU716:CU732" si="2305">IF($CH$4=$CD$4,IF(OR(-FLOOR(((18-COUNT($B716:$S716))/2),1)+CU$7&lt;1,-FLOOR(((18-COUNT($B716:$S716))/2),1)+CU$7&gt;COUNT($B716:$S716)),"",LARGE($B716:$S716,-FLOOR(((18-COUNT($B716:$S716))/2),1)+CU$7)),IF(OR(-FLOOR(((18-COUNT($AN716:$BE716))/2),1)+CU$7&lt;1,-FLOOR(((18-COUNT($AN716:$BE716))/2),1)+CU$7&gt;COUNT($AN716:$BE716)),"",LARGE($AN716:$BE716,-FLOOR(((18-COUNT($AN716:$BE716))/2),1)+CU$7)))</f>
        <v/>
      </c>
      <c r="CV716" s="1373" t="str">
        <f t="shared" ref="CV716:CV732" si="2306">IF($CH$4=$CD$4,IF(OR(-FLOOR(((18-COUNT($B716:$S716))/2),1)+CV$7&lt;1,-FLOOR(((18-COUNT($B716:$S716))/2),1)+CV$7&gt;COUNT($B716:$S716)),"",LARGE($B716:$S716,-FLOOR(((18-COUNT($B716:$S716))/2),1)+CV$7)),IF(OR(-FLOOR(((18-COUNT($AN716:$BE716))/2),1)+CV$7&lt;1,-FLOOR(((18-COUNT($AN716:$BE716))/2),1)+CV$7&gt;COUNT($AN716:$BE716)),"",LARGE($AN716:$BE716,-FLOOR(((18-COUNT($AN716:$BE716))/2),1)+CV$7)))</f>
        <v/>
      </c>
      <c r="CW716" s="1373" t="str">
        <f t="shared" ref="CW716:CW732" si="2307">IF($CH$4=$CD$4,IF(OR(-FLOOR(((18-COUNT($B716:$S716))/2),1)+CW$7&lt;1,-FLOOR(((18-COUNT($B716:$S716))/2),1)+CW$7&gt;COUNT($B716:$S716)),"",LARGE($B716:$S716,-FLOOR(((18-COUNT($B716:$S716))/2),1)+CW$7)),IF(OR(-FLOOR(((18-COUNT($AN716:$BE716))/2),1)+CW$7&lt;1,-FLOOR(((18-COUNT($AN716:$BE716))/2),1)+CW$7&gt;COUNT($AN716:$BE716)),"",LARGE($AN716:$BE716,-FLOOR(((18-COUNT($AN716:$BE716))/2),1)+CW$7)))</f>
        <v/>
      </c>
      <c r="CX716" s="1372" t="str">
        <f t="shared" ref="CX716:CX732" si="2308">IF($CH$4=$CD$4,IF(OR(-FLOOR(((18-COUNT($B716:$S716))/2),1)+CX$7&lt;1,-FLOOR(((18-COUNT($B716:$S716))/2),1)+CX$7&gt;COUNT($B716:$S716)),"",LARGE($B716:$S716,-FLOOR(((18-COUNT($B716:$S716))/2),1)+CX$7)),IF(OR(-FLOOR(((18-COUNT($AN716:$BE716))/2),1)+CX$7&lt;1,-FLOOR(((18-COUNT($AN716:$BE716))/2),1)+CX$7&gt;COUNT($AN716:$BE716)),"",LARGE($AN716:$BE716,-FLOOR(((18-COUNT($AN716:$BE716))/2),1)+CX$7)))</f>
        <v/>
      </c>
      <c r="CY716" s="1375" t="str">
        <f t="shared" ref="CY716:CY732" si="2309">IF($CH$4=$CD$4,IF(OR(-FLOOR(((18-COUNT($B716:$S716))/2),1)+CY$7&lt;1,-FLOOR(((18-COUNT($B716:$S716))/2),1)+CY$7&gt;COUNT($B716:$S716)),"",LARGE($B716:$S716,-FLOOR(((18-COUNT($B716:$S716))/2),1)+CY$7)),IF(OR(-FLOOR(((18-COUNT($AN716:$BE716))/2),1)+CY$7&lt;1,-FLOOR(((18-COUNT($AN716:$BE716))/2),1)+CY$7&gt;COUNT($AN716:$BE716)),"",LARGE($AN716:$BE716,-FLOOR(((18-COUNT($AN716:$BE716))/2),1)+CY$7)))</f>
        <v/>
      </c>
      <c r="CZ716" s="532" t="str">
        <f t="shared" ref="CZ716:CZ732" si="2310">IF($CH$4=$CD$4,IF(OR(-FLOOR(((18-COUNT($U716:$AL716))/2),1)+CZ$7&lt;1,-FLOOR(((18-COUNT($U716:$AL716))/2),1)+CZ$7&gt;COUNT($U716:$AL716)),"",LARGE($U716:$AL716,-FLOOR(((18-COUNT($U716:$AL716))/2),1)+CZ$7)),IF(OR(-FLOOR(((18-COUNT($BG716:$BX716))/2),1)+CZ$7&lt;1,-FLOOR(((18-COUNT($BG716:$BX716))/2),1)+CZ$7&gt;COUNT($BG716:$BX716)),"",LARGE($BG716:$BX716,-FLOOR(((18-COUNT($BG716:$BX716))/2),1)+CZ$7)))</f>
        <v/>
      </c>
      <c r="DA716" s="533" t="str">
        <f t="shared" ref="DA716:DA732" si="2311">IF($CH$4=$CD$4,IF(OR(-FLOOR(((18-COUNT($U716:$AL716))/2),1)+DA$7&lt;1,-FLOOR(((18-COUNT($U716:$AL716))/2),1)+DA$7&gt;COUNT($U716:$AL716)),"",LARGE($U716:$AL716,-FLOOR(((18-COUNT($U716:$AL716))/2),1)+DA$7)),IF(OR(-FLOOR(((18-COUNT($BG716:$BX716))/2),1)+DA$7&lt;1,-FLOOR(((18-COUNT($BG716:$BX716))/2),1)+DA$7&gt;COUNT($BG716:$BX716)),"",LARGE($BG716:$BX716,-FLOOR(((18-COUNT($BG716:$BX716))/2),1)+DA$7)))</f>
        <v/>
      </c>
      <c r="DB716" s="534" t="str">
        <f t="shared" ref="DB716:DB732" si="2312">IF($CH$4=$CD$4,IF(OR(-FLOOR(((18-COUNT($U716:$AL716))/2),1)+DB$7&lt;1,-FLOOR(((18-COUNT($U716:$AL716))/2),1)+DB$7&gt;COUNT($U716:$AL716)),"",LARGE($U716:$AL716,-FLOOR(((18-COUNT($U716:$AL716))/2),1)+DB$7)),IF(OR(-FLOOR(((18-COUNT($BG716:$BX716))/2),1)+DB$7&lt;1,-FLOOR(((18-COUNT($BG716:$BX716))/2),1)+DB$7&gt;COUNT($BG716:$BX716)),"",LARGE($BG716:$BX716,-FLOOR(((18-COUNT($BG716:$BX716))/2),1)+DB$7)))</f>
        <v/>
      </c>
      <c r="DC716" s="534" t="str">
        <f t="shared" ref="DC716:DC732" si="2313">IF($CH$4=$CD$4,IF(OR(-FLOOR(((18-COUNT($U716:$AL716))/2),1)+DC$7&lt;1,-FLOOR(((18-COUNT($U716:$AL716))/2),1)+DC$7&gt;COUNT($U716:$AL716)),"",LARGE($U716:$AL716,-FLOOR(((18-COUNT($U716:$AL716))/2),1)+DC$7)),IF(OR(-FLOOR(((18-COUNT($BG716:$BX716))/2),1)+DC$7&lt;1,-FLOOR(((18-COUNT($BG716:$BX716))/2),1)+DC$7&gt;COUNT($BG716:$BX716)),"",LARGE($BG716:$BX716,-FLOOR(((18-COUNT($BG716:$BX716))/2),1)+DC$7)))</f>
        <v/>
      </c>
      <c r="DD716" s="534" t="str">
        <f t="shared" ref="DD716:DD732" si="2314">IF($CH$4=$CD$4,IF(OR(-FLOOR(((18-COUNT($U716:$AL716))/2),1)+DD$7&lt;1,-FLOOR(((18-COUNT($U716:$AL716))/2),1)+DD$7&gt;COUNT($U716:$AL716)),"",LARGE($U716:$AL716,-FLOOR(((18-COUNT($U716:$AL716))/2),1)+DD$7)),IF(OR(-FLOOR(((18-COUNT($BG716:$BX716))/2),1)+DD$7&lt;1,-FLOOR(((18-COUNT($BG716:$BX716))/2),1)+DD$7&gt;COUNT($BG716:$BX716)),"",LARGE($BG716:$BX716,-FLOOR(((18-COUNT($BG716:$BX716))/2),1)+DD$7)))</f>
        <v/>
      </c>
      <c r="DE716" s="534" t="str">
        <f t="shared" ref="DE716:DE732" si="2315">IF($CH$4=$CD$4,IF(OR(-FLOOR(((18-COUNT($U716:$AL716))/2),1)+DE$7&lt;1,-FLOOR(((18-COUNT($U716:$AL716))/2),1)+DE$7&gt;COUNT($U716:$AL716)),"",LARGE($U716:$AL716,-FLOOR(((18-COUNT($U716:$AL716))/2),1)+DE$7)),IF(OR(-FLOOR(((18-COUNT($BG716:$BX716))/2),1)+DE$7&lt;1,-FLOOR(((18-COUNT($BG716:$BX716))/2),1)+DE$7&gt;COUNT($BG716:$BX716)),"",LARGE($BG716:$BX716,-FLOOR(((18-COUNT($BG716:$BX716))/2),1)+DE$7)))</f>
        <v/>
      </c>
      <c r="DF716" s="534" t="str">
        <f t="shared" ref="DF716:DF732" si="2316">IF($CH$4=$CD$4,IF(OR(-FLOOR(((18-COUNT($U716:$AL716))/2),1)+DF$7&lt;1,-FLOOR(((18-COUNT($U716:$AL716))/2),1)+DF$7&gt;COUNT($U716:$AL716)),"",LARGE($U716:$AL716,-FLOOR(((18-COUNT($U716:$AL716))/2),1)+DF$7)),IF(OR(-FLOOR(((18-COUNT($BG716:$BX716))/2),1)+DF$7&lt;1,-FLOOR(((18-COUNT($BG716:$BX716))/2),1)+DF$7&gt;COUNT($BG716:$BX716)),"",LARGE($BG716:$BX716,-FLOOR(((18-COUNT($BG716:$BX716))/2),1)+DF$7)))</f>
        <v/>
      </c>
      <c r="DG716" s="535" t="str">
        <f t="shared" ref="DG716:DG732" si="2317">IF($CH$4=$CD$4,IF(OR(-FLOOR(((18-COUNT($U716:$AL716))/2),1)+DG$7&lt;1,-FLOOR(((18-COUNT($U716:$AL716))/2),1)+DG$7&gt;COUNT($U716:$AL716)),"",LARGE($U716:$AL716,-FLOOR(((18-COUNT($U716:$AL716))/2),1)+DG$7)),IF(OR(-FLOOR(((18-COUNT($BG716:$BX716))/2),1)+DG$7&lt;1,-FLOOR(((18-COUNT($BG716:$BX716))/2),1)+DG$7&gt;COUNT($BG716:$BX716)),"",LARGE($BG716:$BX716,-FLOOR(((18-COUNT($BG716:$BX716))/2),1)+DG$7)))</f>
        <v/>
      </c>
      <c r="DH716" s="535" t="str">
        <f t="shared" ref="DH716:DH732" si="2318">IF($CH$4=$CD$4,IF(OR(-FLOOR(((18-COUNT($U716:$AL716))/2),1)+DH$7&lt;1,-FLOOR(((18-COUNT($U716:$AL716))/2),1)+DH$7&gt;COUNT($U716:$AL716)),"",LARGE($U716:$AL716,-FLOOR(((18-COUNT($U716:$AL716))/2),1)+DH$7)),IF(OR(-FLOOR(((18-COUNT($BG716:$BX716))/2),1)+DH$7&lt;1,-FLOOR(((18-COUNT($BG716:$BX716))/2),1)+DH$7&gt;COUNT($BG716:$BX716)),"",LARGE($BG716:$BX716,-FLOOR(((18-COUNT($BG716:$BX716))/2),1)+DH$7)))</f>
        <v/>
      </c>
      <c r="DI716" s="535" t="str">
        <f t="shared" ref="DI716:DI732" si="2319">IF($CH$4=$CD$4,IF(OR(-FLOOR(((18-COUNT($U716:$AL716))/2),1)+DI$7&lt;1,-FLOOR(((18-COUNT($U716:$AL716))/2),1)+DI$7&gt;COUNT($U716:$AL716)),"",LARGE($U716:$AL716,-FLOOR(((18-COUNT($U716:$AL716))/2),1)+DI$7)),IF(OR(-FLOOR(((18-COUNT($BG716:$BX716))/2),1)+DI$7&lt;1,-FLOOR(((18-COUNT($BG716:$BX716))/2),1)+DI$7&gt;COUNT($BG716:$BX716)),"",LARGE($BG716:$BX716,-FLOOR(((18-COUNT($BG716:$BX716))/2),1)+DI$7)))</f>
        <v/>
      </c>
      <c r="DJ716" s="535" t="str">
        <f t="shared" ref="DJ716:DJ732" si="2320">IF($CH$4=$CD$4,IF(OR(-FLOOR(((18-COUNT($U716:$AL716))/2),1)+DJ$7&lt;1,-FLOOR(((18-COUNT($U716:$AL716))/2),1)+DJ$7&gt;COUNT($U716:$AL716)),"",LARGE($U716:$AL716,-FLOOR(((18-COUNT($U716:$AL716))/2),1)+DJ$7)),IF(OR(-FLOOR(((18-COUNT($BG716:$BX716))/2),1)+DJ$7&lt;1,-FLOOR(((18-COUNT($BG716:$BX716))/2),1)+DJ$7&gt;COUNT($BG716:$BX716)),"",LARGE($BG716:$BX716,-FLOOR(((18-COUNT($BG716:$BX716))/2),1)+DJ$7)))</f>
        <v/>
      </c>
      <c r="DK716" s="534" t="str">
        <f t="shared" ref="DK716:DK732" si="2321">IF($CH$4=$CD$4,IF(OR(-FLOOR(((18-COUNT($U716:$AL716))/2),1)+DK$7&lt;1,-FLOOR(((18-COUNT($U716:$AL716))/2),1)+DK$7&gt;COUNT($U716:$AL716)),"",LARGE($U716:$AL716,-FLOOR(((18-COUNT($U716:$AL716))/2),1)+DK$7)),IF(OR(-FLOOR(((18-COUNT($BG716:$BX716))/2),1)+DK$7&lt;1,-FLOOR(((18-COUNT($BG716:$BX716))/2),1)+DK$7&gt;COUNT($BG716:$BX716)),"",LARGE($BG716:$BX716,-FLOOR(((18-COUNT($BG716:$BX716))/2),1)+DK$7)))</f>
        <v/>
      </c>
      <c r="DL716" s="534" t="str">
        <f t="shared" ref="DL716:DL732" si="2322">IF($CH$4=$CD$4,IF(OR(-FLOOR(((18-COUNT($U716:$AL716))/2),1)+DL$7&lt;1,-FLOOR(((18-COUNT($U716:$AL716))/2),1)+DL$7&gt;COUNT($U716:$AL716)),"",LARGE($U716:$AL716,-FLOOR(((18-COUNT($U716:$AL716))/2),1)+DL$7)),IF(OR(-FLOOR(((18-COUNT($BG716:$BX716))/2),1)+DL$7&lt;1,-FLOOR(((18-COUNT($BG716:$BX716))/2),1)+DL$7&gt;COUNT($BG716:$BX716)),"",LARGE($BG716:$BX716,-FLOOR(((18-COUNT($BG716:$BX716))/2),1)+DL$7)))</f>
        <v/>
      </c>
      <c r="DM716" s="534" t="str">
        <f t="shared" ref="DM716:DM732" si="2323">IF($CH$4=$CD$4,IF(OR(-FLOOR(((18-COUNT($U716:$AL716))/2),1)+DM$7&lt;1,-FLOOR(((18-COUNT($U716:$AL716))/2),1)+DM$7&gt;COUNT($U716:$AL716)),"",LARGE($U716:$AL716,-FLOOR(((18-COUNT($U716:$AL716))/2),1)+DM$7)),IF(OR(-FLOOR(((18-COUNT($BG716:$BX716))/2),1)+DM$7&lt;1,-FLOOR(((18-COUNT($BG716:$BX716))/2),1)+DM$7&gt;COUNT($BG716:$BX716)),"",LARGE($BG716:$BX716,-FLOOR(((18-COUNT($BG716:$BX716))/2),1)+DM$7)))</f>
        <v/>
      </c>
      <c r="DN716" s="534" t="str">
        <f t="shared" ref="DN716:DN732" si="2324">IF($CH$4=$CD$4,IF(OR(-FLOOR(((18-COUNT($U716:$AL716))/2),1)+DN$7&lt;1,-FLOOR(((18-COUNT($U716:$AL716))/2),1)+DN$7&gt;COUNT($U716:$AL716)),"",LARGE($U716:$AL716,-FLOOR(((18-COUNT($U716:$AL716))/2),1)+DN$7)),IF(OR(-FLOOR(((18-COUNT($BG716:$BX716))/2),1)+DN$7&lt;1,-FLOOR(((18-COUNT($BG716:$BX716))/2),1)+DN$7&gt;COUNT($BG716:$BX716)),"",LARGE($BG716:$BX716,-FLOOR(((18-COUNT($BG716:$BX716))/2),1)+DN$7)))</f>
        <v/>
      </c>
      <c r="DO716" s="534" t="str">
        <f t="shared" ref="DO716:DO732" si="2325">IF($CH$4=$CD$4,IF(OR(-FLOOR(((18-COUNT($U716:$AL716))/2),1)+DO$7&lt;1,-FLOOR(((18-COUNT($U716:$AL716))/2),1)+DO$7&gt;COUNT($U716:$AL716)),"",LARGE($U716:$AL716,-FLOOR(((18-COUNT($U716:$AL716))/2),1)+DO$7)),IF(OR(-FLOOR(((18-COUNT($BG716:$BX716))/2),1)+DO$7&lt;1,-FLOOR(((18-COUNT($BG716:$BX716))/2),1)+DO$7&gt;COUNT($BG716:$BX716)),"",LARGE($BG716:$BX716,-FLOOR(((18-COUNT($BG716:$BX716))/2),1)+DO$7)))</f>
        <v/>
      </c>
      <c r="DP716" s="533" t="str">
        <f t="shared" ref="DP716:DP732" si="2326">IF($CH$4=$CD$4,IF(OR(-FLOOR(((18-COUNT($U716:$AL716))/2),1)+DP$7&lt;1,-FLOOR(((18-COUNT($U716:$AL716))/2),1)+DP$7&gt;COUNT($U716:$AL716)),"",LARGE($U716:$AL716,-FLOOR(((18-COUNT($U716:$AL716))/2),1)+DP$7)),IF(OR(-FLOOR(((18-COUNT($BG716:$BX716))/2),1)+DP$7&lt;1,-FLOOR(((18-COUNT($BG716:$BX716))/2),1)+DP$7&gt;COUNT($BG716:$BX716)),"",LARGE($BG716:$BX716,-FLOOR(((18-COUNT($BG716:$BX716))/2),1)+DP$7)))</f>
        <v/>
      </c>
      <c r="DQ716" s="532" t="str">
        <f t="shared" ref="DQ716:DQ732" si="2327">IF($CH$4=$CD$4,IF(OR(-FLOOR(((18-COUNT($U716:$AL716))/2),1)+DQ$7&lt;1,-FLOOR(((18-COUNT($U716:$AL716))/2),1)+DQ$7&gt;COUNT($U716:$AL716)),"",LARGE($U716:$AL716,-FLOOR(((18-COUNT($U716:$AL716))/2),1)+DQ$7)),IF(OR(-FLOOR(((18-COUNT($BG716:$BX716))/2),1)+DQ$7&lt;1,-FLOOR(((18-COUNT($BG716:$BX716))/2),1)+DQ$7&gt;COUNT($BG716:$BX716)),"",LARGE($BG716:$BX716,-FLOOR(((18-COUNT($BG716:$BX716))/2),1)+DQ$7)))</f>
        <v/>
      </c>
      <c r="DR716" s="753">
        <f t="shared" ref="DR716:DR732" si="2328">COUNT(B716:S716)</f>
        <v>0</v>
      </c>
      <c r="DS716" s="111">
        <f t="shared" ref="DS716:DS732" si="2329">COUNT(U716:AL716)</f>
        <v>0</v>
      </c>
      <c r="DT716" s="111">
        <f t="shared" ref="DT716:DT732" si="2330">COUNT(AN716:BE716)</f>
        <v>0</v>
      </c>
      <c r="DU716" s="111">
        <f t="shared" ref="DU716:DU732" si="2331">COUNT(BG716:BX716)</f>
        <v>0</v>
      </c>
      <c r="DV716" s="602"/>
      <c r="DW716" s="719"/>
      <c r="DX716" s="719"/>
      <c r="DY716" s="719"/>
      <c r="DZ716" s="719"/>
      <c r="EA716" s="719"/>
      <c r="EB716" s="719"/>
      <c r="EC716" s="719"/>
      <c r="ED716" s="719"/>
      <c r="EE716" s="603"/>
    </row>
    <row r="717" spans="1:135" s="604" customFormat="1" ht="15.75" hidden="1" customHeight="1">
      <c r="A717" s="710" t="s">
        <v>155</v>
      </c>
      <c r="B717" s="233"/>
      <c r="C717" s="233"/>
      <c r="D717" s="233"/>
      <c r="E717" s="233"/>
      <c r="F717" s="233"/>
      <c r="G717" s="233"/>
      <c r="H717" s="233"/>
      <c r="I717" s="233"/>
      <c r="J717" s="233"/>
      <c r="K717" s="233"/>
      <c r="L717" s="233"/>
      <c r="M717" s="233"/>
      <c r="N717" s="233"/>
      <c r="O717" s="233"/>
      <c r="P717" s="233"/>
      <c r="Q717" s="233"/>
      <c r="R717" s="233"/>
      <c r="S717" s="233"/>
      <c r="T717" s="872"/>
      <c r="U717" s="233"/>
      <c r="V717" s="233"/>
      <c r="W717" s="233"/>
      <c r="X717" s="233"/>
      <c r="Y717" s="233"/>
      <c r="Z717" s="233"/>
      <c r="AA717" s="233"/>
      <c r="AB717" s="233"/>
      <c r="AC717" s="233"/>
      <c r="AD717" s="233"/>
      <c r="AE717" s="233"/>
      <c r="AF717" s="233"/>
      <c r="AG717" s="233"/>
      <c r="AH717" s="233"/>
      <c r="AI717" s="233"/>
      <c r="AJ717" s="233"/>
      <c r="AK717" s="233"/>
      <c r="AL717" s="233"/>
      <c r="AM717" s="872"/>
      <c r="AN717" s="233"/>
      <c r="AO717" s="233"/>
      <c r="AP717" s="233"/>
      <c r="AQ717" s="233"/>
      <c r="AR717" s="233"/>
      <c r="AS717" s="233"/>
      <c r="AT717" s="233"/>
      <c r="AU717" s="233"/>
      <c r="AV717" s="233"/>
      <c r="AW717" s="233"/>
      <c r="AX717" s="233"/>
      <c r="AY717" s="233"/>
      <c r="AZ717" s="233"/>
      <c r="BA717" s="233"/>
      <c r="BB717" s="233"/>
      <c r="BC717" s="233"/>
      <c r="BD717" s="233"/>
      <c r="BE717" s="233"/>
      <c r="BF717" s="872"/>
      <c r="BG717" s="233"/>
      <c r="BH717" s="233"/>
      <c r="BI717" s="233"/>
      <c r="BJ717" s="233"/>
      <c r="BK717" s="233"/>
      <c r="BL717" s="233"/>
      <c r="BM717" s="233"/>
      <c r="BN717" s="233"/>
      <c r="BO717" s="233"/>
      <c r="BP717" s="233"/>
      <c r="BQ717" s="233"/>
      <c r="BR717" s="233"/>
      <c r="BS717" s="233"/>
      <c r="BT717" s="233"/>
      <c r="BU717" s="233"/>
      <c r="BV717" s="233"/>
      <c r="BW717" s="233"/>
      <c r="BX717" s="233"/>
      <c r="BY717" s="872"/>
      <c r="BZ717" s="233"/>
      <c r="CA717" s="233"/>
      <c r="CB717" s="233"/>
      <c r="CC717" s="233"/>
      <c r="CD717" s="698" t="str">
        <f t="shared" si="2280"/>
        <v/>
      </c>
      <c r="CE717" s="698" t="str">
        <f t="shared" si="2281"/>
        <v/>
      </c>
      <c r="CF717" s="698" t="str">
        <f t="shared" si="2282"/>
        <v/>
      </c>
      <c r="CG717" s="787" t="str">
        <f t="shared" si="2283"/>
        <v/>
      </c>
      <c r="CH717" s="1371" t="str">
        <f t="shared" si="2292"/>
        <v/>
      </c>
      <c r="CI717" s="1372" t="str">
        <f t="shared" si="2293"/>
        <v/>
      </c>
      <c r="CJ717" s="1373" t="str">
        <f t="shared" si="2294"/>
        <v/>
      </c>
      <c r="CK717" s="1373" t="str">
        <f t="shared" si="2295"/>
        <v/>
      </c>
      <c r="CL717" s="1373" t="str">
        <f t="shared" si="2296"/>
        <v/>
      </c>
      <c r="CM717" s="1373" t="str">
        <f t="shared" si="2297"/>
        <v/>
      </c>
      <c r="CN717" s="1373" t="str">
        <f t="shared" si="2298"/>
        <v/>
      </c>
      <c r="CO717" s="1374" t="str">
        <f t="shared" si="2299"/>
        <v/>
      </c>
      <c r="CP717" s="1374" t="str">
        <f t="shared" si="2300"/>
        <v/>
      </c>
      <c r="CQ717" s="1374" t="str">
        <f t="shared" si="2301"/>
        <v/>
      </c>
      <c r="CR717" s="1374" t="str">
        <f t="shared" si="2302"/>
        <v/>
      </c>
      <c r="CS717" s="1373" t="str">
        <f t="shared" si="2303"/>
        <v/>
      </c>
      <c r="CT717" s="1373" t="str">
        <f t="shared" si="2304"/>
        <v/>
      </c>
      <c r="CU717" s="1373" t="str">
        <f t="shared" si="2305"/>
        <v/>
      </c>
      <c r="CV717" s="1373" t="str">
        <f t="shared" si="2306"/>
        <v/>
      </c>
      <c r="CW717" s="1373" t="str">
        <f t="shared" si="2307"/>
        <v/>
      </c>
      <c r="CX717" s="1372" t="str">
        <f t="shared" si="2308"/>
        <v/>
      </c>
      <c r="CY717" s="1375" t="str">
        <f t="shared" si="2309"/>
        <v/>
      </c>
      <c r="CZ717" s="532" t="str">
        <f t="shared" si="2310"/>
        <v/>
      </c>
      <c r="DA717" s="533" t="str">
        <f t="shared" si="2311"/>
        <v/>
      </c>
      <c r="DB717" s="534" t="str">
        <f t="shared" si="2312"/>
        <v/>
      </c>
      <c r="DC717" s="534" t="str">
        <f t="shared" si="2313"/>
        <v/>
      </c>
      <c r="DD717" s="534" t="str">
        <f t="shared" si="2314"/>
        <v/>
      </c>
      <c r="DE717" s="534" t="str">
        <f t="shared" si="2315"/>
        <v/>
      </c>
      <c r="DF717" s="534" t="str">
        <f t="shared" si="2316"/>
        <v/>
      </c>
      <c r="DG717" s="535" t="str">
        <f t="shared" si="2317"/>
        <v/>
      </c>
      <c r="DH717" s="535" t="str">
        <f t="shared" si="2318"/>
        <v/>
      </c>
      <c r="DI717" s="535" t="str">
        <f t="shared" si="2319"/>
        <v/>
      </c>
      <c r="DJ717" s="535" t="str">
        <f t="shared" si="2320"/>
        <v/>
      </c>
      <c r="DK717" s="534" t="str">
        <f t="shared" si="2321"/>
        <v/>
      </c>
      <c r="DL717" s="534" t="str">
        <f t="shared" si="2322"/>
        <v/>
      </c>
      <c r="DM717" s="534" t="str">
        <f t="shared" si="2323"/>
        <v/>
      </c>
      <c r="DN717" s="534" t="str">
        <f t="shared" si="2324"/>
        <v/>
      </c>
      <c r="DO717" s="534" t="str">
        <f t="shared" si="2325"/>
        <v/>
      </c>
      <c r="DP717" s="533" t="str">
        <f t="shared" si="2326"/>
        <v/>
      </c>
      <c r="DQ717" s="532" t="str">
        <f t="shared" si="2327"/>
        <v/>
      </c>
      <c r="DR717" s="753">
        <f t="shared" si="2328"/>
        <v>0</v>
      </c>
      <c r="DS717" s="111">
        <f t="shared" si="2329"/>
        <v>0</v>
      </c>
      <c r="DT717" s="111">
        <f t="shared" si="2330"/>
        <v>0</v>
      </c>
      <c r="DU717" s="111">
        <f t="shared" si="2331"/>
        <v>0</v>
      </c>
      <c r="DV717" s="602"/>
      <c r="DW717" s="719"/>
      <c r="DX717" s="719"/>
      <c r="DY717" s="719"/>
      <c r="DZ717" s="719"/>
      <c r="EA717" s="719"/>
      <c r="EB717" s="719"/>
      <c r="EC717" s="719"/>
      <c r="ED717" s="719"/>
      <c r="EE717" s="603"/>
    </row>
    <row r="718" spans="1:135" s="604" customFormat="1" ht="15.75" hidden="1" customHeight="1">
      <c r="A718" s="710" t="s">
        <v>156</v>
      </c>
      <c r="B718" s="233"/>
      <c r="C718" s="233"/>
      <c r="D718" s="233"/>
      <c r="E718" s="233"/>
      <c r="F718" s="233"/>
      <c r="G718" s="233"/>
      <c r="H718" s="233"/>
      <c r="I718" s="233"/>
      <c r="J718" s="233"/>
      <c r="K718" s="233"/>
      <c r="L718" s="233"/>
      <c r="M718" s="233"/>
      <c r="N718" s="233"/>
      <c r="O718" s="233"/>
      <c r="P718" s="233"/>
      <c r="Q718" s="233"/>
      <c r="R718" s="233"/>
      <c r="S718" s="233"/>
      <c r="T718" s="872"/>
      <c r="U718" s="233"/>
      <c r="V718" s="233"/>
      <c r="W718" s="233"/>
      <c r="X718" s="233"/>
      <c r="Y718" s="233"/>
      <c r="Z718" s="233"/>
      <c r="AA718" s="233"/>
      <c r="AB718" s="233"/>
      <c r="AC718" s="233"/>
      <c r="AD718" s="233"/>
      <c r="AE718" s="233"/>
      <c r="AF718" s="233"/>
      <c r="AG718" s="233"/>
      <c r="AH718" s="233"/>
      <c r="AI718" s="233"/>
      <c r="AJ718" s="233"/>
      <c r="AK718" s="233"/>
      <c r="AL718" s="233"/>
      <c r="AM718" s="872"/>
      <c r="AN718" s="233"/>
      <c r="AO718" s="233"/>
      <c r="AP718" s="233"/>
      <c r="AQ718" s="233"/>
      <c r="AR718" s="233"/>
      <c r="AS718" s="233"/>
      <c r="AT718" s="233"/>
      <c r="AU718" s="233"/>
      <c r="AV718" s="233"/>
      <c r="AW718" s="233"/>
      <c r="AX718" s="233"/>
      <c r="AY718" s="233"/>
      <c r="AZ718" s="233"/>
      <c r="BA718" s="233"/>
      <c r="BB718" s="233"/>
      <c r="BC718" s="233"/>
      <c r="BD718" s="233"/>
      <c r="BE718" s="233"/>
      <c r="BF718" s="872"/>
      <c r="BG718" s="233"/>
      <c r="BH718" s="233"/>
      <c r="BI718" s="233"/>
      <c r="BJ718" s="233"/>
      <c r="BK718" s="233"/>
      <c r="BL718" s="233"/>
      <c r="BM718" s="233"/>
      <c r="BN718" s="233"/>
      <c r="BO718" s="233"/>
      <c r="BP718" s="233"/>
      <c r="BQ718" s="233"/>
      <c r="BR718" s="233"/>
      <c r="BS718" s="233"/>
      <c r="BT718" s="233"/>
      <c r="BU718" s="233"/>
      <c r="BV718" s="233"/>
      <c r="BW718" s="233"/>
      <c r="BX718" s="233"/>
      <c r="BY718" s="872"/>
      <c r="BZ718" s="233"/>
      <c r="CA718" s="233"/>
      <c r="CB718" s="233"/>
      <c r="CC718" s="233"/>
      <c r="CD718" s="698" t="str">
        <f t="shared" si="2280"/>
        <v/>
      </c>
      <c r="CE718" s="698" t="str">
        <f t="shared" si="2281"/>
        <v/>
      </c>
      <c r="CF718" s="698" t="str">
        <f t="shared" si="2282"/>
        <v/>
      </c>
      <c r="CG718" s="787" t="str">
        <f t="shared" si="2283"/>
        <v/>
      </c>
      <c r="CH718" s="1371" t="str">
        <f t="shared" si="2292"/>
        <v/>
      </c>
      <c r="CI718" s="1372" t="str">
        <f t="shared" si="2293"/>
        <v/>
      </c>
      <c r="CJ718" s="1373" t="str">
        <f t="shared" si="2294"/>
        <v/>
      </c>
      <c r="CK718" s="1373" t="str">
        <f t="shared" si="2295"/>
        <v/>
      </c>
      <c r="CL718" s="1373" t="str">
        <f t="shared" si="2296"/>
        <v/>
      </c>
      <c r="CM718" s="1373" t="str">
        <f t="shared" si="2297"/>
        <v/>
      </c>
      <c r="CN718" s="1373" t="str">
        <f t="shared" si="2298"/>
        <v/>
      </c>
      <c r="CO718" s="1374" t="str">
        <f t="shared" si="2299"/>
        <v/>
      </c>
      <c r="CP718" s="1374" t="str">
        <f t="shared" si="2300"/>
        <v/>
      </c>
      <c r="CQ718" s="1374" t="str">
        <f t="shared" si="2301"/>
        <v/>
      </c>
      <c r="CR718" s="1374" t="str">
        <f t="shared" si="2302"/>
        <v/>
      </c>
      <c r="CS718" s="1373" t="str">
        <f t="shared" si="2303"/>
        <v/>
      </c>
      <c r="CT718" s="1373" t="str">
        <f t="shared" si="2304"/>
        <v/>
      </c>
      <c r="CU718" s="1373" t="str">
        <f t="shared" si="2305"/>
        <v/>
      </c>
      <c r="CV718" s="1373" t="str">
        <f t="shared" si="2306"/>
        <v/>
      </c>
      <c r="CW718" s="1373" t="str">
        <f t="shared" si="2307"/>
        <v/>
      </c>
      <c r="CX718" s="1372" t="str">
        <f t="shared" si="2308"/>
        <v/>
      </c>
      <c r="CY718" s="1375" t="str">
        <f t="shared" si="2309"/>
        <v/>
      </c>
      <c r="CZ718" s="532" t="str">
        <f t="shared" si="2310"/>
        <v/>
      </c>
      <c r="DA718" s="533" t="str">
        <f t="shared" si="2311"/>
        <v/>
      </c>
      <c r="DB718" s="534" t="str">
        <f t="shared" si="2312"/>
        <v/>
      </c>
      <c r="DC718" s="534" t="str">
        <f t="shared" si="2313"/>
        <v/>
      </c>
      <c r="DD718" s="534" t="str">
        <f t="shared" si="2314"/>
        <v/>
      </c>
      <c r="DE718" s="534" t="str">
        <f t="shared" si="2315"/>
        <v/>
      </c>
      <c r="DF718" s="534" t="str">
        <f t="shared" si="2316"/>
        <v/>
      </c>
      <c r="DG718" s="535" t="str">
        <f t="shared" si="2317"/>
        <v/>
      </c>
      <c r="DH718" s="535" t="str">
        <f t="shared" si="2318"/>
        <v/>
      </c>
      <c r="DI718" s="535" t="str">
        <f t="shared" si="2319"/>
        <v/>
      </c>
      <c r="DJ718" s="535" t="str">
        <f t="shared" si="2320"/>
        <v/>
      </c>
      <c r="DK718" s="534" t="str">
        <f t="shared" si="2321"/>
        <v/>
      </c>
      <c r="DL718" s="534" t="str">
        <f t="shared" si="2322"/>
        <v/>
      </c>
      <c r="DM718" s="534" t="str">
        <f t="shared" si="2323"/>
        <v/>
      </c>
      <c r="DN718" s="534" t="str">
        <f t="shared" si="2324"/>
        <v/>
      </c>
      <c r="DO718" s="534" t="str">
        <f t="shared" si="2325"/>
        <v/>
      </c>
      <c r="DP718" s="533" t="str">
        <f t="shared" si="2326"/>
        <v/>
      </c>
      <c r="DQ718" s="532" t="str">
        <f t="shared" si="2327"/>
        <v/>
      </c>
      <c r="DR718" s="753">
        <f t="shared" si="2328"/>
        <v>0</v>
      </c>
      <c r="DS718" s="111">
        <f t="shared" si="2329"/>
        <v>0</v>
      </c>
      <c r="DT718" s="111">
        <f t="shared" si="2330"/>
        <v>0</v>
      </c>
      <c r="DU718" s="111">
        <f t="shared" si="2331"/>
        <v>0</v>
      </c>
      <c r="DV718" s="602"/>
      <c r="DW718" s="719"/>
      <c r="DX718" s="719"/>
      <c r="DY718" s="719"/>
      <c r="DZ718" s="719"/>
      <c r="EA718" s="719"/>
      <c r="EB718" s="719"/>
      <c r="EC718" s="719"/>
      <c r="ED718" s="719"/>
      <c r="EE718" s="603"/>
    </row>
    <row r="719" spans="1:135" s="604" customFormat="1" ht="15.75" hidden="1" customHeight="1">
      <c r="A719" s="710" t="s">
        <v>157</v>
      </c>
      <c r="B719" s="233"/>
      <c r="C719" s="233"/>
      <c r="D719" s="233"/>
      <c r="E719" s="233"/>
      <c r="F719" s="233"/>
      <c r="G719" s="233"/>
      <c r="H719" s="233"/>
      <c r="I719" s="233"/>
      <c r="J719" s="233"/>
      <c r="K719" s="233"/>
      <c r="L719" s="233"/>
      <c r="M719" s="233"/>
      <c r="N719" s="233"/>
      <c r="O719" s="233"/>
      <c r="P719" s="233"/>
      <c r="Q719" s="233"/>
      <c r="R719" s="233"/>
      <c r="S719" s="233"/>
      <c r="T719" s="872"/>
      <c r="U719" s="233"/>
      <c r="V719" s="233"/>
      <c r="W719" s="233"/>
      <c r="X719" s="233"/>
      <c r="Y719" s="233"/>
      <c r="Z719" s="233"/>
      <c r="AA719" s="233"/>
      <c r="AB719" s="233"/>
      <c r="AC719" s="233"/>
      <c r="AD719" s="233"/>
      <c r="AE719" s="233"/>
      <c r="AF719" s="233"/>
      <c r="AG719" s="233"/>
      <c r="AH719" s="233"/>
      <c r="AI719" s="233"/>
      <c r="AJ719" s="233"/>
      <c r="AK719" s="233"/>
      <c r="AL719" s="233"/>
      <c r="AM719" s="872"/>
      <c r="AN719" s="233"/>
      <c r="AO719" s="233"/>
      <c r="AP719" s="233"/>
      <c r="AQ719" s="233"/>
      <c r="AR719" s="233"/>
      <c r="AS719" s="233"/>
      <c r="AT719" s="233"/>
      <c r="AU719" s="233"/>
      <c r="AV719" s="233"/>
      <c r="AW719" s="233"/>
      <c r="AX719" s="233"/>
      <c r="AY719" s="233"/>
      <c r="AZ719" s="233"/>
      <c r="BA719" s="233"/>
      <c r="BB719" s="233"/>
      <c r="BC719" s="233"/>
      <c r="BD719" s="233"/>
      <c r="BE719" s="233"/>
      <c r="BF719" s="872"/>
      <c r="BG719" s="233"/>
      <c r="BH719" s="233"/>
      <c r="BI719" s="233"/>
      <c r="BJ719" s="233"/>
      <c r="BK719" s="233"/>
      <c r="BL719" s="233"/>
      <c r="BM719" s="233"/>
      <c r="BN719" s="233"/>
      <c r="BO719" s="233"/>
      <c r="BP719" s="233"/>
      <c r="BQ719" s="233"/>
      <c r="BR719" s="233"/>
      <c r="BS719" s="233"/>
      <c r="BT719" s="233"/>
      <c r="BU719" s="233"/>
      <c r="BV719" s="233"/>
      <c r="BW719" s="233"/>
      <c r="BX719" s="233"/>
      <c r="BY719" s="872"/>
      <c r="BZ719" s="233"/>
      <c r="CA719" s="233"/>
      <c r="CB719" s="233"/>
      <c r="CC719" s="233"/>
      <c r="CD719" s="698" t="str">
        <f t="shared" si="2280"/>
        <v/>
      </c>
      <c r="CE719" s="698" t="str">
        <f t="shared" si="2281"/>
        <v/>
      </c>
      <c r="CF719" s="698" t="str">
        <f t="shared" si="2282"/>
        <v/>
      </c>
      <c r="CG719" s="787" t="str">
        <f t="shared" si="2283"/>
        <v/>
      </c>
      <c r="CH719" s="1371" t="str">
        <f t="shared" si="2292"/>
        <v/>
      </c>
      <c r="CI719" s="1372" t="str">
        <f t="shared" si="2293"/>
        <v/>
      </c>
      <c r="CJ719" s="1373" t="str">
        <f t="shared" si="2294"/>
        <v/>
      </c>
      <c r="CK719" s="1373" t="str">
        <f t="shared" si="2295"/>
        <v/>
      </c>
      <c r="CL719" s="1373" t="str">
        <f t="shared" si="2296"/>
        <v/>
      </c>
      <c r="CM719" s="1373" t="str">
        <f t="shared" si="2297"/>
        <v/>
      </c>
      <c r="CN719" s="1373" t="str">
        <f t="shared" si="2298"/>
        <v/>
      </c>
      <c r="CO719" s="1374" t="str">
        <f t="shared" si="2299"/>
        <v/>
      </c>
      <c r="CP719" s="1374" t="str">
        <f t="shared" si="2300"/>
        <v/>
      </c>
      <c r="CQ719" s="1374" t="str">
        <f t="shared" si="2301"/>
        <v/>
      </c>
      <c r="CR719" s="1374" t="str">
        <f t="shared" si="2302"/>
        <v/>
      </c>
      <c r="CS719" s="1373" t="str">
        <f t="shared" si="2303"/>
        <v/>
      </c>
      <c r="CT719" s="1373" t="str">
        <f t="shared" si="2304"/>
        <v/>
      </c>
      <c r="CU719" s="1373" t="str">
        <f t="shared" si="2305"/>
        <v/>
      </c>
      <c r="CV719" s="1373" t="str">
        <f t="shared" si="2306"/>
        <v/>
      </c>
      <c r="CW719" s="1373" t="str">
        <f t="shared" si="2307"/>
        <v/>
      </c>
      <c r="CX719" s="1372" t="str">
        <f t="shared" si="2308"/>
        <v/>
      </c>
      <c r="CY719" s="1375" t="str">
        <f t="shared" si="2309"/>
        <v/>
      </c>
      <c r="CZ719" s="532" t="str">
        <f t="shared" si="2310"/>
        <v/>
      </c>
      <c r="DA719" s="533" t="str">
        <f t="shared" si="2311"/>
        <v/>
      </c>
      <c r="DB719" s="534" t="str">
        <f t="shared" si="2312"/>
        <v/>
      </c>
      <c r="DC719" s="534" t="str">
        <f t="shared" si="2313"/>
        <v/>
      </c>
      <c r="DD719" s="534" t="str">
        <f t="shared" si="2314"/>
        <v/>
      </c>
      <c r="DE719" s="534" t="str">
        <f t="shared" si="2315"/>
        <v/>
      </c>
      <c r="DF719" s="534" t="str">
        <f t="shared" si="2316"/>
        <v/>
      </c>
      <c r="DG719" s="535" t="str">
        <f t="shared" si="2317"/>
        <v/>
      </c>
      <c r="DH719" s="535" t="str">
        <f t="shared" si="2318"/>
        <v/>
      </c>
      <c r="DI719" s="535" t="str">
        <f t="shared" si="2319"/>
        <v/>
      </c>
      <c r="DJ719" s="535" t="str">
        <f t="shared" si="2320"/>
        <v/>
      </c>
      <c r="DK719" s="534" t="str">
        <f t="shared" si="2321"/>
        <v/>
      </c>
      <c r="DL719" s="534" t="str">
        <f t="shared" si="2322"/>
        <v/>
      </c>
      <c r="DM719" s="534" t="str">
        <f t="shared" si="2323"/>
        <v/>
      </c>
      <c r="DN719" s="534" t="str">
        <f t="shared" si="2324"/>
        <v/>
      </c>
      <c r="DO719" s="534" t="str">
        <f t="shared" si="2325"/>
        <v/>
      </c>
      <c r="DP719" s="533" t="str">
        <f t="shared" si="2326"/>
        <v/>
      </c>
      <c r="DQ719" s="532" t="str">
        <f t="shared" si="2327"/>
        <v/>
      </c>
      <c r="DR719" s="753">
        <f t="shared" si="2328"/>
        <v>0</v>
      </c>
      <c r="DS719" s="111">
        <f t="shared" si="2329"/>
        <v>0</v>
      </c>
      <c r="DT719" s="111">
        <f t="shared" si="2330"/>
        <v>0</v>
      </c>
      <c r="DU719" s="111">
        <f t="shared" si="2331"/>
        <v>0</v>
      </c>
      <c r="DV719" s="602"/>
      <c r="DW719" s="719"/>
      <c r="DX719" s="719"/>
      <c r="DY719" s="719"/>
      <c r="DZ719" s="719"/>
      <c r="EA719" s="719"/>
      <c r="EB719" s="719"/>
      <c r="EC719" s="719"/>
      <c r="ED719" s="719"/>
      <c r="EE719" s="603"/>
    </row>
    <row r="720" spans="1:135" s="604" customFormat="1" ht="15.75" customHeight="1">
      <c r="A720" s="877" t="s">
        <v>158</v>
      </c>
      <c r="B720" s="707">
        <f>'Data 2'!B153</f>
        <v>0</v>
      </c>
      <c r="C720" s="707">
        <f>'Data 2'!C153</f>
        <v>0</v>
      </c>
      <c r="D720" s="707">
        <f>'Data 2'!D153</f>
        <v>0</v>
      </c>
      <c r="E720" s="707">
        <f>'Data 2'!E153</f>
        <v>9600</v>
      </c>
      <c r="F720" s="707">
        <f>'Data 2'!F153</f>
        <v>20160</v>
      </c>
      <c r="G720" s="707">
        <f>'Data 2'!G153</f>
        <v>0</v>
      </c>
      <c r="H720" s="707">
        <f>'Data 2'!H153</f>
        <v>4800</v>
      </c>
      <c r="I720" s="707">
        <f>'Data 2'!I153</f>
        <v>0</v>
      </c>
      <c r="J720" s="707">
        <f>'Data 2'!J153</f>
        <v>0</v>
      </c>
      <c r="K720" s="707">
        <f>'Data 2'!K153</f>
        <v>0</v>
      </c>
      <c r="L720" s="707">
        <f>'Data 2'!L153</f>
        <v>0</v>
      </c>
      <c r="M720" s="707">
        <f>'Data 2'!M153</f>
        <v>18000</v>
      </c>
      <c r="N720" s="707">
        <f>'Data 2'!N153</f>
        <v>0</v>
      </c>
      <c r="O720" s="707">
        <f>'Data 2'!O153</f>
        <v>0</v>
      </c>
      <c r="P720" s="707">
        <f>'Data 2'!P153</f>
        <v>0</v>
      </c>
      <c r="Q720" s="707">
        <f>'Data 2'!Q153</f>
        <v>0</v>
      </c>
      <c r="R720" s="707">
        <f>'Data 2'!S153</f>
        <v>0</v>
      </c>
      <c r="S720" s="707">
        <f>'Data 2'!S153</f>
        <v>0</v>
      </c>
      <c r="T720" s="744"/>
      <c r="U720" s="707">
        <f>'Data 2'!U153</f>
        <v>0</v>
      </c>
      <c r="V720" s="707">
        <f>'Data 2'!V153</f>
        <v>2400</v>
      </c>
      <c r="W720" s="707">
        <f>'Data 2'!W153</f>
        <v>0</v>
      </c>
      <c r="X720" s="707">
        <f>'Data 2'!X153</f>
        <v>9600</v>
      </c>
      <c r="Y720" s="707">
        <f>'Data 2'!Y153</f>
        <v>0</v>
      </c>
      <c r="Z720" s="707">
        <f>'Data 2'!Z153</f>
        <v>0</v>
      </c>
      <c r="AA720" s="707">
        <f>'Data 2'!AA153</f>
        <v>0</v>
      </c>
      <c r="AB720" s="707">
        <f>'Data 2'!AB153</f>
        <v>0</v>
      </c>
      <c r="AC720" s="707">
        <f>'Data 2'!AC153</f>
        <v>0</v>
      </c>
      <c r="AD720" s="707">
        <f>'Data 2'!AD153</f>
        <v>0</v>
      </c>
      <c r="AE720" s="707">
        <f>'Data 2'!AE153</f>
        <v>0</v>
      </c>
      <c r="AF720" s="707">
        <f>'Data 2'!AF153</f>
        <v>12000</v>
      </c>
      <c r="AG720" s="707">
        <f>'Data 2'!AG153</f>
        <v>0</v>
      </c>
      <c r="AH720" s="707">
        <f>'Data 2'!AH153</f>
        <v>18000</v>
      </c>
      <c r="AI720" s="707">
        <f>'Data 2'!AI153</f>
        <v>14400</v>
      </c>
      <c r="AJ720" s="707">
        <f>'Data 2'!AJ153</f>
        <v>0</v>
      </c>
      <c r="AK720" s="707">
        <f>'Data 2'!AL153</f>
        <v>18000</v>
      </c>
      <c r="AL720" s="707">
        <f>'Data 2'!AL153</f>
        <v>18000</v>
      </c>
      <c r="AM720" s="744"/>
      <c r="AN720" s="707">
        <f>'Data 2'!AN153</f>
        <v>0</v>
      </c>
      <c r="AO720" s="707">
        <f>'Data 2'!AO153</f>
        <v>686400</v>
      </c>
      <c r="AP720" s="707">
        <f>'Data 2'!AP153</f>
        <v>8400</v>
      </c>
      <c r="AQ720" s="707">
        <f>'Data 2'!AQ153</f>
        <v>0</v>
      </c>
      <c r="AR720" s="707">
        <f>'Data 2'!AR153</f>
        <v>0</v>
      </c>
      <c r="AS720" s="707">
        <f>'Data 2'!AS153</f>
        <v>0</v>
      </c>
      <c r="AT720" s="707">
        <f>'Data 2'!AT153</f>
        <v>0</v>
      </c>
      <c r="AU720" s="707">
        <f>'Data 2'!AU153</f>
        <v>0</v>
      </c>
      <c r="AV720" s="707">
        <f>'Data 2'!AV153</f>
        <v>0</v>
      </c>
      <c r="AW720" s="707">
        <f>'Data 2'!AW153</f>
        <v>0</v>
      </c>
      <c r="AX720" s="707">
        <f>'Data 2'!AX153</f>
        <v>0</v>
      </c>
      <c r="AY720" s="707">
        <f>'Data 2'!AY153</f>
        <v>0</v>
      </c>
      <c r="AZ720" s="707">
        <f>'Data 2'!AZ153</f>
        <v>0</v>
      </c>
      <c r="BA720" s="707">
        <f>'Data 2'!BA153</f>
        <v>120000</v>
      </c>
      <c r="BB720" s="707">
        <f>'Data 2'!BB153</f>
        <v>0</v>
      </c>
      <c r="BC720" s="707">
        <f>'Data 2'!BC153</f>
        <v>0</v>
      </c>
      <c r="BD720" s="707">
        <f>'Data 2'!BE153</f>
        <v>0</v>
      </c>
      <c r="BE720" s="707">
        <f>'Data 2'!BE153</f>
        <v>0</v>
      </c>
      <c r="BF720" s="744"/>
      <c r="BG720" s="707">
        <f>'Data 2'!BG153</f>
        <v>0</v>
      </c>
      <c r="BH720" s="707">
        <f>'Data 2'!BH153</f>
        <v>0</v>
      </c>
      <c r="BI720" s="707">
        <f>'Data 2'!BI153</f>
        <v>0</v>
      </c>
      <c r="BJ720" s="707">
        <f>'Data 2'!BJ153</f>
        <v>0</v>
      </c>
      <c r="BK720" s="707">
        <f>'Data 2'!BK153</f>
        <v>0</v>
      </c>
      <c r="BL720" s="707">
        <f>'Data 2'!BL153</f>
        <v>0</v>
      </c>
      <c r="BM720" s="707">
        <f>'Data 2'!BM153</f>
        <v>0</v>
      </c>
      <c r="BN720" s="707">
        <f>'Data 2'!BN153</f>
        <v>0</v>
      </c>
      <c r="BO720" s="707">
        <f>'Data 2'!BO153</f>
        <v>0</v>
      </c>
      <c r="BP720" s="707">
        <f>'Data 2'!BP153</f>
        <v>0</v>
      </c>
      <c r="BQ720" s="707">
        <f>'Data 2'!BQ153</f>
        <v>0</v>
      </c>
      <c r="BR720" s="707">
        <f>'Data 2'!BR153</f>
        <v>36000</v>
      </c>
      <c r="BS720" s="707">
        <f>'Data 2'!BS153</f>
        <v>0</v>
      </c>
      <c r="BT720" s="707">
        <f>'Data 2'!BT153</f>
        <v>0</v>
      </c>
      <c r="BU720" s="707">
        <f>'Data 2'!BU153</f>
        <v>0</v>
      </c>
      <c r="BV720" s="707">
        <f>'Data 2'!BV153</f>
        <v>0</v>
      </c>
      <c r="BW720" s="707">
        <f>'Data 2'!BX153</f>
        <v>0</v>
      </c>
      <c r="BX720" s="707">
        <f>'Data 2'!BX153</f>
        <v>0</v>
      </c>
      <c r="BY720" s="744"/>
      <c r="BZ720" s="707">
        <f>'Data 2'!BZ153</f>
        <v>4500</v>
      </c>
      <c r="CA720" s="707">
        <f>'Data 2'!CA153</f>
        <v>9000</v>
      </c>
      <c r="CB720" s="707">
        <f>'Data 2'!CB153</f>
        <v>0</v>
      </c>
      <c r="CC720" s="707">
        <f>'Data 2'!CC153</f>
        <v>0</v>
      </c>
      <c r="CD720" s="698">
        <f t="shared" si="2280"/>
        <v>2025</v>
      </c>
      <c r="CE720" s="698">
        <f t="shared" si="2281"/>
        <v>4650</v>
      </c>
      <c r="CF720" s="698">
        <f t="shared" si="2282"/>
        <v>8025</v>
      </c>
      <c r="CG720" s="787">
        <f t="shared" si="2283"/>
        <v>0</v>
      </c>
      <c r="CH720" s="1371">
        <f t="shared" si="2292"/>
        <v>0</v>
      </c>
      <c r="CI720" s="1372">
        <f t="shared" si="2293"/>
        <v>0</v>
      </c>
      <c r="CJ720" s="1373">
        <f t="shared" si="2294"/>
        <v>0</v>
      </c>
      <c r="CK720" s="1373">
        <f t="shared" si="2295"/>
        <v>0</v>
      </c>
      <c r="CL720" s="1373">
        <f t="shared" si="2296"/>
        <v>0</v>
      </c>
      <c r="CM720" s="1373">
        <f t="shared" si="2297"/>
        <v>0</v>
      </c>
      <c r="CN720" s="1373">
        <f t="shared" si="2298"/>
        <v>0</v>
      </c>
      <c r="CO720" s="1374">
        <f t="shared" si="2299"/>
        <v>0</v>
      </c>
      <c r="CP720" s="1374">
        <f t="shared" si="2300"/>
        <v>0</v>
      </c>
      <c r="CQ720" s="1374">
        <f t="shared" si="2301"/>
        <v>0</v>
      </c>
      <c r="CR720" s="1374">
        <f t="shared" si="2302"/>
        <v>0</v>
      </c>
      <c r="CS720" s="1373">
        <f t="shared" si="2303"/>
        <v>0</v>
      </c>
      <c r="CT720" s="1373">
        <f t="shared" si="2304"/>
        <v>0</v>
      </c>
      <c r="CU720" s="1373">
        <f t="shared" si="2305"/>
        <v>0</v>
      </c>
      <c r="CV720" s="1373">
        <f t="shared" si="2306"/>
        <v>4800</v>
      </c>
      <c r="CW720" s="1373">
        <f t="shared" si="2307"/>
        <v>9600</v>
      </c>
      <c r="CX720" s="1372">
        <f t="shared" si="2308"/>
        <v>18000</v>
      </c>
      <c r="CY720" s="1375">
        <f t="shared" si="2309"/>
        <v>20160</v>
      </c>
      <c r="CZ720" s="532">
        <f t="shared" si="2310"/>
        <v>0</v>
      </c>
      <c r="DA720" s="533">
        <f t="shared" si="2311"/>
        <v>0</v>
      </c>
      <c r="DB720" s="534">
        <f t="shared" si="2312"/>
        <v>0</v>
      </c>
      <c r="DC720" s="534">
        <f t="shared" si="2313"/>
        <v>0</v>
      </c>
      <c r="DD720" s="534">
        <f t="shared" si="2314"/>
        <v>0</v>
      </c>
      <c r="DE720" s="534">
        <f t="shared" si="2315"/>
        <v>0</v>
      </c>
      <c r="DF720" s="534">
        <f t="shared" si="2316"/>
        <v>0</v>
      </c>
      <c r="DG720" s="535">
        <f t="shared" si="2317"/>
        <v>0</v>
      </c>
      <c r="DH720" s="535">
        <f t="shared" si="2318"/>
        <v>0</v>
      </c>
      <c r="DI720" s="535">
        <f t="shared" si="2319"/>
        <v>0</v>
      </c>
      <c r="DJ720" s="535">
        <f t="shared" si="2320"/>
        <v>0</v>
      </c>
      <c r="DK720" s="534">
        <f t="shared" si="2321"/>
        <v>2400</v>
      </c>
      <c r="DL720" s="534">
        <f t="shared" si="2322"/>
        <v>9600</v>
      </c>
      <c r="DM720" s="534">
        <f t="shared" si="2323"/>
        <v>12000</v>
      </c>
      <c r="DN720" s="534">
        <f t="shared" si="2324"/>
        <v>14400</v>
      </c>
      <c r="DO720" s="534">
        <f t="shared" si="2325"/>
        <v>18000</v>
      </c>
      <c r="DP720" s="533">
        <f t="shared" si="2326"/>
        <v>18000</v>
      </c>
      <c r="DQ720" s="532">
        <f t="shared" si="2327"/>
        <v>18000</v>
      </c>
      <c r="DR720" s="753">
        <f t="shared" si="2328"/>
        <v>18</v>
      </c>
      <c r="DS720" s="111">
        <f t="shared" si="2329"/>
        <v>18</v>
      </c>
      <c r="DT720" s="111">
        <f t="shared" si="2330"/>
        <v>18</v>
      </c>
      <c r="DU720" s="111">
        <f t="shared" si="2331"/>
        <v>18</v>
      </c>
      <c r="DV720" s="602"/>
      <c r="DW720" s="719"/>
      <c r="DX720" s="719"/>
      <c r="DY720" s="719"/>
      <c r="DZ720" s="719"/>
      <c r="EA720" s="719"/>
      <c r="EB720" s="719"/>
      <c r="EC720" s="719"/>
      <c r="ED720" s="719"/>
      <c r="EE720" s="603"/>
    </row>
    <row r="721" spans="1:135" s="604" customFormat="1" ht="15.75" customHeight="1">
      <c r="A721" s="771" t="s">
        <v>426</v>
      </c>
      <c r="B721" s="284"/>
      <c r="C721" s="284"/>
      <c r="D721" s="284"/>
      <c r="E721" s="284"/>
      <c r="F721" s="284"/>
      <c r="G721" s="284"/>
      <c r="H721" s="284"/>
      <c r="I721" s="284"/>
      <c r="J721" s="284"/>
      <c r="K721" s="284"/>
      <c r="L721" s="284"/>
      <c r="M721" s="284"/>
      <c r="N721" s="284"/>
      <c r="O721" s="284"/>
      <c r="P721" s="284"/>
      <c r="Q721" s="284"/>
      <c r="R721" s="284"/>
      <c r="S721" s="284"/>
      <c r="T721" s="872"/>
      <c r="U721" s="284"/>
      <c r="V721" s="284"/>
      <c r="W721" s="284"/>
      <c r="X721" s="284"/>
      <c r="Y721" s="284"/>
      <c r="Z721" s="284"/>
      <c r="AA721" s="284"/>
      <c r="AB721" s="284"/>
      <c r="AC721" s="284"/>
      <c r="AD721" s="284"/>
      <c r="AE721" s="284"/>
      <c r="AF721" s="284"/>
      <c r="AG721" s="284"/>
      <c r="AH721" s="284"/>
      <c r="AI721" s="284"/>
      <c r="AJ721" s="284"/>
      <c r="AK721" s="284"/>
      <c r="AL721" s="284"/>
      <c r="AM721" s="872"/>
      <c r="AN721" s="284"/>
      <c r="AO721" s="284"/>
      <c r="AP721" s="284"/>
      <c r="AQ721" s="284"/>
      <c r="AR721" s="284"/>
      <c r="AS721" s="284"/>
      <c r="AT721" s="284"/>
      <c r="AU721" s="284"/>
      <c r="AV721" s="284"/>
      <c r="AW721" s="284"/>
      <c r="AX721" s="284"/>
      <c r="AY721" s="284"/>
      <c r="AZ721" s="284"/>
      <c r="BA721" s="284"/>
      <c r="BB721" s="284"/>
      <c r="BC721" s="284"/>
      <c r="BD721" s="284"/>
      <c r="BE721" s="284"/>
      <c r="BF721" s="872"/>
      <c r="BG721" s="284"/>
      <c r="BH721" s="284"/>
      <c r="BI721" s="284"/>
      <c r="BJ721" s="284"/>
      <c r="BK721" s="284"/>
      <c r="BL721" s="284"/>
      <c r="BM721" s="284"/>
      <c r="BN721" s="284"/>
      <c r="BO721" s="284"/>
      <c r="BP721" s="284"/>
      <c r="BQ721" s="284"/>
      <c r="BR721" s="284"/>
      <c r="BS721" s="284"/>
      <c r="BT721" s="284"/>
      <c r="BU721" s="284"/>
      <c r="BV721" s="284"/>
      <c r="BW721" s="284"/>
      <c r="BX721" s="284"/>
      <c r="BY721" s="872"/>
      <c r="BZ721" s="284"/>
      <c r="CA721" s="284"/>
      <c r="CB721" s="284"/>
      <c r="CC721" s="284"/>
      <c r="CD721" s="698" t="str">
        <f t="shared" si="2280"/>
        <v/>
      </c>
      <c r="CE721" s="698" t="str">
        <f t="shared" si="2281"/>
        <v/>
      </c>
      <c r="CF721" s="698" t="str">
        <f t="shared" si="2282"/>
        <v/>
      </c>
      <c r="CG721" s="787" t="str">
        <f t="shared" si="2283"/>
        <v/>
      </c>
      <c r="CH721" s="1371" t="str">
        <f t="shared" si="2292"/>
        <v/>
      </c>
      <c r="CI721" s="1372" t="str">
        <f t="shared" si="2293"/>
        <v/>
      </c>
      <c r="CJ721" s="1373" t="str">
        <f t="shared" si="2294"/>
        <v/>
      </c>
      <c r="CK721" s="1373" t="str">
        <f t="shared" si="2295"/>
        <v/>
      </c>
      <c r="CL721" s="1373" t="str">
        <f t="shared" si="2296"/>
        <v/>
      </c>
      <c r="CM721" s="1373" t="str">
        <f t="shared" si="2297"/>
        <v/>
      </c>
      <c r="CN721" s="1373" t="str">
        <f t="shared" si="2298"/>
        <v/>
      </c>
      <c r="CO721" s="1374" t="str">
        <f t="shared" si="2299"/>
        <v/>
      </c>
      <c r="CP721" s="1374" t="str">
        <f t="shared" si="2300"/>
        <v/>
      </c>
      <c r="CQ721" s="1374" t="str">
        <f t="shared" si="2301"/>
        <v/>
      </c>
      <c r="CR721" s="1374" t="str">
        <f t="shared" si="2302"/>
        <v/>
      </c>
      <c r="CS721" s="1373" t="str">
        <f t="shared" si="2303"/>
        <v/>
      </c>
      <c r="CT721" s="1373" t="str">
        <f t="shared" si="2304"/>
        <v/>
      </c>
      <c r="CU721" s="1373" t="str">
        <f t="shared" si="2305"/>
        <v/>
      </c>
      <c r="CV721" s="1373" t="str">
        <f t="shared" si="2306"/>
        <v/>
      </c>
      <c r="CW721" s="1373" t="str">
        <f t="shared" si="2307"/>
        <v/>
      </c>
      <c r="CX721" s="1372" t="str">
        <f t="shared" si="2308"/>
        <v/>
      </c>
      <c r="CY721" s="1375" t="str">
        <f t="shared" si="2309"/>
        <v/>
      </c>
      <c r="CZ721" s="532" t="str">
        <f t="shared" si="2310"/>
        <v/>
      </c>
      <c r="DA721" s="533" t="str">
        <f t="shared" si="2311"/>
        <v/>
      </c>
      <c r="DB721" s="534" t="str">
        <f t="shared" si="2312"/>
        <v/>
      </c>
      <c r="DC721" s="534" t="str">
        <f t="shared" si="2313"/>
        <v/>
      </c>
      <c r="DD721" s="534" t="str">
        <f t="shared" si="2314"/>
        <v/>
      </c>
      <c r="DE721" s="534" t="str">
        <f t="shared" si="2315"/>
        <v/>
      </c>
      <c r="DF721" s="534" t="str">
        <f t="shared" si="2316"/>
        <v/>
      </c>
      <c r="DG721" s="535" t="str">
        <f t="shared" si="2317"/>
        <v/>
      </c>
      <c r="DH721" s="535" t="str">
        <f t="shared" si="2318"/>
        <v/>
      </c>
      <c r="DI721" s="535" t="str">
        <f t="shared" si="2319"/>
        <v/>
      </c>
      <c r="DJ721" s="535" t="str">
        <f t="shared" si="2320"/>
        <v/>
      </c>
      <c r="DK721" s="534" t="str">
        <f t="shared" si="2321"/>
        <v/>
      </c>
      <c r="DL721" s="534" t="str">
        <f t="shared" si="2322"/>
        <v/>
      </c>
      <c r="DM721" s="534" t="str">
        <f t="shared" si="2323"/>
        <v/>
      </c>
      <c r="DN721" s="534" t="str">
        <f t="shared" si="2324"/>
        <v/>
      </c>
      <c r="DO721" s="534" t="str">
        <f t="shared" si="2325"/>
        <v/>
      </c>
      <c r="DP721" s="533" t="str">
        <f t="shared" si="2326"/>
        <v/>
      </c>
      <c r="DQ721" s="532" t="str">
        <f t="shared" si="2327"/>
        <v/>
      </c>
      <c r="DR721" s="753">
        <f t="shared" si="2328"/>
        <v>0</v>
      </c>
      <c r="DS721" s="111">
        <f t="shared" si="2329"/>
        <v>0</v>
      </c>
      <c r="DT721" s="111">
        <f t="shared" si="2330"/>
        <v>0</v>
      </c>
      <c r="DU721" s="111">
        <f t="shared" si="2331"/>
        <v>0</v>
      </c>
      <c r="DV721" s="602"/>
      <c r="DW721" s="719"/>
      <c r="DX721" s="719"/>
      <c r="DY721" s="719"/>
      <c r="DZ721" s="719"/>
      <c r="EA721" s="719"/>
      <c r="EB721" s="719"/>
      <c r="EC721" s="719"/>
      <c r="ED721" s="719"/>
      <c r="EE721" s="603"/>
    </row>
    <row r="722" spans="1:135" s="604" customFormat="1" ht="15.75" customHeight="1">
      <c r="A722" s="710" t="s">
        <v>156</v>
      </c>
      <c r="B722" s="233"/>
      <c r="C722" s="233"/>
      <c r="D722" s="233"/>
      <c r="E722" s="233"/>
      <c r="F722" s="233"/>
      <c r="G722" s="233"/>
      <c r="H722" s="233"/>
      <c r="I722" s="233"/>
      <c r="J722" s="233"/>
      <c r="K722" s="233"/>
      <c r="L722" s="233"/>
      <c r="M722" s="233"/>
      <c r="N722" s="233"/>
      <c r="O722" s="233"/>
      <c r="P722" s="233"/>
      <c r="Q722" s="233"/>
      <c r="R722" s="233"/>
      <c r="S722" s="233"/>
      <c r="T722" s="872"/>
      <c r="U722" s="233"/>
      <c r="V722" s="233"/>
      <c r="W722" s="233"/>
      <c r="X722" s="233"/>
      <c r="Y722" s="233"/>
      <c r="Z722" s="233"/>
      <c r="AA722" s="233"/>
      <c r="AB722" s="233"/>
      <c r="AC722" s="233"/>
      <c r="AD722" s="233"/>
      <c r="AE722" s="233"/>
      <c r="AF722" s="233"/>
      <c r="AG722" s="233"/>
      <c r="AH722" s="233"/>
      <c r="AI722" s="233"/>
      <c r="AJ722" s="233"/>
      <c r="AK722" s="233"/>
      <c r="AL722" s="233"/>
      <c r="AM722" s="872"/>
      <c r="AN722" s="233"/>
      <c r="AO722" s="233"/>
      <c r="AP722" s="233"/>
      <c r="AQ722" s="233"/>
      <c r="AR722" s="233"/>
      <c r="AS722" s="233"/>
      <c r="AT722" s="233"/>
      <c r="AU722" s="233"/>
      <c r="AV722" s="233"/>
      <c r="AW722" s="233"/>
      <c r="AX722" s="233"/>
      <c r="AY722" s="233"/>
      <c r="AZ722" s="233"/>
      <c r="BA722" s="233"/>
      <c r="BB722" s="233"/>
      <c r="BC722" s="233"/>
      <c r="BD722" s="233"/>
      <c r="BE722" s="233"/>
      <c r="BF722" s="872"/>
      <c r="BG722" s="233"/>
      <c r="BH722" s="233"/>
      <c r="BI722" s="233"/>
      <c r="BJ722" s="233"/>
      <c r="BK722" s="233"/>
      <c r="BL722" s="233"/>
      <c r="BM722" s="233"/>
      <c r="BN722" s="233"/>
      <c r="BO722" s="233"/>
      <c r="BP722" s="233"/>
      <c r="BQ722" s="233"/>
      <c r="BR722" s="233"/>
      <c r="BS722" s="233"/>
      <c r="BT722" s="233"/>
      <c r="BU722" s="233"/>
      <c r="BV722" s="233"/>
      <c r="BW722" s="233"/>
      <c r="BX722" s="233"/>
      <c r="BY722" s="872"/>
      <c r="BZ722" s="233"/>
      <c r="CA722" s="233"/>
      <c r="CB722" s="233"/>
      <c r="CC722" s="233"/>
      <c r="CD722" s="698" t="str">
        <f t="shared" si="2280"/>
        <v/>
      </c>
      <c r="CE722" s="698" t="str">
        <f t="shared" si="2281"/>
        <v/>
      </c>
      <c r="CF722" s="698" t="str">
        <f t="shared" si="2282"/>
        <v/>
      </c>
      <c r="CG722" s="787" t="str">
        <f t="shared" si="2283"/>
        <v/>
      </c>
      <c r="CH722" s="1371" t="str">
        <f t="shared" si="2292"/>
        <v/>
      </c>
      <c r="CI722" s="1372" t="str">
        <f t="shared" si="2293"/>
        <v/>
      </c>
      <c r="CJ722" s="1373" t="str">
        <f t="shared" si="2294"/>
        <v/>
      </c>
      <c r="CK722" s="1373" t="str">
        <f t="shared" si="2295"/>
        <v/>
      </c>
      <c r="CL722" s="1373" t="str">
        <f t="shared" si="2296"/>
        <v/>
      </c>
      <c r="CM722" s="1373" t="str">
        <f t="shared" si="2297"/>
        <v/>
      </c>
      <c r="CN722" s="1373" t="str">
        <f t="shared" si="2298"/>
        <v/>
      </c>
      <c r="CO722" s="1374" t="str">
        <f t="shared" si="2299"/>
        <v/>
      </c>
      <c r="CP722" s="1374" t="str">
        <f t="shared" si="2300"/>
        <v/>
      </c>
      <c r="CQ722" s="1374" t="str">
        <f t="shared" si="2301"/>
        <v/>
      </c>
      <c r="CR722" s="1374" t="str">
        <f t="shared" si="2302"/>
        <v/>
      </c>
      <c r="CS722" s="1373" t="str">
        <f t="shared" si="2303"/>
        <v/>
      </c>
      <c r="CT722" s="1373" t="str">
        <f t="shared" si="2304"/>
        <v/>
      </c>
      <c r="CU722" s="1373" t="str">
        <f t="shared" si="2305"/>
        <v/>
      </c>
      <c r="CV722" s="1373" t="str">
        <f t="shared" si="2306"/>
        <v/>
      </c>
      <c r="CW722" s="1373" t="str">
        <f t="shared" si="2307"/>
        <v/>
      </c>
      <c r="CX722" s="1372" t="str">
        <f t="shared" si="2308"/>
        <v/>
      </c>
      <c r="CY722" s="1375" t="str">
        <f t="shared" si="2309"/>
        <v/>
      </c>
      <c r="CZ722" s="532" t="str">
        <f t="shared" si="2310"/>
        <v/>
      </c>
      <c r="DA722" s="533" t="str">
        <f t="shared" si="2311"/>
        <v/>
      </c>
      <c r="DB722" s="534" t="str">
        <f t="shared" si="2312"/>
        <v/>
      </c>
      <c r="DC722" s="534" t="str">
        <f t="shared" si="2313"/>
        <v/>
      </c>
      <c r="DD722" s="534" t="str">
        <f t="shared" si="2314"/>
        <v/>
      </c>
      <c r="DE722" s="534" t="str">
        <f t="shared" si="2315"/>
        <v/>
      </c>
      <c r="DF722" s="534" t="str">
        <f t="shared" si="2316"/>
        <v/>
      </c>
      <c r="DG722" s="535" t="str">
        <f t="shared" si="2317"/>
        <v/>
      </c>
      <c r="DH722" s="535" t="str">
        <f t="shared" si="2318"/>
        <v/>
      </c>
      <c r="DI722" s="535" t="str">
        <f t="shared" si="2319"/>
        <v/>
      </c>
      <c r="DJ722" s="535" t="str">
        <f t="shared" si="2320"/>
        <v/>
      </c>
      <c r="DK722" s="534" t="str">
        <f t="shared" si="2321"/>
        <v/>
      </c>
      <c r="DL722" s="534" t="str">
        <f t="shared" si="2322"/>
        <v/>
      </c>
      <c r="DM722" s="534" t="str">
        <f t="shared" si="2323"/>
        <v/>
      </c>
      <c r="DN722" s="534" t="str">
        <f t="shared" si="2324"/>
        <v/>
      </c>
      <c r="DO722" s="534" t="str">
        <f t="shared" si="2325"/>
        <v/>
      </c>
      <c r="DP722" s="533" t="str">
        <f t="shared" si="2326"/>
        <v/>
      </c>
      <c r="DQ722" s="532" t="str">
        <f t="shared" si="2327"/>
        <v/>
      </c>
      <c r="DR722" s="753">
        <f t="shared" si="2328"/>
        <v>0</v>
      </c>
      <c r="DS722" s="111">
        <f t="shared" si="2329"/>
        <v>0</v>
      </c>
      <c r="DT722" s="111">
        <f t="shared" si="2330"/>
        <v>0</v>
      </c>
      <c r="DU722" s="111">
        <f t="shared" si="2331"/>
        <v>0</v>
      </c>
      <c r="DV722" s="602"/>
      <c r="DW722" s="719"/>
      <c r="DX722" s="719"/>
      <c r="DY722" s="719"/>
      <c r="DZ722" s="719"/>
      <c r="EA722" s="719"/>
      <c r="EB722" s="719"/>
      <c r="EC722" s="719"/>
      <c r="ED722" s="719"/>
      <c r="EE722" s="603"/>
    </row>
    <row r="723" spans="1:135" s="604" customFormat="1" ht="15.75" customHeight="1">
      <c r="A723" s="710" t="s">
        <v>427</v>
      </c>
      <c r="B723" s="233"/>
      <c r="C723" s="233"/>
      <c r="D723" s="233"/>
      <c r="E723" s="233"/>
      <c r="F723" s="233"/>
      <c r="G723" s="233"/>
      <c r="H723" s="233"/>
      <c r="I723" s="233"/>
      <c r="J723" s="233"/>
      <c r="K723" s="233"/>
      <c r="L723" s="233"/>
      <c r="M723" s="233"/>
      <c r="N723" s="233"/>
      <c r="O723" s="233"/>
      <c r="P723" s="233"/>
      <c r="Q723" s="233"/>
      <c r="R723" s="233"/>
      <c r="S723" s="233"/>
      <c r="T723" s="872"/>
      <c r="U723" s="233"/>
      <c r="V723" s="233"/>
      <c r="W723" s="233"/>
      <c r="X723" s="233"/>
      <c r="Y723" s="233"/>
      <c r="Z723" s="233"/>
      <c r="AA723" s="233"/>
      <c r="AB723" s="233"/>
      <c r="AC723" s="233"/>
      <c r="AD723" s="233"/>
      <c r="AE723" s="233"/>
      <c r="AF723" s="233"/>
      <c r="AG723" s="233"/>
      <c r="AH723" s="233"/>
      <c r="AI723" s="233"/>
      <c r="AJ723" s="233"/>
      <c r="AK723" s="233"/>
      <c r="AL723" s="233"/>
      <c r="AM723" s="872"/>
      <c r="AN723" s="233"/>
      <c r="AO723" s="233"/>
      <c r="AP723" s="233"/>
      <c r="AQ723" s="233"/>
      <c r="AR723" s="233"/>
      <c r="AS723" s="233"/>
      <c r="AT723" s="233"/>
      <c r="AU723" s="233"/>
      <c r="AV723" s="233"/>
      <c r="AW723" s="233"/>
      <c r="AX723" s="233"/>
      <c r="AY723" s="233"/>
      <c r="AZ723" s="233"/>
      <c r="BA723" s="233"/>
      <c r="BB723" s="233"/>
      <c r="BC723" s="233"/>
      <c r="BD723" s="233"/>
      <c r="BE723" s="233"/>
      <c r="BF723" s="872"/>
      <c r="BG723" s="233"/>
      <c r="BH723" s="233"/>
      <c r="BI723" s="233"/>
      <c r="BJ723" s="233"/>
      <c r="BK723" s="233"/>
      <c r="BL723" s="233"/>
      <c r="BM723" s="233"/>
      <c r="BN723" s="233"/>
      <c r="BO723" s="233"/>
      <c r="BP723" s="233"/>
      <c r="BQ723" s="233"/>
      <c r="BR723" s="233"/>
      <c r="BS723" s="233"/>
      <c r="BT723" s="233"/>
      <c r="BU723" s="233"/>
      <c r="BV723" s="233"/>
      <c r="BW723" s="233"/>
      <c r="BX723" s="233"/>
      <c r="BY723" s="872"/>
      <c r="BZ723" s="233"/>
      <c r="CA723" s="233"/>
      <c r="CB723" s="233"/>
      <c r="CC723" s="233"/>
      <c r="CD723" s="698" t="str">
        <f t="shared" si="2280"/>
        <v/>
      </c>
      <c r="CE723" s="698" t="str">
        <f t="shared" si="2281"/>
        <v/>
      </c>
      <c r="CF723" s="698" t="str">
        <f t="shared" si="2282"/>
        <v/>
      </c>
      <c r="CG723" s="787" t="str">
        <f t="shared" si="2283"/>
        <v/>
      </c>
      <c r="CH723" s="1371" t="str">
        <f t="shared" si="2292"/>
        <v/>
      </c>
      <c r="CI723" s="1372" t="str">
        <f t="shared" si="2293"/>
        <v/>
      </c>
      <c r="CJ723" s="1373" t="str">
        <f t="shared" si="2294"/>
        <v/>
      </c>
      <c r="CK723" s="1373" t="str">
        <f t="shared" si="2295"/>
        <v/>
      </c>
      <c r="CL723" s="1373" t="str">
        <f t="shared" si="2296"/>
        <v/>
      </c>
      <c r="CM723" s="1373" t="str">
        <f t="shared" si="2297"/>
        <v/>
      </c>
      <c r="CN723" s="1373" t="str">
        <f t="shared" si="2298"/>
        <v/>
      </c>
      <c r="CO723" s="1374" t="str">
        <f t="shared" si="2299"/>
        <v/>
      </c>
      <c r="CP723" s="1374" t="str">
        <f t="shared" si="2300"/>
        <v/>
      </c>
      <c r="CQ723" s="1374" t="str">
        <f t="shared" si="2301"/>
        <v/>
      </c>
      <c r="CR723" s="1374" t="str">
        <f t="shared" si="2302"/>
        <v/>
      </c>
      <c r="CS723" s="1373" t="str">
        <f t="shared" si="2303"/>
        <v/>
      </c>
      <c r="CT723" s="1373" t="str">
        <f t="shared" si="2304"/>
        <v/>
      </c>
      <c r="CU723" s="1373" t="str">
        <f t="shared" si="2305"/>
        <v/>
      </c>
      <c r="CV723" s="1373" t="str">
        <f t="shared" si="2306"/>
        <v/>
      </c>
      <c r="CW723" s="1373" t="str">
        <f t="shared" si="2307"/>
        <v/>
      </c>
      <c r="CX723" s="1372" t="str">
        <f t="shared" si="2308"/>
        <v/>
      </c>
      <c r="CY723" s="1375" t="str">
        <f t="shared" si="2309"/>
        <v/>
      </c>
      <c r="CZ723" s="532" t="str">
        <f t="shared" si="2310"/>
        <v/>
      </c>
      <c r="DA723" s="533" t="str">
        <f t="shared" si="2311"/>
        <v/>
      </c>
      <c r="DB723" s="534" t="str">
        <f t="shared" si="2312"/>
        <v/>
      </c>
      <c r="DC723" s="534" t="str">
        <f t="shared" si="2313"/>
        <v/>
      </c>
      <c r="DD723" s="534" t="str">
        <f t="shared" si="2314"/>
        <v/>
      </c>
      <c r="DE723" s="534" t="str">
        <f t="shared" si="2315"/>
        <v/>
      </c>
      <c r="DF723" s="534" t="str">
        <f t="shared" si="2316"/>
        <v/>
      </c>
      <c r="DG723" s="535" t="str">
        <f t="shared" si="2317"/>
        <v/>
      </c>
      <c r="DH723" s="535" t="str">
        <f t="shared" si="2318"/>
        <v/>
      </c>
      <c r="DI723" s="535" t="str">
        <f t="shared" si="2319"/>
        <v/>
      </c>
      <c r="DJ723" s="535" t="str">
        <f t="shared" si="2320"/>
        <v/>
      </c>
      <c r="DK723" s="534" t="str">
        <f t="shared" si="2321"/>
        <v/>
      </c>
      <c r="DL723" s="534" t="str">
        <f t="shared" si="2322"/>
        <v/>
      </c>
      <c r="DM723" s="534" t="str">
        <f t="shared" si="2323"/>
        <v/>
      </c>
      <c r="DN723" s="534" t="str">
        <f t="shared" si="2324"/>
        <v/>
      </c>
      <c r="DO723" s="534" t="str">
        <f t="shared" si="2325"/>
        <v/>
      </c>
      <c r="DP723" s="533" t="str">
        <f t="shared" si="2326"/>
        <v/>
      </c>
      <c r="DQ723" s="532" t="str">
        <f t="shared" si="2327"/>
        <v/>
      </c>
      <c r="DR723" s="753">
        <f t="shared" si="2328"/>
        <v>0</v>
      </c>
      <c r="DS723" s="111">
        <f t="shared" si="2329"/>
        <v>0</v>
      </c>
      <c r="DT723" s="111">
        <f t="shared" si="2330"/>
        <v>0</v>
      </c>
      <c r="DU723" s="111">
        <f t="shared" si="2331"/>
        <v>0</v>
      </c>
      <c r="DV723" s="602"/>
      <c r="DW723" s="719"/>
      <c r="DX723" s="719"/>
      <c r="DY723" s="719"/>
      <c r="DZ723" s="719"/>
      <c r="EA723" s="719"/>
      <c r="EB723" s="719"/>
      <c r="EC723" s="719"/>
      <c r="ED723" s="719"/>
      <c r="EE723" s="603"/>
    </row>
    <row r="724" spans="1:135" s="604" customFormat="1" ht="15.75" customHeight="1">
      <c r="A724" s="877" t="s">
        <v>158</v>
      </c>
      <c r="B724" s="707" t="str">
        <f t="shared" ref="B724:S724" si="2332">IF(B721="","",B721*B722*B723)</f>
        <v/>
      </c>
      <c r="C724" s="707" t="str">
        <f t="shared" si="2332"/>
        <v/>
      </c>
      <c r="D724" s="707" t="str">
        <f t="shared" si="2332"/>
        <v/>
      </c>
      <c r="E724" s="707" t="str">
        <f t="shared" si="2332"/>
        <v/>
      </c>
      <c r="F724" s="707" t="str">
        <f t="shared" si="2332"/>
        <v/>
      </c>
      <c r="G724" s="707" t="str">
        <f t="shared" si="2332"/>
        <v/>
      </c>
      <c r="H724" s="707" t="str">
        <f t="shared" si="2332"/>
        <v/>
      </c>
      <c r="I724" s="707" t="str">
        <f t="shared" si="2332"/>
        <v/>
      </c>
      <c r="J724" s="707" t="str">
        <f t="shared" si="2332"/>
        <v/>
      </c>
      <c r="K724" s="707" t="str">
        <f t="shared" si="2332"/>
        <v/>
      </c>
      <c r="L724" s="707" t="str">
        <f t="shared" si="2332"/>
        <v/>
      </c>
      <c r="M724" s="707" t="str">
        <f t="shared" si="2332"/>
        <v/>
      </c>
      <c r="N724" s="707" t="str">
        <f t="shared" si="2332"/>
        <v/>
      </c>
      <c r="O724" s="707" t="str">
        <f t="shared" si="2332"/>
        <v/>
      </c>
      <c r="P724" s="707" t="str">
        <f t="shared" si="2332"/>
        <v/>
      </c>
      <c r="Q724" s="707" t="str">
        <f t="shared" si="2332"/>
        <v/>
      </c>
      <c r="R724" s="707" t="str">
        <f t="shared" si="2332"/>
        <v/>
      </c>
      <c r="S724" s="707" t="str">
        <f t="shared" si="2332"/>
        <v/>
      </c>
      <c r="T724" s="744"/>
      <c r="U724" s="707" t="str">
        <f t="shared" ref="U724:AL724" si="2333">IF(U721="","",U721*U722*U723)</f>
        <v/>
      </c>
      <c r="V724" s="707" t="str">
        <f t="shared" si="2333"/>
        <v/>
      </c>
      <c r="W724" s="707" t="str">
        <f t="shared" si="2333"/>
        <v/>
      </c>
      <c r="X724" s="707" t="str">
        <f t="shared" si="2333"/>
        <v/>
      </c>
      <c r="Y724" s="707" t="str">
        <f t="shared" si="2333"/>
        <v/>
      </c>
      <c r="Z724" s="707" t="str">
        <f t="shared" si="2333"/>
        <v/>
      </c>
      <c r="AA724" s="707" t="str">
        <f t="shared" si="2333"/>
        <v/>
      </c>
      <c r="AB724" s="707" t="str">
        <f t="shared" si="2333"/>
        <v/>
      </c>
      <c r="AC724" s="707" t="str">
        <f t="shared" si="2333"/>
        <v/>
      </c>
      <c r="AD724" s="707" t="str">
        <f t="shared" si="2333"/>
        <v/>
      </c>
      <c r="AE724" s="707" t="str">
        <f t="shared" si="2333"/>
        <v/>
      </c>
      <c r="AF724" s="707" t="str">
        <f t="shared" si="2333"/>
        <v/>
      </c>
      <c r="AG724" s="707" t="str">
        <f t="shared" si="2333"/>
        <v/>
      </c>
      <c r="AH724" s="707" t="str">
        <f t="shared" si="2333"/>
        <v/>
      </c>
      <c r="AI724" s="707" t="str">
        <f t="shared" si="2333"/>
        <v/>
      </c>
      <c r="AJ724" s="707" t="str">
        <f t="shared" si="2333"/>
        <v/>
      </c>
      <c r="AK724" s="707" t="str">
        <f t="shared" si="2333"/>
        <v/>
      </c>
      <c r="AL724" s="707" t="str">
        <f t="shared" si="2333"/>
        <v/>
      </c>
      <c r="AM724" s="744"/>
      <c r="AN724" s="707" t="str">
        <f t="shared" ref="AN724:BE724" si="2334">IF(AN721="","",AN721*AN722*AN723)</f>
        <v/>
      </c>
      <c r="AO724" s="707" t="str">
        <f t="shared" si="2334"/>
        <v/>
      </c>
      <c r="AP724" s="707" t="str">
        <f t="shared" si="2334"/>
        <v/>
      </c>
      <c r="AQ724" s="707" t="str">
        <f t="shared" si="2334"/>
        <v/>
      </c>
      <c r="AR724" s="707" t="str">
        <f t="shared" si="2334"/>
        <v/>
      </c>
      <c r="AS724" s="707" t="str">
        <f t="shared" si="2334"/>
        <v/>
      </c>
      <c r="AT724" s="707" t="str">
        <f t="shared" si="2334"/>
        <v/>
      </c>
      <c r="AU724" s="707" t="str">
        <f t="shared" si="2334"/>
        <v/>
      </c>
      <c r="AV724" s="707" t="str">
        <f t="shared" si="2334"/>
        <v/>
      </c>
      <c r="AW724" s="707" t="str">
        <f t="shared" si="2334"/>
        <v/>
      </c>
      <c r="AX724" s="707" t="str">
        <f t="shared" si="2334"/>
        <v/>
      </c>
      <c r="AY724" s="707" t="str">
        <f t="shared" si="2334"/>
        <v/>
      </c>
      <c r="AZ724" s="707" t="str">
        <f t="shared" si="2334"/>
        <v/>
      </c>
      <c r="BA724" s="707" t="str">
        <f t="shared" si="2334"/>
        <v/>
      </c>
      <c r="BB724" s="707" t="str">
        <f t="shared" si="2334"/>
        <v/>
      </c>
      <c r="BC724" s="707" t="str">
        <f t="shared" si="2334"/>
        <v/>
      </c>
      <c r="BD724" s="707" t="str">
        <f t="shared" si="2334"/>
        <v/>
      </c>
      <c r="BE724" s="707" t="str">
        <f t="shared" si="2334"/>
        <v/>
      </c>
      <c r="BF724" s="744"/>
      <c r="BG724" s="707" t="str">
        <f t="shared" ref="BG724:BX724" si="2335">IF(BG721="","",BG721*BG722*BG723)</f>
        <v/>
      </c>
      <c r="BH724" s="707" t="str">
        <f t="shared" si="2335"/>
        <v/>
      </c>
      <c r="BI724" s="707" t="str">
        <f t="shared" si="2335"/>
        <v/>
      </c>
      <c r="BJ724" s="707" t="str">
        <f t="shared" si="2335"/>
        <v/>
      </c>
      <c r="BK724" s="707" t="str">
        <f t="shared" si="2335"/>
        <v/>
      </c>
      <c r="BL724" s="707" t="str">
        <f t="shared" si="2335"/>
        <v/>
      </c>
      <c r="BM724" s="707" t="str">
        <f t="shared" si="2335"/>
        <v/>
      </c>
      <c r="BN724" s="707" t="str">
        <f t="shared" si="2335"/>
        <v/>
      </c>
      <c r="BO724" s="707" t="str">
        <f t="shared" si="2335"/>
        <v/>
      </c>
      <c r="BP724" s="707" t="str">
        <f t="shared" si="2335"/>
        <v/>
      </c>
      <c r="BQ724" s="707" t="str">
        <f t="shared" si="2335"/>
        <v/>
      </c>
      <c r="BR724" s="707" t="str">
        <f t="shared" si="2335"/>
        <v/>
      </c>
      <c r="BS724" s="707" t="str">
        <f t="shared" si="2335"/>
        <v/>
      </c>
      <c r="BT724" s="707" t="str">
        <f t="shared" si="2335"/>
        <v/>
      </c>
      <c r="BU724" s="707" t="str">
        <f t="shared" si="2335"/>
        <v/>
      </c>
      <c r="BV724" s="707" t="str">
        <f t="shared" si="2335"/>
        <v/>
      </c>
      <c r="BW724" s="707" t="str">
        <f t="shared" si="2335"/>
        <v/>
      </c>
      <c r="BX724" s="707" t="str">
        <f t="shared" si="2335"/>
        <v/>
      </c>
      <c r="BY724" s="744"/>
      <c r="BZ724" s="707" t="str">
        <f>IF(BZ721="","",BZ721*BZ722*BZ723)</f>
        <v/>
      </c>
      <c r="CA724" s="707" t="str">
        <f>IF(CA721="","",CA721*CA722*CA723)</f>
        <v/>
      </c>
      <c r="CB724" s="707" t="str">
        <f>IF(CB721="","",CB721*CB722*CB723)</f>
        <v/>
      </c>
      <c r="CC724" s="707" t="str">
        <f>IF(CC721="","",CC721*CC722*CC723)</f>
        <v/>
      </c>
      <c r="CD724" s="698" t="str">
        <f t="shared" si="2280"/>
        <v/>
      </c>
      <c r="CE724" s="698" t="str">
        <f t="shared" si="2281"/>
        <v/>
      </c>
      <c r="CF724" s="698" t="str">
        <f t="shared" si="2282"/>
        <v/>
      </c>
      <c r="CG724" s="787" t="str">
        <f t="shared" si="2283"/>
        <v/>
      </c>
      <c r="CH724" s="1371" t="str">
        <f t="shared" si="2292"/>
        <v/>
      </c>
      <c r="CI724" s="1372" t="str">
        <f t="shared" si="2293"/>
        <v/>
      </c>
      <c r="CJ724" s="1373" t="str">
        <f t="shared" si="2294"/>
        <v/>
      </c>
      <c r="CK724" s="1373" t="str">
        <f t="shared" si="2295"/>
        <v/>
      </c>
      <c r="CL724" s="1373" t="str">
        <f t="shared" si="2296"/>
        <v/>
      </c>
      <c r="CM724" s="1373" t="str">
        <f t="shared" si="2297"/>
        <v/>
      </c>
      <c r="CN724" s="1373" t="str">
        <f t="shared" si="2298"/>
        <v/>
      </c>
      <c r="CO724" s="1374" t="str">
        <f t="shared" si="2299"/>
        <v/>
      </c>
      <c r="CP724" s="1374" t="str">
        <f t="shared" si="2300"/>
        <v/>
      </c>
      <c r="CQ724" s="1374" t="str">
        <f t="shared" si="2301"/>
        <v/>
      </c>
      <c r="CR724" s="1374" t="str">
        <f t="shared" si="2302"/>
        <v/>
      </c>
      <c r="CS724" s="1373" t="str">
        <f t="shared" si="2303"/>
        <v/>
      </c>
      <c r="CT724" s="1373" t="str">
        <f t="shared" si="2304"/>
        <v/>
      </c>
      <c r="CU724" s="1373" t="str">
        <f t="shared" si="2305"/>
        <v/>
      </c>
      <c r="CV724" s="1373" t="str">
        <f t="shared" si="2306"/>
        <v/>
      </c>
      <c r="CW724" s="1373" t="str">
        <f t="shared" si="2307"/>
        <v/>
      </c>
      <c r="CX724" s="1372" t="str">
        <f t="shared" si="2308"/>
        <v/>
      </c>
      <c r="CY724" s="1375" t="str">
        <f t="shared" si="2309"/>
        <v/>
      </c>
      <c r="CZ724" s="532" t="str">
        <f t="shared" si="2310"/>
        <v/>
      </c>
      <c r="DA724" s="533" t="str">
        <f t="shared" si="2311"/>
        <v/>
      </c>
      <c r="DB724" s="534" t="str">
        <f t="shared" si="2312"/>
        <v/>
      </c>
      <c r="DC724" s="534" t="str">
        <f t="shared" si="2313"/>
        <v/>
      </c>
      <c r="DD724" s="534" t="str">
        <f t="shared" si="2314"/>
        <v/>
      </c>
      <c r="DE724" s="534" t="str">
        <f t="shared" si="2315"/>
        <v/>
      </c>
      <c r="DF724" s="534" t="str">
        <f t="shared" si="2316"/>
        <v/>
      </c>
      <c r="DG724" s="535" t="str">
        <f t="shared" si="2317"/>
        <v/>
      </c>
      <c r="DH724" s="535" t="str">
        <f t="shared" si="2318"/>
        <v/>
      </c>
      <c r="DI724" s="535" t="str">
        <f t="shared" si="2319"/>
        <v/>
      </c>
      <c r="DJ724" s="535" t="str">
        <f t="shared" si="2320"/>
        <v/>
      </c>
      <c r="DK724" s="534" t="str">
        <f t="shared" si="2321"/>
        <v/>
      </c>
      <c r="DL724" s="534" t="str">
        <f t="shared" si="2322"/>
        <v/>
      </c>
      <c r="DM724" s="534" t="str">
        <f t="shared" si="2323"/>
        <v/>
      </c>
      <c r="DN724" s="534" t="str">
        <f t="shared" si="2324"/>
        <v/>
      </c>
      <c r="DO724" s="534" t="str">
        <f t="shared" si="2325"/>
        <v/>
      </c>
      <c r="DP724" s="533" t="str">
        <f t="shared" si="2326"/>
        <v/>
      </c>
      <c r="DQ724" s="532" t="str">
        <f t="shared" si="2327"/>
        <v/>
      </c>
      <c r="DR724" s="753">
        <f t="shared" si="2328"/>
        <v>0</v>
      </c>
      <c r="DS724" s="111">
        <f t="shared" si="2329"/>
        <v>0</v>
      </c>
      <c r="DT724" s="111">
        <f t="shared" si="2330"/>
        <v>0</v>
      </c>
      <c r="DU724" s="111">
        <f t="shared" si="2331"/>
        <v>0</v>
      </c>
      <c r="DV724" s="602"/>
      <c r="DW724" s="719"/>
      <c r="DX724" s="719"/>
      <c r="DY724" s="719"/>
      <c r="DZ724" s="719"/>
      <c r="EA724" s="719"/>
      <c r="EB724" s="719"/>
      <c r="EC724" s="719"/>
      <c r="ED724" s="719"/>
      <c r="EE724" s="603"/>
    </row>
    <row r="725" spans="1:135" s="604" customFormat="1" ht="15.75" customHeight="1">
      <c r="A725" s="870" t="s">
        <v>428</v>
      </c>
      <c r="B725" s="233"/>
      <c r="C725" s="233"/>
      <c r="D725" s="233"/>
      <c r="E725" s="233">
        <v>12</v>
      </c>
      <c r="F725" s="233"/>
      <c r="G725" s="233"/>
      <c r="H725" s="233">
        <v>12</v>
      </c>
      <c r="I725" s="233">
        <v>4</v>
      </c>
      <c r="J725" s="233"/>
      <c r="K725" s="233"/>
      <c r="L725" s="233"/>
      <c r="M725" s="233"/>
      <c r="N725" s="233"/>
      <c r="O725" s="233"/>
      <c r="P725" s="233"/>
      <c r="Q725" s="233"/>
      <c r="R725" s="233"/>
      <c r="S725" s="233"/>
      <c r="T725" s="872"/>
      <c r="U725" s="233">
        <v>6</v>
      </c>
      <c r="V725" s="233"/>
      <c r="W725" s="233"/>
      <c r="X725" s="233"/>
      <c r="Y725" s="233"/>
      <c r="Z725" s="233"/>
      <c r="AA725" s="233"/>
      <c r="AB725" s="233"/>
      <c r="AC725" s="233"/>
      <c r="AD725" s="233">
        <v>12</v>
      </c>
      <c r="AE725" s="233"/>
      <c r="AF725" s="233"/>
      <c r="AG725" s="233"/>
      <c r="AH725" s="233"/>
      <c r="AI725" s="233"/>
      <c r="AJ725" s="233"/>
      <c r="AK725" s="233"/>
      <c r="AL725" s="233"/>
      <c r="AM725" s="872"/>
      <c r="AN725" s="233"/>
      <c r="AO725" s="233"/>
      <c r="AP725" s="233"/>
      <c r="AQ725" s="233">
        <v>12</v>
      </c>
      <c r="AR725" s="233">
        <v>12</v>
      </c>
      <c r="AS725" s="233"/>
      <c r="AT725" s="233"/>
      <c r="AU725" s="233"/>
      <c r="AV725" s="233"/>
      <c r="AW725" s="233"/>
      <c r="AX725" s="233"/>
      <c r="AY725" s="233"/>
      <c r="AZ725" s="233"/>
      <c r="BA725" s="233"/>
      <c r="BB725" s="233"/>
      <c r="BC725" s="233"/>
      <c r="BD725" s="233">
        <v>12</v>
      </c>
      <c r="BE725" s="233"/>
      <c r="BF725" s="872"/>
      <c r="BG725" s="233"/>
      <c r="BH725" s="233"/>
      <c r="BI725" s="233"/>
      <c r="BJ725" s="233">
        <v>12</v>
      </c>
      <c r="BK725" s="233"/>
      <c r="BL725" s="233"/>
      <c r="BM725" s="233"/>
      <c r="BN725" s="233"/>
      <c r="BO725" s="233"/>
      <c r="BP725" s="233">
        <v>12</v>
      </c>
      <c r="BQ725" s="233"/>
      <c r="BR725" s="233"/>
      <c r="BS725" s="233"/>
      <c r="BT725" s="233"/>
      <c r="BU725" s="233"/>
      <c r="BV725" s="233"/>
      <c r="BW725" s="233"/>
      <c r="BX725" s="233"/>
      <c r="BY725" s="872"/>
      <c r="BZ725" s="233">
        <v>12</v>
      </c>
      <c r="CA725" s="233">
        <v>12</v>
      </c>
      <c r="CB725" s="233">
        <v>12</v>
      </c>
      <c r="CC725" s="233">
        <v>12</v>
      </c>
      <c r="CD725" s="698">
        <f t="shared" si="2280"/>
        <v>12</v>
      </c>
      <c r="CE725" s="698" t="str">
        <f t="shared" si="2281"/>
        <v/>
      </c>
      <c r="CF725" s="698">
        <f t="shared" si="2282"/>
        <v>12</v>
      </c>
      <c r="CG725" s="787" t="str">
        <f t="shared" si="2283"/>
        <v/>
      </c>
      <c r="CH725" s="1371" t="str">
        <f t="shared" si="2292"/>
        <v/>
      </c>
      <c r="CI725" s="1372" t="str">
        <f t="shared" si="2293"/>
        <v/>
      </c>
      <c r="CJ725" s="1373" t="str">
        <f t="shared" si="2294"/>
        <v/>
      </c>
      <c r="CK725" s="1373" t="str">
        <f t="shared" si="2295"/>
        <v/>
      </c>
      <c r="CL725" s="1373" t="str">
        <f t="shared" si="2296"/>
        <v/>
      </c>
      <c r="CM725" s="1373" t="str">
        <f t="shared" si="2297"/>
        <v/>
      </c>
      <c r="CN725" s="1373" t="str">
        <f t="shared" si="2298"/>
        <v/>
      </c>
      <c r="CO725" s="1374" t="str">
        <f t="shared" si="2299"/>
        <v/>
      </c>
      <c r="CP725" s="1374">
        <f t="shared" si="2300"/>
        <v>4</v>
      </c>
      <c r="CQ725" s="1374">
        <f t="shared" si="2301"/>
        <v>12</v>
      </c>
      <c r="CR725" s="1374">
        <f t="shared" si="2302"/>
        <v>12</v>
      </c>
      <c r="CS725" s="1373" t="str">
        <f t="shared" si="2303"/>
        <v/>
      </c>
      <c r="CT725" s="1373" t="str">
        <f t="shared" si="2304"/>
        <v/>
      </c>
      <c r="CU725" s="1373" t="str">
        <f t="shared" si="2305"/>
        <v/>
      </c>
      <c r="CV725" s="1373" t="str">
        <f t="shared" si="2306"/>
        <v/>
      </c>
      <c r="CW725" s="1373" t="str">
        <f t="shared" si="2307"/>
        <v/>
      </c>
      <c r="CX725" s="1372" t="str">
        <f t="shared" si="2308"/>
        <v/>
      </c>
      <c r="CY725" s="1375" t="str">
        <f t="shared" si="2309"/>
        <v/>
      </c>
      <c r="CZ725" s="532" t="str">
        <f t="shared" si="2310"/>
        <v/>
      </c>
      <c r="DA725" s="533" t="str">
        <f t="shared" si="2311"/>
        <v/>
      </c>
      <c r="DB725" s="534" t="str">
        <f t="shared" si="2312"/>
        <v/>
      </c>
      <c r="DC725" s="534" t="str">
        <f t="shared" si="2313"/>
        <v/>
      </c>
      <c r="DD725" s="534" t="str">
        <f t="shared" si="2314"/>
        <v/>
      </c>
      <c r="DE725" s="534" t="str">
        <f t="shared" si="2315"/>
        <v/>
      </c>
      <c r="DF725" s="534" t="str">
        <f t="shared" si="2316"/>
        <v/>
      </c>
      <c r="DG725" s="535" t="str">
        <f t="shared" si="2317"/>
        <v/>
      </c>
      <c r="DH725" s="535">
        <f t="shared" si="2318"/>
        <v>6</v>
      </c>
      <c r="DI725" s="535">
        <f t="shared" si="2319"/>
        <v>12</v>
      </c>
      <c r="DJ725" s="535" t="str">
        <f t="shared" si="2320"/>
        <v/>
      </c>
      <c r="DK725" s="534" t="str">
        <f t="shared" si="2321"/>
        <v/>
      </c>
      <c r="DL725" s="534" t="str">
        <f t="shared" si="2322"/>
        <v/>
      </c>
      <c r="DM725" s="534" t="str">
        <f t="shared" si="2323"/>
        <v/>
      </c>
      <c r="DN725" s="534" t="str">
        <f t="shared" si="2324"/>
        <v/>
      </c>
      <c r="DO725" s="534" t="str">
        <f t="shared" si="2325"/>
        <v/>
      </c>
      <c r="DP725" s="533" t="str">
        <f t="shared" si="2326"/>
        <v/>
      </c>
      <c r="DQ725" s="532" t="str">
        <f t="shared" si="2327"/>
        <v/>
      </c>
      <c r="DR725" s="753">
        <f t="shared" si="2328"/>
        <v>3</v>
      </c>
      <c r="DS725" s="111">
        <f t="shared" si="2329"/>
        <v>2</v>
      </c>
      <c r="DT725" s="111">
        <f t="shared" si="2330"/>
        <v>3</v>
      </c>
      <c r="DU725" s="111">
        <f t="shared" si="2331"/>
        <v>2</v>
      </c>
      <c r="DV725" s="602"/>
      <c r="DW725" s="719"/>
      <c r="DX725" s="719"/>
      <c r="DY725" s="719"/>
      <c r="DZ725" s="719"/>
      <c r="EA725" s="719"/>
      <c r="EB725" s="719"/>
      <c r="EC725" s="719"/>
      <c r="ED725" s="719"/>
      <c r="EE725" s="603"/>
    </row>
    <row r="726" spans="1:135" s="604" customFormat="1" ht="15.75" customHeight="1">
      <c r="A726" s="705" t="s">
        <v>429</v>
      </c>
      <c r="B726" s="284"/>
      <c r="C726" s="284"/>
      <c r="D726" s="284"/>
      <c r="E726" s="284">
        <v>200</v>
      </c>
      <c r="F726" s="284"/>
      <c r="G726" s="284"/>
      <c r="H726" s="284">
        <v>200</v>
      </c>
      <c r="I726" s="284">
        <v>420</v>
      </c>
      <c r="J726" s="284"/>
      <c r="K726" s="284"/>
      <c r="L726" s="284"/>
      <c r="M726" s="284"/>
      <c r="N726" s="284"/>
      <c r="O726" s="284"/>
      <c r="P726" s="284"/>
      <c r="Q726" s="284"/>
      <c r="R726" s="284"/>
      <c r="S726" s="284"/>
      <c r="T726" s="872"/>
      <c r="U726" s="284">
        <v>250</v>
      </c>
      <c r="V726" s="284"/>
      <c r="W726" s="284"/>
      <c r="X726" s="284"/>
      <c r="Y726" s="284"/>
      <c r="Z726" s="284"/>
      <c r="AA726" s="284"/>
      <c r="AB726" s="284"/>
      <c r="AC726" s="284"/>
      <c r="AD726" s="284">
        <v>350</v>
      </c>
      <c r="AE726" s="284"/>
      <c r="AF726" s="284"/>
      <c r="AG726" s="284"/>
      <c r="AH726" s="284"/>
      <c r="AI726" s="284"/>
      <c r="AJ726" s="284"/>
      <c r="AK726" s="284"/>
      <c r="AL726" s="284"/>
      <c r="AM726" s="872"/>
      <c r="AN726" s="284"/>
      <c r="AO726" s="284"/>
      <c r="AP726" s="284"/>
      <c r="AQ726" s="284">
        <v>2000</v>
      </c>
      <c r="AR726" s="284">
        <v>2000</v>
      </c>
      <c r="AS726" s="284"/>
      <c r="AT726" s="284"/>
      <c r="AU726" s="284"/>
      <c r="AV726" s="284"/>
      <c r="AW726" s="284"/>
      <c r="AX726" s="284"/>
      <c r="AY726" s="284"/>
      <c r="AZ726" s="284"/>
      <c r="BA726" s="284"/>
      <c r="BB726" s="284"/>
      <c r="BC726" s="284"/>
      <c r="BD726" s="284">
        <v>3000</v>
      </c>
      <c r="BE726" s="284"/>
      <c r="BF726" s="872"/>
      <c r="BG726" s="284"/>
      <c r="BH726" s="284"/>
      <c r="BI726" s="284"/>
      <c r="BJ726" s="284">
        <v>3000</v>
      </c>
      <c r="BK726" s="284"/>
      <c r="BL726" s="284"/>
      <c r="BM726" s="284"/>
      <c r="BN726" s="284"/>
      <c r="BO726" s="284"/>
      <c r="BP726" s="284">
        <v>3000</v>
      </c>
      <c r="BQ726" s="284"/>
      <c r="BR726" s="284"/>
      <c r="BS726" s="284"/>
      <c r="BT726" s="284"/>
      <c r="BU726" s="284"/>
      <c r="BV726" s="284"/>
      <c r="BW726" s="284"/>
      <c r="BX726" s="284"/>
      <c r="BY726" s="872"/>
      <c r="BZ726" s="284">
        <v>200</v>
      </c>
      <c r="CA726" s="284">
        <v>300</v>
      </c>
      <c r="CB726" s="284">
        <v>2000</v>
      </c>
      <c r="CC726" s="284">
        <v>3000</v>
      </c>
      <c r="CD726" s="698">
        <f t="shared" si="2280"/>
        <v>200</v>
      </c>
      <c r="CE726" s="698" t="str">
        <f t="shared" si="2281"/>
        <v/>
      </c>
      <c r="CF726" s="698">
        <f t="shared" si="2282"/>
        <v>2000</v>
      </c>
      <c r="CG726" s="787" t="str">
        <f t="shared" si="2283"/>
        <v/>
      </c>
      <c r="CH726" s="1371" t="str">
        <f t="shared" si="2292"/>
        <v/>
      </c>
      <c r="CI726" s="1372" t="str">
        <f t="shared" si="2293"/>
        <v/>
      </c>
      <c r="CJ726" s="1373" t="str">
        <f t="shared" si="2294"/>
        <v/>
      </c>
      <c r="CK726" s="1373" t="str">
        <f t="shared" si="2295"/>
        <v/>
      </c>
      <c r="CL726" s="1373" t="str">
        <f t="shared" si="2296"/>
        <v/>
      </c>
      <c r="CM726" s="1373" t="str">
        <f t="shared" si="2297"/>
        <v/>
      </c>
      <c r="CN726" s="1373" t="str">
        <f t="shared" si="2298"/>
        <v/>
      </c>
      <c r="CO726" s="1374" t="str">
        <f t="shared" si="2299"/>
        <v/>
      </c>
      <c r="CP726" s="1374">
        <f t="shared" si="2300"/>
        <v>200</v>
      </c>
      <c r="CQ726" s="1374">
        <f t="shared" si="2301"/>
        <v>200</v>
      </c>
      <c r="CR726" s="1374">
        <f t="shared" si="2302"/>
        <v>420</v>
      </c>
      <c r="CS726" s="1373" t="str">
        <f t="shared" si="2303"/>
        <v/>
      </c>
      <c r="CT726" s="1373" t="str">
        <f t="shared" si="2304"/>
        <v/>
      </c>
      <c r="CU726" s="1373" t="str">
        <f t="shared" si="2305"/>
        <v/>
      </c>
      <c r="CV726" s="1373" t="str">
        <f t="shared" si="2306"/>
        <v/>
      </c>
      <c r="CW726" s="1373" t="str">
        <f t="shared" si="2307"/>
        <v/>
      </c>
      <c r="CX726" s="1372" t="str">
        <f t="shared" si="2308"/>
        <v/>
      </c>
      <c r="CY726" s="1375" t="str">
        <f t="shared" si="2309"/>
        <v/>
      </c>
      <c r="CZ726" s="532" t="str">
        <f t="shared" si="2310"/>
        <v/>
      </c>
      <c r="DA726" s="533" t="str">
        <f t="shared" si="2311"/>
        <v/>
      </c>
      <c r="DB726" s="534" t="str">
        <f t="shared" si="2312"/>
        <v/>
      </c>
      <c r="DC726" s="534" t="str">
        <f t="shared" si="2313"/>
        <v/>
      </c>
      <c r="DD726" s="534" t="str">
        <f t="shared" si="2314"/>
        <v/>
      </c>
      <c r="DE726" s="534" t="str">
        <f t="shared" si="2315"/>
        <v/>
      </c>
      <c r="DF726" s="534" t="str">
        <f t="shared" si="2316"/>
        <v/>
      </c>
      <c r="DG726" s="535" t="str">
        <f t="shared" si="2317"/>
        <v/>
      </c>
      <c r="DH726" s="535">
        <f t="shared" si="2318"/>
        <v>250</v>
      </c>
      <c r="DI726" s="535">
        <f t="shared" si="2319"/>
        <v>350</v>
      </c>
      <c r="DJ726" s="535" t="str">
        <f t="shared" si="2320"/>
        <v/>
      </c>
      <c r="DK726" s="534" t="str">
        <f t="shared" si="2321"/>
        <v/>
      </c>
      <c r="DL726" s="534" t="str">
        <f t="shared" si="2322"/>
        <v/>
      </c>
      <c r="DM726" s="534" t="str">
        <f t="shared" si="2323"/>
        <v/>
      </c>
      <c r="DN726" s="534" t="str">
        <f t="shared" si="2324"/>
        <v/>
      </c>
      <c r="DO726" s="534" t="str">
        <f t="shared" si="2325"/>
        <v/>
      </c>
      <c r="DP726" s="533" t="str">
        <f t="shared" si="2326"/>
        <v/>
      </c>
      <c r="DQ726" s="532" t="str">
        <f t="shared" si="2327"/>
        <v/>
      </c>
      <c r="DR726" s="753">
        <f t="shared" si="2328"/>
        <v>3</v>
      </c>
      <c r="DS726" s="111">
        <f t="shared" si="2329"/>
        <v>2</v>
      </c>
      <c r="DT726" s="111">
        <f t="shared" si="2330"/>
        <v>3</v>
      </c>
      <c r="DU726" s="111">
        <f t="shared" si="2331"/>
        <v>2</v>
      </c>
      <c r="DV726" s="602"/>
      <c r="DW726" s="719"/>
      <c r="DX726" s="719"/>
      <c r="DY726" s="719"/>
      <c r="DZ726" s="719"/>
      <c r="EA726" s="719"/>
      <c r="EB726" s="719"/>
      <c r="EC726" s="719"/>
      <c r="ED726" s="719"/>
      <c r="EE726" s="603"/>
    </row>
    <row r="727" spans="1:135" s="604" customFormat="1" ht="15.75" customHeight="1">
      <c r="A727" s="705" t="s">
        <v>158</v>
      </c>
      <c r="B727" s="708" t="str">
        <f t="shared" ref="B727:S727" si="2336">IF(B725="","",B725*B726)</f>
        <v/>
      </c>
      <c r="C727" s="708" t="str">
        <f t="shared" si="2336"/>
        <v/>
      </c>
      <c r="D727" s="708" t="str">
        <f t="shared" si="2336"/>
        <v/>
      </c>
      <c r="E727" s="708">
        <f t="shared" si="2336"/>
        <v>2400</v>
      </c>
      <c r="F727" s="708" t="str">
        <f t="shared" si="2336"/>
        <v/>
      </c>
      <c r="G727" s="708" t="str">
        <f t="shared" si="2336"/>
        <v/>
      </c>
      <c r="H727" s="708">
        <f t="shared" si="2336"/>
        <v>2400</v>
      </c>
      <c r="I727" s="708">
        <f t="shared" si="2336"/>
        <v>1680</v>
      </c>
      <c r="J727" s="708" t="str">
        <f t="shared" si="2336"/>
        <v/>
      </c>
      <c r="K727" s="708" t="str">
        <f t="shared" si="2336"/>
        <v/>
      </c>
      <c r="L727" s="708" t="str">
        <f t="shared" si="2336"/>
        <v/>
      </c>
      <c r="M727" s="708" t="str">
        <f t="shared" si="2336"/>
        <v/>
      </c>
      <c r="N727" s="708" t="str">
        <f t="shared" si="2336"/>
        <v/>
      </c>
      <c r="O727" s="708" t="str">
        <f t="shared" si="2336"/>
        <v/>
      </c>
      <c r="P727" s="708" t="str">
        <f t="shared" si="2336"/>
        <v/>
      </c>
      <c r="Q727" s="708" t="str">
        <f t="shared" si="2336"/>
        <v/>
      </c>
      <c r="R727" s="708" t="str">
        <f t="shared" si="2336"/>
        <v/>
      </c>
      <c r="S727" s="708" t="str">
        <f t="shared" si="2336"/>
        <v/>
      </c>
      <c r="T727" s="747"/>
      <c r="U727" s="708">
        <f t="shared" ref="U727:AL727" si="2337">IF(U725="","",U725*U726)</f>
        <v>1500</v>
      </c>
      <c r="V727" s="708" t="str">
        <f t="shared" si="2337"/>
        <v/>
      </c>
      <c r="W727" s="708" t="str">
        <f t="shared" si="2337"/>
        <v/>
      </c>
      <c r="X727" s="708" t="str">
        <f t="shared" si="2337"/>
        <v/>
      </c>
      <c r="Y727" s="708" t="str">
        <f t="shared" si="2337"/>
        <v/>
      </c>
      <c r="Z727" s="708" t="str">
        <f t="shared" si="2337"/>
        <v/>
      </c>
      <c r="AA727" s="708" t="str">
        <f t="shared" si="2337"/>
        <v/>
      </c>
      <c r="AB727" s="708" t="str">
        <f t="shared" si="2337"/>
        <v/>
      </c>
      <c r="AC727" s="708" t="str">
        <f t="shared" si="2337"/>
        <v/>
      </c>
      <c r="AD727" s="708">
        <f t="shared" si="2337"/>
        <v>4200</v>
      </c>
      <c r="AE727" s="708" t="str">
        <f t="shared" si="2337"/>
        <v/>
      </c>
      <c r="AF727" s="708" t="str">
        <f t="shared" si="2337"/>
        <v/>
      </c>
      <c r="AG727" s="708" t="str">
        <f t="shared" si="2337"/>
        <v/>
      </c>
      <c r="AH727" s="708" t="str">
        <f t="shared" si="2337"/>
        <v/>
      </c>
      <c r="AI727" s="708" t="str">
        <f t="shared" si="2337"/>
        <v/>
      </c>
      <c r="AJ727" s="708" t="str">
        <f t="shared" si="2337"/>
        <v/>
      </c>
      <c r="AK727" s="708" t="str">
        <f t="shared" si="2337"/>
        <v/>
      </c>
      <c r="AL727" s="708" t="str">
        <f t="shared" si="2337"/>
        <v/>
      </c>
      <c r="AM727" s="747"/>
      <c r="AN727" s="708" t="str">
        <f t="shared" ref="AN727:BE727" si="2338">IF(AN725="","",AN725*AN726)</f>
        <v/>
      </c>
      <c r="AO727" s="708" t="str">
        <f t="shared" si="2338"/>
        <v/>
      </c>
      <c r="AP727" s="708" t="str">
        <f t="shared" si="2338"/>
        <v/>
      </c>
      <c r="AQ727" s="708">
        <f t="shared" si="2338"/>
        <v>24000</v>
      </c>
      <c r="AR727" s="708">
        <f t="shared" si="2338"/>
        <v>24000</v>
      </c>
      <c r="AS727" s="708" t="str">
        <f t="shared" si="2338"/>
        <v/>
      </c>
      <c r="AT727" s="708" t="str">
        <f t="shared" si="2338"/>
        <v/>
      </c>
      <c r="AU727" s="708" t="str">
        <f t="shared" si="2338"/>
        <v/>
      </c>
      <c r="AV727" s="708" t="str">
        <f t="shared" si="2338"/>
        <v/>
      </c>
      <c r="AW727" s="708" t="str">
        <f t="shared" si="2338"/>
        <v/>
      </c>
      <c r="AX727" s="708" t="str">
        <f t="shared" si="2338"/>
        <v/>
      </c>
      <c r="AY727" s="708" t="str">
        <f t="shared" si="2338"/>
        <v/>
      </c>
      <c r="AZ727" s="708" t="str">
        <f t="shared" si="2338"/>
        <v/>
      </c>
      <c r="BA727" s="708" t="str">
        <f t="shared" si="2338"/>
        <v/>
      </c>
      <c r="BB727" s="708" t="str">
        <f t="shared" si="2338"/>
        <v/>
      </c>
      <c r="BC727" s="708" t="str">
        <f t="shared" si="2338"/>
        <v/>
      </c>
      <c r="BD727" s="708">
        <f t="shared" si="2338"/>
        <v>36000</v>
      </c>
      <c r="BE727" s="708" t="str">
        <f t="shared" si="2338"/>
        <v/>
      </c>
      <c r="BF727" s="747"/>
      <c r="BG727" s="708" t="str">
        <f t="shared" ref="BG727:BX727" si="2339">IF(BG725="","",BG725*BG726)</f>
        <v/>
      </c>
      <c r="BH727" s="708" t="str">
        <f t="shared" si="2339"/>
        <v/>
      </c>
      <c r="BI727" s="708" t="str">
        <f t="shared" si="2339"/>
        <v/>
      </c>
      <c r="BJ727" s="708">
        <f t="shared" si="2339"/>
        <v>36000</v>
      </c>
      <c r="BK727" s="708" t="str">
        <f t="shared" si="2339"/>
        <v/>
      </c>
      <c r="BL727" s="708" t="str">
        <f t="shared" si="2339"/>
        <v/>
      </c>
      <c r="BM727" s="708" t="str">
        <f t="shared" si="2339"/>
        <v/>
      </c>
      <c r="BN727" s="708" t="str">
        <f t="shared" si="2339"/>
        <v/>
      </c>
      <c r="BO727" s="708" t="str">
        <f t="shared" si="2339"/>
        <v/>
      </c>
      <c r="BP727" s="708">
        <f t="shared" si="2339"/>
        <v>36000</v>
      </c>
      <c r="BQ727" s="708" t="str">
        <f t="shared" si="2339"/>
        <v/>
      </c>
      <c r="BR727" s="708" t="str">
        <f t="shared" si="2339"/>
        <v/>
      </c>
      <c r="BS727" s="708" t="str">
        <f t="shared" si="2339"/>
        <v/>
      </c>
      <c r="BT727" s="708" t="str">
        <f t="shared" si="2339"/>
        <v/>
      </c>
      <c r="BU727" s="708" t="str">
        <f t="shared" si="2339"/>
        <v/>
      </c>
      <c r="BV727" s="708" t="str">
        <f t="shared" si="2339"/>
        <v/>
      </c>
      <c r="BW727" s="708" t="str">
        <f t="shared" si="2339"/>
        <v/>
      </c>
      <c r="BX727" s="708" t="str">
        <f t="shared" si="2339"/>
        <v/>
      </c>
      <c r="BY727" s="747"/>
      <c r="BZ727" s="708">
        <f>IF(BZ725="","",BZ725*BZ726)</f>
        <v>2400</v>
      </c>
      <c r="CA727" s="708">
        <f>IF(CA725="","",CA725*CA726)</f>
        <v>3600</v>
      </c>
      <c r="CB727" s="708">
        <f>IF(CB725="","",CB725*CB726)</f>
        <v>24000</v>
      </c>
      <c r="CC727" s="708">
        <f>IF(CC725="","",CC725*CC726)</f>
        <v>36000</v>
      </c>
      <c r="CD727" s="698">
        <f t="shared" si="2280"/>
        <v>2400</v>
      </c>
      <c r="CE727" s="698" t="str">
        <f t="shared" si="2281"/>
        <v/>
      </c>
      <c r="CF727" s="698">
        <f t="shared" si="2282"/>
        <v>24000</v>
      </c>
      <c r="CG727" s="787" t="str">
        <f t="shared" si="2283"/>
        <v/>
      </c>
      <c r="CH727" s="1371" t="str">
        <f t="shared" si="2292"/>
        <v/>
      </c>
      <c r="CI727" s="1372" t="str">
        <f t="shared" si="2293"/>
        <v/>
      </c>
      <c r="CJ727" s="1373" t="str">
        <f t="shared" si="2294"/>
        <v/>
      </c>
      <c r="CK727" s="1373" t="str">
        <f t="shared" si="2295"/>
        <v/>
      </c>
      <c r="CL727" s="1373" t="str">
        <f t="shared" si="2296"/>
        <v/>
      </c>
      <c r="CM727" s="1373" t="str">
        <f t="shared" si="2297"/>
        <v/>
      </c>
      <c r="CN727" s="1373" t="str">
        <f t="shared" si="2298"/>
        <v/>
      </c>
      <c r="CO727" s="1374" t="str">
        <f t="shared" si="2299"/>
        <v/>
      </c>
      <c r="CP727" s="1374">
        <f t="shared" si="2300"/>
        <v>1680</v>
      </c>
      <c r="CQ727" s="1374">
        <f t="shared" si="2301"/>
        <v>2400</v>
      </c>
      <c r="CR727" s="1374">
        <f t="shared" si="2302"/>
        <v>2400</v>
      </c>
      <c r="CS727" s="1373" t="str">
        <f t="shared" si="2303"/>
        <v/>
      </c>
      <c r="CT727" s="1373" t="str">
        <f t="shared" si="2304"/>
        <v/>
      </c>
      <c r="CU727" s="1373" t="str">
        <f t="shared" si="2305"/>
        <v/>
      </c>
      <c r="CV727" s="1373" t="str">
        <f t="shared" si="2306"/>
        <v/>
      </c>
      <c r="CW727" s="1373" t="str">
        <f t="shared" si="2307"/>
        <v/>
      </c>
      <c r="CX727" s="1372" t="str">
        <f t="shared" si="2308"/>
        <v/>
      </c>
      <c r="CY727" s="1375" t="str">
        <f t="shared" si="2309"/>
        <v/>
      </c>
      <c r="CZ727" s="532" t="str">
        <f t="shared" si="2310"/>
        <v/>
      </c>
      <c r="DA727" s="533" t="str">
        <f t="shared" si="2311"/>
        <v/>
      </c>
      <c r="DB727" s="534" t="str">
        <f t="shared" si="2312"/>
        <v/>
      </c>
      <c r="DC727" s="534" t="str">
        <f t="shared" si="2313"/>
        <v/>
      </c>
      <c r="DD727" s="534" t="str">
        <f t="shared" si="2314"/>
        <v/>
      </c>
      <c r="DE727" s="534" t="str">
        <f t="shared" si="2315"/>
        <v/>
      </c>
      <c r="DF727" s="534" t="str">
        <f t="shared" si="2316"/>
        <v/>
      </c>
      <c r="DG727" s="535" t="str">
        <f t="shared" si="2317"/>
        <v/>
      </c>
      <c r="DH727" s="535">
        <f t="shared" si="2318"/>
        <v>1500</v>
      </c>
      <c r="DI727" s="535">
        <f t="shared" si="2319"/>
        <v>4200</v>
      </c>
      <c r="DJ727" s="535" t="str">
        <f t="shared" si="2320"/>
        <v/>
      </c>
      <c r="DK727" s="534" t="str">
        <f t="shared" si="2321"/>
        <v/>
      </c>
      <c r="DL727" s="534" t="str">
        <f t="shared" si="2322"/>
        <v/>
      </c>
      <c r="DM727" s="534" t="str">
        <f t="shared" si="2323"/>
        <v/>
      </c>
      <c r="DN727" s="534" t="str">
        <f t="shared" si="2324"/>
        <v/>
      </c>
      <c r="DO727" s="534" t="str">
        <f t="shared" si="2325"/>
        <v/>
      </c>
      <c r="DP727" s="533" t="str">
        <f t="shared" si="2326"/>
        <v/>
      </c>
      <c r="DQ727" s="532" t="str">
        <f t="shared" si="2327"/>
        <v/>
      </c>
      <c r="DR727" s="753">
        <f t="shared" si="2328"/>
        <v>3</v>
      </c>
      <c r="DS727" s="111">
        <f t="shared" si="2329"/>
        <v>2</v>
      </c>
      <c r="DT727" s="111">
        <f t="shared" si="2330"/>
        <v>3</v>
      </c>
      <c r="DU727" s="111">
        <f t="shared" si="2331"/>
        <v>2</v>
      </c>
      <c r="DV727" s="602"/>
      <c r="DW727" s="719"/>
      <c r="DX727" s="719"/>
      <c r="DY727" s="719"/>
      <c r="DZ727" s="719"/>
      <c r="EA727" s="719"/>
      <c r="EB727" s="719"/>
      <c r="EC727" s="719"/>
      <c r="ED727" s="719"/>
      <c r="EE727" s="603"/>
    </row>
    <row r="728" spans="1:135" s="604" customFormat="1" ht="15.75" hidden="1" customHeight="1">
      <c r="A728" s="878" t="s">
        <v>430</v>
      </c>
      <c r="B728" s="233"/>
      <c r="C728" s="233"/>
      <c r="D728" s="233"/>
      <c r="E728" s="233"/>
      <c r="F728" s="233"/>
      <c r="G728" s="233"/>
      <c r="H728" s="233"/>
      <c r="I728" s="233"/>
      <c r="J728" s="233"/>
      <c r="K728" s="233"/>
      <c r="L728" s="233"/>
      <c r="M728" s="233"/>
      <c r="N728" s="233"/>
      <c r="O728" s="233"/>
      <c r="P728" s="233"/>
      <c r="Q728" s="233"/>
      <c r="R728" s="233"/>
      <c r="S728" s="233"/>
      <c r="T728" s="872"/>
      <c r="U728" s="233"/>
      <c r="V728" s="233"/>
      <c r="W728" s="233"/>
      <c r="X728" s="233"/>
      <c r="Y728" s="233"/>
      <c r="Z728" s="233"/>
      <c r="AA728" s="233"/>
      <c r="AB728" s="233"/>
      <c r="AC728" s="233"/>
      <c r="AD728" s="233"/>
      <c r="AE728" s="233"/>
      <c r="AF728" s="233"/>
      <c r="AG728" s="233"/>
      <c r="AH728" s="233"/>
      <c r="AI728" s="233"/>
      <c r="AJ728" s="233"/>
      <c r="AK728" s="233"/>
      <c r="AL728" s="233"/>
      <c r="AM728" s="872"/>
      <c r="AN728" s="233"/>
      <c r="AO728" s="233"/>
      <c r="AP728" s="233"/>
      <c r="AQ728" s="233"/>
      <c r="AR728" s="233"/>
      <c r="AS728" s="233"/>
      <c r="AT728" s="233"/>
      <c r="AU728" s="233"/>
      <c r="AV728" s="233"/>
      <c r="AW728" s="233"/>
      <c r="AX728" s="233"/>
      <c r="AY728" s="233"/>
      <c r="AZ728" s="233"/>
      <c r="BA728" s="233"/>
      <c r="BB728" s="233"/>
      <c r="BC728" s="233"/>
      <c r="BD728" s="233"/>
      <c r="BE728" s="233"/>
      <c r="BF728" s="872"/>
      <c r="BG728" s="233"/>
      <c r="BH728" s="233"/>
      <c r="BI728" s="233"/>
      <c r="BJ728" s="233"/>
      <c r="BK728" s="233"/>
      <c r="BL728" s="233"/>
      <c r="BM728" s="233"/>
      <c r="BN728" s="233"/>
      <c r="BO728" s="233"/>
      <c r="BP728" s="233"/>
      <c r="BQ728" s="233"/>
      <c r="BR728" s="233"/>
      <c r="BS728" s="233"/>
      <c r="BT728" s="233"/>
      <c r="BU728" s="233"/>
      <c r="BV728" s="233"/>
      <c r="BW728" s="233"/>
      <c r="BX728" s="233"/>
      <c r="BY728" s="872"/>
      <c r="BZ728" s="233"/>
      <c r="CA728" s="233"/>
      <c r="CB728" s="233"/>
      <c r="CC728" s="233"/>
      <c r="CD728" s="698" t="str">
        <f t="shared" si="2280"/>
        <v/>
      </c>
      <c r="CE728" s="698" t="str">
        <f t="shared" si="2281"/>
        <v/>
      </c>
      <c r="CF728" s="698" t="str">
        <f t="shared" si="2282"/>
        <v/>
      </c>
      <c r="CG728" s="787" t="str">
        <f t="shared" si="2283"/>
        <v/>
      </c>
      <c r="CH728" s="1371" t="str">
        <f t="shared" si="2292"/>
        <v/>
      </c>
      <c r="CI728" s="1372" t="str">
        <f t="shared" si="2293"/>
        <v/>
      </c>
      <c r="CJ728" s="1373" t="str">
        <f t="shared" si="2294"/>
        <v/>
      </c>
      <c r="CK728" s="1373" t="str">
        <f t="shared" si="2295"/>
        <v/>
      </c>
      <c r="CL728" s="1373" t="str">
        <f t="shared" si="2296"/>
        <v/>
      </c>
      <c r="CM728" s="1373" t="str">
        <f t="shared" si="2297"/>
        <v/>
      </c>
      <c r="CN728" s="1373" t="str">
        <f t="shared" si="2298"/>
        <v/>
      </c>
      <c r="CO728" s="1374" t="str">
        <f t="shared" si="2299"/>
        <v/>
      </c>
      <c r="CP728" s="1374" t="str">
        <f t="shared" si="2300"/>
        <v/>
      </c>
      <c r="CQ728" s="1374" t="str">
        <f t="shared" si="2301"/>
        <v/>
      </c>
      <c r="CR728" s="1374" t="str">
        <f t="shared" si="2302"/>
        <v/>
      </c>
      <c r="CS728" s="1373" t="str">
        <f t="shared" si="2303"/>
        <v/>
      </c>
      <c r="CT728" s="1373" t="str">
        <f t="shared" si="2304"/>
        <v/>
      </c>
      <c r="CU728" s="1373" t="str">
        <f t="shared" si="2305"/>
        <v/>
      </c>
      <c r="CV728" s="1373" t="str">
        <f t="shared" si="2306"/>
        <v/>
      </c>
      <c r="CW728" s="1373" t="str">
        <f t="shared" si="2307"/>
        <v/>
      </c>
      <c r="CX728" s="1372" t="str">
        <f t="shared" si="2308"/>
        <v/>
      </c>
      <c r="CY728" s="1375" t="str">
        <f t="shared" si="2309"/>
        <v/>
      </c>
      <c r="CZ728" s="532" t="str">
        <f t="shared" si="2310"/>
        <v/>
      </c>
      <c r="DA728" s="533" t="str">
        <f t="shared" si="2311"/>
        <v/>
      </c>
      <c r="DB728" s="534" t="str">
        <f t="shared" si="2312"/>
        <v/>
      </c>
      <c r="DC728" s="534" t="str">
        <f t="shared" si="2313"/>
        <v/>
      </c>
      <c r="DD728" s="534" t="str">
        <f t="shared" si="2314"/>
        <v/>
      </c>
      <c r="DE728" s="534" t="str">
        <f t="shared" si="2315"/>
        <v/>
      </c>
      <c r="DF728" s="534" t="str">
        <f t="shared" si="2316"/>
        <v/>
      </c>
      <c r="DG728" s="535" t="str">
        <f t="shared" si="2317"/>
        <v/>
      </c>
      <c r="DH728" s="535" t="str">
        <f t="shared" si="2318"/>
        <v/>
      </c>
      <c r="DI728" s="535" t="str">
        <f t="shared" si="2319"/>
        <v/>
      </c>
      <c r="DJ728" s="535" t="str">
        <f t="shared" si="2320"/>
        <v/>
      </c>
      <c r="DK728" s="534" t="str">
        <f t="shared" si="2321"/>
        <v/>
      </c>
      <c r="DL728" s="534" t="str">
        <f t="shared" si="2322"/>
        <v/>
      </c>
      <c r="DM728" s="534" t="str">
        <f t="shared" si="2323"/>
        <v/>
      </c>
      <c r="DN728" s="534" t="str">
        <f t="shared" si="2324"/>
        <v/>
      </c>
      <c r="DO728" s="534" t="str">
        <f t="shared" si="2325"/>
        <v/>
      </c>
      <c r="DP728" s="533" t="str">
        <f t="shared" si="2326"/>
        <v/>
      </c>
      <c r="DQ728" s="532" t="str">
        <f t="shared" si="2327"/>
        <v/>
      </c>
      <c r="DR728" s="753">
        <f t="shared" si="2328"/>
        <v>0</v>
      </c>
      <c r="DS728" s="111">
        <f t="shared" si="2329"/>
        <v>0</v>
      </c>
      <c r="DT728" s="111">
        <f t="shared" si="2330"/>
        <v>0</v>
      </c>
      <c r="DU728" s="111">
        <f t="shared" si="2331"/>
        <v>0</v>
      </c>
      <c r="DV728" s="602"/>
      <c r="DW728" s="719"/>
      <c r="DX728" s="719"/>
      <c r="DY728" s="719"/>
      <c r="DZ728" s="719"/>
      <c r="EA728" s="719"/>
      <c r="EB728" s="719"/>
      <c r="EC728" s="719"/>
      <c r="ED728" s="719"/>
      <c r="EE728" s="603"/>
    </row>
    <row r="729" spans="1:135" s="604" customFormat="1" ht="15.75" hidden="1" customHeight="1">
      <c r="A729" s="748" t="s">
        <v>155</v>
      </c>
      <c r="B729" s="233"/>
      <c r="C729" s="233"/>
      <c r="D729" s="233"/>
      <c r="E729" s="233"/>
      <c r="F729" s="233"/>
      <c r="G729" s="233"/>
      <c r="H729" s="233"/>
      <c r="I729" s="233"/>
      <c r="J729" s="233"/>
      <c r="K729" s="233"/>
      <c r="L729" s="233"/>
      <c r="M729" s="233"/>
      <c r="N729" s="233"/>
      <c r="O729" s="233"/>
      <c r="P729" s="233"/>
      <c r="Q729" s="233"/>
      <c r="R729" s="233"/>
      <c r="S729" s="233"/>
      <c r="T729" s="872"/>
      <c r="U729" s="233"/>
      <c r="V729" s="233"/>
      <c r="W729" s="233"/>
      <c r="X729" s="233"/>
      <c r="Y729" s="233"/>
      <c r="Z729" s="233"/>
      <c r="AA729" s="233"/>
      <c r="AB729" s="233"/>
      <c r="AC729" s="233"/>
      <c r="AD729" s="233"/>
      <c r="AE729" s="233"/>
      <c r="AF729" s="233"/>
      <c r="AG729" s="233"/>
      <c r="AH729" s="233"/>
      <c r="AI729" s="233"/>
      <c r="AJ729" s="233"/>
      <c r="AK729" s="233"/>
      <c r="AL729" s="233"/>
      <c r="AM729" s="872"/>
      <c r="AN729" s="233"/>
      <c r="AO729" s="233"/>
      <c r="AP729" s="233"/>
      <c r="AQ729" s="233"/>
      <c r="AR729" s="233"/>
      <c r="AS729" s="233"/>
      <c r="AT729" s="233"/>
      <c r="AU729" s="233"/>
      <c r="AV729" s="233"/>
      <c r="AW729" s="233"/>
      <c r="AX729" s="233"/>
      <c r="AY729" s="233"/>
      <c r="AZ729" s="233"/>
      <c r="BA729" s="233"/>
      <c r="BB729" s="233"/>
      <c r="BC729" s="233"/>
      <c r="BD729" s="233"/>
      <c r="BE729" s="233"/>
      <c r="BF729" s="872"/>
      <c r="BG729" s="233"/>
      <c r="BH729" s="233"/>
      <c r="BI729" s="233"/>
      <c r="BJ729" s="233"/>
      <c r="BK729" s="233"/>
      <c r="BL729" s="233"/>
      <c r="BM729" s="233"/>
      <c r="BN729" s="233"/>
      <c r="BO729" s="233"/>
      <c r="BP729" s="233"/>
      <c r="BQ729" s="233"/>
      <c r="BR729" s="233"/>
      <c r="BS729" s="233"/>
      <c r="BT729" s="233"/>
      <c r="BU729" s="233"/>
      <c r="BV729" s="233"/>
      <c r="BW729" s="233"/>
      <c r="BX729" s="233"/>
      <c r="BY729" s="872"/>
      <c r="BZ729" s="233"/>
      <c r="CA729" s="233"/>
      <c r="CB729" s="233"/>
      <c r="CC729" s="233"/>
      <c r="CD729" s="698" t="str">
        <f t="shared" si="2280"/>
        <v/>
      </c>
      <c r="CE729" s="698" t="str">
        <f t="shared" si="2281"/>
        <v/>
      </c>
      <c r="CF729" s="698" t="str">
        <f t="shared" si="2282"/>
        <v/>
      </c>
      <c r="CG729" s="787" t="str">
        <f t="shared" si="2283"/>
        <v/>
      </c>
      <c r="CH729" s="1371" t="str">
        <f t="shared" si="2292"/>
        <v/>
      </c>
      <c r="CI729" s="1372" t="str">
        <f t="shared" si="2293"/>
        <v/>
      </c>
      <c r="CJ729" s="1373" t="str">
        <f t="shared" si="2294"/>
        <v/>
      </c>
      <c r="CK729" s="1373" t="str">
        <f t="shared" si="2295"/>
        <v/>
      </c>
      <c r="CL729" s="1373" t="str">
        <f t="shared" si="2296"/>
        <v/>
      </c>
      <c r="CM729" s="1373" t="str">
        <f t="shared" si="2297"/>
        <v/>
      </c>
      <c r="CN729" s="1373" t="str">
        <f t="shared" si="2298"/>
        <v/>
      </c>
      <c r="CO729" s="1374" t="str">
        <f t="shared" si="2299"/>
        <v/>
      </c>
      <c r="CP729" s="1374" t="str">
        <f t="shared" si="2300"/>
        <v/>
      </c>
      <c r="CQ729" s="1374" t="str">
        <f t="shared" si="2301"/>
        <v/>
      </c>
      <c r="CR729" s="1374" t="str">
        <f t="shared" si="2302"/>
        <v/>
      </c>
      <c r="CS729" s="1373" t="str">
        <f t="shared" si="2303"/>
        <v/>
      </c>
      <c r="CT729" s="1373" t="str">
        <f t="shared" si="2304"/>
        <v/>
      </c>
      <c r="CU729" s="1373" t="str">
        <f t="shared" si="2305"/>
        <v/>
      </c>
      <c r="CV729" s="1373" t="str">
        <f t="shared" si="2306"/>
        <v/>
      </c>
      <c r="CW729" s="1373" t="str">
        <f t="shared" si="2307"/>
        <v/>
      </c>
      <c r="CX729" s="1372" t="str">
        <f t="shared" si="2308"/>
        <v/>
      </c>
      <c r="CY729" s="1375" t="str">
        <f t="shared" si="2309"/>
        <v/>
      </c>
      <c r="CZ729" s="532" t="str">
        <f t="shared" si="2310"/>
        <v/>
      </c>
      <c r="DA729" s="533" t="str">
        <f t="shared" si="2311"/>
        <v/>
      </c>
      <c r="DB729" s="534" t="str">
        <f t="shared" si="2312"/>
        <v/>
      </c>
      <c r="DC729" s="534" t="str">
        <f t="shared" si="2313"/>
        <v/>
      </c>
      <c r="DD729" s="534" t="str">
        <f t="shared" si="2314"/>
        <v/>
      </c>
      <c r="DE729" s="534" t="str">
        <f t="shared" si="2315"/>
        <v/>
      </c>
      <c r="DF729" s="534" t="str">
        <f t="shared" si="2316"/>
        <v/>
      </c>
      <c r="DG729" s="535" t="str">
        <f t="shared" si="2317"/>
        <v/>
      </c>
      <c r="DH729" s="535" t="str">
        <f t="shared" si="2318"/>
        <v/>
      </c>
      <c r="DI729" s="535" t="str">
        <f t="shared" si="2319"/>
        <v/>
      </c>
      <c r="DJ729" s="535" t="str">
        <f t="shared" si="2320"/>
        <v/>
      </c>
      <c r="DK729" s="534" t="str">
        <f t="shared" si="2321"/>
        <v/>
      </c>
      <c r="DL729" s="534" t="str">
        <f t="shared" si="2322"/>
        <v/>
      </c>
      <c r="DM729" s="534" t="str">
        <f t="shared" si="2323"/>
        <v/>
      </c>
      <c r="DN729" s="534" t="str">
        <f t="shared" si="2324"/>
        <v/>
      </c>
      <c r="DO729" s="534" t="str">
        <f t="shared" si="2325"/>
        <v/>
      </c>
      <c r="DP729" s="533" t="str">
        <f t="shared" si="2326"/>
        <v/>
      </c>
      <c r="DQ729" s="532" t="str">
        <f t="shared" si="2327"/>
        <v/>
      </c>
      <c r="DR729" s="753">
        <f t="shared" si="2328"/>
        <v>0</v>
      </c>
      <c r="DS729" s="111">
        <f t="shared" si="2329"/>
        <v>0</v>
      </c>
      <c r="DT729" s="111">
        <f t="shared" si="2330"/>
        <v>0</v>
      </c>
      <c r="DU729" s="111">
        <f t="shared" si="2331"/>
        <v>0</v>
      </c>
      <c r="DV729" s="602"/>
      <c r="DW729" s="719"/>
      <c r="DX729" s="719"/>
      <c r="DY729" s="719"/>
      <c r="DZ729" s="719"/>
      <c r="EA729" s="719"/>
      <c r="EB729" s="719"/>
      <c r="EC729" s="719"/>
      <c r="ED729" s="719"/>
      <c r="EE729" s="603"/>
    </row>
    <row r="730" spans="1:135" s="604" customFormat="1" ht="15.75" hidden="1" customHeight="1">
      <c r="A730" s="748" t="s">
        <v>156</v>
      </c>
      <c r="B730" s="233"/>
      <c r="C730" s="233"/>
      <c r="D730" s="233"/>
      <c r="E730" s="233"/>
      <c r="F730" s="233"/>
      <c r="G730" s="233"/>
      <c r="H730" s="233"/>
      <c r="I730" s="233"/>
      <c r="J730" s="233"/>
      <c r="K730" s="233"/>
      <c r="L730" s="233"/>
      <c r="M730" s="233"/>
      <c r="N730" s="233"/>
      <c r="O730" s="233"/>
      <c r="P730" s="233"/>
      <c r="Q730" s="233"/>
      <c r="R730" s="233"/>
      <c r="S730" s="233"/>
      <c r="T730" s="872"/>
      <c r="U730" s="233"/>
      <c r="V730" s="233"/>
      <c r="W730" s="233"/>
      <c r="X730" s="233"/>
      <c r="Y730" s="233"/>
      <c r="Z730" s="233"/>
      <c r="AA730" s="233"/>
      <c r="AB730" s="233"/>
      <c r="AC730" s="233"/>
      <c r="AD730" s="233"/>
      <c r="AE730" s="233"/>
      <c r="AF730" s="233"/>
      <c r="AG730" s="233"/>
      <c r="AH730" s="233"/>
      <c r="AI730" s="233"/>
      <c r="AJ730" s="233"/>
      <c r="AK730" s="233"/>
      <c r="AL730" s="233"/>
      <c r="AM730" s="872"/>
      <c r="AN730" s="233"/>
      <c r="AO730" s="233"/>
      <c r="AP730" s="233"/>
      <c r="AQ730" s="233"/>
      <c r="AR730" s="233"/>
      <c r="AS730" s="233"/>
      <c r="AT730" s="233"/>
      <c r="AU730" s="233"/>
      <c r="AV730" s="233"/>
      <c r="AW730" s="233"/>
      <c r="AX730" s="233"/>
      <c r="AY730" s="233"/>
      <c r="AZ730" s="233"/>
      <c r="BA730" s="233"/>
      <c r="BB730" s="233"/>
      <c r="BC730" s="233"/>
      <c r="BD730" s="233"/>
      <c r="BE730" s="233"/>
      <c r="BF730" s="872"/>
      <c r="BG730" s="233"/>
      <c r="BH730" s="233"/>
      <c r="BI730" s="233"/>
      <c r="BJ730" s="233"/>
      <c r="BK730" s="233"/>
      <c r="BL730" s="233"/>
      <c r="BM730" s="233"/>
      <c r="BN730" s="233"/>
      <c r="BO730" s="233"/>
      <c r="BP730" s="233"/>
      <c r="BQ730" s="233"/>
      <c r="BR730" s="233"/>
      <c r="BS730" s="233"/>
      <c r="BT730" s="233"/>
      <c r="BU730" s="233"/>
      <c r="BV730" s="233"/>
      <c r="BW730" s="233"/>
      <c r="BX730" s="233"/>
      <c r="BY730" s="872"/>
      <c r="BZ730" s="233"/>
      <c r="CA730" s="233"/>
      <c r="CB730" s="233"/>
      <c r="CC730" s="233"/>
      <c r="CD730" s="698" t="str">
        <f t="shared" si="2280"/>
        <v/>
      </c>
      <c r="CE730" s="698" t="str">
        <f t="shared" si="2281"/>
        <v/>
      </c>
      <c r="CF730" s="698" t="str">
        <f t="shared" si="2282"/>
        <v/>
      </c>
      <c r="CG730" s="787" t="str">
        <f t="shared" si="2283"/>
        <v/>
      </c>
      <c r="CH730" s="1371" t="str">
        <f t="shared" si="2292"/>
        <v/>
      </c>
      <c r="CI730" s="1372" t="str">
        <f t="shared" si="2293"/>
        <v/>
      </c>
      <c r="CJ730" s="1373" t="str">
        <f t="shared" si="2294"/>
        <v/>
      </c>
      <c r="CK730" s="1373" t="str">
        <f t="shared" si="2295"/>
        <v/>
      </c>
      <c r="CL730" s="1373" t="str">
        <f t="shared" si="2296"/>
        <v/>
      </c>
      <c r="CM730" s="1373" t="str">
        <f t="shared" si="2297"/>
        <v/>
      </c>
      <c r="CN730" s="1373" t="str">
        <f t="shared" si="2298"/>
        <v/>
      </c>
      <c r="CO730" s="1374" t="str">
        <f t="shared" si="2299"/>
        <v/>
      </c>
      <c r="CP730" s="1374" t="str">
        <f t="shared" si="2300"/>
        <v/>
      </c>
      <c r="CQ730" s="1374" t="str">
        <f t="shared" si="2301"/>
        <v/>
      </c>
      <c r="CR730" s="1374" t="str">
        <f t="shared" si="2302"/>
        <v/>
      </c>
      <c r="CS730" s="1373" t="str">
        <f t="shared" si="2303"/>
        <v/>
      </c>
      <c r="CT730" s="1373" t="str">
        <f t="shared" si="2304"/>
        <v/>
      </c>
      <c r="CU730" s="1373" t="str">
        <f t="shared" si="2305"/>
        <v/>
      </c>
      <c r="CV730" s="1373" t="str">
        <f t="shared" si="2306"/>
        <v/>
      </c>
      <c r="CW730" s="1373" t="str">
        <f t="shared" si="2307"/>
        <v/>
      </c>
      <c r="CX730" s="1372" t="str">
        <f t="shared" si="2308"/>
        <v/>
      </c>
      <c r="CY730" s="1375" t="str">
        <f t="shared" si="2309"/>
        <v/>
      </c>
      <c r="CZ730" s="532" t="str">
        <f t="shared" si="2310"/>
        <v/>
      </c>
      <c r="DA730" s="533" t="str">
        <f t="shared" si="2311"/>
        <v/>
      </c>
      <c r="DB730" s="534" t="str">
        <f t="shared" si="2312"/>
        <v/>
      </c>
      <c r="DC730" s="534" t="str">
        <f t="shared" si="2313"/>
        <v/>
      </c>
      <c r="DD730" s="534" t="str">
        <f t="shared" si="2314"/>
        <v/>
      </c>
      <c r="DE730" s="534" t="str">
        <f t="shared" si="2315"/>
        <v/>
      </c>
      <c r="DF730" s="534" t="str">
        <f t="shared" si="2316"/>
        <v/>
      </c>
      <c r="DG730" s="535" t="str">
        <f t="shared" si="2317"/>
        <v/>
      </c>
      <c r="DH730" s="535" t="str">
        <f t="shared" si="2318"/>
        <v/>
      </c>
      <c r="DI730" s="535" t="str">
        <f t="shared" si="2319"/>
        <v/>
      </c>
      <c r="DJ730" s="535" t="str">
        <f t="shared" si="2320"/>
        <v/>
      </c>
      <c r="DK730" s="534" t="str">
        <f t="shared" si="2321"/>
        <v/>
      </c>
      <c r="DL730" s="534" t="str">
        <f t="shared" si="2322"/>
        <v/>
      </c>
      <c r="DM730" s="534" t="str">
        <f t="shared" si="2323"/>
        <v/>
      </c>
      <c r="DN730" s="534" t="str">
        <f t="shared" si="2324"/>
        <v/>
      </c>
      <c r="DO730" s="534" t="str">
        <f t="shared" si="2325"/>
        <v/>
      </c>
      <c r="DP730" s="533" t="str">
        <f t="shared" si="2326"/>
        <v/>
      </c>
      <c r="DQ730" s="532" t="str">
        <f t="shared" si="2327"/>
        <v/>
      </c>
      <c r="DR730" s="753">
        <f t="shared" si="2328"/>
        <v>0</v>
      </c>
      <c r="DS730" s="111">
        <f t="shared" si="2329"/>
        <v>0</v>
      </c>
      <c r="DT730" s="111">
        <f t="shared" si="2330"/>
        <v>0</v>
      </c>
      <c r="DU730" s="111">
        <f t="shared" si="2331"/>
        <v>0</v>
      </c>
      <c r="DV730" s="602"/>
      <c r="DW730" s="719"/>
      <c r="DX730" s="719"/>
      <c r="DY730" s="719"/>
      <c r="DZ730" s="719"/>
      <c r="EA730" s="719"/>
      <c r="EB730" s="719"/>
      <c r="EC730" s="719"/>
      <c r="ED730" s="719"/>
      <c r="EE730" s="603"/>
    </row>
    <row r="731" spans="1:135" s="604" customFormat="1" ht="15.75" hidden="1" customHeight="1">
      <c r="A731" s="748" t="s">
        <v>157</v>
      </c>
      <c r="B731" s="233"/>
      <c r="C731" s="233"/>
      <c r="D731" s="233"/>
      <c r="E731" s="233"/>
      <c r="F731" s="233"/>
      <c r="G731" s="233"/>
      <c r="H731" s="233"/>
      <c r="I731" s="233"/>
      <c r="J731" s="233"/>
      <c r="K731" s="233"/>
      <c r="L731" s="233"/>
      <c r="M731" s="233"/>
      <c r="N731" s="233"/>
      <c r="O731" s="233"/>
      <c r="P731" s="233"/>
      <c r="Q731" s="233"/>
      <c r="R731" s="233"/>
      <c r="S731" s="233"/>
      <c r="T731" s="872"/>
      <c r="U731" s="233"/>
      <c r="V731" s="233"/>
      <c r="W731" s="233"/>
      <c r="X731" s="233"/>
      <c r="Y731" s="233"/>
      <c r="Z731" s="233"/>
      <c r="AA731" s="233"/>
      <c r="AB731" s="233"/>
      <c r="AC731" s="233"/>
      <c r="AD731" s="233"/>
      <c r="AE731" s="233"/>
      <c r="AF731" s="233"/>
      <c r="AG731" s="233"/>
      <c r="AH731" s="233"/>
      <c r="AI731" s="233"/>
      <c r="AJ731" s="233"/>
      <c r="AK731" s="233"/>
      <c r="AL731" s="233"/>
      <c r="AM731" s="872"/>
      <c r="AN731" s="233"/>
      <c r="AO731" s="233"/>
      <c r="AP731" s="233"/>
      <c r="AQ731" s="233"/>
      <c r="AR731" s="233"/>
      <c r="AS731" s="233"/>
      <c r="AT731" s="233"/>
      <c r="AU731" s="233"/>
      <c r="AV731" s="233"/>
      <c r="AW731" s="233"/>
      <c r="AX731" s="233"/>
      <c r="AY731" s="233"/>
      <c r="AZ731" s="233"/>
      <c r="BA731" s="233"/>
      <c r="BB731" s="233"/>
      <c r="BC731" s="233"/>
      <c r="BD731" s="233"/>
      <c r="BE731" s="233"/>
      <c r="BF731" s="872"/>
      <c r="BG731" s="233"/>
      <c r="BH731" s="233"/>
      <c r="BI731" s="233"/>
      <c r="BJ731" s="233"/>
      <c r="BK731" s="233"/>
      <c r="BL731" s="233"/>
      <c r="BM731" s="233"/>
      <c r="BN731" s="233"/>
      <c r="BO731" s="233"/>
      <c r="BP731" s="233"/>
      <c r="BQ731" s="233"/>
      <c r="BR731" s="233"/>
      <c r="BS731" s="233"/>
      <c r="BT731" s="233"/>
      <c r="BU731" s="233"/>
      <c r="BV731" s="233"/>
      <c r="BW731" s="233"/>
      <c r="BX731" s="233"/>
      <c r="BY731" s="872"/>
      <c r="BZ731" s="233"/>
      <c r="CA731" s="233"/>
      <c r="CB731" s="233"/>
      <c r="CC731" s="233"/>
      <c r="CD731" s="698" t="str">
        <f t="shared" si="2280"/>
        <v/>
      </c>
      <c r="CE731" s="698" t="str">
        <f t="shared" si="2281"/>
        <v/>
      </c>
      <c r="CF731" s="698" t="str">
        <f t="shared" si="2282"/>
        <v/>
      </c>
      <c r="CG731" s="787" t="str">
        <f t="shared" si="2283"/>
        <v/>
      </c>
      <c r="CH731" s="1371" t="str">
        <f t="shared" si="2292"/>
        <v/>
      </c>
      <c r="CI731" s="1372" t="str">
        <f t="shared" si="2293"/>
        <v/>
      </c>
      <c r="CJ731" s="1373" t="str">
        <f t="shared" si="2294"/>
        <v/>
      </c>
      <c r="CK731" s="1373" t="str">
        <f t="shared" si="2295"/>
        <v/>
      </c>
      <c r="CL731" s="1373" t="str">
        <f t="shared" si="2296"/>
        <v/>
      </c>
      <c r="CM731" s="1373" t="str">
        <f t="shared" si="2297"/>
        <v/>
      </c>
      <c r="CN731" s="1373" t="str">
        <f t="shared" si="2298"/>
        <v/>
      </c>
      <c r="CO731" s="1374" t="str">
        <f t="shared" si="2299"/>
        <v/>
      </c>
      <c r="CP731" s="1374" t="str">
        <f t="shared" si="2300"/>
        <v/>
      </c>
      <c r="CQ731" s="1374" t="str">
        <f t="shared" si="2301"/>
        <v/>
      </c>
      <c r="CR731" s="1374" t="str">
        <f t="shared" si="2302"/>
        <v/>
      </c>
      <c r="CS731" s="1373" t="str">
        <f t="shared" si="2303"/>
        <v/>
      </c>
      <c r="CT731" s="1373" t="str">
        <f t="shared" si="2304"/>
        <v/>
      </c>
      <c r="CU731" s="1373" t="str">
        <f t="shared" si="2305"/>
        <v/>
      </c>
      <c r="CV731" s="1373" t="str">
        <f t="shared" si="2306"/>
        <v/>
      </c>
      <c r="CW731" s="1373" t="str">
        <f t="shared" si="2307"/>
        <v/>
      </c>
      <c r="CX731" s="1372" t="str">
        <f t="shared" si="2308"/>
        <v/>
      </c>
      <c r="CY731" s="1375" t="str">
        <f t="shared" si="2309"/>
        <v/>
      </c>
      <c r="CZ731" s="532" t="str">
        <f t="shared" si="2310"/>
        <v/>
      </c>
      <c r="DA731" s="533" t="str">
        <f t="shared" si="2311"/>
        <v/>
      </c>
      <c r="DB731" s="534" t="str">
        <f t="shared" si="2312"/>
        <v/>
      </c>
      <c r="DC731" s="534" t="str">
        <f t="shared" si="2313"/>
        <v/>
      </c>
      <c r="DD731" s="534" t="str">
        <f t="shared" si="2314"/>
        <v/>
      </c>
      <c r="DE731" s="534" t="str">
        <f t="shared" si="2315"/>
        <v/>
      </c>
      <c r="DF731" s="534" t="str">
        <f t="shared" si="2316"/>
        <v/>
      </c>
      <c r="DG731" s="535" t="str">
        <f t="shared" si="2317"/>
        <v/>
      </c>
      <c r="DH731" s="535" t="str">
        <f t="shared" si="2318"/>
        <v/>
      </c>
      <c r="DI731" s="535" t="str">
        <f t="shared" si="2319"/>
        <v/>
      </c>
      <c r="DJ731" s="535" t="str">
        <f t="shared" si="2320"/>
        <v/>
      </c>
      <c r="DK731" s="534" t="str">
        <f t="shared" si="2321"/>
        <v/>
      </c>
      <c r="DL731" s="534" t="str">
        <f t="shared" si="2322"/>
        <v/>
      </c>
      <c r="DM731" s="534" t="str">
        <f t="shared" si="2323"/>
        <v/>
      </c>
      <c r="DN731" s="534" t="str">
        <f t="shared" si="2324"/>
        <v/>
      </c>
      <c r="DO731" s="534" t="str">
        <f t="shared" si="2325"/>
        <v/>
      </c>
      <c r="DP731" s="533" t="str">
        <f t="shared" si="2326"/>
        <v/>
      </c>
      <c r="DQ731" s="532" t="str">
        <f t="shared" si="2327"/>
        <v/>
      </c>
      <c r="DR731" s="753">
        <f t="shared" si="2328"/>
        <v>0</v>
      </c>
      <c r="DS731" s="111">
        <f t="shared" si="2329"/>
        <v>0</v>
      </c>
      <c r="DT731" s="111">
        <f t="shared" si="2330"/>
        <v>0</v>
      </c>
      <c r="DU731" s="111">
        <f t="shared" si="2331"/>
        <v>0</v>
      </c>
      <c r="DV731" s="602"/>
      <c r="DW731" s="719"/>
      <c r="DX731" s="719"/>
      <c r="DY731" s="719"/>
      <c r="DZ731" s="719"/>
      <c r="EA731" s="719"/>
      <c r="EB731" s="719"/>
      <c r="EC731" s="719"/>
      <c r="ED731" s="719"/>
      <c r="EE731" s="603"/>
    </row>
    <row r="732" spans="1:135" s="604" customFormat="1" ht="15.75" hidden="1" customHeight="1">
      <c r="A732" s="805" t="s">
        <v>158</v>
      </c>
      <c r="B732" s="707" t="str">
        <f t="shared" ref="B732:S732" si="2340">IF(B729="","",B728*B729*B730*B731)</f>
        <v/>
      </c>
      <c r="C732" s="707" t="str">
        <f t="shared" si="2340"/>
        <v/>
      </c>
      <c r="D732" s="707" t="str">
        <f t="shared" si="2340"/>
        <v/>
      </c>
      <c r="E732" s="707" t="str">
        <f t="shared" si="2340"/>
        <v/>
      </c>
      <c r="F732" s="707" t="str">
        <f t="shared" si="2340"/>
        <v/>
      </c>
      <c r="G732" s="707" t="str">
        <f t="shared" si="2340"/>
        <v/>
      </c>
      <c r="H732" s="707" t="str">
        <f t="shared" si="2340"/>
        <v/>
      </c>
      <c r="I732" s="707" t="str">
        <f t="shared" si="2340"/>
        <v/>
      </c>
      <c r="J732" s="707" t="str">
        <f t="shared" si="2340"/>
        <v/>
      </c>
      <c r="K732" s="707" t="str">
        <f t="shared" si="2340"/>
        <v/>
      </c>
      <c r="L732" s="707" t="str">
        <f t="shared" si="2340"/>
        <v/>
      </c>
      <c r="M732" s="707" t="str">
        <f t="shared" si="2340"/>
        <v/>
      </c>
      <c r="N732" s="707" t="str">
        <f t="shared" si="2340"/>
        <v/>
      </c>
      <c r="O732" s="707" t="str">
        <f t="shared" si="2340"/>
        <v/>
      </c>
      <c r="P732" s="707" t="str">
        <f t="shared" si="2340"/>
        <v/>
      </c>
      <c r="Q732" s="707" t="str">
        <f t="shared" si="2340"/>
        <v/>
      </c>
      <c r="R732" s="707" t="str">
        <f t="shared" si="2340"/>
        <v/>
      </c>
      <c r="S732" s="707" t="str">
        <f t="shared" si="2340"/>
        <v/>
      </c>
      <c r="T732" s="872"/>
      <c r="U732" s="707" t="str">
        <f t="shared" ref="U732:AL732" si="2341">IF(U729="","",U728*U729*U730*U731)</f>
        <v/>
      </c>
      <c r="V732" s="707" t="str">
        <f t="shared" si="2341"/>
        <v/>
      </c>
      <c r="W732" s="707" t="str">
        <f t="shared" si="2341"/>
        <v/>
      </c>
      <c r="X732" s="707" t="str">
        <f t="shared" si="2341"/>
        <v/>
      </c>
      <c r="Y732" s="707" t="str">
        <f t="shared" si="2341"/>
        <v/>
      </c>
      <c r="Z732" s="707" t="str">
        <f t="shared" si="2341"/>
        <v/>
      </c>
      <c r="AA732" s="707" t="str">
        <f t="shared" si="2341"/>
        <v/>
      </c>
      <c r="AB732" s="707" t="str">
        <f t="shared" si="2341"/>
        <v/>
      </c>
      <c r="AC732" s="707" t="str">
        <f t="shared" si="2341"/>
        <v/>
      </c>
      <c r="AD732" s="707" t="str">
        <f t="shared" si="2341"/>
        <v/>
      </c>
      <c r="AE732" s="707" t="str">
        <f t="shared" si="2341"/>
        <v/>
      </c>
      <c r="AF732" s="707" t="str">
        <f t="shared" si="2341"/>
        <v/>
      </c>
      <c r="AG732" s="707" t="str">
        <f t="shared" si="2341"/>
        <v/>
      </c>
      <c r="AH732" s="707" t="str">
        <f t="shared" si="2341"/>
        <v/>
      </c>
      <c r="AI732" s="707" t="str">
        <f t="shared" si="2341"/>
        <v/>
      </c>
      <c r="AJ732" s="707" t="str">
        <f t="shared" si="2341"/>
        <v/>
      </c>
      <c r="AK732" s="707" t="str">
        <f t="shared" si="2341"/>
        <v/>
      </c>
      <c r="AL732" s="707" t="str">
        <f t="shared" si="2341"/>
        <v/>
      </c>
      <c r="AM732" s="872"/>
      <c r="AN732" s="707" t="str">
        <f t="shared" ref="AN732:BE732" si="2342">IF(AN729="","",AN728*AN729*AN730*AN731)</f>
        <v/>
      </c>
      <c r="AO732" s="707" t="str">
        <f t="shared" si="2342"/>
        <v/>
      </c>
      <c r="AP732" s="707" t="str">
        <f t="shared" si="2342"/>
        <v/>
      </c>
      <c r="AQ732" s="707" t="str">
        <f t="shared" si="2342"/>
        <v/>
      </c>
      <c r="AR732" s="707" t="str">
        <f t="shared" si="2342"/>
        <v/>
      </c>
      <c r="AS732" s="707" t="str">
        <f t="shared" si="2342"/>
        <v/>
      </c>
      <c r="AT732" s="707" t="str">
        <f t="shared" si="2342"/>
        <v/>
      </c>
      <c r="AU732" s="707" t="str">
        <f t="shared" si="2342"/>
        <v/>
      </c>
      <c r="AV732" s="707" t="str">
        <f t="shared" si="2342"/>
        <v/>
      </c>
      <c r="AW732" s="707" t="str">
        <f t="shared" si="2342"/>
        <v/>
      </c>
      <c r="AX732" s="707" t="str">
        <f t="shared" si="2342"/>
        <v/>
      </c>
      <c r="AY732" s="707" t="str">
        <f t="shared" si="2342"/>
        <v/>
      </c>
      <c r="AZ732" s="707" t="str">
        <f t="shared" si="2342"/>
        <v/>
      </c>
      <c r="BA732" s="707" t="str">
        <f t="shared" si="2342"/>
        <v/>
      </c>
      <c r="BB732" s="707" t="str">
        <f t="shared" si="2342"/>
        <v/>
      </c>
      <c r="BC732" s="707" t="str">
        <f t="shared" si="2342"/>
        <v/>
      </c>
      <c r="BD732" s="707" t="str">
        <f t="shared" si="2342"/>
        <v/>
      </c>
      <c r="BE732" s="707" t="str">
        <f t="shared" si="2342"/>
        <v/>
      </c>
      <c r="BF732" s="872"/>
      <c r="BG732" s="707" t="str">
        <f t="shared" ref="BG732:BX732" si="2343">IF(BG729="","",BG728*BG729*BG730*BG731)</f>
        <v/>
      </c>
      <c r="BH732" s="707" t="str">
        <f t="shared" si="2343"/>
        <v/>
      </c>
      <c r="BI732" s="707" t="str">
        <f t="shared" si="2343"/>
        <v/>
      </c>
      <c r="BJ732" s="707" t="str">
        <f t="shared" si="2343"/>
        <v/>
      </c>
      <c r="BK732" s="707" t="str">
        <f t="shared" si="2343"/>
        <v/>
      </c>
      <c r="BL732" s="707" t="str">
        <f t="shared" si="2343"/>
        <v/>
      </c>
      <c r="BM732" s="707" t="str">
        <f t="shared" si="2343"/>
        <v/>
      </c>
      <c r="BN732" s="707" t="str">
        <f t="shared" si="2343"/>
        <v/>
      </c>
      <c r="BO732" s="707" t="str">
        <f t="shared" si="2343"/>
        <v/>
      </c>
      <c r="BP732" s="707" t="str">
        <f t="shared" si="2343"/>
        <v/>
      </c>
      <c r="BQ732" s="707" t="str">
        <f t="shared" si="2343"/>
        <v/>
      </c>
      <c r="BR732" s="707" t="str">
        <f t="shared" si="2343"/>
        <v/>
      </c>
      <c r="BS732" s="707" t="str">
        <f t="shared" si="2343"/>
        <v/>
      </c>
      <c r="BT732" s="707" t="str">
        <f t="shared" si="2343"/>
        <v/>
      </c>
      <c r="BU732" s="707" t="str">
        <f t="shared" si="2343"/>
        <v/>
      </c>
      <c r="BV732" s="707" t="str">
        <f t="shared" si="2343"/>
        <v/>
      </c>
      <c r="BW732" s="707" t="str">
        <f t="shared" si="2343"/>
        <v/>
      </c>
      <c r="BX732" s="707" t="str">
        <f t="shared" si="2343"/>
        <v/>
      </c>
      <c r="BY732" s="872"/>
      <c r="BZ732" s="707" t="str">
        <f>IF(BZ729="","",BZ728*BZ729*BZ730*BZ731)</f>
        <v/>
      </c>
      <c r="CA732" s="707" t="str">
        <f>IF(CA729="","",CA728*CA729*CA730*CA731)</f>
        <v/>
      </c>
      <c r="CB732" s="707" t="str">
        <f>IF(CB729="","",CB728*CB729*CB730*CB731)</f>
        <v/>
      </c>
      <c r="CC732" s="707" t="str">
        <f>IF(CC729="","",CC728*CC729*CC730*CC731)</f>
        <v/>
      </c>
      <c r="CD732" s="698" t="str">
        <f t="shared" si="2280"/>
        <v/>
      </c>
      <c r="CE732" s="698" t="str">
        <f t="shared" si="2281"/>
        <v/>
      </c>
      <c r="CF732" s="698" t="str">
        <f t="shared" si="2282"/>
        <v/>
      </c>
      <c r="CG732" s="787" t="str">
        <f t="shared" si="2283"/>
        <v/>
      </c>
      <c r="CH732" s="1371" t="str">
        <f t="shared" si="2292"/>
        <v/>
      </c>
      <c r="CI732" s="1372" t="str">
        <f t="shared" si="2293"/>
        <v/>
      </c>
      <c r="CJ732" s="1373" t="str">
        <f t="shared" si="2294"/>
        <v/>
      </c>
      <c r="CK732" s="1373" t="str">
        <f t="shared" si="2295"/>
        <v/>
      </c>
      <c r="CL732" s="1373" t="str">
        <f t="shared" si="2296"/>
        <v/>
      </c>
      <c r="CM732" s="1373" t="str">
        <f t="shared" si="2297"/>
        <v/>
      </c>
      <c r="CN732" s="1373" t="str">
        <f t="shared" si="2298"/>
        <v/>
      </c>
      <c r="CO732" s="1374" t="str">
        <f t="shared" si="2299"/>
        <v/>
      </c>
      <c r="CP732" s="1374" t="str">
        <f t="shared" si="2300"/>
        <v/>
      </c>
      <c r="CQ732" s="1374" t="str">
        <f t="shared" si="2301"/>
        <v/>
      </c>
      <c r="CR732" s="1374" t="str">
        <f t="shared" si="2302"/>
        <v/>
      </c>
      <c r="CS732" s="1373" t="str">
        <f t="shared" si="2303"/>
        <v/>
      </c>
      <c r="CT732" s="1373" t="str">
        <f t="shared" si="2304"/>
        <v/>
      </c>
      <c r="CU732" s="1373" t="str">
        <f t="shared" si="2305"/>
        <v/>
      </c>
      <c r="CV732" s="1373" t="str">
        <f t="shared" si="2306"/>
        <v/>
      </c>
      <c r="CW732" s="1373" t="str">
        <f t="shared" si="2307"/>
        <v/>
      </c>
      <c r="CX732" s="1372" t="str">
        <f t="shared" si="2308"/>
        <v/>
      </c>
      <c r="CY732" s="1375" t="str">
        <f t="shared" si="2309"/>
        <v/>
      </c>
      <c r="CZ732" s="532" t="str">
        <f t="shared" si="2310"/>
        <v/>
      </c>
      <c r="DA732" s="533" t="str">
        <f t="shared" si="2311"/>
        <v/>
      </c>
      <c r="DB732" s="534" t="str">
        <f t="shared" si="2312"/>
        <v/>
      </c>
      <c r="DC732" s="534" t="str">
        <f t="shared" si="2313"/>
        <v/>
      </c>
      <c r="DD732" s="534" t="str">
        <f t="shared" si="2314"/>
        <v/>
      </c>
      <c r="DE732" s="534" t="str">
        <f t="shared" si="2315"/>
        <v/>
      </c>
      <c r="DF732" s="534" t="str">
        <f t="shared" si="2316"/>
        <v/>
      </c>
      <c r="DG732" s="535" t="str">
        <f t="shared" si="2317"/>
        <v/>
      </c>
      <c r="DH732" s="535" t="str">
        <f t="shared" si="2318"/>
        <v/>
      </c>
      <c r="DI732" s="535" t="str">
        <f t="shared" si="2319"/>
        <v/>
      </c>
      <c r="DJ732" s="535" t="str">
        <f t="shared" si="2320"/>
        <v/>
      </c>
      <c r="DK732" s="534" t="str">
        <f t="shared" si="2321"/>
        <v/>
      </c>
      <c r="DL732" s="534" t="str">
        <f t="shared" si="2322"/>
        <v/>
      </c>
      <c r="DM732" s="534" t="str">
        <f t="shared" si="2323"/>
        <v/>
      </c>
      <c r="DN732" s="534" t="str">
        <f t="shared" si="2324"/>
        <v/>
      </c>
      <c r="DO732" s="534" t="str">
        <f t="shared" si="2325"/>
        <v/>
      </c>
      <c r="DP732" s="533" t="str">
        <f t="shared" si="2326"/>
        <v/>
      </c>
      <c r="DQ732" s="532" t="str">
        <f t="shared" si="2327"/>
        <v/>
      </c>
      <c r="DR732" s="753">
        <f t="shared" si="2328"/>
        <v>0</v>
      </c>
      <c r="DS732" s="111">
        <f t="shared" si="2329"/>
        <v>0</v>
      </c>
      <c r="DT732" s="111">
        <f t="shared" si="2330"/>
        <v>0</v>
      </c>
      <c r="DU732" s="111">
        <f t="shared" si="2331"/>
        <v>0</v>
      </c>
      <c r="DV732" s="602"/>
      <c r="DW732" s="719"/>
      <c r="DX732" s="719"/>
      <c r="DY732" s="719"/>
      <c r="DZ732" s="719"/>
      <c r="EA732" s="719"/>
      <c r="EB732" s="719"/>
      <c r="EC732" s="719"/>
      <c r="ED732" s="719"/>
      <c r="EE732" s="603"/>
    </row>
    <row r="733" spans="1:135" s="604" customFormat="1" ht="15.75" customHeight="1">
      <c r="A733" s="798" t="s">
        <v>431</v>
      </c>
      <c r="B733" s="233"/>
      <c r="C733" s="233"/>
      <c r="D733" s="233"/>
      <c r="E733" s="233"/>
      <c r="F733" s="233"/>
      <c r="G733" s="233"/>
      <c r="H733" s="233"/>
      <c r="I733" s="233"/>
      <c r="J733" s="233"/>
      <c r="K733" s="233"/>
      <c r="L733" s="233"/>
      <c r="M733" s="233"/>
      <c r="N733" s="233"/>
      <c r="O733" s="233"/>
      <c r="P733" s="233"/>
      <c r="Q733" s="233"/>
      <c r="R733" s="233"/>
      <c r="S733" s="233"/>
      <c r="T733" s="872"/>
      <c r="U733" s="233"/>
      <c r="V733" s="233"/>
      <c r="W733" s="233"/>
      <c r="X733" s="233"/>
      <c r="Y733" s="233"/>
      <c r="Z733" s="233"/>
      <c r="AA733" s="233"/>
      <c r="AB733" s="233"/>
      <c r="AC733" s="233"/>
      <c r="AD733" s="233"/>
      <c r="AE733" s="233"/>
      <c r="AF733" s="233"/>
      <c r="AG733" s="233"/>
      <c r="AH733" s="528"/>
      <c r="AI733" s="233"/>
      <c r="AJ733" s="233"/>
      <c r="AK733" s="233"/>
      <c r="AL733" s="233"/>
      <c r="AM733" s="872"/>
      <c r="AN733" s="233">
        <v>1</v>
      </c>
      <c r="AO733" s="233"/>
      <c r="AP733" s="233">
        <v>1</v>
      </c>
      <c r="AQ733" s="233">
        <v>1</v>
      </c>
      <c r="AR733" s="233"/>
      <c r="AS733" s="233"/>
      <c r="AT733" s="233"/>
      <c r="AU733" s="233"/>
      <c r="AV733" s="233">
        <v>1</v>
      </c>
      <c r="AW733" s="233">
        <v>1</v>
      </c>
      <c r="AX733" s="233"/>
      <c r="AY733" s="233">
        <v>1</v>
      </c>
      <c r="AZ733" s="233"/>
      <c r="BA733" s="233"/>
      <c r="BB733" s="233"/>
      <c r="BC733" s="233"/>
      <c r="BD733" s="233">
        <v>1</v>
      </c>
      <c r="BE733" s="233"/>
      <c r="BF733" s="872"/>
      <c r="BG733" s="233">
        <v>2</v>
      </c>
      <c r="BH733" s="233"/>
      <c r="BI733" s="233">
        <v>2</v>
      </c>
      <c r="BJ733" s="233"/>
      <c r="BK733" s="233"/>
      <c r="BL733" s="233"/>
      <c r="BM733" s="233"/>
      <c r="BN733" s="233"/>
      <c r="BO733" s="233">
        <v>2</v>
      </c>
      <c r="BP733" s="233">
        <v>2</v>
      </c>
      <c r="BQ733" s="233"/>
      <c r="BR733" s="233"/>
      <c r="BS733" s="233"/>
      <c r="BT733" s="233">
        <v>2</v>
      </c>
      <c r="BU733" s="233"/>
      <c r="BV733" s="233"/>
      <c r="BW733" s="233"/>
      <c r="BX733" s="233"/>
      <c r="BY733" s="872"/>
      <c r="BZ733" s="233"/>
      <c r="CA733" s="233"/>
      <c r="CB733" s="233">
        <v>1</v>
      </c>
      <c r="CC733" s="233">
        <v>1</v>
      </c>
      <c r="CD733" s="690"/>
      <c r="CE733" s="690"/>
      <c r="CF733" s="690"/>
      <c r="CG733" s="786"/>
      <c r="CH733" s="1387"/>
      <c r="CI733" s="1387"/>
      <c r="CJ733" s="1387"/>
      <c r="CK733" s="1387"/>
      <c r="CL733" s="1387"/>
      <c r="CM733" s="1387"/>
      <c r="CN733" s="1387"/>
      <c r="CO733" s="1387"/>
      <c r="CP733" s="1387"/>
      <c r="CQ733" s="1387"/>
      <c r="CR733" s="1387"/>
      <c r="CS733" s="1387"/>
      <c r="CT733" s="1387"/>
      <c r="CU733" s="1387"/>
      <c r="CV733" s="1387"/>
      <c r="CW733" s="1387"/>
      <c r="CX733" s="1387"/>
      <c r="CY733" s="1388"/>
      <c r="CZ733" s="735"/>
      <c r="DA733" s="736"/>
      <c r="DB733" s="736"/>
      <c r="DC733" s="736"/>
      <c r="DD733" s="736"/>
      <c r="DE733" s="736"/>
      <c r="DF733" s="736"/>
      <c r="DG733" s="736"/>
      <c r="DH733" s="736"/>
      <c r="DI733" s="736"/>
      <c r="DJ733" s="736"/>
      <c r="DK733" s="736"/>
      <c r="DL733" s="736"/>
      <c r="DM733" s="736"/>
      <c r="DN733" s="736"/>
      <c r="DO733" s="736"/>
      <c r="DP733" s="736"/>
      <c r="DQ733" s="736"/>
      <c r="DR733" s="699"/>
      <c r="DS733" s="112"/>
      <c r="DT733" s="112"/>
      <c r="DU733" s="112"/>
      <c r="DV733" s="692"/>
      <c r="DW733" s="718"/>
      <c r="DX733" s="718"/>
      <c r="DY733" s="718"/>
      <c r="DZ733" s="718"/>
      <c r="EA733" s="718"/>
      <c r="EB733" s="718"/>
      <c r="EC733" s="718"/>
      <c r="ED733" s="718"/>
      <c r="EE733" s="603"/>
    </row>
    <row r="734" spans="1:135" s="604" customFormat="1" ht="15.75" customHeight="1">
      <c r="A734" s="748" t="s">
        <v>155</v>
      </c>
      <c r="B734" s="233"/>
      <c r="C734" s="233"/>
      <c r="D734" s="233"/>
      <c r="E734" s="233"/>
      <c r="F734" s="233"/>
      <c r="G734" s="233"/>
      <c r="H734" s="233"/>
      <c r="I734" s="233"/>
      <c r="J734" s="233"/>
      <c r="K734" s="233"/>
      <c r="L734" s="233"/>
      <c r="M734" s="233"/>
      <c r="N734" s="233"/>
      <c r="O734" s="233"/>
      <c r="P734" s="233"/>
      <c r="Q734" s="233"/>
      <c r="R734" s="233"/>
      <c r="S734" s="233"/>
      <c r="T734" s="872"/>
      <c r="U734" s="233"/>
      <c r="V734" s="233"/>
      <c r="W734" s="233"/>
      <c r="X734" s="233"/>
      <c r="Y734" s="233"/>
      <c r="Z734" s="233"/>
      <c r="AA734" s="233"/>
      <c r="AB734" s="233"/>
      <c r="AC734" s="233"/>
      <c r="AD734" s="233"/>
      <c r="AE734" s="233"/>
      <c r="AF734" s="233"/>
      <c r="AG734" s="233"/>
      <c r="AH734" s="306"/>
      <c r="AI734" s="233"/>
      <c r="AJ734" s="233"/>
      <c r="AK734" s="233"/>
      <c r="AL734" s="233"/>
      <c r="AM734" s="872"/>
      <c r="AN734" s="233">
        <v>1</v>
      </c>
      <c r="AO734" s="233"/>
      <c r="AP734" s="233">
        <v>1</v>
      </c>
      <c r="AQ734" s="233">
        <v>1</v>
      </c>
      <c r="AR734" s="233"/>
      <c r="AS734" s="233"/>
      <c r="AT734" s="233"/>
      <c r="AU734" s="233"/>
      <c r="AV734" s="233">
        <v>1</v>
      </c>
      <c r="AW734" s="233">
        <v>1</v>
      </c>
      <c r="AX734" s="233"/>
      <c r="AY734" s="233">
        <v>20</v>
      </c>
      <c r="AZ734" s="233"/>
      <c r="BA734" s="233"/>
      <c r="BB734" s="233"/>
      <c r="BC734" s="233"/>
      <c r="BD734" s="233">
        <v>30</v>
      </c>
      <c r="BE734" s="233"/>
      <c r="BF734" s="872"/>
      <c r="BG734" s="233">
        <v>1</v>
      </c>
      <c r="BH734" s="233"/>
      <c r="BI734" s="233">
        <v>1</v>
      </c>
      <c r="BJ734" s="233"/>
      <c r="BK734" s="233"/>
      <c r="BL734" s="233"/>
      <c r="BM734" s="233"/>
      <c r="BN734" s="233"/>
      <c r="BO734" s="233">
        <v>1</v>
      </c>
      <c r="BP734" s="233">
        <v>1</v>
      </c>
      <c r="BQ734" s="233"/>
      <c r="BR734" s="233"/>
      <c r="BS734" s="233"/>
      <c r="BT734" s="233">
        <v>20</v>
      </c>
      <c r="BU734" s="233"/>
      <c r="BV734" s="233"/>
      <c r="BW734" s="233"/>
      <c r="BX734" s="233"/>
      <c r="BY734" s="872"/>
      <c r="BZ734" s="233"/>
      <c r="CA734" s="233"/>
      <c r="CB734" s="233">
        <v>1</v>
      </c>
      <c r="CC734" s="233">
        <v>1</v>
      </c>
      <c r="CD734" s="698" t="str">
        <f t="shared" ref="CD734:CD743" si="2344">IF(DR734&lt;3,"",(SUM(B734:S734)-MIN(B734:S734)-MAX(B734:S734))/(DR734-2))</f>
        <v/>
      </c>
      <c r="CE734" s="698" t="str">
        <f t="shared" ref="CE734:CE743" si="2345">IF(DS734&lt;3,"",(SUM(U734:AL734)-MIN(U734:AL734)-MAX(U734:AL734))/(DS734-2))</f>
        <v/>
      </c>
      <c r="CF734" s="698">
        <f t="shared" ref="CF734:CF743" si="2346">IF(DT734&lt;3,"",(SUM(AN734:BE734)-MIN(AN734:BE734)-MAX(AN734:BE734))/(DT734-2))</f>
        <v>4.8</v>
      </c>
      <c r="CG734" s="787">
        <f t="shared" ref="CG734:CG743" si="2347">IF(DU734&lt;3,"",(SUM(BG734:BX734)-MIN(BG734:BX734)-MAX(BG734:BX734))/(DU734-2))</f>
        <v>1</v>
      </c>
      <c r="CH734" s="1371" t="str">
        <f t="shared" ref="CH734:CQ737" si="2348">IF($CH$4=$CD$4,IF(OR(-FLOOR(((18-COUNT($B734:$S734))/2),1)+CH$7&lt;1,-FLOOR(((18-COUNT($B734:$S734))/2),1)+CH$7&gt;COUNT($B734:$S734)),"",LARGE($B734:$S734,-FLOOR(((18-COUNT($B734:$S734))/2),1)+CH$7)),IF(OR(-FLOOR(((18-COUNT($AN734:$BE734))/2),1)+CH$7&lt;1,-FLOOR(((18-COUNT($AN734:$BE734))/2),1)+CH$7&gt;COUNT($AN734:$BE734)),"",LARGE($AN734:$BE734,-FLOOR(((18-COUNT($AN734:$BE734))/2),1)+CH$7)))</f>
        <v/>
      </c>
      <c r="CI734" s="1372" t="str">
        <f t="shared" si="2348"/>
        <v/>
      </c>
      <c r="CJ734" s="1373" t="str">
        <f t="shared" si="2348"/>
        <v/>
      </c>
      <c r="CK734" s="1373" t="str">
        <f t="shared" si="2348"/>
        <v/>
      </c>
      <c r="CL734" s="1373" t="str">
        <f t="shared" si="2348"/>
        <v/>
      </c>
      <c r="CM734" s="1373" t="str">
        <f t="shared" si="2348"/>
        <v/>
      </c>
      <c r="CN734" s="1373" t="str">
        <f t="shared" si="2348"/>
        <v/>
      </c>
      <c r="CO734" s="1374" t="str">
        <f t="shared" si="2348"/>
        <v/>
      </c>
      <c r="CP734" s="1374" t="str">
        <f t="shared" si="2348"/>
        <v/>
      </c>
      <c r="CQ734" s="1374" t="str">
        <f t="shared" si="2348"/>
        <v/>
      </c>
      <c r="CR734" s="1374" t="str">
        <f t="shared" ref="CR734:CY737" si="2349">IF($CH$4=$CD$4,IF(OR(-FLOOR(((18-COUNT($B734:$S734))/2),1)+CR$7&lt;1,-FLOOR(((18-COUNT($B734:$S734))/2),1)+CR$7&gt;COUNT($B734:$S734)),"",LARGE($B734:$S734,-FLOOR(((18-COUNT($B734:$S734))/2),1)+CR$7)),IF(OR(-FLOOR(((18-COUNT($AN734:$BE734))/2),1)+CR$7&lt;1,-FLOOR(((18-COUNT($AN734:$BE734))/2),1)+CR$7&gt;COUNT($AN734:$BE734)),"",LARGE($AN734:$BE734,-FLOOR(((18-COUNT($AN734:$BE734))/2),1)+CR$7)))</f>
        <v/>
      </c>
      <c r="CS734" s="1373" t="str">
        <f t="shared" si="2349"/>
        <v/>
      </c>
      <c r="CT734" s="1373" t="str">
        <f t="shared" si="2349"/>
        <v/>
      </c>
      <c r="CU734" s="1373" t="str">
        <f t="shared" si="2349"/>
        <v/>
      </c>
      <c r="CV734" s="1373" t="str">
        <f t="shared" si="2349"/>
        <v/>
      </c>
      <c r="CW734" s="1373" t="str">
        <f t="shared" si="2349"/>
        <v/>
      </c>
      <c r="CX734" s="1372" t="str">
        <f t="shared" si="2349"/>
        <v/>
      </c>
      <c r="CY734" s="1375" t="str">
        <f t="shared" si="2349"/>
        <v/>
      </c>
      <c r="CZ734" s="532" t="str">
        <f t="shared" ref="CZ734:DI737" si="2350">IF($CH$4=$CD$4,IF(OR(-FLOOR(((18-COUNT($U734:$AL734))/2),1)+CZ$7&lt;1,-FLOOR(((18-COUNT($U734:$AL734))/2),1)+CZ$7&gt;COUNT($U734:$AL734)),"",LARGE($U734:$AL734,-FLOOR(((18-COUNT($U734:$AL734))/2),1)+CZ$7)),IF(OR(-FLOOR(((18-COUNT($BG734:$BX734))/2),1)+CZ$7&lt;1,-FLOOR(((18-COUNT($BG734:$BX734))/2),1)+CZ$7&gt;COUNT($BG734:$BX734)),"",LARGE($BG734:$BX734,-FLOOR(((18-COUNT($BG734:$BX734))/2),1)+CZ$7)))</f>
        <v/>
      </c>
      <c r="DA734" s="533" t="str">
        <f t="shared" si="2350"/>
        <v/>
      </c>
      <c r="DB734" s="534" t="str">
        <f t="shared" si="2350"/>
        <v/>
      </c>
      <c r="DC734" s="534" t="str">
        <f t="shared" si="2350"/>
        <v/>
      </c>
      <c r="DD734" s="534" t="str">
        <f t="shared" si="2350"/>
        <v/>
      </c>
      <c r="DE734" s="534" t="str">
        <f t="shared" si="2350"/>
        <v/>
      </c>
      <c r="DF734" s="534" t="str">
        <f t="shared" si="2350"/>
        <v/>
      </c>
      <c r="DG734" s="535" t="str">
        <f t="shared" si="2350"/>
        <v/>
      </c>
      <c r="DH734" s="535" t="str">
        <f t="shared" si="2350"/>
        <v/>
      </c>
      <c r="DI734" s="535" t="str">
        <f t="shared" si="2350"/>
        <v/>
      </c>
      <c r="DJ734" s="535" t="str">
        <f t="shared" ref="DJ734:DQ737" si="2351">IF($CH$4=$CD$4,IF(OR(-FLOOR(((18-COUNT($U734:$AL734))/2),1)+DJ$7&lt;1,-FLOOR(((18-COUNT($U734:$AL734))/2),1)+DJ$7&gt;COUNT($U734:$AL734)),"",LARGE($U734:$AL734,-FLOOR(((18-COUNT($U734:$AL734))/2),1)+DJ$7)),IF(OR(-FLOOR(((18-COUNT($BG734:$BX734))/2),1)+DJ$7&lt;1,-FLOOR(((18-COUNT($BG734:$BX734))/2),1)+DJ$7&gt;COUNT($BG734:$BX734)),"",LARGE($BG734:$BX734,-FLOOR(((18-COUNT($BG734:$BX734))/2),1)+DJ$7)))</f>
        <v/>
      </c>
      <c r="DK734" s="534" t="str">
        <f t="shared" si="2351"/>
        <v/>
      </c>
      <c r="DL734" s="534" t="str">
        <f t="shared" si="2351"/>
        <v/>
      </c>
      <c r="DM734" s="534" t="str">
        <f t="shared" si="2351"/>
        <v/>
      </c>
      <c r="DN734" s="534" t="str">
        <f t="shared" si="2351"/>
        <v/>
      </c>
      <c r="DO734" s="534" t="str">
        <f t="shared" si="2351"/>
        <v/>
      </c>
      <c r="DP734" s="533" t="str">
        <f t="shared" si="2351"/>
        <v/>
      </c>
      <c r="DQ734" s="532" t="str">
        <f t="shared" si="2351"/>
        <v/>
      </c>
      <c r="DR734" s="753">
        <f>COUNT(B734:S734)</f>
        <v>0</v>
      </c>
      <c r="DS734" s="111">
        <f>COUNT(U734:AL734)</f>
        <v>0</v>
      </c>
      <c r="DT734" s="111">
        <f>COUNT(AN734:BE734)</f>
        <v>7</v>
      </c>
      <c r="DU734" s="111">
        <f>COUNT(BG734:BX734)</f>
        <v>5</v>
      </c>
      <c r="DV734" s="602"/>
      <c r="DW734" s="719"/>
      <c r="DX734" s="719"/>
      <c r="DY734" s="719"/>
      <c r="DZ734" s="719"/>
      <c r="EA734" s="719"/>
      <c r="EB734" s="719"/>
      <c r="EC734" s="719"/>
      <c r="ED734" s="719"/>
      <c r="EE734" s="603"/>
    </row>
    <row r="735" spans="1:135" s="604" customFormat="1" ht="15.75" customHeight="1">
      <c r="A735" s="748" t="s">
        <v>156</v>
      </c>
      <c r="B735" s="233"/>
      <c r="C735" s="233"/>
      <c r="D735" s="233"/>
      <c r="E735" s="233"/>
      <c r="F735" s="233"/>
      <c r="G735" s="233"/>
      <c r="H735" s="233"/>
      <c r="I735" s="233"/>
      <c r="J735" s="233"/>
      <c r="K735" s="233"/>
      <c r="L735" s="233"/>
      <c r="M735" s="233"/>
      <c r="N735" s="233"/>
      <c r="O735" s="233"/>
      <c r="P735" s="233"/>
      <c r="Q735" s="233"/>
      <c r="R735" s="233"/>
      <c r="S735" s="233"/>
      <c r="T735" s="872"/>
      <c r="U735" s="233"/>
      <c r="V735" s="233"/>
      <c r="W735" s="233"/>
      <c r="X735" s="233"/>
      <c r="Y735" s="233"/>
      <c r="Z735" s="233"/>
      <c r="AA735" s="233"/>
      <c r="AB735" s="233"/>
      <c r="AC735" s="233"/>
      <c r="AD735" s="233"/>
      <c r="AE735" s="233"/>
      <c r="AF735" s="233"/>
      <c r="AG735" s="233"/>
      <c r="AH735" s="306"/>
      <c r="AI735" s="233"/>
      <c r="AJ735" s="233"/>
      <c r="AK735" s="233"/>
      <c r="AL735" s="233"/>
      <c r="AM735" s="872"/>
      <c r="AN735" s="233">
        <v>12</v>
      </c>
      <c r="AO735" s="233"/>
      <c r="AP735" s="233">
        <v>12</v>
      </c>
      <c r="AQ735" s="233">
        <v>12</v>
      </c>
      <c r="AR735" s="233"/>
      <c r="AS735" s="233"/>
      <c r="AT735" s="233"/>
      <c r="AU735" s="233"/>
      <c r="AV735" s="233">
        <v>12</v>
      </c>
      <c r="AW735" s="233">
        <v>12</v>
      </c>
      <c r="AX735" s="233"/>
      <c r="AY735" s="233">
        <v>12</v>
      </c>
      <c r="AZ735" s="233"/>
      <c r="BA735" s="233"/>
      <c r="BB735" s="233"/>
      <c r="BC735" s="233"/>
      <c r="BD735" s="233">
        <v>12</v>
      </c>
      <c r="BE735" s="233"/>
      <c r="BF735" s="872"/>
      <c r="BG735" s="233">
        <v>12</v>
      </c>
      <c r="BH735" s="233"/>
      <c r="BI735" s="233">
        <v>12</v>
      </c>
      <c r="BJ735" s="233"/>
      <c r="BK735" s="233"/>
      <c r="BL735" s="233"/>
      <c r="BM735" s="233"/>
      <c r="BN735" s="233"/>
      <c r="BO735" s="233">
        <v>12</v>
      </c>
      <c r="BP735" s="233">
        <v>12</v>
      </c>
      <c r="BQ735" s="233"/>
      <c r="BR735" s="233"/>
      <c r="BS735" s="233"/>
      <c r="BT735" s="233">
        <v>12</v>
      </c>
      <c r="BU735" s="233"/>
      <c r="BV735" s="233"/>
      <c r="BW735" s="233"/>
      <c r="BX735" s="233"/>
      <c r="BY735" s="872"/>
      <c r="BZ735" s="233"/>
      <c r="CA735" s="233"/>
      <c r="CB735" s="233">
        <v>12</v>
      </c>
      <c r="CC735" s="233">
        <v>12</v>
      </c>
      <c r="CD735" s="698" t="str">
        <f t="shared" si="2344"/>
        <v/>
      </c>
      <c r="CE735" s="698" t="str">
        <f t="shared" si="2345"/>
        <v/>
      </c>
      <c r="CF735" s="698">
        <f t="shared" si="2346"/>
        <v>12</v>
      </c>
      <c r="CG735" s="787">
        <f t="shared" si="2347"/>
        <v>12</v>
      </c>
      <c r="CH735" s="1371" t="str">
        <f t="shared" si="2348"/>
        <v/>
      </c>
      <c r="CI735" s="1372" t="str">
        <f t="shared" si="2348"/>
        <v/>
      </c>
      <c r="CJ735" s="1373" t="str">
        <f t="shared" si="2348"/>
        <v/>
      </c>
      <c r="CK735" s="1373" t="str">
        <f t="shared" si="2348"/>
        <v/>
      </c>
      <c r="CL735" s="1373" t="str">
        <f t="shared" si="2348"/>
        <v/>
      </c>
      <c r="CM735" s="1373" t="str">
        <f t="shared" si="2348"/>
        <v/>
      </c>
      <c r="CN735" s="1373" t="str">
        <f t="shared" si="2348"/>
        <v/>
      </c>
      <c r="CO735" s="1374" t="str">
        <f t="shared" si="2348"/>
        <v/>
      </c>
      <c r="CP735" s="1374" t="str">
        <f t="shared" si="2348"/>
        <v/>
      </c>
      <c r="CQ735" s="1374" t="str">
        <f t="shared" si="2348"/>
        <v/>
      </c>
      <c r="CR735" s="1374" t="str">
        <f t="shared" si="2349"/>
        <v/>
      </c>
      <c r="CS735" s="1373" t="str">
        <f t="shared" si="2349"/>
        <v/>
      </c>
      <c r="CT735" s="1373" t="str">
        <f t="shared" si="2349"/>
        <v/>
      </c>
      <c r="CU735" s="1373" t="str">
        <f t="shared" si="2349"/>
        <v/>
      </c>
      <c r="CV735" s="1373" t="str">
        <f t="shared" si="2349"/>
        <v/>
      </c>
      <c r="CW735" s="1373" t="str">
        <f t="shared" si="2349"/>
        <v/>
      </c>
      <c r="CX735" s="1372" t="str">
        <f t="shared" si="2349"/>
        <v/>
      </c>
      <c r="CY735" s="1375" t="str">
        <f t="shared" si="2349"/>
        <v/>
      </c>
      <c r="CZ735" s="532" t="str">
        <f t="shared" si="2350"/>
        <v/>
      </c>
      <c r="DA735" s="533" t="str">
        <f t="shared" si="2350"/>
        <v/>
      </c>
      <c r="DB735" s="534" t="str">
        <f t="shared" si="2350"/>
        <v/>
      </c>
      <c r="DC735" s="534" t="str">
        <f t="shared" si="2350"/>
        <v/>
      </c>
      <c r="DD735" s="534" t="str">
        <f t="shared" si="2350"/>
        <v/>
      </c>
      <c r="DE735" s="534" t="str">
        <f t="shared" si="2350"/>
        <v/>
      </c>
      <c r="DF735" s="534" t="str">
        <f t="shared" si="2350"/>
        <v/>
      </c>
      <c r="DG735" s="535" t="str">
        <f t="shared" si="2350"/>
        <v/>
      </c>
      <c r="DH735" s="535" t="str">
        <f t="shared" si="2350"/>
        <v/>
      </c>
      <c r="DI735" s="535" t="str">
        <f t="shared" si="2350"/>
        <v/>
      </c>
      <c r="DJ735" s="535" t="str">
        <f t="shared" si="2351"/>
        <v/>
      </c>
      <c r="DK735" s="534" t="str">
        <f t="shared" si="2351"/>
        <v/>
      </c>
      <c r="DL735" s="534" t="str">
        <f t="shared" si="2351"/>
        <v/>
      </c>
      <c r="DM735" s="534" t="str">
        <f t="shared" si="2351"/>
        <v/>
      </c>
      <c r="DN735" s="534" t="str">
        <f t="shared" si="2351"/>
        <v/>
      </c>
      <c r="DO735" s="534" t="str">
        <f t="shared" si="2351"/>
        <v/>
      </c>
      <c r="DP735" s="533" t="str">
        <f t="shared" si="2351"/>
        <v/>
      </c>
      <c r="DQ735" s="532" t="str">
        <f t="shared" si="2351"/>
        <v/>
      </c>
      <c r="DR735" s="753">
        <f>COUNT(B735:S735)</f>
        <v>0</v>
      </c>
      <c r="DS735" s="111">
        <f>COUNT(U735:AL735)</f>
        <v>0</v>
      </c>
      <c r="DT735" s="111">
        <f>COUNT(AN735:BE735)</f>
        <v>7</v>
      </c>
      <c r="DU735" s="111">
        <f>COUNT(BG735:BX735)</f>
        <v>5</v>
      </c>
      <c r="DV735" s="602"/>
      <c r="DW735" s="719"/>
      <c r="DX735" s="719"/>
      <c r="DY735" s="719"/>
      <c r="DZ735" s="719"/>
      <c r="EA735" s="719"/>
      <c r="EB735" s="719"/>
      <c r="EC735" s="719"/>
      <c r="ED735" s="719"/>
      <c r="EE735" s="603"/>
    </row>
    <row r="736" spans="1:135" s="604" customFormat="1" ht="15.75" customHeight="1">
      <c r="A736" s="748" t="s">
        <v>157</v>
      </c>
      <c r="B736" s="233"/>
      <c r="C736" s="233"/>
      <c r="D736" s="233"/>
      <c r="E736" s="233"/>
      <c r="F736" s="233"/>
      <c r="G736" s="233"/>
      <c r="H736" s="233"/>
      <c r="I736" s="233"/>
      <c r="J736" s="233"/>
      <c r="K736" s="233"/>
      <c r="L736" s="233"/>
      <c r="M736" s="233"/>
      <c r="N736" s="233"/>
      <c r="O736" s="233"/>
      <c r="P736" s="233"/>
      <c r="Q736" s="233"/>
      <c r="R736" s="233"/>
      <c r="S736" s="233"/>
      <c r="T736" s="872"/>
      <c r="U736" s="233"/>
      <c r="V736" s="233"/>
      <c r="W736" s="233"/>
      <c r="X736" s="233"/>
      <c r="Y736" s="233"/>
      <c r="Z736" s="233"/>
      <c r="AA736" s="233"/>
      <c r="AB736" s="233"/>
      <c r="AC736" s="233"/>
      <c r="AD736" s="233"/>
      <c r="AE736" s="233"/>
      <c r="AF736" s="233"/>
      <c r="AG736" s="233"/>
      <c r="AH736" s="306"/>
      <c r="AI736" s="233"/>
      <c r="AJ736" s="233"/>
      <c r="AK736" s="233"/>
      <c r="AL736" s="233"/>
      <c r="AM736" s="872"/>
      <c r="AN736" s="233">
        <v>14000</v>
      </c>
      <c r="AO736" s="233"/>
      <c r="AP736" s="233">
        <v>17000</v>
      </c>
      <c r="AQ736" s="233">
        <v>3000</v>
      </c>
      <c r="AR736" s="233"/>
      <c r="AS736" s="233"/>
      <c r="AT736" s="233"/>
      <c r="AU736" s="233"/>
      <c r="AV736" s="233">
        <v>22000</v>
      </c>
      <c r="AW736" s="233">
        <v>12000</v>
      </c>
      <c r="AX736" s="233"/>
      <c r="AY736" s="233">
        <v>250</v>
      </c>
      <c r="AZ736" s="233"/>
      <c r="BA736" s="233"/>
      <c r="BB736" s="233"/>
      <c r="BC736" s="233"/>
      <c r="BD736" s="233">
        <v>333.33</v>
      </c>
      <c r="BE736" s="233"/>
      <c r="BF736" s="872"/>
      <c r="BG736" s="233">
        <v>35000</v>
      </c>
      <c r="BH736" s="233"/>
      <c r="BI736" s="233">
        <v>40000</v>
      </c>
      <c r="BJ736" s="233"/>
      <c r="BK736" s="233"/>
      <c r="BL736" s="233"/>
      <c r="BM736" s="233"/>
      <c r="BN736" s="233"/>
      <c r="BO736" s="233">
        <v>30000</v>
      </c>
      <c r="BP736" s="233">
        <v>7000</v>
      </c>
      <c r="BQ736" s="233"/>
      <c r="BR736" s="233"/>
      <c r="BS736" s="233"/>
      <c r="BT736" s="233">
        <v>500</v>
      </c>
      <c r="BU736" s="233"/>
      <c r="BV736" s="233"/>
      <c r="BW736" s="233"/>
      <c r="BX736" s="233"/>
      <c r="BY736" s="872"/>
      <c r="BZ736" s="233"/>
      <c r="CA736" s="233"/>
      <c r="CB736" s="233">
        <v>3000</v>
      </c>
      <c r="CC736" s="233">
        <v>17000</v>
      </c>
      <c r="CD736" s="698" t="str">
        <f t="shared" si="2344"/>
        <v/>
      </c>
      <c r="CE736" s="698" t="str">
        <f t="shared" si="2345"/>
        <v/>
      </c>
      <c r="CF736" s="698">
        <f t="shared" si="2346"/>
        <v>9266.6660000000011</v>
      </c>
      <c r="CG736" s="787">
        <f t="shared" si="2347"/>
        <v>24000</v>
      </c>
      <c r="CH736" s="1371" t="str">
        <f t="shared" si="2348"/>
        <v/>
      </c>
      <c r="CI736" s="1372" t="str">
        <f t="shared" si="2348"/>
        <v/>
      </c>
      <c r="CJ736" s="1373" t="str">
        <f t="shared" si="2348"/>
        <v/>
      </c>
      <c r="CK736" s="1373" t="str">
        <f t="shared" si="2348"/>
        <v/>
      </c>
      <c r="CL736" s="1373" t="str">
        <f t="shared" si="2348"/>
        <v/>
      </c>
      <c r="CM736" s="1373" t="str">
        <f t="shared" si="2348"/>
        <v/>
      </c>
      <c r="CN736" s="1373" t="str">
        <f t="shared" si="2348"/>
        <v/>
      </c>
      <c r="CO736" s="1374" t="str">
        <f t="shared" si="2348"/>
        <v/>
      </c>
      <c r="CP736" s="1374" t="str">
        <f t="shared" si="2348"/>
        <v/>
      </c>
      <c r="CQ736" s="1374" t="str">
        <f t="shared" si="2348"/>
        <v/>
      </c>
      <c r="CR736" s="1374" t="str">
        <f t="shared" si="2349"/>
        <v/>
      </c>
      <c r="CS736" s="1373" t="str">
        <f t="shared" si="2349"/>
        <v/>
      </c>
      <c r="CT736" s="1373" t="str">
        <f t="shared" si="2349"/>
        <v/>
      </c>
      <c r="CU736" s="1373" t="str">
        <f t="shared" si="2349"/>
        <v/>
      </c>
      <c r="CV736" s="1373" t="str">
        <f t="shared" si="2349"/>
        <v/>
      </c>
      <c r="CW736" s="1373" t="str">
        <f t="shared" si="2349"/>
        <v/>
      </c>
      <c r="CX736" s="1372" t="str">
        <f t="shared" si="2349"/>
        <v/>
      </c>
      <c r="CY736" s="1375" t="str">
        <f t="shared" si="2349"/>
        <v/>
      </c>
      <c r="CZ736" s="532" t="str">
        <f t="shared" si="2350"/>
        <v/>
      </c>
      <c r="DA736" s="533" t="str">
        <f t="shared" si="2350"/>
        <v/>
      </c>
      <c r="DB736" s="534" t="str">
        <f t="shared" si="2350"/>
        <v/>
      </c>
      <c r="DC736" s="534" t="str">
        <f t="shared" si="2350"/>
        <v/>
      </c>
      <c r="DD736" s="534" t="str">
        <f t="shared" si="2350"/>
        <v/>
      </c>
      <c r="DE736" s="534" t="str">
        <f t="shared" si="2350"/>
        <v/>
      </c>
      <c r="DF736" s="534" t="str">
        <f t="shared" si="2350"/>
        <v/>
      </c>
      <c r="DG736" s="535" t="str">
        <f t="shared" si="2350"/>
        <v/>
      </c>
      <c r="DH736" s="535" t="str">
        <f t="shared" si="2350"/>
        <v/>
      </c>
      <c r="DI736" s="535" t="str">
        <f t="shared" si="2350"/>
        <v/>
      </c>
      <c r="DJ736" s="535" t="str">
        <f t="shared" si="2351"/>
        <v/>
      </c>
      <c r="DK736" s="534" t="str">
        <f t="shared" si="2351"/>
        <v/>
      </c>
      <c r="DL736" s="534" t="str">
        <f t="shared" si="2351"/>
        <v/>
      </c>
      <c r="DM736" s="534" t="str">
        <f t="shared" si="2351"/>
        <v/>
      </c>
      <c r="DN736" s="534" t="str">
        <f t="shared" si="2351"/>
        <v/>
      </c>
      <c r="DO736" s="534" t="str">
        <f t="shared" si="2351"/>
        <v/>
      </c>
      <c r="DP736" s="533" t="str">
        <f t="shared" si="2351"/>
        <v/>
      </c>
      <c r="DQ736" s="532" t="str">
        <f t="shared" si="2351"/>
        <v/>
      </c>
      <c r="DR736" s="753">
        <f>COUNT(B736:S736)</f>
        <v>0</v>
      </c>
      <c r="DS736" s="111">
        <f>COUNT(U736:AL736)</f>
        <v>0</v>
      </c>
      <c r="DT736" s="111">
        <f>COUNT(AN736:BE736)</f>
        <v>7</v>
      </c>
      <c r="DU736" s="111">
        <f>COUNT(BG736:BX736)</f>
        <v>5</v>
      </c>
      <c r="DV736" s="602"/>
      <c r="DW736" s="719"/>
      <c r="DX736" s="719"/>
      <c r="DY736" s="719"/>
      <c r="DZ736" s="719"/>
      <c r="EA736" s="719"/>
      <c r="EB736" s="719"/>
      <c r="EC736" s="719"/>
      <c r="ED736" s="719"/>
      <c r="EE736" s="603"/>
    </row>
    <row r="737" spans="1:135" s="604" customFormat="1" ht="15.75" customHeight="1">
      <c r="A737" s="740" t="s">
        <v>158</v>
      </c>
      <c r="B737" s="708" t="str">
        <f t="shared" ref="B737:S737" si="2352">IF(B734="","",B733*B734*B735*B736)</f>
        <v/>
      </c>
      <c r="C737" s="708" t="str">
        <f t="shared" si="2352"/>
        <v/>
      </c>
      <c r="D737" s="708" t="str">
        <f t="shared" si="2352"/>
        <v/>
      </c>
      <c r="E737" s="708" t="str">
        <f t="shared" si="2352"/>
        <v/>
      </c>
      <c r="F737" s="708" t="str">
        <f t="shared" si="2352"/>
        <v/>
      </c>
      <c r="G737" s="708" t="str">
        <f t="shared" si="2352"/>
        <v/>
      </c>
      <c r="H737" s="708" t="str">
        <f t="shared" si="2352"/>
        <v/>
      </c>
      <c r="I737" s="708" t="str">
        <f t="shared" si="2352"/>
        <v/>
      </c>
      <c r="J737" s="708" t="str">
        <f t="shared" si="2352"/>
        <v/>
      </c>
      <c r="K737" s="708" t="str">
        <f t="shared" si="2352"/>
        <v/>
      </c>
      <c r="L737" s="708" t="str">
        <f t="shared" si="2352"/>
        <v/>
      </c>
      <c r="M737" s="708" t="str">
        <f t="shared" si="2352"/>
        <v/>
      </c>
      <c r="N737" s="708" t="str">
        <f t="shared" si="2352"/>
        <v/>
      </c>
      <c r="O737" s="708" t="str">
        <f t="shared" si="2352"/>
        <v/>
      </c>
      <c r="P737" s="708" t="str">
        <f t="shared" si="2352"/>
        <v/>
      </c>
      <c r="Q737" s="708" t="str">
        <f t="shared" si="2352"/>
        <v/>
      </c>
      <c r="R737" s="708" t="str">
        <f t="shared" si="2352"/>
        <v/>
      </c>
      <c r="S737" s="708" t="str">
        <f t="shared" si="2352"/>
        <v/>
      </c>
      <c r="T737" s="747"/>
      <c r="U737" s="708" t="str">
        <f t="shared" ref="U737:AL737" si="2353">IF(U734="","",U733*U734*U735*U736)</f>
        <v/>
      </c>
      <c r="V737" s="708" t="str">
        <f t="shared" si="2353"/>
        <v/>
      </c>
      <c r="W737" s="708" t="str">
        <f t="shared" si="2353"/>
        <v/>
      </c>
      <c r="X737" s="708" t="str">
        <f t="shared" si="2353"/>
        <v/>
      </c>
      <c r="Y737" s="708" t="str">
        <f t="shared" si="2353"/>
        <v/>
      </c>
      <c r="Z737" s="708" t="str">
        <f t="shared" si="2353"/>
        <v/>
      </c>
      <c r="AA737" s="708" t="str">
        <f t="shared" si="2353"/>
        <v/>
      </c>
      <c r="AB737" s="708" t="str">
        <f t="shared" si="2353"/>
        <v/>
      </c>
      <c r="AC737" s="708" t="str">
        <f t="shared" si="2353"/>
        <v/>
      </c>
      <c r="AD737" s="708" t="str">
        <f t="shared" si="2353"/>
        <v/>
      </c>
      <c r="AE737" s="708" t="str">
        <f t="shared" si="2353"/>
        <v/>
      </c>
      <c r="AF737" s="708" t="str">
        <f t="shared" si="2353"/>
        <v/>
      </c>
      <c r="AG737" s="708" t="str">
        <f t="shared" si="2353"/>
        <v/>
      </c>
      <c r="AH737" s="708" t="str">
        <f t="shared" si="2353"/>
        <v/>
      </c>
      <c r="AI737" s="708" t="str">
        <f t="shared" si="2353"/>
        <v/>
      </c>
      <c r="AJ737" s="708" t="str">
        <f t="shared" si="2353"/>
        <v/>
      </c>
      <c r="AK737" s="708" t="str">
        <f t="shared" si="2353"/>
        <v/>
      </c>
      <c r="AL737" s="708" t="str">
        <f t="shared" si="2353"/>
        <v/>
      </c>
      <c r="AM737" s="747"/>
      <c r="AN737" s="708">
        <f t="shared" ref="AN737:BE737" si="2354">IF(AN734="","",AN733*AN734*AN735*AN736)</f>
        <v>168000</v>
      </c>
      <c r="AO737" s="708" t="str">
        <f t="shared" si="2354"/>
        <v/>
      </c>
      <c r="AP737" s="708">
        <f t="shared" si="2354"/>
        <v>204000</v>
      </c>
      <c r="AQ737" s="708">
        <f t="shared" si="2354"/>
        <v>36000</v>
      </c>
      <c r="AR737" s="708" t="str">
        <f t="shared" si="2354"/>
        <v/>
      </c>
      <c r="AS737" s="708" t="str">
        <f t="shared" si="2354"/>
        <v/>
      </c>
      <c r="AT737" s="708" t="str">
        <f t="shared" si="2354"/>
        <v/>
      </c>
      <c r="AU737" s="708" t="str">
        <f t="shared" si="2354"/>
        <v/>
      </c>
      <c r="AV737" s="708">
        <f t="shared" si="2354"/>
        <v>264000</v>
      </c>
      <c r="AW737" s="708">
        <f t="shared" si="2354"/>
        <v>144000</v>
      </c>
      <c r="AX737" s="708" t="str">
        <f t="shared" si="2354"/>
        <v/>
      </c>
      <c r="AY737" s="708">
        <f t="shared" si="2354"/>
        <v>60000</v>
      </c>
      <c r="AZ737" s="708" t="str">
        <f t="shared" si="2354"/>
        <v/>
      </c>
      <c r="BA737" s="708" t="str">
        <f t="shared" si="2354"/>
        <v/>
      </c>
      <c r="BB737" s="708" t="str">
        <f t="shared" si="2354"/>
        <v/>
      </c>
      <c r="BC737" s="708" t="str">
        <f t="shared" si="2354"/>
        <v/>
      </c>
      <c r="BD737" s="708">
        <f t="shared" si="2354"/>
        <v>119998.79999999999</v>
      </c>
      <c r="BE737" s="708" t="str">
        <f t="shared" si="2354"/>
        <v/>
      </c>
      <c r="BF737" s="747"/>
      <c r="BG737" s="708">
        <f t="shared" ref="BG737:BX737" si="2355">IF(BG734="","",BG733*BG734*BG735*BG736)</f>
        <v>840000</v>
      </c>
      <c r="BH737" s="708" t="str">
        <f t="shared" si="2355"/>
        <v/>
      </c>
      <c r="BI737" s="708">
        <f t="shared" si="2355"/>
        <v>960000</v>
      </c>
      <c r="BJ737" s="708" t="str">
        <f t="shared" si="2355"/>
        <v/>
      </c>
      <c r="BK737" s="708" t="str">
        <f t="shared" si="2355"/>
        <v/>
      </c>
      <c r="BL737" s="708" t="str">
        <f t="shared" si="2355"/>
        <v/>
      </c>
      <c r="BM737" s="708" t="str">
        <f t="shared" si="2355"/>
        <v/>
      </c>
      <c r="BN737" s="708" t="str">
        <f t="shared" si="2355"/>
        <v/>
      </c>
      <c r="BO737" s="708">
        <f t="shared" si="2355"/>
        <v>720000</v>
      </c>
      <c r="BP737" s="708">
        <f t="shared" si="2355"/>
        <v>168000</v>
      </c>
      <c r="BQ737" s="708" t="str">
        <f t="shared" si="2355"/>
        <v/>
      </c>
      <c r="BR737" s="708" t="str">
        <f t="shared" si="2355"/>
        <v/>
      </c>
      <c r="BS737" s="708" t="str">
        <f t="shared" si="2355"/>
        <v/>
      </c>
      <c r="BT737" s="708">
        <f t="shared" si="2355"/>
        <v>240000</v>
      </c>
      <c r="BU737" s="708" t="str">
        <f t="shared" si="2355"/>
        <v/>
      </c>
      <c r="BV737" s="708" t="str">
        <f t="shared" si="2355"/>
        <v/>
      </c>
      <c r="BW737" s="708" t="str">
        <f t="shared" si="2355"/>
        <v/>
      </c>
      <c r="BX737" s="708" t="str">
        <f t="shared" si="2355"/>
        <v/>
      </c>
      <c r="BY737" s="747"/>
      <c r="BZ737" s="708" t="str">
        <f>IF(BZ734="","",BZ733*BZ734*BZ735*BZ736)</f>
        <v/>
      </c>
      <c r="CA737" s="708" t="str">
        <f>IF(CA734="","",CA733*CA734*CA735*CA736)</f>
        <v/>
      </c>
      <c r="CB737" s="708">
        <f>IF(CB734="","",CB733*CB734*CB735*CB736)</f>
        <v>36000</v>
      </c>
      <c r="CC737" s="708">
        <f>IF(CC734="","",CC733*CC734*CC735*CC736)</f>
        <v>204000</v>
      </c>
      <c r="CD737" s="698" t="str">
        <f t="shared" si="2344"/>
        <v/>
      </c>
      <c r="CE737" s="698" t="str">
        <f t="shared" si="2345"/>
        <v/>
      </c>
      <c r="CF737" s="698">
        <f t="shared" si="2346"/>
        <v>139199.76</v>
      </c>
      <c r="CG737" s="787">
        <f t="shared" si="2347"/>
        <v>600000</v>
      </c>
      <c r="CH737" s="1371" t="str">
        <f t="shared" si="2348"/>
        <v/>
      </c>
      <c r="CI737" s="1372" t="str">
        <f t="shared" si="2348"/>
        <v/>
      </c>
      <c r="CJ737" s="1373" t="str">
        <f t="shared" si="2348"/>
        <v/>
      </c>
      <c r="CK737" s="1373" t="str">
        <f t="shared" si="2348"/>
        <v/>
      </c>
      <c r="CL737" s="1373" t="str">
        <f t="shared" si="2348"/>
        <v/>
      </c>
      <c r="CM737" s="1373" t="str">
        <f t="shared" si="2348"/>
        <v/>
      </c>
      <c r="CN737" s="1373" t="str">
        <f t="shared" si="2348"/>
        <v/>
      </c>
      <c r="CO737" s="1374" t="str">
        <f t="shared" si="2348"/>
        <v/>
      </c>
      <c r="CP737" s="1374" t="str">
        <f t="shared" si="2348"/>
        <v/>
      </c>
      <c r="CQ737" s="1374" t="str">
        <f t="shared" si="2348"/>
        <v/>
      </c>
      <c r="CR737" s="1374" t="str">
        <f t="shared" si="2349"/>
        <v/>
      </c>
      <c r="CS737" s="1373" t="str">
        <f t="shared" si="2349"/>
        <v/>
      </c>
      <c r="CT737" s="1373" t="str">
        <f t="shared" si="2349"/>
        <v/>
      </c>
      <c r="CU737" s="1373" t="str">
        <f t="shared" si="2349"/>
        <v/>
      </c>
      <c r="CV737" s="1373" t="str">
        <f t="shared" si="2349"/>
        <v/>
      </c>
      <c r="CW737" s="1373" t="str">
        <f t="shared" si="2349"/>
        <v/>
      </c>
      <c r="CX737" s="1372" t="str">
        <f t="shared" si="2349"/>
        <v/>
      </c>
      <c r="CY737" s="1375" t="str">
        <f t="shared" si="2349"/>
        <v/>
      </c>
      <c r="CZ737" s="532" t="str">
        <f t="shared" si="2350"/>
        <v/>
      </c>
      <c r="DA737" s="533" t="str">
        <f t="shared" si="2350"/>
        <v/>
      </c>
      <c r="DB737" s="534" t="str">
        <f t="shared" si="2350"/>
        <v/>
      </c>
      <c r="DC737" s="534" t="str">
        <f t="shared" si="2350"/>
        <v/>
      </c>
      <c r="DD737" s="534" t="str">
        <f t="shared" si="2350"/>
        <v/>
      </c>
      <c r="DE737" s="534" t="str">
        <f t="shared" si="2350"/>
        <v/>
      </c>
      <c r="DF737" s="534" t="str">
        <f t="shared" si="2350"/>
        <v/>
      </c>
      <c r="DG737" s="535" t="str">
        <f t="shared" si="2350"/>
        <v/>
      </c>
      <c r="DH737" s="535" t="str">
        <f t="shared" si="2350"/>
        <v/>
      </c>
      <c r="DI737" s="535" t="str">
        <f t="shared" si="2350"/>
        <v/>
      </c>
      <c r="DJ737" s="535" t="str">
        <f t="shared" si="2351"/>
        <v/>
      </c>
      <c r="DK737" s="534" t="str">
        <f t="shared" si="2351"/>
        <v/>
      </c>
      <c r="DL737" s="534" t="str">
        <f t="shared" si="2351"/>
        <v/>
      </c>
      <c r="DM737" s="534" t="str">
        <f t="shared" si="2351"/>
        <v/>
      </c>
      <c r="DN737" s="534" t="str">
        <f t="shared" si="2351"/>
        <v/>
      </c>
      <c r="DO737" s="534" t="str">
        <f t="shared" si="2351"/>
        <v/>
      </c>
      <c r="DP737" s="533" t="str">
        <f t="shared" si="2351"/>
        <v/>
      </c>
      <c r="DQ737" s="532" t="str">
        <f t="shared" si="2351"/>
        <v/>
      </c>
      <c r="DR737" s="753">
        <f>COUNT(B737:S737)</f>
        <v>0</v>
      </c>
      <c r="DS737" s="111">
        <f>COUNT(U737:AL737)</f>
        <v>0</v>
      </c>
      <c r="DT737" s="111">
        <f>COUNT(AN737:BE737)</f>
        <v>7</v>
      </c>
      <c r="DU737" s="111">
        <f>COUNT(BG737:BX737)</f>
        <v>5</v>
      </c>
      <c r="DV737" s="602"/>
      <c r="DW737" s="719"/>
      <c r="DX737" s="719"/>
      <c r="DY737" s="719"/>
      <c r="DZ737" s="719"/>
      <c r="EA737" s="719"/>
      <c r="EB737" s="719"/>
      <c r="EC737" s="719"/>
      <c r="ED737" s="719"/>
      <c r="EE737" s="603"/>
    </row>
    <row r="738" spans="1:135" s="604" customFormat="1" ht="15.75" customHeight="1">
      <c r="A738" s="798" t="s">
        <v>432</v>
      </c>
      <c r="B738" s="854"/>
      <c r="C738" s="854"/>
      <c r="D738" s="854"/>
      <c r="E738" s="854"/>
      <c r="F738" s="854"/>
      <c r="G738" s="854"/>
      <c r="H738" s="854"/>
      <c r="I738" s="854"/>
      <c r="J738" s="854"/>
      <c r="K738" s="854"/>
      <c r="L738" s="854"/>
      <c r="M738" s="854"/>
      <c r="N738" s="854"/>
      <c r="O738" s="854"/>
      <c r="P738" s="854"/>
      <c r="Q738" s="854"/>
      <c r="R738" s="854"/>
      <c r="S738" s="854"/>
      <c r="T738" s="872"/>
      <c r="U738" s="854"/>
      <c r="V738" s="854"/>
      <c r="W738" s="854"/>
      <c r="X738" s="854"/>
      <c r="Y738" s="854"/>
      <c r="Z738" s="854"/>
      <c r="AA738" s="854"/>
      <c r="AB738" s="854"/>
      <c r="AC738" s="854"/>
      <c r="AD738" s="854"/>
      <c r="AE738" s="854"/>
      <c r="AF738" s="854"/>
      <c r="AG738" s="854"/>
      <c r="AH738" s="854"/>
      <c r="AI738" s="854"/>
      <c r="AJ738" s="854"/>
      <c r="AK738" s="854"/>
      <c r="AL738" s="854"/>
      <c r="AM738" s="872"/>
      <c r="AN738" s="854"/>
      <c r="AO738" s="854"/>
      <c r="AP738" s="854"/>
      <c r="AQ738" s="854"/>
      <c r="AR738" s="854"/>
      <c r="AS738" s="854"/>
      <c r="AT738" s="854"/>
      <c r="AU738" s="854"/>
      <c r="AV738" s="854"/>
      <c r="AW738" s="854"/>
      <c r="AX738" s="854"/>
      <c r="AY738" s="854"/>
      <c r="AZ738" s="854"/>
      <c r="BA738" s="854"/>
      <c r="BB738" s="854"/>
      <c r="BC738" s="854"/>
      <c r="BD738" s="854"/>
      <c r="BE738" s="854"/>
      <c r="BF738" s="872"/>
      <c r="BG738" s="854"/>
      <c r="BH738" s="854"/>
      <c r="BI738" s="854"/>
      <c r="BJ738" s="854"/>
      <c r="BK738" s="854"/>
      <c r="BL738" s="854"/>
      <c r="BM738" s="854"/>
      <c r="BN738" s="854"/>
      <c r="BO738" s="854"/>
      <c r="BP738" s="854"/>
      <c r="BQ738" s="854"/>
      <c r="BR738" s="854"/>
      <c r="BS738" s="854"/>
      <c r="BT738" s="854"/>
      <c r="BU738" s="854"/>
      <c r="BV738" s="854"/>
      <c r="BW738" s="854"/>
      <c r="BX738" s="854"/>
      <c r="BY738" s="872"/>
      <c r="BZ738" s="854"/>
      <c r="CA738" s="854"/>
      <c r="CB738" s="854"/>
      <c r="CC738" s="854"/>
      <c r="CD738" s="690" t="str">
        <f t="shared" si="2344"/>
        <v/>
      </c>
      <c r="CE738" s="690" t="str">
        <f t="shared" si="2345"/>
        <v/>
      </c>
      <c r="CF738" s="690" t="str">
        <f t="shared" si="2346"/>
        <v/>
      </c>
      <c r="CG738" s="786" t="str">
        <f t="shared" si="2347"/>
        <v/>
      </c>
      <c r="CH738" s="666"/>
      <c r="CI738" s="666"/>
      <c r="CJ738" s="666"/>
      <c r="CK738" s="666"/>
      <c r="CL738" s="666"/>
      <c r="CM738" s="666"/>
      <c r="CN738" s="666"/>
      <c r="CO738" s="666"/>
      <c r="CP738" s="666"/>
      <c r="CQ738" s="666"/>
      <c r="CR738" s="666"/>
      <c r="CS738" s="666"/>
      <c r="CT738" s="666"/>
      <c r="CU738" s="666"/>
      <c r="CV738" s="666"/>
      <c r="CW738" s="666"/>
      <c r="CX738" s="666"/>
      <c r="CY738" s="667"/>
      <c r="CZ738" s="208"/>
      <c r="DA738" s="208"/>
      <c r="DB738" s="208"/>
      <c r="DC738" s="208"/>
      <c r="DD738" s="208"/>
      <c r="DE738" s="208"/>
      <c r="DF738" s="208"/>
      <c r="DG738" s="208"/>
      <c r="DH738" s="208"/>
      <c r="DI738" s="208"/>
      <c r="DJ738" s="208"/>
      <c r="DK738" s="208"/>
      <c r="DL738" s="208"/>
      <c r="DM738" s="208"/>
      <c r="DN738" s="208"/>
      <c r="DO738" s="208"/>
      <c r="DP738" s="208"/>
      <c r="DQ738" s="208"/>
      <c r="DR738" s="699"/>
      <c r="DS738" s="112"/>
      <c r="DT738" s="112"/>
      <c r="DU738" s="112"/>
      <c r="DV738" s="692"/>
      <c r="DW738" s="718"/>
      <c r="DX738" s="718"/>
      <c r="DY738" s="718"/>
      <c r="DZ738" s="718"/>
      <c r="EA738" s="718"/>
      <c r="EB738" s="718"/>
      <c r="EC738" s="718"/>
      <c r="ED738" s="718"/>
      <c r="EE738" s="603"/>
    </row>
    <row r="739" spans="1:135" s="604" customFormat="1" ht="15.75" hidden="1" customHeight="1">
      <c r="A739" s="748" t="s">
        <v>154</v>
      </c>
      <c r="B739" s="284"/>
      <c r="C739" s="284"/>
      <c r="D739" s="284"/>
      <c r="E739" s="284"/>
      <c r="F739" s="284"/>
      <c r="G739" s="284"/>
      <c r="H739" s="284"/>
      <c r="I739" s="284"/>
      <c r="J739" s="284"/>
      <c r="K739" s="284"/>
      <c r="L739" s="284"/>
      <c r="M739" s="284"/>
      <c r="N739" s="284"/>
      <c r="O739" s="284"/>
      <c r="P739" s="284"/>
      <c r="Q739" s="284"/>
      <c r="R739" s="284"/>
      <c r="S739" s="284"/>
      <c r="T739" s="872"/>
      <c r="U739" s="284"/>
      <c r="V739" s="284"/>
      <c r="W739" s="284"/>
      <c r="X739" s="284"/>
      <c r="Y739" s="284"/>
      <c r="Z739" s="284"/>
      <c r="AA739" s="284"/>
      <c r="AB739" s="284"/>
      <c r="AC739" s="284"/>
      <c r="AD739" s="284"/>
      <c r="AE739" s="284"/>
      <c r="AF739" s="284"/>
      <c r="AG739" s="284"/>
      <c r="AH739" s="284"/>
      <c r="AI739" s="284"/>
      <c r="AJ739" s="284"/>
      <c r="AK739" s="284"/>
      <c r="AL739" s="284"/>
      <c r="AM739" s="872"/>
      <c r="AN739" s="284"/>
      <c r="AO739" s="284"/>
      <c r="AP739" s="284"/>
      <c r="AQ739" s="284"/>
      <c r="AR739" s="284"/>
      <c r="AS739" s="284"/>
      <c r="AT739" s="284"/>
      <c r="AU739" s="284"/>
      <c r="AV739" s="284"/>
      <c r="AW739" s="284"/>
      <c r="AX739" s="284"/>
      <c r="AY739" s="284"/>
      <c r="AZ739" s="284"/>
      <c r="BA739" s="284"/>
      <c r="BB739" s="284"/>
      <c r="BC739" s="284"/>
      <c r="BD739" s="284"/>
      <c r="BE739" s="284"/>
      <c r="BF739" s="872"/>
      <c r="BG739" s="284"/>
      <c r="BH739" s="284"/>
      <c r="BI739" s="284"/>
      <c r="BJ739" s="284"/>
      <c r="BK739" s="284"/>
      <c r="BL739" s="284"/>
      <c r="BM739" s="284"/>
      <c r="BN739" s="284"/>
      <c r="BO739" s="284"/>
      <c r="BP739" s="284"/>
      <c r="BQ739" s="284"/>
      <c r="BR739" s="284"/>
      <c r="BS739" s="284"/>
      <c r="BT739" s="284"/>
      <c r="BU739" s="284"/>
      <c r="BV739" s="284"/>
      <c r="BW739" s="284"/>
      <c r="BX739" s="284"/>
      <c r="BY739" s="872"/>
      <c r="BZ739" s="284"/>
      <c r="CA739" s="284"/>
      <c r="CB739" s="284"/>
      <c r="CC739" s="284"/>
      <c r="CD739" s="698" t="str">
        <f t="shared" si="2344"/>
        <v/>
      </c>
      <c r="CE739" s="698" t="str">
        <f t="shared" si="2345"/>
        <v/>
      </c>
      <c r="CF739" s="698" t="str">
        <f t="shared" si="2346"/>
        <v/>
      </c>
      <c r="CG739" s="787" t="str">
        <f t="shared" si="2347"/>
        <v/>
      </c>
      <c r="CH739" s="1371" t="str">
        <f t="shared" ref="CH739:CQ743" si="2356">IF($CH$4=$CD$4,IF(OR(-FLOOR(((18-COUNT($B739:$S739))/2),1)+CH$7&lt;1,-FLOOR(((18-COUNT($B739:$S739))/2),1)+CH$7&gt;COUNT($B739:$S739)),"",LARGE($B739:$S739,-FLOOR(((18-COUNT($B739:$S739))/2),1)+CH$7)),IF(OR(-FLOOR(((18-COUNT($AN739:$BE739))/2),1)+CH$7&lt;1,-FLOOR(((18-COUNT($AN739:$BE739))/2),1)+CH$7&gt;COUNT($AN739:$BE739)),"",LARGE($AN739:$BE739,-FLOOR(((18-COUNT($AN739:$BE739))/2),1)+CH$7)))</f>
        <v/>
      </c>
      <c r="CI739" s="1372" t="str">
        <f t="shared" si="2356"/>
        <v/>
      </c>
      <c r="CJ739" s="1373" t="str">
        <f t="shared" si="2356"/>
        <v/>
      </c>
      <c r="CK739" s="1373" t="str">
        <f t="shared" si="2356"/>
        <v/>
      </c>
      <c r="CL739" s="1373" t="str">
        <f t="shared" si="2356"/>
        <v/>
      </c>
      <c r="CM739" s="1373" t="str">
        <f t="shared" si="2356"/>
        <v/>
      </c>
      <c r="CN739" s="1373" t="str">
        <f t="shared" si="2356"/>
        <v/>
      </c>
      <c r="CO739" s="1374" t="str">
        <f t="shared" si="2356"/>
        <v/>
      </c>
      <c r="CP739" s="1374" t="str">
        <f t="shared" si="2356"/>
        <v/>
      </c>
      <c r="CQ739" s="1374" t="str">
        <f t="shared" si="2356"/>
        <v/>
      </c>
      <c r="CR739" s="1374" t="str">
        <f t="shared" ref="CR739:CY743" si="2357">IF($CH$4=$CD$4,IF(OR(-FLOOR(((18-COUNT($B739:$S739))/2),1)+CR$7&lt;1,-FLOOR(((18-COUNT($B739:$S739))/2),1)+CR$7&gt;COUNT($B739:$S739)),"",LARGE($B739:$S739,-FLOOR(((18-COUNT($B739:$S739))/2),1)+CR$7)),IF(OR(-FLOOR(((18-COUNT($AN739:$BE739))/2),1)+CR$7&lt;1,-FLOOR(((18-COUNT($AN739:$BE739))/2),1)+CR$7&gt;COUNT($AN739:$BE739)),"",LARGE($AN739:$BE739,-FLOOR(((18-COUNT($AN739:$BE739))/2),1)+CR$7)))</f>
        <v/>
      </c>
      <c r="CS739" s="1373" t="str">
        <f t="shared" si="2357"/>
        <v/>
      </c>
      <c r="CT739" s="1373" t="str">
        <f t="shared" si="2357"/>
        <v/>
      </c>
      <c r="CU739" s="1373" t="str">
        <f t="shared" si="2357"/>
        <v/>
      </c>
      <c r="CV739" s="1373" t="str">
        <f t="shared" si="2357"/>
        <v/>
      </c>
      <c r="CW739" s="1373" t="str">
        <f t="shared" si="2357"/>
        <v/>
      </c>
      <c r="CX739" s="1372" t="str">
        <f t="shared" si="2357"/>
        <v/>
      </c>
      <c r="CY739" s="1375" t="str">
        <f t="shared" si="2357"/>
        <v/>
      </c>
      <c r="CZ739" s="532" t="str">
        <f t="shared" ref="CZ739:DI743" si="2358">IF($CH$4=$CD$4,IF(OR(-FLOOR(((18-COUNT($U739:$AL739))/2),1)+CZ$7&lt;1,-FLOOR(((18-COUNT($U739:$AL739))/2),1)+CZ$7&gt;COUNT($U739:$AL739)),"",LARGE($U739:$AL739,-FLOOR(((18-COUNT($U739:$AL739))/2),1)+CZ$7)),IF(OR(-FLOOR(((18-COUNT($BG739:$BX739))/2),1)+CZ$7&lt;1,-FLOOR(((18-COUNT($BG739:$BX739))/2),1)+CZ$7&gt;COUNT($BG739:$BX739)),"",LARGE($BG739:$BX739,-FLOOR(((18-COUNT($BG739:$BX739))/2),1)+CZ$7)))</f>
        <v/>
      </c>
      <c r="DA739" s="533" t="str">
        <f t="shared" si="2358"/>
        <v/>
      </c>
      <c r="DB739" s="534" t="str">
        <f t="shared" si="2358"/>
        <v/>
      </c>
      <c r="DC739" s="534" t="str">
        <f t="shared" si="2358"/>
        <v/>
      </c>
      <c r="DD739" s="534" t="str">
        <f t="shared" si="2358"/>
        <v/>
      </c>
      <c r="DE739" s="534" t="str">
        <f t="shared" si="2358"/>
        <v/>
      </c>
      <c r="DF739" s="534" t="str">
        <f t="shared" si="2358"/>
        <v/>
      </c>
      <c r="DG739" s="535" t="str">
        <f t="shared" si="2358"/>
        <v/>
      </c>
      <c r="DH739" s="535" t="str">
        <f t="shared" si="2358"/>
        <v/>
      </c>
      <c r="DI739" s="535" t="str">
        <f t="shared" si="2358"/>
        <v/>
      </c>
      <c r="DJ739" s="535" t="str">
        <f t="shared" ref="DJ739:DQ743" si="2359">IF($CH$4=$CD$4,IF(OR(-FLOOR(((18-COUNT($U739:$AL739))/2),1)+DJ$7&lt;1,-FLOOR(((18-COUNT($U739:$AL739))/2),1)+DJ$7&gt;COUNT($U739:$AL739)),"",LARGE($U739:$AL739,-FLOOR(((18-COUNT($U739:$AL739))/2),1)+DJ$7)),IF(OR(-FLOOR(((18-COUNT($BG739:$BX739))/2),1)+DJ$7&lt;1,-FLOOR(((18-COUNT($BG739:$BX739))/2),1)+DJ$7&gt;COUNT($BG739:$BX739)),"",LARGE($BG739:$BX739,-FLOOR(((18-COUNT($BG739:$BX739))/2),1)+DJ$7)))</f>
        <v/>
      </c>
      <c r="DK739" s="534" t="str">
        <f t="shared" si="2359"/>
        <v/>
      </c>
      <c r="DL739" s="534" t="str">
        <f t="shared" si="2359"/>
        <v/>
      </c>
      <c r="DM739" s="534" t="str">
        <f t="shared" si="2359"/>
        <v/>
      </c>
      <c r="DN739" s="534" t="str">
        <f t="shared" si="2359"/>
        <v/>
      </c>
      <c r="DO739" s="534" t="str">
        <f t="shared" si="2359"/>
        <v/>
      </c>
      <c r="DP739" s="533" t="str">
        <f t="shared" si="2359"/>
        <v/>
      </c>
      <c r="DQ739" s="532" t="str">
        <f t="shared" si="2359"/>
        <v/>
      </c>
      <c r="DR739" s="753">
        <f>COUNT(B739:S739)</f>
        <v>0</v>
      </c>
      <c r="DS739" s="111">
        <f>COUNT(U739:AL739)</f>
        <v>0</v>
      </c>
      <c r="DT739" s="111">
        <f>COUNT(AN739:BE739)</f>
        <v>0</v>
      </c>
      <c r="DU739" s="111">
        <f>COUNT(BG739:BX739)</f>
        <v>0</v>
      </c>
      <c r="DV739" s="602"/>
      <c r="DW739" s="719"/>
      <c r="DX739" s="719"/>
      <c r="DY739" s="719"/>
      <c r="DZ739" s="719"/>
      <c r="EA739" s="719"/>
      <c r="EB739" s="719"/>
      <c r="EC739" s="719"/>
      <c r="ED739" s="719"/>
      <c r="EE739" s="603"/>
    </row>
    <row r="740" spans="1:135" s="604" customFormat="1" ht="15.75" hidden="1" customHeight="1">
      <c r="A740" s="748" t="s">
        <v>155</v>
      </c>
      <c r="B740" s="233"/>
      <c r="C740" s="233"/>
      <c r="D740" s="233"/>
      <c r="E740" s="233"/>
      <c r="F740" s="233"/>
      <c r="G740" s="233"/>
      <c r="H740" s="233"/>
      <c r="I740" s="233"/>
      <c r="J740" s="233"/>
      <c r="K740" s="233"/>
      <c r="L740" s="233"/>
      <c r="M740" s="233"/>
      <c r="N740" s="233"/>
      <c r="O740" s="233"/>
      <c r="P740" s="233"/>
      <c r="Q740" s="233"/>
      <c r="R740" s="233"/>
      <c r="S740" s="233"/>
      <c r="T740" s="872"/>
      <c r="U740" s="233"/>
      <c r="V740" s="233"/>
      <c r="W740" s="233"/>
      <c r="X740" s="233"/>
      <c r="Y740" s="233"/>
      <c r="Z740" s="233"/>
      <c r="AA740" s="233"/>
      <c r="AB740" s="233"/>
      <c r="AC740" s="233"/>
      <c r="AD740" s="233"/>
      <c r="AE740" s="233"/>
      <c r="AF740" s="233"/>
      <c r="AG740" s="233"/>
      <c r="AH740" s="233"/>
      <c r="AI740" s="233"/>
      <c r="AJ740" s="233"/>
      <c r="AK740" s="233"/>
      <c r="AL740" s="233"/>
      <c r="AM740" s="872"/>
      <c r="AN740" s="233"/>
      <c r="AO740" s="233"/>
      <c r="AP740" s="233"/>
      <c r="AQ740" s="233"/>
      <c r="AR740" s="233"/>
      <c r="AS740" s="233"/>
      <c r="AT740" s="233"/>
      <c r="AU740" s="233"/>
      <c r="AV740" s="233"/>
      <c r="AW740" s="233"/>
      <c r="AX740" s="233"/>
      <c r="AY740" s="233"/>
      <c r="AZ740" s="233"/>
      <c r="BA740" s="233"/>
      <c r="BB740" s="233"/>
      <c r="BC740" s="233"/>
      <c r="BD740" s="233"/>
      <c r="BE740" s="233"/>
      <c r="BF740" s="872"/>
      <c r="BG740" s="233"/>
      <c r="BH740" s="233"/>
      <c r="BI740" s="233"/>
      <c r="BJ740" s="233"/>
      <c r="BK740" s="233"/>
      <c r="BL740" s="233"/>
      <c r="BM740" s="233"/>
      <c r="BN740" s="233"/>
      <c r="BO740" s="233"/>
      <c r="BP740" s="233"/>
      <c r="BQ740" s="233"/>
      <c r="BR740" s="233"/>
      <c r="BS740" s="233"/>
      <c r="BT740" s="233"/>
      <c r="BU740" s="233"/>
      <c r="BV740" s="233"/>
      <c r="BW740" s="233"/>
      <c r="BX740" s="233"/>
      <c r="BY740" s="872"/>
      <c r="BZ740" s="233"/>
      <c r="CA740" s="233"/>
      <c r="CB740" s="233"/>
      <c r="CC740" s="233"/>
      <c r="CD740" s="698" t="str">
        <f t="shared" si="2344"/>
        <v/>
      </c>
      <c r="CE740" s="698" t="str">
        <f t="shared" si="2345"/>
        <v/>
      </c>
      <c r="CF740" s="698" t="str">
        <f t="shared" si="2346"/>
        <v/>
      </c>
      <c r="CG740" s="787" t="str">
        <f t="shared" si="2347"/>
        <v/>
      </c>
      <c r="CH740" s="1371" t="str">
        <f t="shared" si="2356"/>
        <v/>
      </c>
      <c r="CI740" s="1372" t="str">
        <f t="shared" si="2356"/>
        <v/>
      </c>
      <c r="CJ740" s="1373" t="str">
        <f t="shared" si="2356"/>
        <v/>
      </c>
      <c r="CK740" s="1373" t="str">
        <f t="shared" si="2356"/>
        <v/>
      </c>
      <c r="CL740" s="1373" t="str">
        <f t="shared" si="2356"/>
        <v/>
      </c>
      <c r="CM740" s="1373" t="str">
        <f t="shared" si="2356"/>
        <v/>
      </c>
      <c r="CN740" s="1373" t="str">
        <f t="shared" si="2356"/>
        <v/>
      </c>
      <c r="CO740" s="1374" t="str">
        <f t="shared" si="2356"/>
        <v/>
      </c>
      <c r="CP740" s="1374" t="str">
        <f t="shared" si="2356"/>
        <v/>
      </c>
      <c r="CQ740" s="1374" t="str">
        <f t="shared" si="2356"/>
        <v/>
      </c>
      <c r="CR740" s="1374" t="str">
        <f t="shared" si="2357"/>
        <v/>
      </c>
      <c r="CS740" s="1373" t="str">
        <f t="shared" si="2357"/>
        <v/>
      </c>
      <c r="CT740" s="1373" t="str">
        <f t="shared" si="2357"/>
        <v/>
      </c>
      <c r="CU740" s="1373" t="str">
        <f t="shared" si="2357"/>
        <v/>
      </c>
      <c r="CV740" s="1373" t="str">
        <f t="shared" si="2357"/>
        <v/>
      </c>
      <c r="CW740" s="1373" t="str">
        <f t="shared" si="2357"/>
        <v/>
      </c>
      <c r="CX740" s="1372" t="str">
        <f t="shared" si="2357"/>
        <v/>
      </c>
      <c r="CY740" s="1375" t="str">
        <f t="shared" si="2357"/>
        <v/>
      </c>
      <c r="CZ740" s="532" t="str">
        <f t="shared" si="2358"/>
        <v/>
      </c>
      <c r="DA740" s="533" t="str">
        <f t="shared" si="2358"/>
        <v/>
      </c>
      <c r="DB740" s="534" t="str">
        <f t="shared" si="2358"/>
        <v/>
      </c>
      <c r="DC740" s="534" t="str">
        <f t="shared" si="2358"/>
        <v/>
      </c>
      <c r="DD740" s="534" t="str">
        <f t="shared" si="2358"/>
        <v/>
      </c>
      <c r="DE740" s="534" t="str">
        <f t="shared" si="2358"/>
        <v/>
      </c>
      <c r="DF740" s="534" t="str">
        <f t="shared" si="2358"/>
        <v/>
      </c>
      <c r="DG740" s="535" t="str">
        <f t="shared" si="2358"/>
        <v/>
      </c>
      <c r="DH740" s="535" t="str">
        <f t="shared" si="2358"/>
        <v/>
      </c>
      <c r="DI740" s="535" t="str">
        <f t="shared" si="2358"/>
        <v/>
      </c>
      <c r="DJ740" s="535" t="str">
        <f t="shared" si="2359"/>
        <v/>
      </c>
      <c r="DK740" s="534" t="str">
        <f t="shared" si="2359"/>
        <v/>
      </c>
      <c r="DL740" s="534" t="str">
        <f t="shared" si="2359"/>
        <v/>
      </c>
      <c r="DM740" s="534" t="str">
        <f t="shared" si="2359"/>
        <v/>
      </c>
      <c r="DN740" s="534" t="str">
        <f t="shared" si="2359"/>
        <v/>
      </c>
      <c r="DO740" s="534" t="str">
        <f t="shared" si="2359"/>
        <v/>
      </c>
      <c r="DP740" s="533" t="str">
        <f t="shared" si="2359"/>
        <v/>
      </c>
      <c r="DQ740" s="532" t="str">
        <f t="shared" si="2359"/>
        <v/>
      </c>
      <c r="DR740" s="753">
        <f>COUNT(B740:S740)</f>
        <v>0</v>
      </c>
      <c r="DS740" s="111">
        <f>COUNT(U740:AL740)</f>
        <v>0</v>
      </c>
      <c r="DT740" s="111">
        <f>COUNT(AN740:BE740)</f>
        <v>0</v>
      </c>
      <c r="DU740" s="111">
        <f>COUNT(BG740:BX740)</f>
        <v>0</v>
      </c>
      <c r="DV740" s="602"/>
      <c r="DW740" s="719"/>
      <c r="DX740" s="719"/>
      <c r="DY740" s="719"/>
      <c r="DZ740" s="719"/>
      <c r="EA740" s="719"/>
      <c r="EB740" s="719"/>
      <c r="EC740" s="719"/>
      <c r="ED740" s="719"/>
      <c r="EE740" s="603"/>
    </row>
    <row r="741" spans="1:135" s="604" customFormat="1" ht="15.75" hidden="1" customHeight="1">
      <c r="A741" s="748" t="s">
        <v>156</v>
      </c>
      <c r="B741" s="233"/>
      <c r="C741" s="233"/>
      <c r="D741" s="233"/>
      <c r="E741" s="233"/>
      <c r="F741" s="233"/>
      <c r="G741" s="233"/>
      <c r="H741" s="233"/>
      <c r="I741" s="233"/>
      <c r="J741" s="233"/>
      <c r="K741" s="233"/>
      <c r="L741" s="233"/>
      <c r="M741" s="233"/>
      <c r="N741" s="233"/>
      <c r="O741" s="233"/>
      <c r="P741" s="233"/>
      <c r="Q741" s="233"/>
      <c r="R741" s="233"/>
      <c r="S741" s="233"/>
      <c r="T741" s="872"/>
      <c r="U741" s="233"/>
      <c r="V741" s="233"/>
      <c r="W741" s="233"/>
      <c r="X741" s="233"/>
      <c r="Y741" s="233"/>
      <c r="Z741" s="233"/>
      <c r="AA741" s="233"/>
      <c r="AB741" s="233"/>
      <c r="AC741" s="233"/>
      <c r="AD741" s="233"/>
      <c r="AE741" s="233"/>
      <c r="AF741" s="233"/>
      <c r="AG741" s="233"/>
      <c r="AH741" s="233"/>
      <c r="AI741" s="233"/>
      <c r="AJ741" s="233"/>
      <c r="AK741" s="233"/>
      <c r="AL741" s="233"/>
      <c r="AM741" s="872"/>
      <c r="AN741" s="233"/>
      <c r="AO741" s="233"/>
      <c r="AP741" s="233"/>
      <c r="AQ741" s="233"/>
      <c r="AR741" s="233"/>
      <c r="AS741" s="233"/>
      <c r="AT741" s="233"/>
      <c r="AU741" s="233"/>
      <c r="AV741" s="233"/>
      <c r="AW741" s="233"/>
      <c r="AX741" s="233"/>
      <c r="AY741" s="233"/>
      <c r="AZ741" s="233"/>
      <c r="BA741" s="233"/>
      <c r="BB741" s="233"/>
      <c r="BC741" s="233"/>
      <c r="BD741" s="233"/>
      <c r="BE741" s="233"/>
      <c r="BF741" s="872"/>
      <c r="BG741" s="233"/>
      <c r="BH741" s="233"/>
      <c r="BI741" s="233"/>
      <c r="BJ741" s="233"/>
      <c r="BK741" s="233"/>
      <c r="BL741" s="233"/>
      <c r="BM741" s="233"/>
      <c r="BN741" s="233"/>
      <c r="BO741" s="233"/>
      <c r="BP741" s="233"/>
      <c r="BQ741" s="233"/>
      <c r="BR741" s="233"/>
      <c r="BS741" s="233"/>
      <c r="BT741" s="233"/>
      <c r="BU741" s="233"/>
      <c r="BV741" s="233"/>
      <c r="BW741" s="233"/>
      <c r="BX741" s="233"/>
      <c r="BY741" s="872"/>
      <c r="BZ741" s="233"/>
      <c r="CA741" s="233"/>
      <c r="CB741" s="233"/>
      <c r="CC741" s="233"/>
      <c r="CD741" s="698" t="str">
        <f t="shared" si="2344"/>
        <v/>
      </c>
      <c r="CE741" s="698" t="str">
        <f t="shared" si="2345"/>
        <v/>
      </c>
      <c r="CF741" s="698" t="str">
        <f t="shared" si="2346"/>
        <v/>
      </c>
      <c r="CG741" s="787" t="str">
        <f t="shared" si="2347"/>
        <v/>
      </c>
      <c r="CH741" s="1371" t="str">
        <f t="shared" si="2356"/>
        <v/>
      </c>
      <c r="CI741" s="1372" t="str">
        <f t="shared" si="2356"/>
        <v/>
      </c>
      <c r="CJ741" s="1373" t="str">
        <f t="shared" si="2356"/>
        <v/>
      </c>
      <c r="CK741" s="1373" t="str">
        <f t="shared" si="2356"/>
        <v/>
      </c>
      <c r="CL741" s="1373" t="str">
        <f t="shared" si="2356"/>
        <v/>
      </c>
      <c r="CM741" s="1373" t="str">
        <f t="shared" si="2356"/>
        <v/>
      </c>
      <c r="CN741" s="1373" t="str">
        <f t="shared" si="2356"/>
        <v/>
      </c>
      <c r="CO741" s="1374" t="str">
        <f t="shared" si="2356"/>
        <v/>
      </c>
      <c r="CP741" s="1374" t="str">
        <f t="shared" si="2356"/>
        <v/>
      </c>
      <c r="CQ741" s="1374" t="str">
        <f t="shared" si="2356"/>
        <v/>
      </c>
      <c r="CR741" s="1374" t="str">
        <f t="shared" si="2357"/>
        <v/>
      </c>
      <c r="CS741" s="1373" t="str">
        <f t="shared" si="2357"/>
        <v/>
      </c>
      <c r="CT741" s="1373" t="str">
        <f t="shared" si="2357"/>
        <v/>
      </c>
      <c r="CU741" s="1373" t="str">
        <f t="shared" si="2357"/>
        <v/>
      </c>
      <c r="CV741" s="1373" t="str">
        <f t="shared" si="2357"/>
        <v/>
      </c>
      <c r="CW741" s="1373" t="str">
        <f t="shared" si="2357"/>
        <v/>
      </c>
      <c r="CX741" s="1372" t="str">
        <f t="shared" si="2357"/>
        <v/>
      </c>
      <c r="CY741" s="1375" t="str">
        <f t="shared" si="2357"/>
        <v/>
      </c>
      <c r="CZ741" s="532" t="str">
        <f t="shared" si="2358"/>
        <v/>
      </c>
      <c r="DA741" s="533" t="str">
        <f t="shared" si="2358"/>
        <v/>
      </c>
      <c r="DB741" s="534" t="str">
        <f t="shared" si="2358"/>
        <v/>
      </c>
      <c r="DC741" s="534" t="str">
        <f t="shared" si="2358"/>
        <v/>
      </c>
      <c r="DD741" s="534" t="str">
        <f t="shared" si="2358"/>
        <v/>
      </c>
      <c r="DE741" s="534" t="str">
        <f t="shared" si="2358"/>
        <v/>
      </c>
      <c r="DF741" s="534" t="str">
        <f t="shared" si="2358"/>
        <v/>
      </c>
      <c r="DG741" s="535" t="str">
        <f t="shared" si="2358"/>
        <v/>
      </c>
      <c r="DH741" s="535" t="str">
        <f t="shared" si="2358"/>
        <v/>
      </c>
      <c r="DI741" s="535" t="str">
        <f t="shared" si="2358"/>
        <v/>
      </c>
      <c r="DJ741" s="535" t="str">
        <f t="shared" si="2359"/>
        <v/>
      </c>
      <c r="DK741" s="534" t="str">
        <f t="shared" si="2359"/>
        <v/>
      </c>
      <c r="DL741" s="534" t="str">
        <f t="shared" si="2359"/>
        <v/>
      </c>
      <c r="DM741" s="534" t="str">
        <f t="shared" si="2359"/>
        <v/>
      </c>
      <c r="DN741" s="534" t="str">
        <f t="shared" si="2359"/>
        <v/>
      </c>
      <c r="DO741" s="534" t="str">
        <f t="shared" si="2359"/>
        <v/>
      </c>
      <c r="DP741" s="533" t="str">
        <f t="shared" si="2359"/>
        <v/>
      </c>
      <c r="DQ741" s="532" t="str">
        <f t="shared" si="2359"/>
        <v/>
      </c>
      <c r="DR741" s="753">
        <f>COUNT(B741:S741)</f>
        <v>0</v>
      </c>
      <c r="DS741" s="111">
        <f>COUNT(U741:AL741)</f>
        <v>0</v>
      </c>
      <c r="DT741" s="111">
        <f>COUNT(AN741:BE741)</f>
        <v>0</v>
      </c>
      <c r="DU741" s="111">
        <f>COUNT(BG741:BX741)</f>
        <v>0</v>
      </c>
      <c r="DV741" s="602"/>
      <c r="DW741" s="719"/>
      <c r="DX741" s="719"/>
      <c r="DY741" s="719"/>
      <c r="DZ741" s="719"/>
      <c r="EA741" s="719"/>
      <c r="EB741" s="719"/>
      <c r="EC741" s="719"/>
      <c r="ED741" s="719"/>
      <c r="EE741" s="603"/>
    </row>
    <row r="742" spans="1:135" s="604" customFormat="1" ht="15.75" hidden="1" customHeight="1">
      <c r="A742" s="748" t="s">
        <v>157</v>
      </c>
      <c r="B742" s="233"/>
      <c r="C742" s="233"/>
      <c r="D742" s="233"/>
      <c r="E742" s="233"/>
      <c r="F742" s="233"/>
      <c r="G742" s="233"/>
      <c r="H742" s="233"/>
      <c r="I742" s="233"/>
      <c r="J742" s="233"/>
      <c r="K742" s="233"/>
      <c r="L742" s="233"/>
      <c r="M742" s="233"/>
      <c r="N742" s="233"/>
      <c r="O742" s="233"/>
      <c r="P742" s="233"/>
      <c r="Q742" s="233"/>
      <c r="R742" s="233"/>
      <c r="S742" s="233"/>
      <c r="T742" s="872"/>
      <c r="U742" s="233"/>
      <c r="V742" s="233"/>
      <c r="W742" s="233"/>
      <c r="X742" s="233"/>
      <c r="Y742" s="233"/>
      <c r="Z742" s="233"/>
      <c r="AA742" s="233"/>
      <c r="AB742" s="233"/>
      <c r="AC742" s="233"/>
      <c r="AD742" s="233"/>
      <c r="AE742" s="233"/>
      <c r="AF742" s="233"/>
      <c r="AG742" s="233"/>
      <c r="AH742" s="233"/>
      <c r="AI742" s="233"/>
      <c r="AJ742" s="233"/>
      <c r="AK742" s="233"/>
      <c r="AL742" s="233"/>
      <c r="AM742" s="872"/>
      <c r="AN742" s="233"/>
      <c r="AO742" s="233"/>
      <c r="AP742" s="233"/>
      <c r="AQ742" s="233"/>
      <c r="AR742" s="233"/>
      <c r="AS742" s="233"/>
      <c r="AT742" s="233"/>
      <c r="AU742" s="233"/>
      <c r="AV742" s="233"/>
      <c r="AW742" s="233"/>
      <c r="AX742" s="233"/>
      <c r="AY742" s="233"/>
      <c r="AZ742" s="233"/>
      <c r="BA742" s="233"/>
      <c r="BB742" s="233"/>
      <c r="BC742" s="233"/>
      <c r="BD742" s="233"/>
      <c r="BE742" s="233"/>
      <c r="BF742" s="872"/>
      <c r="BG742" s="233"/>
      <c r="BH742" s="233"/>
      <c r="BI742" s="233"/>
      <c r="BJ742" s="233"/>
      <c r="BK742" s="233"/>
      <c r="BL742" s="233"/>
      <c r="BM742" s="233"/>
      <c r="BN742" s="233"/>
      <c r="BO742" s="233"/>
      <c r="BP742" s="233"/>
      <c r="BQ742" s="233"/>
      <c r="BR742" s="233"/>
      <c r="BS742" s="233"/>
      <c r="BT742" s="233"/>
      <c r="BU742" s="233"/>
      <c r="BV742" s="233"/>
      <c r="BW742" s="233"/>
      <c r="BX742" s="233"/>
      <c r="BY742" s="872"/>
      <c r="BZ742" s="233"/>
      <c r="CA742" s="233"/>
      <c r="CB742" s="233"/>
      <c r="CC742" s="233"/>
      <c r="CD742" s="698" t="str">
        <f t="shared" si="2344"/>
        <v/>
      </c>
      <c r="CE742" s="698" t="str">
        <f t="shared" si="2345"/>
        <v/>
      </c>
      <c r="CF742" s="698" t="str">
        <f t="shared" si="2346"/>
        <v/>
      </c>
      <c r="CG742" s="787" t="str">
        <f t="shared" si="2347"/>
        <v/>
      </c>
      <c r="CH742" s="1371" t="str">
        <f t="shared" si="2356"/>
        <v/>
      </c>
      <c r="CI742" s="1372" t="str">
        <f t="shared" si="2356"/>
        <v/>
      </c>
      <c r="CJ742" s="1373" t="str">
        <f t="shared" si="2356"/>
        <v/>
      </c>
      <c r="CK742" s="1373" t="str">
        <f t="shared" si="2356"/>
        <v/>
      </c>
      <c r="CL742" s="1373" t="str">
        <f t="shared" si="2356"/>
        <v/>
      </c>
      <c r="CM742" s="1373" t="str">
        <f t="shared" si="2356"/>
        <v/>
      </c>
      <c r="CN742" s="1373" t="str">
        <f t="shared" si="2356"/>
        <v/>
      </c>
      <c r="CO742" s="1374" t="str">
        <f t="shared" si="2356"/>
        <v/>
      </c>
      <c r="CP742" s="1374" t="str">
        <f t="shared" si="2356"/>
        <v/>
      </c>
      <c r="CQ742" s="1374" t="str">
        <f t="shared" si="2356"/>
        <v/>
      </c>
      <c r="CR742" s="1374" t="str">
        <f t="shared" si="2357"/>
        <v/>
      </c>
      <c r="CS742" s="1373" t="str">
        <f t="shared" si="2357"/>
        <v/>
      </c>
      <c r="CT742" s="1373" t="str">
        <f t="shared" si="2357"/>
        <v/>
      </c>
      <c r="CU742" s="1373" t="str">
        <f t="shared" si="2357"/>
        <v/>
      </c>
      <c r="CV742" s="1373" t="str">
        <f t="shared" si="2357"/>
        <v/>
      </c>
      <c r="CW742" s="1373" t="str">
        <f t="shared" si="2357"/>
        <v/>
      </c>
      <c r="CX742" s="1372" t="str">
        <f t="shared" si="2357"/>
        <v/>
      </c>
      <c r="CY742" s="1375" t="str">
        <f t="shared" si="2357"/>
        <v/>
      </c>
      <c r="CZ742" s="532" t="str">
        <f t="shared" si="2358"/>
        <v/>
      </c>
      <c r="DA742" s="533" t="str">
        <f t="shared" si="2358"/>
        <v/>
      </c>
      <c r="DB742" s="534" t="str">
        <f t="shared" si="2358"/>
        <v/>
      </c>
      <c r="DC742" s="534" t="str">
        <f t="shared" si="2358"/>
        <v/>
      </c>
      <c r="DD742" s="534" t="str">
        <f t="shared" si="2358"/>
        <v/>
      </c>
      <c r="DE742" s="534" t="str">
        <f t="shared" si="2358"/>
        <v/>
      </c>
      <c r="DF742" s="534" t="str">
        <f t="shared" si="2358"/>
        <v/>
      </c>
      <c r="DG742" s="535" t="str">
        <f t="shared" si="2358"/>
        <v/>
      </c>
      <c r="DH742" s="535" t="str">
        <f t="shared" si="2358"/>
        <v/>
      </c>
      <c r="DI742" s="535" t="str">
        <f t="shared" si="2358"/>
        <v/>
      </c>
      <c r="DJ742" s="535" t="str">
        <f t="shared" si="2359"/>
        <v/>
      </c>
      <c r="DK742" s="534" t="str">
        <f t="shared" si="2359"/>
        <v/>
      </c>
      <c r="DL742" s="534" t="str">
        <f t="shared" si="2359"/>
        <v/>
      </c>
      <c r="DM742" s="534" t="str">
        <f t="shared" si="2359"/>
        <v/>
      </c>
      <c r="DN742" s="534" t="str">
        <f t="shared" si="2359"/>
        <v/>
      </c>
      <c r="DO742" s="534" t="str">
        <f t="shared" si="2359"/>
        <v/>
      </c>
      <c r="DP742" s="533" t="str">
        <f t="shared" si="2359"/>
        <v/>
      </c>
      <c r="DQ742" s="532" t="str">
        <f t="shared" si="2359"/>
        <v/>
      </c>
      <c r="DR742" s="753">
        <f>COUNT(B742:S742)</f>
        <v>0</v>
      </c>
      <c r="DS742" s="111">
        <f>COUNT(U742:AL742)</f>
        <v>0</v>
      </c>
      <c r="DT742" s="111">
        <f>COUNT(AN742:BE742)</f>
        <v>0</v>
      </c>
      <c r="DU742" s="111">
        <f>COUNT(BG742:BX742)</f>
        <v>0</v>
      </c>
      <c r="DV742" s="602"/>
      <c r="DW742" s="719"/>
      <c r="DX742" s="719"/>
      <c r="DY742" s="719"/>
      <c r="DZ742" s="719"/>
      <c r="EA742" s="719"/>
      <c r="EB742" s="719"/>
      <c r="EC742" s="719"/>
      <c r="ED742" s="719"/>
      <c r="EE742" s="603"/>
    </row>
    <row r="743" spans="1:135" s="604" customFormat="1" ht="15.75" customHeight="1">
      <c r="A743" s="740" t="s">
        <v>158</v>
      </c>
      <c r="B743" s="707">
        <f>'Data 2'!B300</f>
        <v>37320</v>
      </c>
      <c r="C743" s="707">
        <f>'Data 2'!C300</f>
        <v>0</v>
      </c>
      <c r="D743" s="707">
        <f>'Data 2'!D300</f>
        <v>16200</v>
      </c>
      <c r="E743" s="707">
        <f>'Data 2'!E300</f>
        <v>29640</v>
      </c>
      <c r="F743" s="707">
        <f>'Data 2'!F300</f>
        <v>0</v>
      </c>
      <c r="G743" s="707">
        <f>'Data 2'!G300</f>
        <v>0</v>
      </c>
      <c r="H743" s="707">
        <f>'Data 2'!H300</f>
        <v>0</v>
      </c>
      <c r="I743" s="707">
        <f>'Data 2'!I300</f>
        <v>0</v>
      </c>
      <c r="J743" s="707">
        <f>'Data 2'!J300</f>
        <v>40080</v>
      </c>
      <c r="K743" s="707">
        <f>'Data 2'!K300</f>
        <v>31560</v>
      </c>
      <c r="L743" s="707">
        <f>'Data 2'!L300</f>
        <v>0</v>
      </c>
      <c r="M743" s="707">
        <f>'Data 2'!M300</f>
        <v>0</v>
      </c>
      <c r="N743" s="707">
        <f>'Data 2'!N300</f>
        <v>32880</v>
      </c>
      <c r="O743" s="707">
        <f>'Data 2'!O300</f>
        <v>0</v>
      </c>
      <c r="P743" s="707">
        <f>'Data 2'!P300</f>
        <v>27840</v>
      </c>
      <c r="Q743" s="707">
        <f>'Data 2'!Q300</f>
        <v>32880</v>
      </c>
      <c r="R743" s="707">
        <f>'Data 2'!S300</f>
        <v>49080</v>
      </c>
      <c r="S743" s="707">
        <f>'Data 2'!S300</f>
        <v>49080</v>
      </c>
      <c r="T743" s="744"/>
      <c r="U743" s="707">
        <f>'Data 2'!U300</f>
        <v>1380</v>
      </c>
      <c r="V743" s="707">
        <f>'Data 2'!V300</f>
        <v>900</v>
      </c>
      <c r="W743" s="707">
        <f>'Data 2'!W300</f>
        <v>1860</v>
      </c>
      <c r="X743" s="707">
        <f>'Data 2'!X300</f>
        <v>27720</v>
      </c>
      <c r="Y743" s="707">
        <f>'Data 2'!Y300</f>
        <v>0</v>
      </c>
      <c r="Z743" s="707">
        <f>'Data 2'!Z300</f>
        <v>0</v>
      </c>
      <c r="AA743" s="707">
        <f>'Data 2'!AA300</f>
        <v>0</v>
      </c>
      <c r="AB743" s="707">
        <f>'Data 2'!AB300</f>
        <v>0</v>
      </c>
      <c r="AC743" s="707">
        <f>'Data 2'!AC300</f>
        <v>20040</v>
      </c>
      <c r="AD743" s="707">
        <f>'Data 2'!AD300</f>
        <v>36120</v>
      </c>
      <c r="AE743" s="707">
        <f>'Data 2'!AE300</f>
        <v>0</v>
      </c>
      <c r="AF743" s="707">
        <f>'Data 2'!AF300</f>
        <v>69600</v>
      </c>
      <c r="AG743" s="707">
        <f>'Data 2'!AG300</f>
        <v>15840</v>
      </c>
      <c r="AH743" s="707">
        <f>'Data 2'!AH300</f>
        <v>31560</v>
      </c>
      <c r="AI743" s="707">
        <f>'Data 2'!AI300</f>
        <v>29520</v>
      </c>
      <c r="AJ743" s="707">
        <f>'Data 2'!AJ300</f>
        <v>0</v>
      </c>
      <c r="AK743" s="707">
        <f>'Data 2'!AL300</f>
        <v>23880</v>
      </c>
      <c r="AL743" s="707">
        <f>'Data 2'!AL300</f>
        <v>23880</v>
      </c>
      <c r="AM743" s="744"/>
      <c r="AN743" s="707">
        <f>'Data 2'!AN300</f>
        <v>0</v>
      </c>
      <c r="AO743" s="707">
        <f>'Data 2'!AO300</f>
        <v>0</v>
      </c>
      <c r="AP743" s="707">
        <f>'Data 2'!AP300</f>
        <v>40320</v>
      </c>
      <c r="AQ743" s="707">
        <f>'Data 2'!AQ300</f>
        <v>49680</v>
      </c>
      <c r="AR743" s="707">
        <f>'Data 2'!AR300</f>
        <v>20040</v>
      </c>
      <c r="AS743" s="707">
        <f>'Data 2'!AS300</f>
        <v>0</v>
      </c>
      <c r="AT743" s="707">
        <f>'Data 2'!AT300</f>
        <v>0</v>
      </c>
      <c r="AU743" s="707">
        <f>'Data 2'!AU300</f>
        <v>0</v>
      </c>
      <c r="AV743" s="707">
        <f>'Data 2'!AV300</f>
        <v>40320</v>
      </c>
      <c r="AW743" s="707">
        <f>'Data 2'!AW300</f>
        <v>40080</v>
      </c>
      <c r="AX743" s="707">
        <f>'Data 2'!AX300</f>
        <v>0</v>
      </c>
      <c r="AY743" s="707">
        <f>'Data 2'!AY300</f>
        <v>9300</v>
      </c>
      <c r="AZ743" s="707">
        <f>'Data 2'!AZ300</f>
        <v>16200</v>
      </c>
      <c r="BA743" s="707">
        <f>'Data 2'!BA300</f>
        <v>31560</v>
      </c>
      <c r="BB743" s="707">
        <f>'Data 2'!BB300</f>
        <v>0</v>
      </c>
      <c r="BC743" s="707">
        <f>'Data 2'!BC300</f>
        <v>51600</v>
      </c>
      <c r="BD743" s="707">
        <f>'Data 2'!BE300</f>
        <v>40080</v>
      </c>
      <c r="BE743" s="707">
        <f>'Data 2'!BE300</f>
        <v>40080</v>
      </c>
      <c r="BF743" s="744"/>
      <c r="BG743" s="707">
        <f>'Data 2'!BG300</f>
        <v>0</v>
      </c>
      <c r="BH743" s="707">
        <f>'Data 2'!BH300</f>
        <v>0</v>
      </c>
      <c r="BI743" s="707">
        <f>'Data 2'!BI300</f>
        <v>0</v>
      </c>
      <c r="BJ743" s="707">
        <f>'Data 2'!BJ300</f>
        <v>49680</v>
      </c>
      <c r="BK743" s="707">
        <f>'Data 2'!BK300</f>
        <v>32400</v>
      </c>
      <c r="BL743" s="707">
        <f>'Data 2'!BL300</f>
        <v>0</v>
      </c>
      <c r="BM743" s="707">
        <f>'Data 2'!BM300</f>
        <v>0</v>
      </c>
      <c r="BN743" s="707">
        <f>'Data 2'!BN300</f>
        <v>0</v>
      </c>
      <c r="BO743" s="707">
        <f>'Data 2'!BO300</f>
        <v>16200</v>
      </c>
      <c r="BP743" s="707">
        <f>'Data 2'!BP300</f>
        <v>65280</v>
      </c>
      <c r="BQ743" s="707">
        <f>'Data 2'!BQ300</f>
        <v>0</v>
      </c>
      <c r="BR743" s="707">
        <f>'Data 2'!BR300</f>
        <v>72960</v>
      </c>
      <c r="BS743" s="707">
        <f>'Data 2'!BS300</f>
        <v>0</v>
      </c>
      <c r="BT743" s="707">
        <f>'Data 2'!BT300</f>
        <v>0</v>
      </c>
      <c r="BU743" s="707">
        <f>'Data 2'!BU300</f>
        <v>0</v>
      </c>
      <c r="BV743" s="707">
        <f>'Data 2'!BV300</f>
        <v>0</v>
      </c>
      <c r="BW743" s="707">
        <f>'Data 2'!BX300</f>
        <v>0</v>
      </c>
      <c r="BX743" s="707">
        <f>'Data 2'!BX300</f>
        <v>0</v>
      </c>
      <c r="BY743" s="744"/>
      <c r="BZ743" s="707">
        <f>'Data 2'!BZ300</f>
        <v>19980.908313376669</v>
      </c>
      <c r="CA743" s="707">
        <f>'Data 2'!CA300</f>
        <v>19980.908313376669</v>
      </c>
      <c r="CB743" s="707">
        <f>'Data 2'!CB300</f>
        <v>8078.9240506329124</v>
      </c>
      <c r="CC743" s="707">
        <f>'Data 2'!CC300</f>
        <v>8078.9240506329124</v>
      </c>
      <c r="CD743" s="698">
        <f t="shared" si="2344"/>
        <v>18592.5</v>
      </c>
      <c r="CE743" s="698">
        <f t="shared" si="2345"/>
        <v>13293.75</v>
      </c>
      <c r="CF743" s="698">
        <f t="shared" si="2346"/>
        <v>20478.75</v>
      </c>
      <c r="CG743" s="787">
        <f t="shared" si="2347"/>
        <v>10222.5</v>
      </c>
      <c r="CH743" s="1371">
        <f t="shared" si="2356"/>
        <v>0</v>
      </c>
      <c r="CI743" s="1372">
        <f t="shared" si="2356"/>
        <v>0</v>
      </c>
      <c r="CJ743" s="1373">
        <f t="shared" si="2356"/>
        <v>0</v>
      </c>
      <c r="CK743" s="1373">
        <f t="shared" si="2356"/>
        <v>0</v>
      </c>
      <c r="CL743" s="1373">
        <f t="shared" si="2356"/>
        <v>0</v>
      </c>
      <c r="CM743" s="1373">
        <f t="shared" si="2356"/>
        <v>0</v>
      </c>
      <c r="CN743" s="1373">
        <f t="shared" si="2356"/>
        <v>0</v>
      </c>
      <c r="CO743" s="1374">
        <f t="shared" si="2356"/>
        <v>0</v>
      </c>
      <c r="CP743" s="1374">
        <f t="shared" si="2356"/>
        <v>16200</v>
      </c>
      <c r="CQ743" s="1374">
        <f t="shared" si="2356"/>
        <v>27840</v>
      </c>
      <c r="CR743" s="1374">
        <f t="shared" si="2357"/>
        <v>29640</v>
      </c>
      <c r="CS743" s="1373">
        <f t="shared" si="2357"/>
        <v>31560</v>
      </c>
      <c r="CT743" s="1373">
        <f t="shared" si="2357"/>
        <v>32880</v>
      </c>
      <c r="CU743" s="1373">
        <f t="shared" si="2357"/>
        <v>32880</v>
      </c>
      <c r="CV743" s="1373">
        <f t="shared" si="2357"/>
        <v>37320</v>
      </c>
      <c r="CW743" s="1373">
        <f t="shared" si="2357"/>
        <v>40080</v>
      </c>
      <c r="CX743" s="1372">
        <f t="shared" si="2357"/>
        <v>49080</v>
      </c>
      <c r="CY743" s="1375">
        <f t="shared" si="2357"/>
        <v>49080</v>
      </c>
      <c r="CZ743" s="532">
        <f t="shared" si="2358"/>
        <v>0</v>
      </c>
      <c r="DA743" s="533">
        <f t="shared" si="2358"/>
        <v>0</v>
      </c>
      <c r="DB743" s="534">
        <f t="shared" si="2358"/>
        <v>0</v>
      </c>
      <c r="DC743" s="534">
        <f t="shared" si="2358"/>
        <v>0</v>
      </c>
      <c r="DD743" s="534">
        <f t="shared" si="2358"/>
        <v>0</v>
      </c>
      <c r="DE743" s="534">
        <f t="shared" si="2358"/>
        <v>0</v>
      </c>
      <c r="DF743" s="534">
        <f t="shared" si="2358"/>
        <v>900</v>
      </c>
      <c r="DG743" s="535">
        <f t="shared" si="2358"/>
        <v>1380</v>
      </c>
      <c r="DH743" s="535">
        <f t="shared" si="2358"/>
        <v>1860</v>
      </c>
      <c r="DI743" s="535">
        <f t="shared" si="2358"/>
        <v>15840</v>
      </c>
      <c r="DJ743" s="535">
        <f t="shared" si="2359"/>
        <v>20040</v>
      </c>
      <c r="DK743" s="534">
        <f t="shared" si="2359"/>
        <v>23880</v>
      </c>
      <c r="DL743" s="534">
        <f t="shared" si="2359"/>
        <v>23880</v>
      </c>
      <c r="DM743" s="534">
        <f t="shared" si="2359"/>
        <v>27720</v>
      </c>
      <c r="DN743" s="534">
        <f t="shared" si="2359"/>
        <v>29520</v>
      </c>
      <c r="DO743" s="534">
        <f t="shared" si="2359"/>
        <v>31560</v>
      </c>
      <c r="DP743" s="533">
        <f t="shared" si="2359"/>
        <v>36120</v>
      </c>
      <c r="DQ743" s="532">
        <f t="shared" si="2359"/>
        <v>69600</v>
      </c>
      <c r="DR743" s="753">
        <f>COUNT(B743:S743)</f>
        <v>18</v>
      </c>
      <c r="DS743" s="111">
        <f>COUNT(U743:AL743)</f>
        <v>18</v>
      </c>
      <c r="DT743" s="111">
        <f>COUNT(AN743:BE743)</f>
        <v>18</v>
      </c>
      <c r="DU743" s="111">
        <f>COUNT(BG743:BX743)</f>
        <v>18</v>
      </c>
      <c r="DV743" s="602"/>
      <c r="DW743" s="719"/>
      <c r="DX743" s="719"/>
      <c r="DY743" s="719"/>
      <c r="DZ743" s="719"/>
      <c r="EA743" s="719"/>
      <c r="EB743" s="719"/>
      <c r="EC743" s="719"/>
      <c r="ED743" s="719"/>
      <c r="EE743" s="603"/>
    </row>
    <row r="744" spans="1:135" s="604" customFormat="1" ht="15.75" customHeight="1">
      <c r="A744" s="798" t="s">
        <v>433</v>
      </c>
      <c r="B744" s="854"/>
      <c r="C744" s="854"/>
      <c r="D744" s="854"/>
      <c r="E744" s="854"/>
      <c r="F744" s="854"/>
      <c r="G744" s="854"/>
      <c r="H744" s="854"/>
      <c r="I744" s="854"/>
      <c r="J744" s="854"/>
      <c r="K744" s="854"/>
      <c r="L744" s="854"/>
      <c r="M744" s="854"/>
      <c r="N744" s="854"/>
      <c r="O744" s="854"/>
      <c r="P744" s="854"/>
      <c r="Q744" s="854"/>
      <c r="R744" s="854"/>
      <c r="S744" s="854"/>
      <c r="T744" s="872"/>
      <c r="U744" s="854"/>
      <c r="V744" s="854"/>
      <c r="W744" s="854"/>
      <c r="X744" s="854"/>
      <c r="Y744" s="854"/>
      <c r="Z744" s="854"/>
      <c r="AA744" s="854"/>
      <c r="AB744" s="854"/>
      <c r="AC744" s="854"/>
      <c r="AD744" s="854"/>
      <c r="AE744" s="854"/>
      <c r="AF744" s="854"/>
      <c r="AG744" s="854"/>
      <c r="AH744" s="854"/>
      <c r="AI744" s="854"/>
      <c r="AJ744" s="854"/>
      <c r="AK744" s="854"/>
      <c r="AL744" s="854"/>
      <c r="AM744" s="872"/>
      <c r="AN744" s="854"/>
      <c r="AO744" s="854"/>
      <c r="AP744" s="854"/>
      <c r="AQ744" s="854"/>
      <c r="AR744" s="854"/>
      <c r="AS744" s="854"/>
      <c r="AT744" s="854"/>
      <c r="AU744" s="854"/>
      <c r="AV744" s="854"/>
      <c r="AW744" s="854"/>
      <c r="AX744" s="854"/>
      <c r="AY744" s="854"/>
      <c r="AZ744" s="854"/>
      <c r="BA744" s="854"/>
      <c r="BB744" s="854"/>
      <c r="BC744" s="854"/>
      <c r="BD744" s="854"/>
      <c r="BE744" s="854"/>
      <c r="BF744" s="872"/>
      <c r="BG744" s="854"/>
      <c r="BH744" s="854"/>
      <c r="BI744" s="854"/>
      <c r="BJ744" s="854"/>
      <c r="BK744" s="854"/>
      <c r="BL744" s="854"/>
      <c r="BM744" s="854"/>
      <c r="BN744" s="854"/>
      <c r="BO744" s="854"/>
      <c r="BP744" s="854"/>
      <c r="BQ744" s="854"/>
      <c r="BR744" s="854"/>
      <c r="BS744" s="854"/>
      <c r="BT744" s="854"/>
      <c r="BU744" s="854"/>
      <c r="BV744" s="854"/>
      <c r="BW744" s="854"/>
      <c r="BX744" s="854"/>
      <c r="BY744" s="872"/>
      <c r="BZ744" s="854"/>
      <c r="CA744" s="854"/>
      <c r="CB744" s="854"/>
      <c r="CC744" s="854"/>
      <c r="CD744" s="690"/>
      <c r="CE744" s="690"/>
      <c r="CF744" s="690"/>
      <c r="CG744" s="786"/>
      <c r="CH744" s="666"/>
      <c r="CI744" s="666"/>
      <c r="CJ744" s="666"/>
      <c r="CK744" s="666"/>
      <c r="CL744" s="666"/>
      <c r="CM744" s="666"/>
      <c r="CN744" s="666"/>
      <c r="CO744" s="666"/>
      <c r="CP744" s="666"/>
      <c r="CQ744" s="666"/>
      <c r="CR744" s="666"/>
      <c r="CS744" s="666"/>
      <c r="CT744" s="666"/>
      <c r="CU744" s="666"/>
      <c r="CV744" s="666"/>
      <c r="CW744" s="666"/>
      <c r="CX744" s="666"/>
      <c r="CY744" s="666"/>
      <c r="CZ744" s="208"/>
      <c r="DA744" s="208"/>
      <c r="DB744" s="208"/>
      <c r="DC744" s="208"/>
      <c r="DD744" s="208"/>
      <c r="DE744" s="208"/>
      <c r="DF744" s="208"/>
      <c r="DG744" s="208"/>
      <c r="DH744" s="208"/>
      <c r="DI744" s="208"/>
      <c r="DJ744" s="208"/>
      <c r="DK744" s="208"/>
      <c r="DL744" s="208"/>
      <c r="DM744" s="208"/>
      <c r="DN744" s="208"/>
      <c r="DO744" s="208"/>
      <c r="DP744" s="208"/>
      <c r="DQ744" s="208"/>
      <c r="DR744" s="699"/>
      <c r="DS744" s="112"/>
      <c r="DT744" s="112"/>
      <c r="DU744" s="112"/>
      <c r="DV744" s="692"/>
      <c r="DW744" s="718"/>
      <c r="DX744" s="718"/>
      <c r="DY744" s="718"/>
      <c r="DZ744" s="718"/>
      <c r="EA744" s="718"/>
      <c r="EB744" s="718"/>
      <c r="EC744" s="718"/>
      <c r="ED744" s="718"/>
      <c r="EE744" s="603"/>
    </row>
    <row r="745" spans="1:135" s="604" customFormat="1" ht="15.75" hidden="1" customHeight="1">
      <c r="A745" s="748" t="s">
        <v>154</v>
      </c>
      <c r="B745" s="284"/>
      <c r="C745" s="284"/>
      <c r="D745" s="284"/>
      <c r="E745" s="284"/>
      <c r="F745" s="284"/>
      <c r="G745" s="284"/>
      <c r="H745" s="284"/>
      <c r="I745" s="284"/>
      <c r="J745" s="284"/>
      <c r="K745" s="284"/>
      <c r="L745" s="284"/>
      <c r="M745" s="284"/>
      <c r="N745" s="284"/>
      <c r="O745" s="284"/>
      <c r="P745" s="284"/>
      <c r="Q745" s="284"/>
      <c r="R745" s="284"/>
      <c r="S745" s="284"/>
      <c r="T745" s="872"/>
      <c r="U745" s="284"/>
      <c r="V745" s="284"/>
      <c r="W745" s="284"/>
      <c r="X745" s="284"/>
      <c r="Y745" s="284"/>
      <c r="Z745" s="284"/>
      <c r="AA745" s="284"/>
      <c r="AB745" s="284"/>
      <c r="AC745" s="284"/>
      <c r="AD745" s="284"/>
      <c r="AE745" s="284"/>
      <c r="AF745" s="284"/>
      <c r="AG745" s="284"/>
      <c r="AH745" s="284"/>
      <c r="AI745" s="284"/>
      <c r="AJ745" s="284"/>
      <c r="AK745" s="284"/>
      <c r="AL745" s="284"/>
      <c r="AM745" s="872"/>
      <c r="AN745" s="284"/>
      <c r="AO745" s="284"/>
      <c r="AP745" s="284"/>
      <c r="AQ745" s="284"/>
      <c r="AR745" s="284"/>
      <c r="AS745" s="284"/>
      <c r="AT745" s="284"/>
      <c r="AU745" s="284"/>
      <c r="AV745" s="284"/>
      <c r="AW745" s="284"/>
      <c r="AX745" s="284"/>
      <c r="AY745" s="284"/>
      <c r="AZ745" s="284"/>
      <c r="BA745" s="284"/>
      <c r="BB745" s="284"/>
      <c r="BC745" s="284"/>
      <c r="BD745" s="284"/>
      <c r="BE745" s="284"/>
      <c r="BF745" s="872"/>
      <c r="BG745" s="284"/>
      <c r="BH745" s="284"/>
      <c r="BI745" s="284"/>
      <c r="BJ745" s="284"/>
      <c r="BK745" s="284"/>
      <c r="BL745" s="284"/>
      <c r="BM745" s="284"/>
      <c r="BN745" s="284"/>
      <c r="BO745" s="284"/>
      <c r="BP745" s="284"/>
      <c r="BQ745" s="284"/>
      <c r="BR745" s="284"/>
      <c r="BS745" s="284"/>
      <c r="BT745" s="284"/>
      <c r="BU745" s="284"/>
      <c r="BV745" s="284"/>
      <c r="BW745" s="284"/>
      <c r="BX745" s="284"/>
      <c r="BY745" s="872"/>
      <c r="BZ745" s="284"/>
      <c r="CA745" s="284"/>
      <c r="CB745" s="284"/>
      <c r="CC745" s="284"/>
      <c r="CD745" s="698" t="str">
        <f t="shared" ref="CD745:CD760" si="2360">IF(DR745&lt;3,"",(SUM(B745:S745)-MIN(B745:S745)-MAX(B745:S745))/(DR745-2))</f>
        <v/>
      </c>
      <c r="CE745" s="698" t="str">
        <f t="shared" ref="CE745:CE760" si="2361">IF(DS745&lt;3,"",(SUM(U745:AL745)-MIN(U745:AL745)-MAX(U745:AL745))/(DS745-2))</f>
        <v/>
      </c>
      <c r="CF745" s="698" t="str">
        <f t="shared" ref="CF745:CF760" si="2362">IF(DT745&lt;3,"",(SUM(AN745:BE745)-MIN(AN745:BE745)-MAX(AN745:BE745))/(DT745-2))</f>
        <v/>
      </c>
      <c r="CG745" s="787" t="str">
        <f t="shared" ref="CG745:CG760" si="2363">IF(DU745&lt;3,"",(SUM(BG745:BX745)-MIN(BG745:BX745)-MAX(BG745:BX745))/(DU745-2))</f>
        <v/>
      </c>
      <c r="CH745" s="1371" t="str">
        <f t="shared" ref="CH745:CQ749" si="2364">IF($CH$4=$CD$4,IF(OR(-FLOOR(((18-COUNT($B745:$S745))/2),1)+CH$7&lt;1,-FLOOR(((18-COUNT($B745:$S745))/2),1)+CH$7&gt;COUNT($B745:$S745)),"",LARGE($B745:$S745,-FLOOR(((18-COUNT($B745:$S745))/2),1)+CH$7)),IF(OR(-FLOOR(((18-COUNT($AN745:$BE745))/2),1)+CH$7&lt;1,-FLOOR(((18-COUNT($AN745:$BE745))/2),1)+CH$7&gt;COUNT($AN745:$BE745)),"",LARGE($AN745:$BE745,-FLOOR(((18-COUNT($AN745:$BE745))/2),1)+CH$7)))</f>
        <v/>
      </c>
      <c r="CI745" s="1372" t="str">
        <f t="shared" si="2364"/>
        <v/>
      </c>
      <c r="CJ745" s="1373" t="str">
        <f t="shared" si="2364"/>
        <v/>
      </c>
      <c r="CK745" s="1373" t="str">
        <f t="shared" si="2364"/>
        <v/>
      </c>
      <c r="CL745" s="1373" t="str">
        <f t="shared" si="2364"/>
        <v/>
      </c>
      <c r="CM745" s="1373" t="str">
        <f t="shared" si="2364"/>
        <v/>
      </c>
      <c r="CN745" s="1373" t="str">
        <f t="shared" si="2364"/>
        <v/>
      </c>
      <c r="CO745" s="1374" t="str">
        <f t="shared" si="2364"/>
        <v/>
      </c>
      <c r="CP745" s="1374" t="str">
        <f t="shared" si="2364"/>
        <v/>
      </c>
      <c r="CQ745" s="1374" t="str">
        <f t="shared" si="2364"/>
        <v/>
      </c>
      <c r="CR745" s="1374" t="str">
        <f t="shared" ref="CR745:CY749" si="2365">IF($CH$4=$CD$4,IF(OR(-FLOOR(((18-COUNT($B745:$S745))/2),1)+CR$7&lt;1,-FLOOR(((18-COUNT($B745:$S745))/2),1)+CR$7&gt;COUNT($B745:$S745)),"",LARGE($B745:$S745,-FLOOR(((18-COUNT($B745:$S745))/2),1)+CR$7)),IF(OR(-FLOOR(((18-COUNT($AN745:$BE745))/2),1)+CR$7&lt;1,-FLOOR(((18-COUNT($AN745:$BE745))/2),1)+CR$7&gt;COUNT($AN745:$BE745)),"",LARGE($AN745:$BE745,-FLOOR(((18-COUNT($AN745:$BE745))/2),1)+CR$7)))</f>
        <v/>
      </c>
      <c r="CS745" s="1373" t="str">
        <f t="shared" si="2365"/>
        <v/>
      </c>
      <c r="CT745" s="1373" t="str">
        <f t="shared" si="2365"/>
        <v/>
      </c>
      <c r="CU745" s="1373" t="str">
        <f t="shared" si="2365"/>
        <v/>
      </c>
      <c r="CV745" s="1373" t="str">
        <f t="shared" si="2365"/>
        <v/>
      </c>
      <c r="CW745" s="1373" t="str">
        <f t="shared" si="2365"/>
        <v/>
      </c>
      <c r="CX745" s="1372" t="str">
        <f t="shared" si="2365"/>
        <v/>
      </c>
      <c r="CY745" s="1375" t="str">
        <f t="shared" si="2365"/>
        <v/>
      </c>
      <c r="CZ745" s="532" t="str">
        <f t="shared" ref="CZ745:DI749" si="2366">IF($CH$4=$CD$4,IF(OR(-FLOOR(((18-COUNT($U745:$AL745))/2),1)+CZ$7&lt;1,-FLOOR(((18-COUNT($U745:$AL745))/2),1)+CZ$7&gt;COUNT($U745:$AL745)),"",LARGE($U745:$AL745,-FLOOR(((18-COUNT($U745:$AL745))/2),1)+CZ$7)),IF(OR(-FLOOR(((18-COUNT($BG745:$BX745))/2),1)+CZ$7&lt;1,-FLOOR(((18-COUNT($BG745:$BX745))/2),1)+CZ$7&gt;COUNT($BG745:$BX745)),"",LARGE($BG745:$BX745,-FLOOR(((18-COUNT($BG745:$BX745))/2),1)+CZ$7)))</f>
        <v/>
      </c>
      <c r="DA745" s="533" t="str">
        <f t="shared" si="2366"/>
        <v/>
      </c>
      <c r="DB745" s="534" t="str">
        <f t="shared" si="2366"/>
        <v/>
      </c>
      <c r="DC745" s="534" t="str">
        <f t="shared" si="2366"/>
        <v/>
      </c>
      <c r="DD745" s="534" t="str">
        <f t="shared" si="2366"/>
        <v/>
      </c>
      <c r="DE745" s="534" t="str">
        <f t="shared" si="2366"/>
        <v/>
      </c>
      <c r="DF745" s="534" t="str">
        <f t="shared" si="2366"/>
        <v/>
      </c>
      <c r="DG745" s="535" t="str">
        <f t="shared" si="2366"/>
        <v/>
      </c>
      <c r="DH745" s="535" t="str">
        <f t="shared" si="2366"/>
        <v/>
      </c>
      <c r="DI745" s="535" t="str">
        <f t="shared" si="2366"/>
        <v/>
      </c>
      <c r="DJ745" s="535" t="str">
        <f t="shared" ref="DJ745:DQ749" si="2367">IF($CH$4=$CD$4,IF(OR(-FLOOR(((18-COUNT($U745:$AL745))/2),1)+DJ$7&lt;1,-FLOOR(((18-COUNT($U745:$AL745))/2),1)+DJ$7&gt;COUNT($U745:$AL745)),"",LARGE($U745:$AL745,-FLOOR(((18-COUNT($U745:$AL745))/2),1)+DJ$7)),IF(OR(-FLOOR(((18-COUNT($BG745:$BX745))/2),1)+DJ$7&lt;1,-FLOOR(((18-COUNT($BG745:$BX745))/2),1)+DJ$7&gt;COUNT($BG745:$BX745)),"",LARGE($BG745:$BX745,-FLOOR(((18-COUNT($BG745:$BX745))/2),1)+DJ$7)))</f>
        <v/>
      </c>
      <c r="DK745" s="534" t="str">
        <f t="shared" si="2367"/>
        <v/>
      </c>
      <c r="DL745" s="534" t="str">
        <f t="shared" si="2367"/>
        <v/>
      </c>
      <c r="DM745" s="534" t="str">
        <f t="shared" si="2367"/>
        <v/>
      </c>
      <c r="DN745" s="534" t="str">
        <f t="shared" si="2367"/>
        <v/>
      </c>
      <c r="DO745" s="534" t="str">
        <f t="shared" si="2367"/>
        <v/>
      </c>
      <c r="DP745" s="533" t="str">
        <f t="shared" si="2367"/>
        <v/>
      </c>
      <c r="DQ745" s="532" t="str">
        <f t="shared" si="2367"/>
        <v/>
      </c>
      <c r="DR745" s="753">
        <f>COUNT(B745:S745)</f>
        <v>0</v>
      </c>
      <c r="DS745" s="111">
        <f>COUNT(U745:AL745)</f>
        <v>0</v>
      </c>
      <c r="DT745" s="111">
        <f>COUNT(AN745:BE745)</f>
        <v>0</v>
      </c>
      <c r="DU745" s="111">
        <f>COUNT(BG745:BX745)</f>
        <v>0</v>
      </c>
      <c r="DV745" s="602"/>
      <c r="DW745" s="719"/>
      <c r="DX745" s="719"/>
      <c r="DY745" s="719"/>
      <c r="DZ745" s="719"/>
      <c r="EA745" s="719"/>
      <c r="EB745" s="719"/>
      <c r="EC745" s="719"/>
      <c r="ED745" s="719"/>
      <c r="EE745" s="603"/>
    </row>
    <row r="746" spans="1:135" s="604" customFormat="1" ht="15.75" hidden="1" customHeight="1">
      <c r="A746" s="748" t="s">
        <v>155</v>
      </c>
      <c r="B746" s="233"/>
      <c r="C746" s="233"/>
      <c r="D746" s="233"/>
      <c r="E746" s="233"/>
      <c r="F746" s="233"/>
      <c r="G746" s="233"/>
      <c r="H746" s="233"/>
      <c r="I746" s="233"/>
      <c r="J746" s="233"/>
      <c r="K746" s="233"/>
      <c r="L746" s="233"/>
      <c r="M746" s="233"/>
      <c r="N746" s="233"/>
      <c r="O746" s="233"/>
      <c r="P746" s="233"/>
      <c r="Q746" s="233"/>
      <c r="R746" s="233"/>
      <c r="S746" s="233"/>
      <c r="T746" s="872"/>
      <c r="U746" s="233"/>
      <c r="V746" s="233"/>
      <c r="W746" s="233"/>
      <c r="X746" s="233"/>
      <c r="Y746" s="233"/>
      <c r="Z746" s="233"/>
      <c r="AA746" s="233"/>
      <c r="AB746" s="233"/>
      <c r="AC746" s="233"/>
      <c r="AD746" s="233"/>
      <c r="AE746" s="233"/>
      <c r="AF746" s="233"/>
      <c r="AG746" s="233"/>
      <c r="AH746" s="233"/>
      <c r="AI746" s="233"/>
      <c r="AJ746" s="233"/>
      <c r="AK746" s="233"/>
      <c r="AL746" s="233"/>
      <c r="AM746" s="872"/>
      <c r="AN746" s="233"/>
      <c r="AO746" s="233"/>
      <c r="AP746" s="233"/>
      <c r="AQ746" s="233"/>
      <c r="AR746" s="233"/>
      <c r="AS746" s="233"/>
      <c r="AT746" s="233"/>
      <c r="AU746" s="233"/>
      <c r="AV746" s="233"/>
      <c r="AW746" s="233"/>
      <c r="AX746" s="233"/>
      <c r="AY746" s="233"/>
      <c r="AZ746" s="233"/>
      <c r="BA746" s="233"/>
      <c r="BB746" s="233"/>
      <c r="BC746" s="233"/>
      <c r="BD746" s="233"/>
      <c r="BE746" s="233"/>
      <c r="BF746" s="872"/>
      <c r="BG746" s="233"/>
      <c r="BH746" s="233"/>
      <c r="BI746" s="233"/>
      <c r="BJ746" s="233"/>
      <c r="BK746" s="233"/>
      <c r="BL746" s="233"/>
      <c r="BM746" s="233"/>
      <c r="BN746" s="233"/>
      <c r="BO746" s="233"/>
      <c r="BP746" s="233"/>
      <c r="BQ746" s="233"/>
      <c r="BR746" s="233"/>
      <c r="BS746" s="233"/>
      <c r="BT746" s="233"/>
      <c r="BU746" s="233"/>
      <c r="BV746" s="233"/>
      <c r="BW746" s="233"/>
      <c r="BX746" s="233"/>
      <c r="BY746" s="872"/>
      <c r="BZ746" s="233"/>
      <c r="CA746" s="233"/>
      <c r="CB746" s="233"/>
      <c r="CC746" s="233"/>
      <c r="CD746" s="698" t="str">
        <f t="shared" si="2360"/>
        <v/>
      </c>
      <c r="CE746" s="698" t="str">
        <f t="shared" si="2361"/>
        <v/>
      </c>
      <c r="CF746" s="698" t="str">
        <f t="shared" si="2362"/>
        <v/>
      </c>
      <c r="CG746" s="787" t="str">
        <f t="shared" si="2363"/>
        <v/>
      </c>
      <c r="CH746" s="1371" t="str">
        <f t="shared" si="2364"/>
        <v/>
      </c>
      <c r="CI746" s="1372" t="str">
        <f t="shared" si="2364"/>
        <v/>
      </c>
      <c r="CJ746" s="1373" t="str">
        <f t="shared" si="2364"/>
        <v/>
      </c>
      <c r="CK746" s="1373" t="str">
        <f t="shared" si="2364"/>
        <v/>
      </c>
      <c r="CL746" s="1373" t="str">
        <f t="shared" si="2364"/>
        <v/>
      </c>
      <c r="CM746" s="1373" t="str">
        <f t="shared" si="2364"/>
        <v/>
      </c>
      <c r="CN746" s="1373" t="str">
        <f t="shared" si="2364"/>
        <v/>
      </c>
      <c r="CO746" s="1374" t="str">
        <f t="shared" si="2364"/>
        <v/>
      </c>
      <c r="CP746" s="1374" t="str">
        <f t="shared" si="2364"/>
        <v/>
      </c>
      <c r="CQ746" s="1374" t="str">
        <f t="shared" si="2364"/>
        <v/>
      </c>
      <c r="CR746" s="1374" t="str">
        <f t="shared" si="2365"/>
        <v/>
      </c>
      <c r="CS746" s="1373" t="str">
        <f t="shared" si="2365"/>
        <v/>
      </c>
      <c r="CT746" s="1373" t="str">
        <f t="shared" si="2365"/>
        <v/>
      </c>
      <c r="CU746" s="1373" t="str">
        <f t="shared" si="2365"/>
        <v/>
      </c>
      <c r="CV746" s="1373" t="str">
        <f t="shared" si="2365"/>
        <v/>
      </c>
      <c r="CW746" s="1373" t="str">
        <f t="shared" si="2365"/>
        <v/>
      </c>
      <c r="CX746" s="1372" t="str">
        <f t="shared" si="2365"/>
        <v/>
      </c>
      <c r="CY746" s="1375" t="str">
        <f t="shared" si="2365"/>
        <v/>
      </c>
      <c r="CZ746" s="532" t="str">
        <f t="shared" si="2366"/>
        <v/>
      </c>
      <c r="DA746" s="533" t="str">
        <f t="shared" si="2366"/>
        <v/>
      </c>
      <c r="DB746" s="534" t="str">
        <f t="shared" si="2366"/>
        <v/>
      </c>
      <c r="DC746" s="534" t="str">
        <f t="shared" si="2366"/>
        <v/>
      </c>
      <c r="DD746" s="534" t="str">
        <f t="shared" si="2366"/>
        <v/>
      </c>
      <c r="DE746" s="534" t="str">
        <f t="shared" si="2366"/>
        <v/>
      </c>
      <c r="DF746" s="534" t="str">
        <f t="shared" si="2366"/>
        <v/>
      </c>
      <c r="DG746" s="535" t="str">
        <f t="shared" si="2366"/>
        <v/>
      </c>
      <c r="DH746" s="535" t="str">
        <f t="shared" si="2366"/>
        <v/>
      </c>
      <c r="DI746" s="535" t="str">
        <f t="shared" si="2366"/>
        <v/>
      </c>
      <c r="DJ746" s="535" t="str">
        <f t="shared" si="2367"/>
        <v/>
      </c>
      <c r="DK746" s="534" t="str">
        <f t="shared" si="2367"/>
        <v/>
      </c>
      <c r="DL746" s="534" t="str">
        <f t="shared" si="2367"/>
        <v/>
      </c>
      <c r="DM746" s="534" t="str">
        <f t="shared" si="2367"/>
        <v/>
      </c>
      <c r="DN746" s="534" t="str">
        <f t="shared" si="2367"/>
        <v/>
      </c>
      <c r="DO746" s="534" t="str">
        <f t="shared" si="2367"/>
        <v/>
      </c>
      <c r="DP746" s="533" t="str">
        <f t="shared" si="2367"/>
        <v/>
      </c>
      <c r="DQ746" s="532" t="str">
        <f t="shared" si="2367"/>
        <v/>
      </c>
      <c r="DR746" s="753">
        <f>COUNT(B746:S746)</f>
        <v>0</v>
      </c>
      <c r="DS746" s="111">
        <f>COUNT(U746:AL746)</f>
        <v>0</v>
      </c>
      <c r="DT746" s="111">
        <f>COUNT(AN746:BE746)</f>
        <v>0</v>
      </c>
      <c r="DU746" s="111">
        <f>COUNT(BG746:BX746)</f>
        <v>0</v>
      </c>
      <c r="DV746" s="602"/>
      <c r="DW746" s="719"/>
      <c r="DX746" s="719"/>
      <c r="DY746" s="719"/>
      <c r="DZ746" s="719"/>
      <c r="EA746" s="719"/>
      <c r="EB746" s="719"/>
      <c r="EC746" s="719"/>
      <c r="ED746" s="719"/>
      <c r="EE746" s="603"/>
    </row>
    <row r="747" spans="1:135" s="604" customFormat="1" ht="15.75" hidden="1" customHeight="1">
      <c r="A747" s="748" t="s">
        <v>156</v>
      </c>
      <c r="B747" s="233"/>
      <c r="C747" s="233"/>
      <c r="D747" s="233"/>
      <c r="E747" s="233"/>
      <c r="F747" s="233"/>
      <c r="G747" s="233"/>
      <c r="H747" s="233"/>
      <c r="I747" s="233"/>
      <c r="J747" s="233"/>
      <c r="K747" s="233"/>
      <c r="L747" s="233"/>
      <c r="M747" s="233"/>
      <c r="N747" s="233"/>
      <c r="O747" s="233"/>
      <c r="P747" s="233"/>
      <c r="Q747" s="233"/>
      <c r="R747" s="233"/>
      <c r="S747" s="233"/>
      <c r="T747" s="872"/>
      <c r="U747" s="233"/>
      <c r="V747" s="233"/>
      <c r="W747" s="233"/>
      <c r="X747" s="233"/>
      <c r="Y747" s="233"/>
      <c r="Z747" s="233"/>
      <c r="AA747" s="233"/>
      <c r="AB747" s="233"/>
      <c r="AC747" s="233"/>
      <c r="AD747" s="233"/>
      <c r="AE747" s="233"/>
      <c r="AF747" s="233"/>
      <c r="AG747" s="233"/>
      <c r="AH747" s="233"/>
      <c r="AI747" s="233"/>
      <c r="AJ747" s="233"/>
      <c r="AK747" s="233"/>
      <c r="AL747" s="233"/>
      <c r="AM747" s="872"/>
      <c r="AN747" s="233"/>
      <c r="AO747" s="233"/>
      <c r="AP747" s="233"/>
      <c r="AQ747" s="233"/>
      <c r="AR747" s="233"/>
      <c r="AS747" s="233"/>
      <c r="AT747" s="233"/>
      <c r="AU747" s="233"/>
      <c r="AV747" s="233"/>
      <c r="AW747" s="233"/>
      <c r="AX747" s="233"/>
      <c r="AY747" s="233"/>
      <c r="AZ747" s="233"/>
      <c r="BA747" s="233"/>
      <c r="BB747" s="233"/>
      <c r="BC747" s="233"/>
      <c r="BD747" s="233"/>
      <c r="BE747" s="233"/>
      <c r="BF747" s="872"/>
      <c r="BG747" s="233"/>
      <c r="BH747" s="233"/>
      <c r="BI747" s="233"/>
      <c r="BJ747" s="233"/>
      <c r="BK747" s="233"/>
      <c r="BL747" s="233"/>
      <c r="BM747" s="233"/>
      <c r="BN747" s="233"/>
      <c r="BO747" s="233"/>
      <c r="BP747" s="233"/>
      <c r="BQ747" s="233"/>
      <c r="BR747" s="233"/>
      <c r="BS747" s="233"/>
      <c r="BT747" s="233"/>
      <c r="BU747" s="233"/>
      <c r="BV747" s="233"/>
      <c r="BW747" s="233"/>
      <c r="BX747" s="233"/>
      <c r="BY747" s="872"/>
      <c r="BZ747" s="233"/>
      <c r="CA747" s="233"/>
      <c r="CB747" s="233"/>
      <c r="CC747" s="233"/>
      <c r="CD747" s="698" t="str">
        <f t="shared" si="2360"/>
        <v/>
      </c>
      <c r="CE747" s="698" t="str">
        <f t="shared" si="2361"/>
        <v/>
      </c>
      <c r="CF747" s="698" t="str">
        <f t="shared" si="2362"/>
        <v/>
      </c>
      <c r="CG747" s="787" t="str">
        <f t="shared" si="2363"/>
        <v/>
      </c>
      <c r="CH747" s="1371" t="str">
        <f t="shared" si="2364"/>
        <v/>
      </c>
      <c r="CI747" s="1372" t="str">
        <f t="shared" si="2364"/>
        <v/>
      </c>
      <c r="CJ747" s="1373" t="str">
        <f t="shared" si="2364"/>
        <v/>
      </c>
      <c r="CK747" s="1373" t="str">
        <f t="shared" si="2364"/>
        <v/>
      </c>
      <c r="CL747" s="1373" t="str">
        <f t="shared" si="2364"/>
        <v/>
      </c>
      <c r="CM747" s="1373" t="str">
        <f t="shared" si="2364"/>
        <v/>
      </c>
      <c r="CN747" s="1373" t="str">
        <f t="shared" si="2364"/>
        <v/>
      </c>
      <c r="CO747" s="1374" t="str">
        <f t="shared" si="2364"/>
        <v/>
      </c>
      <c r="CP747" s="1374" t="str">
        <f t="shared" si="2364"/>
        <v/>
      </c>
      <c r="CQ747" s="1374" t="str">
        <f t="shared" si="2364"/>
        <v/>
      </c>
      <c r="CR747" s="1374" t="str">
        <f t="shared" si="2365"/>
        <v/>
      </c>
      <c r="CS747" s="1373" t="str">
        <f t="shared" si="2365"/>
        <v/>
      </c>
      <c r="CT747" s="1373" t="str">
        <f t="shared" si="2365"/>
        <v/>
      </c>
      <c r="CU747" s="1373" t="str">
        <f t="shared" si="2365"/>
        <v/>
      </c>
      <c r="CV747" s="1373" t="str">
        <f t="shared" si="2365"/>
        <v/>
      </c>
      <c r="CW747" s="1373" t="str">
        <f t="shared" si="2365"/>
        <v/>
      </c>
      <c r="CX747" s="1372" t="str">
        <f t="shared" si="2365"/>
        <v/>
      </c>
      <c r="CY747" s="1375" t="str">
        <f t="shared" si="2365"/>
        <v/>
      </c>
      <c r="CZ747" s="532" t="str">
        <f t="shared" si="2366"/>
        <v/>
      </c>
      <c r="DA747" s="533" t="str">
        <f t="shared" si="2366"/>
        <v/>
      </c>
      <c r="DB747" s="534" t="str">
        <f t="shared" si="2366"/>
        <v/>
      </c>
      <c r="DC747" s="534" t="str">
        <f t="shared" si="2366"/>
        <v/>
      </c>
      <c r="DD747" s="534" t="str">
        <f t="shared" si="2366"/>
        <v/>
      </c>
      <c r="DE747" s="534" t="str">
        <f t="shared" si="2366"/>
        <v/>
      </c>
      <c r="DF747" s="534" t="str">
        <f t="shared" si="2366"/>
        <v/>
      </c>
      <c r="DG747" s="535" t="str">
        <f t="shared" si="2366"/>
        <v/>
      </c>
      <c r="DH747" s="535" t="str">
        <f t="shared" si="2366"/>
        <v/>
      </c>
      <c r="DI747" s="535" t="str">
        <f t="shared" si="2366"/>
        <v/>
      </c>
      <c r="DJ747" s="535" t="str">
        <f t="shared" si="2367"/>
        <v/>
      </c>
      <c r="DK747" s="534" t="str">
        <f t="shared" si="2367"/>
        <v/>
      </c>
      <c r="DL747" s="534" t="str">
        <f t="shared" si="2367"/>
        <v/>
      </c>
      <c r="DM747" s="534" t="str">
        <f t="shared" si="2367"/>
        <v/>
      </c>
      <c r="DN747" s="534" t="str">
        <f t="shared" si="2367"/>
        <v/>
      </c>
      <c r="DO747" s="534" t="str">
        <f t="shared" si="2367"/>
        <v/>
      </c>
      <c r="DP747" s="533" t="str">
        <f t="shared" si="2367"/>
        <v/>
      </c>
      <c r="DQ747" s="532" t="str">
        <f t="shared" si="2367"/>
        <v/>
      </c>
      <c r="DR747" s="753">
        <f>COUNT(B747:S747)</f>
        <v>0</v>
      </c>
      <c r="DS747" s="111">
        <f>COUNT(U747:AL747)</f>
        <v>0</v>
      </c>
      <c r="DT747" s="111">
        <f>COUNT(AN747:BE747)</f>
        <v>0</v>
      </c>
      <c r="DU747" s="111">
        <f>COUNT(BG747:BX747)</f>
        <v>0</v>
      </c>
      <c r="DV747" s="602"/>
      <c r="DW747" s="719"/>
      <c r="DX747" s="719"/>
      <c r="DY747" s="719"/>
      <c r="DZ747" s="719"/>
      <c r="EA747" s="719"/>
      <c r="EB747" s="719"/>
      <c r="EC747" s="719"/>
      <c r="ED747" s="719"/>
      <c r="EE747" s="603"/>
    </row>
    <row r="748" spans="1:135" s="604" customFormat="1" ht="15.75" hidden="1" customHeight="1">
      <c r="A748" s="748" t="s">
        <v>157</v>
      </c>
      <c r="B748" s="233"/>
      <c r="C748" s="233"/>
      <c r="D748" s="233"/>
      <c r="E748" s="233"/>
      <c r="F748" s="233"/>
      <c r="G748" s="233"/>
      <c r="H748" s="233"/>
      <c r="I748" s="233"/>
      <c r="J748" s="233"/>
      <c r="K748" s="233"/>
      <c r="L748" s="233"/>
      <c r="M748" s="233"/>
      <c r="N748" s="233"/>
      <c r="O748" s="233"/>
      <c r="P748" s="233"/>
      <c r="Q748" s="233"/>
      <c r="R748" s="233"/>
      <c r="S748" s="233"/>
      <c r="T748" s="872"/>
      <c r="U748" s="233"/>
      <c r="V748" s="233"/>
      <c r="W748" s="233"/>
      <c r="X748" s="233"/>
      <c r="Y748" s="233"/>
      <c r="Z748" s="233"/>
      <c r="AA748" s="233"/>
      <c r="AB748" s="233"/>
      <c r="AC748" s="233"/>
      <c r="AD748" s="233"/>
      <c r="AE748" s="233"/>
      <c r="AF748" s="233"/>
      <c r="AG748" s="233"/>
      <c r="AH748" s="233"/>
      <c r="AI748" s="233"/>
      <c r="AJ748" s="233"/>
      <c r="AK748" s="233"/>
      <c r="AL748" s="233"/>
      <c r="AM748" s="872"/>
      <c r="AN748" s="233"/>
      <c r="AO748" s="233"/>
      <c r="AP748" s="233"/>
      <c r="AQ748" s="233"/>
      <c r="AR748" s="233"/>
      <c r="AS748" s="233"/>
      <c r="AT748" s="233"/>
      <c r="AU748" s="233"/>
      <c r="AV748" s="233"/>
      <c r="AW748" s="233"/>
      <c r="AX748" s="233"/>
      <c r="AY748" s="233"/>
      <c r="AZ748" s="233"/>
      <c r="BA748" s="233"/>
      <c r="BB748" s="233"/>
      <c r="BC748" s="233"/>
      <c r="BD748" s="233"/>
      <c r="BE748" s="233"/>
      <c r="BF748" s="872"/>
      <c r="BG748" s="233"/>
      <c r="BH748" s="233"/>
      <c r="BI748" s="233"/>
      <c r="BJ748" s="233"/>
      <c r="BK748" s="233"/>
      <c r="BL748" s="233"/>
      <c r="BM748" s="233"/>
      <c r="BN748" s="233"/>
      <c r="BO748" s="233"/>
      <c r="BP748" s="233"/>
      <c r="BQ748" s="233"/>
      <c r="BR748" s="233"/>
      <c r="BS748" s="233"/>
      <c r="BT748" s="233"/>
      <c r="BU748" s="233"/>
      <c r="BV748" s="233"/>
      <c r="BW748" s="233"/>
      <c r="BX748" s="233"/>
      <c r="BY748" s="872"/>
      <c r="BZ748" s="233"/>
      <c r="CA748" s="233"/>
      <c r="CB748" s="233"/>
      <c r="CC748" s="233"/>
      <c r="CD748" s="698" t="str">
        <f t="shared" si="2360"/>
        <v/>
      </c>
      <c r="CE748" s="698" t="str">
        <f t="shared" si="2361"/>
        <v/>
      </c>
      <c r="CF748" s="698" t="str">
        <f t="shared" si="2362"/>
        <v/>
      </c>
      <c r="CG748" s="787" t="str">
        <f t="shared" si="2363"/>
        <v/>
      </c>
      <c r="CH748" s="1371" t="str">
        <f t="shared" si="2364"/>
        <v/>
      </c>
      <c r="CI748" s="1372" t="str">
        <f t="shared" si="2364"/>
        <v/>
      </c>
      <c r="CJ748" s="1373" t="str">
        <f t="shared" si="2364"/>
        <v/>
      </c>
      <c r="CK748" s="1373" t="str">
        <f t="shared" si="2364"/>
        <v/>
      </c>
      <c r="CL748" s="1373" t="str">
        <f t="shared" si="2364"/>
        <v/>
      </c>
      <c r="CM748" s="1373" t="str">
        <f t="shared" si="2364"/>
        <v/>
      </c>
      <c r="CN748" s="1373" t="str">
        <f t="shared" si="2364"/>
        <v/>
      </c>
      <c r="CO748" s="1374" t="str">
        <f t="shared" si="2364"/>
        <v/>
      </c>
      <c r="CP748" s="1374" t="str">
        <f t="shared" si="2364"/>
        <v/>
      </c>
      <c r="CQ748" s="1374" t="str">
        <f t="shared" si="2364"/>
        <v/>
      </c>
      <c r="CR748" s="1374" t="str">
        <f t="shared" si="2365"/>
        <v/>
      </c>
      <c r="CS748" s="1373" t="str">
        <f t="shared" si="2365"/>
        <v/>
      </c>
      <c r="CT748" s="1373" t="str">
        <f t="shared" si="2365"/>
        <v/>
      </c>
      <c r="CU748" s="1373" t="str">
        <f t="shared" si="2365"/>
        <v/>
      </c>
      <c r="CV748" s="1373" t="str">
        <f t="shared" si="2365"/>
        <v/>
      </c>
      <c r="CW748" s="1373" t="str">
        <f t="shared" si="2365"/>
        <v/>
      </c>
      <c r="CX748" s="1372" t="str">
        <f t="shared" si="2365"/>
        <v/>
      </c>
      <c r="CY748" s="1375" t="str">
        <f t="shared" si="2365"/>
        <v/>
      </c>
      <c r="CZ748" s="532" t="str">
        <f t="shared" si="2366"/>
        <v/>
      </c>
      <c r="DA748" s="533" t="str">
        <f t="shared" si="2366"/>
        <v/>
      </c>
      <c r="DB748" s="534" t="str">
        <f t="shared" si="2366"/>
        <v/>
      </c>
      <c r="DC748" s="534" t="str">
        <f t="shared" si="2366"/>
        <v/>
      </c>
      <c r="DD748" s="534" t="str">
        <f t="shared" si="2366"/>
        <v/>
      </c>
      <c r="DE748" s="534" t="str">
        <f t="shared" si="2366"/>
        <v/>
      </c>
      <c r="DF748" s="534" t="str">
        <f t="shared" si="2366"/>
        <v/>
      </c>
      <c r="DG748" s="535" t="str">
        <f t="shared" si="2366"/>
        <v/>
      </c>
      <c r="DH748" s="535" t="str">
        <f t="shared" si="2366"/>
        <v/>
      </c>
      <c r="DI748" s="535" t="str">
        <f t="shared" si="2366"/>
        <v/>
      </c>
      <c r="DJ748" s="535" t="str">
        <f t="shared" si="2367"/>
        <v/>
      </c>
      <c r="DK748" s="534" t="str">
        <f t="shared" si="2367"/>
        <v/>
      </c>
      <c r="DL748" s="534" t="str">
        <f t="shared" si="2367"/>
        <v/>
      </c>
      <c r="DM748" s="534" t="str">
        <f t="shared" si="2367"/>
        <v/>
      </c>
      <c r="DN748" s="534" t="str">
        <f t="shared" si="2367"/>
        <v/>
      </c>
      <c r="DO748" s="534" t="str">
        <f t="shared" si="2367"/>
        <v/>
      </c>
      <c r="DP748" s="533" t="str">
        <f t="shared" si="2367"/>
        <v/>
      </c>
      <c r="DQ748" s="532" t="str">
        <f t="shared" si="2367"/>
        <v/>
      </c>
      <c r="DR748" s="753">
        <f>COUNT(B748:S748)</f>
        <v>0</v>
      </c>
      <c r="DS748" s="111">
        <f>COUNT(U748:AL748)</f>
        <v>0</v>
      </c>
      <c r="DT748" s="111">
        <f>COUNT(AN748:BE748)</f>
        <v>0</v>
      </c>
      <c r="DU748" s="111">
        <f>COUNT(BG748:BX748)</f>
        <v>0</v>
      </c>
      <c r="DV748" s="602"/>
      <c r="DW748" s="719"/>
      <c r="DX748" s="719"/>
      <c r="DY748" s="719"/>
      <c r="DZ748" s="719"/>
      <c r="EA748" s="719"/>
      <c r="EB748" s="719"/>
      <c r="EC748" s="719"/>
      <c r="ED748" s="719"/>
      <c r="EE748" s="603"/>
    </row>
    <row r="749" spans="1:135" s="604" customFormat="1" ht="15.75" customHeight="1">
      <c r="A749" s="740" t="s">
        <v>158</v>
      </c>
      <c r="B749" s="707">
        <f>'Data 2'!B327</f>
        <v>0</v>
      </c>
      <c r="C749" s="707">
        <f>'Data 2'!C327</f>
        <v>5670</v>
      </c>
      <c r="D749" s="707">
        <f>'Data 2'!D327</f>
        <v>6300</v>
      </c>
      <c r="E749" s="707">
        <f>'Data 2'!E327</f>
        <v>14400</v>
      </c>
      <c r="F749" s="707">
        <f>'Data 2'!F327</f>
        <v>5040</v>
      </c>
      <c r="G749" s="707">
        <f>'Data 2'!G327</f>
        <v>6720</v>
      </c>
      <c r="H749" s="707">
        <f>'Data 2'!H327</f>
        <v>0</v>
      </c>
      <c r="I749" s="707">
        <f>'Data 2'!I327</f>
        <v>0</v>
      </c>
      <c r="J749" s="707">
        <f>'Data 2'!J327</f>
        <v>0</v>
      </c>
      <c r="K749" s="707">
        <f>'Data 2'!K327</f>
        <v>0</v>
      </c>
      <c r="L749" s="707">
        <f>'Data 2'!L327</f>
        <v>391440</v>
      </c>
      <c r="M749" s="707">
        <f>'Data 2'!M327</f>
        <v>0</v>
      </c>
      <c r="N749" s="707">
        <f>'Data 2'!N327</f>
        <v>0</v>
      </c>
      <c r="O749" s="707">
        <f>'Data 2'!O327</f>
        <v>0</v>
      </c>
      <c r="P749" s="707">
        <f>'Data 2'!P327</f>
        <v>0</v>
      </c>
      <c r="Q749" s="707">
        <f>'Data 2'!Q327</f>
        <v>0</v>
      </c>
      <c r="R749" s="707">
        <f>'Data 2'!S327</f>
        <v>0</v>
      </c>
      <c r="S749" s="707">
        <f>'Data 2'!S327</f>
        <v>0</v>
      </c>
      <c r="T749" s="744"/>
      <c r="U749" s="707">
        <f>'Data 2'!U327</f>
        <v>13122</v>
      </c>
      <c r="V749" s="707">
        <f>'Data 2'!V327</f>
        <v>561</v>
      </c>
      <c r="W749" s="707">
        <f>'Data 2'!W327</f>
        <v>748</v>
      </c>
      <c r="X749" s="707">
        <f>'Data 2'!X327</f>
        <v>14400</v>
      </c>
      <c r="Y749" s="707">
        <f>'Data 2'!Y327</f>
        <v>12000</v>
      </c>
      <c r="Z749" s="707">
        <f>'Data 2'!Z327</f>
        <v>0</v>
      </c>
      <c r="AA749" s="707">
        <f>'Data 2'!AA327</f>
        <v>0</v>
      </c>
      <c r="AB749" s="707">
        <f>'Data 2'!AB327</f>
        <v>0</v>
      </c>
      <c r="AC749" s="707">
        <f>'Data 2'!AC327</f>
        <v>0</v>
      </c>
      <c r="AD749" s="707">
        <f>'Data 2'!AD327</f>
        <v>0</v>
      </c>
      <c r="AE749" s="707">
        <f>'Data 2'!AE327</f>
        <v>0</v>
      </c>
      <c r="AF749" s="707">
        <f>'Data 2'!AF327</f>
        <v>0</v>
      </c>
      <c r="AG749" s="707">
        <f>'Data 2'!AG327</f>
        <v>24480</v>
      </c>
      <c r="AH749" s="707">
        <f>'Data 2'!AH327</f>
        <v>0</v>
      </c>
      <c r="AI749" s="707">
        <f>'Data 2'!AI327</f>
        <v>0</v>
      </c>
      <c r="AJ749" s="707">
        <f>'Data 2'!AJ327</f>
        <v>0</v>
      </c>
      <c r="AK749" s="707">
        <f>'Data 2'!AL327</f>
        <v>0</v>
      </c>
      <c r="AL749" s="707">
        <f>'Data 2'!AL327</f>
        <v>0</v>
      </c>
      <c r="AM749" s="744"/>
      <c r="AN749" s="707">
        <f>'Data 2'!AN327</f>
        <v>0</v>
      </c>
      <c r="AO749" s="707">
        <f>'Data 2'!AO327</f>
        <v>0</v>
      </c>
      <c r="AP749" s="707">
        <f>'Data 2'!AP327</f>
        <v>0</v>
      </c>
      <c r="AQ749" s="707">
        <f>'Data 2'!AQ327</f>
        <v>0</v>
      </c>
      <c r="AR749" s="707">
        <f>'Data 2'!AR327</f>
        <v>10200</v>
      </c>
      <c r="AS749" s="707">
        <f>'Data 2'!AS327</f>
        <v>0</v>
      </c>
      <c r="AT749" s="707">
        <f>'Data 2'!AT327</f>
        <v>0</v>
      </c>
      <c r="AU749" s="707">
        <f>'Data 2'!AU327</f>
        <v>0</v>
      </c>
      <c r="AV749" s="707">
        <f>'Data 2'!AV327</f>
        <v>0</v>
      </c>
      <c r="AW749" s="707">
        <f>'Data 2'!AW327</f>
        <v>0</v>
      </c>
      <c r="AX749" s="707">
        <f>'Data 2'!AX327</f>
        <v>0</v>
      </c>
      <c r="AY749" s="707">
        <f>'Data 2'!AY327</f>
        <v>0</v>
      </c>
      <c r="AZ749" s="707">
        <f>'Data 2'!AZ327</f>
        <v>0</v>
      </c>
      <c r="BA749" s="707">
        <f>'Data 2'!BA327</f>
        <v>0</v>
      </c>
      <c r="BB749" s="707">
        <f>'Data 2'!BB327</f>
        <v>0</v>
      </c>
      <c r="BC749" s="707">
        <f>'Data 2'!BC327</f>
        <v>0</v>
      </c>
      <c r="BD749" s="707">
        <f>'Data 2'!BE327</f>
        <v>0</v>
      </c>
      <c r="BE749" s="707">
        <f>'Data 2'!BE327</f>
        <v>0</v>
      </c>
      <c r="BF749" s="744"/>
      <c r="BG749" s="707">
        <f>'Data 2'!BG327</f>
        <v>0</v>
      </c>
      <c r="BH749" s="707">
        <f>'Data 2'!BH327</f>
        <v>0</v>
      </c>
      <c r="BI749" s="707">
        <f>'Data 2'!BI327</f>
        <v>0</v>
      </c>
      <c r="BJ749" s="707">
        <f>'Data 2'!BJ327</f>
        <v>0</v>
      </c>
      <c r="BK749" s="707">
        <f>'Data 2'!BK327</f>
        <v>0</v>
      </c>
      <c r="BL749" s="707">
        <f>'Data 2'!BL327</f>
        <v>0</v>
      </c>
      <c r="BM749" s="707">
        <f>'Data 2'!BM327</f>
        <v>0</v>
      </c>
      <c r="BN749" s="707">
        <f>'Data 2'!BN327</f>
        <v>0</v>
      </c>
      <c r="BO749" s="707">
        <f>'Data 2'!BO327</f>
        <v>0</v>
      </c>
      <c r="BP749" s="707">
        <f>'Data 2'!BP327</f>
        <v>0</v>
      </c>
      <c r="BQ749" s="707">
        <f>'Data 2'!BQ327</f>
        <v>0</v>
      </c>
      <c r="BR749" s="707">
        <f>'Data 2'!BR327</f>
        <v>0</v>
      </c>
      <c r="BS749" s="707">
        <f>'Data 2'!BS327</f>
        <v>0</v>
      </c>
      <c r="BT749" s="707">
        <f>'Data 2'!BT327</f>
        <v>0</v>
      </c>
      <c r="BU749" s="707">
        <f>'Data 2'!BU327</f>
        <v>0</v>
      </c>
      <c r="BV749" s="707">
        <f>'Data 2'!BV327</f>
        <v>0</v>
      </c>
      <c r="BW749" s="707">
        <f>'Data 2'!BX327</f>
        <v>0</v>
      </c>
      <c r="BX749" s="707">
        <f>'Data 2'!BX327</f>
        <v>0</v>
      </c>
      <c r="BY749" s="744"/>
      <c r="BZ749" s="707">
        <f>'Data 2'!BZ327</f>
        <v>0</v>
      </c>
      <c r="CA749" s="707">
        <f>'Data 2'!CA327</f>
        <v>561</v>
      </c>
      <c r="CB749" s="707">
        <f>'Data 2'!CB327</f>
        <v>0</v>
      </c>
      <c r="CC749" s="707">
        <f>'Data 2'!CC327</f>
        <v>0</v>
      </c>
      <c r="CD749" s="698">
        <f t="shared" si="2360"/>
        <v>2383.125</v>
      </c>
      <c r="CE749" s="698">
        <f t="shared" si="2361"/>
        <v>2551.9375</v>
      </c>
      <c r="CF749" s="698">
        <f t="shared" si="2362"/>
        <v>0</v>
      </c>
      <c r="CG749" s="787">
        <f t="shared" si="2363"/>
        <v>0</v>
      </c>
      <c r="CH749" s="1371">
        <f t="shared" si="2364"/>
        <v>0</v>
      </c>
      <c r="CI749" s="1372">
        <f t="shared" si="2364"/>
        <v>0</v>
      </c>
      <c r="CJ749" s="1373">
        <f t="shared" si="2364"/>
        <v>0</v>
      </c>
      <c r="CK749" s="1373">
        <f t="shared" si="2364"/>
        <v>0</v>
      </c>
      <c r="CL749" s="1373">
        <f t="shared" si="2364"/>
        <v>0</v>
      </c>
      <c r="CM749" s="1373">
        <f t="shared" si="2364"/>
        <v>0</v>
      </c>
      <c r="CN749" s="1373">
        <f t="shared" si="2364"/>
        <v>0</v>
      </c>
      <c r="CO749" s="1374">
        <f t="shared" si="2364"/>
        <v>0</v>
      </c>
      <c r="CP749" s="1374">
        <f t="shared" si="2364"/>
        <v>0</v>
      </c>
      <c r="CQ749" s="1374">
        <f t="shared" si="2364"/>
        <v>0</v>
      </c>
      <c r="CR749" s="1374">
        <f t="shared" si="2365"/>
        <v>0</v>
      </c>
      <c r="CS749" s="1373">
        <f t="shared" si="2365"/>
        <v>0</v>
      </c>
      <c r="CT749" s="1373">
        <f t="shared" si="2365"/>
        <v>5040</v>
      </c>
      <c r="CU749" s="1373">
        <f t="shared" si="2365"/>
        <v>5670</v>
      </c>
      <c r="CV749" s="1373">
        <f t="shared" si="2365"/>
        <v>6300</v>
      </c>
      <c r="CW749" s="1373">
        <f t="shared" si="2365"/>
        <v>6720</v>
      </c>
      <c r="CX749" s="1372">
        <f t="shared" si="2365"/>
        <v>14400</v>
      </c>
      <c r="CY749" s="1375">
        <f t="shared" si="2365"/>
        <v>391440</v>
      </c>
      <c r="CZ749" s="532">
        <f t="shared" si="2366"/>
        <v>0</v>
      </c>
      <c r="DA749" s="533">
        <f t="shared" si="2366"/>
        <v>0</v>
      </c>
      <c r="DB749" s="534">
        <f t="shared" si="2366"/>
        <v>0</v>
      </c>
      <c r="DC749" s="534">
        <f t="shared" si="2366"/>
        <v>0</v>
      </c>
      <c r="DD749" s="534">
        <f t="shared" si="2366"/>
        <v>0</v>
      </c>
      <c r="DE749" s="534">
        <f t="shared" si="2366"/>
        <v>0</v>
      </c>
      <c r="DF749" s="534">
        <f t="shared" si="2366"/>
        <v>0</v>
      </c>
      <c r="DG749" s="535">
        <f t="shared" si="2366"/>
        <v>0</v>
      </c>
      <c r="DH749" s="535">
        <f t="shared" si="2366"/>
        <v>0</v>
      </c>
      <c r="DI749" s="535">
        <f t="shared" si="2366"/>
        <v>0</v>
      </c>
      <c r="DJ749" s="535">
        <f t="shared" si="2367"/>
        <v>0</v>
      </c>
      <c r="DK749" s="534">
        <f t="shared" si="2367"/>
        <v>0</v>
      </c>
      <c r="DL749" s="534">
        <f t="shared" si="2367"/>
        <v>561</v>
      </c>
      <c r="DM749" s="534">
        <f t="shared" si="2367"/>
        <v>748</v>
      </c>
      <c r="DN749" s="534">
        <f t="shared" si="2367"/>
        <v>12000</v>
      </c>
      <c r="DO749" s="534">
        <f t="shared" si="2367"/>
        <v>13122</v>
      </c>
      <c r="DP749" s="533">
        <f t="shared" si="2367"/>
        <v>14400</v>
      </c>
      <c r="DQ749" s="532">
        <f t="shared" si="2367"/>
        <v>24480</v>
      </c>
      <c r="DR749" s="753">
        <f>COUNT(B749:S749)</f>
        <v>18</v>
      </c>
      <c r="DS749" s="111">
        <f>COUNT(U749:AL749)</f>
        <v>18</v>
      </c>
      <c r="DT749" s="111">
        <f>COUNT(AN749:BE749)</f>
        <v>18</v>
      </c>
      <c r="DU749" s="111">
        <f>COUNT(BG749:BX749)</f>
        <v>18</v>
      </c>
      <c r="DV749" s="602"/>
      <c r="DW749" s="719"/>
      <c r="DX749" s="719"/>
      <c r="DY749" s="719"/>
      <c r="DZ749" s="719"/>
      <c r="EA749" s="719"/>
      <c r="EB749" s="719"/>
      <c r="EC749" s="719"/>
      <c r="ED749" s="719"/>
      <c r="EE749" s="603"/>
    </row>
    <row r="750" spans="1:135" s="604" customFormat="1" ht="15.75" customHeight="1">
      <c r="A750" s="879" t="s">
        <v>434</v>
      </c>
      <c r="B750" s="854"/>
      <c r="C750" s="854"/>
      <c r="D750" s="854"/>
      <c r="E750" s="854"/>
      <c r="F750" s="854"/>
      <c r="G750" s="854"/>
      <c r="H750" s="854"/>
      <c r="I750" s="854"/>
      <c r="J750" s="854"/>
      <c r="K750" s="854"/>
      <c r="L750" s="854"/>
      <c r="M750" s="854"/>
      <c r="N750" s="854"/>
      <c r="O750" s="854"/>
      <c r="P750" s="854"/>
      <c r="Q750" s="854"/>
      <c r="R750" s="854"/>
      <c r="S750" s="854"/>
      <c r="T750" s="872"/>
      <c r="U750" s="854"/>
      <c r="V750" s="854"/>
      <c r="W750" s="854"/>
      <c r="X750" s="854"/>
      <c r="Y750" s="854"/>
      <c r="Z750" s="854"/>
      <c r="AA750" s="854"/>
      <c r="AB750" s="854"/>
      <c r="AC750" s="854"/>
      <c r="AD750" s="854"/>
      <c r="AE750" s="854"/>
      <c r="AF750" s="854"/>
      <c r="AG750" s="854"/>
      <c r="AH750" s="854"/>
      <c r="AI750" s="854"/>
      <c r="AJ750" s="854"/>
      <c r="AK750" s="854"/>
      <c r="AL750" s="854"/>
      <c r="AM750" s="872"/>
      <c r="AN750" s="854"/>
      <c r="AO750" s="854"/>
      <c r="AP750" s="854"/>
      <c r="AQ750" s="854"/>
      <c r="AR750" s="854"/>
      <c r="AS750" s="854"/>
      <c r="AT750" s="854"/>
      <c r="AU750" s="854"/>
      <c r="AV750" s="854"/>
      <c r="AW750" s="854"/>
      <c r="AX750" s="854"/>
      <c r="AY750" s="854"/>
      <c r="AZ750" s="854"/>
      <c r="BA750" s="854"/>
      <c r="BB750" s="854"/>
      <c r="BC750" s="854"/>
      <c r="BD750" s="854"/>
      <c r="BE750" s="854"/>
      <c r="BF750" s="872"/>
      <c r="BG750" s="854"/>
      <c r="BH750" s="854"/>
      <c r="BI750" s="854"/>
      <c r="BJ750" s="854"/>
      <c r="BK750" s="854"/>
      <c r="BL750" s="854"/>
      <c r="BM750" s="854"/>
      <c r="BN750" s="854"/>
      <c r="BO750" s="854"/>
      <c r="BP750" s="854"/>
      <c r="BQ750" s="854"/>
      <c r="BR750" s="854"/>
      <c r="BS750" s="854"/>
      <c r="BT750" s="854"/>
      <c r="BU750" s="854"/>
      <c r="BV750" s="854"/>
      <c r="BW750" s="854"/>
      <c r="BX750" s="854"/>
      <c r="BY750" s="872"/>
      <c r="BZ750" s="854"/>
      <c r="CA750" s="854"/>
      <c r="CB750" s="854"/>
      <c r="CC750" s="854"/>
      <c r="CD750" s="690" t="str">
        <f t="shared" si="2360"/>
        <v/>
      </c>
      <c r="CE750" s="690" t="str">
        <f t="shared" si="2361"/>
        <v/>
      </c>
      <c r="CF750" s="690" t="str">
        <f t="shared" si="2362"/>
        <v/>
      </c>
      <c r="CG750" s="786" t="str">
        <f t="shared" si="2363"/>
        <v/>
      </c>
      <c r="CH750" s="666"/>
      <c r="CI750" s="666"/>
      <c r="CJ750" s="666"/>
      <c r="CK750" s="666"/>
      <c r="CL750" s="666"/>
      <c r="CM750" s="666"/>
      <c r="CN750" s="666"/>
      <c r="CO750" s="666"/>
      <c r="CP750" s="666"/>
      <c r="CQ750" s="666"/>
      <c r="CR750" s="666"/>
      <c r="CS750" s="666"/>
      <c r="CT750" s="666"/>
      <c r="CU750" s="666"/>
      <c r="CV750" s="666"/>
      <c r="CW750" s="666"/>
      <c r="CX750" s="666"/>
      <c r="CY750" s="666"/>
      <c r="CZ750" s="208"/>
      <c r="DA750" s="208"/>
      <c r="DB750" s="208"/>
      <c r="DC750" s="208"/>
      <c r="DD750" s="208"/>
      <c r="DE750" s="208"/>
      <c r="DF750" s="208"/>
      <c r="DG750" s="208"/>
      <c r="DH750" s="208"/>
      <c r="DI750" s="208"/>
      <c r="DJ750" s="208"/>
      <c r="DK750" s="208"/>
      <c r="DL750" s="208"/>
      <c r="DM750" s="208"/>
      <c r="DN750" s="208"/>
      <c r="DO750" s="208"/>
      <c r="DP750" s="208"/>
      <c r="DQ750" s="208"/>
      <c r="DR750" s="699"/>
      <c r="DS750" s="112"/>
      <c r="DT750" s="112"/>
      <c r="DU750" s="112"/>
      <c r="DV750" s="692"/>
      <c r="DW750" s="718"/>
      <c r="DX750" s="718"/>
      <c r="DY750" s="718"/>
      <c r="DZ750" s="718"/>
      <c r="EA750" s="718"/>
      <c r="EB750" s="718"/>
      <c r="EC750" s="718"/>
      <c r="ED750" s="718"/>
      <c r="EE750" s="603"/>
    </row>
    <row r="751" spans="1:135" s="604" customFormat="1" ht="15.75" hidden="1" customHeight="1">
      <c r="A751" s="748" t="s">
        <v>154</v>
      </c>
      <c r="B751" s="284"/>
      <c r="C751" s="284"/>
      <c r="D751" s="284"/>
      <c r="E751" s="284"/>
      <c r="F751" s="284"/>
      <c r="G751" s="284"/>
      <c r="H751" s="284"/>
      <c r="I751" s="284"/>
      <c r="J751" s="284"/>
      <c r="K751" s="284"/>
      <c r="L751" s="284"/>
      <c r="M751" s="284"/>
      <c r="N751" s="284"/>
      <c r="O751" s="284"/>
      <c r="P751" s="284"/>
      <c r="Q751" s="284"/>
      <c r="R751" s="284"/>
      <c r="S751" s="284"/>
      <c r="T751" s="872"/>
      <c r="U751" s="284"/>
      <c r="V751" s="284"/>
      <c r="W751" s="284"/>
      <c r="X751" s="284"/>
      <c r="Y751" s="284"/>
      <c r="Z751" s="284"/>
      <c r="AA751" s="284"/>
      <c r="AB751" s="284"/>
      <c r="AC751" s="284"/>
      <c r="AD751" s="284"/>
      <c r="AE751" s="284"/>
      <c r="AF751" s="284"/>
      <c r="AG751" s="284"/>
      <c r="AH751" s="284"/>
      <c r="AI751" s="284"/>
      <c r="AJ751" s="284"/>
      <c r="AK751" s="284"/>
      <c r="AL751" s="284"/>
      <c r="AM751" s="872"/>
      <c r="AN751" s="284"/>
      <c r="AO751" s="284"/>
      <c r="AP751" s="284"/>
      <c r="AQ751" s="284"/>
      <c r="AR751" s="284"/>
      <c r="AS751" s="284"/>
      <c r="AT751" s="284"/>
      <c r="AU751" s="284"/>
      <c r="AV751" s="284"/>
      <c r="AW751" s="284"/>
      <c r="AX751" s="284"/>
      <c r="AY751" s="284"/>
      <c r="AZ751" s="284"/>
      <c r="BA751" s="284"/>
      <c r="BB751" s="284"/>
      <c r="BC751" s="284"/>
      <c r="BD751" s="284"/>
      <c r="BE751" s="284"/>
      <c r="BF751" s="872"/>
      <c r="BG751" s="284"/>
      <c r="BH751" s="284"/>
      <c r="BI751" s="284"/>
      <c r="BJ751" s="284"/>
      <c r="BK751" s="284"/>
      <c r="BL751" s="284"/>
      <c r="BM751" s="284"/>
      <c r="BN751" s="284"/>
      <c r="BO751" s="284"/>
      <c r="BP751" s="284"/>
      <c r="BQ751" s="284"/>
      <c r="BR751" s="284"/>
      <c r="BS751" s="284"/>
      <c r="BT751" s="284"/>
      <c r="BU751" s="284"/>
      <c r="BV751" s="284"/>
      <c r="BW751" s="284"/>
      <c r="BX751" s="284"/>
      <c r="BY751" s="872"/>
      <c r="BZ751" s="284"/>
      <c r="CA751" s="284"/>
      <c r="CB751" s="284"/>
      <c r="CC751" s="284"/>
      <c r="CD751" s="698" t="str">
        <f t="shared" si="2360"/>
        <v/>
      </c>
      <c r="CE751" s="698" t="str">
        <f t="shared" si="2361"/>
        <v/>
      </c>
      <c r="CF751" s="698" t="str">
        <f t="shared" si="2362"/>
        <v/>
      </c>
      <c r="CG751" s="787" t="str">
        <f t="shared" si="2363"/>
        <v/>
      </c>
      <c r="CH751" s="1371" t="str">
        <f t="shared" ref="CH751:CQ755" si="2368">IF($CH$4=$CD$4,IF(OR(-FLOOR(((18-COUNT($B751:$S751))/2),1)+CH$7&lt;1,-FLOOR(((18-COUNT($B751:$S751))/2),1)+CH$7&gt;COUNT($B751:$S751)),"",LARGE($B751:$S751,-FLOOR(((18-COUNT($B751:$S751))/2),1)+CH$7)),IF(OR(-FLOOR(((18-COUNT($AN751:$BE751))/2),1)+CH$7&lt;1,-FLOOR(((18-COUNT($AN751:$BE751))/2),1)+CH$7&gt;COUNT($AN751:$BE751)),"",LARGE($AN751:$BE751,-FLOOR(((18-COUNT($AN751:$BE751))/2),1)+CH$7)))</f>
        <v/>
      </c>
      <c r="CI751" s="1372" t="str">
        <f t="shared" si="2368"/>
        <v/>
      </c>
      <c r="CJ751" s="1373" t="str">
        <f t="shared" si="2368"/>
        <v/>
      </c>
      <c r="CK751" s="1373" t="str">
        <f t="shared" si="2368"/>
        <v/>
      </c>
      <c r="CL751" s="1373" t="str">
        <f t="shared" si="2368"/>
        <v/>
      </c>
      <c r="CM751" s="1373" t="str">
        <f t="shared" si="2368"/>
        <v/>
      </c>
      <c r="CN751" s="1373" t="str">
        <f t="shared" si="2368"/>
        <v/>
      </c>
      <c r="CO751" s="1374" t="str">
        <f t="shared" si="2368"/>
        <v/>
      </c>
      <c r="CP751" s="1374" t="str">
        <f t="shared" si="2368"/>
        <v/>
      </c>
      <c r="CQ751" s="1374" t="str">
        <f t="shared" si="2368"/>
        <v/>
      </c>
      <c r="CR751" s="1374" t="str">
        <f t="shared" ref="CR751:CY755" si="2369">IF($CH$4=$CD$4,IF(OR(-FLOOR(((18-COUNT($B751:$S751))/2),1)+CR$7&lt;1,-FLOOR(((18-COUNT($B751:$S751))/2),1)+CR$7&gt;COUNT($B751:$S751)),"",LARGE($B751:$S751,-FLOOR(((18-COUNT($B751:$S751))/2),1)+CR$7)),IF(OR(-FLOOR(((18-COUNT($AN751:$BE751))/2),1)+CR$7&lt;1,-FLOOR(((18-COUNT($AN751:$BE751))/2),1)+CR$7&gt;COUNT($AN751:$BE751)),"",LARGE($AN751:$BE751,-FLOOR(((18-COUNT($AN751:$BE751))/2),1)+CR$7)))</f>
        <v/>
      </c>
      <c r="CS751" s="1373" t="str">
        <f t="shared" si="2369"/>
        <v/>
      </c>
      <c r="CT751" s="1373" t="str">
        <f t="shared" si="2369"/>
        <v/>
      </c>
      <c r="CU751" s="1373" t="str">
        <f t="shared" si="2369"/>
        <v/>
      </c>
      <c r="CV751" s="1373" t="str">
        <f t="shared" si="2369"/>
        <v/>
      </c>
      <c r="CW751" s="1373" t="str">
        <f t="shared" si="2369"/>
        <v/>
      </c>
      <c r="CX751" s="1372" t="str">
        <f t="shared" si="2369"/>
        <v/>
      </c>
      <c r="CY751" s="1375" t="str">
        <f t="shared" si="2369"/>
        <v/>
      </c>
      <c r="CZ751" s="532" t="str">
        <f t="shared" ref="CZ751:DI755" si="2370">IF($CH$4=$CD$4,IF(OR(-FLOOR(((18-COUNT($U751:$AL751))/2),1)+CZ$7&lt;1,-FLOOR(((18-COUNT($U751:$AL751))/2),1)+CZ$7&gt;COUNT($U751:$AL751)),"",LARGE($U751:$AL751,-FLOOR(((18-COUNT($U751:$AL751))/2),1)+CZ$7)),IF(OR(-FLOOR(((18-COUNT($BG751:$BX751))/2),1)+CZ$7&lt;1,-FLOOR(((18-COUNT($BG751:$BX751))/2),1)+CZ$7&gt;COUNT($BG751:$BX751)),"",LARGE($BG751:$BX751,-FLOOR(((18-COUNT($BG751:$BX751))/2),1)+CZ$7)))</f>
        <v/>
      </c>
      <c r="DA751" s="533" t="str">
        <f t="shared" si="2370"/>
        <v/>
      </c>
      <c r="DB751" s="534" t="str">
        <f t="shared" si="2370"/>
        <v/>
      </c>
      <c r="DC751" s="534" t="str">
        <f t="shared" si="2370"/>
        <v/>
      </c>
      <c r="DD751" s="534" t="str">
        <f t="shared" si="2370"/>
        <v/>
      </c>
      <c r="DE751" s="534" t="str">
        <f t="shared" si="2370"/>
        <v/>
      </c>
      <c r="DF751" s="534" t="str">
        <f t="shared" si="2370"/>
        <v/>
      </c>
      <c r="DG751" s="535" t="str">
        <f t="shared" si="2370"/>
        <v/>
      </c>
      <c r="DH751" s="535" t="str">
        <f t="shared" si="2370"/>
        <v/>
      </c>
      <c r="DI751" s="535" t="str">
        <f t="shared" si="2370"/>
        <v/>
      </c>
      <c r="DJ751" s="535" t="str">
        <f t="shared" ref="DJ751:DQ755" si="2371">IF($CH$4=$CD$4,IF(OR(-FLOOR(((18-COUNT($U751:$AL751))/2),1)+DJ$7&lt;1,-FLOOR(((18-COUNT($U751:$AL751))/2),1)+DJ$7&gt;COUNT($U751:$AL751)),"",LARGE($U751:$AL751,-FLOOR(((18-COUNT($U751:$AL751))/2),1)+DJ$7)),IF(OR(-FLOOR(((18-COUNT($BG751:$BX751))/2),1)+DJ$7&lt;1,-FLOOR(((18-COUNT($BG751:$BX751))/2),1)+DJ$7&gt;COUNT($BG751:$BX751)),"",LARGE($BG751:$BX751,-FLOOR(((18-COUNT($BG751:$BX751))/2),1)+DJ$7)))</f>
        <v/>
      </c>
      <c r="DK751" s="534" t="str">
        <f t="shared" si="2371"/>
        <v/>
      </c>
      <c r="DL751" s="534" t="str">
        <f t="shared" si="2371"/>
        <v/>
      </c>
      <c r="DM751" s="534" t="str">
        <f t="shared" si="2371"/>
        <v/>
      </c>
      <c r="DN751" s="534" t="str">
        <f t="shared" si="2371"/>
        <v/>
      </c>
      <c r="DO751" s="534" t="str">
        <f t="shared" si="2371"/>
        <v/>
      </c>
      <c r="DP751" s="533" t="str">
        <f t="shared" si="2371"/>
        <v/>
      </c>
      <c r="DQ751" s="532" t="str">
        <f t="shared" si="2371"/>
        <v/>
      </c>
      <c r="DR751" s="753">
        <f>COUNT(B751:S751)</f>
        <v>0</v>
      </c>
      <c r="DS751" s="111">
        <f>COUNT(U751:AL751)</f>
        <v>0</v>
      </c>
      <c r="DT751" s="111">
        <f>COUNT(AN751:BE751)</f>
        <v>0</v>
      </c>
      <c r="DU751" s="111">
        <f>COUNT(BG751:BX751)</f>
        <v>0</v>
      </c>
      <c r="DV751" s="602"/>
      <c r="DW751" s="719"/>
      <c r="DX751" s="719"/>
      <c r="DY751" s="719"/>
      <c r="DZ751" s="719"/>
      <c r="EA751" s="719"/>
      <c r="EB751" s="719"/>
      <c r="EC751" s="719"/>
      <c r="ED751" s="719"/>
      <c r="EE751" s="603"/>
    </row>
    <row r="752" spans="1:135" s="604" customFormat="1" ht="15.75" hidden="1" customHeight="1">
      <c r="A752" s="748" t="s">
        <v>155</v>
      </c>
      <c r="B752" s="233"/>
      <c r="C752" s="233"/>
      <c r="D752" s="233"/>
      <c r="E752" s="233"/>
      <c r="F752" s="233"/>
      <c r="G752" s="233"/>
      <c r="H752" s="233"/>
      <c r="I752" s="233"/>
      <c r="J752" s="233"/>
      <c r="K752" s="233"/>
      <c r="L752" s="233"/>
      <c r="M752" s="233"/>
      <c r="N752" s="233"/>
      <c r="O752" s="233"/>
      <c r="P752" s="233"/>
      <c r="Q752" s="233"/>
      <c r="R752" s="233"/>
      <c r="S752" s="233"/>
      <c r="T752" s="872"/>
      <c r="U752" s="233"/>
      <c r="V752" s="233"/>
      <c r="W752" s="233"/>
      <c r="X752" s="233"/>
      <c r="Y752" s="233"/>
      <c r="Z752" s="233"/>
      <c r="AA752" s="233"/>
      <c r="AB752" s="233"/>
      <c r="AC752" s="233"/>
      <c r="AD752" s="233"/>
      <c r="AE752" s="233"/>
      <c r="AF752" s="233"/>
      <c r="AG752" s="233"/>
      <c r="AH752" s="233"/>
      <c r="AI752" s="233"/>
      <c r="AJ752" s="233"/>
      <c r="AK752" s="233"/>
      <c r="AL752" s="233"/>
      <c r="AM752" s="872"/>
      <c r="AN752" s="233"/>
      <c r="AO752" s="233"/>
      <c r="AP752" s="233"/>
      <c r="AQ752" s="233"/>
      <c r="AR752" s="233"/>
      <c r="AS752" s="233"/>
      <c r="AT752" s="233"/>
      <c r="AU752" s="233"/>
      <c r="AV752" s="233"/>
      <c r="AW752" s="233"/>
      <c r="AX752" s="233"/>
      <c r="AY752" s="233"/>
      <c r="AZ752" s="233"/>
      <c r="BA752" s="233"/>
      <c r="BB752" s="233"/>
      <c r="BC752" s="233"/>
      <c r="BD752" s="233"/>
      <c r="BE752" s="233"/>
      <c r="BF752" s="872"/>
      <c r="BG752" s="233"/>
      <c r="BH752" s="233"/>
      <c r="BI752" s="233"/>
      <c r="BJ752" s="233"/>
      <c r="BK752" s="233"/>
      <c r="BL752" s="233"/>
      <c r="BM752" s="233"/>
      <c r="BN752" s="233"/>
      <c r="BO752" s="233"/>
      <c r="BP752" s="233"/>
      <c r="BQ752" s="233"/>
      <c r="BR752" s="233"/>
      <c r="BS752" s="233"/>
      <c r="BT752" s="233"/>
      <c r="BU752" s="233"/>
      <c r="BV752" s="233"/>
      <c r="BW752" s="233"/>
      <c r="BX752" s="233"/>
      <c r="BY752" s="872"/>
      <c r="BZ752" s="233"/>
      <c r="CA752" s="233"/>
      <c r="CB752" s="233"/>
      <c r="CC752" s="233"/>
      <c r="CD752" s="698" t="str">
        <f t="shared" si="2360"/>
        <v/>
      </c>
      <c r="CE752" s="698" t="str">
        <f t="shared" si="2361"/>
        <v/>
      </c>
      <c r="CF752" s="698" t="str">
        <f t="shared" si="2362"/>
        <v/>
      </c>
      <c r="CG752" s="787" t="str">
        <f t="shared" si="2363"/>
        <v/>
      </c>
      <c r="CH752" s="1371" t="str">
        <f t="shared" si="2368"/>
        <v/>
      </c>
      <c r="CI752" s="1372" t="str">
        <f t="shared" si="2368"/>
        <v/>
      </c>
      <c r="CJ752" s="1373" t="str">
        <f t="shared" si="2368"/>
        <v/>
      </c>
      <c r="CK752" s="1373" t="str">
        <f t="shared" si="2368"/>
        <v/>
      </c>
      <c r="CL752" s="1373" t="str">
        <f t="shared" si="2368"/>
        <v/>
      </c>
      <c r="CM752" s="1373" t="str">
        <f t="shared" si="2368"/>
        <v/>
      </c>
      <c r="CN752" s="1373" t="str">
        <f t="shared" si="2368"/>
        <v/>
      </c>
      <c r="CO752" s="1374" t="str">
        <f t="shared" si="2368"/>
        <v/>
      </c>
      <c r="CP752" s="1374" t="str">
        <f t="shared" si="2368"/>
        <v/>
      </c>
      <c r="CQ752" s="1374" t="str">
        <f t="shared" si="2368"/>
        <v/>
      </c>
      <c r="CR752" s="1374" t="str">
        <f t="shared" si="2369"/>
        <v/>
      </c>
      <c r="CS752" s="1373" t="str">
        <f t="shared" si="2369"/>
        <v/>
      </c>
      <c r="CT752" s="1373" t="str">
        <f t="shared" si="2369"/>
        <v/>
      </c>
      <c r="CU752" s="1373" t="str">
        <f t="shared" si="2369"/>
        <v/>
      </c>
      <c r="CV752" s="1373" t="str">
        <f t="shared" si="2369"/>
        <v/>
      </c>
      <c r="CW752" s="1373" t="str">
        <f t="shared" si="2369"/>
        <v/>
      </c>
      <c r="CX752" s="1372" t="str">
        <f t="shared" si="2369"/>
        <v/>
      </c>
      <c r="CY752" s="1375" t="str">
        <f t="shared" si="2369"/>
        <v/>
      </c>
      <c r="CZ752" s="532" t="str">
        <f t="shared" si="2370"/>
        <v/>
      </c>
      <c r="DA752" s="533" t="str">
        <f t="shared" si="2370"/>
        <v/>
      </c>
      <c r="DB752" s="534" t="str">
        <f t="shared" si="2370"/>
        <v/>
      </c>
      <c r="DC752" s="534" t="str">
        <f t="shared" si="2370"/>
        <v/>
      </c>
      <c r="DD752" s="534" t="str">
        <f t="shared" si="2370"/>
        <v/>
      </c>
      <c r="DE752" s="534" t="str">
        <f t="shared" si="2370"/>
        <v/>
      </c>
      <c r="DF752" s="534" t="str">
        <f t="shared" si="2370"/>
        <v/>
      </c>
      <c r="DG752" s="535" t="str">
        <f t="shared" si="2370"/>
        <v/>
      </c>
      <c r="DH752" s="535" t="str">
        <f t="shared" si="2370"/>
        <v/>
      </c>
      <c r="DI752" s="535" t="str">
        <f t="shared" si="2370"/>
        <v/>
      </c>
      <c r="DJ752" s="535" t="str">
        <f t="shared" si="2371"/>
        <v/>
      </c>
      <c r="DK752" s="534" t="str">
        <f t="shared" si="2371"/>
        <v/>
      </c>
      <c r="DL752" s="534" t="str">
        <f t="shared" si="2371"/>
        <v/>
      </c>
      <c r="DM752" s="534" t="str">
        <f t="shared" si="2371"/>
        <v/>
      </c>
      <c r="DN752" s="534" t="str">
        <f t="shared" si="2371"/>
        <v/>
      </c>
      <c r="DO752" s="534" t="str">
        <f t="shared" si="2371"/>
        <v/>
      </c>
      <c r="DP752" s="533" t="str">
        <f t="shared" si="2371"/>
        <v/>
      </c>
      <c r="DQ752" s="532" t="str">
        <f t="shared" si="2371"/>
        <v/>
      </c>
      <c r="DR752" s="753">
        <f>COUNT(B752:S752)</f>
        <v>0</v>
      </c>
      <c r="DS752" s="111">
        <f>COUNT(U752:AL752)</f>
        <v>0</v>
      </c>
      <c r="DT752" s="111">
        <f>COUNT(AN752:BE752)</f>
        <v>0</v>
      </c>
      <c r="DU752" s="111">
        <f>COUNT(BG752:BX752)</f>
        <v>0</v>
      </c>
      <c r="DV752" s="602"/>
      <c r="DW752" s="719"/>
      <c r="DX752" s="719"/>
      <c r="DY752" s="719"/>
      <c r="DZ752" s="719"/>
      <c r="EA752" s="719"/>
      <c r="EB752" s="719"/>
      <c r="EC752" s="719"/>
      <c r="ED752" s="719"/>
      <c r="EE752" s="603"/>
    </row>
    <row r="753" spans="1:135" s="604" customFormat="1" ht="15.75" hidden="1" customHeight="1">
      <c r="A753" s="748" t="s">
        <v>156</v>
      </c>
      <c r="B753" s="233"/>
      <c r="C753" s="233"/>
      <c r="D753" s="233"/>
      <c r="E753" s="233"/>
      <c r="F753" s="233"/>
      <c r="G753" s="233"/>
      <c r="H753" s="233"/>
      <c r="I753" s="233"/>
      <c r="J753" s="233"/>
      <c r="K753" s="233"/>
      <c r="L753" s="233"/>
      <c r="M753" s="233"/>
      <c r="N753" s="233"/>
      <c r="O753" s="233"/>
      <c r="P753" s="233"/>
      <c r="Q753" s="233"/>
      <c r="R753" s="233"/>
      <c r="S753" s="233"/>
      <c r="T753" s="872"/>
      <c r="U753" s="233"/>
      <c r="V753" s="233"/>
      <c r="W753" s="233"/>
      <c r="X753" s="233"/>
      <c r="Y753" s="233"/>
      <c r="Z753" s="233"/>
      <c r="AA753" s="233"/>
      <c r="AB753" s="233"/>
      <c r="AC753" s="233"/>
      <c r="AD753" s="233"/>
      <c r="AE753" s="233"/>
      <c r="AF753" s="233"/>
      <c r="AG753" s="233"/>
      <c r="AH753" s="233"/>
      <c r="AI753" s="233"/>
      <c r="AJ753" s="233"/>
      <c r="AK753" s="233"/>
      <c r="AL753" s="233"/>
      <c r="AM753" s="872"/>
      <c r="AN753" s="233"/>
      <c r="AO753" s="233"/>
      <c r="AP753" s="233"/>
      <c r="AQ753" s="233"/>
      <c r="AR753" s="233"/>
      <c r="AS753" s="233"/>
      <c r="AT753" s="233"/>
      <c r="AU753" s="233"/>
      <c r="AV753" s="233"/>
      <c r="AW753" s="233"/>
      <c r="AX753" s="233"/>
      <c r="AY753" s="233"/>
      <c r="AZ753" s="233"/>
      <c r="BA753" s="233"/>
      <c r="BB753" s="233"/>
      <c r="BC753" s="233"/>
      <c r="BD753" s="233"/>
      <c r="BE753" s="233"/>
      <c r="BF753" s="872"/>
      <c r="BG753" s="233"/>
      <c r="BH753" s="233"/>
      <c r="BI753" s="233"/>
      <c r="BJ753" s="233"/>
      <c r="BK753" s="233"/>
      <c r="BL753" s="233"/>
      <c r="BM753" s="233"/>
      <c r="BN753" s="233"/>
      <c r="BO753" s="233"/>
      <c r="BP753" s="233"/>
      <c r="BQ753" s="233"/>
      <c r="BR753" s="233"/>
      <c r="BS753" s="233"/>
      <c r="BT753" s="233"/>
      <c r="BU753" s="233"/>
      <c r="BV753" s="233"/>
      <c r="BW753" s="233"/>
      <c r="BX753" s="233"/>
      <c r="BY753" s="872"/>
      <c r="BZ753" s="233"/>
      <c r="CA753" s="233"/>
      <c r="CB753" s="233"/>
      <c r="CC753" s="233"/>
      <c r="CD753" s="698" t="str">
        <f t="shared" si="2360"/>
        <v/>
      </c>
      <c r="CE753" s="698" t="str">
        <f t="shared" si="2361"/>
        <v/>
      </c>
      <c r="CF753" s="698" t="str">
        <f t="shared" si="2362"/>
        <v/>
      </c>
      <c r="CG753" s="787" t="str">
        <f t="shared" si="2363"/>
        <v/>
      </c>
      <c r="CH753" s="1371" t="str">
        <f t="shared" si="2368"/>
        <v/>
      </c>
      <c r="CI753" s="1372" t="str">
        <f t="shared" si="2368"/>
        <v/>
      </c>
      <c r="CJ753" s="1373" t="str">
        <f t="shared" si="2368"/>
        <v/>
      </c>
      <c r="CK753" s="1373" t="str">
        <f t="shared" si="2368"/>
        <v/>
      </c>
      <c r="CL753" s="1373" t="str">
        <f t="shared" si="2368"/>
        <v/>
      </c>
      <c r="CM753" s="1373" t="str">
        <f t="shared" si="2368"/>
        <v/>
      </c>
      <c r="CN753" s="1373" t="str">
        <f t="shared" si="2368"/>
        <v/>
      </c>
      <c r="CO753" s="1374" t="str">
        <f t="shared" si="2368"/>
        <v/>
      </c>
      <c r="CP753" s="1374" t="str">
        <f t="shared" si="2368"/>
        <v/>
      </c>
      <c r="CQ753" s="1374" t="str">
        <f t="shared" si="2368"/>
        <v/>
      </c>
      <c r="CR753" s="1374" t="str">
        <f t="shared" si="2369"/>
        <v/>
      </c>
      <c r="CS753" s="1373" t="str">
        <f t="shared" si="2369"/>
        <v/>
      </c>
      <c r="CT753" s="1373" t="str">
        <f t="shared" si="2369"/>
        <v/>
      </c>
      <c r="CU753" s="1373" t="str">
        <f t="shared" si="2369"/>
        <v/>
      </c>
      <c r="CV753" s="1373" t="str">
        <f t="shared" si="2369"/>
        <v/>
      </c>
      <c r="CW753" s="1373" t="str">
        <f t="shared" si="2369"/>
        <v/>
      </c>
      <c r="CX753" s="1372" t="str">
        <f t="shared" si="2369"/>
        <v/>
      </c>
      <c r="CY753" s="1375" t="str">
        <f t="shared" si="2369"/>
        <v/>
      </c>
      <c r="CZ753" s="532" t="str">
        <f t="shared" si="2370"/>
        <v/>
      </c>
      <c r="DA753" s="533" t="str">
        <f t="shared" si="2370"/>
        <v/>
      </c>
      <c r="DB753" s="534" t="str">
        <f t="shared" si="2370"/>
        <v/>
      </c>
      <c r="DC753" s="534" t="str">
        <f t="shared" si="2370"/>
        <v/>
      </c>
      <c r="DD753" s="534" t="str">
        <f t="shared" si="2370"/>
        <v/>
      </c>
      <c r="DE753" s="534" t="str">
        <f t="shared" si="2370"/>
        <v/>
      </c>
      <c r="DF753" s="534" t="str">
        <f t="shared" si="2370"/>
        <v/>
      </c>
      <c r="DG753" s="535" t="str">
        <f t="shared" si="2370"/>
        <v/>
      </c>
      <c r="DH753" s="535" t="str">
        <f t="shared" si="2370"/>
        <v/>
      </c>
      <c r="DI753" s="535" t="str">
        <f t="shared" si="2370"/>
        <v/>
      </c>
      <c r="DJ753" s="535" t="str">
        <f t="shared" si="2371"/>
        <v/>
      </c>
      <c r="DK753" s="534" t="str">
        <f t="shared" si="2371"/>
        <v/>
      </c>
      <c r="DL753" s="534" t="str">
        <f t="shared" si="2371"/>
        <v/>
      </c>
      <c r="DM753" s="534" t="str">
        <f t="shared" si="2371"/>
        <v/>
      </c>
      <c r="DN753" s="534" t="str">
        <f t="shared" si="2371"/>
        <v/>
      </c>
      <c r="DO753" s="534" t="str">
        <f t="shared" si="2371"/>
        <v/>
      </c>
      <c r="DP753" s="533" t="str">
        <f t="shared" si="2371"/>
        <v/>
      </c>
      <c r="DQ753" s="532" t="str">
        <f t="shared" si="2371"/>
        <v/>
      </c>
      <c r="DR753" s="753">
        <f>COUNT(B753:S753)</f>
        <v>0</v>
      </c>
      <c r="DS753" s="111">
        <f>COUNT(U753:AL753)</f>
        <v>0</v>
      </c>
      <c r="DT753" s="111">
        <f>COUNT(AN753:BE753)</f>
        <v>0</v>
      </c>
      <c r="DU753" s="111">
        <f>COUNT(BG753:BX753)</f>
        <v>0</v>
      </c>
      <c r="DV753" s="602"/>
      <c r="DW753" s="719"/>
      <c r="DX753" s="719"/>
      <c r="DY753" s="719"/>
      <c r="DZ753" s="719"/>
      <c r="EA753" s="719"/>
      <c r="EB753" s="719"/>
      <c r="EC753" s="719"/>
      <c r="ED753" s="719"/>
      <c r="EE753" s="603"/>
    </row>
    <row r="754" spans="1:135" s="604" customFormat="1" ht="15.75" hidden="1" customHeight="1">
      <c r="A754" s="748" t="s">
        <v>157</v>
      </c>
      <c r="B754" s="233"/>
      <c r="C754" s="233"/>
      <c r="D754" s="233"/>
      <c r="E754" s="233"/>
      <c r="F754" s="233"/>
      <c r="G754" s="233"/>
      <c r="H754" s="233"/>
      <c r="I754" s="233"/>
      <c r="J754" s="233"/>
      <c r="K754" s="233"/>
      <c r="L754" s="233"/>
      <c r="M754" s="233"/>
      <c r="N754" s="233"/>
      <c r="O754" s="233"/>
      <c r="P754" s="233"/>
      <c r="Q754" s="233"/>
      <c r="R754" s="233"/>
      <c r="S754" s="233"/>
      <c r="T754" s="872"/>
      <c r="U754" s="233"/>
      <c r="V754" s="233"/>
      <c r="W754" s="233"/>
      <c r="X754" s="233"/>
      <c r="Y754" s="233"/>
      <c r="Z754" s="233"/>
      <c r="AA754" s="233"/>
      <c r="AB754" s="233"/>
      <c r="AC754" s="233"/>
      <c r="AD754" s="233"/>
      <c r="AE754" s="233"/>
      <c r="AF754" s="233"/>
      <c r="AG754" s="233"/>
      <c r="AH754" s="233"/>
      <c r="AI754" s="233"/>
      <c r="AJ754" s="233"/>
      <c r="AK754" s="233"/>
      <c r="AL754" s="233"/>
      <c r="AM754" s="872"/>
      <c r="AN754" s="233"/>
      <c r="AO754" s="233"/>
      <c r="AP754" s="233"/>
      <c r="AQ754" s="233"/>
      <c r="AR754" s="233"/>
      <c r="AS754" s="233"/>
      <c r="AT754" s="233"/>
      <c r="AU754" s="233"/>
      <c r="AV754" s="233"/>
      <c r="AW754" s="233"/>
      <c r="AX754" s="233"/>
      <c r="AY754" s="233"/>
      <c r="AZ754" s="233"/>
      <c r="BA754" s="233"/>
      <c r="BB754" s="233"/>
      <c r="BC754" s="233"/>
      <c r="BD754" s="233"/>
      <c r="BE754" s="233"/>
      <c r="BF754" s="872"/>
      <c r="BG754" s="233"/>
      <c r="BH754" s="233"/>
      <c r="BI754" s="233"/>
      <c r="BJ754" s="233"/>
      <c r="BK754" s="233"/>
      <c r="BL754" s="233"/>
      <c r="BM754" s="233"/>
      <c r="BN754" s="233"/>
      <c r="BO754" s="233"/>
      <c r="BP754" s="233"/>
      <c r="BQ754" s="233"/>
      <c r="BR754" s="233"/>
      <c r="BS754" s="233"/>
      <c r="BT754" s="233"/>
      <c r="BU754" s="233"/>
      <c r="BV754" s="233"/>
      <c r="BW754" s="233"/>
      <c r="BX754" s="233"/>
      <c r="BY754" s="872"/>
      <c r="BZ754" s="233"/>
      <c r="CA754" s="233"/>
      <c r="CB754" s="233"/>
      <c r="CC754" s="233"/>
      <c r="CD754" s="698" t="str">
        <f t="shared" si="2360"/>
        <v/>
      </c>
      <c r="CE754" s="698" t="str">
        <f t="shared" si="2361"/>
        <v/>
      </c>
      <c r="CF754" s="698" t="str">
        <f t="shared" si="2362"/>
        <v/>
      </c>
      <c r="CG754" s="787" t="str">
        <f t="shared" si="2363"/>
        <v/>
      </c>
      <c r="CH754" s="1371" t="str">
        <f t="shared" si="2368"/>
        <v/>
      </c>
      <c r="CI754" s="1372" t="str">
        <f t="shared" si="2368"/>
        <v/>
      </c>
      <c r="CJ754" s="1373" t="str">
        <f t="shared" si="2368"/>
        <v/>
      </c>
      <c r="CK754" s="1373" t="str">
        <f t="shared" si="2368"/>
        <v/>
      </c>
      <c r="CL754" s="1373" t="str">
        <f t="shared" si="2368"/>
        <v/>
      </c>
      <c r="CM754" s="1373" t="str">
        <f t="shared" si="2368"/>
        <v/>
      </c>
      <c r="CN754" s="1373" t="str">
        <f t="shared" si="2368"/>
        <v/>
      </c>
      <c r="CO754" s="1374" t="str">
        <f t="shared" si="2368"/>
        <v/>
      </c>
      <c r="CP754" s="1374" t="str">
        <f t="shared" si="2368"/>
        <v/>
      </c>
      <c r="CQ754" s="1374" t="str">
        <f t="shared" si="2368"/>
        <v/>
      </c>
      <c r="CR754" s="1374" t="str">
        <f t="shared" si="2369"/>
        <v/>
      </c>
      <c r="CS754" s="1373" t="str">
        <f t="shared" si="2369"/>
        <v/>
      </c>
      <c r="CT754" s="1373" t="str">
        <f t="shared" si="2369"/>
        <v/>
      </c>
      <c r="CU754" s="1373" t="str">
        <f t="shared" si="2369"/>
        <v/>
      </c>
      <c r="CV754" s="1373" t="str">
        <f t="shared" si="2369"/>
        <v/>
      </c>
      <c r="CW754" s="1373" t="str">
        <f t="shared" si="2369"/>
        <v/>
      </c>
      <c r="CX754" s="1372" t="str">
        <f t="shared" si="2369"/>
        <v/>
      </c>
      <c r="CY754" s="1375" t="str">
        <f t="shared" si="2369"/>
        <v/>
      </c>
      <c r="CZ754" s="532" t="str">
        <f t="shared" si="2370"/>
        <v/>
      </c>
      <c r="DA754" s="533" t="str">
        <f t="shared" si="2370"/>
        <v/>
      </c>
      <c r="DB754" s="534" t="str">
        <f t="shared" si="2370"/>
        <v/>
      </c>
      <c r="DC754" s="534" t="str">
        <f t="shared" si="2370"/>
        <v/>
      </c>
      <c r="DD754" s="534" t="str">
        <f t="shared" si="2370"/>
        <v/>
      </c>
      <c r="DE754" s="534" t="str">
        <f t="shared" si="2370"/>
        <v/>
      </c>
      <c r="DF754" s="534" t="str">
        <f t="shared" si="2370"/>
        <v/>
      </c>
      <c r="DG754" s="535" t="str">
        <f t="shared" si="2370"/>
        <v/>
      </c>
      <c r="DH754" s="535" t="str">
        <f t="shared" si="2370"/>
        <v/>
      </c>
      <c r="DI754" s="535" t="str">
        <f t="shared" si="2370"/>
        <v/>
      </c>
      <c r="DJ754" s="535" t="str">
        <f t="shared" si="2371"/>
        <v/>
      </c>
      <c r="DK754" s="534" t="str">
        <f t="shared" si="2371"/>
        <v/>
      </c>
      <c r="DL754" s="534" t="str">
        <f t="shared" si="2371"/>
        <v/>
      </c>
      <c r="DM754" s="534" t="str">
        <f t="shared" si="2371"/>
        <v/>
      </c>
      <c r="DN754" s="534" t="str">
        <f t="shared" si="2371"/>
        <v/>
      </c>
      <c r="DO754" s="534" t="str">
        <f t="shared" si="2371"/>
        <v/>
      </c>
      <c r="DP754" s="533" t="str">
        <f t="shared" si="2371"/>
        <v/>
      </c>
      <c r="DQ754" s="532" t="str">
        <f t="shared" si="2371"/>
        <v/>
      </c>
      <c r="DR754" s="753">
        <f>COUNT(B754:S754)</f>
        <v>0</v>
      </c>
      <c r="DS754" s="111">
        <f>COUNT(U754:AL754)</f>
        <v>0</v>
      </c>
      <c r="DT754" s="111">
        <f>COUNT(AN754:BE754)</f>
        <v>0</v>
      </c>
      <c r="DU754" s="111">
        <f>COUNT(BG754:BX754)</f>
        <v>0</v>
      </c>
      <c r="DV754" s="602"/>
      <c r="DW754" s="719"/>
      <c r="DX754" s="719"/>
      <c r="DY754" s="719"/>
      <c r="DZ754" s="719"/>
      <c r="EA754" s="719"/>
      <c r="EB754" s="719"/>
      <c r="EC754" s="719"/>
      <c r="ED754" s="719"/>
      <c r="EE754" s="603"/>
    </row>
    <row r="755" spans="1:135" s="604" customFormat="1" ht="15.75" customHeight="1">
      <c r="A755" s="740" t="s">
        <v>158</v>
      </c>
      <c r="B755" s="707">
        <f>'Data 2'!B210</f>
        <v>39600</v>
      </c>
      <c r="C755" s="707">
        <f>'Data 2'!C210</f>
        <v>0</v>
      </c>
      <c r="D755" s="707">
        <f>'Data 2'!D210</f>
        <v>0</v>
      </c>
      <c r="E755" s="707">
        <f>'Data 2'!E210</f>
        <v>0</v>
      </c>
      <c r="F755" s="707">
        <f>'Data 2'!F210</f>
        <v>0</v>
      </c>
      <c r="G755" s="707">
        <f>'Data 2'!G210</f>
        <v>0</v>
      </c>
      <c r="H755" s="707">
        <f>'Data 2'!H210</f>
        <v>0</v>
      </c>
      <c r="I755" s="707">
        <f>'Data 2'!I210</f>
        <v>0</v>
      </c>
      <c r="J755" s="707">
        <f>'Data 2'!J210</f>
        <v>0</v>
      </c>
      <c r="K755" s="707">
        <f>'Data 2'!K210</f>
        <v>0</v>
      </c>
      <c r="L755" s="707">
        <f>'Data 2'!L210</f>
        <v>0</v>
      </c>
      <c r="M755" s="707">
        <f>'Data 2'!M210</f>
        <v>0</v>
      </c>
      <c r="N755" s="707">
        <f>'Data 2'!N210</f>
        <v>6000</v>
      </c>
      <c r="O755" s="707">
        <f>'Data 2'!O210</f>
        <v>0</v>
      </c>
      <c r="P755" s="707">
        <f>'Data 2'!P210</f>
        <v>9120</v>
      </c>
      <c r="Q755" s="707">
        <f>'Data 2'!Q210</f>
        <v>0</v>
      </c>
      <c r="R755" s="707">
        <f>'Data 2'!S210</f>
        <v>0</v>
      </c>
      <c r="S755" s="707">
        <f>'Data 2'!S210</f>
        <v>0</v>
      </c>
      <c r="T755" s="744"/>
      <c r="U755" s="707">
        <f>'Data 2'!U210</f>
        <v>4640</v>
      </c>
      <c r="V755" s="707">
        <f>'Data 2'!V210</f>
        <v>9700</v>
      </c>
      <c r="W755" s="707">
        <f>'Data 2'!W210</f>
        <v>6022</v>
      </c>
      <c r="X755" s="707">
        <f>'Data 2'!X210</f>
        <v>0</v>
      </c>
      <c r="Y755" s="707">
        <f>'Data 2'!Y210</f>
        <v>0</v>
      </c>
      <c r="Z755" s="707">
        <f>'Data 2'!Z210</f>
        <v>0</v>
      </c>
      <c r="AA755" s="707">
        <f>'Data 2'!AA210</f>
        <v>0</v>
      </c>
      <c r="AB755" s="707">
        <f>'Data 2'!AB210</f>
        <v>0</v>
      </c>
      <c r="AC755" s="707">
        <f>'Data 2'!AC210</f>
        <v>0</v>
      </c>
      <c r="AD755" s="707">
        <f>'Data 2'!AD210</f>
        <v>0</v>
      </c>
      <c r="AE755" s="707">
        <f>'Data 2'!AE210</f>
        <v>0</v>
      </c>
      <c r="AF755" s="707">
        <f>'Data 2'!AF210</f>
        <v>0</v>
      </c>
      <c r="AG755" s="707">
        <f>'Data 2'!AG210</f>
        <v>0</v>
      </c>
      <c r="AH755" s="707">
        <f>'Data 2'!AH210</f>
        <v>0</v>
      </c>
      <c r="AI755" s="707">
        <f>'Data 2'!AI210</f>
        <v>0</v>
      </c>
      <c r="AJ755" s="707">
        <f>'Data 2'!AJ210</f>
        <v>0</v>
      </c>
      <c r="AK755" s="707">
        <f>'Data 2'!AL210</f>
        <v>0</v>
      </c>
      <c r="AL755" s="707">
        <f>'Data 2'!AL210</f>
        <v>0</v>
      </c>
      <c r="AM755" s="744"/>
      <c r="AN755" s="707">
        <f>'Data 2'!AN210</f>
        <v>0</v>
      </c>
      <c r="AO755" s="707">
        <f>'Data 2'!AO210</f>
        <v>0</v>
      </c>
      <c r="AP755" s="707">
        <f>'Data 2'!AP210</f>
        <v>0</v>
      </c>
      <c r="AQ755" s="707">
        <f>'Data 2'!AQ210</f>
        <v>0</v>
      </c>
      <c r="AR755" s="707">
        <f>'Data 2'!AR210</f>
        <v>6000</v>
      </c>
      <c r="AS755" s="707">
        <f>'Data 2'!AS210</f>
        <v>189000</v>
      </c>
      <c r="AT755" s="707">
        <f>'Data 2'!AT210</f>
        <v>0</v>
      </c>
      <c r="AU755" s="707">
        <f>'Data 2'!AU210</f>
        <v>0</v>
      </c>
      <c r="AV755" s="707">
        <f>'Data 2'!AV210</f>
        <v>25200</v>
      </c>
      <c r="AW755" s="707">
        <f>'Data 2'!AW210</f>
        <v>0</v>
      </c>
      <c r="AX755" s="707">
        <f>'Data 2'!AX210</f>
        <v>0</v>
      </c>
      <c r="AY755" s="707">
        <f>'Data 2'!AY210</f>
        <v>0</v>
      </c>
      <c r="AZ755" s="707">
        <f>'Data 2'!AZ210</f>
        <v>0</v>
      </c>
      <c r="BA755" s="707">
        <f>'Data 2'!BA210</f>
        <v>0</v>
      </c>
      <c r="BB755" s="707">
        <f>'Data 2'!BB210</f>
        <v>0</v>
      </c>
      <c r="BC755" s="707">
        <f>'Data 2'!BC210</f>
        <v>0</v>
      </c>
      <c r="BD755" s="707">
        <f>'Data 2'!BE210</f>
        <v>13200</v>
      </c>
      <c r="BE755" s="707">
        <f>'Data 2'!BE210</f>
        <v>13200</v>
      </c>
      <c r="BF755" s="744"/>
      <c r="BG755" s="707">
        <f>'Data 2'!BG210</f>
        <v>0</v>
      </c>
      <c r="BH755" s="707">
        <f>'Data 2'!BH210</f>
        <v>0</v>
      </c>
      <c r="BI755" s="707">
        <f>'Data 2'!BI210</f>
        <v>10800</v>
      </c>
      <c r="BJ755" s="707">
        <f>'Data 2'!BJ210</f>
        <v>0</v>
      </c>
      <c r="BK755" s="707">
        <f>'Data 2'!BK210</f>
        <v>6000</v>
      </c>
      <c r="BL755" s="707">
        <f>'Data 2'!BL210</f>
        <v>0</v>
      </c>
      <c r="BM755" s="707">
        <f>'Data 2'!BM210</f>
        <v>21000</v>
      </c>
      <c r="BN755" s="707">
        <f>'Data 2'!BN210</f>
        <v>0</v>
      </c>
      <c r="BO755" s="707">
        <f>'Data 2'!BO210</f>
        <v>0</v>
      </c>
      <c r="BP755" s="707">
        <f>'Data 2'!BP210</f>
        <v>86400</v>
      </c>
      <c r="BQ755" s="707">
        <f>'Data 2'!BQ210</f>
        <v>324000</v>
      </c>
      <c r="BR755" s="707">
        <f>'Data 2'!BR210</f>
        <v>0</v>
      </c>
      <c r="BS755" s="707">
        <f>'Data 2'!BS210</f>
        <v>0</v>
      </c>
      <c r="BT755" s="707">
        <f>'Data 2'!BT210</f>
        <v>0</v>
      </c>
      <c r="BU755" s="707">
        <f>'Data 2'!BU210</f>
        <v>0</v>
      </c>
      <c r="BV755" s="707">
        <f>'Data 2'!BV210</f>
        <v>0</v>
      </c>
      <c r="BW755" s="707">
        <f>'Data 2'!BX210</f>
        <v>0</v>
      </c>
      <c r="BX755" s="707">
        <f>'Data 2'!BX210</f>
        <v>0</v>
      </c>
      <c r="BY755" s="744"/>
      <c r="BZ755" s="707">
        <f>'Data 2'!BZ210</f>
        <v>3600</v>
      </c>
      <c r="CA755" s="707">
        <f>'Data 2'!CA210</f>
        <v>4100</v>
      </c>
      <c r="CB755" s="707">
        <f>'Data 2'!CB210</f>
        <v>3600</v>
      </c>
      <c r="CC755" s="707">
        <f>'Data 2'!CC210</f>
        <v>6000</v>
      </c>
      <c r="CD755" s="698">
        <f t="shared" si="2360"/>
        <v>945</v>
      </c>
      <c r="CE755" s="698">
        <f t="shared" si="2361"/>
        <v>666.375</v>
      </c>
      <c r="CF755" s="698">
        <f t="shared" si="2362"/>
        <v>3600</v>
      </c>
      <c r="CG755" s="787">
        <f t="shared" si="2363"/>
        <v>7762.5</v>
      </c>
      <c r="CH755" s="1371">
        <f t="shared" si="2368"/>
        <v>0</v>
      </c>
      <c r="CI755" s="1372">
        <f t="shared" si="2368"/>
        <v>0</v>
      </c>
      <c r="CJ755" s="1373">
        <f t="shared" si="2368"/>
        <v>0</v>
      </c>
      <c r="CK755" s="1373">
        <f t="shared" si="2368"/>
        <v>0</v>
      </c>
      <c r="CL755" s="1373">
        <f t="shared" si="2368"/>
        <v>0</v>
      </c>
      <c r="CM755" s="1373">
        <f t="shared" si="2368"/>
        <v>0</v>
      </c>
      <c r="CN755" s="1373">
        <f t="shared" si="2368"/>
        <v>0</v>
      </c>
      <c r="CO755" s="1374">
        <f t="shared" si="2368"/>
        <v>0</v>
      </c>
      <c r="CP755" s="1374">
        <f t="shared" si="2368"/>
        <v>0</v>
      </c>
      <c r="CQ755" s="1374">
        <f t="shared" si="2368"/>
        <v>0</v>
      </c>
      <c r="CR755" s="1374">
        <f t="shared" si="2369"/>
        <v>0</v>
      </c>
      <c r="CS755" s="1373">
        <f t="shared" si="2369"/>
        <v>0</v>
      </c>
      <c r="CT755" s="1373">
        <f t="shared" si="2369"/>
        <v>0</v>
      </c>
      <c r="CU755" s="1373">
        <f t="shared" si="2369"/>
        <v>0</v>
      </c>
      <c r="CV755" s="1373">
        <f t="shared" si="2369"/>
        <v>0</v>
      </c>
      <c r="CW755" s="1373">
        <f t="shared" si="2369"/>
        <v>6000</v>
      </c>
      <c r="CX755" s="1372">
        <f t="shared" si="2369"/>
        <v>9120</v>
      </c>
      <c r="CY755" s="1375">
        <f t="shared" si="2369"/>
        <v>39600</v>
      </c>
      <c r="CZ755" s="532">
        <f t="shared" si="2370"/>
        <v>0</v>
      </c>
      <c r="DA755" s="533">
        <f t="shared" si="2370"/>
        <v>0</v>
      </c>
      <c r="DB755" s="534">
        <f t="shared" si="2370"/>
        <v>0</v>
      </c>
      <c r="DC755" s="534">
        <f t="shared" si="2370"/>
        <v>0</v>
      </c>
      <c r="DD755" s="534">
        <f t="shared" si="2370"/>
        <v>0</v>
      </c>
      <c r="DE755" s="534">
        <f t="shared" si="2370"/>
        <v>0</v>
      </c>
      <c r="DF755" s="534">
        <f t="shared" si="2370"/>
        <v>0</v>
      </c>
      <c r="DG755" s="535">
        <f t="shared" si="2370"/>
        <v>0</v>
      </c>
      <c r="DH755" s="535">
        <f t="shared" si="2370"/>
        <v>0</v>
      </c>
      <c r="DI755" s="535">
        <f t="shared" si="2370"/>
        <v>0</v>
      </c>
      <c r="DJ755" s="535">
        <f t="shared" si="2371"/>
        <v>0</v>
      </c>
      <c r="DK755" s="534">
        <f t="shared" si="2371"/>
        <v>0</v>
      </c>
      <c r="DL755" s="534">
        <f t="shared" si="2371"/>
        <v>0</v>
      </c>
      <c r="DM755" s="534">
        <f t="shared" si="2371"/>
        <v>0</v>
      </c>
      <c r="DN755" s="534">
        <f t="shared" si="2371"/>
        <v>0</v>
      </c>
      <c r="DO755" s="534">
        <f t="shared" si="2371"/>
        <v>4640</v>
      </c>
      <c r="DP755" s="533">
        <f t="shared" si="2371"/>
        <v>6022</v>
      </c>
      <c r="DQ755" s="532">
        <f t="shared" si="2371"/>
        <v>9700</v>
      </c>
      <c r="DR755" s="753">
        <f>COUNT(B755:S755)</f>
        <v>18</v>
      </c>
      <c r="DS755" s="111">
        <f>COUNT(U755:AL755)</f>
        <v>18</v>
      </c>
      <c r="DT755" s="111">
        <f>COUNT(AN755:BE755)</f>
        <v>18</v>
      </c>
      <c r="DU755" s="111">
        <f>COUNT(BG755:BX755)</f>
        <v>18</v>
      </c>
      <c r="DV755" s="602"/>
      <c r="DW755" s="719"/>
      <c r="DX755" s="719"/>
      <c r="DY755" s="719"/>
      <c r="DZ755" s="719"/>
      <c r="EA755" s="719"/>
      <c r="EB755" s="719"/>
      <c r="EC755" s="719"/>
      <c r="ED755" s="719"/>
      <c r="EE755" s="603"/>
    </row>
    <row r="756" spans="1:135" s="604" customFormat="1" ht="15.75" customHeight="1">
      <c r="A756" s="798" t="s">
        <v>435</v>
      </c>
      <c r="B756" s="785"/>
      <c r="C756" s="785"/>
      <c r="D756" s="785"/>
      <c r="E756" s="785"/>
      <c r="F756" s="785"/>
      <c r="G756" s="785"/>
      <c r="H756" s="785"/>
      <c r="I756" s="785"/>
      <c r="J756" s="785"/>
      <c r="K756" s="785"/>
      <c r="L756" s="785"/>
      <c r="M756" s="785"/>
      <c r="N756" s="785"/>
      <c r="O756" s="785"/>
      <c r="P756" s="785"/>
      <c r="Q756" s="785"/>
      <c r="R756" s="785"/>
      <c r="S756" s="785"/>
      <c r="T756" s="872"/>
      <c r="U756" s="785"/>
      <c r="V756" s="785"/>
      <c r="W756" s="785"/>
      <c r="X756" s="785"/>
      <c r="Y756" s="785"/>
      <c r="Z756" s="785"/>
      <c r="AA756" s="785"/>
      <c r="AB756" s="785"/>
      <c r="AC756" s="785"/>
      <c r="AD756" s="785"/>
      <c r="AE756" s="785"/>
      <c r="AF756" s="785"/>
      <c r="AG756" s="785"/>
      <c r="AH756" s="785"/>
      <c r="AI756" s="785"/>
      <c r="AJ756" s="785"/>
      <c r="AK756" s="785"/>
      <c r="AL756" s="785"/>
      <c r="AM756" s="872"/>
      <c r="AN756" s="785"/>
      <c r="AO756" s="785"/>
      <c r="AP756" s="785"/>
      <c r="AQ756" s="785"/>
      <c r="AR756" s="785"/>
      <c r="AS756" s="785"/>
      <c r="AT756" s="785"/>
      <c r="AU756" s="785"/>
      <c r="AV756" s="785"/>
      <c r="AW756" s="785"/>
      <c r="AX756" s="785"/>
      <c r="AY756" s="785"/>
      <c r="AZ756" s="785"/>
      <c r="BA756" s="785"/>
      <c r="BB756" s="785"/>
      <c r="BC756" s="785"/>
      <c r="BD756" s="785"/>
      <c r="BE756" s="785"/>
      <c r="BF756" s="872"/>
      <c r="BG756" s="785"/>
      <c r="BH756" s="785"/>
      <c r="BI756" s="785"/>
      <c r="BJ756" s="785"/>
      <c r="BK756" s="785"/>
      <c r="BL756" s="785"/>
      <c r="BM756" s="785"/>
      <c r="BN756" s="785"/>
      <c r="BO756" s="785"/>
      <c r="BP756" s="785"/>
      <c r="BQ756" s="785"/>
      <c r="BR756" s="785"/>
      <c r="BS756" s="785"/>
      <c r="BT756" s="785"/>
      <c r="BU756" s="785"/>
      <c r="BV756" s="785"/>
      <c r="BW756" s="785"/>
      <c r="BX756" s="785"/>
      <c r="BY756" s="872"/>
      <c r="BZ756" s="785"/>
      <c r="CA756" s="785"/>
      <c r="CB756" s="785"/>
      <c r="CC756" s="785"/>
      <c r="CD756" s="690" t="str">
        <f t="shared" si="2360"/>
        <v/>
      </c>
      <c r="CE756" s="690" t="str">
        <f t="shared" si="2361"/>
        <v/>
      </c>
      <c r="CF756" s="690" t="str">
        <f t="shared" si="2362"/>
        <v/>
      </c>
      <c r="CG756" s="786" t="str">
        <f t="shared" si="2363"/>
        <v/>
      </c>
      <c r="CH756" s="666"/>
      <c r="CI756" s="666"/>
      <c r="CJ756" s="666"/>
      <c r="CK756" s="666"/>
      <c r="CL756" s="666"/>
      <c r="CM756" s="666"/>
      <c r="CN756" s="666"/>
      <c r="CO756" s="666"/>
      <c r="CP756" s="666"/>
      <c r="CQ756" s="666"/>
      <c r="CR756" s="666"/>
      <c r="CS756" s="666"/>
      <c r="CT756" s="666"/>
      <c r="CU756" s="666"/>
      <c r="CV756" s="666"/>
      <c r="CW756" s="666"/>
      <c r="CX756" s="666"/>
      <c r="CY756" s="666"/>
      <c r="CZ756" s="208"/>
      <c r="DA756" s="208"/>
      <c r="DB756" s="208"/>
      <c r="DC756" s="208"/>
      <c r="DD756" s="208"/>
      <c r="DE756" s="208"/>
      <c r="DF756" s="208"/>
      <c r="DG756" s="208"/>
      <c r="DH756" s="208"/>
      <c r="DI756" s="208"/>
      <c r="DJ756" s="208"/>
      <c r="DK756" s="208"/>
      <c r="DL756" s="208"/>
      <c r="DM756" s="208"/>
      <c r="DN756" s="208"/>
      <c r="DO756" s="208"/>
      <c r="DP756" s="208"/>
      <c r="DQ756" s="208"/>
      <c r="DR756" s="699"/>
      <c r="DS756" s="112"/>
      <c r="DT756" s="112"/>
      <c r="DU756" s="112"/>
      <c r="DV756" s="692"/>
      <c r="DW756" s="718"/>
      <c r="DX756" s="718"/>
      <c r="DY756" s="718"/>
      <c r="DZ756" s="718"/>
      <c r="EA756" s="718"/>
      <c r="EB756" s="718"/>
      <c r="EC756" s="718"/>
      <c r="ED756" s="718"/>
      <c r="EE756" s="603"/>
    </row>
    <row r="757" spans="1:135" s="604" customFormat="1" ht="15.75" hidden="1" customHeight="1">
      <c r="A757" s="748" t="s">
        <v>155</v>
      </c>
      <c r="B757" s="233"/>
      <c r="C757" s="233"/>
      <c r="D757" s="233"/>
      <c r="E757" s="233"/>
      <c r="F757" s="233"/>
      <c r="G757" s="233"/>
      <c r="H757" s="233"/>
      <c r="I757" s="233"/>
      <c r="J757" s="233"/>
      <c r="K757" s="233"/>
      <c r="L757" s="233"/>
      <c r="M757" s="233"/>
      <c r="N757" s="233"/>
      <c r="O757" s="233"/>
      <c r="P757" s="233"/>
      <c r="Q757" s="233"/>
      <c r="R757" s="233"/>
      <c r="S757" s="233"/>
      <c r="T757" s="880"/>
      <c r="U757" s="233"/>
      <c r="V757" s="233"/>
      <c r="W757" s="233"/>
      <c r="X757" s="233"/>
      <c r="Y757" s="233"/>
      <c r="Z757" s="233"/>
      <c r="AA757" s="233"/>
      <c r="AB757" s="233"/>
      <c r="AC757" s="233"/>
      <c r="AD757" s="233"/>
      <c r="AE757" s="233"/>
      <c r="AF757" s="233"/>
      <c r="AG757" s="233"/>
      <c r="AH757" s="233"/>
      <c r="AI757" s="233"/>
      <c r="AJ757" s="233"/>
      <c r="AK757" s="233"/>
      <c r="AL757" s="233"/>
      <c r="AM757" s="880"/>
      <c r="AN757" s="233"/>
      <c r="AO757" s="233"/>
      <c r="AP757" s="233"/>
      <c r="AQ757" s="233"/>
      <c r="AR757" s="233"/>
      <c r="AS757" s="233"/>
      <c r="AT757" s="233"/>
      <c r="AU757" s="233"/>
      <c r="AV757" s="233"/>
      <c r="AW757" s="233"/>
      <c r="AX757" s="233"/>
      <c r="AY757" s="233"/>
      <c r="AZ757" s="233"/>
      <c r="BA757" s="233"/>
      <c r="BB757" s="233"/>
      <c r="BC757" s="233"/>
      <c r="BD757" s="233"/>
      <c r="BE757" s="233"/>
      <c r="BF757" s="880"/>
      <c r="BG757" s="233"/>
      <c r="BH757" s="233"/>
      <c r="BI757" s="233"/>
      <c r="BJ757" s="233"/>
      <c r="BK757" s="233"/>
      <c r="BL757" s="233"/>
      <c r="BM757" s="233"/>
      <c r="BN757" s="233"/>
      <c r="BO757" s="233"/>
      <c r="BP757" s="233"/>
      <c r="BQ757" s="233"/>
      <c r="BR757" s="233"/>
      <c r="BS757" s="233"/>
      <c r="BT757" s="233"/>
      <c r="BU757" s="233"/>
      <c r="BV757" s="233"/>
      <c r="BW757" s="233"/>
      <c r="BX757" s="233"/>
      <c r="BY757" s="880"/>
      <c r="BZ757" s="233"/>
      <c r="CA757" s="233"/>
      <c r="CB757" s="233"/>
      <c r="CC757" s="233"/>
      <c r="CD757" s="698" t="str">
        <f t="shared" si="2360"/>
        <v/>
      </c>
      <c r="CE757" s="698" t="str">
        <f t="shared" si="2361"/>
        <v/>
      </c>
      <c r="CF757" s="698" t="str">
        <f t="shared" si="2362"/>
        <v/>
      </c>
      <c r="CG757" s="787" t="str">
        <f t="shared" si="2363"/>
        <v/>
      </c>
      <c r="CH757" s="1371" t="str">
        <f t="shared" ref="CH757:CQ760" si="2372">IF($CH$4=$CD$4,IF(OR(-FLOOR(((18-COUNT($B757:$S757))/2),1)+CH$7&lt;1,-FLOOR(((18-COUNT($B757:$S757))/2),1)+CH$7&gt;COUNT($B757:$S757)),"",LARGE($B757:$S757,-FLOOR(((18-COUNT($B757:$S757))/2),1)+CH$7)),IF(OR(-FLOOR(((18-COUNT($AN757:$BE757))/2),1)+CH$7&lt;1,-FLOOR(((18-COUNT($AN757:$BE757))/2),1)+CH$7&gt;COUNT($AN757:$BE757)),"",LARGE($AN757:$BE757,-FLOOR(((18-COUNT($AN757:$BE757))/2),1)+CH$7)))</f>
        <v/>
      </c>
      <c r="CI757" s="1372" t="str">
        <f t="shared" si="2372"/>
        <v/>
      </c>
      <c r="CJ757" s="1373" t="str">
        <f t="shared" si="2372"/>
        <v/>
      </c>
      <c r="CK757" s="1373" t="str">
        <f t="shared" si="2372"/>
        <v/>
      </c>
      <c r="CL757" s="1373" t="str">
        <f t="shared" si="2372"/>
        <v/>
      </c>
      <c r="CM757" s="1373" t="str">
        <f t="shared" si="2372"/>
        <v/>
      </c>
      <c r="CN757" s="1373" t="str">
        <f t="shared" si="2372"/>
        <v/>
      </c>
      <c r="CO757" s="1374" t="str">
        <f t="shared" si="2372"/>
        <v/>
      </c>
      <c r="CP757" s="1374" t="str">
        <f t="shared" si="2372"/>
        <v/>
      </c>
      <c r="CQ757" s="1374" t="str">
        <f t="shared" si="2372"/>
        <v/>
      </c>
      <c r="CR757" s="1374" t="str">
        <f t="shared" ref="CR757:CY760" si="2373">IF($CH$4=$CD$4,IF(OR(-FLOOR(((18-COUNT($B757:$S757))/2),1)+CR$7&lt;1,-FLOOR(((18-COUNT($B757:$S757))/2),1)+CR$7&gt;COUNT($B757:$S757)),"",LARGE($B757:$S757,-FLOOR(((18-COUNT($B757:$S757))/2),1)+CR$7)),IF(OR(-FLOOR(((18-COUNT($AN757:$BE757))/2),1)+CR$7&lt;1,-FLOOR(((18-COUNT($AN757:$BE757))/2),1)+CR$7&gt;COUNT($AN757:$BE757)),"",LARGE($AN757:$BE757,-FLOOR(((18-COUNT($AN757:$BE757))/2),1)+CR$7)))</f>
        <v/>
      </c>
      <c r="CS757" s="1373" t="str">
        <f t="shared" si="2373"/>
        <v/>
      </c>
      <c r="CT757" s="1373" t="str">
        <f t="shared" si="2373"/>
        <v/>
      </c>
      <c r="CU757" s="1373" t="str">
        <f t="shared" si="2373"/>
        <v/>
      </c>
      <c r="CV757" s="1373" t="str">
        <f t="shared" si="2373"/>
        <v/>
      </c>
      <c r="CW757" s="1373" t="str">
        <f t="shared" si="2373"/>
        <v/>
      </c>
      <c r="CX757" s="1372" t="str">
        <f t="shared" si="2373"/>
        <v/>
      </c>
      <c r="CY757" s="1375" t="str">
        <f t="shared" si="2373"/>
        <v/>
      </c>
      <c r="CZ757" s="532" t="str">
        <f t="shared" ref="CZ757:DI760" si="2374">IF($CH$4=$CD$4,IF(OR(-FLOOR(((18-COUNT($U757:$AL757))/2),1)+CZ$7&lt;1,-FLOOR(((18-COUNT($U757:$AL757))/2),1)+CZ$7&gt;COUNT($U757:$AL757)),"",LARGE($U757:$AL757,-FLOOR(((18-COUNT($U757:$AL757))/2),1)+CZ$7)),IF(OR(-FLOOR(((18-COUNT($BG757:$BX757))/2),1)+CZ$7&lt;1,-FLOOR(((18-COUNT($BG757:$BX757))/2),1)+CZ$7&gt;COUNT($BG757:$BX757)),"",LARGE($BG757:$BX757,-FLOOR(((18-COUNT($BG757:$BX757))/2),1)+CZ$7)))</f>
        <v/>
      </c>
      <c r="DA757" s="533" t="str">
        <f t="shared" si="2374"/>
        <v/>
      </c>
      <c r="DB757" s="534" t="str">
        <f t="shared" si="2374"/>
        <v/>
      </c>
      <c r="DC757" s="534" t="str">
        <f t="shared" si="2374"/>
        <v/>
      </c>
      <c r="DD757" s="534" t="str">
        <f t="shared" si="2374"/>
        <v/>
      </c>
      <c r="DE757" s="534" t="str">
        <f t="shared" si="2374"/>
        <v/>
      </c>
      <c r="DF757" s="534" t="str">
        <f t="shared" si="2374"/>
        <v/>
      </c>
      <c r="DG757" s="535" t="str">
        <f t="shared" si="2374"/>
        <v/>
      </c>
      <c r="DH757" s="535" t="str">
        <f t="shared" si="2374"/>
        <v/>
      </c>
      <c r="DI757" s="535" t="str">
        <f t="shared" si="2374"/>
        <v/>
      </c>
      <c r="DJ757" s="535" t="str">
        <f t="shared" ref="DJ757:DQ760" si="2375">IF($CH$4=$CD$4,IF(OR(-FLOOR(((18-COUNT($U757:$AL757))/2),1)+DJ$7&lt;1,-FLOOR(((18-COUNT($U757:$AL757))/2),1)+DJ$7&gt;COUNT($U757:$AL757)),"",LARGE($U757:$AL757,-FLOOR(((18-COUNT($U757:$AL757))/2),1)+DJ$7)),IF(OR(-FLOOR(((18-COUNT($BG757:$BX757))/2),1)+DJ$7&lt;1,-FLOOR(((18-COUNT($BG757:$BX757))/2),1)+DJ$7&gt;COUNT($BG757:$BX757)),"",LARGE($BG757:$BX757,-FLOOR(((18-COUNT($BG757:$BX757))/2),1)+DJ$7)))</f>
        <v/>
      </c>
      <c r="DK757" s="534" t="str">
        <f t="shared" si="2375"/>
        <v/>
      </c>
      <c r="DL757" s="534" t="str">
        <f t="shared" si="2375"/>
        <v/>
      </c>
      <c r="DM757" s="534" t="str">
        <f t="shared" si="2375"/>
        <v/>
      </c>
      <c r="DN757" s="534" t="str">
        <f t="shared" si="2375"/>
        <v/>
      </c>
      <c r="DO757" s="534" t="str">
        <f t="shared" si="2375"/>
        <v/>
      </c>
      <c r="DP757" s="533" t="str">
        <f t="shared" si="2375"/>
        <v/>
      </c>
      <c r="DQ757" s="532" t="str">
        <f t="shared" si="2375"/>
        <v/>
      </c>
      <c r="DR757" s="753">
        <f>COUNT(B757:S757)</f>
        <v>0</v>
      </c>
      <c r="DS757" s="111">
        <f>COUNT(U757:AL757)</f>
        <v>0</v>
      </c>
      <c r="DT757" s="111">
        <f>COUNT(AN757:BE757)</f>
        <v>0</v>
      </c>
      <c r="DU757" s="111">
        <f>COUNT(BG757:BX757)</f>
        <v>0</v>
      </c>
      <c r="DV757" s="602"/>
      <c r="DW757" s="719"/>
      <c r="DX757" s="719"/>
      <c r="DY757" s="719"/>
      <c r="DZ757" s="719"/>
      <c r="EA757" s="719"/>
      <c r="EB757" s="719"/>
      <c r="EC757" s="719"/>
      <c r="ED757" s="719"/>
      <c r="EE757" s="603"/>
    </row>
    <row r="758" spans="1:135" s="604" customFormat="1" ht="15.75" hidden="1" customHeight="1">
      <c r="A758" s="748" t="s">
        <v>156</v>
      </c>
      <c r="B758" s="233"/>
      <c r="C758" s="233"/>
      <c r="D758" s="233"/>
      <c r="E758" s="233"/>
      <c r="F758" s="233"/>
      <c r="G758" s="233"/>
      <c r="H758" s="233"/>
      <c r="I758" s="233"/>
      <c r="J758" s="233"/>
      <c r="K758" s="233"/>
      <c r="L758" s="233"/>
      <c r="M758" s="233"/>
      <c r="N758" s="233"/>
      <c r="O758" s="233"/>
      <c r="P758" s="233"/>
      <c r="Q758" s="233"/>
      <c r="R758" s="233"/>
      <c r="S758" s="233"/>
      <c r="T758" s="880"/>
      <c r="U758" s="233"/>
      <c r="V758" s="233"/>
      <c r="W758" s="233"/>
      <c r="X758" s="233"/>
      <c r="Y758" s="233"/>
      <c r="Z758" s="233"/>
      <c r="AA758" s="233"/>
      <c r="AB758" s="233"/>
      <c r="AC758" s="233"/>
      <c r="AD758" s="233"/>
      <c r="AE758" s="233"/>
      <c r="AF758" s="233"/>
      <c r="AG758" s="233"/>
      <c r="AH758" s="233"/>
      <c r="AI758" s="233"/>
      <c r="AJ758" s="233"/>
      <c r="AK758" s="233"/>
      <c r="AL758" s="233"/>
      <c r="AM758" s="880"/>
      <c r="AN758" s="233"/>
      <c r="AO758" s="233"/>
      <c r="AP758" s="233"/>
      <c r="AQ758" s="233"/>
      <c r="AR758" s="233"/>
      <c r="AS758" s="233"/>
      <c r="AT758" s="233"/>
      <c r="AU758" s="233"/>
      <c r="AV758" s="233"/>
      <c r="AW758" s="233"/>
      <c r="AX758" s="233"/>
      <c r="AY758" s="233"/>
      <c r="AZ758" s="233"/>
      <c r="BA758" s="233"/>
      <c r="BB758" s="233"/>
      <c r="BC758" s="233"/>
      <c r="BD758" s="233"/>
      <c r="BE758" s="233"/>
      <c r="BF758" s="880"/>
      <c r="BG758" s="233"/>
      <c r="BH758" s="233"/>
      <c r="BI758" s="233"/>
      <c r="BJ758" s="233"/>
      <c r="BK758" s="233"/>
      <c r="BL758" s="233"/>
      <c r="BM758" s="233"/>
      <c r="BN758" s="233"/>
      <c r="BO758" s="233"/>
      <c r="BP758" s="233"/>
      <c r="BQ758" s="233"/>
      <c r="BR758" s="233"/>
      <c r="BS758" s="233"/>
      <c r="BT758" s="233"/>
      <c r="BU758" s="233"/>
      <c r="BV758" s="233"/>
      <c r="BW758" s="233"/>
      <c r="BX758" s="233"/>
      <c r="BY758" s="880"/>
      <c r="BZ758" s="233"/>
      <c r="CA758" s="233"/>
      <c r="CB758" s="233"/>
      <c r="CC758" s="233"/>
      <c r="CD758" s="698" t="str">
        <f t="shared" si="2360"/>
        <v/>
      </c>
      <c r="CE758" s="698" t="str">
        <f t="shared" si="2361"/>
        <v/>
      </c>
      <c r="CF758" s="698" t="str">
        <f t="shared" si="2362"/>
        <v/>
      </c>
      <c r="CG758" s="787" t="str">
        <f t="shared" si="2363"/>
        <v/>
      </c>
      <c r="CH758" s="1371" t="str">
        <f t="shared" si="2372"/>
        <v/>
      </c>
      <c r="CI758" s="1372" t="str">
        <f t="shared" si="2372"/>
        <v/>
      </c>
      <c r="CJ758" s="1373" t="str">
        <f t="shared" si="2372"/>
        <v/>
      </c>
      <c r="CK758" s="1373" t="str">
        <f t="shared" si="2372"/>
        <v/>
      </c>
      <c r="CL758" s="1373" t="str">
        <f t="shared" si="2372"/>
        <v/>
      </c>
      <c r="CM758" s="1373" t="str">
        <f t="shared" si="2372"/>
        <v/>
      </c>
      <c r="CN758" s="1373" t="str">
        <f t="shared" si="2372"/>
        <v/>
      </c>
      <c r="CO758" s="1374" t="str">
        <f t="shared" si="2372"/>
        <v/>
      </c>
      <c r="CP758" s="1374" t="str">
        <f t="shared" si="2372"/>
        <v/>
      </c>
      <c r="CQ758" s="1374" t="str">
        <f t="shared" si="2372"/>
        <v/>
      </c>
      <c r="CR758" s="1374" t="str">
        <f t="shared" si="2373"/>
        <v/>
      </c>
      <c r="CS758" s="1373" t="str">
        <f t="shared" si="2373"/>
        <v/>
      </c>
      <c r="CT758" s="1373" t="str">
        <f t="shared" si="2373"/>
        <v/>
      </c>
      <c r="CU758" s="1373" t="str">
        <f t="shared" si="2373"/>
        <v/>
      </c>
      <c r="CV758" s="1373" t="str">
        <f t="shared" si="2373"/>
        <v/>
      </c>
      <c r="CW758" s="1373" t="str">
        <f t="shared" si="2373"/>
        <v/>
      </c>
      <c r="CX758" s="1372" t="str">
        <f t="shared" si="2373"/>
        <v/>
      </c>
      <c r="CY758" s="1375" t="str">
        <f t="shared" si="2373"/>
        <v/>
      </c>
      <c r="CZ758" s="532" t="str">
        <f t="shared" si="2374"/>
        <v/>
      </c>
      <c r="DA758" s="533" t="str">
        <f t="shared" si="2374"/>
        <v/>
      </c>
      <c r="DB758" s="534" t="str">
        <f t="shared" si="2374"/>
        <v/>
      </c>
      <c r="DC758" s="534" t="str">
        <f t="shared" si="2374"/>
        <v/>
      </c>
      <c r="DD758" s="534" t="str">
        <f t="shared" si="2374"/>
        <v/>
      </c>
      <c r="DE758" s="534" t="str">
        <f t="shared" si="2374"/>
        <v/>
      </c>
      <c r="DF758" s="534" t="str">
        <f t="shared" si="2374"/>
        <v/>
      </c>
      <c r="DG758" s="535" t="str">
        <f t="shared" si="2374"/>
        <v/>
      </c>
      <c r="DH758" s="535" t="str">
        <f t="shared" si="2374"/>
        <v/>
      </c>
      <c r="DI758" s="535" t="str">
        <f t="shared" si="2374"/>
        <v/>
      </c>
      <c r="DJ758" s="535" t="str">
        <f t="shared" si="2375"/>
        <v/>
      </c>
      <c r="DK758" s="534" t="str">
        <f t="shared" si="2375"/>
        <v/>
      </c>
      <c r="DL758" s="534" t="str">
        <f t="shared" si="2375"/>
        <v/>
      </c>
      <c r="DM758" s="534" t="str">
        <f t="shared" si="2375"/>
        <v/>
      </c>
      <c r="DN758" s="534" t="str">
        <f t="shared" si="2375"/>
        <v/>
      </c>
      <c r="DO758" s="534" t="str">
        <f t="shared" si="2375"/>
        <v/>
      </c>
      <c r="DP758" s="533" t="str">
        <f t="shared" si="2375"/>
        <v/>
      </c>
      <c r="DQ758" s="532" t="str">
        <f t="shared" si="2375"/>
        <v/>
      </c>
      <c r="DR758" s="753">
        <f>COUNT(B758:S758)</f>
        <v>0</v>
      </c>
      <c r="DS758" s="111">
        <f>COUNT(U758:AL758)</f>
        <v>0</v>
      </c>
      <c r="DT758" s="111">
        <f>COUNT(AN758:BE758)</f>
        <v>0</v>
      </c>
      <c r="DU758" s="111">
        <f>COUNT(BG758:BX758)</f>
        <v>0</v>
      </c>
      <c r="DV758" s="602"/>
      <c r="DW758" s="719"/>
      <c r="DX758" s="719"/>
      <c r="DY758" s="719"/>
      <c r="DZ758" s="719"/>
      <c r="EA758" s="719"/>
      <c r="EB758" s="719"/>
      <c r="EC758" s="719"/>
      <c r="ED758" s="719"/>
      <c r="EE758" s="603"/>
    </row>
    <row r="759" spans="1:135" s="604" customFormat="1" ht="15.75" hidden="1" customHeight="1">
      <c r="A759" s="748" t="s">
        <v>202</v>
      </c>
      <c r="B759" s="233"/>
      <c r="C759" s="233"/>
      <c r="D759" s="233"/>
      <c r="E759" s="233"/>
      <c r="F759" s="233"/>
      <c r="G759" s="233"/>
      <c r="H759" s="233"/>
      <c r="I759" s="233"/>
      <c r="J759" s="233"/>
      <c r="K759" s="233"/>
      <c r="L759" s="233"/>
      <c r="M759" s="233"/>
      <c r="N759" s="233"/>
      <c r="O759" s="233"/>
      <c r="P759" s="233"/>
      <c r="Q759" s="233"/>
      <c r="R759" s="233"/>
      <c r="S759" s="233"/>
      <c r="T759" s="880"/>
      <c r="U759" s="233"/>
      <c r="V759" s="233"/>
      <c r="W759" s="233"/>
      <c r="X759" s="233"/>
      <c r="Y759" s="233"/>
      <c r="Z759" s="233"/>
      <c r="AA759" s="233"/>
      <c r="AB759" s="233"/>
      <c r="AC759" s="233"/>
      <c r="AD759" s="233"/>
      <c r="AE759" s="233"/>
      <c r="AF759" s="233"/>
      <c r="AG759" s="233"/>
      <c r="AH759" s="233"/>
      <c r="AI759" s="233"/>
      <c r="AJ759" s="233"/>
      <c r="AK759" s="233"/>
      <c r="AL759" s="233"/>
      <c r="AM759" s="880"/>
      <c r="AN759" s="233"/>
      <c r="AO759" s="233"/>
      <c r="AP759" s="233"/>
      <c r="AQ759" s="233"/>
      <c r="AR759" s="233"/>
      <c r="AS759" s="233"/>
      <c r="AT759" s="233"/>
      <c r="AU759" s="233"/>
      <c r="AV759" s="233"/>
      <c r="AW759" s="233"/>
      <c r="AX759" s="233"/>
      <c r="AY759" s="233"/>
      <c r="AZ759" s="233"/>
      <c r="BA759" s="233"/>
      <c r="BB759" s="233"/>
      <c r="BC759" s="233"/>
      <c r="BD759" s="233"/>
      <c r="BE759" s="233"/>
      <c r="BF759" s="880"/>
      <c r="BG759" s="233"/>
      <c r="BH759" s="233"/>
      <c r="BI759" s="233"/>
      <c r="BJ759" s="233"/>
      <c r="BK759" s="233"/>
      <c r="BL759" s="233"/>
      <c r="BM759" s="233"/>
      <c r="BN759" s="233"/>
      <c r="BO759" s="233"/>
      <c r="BP759" s="233"/>
      <c r="BQ759" s="233"/>
      <c r="BR759" s="233"/>
      <c r="BS759" s="233"/>
      <c r="BT759" s="233"/>
      <c r="BU759" s="233"/>
      <c r="BV759" s="233"/>
      <c r="BW759" s="233"/>
      <c r="BX759" s="233"/>
      <c r="BY759" s="880"/>
      <c r="BZ759" s="233"/>
      <c r="CA759" s="233"/>
      <c r="CB759" s="233"/>
      <c r="CC759" s="233"/>
      <c r="CD759" s="698" t="str">
        <f t="shared" si="2360"/>
        <v/>
      </c>
      <c r="CE759" s="698" t="str">
        <f t="shared" si="2361"/>
        <v/>
      </c>
      <c r="CF759" s="698" t="str">
        <f t="shared" si="2362"/>
        <v/>
      </c>
      <c r="CG759" s="787" t="str">
        <f t="shared" si="2363"/>
        <v/>
      </c>
      <c r="CH759" s="1371" t="str">
        <f t="shared" si="2372"/>
        <v/>
      </c>
      <c r="CI759" s="1372" t="str">
        <f t="shared" si="2372"/>
        <v/>
      </c>
      <c r="CJ759" s="1373" t="str">
        <f t="shared" si="2372"/>
        <v/>
      </c>
      <c r="CK759" s="1373" t="str">
        <f t="shared" si="2372"/>
        <v/>
      </c>
      <c r="CL759" s="1373" t="str">
        <f t="shared" si="2372"/>
        <v/>
      </c>
      <c r="CM759" s="1373" t="str">
        <f t="shared" si="2372"/>
        <v/>
      </c>
      <c r="CN759" s="1373" t="str">
        <f t="shared" si="2372"/>
        <v/>
      </c>
      <c r="CO759" s="1374" t="str">
        <f t="shared" si="2372"/>
        <v/>
      </c>
      <c r="CP759" s="1374" t="str">
        <f t="shared" si="2372"/>
        <v/>
      </c>
      <c r="CQ759" s="1374" t="str">
        <f t="shared" si="2372"/>
        <v/>
      </c>
      <c r="CR759" s="1374" t="str">
        <f t="shared" si="2373"/>
        <v/>
      </c>
      <c r="CS759" s="1373" t="str">
        <f t="shared" si="2373"/>
        <v/>
      </c>
      <c r="CT759" s="1373" t="str">
        <f t="shared" si="2373"/>
        <v/>
      </c>
      <c r="CU759" s="1373" t="str">
        <f t="shared" si="2373"/>
        <v/>
      </c>
      <c r="CV759" s="1373" t="str">
        <f t="shared" si="2373"/>
        <v/>
      </c>
      <c r="CW759" s="1373" t="str">
        <f t="shared" si="2373"/>
        <v/>
      </c>
      <c r="CX759" s="1372" t="str">
        <f t="shared" si="2373"/>
        <v/>
      </c>
      <c r="CY759" s="1375" t="str">
        <f t="shared" si="2373"/>
        <v/>
      </c>
      <c r="CZ759" s="532" t="str">
        <f t="shared" si="2374"/>
        <v/>
      </c>
      <c r="DA759" s="533" t="str">
        <f t="shared" si="2374"/>
        <v/>
      </c>
      <c r="DB759" s="534" t="str">
        <f t="shared" si="2374"/>
        <v/>
      </c>
      <c r="DC759" s="534" t="str">
        <f t="shared" si="2374"/>
        <v/>
      </c>
      <c r="DD759" s="534" t="str">
        <f t="shared" si="2374"/>
        <v/>
      </c>
      <c r="DE759" s="534" t="str">
        <f t="shared" si="2374"/>
        <v/>
      </c>
      <c r="DF759" s="534" t="str">
        <f t="shared" si="2374"/>
        <v/>
      </c>
      <c r="DG759" s="535" t="str">
        <f t="shared" si="2374"/>
        <v/>
      </c>
      <c r="DH759" s="535" t="str">
        <f t="shared" si="2374"/>
        <v/>
      </c>
      <c r="DI759" s="535" t="str">
        <f t="shared" si="2374"/>
        <v/>
      </c>
      <c r="DJ759" s="535" t="str">
        <f t="shared" si="2375"/>
        <v/>
      </c>
      <c r="DK759" s="534" t="str">
        <f t="shared" si="2375"/>
        <v/>
      </c>
      <c r="DL759" s="534" t="str">
        <f t="shared" si="2375"/>
        <v/>
      </c>
      <c r="DM759" s="534" t="str">
        <f t="shared" si="2375"/>
        <v/>
      </c>
      <c r="DN759" s="534" t="str">
        <f t="shared" si="2375"/>
        <v/>
      </c>
      <c r="DO759" s="534" t="str">
        <f t="shared" si="2375"/>
        <v/>
      </c>
      <c r="DP759" s="533" t="str">
        <f t="shared" si="2375"/>
        <v/>
      </c>
      <c r="DQ759" s="532" t="str">
        <f t="shared" si="2375"/>
        <v/>
      </c>
      <c r="DR759" s="753">
        <f>COUNT(B759:S759)</f>
        <v>0</v>
      </c>
      <c r="DS759" s="111">
        <f>COUNT(U759:AL759)</f>
        <v>0</v>
      </c>
      <c r="DT759" s="111">
        <f>COUNT(AN759:BE759)</f>
        <v>0</v>
      </c>
      <c r="DU759" s="111">
        <f>COUNT(BG759:BX759)</f>
        <v>0</v>
      </c>
      <c r="DV759" s="602"/>
      <c r="DW759" s="719"/>
      <c r="DX759" s="719"/>
      <c r="DY759" s="719"/>
      <c r="DZ759" s="719"/>
      <c r="EA759" s="719"/>
      <c r="EB759" s="719"/>
      <c r="EC759" s="719"/>
      <c r="ED759" s="719"/>
      <c r="EE759" s="603"/>
    </row>
    <row r="760" spans="1:135" s="604" customFormat="1" ht="15.75" customHeight="1">
      <c r="A760" s="805" t="s">
        <v>158</v>
      </c>
      <c r="B760" s="707">
        <f>'Data 2'!B249</f>
        <v>0</v>
      </c>
      <c r="C760" s="707">
        <f>'Data 2'!C249</f>
        <v>0</v>
      </c>
      <c r="D760" s="707">
        <f>'Data 2'!D249</f>
        <v>0</v>
      </c>
      <c r="E760" s="707">
        <f>'Data 2'!E249</f>
        <v>0</v>
      </c>
      <c r="F760" s="707">
        <f>'Data 2'!F249</f>
        <v>0</v>
      </c>
      <c r="G760" s="707">
        <f>'Data 2'!G249</f>
        <v>0</v>
      </c>
      <c r="H760" s="707">
        <f>'Data 2'!H249</f>
        <v>0</v>
      </c>
      <c r="I760" s="707">
        <f>'Data 2'!I249</f>
        <v>0</v>
      </c>
      <c r="J760" s="707">
        <f>'Data 2'!J249</f>
        <v>9600</v>
      </c>
      <c r="K760" s="707">
        <f>'Data 2'!K249</f>
        <v>0</v>
      </c>
      <c r="L760" s="707">
        <f>'Data 2'!L249</f>
        <v>0</v>
      </c>
      <c r="M760" s="707">
        <f>'Data 2'!M249</f>
        <v>0</v>
      </c>
      <c r="N760" s="707">
        <f>'Data 2'!N249</f>
        <v>0</v>
      </c>
      <c r="O760" s="707">
        <f>'Data 2'!O249</f>
        <v>0</v>
      </c>
      <c r="P760" s="707">
        <f>'Data 2'!P249</f>
        <v>0</v>
      </c>
      <c r="Q760" s="707">
        <f>'Data 2'!Q249</f>
        <v>0</v>
      </c>
      <c r="R760" s="707">
        <f>'Data 2'!S249</f>
        <v>43200</v>
      </c>
      <c r="S760" s="707">
        <f>'Data 2'!S249</f>
        <v>43200</v>
      </c>
      <c r="T760" s="744"/>
      <c r="U760" s="707">
        <f>'Data 2'!U249</f>
        <v>1932</v>
      </c>
      <c r="V760" s="707">
        <f>'Data 2'!V249</f>
        <v>600</v>
      </c>
      <c r="W760" s="707">
        <f>'Data 2'!W249</f>
        <v>840</v>
      </c>
      <c r="X760" s="707">
        <f>'Data 2'!X249</f>
        <v>0</v>
      </c>
      <c r="Y760" s="707">
        <f>'Data 2'!Y249</f>
        <v>0</v>
      </c>
      <c r="Z760" s="707">
        <f>'Data 2'!Z249</f>
        <v>0</v>
      </c>
      <c r="AA760" s="707">
        <f>'Data 2'!AA249</f>
        <v>0</v>
      </c>
      <c r="AB760" s="707">
        <f>'Data 2'!AB249</f>
        <v>0</v>
      </c>
      <c r="AC760" s="707">
        <f>'Data 2'!AC249</f>
        <v>0</v>
      </c>
      <c r="AD760" s="707">
        <f>'Data 2'!AD249</f>
        <v>0</v>
      </c>
      <c r="AE760" s="707">
        <f>'Data 2'!AE249</f>
        <v>0</v>
      </c>
      <c r="AF760" s="707">
        <f>'Data 2'!AF249</f>
        <v>36000</v>
      </c>
      <c r="AG760" s="707">
        <f>'Data 2'!AG249</f>
        <v>0</v>
      </c>
      <c r="AH760" s="707">
        <f>'Data 2'!AH249</f>
        <v>0</v>
      </c>
      <c r="AI760" s="707">
        <f>'Data 2'!AI249</f>
        <v>0</v>
      </c>
      <c r="AJ760" s="707">
        <f>'Data 2'!AJ249</f>
        <v>0</v>
      </c>
      <c r="AK760" s="707">
        <f>'Data 2'!AL249</f>
        <v>0</v>
      </c>
      <c r="AL760" s="707">
        <f>'Data 2'!AL249</f>
        <v>0</v>
      </c>
      <c r="AM760" s="744"/>
      <c r="AN760" s="707">
        <f>'Data 2'!AN249</f>
        <v>0</v>
      </c>
      <c r="AO760" s="707">
        <f>'Data 2'!AO249</f>
        <v>0</v>
      </c>
      <c r="AP760" s="707">
        <f>'Data 2'!AP249</f>
        <v>0</v>
      </c>
      <c r="AQ760" s="707">
        <f>'Data 2'!AQ249</f>
        <v>7200</v>
      </c>
      <c r="AR760" s="707">
        <f>'Data 2'!AR249</f>
        <v>7200</v>
      </c>
      <c r="AS760" s="707">
        <f>'Data 2'!AS249</f>
        <v>0</v>
      </c>
      <c r="AT760" s="707">
        <f>'Data 2'!AT249</f>
        <v>967200</v>
      </c>
      <c r="AU760" s="707">
        <f>'Data 2'!AU249</f>
        <v>0</v>
      </c>
      <c r="AV760" s="707">
        <f>'Data 2'!AV249</f>
        <v>0</v>
      </c>
      <c r="AW760" s="707">
        <f>'Data 2'!AW249</f>
        <v>2880</v>
      </c>
      <c r="AX760" s="707">
        <f>'Data 2'!AX249</f>
        <v>770400</v>
      </c>
      <c r="AY760" s="707">
        <f>'Data 2'!AY249</f>
        <v>0</v>
      </c>
      <c r="AZ760" s="707">
        <f>'Data 2'!AZ249</f>
        <v>0</v>
      </c>
      <c r="BA760" s="707">
        <f>'Data 2'!BA249</f>
        <v>0</v>
      </c>
      <c r="BB760" s="707">
        <f>'Data 2'!BB249</f>
        <v>0</v>
      </c>
      <c r="BC760" s="707">
        <f>'Data 2'!BC249</f>
        <v>0</v>
      </c>
      <c r="BD760" s="707">
        <f>'Data 2'!BE249</f>
        <v>55920</v>
      </c>
      <c r="BE760" s="707">
        <f>'Data 2'!BE249</f>
        <v>55920</v>
      </c>
      <c r="BF760" s="744"/>
      <c r="BG760" s="707">
        <f>'Data 2'!BG249</f>
        <v>0</v>
      </c>
      <c r="BH760" s="707">
        <f>'Data 2'!BH249</f>
        <v>0</v>
      </c>
      <c r="BI760" s="707">
        <f>'Data 2'!BI249</f>
        <v>0</v>
      </c>
      <c r="BJ760" s="707">
        <f>'Data 2'!BJ249</f>
        <v>0</v>
      </c>
      <c r="BK760" s="707">
        <f>'Data 2'!BK249</f>
        <v>48000</v>
      </c>
      <c r="BL760" s="707">
        <f>'Data 2'!BL249</f>
        <v>9600</v>
      </c>
      <c r="BM760" s="707">
        <f>'Data 2'!BM249</f>
        <v>0</v>
      </c>
      <c r="BN760" s="707">
        <f>'Data 2'!BN249</f>
        <v>0</v>
      </c>
      <c r="BO760" s="707">
        <f>'Data 2'!BO249</f>
        <v>14400</v>
      </c>
      <c r="BP760" s="707">
        <f>'Data 2'!BP249</f>
        <v>0</v>
      </c>
      <c r="BQ760" s="707">
        <f>'Data 2'!BQ249</f>
        <v>36000</v>
      </c>
      <c r="BR760" s="707">
        <f>'Data 2'!BR249</f>
        <v>0</v>
      </c>
      <c r="BS760" s="707">
        <f>'Data 2'!BS249</f>
        <v>0</v>
      </c>
      <c r="BT760" s="707">
        <f>'Data 2'!BT249</f>
        <v>108000</v>
      </c>
      <c r="BU760" s="707">
        <f>'Data 2'!BU249</f>
        <v>0</v>
      </c>
      <c r="BV760" s="707">
        <f>'Data 2'!BV249</f>
        <v>0</v>
      </c>
      <c r="BW760" s="707">
        <f>'Data 2'!BX249</f>
        <v>0</v>
      </c>
      <c r="BX760" s="707">
        <f>'Data 2'!BX249</f>
        <v>0</v>
      </c>
      <c r="BY760" s="744"/>
      <c r="BZ760" s="707">
        <f>'Data 2'!BZ249</f>
        <v>0</v>
      </c>
      <c r="CA760" s="707">
        <f>'Data 2'!CA249</f>
        <v>840</v>
      </c>
      <c r="CB760" s="707">
        <f>'Data 2'!CB249</f>
        <v>7200</v>
      </c>
      <c r="CC760" s="707">
        <f>'Data 2'!CC249</f>
        <v>14400</v>
      </c>
      <c r="CD760" s="698">
        <f t="shared" si="2360"/>
        <v>3300</v>
      </c>
      <c r="CE760" s="698">
        <f t="shared" si="2361"/>
        <v>210.75</v>
      </c>
      <c r="CF760" s="698">
        <f t="shared" si="2362"/>
        <v>56220</v>
      </c>
      <c r="CG760" s="787">
        <f t="shared" si="2363"/>
        <v>6750</v>
      </c>
      <c r="CH760" s="1371">
        <f t="shared" si="2372"/>
        <v>0</v>
      </c>
      <c r="CI760" s="1372">
        <f t="shared" si="2372"/>
        <v>0</v>
      </c>
      <c r="CJ760" s="1373">
        <f t="shared" si="2372"/>
        <v>0</v>
      </c>
      <c r="CK760" s="1373">
        <f t="shared" si="2372"/>
        <v>0</v>
      </c>
      <c r="CL760" s="1373">
        <f t="shared" si="2372"/>
        <v>0</v>
      </c>
      <c r="CM760" s="1373">
        <f t="shared" si="2372"/>
        <v>0</v>
      </c>
      <c r="CN760" s="1373">
        <f t="shared" si="2372"/>
        <v>0</v>
      </c>
      <c r="CO760" s="1374">
        <f t="shared" si="2372"/>
        <v>0</v>
      </c>
      <c r="CP760" s="1374">
        <f t="shared" si="2372"/>
        <v>0</v>
      </c>
      <c r="CQ760" s="1374">
        <f t="shared" si="2372"/>
        <v>0</v>
      </c>
      <c r="CR760" s="1374">
        <f t="shared" si="2373"/>
        <v>0</v>
      </c>
      <c r="CS760" s="1373">
        <f t="shared" si="2373"/>
        <v>0</v>
      </c>
      <c r="CT760" s="1373">
        <f t="shared" si="2373"/>
        <v>0</v>
      </c>
      <c r="CU760" s="1373">
        <f t="shared" si="2373"/>
        <v>0</v>
      </c>
      <c r="CV760" s="1373">
        <f t="shared" si="2373"/>
        <v>0</v>
      </c>
      <c r="CW760" s="1373">
        <f t="shared" si="2373"/>
        <v>9600</v>
      </c>
      <c r="CX760" s="1372">
        <f t="shared" si="2373"/>
        <v>43200</v>
      </c>
      <c r="CY760" s="1375">
        <f t="shared" si="2373"/>
        <v>43200</v>
      </c>
      <c r="CZ760" s="532">
        <f t="shared" si="2374"/>
        <v>0</v>
      </c>
      <c r="DA760" s="533">
        <f t="shared" si="2374"/>
        <v>0</v>
      </c>
      <c r="DB760" s="534">
        <f t="shared" si="2374"/>
        <v>0</v>
      </c>
      <c r="DC760" s="534">
        <f t="shared" si="2374"/>
        <v>0</v>
      </c>
      <c r="DD760" s="534">
        <f t="shared" si="2374"/>
        <v>0</v>
      </c>
      <c r="DE760" s="534">
        <f t="shared" si="2374"/>
        <v>0</v>
      </c>
      <c r="DF760" s="534">
        <f t="shared" si="2374"/>
        <v>0</v>
      </c>
      <c r="DG760" s="535">
        <f t="shared" si="2374"/>
        <v>0</v>
      </c>
      <c r="DH760" s="535">
        <f t="shared" si="2374"/>
        <v>0</v>
      </c>
      <c r="DI760" s="535">
        <f t="shared" si="2374"/>
        <v>0</v>
      </c>
      <c r="DJ760" s="535">
        <f t="shared" si="2375"/>
        <v>0</v>
      </c>
      <c r="DK760" s="534">
        <f t="shared" si="2375"/>
        <v>0</v>
      </c>
      <c r="DL760" s="534">
        <f t="shared" si="2375"/>
        <v>0</v>
      </c>
      <c r="DM760" s="534">
        <f t="shared" si="2375"/>
        <v>0</v>
      </c>
      <c r="DN760" s="534">
        <f t="shared" si="2375"/>
        <v>600</v>
      </c>
      <c r="DO760" s="534">
        <f t="shared" si="2375"/>
        <v>840</v>
      </c>
      <c r="DP760" s="533">
        <f t="shared" si="2375"/>
        <v>1932</v>
      </c>
      <c r="DQ760" s="532">
        <f t="shared" si="2375"/>
        <v>36000</v>
      </c>
      <c r="DR760" s="753">
        <f>COUNT(B760:S760)</f>
        <v>18</v>
      </c>
      <c r="DS760" s="111">
        <f>COUNT(U760:AL760)</f>
        <v>18</v>
      </c>
      <c r="DT760" s="111">
        <f>COUNT(AN760:BE760)</f>
        <v>18</v>
      </c>
      <c r="DU760" s="111">
        <f>COUNT(BG760:BX760)</f>
        <v>18</v>
      </c>
      <c r="DV760" s="602"/>
      <c r="DW760" s="719"/>
      <c r="DX760" s="719"/>
      <c r="DY760" s="719"/>
      <c r="DZ760" s="719"/>
      <c r="EA760" s="719"/>
      <c r="EB760" s="719"/>
      <c r="EC760" s="719"/>
      <c r="ED760" s="719"/>
      <c r="EE760" s="603"/>
    </row>
    <row r="761" spans="1:135" s="604" customFormat="1" ht="15.75" customHeight="1">
      <c r="A761" s="798" t="s">
        <v>436</v>
      </c>
      <c r="B761" s="854"/>
      <c r="C761" s="854"/>
      <c r="D761" s="854"/>
      <c r="E761" s="854"/>
      <c r="F761" s="854"/>
      <c r="G761" s="854"/>
      <c r="H761" s="854"/>
      <c r="I761" s="854"/>
      <c r="J761" s="854"/>
      <c r="K761" s="854"/>
      <c r="L761" s="854"/>
      <c r="M761" s="854"/>
      <c r="N761" s="854"/>
      <c r="O761" s="854"/>
      <c r="P761" s="854"/>
      <c r="Q761" s="854"/>
      <c r="R761" s="854"/>
      <c r="S761" s="854"/>
      <c r="T761" s="880"/>
      <c r="U761" s="854"/>
      <c r="V761" s="854"/>
      <c r="W761" s="854"/>
      <c r="X761" s="854"/>
      <c r="Y761" s="854"/>
      <c r="Z761" s="854"/>
      <c r="AA761" s="854"/>
      <c r="AB761" s="854"/>
      <c r="AC761" s="854"/>
      <c r="AD761" s="854"/>
      <c r="AE761" s="854"/>
      <c r="AF761" s="854"/>
      <c r="AG761" s="854"/>
      <c r="AH761" s="854"/>
      <c r="AI761" s="854"/>
      <c r="AJ761" s="854"/>
      <c r="AK761" s="854"/>
      <c r="AL761" s="854"/>
      <c r="AM761" s="880"/>
      <c r="AN761" s="854"/>
      <c r="AO761" s="854"/>
      <c r="AP761" s="854"/>
      <c r="AQ761" s="854"/>
      <c r="AR761" s="854"/>
      <c r="AS761" s="854"/>
      <c r="AT761" s="854"/>
      <c r="AU761" s="854"/>
      <c r="AV761" s="854"/>
      <c r="AW761" s="854"/>
      <c r="AX761" s="854"/>
      <c r="AY761" s="854"/>
      <c r="AZ761" s="854"/>
      <c r="BA761" s="854"/>
      <c r="BB761" s="854"/>
      <c r="BC761" s="854"/>
      <c r="BD761" s="854"/>
      <c r="BE761" s="854"/>
      <c r="BF761" s="880"/>
      <c r="BG761" s="854"/>
      <c r="BH761" s="854"/>
      <c r="BI761" s="854"/>
      <c r="BJ761" s="854"/>
      <c r="BK761" s="854"/>
      <c r="BL761" s="854"/>
      <c r="BM761" s="854"/>
      <c r="BN761" s="854"/>
      <c r="BO761" s="854"/>
      <c r="BP761" s="854"/>
      <c r="BQ761" s="854"/>
      <c r="BR761" s="854"/>
      <c r="BS761" s="854"/>
      <c r="BT761" s="854"/>
      <c r="BU761" s="854"/>
      <c r="BV761" s="854"/>
      <c r="BW761" s="854"/>
      <c r="BX761" s="854"/>
      <c r="BY761" s="880"/>
      <c r="BZ761" s="854"/>
      <c r="CA761" s="854"/>
      <c r="CB761" s="854"/>
      <c r="CC761" s="854"/>
      <c r="CD761" s="690"/>
      <c r="CE761" s="690"/>
      <c r="CF761" s="690"/>
      <c r="CG761" s="786"/>
      <c r="CH761" s="1387"/>
      <c r="CI761" s="1387"/>
      <c r="CJ761" s="1387"/>
      <c r="CK761" s="1387"/>
      <c r="CL761" s="1387"/>
      <c r="CM761" s="1387"/>
      <c r="CN761" s="1387"/>
      <c r="CO761" s="1387"/>
      <c r="CP761" s="1387"/>
      <c r="CQ761" s="1387"/>
      <c r="CR761" s="1387"/>
      <c r="CS761" s="1387"/>
      <c r="CT761" s="1387"/>
      <c r="CU761" s="1387"/>
      <c r="CV761" s="1387"/>
      <c r="CW761" s="1387"/>
      <c r="CX761" s="1387"/>
      <c r="CY761" s="1388"/>
      <c r="CZ761" s="735"/>
      <c r="DA761" s="736"/>
      <c r="DB761" s="736"/>
      <c r="DC761" s="736"/>
      <c r="DD761" s="736"/>
      <c r="DE761" s="736"/>
      <c r="DF761" s="736"/>
      <c r="DG761" s="736"/>
      <c r="DH761" s="736"/>
      <c r="DI761" s="736"/>
      <c r="DJ761" s="736"/>
      <c r="DK761" s="736"/>
      <c r="DL761" s="736"/>
      <c r="DM761" s="736"/>
      <c r="DN761" s="736"/>
      <c r="DO761" s="736"/>
      <c r="DP761" s="736"/>
      <c r="DQ761" s="736"/>
      <c r="DR761" s="699"/>
      <c r="DS761" s="112"/>
      <c r="DT761" s="112"/>
      <c r="DU761" s="112"/>
      <c r="DV761" s="692"/>
      <c r="DW761" s="718"/>
      <c r="DX761" s="718"/>
      <c r="DY761" s="718"/>
      <c r="DZ761" s="718"/>
      <c r="EA761" s="718"/>
      <c r="EB761" s="718"/>
      <c r="EC761" s="718"/>
      <c r="ED761" s="718"/>
      <c r="EE761" s="603"/>
    </row>
    <row r="762" spans="1:135" s="604" customFormat="1" ht="15.75" customHeight="1">
      <c r="A762" s="748" t="s">
        <v>155</v>
      </c>
      <c r="B762" s="284"/>
      <c r="C762" s="284"/>
      <c r="D762" s="284"/>
      <c r="E762" s="284"/>
      <c r="F762" s="284"/>
      <c r="G762" s="284"/>
      <c r="H762" s="284"/>
      <c r="I762" s="284"/>
      <c r="J762" s="284"/>
      <c r="K762" s="284"/>
      <c r="L762" s="284"/>
      <c r="M762" s="284"/>
      <c r="N762" s="284"/>
      <c r="O762" s="284"/>
      <c r="P762" s="284"/>
      <c r="Q762" s="284"/>
      <c r="R762" s="284"/>
      <c r="S762" s="284"/>
      <c r="T762" s="880"/>
      <c r="U762" s="284"/>
      <c r="V762" s="284"/>
      <c r="W762" s="284"/>
      <c r="X762" s="284"/>
      <c r="Y762" s="284"/>
      <c r="Z762" s="284"/>
      <c r="AA762" s="284"/>
      <c r="AB762" s="284"/>
      <c r="AC762" s="284"/>
      <c r="AD762" s="284"/>
      <c r="AE762" s="284"/>
      <c r="AF762" s="284"/>
      <c r="AG762" s="284"/>
      <c r="AH762" s="284"/>
      <c r="AI762" s="284"/>
      <c r="AJ762" s="284"/>
      <c r="AK762" s="284"/>
      <c r="AL762" s="284"/>
      <c r="AM762" s="880"/>
      <c r="AN762" s="284"/>
      <c r="AO762" s="284"/>
      <c r="AP762" s="284"/>
      <c r="AQ762" s="284"/>
      <c r="AR762" s="284"/>
      <c r="AS762" s="284"/>
      <c r="AT762" s="284"/>
      <c r="AU762" s="284"/>
      <c r="AV762" s="284"/>
      <c r="AW762" s="284"/>
      <c r="AX762" s="284"/>
      <c r="AY762" s="284"/>
      <c r="AZ762" s="284"/>
      <c r="BA762" s="284"/>
      <c r="BB762" s="284"/>
      <c r="BC762" s="284"/>
      <c r="BD762" s="284"/>
      <c r="BE762" s="284"/>
      <c r="BF762" s="880"/>
      <c r="BG762" s="284"/>
      <c r="BH762" s="284"/>
      <c r="BI762" s="284"/>
      <c r="BJ762" s="284"/>
      <c r="BK762" s="284"/>
      <c r="BL762" s="284"/>
      <c r="BM762" s="284"/>
      <c r="BN762" s="284"/>
      <c r="BO762" s="284"/>
      <c r="BP762" s="284"/>
      <c r="BQ762" s="284"/>
      <c r="BR762" s="284"/>
      <c r="BS762" s="284"/>
      <c r="BT762" s="284"/>
      <c r="BU762" s="284"/>
      <c r="BV762" s="284"/>
      <c r="BW762" s="284"/>
      <c r="BX762" s="284"/>
      <c r="BY762" s="880"/>
      <c r="BZ762" s="284"/>
      <c r="CA762" s="284"/>
      <c r="CB762" s="284"/>
      <c r="CC762" s="284"/>
      <c r="CD762" s="698" t="str">
        <f t="shared" ref="CD762:CD776" si="2376">IF(DR762&lt;3,"",(SUM(B762:S762)-MIN(B762:S762)-MAX(B762:S762))/(DR762-2))</f>
        <v/>
      </c>
      <c r="CE762" s="698" t="str">
        <f t="shared" ref="CE762:CE776" si="2377">IF(DS762&lt;3,"",(SUM(U762:AL762)-MIN(U762:AL762)-MAX(U762:AL762))/(DS762-2))</f>
        <v/>
      </c>
      <c r="CF762" s="698" t="str">
        <f t="shared" ref="CF762:CF776" si="2378">IF(DT762&lt;3,"",(SUM(AN762:BE762)-MIN(AN762:BE762)-MAX(AN762:BE762))/(DT762-2))</f>
        <v/>
      </c>
      <c r="CG762" s="787" t="str">
        <f t="shared" ref="CG762:CG776" si="2379">IF(DU762&lt;3,"",(SUM(BG762:BX762)-MIN(BG762:BX762)-MAX(BG762:BX762))/(DU762-2))</f>
        <v/>
      </c>
      <c r="CH762" s="1371" t="str">
        <f t="shared" ref="CH762:CQ765" si="2380">IF($CH$4=$CD$4,IF(OR(-FLOOR(((18-COUNT($B762:$S762))/2),1)+CH$7&lt;1,-FLOOR(((18-COUNT($B762:$S762))/2),1)+CH$7&gt;COUNT($B762:$S762)),"",LARGE($B762:$S762,-FLOOR(((18-COUNT($B762:$S762))/2),1)+CH$7)),IF(OR(-FLOOR(((18-COUNT($AN762:$BE762))/2),1)+CH$7&lt;1,-FLOOR(((18-COUNT($AN762:$BE762))/2),1)+CH$7&gt;COUNT($AN762:$BE762)),"",LARGE($AN762:$BE762,-FLOOR(((18-COUNT($AN762:$BE762))/2),1)+CH$7)))</f>
        <v/>
      </c>
      <c r="CI762" s="1372" t="str">
        <f t="shared" si="2380"/>
        <v/>
      </c>
      <c r="CJ762" s="1373" t="str">
        <f t="shared" si="2380"/>
        <v/>
      </c>
      <c r="CK762" s="1373" t="str">
        <f t="shared" si="2380"/>
        <v/>
      </c>
      <c r="CL762" s="1373" t="str">
        <f t="shared" si="2380"/>
        <v/>
      </c>
      <c r="CM762" s="1373" t="str">
        <f t="shared" si="2380"/>
        <v/>
      </c>
      <c r="CN762" s="1373" t="str">
        <f t="shared" si="2380"/>
        <v/>
      </c>
      <c r="CO762" s="1374" t="str">
        <f t="shared" si="2380"/>
        <v/>
      </c>
      <c r="CP762" s="1374" t="str">
        <f t="shared" si="2380"/>
        <v/>
      </c>
      <c r="CQ762" s="1374" t="str">
        <f t="shared" si="2380"/>
        <v/>
      </c>
      <c r="CR762" s="1374" t="str">
        <f t="shared" ref="CR762:CY765" si="2381">IF($CH$4=$CD$4,IF(OR(-FLOOR(((18-COUNT($B762:$S762))/2),1)+CR$7&lt;1,-FLOOR(((18-COUNT($B762:$S762))/2),1)+CR$7&gt;COUNT($B762:$S762)),"",LARGE($B762:$S762,-FLOOR(((18-COUNT($B762:$S762))/2),1)+CR$7)),IF(OR(-FLOOR(((18-COUNT($AN762:$BE762))/2),1)+CR$7&lt;1,-FLOOR(((18-COUNT($AN762:$BE762))/2),1)+CR$7&gt;COUNT($AN762:$BE762)),"",LARGE($AN762:$BE762,-FLOOR(((18-COUNT($AN762:$BE762))/2),1)+CR$7)))</f>
        <v/>
      </c>
      <c r="CS762" s="1373" t="str">
        <f t="shared" si="2381"/>
        <v/>
      </c>
      <c r="CT762" s="1373" t="str">
        <f t="shared" si="2381"/>
        <v/>
      </c>
      <c r="CU762" s="1373" t="str">
        <f t="shared" si="2381"/>
        <v/>
      </c>
      <c r="CV762" s="1373" t="str">
        <f t="shared" si="2381"/>
        <v/>
      </c>
      <c r="CW762" s="1373" t="str">
        <f t="shared" si="2381"/>
        <v/>
      </c>
      <c r="CX762" s="1372" t="str">
        <f t="shared" si="2381"/>
        <v/>
      </c>
      <c r="CY762" s="1375" t="str">
        <f t="shared" si="2381"/>
        <v/>
      </c>
      <c r="CZ762" s="532" t="str">
        <f t="shared" ref="CZ762:DI765" si="2382">IF($CH$4=$CD$4,IF(OR(-FLOOR(((18-COUNT($U762:$AL762))/2),1)+CZ$7&lt;1,-FLOOR(((18-COUNT($U762:$AL762))/2),1)+CZ$7&gt;COUNT($U762:$AL762)),"",LARGE($U762:$AL762,-FLOOR(((18-COUNT($U762:$AL762))/2),1)+CZ$7)),IF(OR(-FLOOR(((18-COUNT($BG762:$BX762))/2),1)+CZ$7&lt;1,-FLOOR(((18-COUNT($BG762:$BX762))/2),1)+CZ$7&gt;COUNT($BG762:$BX762)),"",LARGE($BG762:$BX762,-FLOOR(((18-COUNT($BG762:$BX762))/2),1)+CZ$7)))</f>
        <v/>
      </c>
      <c r="DA762" s="533" t="str">
        <f t="shared" si="2382"/>
        <v/>
      </c>
      <c r="DB762" s="534" t="str">
        <f t="shared" si="2382"/>
        <v/>
      </c>
      <c r="DC762" s="534" t="str">
        <f t="shared" si="2382"/>
        <v/>
      </c>
      <c r="DD762" s="534" t="str">
        <f t="shared" si="2382"/>
        <v/>
      </c>
      <c r="DE762" s="534" t="str">
        <f t="shared" si="2382"/>
        <v/>
      </c>
      <c r="DF762" s="534" t="str">
        <f t="shared" si="2382"/>
        <v/>
      </c>
      <c r="DG762" s="535" t="str">
        <f t="shared" si="2382"/>
        <v/>
      </c>
      <c r="DH762" s="535" t="str">
        <f t="shared" si="2382"/>
        <v/>
      </c>
      <c r="DI762" s="535" t="str">
        <f t="shared" si="2382"/>
        <v/>
      </c>
      <c r="DJ762" s="535" t="str">
        <f t="shared" ref="DJ762:DQ765" si="2383">IF($CH$4=$CD$4,IF(OR(-FLOOR(((18-COUNT($U762:$AL762))/2),1)+DJ$7&lt;1,-FLOOR(((18-COUNT($U762:$AL762))/2),1)+DJ$7&gt;COUNT($U762:$AL762)),"",LARGE($U762:$AL762,-FLOOR(((18-COUNT($U762:$AL762))/2),1)+DJ$7)),IF(OR(-FLOOR(((18-COUNT($BG762:$BX762))/2),1)+DJ$7&lt;1,-FLOOR(((18-COUNT($BG762:$BX762))/2),1)+DJ$7&gt;COUNT($BG762:$BX762)),"",LARGE($BG762:$BX762,-FLOOR(((18-COUNT($BG762:$BX762))/2),1)+DJ$7)))</f>
        <v/>
      </c>
      <c r="DK762" s="534" t="str">
        <f t="shared" si="2383"/>
        <v/>
      </c>
      <c r="DL762" s="534" t="str">
        <f t="shared" si="2383"/>
        <v/>
      </c>
      <c r="DM762" s="534" t="str">
        <f t="shared" si="2383"/>
        <v/>
      </c>
      <c r="DN762" s="534" t="str">
        <f t="shared" si="2383"/>
        <v/>
      </c>
      <c r="DO762" s="534" t="str">
        <f t="shared" si="2383"/>
        <v/>
      </c>
      <c r="DP762" s="533" t="str">
        <f t="shared" si="2383"/>
        <v/>
      </c>
      <c r="DQ762" s="532" t="str">
        <f t="shared" si="2383"/>
        <v/>
      </c>
      <c r="DR762" s="753">
        <f>COUNT(B762:S762)</f>
        <v>0</v>
      </c>
      <c r="DS762" s="111">
        <f>COUNT(U762:AL762)</f>
        <v>0</v>
      </c>
      <c r="DT762" s="111">
        <f>COUNT(AN762:BE762)</f>
        <v>0</v>
      </c>
      <c r="DU762" s="111">
        <f>COUNT(BG762:BX762)</f>
        <v>0</v>
      </c>
      <c r="DV762" s="602"/>
      <c r="DW762" s="719"/>
      <c r="DX762" s="719"/>
      <c r="DY762" s="719"/>
      <c r="DZ762" s="719"/>
      <c r="EA762" s="719"/>
      <c r="EB762" s="719"/>
      <c r="EC762" s="719"/>
      <c r="ED762" s="719"/>
      <c r="EE762" s="603"/>
    </row>
    <row r="763" spans="1:135" s="604" customFormat="1" ht="15.75" customHeight="1">
      <c r="A763" s="748" t="s">
        <v>156</v>
      </c>
      <c r="B763" s="284"/>
      <c r="C763" s="284"/>
      <c r="D763" s="284"/>
      <c r="E763" s="284"/>
      <c r="F763" s="284"/>
      <c r="G763" s="284"/>
      <c r="H763" s="284"/>
      <c r="I763" s="284"/>
      <c r="J763" s="284"/>
      <c r="K763" s="284"/>
      <c r="L763" s="284"/>
      <c r="M763" s="284"/>
      <c r="N763" s="284"/>
      <c r="O763" s="284"/>
      <c r="P763" s="284"/>
      <c r="Q763" s="284"/>
      <c r="R763" s="284"/>
      <c r="S763" s="284"/>
      <c r="T763" s="880"/>
      <c r="U763" s="284"/>
      <c r="V763" s="284"/>
      <c r="W763" s="284"/>
      <c r="X763" s="284"/>
      <c r="Y763" s="284"/>
      <c r="Z763" s="284"/>
      <c r="AA763" s="284"/>
      <c r="AB763" s="284"/>
      <c r="AC763" s="284"/>
      <c r="AD763" s="284"/>
      <c r="AE763" s="284"/>
      <c r="AF763" s="284"/>
      <c r="AG763" s="284"/>
      <c r="AH763" s="284"/>
      <c r="AI763" s="284"/>
      <c r="AJ763" s="284"/>
      <c r="AK763" s="284"/>
      <c r="AL763" s="284"/>
      <c r="AM763" s="880"/>
      <c r="AN763" s="284"/>
      <c r="AO763" s="284"/>
      <c r="AP763" s="284"/>
      <c r="AQ763" s="284"/>
      <c r="AR763" s="284"/>
      <c r="AS763" s="284"/>
      <c r="AT763" s="284"/>
      <c r="AU763" s="284"/>
      <c r="AV763" s="284"/>
      <c r="AW763" s="284"/>
      <c r="AX763" s="284"/>
      <c r="AY763" s="284"/>
      <c r="AZ763" s="284"/>
      <c r="BA763" s="284"/>
      <c r="BB763" s="284"/>
      <c r="BC763" s="284"/>
      <c r="BD763" s="284"/>
      <c r="BE763" s="284"/>
      <c r="BF763" s="880"/>
      <c r="BG763" s="284"/>
      <c r="BH763" s="284"/>
      <c r="BI763" s="284"/>
      <c r="BJ763" s="284"/>
      <c r="BK763" s="284"/>
      <c r="BL763" s="284"/>
      <c r="BM763" s="284"/>
      <c r="BN763" s="284"/>
      <c r="BO763" s="284"/>
      <c r="BP763" s="284"/>
      <c r="BQ763" s="284"/>
      <c r="BR763" s="284"/>
      <c r="BS763" s="284"/>
      <c r="BT763" s="284"/>
      <c r="BU763" s="284"/>
      <c r="BV763" s="284"/>
      <c r="BW763" s="284"/>
      <c r="BX763" s="284"/>
      <c r="BY763" s="880"/>
      <c r="BZ763" s="284"/>
      <c r="CA763" s="284"/>
      <c r="CB763" s="284"/>
      <c r="CC763" s="284"/>
      <c r="CD763" s="698" t="str">
        <f t="shared" si="2376"/>
        <v/>
      </c>
      <c r="CE763" s="698" t="str">
        <f t="shared" si="2377"/>
        <v/>
      </c>
      <c r="CF763" s="698" t="str">
        <f t="shared" si="2378"/>
        <v/>
      </c>
      <c r="CG763" s="787" t="str">
        <f t="shared" si="2379"/>
        <v/>
      </c>
      <c r="CH763" s="1371" t="str">
        <f t="shared" si="2380"/>
        <v/>
      </c>
      <c r="CI763" s="1372" t="str">
        <f t="shared" si="2380"/>
        <v/>
      </c>
      <c r="CJ763" s="1373" t="str">
        <f t="shared" si="2380"/>
        <v/>
      </c>
      <c r="CK763" s="1373" t="str">
        <f t="shared" si="2380"/>
        <v/>
      </c>
      <c r="CL763" s="1373" t="str">
        <f t="shared" si="2380"/>
        <v/>
      </c>
      <c r="CM763" s="1373" t="str">
        <f t="shared" si="2380"/>
        <v/>
      </c>
      <c r="CN763" s="1373" t="str">
        <f t="shared" si="2380"/>
        <v/>
      </c>
      <c r="CO763" s="1374" t="str">
        <f t="shared" si="2380"/>
        <v/>
      </c>
      <c r="CP763" s="1374" t="str">
        <f t="shared" si="2380"/>
        <v/>
      </c>
      <c r="CQ763" s="1374" t="str">
        <f t="shared" si="2380"/>
        <v/>
      </c>
      <c r="CR763" s="1374" t="str">
        <f t="shared" si="2381"/>
        <v/>
      </c>
      <c r="CS763" s="1373" t="str">
        <f t="shared" si="2381"/>
        <v/>
      </c>
      <c r="CT763" s="1373" t="str">
        <f t="shared" si="2381"/>
        <v/>
      </c>
      <c r="CU763" s="1373" t="str">
        <f t="shared" si="2381"/>
        <v/>
      </c>
      <c r="CV763" s="1373" t="str">
        <f t="shared" si="2381"/>
        <v/>
      </c>
      <c r="CW763" s="1373" t="str">
        <f t="shared" si="2381"/>
        <v/>
      </c>
      <c r="CX763" s="1372" t="str">
        <f t="shared" si="2381"/>
        <v/>
      </c>
      <c r="CY763" s="1375" t="str">
        <f t="shared" si="2381"/>
        <v/>
      </c>
      <c r="CZ763" s="532" t="str">
        <f t="shared" si="2382"/>
        <v/>
      </c>
      <c r="DA763" s="533" t="str">
        <f t="shared" si="2382"/>
        <v/>
      </c>
      <c r="DB763" s="534" t="str">
        <f t="shared" si="2382"/>
        <v/>
      </c>
      <c r="DC763" s="534" t="str">
        <f t="shared" si="2382"/>
        <v/>
      </c>
      <c r="DD763" s="534" t="str">
        <f t="shared" si="2382"/>
        <v/>
      </c>
      <c r="DE763" s="534" t="str">
        <f t="shared" si="2382"/>
        <v/>
      </c>
      <c r="DF763" s="534" t="str">
        <f t="shared" si="2382"/>
        <v/>
      </c>
      <c r="DG763" s="535" t="str">
        <f t="shared" si="2382"/>
        <v/>
      </c>
      <c r="DH763" s="535" t="str">
        <f t="shared" si="2382"/>
        <v/>
      </c>
      <c r="DI763" s="535" t="str">
        <f t="shared" si="2382"/>
        <v/>
      </c>
      <c r="DJ763" s="535" t="str">
        <f t="shared" si="2383"/>
        <v/>
      </c>
      <c r="DK763" s="534" t="str">
        <f t="shared" si="2383"/>
        <v/>
      </c>
      <c r="DL763" s="534" t="str">
        <f t="shared" si="2383"/>
        <v/>
      </c>
      <c r="DM763" s="534" t="str">
        <f t="shared" si="2383"/>
        <v/>
      </c>
      <c r="DN763" s="534" t="str">
        <f t="shared" si="2383"/>
        <v/>
      </c>
      <c r="DO763" s="534" t="str">
        <f t="shared" si="2383"/>
        <v/>
      </c>
      <c r="DP763" s="533" t="str">
        <f t="shared" si="2383"/>
        <v/>
      </c>
      <c r="DQ763" s="532" t="str">
        <f t="shared" si="2383"/>
        <v/>
      </c>
      <c r="DR763" s="753">
        <f>COUNT(B763:S763)</f>
        <v>0</v>
      </c>
      <c r="DS763" s="111">
        <f>COUNT(U763:AL763)</f>
        <v>0</v>
      </c>
      <c r="DT763" s="111">
        <f>COUNT(AN763:BE763)</f>
        <v>0</v>
      </c>
      <c r="DU763" s="111">
        <f>COUNT(BG763:BX763)</f>
        <v>0</v>
      </c>
      <c r="DV763" s="602"/>
      <c r="DW763" s="719"/>
      <c r="DX763" s="719"/>
      <c r="DY763" s="719"/>
      <c r="DZ763" s="719"/>
      <c r="EA763" s="719"/>
      <c r="EB763" s="719"/>
      <c r="EC763" s="719"/>
      <c r="ED763" s="719"/>
      <c r="EE763" s="603"/>
    </row>
    <row r="764" spans="1:135" s="604" customFormat="1" ht="15.75" customHeight="1">
      <c r="A764" s="748" t="s">
        <v>157</v>
      </c>
      <c r="B764" s="284"/>
      <c r="C764" s="284"/>
      <c r="D764" s="284"/>
      <c r="E764" s="284"/>
      <c r="F764" s="284"/>
      <c r="G764" s="284"/>
      <c r="H764" s="284"/>
      <c r="I764" s="284"/>
      <c r="J764" s="284"/>
      <c r="K764" s="284"/>
      <c r="L764" s="284"/>
      <c r="M764" s="284"/>
      <c r="N764" s="284"/>
      <c r="O764" s="284"/>
      <c r="P764" s="284"/>
      <c r="Q764" s="284"/>
      <c r="R764" s="284"/>
      <c r="S764" s="284"/>
      <c r="T764" s="880"/>
      <c r="U764" s="284"/>
      <c r="V764" s="284"/>
      <c r="W764" s="284"/>
      <c r="X764" s="284"/>
      <c r="Y764" s="284"/>
      <c r="Z764" s="284"/>
      <c r="AA764" s="284"/>
      <c r="AB764" s="284"/>
      <c r="AC764" s="284"/>
      <c r="AD764" s="284"/>
      <c r="AE764" s="284"/>
      <c r="AF764" s="284"/>
      <c r="AG764" s="284"/>
      <c r="AH764" s="284"/>
      <c r="AI764" s="284"/>
      <c r="AJ764" s="284"/>
      <c r="AK764" s="284"/>
      <c r="AL764" s="284"/>
      <c r="AM764" s="880"/>
      <c r="AN764" s="284"/>
      <c r="AO764" s="284"/>
      <c r="AP764" s="284"/>
      <c r="AQ764" s="284"/>
      <c r="AR764" s="284"/>
      <c r="AS764" s="284"/>
      <c r="AT764" s="284"/>
      <c r="AU764" s="284"/>
      <c r="AV764" s="284"/>
      <c r="AW764" s="284"/>
      <c r="AX764" s="284"/>
      <c r="AY764" s="284"/>
      <c r="AZ764" s="284"/>
      <c r="BA764" s="284"/>
      <c r="BB764" s="284"/>
      <c r="BC764" s="284"/>
      <c r="BD764" s="284"/>
      <c r="BE764" s="284"/>
      <c r="BF764" s="880"/>
      <c r="BG764" s="284"/>
      <c r="BH764" s="284"/>
      <c r="BI764" s="284"/>
      <c r="BJ764" s="284"/>
      <c r="BK764" s="284"/>
      <c r="BL764" s="284"/>
      <c r="BM764" s="284"/>
      <c r="BN764" s="284"/>
      <c r="BO764" s="284"/>
      <c r="BP764" s="284"/>
      <c r="BQ764" s="284"/>
      <c r="BR764" s="284"/>
      <c r="BS764" s="284"/>
      <c r="BT764" s="284"/>
      <c r="BU764" s="284"/>
      <c r="BV764" s="284"/>
      <c r="BW764" s="284"/>
      <c r="BX764" s="284"/>
      <c r="BY764" s="880"/>
      <c r="BZ764" s="284"/>
      <c r="CA764" s="284"/>
      <c r="CB764" s="284"/>
      <c r="CC764" s="284"/>
      <c r="CD764" s="698" t="str">
        <f t="shared" si="2376"/>
        <v/>
      </c>
      <c r="CE764" s="698" t="str">
        <f t="shared" si="2377"/>
        <v/>
      </c>
      <c r="CF764" s="698" t="str">
        <f t="shared" si="2378"/>
        <v/>
      </c>
      <c r="CG764" s="787" t="str">
        <f t="shared" si="2379"/>
        <v/>
      </c>
      <c r="CH764" s="1371" t="str">
        <f t="shared" si="2380"/>
        <v/>
      </c>
      <c r="CI764" s="1372" t="str">
        <f t="shared" si="2380"/>
        <v/>
      </c>
      <c r="CJ764" s="1373" t="str">
        <f t="shared" si="2380"/>
        <v/>
      </c>
      <c r="CK764" s="1373" t="str">
        <f t="shared" si="2380"/>
        <v/>
      </c>
      <c r="CL764" s="1373" t="str">
        <f t="shared" si="2380"/>
        <v/>
      </c>
      <c r="CM764" s="1373" t="str">
        <f t="shared" si="2380"/>
        <v/>
      </c>
      <c r="CN764" s="1373" t="str">
        <f t="shared" si="2380"/>
        <v/>
      </c>
      <c r="CO764" s="1374" t="str">
        <f t="shared" si="2380"/>
        <v/>
      </c>
      <c r="CP764" s="1374" t="str">
        <f t="shared" si="2380"/>
        <v/>
      </c>
      <c r="CQ764" s="1374" t="str">
        <f t="shared" si="2380"/>
        <v/>
      </c>
      <c r="CR764" s="1374" t="str">
        <f t="shared" si="2381"/>
        <v/>
      </c>
      <c r="CS764" s="1373" t="str">
        <f t="shared" si="2381"/>
        <v/>
      </c>
      <c r="CT764" s="1373" t="str">
        <f t="shared" si="2381"/>
        <v/>
      </c>
      <c r="CU764" s="1373" t="str">
        <f t="shared" si="2381"/>
        <v/>
      </c>
      <c r="CV764" s="1373" t="str">
        <f t="shared" si="2381"/>
        <v/>
      </c>
      <c r="CW764" s="1373" t="str">
        <f t="shared" si="2381"/>
        <v/>
      </c>
      <c r="CX764" s="1372" t="str">
        <f t="shared" si="2381"/>
        <v/>
      </c>
      <c r="CY764" s="1375" t="str">
        <f t="shared" si="2381"/>
        <v/>
      </c>
      <c r="CZ764" s="532" t="str">
        <f t="shared" si="2382"/>
        <v/>
      </c>
      <c r="DA764" s="533" t="str">
        <f t="shared" si="2382"/>
        <v/>
      </c>
      <c r="DB764" s="534" t="str">
        <f t="shared" si="2382"/>
        <v/>
      </c>
      <c r="DC764" s="534" t="str">
        <f t="shared" si="2382"/>
        <v/>
      </c>
      <c r="DD764" s="534" t="str">
        <f t="shared" si="2382"/>
        <v/>
      </c>
      <c r="DE764" s="534" t="str">
        <f t="shared" si="2382"/>
        <v/>
      </c>
      <c r="DF764" s="534" t="str">
        <f t="shared" si="2382"/>
        <v/>
      </c>
      <c r="DG764" s="535" t="str">
        <f t="shared" si="2382"/>
        <v/>
      </c>
      <c r="DH764" s="535" t="str">
        <f t="shared" si="2382"/>
        <v/>
      </c>
      <c r="DI764" s="535" t="str">
        <f t="shared" si="2382"/>
        <v/>
      </c>
      <c r="DJ764" s="535" t="str">
        <f t="shared" si="2383"/>
        <v/>
      </c>
      <c r="DK764" s="534" t="str">
        <f t="shared" si="2383"/>
        <v/>
      </c>
      <c r="DL764" s="534" t="str">
        <f t="shared" si="2383"/>
        <v/>
      </c>
      <c r="DM764" s="534" t="str">
        <f t="shared" si="2383"/>
        <v/>
      </c>
      <c r="DN764" s="534" t="str">
        <f t="shared" si="2383"/>
        <v/>
      </c>
      <c r="DO764" s="534" t="str">
        <f t="shared" si="2383"/>
        <v/>
      </c>
      <c r="DP764" s="533" t="str">
        <f t="shared" si="2383"/>
        <v/>
      </c>
      <c r="DQ764" s="532" t="str">
        <f t="shared" si="2383"/>
        <v/>
      </c>
      <c r="DR764" s="753">
        <f>COUNT(B764:S764)</f>
        <v>0</v>
      </c>
      <c r="DS764" s="111">
        <f>COUNT(U764:AL764)</f>
        <v>0</v>
      </c>
      <c r="DT764" s="111">
        <f>COUNT(AN764:BE764)</f>
        <v>0</v>
      </c>
      <c r="DU764" s="111">
        <f>COUNT(BG764:BX764)</f>
        <v>0</v>
      </c>
      <c r="DV764" s="602"/>
      <c r="DW764" s="719"/>
      <c r="DX764" s="719"/>
      <c r="DY764" s="719"/>
      <c r="DZ764" s="719"/>
      <c r="EA764" s="719"/>
      <c r="EB764" s="719"/>
      <c r="EC764" s="719"/>
      <c r="ED764" s="719"/>
      <c r="EE764" s="603"/>
    </row>
    <row r="765" spans="1:135" s="604" customFormat="1" ht="15.75" customHeight="1">
      <c r="A765" s="740" t="s">
        <v>158</v>
      </c>
      <c r="B765" s="708" t="str">
        <f t="shared" ref="B765:S765" si="2384">IF(B762="","",B762*B763*B764)</f>
        <v/>
      </c>
      <c r="C765" s="708" t="str">
        <f t="shared" si="2384"/>
        <v/>
      </c>
      <c r="D765" s="708" t="str">
        <f t="shared" si="2384"/>
        <v/>
      </c>
      <c r="E765" s="708" t="str">
        <f t="shared" si="2384"/>
        <v/>
      </c>
      <c r="F765" s="708" t="str">
        <f t="shared" si="2384"/>
        <v/>
      </c>
      <c r="G765" s="708" t="str">
        <f t="shared" si="2384"/>
        <v/>
      </c>
      <c r="H765" s="708" t="str">
        <f t="shared" si="2384"/>
        <v/>
      </c>
      <c r="I765" s="708" t="str">
        <f t="shared" si="2384"/>
        <v/>
      </c>
      <c r="J765" s="708" t="str">
        <f t="shared" si="2384"/>
        <v/>
      </c>
      <c r="K765" s="708" t="str">
        <f t="shared" si="2384"/>
        <v/>
      </c>
      <c r="L765" s="708" t="str">
        <f t="shared" si="2384"/>
        <v/>
      </c>
      <c r="M765" s="708" t="str">
        <f t="shared" si="2384"/>
        <v/>
      </c>
      <c r="N765" s="708" t="str">
        <f t="shared" si="2384"/>
        <v/>
      </c>
      <c r="O765" s="708" t="str">
        <f t="shared" si="2384"/>
        <v/>
      </c>
      <c r="P765" s="708" t="str">
        <f t="shared" si="2384"/>
        <v/>
      </c>
      <c r="Q765" s="708" t="str">
        <f t="shared" si="2384"/>
        <v/>
      </c>
      <c r="R765" s="708" t="str">
        <f t="shared" si="2384"/>
        <v/>
      </c>
      <c r="S765" s="708" t="str">
        <f t="shared" si="2384"/>
        <v/>
      </c>
      <c r="T765" s="747"/>
      <c r="U765" s="708" t="str">
        <f t="shared" ref="U765:AL765" si="2385">IF(U762="","",U762*U763*U764)</f>
        <v/>
      </c>
      <c r="V765" s="708" t="str">
        <f t="shared" si="2385"/>
        <v/>
      </c>
      <c r="W765" s="708" t="str">
        <f t="shared" si="2385"/>
        <v/>
      </c>
      <c r="X765" s="708" t="str">
        <f t="shared" si="2385"/>
        <v/>
      </c>
      <c r="Y765" s="708" t="str">
        <f t="shared" si="2385"/>
        <v/>
      </c>
      <c r="Z765" s="708" t="str">
        <f t="shared" si="2385"/>
        <v/>
      </c>
      <c r="AA765" s="708" t="str">
        <f t="shared" si="2385"/>
        <v/>
      </c>
      <c r="AB765" s="708" t="str">
        <f t="shared" si="2385"/>
        <v/>
      </c>
      <c r="AC765" s="708" t="str">
        <f t="shared" si="2385"/>
        <v/>
      </c>
      <c r="AD765" s="708" t="str">
        <f t="shared" si="2385"/>
        <v/>
      </c>
      <c r="AE765" s="708" t="str">
        <f t="shared" si="2385"/>
        <v/>
      </c>
      <c r="AF765" s="708" t="str">
        <f t="shared" si="2385"/>
        <v/>
      </c>
      <c r="AG765" s="708" t="str">
        <f t="shared" si="2385"/>
        <v/>
      </c>
      <c r="AH765" s="708" t="str">
        <f t="shared" si="2385"/>
        <v/>
      </c>
      <c r="AI765" s="708" t="str">
        <f t="shared" si="2385"/>
        <v/>
      </c>
      <c r="AJ765" s="708" t="str">
        <f t="shared" si="2385"/>
        <v/>
      </c>
      <c r="AK765" s="708" t="str">
        <f t="shared" si="2385"/>
        <v/>
      </c>
      <c r="AL765" s="708" t="str">
        <f t="shared" si="2385"/>
        <v/>
      </c>
      <c r="AM765" s="747"/>
      <c r="AN765" s="708" t="str">
        <f t="shared" ref="AN765:BE765" si="2386">IF(AN762="","",AN762*AN763*AN764)</f>
        <v/>
      </c>
      <c r="AO765" s="708" t="str">
        <f t="shared" si="2386"/>
        <v/>
      </c>
      <c r="AP765" s="708" t="str">
        <f t="shared" si="2386"/>
        <v/>
      </c>
      <c r="AQ765" s="708" t="str">
        <f t="shared" si="2386"/>
        <v/>
      </c>
      <c r="AR765" s="708" t="str">
        <f t="shared" si="2386"/>
        <v/>
      </c>
      <c r="AS765" s="708" t="str">
        <f t="shared" si="2386"/>
        <v/>
      </c>
      <c r="AT765" s="708" t="str">
        <f t="shared" si="2386"/>
        <v/>
      </c>
      <c r="AU765" s="708" t="str">
        <f t="shared" si="2386"/>
        <v/>
      </c>
      <c r="AV765" s="708" t="str">
        <f t="shared" si="2386"/>
        <v/>
      </c>
      <c r="AW765" s="708" t="str">
        <f t="shared" si="2386"/>
        <v/>
      </c>
      <c r="AX765" s="708" t="str">
        <f t="shared" si="2386"/>
        <v/>
      </c>
      <c r="AY765" s="708" t="str">
        <f t="shared" si="2386"/>
        <v/>
      </c>
      <c r="AZ765" s="708" t="str">
        <f t="shared" si="2386"/>
        <v/>
      </c>
      <c r="BA765" s="708" t="str">
        <f t="shared" si="2386"/>
        <v/>
      </c>
      <c r="BB765" s="708" t="str">
        <f t="shared" si="2386"/>
        <v/>
      </c>
      <c r="BC765" s="708" t="str">
        <f t="shared" si="2386"/>
        <v/>
      </c>
      <c r="BD765" s="708" t="str">
        <f t="shared" si="2386"/>
        <v/>
      </c>
      <c r="BE765" s="708" t="str">
        <f t="shared" si="2386"/>
        <v/>
      </c>
      <c r="BF765" s="747"/>
      <c r="BG765" s="708" t="str">
        <f t="shared" ref="BG765:BX765" si="2387">IF(BG762="","",BG762*BG763*BG764)</f>
        <v/>
      </c>
      <c r="BH765" s="708" t="str">
        <f t="shared" si="2387"/>
        <v/>
      </c>
      <c r="BI765" s="708" t="str">
        <f t="shared" si="2387"/>
        <v/>
      </c>
      <c r="BJ765" s="708" t="str">
        <f t="shared" si="2387"/>
        <v/>
      </c>
      <c r="BK765" s="708" t="str">
        <f t="shared" si="2387"/>
        <v/>
      </c>
      <c r="BL765" s="708" t="str">
        <f t="shared" si="2387"/>
        <v/>
      </c>
      <c r="BM765" s="708" t="str">
        <f t="shared" si="2387"/>
        <v/>
      </c>
      <c r="BN765" s="708" t="str">
        <f t="shared" si="2387"/>
        <v/>
      </c>
      <c r="BO765" s="708" t="str">
        <f t="shared" si="2387"/>
        <v/>
      </c>
      <c r="BP765" s="708" t="str">
        <f t="shared" si="2387"/>
        <v/>
      </c>
      <c r="BQ765" s="708" t="str">
        <f t="shared" si="2387"/>
        <v/>
      </c>
      <c r="BR765" s="708" t="str">
        <f t="shared" si="2387"/>
        <v/>
      </c>
      <c r="BS765" s="708" t="str">
        <f t="shared" si="2387"/>
        <v/>
      </c>
      <c r="BT765" s="708" t="str">
        <f t="shared" si="2387"/>
        <v/>
      </c>
      <c r="BU765" s="708" t="str">
        <f t="shared" si="2387"/>
        <v/>
      </c>
      <c r="BV765" s="708" t="str">
        <f t="shared" si="2387"/>
        <v/>
      </c>
      <c r="BW765" s="708" t="str">
        <f t="shared" si="2387"/>
        <v/>
      </c>
      <c r="BX765" s="708" t="str">
        <f t="shared" si="2387"/>
        <v/>
      </c>
      <c r="BY765" s="747"/>
      <c r="BZ765" s="708" t="str">
        <f>IF(BZ762="","",BZ762*BZ763*BZ764)</f>
        <v/>
      </c>
      <c r="CA765" s="708" t="str">
        <f>IF(CA762="","",CA762*CA763*CA764)</f>
        <v/>
      </c>
      <c r="CB765" s="708" t="str">
        <f>IF(CB762="","",CB762*CB763*CB764)</f>
        <v/>
      </c>
      <c r="CC765" s="708" t="str">
        <f>IF(CC762="","",CC762*CC763*CC764)</f>
        <v/>
      </c>
      <c r="CD765" s="698" t="str">
        <f t="shared" si="2376"/>
        <v/>
      </c>
      <c r="CE765" s="698" t="str">
        <f t="shared" si="2377"/>
        <v/>
      </c>
      <c r="CF765" s="698" t="str">
        <f t="shared" si="2378"/>
        <v/>
      </c>
      <c r="CG765" s="787" t="str">
        <f t="shared" si="2379"/>
        <v/>
      </c>
      <c r="CH765" s="1371" t="str">
        <f t="shared" si="2380"/>
        <v/>
      </c>
      <c r="CI765" s="1372" t="str">
        <f t="shared" si="2380"/>
        <v/>
      </c>
      <c r="CJ765" s="1373" t="str">
        <f t="shared" si="2380"/>
        <v/>
      </c>
      <c r="CK765" s="1373" t="str">
        <f t="shared" si="2380"/>
        <v/>
      </c>
      <c r="CL765" s="1373" t="str">
        <f t="shared" si="2380"/>
        <v/>
      </c>
      <c r="CM765" s="1373" t="str">
        <f t="shared" si="2380"/>
        <v/>
      </c>
      <c r="CN765" s="1373" t="str">
        <f t="shared" si="2380"/>
        <v/>
      </c>
      <c r="CO765" s="1374" t="str">
        <f t="shared" si="2380"/>
        <v/>
      </c>
      <c r="CP765" s="1374" t="str">
        <f t="shared" si="2380"/>
        <v/>
      </c>
      <c r="CQ765" s="1374" t="str">
        <f t="shared" si="2380"/>
        <v/>
      </c>
      <c r="CR765" s="1374" t="str">
        <f t="shared" si="2381"/>
        <v/>
      </c>
      <c r="CS765" s="1373" t="str">
        <f t="shared" si="2381"/>
        <v/>
      </c>
      <c r="CT765" s="1373" t="str">
        <f t="shared" si="2381"/>
        <v/>
      </c>
      <c r="CU765" s="1373" t="str">
        <f t="shared" si="2381"/>
        <v/>
      </c>
      <c r="CV765" s="1373" t="str">
        <f t="shared" si="2381"/>
        <v/>
      </c>
      <c r="CW765" s="1373" t="str">
        <f t="shared" si="2381"/>
        <v/>
      </c>
      <c r="CX765" s="1372" t="str">
        <f t="shared" si="2381"/>
        <v/>
      </c>
      <c r="CY765" s="1375" t="str">
        <f t="shared" si="2381"/>
        <v/>
      </c>
      <c r="CZ765" s="532" t="str">
        <f t="shared" si="2382"/>
        <v/>
      </c>
      <c r="DA765" s="533" t="str">
        <f t="shared" si="2382"/>
        <v/>
      </c>
      <c r="DB765" s="534" t="str">
        <f t="shared" si="2382"/>
        <v/>
      </c>
      <c r="DC765" s="534" t="str">
        <f t="shared" si="2382"/>
        <v/>
      </c>
      <c r="DD765" s="534" t="str">
        <f t="shared" si="2382"/>
        <v/>
      </c>
      <c r="DE765" s="534" t="str">
        <f t="shared" si="2382"/>
        <v/>
      </c>
      <c r="DF765" s="534" t="str">
        <f t="shared" si="2382"/>
        <v/>
      </c>
      <c r="DG765" s="535" t="str">
        <f t="shared" si="2382"/>
        <v/>
      </c>
      <c r="DH765" s="535" t="str">
        <f t="shared" si="2382"/>
        <v/>
      </c>
      <c r="DI765" s="535" t="str">
        <f t="shared" si="2382"/>
        <v/>
      </c>
      <c r="DJ765" s="535" t="str">
        <f t="shared" si="2383"/>
        <v/>
      </c>
      <c r="DK765" s="534" t="str">
        <f t="shared" si="2383"/>
        <v/>
      </c>
      <c r="DL765" s="534" t="str">
        <f t="shared" si="2383"/>
        <v/>
      </c>
      <c r="DM765" s="534" t="str">
        <f t="shared" si="2383"/>
        <v/>
      </c>
      <c r="DN765" s="534" t="str">
        <f t="shared" si="2383"/>
        <v/>
      </c>
      <c r="DO765" s="534" t="str">
        <f t="shared" si="2383"/>
        <v/>
      </c>
      <c r="DP765" s="533" t="str">
        <f t="shared" si="2383"/>
        <v/>
      </c>
      <c r="DQ765" s="532" t="str">
        <f t="shared" si="2383"/>
        <v/>
      </c>
      <c r="DR765" s="753">
        <f>COUNT(B765:S765)</f>
        <v>0</v>
      </c>
      <c r="DS765" s="111">
        <f>COUNT(U765:AL765)</f>
        <v>0</v>
      </c>
      <c r="DT765" s="111">
        <f>COUNT(AN765:BE765)</f>
        <v>0</v>
      </c>
      <c r="DU765" s="111">
        <f>COUNT(BG765:BX765)</f>
        <v>0</v>
      </c>
      <c r="DV765" s="602"/>
      <c r="DW765" s="719"/>
      <c r="DX765" s="719"/>
      <c r="DY765" s="719"/>
      <c r="DZ765" s="719"/>
      <c r="EA765" s="719"/>
      <c r="EB765" s="719"/>
      <c r="EC765" s="719"/>
      <c r="ED765" s="719"/>
      <c r="EE765" s="603"/>
    </row>
    <row r="766" spans="1:135" s="604" customFormat="1" ht="15.75" customHeight="1">
      <c r="A766" s="881" t="s">
        <v>437</v>
      </c>
      <c r="B766" s="284"/>
      <c r="C766" s="284"/>
      <c r="D766" s="284"/>
      <c r="E766" s="284"/>
      <c r="F766" s="284"/>
      <c r="G766" s="284"/>
      <c r="H766" s="284"/>
      <c r="I766" s="284"/>
      <c r="J766" s="284"/>
      <c r="K766" s="284"/>
      <c r="L766" s="284"/>
      <c r="M766" s="284"/>
      <c r="N766" s="284"/>
      <c r="O766" s="284"/>
      <c r="P766" s="284"/>
      <c r="Q766" s="284"/>
      <c r="R766" s="284"/>
      <c r="S766" s="284"/>
      <c r="T766" s="880"/>
      <c r="U766" s="284"/>
      <c r="V766" s="284"/>
      <c r="W766" s="284"/>
      <c r="X766" s="284"/>
      <c r="Y766" s="284"/>
      <c r="Z766" s="284"/>
      <c r="AA766" s="284"/>
      <c r="AB766" s="284"/>
      <c r="AC766" s="284"/>
      <c r="AD766" s="284"/>
      <c r="AE766" s="284"/>
      <c r="AF766" s="284"/>
      <c r="AG766" s="284"/>
      <c r="AH766" s="284"/>
      <c r="AI766" s="284"/>
      <c r="AJ766" s="284"/>
      <c r="AK766" s="284"/>
      <c r="AL766" s="284"/>
      <c r="AM766" s="880"/>
      <c r="AN766" s="284"/>
      <c r="AO766" s="284"/>
      <c r="AP766" s="284"/>
      <c r="AQ766" s="284"/>
      <c r="AR766" s="284"/>
      <c r="AS766" s="284"/>
      <c r="AT766" s="284"/>
      <c r="AU766" s="284"/>
      <c r="AV766" s="284"/>
      <c r="AW766" s="284"/>
      <c r="AX766" s="284"/>
      <c r="AY766" s="284"/>
      <c r="AZ766" s="284"/>
      <c r="BA766" s="284"/>
      <c r="BB766" s="284"/>
      <c r="BC766" s="284"/>
      <c r="BD766" s="284"/>
      <c r="BE766" s="284"/>
      <c r="BF766" s="880"/>
      <c r="BG766" s="284"/>
      <c r="BH766" s="284"/>
      <c r="BI766" s="284"/>
      <c r="BJ766" s="284"/>
      <c r="BK766" s="284"/>
      <c r="BL766" s="284"/>
      <c r="BM766" s="284"/>
      <c r="BN766" s="284"/>
      <c r="BO766" s="284"/>
      <c r="BP766" s="284"/>
      <c r="BQ766" s="284"/>
      <c r="BR766" s="284"/>
      <c r="BS766" s="284"/>
      <c r="BT766" s="284"/>
      <c r="BU766" s="284"/>
      <c r="BV766" s="284"/>
      <c r="BW766" s="284"/>
      <c r="BX766" s="284"/>
      <c r="BY766" s="880"/>
      <c r="BZ766" s="284"/>
      <c r="CA766" s="284"/>
      <c r="CB766" s="284"/>
      <c r="CC766" s="284"/>
      <c r="CD766" s="690" t="str">
        <f t="shared" si="2376"/>
        <v/>
      </c>
      <c r="CE766" s="690" t="str">
        <f t="shared" si="2377"/>
        <v/>
      </c>
      <c r="CF766" s="690" t="str">
        <f t="shared" si="2378"/>
        <v/>
      </c>
      <c r="CG766" s="786" t="str">
        <f t="shared" si="2379"/>
        <v/>
      </c>
      <c r="CH766" s="666"/>
      <c r="CI766" s="666"/>
      <c r="CJ766" s="666"/>
      <c r="CK766" s="666"/>
      <c r="CL766" s="666"/>
      <c r="CM766" s="666"/>
      <c r="CN766" s="666"/>
      <c r="CO766" s="666"/>
      <c r="CP766" s="666"/>
      <c r="CQ766" s="666"/>
      <c r="CR766" s="666"/>
      <c r="CS766" s="666"/>
      <c r="CT766" s="666"/>
      <c r="CU766" s="666"/>
      <c r="CV766" s="666"/>
      <c r="CW766" s="666"/>
      <c r="CX766" s="666"/>
      <c r="CY766" s="666"/>
      <c r="CZ766" s="208"/>
      <c r="DA766" s="208"/>
      <c r="DB766" s="208"/>
      <c r="DC766" s="208"/>
      <c r="DD766" s="208"/>
      <c r="DE766" s="208"/>
      <c r="DF766" s="208"/>
      <c r="DG766" s="208"/>
      <c r="DH766" s="208"/>
      <c r="DI766" s="208"/>
      <c r="DJ766" s="208"/>
      <c r="DK766" s="208"/>
      <c r="DL766" s="208"/>
      <c r="DM766" s="208"/>
      <c r="DN766" s="208"/>
      <c r="DO766" s="208"/>
      <c r="DP766" s="208"/>
      <c r="DQ766" s="208"/>
      <c r="DR766" s="699"/>
      <c r="DS766" s="112"/>
      <c r="DT766" s="112"/>
      <c r="DU766" s="112"/>
      <c r="DV766" s="692"/>
      <c r="DW766" s="718"/>
      <c r="DX766" s="718"/>
      <c r="DY766" s="718"/>
      <c r="DZ766" s="718"/>
      <c r="EA766" s="718"/>
      <c r="EB766" s="718"/>
      <c r="EC766" s="718"/>
      <c r="ED766" s="718"/>
      <c r="EE766" s="603"/>
    </row>
    <row r="767" spans="1:135" s="604" customFormat="1" ht="15.75" customHeight="1">
      <c r="A767" s="748" t="s">
        <v>155</v>
      </c>
      <c r="B767" s="284"/>
      <c r="C767" s="284"/>
      <c r="D767" s="284"/>
      <c r="E767" s="284"/>
      <c r="F767" s="284"/>
      <c r="G767" s="284"/>
      <c r="H767" s="284"/>
      <c r="I767" s="284"/>
      <c r="J767" s="284"/>
      <c r="K767" s="284"/>
      <c r="L767" s="284"/>
      <c r="M767" s="284"/>
      <c r="N767" s="284">
        <v>1</v>
      </c>
      <c r="O767" s="284"/>
      <c r="P767" s="284"/>
      <c r="Q767" s="284"/>
      <c r="R767" s="284">
        <v>1</v>
      </c>
      <c r="S767" s="284">
        <v>1</v>
      </c>
      <c r="T767" s="880"/>
      <c r="U767" s="284"/>
      <c r="V767" s="284"/>
      <c r="W767" s="284"/>
      <c r="X767" s="284"/>
      <c r="Y767" s="284"/>
      <c r="Z767" s="284"/>
      <c r="AA767" s="284"/>
      <c r="AB767" s="284"/>
      <c r="AC767" s="284"/>
      <c r="AD767" s="284"/>
      <c r="AE767" s="284"/>
      <c r="AF767" s="284"/>
      <c r="AG767" s="284"/>
      <c r="AH767" s="284"/>
      <c r="AI767" s="284"/>
      <c r="AJ767" s="284"/>
      <c r="AK767" s="284"/>
      <c r="AL767" s="284">
        <v>1</v>
      </c>
      <c r="AM767" s="880"/>
      <c r="AN767" s="284"/>
      <c r="AO767" s="284"/>
      <c r="AP767" s="284"/>
      <c r="AQ767" s="284"/>
      <c r="AR767" s="284"/>
      <c r="AS767" s="284"/>
      <c r="AT767" s="284"/>
      <c r="AU767" s="284"/>
      <c r="AV767" s="284"/>
      <c r="AW767" s="284"/>
      <c r="AX767" s="284"/>
      <c r="AY767" s="284"/>
      <c r="AZ767" s="284"/>
      <c r="BA767" s="284"/>
      <c r="BB767" s="284"/>
      <c r="BC767" s="284"/>
      <c r="BD767" s="284">
        <v>1</v>
      </c>
      <c r="BE767" s="284"/>
      <c r="BF767" s="880"/>
      <c r="BG767" s="284"/>
      <c r="BH767" s="284"/>
      <c r="BI767" s="284"/>
      <c r="BJ767" s="284"/>
      <c r="BK767" s="284"/>
      <c r="BL767" s="284"/>
      <c r="BM767" s="284"/>
      <c r="BN767" s="284"/>
      <c r="BO767" s="284"/>
      <c r="BP767" s="284"/>
      <c r="BQ767" s="284"/>
      <c r="BR767" s="284"/>
      <c r="BS767" s="284"/>
      <c r="BT767" s="284"/>
      <c r="BU767" s="284"/>
      <c r="BV767" s="284"/>
      <c r="BW767" s="284"/>
      <c r="BX767" s="284"/>
      <c r="BY767" s="880"/>
      <c r="BZ767" s="284">
        <v>1</v>
      </c>
      <c r="CA767" s="284"/>
      <c r="CB767" s="284"/>
      <c r="CC767" s="284"/>
      <c r="CD767" s="698">
        <f t="shared" si="2376"/>
        <v>1</v>
      </c>
      <c r="CE767" s="698" t="str">
        <f t="shared" si="2377"/>
        <v/>
      </c>
      <c r="CF767" s="698" t="str">
        <f t="shared" si="2378"/>
        <v/>
      </c>
      <c r="CG767" s="787" t="str">
        <f t="shared" si="2379"/>
        <v/>
      </c>
      <c r="CH767" s="1371" t="str">
        <f t="shared" ref="CH767:CQ770" si="2388">IF($CH$4=$CD$4,IF(OR(-FLOOR(((18-COUNT($B767:$S767))/2),1)+CH$7&lt;1,-FLOOR(((18-COUNT($B767:$S767))/2),1)+CH$7&gt;COUNT($B767:$S767)),"",LARGE($B767:$S767,-FLOOR(((18-COUNT($B767:$S767))/2),1)+CH$7)),IF(OR(-FLOOR(((18-COUNT($AN767:$BE767))/2),1)+CH$7&lt;1,-FLOOR(((18-COUNT($AN767:$BE767))/2),1)+CH$7&gt;COUNT($AN767:$BE767)),"",LARGE($AN767:$BE767,-FLOOR(((18-COUNT($AN767:$BE767))/2),1)+CH$7)))</f>
        <v/>
      </c>
      <c r="CI767" s="1372" t="str">
        <f t="shared" si="2388"/>
        <v/>
      </c>
      <c r="CJ767" s="1373" t="str">
        <f t="shared" si="2388"/>
        <v/>
      </c>
      <c r="CK767" s="1373" t="str">
        <f t="shared" si="2388"/>
        <v/>
      </c>
      <c r="CL767" s="1373" t="str">
        <f t="shared" si="2388"/>
        <v/>
      </c>
      <c r="CM767" s="1373" t="str">
        <f t="shared" si="2388"/>
        <v/>
      </c>
      <c r="CN767" s="1373" t="str">
        <f t="shared" si="2388"/>
        <v/>
      </c>
      <c r="CO767" s="1374" t="str">
        <f t="shared" si="2388"/>
        <v/>
      </c>
      <c r="CP767" s="1374">
        <f t="shared" si="2388"/>
        <v>1</v>
      </c>
      <c r="CQ767" s="1374">
        <f t="shared" si="2388"/>
        <v>1</v>
      </c>
      <c r="CR767" s="1374">
        <f t="shared" ref="CR767:CY770" si="2389">IF($CH$4=$CD$4,IF(OR(-FLOOR(((18-COUNT($B767:$S767))/2),1)+CR$7&lt;1,-FLOOR(((18-COUNT($B767:$S767))/2),1)+CR$7&gt;COUNT($B767:$S767)),"",LARGE($B767:$S767,-FLOOR(((18-COUNT($B767:$S767))/2),1)+CR$7)),IF(OR(-FLOOR(((18-COUNT($AN767:$BE767))/2),1)+CR$7&lt;1,-FLOOR(((18-COUNT($AN767:$BE767))/2),1)+CR$7&gt;COUNT($AN767:$BE767)),"",LARGE($AN767:$BE767,-FLOOR(((18-COUNT($AN767:$BE767))/2),1)+CR$7)))</f>
        <v>1</v>
      </c>
      <c r="CS767" s="1373" t="str">
        <f t="shared" si="2389"/>
        <v/>
      </c>
      <c r="CT767" s="1373" t="str">
        <f t="shared" si="2389"/>
        <v/>
      </c>
      <c r="CU767" s="1373" t="str">
        <f t="shared" si="2389"/>
        <v/>
      </c>
      <c r="CV767" s="1373" t="str">
        <f t="shared" si="2389"/>
        <v/>
      </c>
      <c r="CW767" s="1373" t="str">
        <f t="shared" si="2389"/>
        <v/>
      </c>
      <c r="CX767" s="1372" t="str">
        <f t="shared" si="2389"/>
        <v/>
      </c>
      <c r="CY767" s="1375" t="str">
        <f t="shared" si="2389"/>
        <v/>
      </c>
      <c r="CZ767" s="532" t="str">
        <f t="shared" ref="CZ767:DI770" si="2390">IF($CH$4=$CD$4,IF(OR(-FLOOR(((18-COUNT($U767:$AL767))/2),1)+CZ$7&lt;1,-FLOOR(((18-COUNT($U767:$AL767))/2),1)+CZ$7&gt;COUNT($U767:$AL767)),"",LARGE($U767:$AL767,-FLOOR(((18-COUNT($U767:$AL767))/2),1)+CZ$7)),IF(OR(-FLOOR(((18-COUNT($BG767:$BX767))/2),1)+CZ$7&lt;1,-FLOOR(((18-COUNT($BG767:$BX767))/2),1)+CZ$7&gt;COUNT($BG767:$BX767)),"",LARGE($BG767:$BX767,-FLOOR(((18-COUNT($BG767:$BX767))/2),1)+CZ$7)))</f>
        <v/>
      </c>
      <c r="DA767" s="533" t="str">
        <f t="shared" si="2390"/>
        <v/>
      </c>
      <c r="DB767" s="534" t="str">
        <f t="shared" si="2390"/>
        <v/>
      </c>
      <c r="DC767" s="534" t="str">
        <f t="shared" si="2390"/>
        <v/>
      </c>
      <c r="DD767" s="534" t="str">
        <f t="shared" si="2390"/>
        <v/>
      </c>
      <c r="DE767" s="534" t="str">
        <f t="shared" si="2390"/>
        <v/>
      </c>
      <c r="DF767" s="534" t="str">
        <f t="shared" si="2390"/>
        <v/>
      </c>
      <c r="DG767" s="535" t="str">
        <f t="shared" si="2390"/>
        <v/>
      </c>
      <c r="DH767" s="535" t="str">
        <f t="shared" si="2390"/>
        <v/>
      </c>
      <c r="DI767" s="535">
        <f t="shared" si="2390"/>
        <v>1</v>
      </c>
      <c r="DJ767" s="535" t="str">
        <f t="shared" ref="DJ767:DQ770" si="2391">IF($CH$4=$CD$4,IF(OR(-FLOOR(((18-COUNT($U767:$AL767))/2),1)+DJ$7&lt;1,-FLOOR(((18-COUNT($U767:$AL767))/2),1)+DJ$7&gt;COUNT($U767:$AL767)),"",LARGE($U767:$AL767,-FLOOR(((18-COUNT($U767:$AL767))/2),1)+DJ$7)),IF(OR(-FLOOR(((18-COUNT($BG767:$BX767))/2),1)+DJ$7&lt;1,-FLOOR(((18-COUNT($BG767:$BX767))/2),1)+DJ$7&gt;COUNT($BG767:$BX767)),"",LARGE($BG767:$BX767,-FLOOR(((18-COUNT($BG767:$BX767))/2),1)+DJ$7)))</f>
        <v/>
      </c>
      <c r="DK767" s="534" t="str">
        <f t="shared" si="2391"/>
        <v/>
      </c>
      <c r="DL767" s="534" t="str">
        <f t="shared" si="2391"/>
        <v/>
      </c>
      <c r="DM767" s="534" t="str">
        <f t="shared" si="2391"/>
        <v/>
      </c>
      <c r="DN767" s="534" t="str">
        <f t="shared" si="2391"/>
        <v/>
      </c>
      <c r="DO767" s="534" t="str">
        <f t="shared" si="2391"/>
        <v/>
      </c>
      <c r="DP767" s="533" t="str">
        <f t="shared" si="2391"/>
        <v/>
      </c>
      <c r="DQ767" s="532" t="str">
        <f t="shared" si="2391"/>
        <v/>
      </c>
      <c r="DR767" s="753">
        <f>COUNT(B767:S767)</f>
        <v>3</v>
      </c>
      <c r="DS767" s="111">
        <f>COUNT(U767:AL767)</f>
        <v>1</v>
      </c>
      <c r="DT767" s="111">
        <f>COUNT(AN767:BE767)</f>
        <v>1</v>
      </c>
      <c r="DU767" s="111">
        <f>COUNT(BG767:BX767)</f>
        <v>0</v>
      </c>
      <c r="DV767" s="602"/>
      <c r="DW767" s="719"/>
      <c r="DX767" s="719"/>
      <c r="DY767" s="719"/>
      <c r="DZ767" s="719"/>
      <c r="EA767" s="719"/>
      <c r="EB767" s="719"/>
      <c r="EC767" s="719"/>
      <c r="ED767" s="719"/>
      <c r="EE767" s="603"/>
    </row>
    <row r="768" spans="1:135" s="604" customFormat="1" ht="15.75" customHeight="1">
      <c r="A768" s="748" t="s">
        <v>156</v>
      </c>
      <c r="B768" s="284"/>
      <c r="C768" s="284"/>
      <c r="D768" s="284"/>
      <c r="E768" s="284"/>
      <c r="F768" s="284"/>
      <c r="G768" s="284"/>
      <c r="H768" s="284"/>
      <c r="I768" s="284"/>
      <c r="J768" s="284"/>
      <c r="K768" s="284"/>
      <c r="L768" s="284"/>
      <c r="M768" s="284"/>
      <c r="N768" s="284">
        <v>1</v>
      </c>
      <c r="O768" s="284"/>
      <c r="P768" s="284"/>
      <c r="Q768" s="284"/>
      <c r="R768" s="284">
        <v>12</v>
      </c>
      <c r="S768" s="284">
        <v>1</v>
      </c>
      <c r="T768" s="880"/>
      <c r="U768" s="284"/>
      <c r="V768" s="284"/>
      <c r="W768" s="284"/>
      <c r="X768" s="284"/>
      <c r="Y768" s="284"/>
      <c r="Z768" s="284"/>
      <c r="AA768" s="284"/>
      <c r="AB768" s="284"/>
      <c r="AC768" s="284"/>
      <c r="AD768" s="284"/>
      <c r="AE768" s="284"/>
      <c r="AF768" s="284"/>
      <c r="AG768" s="284"/>
      <c r="AH768" s="284"/>
      <c r="AI768" s="284"/>
      <c r="AJ768" s="284"/>
      <c r="AK768" s="284"/>
      <c r="AL768" s="284">
        <v>2</v>
      </c>
      <c r="AM768" s="880"/>
      <c r="AN768" s="284"/>
      <c r="AO768" s="284"/>
      <c r="AP768" s="284"/>
      <c r="AQ768" s="284"/>
      <c r="AR768" s="284"/>
      <c r="AS768" s="284"/>
      <c r="AT768" s="284"/>
      <c r="AU768" s="284"/>
      <c r="AV768" s="284"/>
      <c r="AW768" s="284"/>
      <c r="AX768" s="284"/>
      <c r="AY768" s="284"/>
      <c r="AZ768" s="284"/>
      <c r="BA768" s="284"/>
      <c r="BB768" s="284"/>
      <c r="BC768" s="284"/>
      <c r="BD768" s="284">
        <v>12</v>
      </c>
      <c r="BE768" s="284"/>
      <c r="BF768" s="880"/>
      <c r="BG768" s="284"/>
      <c r="BH768" s="284"/>
      <c r="BI768" s="284"/>
      <c r="BJ768" s="284"/>
      <c r="BK768" s="284"/>
      <c r="BL768" s="284"/>
      <c r="BM768" s="284"/>
      <c r="BN768" s="284"/>
      <c r="BO768" s="284"/>
      <c r="BP768" s="284"/>
      <c r="BQ768" s="284"/>
      <c r="BR768" s="284"/>
      <c r="BS768" s="284"/>
      <c r="BT768" s="284"/>
      <c r="BU768" s="284"/>
      <c r="BV768" s="284"/>
      <c r="BW768" s="284"/>
      <c r="BX768" s="284"/>
      <c r="BY768" s="880"/>
      <c r="BZ768" s="284">
        <v>1</v>
      </c>
      <c r="CA768" s="284"/>
      <c r="CB768" s="284"/>
      <c r="CC768" s="284"/>
      <c r="CD768" s="698">
        <f t="shared" si="2376"/>
        <v>1</v>
      </c>
      <c r="CE768" s="698" t="str">
        <f t="shared" si="2377"/>
        <v/>
      </c>
      <c r="CF768" s="698" t="str">
        <f t="shared" si="2378"/>
        <v/>
      </c>
      <c r="CG768" s="787" t="str">
        <f t="shared" si="2379"/>
        <v/>
      </c>
      <c r="CH768" s="1371" t="str">
        <f t="shared" si="2388"/>
        <v/>
      </c>
      <c r="CI768" s="1372" t="str">
        <f t="shared" si="2388"/>
        <v/>
      </c>
      <c r="CJ768" s="1373" t="str">
        <f t="shared" si="2388"/>
        <v/>
      </c>
      <c r="CK768" s="1373" t="str">
        <f t="shared" si="2388"/>
        <v/>
      </c>
      <c r="CL768" s="1373" t="str">
        <f t="shared" si="2388"/>
        <v/>
      </c>
      <c r="CM768" s="1373" t="str">
        <f t="shared" si="2388"/>
        <v/>
      </c>
      <c r="CN768" s="1373" t="str">
        <f t="shared" si="2388"/>
        <v/>
      </c>
      <c r="CO768" s="1374" t="str">
        <f t="shared" si="2388"/>
        <v/>
      </c>
      <c r="CP768" s="1374">
        <f t="shared" si="2388"/>
        <v>1</v>
      </c>
      <c r="CQ768" s="1374">
        <f t="shared" si="2388"/>
        <v>1</v>
      </c>
      <c r="CR768" s="1374">
        <f t="shared" si="2389"/>
        <v>12</v>
      </c>
      <c r="CS768" s="1373" t="str">
        <f t="shared" si="2389"/>
        <v/>
      </c>
      <c r="CT768" s="1373" t="str">
        <f t="shared" si="2389"/>
        <v/>
      </c>
      <c r="CU768" s="1373" t="str">
        <f t="shared" si="2389"/>
        <v/>
      </c>
      <c r="CV768" s="1373" t="str">
        <f t="shared" si="2389"/>
        <v/>
      </c>
      <c r="CW768" s="1373" t="str">
        <f t="shared" si="2389"/>
        <v/>
      </c>
      <c r="CX768" s="1372" t="str">
        <f t="shared" si="2389"/>
        <v/>
      </c>
      <c r="CY768" s="1375" t="str">
        <f t="shared" si="2389"/>
        <v/>
      </c>
      <c r="CZ768" s="532" t="str">
        <f t="shared" si="2390"/>
        <v/>
      </c>
      <c r="DA768" s="533" t="str">
        <f t="shared" si="2390"/>
        <v/>
      </c>
      <c r="DB768" s="534" t="str">
        <f t="shared" si="2390"/>
        <v/>
      </c>
      <c r="DC768" s="534" t="str">
        <f t="shared" si="2390"/>
        <v/>
      </c>
      <c r="DD768" s="534" t="str">
        <f t="shared" si="2390"/>
        <v/>
      </c>
      <c r="DE768" s="534" t="str">
        <f t="shared" si="2390"/>
        <v/>
      </c>
      <c r="DF768" s="534" t="str">
        <f t="shared" si="2390"/>
        <v/>
      </c>
      <c r="DG768" s="535" t="str">
        <f t="shared" si="2390"/>
        <v/>
      </c>
      <c r="DH768" s="535" t="str">
        <f t="shared" si="2390"/>
        <v/>
      </c>
      <c r="DI768" s="535">
        <f t="shared" si="2390"/>
        <v>2</v>
      </c>
      <c r="DJ768" s="535" t="str">
        <f t="shared" si="2391"/>
        <v/>
      </c>
      <c r="DK768" s="534" t="str">
        <f t="shared" si="2391"/>
        <v/>
      </c>
      <c r="DL768" s="534" t="str">
        <f t="shared" si="2391"/>
        <v/>
      </c>
      <c r="DM768" s="534" t="str">
        <f t="shared" si="2391"/>
        <v/>
      </c>
      <c r="DN768" s="534" t="str">
        <f t="shared" si="2391"/>
        <v/>
      </c>
      <c r="DO768" s="534" t="str">
        <f t="shared" si="2391"/>
        <v/>
      </c>
      <c r="DP768" s="533" t="str">
        <f t="shared" si="2391"/>
        <v/>
      </c>
      <c r="DQ768" s="532" t="str">
        <f t="shared" si="2391"/>
        <v/>
      </c>
      <c r="DR768" s="753">
        <f>COUNT(B768:S768)</f>
        <v>3</v>
      </c>
      <c r="DS768" s="111">
        <f>COUNT(U768:AL768)</f>
        <v>1</v>
      </c>
      <c r="DT768" s="111">
        <f>COUNT(AN768:BE768)</f>
        <v>1</v>
      </c>
      <c r="DU768" s="111">
        <f>COUNT(BG768:BX768)</f>
        <v>0</v>
      </c>
      <c r="DV768" s="602"/>
      <c r="DW768" s="719"/>
      <c r="DX768" s="719"/>
      <c r="DY768" s="719"/>
      <c r="DZ768" s="719"/>
      <c r="EA768" s="719"/>
      <c r="EB768" s="719"/>
      <c r="EC768" s="719"/>
      <c r="ED768" s="719"/>
      <c r="EE768" s="603"/>
    </row>
    <row r="769" spans="1:135" s="604" customFormat="1" ht="15.75" customHeight="1">
      <c r="A769" s="748" t="s">
        <v>157</v>
      </c>
      <c r="B769" s="284"/>
      <c r="C769" s="284"/>
      <c r="D769" s="284"/>
      <c r="E769" s="284"/>
      <c r="F769" s="284"/>
      <c r="G769" s="284"/>
      <c r="H769" s="284"/>
      <c r="I769" s="284"/>
      <c r="J769" s="284"/>
      <c r="K769" s="284"/>
      <c r="L769" s="284"/>
      <c r="M769" s="284"/>
      <c r="N769" s="284">
        <v>450</v>
      </c>
      <c r="O769" s="284"/>
      <c r="P769" s="284"/>
      <c r="Q769" s="284"/>
      <c r="R769" s="284">
        <v>220</v>
      </c>
      <c r="S769" s="284">
        <v>1500</v>
      </c>
      <c r="T769" s="880"/>
      <c r="U769" s="284"/>
      <c r="V769" s="284"/>
      <c r="W769" s="284"/>
      <c r="X769" s="284"/>
      <c r="Y769" s="284"/>
      <c r="Z769" s="284"/>
      <c r="AA769" s="284"/>
      <c r="AB769" s="284"/>
      <c r="AC769" s="284"/>
      <c r="AD769" s="284"/>
      <c r="AE769" s="284"/>
      <c r="AF769" s="284"/>
      <c r="AG769" s="284"/>
      <c r="AH769" s="284"/>
      <c r="AI769" s="284"/>
      <c r="AJ769" s="284"/>
      <c r="AK769" s="284"/>
      <c r="AL769" s="284">
        <v>2000</v>
      </c>
      <c r="AM769" s="880"/>
      <c r="AN769" s="284"/>
      <c r="AO769" s="284"/>
      <c r="AP769" s="284"/>
      <c r="AQ769" s="284"/>
      <c r="AR769" s="284"/>
      <c r="AS769" s="284"/>
      <c r="AT769" s="284"/>
      <c r="AU769" s="284"/>
      <c r="AV769" s="284"/>
      <c r="AW769" s="284"/>
      <c r="AX769" s="284"/>
      <c r="AY769" s="284"/>
      <c r="AZ769" s="284"/>
      <c r="BA769" s="284"/>
      <c r="BB769" s="284"/>
      <c r="BC769" s="284"/>
      <c r="BD769" s="284">
        <v>2500</v>
      </c>
      <c r="BE769" s="284"/>
      <c r="BF769" s="880"/>
      <c r="BG769" s="284"/>
      <c r="BH769" s="284"/>
      <c r="BI769" s="284"/>
      <c r="BJ769" s="284"/>
      <c r="BK769" s="284"/>
      <c r="BL769" s="284"/>
      <c r="BM769" s="284"/>
      <c r="BN769" s="284"/>
      <c r="BO769" s="284"/>
      <c r="BP769" s="284"/>
      <c r="BQ769" s="284"/>
      <c r="BR769" s="284"/>
      <c r="BS769" s="284"/>
      <c r="BT769" s="284"/>
      <c r="BU769" s="284"/>
      <c r="BV769" s="284"/>
      <c r="BW769" s="284"/>
      <c r="BX769" s="284"/>
      <c r="BY769" s="880"/>
      <c r="BZ769" s="284">
        <v>450</v>
      </c>
      <c r="CA769" s="284"/>
      <c r="CB769" s="284"/>
      <c r="CC769" s="284"/>
      <c r="CD769" s="698">
        <f t="shared" si="2376"/>
        <v>450</v>
      </c>
      <c r="CE769" s="698" t="str">
        <f t="shared" si="2377"/>
        <v/>
      </c>
      <c r="CF769" s="698" t="str">
        <f t="shared" si="2378"/>
        <v/>
      </c>
      <c r="CG769" s="787" t="str">
        <f t="shared" si="2379"/>
        <v/>
      </c>
      <c r="CH769" s="1371" t="str">
        <f t="shared" si="2388"/>
        <v/>
      </c>
      <c r="CI769" s="1372" t="str">
        <f t="shared" si="2388"/>
        <v/>
      </c>
      <c r="CJ769" s="1373" t="str">
        <f t="shared" si="2388"/>
        <v/>
      </c>
      <c r="CK769" s="1373" t="str">
        <f t="shared" si="2388"/>
        <v/>
      </c>
      <c r="CL769" s="1373" t="str">
        <f t="shared" si="2388"/>
        <v/>
      </c>
      <c r="CM769" s="1373" t="str">
        <f t="shared" si="2388"/>
        <v/>
      </c>
      <c r="CN769" s="1373" t="str">
        <f t="shared" si="2388"/>
        <v/>
      </c>
      <c r="CO769" s="1374" t="str">
        <f t="shared" si="2388"/>
        <v/>
      </c>
      <c r="CP769" s="1374">
        <f t="shared" si="2388"/>
        <v>220</v>
      </c>
      <c r="CQ769" s="1374">
        <f t="shared" si="2388"/>
        <v>450</v>
      </c>
      <c r="CR769" s="1374">
        <f t="shared" si="2389"/>
        <v>1500</v>
      </c>
      <c r="CS769" s="1373" t="str">
        <f t="shared" si="2389"/>
        <v/>
      </c>
      <c r="CT769" s="1373" t="str">
        <f t="shared" si="2389"/>
        <v/>
      </c>
      <c r="CU769" s="1373" t="str">
        <f t="shared" si="2389"/>
        <v/>
      </c>
      <c r="CV769" s="1373" t="str">
        <f t="shared" si="2389"/>
        <v/>
      </c>
      <c r="CW769" s="1373" t="str">
        <f t="shared" si="2389"/>
        <v/>
      </c>
      <c r="CX769" s="1372" t="str">
        <f t="shared" si="2389"/>
        <v/>
      </c>
      <c r="CY769" s="1375" t="str">
        <f t="shared" si="2389"/>
        <v/>
      </c>
      <c r="CZ769" s="532" t="str">
        <f t="shared" si="2390"/>
        <v/>
      </c>
      <c r="DA769" s="533" t="str">
        <f t="shared" si="2390"/>
        <v/>
      </c>
      <c r="DB769" s="534" t="str">
        <f t="shared" si="2390"/>
        <v/>
      </c>
      <c r="DC769" s="534" t="str">
        <f t="shared" si="2390"/>
        <v/>
      </c>
      <c r="DD769" s="534" t="str">
        <f t="shared" si="2390"/>
        <v/>
      </c>
      <c r="DE769" s="534" t="str">
        <f t="shared" si="2390"/>
        <v/>
      </c>
      <c r="DF769" s="534" t="str">
        <f t="shared" si="2390"/>
        <v/>
      </c>
      <c r="DG769" s="535" t="str">
        <f t="shared" si="2390"/>
        <v/>
      </c>
      <c r="DH769" s="535" t="str">
        <f t="shared" si="2390"/>
        <v/>
      </c>
      <c r="DI769" s="535">
        <f t="shared" si="2390"/>
        <v>2000</v>
      </c>
      <c r="DJ769" s="535" t="str">
        <f t="shared" si="2391"/>
        <v/>
      </c>
      <c r="DK769" s="534" t="str">
        <f t="shared" si="2391"/>
        <v/>
      </c>
      <c r="DL769" s="534" t="str">
        <f t="shared" si="2391"/>
        <v/>
      </c>
      <c r="DM769" s="534" t="str">
        <f t="shared" si="2391"/>
        <v/>
      </c>
      <c r="DN769" s="534" t="str">
        <f t="shared" si="2391"/>
        <v/>
      </c>
      <c r="DO769" s="534" t="str">
        <f t="shared" si="2391"/>
        <v/>
      </c>
      <c r="DP769" s="533" t="str">
        <f t="shared" si="2391"/>
        <v/>
      </c>
      <c r="DQ769" s="532" t="str">
        <f t="shared" si="2391"/>
        <v/>
      </c>
      <c r="DR769" s="753">
        <f>COUNT(B769:S769)</f>
        <v>3</v>
      </c>
      <c r="DS769" s="111">
        <f>COUNT(U769:AL769)</f>
        <v>1</v>
      </c>
      <c r="DT769" s="111">
        <f>COUNT(AN769:BE769)</f>
        <v>1</v>
      </c>
      <c r="DU769" s="111">
        <f>COUNT(BG769:BX769)</f>
        <v>0</v>
      </c>
      <c r="DV769" s="602"/>
      <c r="DW769" s="719"/>
      <c r="DX769" s="719"/>
      <c r="DY769" s="719"/>
      <c r="DZ769" s="719"/>
      <c r="EA769" s="719"/>
      <c r="EB769" s="719"/>
      <c r="EC769" s="719"/>
      <c r="ED769" s="719"/>
      <c r="EE769" s="603"/>
    </row>
    <row r="770" spans="1:135" s="604" customFormat="1" ht="15.75" customHeight="1">
      <c r="A770" s="740" t="s">
        <v>158</v>
      </c>
      <c r="B770" s="708" t="str">
        <f t="shared" ref="B770:S770" si="2392">IF(B767="","",B767*B768*B769)</f>
        <v/>
      </c>
      <c r="C770" s="708" t="str">
        <f t="shared" si="2392"/>
        <v/>
      </c>
      <c r="D770" s="708" t="str">
        <f t="shared" si="2392"/>
        <v/>
      </c>
      <c r="E770" s="708" t="str">
        <f t="shared" si="2392"/>
        <v/>
      </c>
      <c r="F770" s="708" t="str">
        <f t="shared" si="2392"/>
        <v/>
      </c>
      <c r="G770" s="708" t="str">
        <f t="shared" si="2392"/>
        <v/>
      </c>
      <c r="H770" s="708" t="str">
        <f t="shared" si="2392"/>
        <v/>
      </c>
      <c r="I770" s="708" t="str">
        <f t="shared" si="2392"/>
        <v/>
      </c>
      <c r="J770" s="708" t="str">
        <f t="shared" si="2392"/>
        <v/>
      </c>
      <c r="K770" s="708" t="str">
        <f t="shared" si="2392"/>
        <v/>
      </c>
      <c r="L770" s="708" t="str">
        <f t="shared" si="2392"/>
        <v/>
      </c>
      <c r="M770" s="708" t="str">
        <f t="shared" si="2392"/>
        <v/>
      </c>
      <c r="N770" s="708">
        <f t="shared" si="2392"/>
        <v>450</v>
      </c>
      <c r="O770" s="708" t="str">
        <f t="shared" si="2392"/>
        <v/>
      </c>
      <c r="P770" s="708" t="str">
        <f t="shared" si="2392"/>
        <v/>
      </c>
      <c r="Q770" s="708" t="str">
        <f t="shared" si="2392"/>
        <v/>
      </c>
      <c r="R770" s="708">
        <f t="shared" si="2392"/>
        <v>2640</v>
      </c>
      <c r="S770" s="708">
        <f t="shared" si="2392"/>
        <v>1500</v>
      </c>
      <c r="T770" s="747"/>
      <c r="U770" s="708" t="str">
        <f t="shared" ref="U770:AL770" si="2393">IF(U767="","",U767*U768*U769)</f>
        <v/>
      </c>
      <c r="V770" s="708" t="str">
        <f t="shared" si="2393"/>
        <v/>
      </c>
      <c r="W770" s="708" t="str">
        <f t="shared" si="2393"/>
        <v/>
      </c>
      <c r="X770" s="708" t="str">
        <f t="shared" si="2393"/>
        <v/>
      </c>
      <c r="Y770" s="708" t="str">
        <f t="shared" si="2393"/>
        <v/>
      </c>
      <c r="Z770" s="708" t="str">
        <f t="shared" si="2393"/>
        <v/>
      </c>
      <c r="AA770" s="708" t="str">
        <f t="shared" si="2393"/>
        <v/>
      </c>
      <c r="AB770" s="708" t="str">
        <f t="shared" si="2393"/>
        <v/>
      </c>
      <c r="AC770" s="708" t="str">
        <f t="shared" si="2393"/>
        <v/>
      </c>
      <c r="AD770" s="708" t="str">
        <f t="shared" si="2393"/>
        <v/>
      </c>
      <c r="AE770" s="708" t="str">
        <f t="shared" si="2393"/>
        <v/>
      </c>
      <c r="AF770" s="708" t="str">
        <f t="shared" si="2393"/>
        <v/>
      </c>
      <c r="AG770" s="708" t="str">
        <f t="shared" si="2393"/>
        <v/>
      </c>
      <c r="AH770" s="708" t="str">
        <f t="shared" si="2393"/>
        <v/>
      </c>
      <c r="AI770" s="708" t="str">
        <f t="shared" si="2393"/>
        <v/>
      </c>
      <c r="AJ770" s="708" t="str">
        <f t="shared" si="2393"/>
        <v/>
      </c>
      <c r="AK770" s="708" t="str">
        <f t="shared" si="2393"/>
        <v/>
      </c>
      <c r="AL770" s="708">
        <f t="shared" si="2393"/>
        <v>4000</v>
      </c>
      <c r="AM770" s="747"/>
      <c r="AN770" s="708" t="str">
        <f t="shared" ref="AN770:BE770" si="2394">IF(AN767="","",AN767*AN768*AN769)</f>
        <v/>
      </c>
      <c r="AO770" s="708" t="str">
        <f t="shared" si="2394"/>
        <v/>
      </c>
      <c r="AP770" s="708" t="str">
        <f t="shared" si="2394"/>
        <v/>
      </c>
      <c r="AQ770" s="708" t="str">
        <f t="shared" si="2394"/>
        <v/>
      </c>
      <c r="AR770" s="708" t="str">
        <f t="shared" si="2394"/>
        <v/>
      </c>
      <c r="AS770" s="708" t="str">
        <f t="shared" si="2394"/>
        <v/>
      </c>
      <c r="AT770" s="708" t="str">
        <f t="shared" si="2394"/>
        <v/>
      </c>
      <c r="AU770" s="708" t="str">
        <f t="shared" si="2394"/>
        <v/>
      </c>
      <c r="AV770" s="708" t="str">
        <f t="shared" si="2394"/>
        <v/>
      </c>
      <c r="AW770" s="708" t="str">
        <f t="shared" si="2394"/>
        <v/>
      </c>
      <c r="AX770" s="708" t="str">
        <f t="shared" si="2394"/>
        <v/>
      </c>
      <c r="AY770" s="708" t="str">
        <f t="shared" si="2394"/>
        <v/>
      </c>
      <c r="AZ770" s="708" t="str">
        <f t="shared" si="2394"/>
        <v/>
      </c>
      <c r="BA770" s="708" t="str">
        <f t="shared" si="2394"/>
        <v/>
      </c>
      <c r="BB770" s="708" t="str">
        <f t="shared" si="2394"/>
        <v/>
      </c>
      <c r="BC770" s="708" t="str">
        <f t="shared" si="2394"/>
        <v/>
      </c>
      <c r="BD770" s="708">
        <f t="shared" si="2394"/>
        <v>30000</v>
      </c>
      <c r="BE770" s="708" t="str">
        <f t="shared" si="2394"/>
        <v/>
      </c>
      <c r="BF770" s="747"/>
      <c r="BG770" s="708" t="str">
        <f t="shared" ref="BG770:BX770" si="2395">IF(BG767="","",BG767*BG768*BG769)</f>
        <v/>
      </c>
      <c r="BH770" s="708" t="str">
        <f t="shared" si="2395"/>
        <v/>
      </c>
      <c r="BI770" s="708" t="str">
        <f t="shared" si="2395"/>
        <v/>
      </c>
      <c r="BJ770" s="708" t="str">
        <f t="shared" si="2395"/>
        <v/>
      </c>
      <c r="BK770" s="708" t="str">
        <f t="shared" si="2395"/>
        <v/>
      </c>
      <c r="BL770" s="708" t="str">
        <f t="shared" si="2395"/>
        <v/>
      </c>
      <c r="BM770" s="708" t="str">
        <f t="shared" si="2395"/>
        <v/>
      </c>
      <c r="BN770" s="708" t="str">
        <f t="shared" si="2395"/>
        <v/>
      </c>
      <c r="BO770" s="708" t="str">
        <f t="shared" si="2395"/>
        <v/>
      </c>
      <c r="BP770" s="708" t="str">
        <f t="shared" si="2395"/>
        <v/>
      </c>
      <c r="BQ770" s="708" t="str">
        <f t="shared" si="2395"/>
        <v/>
      </c>
      <c r="BR770" s="708" t="str">
        <f t="shared" si="2395"/>
        <v/>
      </c>
      <c r="BS770" s="708" t="str">
        <f t="shared" si="2395"/>
        <v/>
      </c>
      <c r="BT770" s="708" t="str">
        <f t="shared" si="2395"/>
        <v/>
      </c>
      <c r="BU770" s="708" t="str">
        <f t="shared" si="2395"/>
        <v/>
      </c>
      <c r="BV770" s="708" t="str">
        <f t="shared" si="2395"/>
        <v/>
      </c>
      <c r="BW770" s="708" t="str">
        <f t="shared" si="2395"/>
        <v/>
      </c>
      <c r="BX770" s="708" t="str">
        <f t="shared" si="2395"/>
        <v/>
      </c>
      <c r="BY770" s="747"/>
      <c r="BZ770" s="708">
        <f>IF(BZ767="","",BZ767*BZ768*BZ769)</f>
        <v>450</v>
      </c>
      <c r="CA770" s="708" t="str">
        <f>IF(CA767="","",CA767*CA768*CA769)</f>
        <v/>
      </c>
      <c r="CB770" s="708" t="str">
        <f>IF(CB767="","",CB767*CB768*CB769)</f>
        <v/>
      </c>
      <c r="CC770" s="708" t="str">
        <f>IF(CC767="","",CC767*CC768*CC769)</f>
        <v/>
      </c>
      <c r="CD770" s="698">
        <f t="shared" si="2376"/>
        <v>1500</v>
      </c>
      <c r="CE770" s="698" t="str">
        <f t="shared" si="2377"/>
        <v/>
      </c>
      <c r="CF770" s="698" t="str">
        <f t="shared" si="2378"/>
        <v/>
      </c>
      <c r="CG770" s="787" t="str">
        <f t="shared" si="2379"/>
        <v/>
      </c>
      <c r="CH770" s="1371" t="str">
        <f t="shared" si="2388"/>
        <v/>
      </c>
      <c r="CI770" s="1372" t="str">
        <f t="shared" si="2388"/>
        <v/>
      </c>
      <c r="CJ770" s="1373" t="str">
        <f t="shared" si="2388"/>
        <v/>
      </c>
      <c r="CK770" s="1373" t="str">
        <f t="shared" si="2388"/>
        <v/>
      </c>
      <c r="CL770" s="1373" t="str">
        <f t="shared" si="2388"/>
        <v/>
      </c>
      <c r="CM770" s="1373" t="str">
        <f t="shared" si="2388"/>
        <v/>
      </c>
      <c r="CN770" s="1373" t="str">
        <f t="shared" si="2388"/>
        <v/>
      </c>
      <c r="CO770" s="1374" t="str">
        <f t="shared" si="2388"/>
        <v/>
      </c>
      <c r="CP770" s="1374">
        <f t="shared" si="2388"/>
        <v>450</v>
      </c>
      <c r="CQ770" s="1374">
        <f t="shared" si="2388"/>
        <v>1500</v>
      </c>
      <c r="CR770" s="1374">
        <f t="shared" si="2389"/>
        <v>2640</v>
      </c>
      <c r="CS770" s="1373" t="str">
        <f t="shared" si="2389"/>
        <v/>
      </c>
      <c r="CT770" s="1373" t="str">
        <f t="shared" si="2389"/>
        <v/>
      </c>
      <c r="CU770" s="1373" t="str">
        <f t="shared" si="2389"/>
        <v/>
      </c>
      <c r="CV770" s="1373" t="str">
        <f t="shared" si="2389"/>
        <v/>
      </c>
      <c r="CW770" s="1373" t="str">
        <f t="shared" si="2389"/>
        <v/>
      </c>
      <c r="CX770" s="1372" t="str">
        <f t="shared" si="2389"/>
        <v/>
      </c>
      <c r="CY770" s="1375" t="str">
        <f t="shared" si="2389"/>
        <v/>
      </c>
      <c r="CZ770" s="532" t="str">
        <f t="shared" si="2390"/>
        <v/>
      </c>
      <c r="DA770" s="533" t="str">
        <f t="shared" si="2390"/>
        <v/>
      </c>
      <c r="DB770" s="534" t="str">
        <f t="shared" si="2390"/>
        <v/>
      </c>
      <c r="DC770" s="534" t="str">
        <f t="shared" si="2390"/>
        <v/>
      </c>
      <c r="DD770" s="534" t="str">
        <f t="shared" si="2390"/>
        <v/>
      </c>
      <c r="DE770" s="534" t="str">
        <f t="shared" si="2390"/>
        <v/>
      </c>
      <c r="DF770" s="534" t="str">
        <f t="shared" si="2390"/>
        <v/>
      </c>
      <c r="DG770" s="535" t="str">
        <f t="shared" si="2390"/>
        <v/>
      </c>
      <c r="DH770" s="535" t="str">
        <f t="shared" si="2390"/>
        <v/>
      </c>
      <c r="DI770" s="535">
        <f t="shared" si="2390"/>
        <v>4000</v>
      </c>
      <c r="DJ770" s="535" t="str">
        <f t="shared" si="2391"/>
        <v/>
      </c>
      <c r="DK770" s="534" t="str">
        <f t="shared" si="2391"/>
        <v/>
      </c>
      <c r="DL770" s="534" t="str">
        <f t="shared" si="2391"/>
        <v/>
      </c>
      <c r="DM770" s="534" t="str">
        <f t="shared" si="2391"/>
        <v/>
      </c>
      <c r="DN770" s="534" t="str">
        <f t="shared" si="2391"/>
        <v/>
      </c>
      <c r="DO770" s="534" t="str">
        <f t="shared" si="2391"/>
        <v/>
      </c>
      <c r="DP770" s="533" t="str">
        <f t="shared" si="2391"/>
        <v/>
      </c>
      <c r="DQ770" s="532" t="str">
        <f t="shared" si="2391"/>
        <v/>
      </c>
      <c r="DR770" s="753">
        <f>COUNT(B770:S770)</f>
        <v>3</v>
      </c>
      <c r="DS770" s="111">
        <f>COUNT(U770:AL770)</f>
        <v>1</v>
      </c>
      <c r="DT770" s="111">
        <f>COUNT(AN770:BE770)</f>
        <v>1</v>
      </c>
      <c r="DU770" s="111">
        <f>COUNT(BG770:BX770)</f>
        <v>0</v>
      </c>
      <c r="DV770" s="602"/>
      <c r="DW770" s="719"/>
      <c r="DX770" s="719"/>
      <c r="DY770" s="719"/>
      <c r="DZ770" s="719"/>
      <c r="EA770" s="719"/>
      <c r="EB770" s="719"/>
      <c r="EC770" s="719"/>
      <c r="ED770" s="719"/>
      <c r="EE770" s="603"/>
    </row>
    <row r="771" spans="1:135" s="604" customFormat="1" ht="15.75" customHeight="1">
      <c r="A771" s="840" t="s">
        <v>438</v>
      </c>
      <c r="B771" s="854"/>
      <c r="C771" s="854"/>
      <c r="D771" s="854"/>
      <c r="E771" s="854"/>
      <c r="F771" s="854"/>
      <c r="G771" s="854"/>
      <c r="H771" s="854"/>
      <c r="I771" s="854"/>
      <c r="J771" s="854"/>
      <c r="K771" s="854"/>
      <c r="L771" s="854"/>
      <c r="M771" s="854"/>
      <c r="N771" s="854"/>
      <c r="O771" s="854"/>
      <c r="P771" s="854"/>
      <c r="Q771" s="854"/>
      <c r="R771" s="854"/>
      <c r="S771" s="854"/>
      <c r="T771" s="880"/>
      <c r="U771" s="854"/>
      <c r="V771" s="854"/>
      <c r="W771" s="854"/>
      <c r="X771" s="854"/>
      <c r="Y771" s="854"/>
      <c r="Z771" s="854"/>
      <c r="AA771" s="854"/>
      <c r="AB771" s="854"/>
      <c r="AC771" s="854"/>
      <c r="AD771" s="854"/>
      <c r="AE771" s="854"/>
      <c r="AF771" s="854"/>
      <c r="AG771" s="854"/>
      <c r="AH771" s="854"/>
      <c r="AI771" s="854"/>
      <c r="AJ771" s="854"/>
      <c r="AK771" s="854"/>
      <c r="AL771" s="854"/>
      <c r="AM771" s="880"/>
      <c r="AN771" s="854"/>
      <c r="AO771" s="854"/>
      <c r="AP771" s="854"/>
      <c r="AQ771" s="854"/>
      <c r="AR771" s="854"/>
      <c r="AS771" s="854"/>
      <c r="AT771" s="854"/>
      <c r="AU771" s="854"/>
      <c r="AV771" s="854"/>
      <c r="AW771" s="854"/>
      <c r="AX771" s="854"/>
      <c r="AY771" s="854"/>
      <c r="AZ771" s="854"/>
      <c r="BA771" s="854"/>
      <c r="BB771" s="854"/>
      <c r="BC771" s="854"/>
      <c r="BD771" s="854"/>
      <c r="BE771" s="854"/>
      <c r="BF771" s="880"/>
      <c r="BG771" s="882"/>
      <c r="BH771" s="882"/>
      <c r="BI771" s="882"/>
      <c r="BJ771" s="882"/>
      <c r="BK771" s="882"/>
      <c r="BL771" s="882"/>
      <c r="BM771" s="882"/>
      <c r="BN771" s="882"/>
      <c r="BO771" s="882"/>
      <c r="BP771" s="882"/>
      <c r="BQ771" s="882"/>
      <c r="BR771" s="882"/>
      <c r="BS771" s="882"/>
      <c r="BT771" s="882"/>
      <c r="BU771" s="882"/>
      <c r="BV771" s="882"/>
      <c r="BW771" s="882"/>
      <c r="BX771" s="882"/>
      <c r="BY771" s="880"/>
      <c r="BZ771" s="854"/>
      <c r="CA771" s="854"/>
      <c r="CB771" s="854"/>
      <c r="CC771" s="854"/>
      <c r="CD771" s="690" t="str">
        <f t="shared" si="2376"/>
        <v/>
      </c>
      <c r="CE771" s="690" t="str">
        <f t="shared" si="2377"/>
        <v/>
      </c>
      <c r="CF771" s="690" t="str">
        <f t="shared" si="2378"/>
        <v/>
      </c>
      <c r="CG771" s="786" t="str">
        <f t="shared" si="2379"/>
        <v/>
      </c>
      <c r="CH771" s="1391"/>
      <c r="CI771" s="1391"/>
      <c r="CJ771" s="1391"/>
      <c r="CK771" s="1391"/>
      <c r="CL771" s="1391"/>
      <c r="CM771" s="1391"/>
      <c r="CN771" s="1391"/>
      <c r="CO771" s="1391"/>
      <c r="CP771" s="1391"/>
      <c r="CQ771" s="1391"/>
      <c r="CR771" s="1391"/>
      <c r="CS771" s="1391"/>
      <c r="CT771" s="1391"/>
      <c r="CU771" s="1391"/>
      <c r="CV771" s="1391"/>
      <c r="CW771" s="1391"/>
      <c r="CX771" s="1391"/>
      <c r="CY771" s="1391"/>
      <c r="CZ771" s="767"/>
      <c r="DA771" s="767"/>
      <c r="DB771" s="767"/>
      <c r="DC771" s="767"/>
      <c r="DD771" s="767"/>
      <c r="DE771" s="767"/>
      <c r="DF771" s="767"/>
      <c r="DG771" s="767"/>
      <c r="DH771" s="767"/>
      <c r="DI771" s="767"/>
      <c r="DJ771" s="767"/>
      <c r="DK771" s="767"/>
      <c r="DL771" s="767"/>
      <c r="DM771" s="767"/>
      <c r="DN771" s="767"/>
      <c r="DO771" s="767"/>
      <c r="DP771" s="767"/>
      <c r="DQ771" s="767"/>
      <c r="DR771" s="699"/>
      <c r="DS771" s="112"/>
      <c r="DT771" s="112"/>
      <c r="DU771" s="112"/>
      <c r="DV771" s="692"/>
      <c r="DW771" s="718"/>
      <c r="DX771" s="718"/>
      <c r="DY771" s="718"/>
      <c r="DZ771" s="718"/>
      <c r="EA771" s="718"/>
      <c r="EB771" s="718"/>
      <c r="EC771" s="718"/>
      <c r="ED771" s="718"/>
      <c r="EE771" s="603"/>
    </row>
    <row r="772" spans="1:135" s="604" customFormat="1" ht="15.75" customHeight="1">
      <c r="A772" s="883" t="s">
        <v>439</v>
      </c>
      <c r="B772" s="858">
        <v>120</v>
      </c>
      <c r="C772" s="858">
        <v>360</v>
      </c>
      <c r="D772" s="858">
        <v>360</v>
      </c>
      <c r="E772" s="858"/>
      <c r="F772" s="858"/>
      <c r="G772" s="858">
        <v>240</v>
      </c>
      <c r="H772" s="858">
        <v>360</v>
      </c>
      <c r="I772" s="858">
        <v>320</v>
      </c>
      <c r="J772" s="858">
        <v>240</v>
      </c>
      <c r="K772" s="858">
        <v>240</v>
      </c>
      <c r="L772" s="858">
        <v>250</v>
      </c>
      <c r="M772" s="858"/>
      <c r="N772" s="858">
        <v>660</v>
      </c>
      <c r="O772" s="571"/>
      <c r="P772" s="571"/>
      <c r="Q772" s="571"/>
      <c r="R772" s="571"/>
      <c r="S772" s="571">
        <v>216</v>
      </c>
      <c r="T772" s="880"/>
      <c r="U772" s="858">
        <v>240</v>
      </c>
      <c r="V772" s="858">
        <v>0</v>
      </c>
      <c r="W772" s="858">
        <v>252</v>
      </c>
      <c r="X772" s="858"/>
      <c r="Y772" s="858">
        <v>240</v>
      </c>
      <c r="Z772" s="858">
        <v>250</v>
      </c>
      <c r="AA772" s="858">
        <v>300</v>
      </c>
      <c r="AB772" s="858">
        <v>250</v>
      </c>
      <c r="AC772" s="858">
        <v>220</v>
      </c>
      <c r="AD772" s="858">
        <v>420</v>
      </c>
      <c r="AE772" s="858">
        <v>260</v>
      </c>
      <c r="AF772" s="571">
        <v>225</v>
      </c>
      <c r="AG772" s="571">
        <v>720</v>
      </c>
      <c r="AH772" s="571">
        <v>300</v>
      </c>
      <c r="AI772" s="571"/>
      <c r="AJ772" s="858">
        <v>180</v>
      </c>
      <c r="AK772" s="858">
        <v>240</v>
      </c>
      <c r="AL772" s="571">
        <v>288</v>
      </c>
      <c r="AM772" s="880"/>
      <c r="AN772" s="858">
        <v>280</v>
      </c>
      <c r="AO772" s="858">
        <v>400</v>
      </c>
      <c r="AP772" s="858">
        <v>300</v>
      </c>
      <c r="AQ772" s="858">
        <v>360</v>
      </c>
      <c r="AR772" s="858"/>
      <c r="AS772" s="858">
        <v>360</v>
      </c>
      <c r="AT772" s="858">
        <v>480</v>
      </c>
      <c r="AU772" s="858">
        <v>500</v>
      </c>
      <c r="AV772" s="858">
        <v>320</v>
      </c>
      <c r="AW772" s="858">
        <v>360</v>
      </c>
      <c r="AX772" s="858">
        <v>480</v>
      </c>
      <c r="AY772" s="571">
        <v>600</v>
      </c>
      <c r="AZ772" s="571">
        <v>650</v>
      </c>
      <c r="BA772" s="571">
        <v>300</v>
      </c>
      <c r="BB772" s="571"/>
      <c r="BC772" s="571">
        <v>90</v>
      </c>
      <c r="BD772" s="571">
        <v>360</v>
      </c>
      <c r="BE772" s="571">
        <v>504</v>
      </c>
      <c r="BF772" s="880"/>
      <c r="BG772" s="858">
        <v>200</v>
      </c>
      <c r="BH772" s="858">
        <v>500</v>
      </c>
      <c r="BI772" s="858">
        <v>300</v>
      </c>
      <c r="BJ772" s="858">
        <v>720</v>
      </c>
      <c r="BK772" s="858">
        <v>960</v>
      </c>
      <c r="BL772" s="858">
        <v>400</v>
      </c>
      <c r="BM772" s="858">
        <v>450</v>
      </c>
      <c r="BN772" s="858">
        <v>360</v>
      </c>
      <c r="BO772" s="858">
        <v>240</v>
      </c>
      <c r="BP772" s="858">
        <v>360</v>
      </c>
      <c r="BQ772" s="858">
        <v>420</v>
      </c>
      <c r="BR772" s="571">
        <v>210</v>
      </c>
      <c r="BS772" s="571"/>
      <c r="BT772" s="571">
        <v>300</v>
      </c>
      <c r="BU772" s="571"/>
      <c r="BV772" s="571"/>
      <c r="BW772" s="571">
        <v>360</v>
      </c>
      <c r="BX772" s="571"/>
      <c r="BY772" s="880"/>
      <c r="BZ772" s="858">
        <v>240</v>
      </c>
      <c r="CA772" s="858">
        <v>300</v>
      </c>
      <c r="CB772" s="858">
        <v>360</v>
      </c>
      <c r="CC772" s="858">
        <v>360</v>
      </c>
      <c r="CD772" s="698">
        <f t="shared" si="2376"/>
        <v>287.33333333333331</v>
      </c>
      <c r="CE772" s="698">
        <f t="shared" si="2377"/>
        <v>261.78571428571428</v>
      </c>
      <c r="CF772" s="698">
        <f t="shared" si="2378"/>
        <v>400.28571428571428</v>
      </c>
      <c r="CG772" s="787">
        <f t="shared" si="2379"/>
        <v>385</v>
      </c>
      <c r="CH772" s="1371" t="str">
        <f t="shared" ref="CH772:CQ776" si="2396">IF($CH$4=$CD$4,IF(OR(-FLOOR(((18-COUNT($B772:$S772))/2),1)+CH$7&lt;1,-FLOOR(((18-COUNT($B772:$S772))/2),1)+CH$7&gt;COUNT($B772:$S772)),"",LARGE($B772:$S772,-FLOOR(((18-COUNT($B772:$S772))/2),1)+CH$7)),IF(OR(-FLOOR(((18-COUNT($AN772:$BE772))/2),1)+CH$7&lt;1,-FLOOR(((18-COUNT($AN772:$BE772))/2),1)+CH$7&gt;COUNT($AN772:$BE772)),"",LARGE($AN772:$BE772,-FLOOR(((18-COUNT($AN772:$BE772))/2),1)+CH$7)))</f>
        <v/>
      </c>
      <c r="CI772" s="1372" t="str">
        <f t="shared" si="2396"/>
        <v/>
      </c>
      <c r="CJ772" s="1373" t="str">
        <f t="shared" si="2396"/>
        <v/>
      </c>
      <c r="CK772" s="1373" t="str">
        <f t="shared" si="2396"/>
        <v/>
      </c>
      <c r="CL772" s="1373">
        <f t="shared" si="2396"/>
        <v>120</v>
      </c>
      <c r="CM772" s="1373">
        <f t="shared" si="2396"/>
        <v>216</v>
      </c>
      <c r="CN772" s="1373">
        <f t="shared" si="2396"/>
        <v>240</v>
      </c>
      <c r="CO772" s="1374">
        <f t="shared" si="2396"/>
        <v>240</v>
      </c>
      <c r="CP772" s="1374">
        <f t="shared" si="2396"/>
        <v>240</v>
      </c>
      <c r="CQ772" s="1374">
        <f t="shared" si="2396"/>
        <v>250</v>
      </c>
      <c r="CR772" s="1374">
        <f t="shared" ref="CR772:CY776" si="2397">IF($CH$4=$CD$4,IF(OR(-FLOOR(((18-COUNT($B772:$S772))/2),1)+CR$7&lt;1,-FLOOR(((18-COUNT($B772:$S772))/2),1)+CR$7&gt;COUNT($B772:$S772)),"",LARGE($B772:$S772,-FLOOR(((18-COUNT($B772:$S772))/2),1)+CR$7)),IF(OR(-FLOOR(((18-COUNT($AN772:$BE772))/2),1)+CR$7&lt;1,-FLOOR(((18-COUNT($AN772:$BE772))/2),1)+CR$7&gt;COUNT($AN772:$BE772)),"",LARGE($AN772:$BE772,-FLOOR(((18-COUNT($AN772:$BE772))/2),1)+CR$7)))</f>
        <v>320</v>
      </c>
      <c r="CS772" s="1373">
        <f t="shared" si="2397"/>
        <v>360</v>
      </c>
      <c r="CT772" s="1373">
        <f t="shared" si="2397"/>
        <v>360</v>
      </c>
      <c r="CU772" s="1373">
        <f t="shared" si="2397"/>
        <v>360</v>
      </c>
      <c r="CV772" s="1373">
        <f t="shared" si="2397"/>
        <v>660</v>
      </c>
      <c r="CW772" s="1373" t="str">
        <f t="shared" si="2397"/>
        <v/>
      </c>
      <c r="CX772" s="1372" t="str">
        <f t="shared" si="2397"/>
        <v/>
      </c>
      <c r="CY772" s="1375" t="str">
        <f t="shared" si="2397"/>
        <v/>
      </c>
      <c r="CZ772" s="532" t="str">
        <f t="shared" ref="CZ772:DI776" si="2398">IF($CH$4=$CD$4,IF(OR(-FLOOR(((18-COUNT($U772:$AL772))/2),1)+CZ$7&lt;1,-FLOOR(((18-COUNT($U772:$AL772))/2),1)+CZ$7&gt;COUNT($U772:$AL772)),"",LARGE($U772:$AL772,-FLOOR(((18-COUNT($U772:$AL772))/2),1)+CZ$7)),IF(OR(-FLOOR(((18-COUNT($BG772:$BX772))/2),1)+CZ$7&lt;1,-FLOOR(((18-COUNT($BG772:$BX772))/2),1)+CZ$7&gt;COUNT($BG772:$BX772)),"",LARGE($BG772:$BX772,-FLOOR(((18-COUNT($BG772:$BX772))/2),1)+CZ$7)))</f>
        <v/>
      </c>
      <c r="DA772" s="533">
        <f t="shared" si="2398"/>
        <v>0</v>
      </c>
      <c r="DB772" s="534">
        <f t="shared" si="2398"/>
        <v>180</v>
      </c>
      <c r="DC772" s="534">
        <f t="shared" si="2398"/>
        <v>220</v>
      </c>
      <c r="DD772" s="534">
        <f t="shared" si="2398"/>
        <v>225</v>
      </c>
      <c r="DE772" s="534">
        <f t="shared" si="2398"/>
        <v>240</v>
      </c>
      <c r="DF772" s="534">
        <f t="shared" si="2398"/>
        <v>240</v>
      </c>
      <c r="DG772" s="535">
        <f t="shared" si="2398"/>
        <v>240</v>
      </c>
      <c r="DH772" s="535">
        <f t="shared" si="2398"/>
        <v>250</v>
      </c>
      <c r="DI772" s="535">
        <f t="shared" si="2398"/>
        <v>250</v>
      </c>
      <c r="DJ772" s="535">
        <f t="shared" ref="DJ772:DQ776" si="2399">IF($CH$4=$CD$4,IF(OR(-FLOOR(((18-COUNT($U772:$AL772))/2),1)+DJ$7&lt;1,-FLOOR(((18-COUNT($U772:$AL772))/2),1)+DJ$7&gt;COUNT($U772:$AL772)),"",LARGE($U772:$AL772,-FLOOR(((18-COUNT($U772:$AL772))/2),1)+DJ$7)),IF(OR(-FLOOR(((18-COUNT($BG772:$BX772))/2),1)+DJ$7&lt;1,-FLOOR(((18-COUNT($BG772:$BX772))/2),1)+DJ$7&gt;COUNT($BG772:$BX772)),"",LARGE($BG772:$BX772,-FLOOR(((18-COUNT($BG772:$BX772))/2),1)+DJ$7)))</f>
        <v>252</v>
      </c>
      <c r="DK772" s="534">
        <f t="shared" si="2399"/>
        <v>260</v>
      </c>
      <c r="DL772" s="534">
        <f t="shared" si="2399"/>
        <v>288</v>
      </c>
      <c r="DM772" s="534">
        <f t="shared" si="2399"/>
        <v>300</v>
      </c>
      <c r="DN772" s="534">
        <f t="shared" si="2399"/>
        <v>300</v>
      </c>
      <c r="DO772" s="534">
        <f t="shared" si="2399"/>
        <v>420</v>
      </c>
      <c r="DP772" s="533">
        <f t="shared" si="2399"/>
        <v>720</v>
      </c>
      <c r="DQ772" s="532" t="str">
        <f t="shared" si="2399"/>
        <v/>
      </c>
      <c r="DR772" s="753">
        <f>COUNT(B772:S772)</f>
        <v>11</v>
      </c>
      <c r="DS772" s="111">
        <f>COUNT(U772:AL772)</f>
        <v>16</v>
      </c>
      <c r="DT772" s="111">
        <f>COUNT(AN772:BE772)</f>
        <v>16</v>
      </c>
      <c r="DU772" s="111">
        <f>COUNT(BG772:BX772)</f>
        <v>14</v>
      </c>
      <c r="DV772" s="602"/>
      <c r="DW772" s="719"/>
      <c r="DX772" s="719"/>
      <c r="DY772" s="719"/>
      <c r="DZ772" s="719"/>
      <c r="EA772" s="719"/>
      <c r="EB772" s="719"/>
      <c r="EC772" s="719"/>
      <c r="ED772" s="719"/>
      <c r="EE772" s="603"/>
    </row>
    <row r="773" spans="1:135" s="604" customFormat="1" ht="15.75" customHeight="1">
      <c r="A773" s="883" t="s">
        <v>440</v>
      </c>
      <c r="B773" s="858">
        <v>90</v>
      </c>
      <c r="C773" s="858">
        <v>360</v>
      </c>
      <c r="D773" s="858">
        <v>120</v>
      </c>
      <c r="E773" s="858">
        <v>108</v>
      </c>
      <c r="F773" s="858"/>
      <c r="G773" s="858">
        <v>108</v>
      </c>
      <c r="H773" s="858">
        <v>240</v>
      </c>
      <c r="I773" s="858">
        <v>120</v>
      </c>
      <c r="J773" s="858">
        <v>60</v>
      </c>
      <c r="K773" s="858">
        <v>60</v>
      </c>
      <c r="L773" s="858">
        <v>120</v>
      </c>
      <c r="M773" s="858"/>
      <c r="N773" s="858">
        <v>120</v>
      </c>
      <c r="O773" s="571">
        <v>120</v>
      </c>
      <c r="P773" s="571">
        <v>120</v>
      </c>
      <c r="Q773" s="571">
        <v>60</v>
      </c>
      <c r="R773" s="571">
        <v>60</v>
      </c>
      <c r="S773" s="571">
        <v>60</v>
      </c>
      <c r="T773" s="880"/>
      <c r="U773" s="858">
        <v>60</v>
      </c>
      <c r="V773" s="858">
        <v>72</v>
      </c>
      <c r="W773" s="858">
        <v>84</v>
      </c>
      <c r="X773" s="858">
        <v>84</v>
      </c>
      <c r="Y773" s="858">
        <v>120</v>
      </c>
      <c r="Z773" s="858">
        <v>60</v>
      </c>
      <c r="AA773" s="858">
        <v>72</v>
      </c>
      <c r="AB773" s="858">
        <v>50</v>
      </c>
      <c r="AC773" s="858">
        <v>80</v>
      </c>
      <c r="AD773" s="858">
        <v>120</v>
      </c>
      <c r="AE773" s="858">
        <v>84</v>
      </c>
      <c r="AF773" s="571">
        <v>120</v>
      </c>
      <c r="AG773" s="571">
        <v>120</v>
      </c>
      <c r="AH773" s="571">
        <v>120</v>
      </c>
      <c r="AI773" s="571">
        <v>120</v>
      </c>
      <c r="AJ773" s="858">
        <v>60</v>
      </c>
      <c r="AK773" s="858">
        <v>120</v>
      </c>
      <c r="AL773" s="571">
        <v>120</v>
      </c>
      <c r="AM773" s="880"/>
      <c r="AN773" s="858">
        <v>100</v>
      </c>
      <c r="AO773" s="858">
        <v>72</v>
      </c>
      <c r="AP773" s="858">
        <v>90</v>
      </c>
      <c r="AQ773" s="858">
        <v>84</v>
      </c>
      <c r="AR773" s="858"/>
      <c r="AS773" s="858">
        <v>100</v>
      </c>
      <c r="AT773" s="858">
        <v>120</v>
      </c>
      <c r="AU773" s="858">
        <v>110</v>
      </c>
      <c r="AV773" s="858">
        <v>120</v>
      </c>
      <c r="AW773" s="858">
        <v>120</v>
      </c>
      <c r="AX773" s="858">
        <v>50</v>
      </c>
      <c r="AY773" s="571">
        <v>120</v>
      </c>
      <c r="AZ773" s="571">
        <v>120</v>
      </c>
      <c r="BA773" s="571">
        <v>120</v>
      </c>
      <c r="BB773" s="571"/>
      <c r="BC773" s="571">
        <v>60</v>
      </c>
      <c r="BD773" s="571">
        <v>72</v>
      </c>
      <c r="BE773" s="571">
        <v>120</v>
      </c>
      <c r="BF773" s="880"/>
      <c r="BG773" s="858">
        <v>100</v>
      </c>
      <c r="BH773" s="858">
        <v>30</v>
      </c>
      <c r="BI773" s="858">
        <v>130</v>
      </c>
      <c r="BJ773" s="858">
        <v>120</v>
      </c>
      <c r="BK773" s="858">
        <v>120</v>
      </c>
      <c r="BL773" s="858">
        <v>60</v>
      </c>
      <c r="BM773" s="858">
        <v>120</v>
      </c>
      <c r="BN773" s="858">
        <v>300</v>
      </c>
      <c r="BO773" s="858">
        <v>120</v>
      </c>
      <c r="BP773" s="858">
        <v>120</v>
      </c>
      <c r="BQ773" s="858">
        <v>33</v>
      </c>
      <c r="BR773" s="571">
        <v>120</v>
      </c>
      <c r="BS773" s="571"/>
      <c r="BT773" s="571">
        <v>120</v>
      </c>
      <c r="BU773" s="571"/>
      <c r="BV773" s="571"/>
      <c r="BW773" s="571">
        <v>60</v>
      </c>
      <c r="BX773" s="571"/>
      <c r="BY773" s="880"/>
      <c r="BZ773" s="858">
        <v>120</v>
      </c>
      <c r="CA773" s="858">
        <v>120</v>
      </c>
      <c r="CB773" s="858">
        <v>120</v>
      </c>
      <c r="CC773" s="858">
        <v>120</v>
      </c>
      <c r="CD773" s="698">
        <f t="shared" si="2376"/>
        <v>107.57142857142857</v>
      </c>
      <c r="CE773" s="698">
        <f t="shared" si="2377"/>
        <v>93.5</v>
      </c>
      <c r="CF773" s="698">
        <f t="shared" si="2378"/>
        <v>100.57142857142857</v>
      </c>
      <c r="CG773" s="787">
        <f t="shared" si="2379"/>
        <v>101.91666666666667</v>
      </c>
      <c r="CH773" s="1371" t="str">
        <f t="shared" si="2396"/>
        <v/>
      </c>
      <c r="CI773" s="1372">
        <f t="shared" si="2396"/>
        <v>60</v>
      </c>
      <c r="CJ773" s="1373">
        <f t="shared" si="2396"/>
        <v>60</v>
      </c>
      <c r="CK773" s="1373">
        <f t="shared" si="2396"/>
        <v>60</v>
      </c>
      <c r="CL773" s="1373">
        <f t="shared" si="2396"/>
        <v>60</v>
      </c>
      <c r="CM773" s="1373">
        <f t="shared" si="2396"/>
        <v>60</v>
      </c>
      <c r="CN773" s="1373">
        <f t="shared" si="2396"/>
        <v>90</v>
      </c>
      <c r="CO773" s="1374">
        <f t="shared" si="2396"/>
        <v>108</v>
      </c>
      <c r="CP773" s="1374">
        <f t="shared" si="2396"/>
        <v>108</v>
      </c>
      <c r="CQ773" s="1374">
        <f t="shared" si="2396"/>
        <v>120</v>
      </c>
      <c r="CR773" s="1374">
        <f t="shared" si="2397"/>
        <v>120</v>
      </c>
      <c r="CS773" s="1373">
        <f t="shared" si="2397"/>
        <v>120</v>
      </c>
      <c r="CT773" s="1373">
        <f t="shared" si="2397"/>
        <v>120</v>
      </c>
      <c r="CU773" s="1373">
        <f t="shared" si="2397"/>
        <v>120</v>
      </c>
      <c r="CV773" s="1373">
        <f t="shared" si="2397"/>
        <v>120</v>
      </c>
      <c r="CW773" s="1373">
        <f t="shared" si="2397"/>
        <v>240</v>
      </c>
      <c r="CX773" s="1372">
        <f t="shared" si="2397"/>
        <v>360</v>
      </c>
      <c r="CY773" s="1375" t="str">
        <f t="shared" si="2397"/>
        <v/>
      </c>
      <c r="CZ773" s="532">
        <f t="shared" si="2398"/>
        <v>50</v>
      </c>
      <c r="DA773" s="533">
        <f t="shared" si="2398"/>
        <v>60</v>
      </c>
      <c r="DB773" s="534">
        <f t="shared" si="2398"/>
        <v>60</v>
      </c>
      <c r="DC773" s="534">
        <f t="shared" si="2398"/>
        <v>60</v>
      </c>
      <c r="DD773" s="534">
        <f t="shared" si="2398"/>
        <v>72</v>
      </c>
      <c r="DE773" s="534">
        <f t="shared" si="2398"/>
        <v>72</v>
      </c>
      <c r="DF773" s="534">
        <f t="shared" si="2398"/>
        <v>80</v>
      </c>
      <c r="DG773" s="535">
        <f t="shared" si="2398"/>
        <v>84</v>
      </c>
      <c r="DH773" s="535">
        <f t="shared" si="2398"/>
        <v>84</v>
      </c>
      <c r="DI773" s="535">
        <f t="shared" si="2398"/>
        <v>84</v>
      </c>
      <c r="DJ773" s="535">
        <f t="shared" si="2399"/>
        <v>120</v>
      </c>
      <c r="DK773" s="534">
        <f t="shared" si="2399"/>
        <v>120</v>
      </c>
      <c r="DL773" s="534">
        <f t="shared" si="2399"/>
        <v>120</v>
      </c>
      <c r="DM773" s="534">
        <f t="shared" si="2399"/>
        <v>120</v>
      </c>
      <c r="DN773" s="534">
        <f t="shared" si="2399"/>
        <v>120</v>
      </c>
      <c r="DO773" s="534">
        <f t="shared" si="2399"/>
        <v>120</v>
      </c>
      <c r="DP773" s="533">
        <f t="shared" si="2399"/>
        <v>120</v>
      </c>
      <c r="DQ773" s="532">
        <f t="shared" si="2399"/>
        <v>120</v>
      </c>
      <c r="DR773" s="753">
        <f>COUNT(B773:S773)</f>
        <v>16</v>
      </c>
      <c r="DS773" s="111">
        <f>COUNT(U773:AL773)</f>
        <v>18</v>
      </c>
      <c r="DT773" s="111">
        <f>COUNT(AN773:BE773)</f>
        <v>16</v>
      </c>
      <c r="DU773" s="111">
        <f>COUNT(BG773:BX773)</f>
        <v>14</v>
      </c>
      <c r="DV773" s="602"/>
      <c r="DW773" s="719"/>
      <c r="DX773" s="719"/>
      <c r="DY773" s="719"/>
      <c r="DZ773" s="719"/>
      <c r="EA773" s="719"/>
      <c r="EB773" s="719"/>
      <c r="EC773" s="719"/>
      <c r="ED773" s="719"/>
      <c r="EE773" s="603"/>
    </row>
    <row r="774" spans="1:135" s="604" customFormat="1" ht="15.75" customHeight="1">
      <c r="A774" s="883" t="s">
        <v>441</v>
      </c>
      <c r="B774" s="858">
        <v>720</v>
      </c>
      <c r="C774" s="858">
        <v>120</v>
      </c>
      <c r="D774" s="858">
        <v>600</v>
      </c>
      <c r="E774" s="858">
        <v>600</v>
      </c>
      <c r="F774" s="858"/>
      <c r="G774" s="858">
        <v>360</v>
      </c>
      <c r="H774" s="858">
        <v>600</v>
      </c>
      <c r="I774" s="858">
        <v>480</v>
      </c>
      <c r="J774" s="858">
        <v>504</v>
      </c>
      <c r="K774" s="858">
        <v>600</v>
      </c>
      <c r="L774" s="858">
        <v>1300</v>
      </c>
      <c r="M774" s="858"/>
      <c r="N774" s="858">
        <v>1320</v>
      </c>
      <c r="O774" s="571">
        <v>120</v>
      </c>
      <c r="P774" s="571">
        <v>1800</v>
      </c>
      <c r="Q774" s="571">
        <v>540</v>
      </c>
      <c r="R774" s="571">
        <v>1200</v>
      </c>
      <c r="S774" s="571">
        <v>1800</v>
      </c>
      <c r="T774" s="880"/>
      <c r="U774" s="858">
        <v>600</v>
      </c>
      <c r="V774" s="858">
        <v>480</v>
      </c>
      <c r="W774" s="858">
        <v>510</v>
      </c>
      <c r="X774" s="858">
        <v>600</v>
      </c>
      <c r="Y774" s="858">
        <v>600</v>
      </c>
      <c r="Z774" s="858">
        <v>1140</v>
      </c>
      <c r="AA774" s="858">
        <v>600</v>
      </c>
      <c r="AB774" s="858">
        <v>420</v>
      </c>
      <c r="AC774" s="858">
        <v>900</v>
      </c>
      <c r="AD774" s="858">
        <v>540</v>
      </c>
      <c r="AE774" s="858">
        <v>600</v>
      </c>
      <c r="AF774" s="571">
        <v>1080</v>
      </c>
      <c r="AG774" s="571">
        <v>1152</v>
      </c>
      <c r="AH774" s="571">
        <v>240</v>
      </c>
      <c r="AI774" s="571">
        <v>1200</v>
      </c>
      <c r="AJ774" s="858">
        <v>156</v>
      </c>
      <c r="AK774" s="858">
        <v>1200</v>
      </c>
      <c r="AL774" s="571">
        <v>1200</v>
      </c>
      <c r="AM774" s="880"/>
      <c r="AN774" s="858">
        <v>1350</v>
      </c>
      <c r="AO774" s="858">
        <v>435</v>
      </c>
      <c r="AP774" s="858">
        <v>1400</v>
      </c>
      <c r="AQ774" s="858">
        <v>384</v>
      </c>
      <c r="AR774" s="858"/>
      <c r="AS774" s="858">
        <v>420</v>
      </c>
      <c r="AT774" s="858">
        <v>420</v>
      </c>
      <c r="AU774" s="858">
        <v>840</v>
      </c>
      <c r="AV774" s="858">
        <v>1200</v>
      </c>
      <c r="AW774" s="858">
        <v>180</v>
      </c>
      <c r="AX774" s="858">
        <v>560</v>
      </c>
      <c r="AY774" s="571">
        <v>1800</v>
      </c>
      <c r="AZ774" s="571">
        <v>720</v>
      </c>
      <c r="BA774" s="571">
        <v>120</v>
      </c>
      <c r="BB774" s="571"/>
      <c r="BC774" s="571">
        <v>132</v>
      </c>
      <c r="BD774" s="571">
        <v>1200</v>
      </c>
      <c r="BE774" s="571">
        <v>2568</v>
      </c>
      <c r="BF774" s="880"/>
      <c r="BG774" s="858">
        <v>900</v>
      </c>
      <c r="BH774" s="858">
        <v>564</v>
      </c>
      <c r="BI774" s="858">
        <v>700</v>
      </c>
      <c r="BJ774" s="858">
        <v>1200</v>
      </c>
      <c r="BK774" s="858"/>
      <c r="BL774" s="858">
        <v>360</v>
      </c>
      <c r="BM774" s="858">
        <v>500</v>
      </c>
      <c r="BN774" s="858">
        <v>480</v>
      </c>
      <c r="BO774" s="858">
        <v>800</v>
      </c>
      <c r="BP774" s="858">
        <v>2400</v>
      </c>
      <c r="BQ774" s="858">
        <v>1032</v>
      </c>
      <c r="BR774" s="571">
        <v>1800</v>
      </c>
      <c r="BS774" s="571"/>
      <c r="BT774" s="571">
        <v>1800</v>
      </c>
      <c r="BU774" s="571"/>
      <c r="BV774" s="571"/>
      <c r="BW774" s="571">
        <v>1200</v>
      </c>
      <c r="BX774" s="571"/>
      <c r="BY774" s="880"/>
      <c r="BZ774" s="858">
        <v>600</v>
      </c>
      <c r="CA774" s="858">
        <v>600</v>
      </c>
      <c r="CB774" s="858">
        <v>720</v>
      </c>
      <c r="CC774" s="858">
        <v>900</v>
      </c>
      <c r="CD774" s="698">
        <f t="shared" si="2376"/>
        <v>767.42857142857144</v>
      </c>
      <c r="CE774" s="698">
        <f t="shared" si="2377"/>
        <v>741.375</v>
      </c>
      <c r="CF774" s="698">
        <f t="shared" si="2378"/>
        <v>788.64285714285711</v>
      </c>
      <c r="CG774" s="787">
        <f t="shared" si="2379"/>
        <v>997.81818181818187</v>
      </c>
      <c r="CH774" s="1371" t="str">
        <f t="shared" si="2396"/>
        <v/>
      </c>
      <c r="CI774" s="1372">
        <f t="shared" si="2396"/>
        <v>120</v>
      </c>
      <c r="CJ774" s="1373">
        <f t="shared" si="2396"/>
        <v>120</v>
      </c>
      <c r="CK774" s="1373">
        <f t="shared" si="2396"/>
        <v>360</v>
      </c>
      <c r="CL774" s="1373">
        <f t="shared" si="2396"/>
        <v>480</v>
      </c>
      <c r="CM774" s="1373">
        <f t="shared" si="2396"/>
        <v>504</v>
      </c>
      <c r="CN774" s="1373">
        <f t="shared" si="2396"/>
        <v>540</v>
      </c>
      <c r="CO774" s="1374">
        <f t="shared" si="2396"/>
        <v>600</v>
      </c>
      <c r="CP774" s="1374">
        <f t="shared" si="2396"/>
        <v>600</v>
      </c>
      <c r="CQ774" s="1374">
        <f t="shared" si="2396"/>
        <v>600</v>
      </c>
      <c r="CR774" s="1374">
        <f t="shared" si="2397"/>
        <v>600</v>
      </c>
      <c r="CS774" s="1373">
        <f t="shared" si="2397"/>
        <v>720</v>
      </c>
      <c r="CT774" s="1373">
        <f t="shared" si="2397"/>
        <v>1200</v>
      </c>
      <c r="CU774" s="1373">
        <f t="shared" si="2397"/>
        <v>1300</v>
      </c>
      <c r="CV774" s="1373">
        <f t="shared" si="2397"/>
        <v>1320</v>
      </c>
      <c r="CW774" s="1373">
        <f t="shared" si="2397"/>
        <v>1800</v>
      </c>
      <c r="CX774" s="1372">
        <f t="shared" si="2397"/>
        <v>1800</v>
      </c>
      <c r="CY774" s="1375" t="str">
        <f t="shared" si="2397"/>
        <v/>
      </c>
      <c r="CZ774" s="532">
        <f t="shared" si="2398"/>
        <v>156</v>
      </c>
      <c r="DA774" s="533">
        <f t="shared" si="2398"/>
        <v>240</v>
      </c>
      <c r="DB774" s="534">
        <f t="shared" si="2398"/>
        <v>420</v>
      </c>
      <c r="DC774" s="534">
        <f t="shared" si="2398"/>
        <v>480</v>
      </c>
      <c r="DD774" s="534">
        <f t="shared" si="2398"/>
        <v>510</v>
      </c>
      <c r="DE774" s="534">
        <f t="shared" si="2398"/>
        <v>540</v>
      </c>
      <c r="DF774" s="534">
        <f t="shared" si="2398"/>
        <v>600</v>
      </c>
      <c r="DG774" s="535">
        <f t="shared" si="2398"/>
        <v>600</v>
      </c>
      <c r="DH774" s="535">
        <f t="shared" si="2398"/>
        <v>600</v>
      </c>
      <c r="DI774" s="535">
        <f t="shared" si="2398"/>
        <v>600</v>
      </c>
      <c r="DJ774" s="535">
        <f t="shared" si="2399"/>
        <v>600</v>
      </c>
      <c r="DK774" s="534">
        <f t="shared" si="2399"/>
        <v>900</v>
      </c>
      <c r="DL774" s="534">
        <f t="shared" si="2399"/>
        <v>1080</v>
      </c>
      <c r="DM774" s="534">
        <f t="shared" si="2399"/>
        <v>1140</v>
      </c>
      <c r="DN774" s="534">
        <f t="shared" si="2399"/>
        <v>1152</v>
      </c>
      <c r="DO774" s="534">
        <f t="shared" si="2399"/>
        <v>1200</v>
      </c>
      <c r="DP774" s="533">
        <f t="shared" si="2399"/>
        <v>1200</v>
      </c>
      <c r="DQ774" s="532">
        <f t="shared" si="2399"/>
        <v>1200</v>
      </c>
      <c r="DR774" s="753">
        <f>COUNT(B774:S774)</f>
        <v>16</v>
      </c>
      <c r="DS774" s="111">
        <f>COUNT(U774:AL774)</f>
        <v>18</v>
      </c>
      <c r="DT774" s="111">
        <f>COUNT(AN774:BE774)</f>
        <v>16</v>
      </c>
      <c r="DU774" s="111">
        <f>COUNT(BG774:BX774)</f>
        <v>13</v>
      </c>
      <c r="DV774" s="602"/>
      <c r="DW774" s="719"/>
      <c r="DX774" s="719"/>
      <c r="DY774" s="719"/>
      <c r="DZ774" s="719"/>
      <c r="EA774" s="719"/>
      <c r="EB774" s="719"/>
      <c r="EC774" s="719"/>
      <c r="ED774" s="719"/>
      <c r="EE774" s="603"/>
    </row>
    <row r="775" spans="1:135" s="604" customFormat="1" ht="15.75" customHeight="1">
      <c r="A775" s="883" t="s">
        <v>442</v>
      </c>
      <c r="B775" s="858">
        <v>1200</v>
      </c>
      <c r="C775" s="858">
        <v>600</v>
      </c>
      <c r="D775" s="858">
        <v>600</v>
      </c>
      <c r="E775" s="858">
        <v>600</v>
      </c>
      <c r="F775" s="858"/>
      <c r="G775" s="858">
        <v>240</v>
      </c>
      <c r="H775" s="858">
        <v>480</v>
      </c>
      <c r="I775" s="858">
        <v>500</v>
      </c>
      <c r="J775" s="858">
        <v>600</v>
      </c>
      <c r="K775" s="858">
        <v>600</v>
      </c>
      <c r="L775" s="858">
        <v>200</v>
      </c>
      <c r="M775" s="858"/>
      <c r="N775" s="858">
        <v>1200</v>
      </c>
      <c r="O775" s="571">
        <v>504</v>
      </c>
      <c r="P775" s="571">
        <v>360</v>
      </c>
      <c r="Q775" s="571">
        <v>240</v>
      </c>
      <c r="R775" s="571">
        <v>100</v>
      </c>
      <c r="S775" s="571">
        <v>2400</v>
      </c>
      <c r="T775" s="880"/>
      <c r="U775" s="858">
        <v>480</v>
      </c>
      <c r="V775" s="858">
        <v>2400</v>
      </c>
      <c r="W775" s="858">
        <v>240</v>
      </c>
      <c r="X775" s="858">
        <v>780</v>
      </c>
      <c r="Y775" s="858">
        <v>144</v>
      </c>
      <c r="Z775" s="858">
        <v>540</v>
      </c>
      <c r="AA775" s="858">
        <v>2400</v>
      </c>
      <c r="AB775" s="858">
        <v>600</v>
      </c>
      <c r="AC775" s="858">
        <v>1300</v>
      </c>
      <c r="AD775" s="858">
        <v>1800</v>
      </c>
      <c r="AE775" s="858">
        <v>2400</v>
      </c>
      <c r="AF775" s="571">
        <v>600</v>
      </c>
      <c r="AG775" s="571">
        <v>3000</v>
      </c>
      <c r="AH775" s="571">
        <v>744</v>
      </c>
      <c r="AI775" s="571">
        <v>1320</v>
      </c>
      <c r="AJ775" s="858">
        <v>1200</v>
      </c>
      <c r="AK775" s="858">
        <v>600</v>
      </c>
      <c r="AL775" s="571">
        <v>720</v>
      </c>
      <c r="AM775" s="880"/>
      <c r="AN775" s="858">
        <v>7200</v>
      </c>
      <c r="AO775" s="858">
        <v>2700</v>
      </c>
      <c r="AP775" s="858">
        <v>9000</v>
      </c>
      <c r="AQ775" s="858">
        <v>2400</v>
      </c>
      <c r="AR775" s="858"/>
      <c r="AS775" s="858">
        <v>3800</v>
      </c>
      <c r="AT775" s="858">
        <v>3600</v>
      </c>
      <c r="AU775" s="858">
        <v>3000</v>
      </c>
      <c r="AV775" s="858">
        <v>8000</v>
      </c>
      <c r="AW775" s="858">
        <v>4800</v>
      </c>
      <c r="AX775" s="858">
        <v>2000</v>
      </c>
      <c r="AY775" s="571">
        <v>1200</v>
      </c>
      <c r="AZ775" s="571">
        <v>1200</v>
      </c>
      <c r="BA775" s="571">
        <v>2400</v>
      </c>
      <c r="BB775" s="571"/>
      <c r="BC775" s="571">
        <v>1200</v>
      </c>
      <c r="BD775" s="571">
        <v>1200</v>
      </c>
      <c r="BE775" s="571">
        <v>1200</v>
      </c>
      <c r="BF775" s="880"/>
      <c r="BG775" s="858">
        <v>3500</v>
      </c>
      <c r="BH775" s="858">
        <v>2400</v>
      </c>
      <c r="BI775" s="858">
        <v>3600</v>
      </c>
      <c r="BJ775" s="858">
        <v>3600</v>
      </c>
      <c r="BK775" s="858"/>
      <c r="BL775" s="858">
        <v>4400</v>
      </c>
      <c r="BM775" s="858">
        <v>1200</v>
      </c>
      <c r="BN775" s="858">
        <v>200</v>
      </c>
      <c r="BO775" s="858">
        <v>3800</v>
      </c>
      <c r="BP775" s="858">
        <v>4800</v>
      </c>
      <c r="BQ775" s="858">
        <v>1800</v>
      </c>
      <c r="BR775" s="571">
        <v>1200</v>
      </c>
      <c r="BS775" s="571"/>
      <c r="BT775" s="571">
        <v>4000</v>
      </c>
      <c r="BU775" s="571"/>
      <c r="BV775" s="571"/>
      <c r="BW775" s="571">
        <v>3000</v>
      </c>
      <c r="BX775" s="571"/>
      <c r="BY775" s="880"/>
      <c r="BZ775" s="858">
        <v>600</v>
      </c>
      <c r="CA775" s="858">
        <v>720</v>
      </c>
      <c r="CB775" s="858">
        <v>2400</v>
      </c>
      <c r="CC775" s="858">
        <v>3500</v>
      </c>
      <c r="CD775" s="698">
        <f t="shared" si="2376"/>
        <v>566</v>
      </c>
      <c r="CE775" s="698">
        <f t="shared" si="2377"/>
        <v>1132.75</v>
      </c>
      <c r="CF775" s="698">
        <f t="shared" si="2378"/>
        <v>3192.8571428571427</v>
      </c>
      <c r="CG775" s="787">
        <f t="shared" si="2379"/>
        <v>2954.5454545454545</v>
      </c>
      <c r="CH775" s="1371" t="str">
        <f t="shared" si="2396"/>
        <v/>
      </c>
      <c r="CI775" s="1372">
        <f t="shared" si="2396"/>
        <v>100</v>
      </c>
      <c r="CJ775" s="1373">
        <f t="shared" si="2396"/>
        <v>200</v>
      </c>
      <c r="CK775" s="1373">
        <f t="shared" si="2396"/>
        <v>240</v>
      </c>
      <c r="CL775" s="1373">
        <f t="shared" si="2396"/>
        <v>240</v>
      </c>
      <c r="CM775" s="1373">
        <f t="shared" si="2396"/>
        <v>360</v>
      </c>
      <c r="CN775" s="1373">
        <f t="shared" si="2396"/>
        <v>480</v>
      </c>
      <c r="CO775" s="1374">
        <f t="shared" si="2396"/>
        <v>500</v>
      </c>
      <c r="CP775" s="1374">
        <f t="shared" si="2396"/>
        <v>504</v>
      </c>
      <c r="CQ775" s="1374">
        <f t="shared" si="2396"/>
        <v>600</v>
      </c>
      <c r="CR775" s="1374">
        <f t="shared" si="2397"/>
        <v>600</v>
      </c>
      <c r="CS775" s="1373">
        <f t="shared" si="2397"/>
        <v>600</v>
      </c>
      <c r="CT775" s="1373">
        <f t="shared" si="2397"/>
        <v>600</v>
      </c>
      <c r="CU775" s="1373">
        <f t="shared" si="2397"/>
        <v>600</v>
      </c>
      <c r="CV775" s="1373">
        <f t="shared" si="2397"/>
        <v>1200</v>
      </c>
      <c r="CW775" s="1373">
        <f t="shared" si="2397"/>
        <v>1200</v>
      </c>
      <c r="CX775" s="1372">
        <f t="shared" si="2397"/>
        <v>2400</v>
      </c>
      <c r="CY775" s="1375" t="str">
        <f t="shared" si="2397"/>
        <v/>
      </c>
      <c r="CZ775" s="532">
        <f t="shared" si="2398"/>
        <v>144</v>
      </c>
      <c r="DA775" s="533">
        <f t="shared" si="2398"/>
        <v>240</v>
      </c>
      <c r="DB775" s="534">
        <f t="shared" si="2398"/>
        <v>480</v>
      </c>
      <c r="DC775" s="534">
        <f t="shared" si="2398"/>
        <v>540</v>
      </c>
      <c r="DD775" s="534">
        <f t="shared" si="2398"/>
        <v>600</v>
      </c>
      <c r="DE775" s="534">
        <f t="shared" si="2398"/>
        <v>600</v>
      </c>
      <c r="DF775" s="534">
        <f t="shared" si="2398"/>
        <v>600</v>
      </c>
      <c r="DG775" s="535">
        <f t="shared" si="2398"/>
        <v>720</v>
      </c>
      <c r="DH775" s="535">
        <f t="shared" si="2398"/>
        <v>744</v>
      </c>
      <c r="DI775" s="535">
        <f t="shared" si="2398"/>
        <v>780</v>
      </c>
      <c r="DJ775" s="535">
        <f t="shared" si="2399"/>
        <v>1200</v>
      </c>
      <c r="DK775" s="534">
        <f t="shared" si="2399"/>
        <v>1300</v>
      </c>
      <c r="DL775" s="534">
        <f t="shared" si="2399"/>
        <v>1320</v>
      </c>
      <c r="DM775" s="534">
        <f t="shared" si="2399"/>
        <v>1800</v>
      </c>
      <c r="DN775" s="534">
        <f t="shared" si="2399"/>
        <v>2400</v>
      </c>
      <c r="DO775" s="534">
        <f t="shared" si="2399"/>
        <v>2400</v>
      </c>
      <c r="DP775" s="533">
        <f t="shared" si="2399"/>
        <v>2400</v>
      </c>
      <c r="DQ775" s="532">
        <f t="shared" si="2399"/>
        <v>3000</v>
      </c>
      <c r="DR775" s="753">
        <f>COUNT(B775:S775)</f>
        <v>16</v>
      </c>
      <c r="DS775" s="111">
        <f>COUNT(U775:AL775)</f>
        <v>18</v>
      </c>
      <c r="DT775" s="111">
        <f>COUNT(AN775:BE775)</f>
        <v>16</v>
      </c>
      <c r="DU775" s="111">
        <f>COUNT(BG775:BX775)</f>
        <v>13</v>
      </c>
      <c r="DV775" s="602"/>
      <c r="DW775" s="719"/>
      <c r="DX775" s="719"/>
      <c r="DY775" s="719"/>
      <c r="DZ775" s="719"/>
      <c r="EA775" s="719"/>
      <c r="EB775" s="719"/>
      <c r="EC775" s="719"/>
      <c r="ED775" s="719"/>
      <c r="EE775" s="603"/>
    </row>
    <row r="776" spans="1:135" s="604" customFormat="1" ht="15.75" customHeight="1">
      <c r="A776" s="883" t="s">
        <v>443</v>
      </c>
      <c r="B776" s="858">
        <v>0</v>
      </c>
      <c r="C776" s="858"/>
      <c r="D776" s="858">
        <v>0</v>
      </c>
      <c r="E776" s="858"/>
      <c r="F776" s="858"/>
      <c r="G776" s="858"/>
      <c r="H776" s="858">
        <v>0</v>
      </c>
      <c r="I776" s="858">
        <v>0</v>
      </c>
      <c r="J776" s="858">
        <v>0</v>
      </c>
      <c r="K776" s="858"/>
      <c r="L776" s="858">
        <v>0</v>
      </c>
      <c r="M776" s="858"/>
      <c r="N776" s="858"/>
      <c r="O776" s="571"/>
      <c r="P776" s="571"/>
      <c r="Q776" s="571">
        <v>840</v>
      </c>
      <c r="R776" s="571"/>
      <c r="S776" s="571"/>
      <c r="T776" s="880"/>
      <c r="U776" s="858">
        <v>1200</v>
      </c>
      <c r="V776" s="858"/>
      <c r="W776" s="858"/>
      <c r="X776" s="858"/>
      <c r="Y776" s="858"/>
      <c r="Z776" s="858"/>
      <c r="AA776" s="858"/>
      <c r="AB776" s="858"/>
      <c r="AC776" s="858">
        <v>0</v>
      </c>
      <c r="AD776" s="858"/>
      <c r="AE776" s="858"/>
      <c r="AF776" s="571"/>
      <c r="AG776" s="571"/>
      <c r="AH776" s="571"/>
      <c r="AI776" s="571"/>
      <c r="AJ776" s="858"/>
      <c r="AK776" s="858"/>
      <c r="AL776" s="571">
        <v>240</v>
      </c>
      <c r="AM776" s="880"/>
      <c r="AN776" s="858">
        <v>0</v>
      </c>
      <c r="AO776" s="858"/>
      <c r="AP776" s="858">
        <v>0</v>
      </c>
      <c r="AQ776" s="858"/>
      <c r="AR776" s="858"/>
      <c r="AS776" s="858"/>
      <c r="AT776" s="858"/>
      <c r="AU776" s="858"/>
      <c r="AV776" s="858">
        <v>0</v>
      </c>
      <c r="AW776" s="858"/>
      <c r="AX776" s="858"/>
      <c r="AY776" s="571"/>
      <c r="AZ776" s="571"/>
      <c r="BA776" s="571">
        <v>1250</v>
      </c>
      <c r="BB776" s="571"/>
      <c r="BC776" s="571">
        <v>360</v>
      </c>
      <c r="BD776" s="571">
        <v>960</v>
      </c>
      <c r="BE776" s="571">
        <v>108</v>
      </c>
      <c r="BF776" s="880"/>
      <c r="BG776" s="858">
        <v>0</v>
      </c>
      <c r="BH776" s="858">
        <v>984</v>
      </c>
      <c r="BI776" s="858">
        <v>0</v>
      </c>
      <c r="BJ776" s="858"/>
      <c r="BK776" s="858"/>
      <c r="BL776" s="858"/>
      <c r="BM776" s="858"/>
      <c r="BN776" s="858">
        <v>0</v>
      </c>
      <c r="BO776" s="858">
        <v>0</v>
      </c>
      <c r="BP776" s="858"/>
      <c r="BQ776" s="858">
        <v>1620</v>
      </c>
      <c r="BR776" s="571"/>
      <c r="BS776" s="571"/>
      <c r="BT776" s="571">
        <v>1875</v>
      </c>
      <c r="BU776" s="571"/>
      <c r="BV776" s="571"/>
      <c r="BW776" s="571">
        <v>720</v>
      </c>
      <c r="BX776" s="571"/>
      <c r="BY776" s="880"/>
      <c r="BZ776" s="858">
        <v>160</v>
      </c>
      <c r="CA776" s="858">
        <v>240</v>
      </c>
      <c r="CB776" s="858">
        <v>360</v>
      </c>
      <c r="CC776" s="858">
        <v>1620</v>
      </c>
      <c r="CD776" s="698">
        <f t="shared" si="2376"/>
        <v>0</v>
      </c>
      <c r="CE776" s="698">
        <f t="shared" si="2377"/>
        <v>240</v>
      </c>
      <c r="CF776" s="698">
        <f t="shared" si="2378"/>
        <v>285.60000000000002</v>
      </c>
      <c r="CG776" s="787">
        <f t="shared" si="2379"/>
        <v>554</v>
      </c>
      <c r="CH776" s="1371" t="str">
        <f t="shared" si="2396"/>
        <v/>
      </c>
      <c r="CI776" s="1372" t="str">
        <f t="shared" si="2396"/>
        <v/>
      </c>
      <c r="CJ776" s="1373" t="str">
        <f t="shared" si="2396"/>
        <v/>
      </c>
      <c r="CK776" s="1373" t="str">
        <f t="shared" si="2396"/>
        <v/>
      </c>
      <c r="CL776" s="1373" t="str">
        <f t="shared" si="2396"/>
        <v/>
      </c>
      <c r="CM776" s="1373" t="str">
        <f t="shared" si="2396"/>
        <v/>
      </c>
      <c r="CN776" s="1373">
        <f t="shared" si="2396"/>
        <v>0</v>
      </c>
      <c r="CO776" s="1374">
        <f t="shared" si="2396"/>
        <v>0</v>
      </c>
      <c r="CP776" s="1374">
        <f t="shared" si="2396"/>
        <v>0</v>
      </c>
      <c r="CQ776" s="1374">
        <f t="shared" si="2396"/>
        <v>0</v>
      </c>
      <c r="CR776" s="1374">
        <f t="shared" si="2397"/>
        <v>0</v>
      </c>
      <c r="CS776" s="1373">
        <f t="shared" si="2397"/>
        <v>0</v>
      </c>
      <c r="CT776" s="1373">
        <f t="shared" si="2397"/>
        <v>840</v>
      </c>
      <c r="CU776" s="1373" t="str">
        <f t="shared" si="2397"/>
        <v/>
      </c>
      <c r="CV776" s="1373" t="str">
        <f t="shared" si="2397"/>
        <v/>
      </c>
      <c r="CW776" s="1373" t="str">
        <f t="shared" si="2397"/>
        <v/>
      </c>
      <c r="CX776" s="1372" t="str">
        <f t="shared" si="2397"/>
        <v/>
      </c>
      <c r="CY776" s="1375" t="str">
        <f t="shared" si="2397"/>
        <v/>
      </c>
      <c r="CZ776" s="532" t="str">
        <f t="shared" si="2398"/>
        <v/>
      </c>
      <c r="DA776" s="533" t="str">
        <f t="shared" si="2398"/>
        <v/>
      </c>
      <c r="DB776" s="534" t="str">
        <f t="shared" si="2398"/>
        <v/>
      </c>
      <c r="DC776" s="534" t="str">
        <f t="shared" si="2398"/>
        <v/>
      </c>
      <c r="DD776" s="534" t="str">
        <f t="shared" si="2398"/>
        <v/>
      </c>
      <c r="DE776" s="534" t="str">
        <f t="shared" si="2398"/>
        <v/>
      </c>
      <c r="DF776" s="534" t="str">
        <f t="shared" si="2398"/>
        <v/>
      </c>
      <c r="DG776" s="535" t="str">
        <f t="shared" si="2398"/>
        <v/>
      </c>
      <c r="DH776" s="535">
        <f t="shared" si="2398"/>
        <v>0</v>
      </c>
      <c r="DI776" s="535">
        <f t="shared" si="2398"/>
        <v>240</v>
      </c>
      <c r="DJ776" s="535">
        <f t="shared" si="2399"/>
        <v>1200</v>
      </c>
      <c r="DK776" s="534" t="str">
        <f t="shared" si="2399"/>
        <v/>
      </c>
      <c r="DL776" s="534" t="str">
        <f t="shared" si="2399"/>
        <v/>
      </c>
      <c r="DM776" s="534" t="str">
        <f t="shared" si="2399"/>
        <v/>
      </c>
      <c r="DN776" s="534" t="str">
        <f t="shared" si="2399"/>
        <v/>
      </c>
      <c r="DO776" s="534" t="str">
        <f t="shared" si="2399"/>
        <v/>
      </c>
      <c r="DP776" s="533" t="str">
        <f t="shared" si="2399"/>
        <v/>
      </c>
      <c r="DQ776" s="532" t="str">
        <f t="shared" si="2399"/>
        <v/>
      </c>
      <c r="DR776" s="753">
        <f>COUNT(B776:S776)</f>
        <v>7</v>
      </c>
      <c r="DS776" s="111">
        <f>COUNT(U776:AL776)</f>
        <v>3</v>
      </c>
      <c r="DT776" s="111">
        <f>COUNT(AN776:BE776)</f>
        <v>7</v>
      </c>
      <c r="DU776" s="111">
        <f>COUNT(BG776:BX776)</f>
        <v>8</v>
      </c>
      <c r="DV776" s="602"/>
      <c r="DW776" s="719"/>
      <c r="DX776" s="719">
        <v>80</v>
      </c>
      <c r="DY776" s="719">
        <v>120</v>
      </c>
      <c r="DZ776" s="719">
        <v>160</v>
      </c>
      <c r="EA776" s="719">
        <v>640</v>
      </c>
      <c r="EB776" s="719"/>
      <c r="EC776" s="719"/>
      <c r="ED776" s="719"/>
      <c r="EE776" s="603"/>
    </row>
    <row r="777" spans="1:135" s="604" customFormat="1" ht="15.75" customHeight="1">
      <c r="A777" s="773" t="s">
        <v>444</v>
      </c>
      <c r="B777" s="233" t="s">
        <v>445</v>
      </c>
      <c r="C777" s="233" t="s">
        <v>445</v>
      </c>
      <c r="D777" s="233" t="s">
        <v>445</v>
      </c>
      <c r="E777" s="233" t="s">
        <v>445</v>
      </c>
      <c r="F777" s="233" t="s">
        <v>445</v>
      </c>
      <c r="G777" s="233" t="s">
        <v>445</v>
      </c>
      <c r="H777" s="233" t="s">
        <v>445</v>
      </c>
      <c r="I777" s="233" t="s">
        <v>445</v>
      </c>
      <c r="J777" s="233" t="s">
        <v>445</v>
      </c>
      <c r="K777" s="233" t="s">
        <v>445</v>
      </c>
      <c r="L777" s="233" t="s">
        <v>445</v>
      </c>
      <c r="M777" s="233" t="s">
        <v>445</v>
      </c>
      <c r="N777" s="233" t="s">
        <v>446</v>
      </c>
      <c r="O777" s="233" t="s">
        <v>446</v>
      </c>
      <c r="P777" s="233" t="s">
        <v>445</v>
      </c>
      <c r="Q777" s="233" t="s">
        <v>445</v>
      </c>
      <c r="R777" s="233" t="s">
        <v>447</v>
      </c>
      <c r="S777" s="233" t="s">
        <v>446</v>
      </c>
      <c r="T777" s="880"/>
      <c r="U777" s="233" t="s">
        <v>445</v>
      </c>
      <c r="V777" s="233" t="s">
        <v>445</v>
      </c>
      <c r="W777" s="233" t="s">
        <v>445</v>
      </c>
      <c r="X777" s="233" t="s">
        <v>445</v>
      </c>
      <c r="Y777" s="233" t="s">
        <v>445</v>
      </c>
      <c r="Z777" s="233" t="s">
        <v>445</v>
      </c>
      <c r="AA777" s="233" t="s">
        <v>445</v>
      </c>
      <c r="AB777" s="233" t="s">
        <v>445</v>
      </c>
      <c r="AC777" s="233" t="s">
        <v>445</v>
      </c>
      <c r="AD777" s="233" t="s">
        <v>448</v>
      </c>
      <c r="AE777" s="233" t="s">
        <v>445</v>
      </c>
      <c r="AF777" s="233" t="s">
        <v>445</v>
      </c>
      <c r="AG777" s="233" t="s">
        <v>445</v>
      </c>
      <c r="AH777" s="233" t="s">
        <v>449</v>
      </c>
      <c r="AI777" s="233" t="s">
        <v>445</v>
      </c>
      <c r="AJ777" s="233" t="s">
        <v>446</v>
      </c>
      <c r="AK777" s="233" t="s">
        <v>447</v>
      </c>
      <c r="AL777" s="233" t="s">
        <v>446</v>
      </c>
      <c r="AM777" s="880"/>
      <c r="AN777" s="233" t="s">
        <v>445</v>
      </c>
      <c r="AO777" s="233" t="s">
        <v>445</v>
      </c>
      <c r="AP777" s="233" t="s">
        <v>445</v>
      </c>
      <c r="AQ777" s="233" t="s">
        <v>445</v>
      </c>
      <c r="AR777" s="233" t="s">
        <v>445</v>
      </c>
      <c r="AS777" s="233" t="s">
        <v>445</v>
      </c>
      <c r="AT777" s="233" t="s">
        <v>445</v>
      </c>
      <c r="AU777" s="233" t="s">
        <v>445</v>
      </c>
      <c r="AV777" s="233" t="s">
        <v>445</v>
      </c>
      <c r="AW777" s="233" t="s">
        <v>445</v>
      </c>
      <c r="AX777" s="233" t="s">
        <v>445</v>
      </c>
      <c r="AY777" s="233" t="s">
        <v>445</v>
      </c>
      <c r="AZ777" s="233" t="s">
        <v>445</v>
      </c>
      <c r="BA777" s="233" t="s">
        <v>446</v>
      </c>
      <c r="BB777" s="233" t="s">
        <v>445</v>
      </c>
      <c r="BC777" s="233" t="s">
        <v>447</v>
      </c>
      <c r="BD777" s="233" t="s">
        <v>447</v>
      </c>
      <c r="BE777" s="233" t="s">
        <v>445</v>
      </c>
      <c r="BF777" s="880"/>
      <c r="BG777" s="233" t="s">
        <v>445</v>
      </c>
      <c r="BH777" s="233" t="s">
        <v>445</v>
      </c>
      <c r="BI777" s="233" t="s">
        <v>445</v>
      </c>
      <c r="BJ777" s="233" t="s">
        <v>445</v>
      </c>
      <c r="BK777" s="233" t="s">
        <v>445</v>
      </c>
      <c r="BL777" s="233" t="s">
        <v>445</v>
      </c>
      <c r="BM777" s="233" t="s">
        <v>445</v>
      </c>
      <c r="BN777" s="233" t="s">
        <v>445</v>
      </c>
      <c r="BO777" s="233" t="s">
        <v>445</v>
      </c>
      <c r="BP777" s="233" t="s">
        <v>445</v>
      </c>
      <c r="BQ777" s="233" t="s">
        <v>445</v>
      </c>
      <c r="BR777" s="233" t="s">
        <v>445</v>
      </c>
      <c r="BS777" s="233" t="s">
        <v>445</v>
      </c>
      <c r="BT777" s="233" t="s">
        <v>445</v>
      </c>
      <c r="BU777" s="233" t="s">
        <v>445</v>
      </c>
      <c r="BV777" s="233" t="s">
        <v>445</v>
      </c>
      <c r="BW777" s="233" t="s">
        <v>445</v>
      </c>
      <c r="BX777" s="233" t="s">
        <v>445</v>
      </c>
      <c r="BY777" s="880"/>
      <c r="BZ777" s="233" t="s">
        <v>445</v>
      </c>
      <c r="CA777" s="233" t="s">
        <v>445</v>
      </c>
      <c r="CB777" s="233" t="s">
        <v>445</v>
      </c>
      <c r="CC777" s="233" t="s">
        <v>445</v>
      </c>
      <c r="CD777" s="690"/>
      <c r="CE777" s="690"/>
      <c r="CF777" s="690"/>
      <c r="CG777" s="786"/>
      <c r="CH777" s="1387"/>
      <c r="CI777" s="1387"/>
      <c r="CJ777" s="1387"/>
      <c r="CK777" s="1387"/>
      <c r="CL777" s="1387"/>
      <c r="CM777" s="1387"/>
      <c r="CN777" s="1387"/>
      <c r="CO777" s="1387"/>
      <c r="CP777" s="1387"/>
      <c r="CQ777" s="1387"/>
      <c r="CR777" s="1387"/>
      <c r="CS777" s="1387"/>
      <c r="CT777" s="1387"/>
      <c r="CU777" s="1387"/>
      <c r="CV777" s="1387"/>
      <c r="CW777" s="1387"/>
      <c r="CX777" s="1387"/>
      <c r="CY777" s="1388"/>
      <c r="CZ777" s="735"/>
      <c r="DA777" s="736"/>
      <c r="DB777" s="736"/>
      <c r="DC777" s="736"/>
      <c r="DD777" s="736"/>
      <c r="DE777" s="736"/>
      <c r="DF777" s="736"/>
      <c r="DG777" s="736"/>
      <c r="DH777" s="736"/>
      <c r="DI777" s="736"/>
      <c r="DJ777" s="736"/>
      <c r="DK777" s="736"/>
      <c r="DL777" s="736"/>
      <c r="DM777" s="736"/>
      <c r="DN777" s="736"/>
      <c r="DO777" s="736"/>
      <c r="DP777" s="736"/>
      <c r="DQ777" s="736"/>
      <c r="DR777" s="699"/>
      <c r="DS777" s="112"/>
      <c r="DT777" s="112"/>
      <c r="DU777" s="112"/>
      <c r="DV777" s="692"/>
      <c r="DW777" s="718"/>
      <c r="DX777" s="718"/>
      <c r="DY777" s="718"/>
      <c r="DZ777" s="718"/>
      <c r="EA777" s="718"/>
      <c r="EB777" s="718"/>
      <c r="EC777" s="718"/>
      <c r="ED777" s="718"/>
      <c r="EE777" s="603"/>
    </row>
    <row r="778" spans="1:135" s="604" customFormat="1" ht="15.75" customHeight="1">
      <c r="A778" s="748" t="s">
        <v>392</v>
      </c>
      <c r="B778" s="233"/>
      <c r="C778" s="233"/>
      <c r="D778" s="233"/>
      <c r="E778" s="233"/>
      <c r="F778" s="233"/>
      <c r="G778" s="233"/>
      <c r="H778" s="233"/>
      <c r="I778" s="233"/>
      <c r="J778" s="233"/>
      <c r="K778" s="233"/>
      <c r="L778" s="233"/>
      <c r="M778" s="233"/>
      <c r="N778" s="233">
        <v>32</v>
      </c>
      <c r="O778" s="306"/>
      <c r="P778" s="306">
        <v>400</v>
      </c>
      <c r="Q778" s="306"/>
      <c r="R778" s="306">
        <v>180</v>
      </c>
      <c r="S778" s="306">
        <v>84</v>
      </c>
      <c r="T778" s="880"/>
      <c r="U778" s="233"/>
      <c r="V778" s="233"/>
      <c r="W778" s="233">
        <v>1</v>
      </c>
      <c r="X778" s="233"/>
      <c r="Y778" s="233"/>
      <c r="Z778" s="233"/>
      <c r="AA778" s="233"/>
      <c r="AB778" s="233"/>
      <c r="AC778" s="233"/>
      <c r="AD778" s="233">
        <v>1</v>
      </c>
      <c r="AE778" s="233"/>
      <c r="AF778" s="306"/>
      <c r="AG778" s="306"/>
      <c r="AH778" s="306">
        <v>28</v>
      </c>
      <c r="AI778" s="306">
        <v>3200</v>
      </c>
      <c r="AJ778" s="233">
        <v>100</v>
      </c>
      <c r="AK778" s="233">
        <v>36</v>
      </c>
      <c r="AL778" s="306">
        <v>84</v>
      </c>
      <c r="AM778" s="880"/>
      <c r="AN778" s="233"/>
      <c r="AO778" s="233"/>
      <c r="AP778" s="233"/>
      <c r="AQ778" s="233"/>
      <c r="AR778" s="233"/>
      <c r="AS778" s="233"/>
      <c r="AT778" s="233"/>
      <c r="AU778" s="233"/>
      <c r="AV778" s="233"/>
      <c r="AW778" s="233"/>
      <c r="AX778" s="233"/>
      <c r="AY778" s="306"/>
      <c r="AZ778" s="306"/>
      <c r="BA778" s="306">
        <v>28</v>
      </c>
      <c r="BB778" s="306"/>
      <c r="BC778" s="306">
        <v>126</v>
      </c>
      <c r="BD778" s="306">
        <v>50</v>
      </c>
      <c r="BE778" s="306"/>
      <c r="BF778" s="880"/>
      <c r="BG778" s="233"/>
      <c r="BH778" s="233"/>
      <c r="BI778" s="233"/>
      <c r="BJ778" s="233"/>
      <c r="BK778" s="233"/>
      <c r="BL778" s="233"/>
      <c r="BM778" s="233"/>
      <c r="BN778" s="233"/>
      <c r="BO778" s="233"/>
      <c r="BP778" s="233"/>
      <c r="BQ778" s="233"/>
      <c r="BR778" s="306"/>
      <c r="BS778" s="306"/>
      <c r="BT778" s="306"/>
      <c r="BU778" s="306"/>
      <c r="BV778" s="306"/>
      <c r="BW778" s="306"/>
      <c r="BX778" s="306"/>
      <c r="BY778" s="880"/>
      <c r="BZ778" s="233">
        <v>180</v>
      </c>
      <c r="CA778" s="233">
        <v>100</v>
      </c>
      <c r="CB778" s="233">
        <v>50</v>
      </c>
      <c r="CC778" s="233"/>
      <c r="CD778" s="698">
        <f t="shared" ref="CD778:CD785" si="2400">IF(DR778&lt;3,"",(SUM(B778:S778)-MIN(B778:S778)-MAX(B778:S778))/(DR778-2))</f>
        <v>132</v>
      </c>
      <c r="CE778" s="698">
        <f t="shared" ref="CE778:CE785" si="2401">IF(DS778&lt;3,"",(SUM(U778:AL778)-MIN(U778:AL778)-MAX(U778:AL778))/(DS778-2))</f>
        <v>49.8</v>
      </c>
      <c r="CF778" s="698">
        <f t="shared" ref="CF778:CF785" si="2402">IF(DT778&lt;3,"",(SUM(AN778:BE778)-MIN(AN778:BE778)-MAX(AN778:BE778))/(DT778-2))</f>
        <v>50</v>
      </c>
      <c r="CG778" s="787" t="str">
        <f t="shared" ref="CG778:CG785" si="2403">IF(DU778&lt;3,"",(SUM(BG778:BX778)-MIN(BG778:BX778)-MAX(BG778:BX778))/(DU778-2))</f>
        <v/>
      </c>
      <c r="CH778" s="1371" t="str">
        <f t="shared" ref="CH778:CH785" si="2404">IF($CH$4=$CD$4,IF(OR(-FLOOR(((18-COUNT($B778:$S778))/2),1)+CH$7&lt;1,-FLOOR(((18-COUNT($B778:$S778))/2),1)+CH$7&gt;COUNT($B778:$S778)),"",LARGE($B778:$S778,-FLOOR(((18-COUNT($B778:$S778))/2),1)+CH$7)),IF(OR(-FLOOR(((18-COUNT($AN778:$BE778))/2),1)+CH$7&lt;1,-FLOOR(((18-COUNT($AN778:$BE778))/2),1)+CH$7&gt;COUNT($AN778:$BE778)),"",LARGE($AN778:$BE778,-FLOOR(((18-COUNT($AN778:$BE778))/2),1)+CH$7)))</f>
        <v/>
      </c>
      <c r="CI778" s="1372" t="str">
        <f t="shared" ref="CI778:CI785" si="2405">IF($CH$4=$CD$4,IF(OR(-FLOOR(((18-COUNT($B778:$S778))/2),1)+CI$7&lt;1,-FLOOR(((18-COUNT($B778:$S778))/2),1)+CI$7&gt;COUNT($B778:$S778)),"",LARGE($B778:$S778,-FLOOR(((18-COUNT($B778:$S778))/2),1)+CI$7)),IF(OR(-FLOOR(((18-COUNT($AN778:$BE778))/2),1)+CI$7&lt;1,-FLOOR(((18-COUNT($AN778:$BE778))/2),1)+CI$7&gt;COUNT($AN778:$BE778)),"",LARGE($AN778:$BE778,-FLOOR(((18-COUNT($AN778:$BE778))/2),1)+CI$7)))</f>
        <v/>
      </c>
      <c r="CJ778" s="1373" t="str">
        <f t="shared" ref="CJ778:CJ785" si="2406">IF($CH$4=$CD$4,IF(OR(-FLOOR(((18-COUNT($B778:$S778))/2),1)+CJ$7&lt;1,-FLOOR(((18-COUNT($B778:$S778))/2),1)+CJ$7&gt;COUNT($B778:$S778)),"",LARGE($B778:$S778,-FLOOR(((18-COUNT($B778:$S778))/2),1)+CJ$7)),IF(OR(-FLOOR(((18-COUNT($AN778:$BE778))/2),1)+CJ$7&lt;1,-FLOOR(((18-COUNT($AN778:$BE778))/2),1)+CJ$7&gt;COUNT($AN778:$BE778)),"",LARGE($AN778:$BE778,-FLOOR(((18-COUNT($AN778:$BE778))/2),1)+CJ$7)))</f>
        <v/>
      </c>
      <c r="CK778" s="1373" t="str">
        <f t="shared" ref="CK778:CK785" si="2407">IF($CH$4=$CD$4,IF(OR(-FLOOR(((18-COUNT($B778:$S778))/2),1)+CK$7&lt;1,-FLOOR(((18-COUNT($B778:$S778))/2),1)+CK$7&gt;COUNT($B778:$S778)),"",LARGE($B778:$S778,-FLOOR(((18-COUNT($B778:$S778))/2),1)+CK$7)),IF(OR(-FLOOR(((18-COUNT($AN778:$BE778))/2),1)+CK$7&lt;1,-FLOOR(((18-COUNT($AN778:$BE778))/2),1)+CK$7&gt;COUNT($AN778:$BE778)),"",LARGE($AN778:$BE778,-FLOOR(((18-COUNT($AN778:$BE778))/2),1)+CK$7)))</f>
        <v/>
      </c>
      <c r="CL778" s="1373" t="str">
        <f t="shared" ref="CL778:CL785" si="2408">IF($CH$4=$CD$4,IF(OR(-FLOOR(((18-COUNT($B778:$S778))/2),1)+CL$7&lt;1,-FLOOR(((18-COUNT($B778:$S778))/2),1)+CL$7&gt;COUNT($B778:$S778)),"",LARGE($B778:$S778,-FLOOR(((18-COUNT($B778:$S778))/2),1)+CL$7)),IF(OR(-FLOOR(((18-COUNT($AN778:$BE778))/2),1)+CL$7&lt;1,-FLOOR(((18-COUNT($AN778:$BE778))/2),1)+CL$7&gt;COUNT($AN778:$BE778)),"",LARGE($AN778:$BE778,-FLOOR(((18-COUNT($AN778:$BE778))/2),1)+CL$7)))</f>
        <v/>
      </c>
      <c r="CM778" s="1373" t="str">
        <f t="shared" ref="CM778:CM785" si="2409">IF($CH$4=$CD$4,IF(OR(-FLOOR(((18-COUNT($B778:$S778))/2),1)+CM$7&lt;1,-FLOOR(((18-COUNT($B778:$S778))/2),1)+CM$7&gt;COUNT($B778:$S778)),"",LARGE($B778:$S778,-FLOOR(((18-COUNT($B778:$S778))/2),1)+CM$7)),IF(OR(-FLOOR(((18-COUNT($AN778:$BE778))/2),1)+CM$7&lt;1,-FLOOR(((18-COUNT($AN778:$BE778))/2),1)+CM$7&gt;COUNT($AN778:$BE778)),"",LARGE($AN778:$BE778,-FLOOR(((18-COUNT($AN778:$BE778))/2),1)+CM$7)))</f>
        <v/>
      </c>
      <c r="CN778" s="1373" t="str">
        <f t="shared" ref="CN778:CN785" si="2410">IF($CH$4=$CD$4,IF(OR(-FLOOR(((18-COUNT($B778:$S778))/2),1)+CN$7&lt;1,-FLOOR(((18-COUNT($B778:$S778))/2),1)+CN$7&gt;COUNT($B778:$S778)),"",LARGE($B778:$S778,-FLOOR(((18-COUNT($B778:$S778))/2),1)+CN$7)),IF(OR(-FLOOR(((18-COUNT($AN778:$BE778))/2),1)+CN$7&lt;1,-FLOOR(((18-COUNT($AN778:$BE778))/2),1)+CN$7&gt;COUNT($AN778:$BE778)),"",LARGE($AN778:$BE778,-FLOOR(((18-COUNT($AN778:$BE778))/2),1)+CN$7)))</f>
        <v/>
      </c>
      <c r="CO778" s="1374">
        <f t="shared" ref="CO778:CO785" si="2411">IF($CH$4=$CD$4,IF(OR(-FLOOR(((18-COUNT($B778:$S778))/2),1)+CO$7&lt;1,-FLOOR(((18-COUNT($B778:$S778))/2),1)+CO$7&gt;COUNT($B778:$S778)),"",LARGE($B778:$S778,-FLOOR(((18-COUNT($B778:$S778))/2),1)+CO$7)),IF(OR(-FLOOR(((18-COUNT($AN778:$BE778))/2),1)+CO$7&lt;1,-FLOOR(((18-COUNT($AN778:$BE778))/2),1)+CO$7&gt;COUNT($AN778:$BE778)),"",LARGE($AN778:$BE778,-FLOOR(((18-COUNT($AN778:$BE778))/2),1)+CO$7)))</f>
        <v>32</v>
      </c>
      <c r="CP778" s="1374">
        <f t="shared" ref="CP778:CP785" si="2412">IF($CH$4=$CD$4,IF(OR(-FLOOR(((18-COUNT($B778:$S778))/2),1)+CP$7&lt;1,-FLOOR(((18-COUNT($B778:$S778))/2),1)+CP$7&gt;COUNT($B778:$S778)),"",LARGE($B778:$S778,-FLOOR(((18-COUNT($B778:$S778))/2),1)+CP$7)),IF(OR(-FLOOR(((18-COUNT($AN778:$BE778))/2),1)+CP$7&lt;1,-FLOOR(((18-COUNT($AN778:$BE778))/2),1)+CP$7&gt;COUNT($AN778:$BE778)),"",LARGE($AN778:$BE778,-FLOOR(((18-COUNT($AN778:$BE778))/2),1)+CP$7)))</f>
        <v>84</v>
      </c>
      <c r="CQ778" s="1374">
        <f t="shared" ref="CQ778:CQ785" si="2413">IF($CH$4=$CD$4,IF(OR(-FLOOR(((18-COUNT($B778:$S778))/2),1)+CQ$7&lt;1,-FLOOR(((18-COUNT($B778:$S778))/2),1)+CQ$7&gt;COUNT($B778:$S778)),"",LARGE($B778:$S778,-FLOOR(((18-COUNT($B778:$S778))/2),1)+CQ$7)),IF(OR(-FLOOR(((18-COUNT($AN778:$BE778))/2),1)+CQ$7&lt;1,-FLOOR(((18-COUNT($AN778:$BE778))/2),1)+CQ$7&gt;COUNT($AN778:$BE778)),"",LARGE($AN778:$BE778,-FLOOR(((18-COUNT($AN778:$BE778))/2),1)+CQ$7)))</f>
        <v>180</v>
      </c>
      <c r="CR778" s="1374">
        <f t="shared" ref="CR778:CR785" si="2414">IF($CH$4=$CD$4,IF(OR(-FLOOR(((18-COUNT($B778:$S778))/2),1)+CR$7&lt;1,-FLOOR(((18-COUNT($B778:$S778))/2),1)+CR$7&gt;COUNT($B778:$S778)),"",LARGE($B778:$S778,-FLOOR(((18-COUNT($B778:$S778))/2),1)+CR$7)),IF(OR(-FLOOR(((18-COUNT($AN778:$BE778))/2),1)+CR$7&lt;1,-FLOOR(((18-COUNT($AN778:$BE778))/2),1)+CR$7&gt;COUNT($AN778:$BE778)),"",LARGE($AN778:$BE778,-FLOOR(((18-COUNT($AN778:$BE778))/2),1)+CR$7)))</f>
        <v>400</v>
      </c>
      <c r="CS778" s="1373" t="str">
        <f t="shared" ref="CS778:CS785" si="2415">IF($CH$4=$CD$4,IF(OR(-FLOOR(((18-COUNT($B778:$S778))/2),1)+CS$7&lt;1,-FLOOR(((18-COUNT($B778:$S778))/2),1)+CS$7&gt;COUNT($B778:$S778)),"",LARGE($B778:$S778,-FLOOR(((18-COUNT($B778:$S778))/2),1)+CS$7)),IF(OR(-FLOOR(((18-COUNT($AN778:$BE778))/2),1)+CS$7&lt;1,-FLOOR(((18-COUNT($AN778:$BE778))/2),1)+CS$7&gt;COUNT($AN778:$BE778)),"",LARGE($AN778:$BE778,-FLOOR(((18-COUNT($AN778:$BE778))/2),1)+CS$7)))</f>
        <v/>
      </c>
      <c r="CT778" s="1373" t="str">
        <f t="shared" ref="CT778:CT785" si="2416">IF($CH$4=$CD$4,IF(OR(-FLOOR(((18-COUNT($B778:$S778))/2),1)+CT$7&lt;1,-FLOOR(((18-COUNT($B778:$S778))/2),1)+CT$7&gt;COUNT($B778:$S778)),"",LARGE($B778:$S778,-FLOOR(((18-COUNT($B778:$S778))/2),1)+CT$7)),IF(OR(-FLOOR(((18-COUNT($AN778:$BE778))/2),1)+CT$7&lt;1,-FLOOR(((18-COUNT($AN778:$BE778))/2),1)+CT$7&gt;COUNT($AN778:$BE778)),"",LARGE($AN778:$BE778,-FLOOR(((18-COUNT($AN778:$BE778))/2),1)+CT$7)))</f>
        <v/>
      </c>
      <c r="CU778" s="1373" t="str">
        <f t="shared" ref="CU778:CU785" si="2417">IF($CH$4=$CD$4,IF(OR(-FLOOR(((18-COUNT($B778:$S778))/2),1)+CU$7&lt;1,-FLOOR(((18-COUNT($B778:$S778))/2),1)+CU$7&gt;COUNT($B778:$S778)),"",LARGE($B778:$S778,-FLOOR(((18-COUNT($B778:$S778))/2),1)+CU$7)),IF(OR(-FLOOR(((18-COUNT($AN778:$BE778))/2),1)+CU$7&lt;1,-FLOOR(((18-COUNT($AN778:$BE778))/2),1)+CU$7&gt;COUNT($AN778:$BE778)),"",LARGE($AN778:$BE778,-FLOOR(((18-COUNT($AN778:$BE778))/2),1)+CU$7)))</f>
        <v/>
      </c>
      <c r="CV778" s="1373" t="str">
        <f t="shared" ref="CV778:CV785" si="2418">IF($CH$4=$CD$4,IF(OR(-FLOOR(((18-COUNT($B778:$S778))/2),1)+CV$7&lt;1,-FLOOR(((18-COUNT($B778:$S778))/2),1)+CV$7&gt;COUNT($B778:$S778)),"",LARGE($B778:$S778,-FLOOR(((18-COUNT($B778:$S778))/2),1)+CV$7)),IF(OR(-FLOOR(((18-COUNT($AN778:$BE778))/2),1)+CV$7&lt;1,-FLOOR(((18-COUNT($AN778:$BE778))/2),1)+CV$7&gt;COUNT($AN778:$BE778)),"",LARGE($AN778:$BE778,-FLOOR(((18-COUNT($AN778:$BE778))/2),1)+CV$7)))</f>
        <v/>
      </c>
      <c r="CW778" s="1373" t="str">
        <f t="shared" ref="CW778:CW785" si="2419">IF($CH$4=$CD$4,IF(OR(-FLOOR(((18-COUNT($B778:$S778))/2),1)+CW$7&lt;1,-FLOOR(((18-COUNT($B778:$S778))/2),1)+CW$7&gt;COUNT($B778:$S778)),"",LARGE($B778:$S778,-FLOOR(((18-COUNT($B778:$S778))/2),1)+CW$7)),IF(OR(-FLOOR(((18-COUNT($AN778:$BE778))/2),1)+CW$7&lt;1,-FLOOR(((18-COUNT($AN778:$BE778))/2),1)+CW$7&gt;COUNT($AN778:$BE778)),"",LARGE($AN778:$BE778,-FLOOR(((18-COUNT($AN778:$BE778))/2),1)+CW$7)))</f>
        <v/>
      </c>
      <c r="CX778" s="1372" t="str">
        <f t="shared" ref="CX778:CX785" si="2420">IF($CH$4=$CD$4,IF(OR(-FLOOR(((18-COUNT($B778:$S778))/2),1)+CX$7&lt;1,-FLOOR(((18-COUNT($B778:$S778))/2),1)+CX$7&gt;COUNT($B778:$S778)),"",LARGE($B778:$S778,-FLOOR(((18-COUNT($B778:$S778))/2),1)+CX$7)),IF(OR(-FLOOR(((18-COUNT($AN778:$BE778))/2),1)+CX$7&lt;1,-FLOOR(((18-COUNT($AN778:$BE778))/2),1)+CX$7&gt;COUNT($AN778:$BE778)),"",LARGE($AN778:$BE778,-FLOOR(((18-COUNT($AN778:$BE778))/2),1)+CX$7)))</f>
        <v/>
      </c>
      <c r="CY778" s="1375" t="str">
        <f t="shared" ref="CY778:CY785" si="2421">IF($CH$4=$CD$4,IF(OR(-FLOOR(((18-COUNT($B778:$S778))/2),1)+CY$7&lt;1,-FLOOR(((18-COUNT($B778:$S778))/2),1)+CY$7&gt;COUNT($B778:$S778)),"",LARGE($B778:$S778,-FLOOR(((18-COUNT($B778:$S778))/2),1)+CY$7)),IF(OR(-FLOOR(((18-COUNT($AN778:$BE778))/2),1)+CY$7&lt;1,-FLOOR(((18-COUNT($AN778:$BE778))/2),1)+CY$7&gt;COUNT($AN778:$BE778)),"",LARGE($AN778:$BE778,-FLOOR(((18-COUNT($AN778:$BE778))/2),1)+CY$7)))</f>
        <v/>
      </c>
      <c r="CZ778" s="532" t="str">
        <f t="shared" ref="CZ778:CZ785" si="2422">IF($CH$4=$CD$4,IF(OR(-FLOOR(((18-COUNT($U778:$AL778))/2),1)+CZ$7&lt;1,-FLOOR(((18-COUNT($U778:$AL778))/2),1)+CZ$7&gt;COUNT($U778:$AL778)),"",LARGE($U778:$AL778,-FLOOR(((18-COUNT($U778:$AL778))/2),1)+CZ$7)),IF(OR(-FLOOR(((18-COUNT($BG778:$BX778))/2),1)+CZ$7&lt;1,-FLOOR(((18-COUNT($BG778:$BX778))/2),1)+CZ$7&gt;COUNT($BG778:$BX778)),"",LARGE($BG778:$BX778,-FLOOR(((18-COUNT($BG778:$BX778))/2),1)+CZ$7)))</f>
        <v/>
      </c>
      <c r="DA778" s="533" t="str">
        <f t="shared" ref="DA778:DA785" si="2423">IF($CH$4=$CD$4,IF(OR(-FLOOR(((18-COUNT($U778:$AL778))/2),1)+DA$7&lt;1,-FLOOR(((18-COUNT($U778:$AL778))/2),1)+DA$7&gt;COUNT($U778:$AL778)),"",LARGE($U778:$AL778,-FLOOR(((18-COUNT($U778:$AL778))/2),1)+DA$7)),IF(OR(-FLOOR(((18-COUNT($BG778:$BX778))/2),1)+DA$7&lt;1,-FLOOR(((18-COUNT($BG778:$BX778))/2),1)+DA$7&gt;COUNT($BG778:$BX778)),"",LARGE($BG778:$BX778,-FLOOR(((18-COUNT($BG778:$BX778))/2),1)+DA$7)))</f>
        <v/>
      </c>
      <c r="DB778" s="534" t="str">
        <f t="shared" ref="DB778:DB785" si="2424">IF($CH$4=$CD$4,IF(OR(-FLOOR(((18-COUNT($U778:$AL778))/2),1)+DB$7&lt;1,-FLOOR(((18-COUNT($U778:$AL778))/2),1)+DB$7&gt;COUNT($U778:$AL778)),"",LARGE($U778:$AL778,-FLOOR(((18-COUNT($U778:$AL778))/2),1)+DB$7)),IF(OR(-FLOOR(((18-COUNT($BG778:$BX778))/2),1)+DB$7&lt;1,-FLOOR(((18-COUNT($BG778:$BX778))/2),1)+DB$7&gt;COUNT($BG778:$BX778)),"",LARGE($BG778:$BX778,-FLOOR(((18-COUNT($BG778:$BX778))/2),1)+DB$7)))</f>
        <v/>
      </c>
      <c r="DC778" s="534" t="str">
        <f t="shared" ref="DC778:DC785" si="2425">IF($CH$4=$CD$4,IF(OR(-FLOOR(((18-COUNT($U778:$AL778))/2),1)+DC$7&lt;1,-FLOOR(((18-COUNT($U778:$AL778))/2),1)+DC$7&gt;COUNT($U778:$AL778)),"",LARGE($U778:$AL778,-FLOOR(((18-COUNT($U778:$AL778))/2),1)+DC$7)),IF(OR(-FLOOR(((18-COUNT($BG778:$BX778))/2),1)+DC$7&lt;1,-FLOOR(((18-COUNT($BG778:$BX778))/2),1)+DC$7&gt;COUNT($BG778:$BX778)),"",LARGE($BG778:$BX778,-FLOOR(((18-COUNT($BG778:$BX778))/2),1)+DC$7)))</f>
        <v/>
      </c>
      <c r="DD778" s="534" t="str">
        <f t="shared" ref="DD778:DD785" si="2426">IF($CH$4=$CD$4,IF(OR(-FLOOR(((18-COUNT($U778:$AL778))/2),1)+DD$7&lt;1,-FLOOR(((18-COUNT($U778:$AL778))/2),1)+DD$7&gt;COUNT($U778:$AL778)),"",LARGE($U778:$AL778,-FLOOR(((18-COUNT($U778:$AL778))/2),1)+DD$7)),IF(OR(-FLOOR(((18-COUNT($BG778:$BX778))/2),1)+DD$7&lt;1,-FLOOR(((18-COUNT($BG778:$BX778))/2),1)+DD$7&gt;COUNT($BG778:$BX778)),"",LARGE($BG778:$BX778,-FLOOR(((18-COUNT($BG778:$BX778))/2),1)+DD$7)))</f>
        <v/>
      </c>
      <c r="DE778" s="534" t="str">
        <f t="shared" ref="DE778:DE785" si="2427">IF($CH$4=$CD$4,IF(OR(-FLOOR(((18-COUNT($U778:$AL778))/2),1)+DE$7&lt;1,-FLOOR(((18-COUNT($U778:$AL778))/2),1)+DE$7&gt;COUNT($U778:$AL778)),"",LARGE($U778:$AL778,-FLOOR(((18-COUNT($U778:$AL778))/2),1)+DE$7)),IF(OR(-FLOOR(((18-COUNT($BG778:$BX778))/2),1)+DE$7&lt;1,-FLOOR(((18-COUNT($BG778:$BX778))/2),1)+DE$7&gt;COUNT($BG778:$BX778)),"",LARGE($BG778:$BX778,-FLOOR(((18-COUNT($BG778:$BX778))/2),1)+DE$7)))</f>
        <v/>
      </c>
      <c r="DF778" s="534">
        <f t="shared" ref="DF778:DF785" si="2428">IF($CH$4=$CD$4,IF(OR(-FLOOR(((18-COUNT($U778:$AL778))/2),1)+DF$7&lt;1,-FLOOR(((18-COUNT($U778:$AL778))/2),1)+DF$7&gt;COUNT($U778:$AL778)),"",LARGE($U778:$AL778,-FLOOR(((18-COUNT($U778:$AL778))/2),1)+DF$7)),IF(OR(-FLOOR(((18-COUNT($BG778:$BX778))/2),1)+DF$7&lt;1,-FLOOR(((18-COUNT($BG778:$BX778))/2),1)+DF$7&gt;COUNT($BG778:$BX778)),"",LARGE($BG778:$BX778,-FLOOR(((18-COUNT($BG778:$BX778))/2),1)+DF$7)))</f>
        <v>1</v>
      </c>
      <c r="DG778" s="535">
        <f t="shared" ref="DG778:DG785" si="2429">IF($CH$4=$CD$4,IF(OR(-FLOOR(((18-COUNT($U778:$AL778))/2),1)+DG$7&lt;1,-FLOOR(((18-COUNT($U778:$AL778))/2),1)+DG$7&gt;COUNT($U778:$AL778)),"",LARGE($U778:$AL778,-FLOOR(((18-COUNT($U778:$AL778))/2),1)+DG$7)),IF(OR(-FLOOR(((18-COUNT($BG778:$BX778))/2),1)+DG$7&lt;1,-FLOOR(((18-COUNT($BG778:$BX778))/2),1)+DG$7&gt;COUNT($BG778:$BX778)),"",LARGE($BG778:$BX778,-FLOOR(((18-COUNT($BG778:$BX778))/2),1)+DG$7)))</f>
        <v>1</v>
      </c>
      <c r="DH778" s="535">
        <f t="shared" ref="DH778:DH785" si="2430">IF($CH$4=$CD$4,IF(OR(-FLOOR(((18-COUNT($U778:$AL778))/2),1)+DH$7&lt;1,-FLOOR(((18-COUNT($U778:$AL778))/2),1)+DH$7&gt;COUNT($U778:$AL778)),"",LARGE($U778:$AL778,-FLOOR(((18-COUNT($U778:$AL778))/2),1)+DH$7)),IF(OR(-FLOOR(((18-COUNT($BG778:$BX778))/2),1)+DH$7&lt;1,-FLOOR(((18-COUNT($BG778:$BX778))/2),1)+DH$7&gt;COUNT($BG778:$BX778)),"",LARGE($BG778:$BX778,-FLOOR(((18-COUNT($BG778:$BX778))/2),1)+DH$7)))</f>
        <v>28</v>
      </c>
      <c r="DI778" s="535">
        <f t="shared" ref="DI778:DI785" si="2431">IF($CH$4=$CD$4,IF(OR(-FLOOR(((18-COUNT($U778:$AL778))/2),1)+DI$7&lt;1,-FLOOR(((18-COUNT($U778:$AL778))/2),1)+DI$7&gt;COUNT($U778:$AL778)),"",LARGE($U778:$AL778,-FLOOR(((18-COUNT($U778:$AL778))/2),1)+DI$7)),IF(OR(-FLOOR(((18-COUNT($BG778:$BX778))/2),1)+DI$7&lt;1,-FLOOR(((18-COUNT($BG778:$BX778))/2),1)+DI$7&gt;COUNT($BG778:$BX778)),"",LARGE($BG778:$BX778,-FLOOR(((18-COUNT($BG778:$BX778))/2),1)+DI$7)))</f>
        <v>36</v>
      </c>
      <c r="DJ778" s="535">
        <f t="shared" ref="DJ778:DJ785" si="2432">IF($CH$4=$CD$4,IF(OR(-FLOOR(((18-COUNT($U778:$AL778))/2),1)+DJ$7&lt;1,-FLOOR(((18-COUNT($U778:$AL778))/2),1)+DJ$7&gt;COUNT($U778:$AL778)),"",LARGE($U778:$AL778,-FLOOR(((18-COUNT($U778:$AL778))/2),1)+DJ$7)),IF(OR(-FLOOR(((18-COUNT($BG778:$BX778))/2),1)+DJ$7&lt;1,-FLOOR(((18-COUNT($BG778:$BX778))/2),1)+DJ$7&gt;COUNT($BG778:$BX778)),"",LARGE($BG778:$BX778,-FLOOR(((18-COUNT($BG778:$BX778))/2),1)+DJ$7)))</f>
        <v>84</v>
      </c>
      <c r="DK778" s="534">
        <f t="shared" ref="DK778:DK785" si="2433">IF($CH$4=$CD$4,IF(OR(-FLOOR(((18-COUNT($U778:$AL778))/2),1)+DK$7&lt;1,-FLOOR(((18-COUNT($U778:$AL778))/2),1)+DK$7&gt;COUNT($U778:$AL778)),"",LARGE($U778:$AL778,-FLOOR(((18-COUNT($U778:$AL778))/2),1)+DK$7)),IF(OR(-FLOOR(((18-COUNT($BG778:$BX778))/2),1)+DK$7&lt;1,-FLOOR(((18-COUNT($BG778:$BX778))/2),1)+DK$7&gt;COUNT($BG778:$BX778)),"",LARGE($BG778:$BX778,-FLOOR(((18-COUNT($BG778:$BX778))/2),1)+DK$7)))</f>
        <v>100</v>
      </c>
      <c r="DL778" s="534">
        <f t="shared" ref="DL778:DL785" si="2434">IF($CH$4=$CD$4,IF(OR(-FLOOR(((18-COUNT($U778:$AL778))/2),1)+DL$7&lt;1,-FLOOR(((18-COUNT($U778:$AL778))/2),1)+DL$7&gt;COUNT($U778:$AL778)),"",LARGE($U778:$AL778,-FLOOR(((18-COUNT($U778:$AL778))/2),1)+DL$7)),IF(OR(-FLOOR(((18-COUNT($BG778:$BX778))/2),1)+DL$7&lt;1,-FLOOR(((18-COUNT($BG778:$BX778))/2),1)+DL$7&gt;COUNT($BG778:$BX778)),"",LARGE($BG778:$BX778,-FLOOR(((18-COUNT($BG778:$BX778))/2),1)+DL$7)))</f>
        <v>3200</v>
      </c>
      <c r="DM778" s="534" t="str">
        <f t="shared" ref="DM778:DM785" si="2435">IF($CH$4=$CD$4,IF(OR(-FLOOR(((18-COUNT($U778:$AL778))/2),1)+DM$7&lt;1,-FLOOR(((18-COUNT($U778:$AL778))/2),1)+DM$7&gt;COUNT($U778:$AL778)),"",LARGE($U778:$AL778,-FLOOR(((18-COUNT($U778:$AL778))/2),1)+DM$7)),IF(OR(-FLOOR(((18-COUNT($BG778:$BX778))/2),1)+DM$7&lt;1,-FLOOR(((18-COUNT($BG778:$BX778))/2),1)+DM$7&gt;COUNT($BG778:$BX778)),"",LARGE($BG778:$BX778,-FLOOR(((18-COUNT($BG778:$BX778))/2),1)+DM$7)))</f>
        <v/>
      </c>
      <c r="DN778" s="534" t="str">
        <f t="shared" ref="DN778:DN785" si="2436">IF($CH$4=$CD$4,IF(OR(-FLOOR(((18-COUNT($U778:$AL778))/2),1)+DN$7&lt;1,-FLOOR(((18-COUNT($U778:$AL778))/2),1)+DN$7&gt;COUNT($U778:$AL778)),"",LARGE($U778:$AL778,-FLOOR(((18-COUNT($U778:$AL778))/2),1)+DN$7)),IF(OR(-FLOOR(((18-COUNT($BG778:$BX778))/2),1)+DN$7&lt;1,-FLOOR(((18-COUNT($BG778:$BX778))/2),1)+DN$7&gt;COUNT($BG778:$BX778)),"",LARGE($BG778:$BX778,-FLOOR(((18-COUNT($BG778:$BX778))/2),1)+DN$7)))</f>
        <v/>
      </c>
      <c r="DO778" s="534" t="str">
        <f t="shared" ref="DO778:DO785" si="2437">IF($CH$4=$CD$4,IF(OR(-FLOOR(((18-COUNT($U778:$AL778))/2),1)+DO$7&lt;1,-FLOOR(((18-COUNT($U778:$AL778))/2),1)+DO$7&gt;COUNT($U778:$AL778)),"",LARGE($U778:$AL778,-FLOOR(((18-COUNT($U778:$AL778))/2),1)+DO$7)),IF(OR(-FLOOR(((18-COUNT($BG778:$BX778))/2),1)+DO$7&lt;1,-FLOOR(((18-COUNT($BG778:$BX778))/2),1)+DO$7&gt;COUNT($BG778:$BX778)),"",LARGE($BG778:$BX778,-FLOOR(((18-COUNT($BG778:$BX778))/2),1)+DO$7)))</f>
        <v/>
      </c>
      <c r="DP778" s="533" t="str">
        <f t="shared" ref="DP778:DP785" si="2438">IF($CH$4=$CD$4,IF(OR(-FLOOR(((18-COUNT($U778:$AL778))/2),1)+DP$7&lt;1,-FLOOR(((18-COUNT($U778:$AL778))/2),1)+DP$7&gt;COUNT($U778:$AL778)),"",LARGE($U778:$AL778,-FLOOR(((18-COUNT($U778:$AL778))/2),1)+DP$7)),IF(OR(-FLOOR(((18-COUNT($BG778:$BX778))/2),1)+DP$7&lt;1,-FLOOR(((18-COUNT($BG778:$BX778))/2),1)+DP$7&gt;COUNT($BG778:$BX778)),"",LARGE($BG778:$BX778,-FLOOR(((18-COUNT($BG778:$BX778))/2),1)+DP$7)))</f>
        <v/>
      </c>
      <c r="DQ778" s="532" t="str">
        <f t="shared" ref="DQ778:DQ785" si="2439">IF($CH$4=$CD$4,IF(OR(-FLOOR(((18-COUNT($U778:$AL778))/2),1)+DQ$7&lt;1,-FLOOR(((18-COUNT($U778:$AL778))/2),1)+DQ$7&gt;COUNT($U778:$AL778)),"",LARGE($U778:$AL778,-FLOOR(((18-COUNT($U778:$AL778))/2),1)+DQ$7)),IF(OR(-FLOOR(((18-COUNT($BG778:$BX778))/2),1)+DQ$7&lt;1,-FLOOR(((18-COUNT($BG778:$BX778))/2),1)+DQ$7&gt;COUNT($BG778:$BX778)),"",LARGE($BG778:$BX778,-FLOOR(((18-COUNT($BG778:$BX778))/2),1)+DQ$7)))</f>
        <v/>
      </c>
      <c r="DR778" s="753">
        <f t="shared" ref="DR778:DR785" si="2440">COUNT(B778:S778)</f>
        <v>4</v>
      </c>
      <c r="DS778" s="111">
        <f t="shared" ref="DS778:DS785" si="2441">COUNT(U778:AL778)</f>
        <v>7</v>
      </c>
      <c r="DT778" s="111">
        <f t="shared" ref="DT778:DT785" si="2442">COUNT(AN778:BE778)</f>
        <v>3</v>
      </c>
      <c r="DU778" s="111">
        <f t="shared" ref="DU778:DU785" si="2443">COUNT(BG778:BX778)</f>
        <v>0</v>
      </c>
      <c r="DV778" s="602"/>
      <c r="DW778" s="719"/>
      <c r="DX778" s="719"/>
      <c r="DY778" s="719"/>
      <c r="DZ778" s="719"/>
      <c r="EA778" s="719"/>
      <c r="EB778" s="719"/>
      <c r="EC778" s="719"/>
      <c r="ED778" s="719"/>
      <c r="EE778" s="603"/>
    </row>
    <row r="779" spans="1:135" s="604" customFormat="1" ht="15.75" customHeight="1">
      <c r="A779" s="748" t="s">
        <v>156</v>
      </c>
      <c r="B779" s="233"/>
      <c r="C779" s="233"/>
      <c r="D779" s="233"/>
      <c r="E779" s="233"/>
      <c r="F779" s="233"/>
      <c r="G779" s="233"/>
      <c r="H779" s="233"/>
      <c r="I779" s="233"/>
      <c r="J779" s="233"/>
      <c r="K779" s="233"/>
      <c r="L779" s="233"/>
      <c r="M779" s="233"/>
      <c r="N779" s="233">
        <v>12</v>
      </c>
      <c r="O779" s="306"/>
      <c r="P779" s="306">
        <v>12</v>
      </c>
      <c r="Q779" s="306"/>
      <c r="R779" s="306">
        <v>12</v>
      </c>
      <c r="S779" s="306">
        <v>12</v>
      </c>
      <c r="T779" s="880"/>
      <c r="U779" s="233"/>
      <c r="V779" s="233"/>
      <c r="W779" s="233">
        <v>12</v>
      </c>
      <c r="X779" s="233"/>
      <c r="Y779" s="233"/>
      <c r="Z779" s="233"/>
      <c r="AA779" s="233"/>
      <c r="AB779" s="233"/>
      <c r="AC779" s="233"/>
      <c r="AD779" s="233">
        <v>12</v>
      </c>
      <c r="AE779" s="233"/>
      <c r="AF779" s="306"/>
      <c r="AG779" s="306"/>
      <c r="AH779" s="306">
        <v>12</v>
      </c>
      <c r="AI779" s="306">
        <v>12</v>
      </c>
      <c r="AJ779" s="233">
        <v>12</v>
      </c>
      <c r="AK779" s="233">
        <v>12</v>
      </c>
      <c r="AL779" s="306">
        <v>12</v>
      </c>
      <c r="AM779" s="880"/>
      <c r="AN779" s="233"/>
      <c r="AO779" s="233"/>
      <c r="AP779" s="233"/>
      <c r="AQ779" s="233"/>
      <c r="AR779" s="233"/>
      <c r="AS779" s="233"/>
      <c r="AT779" s="233"/>
      <c r="AU779" s="233"/>
      <c r="AV779" s="233"/>
      <c r="AW779" s="233"/>
      <c r="AX779" s="233"/>
      <c r="AY779" s="306"/>
      <c r="AZ779" s="306"/>
      <c r="BA779" s="306">
        <v>12</v>
      </c>
      <c r="BB779" s="306"/>
      <c r="BC779" s="306">
        <v>12</v>
      </c>
      <c r="BD779" s="306">
        <v>12</v>
      </c>
      <c r="BE779" s="306"/>
      <c r="BF779" s="880"/>
      <c r="BG779" s="233"/>
      <c r="BH779" s="233"/>
      <c r="BI779" s="233"/>
      <c r="BJ779" s="233"/>
      <c r="BK779" s="233"/>
      <c r="BL779" s="233"/>
      <c r="BM779" s="233"/>
      <c r="BN779" s="233"/>
      <c r="BO779" s="233"/>
      <c r="BP779" s="233"/>
      <c r="BQ779" s="233"/>
      <c r="BR779" s="306"/>
      <c r="BS779" s="306"/>
      <c r="BT779" s="306"/>
      <c r="BU779" s="306"/>
      <c r="BV779" s="306"/>
      <c r="BW779" s="306"/>
      <c r="BX779" s="306"/>
      <c r="BY779" s="880"/>
      <c r="BZ779" s="233">
        <v>12</v>
      </c>
      <c r="CA779" s="233">
        <v>12</v>
      </c>
      <c r="CB779" s="233">
        <v>12</v>
      </c>
      <c r="CC779" s="233">
        <v>12</v>
      </c>
      <c r="CD779" s="698">
        <f t="shared" si="2400"/>
        <v>12</v>
      </c>
      <c r="CE779" s="698">
        <f t="shared" si="2401"/>
        <v>12</v>
      </c>
      <c r="CF779" s="698">
        <f t="shared" si="2402"/>
        <v>12</v>
      </c>
      <c r="CG779" s="787" t="str">
        <f t="shared" si="2403"/>
        <v/>
      </c>
      <c r="CH779" s="1371" t="str">
        <f t="shared" si="2404"/>
        <v/>
      </c>
      <c r="CI779" s="1372" t="str">
        <f t="shared" si="2405"/>
        <v/>
      </c>
      <c r="CJ779" s="1373" t="str">
        <f t="shared" si="2406"/>
        <v/>
      </c>
      <c r="CK779" s="1373" t="str">
        <f t="shared" si="2407"/>
        <v/>
      </c>
      <c r="CL779" s="1373" t="str">
        <f t="shared" si="2408"/>
        <v/>
      </c>
      <c r="CM779" s="1373" t="str">
        <f t="shared" si="2409"/>
        <v/>
      </c>
      <c r="CN779" s="1373" t="str">
        <f t="shared" si="2410"/>
        <v/>
      </c>
      <c r="CO779" s="1374">
        <f t="shared" si="2411"/>
        <v>12</v>
      </c>
      <c r="CP779" s="1374">
        <f t="shared" si="2412"/>
        <v>12</v>
      </c>
      <c r="CQ779" s="1374">
        <f t="shared" si="2413"/>
        <v>12</v>
      </c>
      <c r="CR779" s="1374">
        <f t="shared" si="2414"/>
        <v>12</v>
      </c>
      <c r="CS779" s="1373" t="str">
        <f t="shared" si="2415"/>
        <v/>
      </c>
      <c r="CT779" s="1373" t="str">
        <f t="shared" si="2416"/>
        <v/>
      </c>
      <c r="CU779" s="1373" t="str">
        <f t="shared" si="2417"/>
        <v/>
      </c>
      <c r="CV779" s="1373" t="str">
        <f t="shared" si="2418"/>
        <v/>
      </c>
      <c r="CW779" s="1373" t="str">
        <f t="shared" si="2419"/>
        <v/>
      </c>
      <c r="CX779" s="1372" t="str">
        <f t="shared" si="2420"/>
        <v/>
      </c>
      <c r="CY779" s="1375" t="str">
        <f t="shared" si="2421"/>
        <v/>
      </c>
      <c r="CZ779" s="532" t="str">
        <f t="shared" si="2422"/>
        <v/>
      </c>
      <c r="DA779" s="533" t="str">
        <f t="shared" si="2423"/>
        <v/>
      </c>
      <c r="DB779" s="534" t="str">
        <f t="shared" si="2424"/>
        <v/>
      </c>
      <c r="DC779" s="534" t="str">
        <f t="shared" si="2425"/>
        <v/>
      </c>
      <c r="DD779" s="534" t="str">
        <f t="shared" si="2426"/>
        <v/>
      </c>
      <c r="DE779" s="534" t="str">
        <f t="shared" si="2427"/>
        <v/>
      </c>
      <c r="DF779" s="534">
        <f t="shared" si="2428"/>
        <v>12</v>
      </c>
      <c r="DG779" s="535">
        <f t="shared" si="2429"/>
        <v>12</v>
      </c>
      <c r="DH779" s="535">
        <f t="shared" si="2430"/>
        <v>12</v>
      </c>
      <c r="DI779" s="535">
        <f t="shared" si="2431"/>
        <v>12</v>
      </c>
      <c r="DJ779" s="535">
        <f t="shared" si="2432"/>
        <v>12</v>
      </c>
      <c r="DK779" s="534">
        <f t="shared" si="2433"/>
        <v>12</v>
      </c>
      <c r="DL779" s="534">
        <f t="shared" si="2434"/>
        <v>12</v>
      </c>
      <c r="DM779" s="534" t="str">
        <f t="shared" si="2435"/>
        <v/>
      </c>
      <c r="DN779" s="534" t="str">
        <f t="shared" si="2436"/>
        <v/>
      </c>
      <c r="DO779" s="534" t="str">
        <f t="shared" si="2437"/>
        <v/>
      </c>
      <c r="DP779" s="533" t="str">
        <f t="shared" si="2438"/>
        <v/>
      </c>
      <c r="DQ779" s="532" t="str">
        <f t="shared" si="2439"/>
        <v/>
      </c>
      <c r="DR779" s="753">
        <f t="shared" si="2440"/>
        <v>4</v>
      </c>
      <c r="DS779" s="111">
        <f t="shared" si="2441"/>
        <v>7</v>
      </c>
      <c r="DT779" s="111">
        <f t="shared" si="2442"/>
        <v>3</v>
      </c>
      <c r="DU779" s="111">
        <f t="shared" si="2443"/>
        <v>0</v>
      </c>
      <c r="DV779" s="602"/>
      <c r="DW779" s="719"/>
      <c r="DX779" s="719"/>
      <c r="DY779" s="719"/>
      <c r="DZ779" s="719"/>
      <c r="EA779" s="719"/>
      <c r="EB779" s="719"/>
      <c r="EC779" s="719"/>
      <c r="ED779" s="719"/>
      <c r="EE779" s="603"/>
    </row>
    <row r="780" spans="1:135" s="604" customFormat="1" ht="15.75" customHeight="1">
      <c r="A780" s="748" t="s">
        <v>450</v>
      </c>
      <c r="B780" s="233"/>
      <c r="C780" s="233"/>
      <c r="D780" s="233"/>
      <c r="E780" s="233"/>
      <c r="F780" s="233"/>
      <c r="G780" s="233"/>
      <c r="H780" s="233"/>
      <c r="I780" s="233"/>
      <c r="J780" s="233"/>
      <c r="K780" s="233"/>
      <c r="L780" s="233"/>
      <c r="M780" s="233"/>
      <c r="N780" s="233">
        <v>1</v>
      </c>
      <c r="O780" s="306"/>
      <c r="P780" s="306">
        <v>0.1</v>
      </c>
      <c r="Q780" s="306"/>
      <c r="R780" s="306">
        <v>2</v>
      </c>
      <c r="S780" s="306">
        <v>2</v>
      </c>
      <c r="T780" s="880"/>
      <c r="U780" s="233">
        <v>15</v>
      </c>
      <c r="V780" s="233"/>
      <c r="W780" s="233">
        <v>12</v>
      </c>
      <c r="X780" s="233"/>
      <c r="Y780" s="233"/>
      <c r="Z780" s="233"/>
      <c r="AA780" s="233"/>
      <c r="AB780" s="233"/>
      <c r="AC780" s="233"/>
      <c r="AD780" s="233">
        <v>200</v>
      </c>
      <c r="AE780" s="233"/>
      <c r="AF780" s="306"/>
      <c r="AG780" s="306"/>
      <c r="AH780" s="306">
        <v>1</v>
      </c>
      <c r="AI780" s="306">
        <v>0.1</v>
      </c>
      <c r="AJ780" s="233">
        <v>1</v>
      </c>
      <c r="AK780" s="233">
        <v>2</v>
      </c>
      <c r="AL780" s="306">
        <v>2</v>
      </c>
      <c r="AM780" s="880"/>
      <c r="AN780" s="233"/>
      <c r="AO780" s="233"/>
      <c r="AP780" s="233"/>
      <c r="AQ780" s="233"/>
      <c r="AR780" s="233"/>
      <c r="AS780" s="233"/>
      <c r="AT780" s="233"/>
      <c r="AU780" s="233"/>
      <c r="AV780" s="233"/>
      <c r="AW780" s="233"/>
      <c r="AX780" s="233"/>
      <c r="AY780" s="306"/>
      <c r="AZ780" s="306"/>
      <c r="BA780" s="306">
        <v>1</v>
      </c>
      <c r="BB780" s="306"/>
      <c r="BC780" s="306">
        <v>1</v>
      </c>
      <c r="BD780" s="306">
        <v>2</v>
      </c>
      <c r="BE780" s="306"/>
      <c r="BF780" s="880"/>
      <c r="BG780" s="233"/>
      <c r="BH780" s="233"/>
      <c r="BI780" s="233"/>
      <c r="BJ780" s="233"/>
      <c r="BK780" s="233"/>
      <c r="BL780" s="233"/>
      <c r="BM780" s="233"/>
      <c r="BN780" s="233"/>
      <c r="BO780" s="233"/>
      <c r="BP780" s="233"/>
      <c r="BQ780" s="233"/>
      <c r="BR780" s="306"/>
      <c r="BS780" s="306"/>
      <c r="BT780" s="306"/>
      <c r="BU780" s="306"/>
      <c r="BV780" s="306"/>
      <c r="BW780" s="306"/>
      <c r="BX780" s="306"/>
      <c r="BY780" s="880"/>
      <c r="BZ780" s="233">
        <v>1</v>
      </c>
      <c r="CA780" s="233">
        <v>1</v>
      </c>
      <c r="CB780" s="233">
        <v>1</v>
      </c>
      <c r="CC780" s="233">
        <v>1</v>
      </c>
      <c r="CD780" s="698">
        <f t="shared" si="2400"/>
        <v>1.5</v>
      </c>
      <c r="CE780" s="698">
        <f t="shared" si="2401"/>
        <v>5.5</v>
      </c>
      <c r="CF780" s="698">
        <f t="shared" si="2402"/>
        <v>1</v>
      </c>
      <c r="CG780" s="787" t="str">
        <f t="shared" si="2403"/>
        <v/>
      </c>
      <c r="CH780" s="1371" t="str">
        <f t="shared" si="2404"/>
        <v/>
      </c>
      <c r="CI780" s="1372" t="str">
        <f t="shared" si="2405"/>
        <v/>
      </c>
      <c r="CJ780" s="1373" t="str">
        <f t="shared" si="2406"/>
        <v/>
      </c>
      <c r="CK780" s="1373" t="str">
        <f t="shared" si="2407"/>
        <v/>
      </c>
      <c r="CL780" s="1373" t="str">
        <f t="shared" si="2408"/>
        <v/>
      </c>
      <c r="CM780" s="1373" t="str">
        <f t="shared" si="2409"/>
        <v/>
      </c>
      <c r="CN780" s="1373" t="str">
        <f t="shared" si="2410"/>
        <v/>
      </c>
      <c r="CO780" s="1374">
        <f t="shared" si="2411"/>
        <v>0.1</v>
      </c>
      <c r="CP780" s="1374">
        <f t="shared" si="2412"/>
        <v>1</v>
      </c>
      <c r="CQ780" s="1374">
        <f t="shared" si="2413"/>
        <v>2</v>
      </c>
      <c r="CR780" s="1374">
        <f t="shared" si="2414"/>
        <v>2</v>
      </c>
      <c r="CS780" s="1373" t="str">
        <f t="shared" si="2415"/>
        <v/>
      </c>
      <c r="CT780" s="1373" t="str">
        <f t="shared" si="2416"/>
        <v/>
      </c>
      <c r="CU780" s="1373" t="str">
        <f t="shared" si="2417"/>
        <v/>
      </c>
      <c r="CV780" s="1373" t="str">
        <f t="shared" si="2418"/>
        <v/>
      </c>
      <c r="CW780" s="1373" t="str">
        <f t="shared" si="2419"/>
        <v/>
      </c>
      <c r="CX780" s="1372" t="str">
        <f t="shared" si="2420"/>
        <v/>
      </c>
      <c r="CY780" s="1375" t="str">
        <f t="shared" si="2421"/>
        <v/>
      </c>
      <c r="CZ780" s="532" t="str">
        <f t="shared" si="2422"/>
        <v/>
      </c>
      <c r="DA780" s="533" t="str">
        <f t="shared" si="2423"/>
        <v/>
      </c>
      <c r="DB780" s="534" t="str">
        <f t="shared" si="2424"/>
        <v/>
      </c>
      <c r="DC780" s="534" t="str">
        <f t="shared" si="2425"/>
        <v/>
      </c>
      <c r="DD780" s="534" t="str">
        <f t="shared" si="2426"/>
        <v/>
      </c>
      <c r="DE780" s="534">
        <f t="shared" si="2427"/>
        <v>0.1</v>
      </c>
      <c r="DF780" s="534">
        <f t="shared" si="2428"/>
        <v>1</v>
      </c>
      <c r="DG780" s="535">
        <f t="shared" si="2429"/>
        <v>1</v>
      </c>
      <c r="DH780" s="535">
        <f t="shared" si="2430"/>
        <v>2</v>
      </c>
      <c r="DI780" s="535">
        <f t="shared" si="2431"/>
        <v>2</v>
      </c>
      <c r="DJ780" s="535">
        <f t="shared" si="2432"/>
        <v>12</v>
      </c>
      <c r="DK780" s="534">
        <f t="shared" si="2433"/>
        <v>15</v>
      </c>
      <c r="DL780" s="534">
        <f t="shared" si="2434"/>
        <v>200</v>
      </c>
      <c r="DM780" s="534" t="str">
        <f t="shared" si="2435"/>
        <v/>
      </c>
      <c r="DN780" s="534" t="str">
        <f t="shared" si="2436"/>
        <v/>
      </c>
      <c r="DO780" s="534" t="str">
        <f t="shared" si="2437"/>
        <v/>
      </c>
      <c r="DP780" s="533" t="str">
        <f t="shared" si="2438"/>
        <v/>
      </c>
      <c r="DQ780" s="532" t="str">
        <f t="shared" si="2439"/>
        <v/>
      </c>
      <c r="DR780" s="753">
        <f t="shared" si="2440"/>
        <v>4</v>
      </c>
      <c r="DS780" s="111">
        <f t="shared" si="2441"/>
        <v>8</v>
      </c>
      <c r="DT780" s="111">
        <f t="shared" si="2442"/>
        <v>3</v>
      </c>
      <c r="DU780" s="111">
        <f t="shared" si="2443"/>
        <v>0</v>
      </c>
      <c r="DV780" s="602"/>
      <c r="DW780" s="719"/>
      <c r="DX780" s="719"/>
      <c r="DY780" s="719"/>
      <c r="DZ780" s="719"/>
      <c r="EA780" s="719"/>
      <c r="EB780" s="719"/>
      <c r="EC780" s="719"/>
      <c r="ED780" s="719"/>
      <c r="EE780" s="603"/>
    </row>
    <row r="781" spans="1:135" s="604" customFormat="1" ht="15.75" customHeight="1">
      <c r="A781" s="748" t="s">
        <v>395</v>
      </c>
      <c r="B781" s="708" t="str">
        <f t="shared" ref="B781:S781" si="2444">IF(B778="","",B778*B779*B780)</f>
        <v/>
      </c>
      <c r="C781" s="708" t="str">
        <f t="shared" si="2444"/>
        <v/>
      </c>
      <c r="D781" s="708" t="str">
        <f t="shared" si="2444"/>
        <v/>
      </c>
      <c r="E781" s="708" t="str">
        <f t="shared" si="2444"/>
        <v/>
      </c>
      <c r="F781" s="708" t="str">
        <f t="shared" si="2444"/>
        <v/>
      </c>
      <c r="G781" s="708" t="str">
        <f t="shared" si="2444"/>
        <v/>
      </c>
      <c r="H781" s="708" t="str">
        <f t="shared" si="2444"/>
        <v/>
      </c>
      <c r="I781" s="708" t="str">
        <f t="shared" si="2444"/>
        <v/>
      </c>
      <c r="J781" s="708" t="str">
        <f t="shared" si="2444"/>
        <v/>
      </c>
      <c r="K781" s="708" t="str">
        <f t="shared" si="2444"/>
        <v/>
      </c>
      <c r="L781" s="708" t="str">
        <f t="shared" si="2444"/>
        <v/>
      </c>
      <c r="M781" s="708" t="str">
        <f t="shared" si="2444"/>
        <v/>
      </c>
      <c r="N781" s="708">
        <f t="shared" si="2444"/>
        <v>384</v>
      </c>
      <c r="O781" s="708" t="str">
        <f t="shared" si="2444"/>
        <v/>
      </c>
      <c r="P781" s="708">
        <f t="shared" si="2444"/>
        <v>480</v>
      </c>
      <c r="Q781" s="708" t="str">
        <f t="shared" si="2444"/>
        <v/>
      </c>
      <c r="R781" s="708">
        <f t="shared" si="2444"/>
        <v>4320</v>
      </c>
      <c r="S781" s="708">
        <f t="shared" si="2444"/>
        <v>2016</v>
      </c>
      <c r="T781" s="747"/>
      <c r="U781" s="708" t="str">
        <f t="shared" ref="U781:AL781" si="2445">IF(U778="","",U778*U779*U780)</f>
        <v/>
      </c>
      <c r="V781" s="708" t="str">
        <f t="shared" si="2445"/>
        <v/>
      </c>
      <c r="W781" s="708">
        <f t="shared" si="2445"/>
        <v>144</v>
      </c>
      <c r="X781" s="708" t="str">
        <f t="shared" si="2445"/>
        <v/>
      </c>
      <c r="Y781" s="708" t="str">
        <f t="shared" si="2445"/>
        <v/>
      </c>
      <c r="Z781" s="708" t="str">
        <f t="shared" si="2445"/>
        <v/>
      </c>
      <c r="AA781" s="708" t="str">
        <f t="shared" si="2445"/>
        <v/>
      </c>
      <c r="AB781" s="708" t="str">
        <f t="shared" si="2445"/>
        <v/>
      </c>
      <c r="AC781" s="708" t="str">
        <f t="shared" si="2445"/>
        <v/>
      </c>
      <c r="AD781" s="708">
        <f t="shared" si="2445"/>
        <v>2400</v>
      </c>
      <c r="AE781" s="708" t="str">
        <f t="shared" si="2445"/>
        <v/>
      </c>
      <c r="AF781" s="884" t="str">
        <f t="shared" si="2445"/>
        <v/>
      </c>
      <c r="AG781" s="884" t="str">
        <f t="shared" si="2445"/>
        <v/>
      </c>
      <c r="AH781" s="884">
        <f t="shared" si="2445"/>
        <v>336</v>
      </c>
      <c r="AI781" s="884">
        <f t="shared" si="2445"/>
        <v>3840</v>
      </c>
      <c r="AJ781" s="708">
        <f t="shared" si="2445"/>
        <v>1200</v>
      </c>
      <c r="AK781" s="708">
        <f t="shared" si="2445"/>
        <v>864</v>
      </c>
      <c r="AL781" s="884">
        <f t="shared" si="2445"/>
        <v>2016</v>
      </c>
      <c r="AM781" s="747"/>
      <c r="AN781" s="708" t="str">
        <f t="shared" ref="AN781:BE781" si="2446">IF(AN778="","",AN778*AN779*AN780)</f>
        <v/>
      </c>
      <c r="AO781" s="708" t="str">
        <f t="shared" si="2446"/>
        <v/>
      </c>
      <c r="AP781" s="708" t="str">
        <f t="shared" si="2446"/>
        <v/>
      </c>
      <c r="AQ781" s="708" t="str">
        <f t="shared" si="2446"/>
        <v/>
      </c>
      <c r="AR781" s="708" t="str">
        <f t="shared" si="2446"/>
        <v/>
      </c>
      <c r="AS781" s="708" t="str">
        <f t="shared" si="2446"/>
        <v/>
      </c>
      <c r="AT781" s="708" t="str">
        <f t="shared" si="2446"/>
        <v/>
      </c>
      <c r="AU781" s="708" t="str">
        <f t="shared" si="2446"/>
        <v/>
      </c>
      <c r="AV781" s="708" t="str">
        <f t="shared" si="2446"/>
        <v/>
      </c>
      <c r="AW781" s="708" t="str">
        <f t="shared" si="2446"/>
        <v/>
      </c>
      <c r="AX781" s="708" t="str">
        <f t="shared" si="2446"/>
        <v/>
      </c>
      <c r="AY781" s="708" t="str">
        <f t="shared" si="2446"/>
        <v/>
      </c>
      <c r="AZ781" s="708" t="str">
        <f t="shared" si="2446"/>
        <v/>
      </c>
      <c r="BA781" s="708">
        <f t="shared" si="2446"/>
        <v>336</v>
      </c>
      <c r="BB781" s="708" t="str">
        <f t="shared" si="2446"/>
        <v/>
      </c>
      <c r="BC781" s="708">
        <f t="shared" si="2446"/>
        <v>1512</v>
      </c>
      <c r="BD781" s="708">
        <f t="shared" si="2446"/>
        <v>1200</v>
      </c>
      <c r="BE781" s="708" t="str">
        <f t="shared" si="2446"/>
        <v/>
      </c>
      <c r="BF781" s="747"/>
      <c r="BG781" s="708" t="str">
        <f t="shared" ref="BG781:BX781" si="2447">IF(BG778="","",BG778*BG779*BG780)</f>
        <v/>
      </c>
      <c r="BH781" s="708" t="str">
        <f t="shared" si="2447"/>
        <v/>
      </c>
      <c r="BI781" s="708" t="str">
        <f t="shared" si="2447"/>
        <v/>
      </c>
      <c r="BJ781" s="708" t="str">
        <f t="shared" si="2447"/>
        <v/>
      </c>
      <c r="BK781" s="708" t="str">
        <f t="shared" si="2447"/>
        <v/>
      </c>
      <c r="BL781" s="708" t="str">
        <f t="shared" si="2447"/>
        <v/>
      </c>
      <c r="BM781" s="708" t="str">
        <f t="shared" si="2447"/>
        <v/>
      </c>
      <c r="BN781" s="708" t="str">
        <f t="shared" si="2447"/>
        <v/>
      </c>
      <c r="BO781" s="708" t="str">
        <f t="shared" si="2447"/>
        <v/>
      </c>
      <c r="BP781" s="708" t="str">
        <f t="shared" si="2447"/>
        <v/>
      </c>
      <c r="BQ781" s="708" t="str">
        <f t="shared" si="2447"/>
        <v/>
      </c>
      <c r="BR781" s="708" t="str">
        <f t="shared" si="2447"/>
        <v/>
      </c>
      <c r="BS781" s="708" t="str">
        <f t="shared" si="2447"/>
        <v/>
      </c>
      <c r="BT781" s="708" t="str">
        <f t="shared" si="2447"/>
        <v/>
      </c>
      <c r="BU781" s="708" t="str">
        <f t="shared" si="2447"/>
        <v/>
      </c>
      <c r="BV781" s="708" t="str">
        <f t="shared" si="2447"/>
        <v/>
      </c>
      <c r="BW781" s="708" t="str">
        <f t="shared" si="2447"/>
        <v/>
      </c>
      <c r="BX781" s="708" t="str">
        <f t="shared" si="2447"/>
        <v/>
      </c>
      <c r="BY781" s="747"/>
      <c r="BZ781" s="708">
        <f>IF(BZ778="","",BZ778*BZ779*BZ780)</f>
        <v>2160</v>
      </c>
      <c r="CA781" s="708">
        <f>IF(CA778="","",CA778*CA779*CA780)</f>
        <v>1200</v>
      </c>
      <c r="CB781" s="708">
        <f>IF(CB778="","",CB778*CB779*CB780)</f>
        <v>600</v>
      </c>
      <c r="CC781" s="708" t="str">
        <f>IF(CC778="","",CC778*CC779*CC780)</f>
        <v/>
      </c>
      <c r="CD781" s="698">
        <f t="shared" si="2400"/>
        <v>1248</v>
      </c>
      <c r="CE781" s="698">
        <f t="shared" si="2401"/>
        <v>1363.2</v>
      </c>
      <c r="CF781" s="698">
        <f t="shared" si="2402"/>
        <v>1200</v>
      </c>
      <c r="CG781" s="787" t="str">
        <f t="shared" si="2403"/>
        <v/>
      </c>
      <c r="CH781" s="1371" t="str">
        <f t="shared" si="2404"/>
        <v/>
      </c>
      <c r="CI781" s="1372" t="str">
        <f t="shared" si="2405"/>
        <v/>
      </c>
      <c r="CJ781" s="1373" t="str">
        <f t="shared" si="2406"/>
        <v/>
      </c>
      <c r="CK781" s="1373" t="str">
        <f t="shared" si="2407"/>
        <v/>
      </c>
      <c r="CL781" s="1373" t="str">
        <f t="shared" si="2408"/>
        <v/>
      </c>
      <c r="CM781" s="1373" t="str">
        <f t="shared" si="2409"/>
        <v/>
      </c>
      <c r="CN781" s="1373" t="str">
        <f t="shared" si="2410"/>
        <v/>
      </c>
      <c r="CO781" s="1374">
        <f t="shared" si="2411"/>
        <v>384</v>
      </c>
      <c r="CP781" s="1374">
        <f t="shared" si="2412"/>
        <v>480</v>
      </c>
      <c r="CQ781" s="1374">
        <f t="shared" si="2413"/>
        <v>2016</v>
      </c>
      <c r="CR781" s="1374">
        <f t="shared" si="2414"/>
        <v>4320</v>
      </c>
      <c r="CS781" s="1373" t="str">
        <f t="shared" si="2415"/>
        <v/>
      </c>
      <c r="CT781" s="1373" t="str">
        <f t="shared" si="2416"/>
        <v/>
      </c>
      <c r="CU781" s="1373" t="str">
        <f t="shared" si="2417"/>
        <v/>
      </c>
      <c r="CV781" s="1373" t="str">
        <f t="shared" si="2418"/>
        <v/>
      </c>
      <c r="CW781" s="1373" t="str">
        <f t="shared" si="2419"/>
        <v/>
      </c>
      <c r="CX781" s="1372" t="str">
        <f t="shared" si="2420"/>
        <v/>
      </c>
      <c r="CY781" s="1375" t="str">
        <f t="shared" si="2421"/>
        <v/>
      </c>
      <c r="CZ781" s="532" t="str">
        <f t="shared" si="2422"/>
        <v/>
      </c>
      <c r="DA781" s="533" t="str">
        <f t="shared" si="2423"/>
        <v/>
      </c>
      <c r="DB781" s="534" t="str">
        <f t="shared" si="2424"/>
        <v/>
      </c>
      <c r="DC781" s="534" t="str">
        <f t="shared" si="2425"/>
        <v/>
      </c>
      <c r="DD781" s="534" t="str">
        <f t="shared" si="2426"/>
        <v/>
      </c>
      <c r="DE781" s="534" t="str">
        <f t="shared" si="2427"/>
        <v/>
      </c>
      <c r="DF781" s="534">
        <f t="shared" si="2428"/>
        <v>144</v>
      </c>
      <c r="DG781" s="535">
        <f t="shared" si="2429"/>
        <v>336</v>
      </c>
      <c r="DH781" s="535">
        <f t="shared" si="2430"/>
        <v>864</v>
      </c>
      <c r="DI781" s="535">
        <f t="shared" si="2431"/>
        <v>1200</v>
      </c>
      <c r="DJ781" s="535">
        <f t="shared" si="2432"/>
        <v>2016</v>
      </c>
      <c r="DK781" s="534">
        <f t="shared" si="2433"/>
        <v>2400</v>
      </c>
      <c r="DL781" s="534">
        <f t="shared" si="2434"/>
        <v>3840</v>
      </c>
      <c r="DM781" s="534" t="str">
        <f t="shared" si="2435"/>
        <v/>
      </c>
      <c r="DN781" s="534" t="str">
        <f t="shared" si="2436"/>
        <v/>
      </c>
      <c r="DO781" s="534" t="str">
        <f t="shared" si="2437"/>
        <v/>
      </c>
      <c r="DP781" s="533" t="str">
        <f t="shared" si="2438"/>
        <v/>
      </c>
      <c r="DQ781" s="532" t="str">
        <f t="shared" si="2439"/>
        <v/>
      </c>
      <c r="DR781" s="753">
        <f t="shared" si="2440"/>
        <v>4</v>
      </c>
      <c r="DS781" s="111">
        <f t="shared" si="2441"/>
        <v>7</v>
      </c>
      <c r="DT781" s="111">
        <f t="shared" si="2442"/>
        <v>3</v>
      </c>
      <c r="DU781" s="111">
        <f t="shared" si="2443"/>
        <v>0</v>
      </c>
      <c r="DV781" s="602"/>
      <c r="DW781" s="719"/>
      <c r="DX781" s="719"/>
      <c r="DY781" s="719"/>
      <c r="DZ781" s="719"/>
      <c r="EA781" s="719"/>
      <c r="EB781" s="719"/>
      <c r="EC781" s="719"/>
      <c r="ED781" s="719"/>
      <c r="EE781" s="603"/>
    </row>
    <row r="782" spans="1:135" s="604" customFormat="1" ht="15.75" customHeight="1">
      <c r="A782" s="773" t="s">
        <v>451</v>
      </c>
      <c r="B782" s="233">
        <v>2400</v>
      </c>
      <c r="C782" s="233">
        <v>700</v>
      </c>
      <c r="D782" s="233">
        <v>350</v>
      </c>
      <c r="E782" s="233">
        <v>1350</v>
      </c>
      <c r="F782" s="233"/>
      <c r="G782" s="233"/>
      <c r="H782" s="233">
        <v>350</v>
      </c>
      <c r="I782" s="233">
        <v>450</v>
      </c>
      <c r="J782" s="233">
        <v>1200</v>
      </c>
      <c r="K782" s="306"/>
      <c r="L782" s="306">
        <v>700</v>
      </c>
      <c r="M782" s="306"/>
      <c r="N782" s="306">
        <v>1800</v>
      </c>
      <c r="O782" s="306"/>
      <c r="P782" s="306"/>
      <c r="Q782" s="306"/>
      <c r="R782" s="306">
        <v>2400</v>
      </c>
      <c r="S782" s="306">
        <v>12000</v>
      </c>
      <c r="T782" s="880"/>
      <c r="U782" s="233">
        <v>430</v>
      </c>
      <c r="V782" s="233">
        <v>600</v>
      </c>
      <c r="W782" s="233"/>
      <c r="X782" s="233">
        <v>1400</v>
      </c>
      <c r="Y782" s="233"/>
      <c r="Z782" s="233">
        <v>3600</v>
      </c>
      <c r="AA782" s="233"/>
      <c r="AB782" s="233"/>
      <c r="AC782" s="233">
        <v>1200</v>
      </c>
      <c r="AD782" s="233"/>
      <c r="AE782" s="233"/>
      <c r="AF782" s="306">
        <v>3000</v>
      </c>
      <c r="AG782" s="306"/>
      <c r="AH782" s="306">
        <v>1200</v>
      </c>
      <c r="AI782" s="306"/>
      <c r="AJ782" s="233"/>
      <c r="AK782" s="233"/>
      <c r="AL782" s="306">
        <v>2200</v>
      </c>
      <c r="AM782" s="880"/>
      <c r="AN782" s="233">
        <v>700</v>
      </c>
      <c r="AO782" s="233">
        <v>1200</v>
      </c>
      <c r="AP782" s="233">
        <v>900</v>
      </c>
      <c r="AQ782" s="233"/>
      <c r="AR782" s="233"/>
      <c r="AS782" s="233"/>
      <c r="AT782" s="233"/>
      <c r="AU782" s="233"/>
      <c r="AV782" s="233">
        <v>800</v>
      </c>
      <c r="AW782" s="233">
        <v>2400</v>
      </c>
      <c r="AX782" s="233"/>
      <c r="AY782" s="233">
        <v>3000</v>
      </c>
      <c r="AZ782" s="233"/>
      <c r="BA782" s="233"/>
      <c r="BB782" s="233"/>
      <c r="BC782" s="233">
        <v>3000</v>
      </c>
      <c r="BD782" s="233">
        <v>1350</v>
      </c>
      <c r="BE782" s="233"/>
      <c r="BF782" s="880"/>
      <c r="BG782" s="233">
        <v>400</v>
      </c>
      <c r="BH782" s="233"/>
      <c r="BI782" s="233">
        <v>450</v>
      </c>
      <c r="BJ782" s="233"/>
      <c r="BK782" s="233"/>
      <c r="BL782" s="233">
        <v>450</v>
      </c>
      <c r="BM782" s="233"/>
      <c r="BN782" s="233"/>
      <c r="BO782" s="233">
        <v>500</v>
      </c>
      <c r="BP782" s="233">
        <v>500</v>
      </c>
      <c r="BQ782" s="233">
        <v>450</v>
      </c>
      <c r="BR782" s="233"/>
      <c r="BS782" s="233"/>
      <c r="BT782" s="233"/>
      <c r="BU782" s="233"/>
      <c r="BV782" s="233"/>
      <c r="BW782" s="233"/>
      <c r="BX782" s="233"/>
      <c r="BY782" s="880"/>
      <c r="BZ782" s="233">
        <v>1200</v>
      </c>
      <c r="CA782" s="233">
        <v>1400</v>
      </c>
      <c r="CB782" s="233">
        <v>1400</v>
      </c>
      <c r="CC782" s="233">
        <v>450</v>
      </c>
      <c r="CD782" s="698">
        <f t="shared" si="2400"/>
        <v>1261.1111111111111</v>
      </c>
      <c r="CE782" s="698">
        <f t="shared" si="2401"/>
        <v>1600</v>
      </c>
      <c r="CF782" s="698">
        <f t="shared" si="2402"/>
        <v>1608.3333333333333</v>
      </c>
      <c r="CG782" s="787">
        <f t="shared" si="2403"/>
        <v>462.5</v>
      </c>
      <c r="CH782" s="1371" t="str">
        <f t="shared" si="2404"/>
        <v/>
      </c>
      <c r="CI782" s="1372" t="str">
        <f t="shared" si="2405"/>
        <v/>
      </c>
      <c r="CJ782" s="1373" t="str">
        <f t="shared" si="2406"/>
        <v/>
      </c>
      <c r="CK782" s="1373" t="str">
        <f t="shared" si="2407"/>
        <v/>
      </c>
      <c r="CL782" s="1373">
        <f t="shared" si="2408"/>
        <v>350</v>
      </c>
      <c r="CM782" s="1373">
        <f t="shared" si="2409"/>
        <v>350</v>
      </c>
      <c r="CN782" s="1373">
        <f t="shared" si="2410"/>
        <v>450</v>
      </c>
      <c r="CO782" s="1374">
        <f t="shared" si="2411"/>
        <v>700</v>
      </c>
      <c r="CP782" s="1374">
        <f t="shared" si="2412"/>
        <v>700</v>
      </c>
      <c r="CQ782" s="1374">
        <f t="shared" si="2413"/>
        <v>1200</v>
      </c>
      <c r="CR782" s="1374">
        <f t="shared" si="2414"/>
        <v>1350</v>
      </c>
      <c r="CS782" s="1373">
        <f t="shared" si="2415"/>
        <v>1800</v>
      </c>
      <c r="CT782" s="1373">
        <f t="shared" si="2416"/>
        <v>2400</v>
      </c>
      <c r="CU782" s="1373">
        <f t="shared" si="2417"/>
        <v>2400</v>
      </c>
      <c r="CV782" s="1373">
        <f t="shared" si="2418"/>
        <v>12000</v>
      </c>
      <c r="CW782" s="1373" t="str">
        <f t="shared" si="2419"/>
        <v/>
      </c>
      <c r="CX782" s="1372" t="str">
        <f t="shared" si="2420"/>
        <v/>
      </c>
      <c r="CY782" s="1375" t="str">
        <f t="shared" si="2421"/>
        <v/>
      </c>
      <c r="CZ782" s="532" t="str">
        <f t="shared" si="2422"/>
        <v/>
      </c>
      <c r="DA782" s="533" t="str">
        <f t="shared" si="2423"/>
        <v/>
      </c>
      <c r="DB782" s="534" t="str">
        <f t="shared" si="2424"/>
        <v/>
      </c>
      <c r="DC782" s="534" t="str">
        <f t="shared" si="2425"/>
        <v/>
      </c>
      <c r="DD782" s="534" t="str">
        <f t="shared" si="2426"/>
        <v/>
      </c>
      <c r="DE782" s="534">
        <f t="shared" si="2427"/>
        <v>430</v>
      </c>
      <c r="DF782" s="534">
        <f t="shared" si="2428"/>
        <v>600</v>
      </c>
      <c r="DG782" s="535">
        <f t="shared" si="2429"/>
        <v>1200</v>
      </c>
      <c r="DH782" s="535">
        <f t="shared" si="2430"/>
        <v>1200</v>
      </c>
      <c r="DI782" s="535">
        <f t="shared" si="2431"/>
        <v>1400</v>
      </c>
      <c r="DJ782" s="535">
        <f t="shared" si="2432"/>
        <v>2200</v>
      </c>
      <c r="DK782" s="534">
        <f t="shared" si="2433"/>
        <v>3000</v>
      </c>
      <c r="DL782" s="534">
        <f t="shared" si="2434"/>
        <v>3600</v>
      </c>
      <c r="DM782" s="534" t="str">
        <f t="shared" si="2435"/>
        <v/>
      </c>
      <c r="DN782" s="534" t="str">
        <f t="shared" si="2436"/>
        <v/>
      </c>
      <c r="DO782" s="534" t="str">
        <f t="shared" si="2437"/>
        <v/>
      </c>
      <c r="DP782" s="533" t="str">
        <f t="shared" si="2438"/>
        <v/>
      </c>
      <c r="DQ782" s="532" t="str">
        <f t="shared" si="2439"/>
        <v/>
      </c>
      <c r="DR782" s="753">
        <f t="shared" si="2440"/>
        <v>11</v>
      </c>
      <c r="DS782" s="111">
        <f t="shared" si="2441"/>
        <v>8</v>
      </c>
      <c r="DT782" s="111">
        <f t="shared" si="2442"/>
        <v>8</v>
      </c>
      <c r="DU782" s="111">
        <f t="shared" si="2443"/>
        <v>6</v>
      </c>
      <c r="DV782" s="602"/>
      <c r="DW782" s="719"/>
      <c r="DX782" s="719"/>
      <c r="DY782" s="719"/>
      <c r="DZ782" s="719"/>
      <c r="EA782" s="719"/>
      <c r="EB782" s="719"/>
      <c r="EC782" s="719"/>
      <c r="ED782" s="719"/>
      <c r="EE782" s="603"/>
    </row>
    <row r="783" spans="1:135" s="604" customFormat="1" ht="15.75" customHeight="1">
      <c r="A783" s="773" t="s">
        <v>452</v>
      </c>
      <c r="B783" s="233">
        <v>0</v>
      </c>
      <c r="C783" s="233"/>
      <c r="D783" s="233"/>
      <c r="E783" s="233"/>
      <c r="F783" s="233"/>
      <c r="G783" s="233"/>
      <c r="H783" s="233"/>
      <c r="I783" s="233"/>
      <c r="J783" s="233"/>
      <c r="K783" s="306"/>
      <c r="L783" s="306"/>
      <c r="M783" s="306"/>
      <c r="N783" s="306"/>
      <c r="O783" s="306"/>
      <c r="P783" s="306"/>
      <c r="Q783" s="306"/>
      <c r="R783" s="306"/>
      <c r="S783" s="306"/>
      <c r="T783" s="880"/>
      <c r="U783" s="233">
        <v>500</v>
      </c>
      <c r="V783" s="233">
        <v>500</v>
      </c>
      <c r="W783" s="233"/>
      <c r="X783" s="233"/>
      <c r="Y783" s="233"/>
      <c r="Z783" s="233"/>
      <c r="AA783" s="233"/>
      <c r="AB783" s="233"/>
      <c r="AC783" s="233"/>
      <c r="AD783" s="233"/>
      <c r="AE783" s="233"/>
      <c r="AF783" s="306"/>
      <c r="AG783" s="306"/>
      <c r="AH783" s="306"/>
      <c r="AI783" s="306"/>
      <c r="AJ783" s="233"/>
      <c r="AK783" s="233"/>
      <c r="AL783" s="306"/>
      <c r="AM783" s="880"/>
      <c r="AN783" s="233">
        <v>110</v>
      </c>
      <c r="AO783" s="233"/>
      <c r="AP783" s="233">
        <v>200</v>
      </c>
      <c r="AQ783" s="233"/>
      <c r="AR783" s="233"/>
      <c r="AS783" s="233"/>
      <c r="AT783" s="233"/>
      <c r="AU783" s="233"/>
      <c r="AV783" s="233"/>
      <c r="AW783" s="233"/>
      <c r="AX783" s="233"/>
      <c r="AY783" s="233"/>
      <c r="AZ783" s="233"/>
      <c r="BA783" s="233"/>
      <c r="BB783" s="233"/>
      <c r="BC783" s="233"/>
      <c r="BD783" s="233"/>
      <c r="BE783" s="233"/>
      <c r="BF783" s="880"/>
      <c r="BG783" s="233">
        <v>800</v>
      </c>
      <c r="BH783" s="233"/>
      <c r="BI783" s="233">
        <v>920</v>
      </c>
      <c r="BJ783" s="233"/>
      <c r="BK783" s="233"/>
      <c r="BL783" s="233"/>
      <c r="BM783" s="233"/>
      <c r="BN783" s="233"/>
      <c r="BO783" s="233">
        <v>1000</v>
      </c>
      <c r="BP783" s="233"/>
      <c r="BQ783" s="233"/>
      <c r="BR783" s="233"/>
      <c r="BS783" s="233"/>
      <c r="BT783" s="233"/>
      <c r="BU783" s="233"/>
      <c r="BV783" s="233"/>
      <c r="BW783" s="233"/>
      <c r="BX783" s="233"/>
      <c r="BY783" s="880"/>
      <c r="BZ783" s="233"/>
      <c r="CA783" s="233">
        <v>500</v>
      </c>
      <c r="CB783" s="233">
        <v>500</v>
      </c>
      <c r="CC783" s="233">
        <v>800</v>
      </c>
      <c r="CD783" s="698" t="str">
        <f t="shared" si="2400"/>
        <v/>
      </c>
      <c r="CE783" s="698" t="str">
        <f t="shared" si="2401"/>
        <v/>
      </c>
      <c r="CF783" s="698" t="str">
        <f t="shared" si="2402"/>
        <v/>
      </c>
      <c r="CG783" s="787">
        <f t="shared" si="2403"/>
        <v>920</v>
      </c>
      <c r="CH783" s="1371" t="str">
        <f t="shared" si="2404"/>
        <v/>
      </c>
      <c r="CI783" s="1372" t="str">
        <f t="shared" si="2405"/>
        <v/>
      </c>
      <c r="CJ783" s="1373" t="str">
        <f t="shared" si="2406"/>
        <v/>
      </c>
      <c r="CK783" s="1373" t="str">
        <f t="shared" si="2407"/>
        <v/>
      </c>
      <c r="CL783" s="1373" t="str">
        <f t="shared" si="2408"/>
        <v/>
      </c>
      <c r="CM783" s="1373" t="str">
        <f t="shared" si="2409"/>
        <v/>
      </c>
      <c r="CN783" s="1373" t="str">
        <f t="shared" si="2410"/>
        <v/>
      </c>
      <c r="CO783" s="1374" t="str">
        <f t="shared" si="2411"/>
        <v/>
      </c>
      <c r="CP783" s="1374" t="str">
        <f t="shared" si="2412"/>
        <v/>
      </c>
      <c r="CQ783" s="1374">
        <f t="shared" si="2413"/>
        <v>0</v>
      </c>
      <c r="CR783" s="1374" t="str">
        <f t="shared" si="2414"/>
        <v/>
      </c>
      <c r="CS783" s="1373" t="str">
        <f t="shared" si="2415"/>
        <v/>
      </c>
      <c r="CT783" s="1373" t="str">
        <f t="shared" si="2416"/>
        <v/>
      </c>
      <c r="CU783" s="1373" t="str">
        <f t="shared" si="2417"/>
        <v/>
      </c>
      <c r="CV783" s="1373" t="str">
        <f t="shared" si="2418"/>
        <v/>
      </c>
      <c r="CW783" s="1373" t="str">
        <f t="shared" si="2419"/>
        <v/>
      </c>
      <c r="CX783" s="1372" t="str">
        <f t="shared" si="2420"/>
        <v/>
      </c>
      <c r="CY783" s="1375" t="str">
        <f t="shared" si="2421"/>
        <v/>
      </c>
      <c r="CZ783" s="532" t="str">
        <f t="shared" si="2422"/>
        <v/>
      </c>
      <c r="DA783" s="533" t="str">
        <f t="shared" si="2423"/>
        <v/>
      </c>
      <c r="DB783" s="534" t="str">
        <f t="shared" si="2424"/>
        <v/>
      </c>
      <c r="DC783" s="534" t="str">
        <f t="shared" si="2425"/>
        <v/>
      </c>
      <c r="DD783" s="534" t="str">
        <f t="shared" si="2426"/>
        <v/>
      </c>
      <c r="DE783" s="534" t="str">
        <f t="shared" si="2427"/>
        <v/>
      </c>
      <c r="DF783" s="534" t="str">
        <f t="shared" si="2428"/>
        <v/>
      </c>
      <c r="DG783" s="535" t="str">
        <f t="shared" si="2429"/>
        <v/>
      </c>
      <c r="DH783" s="535">
        <f t="shared" si="2430"/>
        <v>500</v>
      </c>
      <c r="DI783" s="535">
        <f t="shared" si="2431"/>
        <v>500</v>
      </c>
      <c r="DJ783" s="535" t="str">
        <f t="shared" si="2432"/>
        <v/>
      </c>
      <c r="DK783" s="534" t="str">
        <f t="shared" si="2433"/>
        <v/>
      </c>
      <c r="DL783" s="534" t="str">
        <f t="shared" si="2434"/>
        <v/>
      </c>
      <c r="DM783" s="534" t="str">
        <f t="shared" si="2435"/>
        <v/>
      </c>
      <c r="DN783" s="534" t="str">
        <f t="shared" si="2436"/>
        <v/>
      </c>
      <c r="DO783" s="534" t="str">
        <f t="shared" si="2437"/>
        <v/>
      </c>
      <c r="DP783" s="533" t="str">
        <f t="shared" si="2438"/>
        <v/>
      </c>
      <c r="DQ783" s="532" t="str">
        <f t="shared" si="2439"/>
        <v/>
      </c>
      <c r="DR783" s="753">
        <f t="shared" si="2440"/>
        <v>1</v>
      </c>
      <c r="DS783" s="111">
        <f t="shared" si="2441"/>
        <v>2</v>
      </c>
      <c r="DT783" s="111">
        <f t="shared" si="2442"/>
        <v>2</v>
      </c>
      <c r="DU783" s="111">
        <f t="shared" si="2443"/>
        <v>3</v>
      </c>
      <c r="DV783" s="602"/>
      <c r="DW783" s="719"/>
      <c r="DX783" s="719"/>
      <c r="DY783" s="719"/>
      <c r="DZ783" s="719"/>
      <c r="EA783" s="719"/>
      <c r="EB783" s="719"/>
      <c r="EC783" s="719"/>
      <c r="ED783" s="719"/>
      <c r="EE783" s="603"/>
    </row>
    <row r="784" spans="1:135" s="604" customFormat="1" ht="15.75" customHeight="1">
      <c r="A784" s="773" t="s">
        <v>453</v>
      </c>
      <c r="B784" s="233"/>
      <c r="C784" s="233"/>
      <c r="D784" s="233"/>
      <c r="E784" s="233"/>
      <c r="F784" s="233"/>
      <c r="G784" s="233"/>
      <c r="H784" s="233"/>
      <c r="I784" s="233"/>
      <c r="J784" s="233"/>
      <c r="K784" s="306"/>
      <c r="L784" s="306"/>
      <c r="M784" s="306"/>
      <c r="N784" s="306"/>
      <c r="O784" s="306"/>
      <c r="P784" s="306"/>
      <c r="Q784" s="306"/>
      <c r="R784" s="306"/>
      <c r="S784" s="306"/>
      <c r="T784" s="880"/>
      <c r="U784" s="233">
        <v>420</v>
      </c>
      <c r="V784" s="233">
        <v>250</v>
      </c>
      <c r="W784" s="233">
        <v>350</v>
      </c>
      <c r="X784" s="233"/>
      <c r="Y784" s="233"/>
      <c r="Z784" s="233"/>
      <c r="AA784" s="233"/>
      <c r="AB784" s="233"/>
      <c r="AC784" s="233"/>
      <c r="AD784" s="233"/>
      <c r="AE784" s="233"/>
      <c r="AF784" s="306"/>
      <c r="AG784" s="306">
        <v>500</v>
      </c>
      <c r="AH784" s="306"/>
      <c r="AI784" s="306">
        <v>1200</v>
      </c>
      <c r="AJ784" s="233"/>
      <c r="AK784" s="233"/>
      <c r="AL784" s="306">
        <v>200</v>
      </c>
      <c r="AM784" s="880"/>
      <c r="AN784" s="233"/>
      <c r="AO784" s="233"/>
      <c r="AP784" s="233"/>
      <c r="AQ784" s="233">
        <v>500</v>
      </c>
      <c r="AR784" s="233"/>
      <c r="AS784" s="233"/>
      <c r="AT784" s="233"/>
      <c r="AU784" s="233">
        <v>2160</v>
      </c>
      <c r="AV784" s="233"/>
      <c r="AW784" s="233">
        <v>200</v>
      </c>
      <c r="AX784" s="233"/>
      <c r="AY784" s="233">
        <v>2400</v>
      </c>
      <c r="AZ784" s="233"/>
      <c r="BA784" s="233"/>
      <c r="BB784" s="233"/>
      <c r="BC784" s="233"/>
      <c r="BD784" s="233">
        <v>500</v>
      </c>
      <c r="BE784" s="233"/>
      <c r="BF784" s="880"/>
      <c r="BG784" s="233">
        <v>750</v>
      </c>
      <c r="BH784" s="233">
        <v>500</v>
      </c>
      <c r="BI784" s="233">
        <v>780</v>
      </c>
      <c r="BJ784" s="233">
        <v>400</v>
      </c>
      <c r="BK784" s="233"/>
      <c r="BL784" s="233"/>
      <c r="BM784" s="233">
        <v>400</v>
      </c>
      <c r="BN784" s="233"/>
      <c r="BO784" s="233">
        <v>800</v>
      </c>
      <c r="BP784" s="233"/>
      <c r="BQ784" s="233">
        <v>700</v>
      </c>
      <c r="BR784" s="233"/>
      <c r="BS784" s="233"/>
      <c r="BT784" s="233"/>
      <c r="BU784" s="233"/>
      <c r="BV784" s="233"/>
      <c r="BW784" s="233">
        <v>100</v>
      </c>
      <c r="BX784" s="233"/>
      <c r="BY784" s="880"/>
      <c r="BZ784" s="233"/>
      <c r="CA784" s="233">
        <v>350</v>
      </c>
      <c r="CB784" s="233">
        <v>500</v>
      </c>
      <c r="CC784" s="233">
        <v>750</v>
      </c>
      <c r="CD784" s="698" t="str">
        <f t="shared" si="2400"/>
        <v/>
      </c>
      <c r="CE784" s="698">
        <f t="shared" si="2401"/>
        <v>380</v>
      </c>
      <c r="CF784" s="698">
        <f t="shared" si="2402"/>
        <v>1053.3333333333333</v>
      </c>
      <c r="CG784" s="787">
        <f t="shared" si="2403"/>
        <v>588.33333333333337</v>
      </c>
      <c r="CH784" s="1371" t="str">
        <f t="shared" si="2404"/>
        <v/>
      </c>
      <c r="CI784" s="1372" t="str">
        <f t="shared" si="2405"/>
        <v/>
      </c>
      <c r="CJ784" s="1373" t="str">
        <f t="shared" si="2406"/>
        <v/>
      </c>
      <c r="CK784" s="1373" t="str">
        <f t="shared" si="2407"/>
        <v/>
      </c>
      <c r="CL784" s="1373" t="str">
        <f t="shared" si="2408"/>
        <v/>
      </c>
      <c r="CM784" s="1373" t="str">
        <f t="shared" si="2409"/>
        <v/>
      </c>
      <c r="CN784" s="1373" t="str">
        <f t="shared" si="2410"/>
        <v/>
      </c>
      <c r="CO784" s="1374" t="str">
        <f t="shared" si="2411"/>
        <v/>
      </c>
      <c r="CP784" s="1374" t="str">
        <f t="shared" si="2412"/>
        <v/>
      </c>
      <c r="CQ784" s="1374" t="str">
        <f t="shared" si="2413"/>
        <v/>
      </c>
      <c r="CR784" s="1374" t="str">
        <f t="shared" si="2414"/>
        <v/>
      </c>
      <c r="CS784" s="1373" t="str">
        <f t="shared" si="2415"/>
        <v/>
      </c>
      <c r="CT784" s="1373" t="str">
        <f t="shared" si="2416"/>
        <v/>
      </c>
      <c r="CU784" s="1373" t="str">
        <f t="shared" si="2417"/>
        <v/>
      </c>
      <c r="CV784" s="1373" t="str">
        <f t="shared" si="2418"/>
        <v/>
      </c>
      <c r="CW784" s="1373" t="str">
        <f t="shared" si="2419"/>
        <v/>
      </c>
      <c r="CX784" s="1372" t="str">
        <f t="shared" si="2420"/>
        <v/>
      </c>
      <c r="CY784" s="1375" t="str">
        <f t="shared" si="2421"/>
        <v/>
      </c>
      <c r="CZ784" s="532" t="str">
        <f t="shared" si="2422"/>
        <v/>
      </c>
      <c r="DA784" s="533" t="str">
        <f t="shared" si="2423"/>
        <v/>
      </c>
      <c r="DB784" s="534" t="str">
        <f t="shared" si="2424"/>
        <v/>
      </c>
      <c r="DC784" s="534" t="str">
        <f t="shared" si="2425"/>
        <v/>
      </c>
      <c r="DD784" s="534" t="str">
        <f t="shared" si="2426"/>
        <v/>
      </c>
      <c r="DE784" s="534" t="str">
        <f t="shared" si="2427"/>
        <v/>
      </c>
      <c r="DF784" s="534">
        <f t="shared" si="2428"/>
        <v>200</v>
      </c>
      <c r="DG784" s="535">
        <f t="shared" si="2429"/>
        <v>250</v>
      </c>
      <c r="DH784" s="535">
        <f t="shared" si="2430"/>
        <v>350</v>
      </c>
      <c r="DI784" s="535">
        <f t="shared" si="2431"/>
        <v>420</v>
      </c>
      <c r="DJ784" s="535">
        <f t="shared" si="2432"/>
        <v>500</v>
      </c>
      <c r="DK784" s="534">
        <f t="shared" si="2433"/>
        <v>1200</v>
      </c>
      <c r="DL784" s="534" t="str">
        <f t="shared" si="2434"/>
        <v/>
      </c>
      <c r="DM784" s="534" t="str">
        <f t="shared" si="2435"/>
        <v/>
      </c>
      <c r="DN784" s="534" t="str">
        <f t="shared" si="2436"/>
        <v/>
      </c>
      <c r="DO784" s="534" t="str">
        <f t="shared" si="2437"/>
        <v/>
      </c>
      <c r="DP784" s="533" t="str">
        <f t="shared" si="2438"/>
        <v/>
      </c>
      <c r="DQ784" s="532" t="str">
        <f t="shared" si="2439"/>
        <v/>
      </c>
      <c r="DR784" s="753">
        <f t="shared" si="2440"/>
        <v>0</v>
      </c>
      <c r="DS784" s="111">
        <f t="shared" si="2441"/>
        <v>6</v>
      </c>
      <c r="DT784" s="111">
        <f t="shared" si="2442"/>
        <v>5</v>
      </c>
      <c r="DU784" s="111">
        <f t="shared" si="2443"/>
        <v>8</v>
      </c>
      <c r="DV784" s="602"/>
      <c r="DW784" s="719"/>
      <c r="DX784" s="719"/>
      <c r="DY784" s="719"/>
      <c r="DZ784" s="719"/>
      <c r="EA784" s="719"/>
      <c r="EB784" s="719"/>
      <c r="EC784" s="719"/>
      <c r="ED784" s="719"/>
      <c r="EE784" s="603"/>
    </row>
    <row r="785" spans="1:135" s="604" customFormat="1" ht="15.75" customHeight="1">
      <c r="A785" s="773" t="s">
        <v>454</v>
      </c>
      <c r="B785" s="233"/>
      <c r="C785" s="233"/>
      <c r="D785" s="233"/>
      <c r="E785" s="233"/>
      <c r="F785" s="233"/>
      <c r="G785" s="233"/>
      <c r="H785" s="233"/>
      <c r="I785" s="233"/>
      <c r="J785" s="233"/>
      <c r="K785" s="306"/>
      <c r="L785" s="306"/>
      <c r="M785" s="306"/>
      <c r="N785" s="306"/>
      <c r="O785" s="306"/>
      <c r="P785" s="306"/>
      <c r="Q785" s="306"/>
      <c r="R785" s="306"/>
      <c r="S785" s="306"/>
      <c r="T785" s="880"/>
      <c r="U785" s="233">
        <v>0</v>
      </c>
      <c r="V785" s="233"/>
      <c r="W785" s="233"/>
      <c r="X785" s="233"/>
      <c r="Y785" s="233"/>
      <c r="Z785" s="233"/>
      <c r="AA785" s="233"/>
      <c r="AB785" s="233"/>
      <c r="AC785" s="233"/>
      <c r="AD785" s="233"/>
      <c r="AE785" s="233"/>
      <c r="AF785" s="306"/>
      <c r="AG785" s="306"/>
      <c r="AH785" s="306"/>
      <c r="AI785" s="306"/>
      <c r="AJ785" s="233"/>
      <c r="AK785" s="233"/>
      <c r="AL785" s="306"/>
      <c r="AM785" s="880"/>
      <c r="AN785" s="233"/>
      <c r="AO785" s="233"/>
      <c r="AP785" s="233"/>
      <c r="AQ785" s="233"/>
      <c r="AR785" s="233"/>
      <c r="AS785" s="233"/>
      <c r="AT785" s="233"/>
      <c r="AU785" s="233"/>
      <c r="AV785" s="233"/>
      <c r="AW785" s="233"/>
      <c r="AX785" s="233"/>
      <c r="AY785" s="233"/>
      <c r="AZ785" s="233"/>
      <c r="BA785" s="233"/>
      <c r="BB785" s="233"/>
      <c r="BC785" s="233"/>
      <c r="BD785" s="233"/>
      <c r="BE785" s="233"/>
      <c r="BF785" s="880"/>
      <c r="BG785" s="233">
        <v>560</v>
      </c>
      <c r="BH785" s="233"/>
      <c r="BI785" s="233">
        <v>620</v>
      </c>
      <c r="BJ785" s="233"/>
      <c r="BK785" s="233"/>
      <c r="BL785" s="233"/>
      <c r="BM785" s="233"/>
      <c r="BN785" s="233"/>
      <c r="BO785" s="233">
        <v>500</v>
      </c>
      <c r="BP785" s="233"/>
      <c r="BQ785" s="233"/>
      <c r="BR785" s="233"/>
      <c r="BS785" s="233"/>
      <c r="BT785" s="233"/>
      <c r="BU785" s="233"/>
      <c r="BV785" s="233"/>
      <c r="BW785" s="233"/>
      <c r="BX785" s="233"/>
      <c r="BY785" s="880"/>
      <c r="BZ785" s="233"/>
      <c r="CA785" s="233"/>
      <c r="CB785" s="233"/>
      <c r="CC785" s="233">
        <v>560</v>
      </c>
      <c r="CD785" s="698" t="str">
        <f t="shared" si="2400"/>
        <v/>
      </c>
      <c r="CE785" s="698" t="str">
        <f t="shared" si="2401"/>
        <v/>
      </c>
      <c r="CF785" s="698" t="str">
        <f t="shared" si="2402"/>
        <v/>
      </c>
      <c r="CG785" s="787">
        <f t="shared" si="2403"/>
        <v>560</v>
      </c>
      <c r="CH785" s="1371" t="str">
        <f t="shared" si="2404"/>
        <v/>
      </c>
      <c r="CI785" s="1372" t="str">
        <f t="shared" si="2405"/>
        <v/>
      </c>
      <c r="CJ785" s="1373" t="str">
        <f t="shared" si="2406"/>
        <v/>
      </c>
      <c r="CK785" s="1373" t="str">
        <f t="shared" si="2407"/>
        <v/>
      </c>
      <c r="CL785" s="1373" t="str">
        <f t="shared" si="2408"/>
        <v/>
      </c>
      <c r="CM785" s="1373" t="str">
        <f t="shared" si="2409"/>
        <v/>
      </c>
      <c r="CN785" s="1373" t="str">
        <f t="shared" si="2410"/>
        <v/>
      </c>
      <c r="CO785" s="1374" t="str">
        <f t="shared" si="2411"/>
        <v/>
      </c>
      <c r="CP785" s="1374" t="str">
        <f t="shared" si="2412"/>
        <v/>
      </c>
      <c r="CQ785" s="1374" t="str">
        <f t="shared" si="2413"/>
        <v/>
      </c>
      <c r="CR785" s="1374" t="str">
        <f t="shared" si="2414"/>
        <v/>
      </c>
      <c r="CS785" s="1373" t="str">
        <f t="shared" si="2415"/>
        <v/>
      </c>
      <c r="CT785" s="1373" t="str">
        <f t="shared" si="2416"/>
        <v/>
      </c>
      <c r="CU785" s="1373" t="str">
        <f t="shared" si="2417"/>
        <v/>
      </c>
      <c r="CV785" s="1373" t="str">
        <f t="shared" si="2418"/>
        <v/>
      </c>
      <c r="CW785" s="1373" t="str">
        <f t="shared" si="2419"/>
        <v/>
      </c>
      <c r="CX785" s="1372" t="str">
        <f t="shared" si="2420"/>
        <v/>
      </c>
      <c r="CY785" s="1375" t="str">
        <f t="shared" si="2421"/>
        <v/>
      </c>
      <c r="CZ785" s="532" t="str">
        <f t="shared" si="2422"/>
        <v/>
      </c>
      <c r="DA785" s="533" t="str">
        <f t="shared" si="2423"/>
        <v/>
      </c>
      <c r="DB785" s="534" t="str">
        <f t="shared" si="2424"/>
        <v/>
      </c>
      <c r="DC785" s="534" t="str">
        <f t="shared" si="2425"/>
        <v/>
      </c>
      <c r="DD785" s="534" t="str">
        <f t="shared" si="2426"/>
        <v/>
      </c>
      <c r="DE785" s="534" t="str">
        <f t="shared" si="2427"/>
        <v/>
      </c>
      <c r="DF785" s="534" t="str">
        <f t="shared" si="2428"/>
        <v/>
      </c>
      <c r="DG785" s="535" t="str">
        <f t="shared" si="2429"/>
        <v/>
      </c>
      <c r="DH785" s="535" t="str">
        <f t="shared" si="2430"/>
        <v/>
      </c>
      <c r="DI785" s="535">
        <f t="shared" si="2431"/>
        <v>0</v>
      </c>
      <c r="DJ785" s="535" t="str">
        <f t="shared" si="2432"/>
        <v/>
      </c>
      <c r="DK785" s="534" t="str">
        <f t="shared" si="2433"/>
        <v/>
      </c>
      <c r="DL785" s="534" t="str">
        <f t="shared" si="2434"/>
        <v/>
      </c>
      <c r="DM785" s="534" t="str">
        <f t="shared" si="2435"/>
        <v/>
      </c>
      <c r="DN785" s="534" t="str">
        <f t="shared" si="2436"/>
        <v/>
      </c>
      <c r="DO785" s="534" t="str">
        <f t="shared" si="2437"/>
        <v/>
      </c>
      <c r="DP785" s="533" t="str">
        <f t="shared" si="2438"/>
        <v/>
      </c>
      <c r="DQ785" s="532" t="str">
        <f t="shared" si="2439"/>
        <v/>
      </c>
      <c r="DR785" s="753">
        <f t="shared" si="2440"/>
        <v>0</v>
      </c>
      <c r="DS785" s="111">
        <f t="shared" si="2441"/>
        <v>1</v>
      </c>
      <c r="DT785" s="111">
        <f t="shared" si="2442"/>
        <v>0</v>
      </c>
      <c r="DU785" s="111">
        <f t="shared" si="2443"/>
        <v>3</v>
      </c>
      <c r="DV785" s="602"/>
      <c r="DW785" s="719"/>
      <c r="DX785" s="719"/>
      <c r="DY785" s="719"/>
      <c r="DZ785" s="719"/>
      <c r="EA785" s="719"/>
      <c r="EB785" s="719"/>
      <c r="EC785" s="719"/>
      <c r="ED785" s="719"/>
      <c r="EE785" s="603"/>
    </row>
    <row r="786" spans="1:135" s="604" customFormat="1" ht="15.75" customHeight="1">
      <c r="A786" s="773" t="s">
        <v>455</v>
      </c>
      <c r="B786" s="233" t="s">
        <v>445</v>
      </c>
      <c r="C786" s="233" t="s">
        <v>445</v>
      </c>
      <c r="D786" s="233" t="s">
        <v>445</v>
      </c>
      <c r="E786" s="233" t="s">
        <v>445</v>
      </c>
      <c r="F786" s="233" t="s">
        <v>445</v>
      </c>
      <c r="G786" s="233" t="s">
        <v>445</v>
      </c>
      <c r="H786" s="233" t="s">
        <v>445</v>
      </c>
      <c r="I786" s="233" t="s">
        <v>445</v>
      </c>
      <c r="J786" s="233" t="s">
        <v>445</v>
      </c>
      <c r="K786" s="233" t="s">
        <v>445</v>
      </c>
      <c r="L786" s="233" t="s">
        <v>445</v>
      </c>
      <c r="M786" s="233" t="s">
        <v>445</v>
      </c>
      <c r="N786" s="233" t="s">
        <v>445</v>
      </c>
      <c r="O786" s="233" t="s">
        <v>445</v>
      </c>
      <c r="P786" s="233" t="s">
        <v>445</v>
      </c>
      <c r="Q786" s="233" t="s">
        <v>445</v>
      </c>
      <c r="R786" s="233" t="s">
        <v>445</v>
      </c>
      <c r="S786" s="233" t="s">
        <v>445</v>
      </c>
      <c r="T786" s="880"/>
      <c r="U786" s="233" t="s">
        <v>445</v>
      </c>
      <c r="V786" s="233" t="s">
        <v>445</v>
      </c>
      <c r="W786" s="233" t="s">
        <v>445</v>
      </c>
      <c r="X786" s="233" t="s">
        <v>445</v>
      </c>
      <c r="Y786" s="233" t="s">
        <v>445</v>
      </c>
      <c r="Z786" s="233" t="s">
        <v>445</v>
      </c>
      <c r="AA786" s="233" t="s">
        <v>445</v>
      </c>
      <c r="AB786" s="233" t="s">
        <v>445</v>
      </c>
      <c r="AC786" s="233" t="s">
        <v>445</v>
      </c>
      <c r="AD786" s="233" t="s">
        <v>445</v>
      </c>
      <c r="AE786" s="233" t="s">
        <v>445</v>
      </c>
      <c r="AF786" s="233" t="s">
        <v>445</v>
      </c>
      <c r="AG786" s="233" t="s">
        <v>445</v>
      </c>
      <c r="AH786" s="233" t="s">
        <v>445</v>
      </c>
      <c r="AI786" s="233" t="s">
        <v>445</v>
      </c>
      <c r="AJ786" s="233" t="s">
        <v>445</v>
      </c>
      <c r="AK786" s="233" t="s">
        <v>445</v>
      </c>
      <c r="AL786" s="233" t="s">
        <v>445</v>
      </c>
      <c r="AM786" s="880"/>
      <c r="AN786" s="233" t="s">
        <v>445</v>
      </c>
      <c r="AO786" s="233" t="s">
        <v>445</v>
      </c>
      <c r="AP786" s="233" t="s">
        <v>445</v>
      </c>
      <c r="AQ786" s="233" t="s">
        <v>445</v>
      </c>
      <c r="AR786" s="233" t="s">
        <v>445</v>
      </c>
      <c r="AS786" s="233" t="s">
        <v>445</v>
      </c>
      <c r="AT786" s="233" t="s">
        <v>445</v>
      </c>
      <c r="AU786" s="233" t="s">
        <v>445</v>
      </c>
      <c r="AV786" s="233" t="s">
        <v>445</v>
      </c>
      <c r="AW786" s="233" t="s">
        <v>445</v>
      </c>
      <c r="AX786" s="233" t="s">
        <v>445</v>
      </c>
      <c r="AY786" s="233" t="s">
        <v>445</v>
      </c>
      <c r="AZ786" s="233" t="s">
        <v>445</v>
      </c>
      <c r="BA786" s="233" t="s">
        <v>445</v>
      </c>
      <c r="BB786" s="233" t="s">
        <v>445</v>
      </c>
      <c r="BC786" s="233" t="s">
        <v>445</v>
      </c>
      <c r="BD786" s="233" t="s">
        <v>445</v>
      </c>
      <c r="BE786" s="233" t="s">
        <v>445</v>
      </c>
      <c r="BF786" s="880"/>
      <c r="BG786" s="233" t="s">
        <v>445</v>
      </c>
      <c r="BH786" s="233" t="s">
        <v>445</v>
      </c>
      <c r="BI786" s="233" t="s">
        <v>445</v>
      </c>
      <c r="BJ786" s="233" t="s">
        <v>445</v>
      </c>
      <c r="BK786" s="233" t="s">
        <v>445</v>
      </c>
      <c r="BL786" s="233" t="s">
        <v>445</v>
      </c>
      <c r="BM786" s="233" t="s">
        <v>445</v>
      </c>
      <c r="BN786" s="233" t="s">
        <v>445</v>
      </c>
      <c r="BO786" s="233" t="s">
        <v>445</v>
      </c>
      <c r="BP786" s="233" t="s">
        <v>445</v>
      </c>
      <c r="BQ786" s="233" t="s">
        <v>445</v>
      </c>
      <c r="BR786" s="233" t="s">
        <v>445</v>
      </c>
      <c r="BS786" s="233" t="s">
        <v>445</v>
      </c>
      <c r="BT786" s="233" t="s">
        <v>445</v>
      </c>
      <c r="BU786" s="233" t="s">
        <v>445</v>
      </c>
      <c r="BV786" s="233" t="s">
        <v>445</v>
      </c>
      <c r="BW786" s="233" t="s">
        <v>445</v>
      </c>
      <c r="BX786" s="233" t="s">
        <v>445</v>
      </c>
      <c r="BY786" s="880"/>
      <c r="BZ786" s="233" t="s">
        <v>445</v>
      </c>
      <c r="CA786" s="233" t="s">
        <v>445</v>
      </c>
      <c r="CB786" s="233" t="s">
        <v>445</v>
      </c>
      <c r="CC786" s="233" t="s">
        <v>445</v>
      </c>
      <c r="CD786" s="690"/>
      <c r="CE786" s="690"/>
      <c r="CF786" s="690"/>
      <c r="CG786" s="786"/>
      <c r="CH786" s="1387"/>
      <c r="CI786" s="1387"/>
      <c r="CJ786" s="1387"/>
      <c r="CK786" s="1387"/>
      <c r="CL786" s="1387"/>
      <c r="CM786" s="1387"/>
      <c r="CN786" s="1387"/>
      <c r="CO786" s="1387"/>
      <c r="CP786" s="1387"/>
      <c r="CQ786" s="1387"/>
      <c r="CR786" s="1387"/>
      <c r="CS786" s="1387"/>
      <c r="CT786" s="1387"/>
      <c r="CU786" s="1387"/>
      <c r="CV786" s="1387"/>
      <c r="CW786" s="1387"/>
      <c r="CX786" s="1387"/>
      <c r="CY786" s="1388"/>
      <c r="CZ786" s="735"/>
      <c r="DA786" s="736"/>
      <c r="DB786" s="736"/>
      <c r="DC786" s="736"/>
      <c r="DD786" s="736"/>
      <c r="DE786" s="736"/>
      <c r="DF786" s="736"/>
      <c r="DG786" s="736"/>
      <c r="DH786" s="736"/>
      <c r="DI786" s="736"/>
      <c r="DJ786" s="736"/>
      <c r="DK786" s="736"/>
      <c r="DL786" s="736"/>
      <c r="DM786" s="736"/>
      <c r="DN786" s="736"/>
      <c r="DO786" s="736"/>
      <c r="DP786" s="736"/>
      <c r="DQ786" s="736"/>
      <c r="DR786" s="699"/>
      <c r="DS786" s="112"/>
      <c r="DT786" s="112"/>
      <c r="DU786" s="112"/>
      <c r="DV786" s="692"/>
      <c r="DW786" s="718"/>
      <c r="DX786" s="718"/>
      <c r="DY786" s="718"/>
      <c r="DZ786" s="718"/>
      <c r="EA786" s="718"/>
      <c r="EB786" s="718"/>
      <c r="EC786" s="718"/>
      <c r="ED786" s="718"/>
      <c r="EE786" s="603"/>
    </row>
    <row r="787" spans="1:135" s="604" customFormat="1" ht="15.75" customHeight="1">
      <c r="A787" s="748" t="s">
        <v>392</v>
      </c>
      <c r="B787" s="233"/>
      <c r="C787" s="233"/>
      <c r="D787" s="233"/>
      <c r="E787" s="233"/>
      <c r="F787" s="233"/>
      <c r="G787" s="233"/>
      <c r="H787" s="233"/>
      <c r="I787" s="233"/>
      <c r="J787" s="233"/>
      <c r="K787" s="306"/>
      <c r="L787" s="306"/>
      <c r="M787" s="306"/>
      <c r="N787" s="306"/>
      <c r="O787" s="306"/>
      <c r="P787" s="306"/>
      <c r="Q787" s="306"/>
      <c r="R787" s="306"/>
      <c r="S787" s="306"/>
      <c r="T787" s="880"/>
      <c r="U787" s="233">
        <v>1</v>
      </c>
      <c r="V787" s="233"/>
      <c r="W787" s="233">
        <v>1</v>
      </c>
      <c r="X787" s="233"/>
      <c r="Y787" s="233"/>
      <c r="Z787" s="233"/>
      <c r="AA787" s="233"/>
      <c r="AB787" s="233"/>
      <c r="AC787" s="233"/>
      <c r="AD787" s="233"/>
      <c r="AE787" s="233"/>
      <c r="AF787" s="306"/>
      <c r="AG787" s="306"/>
      <c r="AH787" s="306"/>
      <c r="AI787" s="306"/>
      <c r="AJ787" s="233"/>
      <c r="AK787" s="233"/>
      <c r="AL787" s="306"/>
      <c r="AM787" s="880"/>
      <c r="AN787" s="233"/>
      <c r="AO787" s="233"/>
      <c r="AP787" s="233"/>
      <c r="AQ787" s="233"/>
      <c r="AR787" s="233"/>
      <c r="AS787" s="233"/>
      <c r="AT787" s="233"/>
      <c r="AU787" s="233"/>
      <c r="AV787" s="233"/>
      <c r="AW787" s="233"/>
      <c r="AX787" s="233"/>
      <c r="AY787" s="233"/>
      <c r="AZ787" s="233"/>
      <c r="BA787" s="233"/>
      <c r="BB787" s="233"/>
      <c r="BC787" s="233"/>
      <c r="BD787" s="233"/>
      <c r="BE787" s="233"/>
      <c r="BF787" s="880"/>
      <c r="BG787" s="233"/>
      <c r="BH787" s="233"/>
      <c r="BI787" s="233"/>
      <c r="BJ787" s="233"/>
      <c r="BK787" s="233"/>
      <c r="BL787" s="233"/>
      <c r="BM787" s="233"/>
      <c r="BN787" s="233"/>
      <c r="BO787" s="233"/>
      <c r="BP787" s="233"/>
      <c r="BQ787" s="233"/>
      <c r="BR787" s="233"/>
      <c r="BS787" s="233"/>
      <c r="BT787" s="233"/>
      <c r="BU787" s="233"/>
      <c r="BV787" s="233"/>
      <c r="BW787" s="233"/>
      <c r="BX787" s="233"/>
      <c r="BY787" s="880"/>
      <c r="BZ787" s="233"/>
      <c r="CA787" s="233"/>
      <c r="CB787" s="233"/>
      <c r="CC787" s="233"/>
      <c r="CD787" s="698" t="str">
        <f t="shared" ref="CD787:CD801" si="2448">IF(DR787&lt;3,"",(SUM(B787:S787)-MIN(B787:S787)-MAX(B787:S787))/(DR787-2))</f>
        <v/>
      </c>
      <c r="CE787" s="698" t="str">
        <f t="shared" ref="CE787:CE801" si="2449">IF(DS787&lt;3,"",(SUM(U787:AL787)-MIN(U787:AL787)-MAX(U787:AL787))/(DS787-2))</f>
        <v/>
      </c>
      <c r="CF787" s="698" t="str">
        <f t="shared" ref="CF787:CF810" si="2450">IF(DT787&lt;3,"",(SUM(AN787:BE787)-MIN(AN787:BE787)-MAX(AN787:BE787))/(DT787-2))</f>
        <v/>
      </c>
      <c r="CG787" s="787" t="str">
        <f t="shared" ref="CG787:CG810" si="2451">IF(DU787&lt;3,"",(SUM(BG787:BX787)-MIN(BG787:BX787)-MAX(BG787:BX787))/(DU787-2))</f>
        <v/>
      </c>
      <c r="CH787" s="1371" t="str">
        <f t="shared" ref="CH787:CH810" si="2452">IF($CH$4=$CD$4,IF(OR(-FLOOR(((18-COUNT($B787:$S787))/2),1)+CH$7&lt;1,-FLOOR(((18-COUNT($B787:$S787))/2),1)+CH$7&gt;COUNT($B787:$S787)),"",LARGE($B787:$S787,-FLOOR(((18-COUNT($B787:$S787))/2),1)+CH$7)),IF(OR(-FLOOR(((18-COUNT($AN787:$BE787))/2),1)+CH$7&lt;1,-FLOOR(((18-COUNT($AN787:$BE787))/2),1)+CH$7&gt;COUNT($AN787:$BE787)),"",LARGE($AN787:$BE787,-FLOOR(((18-COUNT($AN787:$BE787))/2),1)+CH$7)))</f>
        <v/>
      </c>
      <c r="CI787" s="1372" t="str">
        <f t="shared" ref="CI787:CI810" si="2453">IF($CH$4=$CD$4,IF(OR(-FLOOR(((18-COUNT($B787:$S787))/2),1)+CI$7&lt;1,-FLOOR(((18-COUNT($B787:$S787))/2),1)+CI$7&gt;COUNT($B787:$S787)),"",LARGE($B787:$S787,-FLOOR(((18-COUNT($B787:$S787))/2),1)+CI$7)),IF(OR(-FLOOR(((18-COUNT($AN787:$BE787))/2),1)+CI$7&lt;1,-FLOOR(((18-COUNT($AN787:$BE787))/2),1)+CI$7&gt;COUNT($AN787:$BE787)),"",LARGE($AN787:$BE787,-FLOOR(((18-COUNT($AN787:$BE787))/2),1)+CI$7)))</f>
        <v/>
      </c>
      <c r="CJ787" s="1373" t="str">
        <f t="shared" ref="CJ787:CJ810" si="2454">IF($CH$4=$CD$4,IF(OR(-FLOOR(((18-COUNT($B787:$S787))/2),1)+CJ$7&lt;1,-FLOOR(((18-COUNT($B787:$S787))/2),1)+CJ$7&gt;COUNT($B787:$S787)),"",LARGE($B787:$S787,-FLOOR(((18-COUNT($B787:$S787))/2),1)+CJ$7)),IF(OR(-FLOOR(((18-COUNT($AN787:$BE787))/2),1)+CJ$7&lt;1,-FLOOR(((18-COUNT($AN787:$BE787))/2),1)+CJ$7&gt;COUNT($AN787:$BE787)),"",LARGE($AN787:$BE787,-FLOOR(((18-COUNT($AN787:$BE787))/2),1)+CJ$7)))</f>
        <v/>
      </c>
      <c r="CK787" s="1373" t="str">
        <f t="shared" ref="CK787:CK810" si="2455">IF($CH$4=$CD$4,IF(OR(-FLOOR(((18-COUNT($B787:$S787))/2),1)+CK$7&lt;1,-FLOOR(((18-COUNT($B787:$S787))/2),1)+CK$7&gt;COUNT($B787:$S787)),"",LARGE($B787:$S787,-FLOOR(((18-COUNT($B787:$S787))/2),1)+CK$7)),IF(OR(-FLOOR(((18-COUNT($AN787:$BE787))/2),1)+CK$7&lt;1,-FLOOR(((18-COUNT($AN787:$BE787))/2),1)+CK$7&gt;COUNT($AN787:$BE787)),"",LARGE($AN787:$BE787,-FLOOR(((18-COUNT($AN787:$BE787))/2),1)+CK$7)))</f>
        <v/>
      </c>
      <c r="CL787" s="1373" t="str">
        <f t="shared" ref="CL787:CL810" si="2456">IF($CH$4=$CD$4,IF(OR(-FLOOR(((18-COUNT($B787:$S787))/2),1)+CL$7&lt;1,-FLOOR(((18-COUNT($B787:$S787))/2),1)+CL$7&gt;COUNT($B787:$S787)),"",LARGE($B787:$S787,-FLOOR(((18-COUNT($B787:$S787))/2),1)+CL$7)),IF(OR(-FLOOR(((18-COUNT($AN787:$BE787))/2),1)+CL$7&lt;1,-FLOOR(((18-COUNT($AN787:$BE787))/2),1)+CL$7&gt;COUNT($AN787:$BE787)),"",LARGE($AN787:$BE787,-FLOOR(((18-COUNT($AN787:$BE787))/2),1)+CL$7)))</f>
        <v/>
      </c>
      <c r="CM787" s="1373" t="str">
        <f t="shared" ref="CM787:CM810" si="2457">IF($CH$4=$CD$4,IF(OR(-FLOOR(((18-COUNT($B787:$S787))/2),1)+CM$7&lt;1,-FLOOR(((18-COUNT($B787:$S787))/2),1)+CM$7&gt;COUNT($B787:$S787)),"",LARGE($B787:$S787,-FLOOR(((18-COUNT($B787:$S787))/2),1)+CM$7)),IF(OR(-FLOOR(((18-COUNT($AN787:$BE787))/2),1)+CM$7&lt;1,-FLOOR(((18-COUNT($AN787:$BE787))/2),1)+CM$7&gt;COUNT($AN787:$BE787)),"",LARGE($AN787:$BE787,-FLOOR(((18-COUNT($AN787:$BE787))/2),1)+CM$7)))</f>
        <v/>
      </c>
      <c r="CN787" s="1373" t="str">
        <f t="shared" ref="CN787:CN810" si="2458">IF($CH$4=$CD$4,IF(OR(-FLOOR(((18-COUNT($B787:$S787))/2),1)+CN$7&lt;1,-FLOOR(((18-COUNT($B787:$S787))/2),1)+CN$7&gt;COUNT($B787:$S787)),"",LARGE($B787:$S787,-FLOOR(((18-COUNT($B787:$S787))/2),1)+CN$7)),IF(OR(-FLOOR(((18-COUNT($AN787:$BE787))/2),1)+CN$7&lt;1,-FLOOR(((18-COUNT($AN787:$BE787))/2),1)+CN$7&gt;COUNT($AN787:$BE787)),"",LARGE($AN787:$BE787,-FLOOR(((18-COUNT($AN787:$BE787))/2),1)+CN$7)))</f>
        <v/>
      </c>
      <c r="CO787" s="1374" t="str">
        <f t="shared" ref="CO787:CO810" si="2459">IF($CH$4=$CD$4,IF(OR(-FLOOR(((18-COUNT($B787:$S787))/2),1)+CO$7&lt;1,-FLOOR(((18-COUNT($B787:$S787))/2),1)+CO$7&gt;COUNT($B787:$S787)),"",LARGE($B787:$S787,-FLOOR(((18-COUNT($B787:$S787))/2),1)+CO$7)),IF(OR(-FLOOR(((18-COUNT($AN787:$BE787))/2),1)+CO$7&lt;1,-FLOOR(((18-COUNT($AN787:$BE787))/2),1)+CO$7&gt;COUNT($AN787:$BE787)),"",LARGE($AN787:$BE787,-FLOOR(((18-COUNT($AN787:$BE787))/2),1)+CO$7)))</f>
        <v/>
      </c>
      <c r="CP787" s="1374" t="str">
        <f t="shared" ref="CP787:CP810" si="2460">IF($CH$4=$CD$4,IF(OR(-FLOOR(((18-COUNT($B787:$S787))/2),1)+CP$7&lt;1,-FLOOR(((18-COUNT($B787:$S787))/2),1)+CP$7&gt;COUNT($B787:$S787)),"",LARGE($B787:$S787,-FLOOR(((18-COUNT($B787:$S787))/2),1)+CP$7)),IF(OR(-FLOOR(((18-COUNT($AN787:$BE787))/2),1)+CP$7&lt;1,-FLOOR(((18-COUNT($AN787:$BE787))/2),1)+CP$7&gt;COUNT($AN787:$BE787)),"",LARGE($AN787:$BE787,-FLOOR(((18-COUNT($AN787:$BE787))/2),1)+CP$7)))</f>
        <v/>
      </c>
      <c r="CQ787" s="1374" t="str">
        <f t="shared" ref="CQ787:CQ810" si="2461">IF($CH$4=$CD$4,IF(OR(-FLOOR(((18-COUNT($B787:$S787))/2),1)+CQ$7&lt;1,-FLOOR(((18-COUNT($B787:$S787))/2),1)+CQ$7&gt;COUNT($B787:$S787)),"",LARGE($B787:$S787,-FLOOR(((18-COUNT($B787:$S787))/2),1)+CQ$7)),IF(OR(-FLOOR(((18-COUNT($AN787:$BE787))/2),1)+CQ$7&lt;1,-FLOOR(((18-COUNT($AN787:$BE787))/2),1)+CQ$7&gt;COUNT($AN787:$BE787)),"",LARGE($AN787:$BE787,-FLOOR(((18-COUNT($AN787:$BE787))/2),1)+CQ$7)))</f>
        <v/>
      </c>
      <c r="CR787" s="1374" t="str">
        <f t="shared" ref="CR787:CR810" si="2462">IF($CH$4=$CD$4,IF(OR(-FLOOR(((18-COUNT($B787:$S787))/2),1)+CR$7&lt;1,-FLOOR(((18-COUNT($B787:$S787))/2),1)+CR$7&gt;COUNT($B787:$S787)),"",LARGE($B787:$S787,-FLOOR(((18-COUNT($B787:$S787))/2),1)+CR$7)),IF(OR(-FLOOR(((18-COUNT($AN787:$BE787))/2),1)+CR$7&lt;1,-FLOOR(((18-COUNT($AN787:$BE787))/2),1)+CR$7&gt;COUNT($AN787:$BE787)),"",LARGE($AN787:$BE787,-FLOOR(((18-COUNT($AN787:$BE787))/2),1)+CR$7)))</f>
        <v/>
      </c>
      <c r="CS787" s="1373" t="str">
        <f t="shared" ref="CS787:CS810" si="2463">IF($CH$4=$CD$4,IF(OR(-FLOOR(((18-COUNT($B787:$S787))/2),1)+CS$7&lt;1,-FLOOR(((18-COUNT($B787:$S787))/2),1)+CS$7&gt;COUNT($B787:$S787)),"",LARGE($B787:$S787,-FLOOR(((18-COUNT($B787:$S787))/2),1)+CS$7)),IF(OR(-FLOOR(((18-COUNT($AN787:$BE787))/2),1)+CS$7&lt;1,-FLOOR(((18-COUNT($AN787:$BE787))/2),1)+CS$7&gt;COUNT($AN787:$BE787)),"",LARGE($AN787:$BE787,-FLOOR(((18-COUNT($AN787:$BE787))/2),1)+CS$7)))</f>
        <v/>
      </c>
      <c r="CT787" s="1373" t="str">
        <f t="shared" ref="CT787:CT810" si="2464">IF($CH$4=$CD$4,IF(OR(-FLOOR(((18-COUNT($B787:$S787))/2),1)+CT$7&lt;1,-FLOOR(((18-COUNT($B787:$S787))/2),1)+CT$7&gt;COUNT($B787:$S787)),"",LARGE($B787:$S787,-FLOOR(((18-COUNT($B787:$S787))/2),1)+CT$7)),IF(OR(-FLOOR(((18-COUNT($AN787:$BE787))/2),1)+CT$7&lt;1,-FLOOR(((18-COUNT($AN787:$BE787))/2),1)+CT$7&gt;COUNT($AN787:$BE787)),"",LARGE($AN787:$BE787,-FLOOR(((18-COUNT($AN787:$BE787))/2),1)+CT$7)))</f>
        <v/>
      </c>
      <c r="CU787" s="1373" t="str">
        <f t="shared" ref="CU787:CU810" si="2465">IF($CH$4=$CD$4,IF(OR(-FLOOR(((18-COUNT($B787:$S787))/2),1)+CU$7&lt;1,-FLOOR(((18-COUNT($B787:$S787))/2),1)+CU$7&gt;COUNT($B787:$S787)),"",LARGE($B787:$S787,-FLOOR(((18-COUNT($B787:$S787))/2),1)+CU$7)),IF(OR(-FLOOR(((18-COUNT($AN787:$BE787))/2),1)+CU$7&lt;1,-FLOOR(((18-COUNT($AN787:$BE787))/2),1)+CU$7&gt;COUNT($AN787:$BE787)),"",LARGE($AN787:$BE787,-FLOOR(((18-COUNT($AN787:$BE787))/2),1)+CU$7)))</f>
        <v/>
      </c>
      <c r="CV787" s="1373" t="str">
        <f t="shared" ref="CV787:CV810" si="2466">IF($CH$4=$CD$4,IF(OR(-FLOOR(((18-COUNT($B787:$S787))/2),1)+CV$7&lt;1,-FLOOR(((18-COUNT($B787:$S787))/2),1)+CV$7&gt;COUNT($B787:$S787)),"",LARGE($B787:$S787,-FLOOR(((18-COUNT($B787:$S787))/2),1)+CV$7)),IF(OR(-FLOOR(((18-COUNT($AN787:$BE787))/2),1)+CV$7&lt;1,-FLOOR(((18-COUNT($AN787:$BE787))/2),1)+CV$7&gt;COUNT($AN787:$BE787)),"",LARGE($AN787:$BE787,-FLOOR(((18-COUNT($AN787:$BE787))/2),1)+CV$7)))</f>
        <v/>
      </c>
      <c r="CW787" s="1373" t="str">
        <f t="shared" ref="CW787:CW810" si="2467">IF($CH$4=$CD$4,IF(OR(-FLOOR(((18-COUNT($B787:$S787))/2),1)+CW$7&lt;1,-FLOOR(((18-COUNT($B787:$S787))/2),1)+CW$7&gt;COUNT($B787:$S787)),"",LARGE($B787:$S787,-FLOOR(((18-COUNT($B787:$S787))/2),1)+CW$7)),IF(OR(-FLOOR(((18-COUNT($AN787:$BE787))/2),1)+CW$7&lt;1,-FLOOR(((18-COUNT($AN787:$BE787))/2),1)+CW$7&gt;COUNT($AN787:$BE787)),"",LARGE($AN787:$BE787,-FLOOR(((18-COUNT($AN787:$BE787))/2),1)+CW$7)))</f>
        <v/>
      </c>
      <c r="CX787" s="1372" t="str">
        <f t="shared" ref="CX787:CX810" si="2468">IF($CH$4=$CD$4,IF(OR(-FLOOR(((18-COUNT($B787:$S787))/2),1)+CX$7&lt;1,-FLOOR(((18-COUNT($B787:$S787))/2),1)+CX$7&gt;COUNT($B787:$S787)),"",LARGE($B787:$S787,-FLOOR(((18-COUNT($B787:$S787))/2),1)+CX$7)),IF(OR(-FLOOR(((18-COUNT($AN787:$BE787))/2),1)+CX$7&lt;1,-FLOOR(((18-COUNT($AN787:$BE787))/2),1)+CX$7&gt;COUNT($AN787:$BE787)),"",LARGE($AN787:$BE787,-FLOOR(((18-COUNT($AN787:$BE787))/2),1)+CX$7)))</f>
        <v/>
      </c>
      <c r="CY787" s="1375" t="str">
        <f t="shared" ref="CY787:CY810" si="2469">IF($CH$4=$CD$4,IF(OR(-FLOOR(((18-COUNT($B787:$S787))/2),1)+CY$7&lt;1,-FLOOR(((18-COUNT($B787:$S787))/2),1)+CY$7&gt;COUNT($B787:$S787)),"",LARGE($B787:$S787,-FLOOR(((18-COUNT($B787:$S787))/2),1)+CY$7)),IF(OR(-FLOOR(((18-COUNT($AN787:$BE787))/2),1)+CY$7&lt;1,-FLOOR(((18-COUNT($AN787:$BE787))/2),1)+CY$7&gt;COUNT($AN787:$BE787)),"",LARGE($AN787:$BE787,-FLOOR(((18-COUNT($AN787:$BE787))/2),1)+CY$7)))</f>
        <v/>
      </c>
      <c r="CZ787" s="532" t="str">
        <f t="shared" ref="CZ787:CZ810" si="2470">IF($CH$4=$CD$4,IF(OR(-FLOOR(((18-COUNT($U787:$AL787))/2),1)+CZ$7&lt;1,-FLOOR(((18-COUNT($U787:$AL787))/2),1)+CZ$7&gt;COUNT($U787:$AL787)),"",LARGE($U787:$AL787,-FLOOR(((18-COUNT($U787:$AL787))/2),1)+CZ$7)),IF(OR(-FLOOR(((18-COUNT($BG787:$BX787))/2),1)+CZ$7&lt;1,-FLOOR(((18-COUNT($BG787:$BX787))/2),1)+CZ$7&gt;COUNT($BG787:$BX787)),"",LARGE($BG787:$BX787,-FLOOR(((18-COUNT($BG787:$BX787))/2),1)+CZ$7)))</f>
        <v/>
      </c>
      <c r="DA787" s="533" t="str">
        <f t="shared" ref="DA787:DA810" si="2471">IF($CH$4=$CD$4,IF(OR(-FLOOR(((18-COUNT($U787:$AL787))/2),1)+DA$7&lt;1,-FLOOR(((18-COUNT($U787:$AL787))/2),1)+DA$7&gt;COUNT($U787:$AL787)),"",LARGE($U787:$AL787,-FLOOR(((18-COUNT($U787:$AL787))/2),1)+DA$7)),IF(OR(-FLOOR(((18-COUNT($BG787:$BX787))/2),1)+DA$7&lt;1,-FLOOR(((18-COUNT($BG787:$BX787))/2),1)+DA$7&gt;COUNT($BG787:$BX787)),"",LARGE($BG787:$BX787,-FLOOR(((18-COUNT($BG787:$BX787))/2),1)+DA$7)))</f>
        <v/>
      </c>
      <c r="DB787" s="534" t="str">
        <f t="shared" ref="DB787:DB810" si="2472">IF($CH$4=$CD$4,IF(OR(-FLOOR(((18-COUNT($U787:$AL787))/2),1)+DB$7&lt;1,-FLOOR(((18-COUNT($U787:$AL787))/2),1)+DB$7&gt;COUNT($U787:$AL787)),"",LARGE($U787:$AL787,-FLOOR(((18-COUNT($U787:$AL787))/2),1)+DB$7)),IF(OR(-FLOOR(((18-COUNT($BG787:$BX787))/2),1)+DB$7&lt;1,-FLOOR(((18-COUNT($BG787:$BX787))/2),1)+DB$7&gt;COUNT($BG787:$BX787)),"",LARGE($BG787:$BX787,-FLOOR(((18-COUNT($BG787:$BX787))/2),1)+DB$7)))</f>
        <v/>
      </c>
      <c r="DC787" s="534" t="str">
        <f t="shared" ref="DC787:DC810" si="2473">IF($CH$4=$CD$4,IF(OR(-FLOOR(((18-COUNT($U787:$AL787))/2),1)+DC$7&lt;1,-FLOOR(((18-COUNT($U787:$AL787))/2),1)+DC$7&gt;COUNT($U787:$AL787)),"",LARGE($U787:$AL787,-FLOOR(((18-COUNT($U787:$AL787))/2),1)+DC$7)),IF(OR(-FLOOR(((18-COUNT($BG787:$BX787))/2),1)+DC$7&lt;1,-FLOOR(((18-COUNT($BG787:$BX787))/2),1)+DC$7&gt;COUNT($BG787:$BX787)),"",LARGE($BG787:$BX787,-FLOOR(((18-COUNT($BG787:$BX787))/2),1)+DC$7)))</f>
        <v/>
      </c>
      <c r="DD787" s="534" t="str">
        <f t="shared" ref="DD787:DD810" si="2474">IF($CH$4=$CD$4,IF(OR(-FLOOR(((18-COUNT($U787:$AL787))/2),1)+DD$7&lt;1,-FLOOR(((18-COUNT($U787:$AL787))/2),1)+DD$7&gt;COUNT($U787:$AL787)),"",LARGE($U787:$AL787,-FLOOR(((18-COUNT($U787:$AL787))/2),1)+DD$7)),IF(OR(-FLOOR(((18-COUNT($BG787:$BX787))/2),1)+DD$7&lt;1,-FLOOR(((18-COUNT($BG787:$BX787))/2),1)+DD$7&gt;COUNT($BG787:$BX787)),"",LARGE($BG787:$BX787,-FLOOR(((18-COUNT($BG787:$BX787))/2),1)+DD$7)))</f>
        <v/>
      </c>
      <c r="DE787" s="534" t="str">
        <f t="shared" ref="DE787:DE810" si="2475">IF($CH$4=$CD$4,IF(OR(-FLOOR(((18-COUNT($U787:$AL787))/2),1)+DE$7&lt;1,-FLOOR(((18-COUNT($U787:$AL787))/2),1)+DE$7&gt;COUNT($U787:$AL787)),"",LARGE($U787:$AL787,-FLOOR(((18-COUNT($U787:$AL787))/2),1)+DE$7)),IF(OR(-FLOOR(((18-COUNT($BG787:$BX787))/2),1)+DE$7&lt;1,-FLOOR(((18-COUNT($BG787:$BX787))/2),1)+DE$7&gt;COUNT($BG787:$BX787)),"",LARGE($BG787:$BX787,-FLOOR(((18-COUNT($BG787:$BX787))/2),1)+DE$7)))</f>
        <v/>
      </c>
      <c r="DF787" s="534" t="str">
        <f t="shared" ref="DF787:DF810" si="2476">IF($CH$4=$CD$4,IF(OR(-FLOOR(((18-COUNT($U787:$AL787))/2),1)+DF$7&lt;1,-FLOOR(((18-COUNT($U787:$AL787))/2),1)+DF$7&gt;COUNT($U787:$AL787)),"",LARGE($U787:$AL787,-FLOOR(((18-COUNT($U787:$AL787))/2),1)+DF$7)),IF(OR(-FLOOR(((18-COUNT($BG787:$BX787))/2),1)+DF$7&lt;1,-FLOOR(((18-COUNT($BG787:$BX787))/2),1)+DF$7&gt;COUNT($BG787:$BX787)),"",LARGE($BG787:$BX787,-FLOOR(((18-COUNT($BG787:$BX787))/2),1)+DF$7)))</f>
        <v/>
      </c>
      <c r="DG787" s="535" t="str">
        <f t="shared" ref="DG787:DG810" si="2477">IF($CH$4=$CD$4,IF(OR(-FLOOR(((18-COUNT($U787:$AL787))/2),1)+DG$7&lt;1,-FLOOR(((18-COUNT($U787:$AL787))/2),1)+DG$7&gt;COUNT($U787:$AL787)),"",LARGE($U787:$AL787,-FLOOR(((18-COUNT($U787:$AL787))/2),1)+DG$7)),IF(OR(-FLOOR(((18-COUNT($BG787:$BX787))/2),1)+DG$7&lt;1,-FLOOR(((18-COUNT($BG787:$BX787))/2),1)+DG$7&gt;COUNT($BG787:$BX787)),"",LARGE($BG787:$BX787,-FLOOR(((18-COUNT($BG787:$BX787))/2),1)+DG$7)))</f>
        <v/>
      </c>
      <c r="DH787" s="535">
        <f t="shared" ref="DH787:DH810" si="2478">IF($CH$4=$CD$4,IF(OR(-FLOOR(((18-COUNT($U787:$AL787))/2),1)+DH$7&lt;1,-FLOOR(((18-COUNT($U787:$AL787))/2),1)+DH$7&gt;COUNT($U787:$AL787)),"",LARGE($U787:$AL787,-FLOOR(((18-COUNT($U787:$AL787))/2),1)+DH$7)),IF(OR(-FLOOR(((18-COUNT($BG787:$BX787))/2),1)+DH$7&lt;1,-FLOOR(((18-COUNT($BG787:$BX787))/2),1)+DH$7&gt;COUNT($BG787:$BX787)),"",LARGE($BG787:$BX787,-FLOOR(((18-COUNT($BG787:$BX787))/2),1)+DH$7)))</f>
        <v>1</v>
      </c>
      <c r="DI787" s="535">
        <f t="shared" ref="DI787:DI810" si="2479">IF($CH$4=$CD$4,IF(OR(-FLOOR(((18-COUNT($U787:$AL787))/2),1)+DI$7&lt;1,-FLOOR(((18-COUNT($U787:$AL787))/2),1)+DI$7&gt;COUNT($U787:$AL787)),"",LARGE($U787:$AL787,-FLOOR(((18-COUNT($U787:$AL787))/2),1)+DI$7)),IF(OR(-FLOOR(((18-COUNT($BG787:$BX787))/2),1)+DI$7&lt;1,-FLOOR(((18-COUNT($BG787:$BX787))/2),1)+DI$7&gt;COUNT($BG787:$BX787)),"",LARGE($BG787:$BX787,-FLOOR(((18-COUNT($BG787:$BX787))/2),1)+DI$7)))</f>
        <v>1</v>
      </c>
      <c r="DJ787" s="535" t="str">
        <f t="shared" ref="DJ787:DJ810" si="2480">IF($CH$4=$CD$4,IF(OR(-FLOOR(((18-COUNT($U787:$AL787))/2),1)+DJ$7&lt;1,-FLOOR(((18-COUNT($U787:$AL787))/2),1)+DJ$7&gt;COUNT($U787:$AL787)),"",LARGE($U787:$AL787,-FLOOR(((18-COUNT($U787:$AL787))/2),1)+DJ$7)),IF(OR(-FLOOR(((18-COUNT($BG787:$BX787))/2),1)+DJ$7&lt;1,-FLOOR(((18-COUNT($BG787:$BX787))/2),1)+DJ$7&gt;COUNT($BG787:$BX787)),"",LARGE($BG787:$BX787,-FLOOR(((18-COUNT($BG787:$BX787))/2),1)+DJ$7)))</f>
        <v/>
      </c>
      <c r="DK787" s="534" t="str">
        <f t="shared" ref="DK787:DK810" si="2481">IF($CH$4=$CD$4,IF(OR(-FLOOR(((18-COUNT($U787:$AL787))/2),1)+DK$7&lt;1,-FLOOR(((18-COUNT($U787:$AL787))/2),1)+DK$7&gt;COUNT($U787:$AL787)),"",LARGE($U787:$AL787,-FLOOR(((18-COUNT($U787:$AL787))/2),1)+DK$7)),IF(OR(-FLOOR(((18-COUNT($BG787:$BX787))/2),1)+DK$7&lt;1,-FLOOR(((18-COUNT($BG787:$BX787))/2),1)+DK$7&gt;COUNT($BG787:$BX787)),"",LARGE($BG787:$BX787,-FLOOR(((18-COUNT($BG787:$BX787))/2),1)+DK$7)))</f>
        <v/>
      </c>
      <c r="DL787" s="534" t="str">
        <f t="shared" ref="DL787:DL810" si="2482">IF($CH$4=$CD$4,IF(OR(-FLOOR(((18-COUNT($U787:$AL787))/2),1)+DL$7&lt;1,-FLOOR(((18-COUNT($U787:$AL787))/2),1)+DL$7&gt;COUNT($U787:$AL787)),"",LARGE($U787:$AL787,-FLOOR(((18-COUNT($U787:$AL787))/2),1)+DL$7)),IF(OR(-FLOOR(((18-COUNT($BG787:$BX787))/2),1)+DL$7&lt;1,-FLOOR(((18-COUNT($BG787:$BX787))/2),1)+DL$7&gt;COUNT($BG787:$BX787)),"",LARGE($BG787:$BX787,-FLOOR(((18-COUNT($BG787:$BX787))/2),1)+DL$7)))</f>
        <v/>
      </c>
      <c r="DM787" s="534" t="str">
        <f t="shared" ref="DM787:DM810" si="2483">IF($CH$4=$CD$4,IF(OR(-FLOOR(((18-COUNT($U787:$AL787))/2),1)+DM$7&lt;1,-FLOOR(((18-COUNT($U787:$AL787))/2),1)+DM$7&gt;COUNT($U787:$AL787)),"",LARGE($U787:$AL787,-FLOOR(((18-COUNT($U787:$AL787))/2),1)+DM$7)),IF(OR(-FLOOR(((18-COUNT($BG787:$BX787))/2),1)+DM$7&lt;1,-FLOOR(((18-COUNT($BG787:$BX787))/2),1)+DM$7&gt;COUNT($BG787:$BX787)),"",LARGE($BG787:$BX787,-FLOOR(((18-COUNT($BG787:$BX787))/2),1)+DM$7)))</f>
        <v/>
      </c>
      <c r="DN787" s="534" t="str">
        <f t="shared" ref="DN787:DN810" si="2484">IF($CH$4=$CD$4,IF(OR(-FLOOR(((18-COUNT($U787:$AL787))/2),1)+DN$7&lt;1,-FLOOR(((18-COUNT($U787:$AL787))/2),1)+DN$7&gt;COUNT($U787:$AL787)),"",LARGE($U787:$AL787,-FLOOR(((18-COUNT($U787:$AL787))/2),1)+DN$7)),IF(OR(-FLOOR(((18-COUNT($BG787:$BX787))/2),1)+DN$7&lt;1,-FLOOR(((18-COUNT($BG787:$BX787))/2),1)+DN$7&gt;COUNT($BG787:$BX787)),"",LARGE($BG787:$BX787,-FLOOR(((18-COUNT($BG787:$BX787))/2),1)+DN$7)))</f>
        <v/>
      </c>
      <c r="DO787" s="534" t="str">
        <f t="shared" ref="DO787:DO810" si="2485">IF($CH$4=$CD$4,IF(OR(-FLOOR(((18-COUNT($U787:$AL787))/2),1)+DO$7&lt;1,-FLOOR(((18-COUNT($U787:$AL787))/2),1)+DO$7&gt;COUNT($U787:$AL787)),"",LARGE($U787:$AL787,-FLOOR(((18-COUNT($U787:$AL787))/2),1)+DO$7)),IF(OR(-FLOOR(((18-COUNT($BG787:$BX787))/2),1)+DO$7&lt;1,-FLOOR(((18-COUNT($BG787:$BX787))/2),1)+DO$7&gt;COUNT($BG787:$BX787)),"",LARGE($BG787:$BX787,-FLOOR(((18-COUNT($BG787:$BX787))/2),1)+DO$7)))</f>
        <v/>
      </c>
      <c r="DP787" s="533" t="str">
        <f t="shared" ref="DP787:DP810" si="2486">IF($CH$4=$CD$4,IF(OR(-FLOOR(((18-COUNT($U787:$AL787))/2),1)+DP$7&lt;1,-FLOOR(((18-COUNT($U787:$AL787))/2),1)+DP$7&gt;COUNT($U787:$AL787)),"",LARGE($U787:$AL787,-FLOOR(((18-COUNT($U787:$AL787))/2),1)+DP$7)),IF(OR(-FLOOR(((18-COUNT($BG787:$BX787))/2),1)+DP$7&lt;1,-FLOOR(((18-COUNT($BG787:$BX787))/2),1)+DP$7&gt;COUNT($BG787:$BX787)),"",LARGE($BG787:$BX787,-FLOOR(((18-COUNT($BG787:$BX787))/2),1)+DP$7)))</f>
        <v/>
      </c>
      <c r="DQ787" s="532" t="str">
        <f t="shared" ref="DQ787:DQ810" si="2487">IF($CH$4=$CD$4,IF(OR(-FLOOR(((18-COUNT($U787:$AL787))/2),1)+DQ$7&lt;1,-FLOOR(((18-COUNT($U787:$AL787))/2),1)+DQ$7&gt;COUNT($U787:$AL787)),"",LARGE($U787:$AL787,-FLOOR(((18-COUNT($U787:$AL787))/2),1)+DQ$7)),IF(OR(-FLOOR(((18-COUNT($BG787:$BX787))/2),1)+DQ$7&lt;1,-FLOOR(((18-COUNT($BG787:$BX787))/2),1)+DQ$7&gt;COUNT($BG787:$BX787)),"",LARGE($BG787:$BX787,-FLOOR(((18-COUNT($BG787:$BX787))/2),1)+DQ$7)))</f>
        <v/>
      </c>
      <c r="DR787" s="753">
        <f t="shared" ref="DR787:DR801" si="2488">COUNT(B787:S787)</f>
        <v>0</v>
      </c>
      <c r="DS787" s="111">
        <f t="shared" ref="DS787:DS801" si="2489">COUNT(U787:AL787)</f>
        <v>2</v>
      </c>
      <c r="DT787" s="111">
        <f t="shared" ref="DT787:DT810" si="2490">COUNT(AN787:BE787)</f>
        <v>0</v>
      </c>
      <c r="DU787" s="111">
        <f t="shared" ref="DU787:DU810" si="2491">COUNT(BG787:BX787)</f>
        <v>0</v>
      </c>
      <c r="DV787" s="602"/>
      <c r="DW787" s="719"/>
      <c r="DX787" s="719"/>
      <c r="DY787" s="719"/>
      <c r="DZ787" s="719"/>
      <c r="EA787" s="719"/>
      <c r="EB787" s="719"/>
      <c r="EC787" s="719"/>
      <c r="ED787" s="719"/>
      <c r="EE787" s="603"/>
    </row>
    <row r="788" spans="1:135" s="604" customFormat="1" ht="15.75" customHeight="1">
      <c r="A788" s="748" t="s">
        <v>156</v>
      </c>
      <c r="B788" s="233"/>
      <c r="C788" s="233"/>
      <c r="D788" s="233"/>
      <c r="E788" s="233"/>
      <c r="F788" s="233"/>
      <c r="G788" s="233"/>
      <c r="H788" s="233"/>
      <c r="I788" s="233"/>
      <c r="J788" s="233"/>
      <c r="K788" s="306"/>
      <c r="L788" s="306"/>
      <c r="M788" s="306"/>
      <c r="N788" s="306"/>
      <c r="O788" s="306"/>
      <c r="P788" s="306"/>
      <c r="Q788" s="306"/>
      <c r="R788" s="306"/>
      <c r="S788" s="306"/>
      <c r="T788" s="880"/>
      <c r="U788" s="233">
        <v>12</v>
      </c>
      <c r="V788" s="233"/>
      <c r="W788" s="233">
        <v>12</v>
      </c>
      <c r="X788" s="233"/>
      <c r="Y788" s="233"/>
      <c r="Z788" s="233"/>
      <c r="AA788" s="233"/>
      <c r="AB788" s="233"/>
      <c r="AC788" s="233"/>
      <c r="AD788" s="233"/>
      <c r="AE788" s="233"/>
      <c r="AF788" s="306"/>
      <c r="AG788" s="306"/>
      <c r="AH788" s="306"/>
      <c r="AI788" s="306"/>
      <c r="AJ788" s="233"/>
      <c r="AK788" s="233"/>
      <c r="AL788" s="306"/>
      <c r="AM788" s="880"/>
      <c r="AN788" s="233"/>
      <c r="AO788" s="233"/>
      <c r="AP788" s="233"/>
      <c r="AQ788" s="233"/>
      <c r="AR788" s="233"/>
      <c r="AS788" s="233"/>
      <c r="AT788" s="233"/>
      <c r="AU788" s="233"/>
      <c r="AV788" s="233"/>
      <c r="AW788" s="233"/>
      <c r="AX788" s="233"/>
      <c r="AY788" s="233"/>
      <c r="AZ788" s="233"/>
      <c r="BA788" s="233"/>
      <c r="BB788" s="233"/>
      <c r="BC788" s="233"/>
      <c r="BD788" s="233"/>
      <c r="BE788" s="233"/>
      <c r="BF788" s="880"/>
      <c r="BG788" s="233"/>
      <c r="BH788" s="233"/>
      <c r="BI788" s="233"/>
      <c r="BJ788" s="233"/>
      <c r="BK788" s="233"/>
      <c r="BL788" s="233"/>
      <c r="BM788" s="233"/>
      <c r="BN788" s="233"/>
      <c r="BO788" s="233"/>
      <c r="BP788" s="233"/>
      <c r="BQ788" s="233"/>
      <c r="BR788" s="233"/>
      <c r="BS788" s="233"/>
      <c r="BT788" s="233"/>
      <c r="BU788" s="233"/>
      <c r="BV788" s="233"/>
      <c r="BW788" s="233"/>
      <c r="BX788" s="233"/>
      <c r="BY788" s="880"/>
      <c r="BZ788" s="233"/>
      <c r="CA788" s="233"/>
      <c r="CB788" s="233"/>
      <c r="CC788" s="233"/>
      <c r="CD788" s="698" t="str">
        <f t="shared" si="2448"/>
        <v/>
      </c>
      <c r="CE788" s="698" t="str">
        <f t="shared" si="2449"/>
        <v/>
      </c>
      <c r="CF788" s="698" t="str">
        <f t="shared" si="2450"/>
        <v/>
      </c>
      <c r="CG788" s="787" t="str">
        <f t="shared" si="2451"/>
        <v/>
      </c>
      <c r="CH788" s="1371" t="str">
        <f t="shared" si="2452"/>
        <v/>
      </c>
      <c r="CI788" s="1372" t="str">
        <f t="shared" si="2453"/>
        <v/>
      </c>
      <c r="CJ788" s="1373" t="str">
        <f t="shared" si="2454"/>
        <v/>
      </c>
      <c r="CK788" s="1373" t="str">
        <f t="shared" si="2455"/>
        <v/>
      </c>
      <c r="CL788" s="1373" t="str">
        <f t="shared" si="2456"/>
        <v/>
      </c>
      <c r="CM788" s="1373" t="str">
        <f t="shared" si="2457"/>
        <v/>
      </c>
      <c r="CN788" s="1373" t="str">
        <f t="shared" si="2458"/>
        <v/>
      </c>
      <c r="CO788" s="1374" t="str">
        <f t="shared" si="2459"/>
        <v/>
      </c>
      <c r="CP788" s="1374" t="str">
        <f t="shared" si="2460"/>
        <v/>
      </c>
      <c r="CQ788" s="1374" t="str">
        <f t="shared" si="2461"/>
        <v/>
      </c>
      <c r="CR788" s="1374" t="str">
        <f t="shared" si="2462"/>
        <v/>
      </c>
      <c r="CS788" s="1373" t="str">
        <f t="shared" si="2463"/>
        <v/>
      </c>
      <c r="CT788" s="1373" t="str">
        <f t="shared" si="2464"/>
        <v/>
      </c>
      <c r="CU788" s="1373" t="str">
        <f t="shared" si="2465"/>
        <v/>
      </c>
      <c r="CV788" s="1373" t="str">
        <f t="shared" si="2466"/>
        <v/>
      </c>
      <c r="CW788" s="1373" t="str">
        <f t="shared" si="2467"/>
        <v/>
      </c>
      <c r="CX788" s="1372" t="str">
        <f t="shared" si="2468"/>
        <v/>
      </c>
      <c r="CY788" s="1375" t="str">
        <f t="shared" si="2469"/>
        <v/>
      </c>
      <c r="CZ788" s="532" t="str">
        <f t="shared" si="2470"/>
        <v/>
      </c>
      <c r="DA788" s="533" t="str">
        <f t="shared" si="2471"/>
        <v/>
      </c>
      <c r="DB788" s="534" t="str">
        <f t="shared" si="2472"/>
        <v/>
      </c>
      <c r="DC788" s="534" t="str">
        <f t="shared" si="2473"/>
        <v/>
      </c>
      <c r="DD788" s="534" t="str">
        <f t="shared" si="2474"/>
        <v/>
      </c>
      <c r="DE788" s="534" t="str">
        <f t="shared" si="2475"/>
        <v/>
      </c>
      <c r="DF788" s="534" t="str">
        <f t="shared" si="2476"/>
        <v/>
      </c>
      <c r="DG788" s="535" t="str">
        <f t="shared" si="2477"/>
        <v/>
      </c>
      <c r="DH788" s="535">
        <f t="shared" si="2478"/>
        <v>12</v>
      </c>
      <c r="DI788" s="535">
        <f t="shared" si="2479"/>
        <v>12</v>
      </c>
      <c r="DJ788" s="535" t="str">
        <f t="shared" si="2480"/>
        <v/>
      </c>
      <c r="DK788" s="534" t="str">
        <f t="shared" si="2481"/>
        <v/>
      </c>
      <c r="DL788" s="534" t="str">
        <f t="shared" si="2482"/>
        <v/>
      </c>
      <c r="DM788" s="534" t="str">
        <f t="shared" si="2483"/>
        <v/>
      </c>
      <c r="DN788" s="534" t="str">
        <f t="shared" si="2484"/>
        <v/>
      </c>
      <c r="DO788" s="534" t="str">
        <f t="shared" si="2485"/>
        <v/>
      </c>
      <c r="DP788" s="533" t="str">
        <f t="shared" si="2486"/>
        <v/>
      </c>
      <c r="DQ788" s="532" t="str">
        <f t="shared" si="2487"/>
        <v/>
      </c>
      <c r="DR788" s="753">
        <f t="shared" si="2488"/>
        <v>0</v>
      </c>
      <c r="DS788" s="111">
        <f t="shared" si="2489"/>
        <v>2</v>
      </c>
      <c r="DT788" s="111">
        <f t="shared" si="2490"/>
        <v>0</v>
      </c>
      <c r="DU788" s="111">
        <f t="shared" si="2491"/>
        <v>0</v>
      </c>
      <c r="DV788" s="602"/>
      <c r="DW788" s="719"/>
      <c r="DX788" s="719"/>
      <c r="DY788" s="719"/>
      <c r="DZ788" s="719"/>
      <c r="EA788" s="719"/>
      <c r="EB788" s="719"/>
      <c r="EC788" s="719"/>
      <c r="ED788" s="719"/>
      <c r="EE788" s="603"/>
    </row>
    <row r="789" spans="1:135" s="604" customFormat="1" ht="15.75" customHeight="1">
      <c r="A789" s="748" t="s">
        <v>450</v>
      </c>
      <c r="B789" s="233"/>
      <c r="C789" s="233"/>
      <c r="D789" s="233"/>
      <c r="E789" s="233"/>
      <c r="F789" s="233"/>
      <c r="G789" s="233"/>
      <c r="H789" s="233"/>
      <c r="I789" s="233"/>
      <c r="J789" s="233"/>
      <c r="K789" s="306"/>
      <c r="L789" s="306"/>
      <c r="M789" s="306"/>
      <c r="N789" s="306"/>
      <c r="O789" s="306"/>
      <c r="P789" s="306"/>
      <c r="Q789" s="306"/>
      <c r="R789" s="306"/>
      <c r="S789" s="306"/>
      <c r="T789" s="880"/>
      <c r="U789" s="233">
        <v>47</v>
      </c>
      <c r="V789" s="233"/>
      <c r="W789" s="233">
        <v>140</v>
      </c>
      <c r="X789" s="233"/>
      <c r="Y789" s="233"/>
      <c r="Z789" s="233"/>
      <c r="AA789" s="233"/>
      <c r="AB789" s="233"/>
      <c r="AC789" s="233"/>
      <c r="AD789" s="233"/>
      <c r="AE789" s="233"/>
      <c r="AF789" s="306"/>
      <c r="AG789" s="306"/>
      <c r="AH789" s="306"/>
      <c r="AI789" s="306"/>
      <c r="AJ789" s="233"/>
      <c r="AK789" s="233"/>
      <c r="AL789" s="306"/>
      <c r="AM789" s="880"/>
      <c r="AN789" s="233"/>
      <c r="AO789" s="233"/>
      <c r="AP789" s="233"/>
      <c r="AQ789" s="233"/>
      <c r="AR789" s="233"/>
      <c r="AS789" s="233"/>
      <c r="AT789" s="233"/>
      <c r="AU789" s="233"/>
      <c r="AV789" s="233"/>
      <c r="AW789" s="233"/>
      <c r="AX789" s="233"/>
      <c r="AY789" s="233"/>
      <c r="AZ789" s="233"/>
      <c r="BA789" s="233"/>
      <c r="BB789" s="233"/>
      <c r="BC789" s="233"/>
      <c r="BD789" s="233"/>
      <c r="BE789" s="233"/>
      <c r="BF789" s="880"/>
      <c r="BG789" s="233"/>
      <c r="BH789" s="233"/>
      <c r="BI789" s="233"/>
      <c r="BJ789" s="233"/>
      <c r="BK789" s="233"/>
      <c r="BL789" s="233"/>
      <c r="BM789" s="233"/>
      <c r="BN789" s="233"/>
      <c r="BO789" s="233"/>
      <c r="BP789" s="233"/>
      <c r="BQ789" s="233"/>
      <c r="BR789" s="233"/>
      <c r="BS789" s="233"/>
      <c r="BT789" s="233"/>
      <c r="BU789" s="233"/>
      <c r="BV789" s="233"/>
      <c r="BW789" s="233"/>
      <c r="BX789" s="233"/>
      <c r="BY789" s="880"/>
      <c r="BZ789" s="233"/>
      <c r="CA789" s="233"/>
      <c r="CB789" s="233"/>
      <c r="CC789" s="233"/>
      <c r="CD789" s="698" t="str">
        <f t="shared" si="2448"/>
        <v/>
      </c>
      <c r="CE789" s="698" t="str">
        <f t="shared" si="2449"/>
        <v/>
      </c>
      <c r="CF789" s="698" t="str">
        <f t="shared" si="2450"/>
        <v/>
      </c>
      <c r="CG789" s="787" t="str">
        <f t="shared" si="2451"/>
        <v/>
      </c>
      <c r="CH789" s="1371" t="str">
        <f t="shared" si="2452"/>
        <v/>
      </c>
      <c r="CI789" s="1372" t="str">
        <f t="shared" si="2453"/>
        <v/>
      </c>
      <c r="CJ789" s="1373" t="str">
        <f t="shared" si="2454"/>
        <v/>
      </c>
      <c r="CK789" s="1373" t="str">
        <f t="shared" si="2455"/>
        <v/>
      </c>
      <c r="CL789" s="1373" t="str">
        <f t="shared" si="2456"/>
        <v/>
      </c>
      <c r="CM789" s="1373" t="str">
        <f t="shared" si="2457"/>
        <v/>
      </c>
      <c r="CN789" s="1373" t="str">
        <f t="shared" si="2458"/>
        <v/>
      </c>
      <c r="CO789" s="1374" t="str">
        <f t="shared" si="2459"/>
        <v/>
      </c>
      <c r="CP789" s="1374" t="str">
        <f t="shared" si="2460"/>
        <v/>
      </c>
      <c r="CQ789" s="1374" t="str">
        <f t="shared" si="2461"/>
        <v/>
      </c>
      <c r="CR789" s="1374" t="str">
        <f t="shared" si="2462"/>
        <v/>
      </c>
      <c r="CS789" s="1373" t="str">
        <f t="shared" si="2463"/>
        <v/>
      </c>
      <c r="CT789" s="1373" t="str">
        <f t="shared" si="2464"/>
        <v/>
      </c>
      <c r="CU789" s="1373" t="str">
        <f t="shared" si="2465"/>
        <v/>
      </c>
      <c r="CV789" s="1373" t="str">
        <f t="shared" si="2466"/>
        <v/>
      </c>
      <c r="CW789" s="1373" t="str">
        <f t="shared" si="2467"/>
        <v/>
      </c>
      <c r="CX789" s="1372" t="str">
        <f t="shared" si="2468"/>
        <v/>
      </c>
      <c r="CY789" s="1375" t="str">
        <f t="shared" si="2469"/>
        <v/>
      </c>
      <c r="CZ789" s="532" t="str">
        <f t="shared" si="2470"/>
        <v/>
      </c>
      <c r="DA789" s="533" t="str">
        <f t="shared" si="2471"/>
        <v/>
      </c>
      <c r="DB789" s="534" t="str">
        <f t="shared" si="2472"/>
        <v/>
      </c>
      <c r="DC789" s="534" t="str">
        <f t="shared" si="2473"/>
        <v/>
      </c>
      <c r="DD789" s="534" t="str">
        <f t="shared" si="2474"/>
        <v/>
      </c>
      <c r="DE789" s="534" t="str">
        <f t="shared" si="2475"/>
        <v/>
      </c>
      <c r="DF789" s="534" t="str">
        <f t="shared" si="2476"/>
        <v/>
      </c>
      <c r="DG789" s="535" t="str">
        <f t="shared" si="2477"/>
        <v/>
      </c>
      <c r="DH789" s="535">
        <f t="shared" si="2478"/>
        <v>47</v>
      </c>
      <c r="DI789" s="535">
        <f t="shared" si="2479"/>
        <v>140</v>
      </c>
      <c r="DJ789" s="535" t="str">
        <f t="shared" si="2480"/>
        <v/>
      </c>
      <c r="DK789" s="534" t="str">
        <f t="shared" si="2481"/>
        <v/>
      </c>
      <c r="DL789" s="534" t="str">
        <f t="shared" si="2482"/>
        <v/>
      </c>
      <c r="DM789" s="534" t="str">
        <f t="shared" si="2483"/>
        <v/>
      </c>
      <c r="DN789" s="534" t="str">
        <f t="shared" si="2484"/>
        <v/>
      </c>
      <c r="DO789" s="534" t="str">
        <f t="shared" si="2485"/>
        <v/>
      </c>
      <c r="DP789" s="533" t="str">
        <f t="shared" si="2486"/>
        <v/>
      </c>
      <c r="DQ789" s="532" t="str">
        <f t="shared" si="2487"/>
        <v/>
      </c>
      <c r="DR789" s="753">
        <f t="shared" si="2488"/>
        <v>0</v>
      </c>
      <c r="DS789" s="111">
        <f t="shared" si="2489"/>
        <v>2</v>
      </c>
      <c r="DT789" s="111">
        <f t="shared" si="2490"/>
        <v>0</v>
      </c>
      <c r="DU789" s="111">
        <f t="shared" si="2491"/>
        <v>0</v>
      </c>
      <c r="DV789" s="602"/>
      <c r="DW789" s="719"/>
      <c r="DX789" s="719"/>
      <c r="DY789" s="719"/>
      <c r="DZ789" s="719"/>
      <c r="EA789" s="719">
        <f>75*3*49</f>
        <v>11025</v>
      </c>
      <c r="EB789" s="719"/>
      <c r="EC789" s="719"/>
      <c r="ED789" s="719"/>
      <c r="EE789" s="603"/>
    </row>
    <row r="790" spans="1:135" s="604" customFormat="1" ht="15.75" customHeight="1">
      <c r="A790" s="748" t="s">
        <v>395</v>
      </c>
      <c r="B790" s="708" t="str">
        <f t="shared" ref="B790:S790" si="2492">IF(B787="","",B787*B788*B789)</f>
        <v/>
      </c>
      <c r="C790" s="708" t="str">
        <f t="shared" si="2492"/>
        <v/>
      </c>
      <c r="D790" s="708" t="str">
        <f t="shared" si="2492"/>
        <v/>
      </c>
      <c r="E790" s="708" t="str">
        <f t="shared" si="2492"/>
        <v/>
      </c>
      <c r="F790" s="708" t="str">
        <f t="shared" si="2492"/>
        <v/>
      </c>
      <c r="G790" s="708" t="str">
        <f t="shared" si="2492"/>
        <v/>
      </c>
      <c r="H790" s="708" t="str">
        <f t="shared" si="2492"/>
        <v/>
      </c>
      <c r="I790" s="708" t="str">
        <f t="shared" si="2492"/>
        <v/>
      </c>
      <c r="J790" s="708" t="str">
        <f t="shared" si="2492"/>
        <v/>
      </c>
      <c r="K790" s="708" t="str">
        <f t="shared" si="2492"/>
        <v/>
      </c>
      <c r="L790" s="708" t="str">
        <f t="shared" si="2492"/>
        <v/>
      </c>
      <c r="M790" s="708" t="str">
        <f t="shared" si="2492"/>
        <v/>
      </c>
      <c r="N790" s="708" t="str">
        <f t="shared" si="2492"/>
        <v/>
      </c>
      <c r="O790" s="708" t="str">
        <f t="shared" si="2492"/>
        <v/>
      </c>
      <c r="P790" s="708" t="str">
        <f t="shared" si="2492"/>
        <v/>
      </c>
      <c r="Q790" s="708" t="str">
        <f t="shared" si="2492"/>
        <v/>
      </c>
      <c r="R790" s="708" t="str">
        <f t="shared" si="2492"/>
        <v/>
      </c>
      <c r="S790" s="708" t="str">
        <f t="shared" si="2492"/>
        <v/>
      </c>
      <c r="T790" s="747"/>
      <c r="U790" s="708">
        <f t="shared" ref="U790:AL790" si="2493">IF(U787="","",U787*U788*U789)</f>
        <v>564</v>
      </c>
      <c r="V790" s="708" t="str">
        <f t="shared" si="2493"/>
        <v/>
      </c>
      <c r="W790" s="708">
        <f t="shared" si="2493"/>
        <v>1680</v>
      </c>
      <c r="X790" s="708" t="str">
        <f t="shared" si="2493"/>
        <v/>
      </c>
      <c r="Y790" s="708" t="str">
        <f t="shared" si="2493"/>
        <v/>
      </c>
      <c r="Z790" s="708" t="str">
        <f t="shared" si="2493"/>
        <v/>
      </c>
      <c r="AA790" s="708" t="str">
        <f t="shared" si="2493"/>
        <v/>
      </c>
      <c r="AB790" s="708" t="str">
        <f t="shared" si="2493"/>
        <v/>
      </c>
      <c r="AC790" s="708" t="str">
        <f t="shared" si="2493"/>
        <v/>
      </c>
      <c r="AD790" s="708" t="str">
        <f t="shared" si="2493"/>
        <v/>
      </c>
      <c r="AE790" s="708" t="str">
        <f t="shared" si="2493"/>
        <v/>
      </c>
      <c r="AF790" s="708" t="str">
        <f t="shared" si="2493"/>
        <v/>
      </c>
      <c r="AG790" s="708" t="str">
        <f t="shared" si="2493"/>
        <v/>
      </c>
      <c r="AH790" s="708" t="str">
        <f t="shared" si="2493"/>
        <v/>
      </c>
      <c r="AI790" s="708" t="str">
        <f t="shared" si="2493"/>
        <v/>
      </c>
      <c r="AJ790" s="708" t="str">
        <f t="shared" si="2493"/>
        <v/>
      </c>
      <c r="AK790" s="708" t="str">
        <f t="shared" si="2493"/>
        <v/>
      </c>
      <c r="AL790" s="708" t="str">
        <f t="shared" si="2493"/>
        <v/>
      </c>
      <c r="AM790" s="747"/>
      <c r="AN790" s="708" t="str">
        <f t="shared" ref="AN790:BE790" si="2494">IF(AN787="","",AN787*AN788*AN789)</f>
        <v/>
      </c>
      <c r="AO790" s="708" t="str">
        <f t="shared" si="2494"/>
        <v/>
      </c>
      <c r="AP790" s="708" t="str">
        <f t="shared" si="2494"/>
        <v/>
      </c>
      <c r="AQ790" s="708" t="str">
        <f t="shared" si="2494"/>
        <v/>
      </c>
      <c r="AR790" s="708" t="str">
        <f t="shared" si="2494"/>
        <v/>
      </c>
      <c r="AS790" s="708" t="str">
        <f t="shared" si="2494"/>
        <v/>
      </c>
      <c r="AT790" s="708" t="str">
        <f t="shared" si="2494"/>
        <v/>
      </c>
      <c r="AU790" s="708" t="str">
        <f t="shared" si="2494"/>
        <v/>
      </c>
      <c r="AV790" s="708" t="str">
        <f t="shared" si="2494"/>
        <v/>
      </c>
      <c r="AW790" s="708" t="str">
        <f t="shared" si="2494"/>
        <v/>
      </c>
      <c r="AX790" s="708" t="str">
        <f t="shared" si="2494"/>
        <v/>
      </c>
      <c r="AY790" s="708" t="str">
        <f t="shared" si="2494"/>
        <v/>
      </c>
      <c r="AZ790" s="708" t="str">
        <f t="shared" si="2494"/>
        <v/>
      </c>
      <c r="BA790" s="708" t="str">
        <f t="shared" si="2494"/>
        <v/>
      </c>
      <c r="BB790" s="708" t="str">
        <f t="shared" si="2494"/>
        <v/>
      </c>
      <c r="BC790" s="708" t="str">
        <f t="shared" si="2494"/>
        <v/>
      </c>
      <c r="BD790" s="708" t="str">
        <f t="shared" si="2494"/>
        <v/>
      </c>
      <c r="BE790" s="708" t="str">
        <f t="shared" si="2494"/>
        <v/>
      </c>
      <c r="BF790" s="747"/>
      <c r="BG790" s="708" t="str">
        <f t="shared" ref="BG790:BP790" si="2495">IF(BG787="","",BG787*BG788*BG789)</f>
        <v/>
      </c>
      <c r="BH790" s="708" t="str">
        <f t="shared" si="2495"/>
        <v/>
      </c>
      <c r="BI790" s="708" t="str">
        <f t="shared" si="2495"/>
        <v/>
      </c>
      <c r="BJ790" s="708" t="str">
        <f t="shared" si="2495"/>
        <v/>
      </c>
      <c r="BK790" s="708" t="str">
        <f t="shared" si="2495"/>
        <v/>
      </c>
      <c r="BL790" s="708" t="str">
        <f t="shared" si="2495"/>
        <v/>
      </c>
      <c r="BM790" s="708" t="str">
        <f t="shared" si="2495"/>
        <v/>
      </c>
      <c r="BN790" s="708" t="str">
        <f t="shared" si="2495"/>
        <v/>
      </c>
      <c r="BO790" s="708" t="str">
        <f t="shared" si="2495"/>
        <v/>
      </c>
      <c r="BP790" s="708" t="str">
        <f t="shared" si="2495"/>
        <v/>
      </c>
      <c r="BQ790" s="708"/>
      <c r="BR790" s="708" t="str">
        <f t="shared" ref="BR790:BX790" si="2496">IF(BR787="","",BR787*BR788*BR789)</f>
        <v/>
      </c>
      <c r="BS790" s="708" t="str">
        <f t="shared" si="2496"/>
        <v/>
      </c>
      <c r="BT790" s="708" t="str">
        <f t="shared" si="2496"/>
        <v/>
      </c>
      <c r="BU790" s="708" t="str">
        <f t="shared" si="2496"/>
        <v/>
      </c>
      <c r="BV790" s="708" t="str">
        <f t="shared" si="2496"/>
        <v/>
      </c>
      <c r="BW790" s="708" t="str">
        <f t="shared" si="2496"/>
        <v/>
      </c>
      <c r="BX790" s="708" t="str">
        <f t="shared" si="2496"/>
        <v/>
      </c>
      <c r="BY790" s="747"/>
      <c r="BZ790" s="708" t="str">
        <f>IF(BZ787="","",BZ787*BZ788*BZ789)</f>
        <v/>
      </c>
      <c r="CA790" s="708" t="str">
        <f>IF(CA787="","",CA787*CA788*CA789)</f>
        <v/>
      </c>
      <c r="CB790" s="708" t="str">
        <f>IF(CB787="","",CB787*CB788*CB789)</f>
        <v/>
      </c>
      <c r="CC790" s="708" t="str">
        <f>IF(CC787="","",CC787*CC788*CC789)</f>
        <v/>
      </c>
      <c r="CD790" s="698" t="str">
        <f t="shared" si="2448"/>
        <v/>
      </c>
      <c r="CE790" s="698" t="str">
        <f t="shared" si="2449"/>
        <v/>
      </c>
      <c r="CF790" s="698" t="str">
        <f t="shared" si="2450"/>
        <v/>
      </c>
      <c r="CG790" s="787" t="str">
        <f t="shared" si="2451"/>
        <v/>
      </c>
      <c r="CH790" s="1371" t="str">
        <f t="shared" si="2452"/>
        <v/>
      </c>
      <c r="CI790" s="1372" t="str">
        <f t="shared" si="2453"/>
        <v/>
      </c>
      <c r="CJ790" s="1373" t="str">
        <f t="shared" si="2454"/>
        <v/>
      </c>
      <c r="CK790" s="1373" t="str">
        <f t="shared" si="2455"/>
        <v/>
      </c>
      <c r="CL790" s="1373" t="str">
        <f t="shared" si="2456"/>
        <v/>
      </c>
      <c r="CM790" s="1373" t="str">
        <f t="shared" si="2457"/>
        <v/>
      </c>
      <c r="CN790" s="1373" t="str">
        <f t="shared" si="2458"/>
        <v/>
      </c>
      <c r="CO790" s="1374" t="str">
        <f t="shared" si="2459"/>
        <v/>
      </c>
      <c r="CP790" s="1374" t="str">
        <f t="shared" si="2460"/>
        <v/>
      </c>
      <c r="CQ790" s="1374" t="str">
        <f t="shared" si="2461"/>
        <v/>
      </c>
      <c r="CR790" s="1374" t="str">
        <f t="shared" si="2462"/>
        <v/>
      </c>
      <c r="CS790" s="1373" t="str">
        <f t="shared" si="2463"/>
        <v/>
      </c>
      <c r="CT790" s="1373" t="str">
        <f t="shared" si="2464"/>
        <v/>
      </c>
      <c r="CU790" s="1373" t="str">
        <f t="shared" si="2465"/>
        <v/>
      </c>
      <c r="CV790" s="1373" t="str">
        <f t="shared" si="2466"/>
        <v/>
      </c>
      <c r="CW790" s="1373" t="str">
        <f t="shared" si="2467"/>
        <v/>
      </c>
      <c r="CX790" s="1372" t="str">
        <f t="shared" si="2468"/>
        <v/>
      </c>
      <c r="CY790" s="1375" t="str">
        <f t="shared" si="2469"/>
        <v/>
      </c>
      <c r="CZ790" s="532" t="str">
        <f t="shared" si="2470"/>
        <v/>
      </c>
      <c r="DA790" s="533" t="str">
        <f t="shared" si="2471"/>
        <v/>
      </c>
      <c r="DB790" s="534" t="str">
        <f t="shared" si="2472"/>
        <v/>
      </c>
      <c r="DC790" s="534" t="str">
        <f t="shared" si="2473"/>
        <v/>
      </c>
      <c r="DD790" s="534" t="str">
        <f t="shared" si="2474"/>
        <v/>
      </c>
      <c r="DE790" s="534" t="str">
        <f t="shared" si="2475"/>
        <v/>
      </c>
      <c r="DF790" s="534" t="str">
        <f t="shared" si="2476"/>
        <v/>
      </c>
      <c r="DG790" s="535" t="str">
        <f t="shared" si="2477"/>
        <v/>
      </c>
      <c r="DH790" s="535">
        <f t="shared" si="2478"/>
        <v>564</v>
      </c>
      <c r="DI790" s="535">
        <f t="shared" si="2479"/>
        <v>1680</v>
      </c>
      <c r="DJ790" s="535" t="str">
        <f t="shared" si="2480"/>
        <v/>
      </c>
      <c r="DK790" s="534" t="str">
        <f t="shared" si="2481"/>
        <v/>
      </c>
      <c r="DL790" s="534" t="str">
        <f t="shared" si="2482"/>
        <v/>
      </c>
      <c r="DM790" s="534" t="str">
        <f t="shared" si="2483"/>
        <v/>
      </c>
      <c r="DN790" s="534" t="str">
        <f t="shared" si="2484"/>
        <v/>
      </c>
      <c r="DO790" s="534" t="str">
        <f t="shared" si="2485"/>
        <v/>
      </c>
      <c r="DP790" s="533" t="str">
        <f t="shared" si="2486"/>
        <v/>
      </c>
      <c r="DQ790" s="532" t="str">
        <f t="shared" si="2487"/>
        <v/>
      </c>
      <c r="DR790" s="753">
        <f t="shared" si="2488"/>
        <v>0</v>
      </c>
      <c r="DS790" s="111">
        <f t="shared" si="2489"/>
        <v>2</v>
      </c>
      <c r="DT790" s="111">
        <f t="shared" si="2490"/>
        <v>0</v>
      </c>
      <c r="DU790" s="111">
        <f t="shared" si="2491"/>
        <v>0</v>
      </c>
      <c r="DV790" s="602"/>
      <c r="DW790" s="719"/>
      <c r="DX790" s="719"/>
      <c r="DY790" s="719"/>
      <c r="DZ790" s="719"/>
      <c r="EA790" s="719"/>
      <c r="EB790" s="719"/>
      <c r="EC790" s="719"/>
      <c r="ED790" s="719"/>
      <c r="EE790" s="603"/>
    </row>
    <row r="791" spans="1:135" s="604" customFormat="1" ht="15.75" customHeight="1">
      <c r="A791" s="781" t="s">
        <v>163</v>
      </c>
      <c r="B791" s="233"/>
      <c r="C791" s="233"/>
      <c r="D791" s="233">
        <v>250</v>
      </c>
      <c r="E791" s="233"/>
      <c r="F791" s="233"/>
      <c r="G791" s="233"/>
      <c r="H791" s="233">
        <v>320</v>
      </c>
      <c r="I791" s="233"/>
      <c r="J791" s="233"/>
      <c r="K791" s="306"/>
      <c r="L791" s="306"/>
      <c r="M791" s="306"/>
      <c r="N791" s="306"/>
      <c r="O791" s="306"/>
      <c r="P791" s="306"/>
      <c r="Q791" s="306">
        <v>350</v>
      </c>
      <c r="R791" s="306"/>
      <c r="S791" s="306"/>
      <c r="T791" s="880"/>
      <c r="U791" s="233"/>
      <c r="V791" s="233"/>
      <c r="W791" s="233"/>
      <c r="X791" s="233"/>
      <c r="Y791" s="233"/>
      <c r="Z791" s="233"/>
      <c r="AA791" s="233"/>
      <c r="AB791" s="233"/>
      <c r="AC791" s="233"/>
      <c r="AD791" s="233"/>
      <c r="AE791" s="233"/>
      <c r="AF791" s="233"/>
      <c r="AG791" s="306"/>
      <c r="AH791" s="233"/>
      <c r="AI791" s="233"/>
      <c r="AJ791" s="233">
        <v>800</v>
      </c>
      <c r="AK791" s="233"/>
      <c r="AL791" s="233">
        <v>700</v>
      </c>
      <c r="AM791" s="880"/>
      <c r="AN791" s="233"/>
      <c r="AO791" s="233"/>
      <c r="AP791" s="233"/>
      <c r="AQ791" s="233"/>
      <c r="AR791" s="233"/>
      <c r="AS791" s="233"/>
      <c r="AT791" s="233"/>
      <c r="AU791" s="233">
        <v>2000</v>
      </c>
      <c r="AV791" s="233"/>
      <c r="AW791" s="233">
        <v>1350</v>
      </c>
      <c r="AX791" s="233"/>
      <c r="AY791" s="233"/>
      <c r="AZ791" s="233"/>
      <c r="BA791" s="233"/>
      <c r="BB791" s="233"/>
      <c r="BC791" s="233"/>
      <c r="BD791" s="233">
        <v>1000</v>
      </c>
      <c r="BE791" s="233"/>
      <c r="BF791" s="880"/>
      <c r="BG791" s="233"/>
      <c r="BH791" s="885">
        <v>250</v>
      </c>
      <c r="BI791" s="233"/>
      <c r="BJ791" s="233">
        <v>1000</v>
      </c>
      <c r="BK791" s="233"/>
      <c r="BL791" s="233"/>
      <c r="BM791" s="233">
        <v>600</v>
      </c>
      <c r="BN791" s="233"/>
      <c r="BO791" s="233"/>
      <c r="BP791" s="233">
        <v>1000</v>
      </c>
      <c r="BQ791" s="233">
        <v>800</v>
      </c>
      <c r="BR791" s="233"/>
      <c r="BS791" s="233"/>
      <c r="BT791" s="233"/>
      <c r="BU791" s="233"/>
      <c r="BV791" s="233"/>
      <c r="BW791" s="233">
        <v>1000</v>
      </c>
      <c r="BX791" s="233"/>
      <c r="BY791" s="880"/>
      <c r="BZ791" s="233">
        <v>320</v>
      </c>
      <c r="CA791" s="233">
        <v>750</v>
      </c>
      <c r="CB791" s="233">
        <v>1500</v>
      </c>
      <c r="CC791" s="233">
        <v>1500</v>
      </c>
      <c r="CD791" s="698">
        <f t="shared" si="2448"/>
        <v>320</v>
      </c>
      <c r="CE791" s="698" t="str">
        <f t="shared" si="2449"/>
        <v/>
      </c>
      <c r="CF791" s="698">
        <f t="shared" si="2450"/>
        <v>1350</v>
      </c>
      <c r="CG791" s="787">
        <f t="shared" si="2451"/>
        <v>850</v>
      </c>
      <c r="CH791" s="1371" t="str">
        <f t="shared" si="2452"/>
        <v/>
      </c>
      <c r="CI791" s="1372" t="str">
        <f t="shared" si="2453"/>
        <v/>
      </c>
      <c r="CJ791" s="1373" t="str">
        <f t="shared" si="2454"/>
        <v/>
      </c>
      <c r="CK791" s="1373" t="str">
        <f t="shared" si="2455"/>
        <v/>
      </c>
      <c r="CL791" s="1373" t="str">
        <f t="shared" si="2456"/>
        <v/>
      </c>
      <c r="CM791" s="1373" t="str">
        <f t="shared" si="2457"/>
        <v/>
      </c>
      <c r="CN791" s="1373" t="str">
        <f t="shared" si="2458"/>
        <v/>
      </c>
      <c r="CO791" s="1374" t="str">
        <f t="shared" si="2459"/>
        <v/>
      </c>
      <c r="CP791" s="1374">
        <f t="shared" si="2460"/>
        <v>250</v>
      </c>
      <c r="CQ791" s="1374">
        <f t="shared" si="2461"/>
        <v>320</v>
      </c>
      <c r="CR791" s="1374">
        <f t="shared" si="2462"/>
        <v>350</v>
      </c>
      <c r="CS791" s="1373" t="str">
        <f t="shared" si="2463"/>
        <v/>
      </c>
      <c r="CT791" s="1373" t="str">
        <f t="shared" si="2464"/>
        <v/>
      </c>
      <c r="CU791" s="1373" t="str">
        <f t="shared" si="2465"/>
        <v/>
      </c>
      <c r="CV791" s="1373" t="str">
        <f t="shared" si="2466"/>
        <v/>
      </c>
      <c r="CW791" s="1373" t="str">
        <f t="shared" si="2467"/>
        <v/>
      </c>
      <c r="CX791" s="1372" t="str">
        <f t="shared" si="2468"/>
        <v/>
      </c>
      <c r="CY791" s="1375" t="str">
        <f t="shared" si="2469"/>
        <v/>
      </c>
      <c r="CZ791" s="532" t="str">
        <f t="shared" si="2470"/>
        <v/>
      </c>
      <c r="DA791" s="533" t="str">
        <f t="shared" si="2471"/>
        <v/>
      </c>
      <c r="DB791" s="534" t="str">
        <f t="shared" si="2472"/>
        <v/>
      </c>
      <c r="DC791" s="534" t="str">
        <f t="shared" si="2473"/>
        <v/>
      </c>
      <c r="DD791" s="534" t="str">
        <f t="shared" si="2474"/>
        <v/>
      </c>
      <c r="DE791" s="534" t="str">
        <f t="shared" si="2475"/>
        <v/>
      </c>
      <c r="DF791" s="534" t="str">
        <f t="shared" si="2476"/>
        <v/>
      </c>
      <c r="DG791" s="535" t="str">
        <f t="shared" si="2477"/>
        <v/>
      </c>
      <c r="DH791" s="535">
        <f t="shared" si="2478"/>
        <v>700</v>
      </c>
      <c r="DI791" s="535">
        <f t="shared" si="2479"/>
        <v>800</v>
      </c>
      <c r="DJ791" s="535" t="str">
        <f t="shared" si="2480"/>
        <v/>
      </c>
      <c r="DK791" s="534" t="str">
        <f t="shared" si="2481"/>
        <v/>
      </c>
      <c r="DL791" s="534" t="str">
        <f t="shared" si="2482"/>
        <v/>
      </c>
      <c r="DM791" s="534" t="str">
        <f t="shared" si="2483"/>
        <v/>
      </c>
      <c r="DN791" s="534" t="str">
        <f t="shared" si="2484"/>
        <v/>
      </c>
      <c r="DO791" s="534" t="str">
        <f t="shared" si="2485"/>
        <v/>
      </c>
      <c r="DP791" s="533" t="str">
        <f t="shared" si="2486"/>
        <v/>
      </c>
      <c r="DQ791" s="532" t="str">
        <f t="shared" si="2487"/>
        <v/>
      </c>
      <c r="DR791" s="753">
        <f t="shared" si="2488"/>
        <v>3</v>
      </c>
      <c r="DS791" s="111">
        <f t="shared" si="2489"/>
        <v>2</v>
      </c>
      <c r="DT791" s="111">
        <f t="shared" si="2490"/>
        <v>3</v>
      </c>
      <c r="DU791" s="111">
        <f t="shared" si="2491"/>
        <v>6</v>
      </c>
      <c r="DV791" s="602"/>
      <c r="DW791" s="719"/>
      <c r="DX791" s="719"/>
      <c r="DY791" s="719"/>
      <c r="DZ791" s="719"/>
      <c r="EA791" s="719"/>
      <c r="EB791" s="719"/>
      <c r="EC791" s="719"/>
      <c r="ED791" s="719"/>
      <c r="EE791" s="603"/>
    </row>
    <row r="792" spans="1:135" s="604" customFormat="1" ht="15.75" customHeight="1">
      <c r="A792" s="781" t="s">
        <v>456</v>
      </c>
      <c r="B792" s="858"/>
      <c r="C792" s="858"/>
      <c r="D792" s="858">
        <v>45</v>
      </c>
      <c r="E792" s="858"/>
      <c r="F792" s="858"/>
      <c r="G792" s="858"/>
      <c r="H792" s="858">
        <v>0</v>
      </c>
      <c r="I792" s="858"/>
      <c r="J792" s="858"/>
      <c r="K792" s="571"/>
      <c r="L792" s="571"/>
      <c r="M792" s="571"/>
      <c r="N792" s="571"/>
      <c r="O792" s="571"/>
      <c r="P792" s="571"/>
      <c r="Q792" s="571">
        <v>20</v>
      </c>
      <c r="R792" s="571"/>
      <c r="S792" s="571"/>
      <c r="T792" s="880"/>
      <c r="U792" s="858"/>
      <c r="V792" s="858"/>
      <c r="W792" s="858"/>
      <c r="X792" s="858"/>
      <c r="Y792" s="858"/>
      <c r="Z792" s="858"/>
      <c r="AA792" s="858"/>
      <c r="AB792" s="858"/>
      <c r="AC792" s="858"/>
      <c r="AD792" s="858"/>
      <c r="AE792" s="858"/>
      <c r="AF792" s="858"/>
      <c r="AG792" s="571"/>
      <c r="AH792" s="858"/>
      <c r="AI792" s="858"/>
      <c r="AJ792" s="858"/>
      <c r="AK792" s="858">
        <v>160</v>
      </c>
      <c r="AL792" s="858"/>
      <c r="AM792" s="880"/>
      <c r="AN792" s="858"/>
      <c r="AO792" s="858"/>
      <c r="AP792" s="858"/>
      <c r="AQ792" s="858"/>
      <c r="AR792" s="858"/>
      <c r="AS792" s="858"/>
      <c r="AT792" s="858"/>
      <c r="AU792" s="858"/>
      <c r="AV792" s="858"/>
      <c r="AW792" s="858"/>
      <c r="AX792" s="858"/>
      <c r="AY792" s="858"/>
      <c r="AZ792" s="858"/>
      <c r="BA792" s="858"/>
      <c r="BB792" s="858"/>
      <c r="BC792" s="858">
        <v>170</v>
      </c>
      <c r="BD792" s="858">
        <v>350</v>
      </c>
      <c r="BE792" s="858"/>
      <c r="BF792" s="880"/>
      <c r="BG792" s="858"/>
      <c r="BH792" s="858">
        <v>145</v>
      </c>
      <c r="BI792" s="858"/>
      <c r="BJ792" s="858">
        <v>300</v>
      </c>
      <c r="BK792" s="858"/>
      <c r="BL792" s="858">
        <v>230</v>
      </c>
      <c r="BM792" s="858">
        <v>65</v>
      </c>
      <c r="BN792" s="858">
        <v>250</v>
      </c>
      <c r="BO792" s="858"/>
      <c r="BP792" s="858">
        <v>170</v>
      </c>
      <c r="BQ792" s="858"/>
      <c r="BR792" s="858"/>
      <c r="BS792" s="858"/>
      <c r="BT792" s="858"/>
      <c r="BU792" s="858"/>
      <c r="BV792" s="858"/>
      <c r="BW792" s="858">
        <v>170</v>
      </c>
      <c r="BX792" s="858"/>
      <c r="BY792" s="880"/>
      <c r="BZ792" s="858">
        <v>22</v>
      </c>
      <c r="CA792" s="858">
        <v>160</v>
      </c>
      <c r="CB792" s="858">
        <v>300</v>
      </c>
      <c r="CC792" s="858">
        <v>300</v>
      </c>
      <c r="CD792" s="698">
        <f t="shared" si="2448"/>
        <v>20</v>
      </c>
      <c r="CE792" s="698" t="str">
        <f t="shared" si="2449"/>
        <v/>
      </c>
      <c r="CF792" s="698" t="str">
        <f t="shared" si="2450"/>
        <v/>
      </c>
      <c r="CG792" s="787">
        <f t="shared" si="2451"/>
        <v>193</v>
      </c>
      <c r="CH792" s="1371" t="str">
        <f t="shared" si="2452"/>
        <v/>
      </c>
      <c r="CI792" s="1372" t="str">
        <f t="shared" si="2453"/>
        <v/>
      </c>
      <c r="CJ792" s="1373" t="str">
        <f t="shared" si="2454"/>
        <v/>
      </c>
      <c r="CK792" s="1373" t="str">
        <f t="shared" si="2455"/>
        <v/>
      </c>
      <c r="CL792" s="1373" t="str">
        <f t="shared" si="2456"/>
        <v/>
      </c>
      <c r="CM792" s="1373" t="str">
        <f t="shared" si="2457"/>
        <v/>
      </c>
      <c r="CN792" s="1373" t="str">
        <f t="shared" si="2458"/>
        <v/>
      </c>
      <c r="CO792" s="1374" t="str">
        <f t="shared" si="2459"/>
        <v/>
      </c>
      <c r="CP792" s="1374">
        <f t="shared" si="2460"/>
        <v>0</v>
      </c>
      <c r="CQ792" s="1374">
        <f t="shared" si="2461"/>
        <v>20</v>
      </c>
      <c r="CR792" s="1374">
        <f t="shared" si="2462"/>
        <v>45</v>
      </c>
      <c r="CS792" s="1373" t="str">
        <f t="shared" si="2463"/>
        <v/>
      </c>
      <c r="CT792" s="1373" t="str">
        <f t="shared" si="2464"/>
        <v/>
      </c>
      <c r="CU792" s="1373" t="str">
        <f t="shared" si="2465"/>
        <v/>
      </c>
      <c r="CV792" s="1373" t="str">
        <f t="shared" si="2466"/>
        <v/>
      </c>
      <c r="CW792" s="1373" t="str">
        <f t="shared" si="2467"/>
        <v/>
      </c>
      <c r="CX792" s="1372" t="str">
        <f t="shared" si="2468"/>
        <v/>
      </c>
      <c r="CY792" s="1375" t="str">
        <f t="shared" si="2469"/>
        <v/>
      </c>
      <c r="CZ792" s="532" t="str">
        <f t="shared" si="2470"/>
        <v/>
      </c>
      <c r="DA792" s="533" t="str">
        <f t="shared" si="2471"/>
        <v/>
      </c>
      <c r="DB792" s="534" t="str">
        <f t="shared" si="2472"/>
        <v/>
      </c>
      <c r="DC792" s="534" t="str">
        <f t="shared" si="2473"/>
        <v/>
      </c>
      <c r="DD792" s="534" t="str">
        <f t="shared" si="2474"/>
        <v/>
      </c>
      <c r="DE792" s="534" t="str">
        <f t="shared" si="2475"/>
        <v/>
      </c>
      <c r="DF792" s="534" t="str">
        <f t="shared" si="2476"/>
        <v/>
      </c>
      <c r="DG792" s="535" t="str">
        <f t="shared" si="2477"/>
        <v/>
      </c>
      <c r="DH792" s="535" t="str">
        <f t="shared" si="2478"/>
        <v/>
      </c>
      <c r="DI792" s="535">
        <f t="shared" si="2479"/>
        <v>160</v>
      </c>
      <c r="DJ792" s="535" t="str">
        <f t="shared" si="2480"/>
        <v/>
      </c>
      <c r="DK792" s="534" t="str">
        <f t="shared" si="2481"/>
        <v/>
      </c>
      <c r="DL792" s="534" t="str">
        <f t="shared" si="2482"/>
        <v/>
      </c>
      <c r="DM792" s="534" t="str">
        <f t="shared" si="2483"/>
        <v/>
      </c>
      <c r="DN792" s="534" t="str">
        <f t="shared" si="2484"/>
        <v/>
      </c>
      <c r="DO792" s="534" t="str">
        <f t="shared" si="2485"/>
        <v/>
      </c>
      <c r="DP792" s="533" t="str">
        <f t="shared" si="2486"/>
        <v/>
      </c>
      <c r="DQ792" s="532" t="str">
        <f t="shared" si="2487"/>
        <v/>
      </c>
      <c r="DR792" s="753">
        <f t="shared" si="2488"/>
        <v>3</v>
      </c>
      <c r="DS792" s="111">
        <f t="shared" si="2489"/>
        <v>1</v>
      </c>
      <c r="DT792" s="111">
        <f t="shared" si="2490"/>
        <v>2</v>
      </c>
      <c r="DU792" s="111">
        <f t="shared" si="2491"/>
        <v>7</v>
      </c>
      <c r="DV792" s="602"/>
      <c r="DW792" s="718"/>
      <c r="DX792" s="490" t="s">
        <v>457</v>
      </c>
      <c r="DY792" s="208"/>
      <c r="DZ792" s="208"/>
      <c r="EA792" s="208"/>
      <c r="EB792" s="208"/>
      <c r="EC792" s="208"/>
      <c r="ED792" s="719"/>
      <c r="EE792" s="603"/>
    </row>
    <row r="793" spans="1:135" s="604" customFormat="1" ht="15.75" customHeight="1">
      <c r="A793" s="781" t="s">
        <v>458</v>
      </c>
      <c r="B793" s="233"/>
      <c r="C793" s="233"/>
      <c r="D793" s="233"/>
      <c r="E793" s="233"/>
      <c r="F793" s="233"/>
      <c r="G793" s="233"/>
      <c r="H793" s="233"/>
      <c r="I793" s="233"/>
      <c r="J793" s="233"/>
      <c r="K793" s="306"/>
      <c r="L793" s="306"/>
      <c r="M793" s="306"/>
      <c r="N793" s="306"/>
      <c r="O793" s="306"/>
      <c r="P793" s="306"/>
      <c r="Q793" s="306"/>
      <c r="R793" s="306"/>
      <c r="S793" s="306"/>
      <c r="T793" s="880"/>
      <c r="U793" s="233"/>
      <c r="V793" s="233"/>
      <c r="W793" s="233"/>
      <c r="X793" s="233"/>
      <c r="Y793" s="233"/>
      <c r="Z793" s="233"/>
      <c r="AA793" s="233"/>
      <c r="AB793" s="233"/>
      <c r="AC793" s="233"/>
      <c r="AD793" s="233"/>
      <c r="AE793" s="233"/>
      <c r="AF793" s="233"/>
      <c r="AG793" s="306"/>
      <c r="AH793" s="233"/>
      <c r="AI793" s="233"/>
      <c r="AJ793" s="233"/>
      <c r="AK793" s="233"/>
      <c r="AL793" s="233"/>
      <c r="AM793" s="880"/>
      <c r="AN793" s="233"/>
      <c r="AO793" s="233"/>
      <c r="AP793" s="233"/>
      <c r="AQ793" s="233"/>
      <c r="AR793" s="233"/>
      <c r="AS793" s="233"/>
      <c r="AT793" s="233"/>
      <c r="AU793" s="233"/>
      <c r="AV793" s="233"/>
      <c r="AW793" s="233"/>
      <c r="AX793" s="233"/>
      <c r="AY793" s="233"/>
      <c r="AZ793" s="233"/>
      <c r="BA793" s="233"/>
      <c r="BB793" s="233"/>
      <c r="BC793" s="233"/>
      <c r="BD793" s="233"/>
      <c r="BE793" s="233"/>
      <c r="BF793" s="880"/>
      <c r="BG793" s="233"/>
      <c r="BH793" s="233"/>
      <c r="BI793" s="233"/>
      <c r="BJ793" s="233"/>
      <c r="BK793" s="233"/>
      <c r="BL793" s="233"/>
      <c r="BM793" s="233">
        <v>740</v>
      </c>
      <c r="BN793" s="233"/>
      <c r="BO793" s="233"/>
      <c r="BP793" s="233">
        <v>300</v>
      </c>
      <c r="BQ793" s="233">
        <v>560</v>
      </c>
      <c r="BR793" s="233"/>
      <c r="BS793" s="233"/>
      <c r="BT793" s="233"/>
      <c r="BU793" s="233"/>
      <c r="BV793" s="233"/>
      <c r="BW793" s="233"/>
      <c r="BX793" s="233"/>
      <c r="BY793" s="880"/>
      <c r="BZ793" s="233"/>
      <c r="CA793" s="233"/>
      <c r="CB793" s="233"/>
      <c r="CC793" s="233">
        <v>560</v>
      </c>
      <c r="CD793" s="698" t="str">
        <f t="shared" si="2448"/>
        <v/>
      </c>
      <c r="CE793" s="698" t="str">
        <f t="shared" si="2449"/>
        <v/>
      </c>
      <c r="CF793" s="698" t="str">
        <f t="shared" si="2450"/>
        <v/>
      </c>
      <c r="CG793" s="787">
        <f t="shared" si="2451"/>
        <v>560</v>
      </c>
      <c r="CH793" s="1371" t="str">
        <f t="shared" si="2452"/>
        <v/>
      </c>
      <c r="CI793" s="1372" t="str">
        <f t="shared" si="2453"/>
        <v/>
      </c>
      <c r="CJ793" s="1373" t="str">
        <f t="shared" si="2454"/>
        <v/>
      </c>
      <c r="CK793" s="1373" t="str">
        <f t="shared" si="2455"/>
        <v/>
      </c>
      <c r="CL793" s="1373" t="str">
        <f t="shared" si="2456"/>
        <v/>
      </c>
      <c r="CM793" s="1373" t="str">
        <f t="shared" si="2457"/>
        <v/>
      </c>
      <c r="CN793" s="1373" t="str">
        <f t="shared" si="2458"/>
        <v/>
      </c>
      <c r="CO793" s="1374" t="str">
        <f t="shared" si="2459"/>
        <v/>
      </c>
      <c r="CP793" s="1374" t="str">
        <f t="shared" si="2460"/>
        <v/>
      </c>
      <c r="CQ793" s="1374" t="str">
        <f t="shared" si="2461"/>
        <v/>
      </c>
      <c r="CR793" s="1374" t="str">
        <f t="shared" si="2462"/>
        <v/>
      </c>
      <c r="CS793" s="1373" t="str">
        <f t="shared" si="2463"/>
        <v/>
      </c>
      <c r="CT793" s="1373" t="str">
        <f t="shared" si="2464"/>
        <v/>
      </c>
      <c r="CU793" s="1373" t="str">
        <f t="shared" si="2465"/>
        <v/>
      </c>
      <c r="CV793" s="1373" t="str">
        <f t="shared" si="2466"/>
        <v/>
      </c>
      <c r="CW793" s="1373" t="str">
        <f t="shared" si="2467"/>
        <v/>
      </c>
      <c r="CX793" s="1372" t="str">
        <f t="shared" si="2468"/>
        <v/>
      </c>
      <c r="CY793" s="1375" t="str">
        <f t="shared" si="2469"/>
        <v/>
      </c>
      <c r="CZ793" s="532" t="str">
        <f t="shared" si="2470"/>
        <v/>
      </c>
      <c r="DA793" s="533" t="str">
        <f t="shared" si="2471"/>
        <v/>
      </c>
      <c r="DB793" s="534" t="str">
        <f t="shared" si="2472"/>
        <v/>
      </c>
      <c r="DC793" s="534" t="str">
        <f t="shared" si="2473"/>
        <v/>
      </c>
      <c r="DD793" s="534" t="str">
        <f t="shared" si="2474"/>
        <v/>
      </c>
      <c r="DE793" s="534" t="str">
        <f t="shared" si="2475"/>
        <v/>
      </c>
      <c r="DF793" s="534" t="str">
        <f t="shared" si="2476"/>
        <v/>
      </c>
      <c r="DG793" s="535" t="str">
        <f t="shared" si="2477"/>
        <v/>
      </c>
      <c r="DH793" s="535" t="str">
        <f t="shared" si="2478"/>
        <v/>
      </c>
      <c r="DI793" s="535" t="str">
        <f t="shared" si="2479"/>
        <v/>
      </c>
      <c r="DJ793" s="535" t="str">
        <f t="shared" si="2480"/>
        <v/>
      </c>
      <c r="DK793" s="534" t="str">
        <f t="shared" si="2481"/>
        <v/>
      </c>
      <c r="DL793" s="534" t="str">
        <f t="shared" si="2482"/>
        <v/>
      </c>
      <c r="DM793" s="534" t="str">
        <f t="shared" si="2483"/>
        <v/>
      </c>
      <c r="DN793" s="534" t="str">
        <f t="shared" si="2484"/>
        <v/>
      </c>
      <c r="DO793" s="534" t="str">
        <f t="shared" si="2485"/>
        <v/>
      </c>
      <c r="DP793" s="533" t="str">
        <f t="shared" si="2486"/>
        <v/>
      </c>
      <c r="DQ793" s="532" t="str">
        <f t="shared" si="2487"/>
        <v/>
      </c>
      <c r="DR793" s="753">
        <f t="shared" si="2488"/>
        <v>0</v>
      </c>
      <c r="DS793" s="111">
        <f t="shared" si="2489"/>
        <v>0</v>
      </c>
      <c r="DT793" s="111">
        <f t="shared" si="2490"/>
        <v>0</v>
      </c>
      <c r="DU793" s="111">
        <f t="shared" si="2491"/>
        <v>3</v>
      </c>
      <c r="DV793" s="602"/>
      <c r="DW793" s="718"/>
      <c r="DX793" s="208"/>
      <c r="DY793" s="208"/>
      <c r="DZ793" s="276" t="s">
        <v>93</v>
      </c>
      <c r="EA793" s="276" t="s">
        <v>94</v>
      </c>
      <c r="EB793" s="276" t="s">
        <v>95</v>
      </c>
      <c r="EC793" s="276" t="s">
        <v>271</v>
      </c>
      <c r="ED793" s="719"/>
      <c r="EE793" s="603"/>
    </row>
    <row r="794" spans="1:135" s="604" customFormat="1" ht="15.75" customHeight="1">
      <c r="A794" s="886" t="s">
        <v>459</v>
      </c>
      <c r="B794" s="233"/>
      <c r="C794" s="233"/>
      <c r="D794" s="233"/>
      <c r="E794" s="233"/>
      <c r="F794" s="233"/>
      <c r="G794" s="233"/>
      <c r="H794" s="233"/>
      <c r="I794" s="233"/>
      <c r="J794" s="233"/>
      <c r="K794" s="306"/>
      <c r="L794" s="306"/>
      <c r="M794" s="306"/>
      <c r="N794" s="306"/>
      <c r="O794" s="306"/>
      <c r="P794" s="306"/>
      <c r="Q794" s="306"/>
      <c r="R794" s="306"/>
      <c r="S794" s="306"/>
      <c r="T794" s="880"/>
      <c r="U794" s="233"/>
      <c r="V794" s="233"/>
      <c r="W794" s="233"/>
      <c r="X794" s="233"/>
      <c r="Y794" s="233"/>
      <c r="Z794" s="233"/>
      <c r="AA794" s="233"/>
      <c r="AB794" s="233"/>
      <c r="AC794" s="233"/>
      <c r="AD794" s="233"/>
      <c r="AE794" s="233"/>
      <c r="AF794" s="233"/>
      <c r="AG794" s="306"/>
      <c r="AH794" s="233"/>
      <c r="AI794" s="233"/>
      <c r="AJ794" s="233"/>
      <c r="AK794" s="233"/>
      <c r="AL794" s="233"/>
      <c r="AM794" s="880"/>
      <c r="AN794" s="233"/>
      <c r="AO794" s="233"/>
      <c r="AP794" s="233"/>
      <c r="AQ794" s="233"/>
      <c r="AR794" s="233"/>
      <c r="AS794" s="233"/>
      <c r="AT794" s="233"/>
      <c r="AU794" s="233"/>
      <c r="AV794" s="233"/>
      <c r="AW794" s="233"/>
      <c r="AX794" s="233"/>
      <c r="AY794" s="233"/>
      <c r="AZ794" s="233"/>
      <c r="BA794" s="233"/>
      <c r="BB794" s="233"/>
      <c r="BC794" s="233"/>
      <c r="BD794" s="233"/>
      <c r="BE794" s="233"/>
      <c r="BF794" s="880"/>
      <c r="BG794" s="233"/>
      <c r="BH794" s="233"/>
      <c r="BI794" s="233"/>
      <c r="BJ794" s="233"/>
      <c r="BK794" s="233"/>
      <c r="BL794" s="233"/>
      <c r="BM794" s="233"/>
      <c r="BN794" s="233"/>
      <c r="BO794" s="233"/>
      <c r="BP794" s="233"/>
      <c r="BQ794" s="233"/>
      <c r="BR794" s="233"/>
      <c r="BS794" s="233"/>
      <c r="BT794" s="233"/>
      <c r="BU794" s="233"/>
      <c r="BV794" s="233"/>
      <c r="BW794" s="233"/>
      <c r="BX794" s="233"/>
      <c r="BY794" s="880"/>
      <c r="BZ794" s="233"/>
      <c r="CA794" s="233"/>
      <c r="CB794" s="233"/>
      <c r="CC794" s="233"/>
      <c r="CD794" s="698" t="str">
        <f t="shared" si="2448"/>
        <v/>
      </c>
      <c r="CE794" s="698" t="str">
        <f t="shared" si="2449"/>
        <v/>
      </c>
      <c r="CF794" s="698" t="str">
        <f t="shared" si="2450"/>
        <v/>
      </c>
      <c r="CG794" s="787" t="str">
        <f t="shared" si="2451"/>
        <v/>
      </c>
      <c r="CH794" s="1371" t="str">
        <f t="shared" si="2452"/>
        <v/>
      </c>
      <c r="CI794" s="1372" t="str">
        <f t="shared" si="2453"/>
        <v/>
      </c>
      <c r="CJ794" s="1373" t="str">
        <f t="shared" si="2454"/>
        <v/>
      </c>
      <c r="CK794" s="1373" t="str">
        <f t="shared" si="2455"/>
        <v/>
      </c>
      <c r="CL794" s="1373" t="str">
        <f t="shared" si="2456"/>
        <v/>
      </c>
      <c r="CM794" s="1373" t="str">
        <f t="shared" si="2457"/>
        <v/>
      </c>
      <c r="CN794" s="1373" t="str">
        <f t="shared" si="2458"/>
        <v/>
      </c>
      <c r="CO794" s="1374" t="str">
        <f t="shared" si="2459"/>
        <v/>
      </c>
      <c r="CP794" s="1374" t="str">
        <f t="shared" si="2460"/>
        <v/>
      </c>
      <c r="CQ794" s="1374" t="str">
        <f t="shared" si="2461"/>
        <v/>
      </c>
      <c r="CR794" s="1374" t="str">
        <f t="shared" si="2462"/>
        <v/>
      </c>
      <c r="CS794" s="1373" t="str">
        <f t="shared" si="2463"/>
        <v/>
      </c>
      <c r="CT794" s="1373" t="str">
        <f t="shared" si="2464"/>
        <v/>
      </c>
      <c r="CU794" s="1373" t="str">
        <f t="shared" si="2465"/>
        <v/>
      </c>
      <c r="CV794" s="1373" t="str">
        <f t="shared" si="2466"/>
        <v/>
      </c>
      <c r="CW794" s="1373" t="str">
        <f t="shared" si="2467"/>
        <v/>
      </c>
      <c r="CX794" s="1372" t="str">
        <f t="shared" si="2468"/>
        <v/>
      </c>
      <c r="CY794" s="1375" t="str">
        <f t="shared" si="2469"/>
        <v/>
      </c>
      <c r="CZ794" s="532" t="str">
        <f t="shared" si="2470"/>
        <v/>
      </c>
      <c r="DA794" s="533" t="str">
        <f t="shared" si="2471"/>
        <v/>
      </c>
      <c r="DB794" s="534" t="str">
        <f t="shared" si="2472"/>
        <v/>
      </c>
      <c r="DC794" s="534" t="str">
        <f t="shared" si="2473"/>
        <v/>
      </c>
      <c r="DD794" s="534" t="str">
        <f t="shared" si="2474"/>
        <v/>
      </c>
      <c r="DE794" s="534" t="str">
        <f t="shared" si="2475"/>
        <v/>
      </c>
      <c r="DF794" s="534" t="str">
        <f t="shared" si="2476"/>
        <v/>
      </c>
      <c r="DG794" s="535" t="str">
        <f t="shared" si="2477"/>
        <v/>
      </c>
      <c r="DH794" s="535" t="str">
        <f t="shared" si="2478"/>
        <v/>
      </c>
      <c r="DI794" s="535" t="str">
        <f t="shared" si="2479"/>
        <v/>
      </c>
      <c r="DJ794" s="535" t="str">
        <f t="shared" si="2480"/>
        <v/>
      </c>
      <c r="DK794" s="534" t="str">
        <f t="shared" si="2481"/>
        <v/>
      </c>
      <c r="DL794" s="534" t="str">
        <f t="shared" si="2482"/>
        <v/>
      </c>
      <c r="DM794" s="534" t="str">
        <f t="shared" si="2483"/>
        <v/>
      </c>
      <c r="DN794" s="534" t="str">
        <f t="shared" si="2484"/>
        <v/>
      </c>
      <c r="DO794" s="534" t="str">
        <f t="shared" si="2485"/>
        <v/>
      </c>
      <c r="DP794" s="533" t="str">
        <f t="shared" si="2486"/>
        <v/>
      </c>
      <c r="DQ794" s="532" t="str">
        <f t="shared" si="2487"/>
        <v/>
      </c>
      <c r="DR794" s="753">
        <f t="shared" si="2488"/>
        <v>0</v>
      </c>
      <c r="DS794" s="111">
        <f t="shared" si="2489"/>
        <v>0</v>
      </c>
      <c r="DT794" s="111">
        <f t="shared" si="2490"/>
        <v>0</v>
      </c>
      <c r="DU794" s="111">
        <f t="shared" si="2491"/>
        <v>0</v>
      </c>
      <c r="DV794" s="602"/>
      <c r="DW794" s="718"/>
      <c r="DX794" s="700" t="s">
        <v>460</v>
      </c>
      <c r="DY794" s="701"/>
      <c r="DZ794" s="276">
        <f>WB!CP40</f>
        <v>0</v>
      </c>
      <c r="EA794" s="276">
        <f>WB!CP48</f>
        <v>0</v>
      </c>
      <c r="EB794" s="276">
        <f>WB!CP56</f>
        <v>0</v>
      </c>
      <c r="EC794" s="276">
        <f>WB!CP64</f>
        <v>0</v>
      </c>
      <c r="ED794" s="719"/>
      <c r="EE794" s="603"/>
    </row>
    <row r="795" spans="1:135" s="604" customFormat="1" ht="15.75" customHeight="1">
      <c r="A795" s="781" t="s">
        <v>461</v>
      </c>
      <c r="B795" s="233"/>
      <c r="C795" s="233"/>
      <c r="D795" s="233"/>
      <c r="E795" s="233"/>
      <c r="F795" s="233"/>
      <c r="G795" s="233"/>
      <c r="H795" s="233"/>
      <c r="I795" s="233"/>
      <c r="J795" s="233"/>
      <c r="K795" s="306"/>
      <c r="L795" s="306"/>
      <c r="M795" s="306"/>
      <c r="N795" s="306"/>
      <c r="O795" s="306"/>
      <c r="P795" s="306"/>
      <c r="Q795" s="306"/>
      <c r="R795" s="306"/>
      <c r="S795" s="306"/>
      <c r="T795" s="880"/>
      <c r="U795" s="233"/>
      <c r="V795" s="233"/>
      <c r="W795" s="233"/>
      <c r="X795" s="233"/>
      <c r="Y795" s="233"/>
      <c r="Z795" s="233"/>
      <c r="AA795" s="233"/>
      <c r="AB795" s="233"/>
      <c r="AC795" s="233"/>
      <c r="AD795" s="233"/>
      <c r="AE795" s="233"/>
      <c r="AF795" s="233"/>
      <c r="AG795" s="306"/>
      <c r="AH795" s="233"/>
      <c r="AI795" s="233"/>
      <c r="AJ795" s="233"/>
      <c r="AK795" s="233"/>
      <c r="AL795" s="233"/>
      <c r="AM795" s="880"/>
      <c r="AN795" s="233"/>
      <c r="AO795" s="233"/>
      <c r="AP795" s="233"/>
      <c r="AQ795" s="233"/>
      <c r="AR795" s="233"/>
      <c r="AS795" s="233"/>
      <c r="AT795" s="233"/>
      <c r="AU795" s="233"/>
      <c r="AV795" s="233"/>
      <c r="AW795" s="233"/>
      <c r="AX795" s="233"/>
      <c r="AY795" s="233"/>
      <c r="AZ795" s="233"/>
      <c r="BA795" s="233"/>
      <c r="BB795" s="233"/>
      <c r="BC795" s="233"/>
      <c r="BD795" s="233"/>
      <c r="BE795" s="233">
        <v>600</v>
      </c>
      <c r="BF795" s="880"/>
      <c r="BG795" s="233"/>
      <c r="BH795" s="233"/>
      <c r="BI795" s="233"/>
      <c r="BJ795" s="233"/>
      <c r="BK795" s="233"/>
      <c r="BL795" s="233"/>
      <c r="BM795" s="233"/>
      <c r="BN795" s="233"/>
      <c r="BO795" s="233"/>
      <c r="BP795" s="233">
        <v>120</v>
      </c>
      <c r="BQ795" s="233"/>
      <c r="BR795" s="233"/>
      <c r="BS795" s="233"/>
      <c r="BT795" s="233"/>
      <c r="BU795" s="233"/>
      <c r="BV795" s="233"/>
      <c r="BW795" s="233"/>
      <c r="BX795" s="233"/>
      <c r="BY795" s="880"/>
      <c r="BZ795" s="233"/>
      <c r="CA795" s="233"/>
      <c r="CB795" s="233">
        <v>18000</v>
      </c>
      <c r="CC795" s="233">
        <v>36000</v>
      </c>
      <c r="CD795" s="698" t="str">
        <f t="shared" si="2448"/>
        <v/>
      </c>
      <c r="CE795" s="698" t="str">
        <f t="shared" si="2449"/>
        <v/>
      </c>
      <c r="CF795" s="698" t="str">
        <f t="shared" si="2450"/>
        <v/>
      </c>
      <c r="CG795" s="787" t="str">
        <f t="shared" si="2451"/>
        <v/>
      </c>
      <c r="CH795" s="1371" t="str">
        <f t="shared" si="2452"/>
        <v/>
      </c>
      <c r="CI795" s="1372" t="str">
        <f t="shared" si="2453"/>
        <v/>
      </c>
      <c r="CJ795" s="1373" t="str">
        <f t="shared" si="2454"/>
        <v/>
      </c>
      <c r="CK795" s="1373" t="str">
        <f t="shared" si="2455"/>
        <v/>
      </c>
      <c r="CL795" s="1373" t="str">
        <f t="shared" si="2456"/>
        <v/>
      </c>
      <c r="CM795" s="1373" t="str">
        <f t="shared" si="2457"/>
        <v/>
      </c>
      <c r="CN795" s="1373" t="str">
        <f t="shared" si="2458"/>
        <v/>
      </c>
      <c r="CO795" s="1374" t="str">
        <f t="shared" si="2459"/>
        <v/>
      </c>
      <c r="CP795" s="1374" t="str">
        <f t="shared" si="2460"/>
        <v/>
      </c>
      <c r="CQ795" s="1374" t="str">
        <f t="shared" si="2461"/>
        <v/>
      </c>
      <c r="CR795" s="1374" t="str">
        <f t="shared" si="2462"/>
        <v/>
      </c>
      <c r="CS795" s="1373" t="str">
        <f t="shared" si="2463"/>
        <v/>
      </c>
      <c r="CT795" s="1373" t="str">
        <f t="shared" si="2464"/>
        <v/>
      </c>
      <c r="CU795" s="1373" t="str">
        <f t="shared" si="2465"/>
        <v/>
      </c>
      <c r="CV795" s="1373" t="str">
        <f t="shared" si="2466"/>
        <v/>
      </c>
      <c r="CW795" s="1373" t="str">
        <f t="shared" si="2467"/>
        <v/>
      </c>
      <c r="CX795" s="1372" t="str">
        <f t="shared" si="2468"/>
        <v/>
      </c>
      <c r="CY795" s="1375" t="str">
        <f t="shared" si="2469"/>
        <v/>
      </c>
      <c r="CZ795" s="532" t="str">
        <f t="shared" si="2470"/>
        <v/>
      </c>
      <c r="DA795" s="533" t="str">
        <f t="shared" si="2471"/>
        <v/>
      </c>
      <c r="DB795" s="534" t="str">
        <f t="shared" si="2472"/>
        <v/>
      </c>
      <c r="DC795" s="534" t="str">
        <f t="shared" si="2473"/>
        <v/>
      </c>
      <c r="DD795" s="534" t="str">
        <f t="shared" si="2474"/>
        <v/>
      </c>
      <c r="DE795" s="534" t="str">
        <f t="shared" si="2475"/>
        <v/>
      </c>
      <c r="DF795" s="534" t="str">
        <f t="shared" si="2476"/>
        <v/>
      </c>
      <c r="DG795" s="535" t="str">
        <f t="shared" si="2477"/>
        <v/>
      </c>
      <c r="DH795" s="535" t="str">
        <f t="shared" si="2478"/>
        <v/>
      </c>
      <c r="DI795" s="535" t="str">
        <f t="shared" si="2479"/>
        <v/>
      </c>
      <c r="DJ795" s="535" t="str">
        <f t="shared" si="2480"/>
        <v/>
      </c>
      <c r="DK795" s="534" t="str">
        <f t="shared" si="2481"/>
        <v/>
      </c>
      <c r="DL795" s="534" t="str">
        <f t="shared" si="2482"/>
        <v/>
      </c>
      <c r="DM795" s="534" t="str">
        <f t="shared" si="2483"/>
        <v/>
      </c>
      <c r="DN795" s="534" t="str">
        <f t="shared" si="2484"/>
        <v/>
      </c>
      <c r="DO795" s="534" t="str">
        <f t="shared" si="2485"/>
        <v/>
      </c>
      <c r="DP795" s="533" t="str">
        <f t="shared" si="2486"/>
        <v/>
      </c>
      <c r="DQ795" s="532" t="str">
        <f t="shared" si="2487"/>
        <v/>
      </c>
      <c r="DR795" s="753">
        <f t="shared" si="2488"/>
        <v>0</v>
      </c>
      <c r="DS795" s="111">
        <f t="shared" si="2489"/>
        <v>0</v>
      </c>
      <c r="DT795" s="111">
        <f t="shared" si="2490"/>
        <v>1</v>
      </c>
      <c r="DU795" s="111">
        <f t="shared" si="2491"/>
        <v>1</v>
      </c>
      <c r="DV795" s="602"/>
      <c r="DW795" s="718"/>
      <c r="DX795" s="700"/>
      <c r="DY795" s="701" t="s">
        <v>462</v>
      </c>
      <c r="DZ795" s="276">
        <f>EB795</f>
        <v>0</v>
      </c>
      <c r="EA795" s="276">
        <f>EB795</f>
        <v>0</v>
      </c>
      <c r="EB795" s="887">
        <f>CB188</f>
        <v>0</v>
      </c>
      <c r="EC795" s="276">
        <f>EB795</f>
        <v>0</v>
      </c>
      <c r="ED795" s="888" t="s">
        <v>463</v>
      </c>
      <c r="EE795" s="603"/>
    </row>
    <row r="796" spans="1:135" s="604" customFormat="1" ht="15.75" customHeight="1">
      <c r="A796" s="781" t="s">
        <v>464</v>
      </c>
      <c r="B796" s="233"/>
      <c r="C796" s="233"/>
      <c r="D796" s="233"/>
      <c r="E796" s="233"/>
      <c r="F796" s="233"/>
      <c r="G796" s="233"/>
      <c r="H796" s="233"/>
      <c r="I796" s="233"/>
      <c r="J796" s="233"/>
      <c r="K796" s="233"/>
      <c r="L796" s="233"/>
      <c r="M796" s="233"/>
      <c r="N796" s="233"/>
      <c r="O796" s="233"/>
      <c r="P796" s="233"/>
      <c r="Q796" s="233"/>
      <c r="R796" s="233"/>
      <c r="S796" s="233"/>
      <c r="T796" s="880"/>
      <c r="U796" s="233"/>
      <c r="V796" s="233"/>
      <c r="W796" s="233"/>
      <c r="X796" s="233"/>
      <c r="Y796" s="233"/>
      <c r="Z796" s="233"/>
      <c r="AA796" s="233"/>
      <c r="AB796" s="233"/>
      <c r="AC796" s="233"/>
      <c r="AD796" s="233"/>
      <c r="AE796" s="233"/>
      <c r="AF796" s="233"/>
      <c r="AG796" s="233"/>
      <c r="AH796" s="233"/>
      <c r="AI796" s="233"/>
      <c r="AJ796" s="233"/>
      <c r="AK796" s="233"/>
      <c r="AL796" s="233"/>
      <c r="AM796" s="880"/>
      <c r="AN796" s="233"/>
      <c r="AO796" s="233"/>
      <c r="AP796" s="233"/>
      <c r="AQ796" s="233"/>
      <c r="AR796" s="233"/>
      <c r="AS796" s="233"/>
      <c r="AT796" s="233"/>
      <c r="AU796" s="233"/>
      <c r="AV796" s="233"/>
      <c r="AW796" s="233"/>
      <c r="AX796" s="233"/>
      <c r="AY796" s="233"/>
      <c r="AZ796" s="233"/>
      <c r="BA796" s="233"/>
      <c r="BB796" s="233"/>
      <c r="BC796" s="233"/>
      <c r="BD796" s="233"/>
      <c r="BE796" s="233"/>
      <c r="BF796" s="880"/>
      <c r="BG796" s="233"/>
      <c r="BH796" s="233"/>
      <c r="BI796" s="233"/>
      <c r="BJ796" s="233"/>
      <c r="BK796" s="233"/>
      <c r="BL796" s="233"/>
      <c r="BM796" s="233"/>
      <c r="BN796" s="233"/>
      <c r="BO796" s="233"/>
      <c r="BP796" s="233"/>
      <c r="BQ796" s="233"/>
      <c r="BR796" s="233"/>
      <c r="BS796" s="233"/>
      <c r="BT796" s="233"/>
      <c r="BU796" s="233"/>
      <c r="BV796" s="233"/>
      <c r="BW796" s="233"/>
      <c r="BX796" s="233"/>
      <c r="BY796" s="880"/>
      <c r="BZ796" s="233"/>
      <c r="CA796" s="233"/>
      <c r="CB796" s="233"/>
      <c r="CC796" s="233"/>
      <c r="CD796" s="698" t="str">
        <f t="shared" si="2448"/>
        <v/>
      </c>
      <c r="CE796" s="698" t="str">
        <f t="shared" si="2449"/>
        <v/>
      </c>
      <c r="CF796" s="698" t="str">
        <f t="shared" si="2450"/>
        <v/>
      </c>
      <c r="CG796" s="787" t="str">
        <f t="shared" si="2451"/>
        <v/>
      </c>
      <c r="CH796" s="1371" t="str">
        <f t="shared" si="2452"/>
        <v/>
      </c>
      <c r="CI796" s="1372" t="str">
        <f t="shared" si="2453"/>
        <v/>
      </c>
      <c r="CJ796" s="1373" t="str">
        <f t="shared" si="2454"/>
        <v/>
      </c>
      <c r="CK796" s="1373" t="str">
        <f t="shared" si="2455"/>
        <v/>
      </c>
      <c r="CL796" s="1373" t="str">
        <f t="shared" si="2456"/>
        <v/>
      </c>
      <c r="CM796" s="1373" t="str">
        <f t="shared" si="2457"/>
        <v/>
      </c>
      <c r="CN796" s="1373" t="str">
        <f t="shared" si="2458"/>
        <v/>
      </c>
      <c r="CO796" s="1374" t="str">
        <f t="shared" si="2459"/>
        <v/>
      </c>
      <c r="CP796" s="1374" t="str">
        <f t="shared" si="2460"/>
        <v/>
      </c>
      <c r="CQ796" s="1374" t="str">
        <f t="shared" si="2461"/>
        <v/>
      </c>
      <c r="CR796" s="1374" t="str">
        <f t="shared" si="2462"/>
        <v/>
      </c>
      <c r="CS796" s="1373" t="str">
        <f t="shared" si="2463"/>
        <v/>
      </c>
      <c r="CT796" s="1373" t="str">
        <f t="shared" si="2464"/>
        <v/>
      </c>
      <c r="CU796" s="1373" t="str">
        <f t="shared" si="2465"/>
        <v/>
      </c>
      <c r="CV796" s="1373" t="str">
        <f t="shared" si="2466"/>
        <v/>
      </c>
      <c r="CW796" s="1373" t="str">
        <f t="shared" si="2467"/>
        <v/>
      </c>
      <c r="CX796" s="1372" t="str">
        <f t="shared" si="2468"/>
        <v/>
      </c>
      <c r="CY796" s="1375" t="str">
        <f t="shared" si="2469"/>
        <v/>
      </c>
      <c r="CZ796" s="532" t="str">
        <f t="shared" si="2470"/>
        <v/>
      </c>
      <c r="DA796" s="533" t="str">
        <f t="shared" si="2471"/>
        <v/>
      </c>
      <c r="DB796" s="534" t="str">
        <f t="shared" si="2472"/>
        <v/>
      </c>
      <c r="DC796" s="534" t="str">
        <f t="shared" si="2473"/>
        <v/>
      </c>
      <c r="DD796" s="534" t="str">
        <f t="shared" si="2474"/>
        <v/>
      </c>
      <c r="DE796" s="534" t="str">
        <f t="shared" si="2475"/>
        <v/>
      </c>
      <c r="DF796" s="534" t="str">
        <f t="shared" si="2476"/>
        <v/>
      </c>
      <c r="DG796" s="535" t="str">
        <f t="shared" si="2477"/>
        <v/>
      </c>
      <c r="DH796" s="535" t="str">
        <f t="shared" si="2478"/>
        <v/>
      </c>
      <c r="DI796" s="535" t="str">
        <f t="shared" si="2479"/>
        <v/>
      </c>
      <c r="DJ796" s="535" t="str">
        <f t="shared" si="2480"/>
        <v/>
      </c>
      <c r="DK796" s="534" t="str">
        <f t="shared" si="2481"/>
        <v/>
      </c>
      <c r="DL796" s="534" t="str">
        <f t="shared" si="2482"/>
        <v/>
      </c>
      <c r="DM796" s="534" t="str">
        <f t="shared" si="2483"/>
        <v/>
      </c>
      <c r="DN796" s="534" t="str">
        <f t="shared" si="2484"/>
        <v/>
      </c>
      <c r="DO796" s="534" t="str">
        <f t="shared" si="2485"/>
        <v/>
      </c>
      <c r="DP796" s="533" t="str">
        <f t="shared" si="2486"/>
        <v/>
      </c>
      <c r="DQ796" s="532" t="str">
        <f t="shared" si="2487"/>
        <v/>
      </c>
      <c r="DR796" s="753">
        <f t="shared" si="2488"/>
        <v>0</v>
      </c>
      <c r="DS796" s="111">
        <f t="shared" si="2489"/>
        <v>0</v>
      </c>
      <c r="DT796" s="111">
        <f t="shared" si="2490"/>
        <v>0</v>
      </c>
      <c r="DU796" s="111">
        <f t="shared" si="2491"/>
        <v>0</v>
      </c>
      <c r="DV796" s="602"/>
      <c r="DW796" s="718"/>
      <c r="DX796" s="700" t="s">
        <v>465</v>
      </c>
      <c r="DY796" s="701"/>
      <c r="DZ796" s="276">
        <f>WB!CP76</f>
        <v>0</v>
      </c>
      <c r="EA796" s="276">
        <f>WB!CP84</f>
        <v>0.5</v>
      </c>
      <c r="EB796" s="276">
        <f>WB!CP92</f>
        <v>0</v>
      </c>
      <c r="EC796" s="276">
        <f>WB!CP100</f>
        <v>0</v>
      </c>
      <c r="ED796" s="719"/>
      <c r="EE796" s="603"/>
    </row>
    <row r="797" spans="1:135" s="604" customFormat="1" ht="15.75" customHeight="1">
      <c r="A797" s="781" t="s">
        <v>466</v>
      </c>
      <c r="B797" s="233"/>
      <c r="C797" s="233"/>
      <c r="D797" s="233"/>
      <c r="E797" s="233"/>
      <c r="F797" s="233"/>
      <c r="G797" s="233"/>
      <c r="H797" s="233"/>
      <c r="I797" s="233"/>
      <c r="J797" s="233"/>
      <c r="K797" s="233"/>
      <c r="L797" s="233"/>
      <c r="M797" s="233"/>
      <c r="N797" s="233"/>
      <c r="O797" s="233"/>
      <c r="P797" s="233"/>
      <c r="Q797" s="233"/>
      <c r="R797" s="233"/>
      <c r="S797" s="233">
        <v>100</v>
      </c>
      <c r="T797" s="880"/>
      <c r="U797" s="233"/>
      <c r="V797" s="233"/>
      <c r="W797" s="233"/>
      <c r="X797" s="233"/>
      <c r="Y797" s="233"/>
      <c r="Z797" s="233"/>
      <c r="AA797" s="233"/>
      <c r="AB797" s="233"/>
      <c r="AC797" s="233"/>
      <c r="AD797" s="233"/>
      <c r="AE797" s="233"/>
      <c r="AF797" s="233"/>
      <c r="AG797" s="233"/>
      <c r="AH797" s="233"/>
      <c r="AI797" s="233"/>
      <c r="AJ797" s="233"/>
      <c r="AK797" s="233"/>
      <c r="AL797" s="233">
        <v>100</v>
      </c>
      <c r="AM797" s="880"/>
      <c r="AN797" s="233"/>
      <c r="AO797" s="233"/>
      <c r="AP797" s="233"/>
      <c r="AQ797" s="233"/>
      <c r="AR797" s="233"/>
      <c r="AS797" s="233"/>
      <c r="AT797" s="233"/>
      <c r="AU797" s="233"/>
      <c r="AV797" s="233"/>
      <c r="AW797" s="233"/>
      <c r="AX797" s="233"/>
      <c r="AY797" s="233"/>
      <c r="AZ797" s="233"/>
      <c r="BA797" s="233"/>
      <c r="BB797" s="233"/>
      <c r="BC797" s="233"/>
      <c r="BD797" s="233"/>
      <c r="BE797" s="233"/>
      <c r="BF797" s="880"/>
      <c r="BG797" s="233"/>
      <c r="BH797" s="233"/>
      <c r="BI797" s="233"/>
      <c r="BJ797" s="233"/>
      <c r="BK797" s="233"/>
      <c r="BL797" s="233"/>
      <c r="BM797" s="233"/>
      <c r="BN797" s="233"/>
      <c r="BO797" s="233"/>
      <c r="BP797" s="233"/>
      <c r="BQ797" s="233"/>
      <c r="BR797" s="233"/>
      <c r="BS797" s="233"/>
      <c r="BT797" s="233"/>
      <c r="BU797" s="233"/>
      <c r="BV797" s="233"/>
      <c r="BW797" s="233"/>
      <c r="BX797" s="233"/>
      <c r="BY797" s="880"/>
      <c r="BZ797" s="233"/>
      <c r="CA797" s="233"/>
      <c r="CB797" s="233"/>
      <c r="CC797" s="233"/>
      <c r="CD797" s="698" t="str">
        <f t="shared" si="2448"/>
        <v/>
      </c>
      <c r="CE797" s="698" t="str">
        <f t="shared" si="2449"/>
        <v/>
      </c>
      <c r="CF797" s="698" t="str">
        <f t="shared" si="2450"/>
        <v/>
      </c>
      <c r="CG797" s="787" t="str">
        <f t="shared" si="2451"/>
        <v/>
      </c>
      <c r="CH797" s="1371" t="str">
        <f t="shared" si="2452"/>
        <v/>
      </c>
      <c r="CI797" s="1372" t="str">
        <f t="shared" si="2453"/>
        <v/>
      </c>
      <c r="CJ797" s="1373" t="str">
        <f t="shared" si="2454"/>
        <v/>
      </c>
      <c r="CK797" s="1373" t="str">
        <f t="shared" si="2455"/>
        <v/>
      </c>
      <c r="CL797" s="1373" t="str">
        <f t="shared" si="2456"/>
        <v/>
      </c>
      <c r="CM797" s="1373" t="str">
        <f t="shared" si="2457"/>
        <v/>
      </c>
      <c r="CN797" s="1373" t="str">
        <f t="shared" si="2458"/>
        <v/>
      </c>
      <c r="CO797" s="1374" t="str">
        <f t="shared" si="2459"/>
        <v/>
      </c>
      <c r="CP797" s="1374" t="str">
        <f t="shared" si="2460"/>
        <v/>
      </c>
      <c r="CQ797" s="1374">
        <f t="shared" si="2461"/>
        <v>100</v>
      </c>
      <c r="CR797" s="1374" t="str">
        <f t="shared" si="2462"/>
        <v/>
      </c>
      <c r="CS797" s="1373" t="str">
        <f t="shared" si="2463"/>
        <v/>
      </c>
      <c r="CT797" s="1373" t="str">
        <f t="shared" si="2464"/>
        <v/>
      </c>
      <c r="CU797" s="1373" t="str">
        <f t="shared" si="2465"/>
        <v/>
      </c>
      <c r="CV797" s="1373" t="str">
        <f t="shared" si="2466"/>
        <v/>
      </c>
      <c r="CW797" s="1373" t="str">
        <f t="shared" si="2467"/>
        <v/>
      </c>
      <c r="CX797" s="1372" t="str">
        <f t="shared" si="2468"/>
        <v/>
      </c>
      <c r="CY797" s="1375" t="str">
        <f t="shared" si="2469"/>
        <v/>
      </c>
      <c r="CZ797" s="532" t="str">
        <f t="shared" si="2470"/>
        <v/>
      </c>
      <c r="DA797" s="533" t="str">
        <f t="shared" si="2471"/>
        <v/>
      </c>
      <c r="DB797" s="534" t="str">
        <f t="shared" si="2472"/>
        <v/>
      </c>
      <c r="DC797" s="534" t="str">
        <f t="shared" si="2473"/>
        <v/>
      </c>
      <c r="DD797" s="534" t="str">
        <f t="shared" si="2474"/>
        <v/>
      </c>
      <c r="DE797" s="534" t="str">
        <f t="shared" si="2475"/>
        <v/>
      </c>
      <c r="DF797" s="534" t="str">
        <f t="shared" si="2476"/>
        <v/>
      </c>
      <c r="DG797" s="535" t="str">
        <f t="shared" si="2477"/>
        <v/>
      </c>
      <c r="DH797" s="535" t="str">
        <f t="shared" si="2478"/>
        <v/>
      </c>
      <c r="DI797" s="535">
        <f t="shared" si="2479"/>
        <v>100</v>
      </c>
      <c r="DJ797" s="535" t="str">
        <f t="shared" si="2480"/>
        <v/>
      </c>
      <c r="DK797" s="534" t="str">
        <f t="shared" si="2481"/>
        <v/>
      </c>
      <c r="DL797" s="534" t="str">
        <f t="shared" si="2482"/>
        <v/>
      </c>
      <c r="DM797" s="534" t="str">
        <f t="shared" si="2483"/>
        <v/>
      </c>
      <c r="DN797" s="534" t="str">
        <f t="shared" si="2484"/>
        <v/>
      </c>
      <c r="DO797" s="534" t="str">
        <f t="shared" si="2485"/>
        <v/>
      </c>
      <c r="DP797" s="533" t="str">
        <f t="shared" si="2486"/>
        <v/>
      </c>
      <c r="DQ797" s="532" t="str">
        <f t="shared" si="2487"/>
        <v/>
      </c>
      <c r="DR797" s="753">
        <f t="shared" si="2488"/>
        <v>1</v>
      </c>
      <c r="DS797" s="111">
        <f t="shared" si="2489"/>
        <v>1</v>
      </c>
      <c r="DT797" s="111">
        <f t="shared" si="2490"/>
        <v>0</v>
      </c>
      <c r="DU797" s="111">
        <f t="shared" si="2491"/>
        <v>0</v>
      </c>
      <c r="DV797" s="602"/>
      <c r="DW797" s="718"/>
      <c r="DX797" s="700"/>
      <c r="DY797" s="701" t="s">
        <v>462</v>
      </c>
      <c r="DZ797" s="276">
        <f>EB797</f>
        <v>5000</v>
      </c>
      <c r="EA797" s="276">
        <f>EB797</f>
        <v>5000</v>
      </c>
      <c r="EB797" s="887">
        <f>CB199</f>
        <v>5000</v>
      </c>
      <c r="EC797" s="276">
        <f>EB797</f>
        <v>5000</v>
      </c>
      <c r="ED797" s="719"/>
      <c r="EE797" s="603"/>
    </row>
    <row r="798" spans="1:135" s="604" customFormat="1" ht="15.75" customHeight="1">
      <c r="A798" s="781" t="s">
        <v>467</v>
      </c>
      <c r="B798" s="233"/>
      <c r="C798" s="233"/>
      <c r="D798" s="233"/>
      <c r="E798" s="233"/>
      <c r="F798" s="233"/>
      <c r="G798" s="233"/>
      <c r="H798" s="233"/>
      <c r="I798" s="233"/>
      <c r="J798" s="233"/>
      <c r="K798" s="233"/>
      <c r="L798" s="233"/>
      <c r="M798" s="233"/>
      <c r="N798" s="233"/>
      <c r="O798" s="233"/>
      <c r="P798" s="233"/>
      <c r="Q798" s="233"/>
      <c r="R798" s="233"/>
      <c r="S798" s="233"/>
      <c r="T798" s="880"/>
      <c r="U798" s="233"/>
      <c r="V798" s="233"/>
      <c r="W798" s="233"/>
      <c r="X798" s="233"/>
      <c r="Y798" s="233"/>
      <c r="Z798" s="233"/>
      <c r="AA798" s="233"/>
      <c r="AB798" s="233"/>
      <c r="AC798" s="233"/>
      <c r="AD798" s="233">
        <v>45</v>
      </c>
      <c r="AE798" s="233"/>
      <c r="AF798" s="233"/>
      <c r="AG798" s="233"/>
      <c r="AH798" s="233"/>
      <c r="AI798" s="233"/>
      <c r="AJ798" s="233"/>
      <c r="AK798" s="233"/>
      <c r="AL798" s="233"/>
      <c r="AM798" s="880"/>
      <c r="AN798" s="233"/>
      <c r="AO798" s="233"/>
      <c r="AP798" s="233"/>
      <c r="AQ798" s="233"/>
      <c r="AR798" s="233"/>
      <c r="AS798" s="233"/>
      <c r="AT798" s="233"/>
      <c r="AU798" s="233"/>
      <c r="AV798" s="233"/>
      <c r="AW798" s="233">
        <v>220</v>
      </c>
      <c r="AX798" s="233"/>
      <c r="AY798" s="233"/>
      <c r="AZ798" s="233"/>
      <c r="BA798" s="233"/>
      <c r="BB798" s="233"/>
      <c r="BC798" s="233"/>
      <c r="BD798" s="233">
        <v>400</v>
      </c>
      <c r="BE798" s="233"/>
      <c r="BF798" s="880"/>
      <c r="BG798" s="233"/>
      <c r="BH798" s="233"/>
      <c r="BI798" s="233"/>
      <c r="BJ798" s="233"/>
      <c r="BK798" s="233"/>
      <c r="BL798" s="233"/>
      <c r="BM798" s="233"/>
      <c r="BN798" s="233"/>
      <c r="BO798" s="233"/>
      <c r="BP798" s="233"/>
      <c r="BQ798" s="233"/>
      <c r="BR798" s="233"/>
      <c r="BS798" s="233"/>
      <c r="BT798" s="233"/>
      <c r="BU798" s="233"/>
      <c r="BV798" s="233"/>
      <c r="BW798" s="233">
        <v>4000</v>
      </c>
      <c r="BX798" s="233"/>
      <c r="BY798" s="880"/>
      <c r="BZ798" s="233"/>
      <c r="CA798" s="233">
        <v>45</v>
      </c>
      <c r="CB798" s="233">
        <v>310</v>
      </c>
      <c r="CC798" s="233">
        <v>400</v>
      </c>
      <c r="CD798" s="698" t="str">
        <f t="shared" si="2448"/>
        <v/>
      </c>
      <c r="CE798" s="698" t="str">
        <f t="shared" si="2449"/>
        <v/>
      </c>
      <c r="CF798" s="698" t="str">
        <f t="shared" si="2450"/>
        <v/>
      </c>
      <c r="CG798" s="787" t="str">
        <f t="shared" si="2451"/>
        <v/>
      </c>
      <c r="CH798" s="1371" t="str">
        <f t="shared" si="2452"/>
        <v/>
      </c>
      <c r="CI798" s="1372" t="str">
        <f t="shared" si="2453"/>
        <v/>
      </c>
      <c r="CJ798" s="1373" t="str">
        <f t="shared" si="2454"/>
        <v/>
      </c>
      <c r="CK798" s="1373" t="str">
        <f t="shared" si="2455"/>
        <v/>
      </c>
      <c r="CL798" s="1373" t="str">
        <f t="shared" si="2456"/>
        <v/>
      </c>
      <c r="CM798" s="1373" t="str">
        <f t="shared" si="2457"/>
        <v/>
      </c>
      <c r="CN798" s="1373" t="str">
        <f t="shared" si="2458"/>
        <v/>
      </c>
      <c r="CO798" s="1374" t="str">
        <f t="shared" si="2459"/>
        <v/>
      </c>
      <c r="CP798" s="1374" t="str">
        <f t="shared" si="2460"/>
        <v/>
      </c>
      <c r="CQ798" s="1374" t="str">
        <f t="shared" si="2461"/>
        <v/>
      </c>
      <c r="CR798" s="1374" t="str">
        <f t="shared" si="2462"/>
        <v/>
      </c>
      <c r="CS798" s="1373" t="str">
        <f t="shared" si="2463"/>
        <v/>
      </c>
      <c r="CT798" s="1373" t="str">
        <f t="shared" si="2464"/>
        <v/>
      </c>
      <c r="CU798" s="1373" t="str">
        <f t="shared" si="2465"/>
        <v/>
      </c>
      <c r="CV798" s="1373" t="str">
        <f t="shared" si="2466"/>
        <v/>
      </c>
      <c r="CW798" s="1373" t="str">
        <f t="shared" si="2467"/>
        <v/>
      </c>
      <c r="CX798" s="1372" t="str">
        <f t="shared" si="2468"/>
        <v/>
      </c>
      <c r="CY798" s="1375" t="str">
        <f t="shared" si="2469"/>
        <v/>
      </c>
      <c r="CZ798" s="532" t="str">
        <f t="shared" si="2470"/>
        <v/>
      </c>
      <c r="DA798" s="533" t="str">
        <f t="shared" si="2471"/>
        <v/>
      </c>
      <c r="DB798" s="534" t="str">
        <f t="shared" si="2472"/>
        <v/>
      </c>
      <c r="DC798" s="534" t="str">
        <f t="shared" si="2473"/>
        <v/>
      </c>
      <c r="DD798" s="534" t="str">
        <f t="shared" si="2474"/>
        <v/>
      </c>
      <c r="DE798" s="534" t="str">
        <f t="shared" si="2475"/>
        <v/>
      </c>
      <c r="DF798" s="534" t="str">
        <f t="shared" si="2476"/>
        <v/>
      </c>
      <c r="DG798" s="535" t="str">
        <f t="shared" si="2477"/>
        <v/>
      </c>
      <c r="DH798" s="535" t="str">
        <f t="shared" si="2478"/>
        <v/>
      </c>
      <c r="DI798" s="535">
        <f t="shared" si="2479"/>
        <v>45</v>
      </c>
      <c r="DJ798" s="535" t="str">
        <f t="shared" si="2480"/>
        <v/>
      </c>
      <c r="DK798" s="534" t="str">
        <f t="shared" si="2481"/>
        <v/>
      </c>
      <c r="DL798" s="534" t="str">
        <f t="shared" si="2482"/>
        <v/>
      </c>
      <c r="DM798" s="534" t="str">
        <f t="shared" si="2483"/>
        <v/>
      </c>
      <c r="DN798" s="534" t="str">
        <f t="shared" si="2484"/>
        <v/>
      </c>
      <c r="DO798" s="534" t="str">
        <f t="shared" si="2485"/>
        <v/>
      </c>
      <c r="DP798" s="533" t="str">
        <f t="shared" si="2486"/>
        <v/>
      </c>
      <c r="DQ798" s="532" t="str">
        <f t="shared" si="2487"/>
        <v/>
      </c>
      <c r="DR798" s="753">
        <f t="shared" si="2488"/>
        <v>0</v>
      </c>
      <c r="DS798" s="111">
        <f t="shared" si="2489"/>
        <v>1</v>
      </c>
      <c r="DT798" s="111">
        <f t="shared" si="2490"/>
        <v>2</v>
      </c>
      <c r="DU798" s="111">
        <f t="shared" si="2491"/>
        <v>1</v>
      </c>
      <c r="DV798" s="602"/>
      <c r="DW798" s="718"/>
      <c r="DX798" s="700" t="s">
        <v>468</v>
      </c>
      <c r="DY798" s="701"/>
      <c r="DZ798" s="276">
        <f>WB!CP108</f>
        <v>0</v>
      </c>
      <c r="EA798" s="276">
        <f>WB!CP116</f>
        <v>0.5</v>
      </c>
      <c r="EB798" s="276">
        <f>WB!CP124</f>
        <v>0</v>
      </c>
      <c r="EC798" s="276">
        <f>WB!CP132</f>
        <v>0</v>
      </c>
      <c r="ED798" s="719"/>
      <c r="EE798" s="603"/>
    </row>
    <row r="799" spans="1:135" s="604" customFormat="1" ht="15.75" customHeight="1">
      <c r="A799" s="781" t="s">
        <v>469</v>
      </c>
      <c r="B799" s="858">
        <v>1000</v>
      </c>
      <c r="C799" s="858">
        <v>900</v>
      </c>
      <c r="D799" s="858">
        <v>450</v>
      </c>
      <c r="E799" s="858">
        <v>390</v>
      </c>
      <c r="F799" s="858"/>
      <c r="G799" s="858">
        <v>850</v>
      </c>
      <c r="H799" s="858">
        <v>650</v>
      </c>
      <c r="I799" s="858">
        <v>520</v>
      </c>
      <c r="J799" s="858">
        <v>780</v>
      </c>
      <c r="K799" s="858"/>
      <c r="L799" s="858">
        <v>1100</v>
      </c>
      <c r="M799" s="858"/>
      <c r="N799" s="858">
        <v>1800</v>
      </c>
      <c r="O799" s="858">
        <v>1000</v>
      </c>
      <c r="P799" s="858">
        <v>750</v>
      </c>
      <c r="Q799" s="858">
        <v>370</v>
      </c>
      <c r="R799" s="858">
        <v>1500</v>
      </c>
      <c r="S799" s="858">
        <v>2500</v>
      </c>
      <c r="T799" s="880"/>
      <c r="U799" s="858">
        <v>900</v>
      </c>
      <c r="V799" s="858"/>
      <c r="W799" s="858">
        <v>600</v>
      </c>
      <c r="X799" s="858">
        <v>480</v>
      </c>
      <c r="Y799" s="858">
        <v>800</v>
      </c>
      <c r="Z799" s="858">
        <v>1400</v>
      </c>
      <c r="AA799" s="858">
        <v>800</v>
      </c>
      <c r="AB799" s="858">
        <v>500</v>
      </c>
      <c r="AC799" s="858">
        <v>2000</v>
      </c>
      <c r="AD799" s="858">
        <v>600</v>
      </c>
      <c r="AE799" s="858">
        <v>600</v>
      </c>
      <c r="AF799" s="858">
        <v>2250</v>
      </c>
      <c r="AG799" s="858">
        <v>3000</v>
      </c>
      <c r="AH799" s="571">
        <v>1800</v>
      </c>
      <c r="AI799" s="571">
        <v>2250</v>
      </c>
      <c r="AJ799" s="858">
        <v>1750</v>
      </c>
      <c r="AK799" s="858">
        <v>3200</v>
      </c>
      <c r="AL799" s="858">
        <v>5000</v>
      </c>
      <c r="AM799" s="880"/>
      <c r="AN799" s="858">
        <v>6000</v>
      </c>
      <c r="AO799" s="858">
        <v>3960</v>
      </c>
      <c r="AP799" s="858">
        <v>8000</v>
      </c>
      <c r="AQ799" s="858">
        <v>3000</v>
      </c>
      <c r="AR799" s="858"/>
      <c r="AS799" s="858">
        <v>3000</v>
      </c>
      <c r="AT799" s="858">
        <v>4000</v>
      </c>
      <c r="AU799" s="858">
        <v>2500</v>
      </c>
      <c r="AV799" s="858">
        <v>7200</v>
      </c>
      <c r="AW799" s="858">
        <v>2400</v>
      </c>
      <c r="AX799" s="858">
        <v>3000</v>
      </c>
      <c r="AY799" s="858">
        <v>700</v>
      </c>
      <c r="AZ799" s="858">
        <v>1870</v>
      </c>
      <c r="BA799" s="858">
        <v>1000</v>
      </c>
      <c r="BB799" s="858"/>
      <c r="BC799" s="858">
        <v>3750</v>
      </c>
      <c r="BD799" s="858">
        <v>500</v>
      </c>
      <c r="BE799" s="858">
        <v>3320</v>
      </c>
      <c r="BF799" s="880"/>
      <c r="BG799" s="858">
        <v>9000</v>
      </c>
      <c r="BH799" s="858">
        <v>800</v>
      </c>
      <c r="BI799" s="858">
        <v>10000</v>
      </c>
      <c r="BJ799" s="858">
        <v>400</v>
      </c>
      <c r="BK799" s="858"/>
      <c r="BL799" s="858">
        <v>1000</v>
      </c>
      <c r="BM799" s="858">
        <v>1600</v>
      </c>
      <c r="BN799" s="858">
        <v>750</v>
      </c>
      <c r="BO799" s="858">
        <v>9000</v>
      </c>
      <c r="BP799" s="858">
        <v>1000</v>
      </c>
      <c r="BQ799" s="858">
        <v>1170</v>
      </c>
      <c r="BR799" s="858">
        <v>3000</v>
      </c>
      <c r="BS799" s="858"/>
      <c r="BT799" s="858">
        <v>3600</v>
      </c>
      <c r="BU799" s="858"/>
      <c r="BV799" s="858"/>
      <c r="BW799" s="858">
        <v>3000</v>
      </c>
      <c r="BX799" s="858"/>
      <c r="BY799" s="880"/>
      <c r="BZ799" s="858">
        <v>850</v>
      </c>
      <c r="CA799" s="858">
        <v>1400</v>
      </c>
      <c r="CB799" s="858">
        <v>3500</v>
      </c>
      <c r="CC799" s="858">
        <v>9000</v>
      </c>
      <c r="CD799" s="698">
        <f t="shared" si="2448"/>
        <v>899.23076923076928</v>
      </c>
      <c r="CE799" s="698">
        <f t="shared" si="2449"/>
        <v>1496.6666666666667</v>
      </c>
      <c r="CF799" s="698">
        <f t="shared" si="2450"/>
        <v>3264.2857142857142</v>
      </c>
      <c r="CG799" s="787">
        <f t="shared" si="2451"/>
        <v>3083.6363636363635</v>
      </c>
      <c r="CH799" s="1371" t="str">
        <f t="shared" si="2452"/>
        <v/>
      </c>
      <c r="CI799" s="1372" t="str">
        <f t="shared" si="2453"/>
        <v/>
      </c>
      <c r="CJ799" s="1373">
        <f t="shared" si="2454"/>
        <v>370</v>
      </c>
      <c r="CK799" s="1373">
        <f t="shared" si="2455"/>
        <v>390</v>
      </c>
      <c r="CL799" s="1373">
        <f t="shared" si="2456"/>
        <v>450</v>
      </c>
      <c r="CM799" s="1373">
        <f t="shared" si="2457"/>
        <v>520</v>
      </c>
      <c r="CN799" s="1373">
        <f t="shared" si="2458"/>
        <v>650</v>
      </c>
      <c r="CO799" s="1374">
        <f t="shared" si="2459"/>
        <v>750</v>
      </c>
      <c r="CP799" s="1374">
        <f t="shared" si="2460"/>
        <v>780</v>
      </c>
      <c r="CQ799" s="1374">
        <f t="shared" si="2461"/>
        <v>850</v>
      </c>
      <c r="CR799" s="1374">
        <f t="shared" si="2462"/>
        <v>900</v>
      </c>
      <c r="CS799" s="1373">
        <f t="shared" si="2463"/>
        <v>1000</v>
      </c>
      <c r="CT799" s="1373">
        <f t="shared" si="2464"/>
        <v>1000</v>
      </c>
      <c r="CU799" s="1373">
        <f t="shared" si="2465"/>
        <v>1100</v>
      </c>
      <c r="CV799" s="1373">
        <f t="shared" si="2466"/>
        <v>1500</v>
      </c>
      <c r="CW799" s="1373">
        <f t="shared" si="2467"/>
        <v>1800</v>
      </c>
      <c r="CX799" s="1372">
        <f t="shared" si="2468"/>
        <v>2500</v>
      </c>
      <c r="CY799" s="1375" t="str">
        <f t="shared" si="2469"/>
        <v/>
      </c>
      <c r="CZ799" s="532" t="str">
        <f t="shared" si="2470"/>
        <v/>
      </c>
      <c r="DA799" s="533">
        <f t="shared" si="2471"/>
        <v>480</v>
      </c>
      <c r="DB799" s="534">
        <f t="shared" si="2472"/>
        <v>500</v>
      </c>
      <c r="DC799" s="534">
        <f t="shared" si="2473"/>
        <v>600</v>
      </c>
      <c r="DD799" s="534">
        <f t="shared" si="2474"/>
        <v>600</v>
      </c>
      <c r="DE799" s="534">
        <f t="shared" si="2475"/>
        <v>600</v>
      </c>
      <c r="DF799" s="534">
        <f t="shared" si="2476"/>
        <v>800</v>
      </c>
      <c r="DG799" s="535">
        <f t="shared" si="2477"/>
        <v>800</v>
      </c>
      <c r="DH799" s="535">
        <f t="shared" si="2478"/>
        <v>900</v>
      </c>
      <c r="DI799" s="535">
        <f t="shared" si="2479"/>
        <v>1400</v>
      </c>
      <c r="DJ799" s="535">
        <f t="shared" si="2480"/>
        <v>1750</v>
      </c>
      <c r="DK799" s="534">
        <f t="shared" si="2481"/>
        <v>1800</v>
      </c>
      <c r="DL799" s="534">
        <f t="shared" si="2482"/>
        <v>2000</v>
      </c>
      <c r="DM799" s="534">
        <f t="shared" si="2483"/>
        <v>2250</v>
      </c>
      <c r="DN799" s="534">
        <f t="shared" si="2484"/>
        <v>2250</v>
      </c>
      <c r="DO799" s="534">
        <f t="shared" si="2485"/>
        <v>3000</v>
      </c>
      <c r="DP799" s="533">
        <f t="shared" si="2486"/>
        <v>3200</v>
      </c>
      <c r="DQ799" s="532">
        <f t="shared" si="2487"/>
        <v>5000</v>
      </c>
      <c r="DR799" s="753">
        <f t="shared" si="2488"/>
        <v>15</v>
      </c>
      <c r="DS799" s="111">
        <f t="shared" si="2489"/>
        <v>17</v>
      </c>
      <c r="DT799" s="111">
        <f t="shared" si="2490"/>
        <v>16</v>
      </c>
      <c r="DU799" s="111">
        <f t="shared" si="2491"/>
        <v>13</v>
      </c>
      <c r="DV799" s="602"/>
      <c r="DW799" s="718"/>
      <c r="DX799" s="700"/>
      <c r="DY799" s="701" t="s">
        <v>462</v>
      </c>
      <c r="DZ799" s="276">
        <f>EB799</f>
        <v>700</v>
      </c>
      <c r="EA799" s="276">
        <f>EB799</f>
        <v>700</v>
      </c>
      <c r="EB799" s="887">
        <f>CB206</f>
        <v>700</v>
      </c>
      <c r="EC799" s="276">
        <f>EB799</f>
        <v>700</v>
      </c>
      <c r="ED799" s="719"/>
      <c r="EE799" s="603"/>
    </row>
    <row r="800" spans="1:135" s="604" customFormat="1" ht="15.75" customHeight="1">
      <c r="A800" s="781" t="s">
        <v>470</v>
      </c>
      <c r="B800" s="233">
        <v>400</v>
      </c>
      <c r="C800" s="233"/>
      <c r="D800" s="233"/>
      <c r="E800" s="233"/>
      <c r="F800" s="233"/>
      <c r="G800" s="233"/>
      <c r="H800" s="233"/>
      <c r="I800" s="233"/>
      <c r="J800" s="233"/>
      <c r="K800" s="233"/>
      <c r="L800" s="233"/>
      <c r="M800" s="233"/>
      <c r="N800" s="233"/>
      <c r="O800" s="233"/>
      <c r="P800" s="233"/>
      <c r="Q800" s="233"/>
      <c r="R800" s="233">
        <v>21</v>
      </c>
      <c r="S800" s="233"/>
      <c r="T800" s="880"/>
      <c r="U800" s="233">
        <v>390</v>
      </c>
      <c r="V800" s="233">
        <v>960</v>
      </c>
      <c r="W800" s="233">
        <v>50</v>
      </c>
      <c r="X800" s="233"/>
      <c r="Y800" s="233"/>
      <c r="Z800" s="233"/>
      <c r="AA800" s="233"/>
      <c r="AB800" s="233"/>
      <c r="AC800" s="233"/>
      <c r="AD800" s="233"/>
      <c r="AE800" s="233"/>
      <c r="AF800" s="233"/>
      <c r="AG800" s="233"/>
      <c r="AH800" s="306"/>
      <c r="AI800" s="306"/>
      <c r="AJ800" s="233"/>
      <c r="AK800" s="233"/>
      <c r="AL800" s="233">
        <v>200</v>
      </c>
      <c r="AM800" s="880"/>
      <c r="AN800" s="233">
        <v>1200</v>
      </c>
      <c r="AO800" s="233">
        <v>1250</v>
      </c>
      <c r="AP800" s="233">
        <v>2000</v>
      </c>
      <c r="AQ800" s="233"/>
      <c r="AR800" s="233"/>
      <c r="AS800" s="233">
        <v>0</v>
      </c>
      <c r="AT800" s="233">
        <v>0</v>
      </c>
      <c r="AU800" s="233">
        <v>1300</v>
      </c>
      <c r="AV800" s="233">
        <v>3000</v>
      </c>
      <c r="AW800" s="233"/>
      <c r="AX800" s="233">
        <v>1500</v>
      </c>
      <c r="AY800" s="233"/>
      <c r="AZ800" s="233"/>
      <c r="BA800" s="233"/>
      <c r="BB800" s="233"/>
      <c r="BC800" s="233"/>
      <c r="BD800" s="233">
        <v>50</v>
      </c>
      <c r="BE800" s="233"/>
      <c r="BF800" s="880"/>
      <c r="BG800" s="233">
        <v>2700</v>
      </c>
      <c r="BH800" s="233">
        <v>0</v>
      </c>
      <c r="BI800" s="233">
        <v>2800</v>
      </c>
      <c r="BJ800" s="233"/>
      <c r="BK800" s="233"/>
      <c r="BL800" s="233">
        <v>2100</v>
      </c>
      <c r="BM800" s="233">
        <v>2500</v>
      </c>
      <c r="BN800" s="233"/>
      <c r="BO800" s="233">
        <v>2400</v>
      </c>
      <c r="BP800" s="233"/>
      <c r="BQ800" s="233">
        <v>500</v>
      </c>
      <c r="BR800" s="233"/>
      <c r="BS800" s="233"/>
      <c r="BT800" s="233"/>
      <c r="BU800" s="233"/>
      <c r="BV800" s="233"/>
      <c r="BW800" s="233"/>
      <c r="BX800" s="233"/>
      <c r="BY800" s="880"/>
      <c r="BZ800" s="233">
        <v>400</v>
      </c>
      <c r="CA800" s="233">
        <v>400</v>
      </c>
      <c r="CB800" s="233">
        <v>1200</v>
      </c>
      <c r="CC800" s="233">
        <v>2500</v>
      </c>
      <c r="CD800" s="698" t="str">
        <f t="shared" si="2448"/>
        <v/>
      </c>
      <c r="CE800" s="698">
        <f t="shared" si="2449"/>
        <v>295</v>
      </c>
      <c r="CF800" s="698">
        <f t="shared" si="2450"/>
        <v>1042.8571428571429</v>
      </c>
      <c r="CG800" s="787">
        <f t="shared" si="2451"/>
        <v>2040</v>
      </c>
      <c r="CH800" s="1371" t="str">
        <f t="shared" si="2452"/>
        <v/>
      </c>
      <c r="CI800" s="1372" t="str">
        <f t="shared" si="2453"/>
        <v/>
      </c>
      <c r="CJ800" s="1373" t="str">
        <f t="shared" si="2454"/>
        <v/>
      </c>
      <c r="CK800" s="1373" t="str">
        <f t="shared" si="2455"/>
        <v/>
      </c>
      <c r="CL800" s="1373" t="str">
        <f t="shared" si="2456"/>
        <v/>
      </c>
      <c r="CM800" s="1373" t="str">
        <f t="shared" si="2457"/>
        <v/>
      </c>
      <c r="CN800" s="1373" t="str">
        <f t="shared" si="2458"/>
        <v/>
      </c>
      <c r="CO800" s="1374" t="str">
        <f t="shared" si="2459"/>
        <v/>
      </c>
      <c r="CP800" s="1374">
        <f t="shared" si="2460"/>
        <v>21</v>
      </c>
      <c r="CQ800" s="1374">
        <f t="shared" si="2461"/>
        <v>400</v>
      </c>
      <c r="CR800" s="1374" t="str">
        <f t="shared" si="2462"/>
        <v/>
      </c>
      <c r="CS800" s="1373" t="str">
        <f t="shared" si="2463"/>
        <v/>
      </c>
      <c r="CT800" s="1373" t="str">
        <f t="shared" si="2464"/>
        <v/>
      </c>
      <c r="CU800" s="1373" t="str">
        <f t="shared" si="2465"/>
        <v/>
      </c>
      <c r="CV800" s="1373" t="str">
        <f t="shared" si="2466"/>
        <v/>
      </c>
      <c r="CW800" s="1373" t="str">
        <f t="shared" si="2467"/>
        <v/>
      </c>
      <c r="CX800" s="1372" t="str">
        <f t="shared" si="2468"/>
        <v/>
      </c>
      <c r="CY800" s="1375" t="str">
        <f t="shared" si="2469"/>
        <v/>
      </c>
      <c r="CZ800" s="532" t="str">
        <f t="shared" si="2470"/>
        <v/>
      </c>
      <c r="DA800" s="533" t="str">
        <f t="shared" si="2471"/>
        <v/>
      </c>
      <c r="DB800" s="534" t="str">
        <f t="shared" si="2472"/>
        <v/>
      </c>
      <c r="DC800" s="534" t="str">
        <f t="shared" si="2473"/>
        <v/>
      </c>
      <c r="DD800" s="534" t="str">
        <f t="shared" si="2474"/>
        <v/>
      </c>
      <c r="DE800" s="534" t="str">
        <f t="shared" si="2475"/>
        <v/>
      </c>
      <c r="DF800" s="534" t="str">
        <f t="shared" si="2476"/>
        <v/>
      </c>
      <c r="DG800" s="535">
        <f t="shared" si="2477"/>
        <v>50</v>
      </c>
      <c r="DH800" s="535">
        <f t="shared" si="2478"/>
        <v>200</v>
      </c>
      <c r="DI800" s="535">
        <f t="shared" si="2479"/>
        <v>390</v>
      </c>
      <c r="DJ800" s="535">
        <f t="shared" si="2480"/>
        <v>960</v>
      </c>
      <c r="DK800" s="534" t="str">
        <f t="shared" si="2481"/>
        <v/>
      </c>
      <c r="DL800" s="534" t="str">
        <f t="shared" si="2482"/>
        <v/>
      </c>
      <c r="DM800" s="534" t="str">
        <f t="shared" si="2483"/>
        <v/>
      </c>
      <c r="DN800" s="534" t="str">
        <f t="shared" si="2484"/>
        <v/>
      </c>
      <c r="DO800" s="534" t="str">
        <f t="shared" si="2485"/>
        <v/>
      </c>
      <c r="DP800" s="533" t="str">
        <f t="shared" si="2486"/>
        <v/>
      </c>
      <c r="DQ800" s="532" t="str">
        <f t="shared" si="2487"/>
        <v/>
      </c>
      <c r="DR800" s="753">
        <f t="shared" si="2488"/>
        <v>2</v>
      </c>
      <c r="DS800" s="111">
        <f t="shared" si="2489"/>
        <v>4</v>
      </c>
      <c r="DT800" s="111">
        <f t="shared" si="2490"/>
        <v>9</v>
      </c>
      <c r="DU800" s="111">
        <f t="shared" si="2491"/>
        <v>7</v>
      </c>
      <c r="DV800" s="602"/>
      <c r="DW800" s="718"/>
      <c r="DX800" s="700" t="s">
        <v>471</v>
      </c>
      <c r="DY800" s="701"/>
      <c r="DZ800" s="276">
        <f>WB!CP140</f>
        <v>0</v>
      </c>
      <c r="EA800" s="276">
        <f>WB!CP148</f>
        <v>0.5</v>
      </c>
      <c r="EB800" s="276">
        <f>WB!CP156</f>
        <v>0</v>
      </c>
      <c r="EC800" s="276">
        <f>WB!CP164</f>
        <v>0</v>
      </c>
      <c r="ED800" s="719"/>
      <c r="EE800" s="603"/>
    </row>
    <row r="801" spans="1:135" s="604" customFormat="1" ht="15.75" customHeight="1">
      <c r="A801" s="781" t="s">
        <v>472</v>
      </c>
      <c r="B801" s="233">
        <v>700</v>
      </c>
      <c r="C801" s="233">
        <v>620</v>
      </c>
      <c r="D801" s="233">
        <v>560</v>
      </c>
      <c r="E801" s="233"/>
      <c r="F801" s="233"/>
      <c r="G801" s="233"/>
      <c r="H801" s="233">
        <v>500</v>
      </c>
      <c r="I801" s="233">
        <v>700</v>
      </c>
      <c r="J801" s="233">
        <v>900</v>
      </c>
      <c r="K801" s="233"/>
      <c r="L801" s="233">
        <v>1250</v>
      </c>
      <c r="M801" s="233"/>
      <c r="N801" s="233"/>
      <c r="O801" s="233">
        <v>1400</v>
      </c>
      <c r="P801" s="233">
        <v>3500</v>
      </c>
      <c r="Q801" s="233">
        <v>500</v>
      </c>
      <c r="R801" s="233">
        <v>1280</v>
      </c>
      <c r="S801" s="233">
        <v>6000</v>
      </c>
      <c r="T801" s="880"/>
      <c r="U801" s="233">
        <v>500</v>
      </c>
      <c r="V801" s="233">
        <v>2000</v>
      </c>
      <c r="W801" s="233">
        <v>450</v>
      </c>
      <c r="X801" s="233"/>
      <c r="Y801" s="233">
        <v>1500</v>
      </c>
      <c r="Z801" s="233">
        <v>2000</v>
      </c>
      <c r="AA801" s="233">
        <v>1500</v>
      </c>
      <c r="AB801" s="233">
        <v>500</v>
      </c>
      <c r="AC801" s="233">
        <v>1000</v>
      </c>
      <c r="AD801" s="233">
        <v>8000</v>
      </c>
      <c r="AE801" s="233">
        <v>2000</v>
      </c>
      <c r="AF801" s="233">
        <v>7000</v>
      </c>
      <c r="AG801" s="233">
        <v>4800</v>
      </c>
      <c r="AH801" s="306">
        <v>2000</v>
      </c>
      <c r="AI801" s="306">
        <v>3750</v>
      </c>
      <c r="AJ801" s="233"/>
      <c r="AK801" s="233">
        <v>2500</v>
      </c>
      <c r="AL801" s="233">
        <v>6300</v>
      </c>
      <c r="AM801" s="880"/>
      <c r="AN801" s="233">
        <v>7200</v>
      </c>
      <c r="AO801" s="233">
        <v>5000</v>
      </c>
      <c r="AP801" s="233">
        <v>7500</v>
      </c>
      <c r="AQ801" s="233">
        <v>10000</v>
      </c>
      <c r="AR801" s="233"/>
      <c r="AS801" s="233">
        <v>4000</v>
      </c>
      <c r="AT801" s="233">
        <v>6000</v>
      </c>
      <c r="AU801" s="233">
        <v>4000</v>
      </c>
      <c r="AV801" s="233">
        <v>8000</v>
      </c>
      <c r="AW801" s="233">
        <v>3200</v>
      </c>
      <c r="AX801" s="233">
        <v>3500</v>
      </c>
      <c r="AY801" s="233">
        <v>6000</v>
      </c>
      <c r="AZ801" s="233"/>
      <c r="BA801" s="233">
        <v>2500</v>
      </c>
      <c r="BB801" s="233"/>
      <c r="BC801" s="233">
        <v>3150</v>
      </c>
      <c r="BD801" s="233">
        <v>2000</v>
      </c>
      <c r="BE801" s="233">
        <v>2000</v>
      </c>
      <c r="BF801" s="880"/>
      <c r="BG801" s="233">
        <v>14000</v>
      </c>
      <c r="BH801" s="233">
        <v>2800</v>
      </c>
      <c r="BI801" s="233">
        <v>13200</v>
      </c>
      <c r="BJ801" s="233">
        <v>6000</v>
      </c>
      <c r="BK801" s="233"/>
      <c r="BL801" s="233">
        <v>2000</v>
      </c>
      <c r="BM801" s="233">
        <v>2800</v>
      </c>
      <c r="BN801" s="233">
        <v>1300</v>
      </c>
      <c r="BO801" s="233">
        <v>11200</v>
      </c>
      <c r="BP801" s="233">
        <v>2000</v>
      </c>
      <c r="BQ801" s="233">
        <v>3000</v>
      </c>
      <c r="BR801" s="233"/>
      <c r="BS801" s="233"/>
      <c r="BT801" s="233">
        <v>4000</v>
      </c>
      <c r="BU801" s="233"/>
      <c r="BV801" s="233"/>
      <c r="BW801" s="233">
        <v>6000</v>
      </c>
      <c r="BX801" s="233"/>
      <c r="BY801" s="880"/>
      <c r="BZ801" s="233">
        <v>900</v>
      </c>
      <c r="CA801" s="233">
        <v>2000</v>
      </c>
      <c r="CB801" s="233">
        <v>4500</v>
      </c>
      <c r="CC801" s="233">
        <v>5000</v>
      </c>
      <c r="CD801" s="698">
        <f t="shared" si="2448"/>
        <v>1141</v>
      </c>
      <c r="CE801" s="698">
        <f t="shared" si="2449"/>
        <v>2667.8571428571427</v>
      </c>
      <c r="CF801" s="698">
        <f t="shared" si="2450"/>
        <v>4773.0769230769229</v>
      </c>
      <c r="CG801" s="787">
        <f t="shared" si="2451"/>
        <v>5300</v>
      </c>
      <c r="CH801" s="1371" t="str">
        <f t="shared" si="2452"/>
        <v/>
      </c>
      <c r="CI801" s="1372" t="str">
        <f t="shared" si="2453"/>
        <v/>
      </c>
      <c r="CJ801" s="1373" t="str">
        <f t="shared" si="2454"/>
        <v/>
      </c>
      <c r="CK801" s="1373">
        <f t="shared" si="2455"/>
        <v>500</v>
      </c>
      <c r="CL801" s="1373">
        <f t="shared" si="2456"/>
        <v>500</v>
      </c>
      <c r="CM801" s="1373">
        <f t="shared" si="2457"/>
        <v>560</v>
      </c>
      <c r="CN801" s="1373">
        <f t="shared" si="2458"/>
        <v>620</v>
      </c>
      <c r="CO801" s="1374">
        <f t="shared" si="2459"/>
        <v>700</v>
      </c>
      <c r="CP801" s="1374">
        <f t="shared" si="2460"/>
        <v>700</v>
      </c>
      <c r="CQ801" s="1374">
        <f t="shared" si="2461"/>
        <v>900</v>
      </c>
      <c r="CR801" s="1374">
        <f t="shared" si="2462"/>
        <v>1250</v>
      </c>
      <c r="CS801" s="1373">
        <f t="shared" si="2463"/>
        <v>1280</v>
      </c>
      <c r="CT801" s="1373">
        <f t="shared" si="2464"/>
        <v>1400</v>
      </c>
      <c r="CU801" s="1373">
        <f t="shared" si="2465"/>
        <v>3500</v>
      </c>
      <c r="CV801" s="1373">
        <f t="shared" si="2466"/>
        <v>6000</v>
      </c>
      <c r="CW801" s="1373" t="str">
        <f t="shared" si="2467"/>
        <v/>
      </c>
      <c r="CX801" s="1372" t="str">
        <f t="shared" si="2468"/>
        <v/>
      </c>
      <c r="CY801" s="1375" t="str">
        <f t="shared" si="2469"/>
        <v/>
      </c>
      <c r="CZ801" s="532" t="str">
        <f t="shared" si="2470"/>
        <v/>
      </c>
      <c r="DA801" s="533">
        <f t="shared" si="2471"/>
        <v>450</v>
      </c>
      <c r="DB801" s="534">
        <f t="shared" si="2472"/>
        <v>500</v>
      </c>
      <c r="DC801" s="534">
        <f t="shared" si="2473"/>
        <v>500</v>
      </c>
      <c r="DD801" s="534">
        <f t="shared" si="2474"/>
        <v>1000</v>
      </c>
      <c r="DE801" s="534">
        <f t="shared" si="2475"/>
        <v>1500</v>
      </c>
      <c r="DF801" s="534">
        <f t="shared" si="2476"/>
        <v>1500</v>
      </c>
      <c r="DG801" s="535">
        <f t="shared" si="2477"/>
        <v>2000</v>
      </c>
      <c r="DH801" s="535">
        <f t="shared" si="2478"/>
        <v>2000</v>
      </c>
      <c r="DI801" s="535">
        <f t="shared" si="2479"/>
        <v>2000</v>
      </c>
      <c r="DJ801" s="535">
        <f t="shared" si="2480"/>
        <v>2000</v>
      </c>
      <c r="DK801" s="534">
        <f t="shared" si="2481"/>
        <v>2500</v>
      </c>
      <c r="DL801" s="534">
        <f t="shared" si="2482"/>
        <v>3750</v>
      </c>
      <c r="DM801" s="534">
        <f t="shared" si="2483"/>
        <v>4800</v>
      </c>
      <c r="DN801" s="534">
        <f t="shared" si="2484"/>
        <v>6300</v>
      </c>
      <c r="DO801" s="534">
        <f t="shared" si="2485"/>
        <v>7000</v>
      </c>
      <c r="DP801" s="533">
        <f t="shared" si="2486"/>
        <v>8000</v>
      </c>
      <c r="DQ801" s="532" t="str">
        <f t="shared" si="2487"/>
        <v/>
      </c>
      <c r="DR801" s="753">
        <f t="shared" si="2488"/>
        <v>12</v>
      </c>
      <c r="DS801" s="111">
        <f t="shared" si="2489"/>
        <v>16</v>
      </c>
      <c r="DT801" s="111">
        <f t="shared" si="2490"/>
        <v>15</v>
      </c>
      <c r="DU801" s="111">
        <f t="shared" si="2491"/>
        <v>12</v>
      </c>
      <c r="DV801" s="602"/>
      <c r="DW801" s="718"/>
      <c r="DX801" s="700"/>
      <c r="DY801" s="701" t="s">
        <v>462</v>
      </c>
      <c r="DZ801" s="276">
        <f>EB801</f>
        <v>800</v>
      </c>
      <c r="EA801" s="276">
        <f>EB801</f>
        <v>800</v>
      </c>
      <c r="EB801" s="887">
        <f>CB212</f>
        <v>800</v>
      </c>
      <c r="EC801" s="276">
        <f>EB801</f>
        <v>800</v>
      </c>
      <c r="ED801" s="719"/>
      <c r="EE801" s="603"/>
    </row>
    <row r="802" spans="1:135" s="604" customFormat="1" ht="15.75" customHeight="1">
      <c r="A802" s="781" t="s">
        <v>473</v>
      </c>
      <c r="B802" s="233">
        <v>400</v>
      </c>
      <c r="C802" s="233">
        <v>600</v>
      </c>
      <c r="D802" s="233">
        <v>300</v>
      </c>
      <c r="E802" s="233">
        <v>348</v>
      </c>
      <c r="F802" s="233"/>
      <c r="G802" s="233"/>
      <c r="H802" s="233">
        <v>350</v>
      </c>
      <c r="I802" s="233">
        <v>144</v>
      </c>
      <c r="J802" s="233">
        <v>380</v>
      </c>
      <c r="K802" s="233"/>
      <c r="L802" s="233">
        <v>100</v>
      </c>
      <c r="M802" s="233"/>
      <c r="N802" s="233">
        <v>180</v>
      </c>
      <c r="O802" s="233"/>
      <c r="P802" s="233">
        <v>60</v>
      </c>
      <c r="Q802" s="233">
        <v>60</v>
      </c>
      <c r="R802" s="233"/>
      <c r="S802" s="233">
        <v>360</v>
      </c>
      <c r="T802" s="880"/>
      <c r="U802" s="233">
        <v>620</v>
      </c>
      <c r="V802" s="233">
        <v>720</v>
      </c>
      <c r="W802" s="233"/>
      <c r="X802" s="233">
        <v>144</v>
      </c>
      <c r="Y802" s="233"/>
      <c r="Z802" s="233">
        <v>3148</v>
      </c>
      <c r="AA802" s="233">
        <v>144</v>
      </c>
      <c r="AB802" s="233">
        <v>144</v>
      </c>
      <c r="AC802" s="233">
        <v>144</v>
      </c>
      <c r="AD802" s="233">
        <v>240</v>
      </c>
      <c r="AE802" s="233">
        <v>144</v>
      </c>
      <c r="AF802" s="233">
        <v>1200</v>
      </c>
      <c r="AG802" s="233"/>
      <c r="AH802" s="233">
        <v>144</v>
      </c>
      <c r="AI802" s="233">
        <v>288</v>
      </c>
      <c r="AJ802" s="233">
        <v>120</v>
      </c>
      <c r="AK802" s="233">
        <v>144</v>
      </c>
      <c r="AL802" s="233">
        <v>600</v>
      </c>
      <c r="AM802" s="880"/>
      <c r="AN802" s="233">
        <v>3300</v>
      </c>
      <c r="AO802" s="233">
        <v>1720</v>
      </c>
      <c r="AP802" s="233">
        <v>3000</v>
      </c>
      <c r="AQ802" s="233">
        <v>660</v>
      </c>
      <c r="AR802" s="233"/>
      <c r="AS802" s="233">
        <v>2300</v>
      </c>
      <c r="AT802" s="233">
        <v>2400</v>
      </c>
      <c r="AU802" s="233">
        <v>2300</v>
      </c>
      <c r="AV802" s="233">
        <v>3600</v>
      </c>
      <c r="AW802" s="233">
        <v>600</v>
      </c>
      <c r="AX802" s="233">
        <v>2500</v>
      </c>
      <c r="AY802" s="233">
        <v>3600</v>
      </c>
      <c r="AZ802" s="233">
        <v>60</v>
      </c>
      <c r="BA802" s="233">
        <v>2400</v>
      </c>
      <c r="BB802" s="233"/>
      <c r="BC802" s="233">
        <v>144</v>
      </c>
      <c r="BD802" s="233">
        <v>360</v>
      </c>
      <c r="BE802" s="233">
        <v>360</v>
      </c>
      <c r="BF802" s="880"/>
      <c r="BG802" s="233">
        <v>1800</v>
      </c>
      <c r="BH802" s="233">
        <v>348</v>
      </c>
      <c r="BI802" s="233">
        <v>2200</v>
      </c>
      <c r="BJ802" s="233">
        <v>100</v>
      </c>
      <c r="BK802" s="233"/>
      <c r="BL802" s="233">
        <v>3000</v>
      </c>
      <c r="BM802" s="233">
        <v>1400</v>
      </c>
      <c r="BN802" s="233">
        <v>4800</v>
      </c>
      <c r="BO802" s="233">
        <v>2000</v>
      </c>
      <c r="BP802" s="233"/>
      <c r="BQ802" s="233">
        <v>2100</v>
      </c>
      <c r="BR802" s="233">
        <v>180</v>
      </c>
      <c r="BS802" s="233"/>
      <c r="BT802" s="233">
        <v>3600</v>
      </c>
      <c r="BU802" s="233"/>
      <c r="BV802" s="233"/>
      <c r="BW802" s="233">
        <v>180</v>
      </c>
      <c r="BX802" s="233"/>
      <c r="BY802" s="880"/>
      <c r="BZ802" s="233">
        <v>350</v>
      </c>
      <c r="CA802" s="233">
        <v>480</v>
      </c>
      <c r="CB802" s="233">
        <v>2200</v>
      </c>
      <c r="CC802" s="233">
        <v>2200</v>
      </c>
      <c r="CD802" s="698"/>
      <c r="CE802" s="698"/>
      <c r="CF802" s="698">
        <f t="shared" si="2450"/>
        <v>1831.7142857142858</v>
      </c>
      <c r="CG802" s="787">
        <f t="shared" si="2451"/>
        <v>1680.8</v>
      </c>
      <c r="CH802" s="1371" t="str">
        <f t="shared" si="2452"/>
        <v/>
      </c>
      <c r="CI802" s="1372" t="str">
        <f t="shared" si="2453"/>
        <v/>
      </c>
      <c r="CJ802" s="1373" t="str">
        <f t="shared" si="2454"/>
        <v/>
      </c>
      <c r="CK802" s="1373">
        <f t="shared" si="2455"/>
        <v>60</v>
      </c>
      <c r="CL802" s="1373">
        <f t="shared" si="2456"/>
        <v>60</v>
      </c>
      <c r="CM802" s="1373">
        <f t="shared" si="2457"/>
        <v>100</v>
      </c>
      <c r="CN802" s="1373">
        <f t="shared" si="2458"/>
        <v>144</v>
      </c>
      <c r="CO802" s="1374">
        <f t="shared" si="2459"/>
        <v>180</v>
      </c>
      <c r="CP802" s="1374">
        <f t="shared" si="2460"/>
        <v>300</v>
      </c>
      <c r="CQ802" s="1374">
        <f t="shared" si="2461"/>
        <v>348</v>
      </c>
      <c r="CR802" s="1374">
        <f t="shared" si="2462"/>
        <v>350</v>
      </c>
      <c r="CS802" s="1373">
        <f t="shared" si="2463"/>
        <v>360</v>
      </c>
      <c r="CT802" s="1373">
        <f t="shared" si="2464"/>
        <v>380</v>
      </c>
      <c r="CU802" s="1373">
        <f t="shared" si="2465"/>
        <v>400</v>
      </c>
      <c r="CV802" s="1373">
        <f t="shared" si="2466"/>
        <v>600</v>
      </c>
      <c r="CW802" s="1373" t="str">
        <f t="shared" si="2467"/>
        <v/>
      </c>
      <c r="CX802" s="1372" t="str">
        <f t="shared" si="2468"/>
        <v/>
      </c>
      <c r="CY802" s="1375" t="str">
        <f t="shared" si="2469"/>
        <v/>
      </c>
      <c r="CZ802" s="532" t="str">
        <f t="shared" si="2470"/>
        <v/>
      </c>
      <c r="DA802" s="533" t="str">
        <f t="shared" si="2471"/>
        <v/>
      </c>
      <c r="DB802" s="534">
        <f t="shared" si="2472"/>
        <v>120</v>
      </c>
      <c r="DC802" s="534">
        <f t="shared" si="2473"/>
        <v>144</v>
      </c>
      <c r="DD802" s="534">
        <f t="shared" si="2474"/>
        <v>144</v>
      </c>
      <c r="DE802" s="534">
        <f t="shared" si="2475"/>
        <v>144</v>
      </c>
      <c r="DF802" s="534">
        <f t="shared" si="2476"/>
        <v>144</v>
      </c>
      <c r="DG802" s="535">
        <f t="shared" si="2477"/>
        <v>144</v>
      </c>
      <c r="DH802" s="535">
        <f t="shared" si="2478"/>
        <v>144</v>
      </c>
      <c r="DI802" s="535">
        <f t="shared" si="2479"/>
        <v>144</v>
      </c>
      <c r="DJ802" s="535">
        <f t="shared" si="2480"/>
        <v>240</v>
      </c>
      <c r="DK802" s="534">
        <f t="shared" si="2481"/>
        <v>288</v>
      </c>
      <c r="DL802" s="534">
        <f t="shared" si="2482"/>
        <v>600</v>
      </c>
      <c r="DM802" s="534">
        <f t="shared" si="2483"/>
        <v>620</v>
      </c>
      <c r="DN802" s="534">
        <f t="shared" si="2484"/>
        <v>720</v>
      </c>
      <c r="DO802" s="534">
        <f t="shared" si="2485"/>
        <v>1200</v>
      </c>
      <c r="DP802" s="533">
        <f t="shared" si="2486"/>
        <v>3148</v>
      </c>
      <c r="DQ802" s="532" t="str">
        <f t="shared" si="2487"/>
        <v/>
      </c>
      <c r="DR802" s="753"/>
      <c r="DS802" s="111"/>
      <c r="DT802" s="111">
        <f t="shared" si="2490"/>
        <v>16</v>
      </c>
      <c r="DU802" s="111">
        <f t="shared" si="2491"/>
        <v>12</v>
      </c>
      <c r="DV802" s="602"/>
      <c r="DW802" s="718"/>
      <c r="DX802" s="700"/>
      <c r="DY802" s="701"/>
      <c r="DZ802" s="276"/>
      <c r="EA802" s="276"/>
      <c r="EB802" s="887"/>
      <c r="EC802" s="276"/>
      <c r="ED802" s="719"/>
      <c r="EE802" s="603"/>
    </row>
    <row r="803" spans="1:135" s="604" customFormat="1" ht="15.75" customHeight="1">
      <c r="A803" s="781" t="s">
        <v>474</v>
      </c>
      <c r="B803" s="233">
        <v>480</v>
      </c>
      <c r="C803" s="233">
        <v>1800</v>
      </c>
      <c r="D803" s="233">
        <v>450</v>
      </c>
      <c r="E803" s="233">
        <v>600</v>
      </c>
      <c r="F803" s="233"/>
      <c r="G803" s="233"/>
      <c r="H803" s="233">
        <v>540</v>
      </c>
      <c r="I803" s="233">
        <v>1800</v>
      </c>
      <c r="J803" s="233">
        <v>450</v>
      </c>
      <c r="K803" s="233"/>
      <c r="L803" s="233">
        <v>900</v>
      </c>
      <c r="M803" s="233"/>
      <c r="N803" s="233">
        <v>960</v>
      </c>
      <c r="O803" s="233"/>
      <c r="P803" s="233">
        <v>600</v>
      </c>
      <c r="Q803" s="233">
        <v>480</v>
      </c>
      <c r="R803" s="233">
        <v>264</v>
      </c>
      <c r="S803" s="233">
        <v>480</v>
      </c>
      <c r="T803" s="880"/>
      <c r="U803" s="233">
        <v>80</v>
      </c>
      <c r="V803" s="233">
        <v>1560</v>
      </c>
      <c r="W803" s="233">
        <v>648</v>
      </c>
      <c r="X803" s="233">
        <v>450</v>
      </c>
      <c r="Y803" s="233">
        <v>1920</v>
      </c>
      <c r="Z803" s="233">
        <v>1560</v>
      </c>
      <c r="AA803" s="233">
        <v>2040</v>
      </c>
      <c r="AB803" s="233"/>
      <c r="AC803" s="233">
        <v>400</v>
      </c>
      <c r="AD803" s="233">
        <v>450</v>
      </c>
      <c r="AE803" s="233"/>
      <c r="AF803" s="233">
        <v>1320</v>
      </c>
      <c r="AG803" s="233"/>
      <c r="AH803" s="306">
        <v>480</v>
      </c>
      <c r="AI803" s="233">
        <v>648</v>
      </c>
      <c r="AJ803" s="233"/>
      <c r="AK803" s="233">
        <v>360</v>
      </c>
      <c r="AL803" s="233">
        <v>480</v>
      </c>
      <c r="AM803" s="880"/>
      <c r="AN803" s="233">
        <v>4250</v>
      </c>
      <c r="AO803" s="233">
        <v>1360</v>
      </c>
      <c r="AP803" s="233">
        <v>4500</v>
      </c>
      <c r="AQ803" s="233">
        <v>400</v>
      </c>
      <c r="AR803" s="233"/>
      <c r="AS803" s="233">
        <v>2500</v>
      </c>
      <c r="AT803" s="233">
        <v>2800</v>
      </c>
      <c r="AU803" s="233">
        <v>3000</v>
      </c>
      <c r="AV803" s="233">
        <v>4000</v>
      </c>
      <c r="AW803" s="233">
        <v>840</v>
      </c>
      <c r="AX803" s="233">
        <v>2700</v>
      </c>
      <c r="AY803" s="233">
        <v>1200</v>
      </c>
      <c r="AZ803" s="233">
        <v>576</v>
      </c>
      <c r="BA803" s="233">
        <v>720</v>
      </c>
      <c r="BB803" s="233"/>
      <c r="BC803" s="233">
        <v>480</v>
      </c>
      <c r="BD803" s="233">
        <v>500</v>
      </c>
      <c r="BE803" s="233">
        <v>480</v>
      </c>
      <c r="BF803" s="880"/>
      <c r="BG803" s="233">
        <v>7500</v>
      </c>
      <c r="BH803" s="233">
        <v>3300</v>
      </c>
      <c r="BI803" s="233">
        <v>8500</v>
      </c>
      <c r="BJ803" s="233"/>
      <c r="BK803" s="233"/>
      <c r="BL803" s="233">
        <v>4200</v>
      </c>
      <c r="BM803" s="233">
        <v>4500</v>
      </c>
      <c r="BN803" s="233">
        <v>2900</v>
      </c>
      <c r="BO803" s="233">
        <v>8000</v>
      </c>
      <c r="BP803" s="233">
        <v>600</v>
      </c>
      <c r="BQ803" s="233">
        <v>2100</v>
      </c>
      <c r="BR803" s="233">
        <v>1200</v>
      </c>
      <c r="BS803" s="233"/>
      <c r="BT803" s="233">
        <v>9600</v>
      </c>
      <c r="BU803" s="233"/>
      <c r="BV803" s="233"/>
      <c r="BW803" s="233">
        <v>360</v>
      </c>
      <c r="BX803" s="233"/>
      <c r="BY803" s="880"/>
      <c r="BZ803" s="233">
        <v>525</v>
      </c>
      <c r="CA803" s="233">
        <v>564</v>
      </c>
      <c r="CB803" s="233">
        <v>2500</v>
      </c>
      <c r="CC803" s="233">
        <v>4200</v>
      </c>
      <c r="CD803" s="698">
        <f>IF(DR803&lt;3,"",(SUM(B803:S803)-MIN(B803:S803)-MAX(B803:S803))/(DR803-2))</f>
        <v>703.63636363636363</v>
      </c>
      <c r="CE803" s="698">
        <f>IF(DS803&lt;3,"",(SUM(U803:AL803)-MIN(U803:AL803)-MAX(U803:AL803))/(DS803-2))</f>
        <v>856.33333333333337</v>
      </c>
      <c r="CF803" s="698">
        <f t="shared" si="2450"/>
        <v>1814.7142857142858</v>
      </c>
      <c r="CG803" s="787">
        <f t="shared" si="2451"/>
        <v>4280</v>
      </c>
      <c r="CH803" s="1371" t="str">
        <f t="shared" si="2452"/>
        <v/>
      </c>
      <c r="CI803" s="1372" t="str">
        <f t="shared" si="2453"/>
        <v/>
      </c>
      <c r="CJ803" s="1373" t="str">
        <f t="shared" si="2454"/>
        <v/>
      </c>
      <c r="CK803" s="1373">
        <f t="shared" si="2455"/>
        <v>264</v>
      </c>
      <c r="CL803" s="1373">
        <f t="shared" si="2456"/>
        <v>450</v>
      </c>
      <c r="CM803" s="1373">
        <f t="shared" si="2457"/>
        <v>450</v>
      </c>
      <c r="CN803" s="1373">
        <f t="shared" si="2458"/>
        <v>480</v>
      </c>
      <c r="CO803" s="1374">
        <f t="shared" si="2459"/>
        <v>480</v>
      </c>
      <c r="CP803" s="1374">
        <f t="shared" si="2460"/>
        <v>480</v>
      </c>
      <c r="CQ803" s="1374">
        <f t="shared" si="2461"/>
        <v>540</v>
      </c>
      <c r="CR803" s="1374">
        <f t="shared" si="2462"/>
        <v>600</v>
      </c>
      <c r="CS803" s="1373">
        <f t="shared" si="2463"/>
        <v>600</v>
      </c>
      <c r="CT803" s="1373">
        <f t="shared" si="2464"/>
        <v>900</v>
      </c>
      <c r="CU803" s="1373">
        <f t="shared" si="2465"/>
        <v>960</v>
      </c>
      <c r="CV803" s="1373">
        <f t="shared" si="2466"/>
        <v>1800</v>
      </c>
      <c r="CW803" s="1373">
        <f t="shared" si="2467"/>
        <v>1800</v>
      </c>
      <c r="CX803" s="1372" t="str">
        <f t="shared" si="2468"/>
        <v/>
      </c>
      <c r="CY803" s="1375" t="str">
        <f t="shared" si="2469"/>
        <v/>
      </c>
      <c r="CZ803" s="532" t="str">
        <f t="shared" si="2470"/>
        <v/>
      </c>
      <c r="DA803" s="533" t="str">
        <f t="shared" si="2471"/>
        <v/>
      </c>
      <c r="DB803" s="534">
        <f t="shared" si="2472"/>
        <v>80</v>
      </c>
      <c r="DC803" s="534">
        <f t="shared" si="2473"/>
        <v>360</v>
      </c>
      <c r="DD803" s="534">
        <f t="shared" si="2474"/>
        <v>400</v>
      </c>
      <c r="DE803" s="534">
        <f t="shared" si="2475"/>
        <v>450</v>
      </c>
      <c r="DF803" s="534">
        <f t="shared" si="2476"/>
        <v>450</v>
      </c>
      <c r="DG803" s="535">
        <f t="shared" si="2477"/>
        <v>480</v>
      </c>
      <c r="DH803" s="535">
        <f t="shared" si="2478"/>
        <v>480</v>
      </c>
      <c r="DI803" s="535">
        <f t="shared" si="2479"/>
        <v>648</v>
      </c>
      <c r="DJ803" s="535">
        <f t="shared" si="2480"/>
        <v>648</v>
      </c>
      <c r="DK803" s="534">
        <f t="shared" si="2481"/>
        <v>1320</v>
      </c>
      <c r="DL803" s="534">
        <f t="shared" si="2482"/>
        <v>1560</v>
      </c>
      <c r="DM803" s="534">
        <f t="shared" si="2483"/>
        <v>1560</v>
      </c>
      <c r="DN803" s="534">
        <f t="shared" si="2484"/>
        <v>1920</v>
      </c>
      <c r="DO803" s="534">
        <f t="shared" si="2485"/>
        <v>2040</v>
      </c>
      <c r="DP803" s="533" t="str">
        <f t="shared" si="2486"/>
        <v/>
      </c>
      <c r="DQ803" s="532" t="str">
        <f t="shared" si="2487"/>
        <v/>
      </c>
      <c r="DR803" s="753">
        <f>COUNT(B803:S803)</f>
        <v>13</v>
      </c>
      <c r="DS803" s="111">
        <f>COUNT(U803:AL803)</f>
        <v>14</v>
      </c>
      <c r="DT803" s="111">
        <f t="shared" si="2490"/>
        <v>16</v>
      </c>
      <c r="DU803" s="111">
        <f t="shared" si="2491"/>
        <v>12</v>
      </c>
      <c r="DV803" s="602"/>
      <c r="DW803" s="718"/>
      <c r="DX803" s="700" t="s">
        <v>475</v>
      </c>
      <c r="DY803" s="701"/>
      <c r="DZ803" s="889">
        <f>DZ794*DZ795+DZ796*DZ797+DZ798*DZ799+DZ800*DZ801</f>
        <v>0</v>
      </c>
      <c r="EA803" s="889">
        <f>EA794*EA795+EA796*EA797+EA798*EA799+EA800*EA801</f>
        <v>3250</v>
      </c>
      <c r="EB803" s="889">
        <f>EB794*EB795+EB796*EB797+EB798*EB799+EB800*EB801</f>
        <v>0</v>
      </c>
      <c r="EC803" s="889">
        <f>EC794*EC795+EC796*EC797+EC798*EC799+EC800*EC801</f>
        <v>0</v>
      </c>
      <c r="ED803" s="719" t="s">
        <v>476</v>
      </c>
      <c r="EE803" s="603"/>
    </row>
    <row r="804" spans="1:135" s="604" customFormat="1" ht="15.75" customHeight="1">
      <c r="A804" s="781" t="s">
        <v>477</v>
      </c>
      <c r="B804" s="233">
        <v>120</v>
      </c>
      <c r="C804" s="233">
        <v>600</v>
      </c>
      <c r="D804" s="233">
        <v>600</v>
      </c>
      <c r="E804" s="233">
        <v>600</v>
      </c>
      <c r="F804" s="233"/>
      <c r="G804" s="233">
        <v>600</v>
      </c>
      <c r="H804" s="233">
        <v>360</v>
      </c>
      <c r="I804" s="233">
        <v>240</v>
      </c>
      <c r="J804" s="233">
        <v>120</v>
      </c>
      <c r="K804" s="233"/>
      <c r="L804" s="233">
        <v>1000</v>
      </c>
      <c r="M804" s="233"/>
      <c r="N804" s="233"/>
      <c r="O804" s="233">
        <v>60</v>
      </c>
      <c r="P804" s="233">
        <v>1920</v>
      </c>
      <c r="Q804" s="233"/>
      <c r="R804" s="233"/>
      <c r="S804" s="233"/>
      <c r="T804" s="880"/>
      <c r="U804" s="233">
        <v>120</v>
      </c>
      <c r="V804" s="233">
        <v>1200</v>
      </c>
      <c r="W804" s="233"/>
      <c r="X804" s="233"/>
      <c r="Y804" s="233">
        <v>650</v>
      </c>
      <c r="Z804" s="233">
        <v>200</v>
      </c>
      <c r="AA804" s="233">
        <v>600</v>
      </c>
      <c r="AB804" s="233">
        <v>440</v>
      </c>
      <c r="AC804" s="233">
        <v>100</v>
      </c>
      <c r="AD804" s="233"/>
      <c r="AE804" s="233">
        <v>600</v>
      </c>
      <c r="AF804" s="233">
        <v>1200</v>
      </c>
      <c r="AG804" s="233"/>
      <c r="AH804" s="233">
        <v>240</v>
      </c>
      <c r="AI804" s="233">
        <v>520</v>
      </c>
      <c r="AJ804" s="233"/>
      <c r="AK804" s="233">
        <v>1800</v>
      </c>
      <c r="AL804" s="233">
        <v>240</v>
      </c>
      <c r="AM804" s="880"/>
      <c r="AN804" s="233">
        <v>400</v>
      </c>
      <c r="AO804" s="233">
        <v>600</v>
      </c>
      <c r="AP804" s="233">
        <v>300</v>
      </c>
      <c r="AQ804" s="233"/>
      <c r="AR804" s="233"/>
      <c r="AS804" s="233">
        <v>1100</v>
      </c>
      <c r="AT804" s="233">
        <v>1200</v>
      </c>
      <c r="AU804" s="233">
        <v>900</v>
      </c>
      <c r="AV804" s="233">
        <v>120</v>
      </c>
      <c r="AW804" s="233"/>
      <c r="AX804" s="233">
        <v>1200</v>
      </c>
      <c r="AY804" s="233">
        <v>1560</v>
      </c>
      <c r="AZ804" s="233">
        <v>2400</v>
      </c>
      <c r="BA804" s="233">
        <v>240</v>
      </c>
      <c r="BB804" s="233"/>
      <c r="BC804" s="233">
        <v>1680</v>
      </c>
      <c r="BD804" s="233">
        <v>540</v>
      </c>
      <c r="BE804" s="233">
        <v>2160</v>
      </c>
      <c r="BF804" s="880"/>
      <c r="BG804" s="233">
        <v>200</v>
      </c>
      <c r="BH804" s="233">
        <v>200</v>
      </c>
      <c r="BI804" s="233">
        <v>180</v>
      </c>
      <c r="BJ804" s="233"/>
      <c r="BK804" s="233"/>
      <c r="BL804" s="233">
        <v>1300</v>
      </c>
      <c r="BM804" s="233">
        <v>1800</v>
      </c>
      <c r="BN804" s="233">
        <v>1900</v>
      </c>
      <c r="BO804" s="233">
        <v>120</v>
      </c>
      <c r="BP804" s="233">
        <v>30</v>
      </c>
      <c r="BQ804" s="233">
        <v>1400</v>
      </c>
      <c r="BR804" s="233">
        <v>1680</v>
      </c>
      <c r="BS804" s="233"/>
      <c r="BT804" s="233">
        <v>1920</v>
      </c>
      <c r="BU804" s="233"/>
      <c r="BV804" s="233"/>
      <c r="BW804" s="233">
        <v>600</v>
      </c>
      <c r="BX804" s="233"/>
      <c r="BY804" s="880"/>
      <c r="BZ804" s="233">
        <v>450</v>
      </c>
      <c r="CA804" s="233">
        <v>450</v>
      </c>
      <c r="CB804" s="233">
        <v>950</v>
      </c>
      <c r="CC804" s="233">
        <v>1135</v>
      </c>
      <c r="CD804" s="698">
        <f>IF(DR804&lt;3,"",(SUM(B804:S804)-MIN(B804:S804)-MAX(B804:S804))/(DR804-2))</f>
        <v>471.11111111111109</v>
      </c>
      <c r="CE804" s="698">
        <f>IF(DS804&lt;3,"",(SUM(U804:AL804)-MIN(U804:AL804)-MAX(U804:AL804))/(DS804-2))</f>
        <v>546.36363636363637</v>
      </c>
      <c r="CF804" s="698">
        <f t="shared" si="2450"/>
        <v>990</v>
      </c>
      <c r="CG804" s="787">
        <f t="shared" si="2451"/>
        <v>938</v>
      </c>
      <c r="CH804" s="1371" t="str">
        <f t="shared" si="2452"/>
        <v/>
      </c>
      <c r="CI804" s="1372" t="str">
        <f t="shared" si="2453"/>
        <v/>
      </c>
      <c r="CJ804" s="1373" t="str">
        <f t="shared" si="2454"/>
        <v/>
      </c>
      <c r="CK804" s="1373" t="str">
        <f t="shared" si="2455"/>
        <v/>
      </c>
      <c r="CL804" s="1373">
        <f t="shared" si="2456"/>
        <v>60</v>
      </c>
      <c r="CM804" s="1373">
        <f t="shared" si="2457"/>
        <v>120</v>
      </c>
      <c r="CN804" s="1373">
        <f t="shared" si="2458"/>
        <v>120</v>
      </c>
      <c r="CO804" s="1374">
        <f t="shared" si="2459"/>
        <v>240</v>
      </c>
      <c r="CP804" s="1374">
        <f t="shared" si="2460"/>
        <v>360</v>
      </c>
      <c r="CQ804" s="1374">
        <f t="shared" si="2461"/>
        <v>600</v>
      </c>
      <c r="CR804" s="1374">
        <f t="shared" si="2462"/>
        <v>600</v>
      </c>
      <c r="CS804" s="1373">
        <f t="shared" si="2463"/>
        <v>600</v>
      </c>
      <c r="CT804" s="1373">
        <f t="shared" si="2464"/>
        <v>600</v>
      </c>
      <c r="CU804" s="1373">
        <f t="shared" si="2465"/>
        <v>1000</v>
      </c>
      <c r="CV804" s="1373">
        <f t="shared" si="2466"/>
        <v>1920</v>
      </c>
      <c r="CW804" s="1373" t="str">
        <f t="shared" si="2467"/>
        <v/>
      </c>
      <c r="CX804" s="1372" t="str">
        <f t="shared" si="2468"/>
        <v/>
      </c>
      <c r="CY804" s="1375" t="str">
        <f t="shared" si="2469"/>
        <v/>
      </c>
      <c r="CZ804" s="532" t="str">
        <f t="shared" si="2470"/>
        <v/>
      </c>
      <c r="DA804" s="533" t="str">
        <f t="shared" si="2471"/>
        <v/>
      </c>
      <c r="DB804" s="534" t="str">
        <f t="shared" si="2472"/>
        <v/>
      </c>
      <c r="DC804" s="534">
        <f t="shared" si="2473"/>
        <v>100</v>
      </c>
      <c r="DD804" s="534">
        <f t="shared" si="2474"/>
        <v>120</v>
      </c>
      <c r="DE804" s="534">
        <f t="shared" si="2475"/>
        <v>200</v>
      </c>
      <c r="DF804" s="534">
        <f t="shared" si="2476"/>
        <v>240</v>
      </c>
      <c r="DG804" s="535">
        <f t="shared" si="2477"/>
        <v>240</v>
      </c>
      <c r="DH804" s="535">
        <f t="shared" si="2478"/>
        <v>440</v>
      </c>
      <c r="DI804" s="535">
        <f t="shared" si="2479"/>
        <v>520</v>
      </c>
      <c r="DJ804" s="535">
        <f t="shared" si="2480"/>
        <v>600</v>
      </c>
      <c r="DK804" s="534">
        <f t="shared" si="2481"/>
        <v>600</v>
      </c>
      <c r="DL804" s="534">
        <f t="shared" si="2482"/>
        <v>650</v>
      </c>
      <c r="DM804" s="534">
        <f t="shared" si="2483"/>
        <v>1200</v>
      </c>
      <c r="DN804" s="534">
        <f t="shared" si="2484"/>
        <v>1200</v>
      </c>
      <c r="DO804" s="534">
        <f t="shared" si="2485"/>
        <v>1800</v>
      </c>
      <c r="DP804" s="533" t="str">
        <f t="shared" si="2486"/>
        <v/>
      </c>
      <c r="DQ804" s="532" t="str">
        <f t="shared" si="2487"/>
        <v/>
      </c>
      <c r="DR804" s="753">
        <f>COUNT(B804:S804)</f>
        <v>11</v>
      </c>
      <c r="DS804" s="111">
        <f>COUNT(U804:AL804)</f>
        <v>13</v>
      </c>
      <c r="DT804" s="111">
        <f t="shared" si="2490"/>
        <v>14</v>
      </c>
      <c r="DU804" s="111">
        <f t="shared" si="2491"/>
        <v>12</v>
      </c>
      <c r="DV804" s="602"/>
      <c r="DW804" s="718"/>
      <c r="DX804" s="700" t="s">
        <v>478</v>
      </c>
      <c r="DY804" s="701"/>
      <c r="DZ804" s="889">
        <f>BZ796</f>
        <v>0</v>
      </c>
      <c r="EA804" s="889">
        <f>CA796</f>
        <v>0</v>
      </c>
      <c r="EB804" s="889">
        <f>CB796</f>
        <v>0</v>
      </c>
      <c r="EC804" s="889">
        <f>CC796</f>
        <v>0</v>
      </c>
      <c r="ED804" s="719" t="s">
        <v>479</v>
      </c>
      <c r="EE804" s="603"/>
    </row>
    <row r="805" spans="1:135" s="604" customFormat="1" ht="15.75" customHeight="1">
      <c r="A805" s="781" t="s">
        <v>480</v>
      </c>
      <c r="B805" s="233">
        <v>0</v>
      </c>
      <c r="C805" s="233"/>
      <c r="D805" s="233"/>
      <c r="E805" s="233"/>
      <c r="F805" s="233"/>
      <c r="G805" s="233"/>
      <c r="H805" s="233"/>
      <c r="I805" s="233"/>
      <c r="J805" s="233"/>
      <c r="K805" s="233"/>
      <c r="L805" s="233"/>
      <c r="M805" s="233"/>
      <c r="N805" s="233"/>
      <c r="O805" s="233">
        <v>240</v>
      </c>
      <c r="P805" s="233"/>
      <c r="Q805" s="233"/>
      <c r="R805" s="233"/>
      <c r="S805" s="233">
        <v>12245</v>
      </c>
      <c r="T805" s="880"/>
      <c r="U805" s="233">
        <v>365</v>
      </c>
      <c r="V805" s="233">
        <v>3360</v>
      </c>
      <c r="W805" s="233">
        <v>1200</v>
      </c>
      <c r="X805" s="233"/>
      <c r="Y805" s="233">
        <v>800</v>
      </c>
      <c r="Z805" s="233"/>
      <c r="AA805" s="885">
        <v>192</v>
      </c>
      <c r="AB805" s="233"/>
      <c r="AC805" s="233"/>
      <c r="AD805" s="233"/>
      <c r="AE805" s="233"/>
      <c r="AF805" s="233">
        <v>18000</v>
      </c>
      <c r="AG805" s="233">
        <v>9070</v>
      </c>
      <c r="AH805" s="306">
        <v>240</v>
      </c>
      <c r="AI805" s="233">
        <v>14070</v>
      </c>
      <c r="AJ805" s="233"/>
      <c r="AK805" s="233"/>
      <c r="AL805" s="233">
        <v>14380</v>
      </c>
      <c r="AM805" s="880"/>
      <c r="AN805" s="233">
        <v>4800</v>
      </c>
      <c r="AO805" s="233">
        <v>0</v>
      </c>
      <c r="AP805" s="233">
        <v>6500</v>
      </c>
      <c r="AQ805" s="233"/>
      <c r="AR805" s="233"/>
      <c r="AS805" s="233">
        <v>0</v>
      </c>
      <c r="AT805" s="233">
        <v>2300</v>
      </c>
      <c r="AU805" s="233">
        <v>0</v>
      </c>
      <c r="AV805" s="233">
        <v>5000</v>
      </c>
      <c r="AW805" s="233"/>
      <c r="AX805" s="233">
        <v>3600</v>
      </c>
      <c r="AY805" s="233"/>
      <c r="AZ805" s="233"/>
      <c r="BA805" s="233"/>
      <c r="BB805" s="233"/>
      <c r="BC805" s="233"/>
      <c r="BD805" s="233">
        <v>3000</v>
      </c>
      <c r="BE805" s="233">
        <v>2470</v>
      </c>
      <c r="BF805" s="880"/>
      <c r="BG805" s="233">
        <v>6500</v>
      </c>
      <c r="BH805" s="233"/>
      <c r="BI805" s="233">
        <v>6800</v>
      </c>
      <c r="BJ805" s="233"/>
      <c r="BK805" s="233"/>
      <c r="BL805" s="233"/>
      <c r="BM805" s="233">
        <v>500</v>
      </c>
      <c r="BN805" s="233">
        <v>3400</v>
      </c>
      <c r="BO805" s="233">
        <v>5000</v>
      </c>
      <c r="BP805" s="233">
        <v>0</v>
      </c>
      <c r="BQ805" s="233">
        <v>0</v>
      </c>
      <c r="BR805" s="233"/>
      <c r="BS805" s="233"/>
      <c r="BT805" s="233"/>
      <c r="BU805" s="233"/>
      <c r="BV805" s="233"/>
      <c r="BW805" s="233"/>
      <c r="BX805" s="233"/>
      <c r="BY805" s="880"/>
      <c r="BZ805" s="233">
        <v>240</v>
      </c>
      <c r="CA805" s="233">
        <v>800</v>
      </c>
      <c r="CB805" s="233">
        <v>3000</v>
      </c>
      <c r="CC805" s="233">
        <v>5000</v>
      </c>
      <c r="CD805" s="698"/>
      <c r="CE805" s="698"/>
      <c r="CF805" s="698">
        <f t="shared" si="2450"/>
        <v>2646.25</v>
      </c>
      <c r="CG805" s="787">
        <f t="shared" si="2451"/>
        <v>3080</v>
      </c>
      <c r="CH805" s="1371" t="str">
        <f t="shared" si="2452"/>
        <v/>
      </c>
      <c r="CI805" s="1372" t="str">
        <f t="shared" si="2453"/>
        <v/>
      </c>
      <c r="CJ805" s="1373" t="str">
        <f t="shared" si="2454"/>
        <v/>
      </c>
      <c r="CK805" s="1373" t="str">
        <f t="shared" si="2455"/>
        <v/>
      </c>
      <c r="CL805" s="1373" t="str">
        <f t="shared" si="2456"/>
        <v/>
      </c>
      <c r="CM805" s="1373" t="str">
        <f t="shared" si="2457"/>
        <v/>
      </c>
      <c r="CN805" s="1373" t="str">
        <f t="shared" si="2458"/>
        <v/>
      </c>
      <c r="CO805" s="1374" t="str">
        <f t="shared" si="2459"/>
        <v/>
      </c>
      <c r="CP805" s="1374">
        <f t="shared" si="2460"/>
        <v>0</v>
      </c>
      <c r="CQ805" s="1374">
        <f t="shared" si="2461"/>
        <v>240</v>
      </c>
      <c r="CR805" s="1374">
        <f t="shared" si="2462"/>
        <v>12245</v>
      </c>
      <c r="CS805" s="1373" t="str">
        <f t="shared" si="2463"/>
        <v/>
      </c>
      <c r="CT805" s="1373" t="str">
        <f t="shared" si="2464"/>
        <v/>
      </c>
      <c r="CU805" s="1373" t="str">
        <f t="shared" si="2465"/>
        <v/>
      </c>
      <c r="CV805" s="1373" t="str">
        <f t="shared" si="2466"/>
        <v/>
      </c>
      <c r="CW805" s="1373" t="str">
        <f t="shared" si="2467"/>
        <v/>
      </c>
      <c r="CX805" s="1372" t="str">
        <f t="shared" si="2468"/>
        <v/>
      </c>
      <c r="CY805" s="1375" t="str">
        <f t="shared" si="2469"/>
        <v/>
      </c>
      <c r="CZ805" s="532" t="str">
        <f t="shared" si="2470"/>
        <v/>
      </c>
      <c r="DA805" s="533" t="str">
        <f t="shared" si="2471"/>
        <v/>
      </c>
      <c r="DB805" s="534" t="str">
        <f t="shared" si="2472"/>
        <v/>
      </c>
      <c r="DC805" s="534" t="str">
        <f t="shared" si="2473"/>
        <v/>
      </c>
      <c r="DD805" s="534">
        <f t="shared" si="2474"/>
        <v>192</v>
      </c>
      <c r="DE805" s="534">
        <f t="shared" si="2475"/>
        <v>240</v>
      </c>
      <c r="DF805" s="534">
        <f t="shared" si="2476"/>
        <v>365</v>
      </c>
      <c r="DG805" s="535">
        <f t="shared" si="2477"/>
        <v>800</v>
      </c>
      <c r="DH805" s="535">
        <f t="shared" si="2478"/>
        <v>1200</v>
      </c>
      <c r="DI805" s="535">
        <f t="shared" si="2479"/>
        <v>3360</v>
      </c>
      <c r="DJ805" s="535">
        <f t="shared" si="2480"/>
        <v>9070</v>
      </c>
      <c r="DK805" s="534">
        <f t="shared" si="2481"/>
        <v>14070</v>
      </c>
      <c r="DL805" s="534">
        <f t="shared" si="2482"/>
        <v>14380</v>
      </c>
      <c r="DM805" s="534">
        <f t="shared" si="2483"/>
        <v>18000</v>
      </c>
      <c r="DN805" s="534" t="str">
        <f t="shared" si="2484"/>
        <v/>
      </c>
      <c r="DO805" s="534" t="str">
        <f t="shared" si="2485"/>
        <v/>
      </c>
      <c r="DP805" s="533" t="str">
        <f t="shared" si="2486"/>
        <v/>
      </c>
      <c r="DQ805" s="532" t="str">
        <f t="shared" si="2487"/>
        <v/>
      </c>
      <c r="DR805" s="753"/>
      <c r="DS805" s="111"/>
      <c r="DT805" s="111">
        <f t="shared" si="2490"/>
        <v>10</v>
      </c>
      <c r="DU805" s="111">
        <f t="shared" si="2491"/>
        <v>7</v>
      </c>
      <c r="DV805" s="602"/>
      <c r="DW805" s="718"/>
      <c r="DX805" s="208"/>
      <c r="DY805" s="208"/>
      <c r="DZ805" s="208"/>
      <c r="EA805" s="208"/>
      <c r="EB805" s="208"/>
      <c r="EC805" s="208"/>
      <c r="ED805" s="719"/>
      <c r="EE805" s="603"/>
    </row>
    <row r="806" spans="1:135" s="604" customFormat="1" ht="15.75" customHeight="1">
      <c r="A806" s="781" t="s">
        <v>481</v>
      </c>
      <c r="B806" s="233">
        <v>60</v>
      </c>
      <c r="C806" s="233">
        <v>50</v>
      </c>
      <c r="D806" s="233">
        <v>30</v>
      </c>
      <c r="E806" s="233"/>
      <c r="F806" s="233"/>
      <c r="G806" s="233"/>
      <c r="H806" s="233">
        <v>65</v>
      </c>
      <c r="I806" s="233">
        <v>30</v>
      </c>
      <c r="J806" s="233">
        <v>50</v>
      </c>
      <c r="K806" s="233"/>
      <c r="L806" s="233">
        <v>50</v>
      </c>
      <c r="M806" s="233"/>
      <c r="N806" s="233"/>
      <c r="O806" s="233"/>
      <c r="P806" s="233"/>
      <c r="Q806" s="233"/>
      <c r="R806" s="233"/>
      <c r="S806" s="233"/>
      <c r="T806" s="880"/>
      <c r="U806" s="233">
        <v>60</v>
      </c>
      <c r="V806" s="233">
        <v>40</v>
      </c>
      <c r="W806" s="233">
        <v>50</v>
      </c>
      <c r="X806" s="233"/>
      <c r="Y806" s="233">
        <v>30</v>
      </c>
      <c r="Z806" s="233"/>
      <c r="AA806" s="233"/>
      <c r="AB806" s="233"/>
      <c r="AC806" s="233"/>
      <c r="AD806" s="233"/>
      <c r="AE806" s="233"/>
      <c r="AF806" s="233"/>
      <c r="AG806" s="233"/>
      <c r="AH806" s="233"/>
      <c r="AI806" s="233"/>
      <c r="AJ806" s="233"/>
      <c r="AK806" s="233"/>
      <c r="AL806" s="233"/>
      <c r="AM806" s="880"/>
      <c r="AN806" s="233">
        <v>60</v>
      </c>
      <c r="AO806" s="233">
        <v>30</v>
      </c>
      <c r="AP806" s="233">
        <v>60</v>
      </c>
      <c r="AQ806" s="233"/>
      <c r="AR806" s="233"/>
      <c r="AS806" s="233">
        <v>40</v>
      </c>
      <c r="AT806" s="233">
        <v>35</v>
      </c>
      <c r="AU806" s="233">
        <v>45</v>
      </c>
      <c r="AV806" s="233">
        <v>60</v>
      </c>
      <c r="AW806" s="233"/>
      <c r="AX806" s="233">
        <v>55</v>
      </c>
      <c r="AY806" s="233"/>
      <c r="AZ806" s="233"/>
      <c r="BA806" s="233"/>
      <c r="BB806" s="233"/>
      <c r="BC806" s="233"/>
      <c r="BD806" s="233"/>
      <c r="BE806" s="233"/>
      <c r="BF806" s="880"/>
      <c r="BG806" s="233">
        <v>60</v>
      </c>
      <c r="BH806" s="233">
        <v>40</v>
      </c>
      <c r="BI806" s="233">
        <v>70</v>
      </c>
      <c r="BJ806" s="233"/>
      <c r="BK806" s="233"/>
      <c r="BL806" s="233">
        <v>60</v>
      </c>
      <c r="BM806" s="233">
        <v>50</v>
      </c>
      <c r="BN806" s="233">
        <v>60</v>
      </c>
      <c r="BO806" s="233">
        <v>60</v>
      </c>
      <c r="BP806" s="233"/>
      <c r="BQ806" s="233">
        <v>40</v>
      </c>
      <c r="BR806" s="233"/>
      <c r="BS806" s="233"/>
      <c r="BT806" s="233"/>
      <c r="BU806" s="233"/>
      <c r="BV806" s="233"/>
      <c r="BW806" s="233"/>
      <c r="BX806" s="233"/>
      <c r="BY806" s="880"/>
      <c r="BZ806" s="233">
        <v>45</v>
      </c>
      <c r="CA806" s="233">
        <v>45</v>
      </c>
      <c r="CB806" s="233">
        <v>50</v>
      </c>
      <c r="CC806" s="233">
        <v>60</v>
      </c>
      <c r="CD806" s="698">
        <f>IF(DR806&lt;3,"",(SUM(B806:S806)-MIN(B806:S806)-MAX(B806:S806))/(DR806-2))</f>
        <v>48</v>
      </c>
      <c r="CE806" s="698">
        <f>IF(DS806&lt;3,"",(SUM(U806:AL806)-MIN(U806:AL806)-MAX(U806:AL806))/(DS806-2))</f>
        <v>45</v>
      </c>
      <c r="CF806" s="698">
        <f t="shared" si="2450"/>
        <v>49.166666666666664</v>
      </c>
      <c r="CG806" s="787">
        <f t="shared" si="2451"/>
        <v>55</v>
      </c>
      <c r="CH806" s="1371" t="str">
        <f t="shared" si="2452"/>
        <v/>
      </c>
      <c r="CI806" s="1372" t="str">
        <f t="shared" si="2453"/>
        <v/>
      </c>
      <c r="CJ806" s="1373" t="str">
        <f t="shared" si="2454"/>
        <v/>
      </c>
      <c r="CK806" s="1373" t="str">
        <f t="shared" si="2455"/>
        <v/>
      </c>
      <c r="CL806" s="1373" t="str">
        <f t="shared" si="2456"/>
        <v/>
      </c>
      <c r="CM806" s="1373" t="str">
        <f t="shared" si="2457"/>
        <v/>
      </c>
      <c r="CN806" s="1373">
        <f t="shared" si="2458"/>
        <v>30</v>
      </c>
      <c r="CO806" s="1374">
        <f t="shared" si="2459"/>
        <v>30</v>
      </c>
      <c r="CP806" s="1374">
        <f t="shared" si="2460"/>
        <v>50</v>
      </c>
      <c r="CQ806" s="1374">
        <f t="shared" si="2461"/>
        <v>50</v>
      </c>
      <c r="CR806" s="1374">
        <f t="shared" si="2462"/>
        <v>50</v>
      </c>
      <c r="CS806" s="1373">
        <f t="shared" si="2463"/>
        <v>60</v>
      </c>
      <c r="CT806" s="1373">
        <f t="shared" si="2464"/>
        <v>65</v>
      </c>
      <c r="CU806" s="1373" t="str">
        <f t="shared" si="2465"/>
        <v/>
      </c>
      <c r="CV806" s="1373" t="str">
        <f t="shared" si="2466"/>
        <v/>
      </c>
      <c r="CW806" s="1373" t="str">
        <f t="shared" si="2467"/>
        <v/>
      </c>
      <c r="CX806" s="1372" t="str">
        <f t="shared" si="2468"/>
        <v/>
      </c>
      <c r="CY806" s="1375" t="str">
        <f t="shared" si="2469"/>
        <v/>
      </c>
      <c r="CZ806" s="532" t="str">
        <f t="shared" si="2470"/>
        <v/>
      </c>
      <c r="DA806" s="533" t="str">
        <f t="shared" si="2471"/>
        <v/>
      </c>
      <c r="DB806" s="534" t="str">
        <f t="shared" si="2472"/>
        <v/>
      </c>
      <c r="DC806" s="534" t="str">
        <f t="shared" si="2473"/>
        <v/>
      </c>
      <c r="DD806" s="534" t="str">
        <f t="shared" si="2474"/>
        <v/>
      </c>
      <c r="DE806" s="534" t="str">
        <f t="shared" si="2475"/>
        <v/>
      </c>
      <c r="DF806" s="534" t="str">
        <f t="shared" si="2476"/>
        <v/>
      </c>
      <c r="DG806" s="535">
        <f t="shared" si="2477"/>
        <v>30</v>
      </c>
      <c r="DH806" s="535">
        <f t="shared" si="2478"/>
        <v>40</v>
      </c>
      <c r="DI806" s="535">
        <f t="shared" si="2479"/>
        <v>50</v>
      </c>
      <c r="DJ806" s="535">
        <f t="shared" si="2480"/>
        <v>60</v>
      </c>
      <c r="DK806" s="534" t="str">
        <f t="shared" si="2481"/>
        <v/>
      </c>
      <c r="DL806" s="534" t="str">
        <f t="shared" si="2482"/>
        <v/>
      </c>
      <c r="DM806" s="534" t="str">
        <f t="shared" si="2483"/>
        <v/>
      </c>
      <c r="DN806" s="534" t="str">
        <f t="shared" si="2484"/>
        <v/>
      </c>
      <c r="DO806" s="534" t="str">
        <f t="shared" si="2485"/>
        <v/>
      </c>
      <c r="DP806" s="533" t="str">
        <f t="shared" si="2486"/>
        <v/>
      </c>
      <c r="DQ806" s="532" t="str">
        <f t="shared" si="2487"/>
        <v/>
      </c>
      <c r="DR806" s="753">
        <f>COUNT(B806:S806)</f>
        <v>7</v>
      </c>
      <c r="DS806" s="111">
        <f>COUNT(U806:AL806)</f>
        <v>4</v>
      </c>
      <c r="DT806" s="111">
        <f t="shared" si="2490"/>
        <v>8</v>
      </c>
      <c r="DU806" s="111">
        <f t="shared" si="2491"/>
        <v>8</v>
      </c>
      <c r="DV806" s="602"/>
      <c r="DW806" s="719"/>
      <c r="DX806" s="719"/>
      <c r="DY806" s="719"/>
      <c r="DZ806" s="719"/>
      <c r="EA806" s="719"/>
      <c r="EB806" s="719"/>
      <c r="EC806" s="719"/>
      <c r="ED806" s="719"/>
      <c r="EE806" s="603"/>
    </row>
    <row r="807" spans="1:135" s="604" customFormat="1" ht="15.75" customHeight="1">
      <c r="A807" s="890" t="s">
        <v>860</v>
      </c>
      <c r="B807" s="233"/>
      <c r="C807" s="233"/>
      <c r="D807" s="233"/>
      <c r="E807" s="233"/>
      <c r="F807" s="233"/>
      <c r="G807" s="233"/>
      <c r="H807" s="233"/>
      <c r="I807" s="233"/>
      <c r="J807" s="233"/>
      <c r="K807" s="233"/>
      <c r="L807" s="233"/>
      <c r="M807" s="233"/>
      <c r="N807" s="233"/>
      <c r="O807" s="233"/>
      <c r="P807" s="233"/>
      <c r="Q807" s="233"/>
      <c r="R807" s="233"/>
      <c r="S807" s="233"/>
      <c r="T807" s="880"/>
      <c r="U807" s="233"/>
      <c r="V807" s="233"/>
      <c r="W807" s="233"/>
      <c r="X807" s="233"/>
      <c r="Y807" s="233"/>
      <c r="Z807" s="233"/>
      <c r="AA807" s="233"/>
      <c r="AB807" s="233"/>
      <c r="AC807" s="233"/>
      <c r="AD807" s="233"/>
      <c r="AE807" s="233"/>
      <c r="AF807" s="233"/>
      <c r="AG807" s="233"/>
      <c r="AH807" s="233"/>
      <c r="AI807" s="233"/>
      <c r="AJ807" s="233"/>
      <c r="AK807" s="233"/>
      <c r="AL807" s="233"/>
      <c r="AM807" s="880"/>
      <c r="AN807" s="233"/>
      <c r="AO807" s="233"/>
      <c r="AP807" s="233"/>
      <c r="AQ807" s="233"/>
      <c r="AR807" s="233"/>
      <c r="AS807" s="233"/>
      <c r="AT807" s="233"/>
      <c r="AU807" s="233"/>
      <c r="AV807" s="233"/>
      <c r="AW807" s="233"/>
      <c r="AX807" s="233"/>
      <c r="AY807" s="233"/>
      <c r="AZ807" s="233"/>
      <c r="BA807" s="233"/>
      <c r="BB807" s="233"/>
      <c r="BC807" s="233"/>
      <c r="BD807" s="233"/>
      <c r="BE807" s="233"/>
      <c r="BF807" s="880"/>
      <c r="BG807" s="233"/>
      <c r="BH807" s="233"/>
      <c r="BI807" s="233"/>
      <c r="BJ807" s="233"/>
      <c r="BK807" s="233"/>
      <c r="BL807" s="233"/>
      <c r="BM807" s="233"/>
      <c r="BN807" s="233"/>
      <c r="BO807" s="233"/>
      <c r="BP807" s="233"/>
      <c r="BQ807" s="233"/>
      <c r="BR807" s="233"/>
      <c r="BS807" s="233"/>
      <c r="BT807" s="233"/>
      <c r="BU807" s="233"/>
      <c r="BV807" s="233"/>
      <c r="BW807" s="233"/>
      <c r="BX807" s="233"/>
      <c r="BY807" s="880"/>
      <c r="BZ807" s="233">
        <v>0</v>
      </c>
      <c r="CA807" s="233">
        <v>0</v>
      </c>
      <c r="CB807" s="233">
        <v>0</v>
      </c>
      <c r="CC807" s="233">
        <v>0</v>
      </c>
      <c r="CD807" s="698" t="str">
        <f>IF(DR807&lt;3,"",(SUM(B807:S807)-MIN(B807:S807)-MAX(B807:S807))/(DR807-2))</f>
        <v/>
      </c>
      <c r="CE807" s="698" t="str">
        <f>IF(DS807&lt;3,"",(SUM(U807:AL807)-MIN(U807:AL807)-MAX(U807:AL807))/(DS807-2))</f>
        <v/>
      </c>
      <c r="CF807" s="698" t="str">
        <f>IF(DT807&lt;3,"",(SUM(AN807:BE807)-MIN(AN807:BE807)-MAX(AN807:BE807))/(DT807-2))</f>
        <v/>
      </c>
      <c r="CG807" s="787" t="str">
        <f>IF(DU807&lt;3,"",(SUM(BG807:BX807)-MIN(BG807:BX807)-MAX(BG807:BX807))/(DU807-2))</f>
        <v/>
      </c>
      <c r="CH807" s="1371" t="str">
        <f t="shared" si="2452"/>
        <v/>
      </c>
      <c r="CI807" s="1372" t="str">
        <f t="shared" si="2453"/>
        <v/>
      </c>
      <c r="CJ807" s="1373" t="str">
        <f t="shared" si="2454"/>
        <v/>
      </c>
      <c r="CK807" s="1373" t="str">
        <f t="shared" si="2455"/>
        <v/>
      </c>
      <c r="CL807" s="1373" t="str">
        <f t="shared" si="2456"/>
        <v/>
      </c>
      <c r="CM807" s="1373" t="str">
        <f t="shared" si="2457"/>
        <v/>
      </c>
      <c r="CN807" s="1373" t="str">
        <f t="shared" si="2458"/>
        <v/>
      </c>
      <c r="CO807" s="1374" t="str">
        <f t="shared" si="2459"/>
        <v/>
      </c>
      <c r="CP807" s="1374" t="str">
        <f t="shared" si="2460"/>
        <v/>
      </c>
      <c r="CQ807" s="1374" t="str">
        <f t="shared" si="2461"/>
        <v/>
      </c>
      <c r="CR807" s="1374" t="str">
        <f t="shared" si="2462"/>
        <v/>
      </c>
      <c r="CS807" s="1373" t="str">
        <f t="shared" si="2463"/>
        <v/>
      </c>
      <c r="CT807" s="1373" t="str">
        <f t="shared" si="2464"/>
        <v/>
      </c>
      <c r="CU807" s="1373" t="str">
        <f t="shared" si="2465"/>
        <v/>
      </c>
      <c r="CV807" s="1373" t="str">
        <f t="shared" si="2466"/>
        <v/>
      </c>
      <c r="CW807" s="1373" t="str">
        <f t="shared" si="2467"/>
        <v/>
      </c>
      <c r="CX807" s="1372" t="str">
        <f t="shared" si="2468"/>
        <v/>
      </c>
      <c r="CY807" s="1375" t="str">
        <f t="shared" si="2469"/>
        <v/>
      </c>
      <c r="CZ807" s="532" t="str">
        <f t="shared" si="2470"/>
        <v/>
      </c>
      <c r="DA807" s="533" t="str">
        <f t="shared" si="2471"/>
        <v/>
      </c>
      <c r="DB807" s="534" t="str">
        <f t="shared" si="2472"/>
        <v/>
      </c>
      <c r="DC807" s="534" t="str">
        <f t="shared" si="2473"/>
        <v/>
      </c>
      <c r="DD807" s="534" t="str">
        <f t="shared" si="2474"/>
        <v/>
      </c>
      <c r="DE807" s="534" t="str">
        <f t="shared" si="2475"/>
        <v/>
      </c>
      <c r="DF807" s="534" t="str">
        <f t="shared" si="2476"/>
        <v/>
      </c>
      <c r="DG807" s="535" t="str">
        <f t="shared" si="2477"/>
        <v/>
      </c>
      <c r="DH807" s="535" t="str">
        <f t="shared" si="2478"/>
        <v/>
      </c>
      <c r="DI807" s="535" t="str">
        <f t="shared" si="2479"/>
        <v/>
      </c>
      <c r="DJ807" s="535" t="str">
        <f t="shared" si="2480"/>
        <v/>
      </c>
      <c r="DK807" s="534" t="str">
        <f t="shared" si="2481"/>
        <v/>
      </c>
      <c r="DL807" s="534" t="str">
        <f t="shared" si="2482"/>
        <v/>
      </c>
      <c r="DM807" s="534" t="str">
        <f t="shared" si="2483"/>
        <v/>
      </c>
      <c r="DN807" s="534" t="str">
        <f t="shared" si="2484"/>
        <v/>
      </c>
      <c r="DO807" s="534" t="str">
        <f t="shared" si="2485"/>
        <v/>
      </c>
      <c r="DP807" s="533" t="str">
        <f t="shared" si="2486"/>
        <v/>
      </c>
      <c r="DQ807" s="532" t="str">
        <f t="shared" si="2487"/>
        <v/>
      </c>
      <c r="DR807" s="753">
        <f>COUNT(B807:S807)</f>
        <v>0</v>
      </c>
      <c r="DS807" s="111">
        <f>COUNT(U807:AL807)</f>
        <v>0</v>
      </c>
      <c r="DT807" s="111">
        <f>COUNT(AN807:BE807)</f>
        <v>0</v>
      </c>
      <c r="DU807" s="111">
        <f>COUNT(BG807:BX807)</f>
        <v>0</v>
      </c>
      <c r="DV807" s="602"/>
      <c r="DW807" s="719"/>
      <c r="DX807" s="719"/>
      <c r="DY807" s="719"/>
      <c r="DZ807" s="719"/>
      <c r="EA807" s="719"/>
      <c r="EB807" s="719"/>
      <c r="EC807" s="719"/>
      <c r="ED807" s="719"/>
      <c r="EE807" s="603"/>
    </row>
    <row r="808" spans="1:135" s="604" customFormat="1" ht="15.75" customHeight="1">
      <c r="A808" s="890" t="s">
        <v>861</v>
      </c>
      <c r="B808" s="233"/>
      <c r="C808" s="233"/>
      <c r="D808" s="233"/>
      <c r="E808" s="233"/>
      <c r="F808" s="233"/>
      <c r="G808" s="233"/>
      <c r="H808" s="233"/>
      <c r="I808" s="233"/>
      <c r="J808" s="233"/>
      <c r="K808" s="233"/>
      <c r="L808" s="233"/>
      <c r="M808" s="233"/>
      <c r="N808" s="233"/>
      <c r="O808" s="233"/>
      <c r="P808" s="233"/>
      <c r="Q808" s="233"/>
      <c r="R808" s="233"/>
      <c r="S808" s="233"/>
      <c r="T808" s="880"/>
      <c r="U808" s="233"/>
      <c r="V808" s="233"/>
      <c r="W808" s="233"/>
      <c r="X808" s="233"/>
      <c r="Y808" s="233"/>
      <c r="Z808" s="233"/>
      <c r="AA808" s="233"/>
      <c r="AB808" s="233"/>
      <c r="AC808" s="233"/>
      <c r="AD808" s="233"/>
      <c r="AE808" s="233"/>
      <c r="AF808" s="233"/>
      <c r="AG808" s="233"/>
      <c r="AH808" s="233"/>
      <c r="AI808" s="233"/>
      <c r="AJ808" s="233"/>
      <c r="AK808" s="233"/>
      <c r="AL808" s="233"/>
      <c r="AM808" s="880"/>
      <c r="AN808" s="233"/>
      <c r="AO808" s="233"/>
      <c r="AP808" s="233"/>
      <c r="AQ808" s="233"/>
      <c r="AR808" s="233"/>
      <c r="AS808" s="233"/>
      <c r="AT808" s="233"/>
      <c r="AU808" s="233"/>
      <c r="AV808" s="233"/>
      <c r="AW808" s="233"/>
      <c r="AX808" s="233"/>
      <c r="AY808" s="233"/>
      <c r="AZ808" s="233"/>
      <c r="BA808" s="233"/>
      <c r="BB808" s="233"/>
      <c r="BC808" s="233"/>
      <c r="BD808" s="233"/>
      <c r="BE808" s="233"/>
      <c r="BF808" s="880"/>
      <c r="BG808" s="233"/>
      <c r="BH808" s="233"/>
      <c r="BI808" s="233"/>
      <c r="BJ808" s="233"/>
      <c r="BK808" s="233"/>
      <c r="BL808" s="233"/>
      <c r="BM808" s="233"/>
      <c r="BN808" s="233"/>
      <c r="BO808" s="233"/>
      <c r="BP808" s="233"/>
      <c r="BQ808" s="233"/>
      <c r="BR808" s="233"/>
      <c r="BS808" s="233"/>
      <c r="BT808" s="233"/>
      <c r="BU808" s="233"/>
      <c r="BV808" s="233"/>
      <c r="BW808" s="233"/>
      <c r="BX808" s="233"/>
      <c r="BY808" s="880"/>
      <c r="BZ808" s="233">
        <v>0</v>
      </c>
      <c r="CA808" s="233">
        <v>0</v>
      </c>
      <c r="CB808" s="233">
        <v>0</v>
      </c>
      <c r="CC808" s="233">
        <v>0</v>
      </c>
      <c r="CD808" s="698" t="str">
        <f>IF(DR808&lt;3,"",(SUM(B808:S808)-MIN(B808:S808)-MAX(B808:S808))/(DR808-2))</f>
        <v/>
      </c>
      <c r="CE808" s="698" t="str">
        <f>IF(DS808&lt;3,"",(SUM(U808:AL808)-MIN(U808:AL808)-MAX(U808:AL808))/(DS808-2))</f>
        <v/>
      </c>
      <c r="CF808" s="698" t="str">
        <f>IF(DT808&lt;3,"",(SUM(AN808:BE808)-MIN(AN808:BE808)-MAX(AN808:BE808))/(DT808-2))</f>
        <v/>
      </c>
      <c r="CG808" s="787" t="str">
        <f>IF(DU808&lt;3,"",(SUM(BG808:BX808)-MIN(BG808:BX808)-MAX(BG808:BX808))/(DU808-2))</f>
        <v/>
      </c>
      <c r="CH808" s="1371" t="str">
        <f t="shared" si="2452"/>
        <v/>
      </c>
      <c r="CI808" s="1372" t="str">
        <f t="shared" si="2453"/>
        <v/>
      </c>
      <c r="CJ808" s="1373" t="str">
        <f t="shared" si="2454"/>
        <v/>
      </c>
      <c r="CK808" s="1373" t="str">
        <f t="shared" si="2455"/>
        <v/>
      </c>
      <c r="CL808" s="1373" t="str">
        <f t="shared" si="2456"/>
        <v/>
      </c>
      <c r="CM808" s="1373" t="str">
        <f t="shared" si="2457"/>
        <v/>
      </c>
      <c r="CN808" s="1373" t="str">
        <f t="shared" si="2458"/>
        <v/>
      </c>
      <c r="CO808" s="1374" t="str">
        <f t="shared" si="2459"/>
        <v/>
      </c>
      <c r="CP808" s="1374" t="str">
        <f t="shared" si="2460"/>
        <v/>
      </c>
      <c r="CQ808" s="1374" t="str">
        <f t="shared" si="2461"/>
        <v/>
      </c>
      <c r="CR808" s="1374" t="str">
        <f t="shared" si="2462"/>
        <v/>
      </c>
      <c r="CS808" s="1373" t="str">
        <f t="shared" si="2463"/>
        <v/>
      </c>
      <c r="CT808" s="1373" t="str">
        <f t="shared" si="2464"/>
        <v/>
      </c>
      <c r="CU808" s="1373" t="str">
        <f t="shared" si="2465"/>
        <v/>
      </c>
      <c r="CV808" s="1373" t="str">
        <f t="shared" si="2466"/>
        <v/>
      </c>
      <c r="CW808" s="1373" t="str">
        <f t="shared" si="2467"/>
        <v/>
      </c>
      <c r="CX808" s="1372" t="str">
        <f t="shared" si="2468"/>
        <v/>
      </c>
      <c r="CY808" s="1375" t="str">
        <f t="shared" si="2469"/>
        <v/>
      </c>
      <c r="CZ808" s="532" t="str">
        <f t="shared" si="2470"/>
        <v/>
      </c>
      <c r="DA808" s="533" t="str">
        <f t="shared" si="2471"/>
        <v/>
      </c>
      <c r="DB808" s="534" t="str">
        <f t="shared" si="2472"/>
        <v/>
      </c>
      <c r="DC808" s="534" t="str">
        <f t="shared" si="2473"/>
        <v/>
      </c>
      <c r="DD808" s="534" t="str">
        <f t="shared" si="2474"/>
        <v/>
      </c>
      <c r="DE808" s="534" t="str">
        <f t="shared" si="2475"/>
        <v/>
      </c>
      <c r="DF808" s="534" t="str">
        <f t="shared" si="2476"/>
        <v/>
      </c>
      <c r="DG808" s="535" t="str">
        <f t="shared" si="2477"/>
        <v/>
      </c>
      <c r="DH808" s="535" t="str">
        <f t="shared" si="2478"/>
        <v/>
      </c>
      <c r="DI808" s="535" t="str">
        <f t="shared" si="2479"/>
        <v/>
      </c>
      <c r="DJ808" s="535" t="str">
        <f t="shared" si="2480"/>
        <v/>
      </c>
      <c r="DK808" s="534" t="str">
        <f t="shared" si="2481"/>
        <v/>
      </c>
      <c r="DL808" s="534" t="str">
        <f t="shared" si="2482"/>
        <v/>
      </c>
      <c r="DM808" s="534" t="str">
        <f t="shared" si="2483"/>
        <v/>
      </c>
      <c r="DN808" s="534" t="str">
        <f t="shared" si="2484"/>
        <v/>
      </c>
      <c r="DO808" s="534" t="str">
        <f t="shared" si="2485"/>
        <v/>
      </c>
      <c r="DP808" s="533" t="str">
        <f t="shared" si="2486"/>
        <v/>
      </c>
      <c r="DQ808" s="532" t="str">
        <f t="shared" si="2487"/>
        <v/>
      </c>
      <c r="DR808" s="753">
        <f>COUNT(B808:S808)</f>
        <v>0</v>
      </c>
      <c r="DS808" s="111">
        <f>COUNT(U808:AL808)</f>
        <v>0</v>
      </c>
      <c r="DT808" s="111">
        <f>COUNT(AN808:BE808)</f>
        <v>0</v>
      </c>
      <c r="DU808" s="111">
        <f>COUNT(BG808:BX808)</f>
        <v>0</v>
      </c>
      <c r="DV808" s="602"/>
      <c r="DW808" s="719"/>
      <c r="DX808" s="719"/>
      <c r="DY808" s="719"/>
      <c r="DZ808" s="719"/>
      <c r="EA808" s="719"/>
      <c r="EB808" s="719"/>
      <c r="EC808" s="719"/>
      <c r="ED808" s="719"/>
      <c r="EE808" s="603"/>
    </row>
    <row r="809" spans="1:135" s="604" customFormat="1" ht="15.75" customHeight="1">
      <c r="A809" s="890" t="s">
        <v>650</v>
      </c>
      <c r="B809" s="233"/>
      <c r="C809" s="233"/>
      <c r="D809" s="233"/>
      <c r="E809" s="233"/>
      <c r="F809" s="233"/>
      <c r="G809" s="233"/>
      <c r="H809" s="233"/>
      <c r="I809" s="233"/>
      <c r="J809" s="233"/>
      <c r="K809" s="233"/>
      <c r="L809" s="233"/>
      <c r="M809" s="233"/>
      <c r="N809" s="233"/>
      <c r="O809" s="233"/>
      <c r="P809" s="233"/>
      <c r="Q809" s="233"/>
      <c r="R809" s="233"/>
      <c r="S809" s="233"/>
      <c r="T809" s="880"/>
      <c r="U809" s="233"/>
      <c r="V809" s="233"/>
      <c r="W809" s="233"/>
      <c r="X809" s="233"/>
      <c r="Y809" s="233"/>
      <c r="Z809" s="233"/>
      <c r="AA809" s="233"/>
      <c r="AB809" s="233"/>
      <c r="AC809" s="233"/>
      <c r="AD809" s="233"/>
      <c r="AE809" s="233"/>
      <c r="AF809" s="233"/>
      <c r="AG809" s="233"/>
      <c r="AH809" s="233"/>
      <c r="AI809" s="233"/>
      <c r="AJ809" s="233"/>
      <c r="AK809" s="233"/>
      <c r="AL809" s="233"/>
      <c r="AM809" s="880"/>
      <c r="AN809" s="233"/>
      <c r="AO809" s="233"/>
      <c r="AP809" s="233"/>
      <c r="AQ809" s="233"/>
      <c r="AR809" s="233"/>
      <c r="AS809" s="233"/>
      <c r="AT809" s="233"/>
      <c r="AU809" s="233"/>
      <c r="AV809" s="233"/>
      <c r="AW809" s="233"/>
      <c r="AX809" s="233"/>
      <c r="AY809" s="233"/>
      <c r="AZ809" s="233"/>
      <c r="BA809" s="233"/>
      <c r="BB809" s="233"/>
      <c r="BC809" s="233"/>
      <c r="BD809" s="233"/>
      <c r="BE809" s="233"/>
      <c r="BF809" s="880"/>
      <c r="BG809" s="233"/>
      <c r="BH809" s="233"/>
      <c r="BI809" s="233"/>
      <c r="BJ809" s="233"/>
      <c r="BK809" s="233"/>
      <c r="BL809" s="233"/>
      <c r="BM809" s="233"/>
      <c r="BN809" s="233"/>
      <c r="BO809" s="233"/>
      <c r="BP809" s="233"/>
      <c r="BQ809" s="233"/>
      <c r="BR809" s="233"/>
      <c r="BS809" s="233"/>
      <c r="BT809" s="233"/>
      <c r="BU809" s="233"/>
      <c r="BV809" s="233"/>
      <c r="BW809" s="233"/>
      <c r="BX809" s="233"/>
      <c r="BY809" s="880"/>
      <c r="BZ809" s="233">
        <v>0</v>
      </c>
      <c r="CA809" s="233">
        <v>0</v>
      </c>
      <c r="CB809" s="233">
        <v>0</v>
      </c>
      <c r="CC809" s="233">
        <v>0</v>
      </c>
      <c r="CD809" s="698" t="str">
        <f>IF(DR809&lt;3,"",(SUM(B809:S809)-MIN(B809:S809)-MAX(B809:S809))/(DR809-2))</f>
        <v/>
      </c>
      <c r="CE809" s="698" t="str">
        <f>IF(DS809&lt;3,"",(SUM(U809:AL809)-MIN(U809:AL809)-MAX(U809:AL809))/(DS809-2))</f>
        <v/>
      </c>
      <c r="CF809" s="698" t="str">
        <f>IF(DT809&lt;3,"",(SUM(AN809:BE809)-MIN(AN809:BE809)-MAX(AN809:BE809))/(DT809-2))</f>
        <v/>
      </c>
      <c r="CG809" s="787" t="str">
        <f>IF(DU809&lt;3,"",(SUM(BG809:BX809)-MIN(BG809:BX809)-MAX(BG809:BX809))/(DU809-2))</f>
        <v/>
      </c>
      <c r="CH809" s="1371" t="str">
        <f t="shared" si="2452"/>
        <v/>
      </c>
      <c r="CI809" s="1372" t="str">
        <f t="shared" si="2453"/>
        <v/>
      </c>
      <c r="CJ809" s="1373" t="str">
        <f t="shared" si="2454"/>
        <v/>
      </c>
      <c r="CK809" s="1373" t="str">
        <f t="shared" si="2455"/>
        <v/>
      </c>
      <c r="CL809" s="1373" t="str">
        <f t="shared" si="2456"/>
        <v/>
      </c>
      <c r="CM809" s="1373" t="str">
        <f t="shared" si="2457"/>
        <v/>
      </c>
      <c r="CN809" s="1373" t="str">
        <f t="shared" si="2458"/>
        <v/>
      </c>
      <c r="CO809" s="1374" t="str">
        <f t="shared" si="2459"/>
        <v/>
      </c>
      <c r="CP809" s="1374" t="str">
        <f t="shared" si="2460"/>
        <v/>
      </c>
      <c r="CQ809" s="1374" t="str">
        <f t="shared" si="2461"/>
        <v/>
      </c>
      <c r="CR809" s="1374" t="str">
        <f t="shared" si="2462"/>
        <v/>
      </c>
      <c r="CS809" s="1373" t="str">
        <f t="shared" si="2463"/>
        <v/>
      </c>
      <c r="CT809" s="1373" t="str">
        <f t="shared" si="2464"/>
        <v/>
      </c>
      <c r="CU809" s="1373" t="str">
        <f t="shared" si="2465"/>
        <v/>
      </c>
      <c r="CV809" s="1373" t="str">
        <f t="shared" si="2466"/>
        <v/>
      </c>
      <c r="CW809" s="1373" t="str">
        <f t="shared" si="2467"/>
        <v/>
      </c>
      <c r="CX809" s="1372" t="str">
        <f t="shared" si="2468"/>
        <v/>
      </c>
      <c r="CY809" s="1375" t="str">
        <f t="shared" si="2469"/>
        <v/>
      </c>
      <c r="CZ809" s="532" t="str">
        <f t="shared" si="2470"/>
        <v/>
      </c>
      <c r="DA809" s="533" t="str">
        <f t="shared" si="2471"/>
        <v/>
      </c>
      <c r="DB809" s="534" t="str">
        <f t="shared" si="2472"/>
        <v/>
      </c>
      <c r="DC809" s="534" t="str">
        <f t="shared" si="2473"/>
        <v/>
      </c>
      <c r="DD809" s="534" t="str">
        <f t="shared" si="2474"/>
        <v/>
      </c>
      <c r="DE809" s="534" t="str">
        <f t="shared" si="2475"/>
        <v/>
      </c>
      <c r="DF809" s="534" t="str">
        <f t="shared" si="2476"/>
        <v/>
      </c>
      <c r="DG809" s="535" t="str">
        <f t="shared" si="2477"/>
        <v/>
      </c>
      <c r="DH809" s="535" t="str">
        <f t="shared" si="2478"/>
        <v/>
      </c>
      <c r="DI809" s="535" t="str">
        <f t="shared" si="2479"/>
        <v/>
      </c>
      <c r="DJ809" s="535" t="str">
        <f t="shared" si="2480"/>
        <v/>
      </c>
      <c r="DK809" s="534" t="str">
        <f t="shared" si="2481"/>
        <v/>
      </c>
      <c r="DL809" s="534" t="str">
        <f t="shared" si="2482"/>
        <v/>
      </c>
      <c r="DM809" s="534" t="str">
        <f t="shared" si="2483"/>
        <v/>
      </c>
      <c r="DN809" s="534" t="str">
        <f t="shared" si="2484"/>
        <v/>
      </c>
      <c r="DO809" s="534" t="str">
        <f t="shared" si="2485"/>
        <v/>
      </c>
      <c r="DP809" s="533" t="str">
        <f t="shared" si="2486"/>
        <v/>
      </c>
      <c r="DQ809" s="532" t="str">
        <f t="shared" si="2487"/>
        <v/>
      </c>
      <c r="DR809" s="753">
        <f>COUNT(B809:S809)</f>
        <v>0</v>
      </c>
      <c r="DS809" s="111">
        <f>COUNT(U809:AL809)</f>
        <v>0</v>
      </c>
      <c r="DT809" s="111">
        <f>COUNT(AN809:BE809)</f>
        <v>0</v>
      </c>
      <c r="DU809" s="111">
        <f>COUNT(BG809:BX809)</f>
        <v>0</v>
      </c>
      <c r="DV809" s="602"/>
      <c r="DW809" s="719"/>
      <c r="DX809" s="719"/>
      <c r="DY809" s="719"/>
      <c r="DZ809" s="719"/>
      <c r="EA809" s="719"/>
      <c r="EB809" s="719"/>
      <c r="EC809" s="719"/>
      <c r="ED809" s="719"/>
      <c r="EE809" s="603"/>
    </row>
    <row r="810" spans="1:135" s="604" customFormat="1" ht="15.75" customHeight="1">
      <c r="A810" s="890" t="s">
        <v>482</v>
      </c>
      <c r="B810" s="891"/>
      <c r="C810" s="891"/>
      <c r="D810" s="891"/>
      <c r="E810" s="891">
        <v>600</v>
      </c>
      <c r="F810" s="891"/>
      <c r="G810" s="891"/>
      <c r="H810" s="891"/>
      <c r="I810" s="891"/>
      <c r="J810" s="891"/>
      <c r="K810" s="891"/>
      <c r="L810" s="891"/>
      <c r="M810" s="891"/>
      <c r="N810" s="891"/>
      <c r="O810" s="891"/>
      <c r="P810" s="891"/>
      <c r="Q810" s="891"/>
      <c r="R810" s="891"/>
      <c r="S810" s="891"/>
      <c r="T810" s="880"/>
      <c r="U810" s="233"/>
      <c r="V810" s="233">
        <v>196</v>
      </c>
      <c r="W810" s="233">
        <v>72</v>
      </c>
      <c r="X810" s="233">
        <v>960</v>
      </c>
      <c r="Y810" s="233"/>
      <c r="Z810" s="233"/>
      <c r="AA810" s="885"/>
      <c r="AB810" s="233"/>
      <c r="AC810" s="233"/>
      <c r="AD810" s="233"/>
      <c r="AE810" s="233"/>
      <c r="AF810" s="233"/>
      <c r="AG810" s="233"/>
      <c r="AH810" s="233"/>
      <c r="AI810" s="233"/>
      <c r="AJ810" s="233"/>
      <c r="AK810" s="233"/>
      <c r="AL810" s="233"/>
      <c r="AM810" s="880"/>
      <c r="AN810" s="233"/>
      <c r="AO810" s="233"/>
      <c r="AP810" s="233"/>
      <c r="AQ810" s="233">
        <v>840</v>
      </c>
      <c r="AR810" s="233"/>
      <c r="AS810" s="233"/>
      <c r="AT810" s="233"/>
      <c r="AU810" s="233"/>
      <c r="AV810" s="233"/>
      <c r="AW810" s="233"/>
      <c r="AX810" s="233"/>
      <c r="AY810" s="233"/>
      <c r="AZ810" s="233"/>
      <c r="BA810" s="233"/>
      <c r="BB810" s="233"/>
      <c r="BC810" s="233"/>
      <c r="BD810" s="233"/>
      <c r="BE810" s="233"/>
      <c r="BF810" s="880"/>
      <c r="BG810" s="233"/>
      <c r="BH810" s="233"/>
      <c r="BI810" s="233"/>
      <c r="BJ810" s="233">
        <v>150</v>
      </c>
      <c r="BK810" s="233"/>
      <c r="BL810" s="233"/>
      <c r="BM810" s="233"/>
      <c r="BN810" s="233"/>
      <c r="BO810" s="233"/>
      <c r="BP810" s="233"/>
      <c r="BQ810" s="233"/>
      <c r="BR810" s="233"/>
      <c r="BS810" s="233"/>
      <c r="BT810" s="233"/>
      <c r="BU810" s="233"/>
      <c r="BV810" s="233"/>
      <c r="BW810" s="233"/>
      <c r="BX810" s="233"/>
      <c r="BY810" s="880"/>
      <c r="BZ810" s="233">
        <v>600</v>
      </c>
      <c r="CA810" s="233">
        <v>600</v>
      </c>
      <c r="CB810" s="233">
        <v>840</v>
      </c>
      <c r="CC810" s="233">
        <v>840</v>
      </c>
      <c r="CD810" s="698" t="str">
        <f>IF(DR810&lt;3,"",(SUM(B810:S810)-MIN(B810:S810)-MAX(B810:S810))/(DR810-2))</f>
        <v/>
      </c>
      <c r="CE810" s="698">
        <f>IF(DS810&lt;3,"",(SUM(U810:AL810)-MIN(U810:AL810)-MAX(U810:AL810))/(DS810-2))</f>
        <v>196</v>
      </c>
      <c r="CF810" s="698" t="str">
        <f t="shared" si="2450"/>
        <v/>
      </c>
      <c r="CG810" s="787" t="str">
        <f t="shared" si="2451"/>
        <v/>
      </c>
      <c r="CH810" s="1371" t="str">
        <f t="shared" si="2452"/>
        <v/>
      </c>
      <c r="CI810" s="1372" t="str">
        <f t="shared" si="2453"/>
        <v/>
      </c>
      <c r="CJ810" s="1373" t="str">
        <f t="shared" si="2454"/>
        <v/>
      </c>
      <c r="CK810" s="1373" t="str">
        <f t="shared" si="2455"/>
        <v/>
      </c>
      <c r="CL810" s="1373" t="str">
        <f t="shared" si="2456"/>
        <v/>
      </c>
      <c r="CM810" s="1373" t="str">
        <f t="shared" si="2457"/>
        <v/>
      </c>
      <c r="CN810" s="1373" t="str">
        <f t="shared" si="2458"/>
        <v/>
      </c>
      <c r="CO810" s="1374" t="str">
        <f t="shared" si="2459"/>
        <v/>
      </c>
      <c r="CP810" s="1374" t="str">
        <f t="shared" si="2460"/>
        <v/>
      </c>
      <c r="CQ810" s="1374">
        <f t="shared" si="2461"/>
        <v>600</v>
      </c>
      <c r="CR810" s="1374" t="str">
        <f t="shared" si="2462"/>
        <v/>
      </c>
      <c r="CS810" s="1373" t="str">
        <f t="shared" si="2463"/>
        <v/>
      </c>
      <c r="CT810" s="1373" t="str">
        <f t="shared" si="2464"/>
        <v/>
      </c>
      <c r="CU810" s="1373" t="str">
        <f t="shared" si="2465"/>
        <v/>
      </c>
      <c r="CV810" s="1373" t="str">
        <f t="shared" si="2466"/>
        <v/>
      </c>
      <c r="CW810" s="1373" t="str">
        <f t="shared" si="2467"/>
        <v/>
      </c>
      <c r="CX810" s="1372" t="str">
        <f t="shared" si="2468"/>
        <v/>
      </c>
      <c r="CY810" s="1375" t="str">
        <f t="shared" si="2469"/>
        <v/>
      </c>
      <c r="CZ810" s="532" t="str">
        <f t="shared" si="2470"/>
        <v/>
      </c>
      <c r="DA810" s="533" t="str">
        <f t="shared" si="2471"/>
        <v/>
      </c>
      <c r="DB810" s="534" t="str">
        <f t="shared" si="2472"/>
        <v/>
      </c>
      <c r="DC810" s="534" t="str">
        <f t="shared" si="2473"/>
        <v/>
      </c>
      <c r="DD810" s="534" t="str">
        <f t="shared" si="2474"/>
        <v/>
      </c>
      <c r="DE810" s="534" t="str">
        <f t="shared" si="2475"/>
        <v/>
      </c>
      <c r="DF810" s="534" t="str">
        <f t="shared" si="2476"/>
        <v/>
      </c>
      <c r="DG810" s="535" t="str">
        <f t="shared" si="2477"/>
        <v/>
      </c>
      <c r="DH810" s="535">
        <f t="shared" si="2478"/>
        <v>72</v>
      </c>
      <c r="DI810" s="535">
        <f t="shared" si="2479"/>
        <v>196</v>
      </c>
      <c r="DJ810" s="535">
        <f t="shared" si="2480"/>
        <v>960</v>
      </c>
      <c r="DK810" s="534" t="str">
        <f t="shared" si="2481"/>
        <v/>
      </c>
      <c r="DL810" s="534" t="str">
        <f t="shared" si="2482"/>
        <v/>
      </c>
      <c r="DM810" s="534" t="str">
        <f t="shared" si="2483"/>
        <v/>
      </c>
      <c r="DN810" s="534" t="str">
        <f t="shared" si="2484"/>
        <v/>
      </c>
      <c r="DO810" s="534" t="str">
        <f t="shared" si="2485"/>
        <v/>
      </c>
      <c r="DP810" s="533" t="str">
        <f t="shared" si="2486"/>
        <v/>
      </c>
      <c r="DQ810" s="532" t="str">
        <f t="shared" si="2487"/>
        <v/>
      </c>
      <c r="DR810" s="753">
        <f>COUNT(B810:S810)</f>
        <v>1</v>
      </c>
      <c r="DS810" s="111">
        <f>COUNT(U810:AL810)</f>
        <v>3</v>
      </c>
      <c r="DT810" s="111">
        <f t="shared" si="2490"/>
        <v>1</v>
      </c>
      <c r="DU810" s="111">
        <f t="shared" si="2491"/>
        <v>1</v>
      </c>
      <c r="DV810" s="602"/>
      <c r="DW810" s="719"/>
      <c r="DX810" s="719"/>
      <c r="DY810" s="719"/>
      <c r="DZ810" s="719"/>
      <c r="EA810" s="719"/>
      <c r="EB810" s="719"/>
      <c r="EC810" s="719"/>
      <c r="ED810" s="719"/>
      <c r="EE810" s="603"/>
    </row>
    <row r="811" spans="1:135" s="604" customFormat="1" ht="15.75" customHeight="1">
      <c r="A811" s="892" t="s">
        <v>483</v>
      </c>
      <c r="B811" s="893"/>
      <c r="C811" s="893"/>
      <c r="D811" s="893"/>
      <c r="E811" s="893"/>
      <c r="F811" s="893"/>
      <c r="G811" s="893"/>
      <c r="H811" s="893"/>
      <c r="I811" s="893"/>
      <c r="J811" s="893"/>
      <c r="K811" s="893"/>
      <c r="L811" s="893"/>
      <c r="M811" s="893"/>
      <c r="N811" s="893"/>
      <c r="O811" s="893"/>
      <c r="P811" s="893"/>
      <c r="Q811" s="893"/>
      <c r="R811" s="893"/>
      <c r="S811" s="893"/>
      <c r="T811" s="880"/>
      <c r="U811" s="1347"/>
      <c r="V811" s="1347"/>
      <c r="W811" s="1347"/>
      <c r="X811" s="893"/>
      <c r="Y811" s="893"/>
      <c r="Z811" s="893"/>
      <c r="AA811" s="893"/>
      <c r="AB811" s="893"/>
      <c r="AC811" s="893"/>
      <c r="AD811" s="893"/>
      <c r="AE811" s="893"/>
      <c r="AF811" s="893"/>
      <c r="AG811" s="893"/>
      <c r="AH811" s="893"/>
      <c r="AI811" s="893"/>
      <c r="AJ811" s="893"/>
      <c r="AK811" s="893"/>
      <c r="AL811" s="893"/>
      <c r="AM811" s="880"/>
      <c r="AN811" s="893"/>
      <c r="AO811" s="893"/>
      <c r="AP811" s="893"/>
      <c r="AQ811" s="893"/>
      <c r="AR811" s="893"/>
      <c r="AS811" s="893"/>
      <c r="AT811" s="893"/>
      <c r="AU811" s="893"/>
      <c r="AV811" s="893"/>
      <c r="AW811" s="893"/>
      <c r="AX811" s="893"/>
      <c r="AY811" s="893"/>
      <c r="AZ811" s="893"/>
      <c r="BA811" s="893"/>
      <c r="BB811" s="893"/>
      <c r="BC811" s="893"/>
      <c r="BD811" s="893"/>
      <c r="BE811" s="893"/>
      <c r="BF811" s="880"/>
      <c r="BG811" s="893"/>
      <c r="BH811" s="893"/>
      <c r="BI811" s="893"/>
      <c r="BJ811" s="893"/>
      <c r="BK811" s="893"/>
      <c r="BL811" s="893"/>
      <c r="BM811" s="893"/>
      <c r="BN811" s="893"/>
      <c r="BO811" s="893"/>
      <c r="BP811" s="893"/>
      <c r="BQ811" s="893"/>
      <c r="BR811" s="893"/>
      <c r="BS811" s="893"/>
      <c r="BT811" s="893"/>
      <c r="BU811" s="893"/>
      <c r="BV811" s="893"/>
      <c r="BW811" s="893"/>
      <c r="BX811" s="893"/>
      <c r="BY811" s="880"/>
      <c r="BZ811" s="893">
        <f>BZ20-BZ31</f>
        <v>7522.908313376669</v>
      </c>
      <c r="CA811" s="893">
        <f>CA20-CA31</f>
        <v>16132.908313376669</v>
      </c>
      <c r="CB811" s="893">
        <f>CB20-CB31</f>
        <v>27086.924050632922</v>
      </c>
      <c r="CC811" s="893">
        <f>CC20-CC31</f>
        <v>202426.92405063292</v>
      </c>
      <c r="CD811" s="690"/>
      <c r="CE811" s="690"/>
      <c r="CF811" s="690"/>
      <c r="CG811" s="786"/>
      <c r="CH811" s="1387"/>
      <c r="CI811" s="1387"/>
      <c r="CJ811" s="1387"/>
      <c r="CK811" s="1387"/>
      <c r="CL811" s="1387"/>
      <c r="CM811" s="1387"/>
      <c r="CN811" s="1387"/>
      <c r="CO811" s="1387"/>
      <c r="CP811" s="1387"/>
      <c r="CQ811" s="1387"/>
      <c r="CR811" s="1387"/>
      <c r="CS811" s="1387"/>
      <c r="CT811" s="1387"/>
      <c r="CU811" s="1387"/>
      <c r="CV811" s="1387"/>
      <c r="CW811" s="1387"/>
      <c r="CX811" s="1387"/>
      <c r="CY811" s="1388"/>
      <c r="CZ811" s="735"/>
      <c r="DA811" s="736"/>
      <c r="DB811" s="736"/>
      <c r="DC811" s="736"/>
      <c r="DD811" s="736"/>
      <c r="DE811" s="736"/>
      <c r="DF811" s="736"/>
      <c r="DG811" s="736"/>
      <c r="DH811" s="736"/>
      <c r="DI811" s="736"/>
      <c r="DJ811" s="736"/>
      <c r="DK811" s="736"/>
      <c r="DL811" s="736"/>
      <c r="DM811" s="736"/>
      <c r="DN811" s="736"/>
      <c r="DO811" s="736"/>
      <c r="DP811" s="736"/>
      <c r="DQ811" s="736"/>
      <c r="DR811" s="699"/>
      <c r="DS811" s="112"/>
      <c r="DT811" s="112"/>
      <c r="DU811" s="112"/>
      <c r="DV811" s="692"/>
      <c r="DW811" s="718"/>
      <c r="DX811" s="718"/>
      <c r="DY811" s="718"/>
      <c r="DZ811" s="718"/>
      <c r="EA811" s="718"/>
      <c r="EB811" s="718"/>
      <c r="EC811" s="718"/>
      <c r="ED811" s="718"/>
      <c r="EE811" s="603"/>
    </row>
    <row r="812" spans="1:135" s="604" customFormat="1" ht="15.75" customHeight="1">
      <c r="A812" s="718" t="s">
        <v>484</v>
      </c>
      <c r="B812" s="894">
        <f>SUM(B772:B776,B781:B785,B790:B811)</f>
        <v>7690</v>
      </c>
      <c r="C812" s="894">
        <f t="shared" ref="C812:S812" si="2497">SUM(C772:C776,C781:C785,C790:C811)</f>
        <v>6710</v>
      </c>
      <c r="D812" s="894">
        <f t="shared" si="2497"/>
        <v>4715</v>
      </c>
      <c r="E812" s="894">
        <f t="shared" si="2497"/>
        <v>5196</v>
      </c>
      <c r="F812" s="894">
        <f t="shared" si="2497"/>
        <v>0</v>
      </c>
      <c r="G812" s="894">
        <f t="shared" si="2497"/>
        <v>2398</v>
      </c>
      <c r="H812" s="894">
        <f t="shared" si="2497"/>
        <v>4815</v>
      </c>
      <c r="I812" s="894">
        <f t="shared" si="2497"/>
        <v>5304</v>
      </c>
      <c r="J812" s="894">
        <f t="shared" si="2497"/>
        <v>5284</v>
      </c>
      <c r="K812" s="894">
        <f t="shared" si="2497"/>
        <v>1500</v>
      </c>
      <c r="L812" s="894">
        <f t="shared" si="2497"/>
        <v>6970</v>
      </c>
      <c r="M812" s="894">
        <f t="shared" si="2497"/>
        <v>0</v>
      </c>
      <c r="N812" s="894">
        <f t="shared" si="2497"/>
        <v>8424</v>
      </c>
      <c r="O812" s="894">
        <f t="shared" si="2497"/>
        <v>3444</v>
      </c>
      <c r="P812" s="894">
        <f t="shared" si="2497"/>
        <v>9590</v>
      </c>
      <c r="Q812" s="894">
        <f t="shared" si="2497"/>
        <v>3460</v>
      </c>
      <c r="R812" s="894">
        <f t="shared" si="2497"/>
        <v>11145</v>
      </c>
      <c r="S812" s="894">
        <f t="shared" si="2497"/>
        <v>40177</v>
      </c>
      <c r="T812" s="895"/>
      <c r="U812" s="894">
        <f t="shared" ref="U812:AL812" si="2498">SUM(U772:U776,U781:U785,U790:U811)</f>
        <v>7529</v>
      </c>
      <c r="V812" s="894">
        <f t="shared" si="2498"/>
        <v>14338</v>
      </c>
      <c r="W812" s="894">
        <f t="shared" si="2498"/>
        <v>6330</v>
      </c>
      <c r="X812" s="894">
        <f t="shared" si="2498"/>
        <v>4898</v>
      </c>
      <c r="Y812" s="894">
        <f t="shared" si="2498"/>
        <v>6804</v>
      </c>
      <c r="Z812" s="894">
        <f t="shared" si="2498"/>
        <v>13898</v>
      </c>
      <c r="AA812" s="894">
        <f t="shared" si="2498"/>
        <v>8648</v>
      </c>
      <c r="AB812" s="894">
        <f t="shared" si="2498"/>
        <v>2904</v>
      </c>
      <c r="AC812" s="894">
        <f t="shared" si="2498"/>
        <v>7344</v>
      </c>
      <c r="AD812" s="894">
        <f t="shared" si="2498"/>
        <v>14615</v>
      </c>
      <c r="AE812" s="894">
        <f t="shared" si="2498"/>
        <v>6688</v>
      </c>
      <c r="AF812" s="894">
        <f t="shared" si="2498"/>
        <v>35995</v>
      </c>
      <c r="AG812" s="894">
        <f t="shared" si="2498"/>
        <v>22362</v>
      </c>
      <c r="AH812" s="894">
        <f t="shared" si="2498"/>
        <v>7844</v>
      </c>
      <c r="AI812" s="894">
        <f t="shared" si="2498"/>
        <v>29206</v>
      </c>
      <c r="AJ812" s="894">
        <f t="shared" si="2498"/>
        <v>5466</v>
      </c>
      <c r="AK812" s="894">
        <f t="shared" si="2498"/>
        <v>11188</v>
      </c>
      <c r="AL812" s="894">
        <f t="shared" si="2498"/>
        <v>34984</v>
      </c>
      <c r="AM812" s="895"/>
      <c r="AN812" s="894">
        <f t="shared" ref="AN812:BE812" si="2499">SUM(AN772:AN776,AN781:AN785,AN790:AN811)</f>
        <v>36950</v>
      </c>
      <c r="AO812" s="894">
        <f t="shared" si="2499"/>
        <v>18727</v>
      </c>
      <c r="AP812" s="894">
        <f t="shared" si="2499"/>
        <v>43750</v>
      </c>
      <c r="AQ812" s="894">
        <f t="shared" si="2499"/>
        <v>18628</v>
      </c>
      <c r="AR812" s="894">
        <f t="shared" si="2499"/>
        <v>0</v>
      </c>
      <c r="AS812" s="894">
        <f t="shared" si="2499"/>
        <v>17620</v>
      </c>
      <c r="AT812" s="894">
        <f t="shared" si="2499"/>
        <v>23355</v>
      </c>
      <c r="AU812" s="894">
        <f t="shared" si="2499"/>
        <v>22655</v>
      </c>
      <c r="AV812" s="894">
        <f t="shared" si="2499"/>
        <v>41420</v>
      </c>
      <c r="AW812" s="894">
        <f t="shared" si="2499"/>
        <v>16670</v>
      </c>
      <c r="AX812" s="894">
        <f t="shared" si="2499"/>
        <v>21145</v>
      </c>
      <c r="AY812" s="894">
        <f t="shared" si="2499"/>
        <v>22180</v>
      </c>
      <c r="AZ812" s="894">
        <f t="shared" si="2499"/>
        <v>7596</v>
      </c>
      <c r="BA812" s="894">
        <f t="shared" si="2499"/>
        <v>11386</v>
      </c>
      <c r="BB812" s="894">
        <f t="shared" si="2499"/>
        <v>0</v>
      </c>
      <c r="BC812" s="894">
        <f t="shared" si="2499"/>
        <v>15728</v>
      </c>
      <c r="BD812" s="894">
        <f t="shared" si="2499"/>
        <v>15542</v>
      </c>
      <c r="BE812" s="894">
        <f t="shared" si="2499"/>
        <v>15890</v>
      </c>
      <c r="BF812" s="895"/>
      <c r="BG812" s="894">
        <f t="shared" ref="BG812:BX812" si="2500">SUM(BG772:BG776,BG781:BG785,BG790:BG811)</f>
        <v>48970</v>
      </c>
      <c r="BH812" s="894">
        <f t="shared" si="2500"/>
        <v>12861</v>
      </c>
      <c r="BI812" s="894">
        <f t="shared" si="2500"/>
        <v>51250</v>
      </c>
      <c r="BJ812" s="894">
        <f t="shared" si="2500"/>
        <v>13990</v>
      </c>
      <c r="BK812" s="894">
        <f t="shared" si="2500"/>
        <v>1080</v>
      </c>
      <c r="BL812" s="894">
        <f t="shared" si="2500"/>
        <v>19560</v>
      </c>
      <c r="BM812" s="894">
        <f t="shared" si="2500"/>
        <v>19225</v>
      </c>
      <c r="BN812" s="894">
        <f t="shared" si="2500"/>
        <v>16700</v>
      </c>
      <c r="BO812" s="894">
        <f t="shared" si="2500"/>
        <v>45540</v>
      </c>
      <c r="BP812" s="894">
        <f t="shared" si="2500"/>
        <v>13400</v>
      </c>
      <c r="BQ812" s="894">
        <f t="shared" si="2500"/>
        <v>17725</v>
      </c>
      <c r="BR812" s="894">
        <f t="shared" si="2500"/>
        <v>9390</v>
      </c>
      <c r="BS812" s="894">
        <f t="shared" si="2500"/>
        <v>0</v>
      </c>
      <c r="BT812" s="894">
        <f t="shared" si="2500"/>
        <v>30815</v>
      </c>
      <c r="BU812" s="894">
        <f t="shared" si="2500"/>
        <v>0</v>
      </c>
      <c r="BV812" s="894">
        <f t="shared" si="2500"/>
        <v>0</v>
      </c>
      <c r="BW812" s="894">
        <f t="shared" si="2500"/>
        <v>20750</v>
      </c>
      <c r="BX812" s="894">
        <f t="shared" si="2500"/>
        <v>0</v>
      </c>
      <c r="BY812" s="895"/>
      <c r="BZ812" s="896">
        <f>SUM(BZ772:BZ776,BZ781:BZ785,BZ790:BZ810)</f>
        <v>9782</v>
      </c>
      <c r="CA812" s="896">
        <f>SUM(CA772:CA776,CA781:CA785,CA790:CA810)</f>
        <v>13124</v>
      </c>
      <c r="CB812" s="896">
        <f>SUM(CB772:CB776,CB781:CB785,CB790:CB810)</f>
        <v>45810</v>
      </c>
      <c r="CC812" s="896">
        <f>SUM(CC772:CC776,CC781:CC785,CC790:CC810)</f>
        <v>77755</v>
      </c>
      <c r="CD812" s="698">
        <f>IF(DR812&lt;3,"",(SUM(B812:S812)-MIN(B812:S812)-MAX(B812:S812))/(DR812-2))</f>
        <v>5415.3125</v>
      </c>
      <c r="CE812" s="698">
        <f>IF(DS812&lt;3,"",(SUM(U812:AL812)-MIN(U812:AL812)-MAX(U812:AL812))/(DS812-2))</f>
        <v>12633.875</v>
      </c>
      <c r="CF812" s="698">
        <f>IF(DT812&lt;3,"",(SUM(AN812:BE812)-MIN(AN812:BE812)-MAX(AN812:BE812))/(DT812-2))</f>
        <v>19093.25</v>
      </c>
      <c r="CG812" s="787">
        <f>IF(DU812&lt;3,"",(SUM(BG812:BX812)-MIN(BG812:BX812)-MAX(BG812:BX812))/(DU812-2))</f>
        <v>16875.375</v>
      </c>
      <c r="CH812" s="1371">
        <f t="shared" ref="CH812:CY812" si="2501">IF($CH$4=$CD$4,IF(OR(-FLOOR(((18-COUNT($B812:$S812))/2),1)+CH$7&lt;1,-FLOOR(((18-COUNT($B812:$S812))/2),1)+CH$7&gt;COUNT($B812:$S812)),"",LARGE($B812:$S812,-FLOOR(((18-COUNT($B812:$S812))/2),1)+CH$7)),IF(OR(-FLOOR(((18-COUNT($AN812:$BE812))/2),1)+CH$7&lt;1,-FLOOR(((18-COUNT($AN812:$BE812))/2),1)+CH$7&gt;COUNT($AN812:$BE812)),"",LARGE($AN812:$BE812,-FLOOR(((18-COUNT($AN812:$BE812))/2),1)+CH$7)))</f>
        <v>0</v>
      </c>
      <c r="CI812" s="1372">
        <f t="shared" si="2501"/>
        <v>0</v>
      </c>
      <c r="CJ812" s="1373">
        <f t="shared" si="2501"/>
        <v>1500</v>
      </c>
      <c r="CK812" s="1373">
        <f t="shared" si="2501"/>
        <v>2398</v>
      </c>
      <c r="CL812" s="1373">
        <f t="shared" si="2501"/>
        <v>3444</v>
      </c>
      <c r="CM812" s="1373">
        <f t="shared" si="2501"/>
        <v>3460</v>
      </c>
      <c r="CN812" s="1373">
        <f t="shared" si="2501"/>
        <v>4715</v>
      </c>
      <c r="CO812" s="1374">
        <f t="shared" si="2501"/>
        <v>4815</v>
      </c>
      <c r="CP812" s="1374">
        <f t="shared" si="2501"/>
        <v>5196</v>
      </c>
      <c r="CQ812" s="1374">
        <f t="shared" si="2501"/>
        <v>5284</v>
      </c>
      <c r="CR812" s="1374">
        <f t="shared" si="2501"/>
        <v>5304</v>
      </c>
      <c r="CS812" s="1373">
        <f t="shared" si="2501"/>
        <v>6710</v>
      </c>
      <c r="CT812" s="1373">
        <f t="shared" si="2501"/>
        <v>6970</v>
      </c>
      <c r="CU812" s="1373">
        <f t="shared" si="2501"/>
        <v>7690</v>
      </c>
      <c r="CV812" s="1373">
        <f t="shared" si="2501"/>
        <v>8424</v>
      </c>
      <c r="CW812" s="1373">
        <f t="shared" si="2501"/>
        <v>9590</v>
      </c>
      <c r="CX812" s="1372">
        <f t="shared" si="2501"/>
        <v>11145</v>
      </c>
      <c r="CY812" s="1375">
        <f t="shared" si="2501"/>
        <v>40177</v>
      </c>
      <c r="CZ812" s="532">
        <f t="shared" ref="CZ812:DQ812" si="2502">IF($CH$4=$CD$4,IF(OR(-FLOOR(((18-COUNT($U812:$AL812))/2),1)+CZ$7&lt;1,-FLOOR(((18-COUNT($U812:$AL812))/2),1)+CZ$7&gt;COUNT($U812:$AL812)),"",LARGE($U812:$AL812,-FLOOR(((18-COUNT($U812:$AL812))/2),1)+CZ$7)),IF(OR(-FLOOR(((18-COUNT($BG812:$BX812))/2),1)+CZ$7&lt;1,-FLOOR(((18-COUNT($BG812:$BX812))/2),1)+CZ$7&gt;COUNT($BG812:$BX812)),"",LARGE($BG812:$BX812,-FLOOR(((18-COUNT($BG812:$BX812))/2),1)+CZ$7)))</f>
        <v>2904</v>
      </c>
      <c r="DA812" s="533">
        <f t="shared" si="2502"/>
        <v>4898</v>
      </c>
      <c r="DB812" s="534">
        <f t="shared" si="2502"/>
        <v>5466</v>
      </c>
      <c r="DC812" s="534">
        <f t="shared" si="2502"/>
        <v>6330</v>
      </c>
      <c r="DD812" s="534">
        <f t="shared" si="2502"/>
        <v>6688</v>
      </c>
      <c r="DE812" s="534">
        <f t="shared" si="2502"/>
        <v>6804</v>
      </c>
      <c r="DF812" s="534">
        <f t="shared" si="2502"/>
        <v>7344</v>
      </c>
      <c r="DG812" s="535">
        <f t="shared" si="2502"/>
        <v>7529</v>
      </c>
      <c r="DH812" s="535">
        <f t="shared" si="2502"/>
        <v>7844</v>
      </c>
      <c r="DI812" s="535">
        <f t="shared" si="2502"/>
        <v>8648</v>
      </c>
      <c r="DJ812" s="535">
        <f t="shared" si="2502"/>
        <v>11188</v>
      </c>
      <c r="DK812" s="534">
        <f t="shared" si="2502"/>
        <v>13898</v>
      </c>
      <c r="DL812" s="534">
        <f t="shared" si="2502"/>
        <v>14338</v>
      </c>
      <c r="DM812" s="534">
        <f t="shared" si="2502"/>
        <v>14615</v>
      </c>
      <c r="DN812" s="534">
        <f t="shared" si="2502"/>
        <v>22362</v>
      </c>
      <c r="DO812" s="534">
        <f t="shared" si="2502"/>
        <v>29206</v>
      </c>
      <c r="DP812" s="533">
        <f t="shared" si="2502"/>
        <v>34984</v>
      </c>
      <c r="DQ812" s="532">
        <f t="shared" si="2502"/>
        <v>35995</v>
      </c>
      <c r="DR812" s="753">
        <f>COUNT(B812:S812)</f>
        <v>18</v>
      </c>
      <c r="DS812" s="111">
        <f>COUNT(U812:AL812)</f>
        <v>18</v>
      </c>
      <c r="DT812" s="111">
        <f>COUNT(AN812:BE812)</f>
        <v>18</v>
      </c>
      <c r="DU812" s="111">
        <f>COUNT(BG812:BX812)</f>
        <v>18</v>
      </c>
      <c r="DV812" s="602"/>
      <c r="ED812" s="719"/>
      <c r="EE812" s="603"/>
    </row>
    <row r="813" spans="1:135" s="604" customFormat="1" ht="15.75" customHeight="1">
      <c r="A813" s="490" t="s">
        <v>485</v>
      </c>
      <c r="B813" s="897"/>
      <c r="C813" s="897"/>
      <c r="D813" s="897"/>
      <c r="E813" s="897"/>
      <c r="F813" s="897"/>
      <c r="G813" s="897"/>
      <c r="H813" s="897"/>
      <c r="I813" s="897"/>
      <c r="J813" s="897"/>
      <c r="K813" s="897"/>
      <c r="L813" s="897"/>
      <c r="M813" s="897"/>
      <c r="N813" s="897"/>
      <c r="O813" s="897"/>
      <c r="P813" s="897"/>
      <c r="Q813" s="897"/>
      <c r="R813" s="897"/>
      <c r="S813" s="897"/>
      <c r="T813" s="880"/>
      <c r="U813" s="897"/>
      <c r="V813" s="897"/>
      <c r="W813" s="897"/>
      <c r="X813" s="897"/>
      <c r="Y813" s="897"/>
      <c r="Z813" s="897"/>
      <c r="AA813" s="897"/>
      <c r="AB813" s="897"/>
      <c r="AC813" s="897"/>
      <c r="AD813" s="897"/>
      <c r="AE813" s="897"/>
      <c r="AF813" s="897"/>
      <c r="AG813" s="897"/>
      <c r="AH813" s="897"/>
      <c r="AI813" s="897"/>
      <c r="AJ813" s="897"/>
      <c r="AK813" s="897"/>
      <c r="AL813" s="897"/>
      <c r="AM813" s="880"/>
      <c r="AN813" s="897"/>
      <c r="AO813" s="897"/>
      <c r="AP813" s="897"/>
      <c r="AQ813" s="897"/>
      <c r="AR813" s="897"/>
      <c r="AS813" s="897"/>
      <c r="AT813" s="897"/>
      <c r="AU813" s="897"/>
      <c r="AV813" s="897"/>
      <c r="AW813" s="897"/>
      <c r="AX813" s="897"/>
      <c r="AY813" s="897"/>
      <c r="AZ813" s="897"/>
      <c r="BA813" s="897"/>
      <c r="BB813" s="897"/>
      <c r="BC813" s="897"/>
      <c r="BD813" s="897"/>
      <c r="BE813" s="897"/>
      <c r="BF813" s="880"/>
      <c r="BG813" s="897"/>
      <c r="BH813" s="897"/>
      <c r="BI813" s="897"/>
      <c r="BJ813" s="897"/>
      <c r="BK813" s="897"/>
      <c r="BL813" s="897"/>
      <c r="BM813" s="897"/>
      <c r="BN813" s="897"/>
      <c r="BO813" s="897"/>
      <c r="BP813" s="897"/>
      <c r="BQ813" s="897"/>
      <c r="BR813" s="897"/>
      <c r="BS813" s="897"/>
      <c r="BT813" s="897"/>
      <c r="BU813" s="897"/>
      <c r="BV813" s="897"/>
      <c r="BW813" s="897"/>
      <c r="BX813" s="897"/>
      <c r="BY813" s="880"/>
      <c r="BZ813" s="898"/>
      <c r="CA813" s="898"/>
      <c r="CB813" s="898"/>
      <c r="CC813" s="898"/>
      <c r="CD813" s="718"/>
      <c r="CE813" s="718"/>
      <c r="CF813" s="718"/>
      <c r="CG813" s="718"/>
      <c r="CH813" s="1412"/>
      <c r="CI813" s="1412"/>
      <c r="CJ813" s="1412"/>
      <c r="CK813" s="1412"/>
      <c r="CL813" s="1412"/>
      <c r="CM813" s="1412"/>
      <c r="CN813" s="1412"/>
      <c r="CO813" s="1412"/>
      <c r="CP813" s="1412"/>
      <c r="CQ813" s="1412"/>
      <c r="CR813" s="1412"/>
      <c r="CS813" s="1412"/>
      <c r="CT813" s="1412"/>
      <c r="CU813" s="1412"/>
      <c r="CV813" s="1412"/>
      <c r="CW813" s="1412"/>
      <c r="CX813" s="1412"/>
      <c r="CY813" s="1412"/>
      <c r="CZ813" s="718"/>
      <c r="DA813" s="208"/>
      <c r="DB813" s="208"/>
      <c r="DC813" s="208"/>
      <c r="DD813" s="208"/>
      <c r="DE813" s="208"/>
      <c r="DF813" s="718"/>
      <c r="DG813" s="718"/>
      <c r="DH813" s="718"/>
      <c r="DI813" s="718"/>
      <c r="DJ813" s="718"/>
      <c r="DK813" s="718"/>
      <c r="DL813" s="718"/>
      <c r="DM813" s="718"/>
      <c r="DN813" s="718"/>
      <c r="DO813" s="718"/>
      <c r="DP813" s="718"/>
      <c r="DQ813" s="718"/>
      <c r="DR813" s="718"/>
      <c r="DS813" s="718"/>
      <c r="DT813" s="718"/>
      <c r="DU813" s="718"/>
      <c r="DV813" s="718"/>
      <c r="DW813" s="718"/>
      <c r="DX813" s="718"/>
      <c r="DY813" s="718"/>
      <c r="DZ813" s="718"/>
      <c r="EA813" s="718"/>
      <c r="EB813" s="718"/>
      <c r="EC813" s="718"/>
      <c r="ED813" s="718"/>
      <c r="EE813" s="603"/>
    </row>
    <row r="814" spans="1:135" s="604" customFormat="1" ht="15.75" customHeight="1">
      <c r="A814" s="490"/>
      <c r="B814" s="897"/>
      <c r="C814" s="897"/>
      <c r="D814" s="897"/>
      <c r="E814" s="897"/>
      <c r="F814" s="897"/>
      <c r="G814" s="897"/>
      <c r="H814" s="897"/>
      <c r="I814" s="897"/>
      <c r="J814" s="897"/>
      <c r="K814" s="897"/>
      <c r="L814" s="897"/>
      <c r="M814" s="897"/>
      <c r="N814" s="897"/>
      <c r="O814" s="897"/>
      <c r="P814" s="897"/>
      <c r="Q814" s="897"/>
      <c r="R814" s="897"/>
      <c r="S814" s="897"/>
      <c r="T814" s="880"/>
      <c r="U814" s="897"/>
      <c r="V814" s="897"/>
      <c r="W814" s="897"/>
      <c r="X814" s="897"/>
      <c r="Y814" s="897"/>
      <c r="Z814" s="897"/>
      <c r="AA814" s="897"/>
      <c r="AB814" s="897"/>
      <c r="AC814" s="897"/>
      <c r="AD814" s="897"/>
      <c r="AE814" s="897"/>
      <c r="AF814" s="897"/>
      <c r="AG814" s="897"/>
      <c r="AH814" s="897"/>
      <c r="AI814" s="897"/>
      <c r="AJ814" s="897"/>
      <c r="AK814" s="897"/>
      <c r="AL814" s="897"/>
      <c r="AM814" s="880"/>
      <c r="AN814" s="897"/>
      <c r="AO814" s="897"/>
      <c r="AP814" s="897"/>
      <c r="AQ814" s="897"/>
      <c r="AR814" s="897"/>
      <c r="AS814" s="897"/>
      <c r="AT814" s="897"/>
      <c r="AU814" s="897"/>
      <c r="AV814" s="897"/>
      <c r="AW814" s="897"/>
      <c r="AX814" s="897"/>
      <c r="AY814" s="897"/>
      <c r="AZ814" s="897"/>
      <c r="BA814" s="897"/>
      <c r="BB814" s="897"/>
      <c r="BC814" s="897"/>
      <c r="BD814" s="897"/>
      <c r="BE814" s="897"/>
      <c r="BF814" s="880"/>
      <c r="BG814" s="897"/>
      <c r="BH814" s="897"/>
      <c r="BI814" s="897"/>
      <c r="BJ814" s="897"/>
      <c r="BK814" s="897"/>
      <c r="BL814" s="897"/>
      <c r="BM814" s="897"/>
      <c r="BN814" s="897"/>
      <c r="BO814" s="897"/>
      <c r="BP814" s="897"/>
      <c r="BQ814" s="897"/>
      <c r="BR814" s="897"/>
      <c r="BS814" s="897"/>
      <c r="BT814" s="897"/>
      <c r="BU814" s="897"/>
      <c r="BV814" s="897"/>
      <c r="BW814" s="897"/>
      <c r="BX814" s="897"/>
      <c r="BY814" s="880"/>
      <c r="BZ814" s="899"/>
      <c r="CA814" s="899"/>
      <c r="CB814" s="899"/>
      <c r="CC814" s="899"/>
      <c r="CD814" s="718"/>
      <c r="CE814" s="718"/>
      <c r="CF814" s="718"/>
      <c r="CG814" s="718"/>
      <c r="CH814" s="1412"/>
      <c r="CI814" s="1412"/>
      <c r="CJ814" s="1412"/>
      <c r="CK814" s="1412"/>
      <c r="CL814" s="1412"/>
      <c r="CM814" s="1412"/>
      <c r="CN814" s="1412"/>
      <c r="CO814" s="1412"/>
      <c r="CP814" s="1412"/>
      <c r="CQ814" s="1412"/>
      <c r="CR814" s="1412"/>
      <c r="CS814" s="1412"/>
      <c r="CT814" s="1412"/>
      <c r="CU814" s="1412"/>
      <c r="CV814" s="1412"/>
      <c r="CW814" s="1412"/>
      <c r="CX814" s="1412"/>
      <c r="CY814" s="1412"/>
      <c r="CZ814" s="718"/>
      <c r="DA814" s="208"/>
      <c r="DB814" s="208"/>
      <c r="DC814" s="208"/>
      <c r="DD814" s="208"/>
      <c r="DE814" s="208"/>
      <c r="DF814" s="718"/>
      <c r="DG814" s="718"/>
      <c r="DH814" s="718"/>
      <c r="DI814" s="718"/>
      <c r="DJ814" s="718"/>
      <c r="DK814" s="718"/>
      <c r="DL814" s="718"/>
      <c r="DM814" s="718"/>
      <c r="DN814" s="718"/>
      <c r="DO814" s="718"/>
      <c r="DP814" s="718"/>
      <c r="DQ814" s="718"/>
      <c r="DR814" s="718"/>
      <c r="DS814" s="718"/>
      <c r="DT814" s="718"/>
      <c r="DU814" s="718"/>
      <c r="DV814" s="718"/>
      <c r="DW814" s="718"/>
      <c r="DX814" s="718"/>
      <c r="DY814" s="718"/>
      <c r="DZ814" s="718"/>
      <c r="EA814" s="718"/>
      <c r="EB814" s="718"/>
      <c r="EC814" s="718"/>
      <c r="ED814" s="718"/>
      <c r="EE814" s="603"/>
    </row>
    <row r="815" spans="1:135" s="604" customFormat="1" ht="15.75" customHeight="1">
      <c r="A815" s="490"/>
      <c r="B815" s="897"/>
      <c r="C815" s="897"/>
      <c r="D815" s="897"/>
      <c r="E815" s="897"/>
      <c r="F815" s="897"/>
      <c r="G815" s="897"/>
      <c r="H815" s="897"/>
      <c r="I815" s="897"/>
      <c r="J815" s="897"/>
      <c r="K815" s="894"/>
      <c r="L815" s="894"/>
      <c r="M815" s="894"/>
      <c r="N815" s="894"/>
      <c r="O815" s="897"/>
      <c r="P815" s="897"/>
      <c r="Q815" s="897"/>
      <c r="R815" s="897"/>
      <c r="S815" s="897"/>
      <c r="T815" s="880"/>
      <c r="U815" s="897"/>
      <c r="V815" s="897"/>
      <c r="W815" s="897"/>
      <c r="X815" s="897"/>
      <c r="Y815" s="897"/>
      <c r="Z815" s="897"/>
      <c r="AA815" s="897"/>
      <c r="AB815" s="897"/>
      <c r="AC815" s="897"/>
      <c r="AD815" s="897"/>
      <c r="AE815" s="897"/>
      <c r="AF815" s="897"/>
      <c r="AG815" s="897"/>
      <c r="AH815" s="897"/>
      <c r="AI815" s="897"/>
      <c r="AJ815" s="897"/>
      <c r="AK815" s="897"/>
      <c r="AL815" s="897"/>
      <c r="AM815" s="880"/>
      <c r="AN815" s="897"/>
      <c r="AO815" s="897"/>
      <c r="AP815" s="897"/>
      <c r="AQ815" s="897"/>
      <c r="AR815" s="897"/>
      <c r="AS815" s="897"/>
      <c r="AT815" s="897"/>
      <c r="AU815" s="897"/>
      <c r="AV815" s="897"/>
      <c r="AW815" s="897"/>
      <c r="AX815" s="897"/>
      <c r="AY815" s="897"/>
      <c r="AZ815" s="897"/>
      <c r="BA815" s="897"/>
      <c r="BB815" s="897"/>
      <c r="BC815" s="897"/>
      <c r="BD815" s="897"/>
      <c r="BE815" s="897"/>
      <c r="BF815" s="880"/>
      <c r="BG815" s="897"/>
      <c r="BH815" s="897"/>
      <c r="BI815" s="897"/>
      <c r="BJ815" s="897"/>
      <c r="BK815" s="897"/>
      <c r="BL815" s="897"/>
      <c r="BM815" s="897"/>
      <c r="BN815" s="897"/>
      <c r="BO815" s="897"/>
      <c r="BP815" s="897"/>
      <c r="BQ815" s="897"/>
      <c r="BR815" s="897"/>
      <c r="BS815" s="897"/>
      <c r="BT815" s="897"/>
      <c r="BU815" s="897"/>
      <c r="BV815" s="897"/>
      <c r="BW815" s="897"/>
      <c r="BX815" s="897"/>
      <c r="BY815" s="880"/>
      <c r="BZ815" s="898"/>
      <c r="CA815" s="898"/>
      <c r="CB815" s="898"/>
      <c r="CC815" s="898"/>
      <c r="CD815" s="718"/>
      <c r="CE815" s="718"/>
      <c r="CF815" s="718"/>
      <c r="CG815" s="718"/>
      <c r="CH815" s="1412"/>
      <c r="CI815" s="1412"/>
      <c r="CJ815" s="1412"/>
      <c r="CK815" s="1412"/>
      <c r="CL815" s="1412"/>
      <c r="CM815" s="1412"/>
      <c r="CN815" s="1412"/>
      <c r="CO815" s="1412"/>
      <c r="CP815" s="1412"/>
      <c r="CQ815" s="1412"/>
      <c r="CR815" s="1412"/>
      <c r="CS815" s="1412"/>
      <c r="CT815" s="1412"/>
      <c r="CU815" s="1412"/>
      <c r="CV815" s="1412"/>
      <c r="CW815" s="1412"/>
      <c r="CX815" s="1412"/>
      <c r="CY815" s="1412"/>
      <c r="CZ815" s="718"/>
      <c r="DA815" s="208"/>
      <c r="DB815" s="208"/>
      <c r="DC815" s="208"/>
      <c r="DD815" s="208"/>
      <c r="DE815" s="208"/>
      <c r="DF815" s="718"/>
      <c r="DG815" s="718"/>
      <c r="DH815" s="718"/>
      <c r="DI815" s="718"/>
      <c r="DJ815" s="718"/>
      <c r="DK815" s="718"/>
      <c r="DL815" s="718"/>
      <c r="DM815" s="718"/>
      <c r="DN815" s="718"/>
      <c r="DO815" s="718"/>
      <c r="DP815" s="718"/>
      <c r="DQ815" s="718"/>
      <c r="DR815" s="718"/>
      <c r="DS815" s="718"/>
      <c r="DT815" s="718"/>
      <c r="DU815" s="718"/>
      <c r="DV815" s="718"/>
      <c r="DW815" s="718"/>
      <c r="DX815" s="718"/>
      <c r="DY815" s="718"/>
      <c r="DZ815" s="718"/>
      <c r="EA815" s="718"/>
      <c r="EB815" s="718"/>
      <c r="EC815" s="718"/>
      <c r="ED815" s="718"/>
      <c r="EE815" s="603"/>
    </row>
    <row r="816" spans="1:135" s="604" customFormat="1" ht="15.75" customHeight="1">
      <c r="A816" s="490"/>
      <c r="B816" s="897"/>
      <c r="C816" s="897"/>
      <c r="D816" s="897"/>
      <c r="E816" s="897"/>
      <c r="F816" s="897"/>
      <c r="G816" s="897"/>
      <c r="H816" s="897"/>
      <c r="I816" s="897"/>
      <c r="J816" s="897"/>
      <c r="K816" s="897"/>
      <c r="L816" s="897"/>
      <c r="M816" s="897"/>
      <c r="N816" s="897"/>
      <c r="O816" s="897"/>
      <c r="P816" s="897"/>
      <c r="Q816" s="897"/>
      <c r="R816" s="897"/>
      <c r="S816" s="897"/>
      <c r="T816" s="880"/>
      <c r="U816" s="897"/>
      <c r="V816" s="897"/>
      <c r="W816" s="897"/>
      <c r="X816" s="897"/>
      <c r="Y816" s="897"/>
      <c r="Z816" s="897"/>
      <c r="AA816" s="897"/>
      <c r="AB816" s="897"/>
      <c r="AC816" s="897"/>
      <c r="AD816" s="897"/>
      <c r="AE816" s="897"/>
      <c r="AF816" s="897"/>
      <c r="AG816" s="897"/>
      <c r="AH816" s="897"/>
      <c r="AI816" s="897"/>
      <c r="AJ816" s="897"/>
      <c r="AK816" s="897"/>
      <c r="AL816" s="897"/>
      <c r="AM816" s="880"/>
      <c r="AN816" s="897"/>
      <c r="AO816" s="897"/>
      <c r="AP816" s="897"/>
      <c r="AQ816" s="897"/>
      <c r="AR816" s="897"/>
      <c r="AS816" s="897"/>
      <c r="AT816" s="897"/>
      <c r="AU816" s="897"/>
      <c r="AV816" s="897"/>
      <c r="AW816" s="897"/>
      <c r="AX816" s="897"/>
      <c r="AY816" s="897"/>
      <c r="AZ816" s="897"/>
      <c r="BA816" s="897"/>
      <c r="BB816" s="897"/>
      <c r="BC816" s="897"/>
      <c r="BD816" s="897"/>
      <c r="BE816" s="897"/>
      <c r="BF816" s="880"/>
      <c r="BG816" s="897"/>
      <c r="BH816" s="897"/>
      <c r="BI816" s="897"/>
      <c r="BJ816" s="897"/>
      <c r="BK816" s="897"/>
      <c r="BL816" s="897"/>
      <c r="BM816" s="897"/>
      <c r="BN816" s="897"/>
      <c r="BO816" s="897"/>
      <c r="BP816" s="897"/>
      <c r="BQ816" s="897"/>
      <c r="BR816" s="897"/>
      <c r="BS816" s="897"/>
      <c r="BT816" s="897"/>
      <c r="BU816" s="897"/>
      <c r="BV816" s="897"/>
      <c r="BW816" s="897"/>
      <c r="BX816" s="897"/>
      <c r="BY816" s="880"/>
      <c r="BZ816" s="898"/>
      <c r="CA816" s="898"/>
      <c r="CB816" s="898"/>
      <c r="CC816" s="898"/>
      <c r="CD816" s="718"/>
      <c r="CE816" s="718"/>
      <c r="CF816" s="718"/>
      <c r="CG816" s="718"/>
      <c r="CH816" s="1412"/>
      <c r="CI816" s="1412"/>
      <c r="CJ816" s="1412"/>
      <c r="CK816" s="1412"/>
      <c r="CL816" s="1412"/>
      <c r="CM816" s="1412"/>
      <c r="CN816" s="1412"/>
      <c r="CO816" s="1412"/>
      <c r="CP816" s="1412"/>
      <c r="CQ816" s="1412"/>
      <c r="CR816" s="1412"/>
      <c r="CS816" s="1412"/>
      <c r="CT816" s="1412"/>
      <c r="CU816" s="1412"/>
      <c r="CV816" s="1412"/>
      <c r="CW816" s="1412"/>
      <c r="CX816" s="1412"/>
      <c r="CY816" s="1412"/>
      <c r="CZ816" s="718"/>
      <c r="DA816" s="208"/>
      <c r="DB816" s="208"/>
      <c r="DC816" s="208"/>
      <c r="DD816" s="208"/>
      <c r="DE816" s="208"/>
      <c r="DF816" s="718"/>
      <c r="DG816" s="718"/>
      <c r="DH816" s="718"/>
      <c r="DI816" s="718"/>
      <c r="DJ816" s="718"/>
      <c r="DK816" s="718"/>
      <c r="DL816" s="718"/>
      <c r="DM816" s="718"/>
      <c r="DN816" s="718"/>
      <c r="DO816" s="718"/>
      <c r="DP816" s="718"/>
      <c r="DQ816" s="718"/>
      <c r="DR816" s="718"/>
      <c r="DS816" s="718"/>
      <c r="DT816" s="718"/>
      <c r="DU816" s="718"/>
      <c r="DV816" s="718"/>
      <c r="DW816" s="718"/>
      <c r="DX816" s="718"/>
      <c r="DY816" s="718"/>
      <c r="DZ816" s="718"/>
      <c r="EA816" s="718"/>
      <c r="EB816" s="718"/>
      <c r="EC816" s="718"/>
      <c r="ED816" s="718"/>
      <c r="EE816" s="603"/>
    </row>
    <row r="817" spans="1:135" s="604" customFormat="1" ht="15.75" customHeight="1">
      <c r="A817" s="718"/>
      <c r="B817" s="900"/>
      <c r="C817" s="900"/>
      <c r="D817" s="900"/>
      <c r="E817" s="900"/>
      <c r="F817" s="900"/>
      <c r="G817" s="900"/>
      <c r="H817" s="900"/>
      <c r="I817" s="900"/>
      <c r="J817" s="900"/>
      <c r="K817" s="897"/>
      <c r="L817" s="897"/>
      <c r="M817" s="897"/>
      <c r="N817" s="897"/>
      <c r="O817" s="900"/>
      <c r="P817" s="900"/>
      <c r="Q817" s="900"/>
      <c r="R817" s="900"/>
      <c r="S817" s="900"/>
      <c r="T817" s="880"/>
      <c r="U817" s="900"/>
      <c r="V817" s="900"/>
      <c r="W817" s="900"/>
      <c r="X817" s="900"/>
      <c r="Y817" s="900"/>
      <c r="Z817" s="900"/>
      <c r="AA817" s="900"/>
      <c r="AB817" s="900"/>
      <c r="AC817" s="900"/>
      <c r="AD817" s="900"/>
      <c r="AE817" s="900"/>
      <c r="AF817" s="900"/>
      <c r="AG817" s="900"/>
      <c r="AH817" s="900"/>
      <c r="AI817" s="900"/>
      <c r="AJ817" s="900"/>
      <c r="AK817" s="900"/>
      <c r="AL817" s="900"/>
      <c r="AM817" s="880"/>
      <c r="AN817" s="900"/>
      <c r="AO817" s="900"/>
      <c r="AP817" s="900"/>
      <c r="AQ817" s="900"/>
      <c r="AR817" s="900"/>
      <c r="AS817" s="900"/>
      <c r="AT817" s="900"/>
      <c r="AU817" s="900"/>
      <c r="AV817" s="900"/>
      <c r="AW817" s="900"/>
      <c r="AX817" s="900"/>
      <c r="AY817" s="900"/>
      <c r="AZ817" s="900"/>
      <c r="BA817" s="900"/>
      <c r="BB817" s="900"/>
      <c r="BC817" s="900"/>
      <c r="BD817" s="900"/>
      <c r="BE817" s="900"/>
      <c r="BF817" s="880"/>
      <c r="BG817" s="900"/>
      <c r="BH817" s="900"/>
      <c r="BI817" s="900"/>
      <c r="BJ817" s="900"/>
      <c r="BK817" s="900"/>
      <c r="BL817" s="900"/>
      <c r="BM817" s="900"/>
      <c r="BN817" s="900"/>
      <c r="BO817" s="900"/>
      <c r="BP817" s="900"/>
      <c r="BQ817" s="900"/>
      <c r="BR817" s="900"/>
      <c r="BS817" s="900"/>
      <c r="BT817" s="900"/>
      <c r="BU817" s="900"/>
      <c r="BV817" s="900"/>
      <c r="BW817" s="900"/>
      <c r="BX817" s="900"/>
      <c r="BY817" s="880"/>
      <c r="BZ817" s="901"/>
      <c r="CA817" s="901"/>
      <c r="CB817" s="901"/>
      <c r="CC817" s="901"/>
      <c r="CD817" s="718"/>
      <c r="CE817" s="718"/>
      <c r="CF817" s="718"/>
      <c r="CG817" s="718"/>
      <c r="CH817" s="1412"/>
      <c r="CI817" s="1412"/>
      <c r="CJ817" s="1412"/>
      <c r="CK817" s="1412"/>
      <c r="CL817" s="1412"/>
      <c r="CM817" s="1412"/>
      <c r="CN817" s="1412"/>
      <c r="CO817" s="1412"/>
      <c r="CP817" s="1412"/>
      <c r="CQ817" s="1412"/>
      <c r="CR817" s="1412"/>
      <c r="CS817" s="1412"/>
      <c r="CT817" s="1412"/>
      <c r="CU817" s="1412"/>
      <c r="CV817" s="1412"/>
      <c r="CW817" s="1412"/>
      <c r="CX817" s="1412"/>
      <c r="CY817" s="1412"/>
      <c r="CZ817" s="718"/>
      <c r="DA817" s="208"/>
      <c r="DB817" s="208"/>
      <c r="DC817" s="208"/>
      <c r="DD817" s="208"/>
      <c r="DE817" s="208"/>
      <c r="DF817" s="718"/>
      <c r="DG817" s="718"/>
      <c r="DH817" s="718"/>
      <c r="DI817" s="718"/>
      <c r="DJ817" s="718"/>
      <c r="DK817" s="718"/>
      <c r="DL817" s="718"/>
      <c r="DM817" s="718"/>
      <c r="DN817" s="718"/>
      <c r="DO817" s="718"/>
      <c r="DP817" s="718"/>
      <c r="DQ817" s="718"/>
      <c r="DR817" s="718"/>
      <c r="DS817" s="718"/>
      <c r="DT817" s="718"/>
      <c r="DU817" s="718"/>
      <c r="DV817" s="718"/>
      <c r="DW817" s="718"/>
      <c r="DX817" s="718"/>
      <c r="DY817" s="718"/>
      <c r="DZ817" s="718"/>
      <c r="EA817" s="718"/>
      <c r="EB817" s="718"/>
      <c r="EC817" s="718"/>
      <c r="ED817" s="718"/>
      <c r="EE817" s="603"/>
    </row>
    <row r="818" spans="1:135" s="604" customFormat="1" ht="15.75" customHeight="1">
      <c r="A818" s="902" t="s">
        <v>486</v>
      </c>
      <c r="B818" s="897"/>
      <c r="C818" s="897"/>
      <c r="D818" s="897"/>
      <c r="E818" s="897"/>
      <c r="F818" s="897"/>
      <c r="G818" s="897"/>
      <c r="H818" s="897"/>
      <c r="I818" s="897"/>
      <c r="J818" s="897"/>
      <c r="K818" s="897"/>
      <c r="L818" s="897"/>
      <c r="M818" s="897"/>
      <c r="N818" s="897"/>
      <c r="O818" s="897"/>
      <c r="P818" s="897"/>
      <c r="Q818" s="897"/>
      <c r="R818" s="897"/>
      <c r="S818" s="897"/>
      <c r="T818" s="880"/>
      <c r="U818" s="897"/>
      <c r="V818" s="897"/>
      <c r="W818" s="897"/>
      <c r="X818" s="897"/>
      <c r="Y818" s="897"/>
      <c r="Z818" s="897"/>
      <c r="AA818" s="897"/>
      <c r="AB818" s="897"/>
      <c r="AC818" s="897"/>
      <c r="AD818" s="897"/>
      <c r="AE818" s="897"/>
      <c r="AF818" s="897"/>
      <c r="AG818" s="897"/>
      <c r="AH818" s="897"/>
      <c r="AI818" s="897"/>
      <c r="AJ818" s="897"/>
      <c r="AK818" s="897"/>
      <c r="AL818" s="897"/>
      <c r="AM818" s="880"/>
      <c r="AN818" s="897"/>
      <c r="AO818" s="897"/>
      <c r="AP818" s="897"/>
      <c r="AQ818" s="897"/>
      <c r="AR818" s="897"/>
      <c r="AS818" s="897"/>
      <c r="AT818" s="897"/>
      <c r="AU818" s="897"/>
      <c r="AV818" s="897"/>
      <c r="AW818" s="897"/>
      <c r="AX818" s="897"/>
      <c r="AY818" s="897"/>
      <c r="AZ818" s="897"/>
      <c r="BA818" s="897"/>
      <c r="BB818" s="897"/>
      <c r="BC818" s="897"/>
      <c r="BD818" s="897"/>
      <c r="BE818" s="897"/>
      <c r="BF818" s="880"/>
      <c r="BG818" s="897"/>
      <c r="BH818" s="897"/>
      <c r="BI818" s="897"/>
      <c r="BJ818" s="897"/>
      <c r="BK818" s="897"/>
      <c r="BL818" s="897"/>
      <c r="BM818" s="897"/>
      <c r="BN818" s="897"/>
      <c r="BO818" s="897"/>
      <c r="BP818" s="897"/>
      <c r="BQ818" s="897"/>
      <c r="BR818" s="897"/>
      <c r="BS818" s="897"/>
      <c r="BT818" s="897"/>
      <c r="BU818" s="897"/>
      <c r="BV818" s="897"/>
      <c r="BW818" s="897"/>
      <c r="BX818" s="897"/>
      <c r="BY818" s="880"/>
      <c r="BZ818" s="903"/>
      <c r="CA818" s="903"/>
      <c r="CB818" s="903"/>
      <c r="CC818" s="903"/>
      <c r="CD818" s="718"/>
      <c r="CE818" s="718"/>
      <c r="CF818" s="718"/>
      <c r="CG818" s="718"/>
      <c r="CH818" s="665"/>
      <c r="CI818" s="1412"/>
      <c r="CJ818" s="1412"/>
      <c r="CK818" s="1412"/>
      <c r="CL818" s="1412"/>
      <c r="CM818" s="1412"/>
      <c r="CN818" s="1412"/>
      <c r="CO818" s="1412"/>
      <c r="CP818" s="1412"/>
      <c r="CQ818" s="1412"/>
      <c r="CR818" s="1412"/>
      <c r="CS818" s="1412"/>
      <c r="CT818" s="1412"/>
      <c r="CU818" s="1412"/>
      <c r="CV818" s="1412"/>
      <c r="CW818" s="1412"/>
      <c r="CX818" s="1412"/>
      <c r="CY818" s="667"/>
      <c r="CZ818" s="718"/>
      <c r="DA818" s="208"/>
      <c r="DB818" s="208"/>
      <c r="DC818" s="208"/>
      <c r="DD818" s="208"/>
      <c r="DE818" s="208"/>
      <c r="DF818" s="718"/>
      <c r="DG818" s="718"/>
      <c r="DH818" s="718"/>
      <c r="DI818" s="718"/>
      <c r="DJ818" s="718"/>
      <c r="DK818" s="718"/>
      <c r="DL818" s="718"/>
      <c r="DM818" s="718"/>
      <c r="DN818" s="718"/>
      <c r="DO818" s="718"/>
      <c r="DP818" s="718"/>
      <c r="DQ818" s="718"/>
      <c r="DR818" s="691"/>
      <c r="DS818" s="208"/>
      <c r="DT818" s="208"/>
      <c r="DU818" s="208"/>
      <c r="DV818" s="692"/>
      <c r="DW818" s="718"/>
      <c r="DX818" s="718"/>
      <c r="DY818" s="718"/>
      <c r="DZ818" s="718"/>
      <c r="EA818" s="718"/>
      <c r="EB818" s="718"/>
      <c r="EC818" s="718"/>
      <c r="ED818" s="691"/>
      <c r="EE818" s="603"/>
    </row>
    <row r="819" spans="1:135" s="604" customFormat="1" ht="15.75" customHeight="1">
      <c r="A819" s="904" t="s">
        <v>19</v>
      </c>
      <c r="B819" s="897"/>
      <c r="C819" s="897"/>
      <c r="D819" s="897"/>
      <c r="E819" s="897"/>
      <c r="F819" s="897"/>
      <c r="G819" s="897"/>
      <c r="H819" s="897"/>
      <c r="I819" s="897"/>
      <c r="J819" s="897"/>
      <c r="K819" s="897"/>
      <c r="L819" s="897"/>
      <c r="M819" s="897"/>
      <c r="N819" s="897"/>
      <c r="O819" s="897"/>
      <c r="P819" s="897"/>
      <c r="Q819" s="897"/>
      <c r="R819" s="897"/>
      <c r="S819" s="897"/>
      <c r="T819" s="880"/>
      <c r="U819" s="897"/>
      <c r="V819" s="897"/>
      <c r="W819" s="897"/>
      <c r="X819" s="897"/>
      <c r="Y819" s="897"/>
      <c r="Z819" s="897"/>
      <c r="AA819" s="897"/>
      <c r="AB819" s="897"/>
      <c r="AC819" s="897"/>
      <c r="AD819" s="897"/>
      <c r="AE819" s="897"/>
      <c r="AF819" s="897"/>
      <c r="AG819" s="897"/>
      <c r="AH819" s="897"/>
      <c r="AI819" s="897"/>
      <c r="AJ819" s="897"/>
      <c r="AK819" s="897"/>
      <c r="AL819" s="897"/>
      <c r="AM819" s="880"/>
      <c r="AN819" s="897"/>
      <c r="AO819" s="897"/>
      <c r="AP819" s="897"/>
      <c r="AQ819" s="897"/>
      <c r="AR819" s="897"/>
      <c r="AS819" s="897"/>
      <c r="AT819" s="897"/>
      <c r="AU819" s="897"/>
      <c r="AV819" s="897"/>
      <c r="AW819" s="897"/>
      <c r="AX819" s="897"/>
      <c r="AY819" s="897"/>
      <c r="AZ819" s="897"/>
      <c r="BA819" s="897"/>
      <c r="BB819" s="897"/>
      <c r="BC819" s="897"/>
      <c r="BD819" s="897"/>
      <c r="BE819" s="897"/>
      <c r="BF819" s="880"/>
      <c r="BG819" s="897"/>
      <c r="BH819" s="897"/>
      <c r="BI819" s="897"/>
      <c r="BJ819" s="897"/>
      <c r="BK819" s="897"/>
      <c r="BL819" s="897"/>
      <c r="BM819" s="897"/>
      <c r="BN819" s="897"/>
      <c r="BO819" s="897"/>
      <c r="BP819" s="897"/>
      <c r="BQ819" s="897"/>
      <c r="BR819" s="897"/>
      <c r="BS819" s="897"/>
      <c r="BT819" s="897"/>
      <c r="BU819" s="897"/>
      <c r="BV819" s="897"/>
      <c r="BW819" s="897"/>
      <c r="BX819" s="897"/>
      <c r="BY819" s="880"/>
      <c r="BZ819" s="903"/>
      <c r="CA819" s="903"/>
      <c r="CB819" s="903"/>
      <c r="CC819" s="903"/>
      <c r="CD819" s="718"/>
      <c r="CE819" s="718"/>
      <c r="CF819" s="718"/>
      <c r="CG819" s="718"/>
      <c r="CH819" s="665"/>
      <c r="CI819" s="1412"/>
      <c r="CJ819" s="1412"/>
      <c r="CK819" s="1412"/>
      <c r="CL819" s="1412"/>
      <c r="CM819" s="1412"/>
      <c r="CN819" s="1412"/>
      <c r="CO819" s="1412"/>
      <c r="CP819" s="1412"/>
      <c r="CQ819" s="1412"/>
      <c r="CR819" s="1412"/>
      <c r="CS819" s="1412"/>
      <c r="CT819" s="1412"/>
      <c r="CU819" s="1412"/>
      <c r="CV819" s="1412"/>
      <c r="CW819" s="1412"/>
      <c r="CX819" s="1412"/>
      <c r="CY819" s="667"/>
      <c r="CZ819" s="718"/>
      <c r="DA819" s="208"/>
      <c r="DB819" s="208"/>
      <c r="DC819" s="208"/>
      <c r="DD819" s="208"/>
      <c r="DE819" s="208"/>
      <c r="DF819" s="718"/>
      <c r="DG819" s="718"/>
      <c r="DH819" s="718"/>
      <c r="DI819" s="718"/>
      <c r="DJ819" s="718"/>
      <c r="DK819" s="718"/>
      <c r="DL819" s="718"/>
      <c r="DM819" s="718"/>
      <c r="DN819" s="718"/>
      <c r="DO819" s="718"/>
      <c r="DP819" s="718"/>
      <c r="DQ819" s="718"/>
      <c r="DR819" s="691"/>
      <c r="DS819" s="208"/>
      <c r="DT819" s="208"/>
      <c r="DU819" s="208"/>
      <c r="DV819" s="692"/>
      <c r="DW819" s="718"/>
      <c r="DX819" s="718"/>
      <c r="DY819" s="718"/>
      <c r="DZ819" s="718"/>
      <c r="EA819" s="718"/>
      <c r="EB819" s="718"/>
      <c r="EC819" s="718"/>
      <c r="ED819" s="691"/>
      <c r="EE819" s="603"/>
    </row>
    <row r="820" spans="1:135" s="604" customFormat="1" ht="15.75" customHeight="1">
      <c r="A820" s="905" t="s">
        <v>487</v>
      </c>
      <c r="B820" s="900">
        <f t="shared" ref="B820:S820" si="2503">SUM(B89)</f>
        <v>0</v>
      </c>
      <c r="C820" s="900">
        <f t="shared" si="2503"/>
        <v>0</v>
      </c>
      <c r="D820" s="900">
        <f t="shared" si="2503"/>
        <v>0</v>
      </c>
      <c r="E820" s="900">
        <f t="shared" si="2503"/>
        <v>0</v>
      </c>
      <c r="F820" s="900">
        <f t="shared" si="2503"/>
        <v>0</v>
      </c>
      <c r="G820" s="900">
        <f t="shared" si="2503"/>
        <v>0</v>
      </c>
      <c r="H820" s="900">
        <f t="shared" si="2503"/>
        <v>0</v>
      </c>
      <c r="I820" s="900">
        <f t="shared" si="2503"/>
        <v>0</v>
      </c>
      <c r="J820" s="900">
        <f t="shared" si="2503"/>
        <v>0</v>
      </c>
      <c r="K820" s="900">
        <f t="shared" si="2503"/>
        <v>0</v>
      </c>
      <c r="L820" s="900">
        <f t="shared" si="2503"/>
        <v>0</v>
      </c>
      <c r="M820" s="900">
        <f t="shared" si="2503"/>
        <v>0</v>
      </c>
      <c r="N820" s="900">
        <f t="shared" si="2503"/>
        <v>0</v>
      </c>
      <c r="O820" s="900">
        <f t="shared" si="2503"/>
        <v>0</v>
      </c>
      <c r="P820" s="900">
        <f t="shared" si="2503"/>
        <v>0</v>
      </c>
      <c r="Q820" s="900">
        <f t="shared" si="2503"/>
        <v>0</v>
      </c>
      <c r="R820" s="900">
        <f t="shared" si="2503"/>
        <v>0</v>
      </c>
      <c r="S820" s="900">
        <f t="shared" si="2503"/>
        <v>0</v>
      </c>
      <c r="T820" s="906"/>
      <c r="U820" s="900">
        <f t="shared" ref="U820:AL820" si="2504">SUM(U89)</f>
        <v>0</v>
      </c>
      <c r="V820" s="900">
        <f t="shared" si="2504"/>
        <v>0</v>
      </c>
      <c r="W820" s="900">
        <f t="shared" si="2504"/>
        <v>0</v>
      </c>
      <c r="X820" s="900">
        <f t="shared" si="2504"/>
        <v>0</v>
      </c>
      <c r="Y820" s="900">
        <f t="shared" si="2504"/>
        <v>0</v>
      </c>
      <c r="Z820" s="900">
        <f t="shared" si="2504"/>
        <v>0</v>
      </c>
      <c r="AA820" s="900">
        <f t="shared" si="2504"/>
        <v>0</v>
      </c>
      <c r="AB820" s="900">
        <f t="shared" si="2504"/>
        <v>0</v>
      </c>
      <c r="AC820" s="900">
        <f t="shared" si="2504"/>
        <v>0</v>
      </c>
      <c r="AD820" s="900">
        <f t="shared" si="2504"/>
        <v>0</v>
      </c>
      <c r="AE820" s="900">
        <f t="shared" si="2504"/>
        <v>0</v>
      </c>
      <c r="AF820" s="900">
        <f t="shared" si="2504"/>
        <v>0</v>
      </c>
      <c r="AG820" s="900">
        <f t="shared" si="2504"/>
        <v>0</v>
      </c>
      <c r="AH820" s="900">
        <f t="shared" si="2504"/>
        <v>0</v>
      </c>
      <c r="AI820" s="900">
        <f t="shared" si="2504"/>
        <v>0</v>
      </c>
      <c r="AJ820" s="900">
        <f t="shared" si="2504"/>
        <v>0</v>
      </c>
      <c r="AK820" s="900">
        <f t="shared" si="2504"/>
        <v>0</v>
      </c>
      <c r="AL820" s="900">
        <f t="shared" si="2504"/>
        <v>0</v>
      </c>
      <c r="AM820" s="906"/>
      <c r="AN820" s="900">
        <f t="shared" ref="AN820:BE820" si="2505">SUM(AN89)</f>
        <v>0</v>
      </c>
      <c r="AO820" s="900">
        <f t="shared" si="2505"/>
        <v>0</v>
      </c>
      <c r="AP820" s="900">
        <f t="shared" si="2505"/>
        <v>0</v>
      </c>
      <c r="AQ820" s="900">
        <f t="shared" si="2505"/>
        <v>0</v>
      </c>
      <c r="AR820" s="900">
        <f t="shared" si="2505"/>
        <v>0</v>
      </c>
      <c r="AS820" s="900">
        <f t="shared" si="2505"/>
        <v>0</v>
      </c>
      <c r="AT820" s="900">
        <f t="shared" si="2505"/>
        <v>0</v>
      </c>
      <c r="AU820" s="900">
        <f t="shared" si="2505"/>
        <v>0</v>
      </c>
      <c r="AV820" s="900">
        <f t="shared" si="2505"/>
        <v>0</v>
      </c>
      <c r="AW820" s="900">
        <f t="shared" si="2505"/>
        <v>0</v>
      </c>
      <c r="AX820" s="900">
        <f t="shared" si="2505"/>
        <v>0</v>
      </c>
      <c r="AY820" s="900">
        <f t="shared" si="2505"/>
        <v>0</v>
      </c>
      <c r="AZ820" s="900">
        <f t="shared" si="2505"/>
        <v>0</v>
      </c>
      <c r="BA820" s="900">
        <f t="shared" si="2505"/>
        <v>0</v>
      </c>
      <c r="BB820" s="900">
        <f t="shared" si="2505"/>
        <v>0</v>
      </c>
      <c r="BC820" s="900">
        <f t="shared" si="2505"/>
        <v>0</v>
      </c>
      <c r="BD820" s="900">
        <f t="shared" si="2505"/>
        <v>0</v>
      </c>
      <c r="BE820" s="900">
        <f t="shared" si="2505"/>
        <v>0</v>
      </c>
      <c r="BF820" s="906"/>
      <c r="BG820" s="900">
        <f t="shared" ref="BG820:BX820" si="2506">SUM(BG89)</f>
        <v>0</v>
      </c>
      <c r="BH820" s="900">
        <f t="shared" si="2506"/>
        <v>0</v>
      </c>
      <c r="BI820" s="900">
        <f t="shared" si="2506"/>
        <v>0</v>
      </c>
      <c r="BJ820" s="900">
        <f t="shared" si="2506"/>
        <v>0</v>
      </c>
      <c r="BK820" s="900">
        <f t="shared" si="2506"/>
        <v>0</v>
      </c>
      <c r="BL820" s="900">
        <f t="shared" si="2506"/>
        <v>0</v>
      </c>
      <c r="BM820" s="900">
        <f t="shared" si="2506"/>
        <v>0</v>
      </c>
      <c r="BN820" s="900">
        <f t="shared" si="2506"/>
        <v>0</v>
      </c>
      <c r="BO820" s="900">
        <f t="shared" si="2506"/>
        <v>0</v>
      </c>
      <c r="BP820" s="900">
        <f t="shared" si="2506"/>
        <v>0</v>
      </c>
      <c r="BQ820" s="900">
        <f t="shared" si="2506"/>
        <v>0</v>
      </c>
      <c r="BR820" s="900">
        <f t="shared" si="2506"/>
        <v>0</v>
      </c>
      <c r="BS820" s="900">
        <f t="shared" si="2506"/>
        <v>0</v>
      </c>
      <c r="BT820" s="900">
        <f t="shared" si="2506"/>
        <v>0</v>
      </c>
      <c r="BU820" s="900">
        <f t="shared" si="2506"/>
        <v>0</v>
      </c>
      <c r="BV820" s="900">
        <f t="shared" si="2506"/>
        <v>0</v>
      </c>
      <c r="BW820" s="900">
        <f t="shared" si="2506"/>
        <v>0</v>
      </c>
      <c r="BX820" s="900">
        <f t="shared" si="2506"/>
        <v>0</v>
      </c>
      <c r="BY820" s="906"/>
      <c r="BZ820" s="907">
        <f t="shared" ref="BZ820:CC821" si="2507">SUM(BZ89)</f>
        <v>0</v>
      </c>
      <c r="CA820" s="907">
        <f t="shared" si="2507"/>
        <v>0</v>
      </c>
      <c r="CB820" s="907">
        <f t="shared" si="2507"/>
        <v>0</v>
      </c>
      <c r="CC820" s="907">
        <f t="shared" si="2507"/>
        <v>0</v>
      </c>
      <c r="CD820" s="723">
        <f t="shared" ref="CD820:CD828" si="2508">IF(DR820&lt;3,"",(SUM(B820:S820)-MIN(B820:S820)-MAX(B820:S820))/(DR820-2))</f>
        <v>0</v>
      </c>
      <c r="CE820" s="723">
        <f t="shared" ref="CE820:CE828" si="2509">IF(DS820&lt;3,"",(SUM(U820:AL820)-MIN(U820:AL820)-MAX(U820:AL820))/(DS820-2))</f>
        <v>0</v>
      </c>
      <c r="CF820" s="723">
        <f t="shared" ref="CF820:CF828" si="2510">IF(DT820&lt;3,"",(SUM(AN820:BE820)-MIN(AN820:BE820)-MAX(AN820:BE820))/(DT820-2))</f>
        <v>0</v>
      </c>
      <c r="CG820" s="790">
        <f t="shared" ref="CG820:CG828" si="2511">IF(DU820&lt;3,"",(SUM(BG820:BX820)-MIN(BG820:BX820)-MAX(BG820:BX820))/(DU820-2))</f>
        <v>0</v>
      </c>
      <c r="CH820" s="1376">
        <f t="shared" ref="CH820:CH828" si="2512">IF($CH$4=$CD$4,IF(OR(-FLOOR(((18-COUNT($B820:$S820))/2),1)+CH$7&lt;1,-FLOOR(((18-COUNT($B820:$S820))/2),1)+CH$7&gt;COUNT($B820:$S820)),"",LARGE($B820:$S820,-FLOOR(((18-COUNT($B820:$S820))/2),1)+CH$7)),IF(OR(-FLOOR(((18-COUNT($AN820:$BE820))/2),1)+CH$7&lt;1,-FLOOR(((18-COUNT($AN820:$BE820))/2),1)+CH$7&gt;COUNT($AN820:$BE820)),"",LARGE($AN820:$BE820,-FLOOR(((18-COUNT($AN820:$BE820))/2),1)+CH$7)))</f>
        <v>0</v>
      </c>
      <c r="CI820" s="1377">
        <f t="shared" ref="CI820:CI828" si="2513">IF($CH$4=$CD$4,IF(OR(-FLOOR(((18-COUNT($B820:$S820))/2),1)+CI$7&lt;1,-FLOOR(((18-COUNT($B820:$S820))/2),1)+CI$7&gt;COUNT($B820:$S820)),"",LARGE($B820:$S820,-FLOOR(((18-COUNT($B820:$S820))/2),1)+CI$7)),IF(OR(-FLOOR(((18-COUNT($AN820:$BE820))/2),1)+CI$7&lt;1,-FLOOR(((18-COUNT($AN820:$BE820))/2),1)+CI$7&gt;COUNT($AN820:$BE820)),"",LARGE($AN820:$BE820,-FLOOR(((18-COUNT($AN820:$BE820))/2),1)+CI$7)))</f>
        <v>0</v>
      </c>
      <c r="CJ820" s="1378">
        <f t="shared" ref="CJ820:CJ828" si="2514">IF($CH$4=$CD$4,IF(OR(-FLOOR(((18-COUNT($B820:$S820))/2),1)+CJ$7&lt;1,-FLOOR(((18-COUNT($B820:$S820))/2),1)+CJ$7&gt;COUNT($B820:$S820)),"",LARGE($B820:$S820,-FLOOR(((18-COUNT($B820:$S820))/2),1)+CJ$7)),IF(OR(-FLOOR(((18-COUNT($AN820:$BE820))/2),1)+CJ$7&lt;1,-FLOOR(((18-COUNT($AN820:$BE820))/2),1)+CJ$7&gt;COUNT($AN820:$BE820)),"",LARGE($AN820:$BE820,-FLOOR(((18-COUNT($AN820:$BE820))/2),1)+CJ$7)))</f>
        <v>0</v>
      </c>
      <c r="CK820" s="1378">
        <f t="shared" ref="CK820:CK828" si="2515">IF($CH$4=$CD$4,IF(OR(-FLOOR(((18-COUNT($B820:$S820))/2),1)+CK$7&lt;1,-FLOOR(((18-COUNT($B820:$S820))/2),1)+CK$7&gt;COUNT($B820:$S820)),"",LARGE($B820:$S820,-FLOOR(((18-COUNT($B820:$S820))/2),1)+CK$7)),IF(OR(-FLOOR(((18-COUNT($AN820:$BE820))/2),1)+CK$7&lt;1,-FLOOR(((18-COUNT($AN820:$BE820))/2),1)+CK$7&gt;COUNT($AN820:$BE820)),"",LARGE($AN820:$BE820,-FLOOR(((18-COUNT($AN820:$BE820))/2),1)+CK$7)))</f>
        <v>0</v>
      </c>
      <c r="CL820" s="1378">
        <f t="shared" ref="CL820:CL828" si="2516">IF($CH$4=$CD$4,IF(OR(-FLOOR(((18-COUNT($B820:$S820))/2),1)+CL$7&lt;1,-FLOOR(((18-COUNT($B820:$S820))/2),1)+CL$7&gt;COUNT($B820:$S820)),"",LARGE($B820:$S820,-FLOOR(((18-COUNT($B820:$S820))/2),1)+CL$7)),IF(OR(-FLOOR(((18-COUNT($AN820:$BE820))/2),1)+CL$7&lt;1,-FLOOR(((18-COUNT($AN820:$BE820))/2),1)+CL$7&gt;COUNT($AN820:$BE820)),"",LARGE($AN820:$BE820,-FLOOR(((18-COUNT($AN820:$BE820))/2),1)+CL$7)))</f>
        <v>0</v>
      </c>
      <c r="CM820" s="1378">
        <f t="shared" ref="CM820:CM828" si="2517">IF($CH$4=$CD$4,IF(OR(-FLOOR(((18-COUNT($B820:$S820))/2),1)+CM$7&lt;1,-FLOOR(((18-COUNT($B820:$S820))/2),1)+CM$7&gt;COUNT($B820:$S820)),"",LARGE($B820:$S820,-FLOOR(((18-COUNT($B820:$S820))/2),1)+CM$7)),IF(OR(-FLOOR(((18-COUNT($AN820:$BE820))/2),1)+CM$7&lt;1,-FLOOR(((18-COUNT($AN820:$BE820))/2),1)+CM$7&gt;COUNT($AN820:$BE820)),"",LARGE($AN820:$BE820,-FLOOR(((18-COUNT($AN820:$BE820))/2),1)+CM$7)))</f>
        <v>0</v>
      </c>
      <c r="CN820" s="1378">
        <f t="shared" ref="CN820:CN828" si="2518">IF($CH$4=$CD$4,IF(OR(-FLOOR(((18-COUNT($B820:$S820))/2),1)+CN$7&lt;1,-FLOOR(((18-COUNT($B820:$S820))/2),1)+CN$7&gt;COUNT($B820:$S820)),"",LARGE($B820:$S820,-FLOOR(((18-COUNT($B820:$S820))/2),1)+CN$7)),IF(OR(-FLOOR(((18-COUNT($AN820:$BE820))/2),1)+CN$7&lt;1,-FLOOR(((18-COUNT($AN820:$BE820))/2),1)+CN$7&gt;COUNT($AN820:$BE820)),"",LARGE($AN820:$BE820,-FLOOR(((18-COUNT($AN820:$BE820))/2),1)+CN$7)))</f>
        <v>0</v>
      </c>
      <c r="CO820" s="1379">
        <f t="shared" ref="CO820:CO828" si="2519">IF($CH$4=$CD$4,IF(OR(-FLOOR(((18-COUNT($B820:$S820))/2),1)+CO$7&lt;1,-FLOOR(((18-COUNT($B820:$S820))/2),1)+CO$7&gt;COUNT($B820:$S820)),"",LARGE($B820:$S820,-FLOOR(((18-COUNT($B820:$S820))/2),1)+CO$7)),IF(OR(-FLOOR(((18-COUNT($AN820:$BE820))/2),1)+CO$7&lt;1,-FLOOR(((18-COUNT($AN820:$BE820))/2),1)+CO$7&gt;COUNT($AN820:$BE820)),"",LARGE($AN820:$BE820,-FLOOR(((18-COUNT($AN820:$BE820))/2),1)+CO$7)))</f>
        <v>0</v>
      </c>
      <c r="CP820" s="1379">
        <f t="shared" ref="CP820:CP828" si="2520">IF($CH$4=$CD$4,IF(OR(-FLOOR(((18-COUNT($B820:$S820))/2),1)+CP$7&lt;1,-FLOOR(((18-COUNT($B820:$S820))/2),1)+CP$7&gt;COUNT($B820:$S820)),"",LARGE($B820:$S820,-FLOOR(((18-COUNT($B820:$S820))/2),1)+CP$7)),IF(OR(-FLOOR(((18-COUNT($AN820:$BE820))/2),1)+CP$7&lt;1,-FLOOR(((18-COUNT($AN820:$BE820))/2),1)+CP$7&gt;COUNT($AN820:$BE820)),"",LARGE($AN820:$BE820,-FLOOR(((18-COUNT($AN820:$BE820))/2),1)+CP$7)))</f>
        <v>0</v>
      </c>
      <c r="CQ820" s="1379">
        <f t="shared" ref="CQ820:CQ828" si="2521">IF($CH$4=$CD$4,IF(OR(-FLOOR(((18-COUNT($B820:$S820))/2),1)+CQ$7&lt;1,-FLOOR(((18-COUNT($B820:$S820))/2),1)+CQ$7&gt;COUNT($B820:$S820)),"",LARGE($B820:$S820,-FLOOR(((18-COUNT($B820:$S820))/2),1)+CQ$7)),IF(OR(-FLOOR(((18-COUNT($AN820:$BE820))/2),1)+CQ$7&lt;1,-FLOOR(((18-COUNT($AN820:$BE820))/2),1)+CQ$7&gt;COUNT($AN820:$BE820)),"",LARGE($AN820:$BE820,-FLOOR(((18-COUNT($AN820:$BE820))/2),1)+CQ$7)))</f>
        <v>0</v>
      </c>
      <c r="CR820" s="1379">
        <f t="shared" ref="CR820:CR828" si="2522">IF($CH$4=$CD$4,IF(OR(-FLOOR(((18-COUNT($B820:$S820))/2),1)+CR$7&lt;1,-FLOOR(((18-COUNT($B820:$S820))/2),1)+CR$7&gt;COUNT($B820:$S820)),"",LARGE($B820:$S820,-FLOOR(((18-COUNT($B820:$S820))/2),1)+CR$7)),IF(OR(-FLOOR(((18-COUNT($AN820:$BE820))/2),1)+CR$7&lt;1,-FLOOR(((18-COUNT($AN820:$BE820))/2),1)+CR$7&gt;COUNT($AN820:$BE820)),"",LARGE($AN820:$BE820,-FLOOR(((18-COUNT($AN820:$BE820))/2),1)+CR$7)))</f>
        <v>0</v>
      </c>
      <c r="CS820" s="1378">
        <f t="shared" ref="CS820:CS828" si="2523">IF($CH$4=$CD$4,IF(OR(-FLOOR(((18-COUNT($B820:$S820))/2),1)+CS$7&lt;1,-FLOOR(((18-COUNT($B820:$S820))/2),1)+CS$7&gt;COUNT($B820:$S820)),"",LARGE($B820:$S820,-FLOOR(((18-COUNT($B820:$S820))/2),1)+CS$7)),IF(OR(-FLOOR(((18-COUNT($AN820:$BE820))/2),1)+CS$7&lt;1,-FLOOR(((18-COUNT($AN820:$BE820))/2),1)+CS$7&gt;COUNT($AN820:$BE820)),"",LARGE($AN820:$BE820,-FLOOR(((18-COUNT($AN820:$BE820))/2),1)+CS$7)))</f>
        <v>0</v>
      </c>
      <c r="CT820" s="1378">
        <f t="shared" ref="CT820:CT828" si="2524">IF($CH$4=$CD$4,IF(OR(-FLOOR(((18-COUNT($B820:$S820))/2),1)+CT$7&lt;1,-FLOOR(((18-COUNT($B820:$S820))/2),1)+CT$7&gt;COUNT($B820:$S820)),"",LARGE($B820:$S820,-FLOOR(((18-COUNT($B820:$S820))/2),1)+CT$7)),IF(OR(-FLOOR(((18-COUNT($AN820:$BE820))/2),1)+CT$7&lt;1,-FLOOR(((18-COUNT($AN820:$BE820))/2),1)+CT$7&gt;COUNT($AN820:$BE820)),"",LARGE($AN820:$BE820,-FLOOR(((18-COUNT($AN820:$BE820))/2),1)+CT$7)))</f>
        <v>0</v>
      </c>
      <c r="CU820" s="1378">
        <f t="shared" ref="CU820:CU828" si="2525">IF($CH$4=$CD$4,IF(OR(-FLOOR(((18-COUNT($B820:$S820))/2),1)+CU$7&lt;1,-FLOOR(((18-COUNT($B820:$S820))/2),1)+CU$7&gt;COUNT($B820:$S820)),"",LARGE($B820:$S820,-FLOOR(((18-COUNT($B820:$S820))/2),1)+CU$7)),IF(OR(-FLOOR(((18-COUNT($AN820:$BE820))/2),1)+CU$7&lt;1,-FLOOR(((18-COUNT($AN820:$BE820))/2),1)+CU$7&gt;COUNT($AN820:$BE820)),"",LARGE($AN820:$BE820,-FLOOR(((18-COUNT($AN820:$BE820))/2),1)+CU$7)))</f>
        <v>0</v>
      </c>
      <c r="CV820" s="1378">
        <f t="shared" ref="CV820:CV828" si="2526">IF($CH$4=$CD$4,IF(OR(-FLOOR(((18-COUNT($B820:$S820))/2),1)+CV$7&lt;1,-FLOOR(((18-COUNT($B820:$S820))/2),1)+CV$7&gt;COUNT($B820:$S820)),"",LARGE($B820:$S820,-FLOOR(((18-COUNT($B820:$S820))/2),1)+CV$7)),IF(OR(-FLOOR(((18-COUNT($AN820:$BE820))/2),1)+CV$7&lt;1,-FLOOR(((18-COUNT($AN820:$BE820))/2),1)+CV$7&gt;COUNT($AN820:$BE820)),"",LARGE($AN820:$BE820,-FLOOR(((18-COUNT($AN820:$BE820))/2),1)+CV$7)))</f>
        <v>0</v>
      </c>
      <c r="CW820" s="1378">
        <f t="shared" ref="CW820:CW828" si="2527">IF($CH$4=$CD$4,IF(OR(-FLOOR(((18-COUNT($B820:$S820))/2),1)+CW$7&lt;1,-FLOOR(((18-COUNT($B820:$S820))/2),1)+CW$7&gt;COUNT($B820:$S820)),"",LARGE($B820:$S820,-FLOOR(((18-COUNT($B820:$S820))/2),1)+CW$7)),IF(OR(-FLOOR(((18-COUNT($AN820:$BE820))/2),1)+CW$7&lt;1,-FLOOR(((18-COUNT($AN820:$BE820))/2),1)+CW$7&gt;COUNT($AN820:$BE820)),"",LARGE($AN820:$BE820,-FLOOR(((18-COUNT($AN820:$BE820))/2),1)+CW$7)))</f>
        <v>0</v>
      </c>
      <c r="CX820" s="1377">
        <f t="shared" ref="CX820:CX828" si="2528">IF($CH$4=$CD$4,IF(OR(-FLOOR(((18-COUNT($B820:$S820))/2),1)+CX$7&lt;1,-FLOOR(((18-COUNT($B820:$S820))/2),1)+CX$7&gt;COUNT($B820:$S820)),"",LARGE($B820:$S820,-FLOOR(((18-COUNT($B820:$S820))/2),1)+CX$7)),IF(OR(-FLOOR(((18-COUNT($AN820:$BE820))/2),1)+CX$7&lt;1,-FLOOR(((18-COUNT($AN820:$BE820))/2),1)+CX$7&gt;COUNT($AN820:$BE820)),"",LARGE($AN820:$BE820,-FLOOR(((18-COUNT($AN820:$BE820))/2),1)+CX$7)))</f>
        <v>0</v>
      </c>
      <c r="CY820" s="1380">
        <f t="shared" ref="CY820:CY828" si="2529">IF($CH$4=$CD$4,IF(OR(-FLOOR(((18-COUNT($B820:$S820))/2),1)+CY$7&lt;1,-FLOOR(((18-COUNT($B820:$S820))/2),1)+CY$7&gt;COUNT($B820:$S820)),"",LARGE($B820:$S820,-FLOOR(((18-COUNT($B820:$S820))/2),1)+CY$7)),IF(OR(-FLOOR(((18-COUNT($AN820:$BE820))/2),1)+CY$7&lt;1,-FLOOR(((18-COUNT($AN820:$BE820))/2),1)+CY$7&gt;COUNT($AN820:$BE820)),"",LARGE($AN820:$BE820,-FLOOR(((18-COUNT($AN820:$BE820))/2),1)+CY$7)))</f>
        <v>0</v>
      </c>
      <c r="CZ820" s="638">
        <f t="shared" ref="CZ820:CZ828" si="2530">IF($CH$4=$CD$4,IF(OR(-FLOOR(((18-COUNT($U820:$AL820))/2),1)+CZ$7&lt;1,-FLOOR(((18-COUNT($U820:$AL820))/2),1)+CZ$7&gt;COUNT($U820:$AL820)),"",LARGE($U820:$AL820,-FLOOR(((18-COUNT($U820:$AL820))/2),1)+CZ$7)),IF(OR(-FLOOR(((18-COUNT($BG820:$BX820))/2),1)+CZ$7&lt;1,-FLOOR(((18-COUNT($BG820:$BX820))/2),1)+CZ$7&gt;COUNT($BG820:$BX820)),"",LARGE($BG820:$BX820,-FLOOR(((18-COUNT($BG820:$BX820))/2),1)+CZ$7)))</f>
        <v>0</v>
      </c>
      <c r="DA820" s="639">
        <f t="shared" ref="DA820:DA828" si="2531">IF($CH$4=$CD$4,IF(OR(-FLOOR(((18-COUNT($U820:$AL820))/2),1)+DA$7&lt;1,-FLOOR(((18-COUNT($U820:$AL820))/2),1)+DA$7&gt;COUNT($U820:$AL820)),"",LARGE($U820:$AL820,-FLOOR(((18-COUNT($U820:$AL820))/2),1)+DA$7)),IF(OR(-FLOOR(((18-COUNT($BG820:$BX820))/2),1)+DA$7&lt;1,-FLOOR(((18-COUNT($BG820:$BX820))/2),1)+DA$7&gt;COUNT($BG820:$BX820)),"",LARGE($BG820:$BX820,-FLOOR(((18-COUNT($BG820:$BX820))/2),1)+DA$7)))</f>
        <v>0</v>
      </c>
      <c r="DB820" s="640">
        <f t="shared" ref="DB820:DB828" si="2532">IF($CH$4=$CD$4,IF(OR(-FLOOR(((18-COUNT($U820:$AL820))/2),1)+DB$7&lt;1,-FLOOR(((18-COUNT($U820:$AL820))/2),1)+DB$7&gt;COUNT($U820:$AL820)),"",LARGE($U820:$AL820,-FLOOR(((18-COUNT($U820:$AL820))/2),1)+DB$7)),IF(OR(-FLOOR(((18-COUNT($BG820:$BX820))/2),1)+DB$7&lt;1,-FLOOR(((18-COUNT($BG820:$BX820))/2),1)+DB$7&gt;COUNT($BG820:$BX820)),"",LARGE($BG820:$BX820,-FLOOR(((18-COUNT($BG820:$BX820))/2),1)+DB$7)))</f>
        <v>0</v>
      </c>
      <c r="DC820" s="640">
        <f t="shared" ref="DC820:DC828" si="2533">IF($CH$4=$CD$4,IF(OR(-FLOOR(((18-COUNT($U820:$AL820))/2),1)+DC$7&lt;1,-FLOOR(((18-COUNT($U820:$AL820))/2),1)+DC$7&gt;COUNT($U820:$AL820)),"",LARGE($U820:$AL820,-FLOOR(((18-COUNT($U820:$AL820))/2),1)+DC$7)),IF(OR(-FLOOR(((18-COUNT($BG820:$BX820))/2),1)+DC$7&lt;1,-FLOOR(((18-COUNT($BG820:$BX820))/2),1)+DC$7&gt;COUNT($BG820:$BX820)),"",LARGE($BG820:$BX820,-FLOOR(((18-COUNT($BG820:$BX820))/2),1)+DC$7)))</f>
        <v>0</v>
      </c>
      <c r="DD820" s="640">
        <f t="shared" ref="DD820:DD828" si="2534">IF($CH$4=$CD$4,IF(OR(-FLOOR(((18-COUNT($U820:$AL820))/2),1)+DD$7&lt;1,-FLOOR(((18-COUNT($U820:$AL820))/2),1)+DD$7&gt;COUNT($U820:$AL820)),"",LARGE($U820:$AL820,-FLOOR(((18-COUNT($U820:$AL820))/2),1)+DD$7)),IF(OR(-FLOOR(((18-COUNT($BG820:$BX820))/2),1)+DD$7&lt;1,-FLOOR(((18-COUNT($BG820:$BX820))/2),1)+DD$7&gt;COUNT($BG820:$BX820)),"",LARGE($BG820:$BX820,-FLOOR(((18-COUNT($BG820:$BX820))/2),1)+DD$7)))</f>
        <v>0</v>
      </c>
      <c r="DE820" s="640">
        <f t="shared" ref="DE820:DE828" si="2535">IF($CH$4=$CD$4,IF(OR(-FLOOR(((18-COUNT($U820:$AL820))/2),1)+DE$7&lt;1,-FLOOR(((18-COUNT($U820:$AL820))/2),1)+DE$7&gt;COUNT($U820:$AL820)),"",LARGE($U820:$AL820,-FLOOR(((18-COUNT($U820:$AL820))/2),1)+DE$7)),IF(OR(-FLOOR(((18-COUNT($BG820:$BX820))/2),1)+DE$7&lt;1,-FLOOR(((18-COUNT($BG820:$BX820))/2),1)+DE$7&gt;COUNT($BG820:$BX820)),"",LARGE($BG820:$BX820,-FLOOR(((18-COUNT($BG820:$BX820))/2),1)+DE$7)))</f>
        <v>0</v>
      </c>
      <c r="DF820" s="640">
        <f t="shared" ref="DF820:DF828" si="2536">IF($CH$4=$CD$4,IF(OR(-FLOOR(((18-COUNT($U820:$AL820))/2),1)+DF$7&lt;1,-FLOOR(((18-COUNT($U820:$AL820))/2),1)+DF$7&gt;COUNT($U820:$AL820)),"",LARGE($U820:$AL820,-FLOOR(((18-COUNT($U820:$AL820))/2),1)+DF$7)),IF(OR(-FLOOR(((18-COUNT($BG820:$BX820))/2),1)+DF$7&lt;1,-FLOOR(((18-COUNT($BG820:$BX820))/2),1)+DF$7&gt;COUNT($BG820:$BX820)),"",LARGE($BG820:$BX820,-FLOOR(((18-COUNT($BG820:$BX820))/2),1)+DF$7)))</f>
        <v>0</v>
      </c>
      <c r="DG820" s="641">
        <f t="shared" ref="DG820:DG828" si="2537">IF($CH$4=$CD$4,IF(OR(-FLOOR(((18-COUNT($U820:$AL820))/2),1)+DG$7&lt;1,-FLOOR(((18-COUNT($U820:$AL820))/2),1)+DG$7&gt;COUNT($U820:$AL820)),"",LARGE($U820:$AL820,-FLOOR(((18-COUNT($U820:$AL820))/2),1)+DG$7)),IF(OR(-FLOOR(((18-COUNT($BG820:$BX820))/2),1)+DG$7&lt;1,-FLOOR(((18-COUNT($BG820:$BX820))/2),1)+DG$7&gt;COUNT($BG820:$BX820)),"",LARGE($BG820:$BX820,-FLOOR(((18-COUNT($BG820:$BX820))/2),1)+DG$7)))</f>
        <v>0</v>
      </c>
      <c r="DH820" s="641">
        <f t="shared" ref="DH820:DH828" si="2538">IF($CH$4=$CD$4,IF(OR(-FLOOR(((18-COUNT($U820:$AL820))/2),1)+DH$7&lt;1,-FLOOR(((18-COUNT($U820:$AL820))/2),1)+DH$7&gt;COUNT($U820:$AL820)),"",LARGE($U820:$AL820,-FLOOR(((18-COUNT($U820:$AL820))/2),1)+DH$7)),IF(OR(-FLOOR(((18-COUNT($BG820:$BX820))/2),1)+DH$7&lt;1,-FLOOR(((18-COUNT($BG820:$BX820))/2),1)+DH$7&gt;COUNT($BG820:$BX820)),"",LARGE($BG820:$BX820,-FLOOR(((18-COUNT($BG820:$BX820))/2),1)+DH$7)))</f>
        <v>0</v>
      </c>
      <c r="DI820" s="641">
        <f t="shared" ref="DI820:DI828" si="2539">IF($CH$4=$CD$4,IF(OR(-FLOOR(((18-COUNT($U820:$AL820))/2),1)+DI$7&lt;1,-FLOOR(((18-COUNT($U820:$AL820))/2),1)+DI$7&gt;COUNT($U820:$AL820)),"",LARGE($U820:$AL820,-FLOOR(((18-COUNT($U820:$AL820))/2),1)+DI$7)),IF(OR(-FLOOR(((18-COUNT($BG820:$BX820))/2),1)+DI$7&lt;1,-FLOOR(((18-COUNT($BG820:$BX820))/2),1)+DI$7&gt;COUNT($BG820:$BX820)),"",LARGE($BG820:$BX820,-FLOOR(((18-COUNT($BG820:$BX820))/2),1)+DI$7)))</f>
        <v>0</v>
      </c>
      <c r="DJ820" s="641">
        <f t="shared" ref="DJ820:DJ828" si="2540">IF($CH$4=$CD$4,IF(OR(-FLOOR(((18-COUNT($U820:$AL820))/2),1)+DJ$7&lt;1,-FLOOR(((18-COUNT($U820:$AL820))/2),1)+DJ$7&gt;COUNT($U820:$AL820)),"",LARGE($U820:$AL820,-FLOOR(((18-COUNT($U820:$AL820))/2),1)+DJ$7)),IF(OR(-FLOOR(((18-COUNT($BG820:$BX820))/2),1)+DJ$7&lt;1,-FLOOR(((18-COUNT($BG820:$BX820))/2),1)+DJ$7&gt;COUNT($BG820:$BX820)),"",LARGE($BG820:$BX820,-FLOOR(((18-COUNT($BG820:$BX820))/2),1)+DJ$7)))</f>
        <v>0</v>
      </c>
      <c r="DK820" s="640">
        <f t="shared" ref="DK820:DK828" si="2541">IF($CH$4=$CD$4,IF(OR(-FLOOR(((18-COUNT($U820:$AL820))/2),1)+DK$7&lt;1,-FLOOR(((18-COUNT($U820:$AL820))/2),1)+DK$7&gt;COUNT($U820:$AL820)),"",LARGE($U820:$AL820,-FLOOR(((18-COUNT($U820:$AL820))/2),1)+DK$7)),IF(OR(-FLOOR(((18-COUNT($BG820:$BX820))/2),1)+DK$7&lt;1,-FLOOR(((18-COUNT($BG820:$BX820))/2),1)+DK$7&gt;COUNT($BG820:$BX820)),"",LARGE($BG820:$BX820,-FLOOR(((18-COUNT($BG820:$BX820))/2),1)+DK$7)))</f>
        <v>0</v>
      </c>
      <c r="DL820" s="640">
        <f t="shared" ref="DL820:DL828" si="2542">IF($CH$4=$CD$4,IF(OR(-FLOOR(((18-COUNT($U820:$AL820))/2),1)+DL$7&lt;1,-FLOOR(((18-COUNT($U820:$AL820))/2),1)+DL$7&gt;COUNT($U820:$AL820)),"",LARGE($U820:$AL820,-FLOOR(((18-COUNT($U820:$AL820))/2),1)+DL$7)),IF(OR(-FLOOR(((18-COUNT($BG820:$BX820))/2),1)+DL$7&lt;1,-FLOOR(((18-COUNT($BG820:$BX820))/2),1)+DL$7&gt;COUNT($BG820:$BX820)),"",LARGE($BG820:$BX820,-FLOOR(((18-COUNT($BG820:$BX820))/2),1)+DL$7)))</f>
        <v>0</v>
      </c>
      <c r="DM820" s="640">
        <f t="shared" ref="DM820:DM828" si="2543">IF($CH$4=$CD$4,IF(OR(-FLOOR(((18-COUNT($U820:$AL820))/2),1)+DM$7&lt;1,-FLOOR(((18-COUNT($U820:$AL820))/2),1)+DM$7&gt;COUNT($U820:$AL820)),"",LARGE($U820:$AL820,-FLOOR(((18-COUNT($U820:$AL820))/2),1)+DM$7)),IF(OR(-FLOOR(((18-COUNT($BG820:$BX820))/2),1)+DM$7&lt;1,-FLOOR(((18-COUNT($BG820:$BX820))/2),1)+DM$7&gt;COUNT($BG820:$BX820)),"",LARGE($BG820:$BX820,-FLOOR(((18-COUNT($BG820:$BX820))/2),1)+DM$7)))</f>
        <v>0</v>
      </c>
      <c r="DN820" s="640">
        <f t="shared" ref="DN820:DN828" si="2544">IF($CH$4=$CD$4,IF(OR(-FLOOR(((18-COUNT($U820:$AL820))/2),1)+DN$7&lt;1,-FLOOR(((18-COUNT($U820:$AL820))/2),1)+DN$7&gt;COUNT($U820:$AL820)),"",LARGE($U820:$AL820,-FLOOR(((18-COUNT($U820:$AL820))/2),1)+DN$7)),IF(OR(-FLOOR(((18-COUNT($BG820:$BX820))/2),1)+DN$7&lt;1,-FLOOR(((18-COUNT($BG820:$BX820))/2),1)+DN$7&gt;COUNT($BG820:$BX820)),"",LARGE($BG820:$BX820,-FLOOR(((18-COUNT($BG820:$BX820))/2),1)+DN$7)))</f>
        <v>0</v>
      </c>
      <c r="DO820" s="640">
        <f t="shared" ref="DO820:DO828" si="2545">IF($CH$4=$CD$4,IF(OR(-FLOOR(((18-COUNT($U820:$AL820))/2),1)+DO$7&lt;1,-FLOOR(((18-COUNT($U820:$AL820))/2),1)+DO$7&gt;COUNT($U820:$AL820)),"",LARGE($U820:$AL820,-FLOOR(((18-COUNT($U820:$AL820))/2),1)+DO$7)),IF(OR(-FLOOR(((18-COUNT($BG820:$BX820))/2),1)+DO$7&lt;1,-FLOOR(((18-COUNT($BG820:$BX820))/2),1)+DO$7&gt;COUNT($BG820:$BX820)),"",LARGE($BG820:$BX820,-FLOOR(((18-COUNT($BG820:$BX820))/2),1)+DO$7)))</f>
        <v>0</v>
      </c>
      <c r="DP820" s="639">
        <f t="shared" ref="DP820:DP828" si="2546">IF($CH$4=$CD$4,IF(OR(-FLOOR(((18-COUNT($U820:$AL820))/2),1)+DP$7&lt;1,-FLOOR(((18-COUNT($U820:$AL820))/2),1)+DP$7&gt;COUNT($U820:$AL820)),"",LARGE($U820:$AL820,-FLOOR(((18-COUNT($U820:$AL820))/2),1)+DP$7)),IF(OR(-FLOOR(((18-COUNT($BG820:$BX820))/2),1)+DP$7&lt;1,-FLOOR(((18-COUNT($BG820:$BX820))/2),1)+DP$7&gt;COUNT($BG820:$BX820)),"",LARGE($BG820:$BX820,-FLOOR(((18-COUNT($BG820:$BX820))/2),1)+DP$7)))</f>
        <v>0</v>
      </c>
      <c r="DQ820" s="638">
        <f t="shared" ref="DQ820:DQ828" si="2547">IF($CH$4=$CD$4,IF(OR(-FLOOR(((18-COUNT($U820:$AL820))/2),1)+DQ$7&lt;1,-FLOOR(((18-COUNT($U820:$AL820))/2),1)+DQ$7&gt;COUNT($U820:$AL820)),"",LARGE($U820:$AL820,-FLOOR(((18-COUNT($U820:$AL820))/2),1)+DQ$7)),IF(OR(-FLOOR(((18-COUNT($BG820:$BX820))/2),1)+DQ$7&lt;1,-FLOOR(((18-COUNT($BG820:$BX820))/2),1)+DQ$7&gt;COUNT($BG820:$BX820)),"",LARGE($BG820:$BX820,-FLOOR(((18-COUNT($BG820:$BX820))/2),1)+DQ$7)))</f>
        <v>0</v>
      </c>
      <c r="DR820" s="753">
        <f t="shared" ref="DR820:DR828" si="2548">COUNT(B820:S820)</f>
        <v>18</v>
      </c>
      <c r="DS820" s="111">
        <f t="shared" ref="DS820:DS828" si="2549">COUNT(U820:AL820)</f>
        <v>18</v>
      </c>
      <c r="DT820" s="111">
        <f t="shared" ref="DT820:DT828" si="2550">COUNT(AN820:BE820)</f>
        <v>18</v>
      </c>
      <c r="DU820" s="111">
        <f t="shared" ref="DU820:DU828" si="2551">COUNT(BG820:BX820)</f>
        <v>18</v>
      </c>
      <c r="DV820" s="602"/>
      <c r="DW820" s="719"/>
      <c r="DX820" s="719"/>
      <c r="DY820" s="719"/>
      <c r="DZ820" s="719"/>
      <c r="EA820" s="719"/>
      <c r="EB820" s="719"/>
      <c r="EC820" s="719"/>
      <c r="ED820" s="908"/>
      <c r="EE820" s="603"/>
    </row>
    <row r="821" spans="1:135" s="604" customFormat="1" ht="15.75" customHeight="1">
      <c r="A821" s="718" t="s">
        <v>488</v>
      </c>
      <c r="B821" s="900">
        <f t="shared" ref="B821:S821" si="2552">SUM(B90)</f>
        <v>0</v>
      </c>
      <c r="C821" s="900">
        <f t="shared" si="2552"/>
        <v>0</v>
      </c>
      <c r="D821" s="900">
        <f t="shared" si="2552"/>
        <v>0</v>
      </c>
      <c r="E821" s="900">
        <f t="shared" si="2552"/>
        <v>0</v>
      </c>
      <c r="F821" s="900">
        <f t="shared" si="2552"/>
        <v>0</v>
      </c>
      <c r="G821" s="900">
        <f t="shared" si="2552"/>
        <v>0</v>
      </c>
      <c r="H821" s="900">
        <f t="shared" si="2552"/>
        <v>0</v>
      </c>
      <c r="I821" s="900">
        <f t="shared" si="2552"/>
        <v>0</v>
      </c>
      <c r="J821" s="900">
        <f t="shared" si="2552"/>
        <v>0</v>
      </c>
      <c r="K821" s="900">
        <f t="shared" si="2552"/>
        <v>0</v>
      </c>
      <c r="L821" s="900">
        <f t="shared" si="2552"/>
        <v>0</v>
      </c>
      <c r="M821" s="900">
        <f t="shared" si="2552"/>
        <v>0</v>
      </c>
      <c r="N821" s="900">
        <f t="shared" si="2552"/>
        <v>0</v>
      </c>
      <c r="O821" s="900">
        <f t="shared" si="2552"/>
        <v>0</v>
      </c>
      <c r="P821" s="900">
        <f t="shared" si="2552"/>
        <v>0</v>
      </c>
      <c r="Q821" s="900">
        <f t="shared" si="2552"/>
        <v>0</v>
      </c>
      <c r="R821" s="900">
        <f t="shared" si="2552"/>
        <v>0</v>
      </c>
      <c r="S821" s="900">
        <f t="shared" si="2552"/>
        <v>0</v>
      </c>
      <c r="T821" s="906"/>
      <c r="U821" s="900">
        <f t="shared" ref="U821:AL821" si="2553">SUM(U90)</f>
        <v>0</v>
      </c>
      <c r="V821" s="900">
        <f t="shared" si="2553"/>
        <v>0</v>
      </c>
      <c r="W821" s="900">
        <f t="shared" si="2553"/>
        <v>0</v>
      </c>
      <c r="X821" s="900">
        <f t="shared" si="2553"/>
        <v>0</v>
      </c>
      <c r="Y821" s="900">
        <f t="shared" si="2553"/>
        <v>0</v>
      </c>
      <c r="Z821" s="900">
        <f t="shared" si="2553"/>
        <v>0</v>
      </c>
      <c r="AA821" s="900">
        <f t="shared" si="2553"/>
        <v>0</v>
      </c>
      <c r="AB821" s="900">
        <f t="shared" si="2553"/>
        <v>0</v>
      </c>
      <c r="AC821" s="900">
        <f t="shared" si="2553"/>
        <v>0</v>
      </c>
      <c r="AD821" s="900">
        <f t="shared" si="2553"/>
        <v>0</v>
      </c>
      <c r="AE821" s="900">
        <f t="shared" si="2553"/>
        <v>0</v>
      </c>
      <c r="AF821" s="900">
        <f t="shared" si="2553"/>
        <v>0</v>
      </c>
      <c r="AG821" s="900">
        <f t="shared" si="2553"/>
        <v>0</v>
      </c>
      <c r="AH821" s="900">
        <f t="shared" si="2553"/>
        <v>0</v>
      </c>
      <c r="AI821" s="900">
        <f t="shared" si="2553"/>
        <v>0</v>
      </c>
      <c r="AJ821" s="900">
        <f t="shared" si="2553"/>
        <v>0</v>
      </c>
      <c r="AK821" s="900">
        <f t="shared" si="2553"/>
        <v>0</v>
      </c>
      <c r="AL821" s="900">
        <f t="shared" si="2553"/>
        <v>0</v>
      </c>
      <c r="AM821" s="906"/>
      <c r="AN821" s="900">
        <f t="shared" ref="AN821:BE821" si="2554">SUM(AN90)</f>
        <v>0</v>
      </c>
      <c r="AO821" s="900">
        <f t="shared" si="2554"/>
        <v>0</v>
      </c>
      <c r="AP821" s="900">
        <f t="shared" si="2554"/>
        <v>0</v>
      </c>
      <c r="AQ821" s="900">
        <f t="shared" si="2554"/>
        <v>0</v>
      </c>
      <c r="AR821" s="900">
        <f t="shared" si="2554"/>
        <v>0</v>
      </c>
      <c r="AS821" s="900">
        <f t="shared" si="2554"/>
        <v>0</v>
      </c>
      <c r="AT821" s="900">
        <f t="shared" si="2554"/>
        <v>0</v>
      </c>
      <c r="AU821" s="900">
        <f t="shared" si="2554"/>
        <v>0</v>
      </c>
      <c r="AV821" s="900">
        <f t="shared" si="2554"/>
        <v>0</v>
      </c>
      <c r="AW821" s="900">
        <f t="shared" si="2554"/>
        <v>0</v>
      </c>
      <c r="AX821" s="900">
        <f t="shared" si="2554"/>
        <v>0</v>
      </c>
      <c r="AY821" s="900">
        <f t="shared" si="2554"/>
        <v>0</v>
      </c>
      <c r="AZ821" s="900">
        <f t="shared" si="2554"/>
        <v>0</v>
      </c>
      <c r="BA821" s="900">
        <f t="shared" si="2554"/>
        <v>0</v>
      </c>
      <c r="BB821" s="900">
        <f t="shared" si="2554"/>
        <v>0</v>
      </c>
      <c r="BC821" s="900">
        <f t="shared" si="2554"/>
        <v>0</v>
      </c>
      <c r="BD821" s="900">
        <f t="shared" si="2554"/>
        <v>0</v>
      </c>
      <c r="BE821" s="900">
        <f t="shared" si="2554"/>
        <v>0</v>
      </c>
      <c r="BF821" s="906"/>
      <c r="BG821" s="900">
        <f t="shared" ref="BG821:BX821" si="2555">SUM(BG90)</f>
        <v>0</v>
      </c>
      <c r="BH821" s="900">
        <f t="shared" si="2555"/>
        <v>0</v>
      </c>
      <c r="BI821" s="900">
        <f t="shared" si="2555"/>
        <v>0</v>
      </c>
      <c r="BJ821" s="900">
        <f t="shared" si="2555"/>
        <v>0</v>
      </c>
      <c r="BK821" s="900">
        <f t="shared" si="2555"/>
        <v>0</v>
      </c>
      <c r="BL821" s="900">
        <f t="shared" si="2555"/>
        <v>0</v>
      </c>
      <c r="BM821" s="900">
        <f t="shared" si="2555"/>
        <v>0</v>
      </c>
      <c r="BN821" s="900">
        <f t="shared" si="2555"/>
        <v>0</v>
      </c>
      <c r="BO821" s="900">
        <f t="shared" si="2555"/>
        <v>0</v>
      </c>
      <c r="BP821" s="900">
        <f t="shared" si="2555"/>
        <v>0</v>
      </c>
      <c r="BQ821" s="900">
        <f t="shared" si="2555"/>
        <v>0</v>
      </c>
      <c r="BR821" s="900">
        <f t="shared" si="2555"/>
        <v>0</v>
      </c>
      <c r="BS821" s="900">
        <f t="shared" si="2555"/>
        <v>0</v>
      </c>
      <c r="BT821" s="900">
        <f t="shared" si="2555"/>
        <v>0</v>
      </c>
      <c r="BU821" s="900">
        <f t="shared" si="2555"/>
        <v>0</v>
      </c>
      <c r="BV821" s="900">
        <f t="shared" si="2555"/>
        <v>0</v>
      </c>
      <c r="BW821" s="900">
        <f t="shared" si="2555"/>
        <v>0</v>
      </c>
      <c r="BX821" s="900">
        <f t="shared" si="2555"/>
        <v>0</v>
      </c>
      <c r="BY821" s="906"/>
      <c r="BZ821" s="907">
        <f t="shared" si="2507"/>
        <v>0</v>
      </c>
      <c r="CA821" s="907">
        <f t="shared" si="2507"/>
        <v>0</v>
      </c>
      <c r="CB821" s="907">
        <f t="shared" si="2507"/>
        <v>0</v>
      </c>
      <c r="CC821" s="907">
        <f t="shared" si="2507"/>
        <v>0</v>
      </c>
      <c r="CD821" s="723">
        <f t="shared" si="2508"/>
        <v>0</v>
      </c>
      <c r="CE821" s="723">
        <f t="shared" si="2509"/>
        <v>0</v>
      </c>
      <c r="CF821" s="723">
        <f t="shared" si="2510"/>
        <v>0</v>
      </c>
      <c r="CG821" s="790">
        <f t="shared" si="2511"/>
        <v>0</v>
      </c>
      <c r="CH821" s="1376">
        <f t="shared" si="2512"/>
        <v>0</v>
      </c>
      <c r="CI821" s="1377">
        <f t="shared" si="2513"/>
        <v>0</v>
      </c>
      <c r="CJ821" s="1378">
        <f t="shared" si="2514"/>
        <v>0</v>
      </c>
      <c r="CK821" s="1378">
        <f t="shared" si="2515"/>
        <v>0</v>
      </c>
      <c r="CL821" s="1378">
        <f t="shared" si="2516"/>
        <v>0</v>
      </c>
      <c r="CM821" s="1378">
        <f t="shared" si="2517"/>
        <v>0</v>
      </c>
      <c r="CN821" s="1378">
        <f t="shared" si="2518"/>
        <v>0</v>
      </c>
      <c r="CO821" s="1379">
        <f t="shared" si="2519"/>
        <v>0</v>
      </c>
      <c r="CP821" s="1379">
        <f t="shared" si="2520"/>
        <v>0</v>
      </c>
      <c r="CQ821" s="1379">
        <f t="shared" si="2521"/>
        <v>0</v>
      </c>
      <c r="CR821" s="1379">
        <f t="shared" si="2522"/>
        <v>0</v>
      </c>
      <c r="CS821" s="1378">
        <f t="shared" si="2523"/>
        <v>0</v>
      </c>
      <c r="CT821" s="1378">
        <f t="shared" si="2524"/>
        <v>0</v>
      </c>
      <c r="CU821" s="1378">
        <f t="shared" si="2525"/>
        <v>0</v>
      </c>
      <c r="CV821" s="1378">
        <f t="shared" si="2526"/>
        <v>0</v>
      </c>
      <c r="CW821" s="1378">
        <f t="shared" si="2527"/>
        <v>0</v>
      </c>
      <c r="CX821" s="1377">
        <f t="shared" si="2528"/>
        <v>0</v>
      </c>
      <c r="CY821" s="1380">
        <f t="shared" si="2529"/>
        <v>0</v>
      </c>
      <c r="CZ821" s="638">
        <f t="shared" si="2530"/>
        <v>0</v>
      </c>
      <c r="DA821" s="639">
        <f t="shared" si="2531"/>
        <v>0</v>
      </c>
      <c r="DB821" s="640">
        <f t="shared" si="2532"/>
        <v>0</v>
      </c>
      <c r="DC821" s="640">
        <f t="shared" si="2533"/>
        <v>0</v>
      </c>
      <c r="DD821" s="640">
        <f t="shared" si="2534"/>
        <v>0</v>
      </c>
      <c r="DE821" s="640">
        <f t="shared" si="2535"/>
        <v>0</v>
      </c>
      <c r="DF821" s="640">
        <f t="shared" si="2536"/>
        <v>0</v>
      </c>
      <c r="DG821" s="641">
        <f t="shared" si="2537"/>
        <v>0</v>
      </c>
      <c r="DH821" s="641">
        <f t="shared" si="2538"/>
        <v>0</v>
      </c>
      <c r="DI821" s="641">
        <f t="shared" si="2539"/>
        <v>0</v>
      </c>
      <c r="DJ821" s="641">
        <f t="shared" si="2540"/>
        <v>0</v>
      </c>
      <c r="DK821" s="640">
        <f t="shared" si="2541"/>
        <v>0</v>
      </c>
      <c r="DL821" s="640">
        <f t="shared" si="2542"/>
        <v>0</v>
      </c>
      <c r="DM821" s="640">
        <f t="shared" si="2543"/>
        <v>0</v>
      </c>
      <c r="DN821" s="640">
        <f t="shared" si="2544"/>
        <v>0</v>
      </c>
      <c r="DO821" s="640">
        <f t="shared" si="2545"/>
        <v>0</v>
      </c>
      <c r="DP821" s="639">
        <f t="shared" si="2546"/>
        <v>0</v>
      </c>
      <c r="DQ821" s="638">
        <f t="shared" si="2547"/>
        <v>0</v>
      </c>
      <c r="DR821" s="753">
        <f t="shared" si="2548"/>
        <v>18</v>
      </c>
      <c r="DS821" s="111">
        <f t="shared" si="2549"/>
        <v>18</v>
      </c>
      <c r="DT821" s="111">
        <f t="shared" si="2550"/>
        <v>18</v>
      </c>
      <c r="DU821" s="111">
        <f t="shared" si="2551"/>
        <v>18</v>
      </c>
      <c r="DV821" s="602"/>
      <c r="DW821" s="719"/>
      <c r="DX821" s="719"/>
      <c r="DY821" s="719"/>
      <c r="DZ821" s="719"/>
      <c r="EA821" s="719"/>
      <c r="EB821" s="719"/>
      <c r="EC821" s="719"/>
      <c r="ED821" s="908"/>
      <c r="EE821" s="603"/>
    </row>
    <row r="822" spans="1:135" s="604" customFormat="1" ht="15.75" customHeight="1">
      <c r="A822" s="905" t="s">
        <v>489</v>
      </c>
      <c r="B822" s="900">
        <f t="shared" ref="B822:S822" si="2556">SUM(B116)</f>
        <v>0</v>
      </c>
      <c r="C822" s="900">
        <f t="shared" si="2556"/>
        <v>0</v>
      </c>
      <c r="D822" s="900">
        <f t="shared" si="2556"/>
        <v>0</v>
      </c>
      <c r="E822" s="900">
        <f t="shared" si="2556"/>
        <v>0</v>
      </c>
      <c r="F822" s="900">
        <f t="shared" si="2556"/>
        <v>0</v>
      </c>
      <c r="G822" s="900">
        <f t="shared" si="2556"/>
        <v>0</v>
      </c>
      <c r="H822" s="900">
        <f t="shared" si="2556"/>
        <v>0</v>
      </c>
      <c r="I822" s="900">
        <f t="shared" si="2556"/>
        <v>0</v>
      </c>
      <c r="J822" s="900">
        <f t="shared" si="2556"/>
        <v>0</v>
      </c>
      <c r="K822" s="900">
        <f t="shared" si="2556"/>
        <v>0</v>
      </c>
      <c r="L822" s="900">
        <f t="shared" si="2556"/>
        <v>0</v>
      </c>
      <c r="M822" s="900">
        <f t="shared" si="2556"/>
        <v>0</v>
      </c>
      <c r="N822" s="900">
        <f t="shared" si="2556"/>
        <v>0</v>
      </c>
      <c r="O822" s="900">
        <f t="shared" si="2556"/>
        <v>0</v>
      </c>
      <c r="P822" s="900">
        <f t="shared" si="2556"/>
        <v>0</v>
      </c>
      <c r="Q822" s="900">
        <f t="shared" si="2556"/>
        <v>0</v>
      </c>
      <c r="R822" s="900">
        <f t="shared" si="2556"/>
        <v>0</v>
      </c>
      <c r="S822" s="900">
        <f t="shared" si="2556"/>
        <v>0</v>
      </c>
      <c r="T822" s="906"/>
      <c r="U822" s="900">
        <f t="shared" ref="U822:AL822" si="2557">SUM(U116)</f>
        <v>0</v>
      </c>
      <c r="V822" s="900">
        <f t="shared" si="2557"/>
        <v>0</v>
      </c>
      <c r="W822" s="900">
        <f t="shared" si="2557"/>
        <v>0</v>
      </c>
      <c r="X822" s="900">
        <f t="shared" si="2557"/>
        <v>0</v>
      </c>
      <c r="Y822" s="900">
        <f t="shared" si="2557"/>
        <v>0</v>
      </c>
      <c r="Z822" s="900">
        <f t="shared" si="2557"/>
        <v>0</v>
      </c>
      <c r="AA822" s="900">
        <f t="shared" si="2557"/>
        <v>0</v>
      </c>
      <c r="AB822" s="900">
        <f t="shared" si="2557"/>
        <v>0</v>
      </c>
      <c r="AC822" s="900">
        <f t="shared" si="2557"/>
        <v>0</v>
      </c>
      <c r="AD822" s="900">
        <f t="shared" si="2557"/>
        <v>0</v>
      </c>
      <c r="AE822" s="900">
        <f t="shared" si="2557"/>
        <v>0</v>
      </c>
      <c r="AF822" s="900">
        <f t="shared" si="2557"/>
        <v>0</v>
      </c>
      <c r="AG822" s="900">
        <f t="shared" si="2557"/>
        <v>0</v>
      </c>
      <c r="AH822" s="900">
        <f t="shared" si="2557"/>
        <v>0</v>
      </c>
      <c r="AI822" s="900">
        <f t="shared" si="2557"/>
        <v>0</v>
      </c>
      <c r="AJ822" s="900">
        <f t="shared" si="2557"/>
        <v>0</v>
      </c>
      <c r="AK822" s="900">
        <f t="shared" si="2557"/>
        <v>0</v>
      </c>
      <c r="AL822" s="900">
        <f t="shared" si="2557"/>
        <v>0</v>
      </c>
      <c r="AM822" s="906"/>
      <c r="AN822" s="900">
        <f t="shared" ref="AN822:BE822" si="2558">SUM(AN116)</f>
        <v>0</v>
      </c>
      <c r="AO822" s="900">
        <f t="shared" si="2558"/>
        <v>0</v>
      </c>
      <c r="AP822" s="900">
        <f t="shared" si="2558"/>
        <v>0</v>
      </c>
      <c r="AQ822" s="900">
        <f t="shared" si="2558"/>
        <v>0</v>
      </c>
      <c r="AR822" s="900">
        <f t="shared" si="2558"/>
        <v>0.32182885607543144</v>
      </c>
      <c r="AS822" s="900">
        <f t="shared" si="2558"/>
        <v>0.54067247820672482</v>
      </c>
      <c r="AT822" s="900">
        <f t="shared" si="2558"/>
        <v>0</v>
      </c>
      <c r="AU822" s="900">
        <f t="shared" si="2558"/>
        <v>0</v>
      </c>
      <c r="AV822" s="900">
        <f t="shared" si="2558"/>
        <v>0</v>
      </c>
      <c r="AW822" s="900">
        <f t="shared" si="2558"/>
        <v>0</v>
      </c>
      <c r="AX822" s="900">
        <f t="shared" si="2558"/>
        <v>0</v>
      </c>
      <c r="AY822" s="900">
        <f t="shared" si="2558"/>
        <v>0</v>
      </c>
      <c r="AZ822" s="900">
        <f t="shared" si="2558"/>
        <v>0</v>
      </c>
      <c r="BA822" s="900">
        <f t="shared" si="2558"/>
        <v>0</v>
      </c>
      <c r="BB822" s="900">
        <f t="shared" si="2558"/>
        <v>0</v>
      </c>
      <c r="BC822" s="900">
        <f t="shared" si="2558"/>
        <v>0</v>
      </c>
      <c r="BD822" s="900">
        <f t="shared" si="2558"/>
        <v>0</v>
      </c>
      <c r="BE822" s="900">
        <f t="shared" si="2558"/>
        <v>0</v>
      </c>
      <c r="BF822" s="906"/>
      <c r="BG822" s="900">
        <f t="shared" ref="BG822:BX822" si="2559">SUM(BG116)</f>
        <v>0</v>
      </c>
      <c r="BH822" s="900">
        <f t="shared" si="2559"/>
        <v>0</v>
      </c>
      <c r="BI822" s="900">
        <f t="shared" si="2559"/>
        <v>0</v>
      </c>
      <c r="BJ822" s="900">
        <f t="shared" si="2559"/>
        <v>0</v>
      </c>
      <c r="BK822" s="900">
        <f t="shared" si="2559"/>
        <v>0.54067247820672482</v>
      </c>
      <c r="BL822" s="900">
        <f t="shared" si="2559"/>
        <v>0</v>
      </c>
      <c r="BM822" s="900">
        <f t="shared" si="2559"/>
        <v>0</v>
      </c>
      <c r="BN822" s="900">
        <f t="shared" si="2559"/>
        <v>0</v>
      </c>
      <c r="BO822" s="900">
        <f t="shared" si="2559"/>
        <v>1.0298523394413805</v>
      </c>
      <c r="BP822" s="900">
        <f t="shared" si="2559"/>
        <v>0</v>
      </c>
      <c r="BQ822" s="900">
        <f t="shared" si="2559"/>
        <v>0.85725671588685304</v>
      </c>
      <c r="BR822" s="900">
        <f t="shared" si="2559"/>
        <v>0</v>
      </c>
      <c r="BS822" s="900">
        <f t="shared" si="2559"/>
        <v>0</v>
      </c>
      <c r="BT822" s="900">
        <f t="shared" si="2559"/>
        <v>0</v>
      </c>
      <c r="BU822" s="900">
        <f t="shared" si="2559"/>
        <v>0</v>
      </c>
      <c r="BV822" s="900">
        <f t="shared" si="2559"/>
        <v>0</v>
      </c>
      <c r="BW822" s="900">
        <f t="shared" si="2559"/>
        <v>0</v>
      </c>
      <c r="BX822" s="900">
        <f t="shared" si="2559"/>
        <v>0</v>
      </c>
      <c r="BY822" s="906"/>
      <c r="BZ822" s="907">
        <f t="shared" ref="BZ822:CC823" si="2560">SUM(BZ116)</f>
        <v>0</v>
      </c>
      <c r="CA822" s="907">
        <f t="shared" si="2560"/>
        <v>0</v>
      </c>
      <c r="CB822" s="907">
        <f t="shared" si="2560"/>
        <v>7.5093399750934001E-2</v>
      </c>
      <c r="CC822" s="907">
        <f t="shared" si="2560"/>
        <v>9.0112079701120812E-2</v>
      </c>
      <c r="CD822" s="723">
        <f t="shared" si="2508"/>
        <v>0</v>
      </c>
      <c r="CE822" s="723">
        <f t="shared" si="2509"/>
        <v>0</v>
      </c>
      <c r="CF822" s="723">
        <f t="shared" si="2510"/>
        <v>2.0114303504714465E-2</v>
      </c>
      <c r="CG822" s="790">
        <f t="shared" si="2511"/>
        <v>8.7370574630848616E-2</v>
      </c>
      <c r="CH822" s="1376">
        <f t="shared" si="2512"/>
        <v>0</v>
      </c>
      <c r="CI822" s="1377">
        <f t="shared" si="2513"/>
        <v>0</v>
      </c>
      <c r="CJ822" s="1378">
        <f t="shared" si="2514"/>
        <v>0</v>
      </c>
      <c r="CK822" s="1378">
        <f t="shared" si="2515"/>
        <v>0</v>
      </c>
      <c r="CL822" s="1378">
        <f t="shared" si="2516"/>
        <v>0</v>
      </c>
      <c r="CM822" s="1378">
        <f t="shared" si="2517"/>
        <v>0</v>
      </c>
      <c r="CN822" s="1378">
        <f t="shared" si="2518"/>
        <v>0</v>
      </c>
      <c r="CO822" s="1379">
        <f t="shared" si="2519"/>
        <v>0</v>
      </c>
      <c r="CP822" s="1379">
        <f t="shared" si="2520"/>
        <v>0</v>
      </c>
      <c r="CQ822" s="1379">
        <f t="shared" si="2521"/>
        <v>0</v>
      </c>
      <c r="CR822" s="1379">
        <f t="shared" si="2522"/>
        <v>0</v>
      </c>
      <c r="CS822" s="1378">
        <f t="shared" si="2523"/>
        <v>0</v>
      </c>
      <c r="CT822" s="1378">
        <f t="shared" si="2524"/>
        <v>0</v>
      </c>
      <c r="CU822" s="1378">
        <f t="shared" si="2525"/>
        <v>0</v>
      </c>
      <c r="CV822" s="1378">
        <f t="shared" si="2526"/>
        <v>0</v>
      </c>
      <c r="CW822" s="1378">
        <f t="shared" si="2527"/>
        <v>0</v>
      </c>
      <c r="CX822" s="1377">
        <f t="shared" si="2528"/>
        <v>0</v>
      </c>
      <c r="CY822" s="1380">
        <f t="shared" si="2529"/>
        <v>0</v>
      </c>
      <c r="CZ822" s="638">
        <f t="shared" si="2530"/>
        <v>0</v>
      </c>
      <c r="DA822" s="639">
        <f t="shared" si="2531"/>
        <v>0</v>
      </c>
      <c r="DB822" s="640">
        <f t="shared" si="2532"/>
        <v>0</v>
      </c>
      <c r="DC822" s="640">
        <f t="shared" si="2533"/>
        <v>0</v>
      </c>
      <c r="DD822" s="640">
        <f t="shared" si="2534"/>
        <v>0</v>
      </c>
      <c r="DE822" s="640">
        <f t="shared" si="2535"/>
        <v>0</v>
      </c>
      <c r="DF822" s="640">
        <f t="shared" si="2536"/>
        <v>0</v>
      </c>
      <c r="DG822" s="641">
        <f t="shared" si="2537"/>
        <v>0</v>
      </c>
      <c r="DH822" s="641">
        <f t="shared" si="2538"/>
        <v>0</v>
      </c>
      <c r="DI822" s="641">
        <f t="shared" si="2539"/>
        <v>0</v>
      </c>
      <c r="DJ822" s="641">
        <f t="shared" si="2540"/>
        <v>0</v>
      </c>
      <c r="DK822" s="640">
        <f t="shared" si="2541"/>
        <v>0</v>
      </c>
      <c r="DL822" s="640">
        <f t="shared" si="2542"/>
        <v>0</v>
      </c>
      <c r="DM822" s="640">
        <f t="shared" si="2543"/>
        <v>0</v>
      </c>
      <c r="DN822" s="640">
        <f t="shared" si="2544"/>
        <v>0</v>
      </c>
      <c r="DO822" s="640">
        <f t="shared" si="2545"/>
        <v>0</v>
      </c>
      <c r="DP822" s="639">
        <f t="shared" si="2546"/>
        <v>0</v>
      </c>
      <c r="DQ822" s="638">
        <f t="shared" si="2547"/>
        <v>0</v>
      </c>
      <c r="DR822" s="753">
        <f t="shared" si="2548"/>
        <v>18</v>
      </c>
      <c r="DS822" s="111">
        <f t="shared" si="2549"/>
        <v>18</v>
      </c>
      <c r="DT822" s="111">
        <f t="shared" si="2550"/>
        <v>18</v>
      </c>
      <c r="DU822" s="111">
        <f t="shared" si="2551"/>
        <v>18</v>
      </c>
      <c r="DV822" s="602"/>
      <c r="DW822" s="719"/>
      <c r="DX822" s="719"/>
      <c r="DY822" s="719"/>
      <c r="DZ822" s="719"/>
      <c r="EA822" s="719"/>
      <c r="EB822" s="719"/>
      <c r="EC822" s="719"/>
      <c r="ED822" s="909"/>
      <c r="EE822" s="603"/>
    </row>
    <row r="823" spans="1:135" s="604" customFormat="1" ht="15.75" customHeight="1">
      <c r="A823" s="718" t="s">
        <v>490</v>
      </c>
      <c r="B823" s="900">
        <f t="shared" ref="B823:S823" si="2561">SUM(B117)</f>
        <v>0</v>
      </c>
      <c r="C823" s="900">
        <f t="shared" si="2561"/>
        <v>0</v>
      </c>
      <c r="D823" s="900">
        <f t="shared" si="2561"/>
        <v>0</v>
      </c>
      <c r="E823" s="900">
        <f t="shared" si="2561"/>
        <v>0</v>
      </c>
      <c r="F823" s="900">
        <f t="shared" si="2561"/>
        <v>0</v>
      </c>
      <c r="G823" s="900">
        <f t="shared" si="2561"/>
        <v>0</v>
      </c>
      <c r="H823" s="900">
        <f t="shared" si="2561"/>
        <v>0</v>
      </c>
      <c r="I823" s="900">
        <f t="shared" si="2561"/>
        <v>0</v>
      </c>
      <c r="J823" s="900">
        <f t="shared" si="2561"/>
        <v>0</v>
      </c>
      <c r="K823" s="900">
        <f t="shared" si="2561"/>
        <v>0</v>
      </c>
      <c r="L823" s="900">
        <f t="shared" si="2561"/>
        <v>0</v>
      </c>
      <c r="M823" s="900">
        <f t="shared" si="2561"/>
        <v>0</v>
      </c>
      <c r="N823" s="900">
        <f t="shared" si="2561"/>
        <v>0</v>
      </c>
      <c r="O823" s="900">
        <f t="shared" si="2561"/>
        <v>0</v>
      </c>
      <c r="P823" s="900">
        <f t="shared" si="2561"/>
        <v>0</v>
      </c>
      <c r="Q823" s="900">
        <f t="shared" si="2561"/>
        <v>0</v>
      </c>
      <c r="R823" s="900">
        <f t="shared" si="2561"/>
        <v>0</v>
      </c>
      <c r="S823" s="900">
        <f t="shared" si="2561"/>
        <v>0</v>
      </c>
      <c r="T823" s="906"/>
      <c r="U823" s="900">
        <f t="shared" ref="U823:AL823" si="2562">SUM(U117)</f>
        <v>1.0727628535847715E-2</v>
      </c>
      <c r="V823" s="900">
        <f t="shared" si="2562"/>
        <v>0</v>
      </c>
      <c r="W823" s="900">
        <f t="shared" si="2562"/>
        <v>0</v>
      </c>
      <c r="X823" s="900">
        <f t="shared" si="2562"/>
        <v>0</v>
      </c>
      <c r="Y823" s="900">
        <f t="shared" si="2562"/>
        <v>0</v>
      </c>
      <c r="Z823" s="900">
        <f t="shared" si="2562"/>
        <v>0</v>
      </c>
      <c r="AA823" s="900">
        <f t="shared" si="2562"/>
        <v>0</v>
      </c>
      <c r="AB823" s="900">
        <f t="shared" si="2562"/>
        <v>0</v>
      </c>
      <c r="AC823" s="900">
        <f t="shared" si="2562"/>
        <v>0</v>
      </c>
      <c r="AD823" s="900">
        <f t="shared" si="2562"/>
        <v>0</v>
      </c>
      <c r="AE823" s="900">
        <f t="shared" si="2562"/>
        <v>0</v>
      </c>
      <c r="AF823" s="900">
        <f t="shared" si="2562"/>
        <v>0</v>
      </c>
      <c r="AG823" s="900">
        <f t="shared" si="2562"/>
        <v>0</v>
      </c>
      <c r="AH823" s="900">
        <f t="shared" si="2562"/>
        <v>0</v>
      </c>
      <c r="AI823" s="900">
        <f t="shared" si="2562"/>
        <v>0</v>
      </c>
      <c r="AJ823" s="900">
        <f t="shared" si="2562"/>
        <v>0</v>
      </c>
      <c r="AK823" s="900">
        <f t="shared" si="2562"/>
        <v>0</v>
      </c>
      <c r="AL823" s="900">
        <f t="shared" si="2562"/>
        <v>0</v>
      </c>
      <c r="AM823" s="906"/>
      <c r="AN823" s="900">
        <f t="shared" ref="AN823:BE823" si="2563">SUM(AN117)</f>
        <v>0</v>
      </c>
      <c r="AO823" s="900">
        <f t="shared" si="2563"/>
        <v>0</v>
      </c>
      <c r="AP823" s="900">
        <f t="shared" si="2563"/>
        <v>0</v>
      </c>
      <c r="AQ823" s="900">
        <f t="shared" si="2563"/>
        <v>0</v>
      </c>
      <c r="AR823" s="900">
        <f t="shared" si="2563"/>
        <v>0.21455257071695424</v>
      </c>
      <c r="AS823" s="900">
        <f t="shared" si="2563"/>
        <v>0</v>
      </c>
      <c r="AT823" s="900">
        <f t="shared" si="2563"/>
        <v>0</v>
      </c>
      <c r="AU823" s="900">
        <f t="shared" si="2563"/>
        <v>0</v>
      </c>
      <c r="AV823" s="900">
        <f t="shared" si="2563"/>
        <v>0</v>
      </c>
      <c r="AW823" s="900">
        <f t="shared" si="2563"/>
        <v>0</v>
      </c>
      <c r="AX823" s="900">
        <f t="shared" si="2563"/>
        <v>0</v>
      </c>
      <c r="AY823" s="900">
        <f t="shared" si="2563"/>
        <v>0</v>
      </c>
      <c r="AZ823" s="900">
        <f t="shared" si="2563"/>
        <v>0</v>
      </c>
      <c r="BA823" s="900">
        <f t="shared" si="2563"/>
        <v>0</v>
      </c>
      <c r="BB823" s="900">
        <f t="shared" si="2563"/>
        <v>0</v>
      </c>
      <c r="BC823" s="900">
        <f t="shared" si="2563"/>
        <v>0</v>
      </c>
      <c r="BD823" s="900">
        <f t="shared" si="2563"/>
        <v>0</v>
      </c>
      <c r="BE823" s="900">
        <f t="shared" si="2563"/>
        <v>0</v>
      </c>
      <c r="BF823" s="906"/>
      <c r="BG823" s="900">
        <f t="shared" ref="BG823:BX823" si="2564">SUM(BG117)</f>
        <v>0</v>
      </c>
      <c r="BH823" s="900">
        <f t="shared" si="2564"/>
        <v>0</v>
      </c>
      <c r="BI823" s="900">
        <f t="shared" si="2564"/>
        <v>0</v>
      </c>
      <c r="BJ823" s="900">
        <f t="shared" si="2564"/>
        <v>0</v>
      </c>
      <c r="BK823" s="900">
        <f t="shared" si="2564"/>
        <v>0.36044831880448325</v>
      </c>
      <c r="BL823" s="900">
        <f t="shared" si="2564"/>
        <v>0</v>
      </c>
      <c r="BM823" s="900">
        <f t="shared" si="2564"/>
        <v>0</v>
      </c>
      <c r="BN823" s="900">
        <f t="shared" si="2564"/>
        <v>0</v>
      </c>
      <c r="BO823" s="900">
        <f t="shared" si="2564"/>
        <v>0</v>
      </c>
      <c r="BP823" s="900">
        <f t="shared" si="2564"/>
        <v>0</v>
      </c>
      <c r="BQ823" s="900">
        <f t="shared" si="2564"/>
        <v>0</v>
      </c>
      <c r="BR823" s="900">
        <f t="shared" si="2564"/>
        <v>0</v>
      </c>
      <c r="BS823" s="900">
        <f t="shared" si="2564"/>
        <v>0</v>
      </c>
      <c r="BT823" s="900">
        <f t="shared" si="2564"/>
        <v>0</v>
      </c>
      <c r="BU823" s="900">
        <f t="shared" si="2564"/>
        <v>0</v>
      </c>
      <c r="BV823" s="900">
        <f t="shared" si="2564"/>
        <v>0</v>
      </c>
      <c r="BW823" s="900">
        <f t="shared" si="2564"/>
        <v>0</v>
      </c>
      <c r="BX823" s="900">
        <f t="shared" si="2564"/>
        <v>0</v>
      </c>
      <c r="BY823" s="906"/>
      <c r="BZ823" s="907">
        <f t="shared" si="2560"/>
        <v>0</v>
      </c>
      <c r="CA823" s="907">
        <f t="shared" si="2560"/>
        <v>0</v>
      </c>
      <c r="CB823" s="907">
        <f t="shared" si="2560"/>
        <v>0</v>
      </c>
      <c r="CC823" s="907">
        <f t="shared" si="2560"/>
        <v>0</v>
      </c>
      <c r="CD823" s="723">
        <f t="shared" si="2508"/>
        <v>0</v>
      </c>
      <c r="CE823" s="723">
        <f t="shared" si="2509"/>
        <v>0</v>
      </c>
      <c r="CF823" s="723">
        <f t="shared" si="2510"/>
        <v>0</v>
      </c>
      <c r="CG823" s="790">
        <f t="shared" si="2511"/>
        <v>0</v>
      </c>
      <c r="CH823" s="1376">
        <f t="shared" si="2512"/>
        <v>0</v>
      </c>
      <c r="CI823" s="1377">
        <f t="shared" si="2513"/>
        <v>0</v>
      </c>
      <c r="CJ823" s="1378">
        <f t="shared" si="2514"/>
        <v>0</v>
      </c>
      <c r="CK823" s="1378">
        <f t="shared" si="2515"/>
        <v>0</v>
      </c>
      <c r="CL823" s="1378">
        <f t="shared" si="2516"/>
        <v>0</v>
      </c>
      <c r="CM823" s="1378">
        <f t="shared" si="2517"/>
        <v>0</v>
      </c>
      <c r="CN823" s="1378">
        <f t="shared" si="2518"/>
        <v>0</v>
      </c>
      <c r="CO823" s="1379">
        <f t="shared" si="2519"/>
        <v>0</v>
      </c>
      <c r="CP823" s="1379">
        <f t="shared" si="2520"/>
        <v>0</v>
      </c>
      <c r="CQ823" s="1379">
        <f t="shared" si="2521"/>
        <v>0</v>
      </c>
      <c r="CR823" s="1379">
        <f t="shared" si="2522"/>
        <v>0</v>
      </c>
      <c r="CS823" s="1378">
        <f t="shared" si="2523"/>
        <v>0</v>
      </c>
      <c r="CT823" s="1378">
        <f t="shared" si="2524"/>
        <v>0</v>
      </c>
      <c r="CU823" s="1378">
        <f t="shared" si="2525"/>
        <v>0</v>
      </c>
      <c r="CV823" s="1378">
        <f t="shared" si="2526"/>
        <v>0</v>
      </c>
      <c r="CW823" s="1378">
        <f t="shared" si="2527"/>
        <v>0</v>
      </c>
      <c r="CX823" s="1377">
        <f t="shared" si="2528"/>
        <v>0</v>
      </c>
      <c r="CY823" s="1380">
        <f t="shared" si="2529"/>
        <v>0</v>
      </c>
      <c r="CZ823" s="638">
        <f t="shared" si="2530"/>
        <v>0</v>
      </c>
      <c r="DA823" s="639">
        <f t="shared" si="2531"/>
        <v>0</v>
      </c>
      <c r="DB823" s="640">
        <f t="shared" si="2532"/>
        <v>0</v>
      </c>
      <c r="DC823" s="640">
        <f t="shared" si="2533"/>
        <v>0</v>
      </c>
      <c r="DD823" s="640">
        <f t="shared" si="2534"/>
        <v>0</v>
      </c>
      <c r="DE823" s="640">
        <f t="shared" si="2535"/>
        <v>0</v>
      </c>
      <c r="DF823" s="640">
        <f t="shared" si="2536"/>
        <v>0</v>
      </c>
      <c r="DG823" s="641">
        <f t="shared" si="2537"/>
        <v>0</v>
      </c>
      <c r="DH823" s="641">
        <f t="shared" si="2538"/>
        <v>0</v>
      </c>
      <c r="DI823" s="641">
        <f t="shared" si="2539"/>
        <v>0</v>
      </c>
      <c r="DJ823" s="641">
        <f t="shared" si="2540"/>
        <v>0</v>
      </c>
      <c r="DK823" s="640">
        <f t="shared" si="2541"/>
        <v>0</v>
      </c>
      <c r="DL823" s="640">
        <f t="shared" si="2542"/>
        <v>0</v>
      </c>
      <c r="DM823" s="640">
        <f t="shared" si="2543"/>
        <v>0</v>
      </c>
      <c r="DN823" s="640">
        <f t="shared" si="2544"/>
        <v>0</v>
      </c>
      <c r="DO823" s="640">
        <f t="shared" si="2545"/>
        <v>0</v>
      </c>
      <c r="DP823" s="639">
        <f t="shared" si="2546"/>
        <v>0</v>
      </c>
      <c r="DQ823" s="638">
        <f t="shared" si="2547"/>
        <v>1.0727628535847715E-2</v>
      </c>
      <c r="DR823" s="753">
        <f t="shared" si="2548"/>
        <v>18</v>
      </c>
      <c r="DS823" s="111">
        <f t="shared" si="2549"/>
        <v>18</v>
      </c>
      <c r="DT823" s="111">
        <f t="shared" si="2550"/>
        <v>18</v>
      </c>
      <c r="DU823" s="111">
        <f t="shared" si="2551"/>
        <v>18</v>
      </c>
      <c r="DV823" s="602"/>
      <c r="DW823" s="719"/>
      <c r="DX823" s="719"/>
      <c r="DY823" s="719"/>
      <c r="DZ823" s="719"/>
      <c r="EA823" s="719"/>
      <c r="EB823" s="719"/>
      <c r="EC823" s="719"/>
      <c r="ED823" s="909"/>
      <c r="EE823" s="603"/>
    </row>
    <row r="824" spans="1:135" s="604" customFormat="1" ht="15.75" customHeight="1">
      <c r="A824" s="905" t="s">
        <v>491</v>
      </c>
      <c r="B824" s="900">
        <f t="shared" ref="B824:S824" si="2565">SUM(B144)</f>
        <v>0</v>
      </c>
      <c r="C824" s="900">
        <f t="shared" si="2565"/>
        <v>0</v>
      </c>
      <c r="D824" s="900">
        <f t="shared" si="2565"/>
        <v>0</v>
      </c>
      <c r="E824" s="900">
        <f t="shared" si="2565"/>
        <v>0</v>
      </c>
      <c r="F824" s="900">
        <f t="shared" si="2565"/>
        <v>0</v>
      </c>
      <c r="G824" s="900">
        <f t="shared" si="2565"/>
        <v>0</v>
      </c>
      <c r="H824" s="900">
        <f t="shared" si="2565"/>
        <v>0</v>
      </c>
      <c r="I824" s="900">
        <f t="shared" si="2565"/>
        <v>0</v>
      </c>
      <c r="J824" s="900">
        <f t="shared" si="2565"/>
        <v>0</v>
      </c>
      <c r="K824" s="900">
        <f t="shared" si="2565"/>
        <v>0</v>
      </c>
      <c r="L824" s="900">
        <f t="shared" si="2565"/>
        <v>0</v>
      </c>
      <c r="M824" s="900">
        <f t="shared" si="2565"/>
        <v>0</v>
      </c>
      <c r="N824" s="900">
        <f t="shared" si="2565"/>
        <v>0</v>
      </c>
      <c r="O824" s="900">
        <f t="shared" si="2565"/>
        <v>0</v>
      </c>
      <c r="P824" s="900">
        <f t="shared" si="2565"/>
        <v>0</v>
      </c>
      <c r="Q824" s="900">
        <f t="shared" si="2565"/>
        <v>0</v>
      </c>
      <c r="R824" s="900">
        <f t="shared" si="2565"/>
        <v>0</v>
      </c>
      <c r="S824" s="900">
        <f t="shared" si="2565"/>
        <v>0</v>
      </c>
      <c r="T824" s="906"/>
      <c r="U824" s="900">
        <f t="shared" ref="U824:AL824" si="2566">SUM(U144)</f>
        <v>0</v>
      </c>
      <c r="V824" s="900">
        <f t="shared" si="2566"/>
        <v>0</v>
      </c>
      <c r="W824" s="900">
        <f t="shared" si="2566"/>
        <v>0</v>
      </c>
      <c r="X824" s="900">
        <f t="shared" si="2566"/>
        <v>0</v>
      </c>
      <c r="Y824" s="900">
        <f t="shared" si="2566"/>
        <v>0</v>
      </c>
      <c r="Z824" s="900">
        <f t="shared" si="2566"/>
        <v>0</v>
      </c>
      <c r="AA824" s="900">
        <f t="shared" si="2566"/>
        <v>0</v>
      </c>
      <c r="AB824" s="900">
        <f t="shared" si="2566"/>
        <v>0</v>
      </c>
      <c r="AC824" s="900">
        <f t="shared" si="2566"/>
        <v>0</v>
      </c>
      <c r="AD824" s="900">
        <f t="shared" si="2566"/>
        <v>0</v>
      </c>
      <c r="AE824" s="900">
        <f t="shared" si="2566"/>
        <v>0</v>
      </c>
      <c r="AF824" s="900">
        <f t="shared" si="2566"/>
        <v>0</v>
      </c>
      <c r="AG824" s="900">
        <f t="shared" si="2566"/>
        <v>0</v>
      </c>
      <c r="AH824" s="900">
        <f t="shared" si="2566"/>
        <v>0</v>
      </c>
      <c r="AI824" s="900">
        <f t="shared" si="2566"/>
        <v>0</v>
      </c>
      <c r="AJ824" s="900">
        <f t="shared" si="2566"/>
        <v>0</v>
      </c>
      <c r="AK824" s="900">
        <f t="shared" si="2566"/>
        <v>0</v>
      </c>
      <c r="AL824" s="900">
        <f t="shared" si="2566"/>
        <v>0</v>
      </c>
      <c r="AM824" s="906"/>
      <c r="AN824" s="900">
        <f t="shared" ref="AN824:BE824" si="2567">SUM(AN144)</f>
        <v>0</v>
      </c>
      <c r="AO824" s="900">
        <f t="shared" si="2567"/>
        <v>0</v>
      </c>
      <c r="AP824" s="900">
        <f t="shared" si="2567"/>
        <v>0</v>
      </c>
      <c r="AQ824" s="900">
        <f t="shared" si="2567"/>
        <v>0</v>
      </c>
      <c r="AR824" s="900">
        <f t="shared" si="2567"/>
        <v>0</v>
      </c>
      <c r="AS824" s="900">
        <f t="shared" si="2567"/>
        <v>0</v>
      </c>
      <c r="AT824" s="900">
        <f t="shared" si="2567"/>
        <v>0</v>
      </c>
      <c r="AU824" s="900">
        <f t="shared" si="2567"/>
        <v>0</v>
      </c>
      <c r="AV824" s="900">
        <f t="shared" si="2567"/>
        <v>0</v>
      </c>
      <c r="AW824" s="900">
        <f t="shared" si="2567"/>
        <v>0</v>
      </c>
      <c r="AX824" s="900">
        <f t="shared" si="2567"/>
        <v>0</v>
      </c>
      <c r="AY824" s="900">
        <f t="shared" si="2567"/>
        <v>0</v>
      </c>
      <c r="AZ824" s="900">
        <f t="shared" si="2567"/>
        <v>0</v>
      </c>
      <c r="BA824" s="900">
        <f t="shared" si="2567"/>
        <v>0</v>
      </c>
      <c r="BB824" s="900">
        <f t="shared" si="2567"/>
        <v>0</v>
      </c>
      <c r="BC824" s="900">
        <f t="shared" si="2567"/>
        <v>0</v>
      </c>
      <c r="BD824" s="900">
        <f t="shared" si="2567"/>
        <v>0</v>
      </c>
      <c r="BE824" s="900">
        <f t="shared" si="2567"/>
        <v>0</v>
      </c>
      <c r="BF824" s="906"/>
      <c r="BG824" s="900">
        <f t="shared" ref="BG824:BX824" si="2568">SUM(BG144)</f>
        <v>0</v>
      </c>
      <c r="BH824" s="900">
        <f t="shared" si="2568"/>
        <v>0</v>
      </c>
      <c r="BI824" s="900">
        <f t="shared" si="2568"/>
        <v>0</v>
      </c>
      <c r="BJ824" s="900">
        <f t="shared" si="2568"/>
        <v>0</v>
      </c>
      <c r="BK824" s="900">
        <f t="shared" si="2568"/>
        <v>0</v>
      </c>
      <c r="BL824" s="900">
        <f t="shared" si="2568"/>
        <v>0</v>
      </c>
      <c r="BM824" s="900">
        <f t="shared" si="2568"/>
        <v>0</v>
      </c>
      <c r="BN824" s="900">
        <f t="shared" si="2568"/>
        <v>0</v>
      </c>
      <c r="BO824" s="900">
        <f t="shared" si="2568"/>
        <v>0</v>
      </c>
      <c r="BP824" s="900">
        <f t="shared" si="2568"/>
        <v>0</v>
      </c>
      <c r="BQ824" s="900">
        <f t="shared" si="2568"/>
        <v>0</v>
      </c>
      <c r="BR824" s="900">
        <f t="shared" si="2568"/>
        <v>0</v>
      </c>
      <c r="BS824" s="900">
        <f t="shared" si="2568"/>
        <v>0</v>
      </c>
      <c r="BT824" s="900">
        <f t="shared" si="2568"/>
        <v>0</v>
      </c>
      <c r="BU824" s="900">
        <f t="shared" si="2568"/>
        <v>0</v>
      </c>
      <c r="BV824" s="900">
        <f t="shared" si="2568"/>
        <v>0</v>
      </c>
      <c r="BW824" s="900">
        <f t="shared" si="2568"/>
        <v>0</v>
      </c>
      <c r="BX824" s="900">
        <f t="shared" si="2568"/>
        <v>0</v>
      </c>
      <c r="BY824" s="906"/>
      <c r="BZ824" s="907">
        <f t="shared" ref="BZ824:CC825" si="2569">SUM(BZ144)</f>
        <v>0</v>
      </c>
      <c r="CA824" s="907">
        <f t="shared" si="2569"/>
        <v>0</v>
      </c>
      <c r="CB824" s="907">
        <f t="shared" si="2569"/>
        <v>0</v>
      </c>
      <c r="CC824" s="907">
        <f t="shared" si="2569"/>
        <v>0</v>
      </c>
      <c r="CD824" s="723">
        <f t="shared" si="2508"/>
        <v>0</v>
      </c>
      <c r="CE824" s="723">
        <f t="shared" si="2509"/>
        <v>0</v>
      </c>
      <c r="CF824" s="723">
        <f t="shared" si="2510"/>
        <v>0</v>
      </c>
      <c r="CG824" s="790">
        <f t="shared" si="2511"/>
        <v>0</v>
      </c>
      <c r="CH824" s="1376">
        <f t="shared" si="2512"/>
        <v>0</v>
      </c>
      <c r="CI824" s="1377">
        <f t="shared" si="2513"/>
        <v>0</v>
      </c>
      <c r="CJ824" s="1378">
        <f t="shared" si="2514"/>
        <v>0</v>
      </c>
      <c r="CK824" s="1378">
        <f t="shared" si="2515"/>
        <v>0</v>
      </c>
      <c r="CL824" s="1378">
        <f t="shared" si="2516"/>
        <v>0</v>
      </c>
      <c r="CM824" s="1378">
        <f t="shared" si="2517"/>
        <v>0</v>
      </c>
      <c r="CN824" s="1378">
        <f t="shared" si="2518"/>
        <v>0</v>
      </c>
      <c r="CO824" s="1379">
        <f t="shared" si="2519"/>
        <v>0</v>
      </c>
      <c r="CP824" s="1379">
        <f t="shared" si="2520"/>
        <v>0</v>
      </c>
      <c r="CQ824" s="1379">
        <f t="shared" si="2521"/>
        <v>0</v>
      </c>
      <c r="CR824" s="1379">
        <f t="shared" si="2522"/>
        <v>0</v>
      </c>
      <c r="CS824" s="1378">
        <f t="shared" si="2523"/>
        <v>0</v>
      </c>
      <c r="CT824" s="1378">
        <f t="shared" si="2524"/>
        <v>0</v>
      </c>
      <c r="CU824" s="1378">
        <f t="shared" si="2525"/>
        <v>0</v>
      </c>
      <c r="CV824" s="1378">
        <f t="shared" si="2526"/>
        <v>0</v>
      </c>
      <c r="CW824" s="1378">
        <f t="shared" si="2527"/>
        <v>0</v>
      </c>
      <c r="CX824" s="1377">
        <f t="shared" si="2528"/>
        <v>0</v>
      </c>
      <c r="CY824" s="1380">
        <f t="shared" si="2529"/>
        <v>0</v>
      </c>
      <c r="CZ824" s="638">
        <f t="shared" si="2530"/>
        <v>0</v>
      </c>
      <c r="DA824" s="639">
        <f t="shared" si="2531"/>
        <v>0</v>
      </c>
      <c r="DB824" s="640">
        <f t="shared" si="2532"/>
        <v>0</v>
      </c>
      <c r="DC824" s="640">
        <f t="shared" si="2533"/>
        <v>0</v>
      </c>
      <c r="DD824" s="640">
        <f t="shared" si="2534"/>
        <v>0</v>
      </c>
      <c r="DE824" s="640">
        <f t="shared" si="2535"/>
        <v>0</v>
      </c>
      <c r="DF824" s="640">
        <f t="shared" si="2536"/>
        <v>0</v>
      </c>
      <c r="DG824" s="641">
        <f t="shared" si="2537"/>
        <v>0</v>
      </c>
      <c r="DH824" s="641">
        <f t="shared" si="2538"/>
        <v>0</v>
      </c>
      <c r="DI824" s="641">
        <f t="shared" si="2539"/>
        <v>0</v>
      </c>
      <c r="DJ824" s="641">
        <f t="shared" si="2540"/>
        <v>0</v>
      </c>
      <c r="DK824" s="640">
        <f t="shared" si="2541"/>
        <v>0</v>
      </c>
      <c r="DL824" s="640">
        <f t="shared" si="2542"/>
        <v>0</v>
      </c>
      <c r="DM824" s="640">
        <f t="shared" si="2543"/>
        <v>0</v>
      </c>
      <c r="DN824" s="640">
        <f t="shared" si="2544"/>
        <v>0</v>
      </c>
      <c r="DO824" s="640">
        <f t="shared" si="2545"/>
        <v>0</v>
      </c>
      <c r="DP824" s="639">
        <f t="shared" si="2546"/>
        <v>0</v>
      </c>
      <c r="DQ824" s="638">
        <f t="shared" si="2547"/>
        <v>0</v>
      </c>
      <c r="DR824" s="753">
        <f t="shared" si="2548"/>
        <v>18</v>
      </c>
      <c r="DS824" s="111">
        <f t="shared" si="2549"/>
        <v>18</v>
      </c>
      <c r="DT824" s="111">
        <f t="shared" si="2550"/>
        <v>18</v>
      </c>
      <c r="DU824" s="111">
        <f t="shared" si="2551"/>
        <v>18</v>
      </c>
      <c r="DV824" s="602"/>
      <c r="DW824" s="719"/>
      <c r="DX824" s="719"/>
      <c r="DY824" s="719"/>
      <c r="DZ824" s="719"/>
      <c r="EA824" s="719"/>
      <c r="EB824" s="719"/>
      <c r="EC824" s="719"/>
      <c r="ED824" s="909"/>
      <c r="EE824" s="603"/>
    </row>
    <row r="825" spans="1:135" s="604" customFormat="1" ht="15.75" customHeight="1">
      <c r="A825" s="718" t="s">
        <v>492</v>
      </c>
      <c r="B825" s="900">
        <f t="shared" ref="B825:S825" si="2570">SUM(B145)</f>
        <v>0</v>
      </c>
      <c r="C825" s="900">
        <f t="shared" si="2570"/>
        <v>0</v>
      </c>
      <c r="D825" s="900">
        <f t="shared" si="2570"/>
        <v>0</v>
      </c>
      <c r="E825" s="900">
        <f t="shared" si="2570"/>
        <v>0</v>
      </c>
      <c r="F825" s="900">
        <f t="shared" si="2570"/>
        <v>0</v>
      </c>
      <c r="G825" s="900">
        <f t="shared" si="2570"/>
        <v>0</v>
      </c>
      <c r="H825" s="900">
        <f t="shared" si="2570"/>
        <v>0</v>
      </c>
      <c r="I825" s="900">
        <f t="shared" si="2570"/>
        <v>0</v>
      </c>
      <c r="J825" s="900">
        <f t="shared" si="2570"/>
        <v>0</v>
      </c>
      <c r="K825" s="900">
        <f t="shared" si="2570"/>
        <v>0</v>
      </c>
      <c r="L825" s="900">
        <f t="shared" si="2570"/>
        <v>0</v>
      </c>
      <c r="M825" s="900">
        <f t="shared" si="2570"/>
        <v>0</v>
      </c>
      <c r="N825" s="900">
        <f t="shared" si="2570"/>
        <v>0</v>
      </c>
      <c r="O825" s="900">
        <f t="shared" si="2570"/>
        <v>0</v>
      </c>
      <c r="P825" s="900">
        <f t="shared" si="2570"/>
        <v>0</v>
      </c>
      <c r="Q825" s="900">
        <f t="shared" si="2570"/>
        <v>0</v>
      </c>
      <c r="R825" s="900">
        <f t="shared" si="2570"/>
        <v>0</v>
      </c>
      <c r="S825" s="900">
        <f t="shared" si="2570"/>
        <v>0</v>
      </c>
      <c r="T825" s="906"/>
      <c r="U825" s="900">
        <f t="shared" ref="U825:AL825" si="2571">SUM(U145)</f>
        <v>0</v>
      </c>
      <c r="V825" s="900">
        <f t="shared" si="2571"/>
        <v>0</v>
      </c>
      <c r="W825" s="900">
        <f t="shared" si="2571"/>
        <v>0</v>
      </c>
      <c r="X825" s="900">
        <f t="shared" si="2571"/>
        <v>0</v>
      </c>
      <c r="Y825" s="900">
        <f t="shared" si="2571"/>
        <v>0</v>
      </c>
      <c r="Z825" s="900">
        <f t="shared" si="2571"/>
        <v>0</v>
      </c>
      <c r="AA825" s="900">
        <f t="shared" si="2571"/>
        <v>0</v>
      </c>
      <c r="AB825" s="900">
        <f t="shared" si="2571"/>
        <v>0</v>
      </c>
      <c r="AC825" s="900">
        <f t="shared" si="2571"/>
        <v>0</v>
      </c>
      <c r="AD825" s="900">
        <f t="shared" si="2571"/>
        <v>0</v>
      </c>
      <c r="AE825" s="900">
        <f t="shared" si="2571"/>
        <v>0</v>
      </c>
      <c r="AF825" s="900">
        <f t="shared" si="2571"/>
        <v>0</v>
      </c>
      <c r="AG825" s="900">
        <f t="shared" si="2571"/>
        <v>0</v>
      </c>
      <c r="AH825" s="900">
        <f t="shared" si="2571"/>
        <v>0</v>
      </c>
      <c r="AI825" s="900">
        <f t="shared" si="2571"/>
        <v>0</v>
      </c>
      <c r="AJ825" s="900">
        <f t="shared" si="2571"/>
        <v>0</v>
      </c>
      <c r="AK825" s="900">
        <f t="shared" si="2571"/>
        <v>0</v>
      </c>
      <c r="AL825" s="900">
        <f t="shared" si="2571"/>
        <v>0</v>
      </c>
      <c r="AM825" s="906"/>
      <c r="AN825" s="900">
        <f t="shared" ref="AN825:BE825" si="2572">SUM(AN145)</f>
        <v>0</v>
      </c>
      <c r="AO825" s="900">
        <f t="shared" si="2572"/>
        <v>0</v>
      </c>
      <c r="AP825" s="900">
        <f t="shared" si="2572"/>
        <v>0</v>
      </c>
      <c r="AQ825" s="900">
        <f t="shared" si="2572"/>
        <v>0</v>
      </c>
      <c r="AR825" s="900">
        <f t="shared" si="2572"/>
        <v>0</v>
      </c>
      <c r="AS825" s="900">
        <f t="shared" si="2572"/>
        <v>0</v>
      </c>
      <c r="AT825" s="900">
        <f t="shared" si="2572"/>
        <v>0</v>
      </c>
      <c r="AU825" s="900">
        <f t="shared" si="2572"/>
        <v>0</v>
      </c>
      <c r="AV825" s="900">
        <f t="shared" si="2572"/>
        <v>0</v>
      </c>
      <c r="AW825" s="900">
        <f t="shared" si="2572"/>
        <v>0</v>
      </c>
      <c r="AX825" s="900">
        <f t="shared" si="2572"/>
        <v>0</v>
      </c>
      <c r="AY825" s="900">
        <f t="shared" si="2572"/>
        <v>0</v>
      </c>
      <c r="AZ825" s="900">
        <f t="shared" si="2572"/>
        <v>0</v>
      </c>
      <c r="BA825" s="900">
        <f t="shared" si="2572"/>
        <v>0</v>
      </c>
      <c r="BB825" s="900">
        <f t="shared" si="2572"/>
        <v>0</v>
      </c>
      <c r="BC825" s="900">
        <f t="shared" si="2572"/>
        <v>0</v>
      </c>
      <c r="BD825" s="900">
        <f t="shared" si="2572"/>
        <v>0</v>
      </c>
      <c r="BE825" s="900">
        <f t="shared" si="2572"/>
        <v>0</v>
      </c>
      <c r="BF825" s="906"/>
      <c r="BG825" s="900">
        <f t="shared" ref="BG825:BX825" si="2573">SUM(BG145)</f>
        <v>0</v>
      </c>
      <c r="BH825" s="900">
        <f t="shared" si="2573"/>
        <v>0</v>
      </c>
      <c r="BI825" s="900">
        <f t="shared" si="2573"/>
        <v>0</v>
      </c>
      <c r="BJ825" s="900">
        <f t="shared" si="2573"/>
        <v>0</v>
      </c>
      <c r="BK825" s="900">
        <f t="shared" si="2573"/>
        <v>0</v>
      </c>
      <c r="BL825" s="900">
        <f t="shared" si="2573"/>
        <v>0</v>
      </c>
      <c r="BM825" s="900">
        <f t="shared" si="2573"/>
        <v>0</v>
      </c>
      <c r="BN825" s="900">
        <f t="shared" si="2573"/>
        <v>0</v>
      </c>
      <c r="BO825" s="900">
        <f t="shared" si="2573"/>
        <v>0</v>
      </c>
      <c r="BP825" s="900">
        <f t="shared" si="2573"/>
        <v>0</v>
      </c>
      <c r="BQ825" s="900">
        <f t="shared" si="2573"/>
        <v>0</v>
      </c>
      <c r="BR825" s="900">
        <f t="shared" si="2573"/>
        <v>0</v>
      </c>
      <c r="BS825" s="900">
        <f t="shared" si="2573"/>
        <v>0</v>
      </c>
      <c r="BT825" s="900">
        <f t="shared" si="2573"/>
        <v>0</v>
      </c>
      <c r="BU825" s="900">
        <f t="shared" si="2573"/>
        <v>0</v>
      </c>
      <c r="BV825" s="900">
        <f t="shared" si="2573"/>
        <v>0</v>
      </c>
      <c r="BW825" s="900">
        <f t="shared" si="2573"/>
        <v>0</v>
      </c>
      <c r="BX825" s="900">
        <f t="shared" si="2573"/>
        <v>0</v>
      </c>
      <c r="BY825" s="906"/>
      <c r="BZ825" s="907">
        <f t="shared" si="2569"/>
        <v>0</v>
      </c>
      <c r="CA825" s="907">
        <f t="shared" si="2569"/>
        <v>0</v>
      </c>
      <c r="CB825" s="907">
        <f t="shared" si="2569"/>
        <v>0</v>
      </c>
      <c r="CC825" s="907">
        <f t="shared" si="2569"/>
        <v>0</v>
      </c>
      <c r="CD825" s="723">
        <f t="shared" si="2508"/>
        <v>0</v>
      </c>
      <c r="CE825" s="723">
        <f t="shared" si="2509"/>
        <v>0</v>
      </c>
      <c r="CF825" s="723">
        <f t="shared" si="2510"/>
        <v>0</v>
      </c>
      <c r="CG825" s="790">
        <f t="shared" si="2511"/>
        <v>0</v>
      </c>
      <c r="CH825" s="1376">
        <f t="shared" si="2512"/>
        <v>0</v>
      </c>
      <c r="CI825" s="1377">
        <f t="shared" si="2513"/>
        <v>0</v>
      </c>
      <c r="CJ825" s="1378">
        <f t="shared" si="2514"/>
        <v>0</v>
      </c>
      <c r="CK825" s="1378">
        <f t="shared" si="2515"/>
        <v>0</v>
      </c>
      <c r="CL825" s="1378">
        <f t="shared" si="2516"/>
        <v>0</v>
      </c>
      <c r="CM825" s="1378">
        <f t="shared" si="2517"/>
        <v>0</v>
      </c>
      <c r="CN825" s="1378">
        <f t="shared" si="2518"/>
        <v>0</v>
      </c>
      <c r="CO825" s="1379">
        <f t="shared" si="2519"/>
        <v>0</v>
      </c>
      <c r="CP825" s="1379">
        <f t="shared" si="2520"/>
        <v>0</v>
      </c>
      <c r="CQ825" s="1379">
        <f t="shared" si="2521"/>
        <v>0</v>
      </c>
      <c r="CR825" s="1379">
        <f t="shared" si="2522"/>
        <v>0</v>
      </c>
      <c r="CS825" s="1378">
        <f t="shared" si="2523"/>
        <v>0</v>
      </c>
      <c r="CT825" s="1378">
        <f t="shared" si="2524"/>
        <v>0</v>
      </c>
      <c r="CU825" s="1378">
        <f t="shared" si="2525"/>
        <v>0</v>
      </c>
      <c r="CV825" s="1378">
        <f t="shared" si="2526"/>
        <v>0</v>
      </c>
      <c r="CW825" s="1378">
        <f t="shared" si="2527"/>
        <v>0</v>
      </c>
      <c r="CX825" s="1377">
        <f t="shared" si="2528"/>
        <v>0</v>
      </c>
      <c r="CY825" s="1380">
        <f t="shared" si="2529"/>
        <v>0</v>
      </c>
      <c r="CZ825" s="638">
        <f t="shared" si="2530"/>
        <v>0</v>
      </c>
      <c r="DA825" s="639">
        <f t="shared" si="2531"/>
        <v>0</v>
      </c>
      <c r="DB825" s="640">
        <f t="shared" si="2532"/>
        <v>0</v>
      </c>
      <c r="DC825" s="640">
        <f t="shared" si="2533"/>
        <v>0</v>
      </c>
      <c r="DD825" s="640">
        <f t="shared" si="2534"/>
        <v>0</v>
      </c>
      <c r="DE825" s="640">
        <f t="shared" si="2535"/>
        <v>0</v>
      </c>
      <c r="DF825" s="640">
        <f t="shared" si="2536"/>
        <v>0</v>
      </c>
      <c r="DG825" s="641">
        <f t="shared" si="2537"/>
        <v>0</v>
      </c>
      <c r="DH825" s="641">
        <f t="shared" si="2538"/>
        <v>0</v>
      </c>
      <c r="DI825" s="641">
        <f t="shared" si="2539"/>
        <v>0</v>
      </c>
      <c r="DJ825" s="641">
        <f t="shared" si="2540"/>
        <v>0</v>
      </c>
      <c r="DK825" s="640">
        <f t="shared" si="2541"/>
        <v>0</v>
      </c>
      <c r="DL825" s="640">
        <f t="shared" si="2542"/>
        <v>0</v>
      </c>
      <c r="DM825" s="640">
        <f t="shared" si="2543"/>
        <v>0</v>
      </c>
      <c r="DN825" s="640">
        <f t="shared" si="2544"/>
        <v>0</v>
      </c>
      <c r="DO825" s="640">
        <f t="shared" si="2545"/>
        <v>0</v>
      </c>
      <c r="DP825" s="639">
        <f t="shared" si="2546"/>
        <v>0</v>
      </c>
      <c r="DQ825" s="638">
        <f t="shared" si="2547"/>
        <v>0</v>
      </c>
      <c r="DR825" s="753">
        <f t="shared" si="2548"/>
        <v>18</v>
      </c>
      <c r="DS825" s="111">
        <f t="shared" si="2549"/>
        <v>18</v>
      </c>
      <c r="DT825" s="111">
        <f t="shared" si="2550"/>
        <v>18</v>
      </c>
      <c r="DU825" s="111">
        <f t="shared" si="2551"/>
        <v>18</v>
      </c>
      <c r="DV825" s="602"/>
      <c r="DW825" s="719"/>
      <c r="DX825" s="719"/>
      <c r="DY825" s="719"/>
      <c r="DZ825" s="719"/>
      <c r="EA825" s="719"/>
      <c r="EB825" s="719"/>
      <c r="EC825" s="719"/>
      <c r="ED825" s="909"/>
      <c r="EE825" s="603"/>
    </row>
    <row r="826" spans="1:135" s="604" customFormat="1" ht="15.75" customHeight="1">
      <c r="A826" s="905" t="s">
        <v>493</v>
      </c>
      <c r="B826" s="900">
        <f t="shared" ref="B826:S826" si="2574">SUM(B172)</f>
        <v>0</v>
      </c>
      <c r="C826" s="900">
        <f t="shared" si="2574"/>
        <v>0</v>
      </c>
      <c r="D826" s="900">
        <f t="shared" si="2574"/>
        <v>0</v>
      </c>
      <c r="E826" s="900">
        <f t="shared" si="2574"/>
        <v>0</v>
      </c>
      <c r="F826" s="900">
        <f t="shared" si="2574"/>
        <v>0</v>
      </c>
      <c r="G826" s="900">
        <f t="shared" si="2574"/>
        <v>0</v>
      </c>
      <c r="H826" s="900">
        <f t="shared" si="2574"/>
        <v>0</v>
      </c>
      <c r="I826" s="900">
        <f t="shared" si="2574"/>
        <v>0</v>
      </c>
      <c r="J826" s="900">
        <f t="shared" si="2574"/>
        <v>0</v>
      </c>
      <c r="K826" s="900">
        <f t="shared" si="2574"/>
        <v>0</v>
      </c>
      <c r="L826" s="900">
        <f t="shared" si="2574"/>
        <v>0</v>
      </c>
      <c r="M826" s="900">
        <f t="shared" si="2574"/>
        <v>0</v>
      </c>
      <c r="N826" s="900">
        <f t="shared" si="2574"/>
        <v>0</v>
      </c>
      <c r="O826" s="900">
        <f t="shared" si="2574"/>
        <v>0</v>
      </c>
      <c r="P826" s="900">
        <f t="shared" si="2574"/>
        <v>0</v>
      </c>
      <c r="Q826" s="900">
        <f t="shared" si="2574"/>
        <v>0</v>
      </c>
      <c r="R826" s="900">
        <f t="shared" si="2574"/>
        <v>0</v>
      </c>
      <c r="S826" s="900">
        <f t="shared" si="2574"/>
        <v>0</v>
      </c>
      <c r="T826" s="906"/>
      <c r="U826" s="900">
        <f t="shared" ref="U826:AL826" si="2575">SUM(U172)</f>
        <v>0</v>
      </c>
      <c r="V826" s="900">
        <f t="shared" si="2575"/>
        <v>0</v>
      </c>
      <c r="W826" s="900">
        <f t="shared" si="2575"/>
        <v>0</v>
      </c>
      <c r="X826" s="900">
        <f t="shared" si="2575"/>
        <v>0</v>
      </c>
      <c r="Y826" s="900">
        <f t="shared" si="2575"/>
        <v>0</v>
      </c>
      <c r="Z826" s="900">
        <f t="shared" si="2575"/>
        <v>0</v>
      </c>
      <c r="AA826" s="900">
        <f t="shared" si="2575"/>
        <v>0</v>
      </c>
      <c r="AB826" s="900">
        <f t="shared" si="2575"/>
        <v>0</v>
      </c>
      <c r="AC826" s="900">
        <f t="shared" si="2575"/>
        <v>0</v>
      </c>
      <c r="AD826" s="900">
        <f t="shared" si="2575"/>
        <v>0</v>
      </c>
      <c r="AE826" s="900">
        <f t="shared" si="2575"/>
        <v>0</v>
      </c>
      <c r="AF826" s="900">
        <f t="shared" si="2575"/>
        <v>0</v>
      </c>
      <c r="AG826" s="900">
        <f t="shared" si="2575"/>
        <v>0</v>
      </c>
      <c r="AH826" s="900">
        <f t="shared" si="2575"/>
        <v>0</v>
      </c>
      <c r="AI826" s="900">
        <f t="shared" si="2575"/>
        <v>0</v>
      </c>
      <c r="AJ826" s="900">
        <f t="shared" si="2575"/>
        <v>0</v>
      </c>
      <c r="AK826" s="900">
        <f t="shared" si="2575"/>
        <v>0</v>
      </c>
      <c r="AL826" s="900">
        <f t="shared" si="2575"/>
        <v>0</v>
      </c>
      <c r="AM826" s="906"/>
      <c r="AN826" s="900">
        <f t="shared" ref="AN826:BE826" si="2576">SUM(AN172)</f>
        <v>0</v>
      </c>
      <c r="AO826" s="900">
        <f t="shared" si="2576"/>
        <v>0</v>
      </c>
      <c r="AP826" s="900">
        <f t="shared" si="2576"/>
        <v>0</v>
      </c>
      <c r="AQ826" s="900">
        <f t="shared" si="2576"/>
        <v>0</v>
      </c>
      <c r="AR826" s="900">
        <f t="shared" si="2576"/>
        <v>0</v>
      </c>
      <c r="AS826" s="900">
        <f t="shared" si="2576"/>
        <v>0</v>
      </c>
      <c r="AT826" s="900">
        <f t="shared" si="2576"/>
        <v>0</v>
      </c>
      <c r="AU826" s="900">
        <f t="shared" si="2576"/>
        <v>0</v>
      </c>
      <c r="AV826" s="900">
        <f t="shared" si="2576"/>
        <v>0</v>
      </c>
      <c r="AW826" s="900">
        <f t="shared" si="2576"/>
        <v>0</v>
      </c>
      <c r="AX826" s="900">
        <f t="shared" si="2576"/>
        <v>0</v>
      </c>
      <c r="AY826" s="900">
        <f t="shared" si="2576"/>
        <v>0</v>
      </c>
      <c r="AZ826" s="900">
        <f t="shared" si="2576"/>
        <v>0</v>
      </c>
      <c r="BA826" s="900">
        <f t="shared" si="2576"/>
        <v>0</v>
      </c>
      <c r="BB826" s="900">
        <f t="shared" si="2576"/>
        <v>0</v>
      </c>
      <c r="BC826" s="900">
        <f t="shared" si="2576"/>
        <v>0</v>
      </c>
      <c r="BD826" s="900">
        <f t="shared" si="2576"/>
        <v>0</v>
      </c>
      <c r="BE826" s="900">
        <f t="shared" si="2576"/>
        <v>0</v>
      </c>
      <c r="BF826" s="906"/>
      <c r="BG826" s="900">
        <f t="shared" ref="BG826:BX826" si="2577">SUM(BG172)</f>
        <v>0</v>
      </c>
      <c r="BH826" s="900">
        <f t="shared" si="2577"/>
        <v>0</v>
      </c>
      <c r="BI826" s="900">
        <f t="shared" si="2577"/>
        <v>0</v>
      </c>
      <c r="BJ826" s="900">
        <f t="shared" si="2577"/>
        <v>0</v>
      </c>
      <c r="BK826" s="900">
        <f t="shared" si="2577"/>
        <v>0</v>
      </c>
      <c r="BL826" s="900">
        <f t="shared" si="2577"/>
        <v>0</v>
      </c>
      <c r="BM826" s="900">
        <f t="shared" si="2577"/>
        <v>0</v>
      </c>
      <c r="BN826" s="900">
        <f t="shared" si="2577"/>
        <v>0</v>
      </c>
      <c r="BO826" s="900">
        <f t="shared" si="2577"/>
        <v>0</v>
      </c>
      <c r="BP826" s="900">
        <f t="shared" si="2577"/>
        <v>0</v>
      </c>
      <c r="BQ826" s="900">
        <f t="shared" si="2577"/>
        <v>0</v>
      </c>
      <c r="BR826" s="900">
        <f t="shared" si="2577"/>
        <v>0</v>
      </c>
      <c r="BS826" s="900">
        <f t="shared" si="2577"/>
        <v>0</v>
      </c>
      <c r="BT826" s="900">
        <f t="shared" si="2577"/>
        <v>0</v>
      </c>
      <c r="BU826" s="900">
        <f t="shared" si="2577"/>
        <v>0</v>
      </c>
      <c r="BV826" s="900">
        <f t="shared" si="2577"/>
        <v>0</v>
      </c>
      <c r="BW826" s="900">
        <f t="shared" si="2577"/>
        <v>0</v>
      </c>
      <c r="BX826" s="900">
        <f t="shared" si="2577"/>
        <v>0</v>
      </c>
      <c r="BY826" s="906"/>
      <c r="BZ826" s="907">
        <f t="shared" ref="BZ826:CC827" si="2578">SUM(BZ172)</f>
        <v>0</v>
      </c>
      <c r="CA826" s="907">
        <f t="shared" si="2578"/>
        <v>0</v>
      </c>
      <c r="CB826" s="907">
        <f t="shared" si="2578"/>
        <v>0</v>
      </c>
      <c r="CC826" s="907">
        <f t="shared" si="2578"/>
        <v>0</v>
      </c>
      <c r="CD826" s="723">
        <f t="shared" si="2508"/>
        <v>0</v>
      </c>
      <c r="CE826" s="723">
        <f t="shared" si="2509"/>
        <v>0</v>
      </c>
      <c r="CF826" s="723">
        <f t="shared" si="2510"/>
        <v>0</v>
      </c>
      <c r="CG826" s="790">
        <f t="shared" si="2511"/>
        <v>0</v>
      </c>
      <c r="CH826" s="1376">
        <f t="shared" si="2512"/>
        <v>0</v>
      </c>
      <c r="CI826" s="1377">
        <f t="shared" si="2513"/>
        <v>0</v>
      </c>
      <c r="CJ826" s="1378">
        <f t="shared" si="2514"/>
        <v>0</v>
      </c>
      <c r="CK826" s="1378">
        <f t="shared" si="2515"/>
        <v>0</v>
      </c>
      <c r="CL826" s="1378">
        <f t="shared" si="2516"/>
        <v>0</v>
      </c>
      <c r="CM826" s="1378">
        <f t="shared" si="2517"/>
        <v>0</v>
      </c>
      <c r="CN826" s="1378">
        <f t="shared" si="2518"/>
        <v>0</v>
      </c>
      <c r="CO826" s="1379">
        <f t="shared" si="2519"/>
        <v>0</v>
      </c>
      <c r="CP826" s="1379">
        <f t="shared" si="2520"/>
        <v>0</v>
      </c>
      <c r="CQ826" s="1379">
        <f t="shared" si="2521"/>
        <v>0</v>
      </c>
      <c r="CR826" s="1379">
        <f t="shared" si="2522"/>
        <v>0</v>
      </c>
      <c r="CS826" s="1378">
        <f t="shared" si="2523"/>
        <v>0</v>
      </c>
      <c r="CT826" s="1378">
        <f t="shared" si="2524"/>
        <v>0</v>
      </c>
      <c r="CU826" s="1378">
        <f t="shared" si="2525"/>
        <v>0</v>
      </c>
      <c r="CV826" s="1378">
        <f t="shared" si="2526"/>
        <v>0</v>
      </c>
      <c r="CW826" s="1378">
        <f t="shared" si="2527"/>
        <v>0</v>
      </c>
      <c r="CX826" s="1377">
        <f t="shared" si="2528"/>
        <v>0</v>
      </c>
      <c r="CY826" s="1380">
        <f t="shared" si="2529"/>
        <v>0</v>
      </c>
      <c r="CZ826" s="638">
        <f t="shared" si="2530"/>
        <v>0</v>
      </c>
      <c r="DA826" s="639">
        <f t="shared" si="2531"/>
        <v>0</v>
      </c>
      <c r="DB826" s="640">
        <f t="shared" si="2532"/>
        <v>0</v>
      </c>
      <c r="DC826" s="640">
        <f t="shared" si="2533"/>
        <v>0</v>
      </c>
      <c r="DD826" s="640">
        <f t="shared" si="2534"/>
        <v>0</v>
      </c>
      <c r="DE826" s="640">
        <f t="shared" si="2535"/>
        <v>0</v>
      </c>
      <c r="DF826" s="640">
        <f t="shared" si="2536"/>
        <v>0</v>
      </c>
      <c r="DG826" s="641">
        <f t="shared" si="2537"/>
        <v>0</v>
      </c>
      <c r="DH826" s="641">
        <f t="shared" si="2538"/>
        <v>0</v>
      </c>
      <c r="DI826" s="641">
        <f t="shared" si="2539"/>
        <v>0</v>
      </c>
      <c r="DJ826" s="641">
        <f t="shared" si="2540"/>
        <v>0</v>
      </c>
      <c r="DK826" s="640">
        <f t="shared" si="2541"/>
        <v>0</v>
      </c>
      <c r="DL826" s="640">
        <f t="shared" si="2542"/>
        <v>0</v>
      </c>
      <c r="DM826" s="640">
        <f t="shared" si="2543"/>
        <v>0</v>
      </c>
      <c r="DN826" s="640">
        <f t="shared" si="2544"/>
        <v>0</v>
      </c>
      <c r="DO826" s="640">
        <f t="shared" si="2545"/>
        <v>0</v>
      </c>
      <c r="DP826" s="639">
        <f t="shared" si="2546"/>
        <v>0</v>
      </c>
      <c r="DQ826" s="638">
        <f t="shared" si="2547"/>
        <v>0</v>
      </c>
      <c r="DR826" s="753">
        <f t="shared" si="2548"/>
        <v>18</v>
      </c>
      <c r="DS826" s="111">
        <f t="shared" si="2549"/>
        <v>18</v>
      </c>
      <c r="DT826" s="111">
        <f t="shared" si="2550"/>
        <v>18</v>
      </c>
      <c r="DU826" s="111">
        <f t="shared" si="2551"/>
        <v>18</v>
      </c>
      <c r="DV826" s="602"/>
      <c r="DW826" s="719"/>
      <c r="DX826" s="719"/>
      <c r="DY826" s="719"/>
      <c r="DZ826" s="719"/>
      <c r="EA826" s="719"/>
      <c r="EB826" s="719"/>
      <c r="EC826" s="719"/>
      <c r="ED826" s="909"/>
      <c r="EE826" s="603"/>
    </row>
    <row r="827" spans="1:135" s="604" customFormat="1" ht="15.75" customHeight="1">
      <c r="A827" s="718" t="s">
        <v>494</v>
      </c>
      <c r="B827" s="900">
        <f t="shared" ref="B827:S827" si="2579">SUM(B173)</f>
        <v>0</v>
      </c>
      <c r="C827" s="900">
        <f t="shared" si="2579"/>
        <v>0</v>
      </c>
      <c r="D827" s="900">
        <f t="shared" si="2579"/>
        <v>0</v>
      </c>
      <c r="E827" s="900">
        <f t="shared" si="2579"/>
        <v>0</v>
      </c>
      <c r="F827" s="900">
        <f t="shared" si="2579"/>
        <v>0</v>
      </c>
      <c r="G827" s="900">
        <f t="shared" si="2579"/>
        <v>0</v>
      </c>
      <c r="H827" s="900">
        <f t="shared" si="2579"/>
        <v>0</v>
      </c>
      <c r="I827" s="900">
        <f t="shared" si="2579"/>
        <v>0</v>
      </c>
      <c r="J827" s="900">
        <f t="shared" si="2579"/>
        <v>0</v>
      </c>
      <c r="K827" s="900">
        <f t="shared" si="2579"/>
        <v>0</v>
      </c>
      <c r="L827" s="900">
        <f t="shared" si="2579"/>
        <v>0</v>
      </c>
      <c r="M827" s="900">
        <f t="shared" si="2579"/>
        <v>0</v>
      </c>
      <c r="N827" s="900">
        <f t="shared" si="2579"/>
        <v>0</v>
      </c>
      <c r="O827" s="900">
        <f t="shared" si="2579"/>
        <v>0</v>
      </c>
      <c r="P827" s="900">
        <f t="shared" si="2579"/>
        <v>0</v>
      </c>
      <c r="Q827" s="900">
        <f t="shared" si="2579"/>
        <v>0</v>
      </c>
      <c r="R827" s="900">
        <f t="shared" si="2579"/>
        <v>0</v>
      </c>
      <c r="S827" s="900">
        <f t="shared" si="2579"/>
        <v>0</v>
      </c>
      <c r="T827" s="906"/>
      <c r="U827" s="900">
        <f t="shared" ref="U827:AL827" si="2580">SUM(U173)</f>
        <v>0</v>
      </c>
      <c r="V827" s="900">
        <f t="shared" si="2580"/>
        <v>0</v>
      </c>
      <c r="W827" s="900">
        <f t="shared" si="2580"/>
        <v>0</v>
      </c>
      <c r="X827" s="900">
        <f t="shared" si="2580"/>
        <v>0</v>
      </c>
      <c r="Y827" s="900">
        <f t="shared" si="2580"/>
        <v>0</v>
      </c>
      <c r="Z827" s="900">
        <f t="shared" si="2580"/>
        <v>0</v>
      </c>
      <c r="AA827" s="900">
        <f t="shared" si="2580"/>
        <v>0</v>
      </c>
      <c r="AB827" s="900">
        <f t="shared" si="2580"/>
        <v>0</v>
      </c>
      <c r="AC827" s="900">
        <f t="shared" si="2580"/>
        <v>0</v>
      </c>
      <c r="AD827" s="900">
        <f t="shared" si="2580"/>
        <v>0</v>
      </c>
      <c r="AE827" s="900">
        <f t="shared" si="2580"/>
        <v>0</v>
      </c>
      <c r="AF827" s="900">
        <f t="shared" si="2580"/>
        <v>0</v>
      </c>
      <c r="AG827" s="900">
        <f t="shared" si="2580"/>
        <v>0</v>
      </c>
      <c r="AH827" s="900">
        <f t="shared" si="2580"/>
        <v>0</v>
      </c>
      <c r="AI827" s="900">
        <f t="shared" si="2580"/>
        <v>0</v>
      </c>
      <c r="AJ827" s="900">
        <f t="shared" si="2580"/>
        <v>0</v>
      </c>
      <c r="AK827" s="900">
        <f t="shared" si="2580"/>
        <v>0</v>
      </c>
      <c r="AL827" s="900">
        <f t="shared" si="2580"/>
        <v>0</v>
      </c>
      <c r="AM827" s="906"/>
      <c r="AN827" s="900">
        <f t="shared" ref="AN827:BE827" si="2581">SUM(AN173)</f>
        <v>0</v>
      </c>
      <c r="AO827" s="900">
        <f t="shared" si="2581"/>
        <v>0</v>
      </c>
      <c r="AP827" s="900">
        <f t="shared" si="2581"/>
        <v>0</v>
      </c>
      <c r="AQ827" s="900">
        <f t="shared" si="2581"/>
        <v>0</v>
      </c>
      <c r="AR827" s="900">
        <f t="shared" si="2581"/>
        <v>0</v>
      </c>
      <c r="AS827" s="900">
        <f t="shared" si="2581"/>
        <v>0</v>
      </c>
      <c r="AT827" s="900">
        <f t="shared" si="2581"/>
        <v>0</v>
      </c>
      <c r="AU827" s="900">
        <f t="shared" si="2581"/>
        <v>0</v>
      </c>
      <c r="AV827" s="900">
        <f t="shared" si="2581"/>
        <v>0</v>
      </c>
      <c r="AW827" s="900">
        <f t="shared" si="2581"/>
        <v>0</v>
      </c>
      <c r="AX827" s="900">
        <f t="shared" si="2581"/>
        <v>0</v>
      </c>
      <c r="AY827" s="900">
        <f t="shared" si="2581"/>
        <v>0</v>
      </c>
      <c r="AZ827" s="900">
        <f t="shared" si="2581"/>
        <v>0</v>
      </c>
      <c r="BA827" s="900">
        <f t="shared" si="2581"/>
        <v>0</v>
      </c>
      <c r="BB827" s="900">
        <f t="shared" si="2581"/>
        <v>0</v>
      </c>
      <c r="BC827" s="900">
        <f t="shared" si="2581"/>
        <v>0</v>
      </c>
      <c r="BD827" s="900">
        <f t="shared" si="2581"/>
        <v>0</v>
      </c>
      <c r="BE827" s="900">
        <f t="shared" si="2581"/>
        <v>0</v>
      </c>
      <c r="BF827" s="906"/>
      <c r="BG827" s="900">
        <f t="shared" ref="BG827:BX827" si="2582">SUM(BG173)</f>
        <v>0</v>
      </c>
      <c r="BH827" s="900">
        <f t="shared" si="2582"/>
        <v>0</v>
      </c>
      <c r="BI827" s="900">
        <f t="shared" si="2582"/>
        <v>0</v>
      </c>
      <c r="BJ827" s="900">
        <f t="shared" si="2582"/>
        <v>0</v>
      </c>
      <c r="BK827" s="900">
        <f t="shared" si="2582"/>
        <v>0</v>
      </c>
      <c r="BL827" s="900">
        <f t="shared" si="2582"/>
        <v>0</v>
      </c>
      <c r="BM827" s="900">
        <f t="shared" si="2582"/>
        <v>0</v>
      </c>
      <c r="BN827" s="900">
        <f t="shared" si="2582"/>
        <v>0</v>
      </c>
      <c r="BO827" s="900">
        <f t="shared" si="2582"/>
        <v>0</v>
      </c>
      <c r="BP827" s="900">
        <f t="shared" si="2582"/>
        <v>0</v>
      </c>
      <c r="BQ827" s="900">
        <f t="shared" si="2582"/>
        <v>0</v>
      </c>
      <c r="BR827" s="900">
        <f t="shared" si="2582"/>
        <v>0</v>
      </c>
      <c r="BS827" s="900">
        <f t="shared" si="2582"/>
        <v>0</v>
      </c>
      <c r="BT827" s="900">
        <f t="shared" si="2582"/>
        <v>0</v>
      </c>
      <c r="BU827" s="900">
        <f t="shared" si="2582"/>
        <v>0</v>
      </c>
      <c r="BV827" s="900">
        <f t="shared" si="2582"/>
        <v>0</v>
      </c>
      <c r="BW827" s="900">
        <f t="shared" si="2582"/>
        <v>0</v>
      </c>
      <c r="BX827" s="900">
        <f t="shared" si="2582"/>
        <v>0</v>
      </c>
      <c r="BY827" s="906"/>
      <c r="BZ827" s="907">
        <f t="shared" si="2578"/>
        <v>0</v>
      </c>
      <c r="CA827" s="907">
        <f t="shared" si="2578"/>
        <v>0</v>
      </c>
      <c r="CB827" s="907">
        <f t="shared" si="2578"/>
        <v>0</v>
      </c>
      <c r="CC827" s="907">
        <f t="shared" si="2578"/>
        <v>0</v>
      </c>
      <c r="CD827" s="723">
        <f t="shared" si="2508"/>
        <v>0</v>
      </c>
      <c r="CE827" s="723">
        <f t="shared" si="2509"/>
        <v>0</v>
      </c>
      <c r="CF827" s="723">
        <f t="shared" si="2510"/>
        <v>0</v>
      </c>
      <c r="CG827" s="790">
        <f t="shared" si="2511"/>
        <v>0</v>
      </c>
      <c r="CH827" s="1376">
        <f t="shared" si="2512"/>
        <v>0</v>
      </c>
      <c r="CI827" s="1377">
        <f t="shared" si="2513"/>
        <v>0</v>
      </c>
      <c r="CJ827" s="1378">
        <f t="shared" si="2514"/>
        <v>0</v>
      </c>
      <c r="CK827" s="1378">
        <f t="shared" si="2515"/>
        <v>0</v>
      </c>
      <c r="CL827" s="1378">
        <f t="shared" si="2516"/>
        <v>0</v>
      </c>
      <c r="CM827" s="1378">
        <f t="shared" si="2517"/>
        <v>0</v>
      </c>
      <c r="CN827" s="1378">
        <f t="shared" si="2518"/>
        <v>0</v>
      </c>
      <c r="CO827" s="1379">
        <f t="shared" si="2519"/>
        <v>0</v>
      </c>
      <c r="CP827" s="1379">
        <f t="shared" si="2520"/>
        <v>0</v>
      </c>
      <c r="CQ827" s="1379">
        <f t="shared" si="2521"/>
        <v>0</v>
      </c>
      <c r="CR827" s="1379">
        <f t="shared" si="2522"/>
        <v>0</v>
      </c>
      <c r="CS827" s="1378">
        <f t="shared" si="2523"/>
        <v>0</v>
      </c>
      <c r="CT827" s="1378">
        <f t="shared" si="2524"/>
        <v>0</v>
      </c>
      <c r="CU827" s="1378">
        <f t="shared" si="2525"/>
        <v>0</v>
      </c>
      <c r="CV827" s="1378">
        <f t="shared" si="2526"/>
        <v>0</v>
      </c>
      <c r="CW827" s="1378">
        <f t="shared" si="2527"/>
        <v>0</v>
      </c>
      <c r="CX827" s="1377">
        <f t="shared" si="2528"/>
        <v>0</v>
      </c>
      <c r="CY827" s="1380">
        <f t="shared" si="2529"/>
        <v>0</v>
      </c>
      <c r="CZ827" s="638">
        <f t="shared" si="2530"/>
        <v>0</v>
      </c>
      <c r="DA827" s="639">
        <f t="shared" si="2531"/>
        <v>0</v>
      </c>
      <c r="DB827" s="640">
        <f t="shared" si="2532"/>
        <v>0</v>
      </c>
      <c r="DC827" s="640">
        <f t="shared" si="2533"/>
        <v>0</v>
      </c>
      <c r="DD827" s="640">
        <f t="shared" si="2534"/>
        <v>0</v>
      </c>
      <c r="DE827" s="640">
        <f t="shared" si="2535"/>
        <v>0</v>
      </c>
      <c r="DF827" s="640">
        <f t="shared" si="2536"/>
        <v>0</v>
      </c>
      <c r="DG827" s="641">
        <f t="shared" si="2537"/>
        <v>0</v>
      </c>
      <c r="DH827" s="641">
        <f t="shared" si="2538"/>
        <v>0</v>
      </c>
      <c r="DI827" s="641">
        <f t="shared" si="2539"/>
        <v>0</v>
      </c>
      <c r="DJ827" s="641">
        <f t="shared" si="2540"/>
        <v>0</v>
      </c>
      <c r="DK827" s="640">
        <f t="shared" si="2541"/>
        <v>0</v>
      </c>
      <c r="DL827" s="640">
        <f t="shared" si="2542"/>
        <v>0</v>
      </c>
      <c r="DM827" s="640">
        <f t="shared" si="2543"/>
        <v>0</v>
      </c>
      <c r="DN827" s="640">
        <f t="shared" si="2544"/>
        <v>0</v>
      </c>
      <c r="DO827" s="640">
        <f t="shared" si="2545"/>
        <v>0</v>
      </c>
      <c r="DP827" s="639">
        <f t="shared" si="2546"/>
        <v>0</v>
      </c>
      <c r="DQ827" s="638">
        <f t="shared" si="2547"/>
        <v>0</v>
      </c>
      <c r="DR827" s="753">
        <f t="shared" si="2548"/>
        <v>18</v>
      </c>
      <c r="DS827" s="111">
        <f t="shared" si="2549"/>
        <v>18</v>
      </c>
      <c r="DT827" s="111">
        <f t="shared" si="2550"/>
        <v>18</v>
      </c>
      <c r="DU827" s="111">
        <f t="shared" si="2551"/>
        <v>18</v>
      </c>
      <c r="DV827" s="602"/>
      <c r="DW827" s="719"/>
      <c r="DX827" s="719"/>
      <c r="DY827" s="719"/>
      <c r="DZ827" s="719"/>
      <c r="EA827" s="719"/>
      <c r="EB827" s="719"/>
      <c r="EC827" s="719"/>
      <c r="ED827" s="909"/>
      <c r="EE827" s="603"/>
    </row>
    <row r="828" spans="1:135" s="604" customFormat="1" ht="15.75" customHeight="1">
      <c r="A828" s="905" t="s">
        <v>495</v>
      </c>
      <c r="B828" s="900">
        <f t="shared" ref="B828:S828" si="2583">SUM(B183,B180,B177)</f>
        <v>1.0904169460676311E-2</v>
      </c>
      <c r="C828" s="900">
        <f t="shared" si="2583"/>
        <v>0</v>
      </c>
      <c r="D828" s="900">
        <f t="shared" si="2583"/>
        <v>0</v>
      </c>
      <c r="E828" s="900">
        <f t="shared" si="2583"/>
        <v>0</v>
      </c>
      <c r="F828" s="900">
        <f t="shared" si="2583"/>
        <v>0</v>
      </c>
      <c r="G828" s="900">
        <f t="shared" si="2583"/>
        <v>0</v>
      </c>
      <c r="H828" s="900">
        <f t="shared" si="2583"/>
        <v>5.906425124533001E-3</v>
      </c>
      <c r="I828" s="900">
        <f t="shared" si="2583"/>
        <v>0</v>
      </c>
      <c r="J828" s="900">
        <f t="shared" si="2583"/>
        <v>0</v>
      </c>
      <c r="K828" s="900">
        <f t="shared" si="2583"/>
        <v>0</v>
      </c>
      <c r="L828" s="900">
        <f t="shared" si="2583"/>
        <v>0</v>
      </c>
      <c r="M828" s="900">
        <f t="shared" si="2583"/>
        <v>0</v>
      </c>
      <c r="N828" s="900">
        <f t="shared" si="2583"/>
        <v>0</v>
      </c>
      <c r="O828" s="900">
        <f t="shared" si="2583"/>
        <v>0</v>
      </c>
      <c r="P828" s="900">
        <f t="shared" si="2583"/>
        <v>0</v>
      </c>
      <c r="Q828" s="900">
        <f t="shared" si="2583"/>
        <v>0</v>
      </c>
      <c r="R828" s="900">
        <f t="shared" si="2583"/>
        <v>0</v>
      </c>
      <c r="S828" s="900">
        <f t="shared" si="2583"/>
        <v>0</v>
      </c>
      <c r="T828" s="906"/>
      <c r="U828" s="900">
        <f t="shared" ref="U828:AL828" si="2584">SUM(U183,U180,U177)</f>
        <v>7.9140410958904117E-2</v>
      </c>
      <c r="V828" s="900">
        <f t="shared" si="2584"/>
        <v>1.1812850249066002E-2</v>
      </c>
      <c r="W828" s="900">
        <f t="shared" si="2584"/>
        <v>0</v>
      </c>
      <c r="X828" s="900">
        <f t="shared" si="2584"/>
        <v>0</v>
      </c>
      <c r="Y828" s="900">
        <f t="shared" si="2584"/>
        <v>0</v>
      </c>
      <c r="Z828" s="900">
        <f t="shared" si="2584"/>
        <v>4.7251400996264009E-3</v>
      </c>
      <c r="AA828" s="900">
        <f t="shared" si="2584"/>
        <v>0</v>
      </c>
      <c r="AB828" s="900">
        <f t="shared" si="2584"/>
        <v>0</v>
      </c>
      <c r="AC828" s="900">
        <f t="shared" si="2584"/>
        <v>0</v>
      </c>
      <c r="AD828" s="900">
        <f t="shared" si="2584"/>
        <v>0</v>
      </c>
      <c r="AE828" s="900">
        <f t="shared" si="2584"/>
        <v>0</v>
      </c>
      <c r="AF828" s="900">
        <f t="shared" si="2584"/>
        <v>3.3751000711617148E-3</v>
      </c>
      <c r="AG828" s="900">
        <f t="shared" si="2584"/>
        <v>4.7251400996264009E-3</v>
      </c>
      <c r="AH828" s="900">
        <f t="shared" si="2584"/>
        <v>0</v>
      </c>
      <c r="AI828" s="900">
        <f t="shared" si="2584"/>
        <v>1.1812850249066002E-2</v>
      </c>
      <c r="AJ828" s="900">
        <f t="shared" si="2584"/>
        <v>0</v>
      </c>
      <c r="AK828" s="900">
        <f t="shared" si="2584"/>
        <v>0</v>
      </c>
      <c r="AL828" s="900">
        <f t="shared" si="2584"/>
        <v>5.2501556662515568E-3</v>
      </c>
      <c r="AM828" s="906"/>
      <c r="AN828" s="900">
        <f t="shared" ref="AN828:BE828" si="2585">SUM(AN183,AN180,AN177)</f>
        <v>5.5398287671232879E-2</v>
      </c>
      <c r="AO828" s="900">
        <f t="shared" si="2585"/>
        <v>1.575046699875467E-2</v>
      </c>
      <c r="AP828" s="900">
        <f t="shared" si="2585"/>
        <v>8.4455245952677477E-2</v>
      </c>
      <c r="AQ828" s="900">
        <f t="shared" si="2585"/>
        <v>0.10020571295143214</v>
      </c>
      <c r="AR828" s="900">
        <f t="shared" si="2585"/>
        <v>8.589061110122756E-2</v>
      </c>
      <c r="AS828" s="900">
        <f t="shared" si="2585"/>
        <v>1.8900560398505604E-2</v>
      </c>
      <c r="AT828" s="900">
        <f t="shared" si="2585"/>
        <v>1.3500400284646859E-2</v>
      </c>
      <c r="AU828" s="900">
        <f t="shared" si="2585"/>
        <v>0.38507238480697392</v>
      </c>
      <c r="AV828" s="900">
        <f t="shared" si="2585"/>
        <v>0.30492323429994661</v>
      </c>
      <c r="AW828" s="900">
        <f t="shared" si="2585"/>
        <v>0.21042043230741861</v>
      </c>
      <c r="AX828" s="900">
        <f t="shared" si="2585"/>
        <v>4.7251400996264008E-2</v>
      </c>
      <c r="AY828" s="900">
        <f t="shared" si="2585"/>
        <v>7.8752334993773352E-3</v>
      </c>
      <c r="AZ828" s="900">
        <f t="shared" si="2585"/>
        <v>0</v>
      </c>
      <c r="BA828" s="900">
        <f t="shared" si="2585"/>
        <v>0</v>
      </c>
      <c r="BB828" s="900">
        <f t="shared" si="2585"/>
        <v>0</v>
      </c>
      <c r="BC828" s="900">
        <f t="shared" si="2585"/>
        <v>0</v>
      </c>
      <c r="BD828" s="900">
        <f t="shared" si="2585"/>
        <v>1.1812850249066002E-2</v>
      </c>
      <c r="BE828" s="900">
        <f t="shared" si="2585"/>
        <v>6.7502001423234296E-3</v>
      </c>
      <c r="BF828" s="906"/>
      <c r="BG828" s="900">
        <f t="shared" ref="BG828:BX828" si="2586">SUM(BG183,BG180,BG177)</f>
        <v>0.15153062177548482</v>
      </c>
      <c r="BH828" s="900">
        <f t="shared" si="2586"/>
        <v>2.3625700498132007E-2</v>
      </c>
      <c r="BI828" s="900">
        <f t="shared" si="2586"/>
        <v>0.10631565224159403</v>
      </c>
      <c r="BJ828" s="900">
        <f t="shared" si="2586"/>
        <v>0.21214287048567873</v>
      </c>
      <c r="BK828" s="900">
        <f t="shared" si="2586"/>
        <v>0.20269259028642592</v>
      </c>
      <c r="BL828" s="900">
        <f t="shared" si="2586"/>
        <v>2.3625700498132007E-2</v>
      </c>
      <c r="BM828" s="900">
        <f t="shared" si="2586"/>
        <v>8.589061110122756E-2</v>
      </c>
      <c r="BN828" s="900">
        <f t="shared" si="2586"/>
        <v>0.24049371108343714</v>
      </c>
      <c r="BO828" s="900">
        <f t="shared" si="2586"/>
        <v>0.13803022149083796</v>
      </c>
      <c r="BP828" s="900">
        <f t="shared" si="2586"/>
        <v>9.2640811243550975E-2</v>
      </c>
      <c r="BQ828" s="900">
        <f t="shared" si="2586"/>
        <v>3.375100071161715E-2</v>
      </c>
      <c r="BR828" s="900">
        <f t="shared" si="2586"/>
        <v>0</v>
      </c>
      <c r="BS828" s="900">
        <f t="shared" si="2586"/>
        <v>0</v>
      </c>
      <c r="BT828" s="900">
        <f t="shared" si="2586"/>
        <v>0</v>
      </c>
      <c r="BU828" s="900">
        <f t="shared" si="2586"/>
        <v>0</v>
      </c>
      <c r="BV828" s="900">
        <f t="shared" si="2586"/>
        <v>0</v>
      </c>
      <c r="BW828" s="900">
        <f t="shared" si="2586"/>
        <v>7.2390210816580688E-2</v>
      </c>
      <c r="BX828" s="900">
        <f t="shared" si="2586"/>
        <v>0</v>
      </c>
      <c r="BY828" s="906"/>
      <c r="BZ828" s="907">
        <f>SUM(BZ183,BZ180,BZ177)</f>
        <v>0</v>
      </c>
      <c r="CA828" s="907">
        <f>SUM(CA183,CA180,CA177)</f>
        <v>1.1812850249066004E-2</v>
      </c>
      <c r="CB828" s="907">
        <f>SUM(CB183,CB180,CB177)</f>
        <v>5.4040473225404742E-2</v>
      </c>
      <c r="CC828" s="907">
        <f>SUM(CC183,CC180,CC177)</f>
        <v>0.12969713574097136</v>
      </c>
      <c r="CD828" s="723">
        <f t="shared" si="2508"/>
        <v>3.6915157028331261E-4</v>
      </c>
      <c r="CE828" s="723">
        <f t="shared" si="2509"/>
        <v>2.6063272771748814E-3</v>
      </c>
      <c r="CF828" s="723">
        <f t="shared" si="2510"/>
        <v>6.0195914803304565E-2</v>
      </c>
      <c r="CG828" s="790">
        <f t="shared" si="2511"/>
        <v>7.1414749446828865E-2</v>
      </c>
      <c r="CH828" s="1376">
        <f t="shared" si="2512"/>
        <v>0</v>
      </c>
      <c r="CI828" s="1377">
        <f t="shared" si="2513"/>
        <v>0</v>
      </c>
      <c r="CJ828" s="1378">
        <f t="shared" si="2514"/>
        <v>0</v>
      </c>
      <c r="CK828" s="1378">
        <f t="shared" si="2515"/>
        <v>0</v>
      </c>
      <c r="CL828" s="1378">
        <f t="shared" si="2516"/>
        <v>0</v>
      </c>
      <c r="CM828" s="1378">
        <f t="shared" si="2517"/>
        <v>0</v>
      </c>
      <c r="CN828" s="1378">
        <f t="shared" si="2518"/>
        <v>0</v>
      </c>
      <c r="CO828" s="1379">
        <f t="shared" si="2519"/>
        <v>0</v>
      </c>
      <c r="CP828" s="1379">
        <f t="shared" si="2520"/>
        <v>0</v>
      </c>
      <c r="CQ828" s="1379">
        <f t="shared" si="2521"/>
        <v>0</v>
      </c>
      <c r="CR828" s="1379">
        <f t="shared" si="2522"/>
        <v>0</v>
      </c>
      <c r="CS828" s="1378">
        <f t="shared" si="2523"/>
        <v>0</v>
      </c>
      <c r="CT828" s="1378">
        <f t="shared" si="2524"/>
        <v>0</v>
      </c>
      <c r="CU828" s="1378">
        <f t="shared" si="2525"/>
        <v>0</v>
      </c>
      <c r="CV828" s="1378">
        <f t="shared" si="2526"/>
        <v>0</v>
      </c>
      <c r="CW828" s="1378">
        <f t="shared" si="2527"/>
        <v>0</v>
      </c>
      <c r="CX828" s="1377">
        <f t="shared" si="2528"/>
        <v>5.906425124533001E-3</v>
      </c>
      <c r="CY828" s="1380">
        <f t="shared" si="2529"/>
        <v>1.0904169460676311E-2</v>
      </c>
      <c r="CZ828" s="638">
        <f t="shared" si="2530"/>
        <v>0</v>
      </c>
      <c r="DA828" s="639">
        <f t="shared" si="2531"/>
        <v>0</v>
      </c>
      <c r="DB828" s="640">
        <f t="shared" si="2532"/>
        <v>0</v>
      </c>
      <c r="DC828" s="640">
        <f t="shared" si="2533"/>
        <v>0</v>
      </c>
      <c r="DD828" s="640">
        <f t="shared" si="2534"/>
        <v>0</v>
      </c>
      <c r="DE828" s="640">
        <f t="shared" si="2535"/>
        <v>0</v>
      </c>
      <c r="DF828" s="640">
        <f t="shared" si="2536"/>
        <v>0</v>
      </c>
      <c r="DG828" s="641">
        <f t="shared" si="2537"/>
        <v>0</v>
      </c>
      <c r="DH828" s="641">
        <f t="shared" si="2538"/>
        <v>0</v>
      </c>
      <c r="DI828" s="641">
        <f t="shared" si="2539"/>
        <v>0</v>
      </c>
      <c r="DJ828" s="641">
        <f t="shared" si="2540"/>
        <v>0</v>
      </c>
      <c r="DK828" s="640">
        <f t="shared" si="2541"/>
        <v>3.3751000711617148E-3</v>
      </c>
      <c r="DL828" s="640">
        <f t="shared" si="2542"/>
        <v>4.7251400996264009E-3</v>
      </c>
      <c r="DM828" s="640">
        <f t="shared" si="2543"/>
        <v>4.7251400996264009E-3</v>
      </c>
      <c r="DN828" s="640">
        <f t="shared" si="2544"/>
        <v>5.2501556662515568E-3</v>
      </c>
      <c r="DO828" s="640">
        <f t="shared" si="2545"/>
        <v>1.1812850249066002E-2</v>
      </c>
      <c r="DP828" s="639">
        <f t="shared" si="2546"/>
        <v>1.1812850249066002E-2</v>
      </c>
      <c r="DQ828" s="638">
        <f t="shared" si="2547"/>
        <v>7.9140410958904117E-2</v>
      </c>
      <c r="DR828" s="753">
        <f t="shared" si="2548"/>
        <v>18</v>
      </c>
      <c r="DS828" s="111">
        <f t="shared" si="2549"/>
        <v>18</v>
      </c>
      <c r="DT828" s="111">
        <f t="shared" si="2550"/>
        <v>18</v>
      </c>
      <c r="DU828" s="111">
        <f t="shared" si="2551"/>
        <v>18</v>
      </c>
      <c r="DV828" s="602"/>
      <c r="DW828" s="719"/>
      <c r="DX828" s="719"/>
      <c r="DY828" s="719"/>
      <c r="DZ828" s="719"/>
      <c r="EA828" s="719"/>
      <c r="EB828" s="719"/>
      <c r="EC828" s="719"/>
      <c r="ED828" s="909"/>
      <c r="EE828" s="603"/>
    </row>
    <row r="829" spans="1:135" s="604" customFormat="1" ht="15.75" customHeight="1">
      <c r="A829" s="904" t="s">
        <v>20</v>
      </c>
      <c r="B829" s="906"/>
      <c r="C829" s="906"/>
      <c r="D829" s="906"/>
      <c r="E829" s="906"/>
      <c r="F829" s="906"/>
      <c r="G829" s="906"/>
      <c r="H829" s="906"/>
      <c r="I829" s="906"/>
      <c r="J829" s="906"/>
      <c r="K829" s="906"/>
      <c r="L829" s="906"/>
      <c r="M829" s="906"/>
      <c r="N829" s="906"/>
      <c r="O829" s="906"/>
      <c r="P829" s="906"/>
      <c r="Q829" s="906"/>
      <c r="R829" s="906"/>
      <c r="S829" s="906"/>
      <c r="T829" s="880"/>
      <c r="U829" s="906"/>
      <c r="V829" s="906"/>
      <c r="W829" s="906"/>
      <c r="X829" s="906"/>
      <c r="Y829" s="906"/>
      <c r="Z829" s="906"/>
      <c r="AA829" s="906"/>
      <c r="AB829" s="906"/>
      <c r="AC829" s="906"/>
      <c r="AD829" s="906"/>
      <c r="AE829" s="906"/>
      <c r="AF829" s="906"/>
      <c r="AG829" s="906"/>
      <c r="AH829" s="906"/>
      <c r="AI829" s="906"/>
      <c r="AJ829" s="906"/>
      <c r="AK829" s="906"/>
      <c r="AL829" s="906"/>
      <c r="AM829" s="880"/>
      <c r="AN829" s="906"/>
      <c r="AO829" s="906"/>
      <c r="AP829" s="906"/>
      <c r="AQ829" s="906"/>
      <c r="AR829" s="906"/>
      <c r="AS829" s="906"/>
      <c r="AT829" s="906"/>
      <c r="AU829" s="906"/>
      <c r="AV829" s="906"/>
      <c r="AW829" s="906"/>
      <c r="AX829" s="906"/>
      <c r="AY829" s="906"/>
      <c r="AZ829" s="906"/>
      <c r="BA829" s="906"/>
      <c r="BB829" s="906"/>
      <c r="BC829" s="906"/>
      <c r="BD829" s="906"/>
      <c r="BE829" s="906"/>
      <c r="BF829" s="880"/>
      <c r="BG829" s="906"/>
      <c r="BH829" s="906"/>
      <c r="BI829" s="906"/>
      <c r="BJ829" s="906"/>
      <c r="BK829" s="906"/>
      <c r="BL829" s="906"/>
      <c r="BM829" s="906"/>
      <c r="BN829" s="906"/>
      <c r="BO829" s="906"/>
      <c r="BP829" s="906"/>
      <c r="BQ829" s="906"/>
      <c r="BR829" s="906"/>
      <c r="BS829" s="906"/>
      <c r="BT829" s="906"/>
      <c r="BU829" s="906"/>
      <c r="BV829" s="906"/>
      <c r="BW829" s="906"/>
      <c r="BX829" s="906"/>
      <c r="BY829" s="880"/>
      <c r="BZ829" s="906"/>
      <c r="CA829" s="906"/>
      <c r="CB829" s="906"/>
      <c r="CC829" s="906"/>
      <c r="CD829" s="910"/>
      <c r="CE829" s="910"/>
      <c r="CF829" s="910"/>
      <c r="CG829" s="910"/>
      <c r="CH829" s="665"/>
      <c r="CI829" s="1412"/>
      <c r="CJ829" s="1412"/>
      <c r="CK829" s="1412"/>
      <c r="CL829" s="1412"/>
      <c r="CM829" s="1412"/>
      <c r="CN829" s="1412"/>
      <c r="CO829" s="1412"/>
      <c r="CP829" s="1412"/>
      <c r="CQ829" s="1412"/>
      <c r="CR829" s="1412"/>
      <c r="CS829" s="1412"/>
      <c r="CT829" s="1412"/>
      <c r="CU829" s="1412"/>
      <c r="CV829" s="1412"/>
      <c r="CW829" s="1412"/>
      <c r="CX829" s="1412"/>
      <c r="CY829" s="667"/>
      <c r="CZ829" s="718"/>
      <c r="DA829" s="208"/>
      <c r="DB829" s="208"/>
      <c r="DC829" s="208"/>
      <c r="DD829" s="208"/>
      <c r="DE829" s="208"/>
      <c r="DF829" s="718"/>
      <c r="DG829" s="718"/>
      <c r="DH829" s="718"/>
      <c r="DI829" s="718"/>
      <c r="DJ829" s="718"/>
      <c r="DK829" s="718"/>
      <c r="DL829" s="718"/>
      <c r="DM829" s="718"/>
      <c r="DN829" s="718"/>
      <c r="DO829" s="718"/>
      <c r="DP829" s="718"/>
      <c r="DQ829" s="718"/>
      <c r="DR829" s="601"/>
      <c r="DS829" s="210"/>
      <c r="DT829" s="210"/>
      <c r="DU829" s="210"/>
      <c r="DV829" s="602"/>
      <c r="DW829" s="603"/>
      <c r="DX829" s="603"/>
      <c r="DY829" s="603"/>
      <c r="DZ829" s="603"/>
      <c r="EA829" s="603"/>
      <c r="EB829" s="603"/>
      <c r="EC829" s="603"/>
      <c r="ED829" s="911"/>
      <c r="EE829" s="603"/>
    </row>
    <row r="830" spans="1:135" s="604" customFormat="1" ht="15.75" customHeight="1">
      <c r="A830" s="718" t="str">
        <f>A228</f>
        <v>Green cons - Season 1: no of months</v>
      </c>
      <c r="B830" s="907">
        <f t="shared" ref="B830:S830" si="2587">SUM(B230)</f>
        <v>0</v>
      </c>
      <c r="C830" s="907">
        <f t="shared" si="2587"/>
        <v>0</v>
      </c>
      <c r="D830" s="907">
        <f t="shared" si="2587"/>
        <v>0</v>
      </c>
      <c r="E830" s="907">
        <f t="shared" si="2587"/>
        <v>0</v>
      </c>
      <c r="F830" s="907">
        <f t="shared" si="2587"/>
        <v>0</v>
      </c>
      <c r="G830" s="907">
        <f t="shared" si="2587"/>
        <v>0</v>
      </c>
      <c r="H830" s="907">
        <f t="shared" si="2587"/>
        <v>0</v>
      </c>
      <c r="I830" s="907">
        <f t="shared" si="2587"/>
        <v>0</v>
      </c>
      <c r="J830" s="907">
        <f t="shared" si="2587"/>
        <v>0</v>
      </c>
      <c r="K830" s="907">
        <f t="shared" si="2587"/>
        <v>0</v>
      </c>
      <c r="L830" s="907">
        <f t="shared" si="2587"/>
        <v>0</v>
      </c>
      <c r="M830" s="907">
        <f t="shared" si="2587"/>
        <v>0</v>
      </c>
      <c r="N830" s="907">
        <f t="shared" si="2587"/>
        <v>4.1666666666666664E-2</v>
      </c>
      <c r="O830" s="907">
        <f t="shared" si="2587"/>
        <v>0</v>
      </c>
      <c r="P830" s="907">
        <f t="shared" si="2587"/>
        <v>3.125E-2</v>
      </c>
      <c r="Q830" s="907">
        <f t="shared" si="2587"/>
        <v>4.1666666666666664E-2</v>
      </c>
      <c r="R830" s="907">
        <f t="shared" si="2587"/>
        <v>0</v>
      </c>
      <c r="S830" s="907">
        <f t="shared" si="2587"/>
        <v>4.1666666666666664E-2</v>
      </c>
      <c r="T830" s="906"/>
      <c r="U830" s="907">
        <f t="shared" ref="U830:AL830" si="2588">SUM(U230)</f>
        <v>8.3333333333333329E-2</v>
      </c>
      <c r="V830" s="907">
        <f t="shared" si="2588"/>
        <v>0</v>
      </c>
      <c r="W830" s="907">
        <f t="shared" si="2588"/>
        <v>4.1666666666666664E-2</v>
      </c>
      <c r="X830" s="907">
        <f t="shared" si="2588"/>
        <v>0</v>
      </c>
      <c r="Y830" s="907">
        <f t="shared" si="2588"/>
        <v>0</v>
      </c>
      <c r="Z830" s="907">
        <f t="shared" si="2588"/>
        <v>0</v>
      </c>
      <c r="AA830" s="907">
        <f t="shared" si="2588"/>
        <v>0</v>
      </c>
      <c r="AB830" s="907">
        <f t="shared" si="2588"/>
        <v>0</v>
      </c>
      <c r="AC830" s="907">
        <f t="shared" si="2588"/>
        <v>0</v>
      </c>
      <c r="AD830" s="907">
        <f t="shared" si="2588"/>
        <v>0</v>
      </c>
      <c r="AE830" s="907">
        <f t="shared" si="2588"/>
        <v>0</v>
      </c>
      <c r="AF830" s="907">
        <f t="shared" si="2588"/>
        <v>0</v>
      </c>
      <c r="AG830" s="907">
        <f t="shared" si="2588"/>
        <v>4.1666666666666664E-2</v>
      </c>
      <c r="AH830" s="907">
        <f t="shared" si="2588"/>
        <v>0</v>
      </c>
      <c r="AI830" s="907">
        <f t="shared" si="2588"/>
        <v>4.1666666666666664E-2</v>
      </c>
      <c r="AJ830" s="907">
        <f t="shared" si="2588"/>
        <v>4.1666666666666664E-2</v>
      </c>
      <c r="AK830" s="907">
        <f t="shared" si="2588"/>
        <v>4.1666666666666664E-2</v>
      </c>
      <c r="AL830" s="907">
        <f t="shared" si="2588"/>
        <v>4.1666666666666664E-2</v>
      </c>
      <c r="AM830" s="906"/>
      <c r="AN830" s="907">
        <f t="shared" ref="AN830:BE830" si="2589">SUM(AN230)</f>
        <v>0</v>
      </c>
      <c r="AO830" s="907">
        <f t="shared" si="2589"/>
        <v>0</v>
      </c>
      <c r="AP830" s="907">
        <f t="shared" si="2589"/>
        <v>0</v>
      </c>
      <c r="AQ830" s="907">
        <f t="shared" si="2589"/>
        <v>0</v>
      </c>
      <c r="AR830" s="907">
        <f t="shared" si="2589"/>
        <v>0</v>
      </c>
      <c r="AS830" s="907">
        <f t="shared" si="2589"/>
        <v>0</v>
      </c>
      <c r="AT830" s="907">
        <f t="shared" si="2589"/>
        <v>0</v>
      </c>
      <c r="AU830" s="907">
        <f t="shared" si="2589"/>
        <v>0</v>
      </c>
      <c r="AV830" s="907">
        <f t="shared" si="2589"/>
        <v>0</v>
      </c>
      <c r="AW830" s="907">
        <f t="shared" si="2589"/>
        <v>0</v>
      </c>
      <c r="AX830" s="907">
        <f t="shared" si="2589"/>
        <v>0</v>
      </c>
      <c r="AY830" s="907">
        <f t="shared" si="2589"/>
        <v>4.1666666666666664E-2</v>
      </c>
      <c r="AZ830" s="907">
        <f t="shared" si="2589"/>
        <v>4.1666666666666664E-2</v>
      </c>
      <c r="BA830" s="907">
        <f t="shared" si="2589"/>
        <v>4.1666666666666664E-2</v>
      </c>
      <c r="BB830" s="907">
        <f t="shared" si="2589"/>
        <v>0</v>
      </c>
      <c r="BC830" s="907">
        <f t="shared" si="2589"/>
        <v>4.1666666666666664E-2</v>
      </c>
      <c r="BD830" s="907">
        <f t="shared" si="2589"/>
        <v>4.1666666666666664E-2</v>
      </c>
      <c r="BE830" s="907">
        <f t="shared" si="2589"/>
        <v>4.1666666666666664E-2</v>
      </c>
      <c r="BF830" s="906"/>
      <c r="BG830" s="907">
        <f t="shared" ref="BG830:BX830" si="2590">SUM(BG230)</f>
        <v>0</v>
      </c>
      <c r="BH830" s="907">
        <f t="shared" si="2590"/>
        <v>0</v>
      </c>
      <c r="BI830" s="907">
        <f t="shared" si="2590"/>
        <v>0</v>
      </c>
      <c r="BJ830" s="907">
        <f t="shared" si="2590"/>
        <v>0</v>
      </c>
      <c r="BK830" s="907">
        <f t="shared" si="2590"/>
        <v>0</v>
      </c>
      <c r="BL830" s="907">
        <f t="shared" si="2590"/>
        <v>0</v>
      </c>
      <c r="BM830" s="907">
        <f t="shared" si="2590"/>
        <v>0</v>
      </c>
      <c r="BN830" s="907">
        <f t="shared" si="2590"/>
        <v>0</v>
      </c>
      <c r="BO830" s="907">
        <f t="shared" si="2590"/>
        <v>0</v>
      </c>
      <c r="BP830" s="907">
        <f t="shared" si="2590"/>
        <v>0</v>
      </c>
      <c r="BQ830" s="907">
        <f t="shared" si="2590"/>
        <v>2.0833333333333332E-2</v>
      </c>
      <c r="BR830" s="907">
        <f t="shared" si="2590"/>
        <v>4.1666666666666664E-2</v>
      </c>
      <c r="BS830" s="907">
        <f t="shared" si="2590"/>
        <v>0</v>
      </c>
      <c r="BT830" s="907">
        <f t="shared" si="2590"/>
        <v>4.1666666666666664E-2</v>
      </c>
      <c r="BU830" s="907">
        <f t="shared" si="2590"/>
        <v>0</v>
      </c>
      <c r="BV830" s="907">
        <f t="shared" si="2590"/>
        <v>0</v>
      </c>
      <c r="BW830" s="907">
        <f t="shared" si="2590"/>
        <v>4.1666666666666664E-2</v>
      </c>
      <c r="BX830" s="907">
        <f t="shared" si="2590"/>
        <v>0</v>
      </c>
      <c r="BY830" s="906"/>
      <c r="BZ830" s="907">
        <f>SUM(BZ230)</f>
        <v>4.1666666666666664E-2</v>
      </c>
      <c r="CA830" s="907">
        <f>SUM(CA230)</f>
        <v>4.1666666666666664E-2</v>
      </c>
      <c r="CB830" s="907">
        <f>SUM(CB230)</f>
        <v>4.1666666666666664E-2</v>
      </c>
      <c r="CC830" s="907">
        <f>SUM(CC230)</f>
        <v>4.1666666666666664E-2</v>
      </c>
      <c r="CD830" s="723">
        <f t="shared" ref="CD830:CD849" si="2591">IF(DR830&lt;3,"",(SUM(B830:S830)-MIN(B830:S830)-MAX(B830:S830))/(DR830-2))</f>
        <v>7.1614583333333322E-3</v>
      </c>
      <c r="CE830" s="723">
        <f t="shared" ref="CE830:CE849" si="2592">IF(DS830&lt;3,"",(SUM(U830:AL830)-MIN(U830:AL830)-MAX(U830:AL830))/(DS830-2))</f>
        <v>1.5625E-2</v>
      </c>
      <c r="CF830" s="723">
        <f t="shared" ref="CF830:CF849" si="2593">IF(DT830&lt;3,"",(SUM(AN830:BE830)-MIN(AN830:BE830)-MAX(AN830:BE830))/(DT830-2))</f>
        <v>1.3020833333333332E-2</v>
      </c>
      <c r="CG830" s="790">
        <f t="shared" ref="CG830:CG849" si="2594">IF(DU830&lt;3,"",(SUM(BG830:BX830)-MIN(BG830:BX830)-MAX(BG830:BX830))/(DU830-2))</f>
        <v>6.5104166666666661E-3</v>
      </c>
      <c r="CH830" s="1376">
        <f t="shared" ref="CH830:CH849" si="2595">IF($CH$4=$CD$4,IF(OR(-FLOOR(((18-COUNT($B830:$S830))/2),1)+CH$7&lt;1,-FLOOR(((18-COUNT($B830:$S830))/2),1)+CH$7&gt;COUNT($B830:$S830)),"",LARGE($B830:$S830,-FLOOR(((18-COUNT($B830:$S830))/2),1)+CH$7)),IF(OR(-FLOOR(((18-COUNT($AN830:$BE830))/2),1)+CH$7&lt;1,-FLOOR(((18-COUNT($AN830:$BE830))/2),1)+CH$7&gt;COUNT($AN830:$BE830)),"",LARGE($AN830:$BE830,-FLOOR(((18-COUNT($AN830:$BE830))/2),1)+CH$7)))</f>
        <v>0</v>
      </c>
      <c r="CI830" s="1377">
        <f t="shared" ref="CI830:CI849" si="2596">IF($CH$4=$CD$4,IF(OR(-FLOOR(((18-COUNT($B830:$S830))/2),1)+CI$7&lt;1,-FLOOR(((18-COUNT($B830:$S830))/2),1)+CI$7&gt;COUNT($B830:$S830)),"",LARGE($B830:$S830,-FLOOR(((18-COUNT($B830:$S830))/2),1)+CI$7)),IF(OR(-FLOOR(((18-COUNT($AN830:$BE830))/2),1)+CI$7&lt;1,-FLOOR(((18-COUNT($AN830:$BE830))/2),1)+CI$7&gt;COUNT($AN830:$BE830)),"",LARGE($AN830:$BE830,-FLOOR(((18-COUNT($AN830:$BE830))/2),1)+CI$7)))</f>
        <v>0</v>
      </c>
      <c r="CJ830" s="1378">
        <f t="shared" ref="CJ830:CJ849" si="2597">IF($CH$4=$CD$4,IF(OR(-FLOOR(((18-COUNT($B830:$S830))/2),1)+CJ$7&lt;1,-FLOOR(((18-COUNT($B830:$S830))/2),1)+CJ$7&gt;COUNT($B830:$S830)),"",LARGE($B830:$S830,-FLOOR(((18-COUNT($B830:$S830))/2),1)+CJ$7)),IF(OR(-FLOOR(((18-COUNT($AN830:$BE830))/2),1)+CJ$7&lt;1,-FLOOR(((18-COUNT($AN830:$BE830))/2),1)+CJ$7&gt;COUNT($AN830:$BE830)),"",LARGE($AN830:$BE830,-FLOOR(((18-COUNT($AN830:$BE830))/2),1)+CJ$7)))</f>
        <v>0</v>
      </c>
      <c r="CK830" s="1378">
        <f t="shared" ref="CK830:CK849" si="2598">IF($CH$4=$CD$4,IF(OR(-FLOOR(((18-COUNT($B830:$S830))/2),1)+CK$7&lt;1,-FLOOR(((18-COUNT($B830:$S830))/2),1)+CK$7&gt;COUNT($B830:$S830)),"",LARGE($B830:$S830,-FLOOR(((18-COUNT($B830:$S830))/2),1)+CK$7)),IF(OR(-FLOOR(((18-COUNT($AN830:$BE830))/2),1)+CK$7&lt;1,-FLOOR(((18-COUNT($AN830:$BE830))/2),1)+CK$7&gt;COUNT($AN830:$BE830)),"",LARGE($AN830:$BE830,-FLOOR(((18-COUNT($AN830:$BE830))/2),1)+CK$7)))</f>
        <v>0</v>
      </c>
      <c r="CL830" s="1378">
        <f t="shared" ref="CL830:CL849" si="2599">IF($CH$4=$CD$4,IF(OR(-FLOOR(((18-COUNT($B830:$S830))/2),1)+CL$7&lt;1,-FLOOR(((18-COUNT($B830:$S830))/2),1)+CL$7&gt;COUNT($B830:$S830)),"",LARGE($B830:$S830,-FLOOR(((18-COUNT($B830:$S830))/2),1)+CL$7)),IF(OR(-FLOOR(((18-COUNT($AN830:$BE830))/2),1)+CL$7&lt;1,-FLOOR(((18-COUNT($AN830:$BE830))/2),1)+CL$7&gt;COUNT($AN830:$BE830)),"",LARGE($AN830:$BE830,-FLOOR(((18-COUNT($AN830:$BE830))/2),1)+CL$7)))</f>
        <v>0</v>
      </c>
      <c r="CM830" s="1378">
        <f t="shared" ref="CM830:CM849" si="2600">IF($CH$4=$CD$4,IF(OR(-FLOOR(((18-COUNT($B830:$S830))/2),1)+CM$7&lt;1,-FLOOR(((18-COUNT($B830:$S830))/2),1)+CM$7&gt;COUNT($B830:$S830)),"",LARGE($B830:$S830,-FLOOR(((18-COUNT($B830:$S830))/2),1)+CM$7)),IF(OR(-FLOOR(((18-COUNT($AN830:$BE830))/2),1)+CM$7&lt;1,-FLOOR(((18-COUNT($AN830:$BE830))/2),1)+CM$7&gt;COUNT($AN830:$BE830)),"",LARGE($AN830:$BE830,-FLOOR(((18-COUNT($AN830:$BE830))/2),1)+CM$7)))</f>
        <v>0</v>
      </c>
      <c r="CN830" s="1378">
        <f t="shared" ref="CN830:CN849" si="2601">IF($CH$4=$CD$4,IF(OR(-FLOOR(((18-COUNT($B830:$S830))/2),1)+CN$7&lt;1,-FLOOR(((18-COUNT($B830:$S830))/2),1)+CN$7&gt;COUNT($B830:$S830)),"",LARGE($B830:$S830,-FLOOR(((18-COUNT($B830:$S830))/2),1)+CN$7)),IF(OR(-FLOOR(((18-COUNT($AN830:$BE830))/2),1)+CN$7&lt;1,-FLOOR(((18-COUNT($AN830:$BE830))/2),1)+CN$7&gt;COUNT($AN830:$BE830)),"",LARGE($AN830:$BE830,-FLOOR(((18-COUNT($AN830:$BE830))/2),1)+CN$7)))</f>
        <v>0</v>
      </c>
      <c r="CO830" s="1379">
        <f t="shared" ref="CO830:CO849" si="2602">IF($CH$4=$CD$4,IF(OR(-FLOOR(((18-COUNT($B830:$S830))/2),1)+CO$7&lt;1,-FLOOR(((18-COUNT($B830:$S830))/2),1)+CO$7&gt;COUNT($B830:$S830)),"",LARGE($B830:$S830,-FLOOR(((18-COUNT($B830:$S830))/2),1)+CO$7)),IF(OR(-FLOOR(((18-COUNT($AN830:$BE830))/2),1)+CO$7&lt;1,-FLOOR(((18-COUNT($AN830:$BE830))/2),1)+CO$7&gt;COUNT($AN830:$BE830)),"",LARGE($AN830:$BE830,-FLOOR(((18-COUNT($AN830:$BE830))/2),1)+CO$7)))</f>
        <v>0</v>
      </c>
      <c r="CP830" s="1379">
        <f t="shared" ref="CP830:CP849" si="2603">IF($CH$4=$CD$4,IF(OR(-FLOOR(((18-COUNT($B830:$S830))/2),1)+CP$7&lt;1,-FLOOR(((18-COUNT($B830:$S830))/2),1)+CP$7&gt;COUNT($B830:$S830)),"",LARGE($B830:$S830,-FLOOR(((18-COUNT($B830:$S830))/2),1)+CP$7)),IF(OR(-FLOOR(((18-COUNT($AN830:$BE830))/2),1)+CP$7&lt;1,-FLOOR(((18-COUNT($AN830:$BE830))/2),1)+CP$7&gt;COUNT($AN830:$BE830)),"",LARGE($AN830:$BE830,-FLOOR(((18-COUNT($AN830:$BE830))/2),1)+CP$7)))</f>
        <v>0</v>
      </c>
      <c r="CQ830" s="1379">
        <f t="shared" ref="CQ830:CQ849" si="2604">IF($CH$4=$CD$4,IF(OR(-FLOOR(((18-COUNT($B830:$S830))/2),1)+CQ$7&lt;1,-FLOOR(((18-COUNT($B830:$S830))/2),1)+CQ$7&gt;COUNT($B830:$S830)),"",LARGE($B830:$S830,-FLOOR(((18-COUNT($B830:$S830))/2),1)+CQ$7)),IF(OR(-FLOOR(((18-COUNT($AN830:$BE830))/2),1)+CQ$7&lt;1,-FLOOR(((18-COUNT($AN830:$BE830))/2),1)+CQ$7&gt;COUNT($AN830:$BE830)),"",LARGE($AN830:$BE830,-FLOOR(((18-COUNT($AN830:$BE830))/2),1)+CQ$7)))</f>
        <v>0</v>
      </c>
      <c r="CR830" s="1379">
        <f t="shared" ref="CR830:CR849" si="2605">IF($CH$4=$CD$4,IF(OR(-FLOOR(((18-COUNT($B830:$S830))/2),1)+CR$7&lt;1,-FLOOR(((18-COUNT($B830:$S830))/2),1)+CR$7&gt;COUNT($B830:$S830)),"",LARGE($B830:$S830,-FLOOR(((18-COUNT($B830:$S830))/2),1)+CR$7)),IF(OR(-FLOOR(((18-COUNT($AN830:$BE830))/2),1)+CR$7&lt;1,-FLOOR(((18-COUNT($AN830:$BE830))/2),1)+CR$7&gt;COUNT($AN830:$BE830)),"",LARGE($AN830:$BE830,-FLOOR(((18-COUNT($AN830:$BE830))/2),1)+CR$7)))</f>
        <v>0</v>
      </c>
      <c r="CS830" s="1378">
        <f t="shared" ref="CS830:CS849" si="2606">IF($CH$4=$CD$4,IF(OR(-FLOOR(((18-COUNT($B830:$S830))/2),1)+CS$7&lt;1,-FLOOR(((18-COUNT($B830:$S830))/2),1)+CS$7&gt;COUNT($B830:$S830)),"",LARGE($B830:$S830,-FLOOR(((18-COUNT($B830:$S830))/2),1)+CS$7)),IF(OR(-FLOOR(((18-COUNT($AN830:$BE830))/2),1)+CS$7&lt;1,-FLOOR(((18-COUNT($AN830:$BE830))/2),1)+CS$7&gt;COUNT($AN830:$BE830)),"",LARGE($AN830:$BE830,-FLOOR(((18-COUNT($AN830:$BE830))/2),1)+CS$7)))</f>
        <v>0</v>
      </c>
      <c r="CT830" s="1378">
        <f t="shared" ref="CT830:CT849" si="2607">IF($CH$4=$CD$4,IF(OR(-FLOOR(((18-COUNT($B830:$S830))/2),1)+CT$7&lt;1,-FLOOR(((18-COUNT($B830:$S830))/2),1)+CT$7&gt;COUNT($B830:$S830)),"",LARGE($B830:$S830,-FLOOR(((18-COUNT($B830:$S830))/2),1)+CT$7)),IF(OR(-FLOOR(((18-COUNT($AN830:$BE830))/2),1)+CT$7&lt;1,-FLOOR(((18-COUNT($AN830:$BE830))/2),1)+CT$7&gt;COUNT($AN830:$BE830)),"",LARGE($AN830:$BE830,-FLOOR(((18-COUNT($AN830:$BE830))/2),1)+CT$7)))</f>
        <v>0</v>
      </c>
      <c r="CU830" s="1378">
        <f t="shared" ref="CU830:CU849" si="2608">IF($CH$4=$CD$4,IF(OR(-FLOOR(((18-COUNT($B830:$S830))/2),1)+CU$7&lt;1,-FLOOR(((18-COUNT($B830:$S830))/2),1)+CU$7&gt;COUNT($B830:$S830)),"",LARGE($B830:$S830,-FLOOR(((18-COUNT($B830:$S830))/2),1)+CU$7)),IF(OR(-FLOOR(((18-COUNT($AN830:$BE830))/2),1)+CU$7&lt;1,-FLOOR(((18-COUNT($AN830:$BE830))/2),1)+CU$7&gt;COUNT($AN830:$BE830)),"",LARGE($AN830:$BE830,-FLOOR(((18-COUNT($AN830:$BE830))/2),1)+CU$7)))</f>
        <v>0</v>
      </c>
      <c r="CV830" s="1378">
        <f t="shared" ref="CV830:CV849" si="2609">IF($CH$4=$CD$4,IF(OR(-FLOOR(((18-COUNT($B830:$S830))/2),1)+CV$7&lt;1,-FLOOR(((18-COUNT($B830:$S830))/2),1)+CV$7&gt;COUNT($B830:$S830)),"",LARGE($B830:$S830,-FLOOR(((18-COUNT($B830:$S830))/2),1)+CV$7)),IF(OR(-FLOOR(((18-COUNT($AN830:$BE830))/2),1)+CV$7&lt;1,-FLOOR(((18-COUNT($AN830:$BE830))/2),1)+CV$7&gt;COUNT($AN830:$BE830)),"",LARGE($AN830:$BE830,-FLOOR(((18-COUNT($AN830:$BE830))/2),1)+CV$7)))</f>
        <v>3.125E-2</v>
      </c>
      <c r="CW830" s="1378">
        <f t="shared" ref="CW830:CW849" si="2610">IF($CH$4=$CD$4,IF(OR(-FLOOR(((18-COUNT($B830:$S830))/2),1)+CW$7&lt;1,-FLOOR(((18-COUNT($B830:$S830))/2),1)+CW$7&gt;COUNT($B830:$S830)),"",LARGE($B830:$S830,-FLOOR(((18-COUNT($B830:$S830))/2),1)+CW$7)),IF(OR(-FLOOR(((18-COUNT($AN830:$BE830))/2),1)+CW$7&lt;1,-FLOOR(((18-COUNT($AN830:$BE830))/2),1)+CW$7&gt;COUNT($AN830:$BE830)),"",LARGE($AN830:$BE830,-FLOOR(((18-COUNT($AN830:$BE830))/2),1)+CW$7)))</f>
        <v>4.1666666666666664E-2</v>
      </c>
      <c r="CX830" s="1377">
        <f t="shared" ref="CX830:CX849" si="2611">IF($CH$4=$CD$4,IF(OR(-FLOOR(((18-COUNT($B830:$S830))/2),1)+CX$7&lt;1,-FLOOR(((18-COUNT($B830:$S830))/2),1)+CX$7&gt;COUNT($B830:$S830)),"",LARGE($B830:$S830,-FLOOR(((18-COUNT($B830:$S830))/2),1)+CX$7)),IF(OR(-FLOOR(((18-COUNT($AN830:$BE830))/2),1)+CX$7&lt;1,-FLOOR(((18-COUNT($AN830:$BE830))/2),1)+CX$7&gt;COUNT($AN830:$BE830)),"",LARGE($AN830:$BE830,-FLOOR(((18-COUNT($AN830:$BE830))/2),1)+CX$7)))</f>
        <v>4.1666666666666664E-2</v>
      </c>
      <c r="CY830" s="1380">
        <f t="shared" ref="CY830:CY849" si="2612">IF($CH$4=$CD$4,IF(OR(-FLOOR(((18-COUNT($B830:$S830))/2),1)+CY$7&lt;1,-FLOOR(((18-COUNT($B830:$S830))/2),1)+CY$7&gt;COUNT($B830:$S830)),"",LARGE($B830:$S830,-FLOOR(((18-COUNT($B830:$S830))/2),1)+CY$7)),IF(OR(-FLOOR(((18-COUNT($AN830:$BE830))/2),1)+CY$7&lt;1,-FLOOR(((18-COUNT($AN830:$BE830))/2),1)+CY$7&gt;COUNT($AN830:$BE830)),"",LARGE($AN830:$BE830,-FLOOR(((18-COUNT($AN830:$BE830))/2),1)+CY$7)))</f>
        <v>4.1666666666666664E-2</v>
      </c>
      <c r="CZ830" s="638">
        <f t="shared" ref="CZ830:CZ849" si="2613">IF($CH$4=$CD$4,IF(OR(-FLOOR(((18-COUNT($U830:$AL830))/2),1)+CZ$7&lt;1,-FLOOR(((18-COUNT($U830:$AL830))/2),1)+CZ$7&gt;COUNT($U830:$AL830)),"",LARGE($U830:$AL830,-FLOOR(((18-COUNT($U830:$AL830))/2),1)+CZ$7)),IF(OR(-FLOOR(((18-COUNT($BG830:$BX830))/2),1)+CZ$7&lt;1,-FLOOR(((18-COUNT($BG830:$BX830))/2),1)+CZ$7&gt;COUNT($BG830:$BX830)),"",LARGE($BG830:$BX830,-FLOOR(((18-COUNT($BG830:$BX830))/2),1)+CZ$7)))</f>
        <v>0</v>
      </c>
      <c r="DA830" s="639">
        <f t="shared" ref="DA830:DA849" si="2614">IF($CH$4=$CD$4,IF(OR(-FLOOR(((18-COUNT($U830:$AL830))/2),1)+DA$7&lt;1,-FLOOR(((18-COUNT($U830:$AL830))/2),1)+DA$7&gt;COUNT($U830:$AL830)),"",LARGE($U830:$AL830,-FLOOR(((18-COUNT($U830:$AL830))/2),1)+DA$7)),IF(OR(-FLOOR(((18-COUNT($BG830:$BX830))/2),1)+DA$7&lt;1,-FLOOR(((18-COUNT($BG830:$BX830))/2),1)+DA$7&gt;COUNT($BG830:$BX830)),"",LARGE($BG830:$BX830,-FLOOR(((18-COUNT($BG830:$BX830))/2),1)+DA$7)))</f>
        <v>0</v>
      </c>
      <c r="DB830" s="640">
        <f t="shared" ref="DB830:DB849" si="2615">IF($CH$4=$CD$4,IF(OR(-FLOOR(((18-COUNT($U830:$AL830))/2),1)+DB$7&lt;1,-FLOOR(((18-COUNT($U830:$AL830))/2),1)+DB$7&gt;COUNT($U830:$AL830)),"",LARGE($U830:$AL830,-FLOOR(((18-COUNT($U830:$AL830))/2),1)+DB$7)),IF(OR(-FLOOR(((18-COUNT($BG830:$BX830))/2),1)+DB$7&lt;1,-FLOOR(((18-COUNT($BG830:$BX830))/2),1)+DB$7&gt;COUNT($BG830:$BX830)),"",LARGE($BG830:$BX830,-FLOOR(((18-COUNT($BG830:$BX830))/2),1)+DB$7)))</f>
        <v>0</v>
      </c>
      <c r="DC830" s="640">
        <f t="shared" ref="DC830:DC849" si="2616">IF($CH$4=$CD$4,IF(OR(-FLOOR(((18-COUNT($U830:$AL830))/2),1)+DC$7&lt;1,-FLOOR(((18-COUNT($U830:$AL830))/2),1)+DC$7&gt;COUNT($U830:$AL830)),"",LARGE($U830:$AL830,-FLOOR(((18-COUNT($U830:$AL830))/2),1)+DC$7)),IF(OR(-FLOOR(((18-COUNT($BG830:$BX830))/2),1)+DC$7&lt;1,-FLOOR(((18-COUNT($BG830:$BX830))/2),1)+DC$7&gt;COUNT($BG830:$BX830)),"",LARGE($BG830:$BX830,-FLOOR(((18-COUNT($BG830:$BX830))/2),1)+DC$7)))</f>
        <v>0</v>
      </c>
      <c r="DD830" s="640">
        <f t="shared" ref="DD830:DD849" si="2617">IF($CH$4=$CD$4,IF(OR(-FLOOR(((18-COUNT($U830:$AL830))/2),1)+DD$7&lt;1,-FLOOR(((18-COUNT($U830:$AL830))/2),1)+DD$7&gt;COUNT($U830:$AL830)),"",LARGE($U830:$AL830,-FLOOR(((18-COUNT($U830:$AL830))/2),1)+DD$7)),IF(OR(-FLOOR(((18-COUNT($BG830:$BX830))/2),1)+DD$7&lt;1,-FLOOR(((18-COUNT($BG830:$BX830))/2),1)+DD$7&gt;COUNT($BG830:$BX830)),"",LARGE($BG830:$BX830,-FLOOR(((18-COUNT($BG830:$BX830))/2),1)+DD$7)))</f>
        <v>0</v>
      </c>
      <c r="DE830" s="640">
        <f t="shared" ref="DE830:DE849" si="2618">IF($CH$4=$CD$4,IF(OR(-FLOOR(((18-COUNT($U830:$AL830))/2),1)+DE$7&lt;1,-FLOOR(((18-COUNT($U830:$AL830))/2),1)+DE$7&gt;COUNT($U830:$AL830)),"",LARGE($U830:$AL830,-FLOOR(((18-COUNT($U830:$AL830))/2),1)+DE$7)),IF(OR(-FLOOR(((18-COUNT($BG830:$BX830))/2),1)+DE$7&lt;1,-FLOOR(((18-COUNT($BG830:$BX830))/2),1)+DE$7&gt;COUNT($BG830:$BX830)),"",LARGE($BG830:$BX830,-FLOOR(((18-COUNT($BG830:$BX830))/2),1)+DE$7)))</f>
        <v>0</v>
      </c>
      <c r="DF830" s="640">
        <f t="shared" ref="DF830:DF849" si="2619">IF($CH$4=$CD$4,IF(OR(-FLOOR(((18-COUNT($U830:$AL830))/2),1)+DF$7&lt;1,-FLOOR(((18-COUNT($U830:$AL830))/2),1)+DF$7&gt;COUNT($U830:$AL830)),"",LARGE($U830:$AL830,-FLOOR(((18-COUNT($U830:$AL830))/2),1)+DF$7)),IF(OR(-FLOOR(((18-COUNT($BG830:$BX830))/2),1)+DF$7&lt;1,-FLOOR(((18-COUNT($BG830:$BX830))/2),1)+DF$7&gt;COUNT($BG830:$BX830)),"",LARGE($BG830:$BX830,-FLOOR(((18-COUNT($BG830:$BX830))/2),1)+DF$7)))</f>
        <v>0</v>
      </c>
      <c r="DG830" s="641">
        <f t="shared" ref="DG830:DG849" si="2620">IF($CH$4=$CD$4,IF(OR(-FLOOR(((18-COUNT($U830:$AL830))/2),1)+DG$7&lt;1,-FLOOR(((18-COUNT($U830:$AL830))/2),1)+DG$7&gt;COUNT($U830:$AL830)),"",LARGE($U830:$AL830,-FLOOR(((18-COUNT($U830:$AL830))/2),1)+DG$7)),IF(OR(-FLOOR(((18-COUNT($BG830:$BX830))/2),1)+DG$7&lt;1,-FLOOR(((18-COUNT($BG830:$BX830))/2),1)+DG$7&gt;COUNT($BG830:$BX830)),"",LARGE($BG830:$BX830,-FLOOR(((18-COUNT($BG830:$BX830))/2),1)+DG$7)))</f>
        <v>0</v>
      </c>
      <c r="DH830" s="641">
        <f t="shared" ref="DH830:DH849" si="2621">IF($CH$4=$CD$4,IF(OR(-FLOOR(((18-COUNT($U830:$AL830))/2),1)+DH$7&lt;1,-FLOOR(((18-COUNT($U830:$AL830))/2),1)+DH$7&gt;COUNT($U830:$AL830)),"",LARGE($U830:$AL830,-FLOOR(((18-COUNT($U830:$AL830))/2),1)+DH$7)),IF(OR(-FLOOR(((18-COUNT($BG830:$BX830))/2),1)+DH$7&lt;1,-FLOOR(((18-COUNT($BG830:$BX830))/2),1)+DH$7&gt;COUNT($BG830:$BX830)),"",LARGE($BG830:$BX830,-FLOOR(((18-COUNT($BG830:$BX830))/2),1)+DH$7)))</f>
        <v>0</v>
      </c>
      <c r="DI830" s="641">
        <f t="shared" ref="DI830:DI849" si="2622">IF($CH$4=$CD$4,IF(OR(-FLOOR(((18-COUNT($U830:$AL830))/2),1)+DI$7&lt;1,-FLOOR(((18-COUNT($U830:$AL830))/2),1)+DI$7&gt;COUNT($U830:$AL830)),"",LARGE($U830:$AL830,-FLOOR(((18-COUNT($U830:$AL830))/2),1)+DI$7)),IF(OR(-FLOOR(((18-COUNT($BG830:$BX830))/2),1)+DI$7&lt;1,-FLOOR(((18-COUNT($BG830:$BX830))/2),1)+DI$7&gt;COUNT($BG830:$BX830)),"",LARGE($BG830:$BX830,-FLOOR(((18-COUNT($BG830:$BX830))/2),1)+DI$7)))</f>
        <v>0</v>
      </c>
      <c r="DJ830" s="641">
        <f t="shared" ref="DJ830:DJ849" si="2623">IF($CH$4=$CD$4,IF(OR(-FLOOR(((18-COUNT($U830:$AL830))/2),1)+DJ$7&lt;1,-FLOOR(((18-COUNT($U830:$AL830))/2),1)+DJ$7&gt;COUNT($U830:$AL830)),"",LARGE($U830:$AL830,-FLOOR(((18-COUNT($U830:$AL830))/2),1)+DJ$7)),IF(OR(-FLOOR(((18-COUNT($BG830:$BX830))/2),1)+DJ$7&lt;1,-FLOOR(((18-COUNT($BG830:$BX830))/2),1)+DJ$7&gt;COUNT($BG830:$BX830)),"",LARGE($BG830:$BX830,-FLOOR(((18-COUNT($BG830:$BX830))/2),1)+DJ$7)))</f>
        <v>0</v>
      </c>
      <c r="DK830" s="640">
        <f t="shared" ref="DK830:DK849" si="2624">IF($CH$4=$CD$4,IF(OR(-FLOOR(((18-COUNT($U830:$AL830))/2),1)+DK$7&lt;1,-FLOOR(((18-COUNT($U830:$AL830))/2),1)+DK$7&gt;COUNT($U830:$AL830)),"",LARGE($U830:$AL830,-FLOOR(((18-COUNT($U830:$AL830))/2),1)+DK$7)),IF(OR(-FLOOR(((18-COUNT($BG830:$BX830))/2),1)+DK$7&lt;1,-FLOOR(((18-COUNT($BG830:$BX830))/2),1)+DK$7&gt;COUNT($BG830:$BX830)),"",LARGE($BG830:$BX830,-FLOOR(((18-COUNT($BG830:$BX830))/2),1)+DK$7)))</f>
        <v>4.1666666666666664E-2</v>
      </c>
      <c r="DL830" s="640">
        <f t="shared" ref="DL830:DL849" si="2625">IF($CH$4=$CD$4,IF(OR(-FLOOR(((18-COUNT($U830:$AL830))/2),1)+DL$7&lt;1,-FLOOR(((18-COUNT($U830:$AL830))/2),1)+DL$7&gt;COUNT($U830:$AL830)),"",LARGE($U830:$AL830,-FLOOR(((18-COUNT($U830:$AL830))/2),1)+DL$7)),IF(OR(-FLOOR(((18-COUNT($BG830:$BX830))/2),1)+DL$7&lt;1,-FLOOR(((18-COUNT($BG830:$BX830))/2),1)+DL$7&gt;COUNT($BG830:$BX830)),"",LARGE($BG830:$BX830,-FLOOR(((18-COUNT($BG830:$BX830))/2),1)+DL$7)))</f>
        <v>4.1666666666666664E-2</v>
      </c>
      <c r="DM830" s="640">
        <f t="shared" ref="DM830:DM849" si="2626">IF($CH$4=$CD$4,IF(OR(-FLOOR(((18-COUNT($U830:$AL830))/2),1)+DM$7&lt;1,-FLOOR(((18-COUNT($U830:$AL830))/2),1)+DM$7&gt;COUNT($U830:$AL830)),"",LARGE($U830:$AL830,-FLOOR(((18-COUNT($U830:$AL830))/2),1)+DM$7)),IF(OR(-FLOOR(((18-COUNT($BG830:$BX830))/2),1)+DM$7&lt;1,-FLOOR(((18-COUNT($BG830:$BX830))/2),1)+DM$7&gt;COUNT($BG830:$BX830)),"",LARGE($BG830:$BX830,-FLOOR(((18-COUNT($BG830:$BX830))/2),1)+DM$7)))</f>
        <v>4.1666666666666664E-2</v>
      </c>
      <c r="DN830" s="640">
        <f t="shared" ref="DN830:DN849" si="2627">IF($CH$4=$CD$4,IF(OR(-FLOOR(((18-COUNT($U830:$AL830))/2),1)+DN$7&lt;1,-FLOOR(((18-COUNT($U830:$AL830))/2),1)+DN$7&gt;COUNT($U830:$AL830)),"",LARGE($U830:$AL830,-FLOOR(((18-COUNT($U830:$AL830))/2),1)+DN$7)),IF(OR(-FLOOR(((18-COUNT($BG830:$BX830))/2),1)+DN$7&lt;1,-FLOOR(((18-COUNT($BG830:$BX830))/2),1)+DN$7&gt;COUNT($BG830:$BX830)),"",LARGE($BG830:$BX830,-FLOOR(((18-COUNT($BG830:$BX830))/2),1)+DN$7)))</f>
        <v>4.1666666666666664E-2</v>
      </c>
      <c r="DO830" s="640">
        <f t="shared" ref="DO830:DO849" si="2628">IF($CH$4=$CD$4,IF(OR(-FLOOR(((18-COUNT($U830:$AL830))/2),1)+DO$7&lt;1,-FLOOR(((18-COUNT($U830:$AL830))/2),1)+DO$7&gt;COUNT($U830:$AL830)),"",LARGE($U830:$AL830,-FLOOR(((18-COUNT($U830:$AL830))/2),1)+DO$7)),IF(OR(-FLOOR(((18-COUNT($BG830:$BX830))/2),1)+DO$7&lt;1,-FLOOR(((18-COUNT($BG830:$BX830))/2),1)+DO$7&gt;COUNT($BG830:$BX830)),"",LARGE($BG830:$BX830,-FLOOR(((18-COUNT($BG830:$BX830))/2),1)+DO$7)))</f>
        <v>4.1666666666666664E-2</v>
      </c>
      <c r="DP830" s="639">
        <f t="shared" ref="DP830:DP849" si="2629">IF($CH$4=$CD$4,IF(OR(-FLOOR(((18-COUNT($U830:$AL830))/2),1)+DP$7&lt;1,-FLOOR(((18-COUNT($U830:$AL830))/2),1)+DP$7&gt;COUNT($U830:$AL830)),"",LARGE($U830:$AL830,-FLOOR(((18-COUNT($U830:$AL830))/2),1)+DP$7)),IF(OR(-FLOOR(((18-COUNT($BG830:$BX830))/2),1)+DP$7&lt;1,-FLOOR(((18-COUNT($BG830:$BX830))/2),1)+DP$7&gt;COUNT($BG830:$BX830)),"",LARGE($BG830:$BX830,-FLOOR(((18-COUNT($BG830:$BX830))/2),1)+DP$7)))</f>
        <v>4.1666666666666664E-2</v>
      </c>
      <c r="DQ830" s="638">
        <f t="shared" ref="DQ830:DQ849" si="2630">IF($CH$4=$CD$4,IF(OR(-FLOOR(((18-COUNT($U830:$AL830))/2),1)+DQ$7&lt;1,-FLOOR(((18-COUNT($U830:$AL830))/2),1)+DQ$7&gt;COUNT($U830:$AL830)),"",LARGE($U830:$AL830,-FLOOR(((18-COUNT($U830:$AL830))/2),1)+DQ$7)),IF(OR(-FLOOR(((18-COUNT($BG830:$BX830))/2),1)+DQ$7&lt;1,-FLOOR(((18-COUNT($BG830:$BX830))/2),1)+DQ$7&gt;COUNT($BG830:$BX830)),"",LARGE($BG830:$BX830,-FLOOR(((18-COUNT($BG830:$BX830))/2),1)+DQ$7)))</f>
        <v>8.3333333333333329E-2</v>
      </c>
      <c r="DR830" s="753">
        <f t="shared" ref="DR830:DR849" si="2631">COUNT(B830:S830)</f>
        <v>18</v>
      </c>
      <c r="DS830" s="111">
        <f t="shared" ref="DS830:DS849" si="2632">COUNT(U830:AL830)</f>
        <v>18</v>
      </c>
      <c r="DT830" s="111">
        <f t="shared" ref="DT830:DT849" si="2633">COUNT(AN830:BE830)</f>
        <v>18</v>
      </c>
      <c r="DU830" s="111">
        <f t="shared" ref="DU830:DU849" si="2634">COUNT(BG830:BX830)</f>
        <v>18</v>
      </c>
      <c r="DV830" s="602"/>
      <c r="DW830" s="719"/>
      <c r="DX830" s="719"/>
      <c r="DY830" s="719"/>
      <c r="DZ830" s="719"/>
      <c r="EA830" s="719"/>
      <c r="EB830" s="719"/>
      <c r="EC830" s="719"/>
      <c r="ED830" s="909"/>
      <c r="EE830" s="603"/>
    </row>
    <row r="831" spans="1:135" s="604" customFormat="1" ht="15.75" customHeight="1">
      <c r="A831" s="718" t="str">
        <f>A231</f>
        <v xml:space="preserve">Green beans </v>
      </c>
      <c r="B831" s="907">
        <f t="shared" ref="B831:S831" si="2635">SUM(B233)</f>
        <v>0</v>
      </c>
      <c r="C831" s="907">
        <f t="shared" si="2635"/>
        <v>0</v>
      </c>
      <c r="D831" s="907">
        <f t="shared" si="2635"/>
        <v>0</v>
      </c>
      <c r="E831" s="907">
        <f t="shared" si="2635"/>
        <v>0</v>
      </c>
      <c r="F831" s="907">
        <f t="shared" si="2635"/>
        <v>0</v>
      </c>
      <c r="G831" s="907">
        <f t="shared" si="2635"/>
        <v>0</v>
      </c>
      <c r="H831" s="907">
        <f t="shared" si="2635"/>
        <v>0</v>
      </c>
      <c r="I831" s="907">
        <f t="shared" si="2635"/>
        <v>0</v>
      </c>
      <c r="J831" s="907">
        <f t="shared" si="2635"/>
        <v>0</v>
      </c>
      <c r="K831" s="907">
        <f t="shared" si="2635"/>
        <v>0</v>
      </c>
      <c r="L831" s="907">
        <f t="shared" si="2635"/>
        <v>0</v>
      </c>
      <c r="M831" s="907">
        <f t="shared" si="2635"/>
        <v>0</v>
      </c>
      <c r="N831" s="907">
        <f t="shared" si="2635"/>
        <v>0</v>
      </c>
      <c r="O831" s="907">
        <f t="shared" si="2635"/>
        <v>0</v>
      </c>
      <c r="P831" s="907">
        <f t="shared" si="2635"/>
        <v>0</v>
      </c>
      <c r="Q831" s="907">
        <f t="shared" si="2635"/>
        <v>0</v>
      </c>
      <c r="R831" s="907">
        <f t="shared" si="2635"/>
        <v>0</v>
      </c>
      <c r="S831" s="907">
        <f t="shared" si="2635"/>
        <v>0</v>
      </c>
      <c r="T831" s="906"/>
      <c r="U831" s="907">
        <f t="shared" ref="U831:AL831" si="2636">SUM(U233)</f>
        <v>0</v>
      </c>
      <c r="V831" s="907">
        <f t="shared" si="2636"/>
        <v>0</v>
      </c>
      <c r="W831" s="907">
        <f t="shared" si="2636"/>
        <v>0</v>
      </c>
      <c r="X831" s="907">
        <f t="shared" si="2636"/>
        <v>0</v>
      </c>
      <c r="Y831" s="907">
        <f t="shared" si="2636"/>
        <v>0</v>
      </c>
      <c r="Z831" s="907">
        <f t="shared" si="2636"/>
        <v>0</v>
      </c>
      <c r="AA831" s="907">
        <f t="shared" si="2636"/>
        <v>0</v>
      </c>
      <c r="AB831" s="907">
        <f t="shared" si="2636"/>
        <v>0</v>
      </c>
      <c r="AC831" s="907">
        <f t="shared" si="2636"/>
        <v>0</v>
      </c>
      <c r="AD831" s="907">
        <f t="shared" si="2636"/>
        <v>0</v>
      </c>
      <c r="AE831" s="907">
        <f t="shared" si="2636"/>
        <v>0</v>
      </c>
      <c r="AF831" s="907">
        <f t="shared" si="2636"/>
        <v>0</v>
      </c>
      <c r="AG831" s="907">
        <f t="shared" si="2636"/>
        <v>0</v>
      </c>
      <c r="AH831" s="907">
        <f t="shared" si="2636"/>
        <v>0</v>
      </c>
      <c r="AI831" s="907">
        <f t="shared" si="2636"/>
        <v>0</v>
      </c>
      <c r="AJ831" s="907">
        <f t="shared" si="2636"/>
        <v>0</v>
      </c>
      <c r="AK831" s="907">
        <f t="shared" si="2636"/>
        <v>0</v>
      </c>
      <c r="AL831" s="907">
        <f t="shared" si="2636"/>
        <v>0</v>
      </c>
      <c r="AM831" s="906"/>
      <c r="AN831" s="907">
        <f t="shared" ref="AN831:BE831" si="2637">SUM(AN233)</f>
        <v>0</v>
      </c>
      <c r="AO831" s="907">
        <f t="shared" si="2637"/>
        <v>0</v>
      </c>
      <c r="AP831" s="907">
        <f t="shared" si="2637"/>
        <v>0</v>
      </c>
      <c r="AQ831" s="907">
        <f t="shared" si="2637"/>
        <v>0</v>
      </c>
      <c r="AR831" s="907">
        <f t="shared" si="2637"/>
        <v>0</v>
      </c>
      <c r="AS831" s="907">
        <f t="shared" si="2637"/>
        <v>0</v>
      </c>
      <c r="AT831" s="907">
        <f t="shared" si="2637"/>
        <v>0</v>
      </c>
      <c r="AU831" s="907">
        <f t="shared" si="2637"/>
        <v>0</v>
      </c>
      <c r="AV831" s="907">
        <f t="shared" si="2637"/>
        <v>0</v>
      </c>
      <c r="AW831" s="907">
        <f t="shared" si="2637"/>
        <v>0</v>
      </c>
      <c r="AX831" s="907">
        <f t="shared" si="2637"/>
        <v>0</v>
      </c>
      <c r="AY831" s="907">
        <f t="shared" si="2637"/>
        <v>0</v>
      </c>
      <c r="AZ831" s="907">
        <f t="shared" si="2637"/>
        <v>0</v>
      </c>
      <c r="BA831" s="907">
        <f t="shared" si="2637"/>
        <v>0</v>
      </c>
      <c r="BB831" s="907">
        <f t="shared" si="2637"/>
        <v>0</v>
      </c>
      <c r="BC831" s="907">
        <f t="shared" si="2637"/>
        <v>0</v>
      </c>
      <c r="BD831" s="907">
        <f t="shared" si="2637"/>
        <v>0</v>
      </c>
      <c r="BE831" s="907">
        <f t="shared" si="2637"/>
        <v>0</v>
      </c>
      <c r="BF831" s="906"/>
      <c r="BG831" s="907">
        <f t="shared" ref="BG831:BX831" si="2638">SUM(BG233)</f>
        <v>0</v>
      </c>
      <c r="BH831" s="907">
        <f t="shared" si="2638"/>
        <v>0</v>
      </c>
      <c r="BI831" s="907">
        <f t="shared" si="2638"/>
        <v>0</v>
      </c>
      <c r="BJ831" s="907">
        <f t="shared" si="2638"/>
        <v>0</v>
      </c>
      <c r="BK831" s="907">
        <f t="shared" si="2638"/>
        <v>0</v>
      </c>
      <c r="BL831" s="907">
        <f t="shared" si="2638"/>
        <v>0</v>
      </c>
      <c r="BM831" s="907">
        <f t="shared" si="2638"/>
        <v>0</v>
      </c>
      <c r="BN831" s="907">
        <f t="shared" si="2638"/>
        <v>0</v>
      </c>
      <c r="BO831" s="907">
        <f t="shared" si="2638"/>
        <v>0</v>
      </c>
      <c r="BP831" s="907">
        <f t="shared" si="2638"/>
        <v>0</v>
      </c>
      <c r="BQ831" s="907">
        <f t="shared" si="2638"/>
        <v>0</v>
      </c>
      <c r="BR831" s="907">
        <f t="shared" si="2638"/>
        <v>0</v>
      </c>
      <c r="BS831" s="907">
        <f t="shared" si="2638"/>
        <v>0</v>
      </c>
      <c r="BT831" s="907">
        <f t="shared" si="2638"/>
        <v>0</v>
      </c>
      <c r="BU831" s="907">
        <f t="shared" si="2638"/>
        <v>0</v>
      </c>
      <c r="BV831" s="907">
        <f t="shared" si="2638"/>
        <v>0</v>
      </c>
      <c r="BW831" s="907">
        <f t="shared" si="2638"/>
        <v>0</v>
      </c>
      <c r="BX831" s="907">
        <f t="shared" si="2638"/>
        <v>0</v>
      </c>
      <c r="BY831" s="906"/>
      <c r="BZ831" s="907">
        <f>SUM(BZ233)</f>
        <v>0</v>
      </c>
      <c r="CA831" s="907">
        <f>SUM(CA233)</f>
        <v>0</v>
      </c>
      <c r="CB831" s="907">
        <f>SUM(CB233)</f>
        <v>0</v>
      </c>
      <c r="CC831" s="907">
        <f>SUM(CC233)</f>
        <v>0</v>
      </c>
      <c r="CD831" s="723">
        <f t="shared" si="2591"/>
        <v>0</v>
      </c>
      <c r="CE831" s="723">
        <f t="shared" si="2592"/>
        <v>0</v>
      </c>
      <c r="CF831" s="723">
        <f t="shared" si="2593"/>
        <v>0</v>
      </c>
      <c r="CG831" s="790">
        <f t="shared" si="2594"/>
        <v>0</v>
      </c>
      <c r="CH831" s="1376">
        <f t="shared" si="2595"/>
        <v>0</v>
      </c>
      <c r="CI831" s="1377">
        <f t="shared" si="2596"/>
        <v>0</v>
      </c>
      <c r="CJ831" s="1378">
        <f t="shared" si="2597"/>
        <v>0</v>
      </c>
      <c r="CK831" s="1378">
        <f t="shared" si="2598"/>
        <v>0</v>
      </c>
      <c r="CL831" s="1378">
        <f t="shared" si="2599"/>
        <v>0</v>
      </c>
      <c r="CM831" s="1378">
        <f t="shared" si="2600"/>
        <v>0</v>
      </c>
      <c r="CN831" s="1378">
        <f t="shared" si="2601"/>
        <v>0</v>
      </c>
      <c r="CO831" s="1379">
        <f t="shared" si="2602"/>
        <v>0</v>
      </c>
      <c r="CP831" s="1379">
        <f t="shared" si="2603"/>
        <v>0</v>
      </c>
      <c r="CQ831" s="1379">
        <f t="shared" si="2604"/>
        <v>0</v>
      </c>
      <c r="CR831" s="1379">
        <f t="shared" si="2605"/>
        <v>0</v>
      </c>
      <c r="CS831" s="1378">
        <f t="shared" si="2606"/>
        <v>0</v>
      </c>
      <c r="CT831" s="1378">
        <f t="shared" si="2607"/>
        <v>0</v>
      </c>
      <c r="CU831" s="1378">
        <f t="shared" si="2608"/>
        <v>0</v>
      </c>
      <c r="CV831" s="1378">
        <f t="shared" si="2609"/>
        <v>0</v>
      </c>
      <c r="CW831" s="1378">
        <f t="shared" si="2610"/>
        <v>0</v>
      </c>
      <c r="CX831" s="1377">
        <f t="shared" si="2611"/>
        <v>0</v>
      </c>
      <c r="CY831" s="1380">
        <f t="shared" si="2612"/>
        <v>0</v>
      </c>
      <c r="CZ831" s="638">
        <f t="shared" si="2613"/>
        <v>0</v>
      </c>
      <c r="DA831" s="639">
        <f t="shared" si="2614"/>
        <v>0</v>
      </c>
      <c r="DB831" s="640">
        <f t="shared" si="2615"/>
        <v>0</v>
      </c>
      <c r="DC831" s="640">
        <f t="shared" si="2616"/>
        <v>0</v>
      </c>
      <c r="DD831" s="640">
        <f t="shared" si="2617"/>
        <v>0</v>
      </c>
      <c r="DE831" s="640">
        <f t="shared" si="2618"/>
        <v>0</v>
      </c>
      <c r="DF831" s="640">
        <f t="shared" si="2619"/>
        <v>0</v>
      </c>
      <c r="DG831" s="641">
        <f t="shared" si="2620"/>
        <v>0</v>
      </c>
      <c r="DH831" s="641">
        <f t="shared" si="2621"/>
        <v>0</v>
      </c>
      <c r="DI831" s="641">
        <f t="shared" si="2622"/>
        <v>0</v>
      </c>
      <c r="DJ831" s="641">
        <f t="shared" si="2623"/>
        <v>0</v>
      </c>
      <c r="DK831" s="640">
        <f t="shared" si="2624"/>
        <v>0</v>
      </c>
      <c r="DL831" s="640">
        <f t="shared" si="2625"/>
        <v>0</v>
      </c>
      <c r="DM831" s="640">
        <f t="shared" si="2626"/>
        <v>0</v>
      </c>
      <c r="DN831" s="640">
        <f t="shared" si="2627"/>
        <v>0</v>
      </c>
      <c r="DO831" s="640">
        <f t="shared" si="2628"/>
        <v>0</v>
      </c>
      <c r="DP831" s="639">
        <f t="shared" si="2629"/>
        <v>0</v>
      </c>
      <c r="DQ831" s="638">
        <f t="shared" si="2630"/>
        <v>0</v>
      </c>
      <c r="DR831" s="753">
        <f t="shared" si="2631"/>
        <v>18</v>
      </c>
      <c r="DS831" s="111">
        <f t="shared" si="2632"/>
        <v>18</v>
      </c>
      <c r="DT831" s="111">
        <f t="shared" si="2633"/>
        <v>18</v>
      </c>
      <c r="DU831" s="111">
        <f t="shared" si="2634"/>
        <v>18</v>
      </c>
      <c r="DV831" s="602"/>
      <c r="DW831" s="719"/>
      <c r="DX831" s="719"/>
      <c r="DY831" s="719"/>
      <c r="DZ831" s="719"/>
      <c r="EA831" s="719"/>
      <c r="EB831" s="719"/>
      <c r="EC831" s="719"/>
      <c r="ED831" s="909"/>
      <c r="EE831" s="603"/>
    </row>
    <row r="832" spans="1:135" s="604" customFormat="1" ht="15.75" customHeight="1">
      <c r="A832" s="905" t="str">
        <f>A237</f>
        <v>Maize: kg produced</v>
      </c>
      <c r="B832" s="907">
        <f t="shared" ref="B832:S832" si="2639">SUM(B243)</f>
        <v>0</v>
      </c>
      <c r="C832" s="907">
        <f t="shared" si="2639"/>
        <v>0</v>
      </c>
      <c r="D832" s="907">
        <f t="shared" si="2639"/>
        <v>0</v>
      </c>
      <c r="E832" s="907">
        <f t="shared" si="2639"/>
        <v>0</v>
      </c>
      <c r="F832" s="907">
        <f t="shared" si="2639"/>
        <v>2.1507534246575342E-2</v>
      </c>
      <c r="G832" s="907">
        <f t="shared" si="2639"/>
        <v>1.4786429794520547E-2</v>
      </c>
      <c r="H832" s="907">
        <f t="shared" si="2639"/>
        <v>9.46331506849315E-2</v>
      </c>
      <c r="I832" s="907">
        <f t="shared" si="2639"/>
        <v>0</v>
      </c>
      <c r="J832" s="907">
        <f t="shared" si="2639"/>
        <v>0</v>
      </c>
      <c r="K832" s="907">
        <f t="shared" si="2639"/>
        <v>0</v>
      </c>
      <c r="L832" s="907">
        <f t="shared" si="2639"/>
        <v>0</v>
      </c>
      <c r="M832" s="907">
        <f t="shared" si="2639"/>
        <v>0</v>
      </c>
      <c r="N832" s="907">
        <f t="shared" si="2639"/>
        <v>0.10139266144814088</v>
      </c>
      <c r="O832" s="907">
        <f t="shared" si="2639"/>
        <v>0</v>
      </c>
      <c r="P832" s="907">
        <f t="shared" si="2639"/>
        <v>7.0974863013698614E-3</v>
      </c>
      <c r="Q832" s="907">
        <f t="shared" si="2639"/>
        <v>0.23658287671232875</v>
      </c>
      <c r="R832" s="907">
        <f t="shared" si="2639"/>
        <v>0</v>
      </c>
      <c r="S832" s="907">
        <f t="shared" si="2639"/>
        <v>0.40744828767123287</v>
      </c>
      <c r="T832" s="906"/>
      <c r="U832" s="907">
        <f t="shared" ref="U832:AL832" si="2640">SUM(U243)</f>
        <v>0</v>
      </c>
      <c r="V832" s="907">
        <f t="shared" si="2640"/>
        <v>0</v>
      </c>
      <c r="W832" s="907">
        <f t="shared" si="2640"/>
        <v>0.2779848801369863</v>
      </c>
      <c r="X832" s="907">
        <f t="shared" si="2640"/>
        <v>0</v>
      </c>
      <c r="Y832" s="907">
        <f t="shared" si="2640"/>
        <v>0</v>
      </c>
      <c r="Z832" s="907">
        <f t="shared" si="2640"/>
        <v>0</v>
      </c>
      <c r="AA832" s="907">
        <f t="shared" si="2640"/>
        <v>0</v>
      </c>
      <c r="AB832" s="907">
        <f t="shared" si="2640"/>
        <v>0</v>
      </c>
      <c r="AC832" s="907">
        <f t="shared" si="2640"/>
        <v>0</v>
      </c>
      <c r="AD832" s="907">
        <f t="shared" si="2640"/>
        <v>0</v>
      </c>
      <c r="AE832" s="907">
        <f t="shared" si="2640"/>
        <v>0</v>
      </c>
      <c r="AF832" s="907">
        <f t="shared" si="2640"/>
        <v>0</v>
      </c>
      <c r="AG832" s="907">
        <f t="shared" si="2640"/>
        <v>0.18453464383561641</v>
      </c>
      <c r="AH832" s="907">
        <f t="shared" si="2640"/>
        <v>0</v>
      </c>
      <c r="AI832" s="907">
        <f t="shared" si="2640"/>
        <v>0.1839431866438356</v>
      </c>
      <c r="AJ832" s="907">
        <f t="shared" si="2640"/>
        <v>0.37853260273972594</v>
      </c>
      <c r="AK832" s="907">
        <f t="shared" si="2640"/>
        <v>5.5833558904109584E-2</v>
      </c>
      <c r="AL832" s="907">
        <f t="shared" si="2640"/>
        <v>0.62037287671232866</v>
      </c>
      <c r="AM832" s="906"/>
      <c r="AN832" s="907">
        <f t="shared" ref="AN832:BE832" si="2641">SUM(AN243)</f>
        <v>0.11355978082191778</v>
      </c>
      <c r="AO832" s="907">
        <f t="shared" si="2641"/>
        <v>0</v>
      </c>
      <c r="AP832" s="907">
        <f t="shared" si="2641"/>
        <v>7.8860958904109588E-2</v>
      </c>
      <c r="AQ832" s="907">
        <f t="shared" si="2641"/>
        <v>0.12617753424657532</v>
      </c>
      <c r="AR832" s="907">
        <f t="shared" si="2641"/>
        <v>5.4076086105675145E-2</v>
      </c>
      <c r="AS832" s="907">
        <f t="shared" si="2641"/>
        <v>2.3658287671232875E-2</v>
      </c>
      <c r="AT832" s="907">
        <f t="shared" si="2641"/>
        <v>0.10815217221135029</v>
      </c>
      <c r="AU832" s="907">
        <f t="shared" si="2641"/>
        <v>0.25235506849315065</v>
      </c>
      <c r="AV832" s="907">
        <f t="shared" si="2641"/>
        <v>0</v>
      </c>
      <c r="AW832" s="907">
        <f t="shared" si="2641"/>
        <v>0.10815217221135029</v>
      </c>
      <c r="AX832" s="907">
        <f t="shared" si="2641"/>
        <v>0</v>
      </c>
      <c r="AY832" s="907">
        <f t="shared" si="2641"/>
        <v>6.3088767123287662E-2</v>
      </c>
      <c r="AZ832" s="907">
        <f t="shared" si="2641"/>
        <v>7.381385753424656E-2</v>
      </c>
      <c r="BA832" s="907">
        <f t="shared" si="2641"/>
        <v>0.53400135029354212</v>
      </c>
      <c r="BB832" s="907">
        <f t="shared" si="2641"/>
        <v>0</v>
      </c>
      <c r="BC832" s="907">
        <f t="shared" si="2641"/>
        <v>9.46331506849315E-2</v>
      </c>
      <c r="BD832" s="907">
        <f t="shared" si="2641"/>
        <v>1.0350500856164382</v>
      </c>
      <c r="BE832" s="907">
        <f t="shared" si="2641"/>
        <v>0.37515284735812127</v>
      </c>
      <c r="BF832" s="906"/>
      <c r="BG832" s="907">
        <f t="shared" ref="BG832:BX832" si="2642">SUM(BG243)</f>
        <v>0.10815217221135029</v>
      </c>
      <c r="BH832" s="907">
        <f t="shared" si="2642"/>
        <v>-3.9430479452054789E-3</v>
      </c>
      <c r="BI832" s="907">
        <f t="shared" si="2642"/>
        <v>0</v>
      </c>
      <c r="BJ832" s="907">
        <f t="shared" si="2642"/>
        <v>0.22711956164383557</v>
      </c>
      <c r="BK832" s="907">
        <f t="shared" si="2642"/>
        <v>0</v>
      </c>
      <c r="BL832" s="907">
        <f t="shared" si="2642"/>
        <v>1.9715239726027397E-2</v>
      </c>
      <c r="BM832" s="907">
        <f t="shared" si="2642"/>
        <v>5.4076086105675145E-2</v>
      </c>
      <c r="BN832" s="907">
        <f t="shared" si="2642"/>
        <v>4.731657534246575E-2</v>
      </c>
      <c r="BO832" s="907">
        <f t="shared" si="2642"/>
        <v>0</v>
      </c>
      <c r="BP832" s="907">
        <f t="shared" si="2642"/>
        <v>0.27038043052837568</v>
      </c>
      <c r="BQ832" s="907">
        <f t="shared" si="2642"/>
        <v>5.4076086105675145E-2</v>
      </c>
      <c r="BR832" s="907">
        <f t="shared" si="2642"/>
        <v>1.4786429794520547E-2</v>
      </c>
      <c r="BS832" s="907">
        <f t="shared" si="2642"/>
        <v>0</v>
      </c>
      <c r="BT832" s="907">
        <f t="shared" si="2642"/>
        <v>0.9266162671232876</v>
      </c>
      <c r="BU832" s="907">
        <f t="shared" si="2642"/>
        <v>0</v>
      </c>
      <c r="BV832" s="907">
        <f t="shared" si="2642"/>
        <v>0</v>
      </c>
      <c r="BW832" s="907">
        <f t="shared" si="2642"/>
        <v>0.66919156555772996</v>
      </c>
      <c r="BX832" s="907">
        <f t="shared" si="2642"/>
        <v>0</v>
      </c>
      <c r="BY832" s="906"/>
      <c r="BZ832" s="907">
        <f>SUM(BZ243)</f>
        <v>6.1511547945205469E-2</v>
      </c>
      <c r="CA832" s="907">
        <f>SUM(CA243)</f>
        <v>8.6747054794520537E-2</v>
      </c>
      <c r="CB832" s="907">
        <f>SUM(CB243)</f>
        <v>0.11829143835616435</v>
      </c>
      <c r="CC832" s="907">
        <f>SUM(CC243)</f>
        <v>0.20346127397260275</v>
      </c>
      <c r="CD832" s="723">
        <f t="shared" si="2591"/>
        <v>2.975000869924168E-2</v>
      </c>
      <c r="CE832" s="723">
        <f t="shared" si="2592"/>
        <v>6.7551804516267119E-2</v>
      </c>
      <c r="CF832" s="723">
        <f t="shared" si="2593"/>
        <v>0.12535512710371821</v>
      </c>
      <c r="CG832" s="790">
        <f t="shared" si="2594"/>
        <v>9.1550884188478482E-2</v>
      </c>
      <c r="CH832" s="1376">
        <f t="shared" si="2595"/>
        <v>0</v>
      </c>
      <c r="CI832" s="1377">
        <f t="shared" si="2596"/>
        <v>0</v>
      </c>
      <c r="CJ832" s="1378">
        <f t="shared" si="2597"/>
        <v>0</v>
      </c>
      <c r="CK832" s="1378">
        <f t="shared" si="2598"/>
        <v>0</v>
      </c>
      <c r="CL832" s="1378">
        <f t="shared" si="2599"/>
        <v>0</v>
      </c>
      <c r="CM832" s="1378">
        <f t="shared" si="2600"/>
        <v>0</v>
      </c>
      <c r="CN832" s="1378">
        <f t="shared" si="2601"/>
        <v>0</v>
      </c>
      <c r="CO832" s="1379">
        <f t="shared" si="2602"/>
        <v>0</v>
      </c>
      <c r="CP832" s="1379">
        <f t="shared" si="2603"/>
        <v>0</v>
      </c>
      <c r="CQ832" s="1379">
        <f t="shared" si="2604"/>
        <v>0</v>
      </c>
      <c r="CR832" s="1379">
        <f t="shared" si="2605"/>
        <v>0</v>
      </c>
      <c r="CS832" s="1378">
        <f t="shared" si="2606"/>
        <v>7.0974863013698614E-3</v>
      </c>
      <c r="CT832" s="1378">
        <f t="shared" si="2607"/>
        <v>1.4786429794520547E-2</v>
      </c>
      <c r="CU832" s="1378">
        <f t="shared" si="2608"/>
        <v>2.1507534246575342E-2</v>
      </c>
      <c r="CV832" s="1378">
        <f t="shared" si="2609"/>
        <v>9.46331506849315E-2</v>
      </c>
      <c r="CW832" s="1378">
        <f t="shared" si="2610"/>
        <v>0.10139266144814088</v>
      </c>
      <c r="CX832" s="1377">
        <f t="shared" si="2611"/>
        <v>0.23658287671232875</v>
      </c>
      <c r="CY832" s="1380">
        <f t="shared" si="2612"/>
        <v>0.40744828767123287</v>
      </c>
      <c r="CZ832" s="638">
        <f t="shared" si="2613"/>
        <v>0</v>
      </c>
      <c r="DA832" s="639">
        <f t="shared" si="2614"/>
        <v>0</v>
      </c>
      <c r="DB832" s="640">
        <f t="shared" si="2615"/>
        <v>0</v>
      </c>
      <c r="DC832" s="640">
        <f t="shared" si="2616"/>
        <v>0</v>
      </c>
      <c r="DD832" s="640">
        <f t="shared" si="2617"/>
        <v>0</v>
      </c>
      <c r="DE832" s="640">
        <f t="shared" si="2618"/>
        <v>0</v>
      </c>
      <c r="DF832" s="640">
        <f t="shared" si="2619"/>
        <v>0</v>
      </c>
      <c r="DG832" s="641">
        <f t="shared" si="2620"/>
        <v>0</v>
      </c>
      <c r="DH832" s="641">
        <f t="shared" si="2621"/>
        <v>0</v>
      </c>
      <c r="DI832" s="641">
        <f t="shared" si="2622"/>
        <v>0</v>
      </c>
      <c r="DJ832" s="641">
        <f t="shared" si="2623"/>
        <v>0</v>
      </c>
      <c r="DK832" s="640">
        <f t="shared" si="2624"/>
        <v>0</v>
      </c>
      <c r="DL832" s="640">
        <f t="shared" si="2625"/>
        <v>5.5833558904109584E-2</v>
      </c>
      <c r="DM832" s="640">
        <f t="shared" si="2626"/>
        <v>0.1839431866438356</v>
      </c>
      <c r="DN832" s="640">
        <f t="shared" si="2627"/>
        <v>0.18453464383561641</v>
      </c>
      <c r="DO832" s="640">
        <f t="shared" si="2628"/>
        <v>0.2779848801369863</v>
      </c>
      <c r="DP832" s="639">
        <f t="shared" si="2629"/>
        <v>0.37853260273972594</v>
      </c>
      <c r="DQ832" s="638">
        <f t="shared" si="2630"/>
        <v>0.62037287671232866</v>
      </c>
      <c r="DR832" s="753">
        <f t="shared" si="2631"/>
        <v>18</v>
      </c>
      <c r="DS832" s="111">
        <f t="shared" si="2632"/>
        <v>18</v>
      </c>
      <c r="DT832" s="111">
        <f t="shared" si="2633"/>
        <v>18</v>
      </c>
      <c r="DU832" s="111">
        <f t="shared" si="2634"/>
        <v>18</v>
      </c>
      <c r="DV832" s="602"/>
      <c r="DW832" s="719"/>
      <c r="DX832" s="719"/>
      <c r="DY832" s="719"/>
      <c r="DZ832" s="719"/>
      <c r="EA832" s="719"/>
      <c r="EB832" s="719"/>
      <c r="EC832" s="719"/>
      <c r="ED832" s="909"/>
      <c r="EE832" s="603"/>
    </row>
    <row r="833" spans="1:135" s="604" customFormat="1" ht="15.75" customHeight="1">
      <c r="A833" s="718" t="str">
        <f>A244</f>
        <v>Sorghum: kg produced</v>
      </c>
      <c r="B833" s="907">
        <f t="shared" ref="B833:S833" si="2643">SUM(B250)</f>
        <v>0</v>
      </c>
      <c r="C833" s="907">
        <f t="shared" si="2643"/>
        <v>0</v>
      </c>
      <c r="D833" s="907">
        <f t="shared" si="2643"/>
        <v>0</v>
      </c>
      <c r="E833" s="907">
        <f t="shared" si="2643"/>
        <v>0</v>
      </c>
      <c r="F833" s="907">
        <f t="shared" si="2643"/>
        <v>0.33653662402354811</v>
      </c>
      <c r="G833" s="907">
        <f t="shared" si="2643"/>
        <v>0</v>
      </c>
      <c r="H833" s="907">
        <f t="shared" si="2643"/>
        <v>0</v>
      </c>
      <c r="I833" s="907">
        <f t="shared" si="2643"/>
        <v>0</v>
      </c>
      <c r="J833" s="907">
        <f t="shared" si="2643"/>
        <v>0</v>
      </c>
      <c r="K833" s="907">
        <f t="shared" si="2643"/>
        <v>0</v>
      </c>
      <c r="L833" s="907">
        <f t="shared" si="2643"/>
        <v>0</v>
      </c>
      <c r="M833" s="907">
        <f t="shared" si="2643"/>
        <v>0</v>
      </c>
      <c r="N833" s="907">
        <f t="shared" si="2643"/>
        <v>0</v>
      </c>
      <c r="O833" s="907">
        <f t="shared" si="2643"/>
        <v>0</v>
      </c>
      <c r="P833" s="907">
        <f t="shared" si="2643"/>
        <v>0</v>
      </c>
      <c r="Q833" s="907">
        <f t="shared" si="2643"/>
        <v>0</v>
      </c>
      <c r="R833" s="907">
        <f t="shared" si="2643"/>
        <v>0</v>
      </c>
      <c r="S833" s="907">
        <f t="shared" si="2643"/>
        <v>0</v>
      </c>
      <c r="T833" s="906"/>
      <c r="U833" s="907">
        <f t="shared" ref="U833:AL833" si="2644">SUM(U250)</f>
        <v>0</v>
      </c>
      <c r="V833" s="907">
        <f t="shared" si="2644"/>
        <v>0</v>
      </c>
      <c r="W833" s="907">
        <f t="shared" si="2644"/>
        <v>0</v>
      </c>
      <c r="X833" s="907">
        <f t="shared" si="2644"/>
        <v>0</v>
      </c>
      <c r="Y833" s="907">
        <f t="shared" si="2644"/>
        <v>0.28921116127023661</v>
      </c>
      <c r="Z833" s="907">
        <f t="shared" si="2644"/>
        <v>0</v>
      </c>
      <c r="AA833" s="907">
        <f t="shared" si="2644"/>
        <v>0</v>
      </c>
      <c r="AB833" s="907">
        <f t="shared" si="2644"/>
        <v>0</v>
      </c>
      <c r="AC833" s="907">
        <f t="shared" si="2644"/>
        <v>0</v>
      </c>
      <c r="AD833" s="907">
        <f t="shared" si="2644"/>
        <v>0</v>
      </c>
      <c r="AE833" s="907">
        <f t="shared" si="2644"/>
        <v>0</v>
      </c>
      <c r="AF833" s="907">
        <f t="shared" si="2644"/>
        <v>0</v>
      </c>
      <c r="AG833" s="907">
        <f t="shared" si="2644"/>
        <v>0</v>
      </c>
      <c r="AH833" s="907">
        <f t="shared" si="2644"/>
        <v>0</v>
      </c>
      <c r="AI833" s="907">
        <f t="shared" si="2644"/>
        <v>0</v>
      </c>
      <c r="AJ833" s="907">
        <f t="shared" si="2644"/>
        <v>0</v>
      </c>
      <c r="AK833" s="907">
        <f t="shared" si="2644"/>
        <v>0</v>
      </c>
      <c r="AL833" s="907">
        <f t="shared" si="2644"/>
        <v>0</v>
      </c>
      <c r="AM833" s="906"/>
      <c r="AN833" s="907">
        <f t="shared" ref="AN833:BE833" si="2645">SUM(AN250)</f>
        <v>0</v>
      </c>
      <c r="AO833" s="907">
        <f t="shared" si="2645"/>
        <v>0</v>
      </c>
      <c r="AP833" s="907">
        <f t="shared" si="2645"/>
        <v>0</v>
      </c>
      <c r="AQ833" s="907">
        <f t="shared" si="2645"/>
        <v>0</v>
      </c>
      <c r="AR833" s="907">
        <f t="shared" si="2645"/>
        <v>5.2884326632271834E-2</v>
      </c>
      <c r="AS833" s="907">
        <f t="shared" si="2645"/>
        <v>0</v>
      </c>
      <c r="AT833" s="907">
        <f t="shared" si="2645"/>
        <v>0</v>
      </c>
      <c r="AU833" s="907">
        <f t="shared" si="2645"/>
        <v>0</v>
      </c>
      <c r="AV833" s="907">
        <f t="shared" si="2645"/>
        <v>0.15865297989681548</v>
      </c>
      <c r="AW833" s="907">
        <f t="shared" si="2645"/>
        <v>0</v>
      </c>
      <c r="AX833" s="907">
        <f t="shared" si="2645"/>
        <v>0</v>
      </c>
      <c r="AY833" s="907">
        <f t="shared" si="2645"/>
        <v>0</v>
      </c>
      <c r="AZ833" s="907">
        <f t="shared" si="2645"/>
        <v>0</v>
      </c>
      <c r="BA833" s="907">
        <f t="shared" si="2645"/>
        <v>0</v>
      </c>
      <c r="BB833" s="907">
        <f t="shared" si="2645"/>
        <v>0</v>
      </c>
      <c r="BC833" s="907">
        <f t="shared" si="2645"/>
        <v>0</v>
      </c>
      <c r="BD833" s="907">
        <f t="shared" si="2645"/>
        <v>0</v>
      </c>
      <c r="BE833" s="907">
        <f t="shared" si="2645"/>
        <v>0</v>
      </c>
      <c r="BF833" s="906"/>
      <c r="BG833" s="907">
        <f t="shared" ref="BG833:BX833" si="2646">SUM(BG250)</f>
        <v>0</v>
      </c>
      <c r="BH833" s="907">
        <f t="shared" si="2646"/>
        <v>0</v>
      </c>
      <c r="BI833" s="907">
        <f t="shared" si="2646"/>
        <v>0</v>
      </c>
      <c r="BJ833" s="907">
        <f t="shared" si="2646"/>
        <v>0</v>
      </c>
      <c r="BK833" s="907">
        <f t="shared" si="2646"/>
        <v>0</v>
      </c>
      <c r="BL833" s="907">
        <f t="shared" si="2646"/>
        <v>0</v>
      </c>
      <c r="BM833" s="907">
        <f t="shared" si="2646"/>
        <v>0</v>
      </c>
      <c r="BN833" s="907">
        <f t="shared" si="2646"/>
        <v>0</v>
      </c>
      <c r="BO833" s="907">
        <f t="shared" si="2646"/>
        <v>0</v>
      </c>
      <c r="BP833" s="907">
        <f t="shared" si="2646"/>
        <v>0</v>
      </c>
      <c r="BQ833" s="907">
        <f t="shared" si="2646"/>
        <v>0</v>
      </c>
      <c r="BR833" s="907">
        <f t="shared" si="2646"/>
        <v>0</v>
      </c>
      <c r="BS833" s="907">
        <f t="shared" si="2646"/>
        <v>0</v>
      </c>
      <c r="BT833" s="907">
        <f t="shared" si="2646"/>
        <v>0</v>
      </c>
      <c r="BU833" s="907">
        <f t="shared" si="2646"/>
        <v>0</v>
      </c>
      <c r="BV833" s="907">
        <f t="shared" si="2646"/>
        <v>0</v>
      </c>
      <c r="BW833" s="907">
        <f t="shared" si="2646"/>
        <v>0</v>
      </c>
      <c r="BX833" s="907">
        <f t="shared" si="2646"/>
        <v>0</v>
      </c>
      <c r="BY833" s="906"/>
      <c r="BZ833" s="907">
        <f>SUM(BZ250)</f>
        <v>0</v>
      </c>
      <c r="CA833" s="907">
        <f>SUM(CA250)</f>
        <v>0</v>
      </c>
      <c r="CB833" s="907">
        <f>SUM(CB250)</f>
        <v>0</v>
      </c>
      <c r="CC833" s="907">
        <f>SUM(CC250)</f>
        <v>0</v>
      </c>
      <c r="CD833" s="723">
        <f t="shared" si="2591"/>
        <v>0</v>
      </c>
      <c r="CE833" s="723">
        <f t="shared" si="2592"/>
        <v>0</v>
      </c>
      <c r="CF833" s="723">
        <f t="shared" si="2593"/>
        <v>3.3052704145169892E-3</v>
      </c>
      <c r="CG833" s="790">
        <f t="shared" si="2594"/>
        <v>0</v>
      </c>
      <c r="CH833" s="1376">
        <f t="shared" si="2595"/>
        <v>0</v>
      </c>
      <c r="CI833" s="1377">
        <f t="shared" si="2596"/>
        <v>0</v>
      </c>
      <c r="CJ833" s="1378">
        <f t="shared" si="2597"/>
        <v>0</v>
      </c>
      <c r="CK833" s="1378">
        <f t="shared" si="2598"/>
        <v>0</v>
      </c>
      <c r="CL833" s="1378">
        <f t="shared" si="2599"/>
        <v>0</v>
      </c>
      <c r="CM833" s="1378">
        <f t="shared" si="2600"/>
        <v>0</v>
      </c>
      <c r="CN833" s="1378">
        <f t="shared" si="2601"/>
        <v>0</v>
      </c>
      <c r="CO833" s="1379">
        <f t="shared" si="2602"/>
        <v>0</v>
      </c>
      <c r="CP833" s="1379">
        <f t="shared" si="2603"/>
        <v>0</v>
      </c>
      <c r="CQ833" s="1379">
        <f t="shared" si="2604"/>
        <v>0</v>
      </c>
      <c r="CR833" s="1379">
        <f t="shared" si="2605"/>
        <v>0</v>
      </c>
      <c r="CS833" s="1378">
        <f t="shared" si="2606"/>
        <v>0</v>
      </c>
      <c r="CT833" s="1378">
        <f t="shared" si="2607"/>
        <v>0</v>
      </c>
      <c r="CU833" s="1378">
        <f t="shared" si="2608"/>
        <v>0</v>
      </c>
      <c r="CV833" s="1378">
        <f t="shared" si="2609"/>
        <v>0</v>
      </c>
      <c r="CW833" s="1378">
        <f t="shared" si="2610"/>
        <v>0</v>
      </c>
      <c r="CX833" s="1377">
        <f t="shared" si="2611"/>
        <v>0</v>
      </c>
      <c r="CY833" s="1380">
        <f t="shared" si="2612"/>
        <v>0.33653662402354811</v>
      </c>
      <c r="CZ833" s="638">
        <f t="shared" si="2613"/>
        <v>0</v>
      </c>
      <c r="DA833" s="639">
        <f t="shared" si="2614"/>
        <v>0</v>
      </c>
      <c r="DB833" s="640">
        <f t="shared" si="2615"/>
        <v>0</v>
      </c>
      <c r="DC833" s="640">
        <f t="shared" si="2616"/>
        <v>0</v>
      </c>
      <c r="DD833" s="640">
        <f t="shared" si="2617"/>
        <v>0</v>
      </c>
      <c r="DE833" s="640">
        <f t="shared" si="2618"/>
        <v>0</v>
      </c>
      <c r="DF833" s="640">
        <f t="shared" si="2619"/>
        <v>0</v>
      </c>
      <c r="DG833" s="641">
        <f t="shared" si="2620"/>
        <v>0</v>
      </c>
      <c r="DH833" s="641">
        <f t="shared" si="2621"/>
        <v>0</v>
      </c>
      <c r="DI833" s="641">
        <f t="shared" si="2622"/>
        <v>0</v>
      </c>
      <c r="DJ833" s="641">
        <f t="shared" si="2623"/>
        <v>0</v>
      </c>
      <c r="DK833" s="640">
        <f t="shared" si="2624"/>
        <v>0</v>
      </c>
      <c r="DL833" s="640">
        <f t="shared" si="2625"/>
        <v>0</v>
      </c>
      <c r="DM833" s="640">
        <f t="shared" si="2626"/>
        <v>0</v>
      </c>
      <c r="DN833" s="640">
        <f t="shared" si="2627"/>
        <v>0</v>
      </c>
      <c r="DO833" s="640">
        <f t="shared" si="2628"/>
        <v>0</v>
      </c>
      <c r="DP833" s="639">
        <f t="shared" si="2629"/>
        <v>0</v>
      </c>
      <c r="DQ833" s="638">
        <f t="shared" si="2630"/>
        <v>0.28921116127023661</v>
      </c>
      <c r="DR833" s="753">
        <f t="shared" si="2631"/>
        <v>18</v>
      </c>
      <c r="DS833" s="111">
        <f t="shared" si="2632"/>
        <v>18</v>
      </c>
      <c r="DT833" s="111">
        <f t="shared" si="2633"/>
        <v>18</v>
      </c>
      <c r="DU833" s="111">
        <f t="shared" si="2634"/>
        <v>18</v>
      </c>
      <c r="DV833" s="602"/>
      <c r="DW833" s="719"/>
      <c r="DX833" s="719"/>
      <c r="DY833" s="719"/>
      <c r="DZ833" s="719"/>
      <c r="EA833" s="719"/>
      <c r="EB833" s="719"/>
      <c r="EC833" s="719"/>
      <c r="ED833" s="909"/>
      <c r="EE833" s="603"/>
    </row>
    <row r="834" spans="1:135" s="604" customFormat="1" ht="15.75" customHeight="1">
      <c r="A834" s="718" t="str">
        <f>A251</f>
        <v>High value cereal: kg produced</v>
      </c>
      <c r="B834" s="907">
        <f t="shared" ref="B834:S834" si="2647">SUM(B257)</f>
        <v>0</v>
      </c>
      <c r="C834" s="907">
        <f t="shared" si="2647"/>
        <v>0</v>
      </c>
      <c r="D834" s="907">
        <f t="shared" si="2647"/>
        <v>0</v>
      </c>
      <c r="E834" s="907">
        <f t="shared" si="2647"/>
        <v>0</v>
      </c>
      <c r="F834" s="907">
        <f t="shared" si="2647"/>
        <v>0</v>
      </c>
      <c r="G834" s="907">
        <f t="shared" si="2647"/>
        <v>0</v>
      </c>
      <c r="H834" s="907">
        <f t="shared" si="2647"/>
        <v>0</v>
      </c>
      <c r="I834" s="907">
        <f t="shared" si="2647"/>
        <v>0</v>
      </c>
      <c r="J834" s="907">
        <f t="shared" si="2647"/>
        <v>0</v>
      </c>
      <c r="K834" s="907">
        <f t="shared" si="2647"/>
        <v>0</v>
      </c>
      <c r="L834" s="907">
        <f t="shared" si="2647"/>
        <v>0</v>
      </c>
      <c r="M834" s="907">
        <f t="shared" si="2647"/>
        <v>0</v>
      </c>
      <c r="N834" s="907">
        <f t="shared" si="2647"/>
        <v>0</v>
      </c>
      <c r="O834" s="907">
        <f t="shared" si="2647"/>
        <v>0</v>
      </c>
      <c r="P834" s="907">
        <f t="shared" si="2647"/>
        <v>0</v>
      </c>
      <c r="Q834" s="907">
        <f t="shared" si="2647"/>
        <v>0</v>
      </c>
      <c r="R834" s="907">
        <f t="shared" si="2647"/>
        <v>0</v>
      </c>
      <c r="S834" s="907">
        <f t="shared" si="2647"/>
        <v>0</v>
      </c>
      <c r="T834" s="906"/>
      <c r="U834" s="907">
        <f t="shared" ref="U834:AL834" si="2648">SUM(U257)</f>
        <v>0</v>
      </c>
      <c r="V834" s="907">
        <f t="shared" si="2648"/>
        <v>0</v>
      </c>
      <c r="W834" s="907">
        <f t="shared" si="2648"/>
        <v>0</v>
      </c>
      <c r="X834" s="907">
        <f t="shared" si="2648"/>
        <v>0</v>
      </c>
      <c r="Y834" s="907">
        <f t="shared" si="2648"/>
        <v>0</v>
      </c>
      <c r="Z834" s="907">
        <f t="shared" si="2648"/>
        <v>0</v>
      </c>
      <c r="AA834" s="907">
        <f t="shared" si="2648"/>
        <v>0</v>
      </c>
      <c r="AB834" s="907">
        <f t="shared" si="2648"/>
        <v>0</v>
      </c>
      <c r="AC834" s="907">
        <f t="shared" si="2648"/>
        <v>0</v>
      </c>
      <c r="AD834" s="907">
        <f t="shared" si="2648"/>
        <v>0</v>
      </c>
      <c r="AE834" s="907">
        <f t="shared" si="2648"/>
        <v>0</v>
      </c>
      <c r="AF834" s="907">
        <f t="shared" si="2648"/>
        <v>0</v>
      </c>
      <c r="AG834" s="907">
        <f t="shared" si="2648"/>
        <v>0</v>
      </c>
      <c r="AH834" s="907">
        <f t="shared" si="2648"/>
        <v>0</v>
      </c>
      <c r="AI834" s="907">
        <f t="shared" si="2648"/>
        <v>0</v>
      </c>
      <c r="AJ834" s="907">
        <f t="shared" si="2648"/>
        <v>0</v>
      </c>
      <c r="AK834" s="907">
        <f t="shared" si="2648"/>
        <v>0</v>
      </c>
      <c r="AL834" s="907">
        <f t="shared" si="2648"/>
        <v>0</v>
      </c>
      <c r="AM834" s="906"/>
      <c r="AN834" s="907">
        <f t="shared" ref="AN834:BE834" si="2649">SUM(AN257)</f>
        <v>0</v>
      </c>
      <c r="AO834" s="907">
        <f t="shared" si="2649"/>
        <v>0</v>
      </c>
      <c r="AP834" s="907">
        <f t="shared" si="2649"/>
        <v>0</v>
      </c>
      <c r="AQ834" s="907">
        <f t="shared" si="2649"/>
        <v>0</v>
      </c>
      <c r="AR834" s="907">
        <f t="shared" si="2649"/>
        <v>0</v>
      </c>
      <c r="AS834" s="907">
        <f t="shared" si="2649"/>
        <v>0</v>
      </c>
      <c r="AT834" s="907">
        <f t="shared" si="2649"/>
        <v>0</v>
      </c>
      <c r="AU834" s="907">
        <f t="shared" si="2649"/>
        <v>0</v>
      </c>
      <c r="AV834" s="907">
        <f t="shared" si="2649"/>
        <v>0</v>
      </c>
      <c r="AW834" s="907">
        <f t="shared" si="2649"/>
        <v>0</v>
      </c>
      <c r="AX834" s="907">
        <f t="shared" si="2649"/>
        <v>0</v>
      </c>
      <c r="AY834" s="907">
        <f t="shared" si="2649"/>
        <v>0</v>
      </c>
      <c r="AZ834" s="907">
        <f t="shared" si="2649"/>
        <v>0</v>
      </c>
      <c r="BA834" s="907">
        <f t="shared" si="2649"/>
        <v>0</v>
      </c>
      <c r="BB834" s="907">
        <f t="shared" si="2649"/>
        <v>0</v>
      </c>
      <c r="BC834" s="907">
        <f t="shared" si="2649"/>
        <v>0</v>
      </c>
      <c r="BD834" s="907">
        <f t="shared" si="2649"/>
        <v>0</v>
      </c>
      <c r="BE834" s="907">
        <f t="shared" si="2649"/>
        <v>0</v>
      </c>
      <c r="BF834" s="906"/>
      <c r="BG834" s="907">
        <f t="shared" ref="BG834:BX834" si="2650">SUM(BG257)</f>
        <v>0</v>
      </c>
      <c r="BH834" s="907">
        <f t="shared" si="2650"/>
        <v>0</v>
      </c>
      <c r="BI834" s="907">
        <f t="shared" si="2650"/>
        <v>0</v>
      </c>
      <c r="BJ834" s="907">
        <f t="shared" si="2650"/>
        <v>0</v>
      </c>
      <c r="BK834" s="907">
        <f t="shared" si="2650"/>
        <v>0</v>
      </c>
      <c r="BL834" s="907">
        <f t="shared" si="2650"/>
        <v>0</v>
      </c>
      <c r="BM834" s="907">
        <f t="shared" si="2650"/>
        <v>0</v>
      </c>
      <c r="BN834" s="907">
        <f t="shared" si="2650"/>
        <v>0</v>
      </c>
      <c r="BO834" s="907">
        <f t="shared" si="2650"/>
        <v>0</v>
      </c>
      <c r="BP834" s="907">
        <f t="shared" si="2650"/>
        <v>0</v>
      </c>
      <c r="BQ834" s="907">
        <f t="shared" si="2650"/>
        <v>0</v>
      </c>
      <c r="BR834" s="907">
        <f t="shared" si="2650"/>
        <v>0</v>
      </c>
      <c r="BS834" s="907">
        <f t="shared" si="2650"/>
        <v>0</v>
      </c>
      <c r="BT834" s="907">
        <f t="shared" si="2650"/>
        <v>0</v>
      </c>
      <c r="BU834" s="907">
        <f t="shared" si="2650"/>
        <v>0</v>
      </c>
      <c r="BV834" s="907">
        <f t="shared" si="2650"/>
        <v>0</v>
      </c>
      <c r="BW834" s="907">
        <f t="shared" si="2650"/>
        <v>0</v>
      </c>
      <c r="BX834" s="907">
        <f t="shared" si="2650"/>
        <v>0</v>
      </c>
      <c r="BY834" s="906"/>
      <c r="BZ834" s="907">
        <f>SUM(BZ257)</f>
        <v>0</v>
      </c>
      <c r="CA834" s="907">
        <f>SUM(CA257)</f>
        <v>0</v>
      </c>
      <c r="CB834" s="907">
        <f>SUM(CB257)</f>
        <v>0</v>
      </c>
      <c r="CC834" s="907">
        <f>SUM(CC257)</f>
        <v>0</v>
      </c>
      <c r="CD834" s="723">
        <f t="shared" si="2591"/>
        <v>0</v>
      </c>
      <c r="CE834" s="723">
        <f t="shared" si="2592"/>
        <v>0</v>
      </c>
      <c r="CF834" s="723">
        <f t="shared" si="2593"/>
        <v>0</v>
      </c>
      <c r="CG834" s="790">
        <f t="shared" si="2594"/>
        <v>0</v>
      </c>
      <c r="CH834" s="1376">
        <f t="shared" si="2595"/>
        <v>0</v>
      </c>
      <c r="CI834" s="1377">
        <f t="shared" si="2596"/>
        <v>0</v>
      </c>
      <c r="CJ834" s="1378">
        <f t="shared" si="2597"/>
        <v>0</v>
      </c>
      <c r="CK834" s="1378">
        <f t="shared" si="2598"/>
        <v>0</v>
      </c>
      <c r="CL834" s="1378">
        <f t="shared" si="2599"/>
        <v>0</v>
      </c>
      <c r="CM834" s="1378">
        <f t="shared" si="2600"/>
        <v>0</v>
      </c>
      <c r="CN834" s="1378">
        <f t="shared" si="2601"/>
        <v>0</v>
      </c>
      <c r="CO834" s="1379">
        <f t="shared" si="2602"/>
        <v>0</v>
      </c>
      <c r="CP834" s="1379">
        <f t="shared" si="2603"/>
        <v>0</v>
      </c>
      <c r="CQ834" s="1379">
        <f t="shared" si="2604"/>
        <v>0</v>
      </c>
      <c r="CR834" s="1379">
        <f t="shared" si="2605"/>
        <v>0</v>
      </c>
      <c r="CS834" s="1378">
        <f t="shared" si="2606"/>
        <v>0</v>
      </c>
      <c r="CT834" s="1378">
        <f t="shared" si="2607"/>
        <v>0</v>
      </c>
      <c r="CU834" s="1378">
        <f t="shared" si="2608"/>
        <v>0</v>
      </c>
      <c r="CV834" s="1378">
        <f t="shared" si="2609"/>
        <v>0</v>
      </c>
      <c r="CW834" s="1378">
        <f t="shared" si="2610"/>
        <v>0</v>
      </c>
      <c r="CX834" s="1377">
        <f t="shared" si="2611"/>
        <v>0</v>
      </c>
      <c r="CY834" s="1380">
        <f t="shared" si="2612"/>
        <v>0</v>
      </c>
      <c r="CZ834" s="638">
        <f t="shared" si="2613"/>
        <v>0</v>
      </c>
      <c r="DA834" s="639">
        <f t="shared" si="2614"/>
        <v>0</v>
      </c>
      <c r="DB834" s="640">
        <f t="shared" si="2615"/>
        <v>0</v>
      </c>
      <c r="DC834" s="640">
        <f t="shared" si="2616"/>
        <v>0</v>
      </c>
      <c r="DD834" s="640">
        <f t="shared" si="2617"/>
        <v>0</v>
      </c>
      <c r="DE834" s="640">
        <f t="shared" si="2618"/>
        <v>0</v>
      </c>
      <c r="DF834" s="640">
        <f t="shared" si="2619"/>
        <v>0</v>
      </c>
      <c r="DG834" s="641">
        <f t="shared" si="2620"/>
        <v>0</v>
      </c>
      <c r="DH834" s="641">
        <f t="shared" si="2621"/>
        <v>0</v>
      </c>
      <c r="DI834" s="641">
        <f t="shared" si="2622"/>
        <v>0</v>
      </c>
      <c r="DJ834" s="641">
        <f t="shared" si="2623"/>
        <v>0</v>
      </c>
      <c r="DK834" s="640">
        <f t="shared" si="2624"/>
        <v>0</v>
      </c>
      <c r="DL834" s="640">
        <f t="shared" si="2625"/>
        <v>0</v>
      </c>
      <c r="DM834" s="640">
        <f t="shared" si="2626"/>
        <v>0</v>
      </c>
      <c r="DN834" s="640">
        <f t="shared" si="2627"/>
        <v>0</v>
      </c>
      <c r="DO834" s="640">
        <f t="shared" si="2628"/>
        <v>0</v>
      </c>
      <c r="DP834" s="639">
        <f t="shared" si="2629"/>
        <v>0</v>
      </c>
      <c r="DQ834" s="638">
        <f t="shared" si="2630"/>
        <v>0</v>
      </c>
      <c r="DR834" s="753">
        <f t="shared" si="2631"/>
        <v>18</v>
      </c>
      <c r="DS834" s="111">
        <f t="shared" si="2632"/>
        <v>18</v>
      </c>
      <c r="DT834" s="111">
        <f t="shared" si="2633"/>
        <v>18</v>
      </c>
      <c r="DU834" s="111">
        <f t="shared" si="2634"/>
        <v>18</v>
      </c>
      <c r="DV834" s="602"/>
      <c r="DW834" s="719"/>
      <c r="DX834" s="719"/>
      <c r="DY834" s="719"/>
      <c r="DZ834" s="719"/>
      <c r="EA834" s="719"/>
      <c r="EB834" s="719"/>
      <c r="EC834" s="719"/>
      <c r="ED834" s="909"/>
      <c r="EE834" s="603"/>
    </row>
    <row r="835" spans="1:135" s="604" customFormat="1" ht="15.75" customHeight="1">
      <c r="A835" s="718" t="str">
        <f>A258</f>
        <v>High value cereal: kg produced</v>
      </c>
      <c r="B835" s="907">
        <f t="shared" ref="B835:S835" si="2651">SUM(B264)</f>
        <v>0</v>
      </c>
      <c r="C835" s="907">
        <f t="shared" si="2651"/>
        <v>0</v>
      </c>
      <c r="D835" s="907">
        <f t="shared" si="2651"/>
        <v>0</v>
      </c>
      <c r="E835" s="907">
        <f t="shared" si="2651"/>
        <v>0</v>
      </c>
      <c r="F835" s="907">
        <f t="shared" si="2651"/>
        <v>0</v>
      </c>
      <c r="G835" s="907">
        <f t="shared" si="2651"/>
        <v>0</v>
      </c>
      <c r="H835" s="907">
        <f t="shared" si="2651"/>
        <v>0</v>
      </c>
      <c r="I835" s="907">
        <f t="shared" si="2651"/>
        <v>0</v>
      </c>
      <c r="J835" s="907">
        <f t="shared" si="2651"/>
        <v>0</v>
      </c>
      <c r="K835" s="907">
        <f t="shared" si="2651"/>
        <v>0</v>
      </c>
      <c r="L835" s="907">
        <f t="shared" si="2651"/>
        <v>0</v>
      </c>
      <c r="M835" s="907">
        <f t="shared" si="2651"/>
        <v>0</v>
      </c>
      <c r="N835" s="907">
        <f t="shared" si="2651"/>
        <v>0</v>
      </c>
      <c r="O835" s="907">
        <f t="shared" si="2651"/>
        <v>0</v>
      </c>
      <c r="P835" s="907">
        <f t="shared" si="2651"/>
        <v>0</v>
      </c>
      <c r="Q835" s="907">
        <f t="shared" si="2651"/>
        <v>0</v>
      </c>
      <c r="R835" s="907">
        <f t="shared" si="2651"/>
        <v>0</v>
      </c>
      <c r="S835" s="907">
        <f t="shared" si="2651"/>
        <v>0</v>
      </c>
      <c r="T835" s="906"/>
      <c r="U835" s="907">
        <f t="shared" ref="U835:AL835" si="2652">SUM(U264)</f>
        <v>0</v>
      </c>
      <c r="V835" s="907">
        <f t="shared" si="2652"/>
        <v>0</v>
      </c>
      <c r="W835" s="907">
        <f t="shared" si="2652"/>
        <v>0</v>
      </c>
      <c r="X835" s="907">
        <f t="shared" si="2652"/>
        <v>0</v>
      </c>
      <c r="Y835" s="907">
        <f t="shared" si="2652"/>
        <v>0</v>
      </c>
      <c r="Z835" s="907">
        <f t="shared" si="2652"/>
        <v>0</v>
      </c>
      <c r="AA835" s="907">
        <f t="shared" si="2652"/>
        <v>0</v>
      </c>
      <c r="AB835" s="907">
        <f t="shared" si="2652"/>
        <v>0</v>
      </c>
      <c r="AC835" s="907">
        <f t="shared" si="2652"/>
        <v>0</v>
      </c>
      <c r="AD835" s="907">
        <f t="shared" si="2652"/>
        <v>0</v>
      </c>
      <c r="AE835" s="907">
        <f t="shared" si="2652"/>
        <v>0</v>
      </c>
      <c r="AF835" s="907">
        <f t="shared" si="2652"/>
        <v>0</v>
      </c>
      <c r="AG835" s="907">
        <f t="shared" si="2652"/>
        <v>0</v>
      </c>
      <c r="AH835" s="907">
        <f t="shared" si="2652"/>
        <v>0</v>
      </c>
      <c r="AI835" s="907">
        <f t="shared" si="2652"/>
        <v>0</v>
      </c>
      <c r="AJ835" s="907">
        <f t="shared" si="2652"/>
        <v>0</v>
      </c>
      <c r="AK835" s="907">
        <f t="shared" si="2652"/>
        <v>0</v>
      </c>
      <c r="AL835" s="907">
        <f t="shared" si="2652"/>
        <v>0</v>
      </c>
      <c r="AM835" s="906"/>
      <c r="AN835" s="907">
        <f t="shared" ref="AN835:BE835" si="2653">SUM(AN264)</f>
        <v>0</v>
      </c>
      <c r="AO835" s="907">
        <f t="shared" si="2653"/>
        <v>0</v>
      </c>
      <c r="AP835" s="907">
        <f t="shared" si="2653"/>
        <v>0</v>
      </c>
      <c r="AQ835" s="907">
        <f t="shared" si="2653"/>
        <v>0</v>
      </c>
      <c r="AR835" s="907">
        <f t="shared" si="2653"/>
        <v>0</v>
      </c>
      <c r="AS835" s="907">
        <f t="shared" si="2653"/>
        <v>0</v>
      </c>
      <c r="AT835" s="907">
        <f t="shared" si="2653"/>
        <v>0</v>
      </c>
      <c r="AU835" s="907">
        <f t="shared" si="2653"/>
        <v>0</v>
      </c>
      <c r="AV835" s="907">
        <f t="shared" si="2653"/>
        <v>0</v>
      </c>
      <c r="AW835" s="907">
        <f t="shared" si="2653"/>
        <v>0</v>
      </c>
      <c r="AX835" s="907">
        <f t="shared" si="2653"/>
        <v>0</v>
      </c>
      <c r="AY835" s="907">
        <f t="shared" si="2653"/>
        <v>0</v>
      </c>
      <c r="AZ835" s="907">
        <f t="shared" si="2653"/>
        <v>0</v>
      </c>
      <c r="BA835" s="907">
        <f t="shared" si="2653"/>
        <v>0</v>
      </c>
      <c r="BB835" s="907">
        <f t="shared" si="2653"/>
        <v>0</v>
      </c>
      <c r="BC835" s="907">
        <f t="shared" si="2653"/>
        <v>0</v>
      </c>
      <c r="BD835" s="907">
        <f t="shared" si="2653"/>
        <v>0</v>
      </c>
      <c r="BE835" s="907">
        <f t="shared" si="2653"/>
        <v>0</v>
      </c>
      <c r="BF835" s="906"/>
      <c r="BG835" s="907">
        <f t="shared" ref="BG835:BX835" si="2654">SUM(BG264)</f>
        <v>3.1283686176836856E-2</v>
      </c>
      <c r="BH835" s="907">
        <f t="shared" si="2654"/>
        <v>0</v>
      </c>
      <c r="BI835" s="907">
        <f t="shared" si="2654"/>
        <v>0</v>
      </c>
      <c r="BJ835" s="907">
        <f t="shared" si="2654"/>
        <v>0</v>
      </c>
      <c r="BK835" s="907">
        <f t="shared" si="2654"/>
        <v>0</v>
      </c>
      <c r="BL835" s="907">
        <f t="shared" si="2654"/>
        <v>0</v>
      </c>
      <c r="BM835" s="907">
        <f t="shared" si="2654"/>
        <v>0</v>
      </c>
      <c r="BN835" s="907">
        <f t="shared" si="2654"/>
        <v>0</v>
      </c>
      <c r="BO835" s="907">
        <f t="shared" si="2654"/>
        <v>0</v>
      </c>
      <c r="BP835" s="907">
        <f t="shared" si="2654"/>
        <v>0</v>
      </c>
      <c r="BQ835" s="907">
        <f t="shared" si="2654"/>
        <v>0</v>
      </c>
      <c r="BR835" s="907">
        <f t="shared" si="2654"/>
        <v>0</v>
      </c>
      <c r="BS835" s="907">
        <f t="shared" si="2654"/>
        <v>0</v>
      </c>
      <c r="BT835" s="907">
        <f t="shared" si="2654"/>
        <v>0</v>
      </c>
      <c r="BU835" s="907">
        <f t="shared" si="2654"/>
        <v>0</v>
      </c>
      <c r="BV835" s="907">
        <f t="shared" si="2654"/>
        <v>0</v>
      </c>
      <c r="BW835" s="907">
        <f t="shared" si="2654"/>
        <v>0</v>
      </c>
      <c r="BX835" s="907">
        <f t="shared" si="2654"/>
        <v>0</v>
      </c>
      <c r="BY835" s="906"/>
      <c r="BZ835" s="907">
        <f>SUM(BZ264)</f>
        <v>0</v>
      </c>
      <c r="CA835" s="907">
        <f>SUM(CA264)</f>
        <v>0</v>
      </c>
      <c r="CB835" s="907">
        <f>SUM(CB264)</f>
        <v>0</v>
      </c>
      <c r="CC835" s="907">
        <f>SUM(CC264)</f>
        <v>0</v>
      </c>
      <c r="CD835" s="723">
        <f t="shared" si="2591"/>
        <v>0</v>
      </c>
      <c r="CE835" s="723">
        <f t="shared" si="2592"/>
        <v>0</v>
      </c>
      <c r="CF835" s="723">
        <f t="shared" si="2593"/>
        <v>0</v>
      </c>
      <c r="CG835" s="790">
        <f t="shared" si="2594"/>
        <v>0</v>
      </c>
      <c r="CH835" s="1376">
        <f t="shared" si="2595"/>
        <v>0</v>
      </c>
      <c r="CI835" s="1377">
        <f t="shared" si="2596"/>
        <v>0</v>
      </c>
      <c r="CJ835" s="1378">
        <f t="shared" si="2597"/>
        <v>0</v>
      </c>
      <c r="CK835" s="1378">
        <f t="shared" si="2598"/>
        <v>0</v>
      </c>
      <c r="CL835" s="1378">
        <f t="shared" si="2599"/>
        <v>0</v>
      </c>
      <c r="CM835" s="1378">
        <f t="shared" si="2600"/>
        <v>0</v>
      </c>
      <c r="CN835" s="1378">
        <f t="shared" si="2601"/>
        <v>0</v>
      </c>
      <c r="CO835" s="1379">
        <f t="shared" si="2602"/>
        <v>0</v>
      </c>
      <c r="CP835" s="1379">
        <f t="shared" si="2603"/>
        <v>0</v>
      </c>
      <c r="CQ835" s="1379">
        <f t="shared" si="2604"/>
        <v>0</v>
      </c>
      <c r="CR835" s="1379">
        <f t="shared" si="2605"/>
        <v>0</v>
      </c>
      <c r="CS835" s="1378">
        <f t="shared" si="2606"/>
        <v>0</v>
      </c>
      <c r="CT835" s="1378">
        <f t="shared" si="2607"/>
        <v>0</v>
      </c>
      <c r="CU835" s="1378">
        <f t="shared" si="2608"/>
        <v>0</v>
      </c>
      <c r="CV835" s="1378">
        <f t="shared" si="2609"/>
        <v>0</v>
      </c>
      <c r="CW835" s="1378">
        <f t="shared" si="2610"/>
        <v>0</v>
      </c>
      <c r="CX835" s="1377">
        <f t="shared" si="2611"/>
        <v>0</v>
      </c>
      <c r="CY835" s="1380">
        <f t="shared" si="2612"/>
        <v>0</v>
      </c>
      <c r="CZ835" s="638">
        <f t="shared" si="2613"/>
        <v>0</v>
      </c>
      <c r="DA835" s="639">
        <f t="shared" si="2614"/>
        <v>0</v>
      </c>
      <c r="DB835" s="640">
        <f t="shared" si="2615"/>
        <v>0</v>
      </c>
      <c r="DC835" s="640">
        <f t="shared" si="2616"/>
        <v>0</v>
      </c>
      <c r="DD835" s="640">
        <f t="shared" si="2617"/>
        <v>0</v>
      </c>
      <c r="DE835" s="640">
        <f t="shared" si="2618"/>
        <v>0</v>
      </c>
      <c r="DF835" s="640">
        <f t="shared" si="2619"/>
        <v>0</v>
      </c>
      <c r="DG835" s="641">
        <f t="shared" si="2620"/>
        <v>0</v>
      </c>
      <c r="DH835" s="641">
        <f t="shared" si="2621"/>
        <v>0</v>
      </c>
      <c r="DI835" s="641">
        <f t="shared" si="2622"/>
        <v>0</v>
      </c>
      <c r="DJ835" s="641">
        <f t="shared" si="2623"/>
        <v>0</v>
      </c>
      <c r="DK835" s="640">
        <f t="shared" si="2624"/>
        <v>0</v>
      </c>
      <c r="DL835" s="640">
        <f t="shared" si="2625"/>
        <v>0</v>
      </c>
      <c r="DM835" s="640">
        <f t="shared" si="2626"/>
        <v>0</v>
      </c>
      <c r="DN835" s="640">
        <f t="shared" si="2627"/>
        <v>0</v>
      </c>
      <c r="DO835" s="640">
        <f t="shared" si="2628"/>
        <v>0</v>
      </c>
      <c r="DP835" s="639">
        <f t="shared" si="2629"/>
        <v>0</v>
      </c>
      <c r="DQ835" s="638">
        <f t="shared" si="2630"/>
        <v>0</v>
      </c>
      <c r="DR835" s="753">
        <f t="shared" si="2631"/>
        <v>18</v>
      </c>
      <c r="DS835" s="111">
        <f t="shared" si="2632"/>
        <v>18</v>
      </c>
      <c r="DT835" s="111">
        <f t="shared" si="2633"/>
        <v>18</v>
      </c>
      <c r="DU835" s="111">
        <f t="shared" si="2634"/>
        <v>18</v>
      </c>
      <c r="DV835" s="602"/>
      <c r="DW835" s="719"/>
      <c r="DX835" s="719"/>
      <c r="DY835" s="719"/>
      <c r="DZ835" s="719"/>
      <c r="EA835" s="719"/>
      <c r="EB835" s="719"/>
      <c r="EC835" s="719"/>
      <c r="ED835" s="909"/>
      <c r="EE835" s="603"/>
    </row>
    <row r="836" spans="1:135" s="604" customFormat="1" ht="15.75" customHeight="1">
      <c r="A836" s="718" t="str">
        <f>A265</f>
        <v>Cowpeas: kg produced</v>
      </c>
      <c r="B836" s="907">
        <f t="shared" ref="B836:S836" si="2655">SUM(B271)</f>
        <v>0</v>
      </c>
      <c r="C836" s="907">
        <f t="shared" si="2655"/>
        <v>0</v>
      </c>
      <c r="D836" s="907">
        <f t="shared" si="2655"/>
        <v>8.8637110834371095E-3</v>
      </c>
      <c r="E836" s="907">
        <f t="shared" si="2655"/>
        <v>0</v>
      </c>
      <c r="F836" s="907">
        <f t="shared" si="2655"/>
        <v>1.2086878750141514E-2</v>
      </c>
      <c r="G836" s="907">
        <f t="shared" si="2655"/>
        <v>2.769909713574097E-3</v>
      </c>
      <c r="H836" s="907">
        <f t="shared" si="2655"/>
        <v>0</v>
      </c>
      <c r="I836" s="907">
        <f t="shared" si="2655"/>
        <v>0</v>
      </c>
      <c r="J836" s="907">
        <f t="shared" si="2655"/>
        <v>0</v>
      </c>
      <c r="K836" s="907">
        <f t="shared" si="2655"/>
        <v>0</v>
      </c>
      <c r="L836" s="907">
        <f t="shared" si="2655"/>
        <v>6.9247742839352424E-3</v>
      </c>
      <c r="M836" s="907">
        <f t="shared" si="2655"/>
        <v>0</v>
      </c>
      <c r="N836" s="907">
        <f t="shared" si="2655"/>
        <v>0</v>
      </c>
      <c r="O836" s="907">
        <f t="shared" si="2655"/>
        <v>0</v>
      </c>
      <c r="P836" s="907">
        <f t="shared" si="2655"/>
        <v>0</v>
      </c>
      <c r="Q836" s="907">
        <f t="shared" si="2655"/>
        <v>5.5398194271481941E-3</v>
      </c>
      <c r="R836" s="907">
        <f t="shared" si="2655"/>
        <v>0</v>
      </c>
      <c r="S836" s="907">
        <f t="shared" si="2655"/>
        <v>3.6932129514321295E-2</v>
      </c>
      <c r="T836" s="906"/>
      <c r="U836" s="907">
        <f t="shared" ref="U836:AL836" si="2656">SUM(U271)</f>
        <v>0</v>
      </c>
      <c r="V836" s="907">
        <f t="shared" si="2656"/>
        <v>0</v>
      </c>
      <c r="W836" s="907">
        <f t="shared" si="2656"/>
        <v>0</v>
      </c>
      <c r="X836" s="907">
        <f t="shared" si="2656"/>
        <v>0</v>
      </c>
      <c r="Y836" s="907">
        <f t="shared" si="2656"/>
        <v>0</v>
      </c>
      <c r="Z836" s="907">
        <f t="shared" si="2656"/>
        <v>0</v>
      </c>
      <c r="AA836" s="907">
        <f t="shared" si="2656"/>
        <v>0</v>
      </c>
      <c r="AB836" s="907">
        <f t="shared" si="2656"/>
        <v>0</v>
      </c>
      <c r="AC836" s="907">
        <f t="shared" si="2656"/>
        <v>0</v>
      </c>
      <c r="AD836" s="907">
        <f t="shared" si="2656"/>
        <v>0</v>
      </c>
      <c r="AE836" s="907">
        <f t="shared" si="2656"/>
        <v>0</v>
      </c>
      <c r="AF836" s="907">
        <f t="shared" si="2656"/>
        <v>0</v>
      </c>
      <c r="AG836" s="907">
        <f t="shared" si="2656"/>
        <v>0</v>
      </c>
      <c r="AH836" s="907">
        <f t="shared" si="2656"/>
        <v>0</v>
      </c>
      <c r="AI836" s="907">
        <f t="shared" si="2656"/>
        <v>2.2713259651307594E-2</v>
      </c>
      <c r="AJ836" s="907">
        <f t="shared" si="2656"/>
        <v>0</v>
      </c>
      <c r="AK836" s="907">
        <f t="shared" si="2656"/>
        <v>2.1272906600249067E-2</v>
      </c>
      <c r="AL836" s="907">
        <f t="shared" si="2656"/>
        <v>3.4962415940224152E-2</v>
      </c>
      <c r="AM836" s="906"/>
      <c r="AN836" s="907">
        <f t="shared" ref="AN836:BE836" si="2657">SUM(AN271)</f>
        <v>0</v>
      </c>
      <c r="AO836" s="907">
        <f t="shared" si="2657"/>
        <v>0</v>
      </c>
      <c r="AP836" s="907">
        <f t="shared" si="2657"/>
        <v>1.3295566625155665E-2</v>
      </c>
      <c r="AQ836" s="907">
        <f t="shared" si="2657"/>
        <v>1.8466064757160647E-2</v>
      </c>
      <c r="AR836" s="907">
        <f t="shared" si="2657"/>
        <v>5.0649777619640624E-2</v>
      </c>
      <c r="AS836" s="907">
        <f t="shared" si="2657"/>
        <v>4.4318555417185547E-3</v>
      </c>
      <c r="AT836" s="907">
        <f t="shared" si="2657"/>
        <v>6.3311688311688315E-3</v>
      </c>
      <c r="AU836" s="907">
        <f t="shared" si="2657"/>
        <v>0</v>
      </c>
      <c r="AV836" s="907">
        <f t="shared" si="2657"/>
        <v>1.5828055506137698E-2</v>
      </c>
      <c r="AW836" s="907">
        <f t="shared" si="2657"/>
        <v>0</v>
      </c>
      <c r="AX836" s="907">
        <f t="shared" si="2657"/>
        <v>0</v>
      </c>
      <c r="AY836" s="907">
        <f t="shared" si="2657"/>
        <v>0</v>
      </c>
      <c r="AZ836" s="907">
        <f t="shared" si="2657"/>
        <v>0</v>
      </c>
      <c r="BA836" s="907">
        <f t="shared" si="2657"/>
        <v>0</v>
      </c>
      <c r="BB836" s="907">
        <f t="shared" si="2657"/>
        <v>0</v>
      </c>
      <c r="BC836" s="907">
        <f t="shared" si="2657"/>
        <v>1.2662444404910156E-2</v>
      </c>
      <c r="BD836" s="907">
        <f t="shared" si="2657"/>
        <v>0.16397865504358652</v>
      </c>
      <c r="BE836" s="907">
        <f t="shared" si="2657"/>
        <v>0</v>
      </c>
      <c r="BF836" s="906"/>
      <c r="BG836" s="907">
        <f t="shared" ref="BG836:BX836" si="2658">SUM(BG271)</f>
        <v>0</v>
      </c>
      <c r="BH836" s="907">
        <f t="shared" si="2658"/>
        <v>0</v>
      </c>
      <c r="BI836" s="907">
        <f t="shared" si="2658"/>
        <v>0</v>
      </c>
      <c r="BJ836" s="907">
        <f t="shared" si="2658"/>
        <v>2.215927770859278E-2</v>
      </c>
      <c r="BK836" s="907">
        <f t="shared" si="2658"/>
        <v>7.0909688667496876E-2</v>
      </c>
      <c r="BL836" s="907">
        <f t="shared" si="2658"/>
        <v>0</v>
      </c>
      <c r="BM836" s="907">
        <f t="shared" si="2658"/>
        <v>1.8993666607365236E-3</v>
      </c>
      <c r="BN836" s="907">
        <f t="shared" si="2658"/>
        <v>1.7727422166874219E-2</v>
      </c>
      <c r="BO836" s="907">
        <f t="shared" si="2658"/>
        <v>0</v>
      </c>
      <c r="BP836" s="907">
        <f t="shared" si="2658"/>
        <v>5.0649777619640624E-2</v>
      </c>
      <c r="BQ836" s="907">
        <f t="shared" si="2658"/>
        <v>1.5828055506137698E-2</v>
      </c>
      <c r="BR836" s="907">
        <f t="shared" si="2658"/>
        <v>0</v>
      </c>
      <c r="BS836" s="907">
        <f t="shared" si="2658"/>
        <v>0</v>
      </c>
      <c r="BT836" s="907">
        <f t="shared" si="2658"/>
        <v>0</v>
      </c>
      <c r="BU836" s="907">
        <f t="shared" si="2658"/>
        <v>0</v>
      </c>
      <c r="BV836" s="907">
        <f t="shared" si="2658"/>
        <v>0</v>
      </c>
      <c r="BW836" s="907">
        <f t="shared" si="2658"/>
        <v>0</v>
      </c>
      <c r="BX836" s="907">
        <f t="shared" si="2658"/>
        <v>0</v>
      </c>
      <c r="BY836" s="906"/>
      <c r="BZ836" s="907">
        <f>SUM(BZ271)</f>
        <v>2.0681992528019926E-2</v>
      </c>
      <c r="CA836" s="907">
        <f>SUM(CA271)</f>
        <v>3.5454844333748445E-2</v>
      </c>
      <c r="CB836" s="907">
        <f>SUM(CB271)</f>
        <v>3.5454844333748445E-2</v>
      </c>
      <c r="CC836" s="907">
        <f>SUM(CC271)</f>
        <v>2.9250246575342465E-2</v>
      </c>
      <c r="CD836" s="723">
        <f t="shared" si="2591"/>
        <v>2.2615683286397593E-3</v>
      </c>
      <c r="CE836" s="723">
        <f t="shared" si="2592"/>
        <v>2.7491353907222907E-3</v>
      </c>
      <c r="CF836" s="723">
        <f t="shared" si="2593"/>
        <v>7.6040583303682591E-3</v>
      </c>
      <c r="CG836" s="790">
        <f t="shared" si="2594"/>
        <v>6.7664937288738651E-3</v>
      </c>
      <c r="CH836" s="1376">
        <f t="shared" si="2595"/>
        <v>0</v>
      </c>
      <c r="CI836" s="1377">
        <f t="shared" si="2596"/>
        <v>0</v>
      </c>
      <c r="CJ836" s="1378">
        <f t="shared" si="2597"/>
        <v>0</v>
      </c>
      <c r="CK836" s="1378">
        <f t="shared" si="2598"/>
        <v>0</v>
      </c>
      <c r="CL836" s="1378">
        <f t="shared" si="2599"/>
        <v>0</v>
      </c>
      <c r="CM836" s="1378">
        <f t="shared" si="2600"/>
        <v>0</v>
      </c>
      <c r="CN836" s="1378">
        <f t="shared" si="2601"/>
        <v>0</v>
      </c>
      <c r="CO836" s="1379">
        <f t="shared" si="2602"/>
        <v>0</v>
      </c>
      <c r="CP836" s="1379">
        <f t="shared" si="2603"/>
        <v>0</v>
      </c>
      <c r="CQ836" s="1379">
        <f t="shared" si="2604"/>
        <v>0</v>
      </c>
      <c r="CR836" s="1379">
        <f t="shared" si="2605"/>
        <v>0</v>
      </c>
      <c r="CS836" s="1378">
        <f t="shared" si="2606"/>
        <v>0</v>
      </c>
      <c r="CT836" s="1378">
        <f t="shared" si="2607"/>
        <v>2.769909713574097E-3</v>
      </c>
      <c r="CU836" s="1378">
        <f t="shared" si="2608"/>
        <v>5.5398194271481941E-3</v>
      </c>
      <c r="CV836" s="1378">
        <f t="shared" si="2609"/>
        <v>6.9247742839352424E-3</v>
      </c>
      <c r="CW836" s="1378">
        <f t="shared" si="2610"/>
        <v>8.8637110834371095E-3</v>
      </c>
      <c r="CX836" s="1377">
        <f t="shared" si="2611"/>
        <v>1.2086878750141514E-2</v>
      </c>
      <c r="CY836" s="1380">
        <f t="shared" si="2612"/>
        <v>3.6932129514321295E-2</v>
      </c>
      <c r="CZ836" s="638">
        <f t="shared" si="2613"/>
        <v>0</v>
      </c>
      <c r="DA836" s="639">
        <f t="shared" si="2614"/>
        <v>0</v>
      </c>
      <c r="DB836" s="640">
        <f t="shared" si="2615"/>
        <v>0</v>
      </c>
      <c r="DC836" s="640">
        <f t="shared" si="2616"/>
        <v>0</v>
      </c>
      <c r="DD836" s="640">
        <f t="shared" si="2617"/>
        <v>0</v>
      </c>
      <c r="DE836" s="640">
        <f t="shared" si="2618"/>
        <v>0</v>
      </c>
      <c r="DF836" s="640">
        <f t="shared" si="2619"/>
        <v>0</v>
      </c>
      <c r="DG836" s="641">
        <f t="shared" si="2620"/>
        <v>0</v>
      </c>
      <c r="DH836" s="641">
        <f t="shared" si="2621"/>
        <v>0</v>
      </c>
      <c r="DI836" s="641">
        <f t="shared" si="2622"/>
        <v>0</v>
      </c>
      <c r="DJ836" s="641">
        <f t="shared" si="2623"/>
        <v>0</v>
      </c>
      <c r="DK836" s="640">
        <f t="shared" si="2624"/>
        <v>0</v>
      </c>
      <c r="DL836" s="640">
        <f t="shared" si="2625"/>
        <v>0</v>
      </c>
      <c r="DM836" s="640">
        <f t="shared" si="2626"/>
        <v>0</v>
      </c>
      <c r="DN836" s="640">
        <f t="shared" si="2627"/>
        <v>0</v>
      </c>
      <c r="DO836" s="640">
        <f t="shared" si="2628"/>
        <v>2.1272906600249067E-2</v>
      </c>
      <c r="DP836" s="639">
        <f t="shared" si="2629"/>
        <v>2.2713259651307594E-2</v>
      </c>
      <c r="DQ836" s="638">
        <f t="shared" si="2630"/>
        <v>3.4962415940224152E-2</v>
      </c>
      <c r="DR836" s="753">
        <f t="shared" si="2631"/>
        <v>18</v>
      </c>
      <c r="DS836" s="111">
        <f t="shared" si="2632"/>
        <v>18</v>
      </c>
      <c r="DT836" s="111">
        <f t="shared" si="2633"/>
        <v>18</v>
      </c>
      <c r="DU836" s="111">
        <f t="shared" si="2634"/>
        <v>18</v>
      </c>
      <c r="DV836" s="602"/>
      <c r="DW836" s="719"/>
      <c r="DX836" s="719"/>
      <c r="DY836" s="719"/>
      <c r="DZ836" s="719"/>
      <c r="EA836" s="719"/>
      <c r="EB836" s="719"/>
      <c r="EC836" s="719"/>
      <c r="ED836" s="909"/>
      <c r="EE836" s="603"/>
    </row>
    <row r="837" spans="1:135" s="604" customFormat="1" ht="15.75" customHeight="1">
      <c r="A837" s="718" t="str">
        <f>A272</f>
        <v>Beans: kg produced</v>
      </c>
      <c r="B837" s="907">
        <f t="shared" ref="B837:S837" si="2659">SUM(B278)</f>
        <v>0</v>
      </c>
      <c r="C837" s="907">
        <f t="shared" si="2659"/>
        <v>0</v>
      </c>
      <c r="D837" s="907">
        <f t="shared" si="2659"/>
        <v>0</v>
      </c>
      <c r="E837" s="907">
        <f t="shared" si="2659"/>
        <v>0</v>
      </c>
      <c r="F837" s="907">
        <f t="shared" si="2659"/>
        <v>1.6068438809011662E-3</v>
      </c>
      <c r="G837" s="907">
        <f t="shared" si="2659"/>
        <v>2.7617629202988797E-3</v>
      </c>
      <c r="H837" s="907">
        <f t="shared" si="2659"/>
        <v>2.761762920298879E-2</v>
      </c>
      <c r="I837" s="907">
        <f t="shared" si="2659"/>
        <v>0</v>
      </c>
      <c r="J837" s="907">
        <f t="shared" si="2659"/>
        <v>0</v>
      </c>
      <c r="K837" s="907">
        <f t="shared" si="2659"/>
        <v>0</v>
      </c>
      <c r="L837" s="907">
        <f t="shared" si="2659"/>
        <v>0</v>
      </c>
      <c r="M837" s="907">
        <f t="shared" si="2659"/>
        <v>0</v>
      </c>
      <c r="N837" s="907">
        <f t="shared" si="2659"/>
        <v>0</v>
      </c>
      <c r="O837" s="907">
        <f t="shared" si="2659"/>
        <v>0</v>
      </c>
      <c r="P837" s="907">
        <f t="shared" si="2659"/>
        <v>2.2094103362391031E-2</v>
      </c>
      <c r="Q837" s="907">
        <f t="shared" si="2659"/>
        <v>0</v>
      </c>
      <c r="R837" s="907">
        <f t="shared" si="2659"/>
        <v>0</v>
      </c>
      <c r="S837" s="907">
        <f t="shared" si="2659"/>
        <v>2.3567043586550433E-2</v>
      </c>
      <c r="T837" s="906"/>
      <c r="U837" s="907">
        <f t="shared" ref="U837:AL837" si="2660">SUM(U278)</f>
        <v>4.1978796388542967E-2</v>
      </c>
      <c r="V837" s="907">
        <f t="shared" si="2660"/>
        <v>0</v>
      </c>
      <c r="W837" s="907">
        <f t="shared" si="2660"/>
        <v>5.523525840597758E-2</v>
      </c>
      <c r="X837" s="907">
        <f t="shared" si="2660"/>
        <v>0</v>
      </c>
      <c r="Y837" s="907">
        <f t="shared" si="2660"/>
        <v>0</v>
      </c>
      <c r="Z837" s="907">
        <f t="shared" si="2660"/>
        <v>0</v>
      </c>
      <c r="AA837" s="907">
        <f t="shared" si="2660"/>
        <v>0</v>
      </c>
      <c r="AB837" s="907">
        <f t="shared" si="2660"/>
        <v>0</v>
      </c>
      <c r="AC837" s="907">
        <f t="shared" si="2660"/>
        <v>0</v>
      </c>
      <c r="AD837" s="907">
        <f t="shared" si="2660"/>
        <v>0</v>
      </c>
      <c r="AE837" s="907">
        <f t="shared" si="2660"/>
        <v>0</v>
      </c>
      <c r="AF837" s="907">
        <f t="shared" si="2660"/>
        <v>0</v>
      </c>
      <c r="AG837" s="907">
        <f t="shared" si="2660"/>
        <v>0</v>
      </c>
      <c r="AH837" s="907">
        <f t="shared" si="2660"/>
        <v>0</v>
      </c>
      <c r="AI837" s="907">
        <f t="shared" si="2660"/>
        <v>0</v>
      </c>
      <c r="AJ837" s="907">
        <f t="shared" si="2660"/>
        <v>0</v>
      </c>
      <c r="AK837" s="907">
        <f t="shared" si="2660"/>
        <v>0</v>
      </c>
      <c r="AL837" s="907">
        <f t="shared" si="2660"/>
        <v>4.467918679950187E-2</v>
      </c>
      <c r="AM837" s="906"/>
      <c r="AN837" s="907">
        <f t="shared" ref="AN837:BE837" si="2661">SUM(AN278)</f>
        <v>6.1863489414694887E-3</v>
      </c>
      <c r="AO837" s="907">
        <f t="shared" si="2661"/>
        <v>0</v>
      </c>
      <c r="AP837" s="907">
        <f t="shared" si="2661"/>
        <v>2.1357633250311335E-2</v>
      </c>
      <c r="AQ837" s="907">
        <f t="shared" si="2661"/>
        <v>0</v>
      </c>
      <c r="AR837" s="907">
        <f t="shared" si="2661"/>
        <v>0</v>
      </c>
      <c r="AS837" s="907">
        <f t="shared" si="2661"/>
        <v>4.4188206724782072E-3</v>
      </c>
      <c r="AT837" s="907">
        <f t="shared" si="2661"/>
        <v>0</v>
      </c>
      <c r="AU837" s="907">
        <f t="shared" si="2661"/>
        <v>1.8411752801992528E-2</v>
      </c>
      <c r="AV837" s="907">
        <f t="shared" si="2661"/>
        <v>0</v>
      </c>
      <c r="AW837" s="907">
        <f t="shared" si="2661"/>
        <v>1.7675282689912825E-2</v>
      </c>
      <c r="AX837" s="907">
        <f t="shared" si="2661"/>
        <v>0</v>
      </c>
      <c r="AY837" s="907">
        <f t="shared" si="2661"/>
        <v>0</v>
      </c>
      <c r="AZ837" s="907">
        <f t="shared" si="2661"/>
        <v>0</v>
      </c>
      <c r="BA837" s="907">
        <f t="shared" si="2661"/>
        <v>0</v>
      </c>
      <c r="BB837" s="907">
        <f t="shared" si="2661"/>
        <v>0</v>
      </c>
      <c r="BC837" s="907">
        <f t="shared" si="2661"/>
        <v>2.8406704323074183E-2</v>
      </c>
      <c r="BD837" s="907">
        <f t="shared" si="2661"/>
        <v>8.6167003113325022E-2</v>
      </c>
      <c r="BE837" s="907">
        <f t="shared" si="2661"/>
        <v>0</v>
      </c>
      <c r="BF837" s="906"/>
      <c r="BG837" s="907">
        <f t="shared" ref="BG837:BX837" si="2662">SUM(BG278)</f>
        <v>1.5781502401707882E-2</v>
      </c>
      <c r="BH837" s="907">
        <f t="shared" si="2662"/>
        <v>0</v>
      </c>
      <c r="BI837" s="907">
        <f t="shared" si="2662"/>
        <v>0</v>
      </c>
      <c r="BJ837" s="907">
        <f t="shared" si="2662"/>
        <v>0</v>
      </c>
      <c r="BK837" s="907">
        <f t="shared" si="2662"/>
        <v>0</v>
      </c>
      <c r="BL837" s="907">
        <f t="shared" si="2662"/>
        <v>0</v>
      </c>
      <c r="BM837" s="907">
        <f t="shared" si="2662"/>
        <v>0</v>
      </c>
      <c r="BN837" s="907">
        <f t="shared" si="2662"/>
        <v>0</v>
      </c>
      <c r="BO837" s="907">
        <f t="shared" si="2662"/>
        <v>0</v>
      </c>
      <c r="BP837" s="907">
        <f t="shared" si="2662"/>
        <v>0</v>
      </c>
      <c r="BQ837" s="907">
        <f t="shared" si="2662"/>
        <v>0</v>
      </c>
      <c r="BR837" s="907">
        <f t="shared" si="2662"/>
        <v>2.7617629202988797E-3</v>
      </c>
      <c r="BS837" s="907">
        <f t="shared" si="2662"/>
        <v>0</v>
      </c>
      <c r="BT837" s="907">
        <f t="shared" si="2662"/>
        <v>0</v>
      </c>
      <c r="BU837" s="907">
        <f t="shared" si="2662"/>
        <v>0</v>
      </c>
      <c r="BV837" s="907">
        <f t="shared" si="2662"/>
        <v>0</v>
      </c>
      <c r="BW837" s="907">
        <f t="shared" si="2662"/>
        <v>8.8376413449564123E-2</v>
      </c>
      <c r="BX837" s="907">
        <f t="shared" si="2662"/>
        <v>0</v>
      </c>
      <c r="BY837" s="906"/>
      <c r="BZ837" s="907">
        <f>SUM(BZ278)</f>
        <v>3.5350565379825657E-2</v>
      </c>
      <c r="CA837" s="907">
        <f>SUM(CA278)</f>
        <v>6.6282310087173099E-2</v>
      </c>
      <c r="CB837" s="907">
        <f>SUM(CB278)</f>
        <v>1.3992932129514322E-2</v>
      </c>
      <c r="CC837" s="907">
        <f>SUM(CC278)</f>
        <v>6.0095961145703619E-2</v>
      </c>
      <c r="CD837" s="723">
        <f t="shared" si="2591"/>
        <v>3.1268596093838442E-3</v>
      </c>
      <c r="CE837" s="723">
        <f t="shared" si="2592"/>
        <v>5.4161239492528023E-3</v>
      </c>
      <c r="CF837" s="723">
        <f t="shared" si="2593"/>
        <v>6.0285339174524092E-3</v>
      </c>
      <c r="CG837" s="790">
        <f t="shared" si="2594"/>
        <v>1.1589540826254224E-3</v>
      </c>
      <c r="CH837" s="1376">
        <f t="shared" si="2595"/>
        <v>0</v>
      </c>
      <c r="CI837" s="1377">
        <f t="shared" si="2596"/>
        <v>0</v>
      </c>
      <c r="CJ837" s="1378">
        <f t="shared" si="2597"/>
        <v>0</v>
      </c>
      <c r="CK837" s="1378">
        <f t="shared" si="2598"/>
        <v>0</v>
      </c>
      <c r="CL837" s="1378">
        <f t="shared" si="2599"/>
        <v>0</v>
      </c>
      <c r="CM837" s="1378">
        <f t="shared" si="2600"/>
        <v>0</v>
      </c>
      <c r="CN837" s="1378">
        <f t="shared" si="2601"/>
        <v>0</v>
      </c>
      <c r="CO837" s="1379">
        <f t="shared" si="2602"/>
        <v>0</v>
      </c>
      <c r="CP837" s="1379">
        <f t="shared" si="2603"/>
        <v>0</v>
      </c>
      <c r="CQ837" s="1379">
        <f t="shared" si="2604"/>
        <v>0</v>
      </c>
      <c r="CR837" s="1379">
        <f t="shared" si="2605"/>
        <v>0</v>
      </c>
      <c r="CS837" s="1378">
        <f t="shared" si="2606"/>
        <v>0</v>
      </c>
      <c r="CT837" s="1378">
        <f t="shared" si="2607"/>
        <v>0</v>
      </c>
      <c r="CU837" s="1378">
        <f t="shared" si="2608"/>
        <v>1.6068438809011662E-3</v>
      </c>
      <c r="CV837" s="1378">
        <f t="shared" si="2609"/>
        <v>2.7617629202988797E-3</v>
      </c>
      <c r="CW837" s="1378">
        <f t="shared" si="2610"/>
        <v>2.2094103362391031E-2</v>
      </c>
      <c r="CX837" s="1377">
        <f t="shared" si="2611"/>
        <v>2.3567043586550433E-2</v>
      </c>
      <c r="CY837" s="1380">
        <f t="shared" si="2612"/>
        <v>2.761762920298879E-2</v>
      </c>
      <c r="CZ837" s="638">
        <f t="shared" si="2613"/>
        <v>0</v>
      </c>
      <c r="DA837" s="639">
        <f t="shared" si="2614"/>
        <v>0</v>
      </c>
      <c r="DB837" s="640">
        <f t="shared" si="2615"/>
        <v>0</v>
      </c>
      <c r="DC837" s="640">
        <f t="shared" si="2616"/>
        <v>0</v>
      </c>
      <c r="DD837" s="640">
        <f t="shared" si="2617"/>
        <v>0</v>
      </c>
      <c r="DE837" s="640">
        <f t="shared" si="2618"/>
        <v>0</v>
      </c>
      <c r="DF837" s="640">
        <f t="shared" si="2619"/>
        <v>0</v>
      </c>
      <c r="DG837" s="641">
        <f t="shared" si="2620"/>
        <v>0</v>
      </c>
      <c r="DH837" s="641">
        <f t="shared" si="2621"/>
        <v>0</v>
      </c>
      <c r="DI837" s="641">
        <f t="shared" si="2622"/>
        <v>0</v>
      </c>
      <c r="DJ837" s="641">
        <f t="shared" si="2623"/>
        <v>0</v>
      </c>
      <c r="DK837" s="640">
        <f t="shared" si="2624"/>
        <v>0</v>
      </c>
      <c r="DL837" s="640">
        <f t="shared" si="2625"/>
        <v>0</v>
      </c>
      <c r="DM837" s="640">
        <f t="shared" si="2626"/>
        <v>0</v>
      </c>
      <c r="DN837" s="640">
        <f t="shared" si="2627"/>
        <v>0</v>
      </c>
      <c r="DO837" s="640">
        <f t="shared" si="2628"/>
        <v>4.1978796388542967E-2</v>
      </c>
      <c r="DP837" s="639">
        <f t="shared" si="2629"/>
        <v>4.467918679950187E-2</v>
      </c>
      <c r="DQ837" s="638">
        <f t="shared" si="2630"/>
        <v>5.523525840597758E-2</v>
      </c>
      <c r="DR837" s="753">
        <f t="shared" si="2631"/>
        <v>18</v>
      </c>
      <c r="DS837" s="111">
        <f t="shared" si="2632"/>
        <v>18</v>
      </c>
      <c r="DT837" s="111">
        <f t="shared" si="2633"/>
        <v>18</v>
      </c>
      <c r="DU837" s="111">
        <f t="shared" si="2634"/>
        <v>18</v>
      </c>
      <c r="DV837" s="602"/>
      <c r="DW837" s="719"/>
      <c r="DX837" s="719"/>
      <c r="DY837" s="719"/>
      <c r="DZ837" s="719"/>
      <c r="EA837" s="719"/>
      <c r="EB837" s="719"/>
      <c r="EC837" s="719"/>
      <c r="ED837" s="909"/>
      <c r="EE837" s="603"/>
    </row>
    <row r="838" spans="1:135" s="604" customFormat="1" ht="15.75" customHeight="1">
      <c r="A838" s="718" t="str">
        <f>A279</f>
        <v>Millet: kg produced</v>
      </c>
      <c r="B838" s="907">
        <f t="shared" ref="B838:S838" si="2663">SUM(B285)</f>
        <v>0</v>
      </c>
      <c r="C838" s="907">
        <f t="shared" si="2663"/>
        <v>0</v>
      </c>
      <c r="D838" s="907">
        <f t="shared" si="2663"/>
        <v>0</v>
      </c>
      <c r="E838" s="907">
        <f t="shared" si="2663"/>
        <v>0</v>
      </c>
      <c r="F838" s="907">
        <f t="shared" si="2663"/>
        <v>0</v>
      </c>
      <c r="G838" s="907">
        <f t="shared" si="2663"/>
        <v>0</v>
      </c>
      <c r="H838" s="907">
        <f t="shared" si="2663"/>
        <v>0</v>
      </c>
      <c r="I838" s="907">
        <f t="shared" si="2663"/>
        <v>0</v>
      </c>
      <c r="J838" s="907">
        <f t="shared" si="2663"/>
        <v>0</v>
      </c>
      <c r="K838" s="907">
        <f t="shared" si="2663"/>
        <v>0</v>
      </c>
      <c r="L838" s="907">
        <f t="shared" si="2663"/>
        <v>0</v>
      </c>
      <c r="M838" s="907">
        <f t="shared" si="2663"/>
        <v>0</v>
      </c>
      <c r="N838" s="907">
        <f t="shared" si="2663"/>
        <v>0</v>
      </c>
      <c r="O838" s="907">
        <f t="shared" si="2663"/>
        <v>0</v>
      </c>
      <c r="P838" s="907">
        <f t="shared" si="2663"/>
        <v>0</v>
      </c>
      <c r="Q838" s="907">
        <f t="shared" si="2663"/>
        <v>0</v>
      </c>
      <c r="R838" s="907">
        <f t="shared" si="2663"/>
        <v>0</v>
      </c>
      <c r="S838" s="907">
        <f t="shared" si="2663"/>
        <v>0</v>
      </c>
      <c r="T838" s="906"/>
      <c r="U838" s="907">
        <f t="shared" ref="U838:AL838" si="2664">SUM(U285)</f>
        <v>0</v>
      </c>
      <c r="V838" s="907">
        <f t="shared" si="2664"/>
        <v>0</v>
      </c>
      <c r="W838" s="907">
        <f t="shared" si="2664"/>
        <v>0</v>
      </c>
      <c r="X838" s="907">
        <f t="shared" si="2664"/>
        <v>0</v>
      </c>
      <c r="Y838" s="907">
        <f t="shared" si="2664"/>
        <v>0</v>
      </c>
      <c r="Z838" s="907">
        <f t="shared" si="2664"/>
        <v>0</v>
      </c>
      <c r="AA838" s="907">
        <f t="shared" si="2664"/>
        <v>0</v>
      </c>
      <c r="AB838" s="907">
        <f t="shared" si="2664"/>
        <v>0</v>
      </c>
      <c r="AC838" s="907">
        <f t="shared" si="2664"/>
        <v>0</v>
      </c>
      <c r="AD838" s="907">
        <f t="shared" si="2664"/>
        <v>0</v>
      </c>
      <c r="AE838" s="907">
        <f t="shared" si="2664"/>
        <v>0</v>
      </c>
      <c r="AF838" s="907">
        <f t="shared" si="2664"/>
        <v>0</v>
      </c>
      <c r="AG838" s="907">
        <f t="shared" si="2664"/>
        <v>0</v>
      </c>
      <c r="AH838" s="907">
        <f t="shared" si="2664"/>
        <v>0</v>
      </c>
      <c r="AI838" s="907">
        <f t="shared" si="2664"/>
        <v>0</v>
      </c>
      <c r="AJ838" s="907">
        <f t="shared" si="2664"/>
        <v>0</v>
      </c>
      <c r="AK838" s="907">
        <f t="shared" si="2664"/>
        <v>0</v>
      </c>
      <c r="AL838" s="907">
        <f t="shared" si="2664"/>
        <v>0</v>
      </c>
      <c r="AM838" s="906"/>
      <c r="AN838" s="907">
        <f t="shared" ref="AN838:BE838" si="2665">SUM(AN285)</f>
        <v>0</v>
      </c>
      <c r="AO838" s="907">
        <f t="shared" si="2665"/>
        <v>0</v>
      </c>
      <c r="AP838" s="907">
        <f t="shared" si="2665"/>
        <v>0</v>
      </c>
      <c r="AQ838" s="907">
        <f t="shared" si="2665"/>
        <v>0</v>
      </c>
      <c r="AR838" s="907">
        <f t="shared" si="2665"/>
        <v>0</v>
      </c>
      <c r="AS838" s="907">
        <f t="shared" si="2665"/>
        <v>0</v>
      </c>
      <c r="AT838" s="907">
        <f t="shared" si="2665"/>
        <v>0</v>
      </c>
      <c r="AU838" s="907">
        <f t="shared" si="2665"/>
        <v>0</v>
      </c>
      <c r="AV838" s="907">
        <f t="shared" si="2665"/>
        <v>0</v>
      </c>
      <c r="AW838" s="907">
        <f t="shared" si="2665"/>
        <v>0</v>
      </c>
      <c r="AX838" s="907">
        <f t="shared" si="2665"/>
        <v>0</v>
      </c>
      <c r="AY838" s="907">
        <f t="shared" si="2665"/>
        <v>0</v>
      </c>
      <c r="AZ838" s="907">
        <f t="shared" si="2665"/>
        <v>0</v>
      </c>
      <c r="BA838" s="907">
        <f t="shared" si="2665"/>
        <v>0</v>
      </c>
      <c r="BB838" s="907">
        <f t="shared" si="2665"/>
        <v>0</v>
      </c>
      <c r="BC838" s="907">
        <f t="shared" si="2665"/>
        <v>0</v>
      </c>
      <c r="BD838" s="907">
        <f t="shared" si="2665"/>
        <v>0</v>
      </c>
      <c r="BE838" s="907">
        <f t="shared" si="2665"/>
        <v>0</v>
      </c>
      <c r="BF838" s="906"/>
      <c r="BG838" s="907">
        <f t="shared" ref="BG838:BX838" si="2666">SUM(BG285)</f>
        <v>0</v>
      </c>
      <c r="BH838" s="907">
        <f t="shared" si="2666"/>
        <v>0</v>
      </c>
      <c r="BI838" s="907">
        <f t="shared" si="2666"/>
        <v>0</v>
      </c>
      <c r="BJ838" s="907">
        <f t="shared" si="2666"/>
        <v>0</v>
      </c>
      <c r="BK838" s="907">
        <f t="shared" si="2666"/>
        <v>0</v>
      </c>
      <c r="BL838" s="907">
        <f t="shared" si="2666"/>
        <v>0</v>
      </c>
      <c r="BM838" s="907">
        <f t="shared" si="2666"/>
        <v>0</v>
      </c>
      <c r="BN838" s="907">
        <f t="shared" si="2666"/>
        <v>0</v>
      </c>
      <c r="BO838" s="907">
        <f t="shared" si="2666"/>
        <v>0</v>
      </c>
      <c r="BP838" s="907">
        <f t="shared" si="2666"/>
        <v>0</v>
      </c>
      <c r="BQ838" s="907">
        <f t="shared" si="2666"/>
        <v>0</v>
      </c>
      <c r="BR838" s="907">
        <f t="shared" si="2666"/>
        <v>0</v>
      </c>
      <c r="BS838" s="907">
        <f t="shared" si="2666"/>
        <v>0</v>
      </c>
      <c r="BT838" s="907">
        <f t="shared" si="2666"/>
        <v>0</v>
      </c>
      <c r="BU838" s="907">
        <f t="shared" si="2666"/>
        <v>0</v>
      </c>
      <c r="BV838" s="907">
        <f t="shared" si="2666"/>
        <v>0</v>
      </c>
      <c r="BW838" s="907">
        <f t="shared" si="2666"/>
        <v>0</v>
      </c>
      <c r="BX838" s="907">
        <f t="shared" si="2666"/>
        <v>0</v>
      </c>
      <c r="BY838" s="906"/>
      <c r="BZ838" s="907">
        <f>SUM(BZ285)</f>
        <v>0</v>
      </c>
      <c r="CA838" s="907">
        <f>SUM(CA285)</f>
        <v>0</v>
      </c>
      <c r="CB838" s="907">
        <f>SUM(CB285)</f>
        <v>0</v>
      </c>
      <c r="CC838" s="907">
        <f>SUM(CC285)</f>
        <v>0</v>
      </c>
      <c r="CD838" s="723">
        <f t="shared" si="2591"/>
        <v>0</v>
      </c>
      <c r="CE838" s="723">
        <f t="shared" si="2592"/>
        <v>0</v>
      </c>
      <c r="CF838" s="723">
        <f t="shared" si="2593"/>
        <v>0</v>
      </c>
      <c r="CG838" s="790">
        <f t="shared" si="2594"/>
        <v>0</v>
      </c>
      <c r="CH838" s="1376">
        <f t="shared" si="2595"/>
        <v>0</v>
      </c>
      <c r="CI838" s="1377">
        <f t="shared" si="2596"/>
        <v>0</v>
      </c>
      <c r="CJ838" s="1378">
        <f t="shared" si="2597"/>
        <v>0</v>
      </c>
      <c r="CK838" s="1378">
        <f t="shared" si="2598"/>
        <v>0</v>
      </c>
      <c r="CL838" s="1378">
        <f t="shared" si="2599"/>
        <v>0</v>
      </c>
      <c r="CM838" s="1378">
        <f t="shared" si="2600"/>
        <v>0</v>
      </c>
      <c r="CN838" s="1378">
        <f t="shared" si="2601"/>
        <v>0</v>
      </c>
      <c r="CO838" s="1379">
        <f t="shared" si="2602"/>
        <v>0</v>
      </c>
      <c r="CP838" s="1379">
        <f t="shared" si="2603"/>
        <v>0</v>
      </c>
      <c r="CQ838" s="1379">
        <f t="shared" si="2604"/>
        <v>0</v>
      </c>
      <c r="CR838" s="1379">
        <f t="shared" si="2605"/>
        <v>0</v>
      </c>
      <c r="CS838" s="1378">
        <f t="shared" si="2606"/>
        <v>0</v>
      </c>
      <c r="CT838" s="1378">
        <f t="shared" si="2607"/>
        <v>0</v>
      </c>
      <c r="CU838" s="1378">
        <f t="shared" si="2608"/>
        <v>0</v>
      </c>
      <c r="CV838" s="1378">
        <f t="shared" si="2609"/>
        <v>0</v>
      </c>
      <c r="CW838" s="1378">
        <f t="shared" si="2610"/>
        <v>0</v>
      </c>
      <c r="CX838" s="1377">
        <f t="shared" si="2611"/>
        <v>0</v>
      </c>
      <c r="CY838" s="1380">
        <f t="shared" si="2612"/>
        <v>0</v>
      </c>
      <c r="CZ838" s="638">
        <f t="shared" si="2613"/>
        <v>0</v>
      </c>
      <c r="DA838" s="639">
        <f t="shared" si="2614"/>
        <v>0</v>
      </c>
      <c r="DB838" s="640">
        <f t="shared" si="2615"/>
        <v>0</v>
      </c>
      <c r="DC838" s="640">
        <f t="shared" si="2616"/>
        <v>0</v>
      </c>
      <c r="DD838" s="640">
        <f t="shared" si="2617"/>
        <v>0</v>
      </c>
      <c r="DE838" s="640">
        <f t="shared" si="2618"/>
        <v>0</v>
      </c>
      <c r="DF838" s="640">
        <f t="shared" si="2619"/>
        <v>0</v>
      </c>
      <c r="DG838" s="641">
        <f t="shared" si="2620"/>
        <v>0</v>
      </c>
      <c r="DH838" s="641">
        <f t="shared" si="2621"/>
        <v>0</v>
      </c>
      <c r="DI838" s="641">
        <f t="shared" si="2622"/>
        <v>0</v>
      </c>
      <c r="DJ838" s="641">
        <f t="shared" si="2623"/>
        <v>0</v>
      </c>
      <c r="DK838" s="640">
        <f t="shared" si="2624"/>
        <v>0</v>
      </c>
      <c r="DL838" s="640">
        <f t="shared" si="2625"/>
        <v>0</v>
      </c>
      <c r="DM838" s="640">
        <f t="shared" si="2626"/>
        <v>0</v>
      </c>
      <c r="DN838" s="640">
        <f t="shared" si="2627"/>
        <v>0</v>
      </c>
      <c r="DO838" s="640">
        <f t="shared" si="2628"/>
        <v>0</v>
      </c>
      <c r="DP838" s="639">
        <f t="shared" si="2629"/>
        <v>0</v>
      </c>
      <c r="DQ838" s="638">
        <f t="shared" si="2630"/>
        <v>0</v>
      </c>
      <c r="DR838" s="753">
        <f t="shared" si="2631"/>
        <v>18</v>
      </c>
      <c r="DS838" s="111">
        <f t="shared" si="2632"/>
        <v>18</v>
      </c>
      <c r="DT838" s="111">
        <f t="shared" si="2633"/>
        <v>18</v>
      </c>
      <c r="DU838" s="111">
        <f t="shared" si="2634"/>
        <v>18</v>
      </c>
      <c r="DV838" s="602"/>
      <c r="DW838" s="719"/>
      <c r="DX838" s="719"/>
      <c r="DY838" s="719"/>
      <c r="DZ838" s="719"/>
      <c r="EA838" s="719"/>
      <c r="EB838" s="719"/>
      <c r="EC838" s="719"/>
      <c r="ED838" s="909"/>
      <c r="EE838" s="603"/>
    </row>
    <row r="839" spans="1:135" s="604" customFormat="1" ht="15.75" customHeight="1">
      <c r="A839" s="718" t="str">
        <f>A286</f>
        <v>Pumpkin: kg produce</v>
      </c>
      <c r="B839" s="907">
        <f t="shared" ref="B839:S839" si="2667">SUM(B292)</f>
        <v>0</v>
      </c>
      <c r="C839" s="907">
        <f t="shared" si="2667"/>
        <v>0</v>
      </c>
      <c r="D839" s="907">
        <f t="shared" si="2667"/>
        <v>0</v>
      </c>
      <c r="E839" s="907">
        <f t="shared" si="2667"/>
        <v>0</v>
      </c>
      <c r="F839" s="907">
        <f t="shared" si="2667"/>
        <v>0</v>
      </c>
      <c r="G839" s="907">
        <f t="shared" si="2667"/>
        <v>0</v>
      </c>
      <c r="H839" s="907">
        <f t="shared" si="2667"/>
        <v>0</v>
      </c>
      <c r="I839" s="907">
        <f t="shared" si="2667"/>
        <v>0</v>
      </c>
      <c r="J839" s="907">
        <f t="shared" si="2667"/>
        <v>0</v>
      </c>
      <c r="K839" s="907">
        <f t="shared" si="2667"/>
        <v>0</v>
      </c>
      <c r="L839" s="907">
        <f t="shared" si="2667"/>
        <v>0</v>
      </c>
      <c r="M839" s="907">
        <f t="shared" si="2667"/>
        <v>0</v>
      </c>
      <c r="N839" s="907">
        <f t="shared" si="2667"/>
        <v>0</v>
      </c>
      <c r="O839" s="907">
        <f t="shared" si="2667"/>
        <v>0</v>
      </c>
      <c r="P839" s="907">
        <f t="shared" si="2667"/>
        <v>0</v>
      </c>
      <c r="Q839" s="907">
        <f t="shared" si="2667"/>
        <v>1.1752801992528019E-3</v>
      </c>
      <c r="R839" s="907">
        <f t="shared" si="2667"/>
        <v>0</v>
      </c>
      <c r="S839" s="907">
        <f t="shared" si="2667"/>
        <v>0</v>
      </c>
      <c r="T839" s="906"/>
      <c r="U839" s="907">
        <f t="shared" ref="U839:AL839" si="2668">SUM(U292)</f>
        <v>0</v>
      </c>
      <c r="V839" s="907">
        <f t="shared" si="2668"/>
        <v>0</v>
      </c>
      <c r="W839" s="907">
        <f t="shared" si="2668"/>
        <v>0</v>
      </c>
      <c r="X839" s="907">
        <f t="shared" si="2668"/>
        <v>0</v>
      </c>
      <c r="Y839" s="907">
        <f t="shared" si="2668"/>
        <v>0</v>
      </c>
      <c r="Z839" s="907">
        <f t="shared" si="2668"/>
        <v>0</v>
      </c>
      <c r="AA839" s="907">
        <f t="shared" si="2668"/>
        <v>0</v>
      </c>
      <c r="AB839" s="907">
        <f t="shared" si="2668"/>
        <v>0</v>
      </c>
      <c r="AC839" s="907">
        <f t="shared" si="2668"/>
        <v>0</v>
      </c>
      <c r="AD839" s="907">
        <f t="shared" si="2668"/>
        <v>0</v>
      </c>
      <c r="AE839" s="907">
        <f t="shared" si="2668"/>
        <v>0</v>
      </c>
      <c r="AF839" s="907">
        <f t="shared" si="2668"/>
        <v>0</v>
      </c>
      <c r="AG839" s="907">
        <f t="shared" si="2668"/>
        <v>0</v>
      </c>
      <c r="AH839" s="907">
        <f t="shared" si="2668"/>
        <v>0</v>
      </c>
      <c r="AI839" s="907">
        <f t="shared" si="2668"/>
        <v>0</v>
      </c>
      <c r="AJ839" s="907">
        <f t="shared" si="2668"/>
        <v>0</v>
      </c>
      <c r="AK839" s="907">
        <f t="shared" si="2668"/>
        <v>0</v>
      </c>
      <c r="AL839" s="907">
        <f t="shared" si="2668"/>
        <v>0</v>
      </c>
      <c r="AM839" s="906"/>
      <c r="AN839" s="907">
        <f t="shared" ref="AN839:BE839" si="2669">SUM(AN292)</f>
        <v>1.1752801992528019E-3</v>
      </c>
      <c r="AO839" s="907">
        <f t="shared" si="2669"/>
        <v>0</v>
      </c>
      <c r="AP839" s="907">
        <f t="shared" si="2669"/>
        <v>0</v>
      </c>
      <c r="AQ839" s="907">
        <f t="shared" si="2669"/>
        <v>0</v>
      </c>
      <c r="AR839" s="907">
        <f t="shared" si="2669"/>
        <v>0</v>
      </c>
      <c r="AS839" s="907">
        <f t="shared" si="2669"/>
        <v>0</v>
      </c>
      <c r="AT839" s="907">
        <f t="shared" si="2669"/>
        <v>4.7011207970112077E-4</v>
      </c>
      <c r="AU839" s="907">
        <f t="shared" si="2669"/>
        <v>1.1752801992528019E-3</v>
      </c>
      <c r="AV839" s="907">
        <f t="shared" si="2669"/>
        <v>0</v>
      </c>
      <c r="AW839" s="907">
        <f t="shared" si="2669"/>
        <v>2.0147660558619464E-3</v>
      </c>
      <c r="AX839" s="907">
        <f t="shared" si="2669"/>
        <v>0</v>
      </c>
      <c r="AY839" s="907">
        <f t="shared" si="2669"/>
        <v>0</v>
      </c>
      <c r="AZ839" s="907">
        <f t="shared" si="2669"/>
        <v>0</v>
      </c>
      <c r="BA839" s="907">
        <f t="shared" si="2669"/>
        <v>0</v>
      </c>
      <c r="BB839" s="907">
        <f t="shared" si="2669"/>
        <v>0</v>
      </c>
      <c r="BC839" s="907">
        <f t="shared" si="2669"/>
        <v>0</v>
      </c>
      <c r="BD839" s="907">
        <f t="shared" si="2669"/>
        <v>0</v>
      </c>
      <c r="BE839" s="907">
        <f t="shared" si="2669"/>
        <v>0</v>
      </c>
      <c r="BF839" s="906"/>
      <c r="BG839" s="907">
        <f t="shared" ref="BG839:BX839" si="2670">SUM(BG292)</f>
        <v>0</v>
      </c>
      <c r="BH839" s="907">
        <f t="shared" si="2670"/>
        <v>0</v>
      </c>
      <c r="BI839" s="907">
        <f t="shared" si="2670"/>
        <v>0</v>
      </c>
      <c r="BJ839" s="907">
        <f t="shared" si="2670"/>
        <v>0</v>
      </c>
      <c r="BK839" s="907">
        <f t="shared" si="2670"/>
        <v>1.8804483188044831E-3</v>
      </c>
      <c r="BL839" s="907">
        <f t="shared" si="2670"/>
        <v>0</v>
      </c>
      <c r="BM839" s="907">
        <f t="shared" si="2670"/>
        <v>0</v>
      </c>
      <c r="BN839" s="907">
        <f t="shared" si="2670"/>
        <v>3.7608966376089662E-3</v>
      </c>
      <c r="BO839" s="907">
        <f t="shared" si="2670"/>
        <v>0</v>
      </c>
      <c r="BP839" s="907">
        <f t="shared" si="2670"/>
        <v>0</v>
      </c>
      <c r="BQ839" s="907">
        <f t="shared" si="2670"/>
        <v>2.0147660558619464E-2</v>
      </c>
      <c r="BR839" s="907">
        <f t="shared" si="2670"/>
        <v>0</v>
      </c>
      <c r="BS839" s="907">
        <f t="shared" si="2670"/>
        <v>0</v>
      </c>
      <c r="BT839" s="907">
        <f t="shared" si="2670"/>
        <v>0</v>
      </c>
      <c r="BU839" s="907">
        <f t="shared" si="2670"/>
        <v>0</v>
      </c>
      <c r="BV839" s="907">
        <f t="shared" si="2670"/>
        <v>0</v>
      </c>
      <c r="BW839" s="907">
        <f t="shared" si="2670"/>
        <v>0</v>
      </c>
      <c r="BX839" s="907">
        <f t="shared" si="2670"/>
        <v>0</v>
      </c>
      <c r="BY839" s="906"/>
      <c r="BZ839" s="907">
        <f>SUM(BZ292)</f>
        <v>0</v>
      </c>
      <c r="CA839" s="907">
        <f>SUM(CA292)</f>
        <v>0</v>
      </c>
      <c r="CB839" s="907">
        <f>SUM(CB292)</f>
        <v>1.5670402656704026E-3</v>
      </c>
      <c r="CC839" s="907">
        <f>SUM(CC292)</f>
        <v>4.7011207970112075E-3</v>
      </c>
      <c r="CD839" s="723">
        <f t="shared" si="2591"/>
        <v>0</v>
      </c>
      <c r="CE839" s="723">
        <f t="shared" si="2592"/>
        <v>0</v>
      </c>
      <c r="CF839" s="723">
        <f t="shared" si="2593"/>
        <v>1.762920298879203E-4</v>
      </c>
      <c r="CG839" s="790">
        <f t="shared" si="2594"/>
        <v>3.5258405977584071E-4</v>
      </c>
      <c r="CH839" s="1376">
        <f t="shared" si="2595"/>
        <v>0</v>
      </c>
      <c r="CI839" s="1377">
        <f t="shared" si="2596"/>
        <v>0</v>
      </c>
      <c r="CJ839" s="1378">
        <f t="shared" si="2597"/>
        <v>0</v>
      </c>
      <c r="CK839" s="1378">
        <f t="shared" si="2598"/>
        <v>0</v>
      </c>
      <c r="CL839" s="1378">
        <f t="shared" si="2599"/>
        <v>0</v>
      </c>
      <c r="CM839" s="1378">
        <f t="shared" si="2600"/>
        <v>0</v>
      </c>
      <c r="CN839" s="1378">
        <f t="shared" si="2601"/>
        <v>0</v>
      </c>
      <c r="CO839" s="1379">
        <f t="shared" si="2602"/>
        <v>0</v>
      </c>
      <c r="CP839" s="1379">
        <f t="shared" si="2603"/>
        <v>0</v>
      </c>
      <c r="CQ839" s="1379">
        <f t="shared" si="2604"/>
        <v>0</v>
      </c>
      <c r="CR839" s="1379">
        <f t="shared" si="2605"/>
        <v>0</v>
      </c>
      <c r="CS839" s="1378">
        <f t="shared" si="2606"/>
        <v>0</v>
      </c>
      <c r="CT839" s="1378">
        <f t="shared" si="2607"/>
        <v>0</v>
      </c>
      <c r="CU839" s="1378">
        <f t="shared" si="2608"/>
        <v>0</v>
      </c>
      <c r="CV839" s="1378">
        <f t="shared" si="2609"/>
        <v>0</v>
      </c>
      <c r="CW839" s="1378">
        <f t="shared" si="2610"/>
        <v>0</v>
      </c>
      <c r="CX839" s="1377">
        <f t="shared" si="2611"/>
        <v>0</v>
      </c>
      <c r="CY839" s="1380">
        <f t="shared" si="2612"/>
        <v>1.1752801992528019E-3</v>
      </c>
      <c r="CZ839" s="638">
        <f t="shared" si="2613"/>
        <v>0</v>
      </c>
      <c r="DA839" s="639">
        <f t="shared" si="2614"/>
        <v>0</v>
      </c>
      <c r="DB839" s="640">
        <f t="shared" si="2615"/>
        <v>0</v>
      </c>
      <c r="DC839" s="640">
        <f t="shared" si="2616"/>
        <v>0</v>
      </c>
      <c r="DD839" s="640">
        <f t="shared" si="2617"/>
        <v>0</v>
      </c>
      <c r="DE839" s="640">
        <f t="shared" si="2618"/>
        <v>0</v>
      </c>
      <c r="DF839" s="640">
        <f t="shared" si="2619"/>
        <v>0</v>
      </c>
      <c r="DG839" s="641">
        <f t="shared" si="2620"/>
        <v>0</v>
      </c>
      <c r="DH839" s="641">
        <f t="shared" si="2621"/>
        <v>0</v>
      </c>
      <c r="DI839" s="641">
        <f t="shared" si="2622"/>
        <v>0</v>
      </c>
      <c r="DJ839" s="641">
        <f t="shared" si="2623"/>
        <v>0</v>
      </c>
      <c r="DK839" s="640">
        <f t="shared" si="2624"/>
        <v>0</v>
      </c>
      <c r="DL839" s="640">
        <f t="shared" si="2625"/>
        <v>0</v>
      </c>
      <c r="DM839" s="640">
        <f t="shared" si="2626"/>
        <v>0</v>
      </c>
      <c r="DN839" s="640">
        <f t="shared" si="2627"/>
        <v>0</v>
      </c>
      <c r="DO839" s="640">
        <f t="shared" si="2628"/>
        <v>0</v>
      </c>
      <c r="DP839" s="639">
        <f t="shared" si="2629"/>
        <v>0</v>
      </c>
      <c r="DQ839" s="638">
        <f t="shared" si="2630"/>
        <v>0</v>
      </c>
      <c r="DR839" s="753">
        <f t="shared" si="2631"/>
        <v>18</v>
      </c>
      <c r="DS839" s="111">
        <f t="shared" si="2632"/>
        <v>18</v>
      </c>
      <c r="DT839" s="111">
        <f t="shared" si="2633"/>
        <v>18</v>
      </c>
      <c r="DU839" s="111">
        <f t="shared" si="2634"/>
        <v>18</v>
      </c>
      <c r="DV839" s="602"/>
      <c r="DW839" s="719"/>
      <c r="DX839" s="719"/>
      <c r="DY839" s="719"/>
      <c r="DZ839" s="719"/>
      <c r="EA839" s="719"/>
      <c r="EB839" s="719"/>
      <c r="EC839" s="719"/>
      <c r="ED839" s="909"/>
      <c r="EE839" s="603"/>
    </row>
    <row r="840" spans="1:135" s="604" customFormat="1" ht="15.75" customHeight="1">
      <c r="A840" s="718" t="str">
        <f>A293</f>
        <v>Other crop: kg produced</v>
      </c>
      <c r="B840" s="907">
        <f t="shared" ref="B840:S840" si="2671">SUM(B299)</f>
        <v>0</v>
      </c>
      <c r="C840" s="907">
        <f t="shared" si="2671"/>
        <v>0</v>
      </c>
      <c r="D840" s="907">
        <f t="shared" si="2671"/>
        <v>0</v>
      </c>
      <c r="E840" s="907">
        <f t="shared" si="2671"/>
        <v>0</v>
      </c>
      <c r="F840" s="907">
        <f t="shared" si="2671"/>
        <v>0</v>
      </c>
      <c r="G840" s="907">
        <f t="shared" si="2671"/>
        <v>0</v>
      </c>
      <c r="H840" s="907">
        <f t="shared" si="2671"/>
        <v>0</v>
      </c>
      <c r="I840" s="907">
        <f t="shared" si="2671"/>
        <v>0</v>
      </c>
      <c r="J840" s="907">
        <f t="shared" si="2671"/>
        <v>0</v>
      </c>
      <c r="K840" s="907">
        <f t="shared" si="2671"/>
        <v>0</v>
      </c>
      <c r="L840" s="907">
        <f t="shared" si="2671"/>
        <v>0</v>
      </c>
      <c r="M840" s="907">
        <f t="shared" si="2671"/>
        <v>0</v>
      </c>
      <c r="N840" s="907">
        <f t="shared" si="2671"/>
        <v>0</v>
      </c>
      <c r="O840" s="907">
        <f t="shared" si="2671"/>
        <v>0</v>
      </c>
      <c r="P840" s="907">
        <f t="shared" si="2671"/>
        <v>0</v>
      </c>
      <c r="Q840" s="907">
        <f t="shared" si="2671"/>
        <v>0</v>
      </c>
      <c r="R840" s="907">
        <f t="shared" si="2671"/>
        <v>0</v>
      </c>
      <c r="S840" s="907">
        <f t="shared" si="2671"/>
        <v>0</v>
      </c>
      <c r="T840" s="906"/>
      <c r="U840" s="907">
        <f t="shared" ref="U840:AL840" si="2672">SUM(U299)</f>
        <v>0</v>
      </c>
      <c r="V840" s="907">
        <f t="shared" si="2672"/>
        <v>0</v>
      </c>
      <c r="W840" s="907">
        <f t="shared" si="2672"/>
        <v>0</v>
      </c>
      <c r="X840" s="907">
        <f t="shared" si="2672"/>
        <v>0</v>
      </c>
      <c r="Y840" s="907">
        <f t="shared" si="2672"/>
        <v>0</v>
      </c>
      <c r="Z840" s="907">
        <f t="shared" si="2672"/>
        <v>0</v>
      </c>
      <c r="AA840" s="907">
        <f t="shared" si="2672"/>
        <v>0</v>
      </c>
      <c r="AB840" s="907">
        <f t="shared" si="2672"/>
        <v>0</v>
      </c>
      <c r="AC840" s="907">
        <f t="shared" si="2672"/>
        <v>0</v>
      </c>
      <c r="AD840" s="907">
        <f t="shared" si="2672"/>
        <v>0</v>
      </c>
      <c r="AE840" s="907">
        <f t="shared" si="2672"/>
        <v>0</v>
      </c>
      <c r="AF840" s="907">
        <f t="shared" si="2672"/>
        <v>0</v>
      </c>
      <c r="AG840" s="907">
        <f t="shared" si="2672"/>
        <v>0</v>
      </c>
      <c r="AH840" s="907">
        <f t="shared" si="2672"/>
        <v>0</v>
      </c>
      <c r="AI840" s="907">
        <f t="shared" si="2672"/>
        <v>0</v>
      </c>
      <c r="AJ840" s="907">
        <f t="shared" si="2672"/>
        <v>0</v>
      </c>
      <c r="AK840" s="907">
        <f t="shared" si="2672"/>
        <v>0</v>
      </c>
      <c r="AL840" s="907">
        <f t="shared" si="2672"/>
        <v>0</v>
      </c>
      <c r="AM840" s="906"/>
      <c r="AN840" s="907">
        <f t="shared" ref="AN840:BE840" si="2673">SUM(AN299)</f>
        <v>0</v>
      </c>
      <c r="AO840" s="907">
        <f t="shared" si="2673"/>
        <v>0</v>
      </c>
      <c r="AP840" s="907">
        <f t="shared" si="2673"/>
        <v>0</v>
      </c>
      <c r="AQ840" s="907">
        <f t="shared" si="2673"/>
        <v>0</v>
      </c>
      <c r="AR840" s="907">
        <f t="shared" si="2673"/>
        <v>0</v>
      </c>
      <c r="AS840" s="907">
        <f t="shared" si="2673"/>
        <v>0</v>
      </c>
      <c r="AT840" s="907">
        <f t="shared" si="2673"/>
        <v>0</v>
      </c>
      <c r="AU840" s="907">
        <f t="shared" si="2673"/>
        <v>0</v>
      </c>
      <c r="AV840" s="907">
        <f t="shared" si="2673"/>
        <v>0</v>
      </c>
      <c r="AW840" s="907">
        <f t="shared" si="2673"/>
        <v>0</v>
      </c>
      <c r="AX840" s="907">
        <f t="shared" si="2673"/>
        <v>0</v>
      </c>
      <c r="AY840" s="907">
        <f t="shared" si="2673"/>
        <v>0</v>
      </c>
      <c r="AZ840" s="907">
        <f t="shared" si="2673"/>
        <v>0</v>
      </c>
      <c r="BA840" s="907">
        <f t="shared" si="2673"/>
        <v>0</v>
      </c>
      <c r="BB840" s="907">
        <f t="shared" si="2673"/>
        <v>0</v>
      </c>
      <c r="BC840" s="907">
        <f t="shared" si="2673"/>
        <v>0</v>
      </c>
      <c r="BD840" s="907">
        <f t="shared" si="2673"/>
        <v>0</v>
      </c>
      <c r="BE840" s="907">
        <f t="shared" si="2673"/>
        <v>0</v>
      </c>
      <c r="BF840" s="906"/>
      <c r="BG840" s="907">
        <f t="shared" ref="BG840:BX840" si="2674">SUM(BG299)</f>
        <v>0</v>
      </c>
      <c r="BH840" s="907">
        <f t="shared" si="2674"/>
        <v>0</v>
      </c>
      <c r="BI840" s="907">
        <f t="shared" si="2674"/>
        <v>0</v>
      </c>
      <c r="BJ840" s="907">
        <f t="shared" si="2674"/>
        <v>0</v>
      </c>
      <c r="BK840" s="907">
        <f t="shared" si="2674"/>
        <v>0</v>
      </c>
      <c r="BL840" s="907">
        <f t="shared" si="2674"/>
        <v>0</v>
      </c>
      <c r="BM840" s="907">
        <f t="shared" si="2674"/>
        <v>0</v>
      </c>
      <c r="BN840" s="907">
        <f t="shared" si="2674"/>
        <v>0</v>
      </c>
      <c r="BO840" s="907">
        <f t="shared" si="2674"/>
        <v>0</v>
      </c>
      <c r="BP840" s="907">
        <f t="shared" si="2674"/>
        <v>0</v>
      </c>
      <c r="BQ840" s="907">
        <f t="shared" si="2674"/>
        <v>0</v>
      </c>
      <c r="BR840" s="907">
        <f t="shared" si="2674"/>
        <v>0</v>
      </c>
      <c r="BS840" s="907">
        <f t="shared" si="2674"/>
        <v>0</v>
      </c>
      <c r="BT840" s="907">
        <f t="shared" si="2674"/>
        <v>0</v>
      </c>
      <c r="BU840" s="907">
        <f t="shared" si="2674"/>
        <v>0</v>
      </c>
      <c r="BV840" s="907">
        <f t="shared" si="2674"/>
        <v>0</v>
      </c>
      <c r="BW840" s="907">
        <f t="shared" si="2674"/>
        <v>0</v>
      </c>
      <c r="BX840" s="907">
        <f t="shared" si="2674"/>
        <v>0</v>
      </c>
      <c r="BY840" s="906"/>
      <c r="BZ840" s="907">
        <f>SUM(BZ299)</f>
        <v>0</v>
      </c>
      <c r="CA840" s="907">
        <f>SUM(CA299)</f>
        <v>0</v>
      </c>
      <c r="CB840" s="907">
        <f>SUM(CB299)</f>
        <v>0</v>
      </c>
      <c r="CC840" s="907">
        <f>SUM(CC299)</f>
        <v>0</v>
      </c>
      <c r="CD840" s="723">
        <f t="shared" si="2591"/>
        <v>0</v>
      </c>
      <c r="CE840" s="723">
        <f t="shared" si="2592"/>
        <v>0</v>
      </c>
      <c r="CF840" s="723">
        <f t="shared" si="2593"/>
        <v>0</v>
      </c>
      <c r="CG840" s="790">
        <f t="shared" si="2594"/>
        <v>0</v>
      </c>
      <c r="CH840" s="1376">
        <f t="shared" si="2595"/>
        <v>0</v>
      </c>
      <c r="CI840" s="1377">
        <f t="shared" si="2596"/>
        <v>0</v>
      </c>
      <c r="CJ840" s="1378">
        <f t="shared" si="2597"/>
        <v>0</v>
      </c>
      <c r="CK840" s="1378">
        <f t="shared" si="2598"/>
        <v>0</v>
      </c>
      <c r="CL840" s="1378">
        <f t="shared" si="2599"/>
        <v>0</v>
      </c>
      <c r="CM840" s="1378">
        <f t="shared" si="2600"/>
        <v>0</v>
      </c>
      <c r="CN840" s="1378">
        <f t="shared" si="2601"/>
        <v>0</v>
      </c>
      <c r="CO840" s="1379">
        <f t="shared" si="2602"/>
        <v>0</v>
      </c>
      <c r="CP840" s="1379">
        <f t="shared" si="2603"/>
        <v>0</v>
      </c>
      <c r="CQ840" s="1379">
        <f t="shared" si="2604"/>
        <v>0</v>
      </c>
      <c r="CR840" s="1379">
        <f t="shared" si="2605"/>
        <v>0</v>
      </c>
      <c r="CS840" s="1378">
        <f t="shared" si="2606"/>
        <v>0</v>
      </c>
      <c r="CT840" s="1378">
        <f t="shared" si="2607"/>
        <v>0</v>
      </c>
      <c r="CU840" s="1378">
        <f t="shared" si="2608"/>
        <v>0</v>
      </c>
      <c r="CV840" s="1378">
        <f t="shared" si="2609"/>
        <v>0</v>
      </c>
      <c r="CW840" s="1378">
        <f t="shared" si="2610"/>
        <v>0</v>
      </c>
      <c r="CX840" s="1377">
        <f t="shared" si="2611"/>
        <v>0</v>
      </c>
      <c r="CY840" s="1380">
        <f t="shared" si="2612"/>
        <v>0</v>
      </c>
      <c r="CZ840" s="638">
        <f t="shared" si="2613"/>
        <v>0</v>
      </c>
      <c r="DA840" s="639">
        <f t="shared" si="2614"/>
        <v>0</v>
      </c>
      <c r="DB840" s="640">
        <f t="shared" si="2615"/>
        <v>0</v>
      </c>
      <c r="DC840" s="640">
        <f t="shared" si="2616"/>
        <v>0</v>
      </c>
      <c r="DD840" s="640">
        <f t="shared" si="2617"/>
        <v>0</v>
      </c>
      <c r="DE840" s="640">
        <f t="shared" si="2618"/>
        <v>0</v>
      </c>
      <c r="DF840" s="640">
        <f t="shared" si="2619"/>
        <v>0</v>
      </c>
      <c r="DG840" s="641">
        <f t="shared" si="2620"/>
        <v>0</v>
      </c>
      <c r="DH840" s="641">
        <f t="shared" si="2621"/>
        <v>0</v>
      </c>
      <c r="DI840" s="641">
        <f t="shared" si="2622"/>
        <v>0</v>
      </c>
      <c r="DJ840" s="641">
        <f t="shared" si="2623"/>
        <v>0</v>
      </c>
      <c r="DK840" s="640">
        <f t="shared" si="2624"/>
        <v>0</v>
      </c>
      <c r="DL840" s="640">
        <f t="shared" si="2625"/>
        <v>0</v>
      </c>
      <c r="DM840" s="640">
        <f t="shared" si="2626"/>
        <v>0</v>
      </c>
      <c r="DN840" s="640">
        <f t="shared" si="2627"/>
        <v>0</v>
      </c>
      <c r="DO840" s="640">
        <f t="shared" si="2628"/>
        <v>0</v>
      </c>
      <c r="DP840" s="639">
        <f t="shared" si="2629"/>
        <v>0</v>
      </c>
      <c r="DQ840" s="638">
        <f t="shared" si="2630"/>
        <v>0</v>
      </c>
      <c r="DR840" s="753">
        <f t="shared" si="2631"/>
        <v>18</v>
      </c>
      <c r="DS840" s="111">
        <f t="shared" si="2632"/>
        <v>18</v>
      </c>
      <c r="DT840" s="111">
        <f t="shared" si="2633"/>
        <v>18</v>
      </c>
      <c r="DU840" s="111">
        <f t="shared" si="2634"/>
        <v>18</v>
      </c>
      <c r="DV840" s="602"/>
      <c r="DW840" s="719"/>
      <c r="DX840" s="719"/>
      <c r="DY840" s="719"/>
      <c r="DZ840" s="719"/>
      <c r="EA840" s="719"/>
      <c r="EB840" s="719"/>
      <c r="EC840" s="719"/>
      <c r="ED840" s="909"/>
      <c r="EE840" s="603"/>
    </row>
    <row r="841" spans="1:135" s="604" customFormat="1" ht="15.75" customHeight="1">
      <c r="A841" s="905" t="str">
        <f>A300</f>
        <v>Cassava: no. local meas.</v>
      </c>
      <c r="B841" s="907">
        <f t="shared" ref="B841:S841" si="2675">SUM(B309)</f>
        <v>0</v>
      </c>
      <c r="C841" s="907">
        <f t="shared" si="2675"/>
        <v>0</v>
      </c>
      <c r="D841" s="907">
        <f t="shared" si="2675"/>
        <v>0</v>
      </c>
      <c r="E841" s="907">
        <f t="shared" si="2675"/>
        <v>0</v>
      </c>
      <c r="F841" s="907">
        <f t="shared" si="2675"/>
        <v>0</v>
      </c>
      <c r="G841" s="907">
        <f t="shared" si="2675"/>
        <v>0</v>
      </c>
      <c r="H841" s="907">
        <f t="shared" si="2675"/>
        <v>0</v>
      </c>
      <c r="I841" s="907">
        <f t="shared" si="2675"/>
        <v>0</v>
      </c>
      <c r="J841" s="907">
        <f t="shared" si="2675"/>
        <v>0</v>
      </c>
      <c r="K841" s="907">
        <f t="shared" si="2675"/>
        <v>0</v>
      </c>
      <c r="L841" s="907">
        <f t="shared" si="2675"/>
        <v>0</v>
      </c>
      <c r="M841" s="907">
        <f t="shared" si="2675"/>
        <v>0</v>
      </c>
      <c r="N841" s="907">
        <f t="shared" si="2675"/>
        <v>0</v>
      </c>
      <c r="O841" s="907">
        <f t="shared" si="2675"/>
        <v>0</v>
      </c>
      <c r="P841" s="907">
        <f t="shared" si="2675"/>
        <v>0</v>
      </c>
      <c r="Q841" s="907">
        <f t="shared" si="2675"/>
        <v>0</v>
      </c>
      <c r="R841" s="907">
        <f t="shared" si="2675"/>
        <v>0</v>
      </c>
      <c r="S841" s="907">
        <f t="shared" si="2675"/>
        <v>0</v>
      </c>
      <c r="T841" s="906"/>
      <c r="U841" s="907">
        <f t="shared" ref="U841:AL841" si="2676">SUM(U309)</f>
        <v>0</v>
      </c>
      <c r="V841" s="907">
        <f t="shared" si="2676"/>
        <v>0</v>
      </c>
      <c r="W841" s="907">
        <f t="shared" si="2676"/>
        <v>0</v>
      </c>
      <c r="X841" s="907">
        <f t="shared" si="2676"/>
        <v>0</v>
      </c>
      <c r="Y841" s="907">
        <f t="shared" si="2676"/>
        <v>0</v>
      </c>
      <c r="Z841" s="907">
        <f t="shared" si="2676"/>
        <v>0</v>
      </c>
      <c r="AA841" s="907">
        <f t="shared" si="2676"/>
        <v>0</v>
      </c>
      <c r="AB841" s="907">
        <f t="shared" si="2676"/>
        <v>0</v>
      </c>
      <c r="AC841" s="907">
        <f t="shared" si="2676"/>
        <v>0</v>
      </c>
      <c r="AD841" s="907">
        <f t="shared" si="2676"/>
        <v>0</v>
      </c>
      <c r="AE841" s="907">
        <f t="shared" si="2676"/>
        <v>0</v>
      </c>
      <c r="AF841" s="907">
        <f t="shared" si="2676"/>
        <v>0</v>
      </c>
      <c r="AG841" s="907">
        <f t="shared" si="2676"/>
        <v>0</v>
      </c>
      <c r="AH841" s="907">
        <f t="shared" si="2676"/>
        <v>0</v>
      </c>
      <c r="AI841" s="907">
        <f t="shared" si="2676"/>
        <v>0</v>
      </c>
      <c r="AJ841" s="907">
        <f t="shared" si="2676"/>
        <v>0</v>
      </c>
      <c r="AK841" s="907">
        <f t="shared" si="2676"/>
        <v>0</v>
      </c>
      <c r="AL841" s="907">
        <f t="shared" si="2676"/>
        <v>0</v>
      </c>
      <c r="AM841" s="906"/>
      <c r="AN841" s="907">
        <f t="shared" ref="AN841:BE841" si="2677">SUM(AN309)</f>
        <v>0</v>
      </c>
      <c r="AO841" s="907">
        <f t="shared" si="2677"/>
        <v>0</v>
      </c>
      <c r="AP841" s="907">
        <f t="shared" si="2677"/>
        <v>0</v>
      </c>
      <c r="AQ841" s="907">
        <f t="shared" si="2677"/>
        <v>0</v>
      </c>
      <c r="AR841" s="907">
        <f t="shared" si="2677"/>
        <v>0</v>
      </c>
      <c r="AS841" s="907">
        <f t="shared" si="2677"/>
        <v>0</v>
      </c>
      <c r="AT841" s="907">
        <f t="shared" si="2677"/>
        <v>0</v>
      </c>
      <c r="AU841" s="907">
        <f t="shared" si="2677"/>
        <v>0</v>
      </c>
      <c r="AV841" s="907">
        <f t="shared" si="2677"/>
        <v>0</v>
      </c>
      <c r="AW841" s="907">
        <f t="shared" si="2677"/>
        <v>0</v>
      </c>
      <c r="AX841" s="907">
        <f t="shared" si="2677"/>
        <v>0</v>
      </c>
      <c r="AY841" s="907">
        <f t="shared" si="2677"/>
        <v>0</v>
      </c>
      <c r="AZ841" s="907">
        <f t="shared" si="2677"/>
        <v>0</v>
      </c>
      <c r="BA841" s="907">
        <f t="shared" si="2677"/>
        <v>0</v>
      </c>
      <c r="BB841" s="907">
        <f t="shared" si="2677"/>
        <v>0</v>
      </c>
      <c r="BC841" s="907">
        <f t="shared" si="2677"/>
        <v>0</v>
      </c>
      <c r="BD841" s="907">
        <f t="shared" si="2677"/>
        <v>0</v>
      </c>
      <c r="BE841" s="907">
        <f t="shared" si="2677"/>
        <v>0</v>
      </c>
      <c r="BF841" s="906"/>
      <c r="BG841" s="907">
        <f t="shared" ref="BG841:BX841" si="2678">SUM(BG309)</f>
        <v>0</v>
      </c>
      <c r="BH841" s="907">
        <f t="shared" si="2678"/>
        <v>0</v>
      </c>
      <c r="BI841" s="907">
        <f t="shared" si="2678"/>
        <v>0</v>
      </c>
      <c r="BJ841" s="907">
        <f t="shared" si="2678"/>
        <v>0</v>
      </c>
      <c r="BK841" s="907">
        <f t="shared" si="2678"/>
        <v>0</v>
      </c>
      <c r="BL841" s="907">
        <f t="shared" si="2678"/>
        <v>0</v>
      </c>
      <c r="BM841" s="907">
        <f t="shared" si="2678"/>
        <v>0</v>
      </c>
      <c r="BN841" s="907">
        <f t="shared" si="2678"/>
        <v>0</v>
      </c>
      <c r="BO841" s="907">
        <f t="shared" si="2678"/>
        <v>0</v>
      </c>
      <c r="BP841" s="907">
        <f t="shared" si="2678"/>
        <v>0</v>
      </c>
      <c r="BQ841" s="907">
        <f t="shared" si="2678"/>
        <v>0</v>
      </c>
      <c r="BR841" s="907">
        <f t="shared" si="2678"/>
        <v>0</v>
      </c>
      <c r="BS841" s="907">
        <f t="shared" si="2678"/>
        <v>0</v>
      </c>
      <c r="BT841" s="907">
        <f t="shared" si="2678"/>
        <v>0</v>
      </c>
      <c r="BU841" s="907">
        <f t="shared" si="2678"/>
        <v>0</v>
      </c>
      <c r="BV841" s="907">
        <f t="shared" si="2678"/>
        <v>0</v>
      </c>
      <c r="BW841" s="907">
        <f t="shared" si="2678"/>
        <v>0</v>
      </c>
      <c r="BX841" s="907">
        <f t="shared" si="2678"/>
        <v>0</v>
      </c>
      <c r="BY841" s="906"/>
      <c r="BZ841" s="907">
        <f>SUM(BZ309)</f>
        <v>0</v>
      </c>
      <c r="CA841" s="907">
        <f>SUM(CA309)</f>
        <v>0</v>
      </c>
      <c r="CB841" s="907">
        <f>SUM(CB309)</f>
        <v>0</v>
      </c>
      <c r="CC841" s="907">
        <f>SUM(CC309)</f>
        <v>0</v>
      </c>
      <c r="CD841" s="723">
        <f t="shared" si="2591"/>
        <v>0</v>
      </c>
      <c r="CE841" s="723">
        <f t="shared" si="2592"/>
        <v>0</v>
      </c>
      <c r="CF841" s="723">
        <f t="shared" si="2593"/>
        <v>0</v>
      </c>
      <c r="CG841" s="790">
        <f t="shared" si="2594"/>
        <v>0</v>
      </c>
      <c r="CH841" s="1376">
        <f t="shared" si="2595"/>
        <v>0</v>
      </c>
      <c r="CI841" s="1377">
        <f t="shared" si="2596"/>
        <v>0</v>
      </c>
      <c r="CJ841" s="1378">
        <f t="shared" si="2597"/>
        <v>0</v>
      </c>
      <c r="CK841" s="1378">
        <f t="shared" si="2598"/>
        <v>0</v>
      </c>
      <c r="CL841" s="1378">
        <f t="shared" si="2599"/>
        <v>0</v>
      </c>
      <c r="CM841" s="1378">
        <f t="shared" si="2600"/>
        <v>0</v>
      </c>
      <c r="CN841" s="1378">
        <f t="shared" si="2601"/>
        <v>0</v>
      </c>
      <c r="CO841" s="1379">
        <f t="shared" si="2602"/>
        <v>0</v>
      </c>
      <c r="CP841" s="1379">
        <f t="shared" si="2603"/>
        <v>0</v>
      </c>
      <c r="CQ841" s="1379">
        <f t="shared" si="2604"/>
        <v>0</v>
      </c>
      <c r="CR841" s="1379">
        <f t="shared" si="2605"/>
        <v>0</v>
      </c>
      <c r="CS841" s="1378">
        <f t="shared" si="2606"/>
        <v>0</v>
      </c>
      <c r="CT841" s="1378">
        <f t="shared" si="2607"/>
        <v>0</v>
      </c>
      <c r="CU841" s="1378">
        <f t="shared" si="2608"/>
        <v>0</v>
      </c>
      <c r="CV841" s="1378">
        <f t="shared" si="2609"/>
        <v>0</v>
      </c>
      <c r="CW841" s="1378">
        <f t="shared" si="2610"/>
        <v>0</v>
      </c>
      <c r="CX841" s="1377">
        <f t="shared" si="2611"/>
        <v>0</v>
      </c>
      <c r="CY841" s="1380">
        <f t="shared" si="2612"/>
        <v>0</v>
      </c>
      <c r="CZ841" s="638">
        <f t="shared" si="2613"/>
        <v>0</v>
      </c>
      <c r="DA841" s="639">
        <f t="shared" si="2614"/>
        <v>0</v>
      </c>
      <c r="DB841" s="640">
        <f t="shared" si="2615"/>
        <v>0</v>
      </c>
      <c r="DC841" s="640">
        <f t="shared" si="2616"/>
        <v>0</v>
      </c>
      <c r="DD841" s="640">
        <f t="shared" si="2617"/>
        <v>0</v>
      </c>
      <c r="DE841" s="640">
        <f t="shared" si="2618"/>
        <v>0</v>
      </c>
      <c r="DF841" s="640">
        <f t="shared" si="2619"/>
        <v>0</v>
      </c>
      <c r="DG841" s="641">
        <f t="shared" si="2620"/>
        <v>0</v>
      </c>
      <c r="DH841" s="641">
        <f t="shared" si="2621"/>
        <v>0</v>
      </c>
      <c r="DI841" s="641">
        <f t="shared" si="2622"/>
        <v>0</v>
      </c>
      <c r="DJ841" s="641">
        <f t="shared" si="2623"/>
        <v>0</v>
      </c>
      <c r="DK841" s="640">
        <f t="shared" si="2624"/>
        <v>0</v>
      </c>
      <c r="DL841" s="640">
        <f t="shared" si="2625"/>
        <v>0</v>
      </c>
      <c r="DM841" s="640">
        <f t="shared" si="2626"/>
        <v>0</v>
      </c>
      <c r="DN841" s="640">
        <f t="shared" si="2627"/>
        <v>0</v>
      </c>
      <c r="DO841" s="640">
        <f t="shared" si="2628"/>
        <v>0</v>
      </c>
      <c r="DP841" s="639">
        <f t="shared" si="2629"/>
        <v>0</v>
      </c>
      <c r="DQ841" s="638">
        <f t="shared" si="2630"/>
        <v>0</v>
      </c>
      <c r="DR841" s="753">
        <f t="shared" si="2631"/>
        <v>18</v>
      </c>
      <c r="DS841" s="111">
        <f t="shared" si="2632"/>
        <v>18</v>
      </c>
      <c r="DT841" s="111">
        <f t="shared" si="2633"/>
        <v>18</v>
      </c>
      <c r="DU841" s="111">
        <f t="shared" si="2634"/>
        <v>18</v>
      </c>
      <c r="DV841" s="602"/>
      <c r="DW841" s="719"/>
      <c r="DX841" s="719"/>
      <c r="DY841" s="719"/>
      <c r="DZ841" s="719"/>
      <c r="EA841" s="719"/>
      <c r="EB841" s="719"/>
      <c r="EC841" s="719"/>
      <c r="ED841" s="909"/>
      <c r="EE841" s="603"/>
    </row>
    <row r="842" spans="1:135" s="604" customFormat="1" ht="15.75" customHeight="1">
      <c r="A842" s="718" t="str">
        <f>A310</f>
        <v>Water melon: no. local meas</v>
      </c>
      <c r="B842" s="907">
        <f t="shared" ref="B842:S842" si="2679">SUM(B319)</f>
        <v>0</v>
      </c>
      <c r="C842" s="907">
        <f t="shared" si="2679"/>
        <v>0</v>
      </c>
      <c r="D842" s="907">
        <f t="shared" si="2679"/>
        <v>0</v>
      </c>
      <c r="E842" s="907">
        <f t="shared" si="2679"/>
        <v>0</v>
      </c>
      <c r="F842" s="907">
        <f t="shared" si="2679"/>
        <v>0</v>
      </c>
      <c r="G842" s="907">
        <f t="shared" si="2679"/>
        <v>0</v>
      </c>
      <c r="H842" s="907">
        <f t="shared" si="2679"/>
        <v>0</v>
      </c>
      <c r="I842" s="907">
        <f t="shared" si="2679"/>
        <v>0</v>
      </c>
      <c r="J842" s="907">
        <f t="shared" si="2679"/>
        <v>0</v>
      </c>
      <c r="K842" s="907">
        <f t="shared" si="2679"/>
        <v>0</v>
      </c>
      <c r="L842" s="907">
        <f t="shared" si="2679"/>
        <v>0</v>
      </c>
      <c r="M842" s="907">
        <f t="shared" si="2679"/>
        <v>0</v>
      </c>
      <c r="N842" s="907">
        <f t="shared" si="2679"/>
        <v>0</v>
      </c>
      <c r="O842" s="907">
        <f t="shared" si="2679"/>
        <v>0</v>
      </c>
      <c r="P842" s="907">
        <f t="shared" si="2679"/>
        <v>0</v>
      </c>
      <c r="Q842" s="907">
        <f t="shared" si="2679"/>
        <v>0</v>
      </c>
      <c r="R842" s="907">
        <f t="shared" si="2679"/>
        <v>0</v>
      </c>
      <c r="S842" s="907">
        <f t="shared" si="2679"/>
        <v>0</v>
      </c>
      <c r="T842" s="906"/>
      <c r="U842" s="907">
        <f t="shared" ref="U842:AL842" si="2680">SUM(U319)</f>
        <v>0</v>
      </c>
      <c r="V842" s="907">
        <f t="shared" si="2680"/>
        <v>0</v>
      </c>
      <c r="W842" s="907">
        <f t="shared" si="2680"/>
        <v>0</v>
      </c>
      <c r="X842" s="907">
        <f t="shared" si="2680"/>
        <v>0</v>
      </c>
      <c r="Y842" s="907">
        <f t="shared" si="2680"/>
        <v>0</v>
      </c>
      <c r="Z842" s="907">
        <f t="shared" si="2680"/>
        <v>0</v>
      </c>
      <c r="AA842" s="907">
        <f t="shared" si="2680"/>
        <v>0</v>
      </c>
      <c r="AB842" s="907">
        <f t="shared" si="2680"/>
        <v>0</v>
      </c>
      <c r="AC842" s="907">
        <f t="shared" si="2680"/>
        <v>0</v>
      </c>
      <c r="AD842" s="907">
        <f t="shared" si="2680"/>
        <v>0</v>
      </c>
      <c r="AE842" s="907">
        <f t="shared" si="2680"/>
        <v>0</v>
      </c>
      <c r="AF842" s="907">
        <f t="shared" si="2680"/>
        <v>0</v>
      </c>
      <c r="AG842" s="907">
        <f t="shared" si="2680"/>
        <v>0</v>
      </c>
      <c r="AH842" s="907">
        <f t="shared" si="2680"/>
        <v>0</v>
      </c>
      <c r="AI842" s="907">
        <f t="shared" si="2680"/>
        <v>0</v>
      </c>
      <c r="AJ842" s="907">
        <f t="shared" si="2680"/>
        <v>0</v>
      </c>
      <c r="AK842" s="907">
        <f t="shared" si="2680"/>
        <v>0</v>
      </c>
      <c r="AL842" s="907">
        <f t="shared" si="2680"/>
        <v>0</v>
      </c>
      <c r="AM842" s="906"/>
      <c r="AN842" s="907">
        <f t="shared" ref="AN842:BE842" si="2681">SUM(AN319)</f>
        <v>2.3754669987546698E-3</v>
      </c>
      <c r="AO842" s="907">
        <f t="shared" si="2681"/>
        <v>0</v>
      </c>
      <c r="AP842" s="907">
        <f t="shared" si="2681"/>
        <v>5.655873806558738E-2</v>
      </c>
      <c r="AQ842" s="907">
        <f t="shared" si="2681"/>
        <v>0</v>
      </c>
      <c r="AR842" s="907">
        <f t="shared" si="2681"/>
        <v>0</v>
      </c>
      <c r="AS842" s="907">
        <f t="shared" si="2681"/>
        <v>7.1264009962640103E-3</v>
      </c>
      <c r="AT842" s="907">
        <f t="shared" si="2681"/>
        <v>0</v>
      </c>
      <c r="AU842" s="907">
        <f t="shared" si="2681"/>
        <v>7.9182233291822321E-3</v>
      </c>
      <c r="AV842" s="907">
        <f t="shared" si="2681"/>
        <v>0</v>
      </c>
      <c r="AW842" s="907">
        <f t="shared" si="2681"/>
        <v>0</v>
      </c>
      <c r="AX842" s="907">
        <f t="shared" si="2681"/>
        <v>0</v>
      </c>
      <c r="AY842" s="907">
        <f t="shared" si="2681"/>
        <v>0</v>
      </c>
      <c r="AZ842" s="907">
        <f t="shared" si="2681"/>
        <v>0</v>
      </c>
      <c r="BA842" s="907">
        <f t="shared" si="2681"/>
        <v>0</v>
      </c>
      <c r="BB842" s="907">
        <f t="shared" si="2681"/>
        <v>0</v>
      </c>
      <c r="BC842" s="907">
        <f t="shared" si="2681"/>
        <v>0</v>
      </c>
      <c r="BD842" s="907">
        <f t="shared" si="2681"/>
        <v>0</v>
      </c>
      <c r="BE842" s="907">
        <f t="shared" si="2681"/>
        <v>0</v>
      </c>
      <c r="BF842" s="906"/>
      <c r="BG842" s="907">
        <f t="shared" ref="BG842:BX842" si="2682">SUM(BG319)</f>
        <v>0</v>
      </c>
      <c r="BH842" s="907">
        <f t="shared" si="2682"/>
        <v>0</v>
      </c>
      <c r="BI842" s="907">
        <f t="shared" si="2682"/>
        <v>0</v>
      </c>
      <c r="BJ842" s="907">
        <f t="shared" si="2682"/>
        <v>0</v>
      </c>
      <c r="BK842" s="907">
        <f t="shared" si="2682"/>
        <v>2.37546699875467E-2</v>
      </c>
      <c r="BL842" s="907">
        <f t="shared" si="2682"/>
        <v>1.1311747613117477E-2</v>
      </c>
      <c r="BM842" s="907">
        <f t="shared" si="2682"/>
        <v>0</v>
      </c>
      <c r="BN842" s="907">
        <f t="shared" si="2682"/>
        <v>1.4252801992528021E-2</v>
      </c>
      <c r="BO842" s="907">
        <f t="shared" si="2682"/>
        <v>0</v>
      </c>
      <c r="BP842" s="907">
        <f t="shared" si="2682"/>
        <v>0</v>
      </c>
      <c r="BQ842" s="907">
        <f t="shared" si="2682"/>
        <v>0</v>
      </c>
      <c r="BR842" s="907">
        <f t="shared" si="2682"/>
        <v>1.0604763387297633E-3</v>
      </c>
      <c r="BS842" s="907">
        <f t="shared" si="2682"/>
        <v>0</v>
      </c>
      <c r="BT842" s="907">
        <f t="shared" si="2682"/>
        <v>0</v>
      </c>
      <c r="BU842" s="907">
        <f t="shared" si="2682"/>
        <v>0</v>
      </c>
      <c r="BV842" s="907">
        <f t="shared" si="2682"/>
        <v>0</v>
      </c>
      <c r="BW842" s="907">
        <f t="shared" si="2682"/>
        <v>0</v>
      </c>
      <c r="BX842" s="907">
        <f t="shared" si="2682"/>
        <v>0</v>
      </c>
      <c r="BY842" s="906"/>
      <c r="BZ842" s="907">
        <f>SUM(BZ319)</f>
        <v>0</v>
      </c>
      <c r="CA842" s="907">
        <f>SUM(CA319)</f>
        <v>0</v>
      </c>
      <c r="CB842" s="907">
        <f>SUM(CB319)</f>
        <v>5.9386674968866749E-3</v>
      </c>
      <c r="CC842" s="907">
        <f>SUM(CC319)</f>
        <v>1.4252801992528021E-2</v>
      </c>
      <c r="CD842" s="723">
        <f t="shared" si="2591"/>
        <v>0</v>
      </c>
      <c r="CE842" s="723">
        <f t="shared" si="2592"/>
        <v>0</v>
      </c>
      <c r="CF842" s="723">
        <f t="shared" si="2593"/>
        <v>1.0887557077625563E-3</v>
      </c>
      <c r="CG842" s="790">
        <f t="shared" si="2594"/>
        <v>1.6640641215234537E-3</v>
      </c>
      <c r="CH842" s="1376">
        <f t="shared" si="2595"/>
        <v>0</v>
      </c>
      <c r="CI842" s="1377">
        <f t="shared" si="2596"/>
        <v>0</v>
      </c>
      <c r="CJ842" s="1378">
        <f t="shared" si="2597"/>
        <v>0</v>
      </c>
      <c r="CK842" s="1378">
        <f t="shared" si="2598"/>
        <v>0</v>
      </c>
      <c r="CL842" s="1378">
        <f t="shared" si="2599"/>
        <v>0</v>
      </c>
      <c r="CM842" s="1378">
        <f t="shared" si="2600"/>
        <v>0</v>
      </c>
      <c r="CN842" s="1378">
        <f t="shared" si="2601"/>
        <v>0</v>
      </c>
      <c r="CO842" s="1379">
        <f t="shared" si="2602"/>
        <v>0</v>
      </c>
      <c r="CP842" s="1379">
        <f t="shared" si="2603"/>
        <v>0</v>
      </c>
      <c r="CQ842" s="1379">
        <f t="shared" si="2604"/>
        <v>0</v>
      </c>
      <c r="CR842" s="1379">
        <f t="shared" si="2605"/>
        <v>0</v>
      </c>
      <c r="CS842" s="1378">
        <f t="shared" si="2606"/>
        <v>0</v>
      </c>
      <c r="CT842" s="1378">
        <f t="shared" si="2607"/>
        <v>0</v>
      </c>
      <c r="CU842" s="1378">
        <f t="shared" si="2608"/>
        <v>0</v>
      </c>
      <c r="CV842" s="1378">
        <f t="shared" si="2609"/>
        <v>0</v>
      </c>
      <c r="CW842" s="1378">
        <f t="shared" si="2610"/>
        <v>0</v>
      </c>
      <c r="CX842" s="1377">
        <f t="shared" si="2611"/>
        <v>0</v>
      </c>
      <c r="CY842" s="1380">
        <f t="shared" si="2612"/>
        <v>0</v>
      </c>
      <c r="CZ842" s="638">
        <f t="shared" si="2613"/>
        <v>0</v>
      </c>
      <c r="DA842" s="639">
        <f t="shared" si="2614"/>
        <v>0</v>
      </c>
      <c r="DB842" s="640">
        <f t="shared" si="2615"/>
        <v>0</v>
      </c>
      <c r="DC842" s="640">
        <f t="shared" si="2616"/>
        <v>0</v>
      </c>
      <c r="DD842" s="640">
        <f t="shared" si="2617"/>
        <v>0</v>
      </c>
      <c r="DE842" s="640">
        <f t="shared" si="2618"/>
        <v>0</v>
      </c>
      <c r="DF842" s="640">
        <f t="shared" si="2619"/>
        <v>0</v>
      </c>
      <c r="DG842" s="641">
        <f t="shared" si="2620"/>
        <v>0</v>
      </c>
      <c r="DH842" s="641">
        <f t="shared" si="2621"/>
        <v>0</v>
      </c>
      <c r="DI842" s="641">
        <f t="shared" si="2622"/>
        <v>0</v>
      </c>
      <c r="DJ842" s="641">
        <f t="shared" si="2623"/>
        <v>0</v>
      </c>
      <c r="DK842" s="640">
        <f t="shared" si="2624"/>
        <v>0</v>
      </c>
      <c r="DL842" s="640">
        <f t="shared" si="2625"/>
        <v>0</v>
      </c>
      <c r="DM842" s="640">
        <f t="shared" si="2626"/>
        <v>0</v>
      </c>
      <c r="DN842" s="640">
        <f t="shared" si="2627"/>
        <v>0</v>
      </c>
      <c r="DO842" s="640">
        <f t="shared" si="2628"/>
        <v>0</v>
      </c>
      <c r="DP842" s="639">
        <f t="shared" si="2629"/>
        <v>0</v>
      </c>
      <c r="DQ842" s="638">
        <f t="shared" si="2630"/>
        <v>0</v>
      </c>
      <c r="DR842" s="753">
        <f t="shared" si="2631"/>
        <v>18</v>
      </c>
      <c r="DS842" s="111">
        <f t="shared" si="2632"/>
        <v>18</v>
      </c>
      <c r="DT842" s="111">
        <f t="shared" si="2633"/>
        <v>18</v>
      </c>
      <c r="DU842" s="111">
        <f t="shared" si="2634"/>
        <v>18</v>
      </c>
      <c r="DV842" s="602"/>
      <c r="DW842" s="719"/>
      <c r="DX842" s="719"/>
      <c r="DY842" s="719"/>
      <c r="DZ842" s="719"/>
      <c r="EA842" s="719"/>
      <c r="EB842" s="719"/>
      <c r="EC842" s="719"/>
      <c r="ED842" s="909"/>
      <c r="EE842" s="603"/>
    </row>
    <row r="843" spans="1:135" s="604" customFormat="1" ht="15.75" customHeight="1">
      <c r="A843" s="718" t="str">
        <f>A320</f>
        <v>Other crop: no. local meas</v>
      </c>
      <c r="B843" s="907">
        <f t="shared" ref="B843:S843" si="2683">SUM(B329)</f>
        <v>0</v>
      </c>
      <c r="C843" s="907">
        <f t="shared" si="2683"/>
        <v>0</v>
      </c>
      <c r="D843" s="907">
        <f t="shared" si="2683"/>
        <v>0</v>
      </c>
      <c r="E843" s="907">
        <f t="shared" si="2683"/>
        <v>0</v>
      </c>
      <c r="F843" s="907">
        <f t="shared" si="2683"/>
        <v>0</v>
      </c>
      <c r="G843" s="907">
        <f t="shared" si="2683"/>
        <v>0</v>
      </c>
      <c r="H843" s="907">
        <f t="shared" si="2683"/>
        <v>0</v>
      </c>
      <c r="I843" s="907">
        <f t="shared" si="2683"/>
        <v>0</v>
      </c>
      <c r="J843" s="907">
        <f t="shared" si="2683"/>
        <v>0</v>
      </c>
      <c r="K843" s="907">
        <f t="shared" si="2683"/>
        <v>0</v>
      </c>
      <c r="L843" s="907">
        <f t="shared" si="2683"/>
        <v>0</v>
      </c>
      <c r="M843" s="907">
        <f t="shared" si="2683"/>
        <v>0</v>
      </c>
      <c r="N843" s="907">
        <f t="shared" si="2683"/>
        <v>0</v>
      </c>
      <c r="O843" s="907">
        <f t="shared" si="2683"/>
        <v>0</v>
      </c>
      <c r="P843" s="907">
        <f t="shared" si="2683"/>
        <v>0</v>
      </c>
      <c r="Q843" s="907">
        <f t="shared" si="2683"/>
        <v>0</v>
      </c>
      <c r="R843" s="907">
        <f t="shared" si="2683"/>
        <v>0</v>
      </c>
      <c r="S843" s="907">
        <f t="shared" si="2683"/>
        <v>0</v>
      </c>
      <c r="T843" s="906"/>
      <c r="U843" s="907">
        <f t="shared" ref="U843:AL843" si="2684">SUM(U329)</f>
        <v>0</v>
      </c>
      <c r="V843" s="907">
        <f t="shared" si="2684"/>
        <v>0</v>
      </c>
      <c r="W843" s="907">
        <f t="shared" si="2684"/>
        <v>0</v>
      </c>
      <c r="X843" s="907">
        <f t="shared" si="2684"/>
        <v>0</v>
      </c>
      <c r="Y843" s="907">
        <f t="shared" si="2684"/>
        <v>0</v>
      </c>
      <c r="Z843" s="907">
        <f t="shared" si="2684"/>
        <v>0</v>
      </c>
      <c r="AA843" s="907">
        <f t="shared" si="2684"/>
        <v>0</v>
      </c>
      <c r="AB843" s="907">
        <f t="shared" si="2684"/>
        <v>0</v>
      </c>
      <c r="AC843" s="907">
        <f t="shared" si="2684"/>
        <v>0</v>
      </c>
      <c r="AD843" s="907">
        <f t="shared" si="2684"/>
        <v>0</v>
      </c>
      <c r="AE843" s="907">
        <f t="shared" si="2684"/>
        <v>0</v>
      </c>
      <c r="AF843" s="907">
        <f t="shared" si="2684"/>
        <v>0</v>
      </c>
      <c r="AG843" s="907">
        <f t="shared" si="2684"/>
        <v>0</v>
      </c>
      <c r="AH843" s="907">
        <f t="shared" si="2684"/>
        <v>0</v>
      </c>
      <c r="AI843" s="907">
        <f t="shared" si="2684"/>
        <v>0</v>
      </c>
      <c r="AJ843" s="907">
        <f t="shared" si="2684"/>
        <v>0</v>
      </c>
      <c r="AK843" s="907">
        <f t="shared" si="2684"/>
        <v>0</v>
      </c>
      <c r="AL843" s="907">
        <f t="shared" si="2684"/>
        <v>0</v>
      </c>
      <c r="AM843" s="906"/>
      <c r="AN843" s="907">
        <f t="shared" ref="AN843:BE843" si="2685">SUM(AN329)</f>
        <v>0</v>
      </c>
      <c r="AO843" s="907">
        <f t="shared" si="2685"/>
        <v>0</v>
      </c>
      <c r="AP843" s="907">
        <f t="shared" si="2685"/>
        <v>0</v>
      </c>
      <c r="AQ843" s="907">
        <f t="shared" si="2685"/>
        <v>0</v>
      </c>
      <c r="AR843" s="907">
        <f t="shared" si="2685"/>
        <v>0</v>
      </c>
      <c r="AS843" s="907">
        <f t="shared" si="2685"/>
        <v>0</v>
      </c>
      <c r="AT843" s="907">
        <f t="shared" si="2685"/>
        <v>0</v>
      </c>
      <c r="AU843" s="907">
        <f t="shared" si="2685"/>
        <v>0</v>
      </c>
      <c r="AV843" s="907">
        <f t="shared" si="2685"/>
        <v>0</v>
      </c>
      <c r="AW843" s="907">
        <f t="shared" si="2685"/>
        <v>0</v>
      </c>
      <c r="AX843" s="907">
        <f t="shared" si="2685"/>
        <v>0</v>
      </c>
      <c r="AY843" s="907">
        <f t="shared" si="2685"/>
        <v>0</v>
      </c>
      <c r="AZ843" s="907">
        <f t="shared" si="2685"/>
        <v>0</v>
      </c>
      <c r="BA843" s="907">
        <f t="shared" si="2685"/>
        <v>0</v>
      </c>
      <c r="BB843" s="907">
        <f t="shared" si="2685"/>
        <v>0</v>
      </c>
      <c r="BC843" s="907">
        <f t="shared" si="2685"/>
        <v>0</v>
      </c>
      <c r="BD843" s="907">
        <f t="shared" si="2685"/>
        <v>0</v>
      </c>
      <c r="BE843" s="907">
        <f t="shared" si="2685"/>
        <v>0</v>
      </c>
      <c r="BF843" s="906"/>
      <c r="BG843" s="907">
        <f t="shared" ref="BG843:BX843" si="2686">SUM(BG329)</f>
        <v>0</v>
      </c>
      <c r="BH843" s="907">
        <f t="shared" si="2686"/>
        <v>0</v>
      </c>
      <c r="BI843" s="907">
        <f t="shared" si="2686"/>
        <v>0</v>
      </c>
      <c r="BJ843" s="907">
        <f t="shared" si="2686"/>
        <v>0</v>
      </c>
      <c r="BK843" s="907">
        <f t="shared" si="2686"/>
        <v>0</v>
      </c>
      <c r="BL843" s="907">
        <f t="shared" si="2686"/>
        <v>0</v>
      </c>
      <c r="BM843" s="907">
        <f t="shared" si="2686"/>
        <v>0</v>
      </c>
      <c r="BN843" s="907">
        <f t="shared" si="2686"/>
        <v>0</v>
      </c>
      <c r="BO843" s="907">
        <f t="shared" si="2686"/>
        <v>0</v>
      </c>
      <c r="BP843" s="907">
        <f t="shared" si="2686"/>
        <v>0</v>
      </c>
      <c r="BQ843" s="907">
        <f t="shared" si="2686"/>
        <v>0</v>
      </c>
      <c r="BR843" s="907">
        <f t="shared" si="2686"/>
        <v>0</v>
      </c>
      <c r="BS843" s="907">
        <f t="shared" si="2686"/>
        <v>0</v>
      </c>
      <c r="BT843" s="907">
        <f t="shared" si="2686"/>
        <v>0</v>
      </c>
      <c r="BU843" s="907">
        <f t="shared" si="2686"/>
        <v>0</v>
      </c>
      <c r="BV843" s="907">
        <f t="shared" si="2686"/>
        <v>0</v>
      </c>
      <c r="BW843" s="907">
        <f t="shared" si="2686"/>
        <v>0</v>
      </c>
      <c r="BX843" s="907">
        <f t="shared" si="2686"/>
        <v>0</v>
      </c>
      <c r="BY843" s="906"/>
      <c r="BZ843" s="907">
        <f>SUM(BZ329)</f>
        <v>0</v>
      </c>
      <c r="CA843" s="907">
        <f>SUM(CA329)</f>
        <v>0</v>
      </c>
      <c r="CB843" s="907">
        <f>SUM(CB329)</f>
        <v>0</v>
      </c>
      <c r="CC843" s="907">
        <f>SUM(CC329)</f>
        <v>0</v>
      </c>
      <c r="CD843" s="723">
        <f t="shared" si="2591"/>
        <v>0</v>
      </c>
      <c r="CE843" s="723">
        <f t="shared" si="2592"/>
        <v>0</v>
      </c>
      <c r="CF843" s="723">
        <f t="shared" si="2593"/>
        <v>0</v>
      </c>
      <c r="CG843" s="790">
        <f t="shared" si="2594"/>
        <v>0</v>
      </c>
      <c r="CH843" s="1376">
        <f t="shared" si="2595"/>
        <v>0</v>
      </c>
      <c r="CI843" s="1377">
        <f t="shared" si="2596"/>
        <v>0</v>
      </c>
      <c r="CJ843" s="1378">
        <f t="shared" si="2597"/>
        <v>0</v>
      </c>
      <c r="CK843" s="1378">
        <f t="shared" si="2598"/>
        <v>0</v>
      </c>
      <c r="CL843" s="1378">
        <f t="shared" si="2599"/>
        <v>0</v>
      </c>
      <c r="CM843" s="1378">
        <f t="shared" si="2600"/>
        <v>0</v>
      </c>
      <c r="CN843" s="1378">
        <f t="shared" si="2601"/>
        <v>0</v>
      </c>
      <c r="CO843" s="1379">
        <f t="shared" si="2602"/>
        <v>0</v>
      </c>
      <c r="CP843" s="1379">
        <f t="shared" si="2603"/>
        <v>0</v>
      </c>
      <c r="CQ843" s="1379">
        <f t="shared" si="2604"/>
        <v>0</v>
      </c>
      <c r="CR843" s="1379">
        <f t="shared" si="2605"/>
        <v>0</v>
      </c>
      <c r="CS843" s="1378">
        <f t="shared" si="2606"/>
        <v>0</v>
      </c>
      <c r="CT843" s="1378">
        <f t="shared" si="2607"/>
        <v>0</v>
      </c>
      <c r="CU843" s="1378">
        <f t="shared" si="2608"/>
        <v>0</v>
      </c>
      <c r="CV843" s="1378">
        <f t="shared" si="2609"/>
        <v>0</v>
      </c>
      <c r="CW843" s="1378">
        <f t="shared" si="2610"/>
        <v>0</v>
      </c>
      <c r="CX843" s="1377">
        <f t="shared" si="2611"/>
        <v>0</v>
      </c>
      <c r="CY843" s="1380">
        <f t="shared" si="2612"/>
        <v>0</v>
      </c>
      <c r="CZ843" s="638">
        <f t="shared" si="2613"/>
        <v>0</v>
      </c>
      <c r="DA843" s="639">
        <f t="shared" si="2614"/>
        <v>0</v>
      </c>
      <c r="DB843" s="640">
        <f t="shared" si="2615"/>
        <v>0</v>
      </c>
      <c r="DC843" s="640">
        <f t="shared" si="2616"/>
        <v>0</v>
      </c>
      <c r="DD843" s="640">
        <f t="shared" si="2617"/>
        <v>0</v>
      </c>
      <c r="DE843" s="640">
        <f t="shared" si="2618"/>
        <v>0</v>
      </c>
      <c r="DF843" s="640">
        <f t="shared" si="2619"/>
        <v>0</v>
      </c>
      <c r="DG843" s="641">
        <f t="shared" si="2620"/>
        <v>0</v>
      </c>
      <c r="DH843" s="641">
        <f t="shared" si="2621"/>
        <v>0</v>
      </c>
      <c r="DI843" s="641">
        <f t="shared" si="2622"/>
        <v>0</v>
      </c>
      <c r="DJ843" s="641">
        <f t="shared" si="2623"/>
        <v>0</v>
      </c>
      <c r="DK843" s="640">
        <f t="shared" si="2624"/>
        <v>0</v>
      </c>
      <c r="DL843" s="640">
        <f t="shared" si="2625"/>
        <v>0</v>
      </c>
      <c r="DM843" s="640">
        <f t="shared" si="2626"/>
        <v>0</v>
      </c>
      <c r="DN843" s="640">
        <f t="shared" si="2627"/>
        <v>0</v>
      </c>
      <c r="DO843" s="640">
        <f t="shared" si="2628"/>
        <v>0</v>
      </c>
      <c r="DP843" s="639">
        <f t="shared" si="2629"/>
        <v>0</v>
      </c>
      <c r="DQ843" s="638">
        <f t="shared" si="2630"/>
        <v>0</v>
      </c>
      <c r="DR843" s="753">
        <f t="shared" si="2631"/>
        <v>18</v>
      </c>
      <c r="DS843" s="111">
        <f t="shared" si="2632"/>
        <v>18</v>
      </c>
      <c r="DT843" s="111">
        <f t="shared" si="2633"/>
        <v>18</v>
      </c>
      <c r="DU843" s="111">
        <f t="shared" si="2634"/>
        <v>18</v>
      </c>
      <c r="DV843" s="602"/>
      <c r="DW843" s="719"/>
      <c r="DX843" s="719"/>
      <c r="DY843" s="719"/>
      <c r="DZ843" s="719"/>
      <c r="EA843" s="719"/>
      <c r="EB843" s="719"/>
      <c r="EC843" s="719"/>
      <c r="ED843" s="909"/>
      <c r="EE843" s="603"/>
    </row>
    <row r="844" spans="1:135" s="604" customFormat="1" ht="15.75" customHeight="1">
      <c r="A844" s="718" t="str">
        <f>A330</f>
        <v>Sweet potato: no. local meas</v>
      </c>
      <c r="B844" s="907">
        <f t="shared" ref="B844:S844" si="2687">SUM(B339)</f>
        <v>0</v>
      </c>
      <c r="C844" s="907">
        <f t="shared" si="2687"/>
        <v>0</v>
      </c>
      <c r="D844" s="907">
        <f t="shared" si="2687"/>
        <v>0</v>
      </c>
      <c r="E844" s="907">
        <f t="shared" si="2687"/>
        <v>0</v>
      </c>
      <c r="F844" s="907">
        <f t="shared" si="2687"/>
        <v>0</v>
      </c>
      <c r="G844" s="907">
        <f t="shared" si="2687"/>
        <v>0</v>
      </c>
      <c r="H844" s="907">
        <f t="shared" si="2687"/>
        <v>0</v>
      </c>
      <c r="I844" s="907">
        <f t="shared" si="2687"/>
        <v>0</v>
      </c>
      <c r="J844" s="907">
        <f t="shared" si="2687"/>
        <v>0</v>
      </c>
      <c r="K844" s="907">
        <f t="shared" si="2687"/>
        <v>0</v>
      </c>
      <c r="L844" s="907">
        <f t="shared" si="2687"/>
        <v>0</v>
      </c>
      <c r="M844" s="907">
        <f t="shared" si="2687"/>
        <v>0</v>
      </c>
      <c r="N844" s="907">
        <f t="shared" si="2687"/>
        <v>0</v>
      </c>
      <c r="O844" s="907">
        <f t="shared" si="2687"/>
        <v>0</v>
      </c>
      <c r="P844" s="907">
        <f t="shared" si="2687"/>
        <v>0</v>
      </c>
      <c r="Q844" s="907">
        <f t="shared" si="2687"/>
        <v>0</v>
      </c>
      <c r="R844" s="907">
        <f t="shared" si="2687"/>
        <v>0</v>
      </c>
      <c r="S844" s="907">
        <f t="shared" si="2687"/>
        <v>0</v>
      </c>
      <c r="T844" s="906"/>
      <c r="U844" s="907">
        <f t="shared" ref="U844:AL844" si="2688">SUM(U339)</f>
        <v>0</v>
      </c>
      <c r="V844" s="907">
        <f t="shared" si="2688"/>
        <v>0</v>
      </c>
      <c r="W844" s="907">
        <f t="shared" si="2688"/>
        <v>0</v>
      </c>
      <c r="X844" s="907">
        <f t="shared" si="2688"/>
        <v>0</v>
      </c>
      <c r="Y844" s="907">
        <f t="shared" si="2688"/>
        <v>0</v>
      </c>
      <c r="Z844" s="907">
        <f t="shared" si="2688"/>
        <v>0</v>
      </c>
      <c r="AA844" s="907">
        <f t="shared" si="2688"/>
        <v>0</v>
      </c>
      <c r="AB844" s="907">
        <f t="shared" si="2688"/>
        <v>0</v>
      </c>
      <c r="AC844" s="907">
        <f t="shared" si="2688"/>
        <v>0</v>
      </c>
      <c r="AD844" s="907">
        <f t="shared" si="2688"/>
        <v>0</v>
      </c>
      <c r="AE844" s="907">
        <f t="shared" si="2688"/>
        <v>0</v>
      </c>
      <c r="AF844" s="907">
        <f t="shared" si="2688"/>
        <v>0</v>
      </c>
      <c r="AG844" s="907">
        <f t="shared" si="2688"/>
        <v>0</v>
      </c>
      <c r="AH844" s="907">
        <f t="shared" si="2688"/>
        <v>0</v>
      </c>
      <c r="AI844" s="907">
        <f t="shared" si="2688"/>
        <v>0</v>
      </c>
      <c r="AJ844" s="907">
        <f t="shared" si="2688"/>
        <v>0</v>
      </c>
      <c r="AK844" s="907">
        <f t="shared" si="2688"/>
        <v>0</v>
      </c>
      <c r="AL844" s="907">
        <f t="shared" si="2688"/>
        <v>0</v>
      </c>
      <c r="AM844" s="906"/>
      <c r="AN844" s="907">
        <f t="shared" ref="AN844:BE844" si="2689">SUM(AN339)</f>
        <v>5.9402241594022423E-2</v>
      </c>
      <c r="AO844" s="907">
        <f t="shared" si="2689"/>
        <v>0</v>
      </c>
      <c r="AP844" s="907">
        <f t="shared" si="2689"/>
        <v>0</v>
      </c>
      <c r="AQ844" s="907">
        <f t="shared" si="2689"/>
        <v>0</v>
      </c>
      <c r="AR844" s="907">
        <f t="shared" si="2689"/>
        <v>0</v>
      </c>
      <c r="AS844" s="907">
        <f t="shared" si="2689"/>
        <v>0</v>
      </c>
      <c r="AT844" s="907">
        <f t="shared" si="2689"/>
        <v>0</v>
      </c>
      <c r="AU844" s="907">
        <f t="shared" si="2689"/>
        <v>0</v>
      </c>
      <c r="AV844" s="907">
        <f t="shared" si="2689"/>
        <v>0</v>
      </c>
      <c r="AW844" s="907">
        <f t="shared" si="2689"/>
        <v>1.6123465575520371E-2</v>
      </c>
      <c r="AX844" s="907">
        <f t="shared" si="2689"/>
        <v>0</v>
      </c>
      <c r="AY844" s="907">
        <f t="shared" si="2689"/>
        <v>0</v>
      </c>
      <c r="AZ844" s="907">
        <f t="shared" si="2689"/>
        <v>0</v>
      </c>
      <c r="BA844" s="907">
        <f t="shared" si="2689"/>
        <v>0</v>
      </c>
      <c r="BB844" s="907">
        <f t="shared" si="2689"/>
        <v>0</v>
      </c>
      <c r="BC844" s="907">
        <f t="shared" si="2689"/>
        <v>0</v>
      </c>
      <c r="BD844" s="907">
        <f t="shared" si="2689"/>
        <v>1.8563200498132003E-2</v>
      </c>
      <c r="BE844" s="907">
        <f t="shared" si="2689"/>
        <v>0</v>
      </c>
      <c r="BF844" s="906"/>
      <c r="BG844" s="907">
        <f t="shared" ref="BG844:BX844" si="2690">SUM(BG339)</f>
        <v>5.7280732965664473E-2</v>
      </c>
      <c r="BH844" s="907">
        <f t="shared" si="2690"/>
        <v>0</v>
      </c>
      <c r="BI844" s="907">
        <f t="shared" si="2690"/>
        <v>0</v>
      </c>
      <c r="BJ844" s="907">
        <f t="shared" si="2690"/>
        <v>0</v>
      </c>
      <c r="BK844" s="907">
        <f t="shared" si="2690"/>
        <v>0</v>
      </c>
      <c r="BL844" s="907">
        <f t="shared" si="2690"/>
        <v>0</v>
      </c>
      <c r="BM844" s="907">
        <f t="shared" si="2690"/>
        <v>3.1822629425369155E-2</v>
      </c>
      <c r="BN844" s="907">
        <f t="shared" si="2690"/>
        <v>0</v>
      </c>
      <c r="BO844" s="907">
        <f t="shared" si="2690"/>
        <v>0</v>
      </c>
      <c r="BP844" s="907">
        <f t="shared" si="2690"/>
        <v>0</v>
      </c>
      <c r="BQ844" s="907">
        <f t="shared" si="2690"/>
        <v>0</v>
      </c>
      <c r="BR844" s="907">
        <f t="shared" si="2690"/>
        <v>0</v>
      </c>
      <c r="BS844" s="907">
        <f t="shared" si="2690"/>
        <v>0</v>
      </c>
      <c r="BT844" s="907">
        <f t="shared" si="2690"/>
        <v>0</v>
      </c>
      <c r="BU844" s="907">
        <f t="shared" si="2690"/>
        <v>0</v>
      </c>
      <c r="BV844" s="907">
        <f t="shared" si="2690"/>
        <v>0</v>
      </c>
      <c r="BW844" s="907">
        <f t="shared" si="2690"/>
        <v>0</v>
      </c>
      <c r="BX844" s="907">
        <f t="shared" si="2690"/>
        <v>0</v>
      </c>
      <c r="BY844" s="906"/>
      <c r="BZ844" s="907">
        <f>SUM(BZ339)</f>
        <v>0</v>
      </c>
      <c r="CA844" s="907">
        <f>SUM(CA339)</f>
        <v>0</v>
      </c>
      <c r="CB844" s="907">
        <f>SUM(CB339)</f>
        <v>7.4252801992528029E-3</v>
      </c>
      <c r="CC844" s="907">
        <f>SUM(CC339)</f>
        <v>8.9103362391033634E-3</v>
      </c>
      <c r="CD844" s="723">
        <f t="shared" si="2591"/>
        <v>0</v>
      </c>
      <c r="CE844" s="723">
        <f t="shared" si="2592"/>
        <v>0</v>
      </c>
      <c r="CF844" s="723">
        <f t="shared" si="2593"/>
        <v>2.1679166296032738E-3</v>
      </c>
      <c r="CG844" s="790">
        <f t="shared" si="2594"/>
        <v>1.9889143390855722E-3</v>
      </c>
      <c r="CH844" s="1376">
        <f t="shared" si="2595"/>
        <v>0</v>
      </c>
      <c r="CI844" s="1377">
        <f t="shared" si="2596"/>
        <v>0</v>
      </c>
      <c r="CJ844" s="1378">
        <f t="shared" si="2597"/>
        <v>0</v>
      </c>
      <c r="CK844" s="1378">
        <f t="shared" si="2598"/>
        <v>0</v>
      </c>
      <c r="CL844" s="1378">
        <f t="shared" si="2599"/>
        <v>0</v>
      </c>
      <c r="CM844" s="1378">
        <f t="shared" si="2600"/>
        <v>0</v>
      </c>
      <c r="CN844" s="1378">
        <f t="shared" si="2601"/>
        <v>0</v>
      </c>
      <c r="CO844" s="1379">
        <f t="shared" si="2602"/>
        <v>0</v>
      </c>
      <c r="CP844" s="1379">
        <f t="shared" si="2603"/>
        <v>0</v>
      </c>
      <c r="CQ844" s="1379">
        <f t="shared" si="2604"/>
        <v>0</v>
      </c>
      <c r="CR844" s="1379">
        <f t="shared" si="2605"/>
        <v>0</v>
      </c>
      <c r="CS844" s="1378">
        <f t="shared" si="2606"/>
        <v>0</v>
      </c>
      <c r="CT844" s="1378">
        <f t="shared" si="2607"/>
        <v>0</v>
      </c>
      <c r="CU844" s="1378">
        <f t="shared" si="2608"/>
        <v>0</v>
      </c>
      <c r="CV844" s="1378">
        <f t="shared" si="2609"/>
        <v>0</v>
      </c>
      <c r="CW844" s="1378">
        <f t="shared" si="2610"/>
        <v>0</v>
      </c>
      <c r="CX844" s="1377">
        <f t="shared" si="2611"/>
        <v>0</v>
      </c>
      <c r="CY844" s="1380">
        <f t="shared" si="2612"/>
        <v>0</v>
      </c>
      <c r="CZ844" s="638">
        <f t="shared" si="2613"/>
        <v>0</v>
      </c>
      <c r="DA844" s="639">
        <f t="shared" si="2614"/>
        <v>0</v>
      </c>
      <c r="DB844" s="640">
        <f t="shared" si="2615"/>
        <v>0</v>
      </c>
      <c r="DC844" s="640">
        <f t="shared" si="2616"/>
        <v>0</v>
      </c>
      <c r="DD844" s="640">
        <f t="shared" si="2617"/>
        <v>0</v>
      </c>
      <c r="DE844" s="640">
        <f t="shared" si="2618"/>
        <v>0</v>
      </c>
      <c r="DF844" s="640">
        <f t="shared" si="2619"/>
        <v>0</v>
      </c>
      <c r="DG844" s="641">
        <f t="shared" si="2620"/>
        <v>0</v>
      </c>
      <c r="DH844" s="641">
        <f t="shared" si="2621"/>
        <v>0</v>
      </c>
      <c r="DI844" s="641">
        <f t="shared" si="2622"/>
        <v>0</v>
      </c>
      <c r="DJ844" s="641">
        <f t="shared" si="2623"/>
        <v>0</v>
      </c>
      <c r="DK844" s="640">
        <f t="shared" si="2624"/>
        <v>0</v>
      </c>
      <c r="DL844" s="640">
        <f t="shared" si="2625"/>
        <v>0</v>
      </c>
      <c r="DM844" s="640">
        <f t="shared" si="2626"/>
        <v>0</v>
      </c>
      <c r="DN844" s="640">
        <f t="shared" si="2627"/>
        <v>0</v>
      </c>
      <c r="DO844" s="640">
        <f t="shared" si="2628"/>
        <v>0</v>
      </c>
      <c r="DP844" s="639">
        <f t="shared" si="2629"/>
        <v>0</v>
      </c>
      <c r="DQ844" s="638">
        <f t="shared" si="2630"/>
        <v>0</v>
      </c>
      <c r="DR844" s="753">
        <f t="shared" si="2631"/>
        <v>18</v>
      </c>
      <c r="DS844" s="111">
        <f t="shared" si="2632"/>
        <v>18</v>
      </c>
      <c r="DT844" s="111">
        <f t="shared" si="2633"/>
        <v>18</v>
      </c>
      <c r="DU844" s="111">
        <f t="shared" si="2634"/>
        <v>18</v>
      </c>
      <c r="DV844" s="602"/>
      <c r="DW844" s="719"/>
      <c r="DX844" s="719"/>
      <c r="DY844" s="719"/>
      <c r="DZ844" s="719"/>
      <c r="EA844" s="719"/>
      <c r="EB844" s="719"/>
      <c r="EC844" s="719"/>
      <c r="ED844" s="909"/>
      <c r="EE844" s="603"/>
    </row>
    <row r="845" spans="1:135" s="604" customFormat="1" ht="15.75" customHeight="1">
      <c r="A845" s="718" t="str">
        <f>A340</f>
        <v>Groundnuts (dry): no. local meas</v>
      </c>
      <c r="B845" s="907">
        <f t="shared" ref="B845:S845" si="2691">SUM(B349)</f>
        <v>0</v>
      </c>
      <c r="C845" s="907">
        <f t="shared" si="2691"/>
        <v>0</v>
      </c>
      <c r="D845" s="907">
        <f t="shared" si="2691"/>
        <v>0</v>
      </c>
      <c r="E845" s="907">
        <f t="shared" si="2691"/>
        <v>0</v>
      </c>
      <c r="F845" s="907">
        <f t="shared" si="2691"/>
        <v>0</v>
      </c>
      <c r="G845" s="907">
        <f t="shared" si="2691"/>
        <v>0</v>
      </c>
      <c r="H845" s="907">
        <f t="shared" si="2691"/>
        <v>0</v>
      </c>
      <c r="I845" s="907">
        <f t="shared" si="2691"/>
        <v>0</v>
      </c>
      <c r="J845" s="907">
        <f t="shared" si="2691"/>
        <v>0</v>
      </c>
      <c r="K845" s="907">
        <f t="shared" si="2691"/>
        <v>0</v>
      </c>
      <c r="L845" s="907">
        <f t="shared" si="2691"/>
        <v>4.7169933063511832E-3</v>
      </c>
      <c r="M845" s="907">
        <f t="shared" si="2691"/>
        <v>0</v>
      </c>
      <c r="N845" s="907">
        <f t="shared" si="2691"/>
        <v>0</v>
      </c>
      <c r="O845" s="907">
        <f t="shared" si="2691"/>
        <v>0</v>
      </c>
      <c r="P845" s="907">
        <f t="shared" si="2691"/>
        <v>0</v>
      </c>
      <c r="Q845" s="907">
        <f t="shared" si="2691"/>
        <v>2.3584966531755919E-2</v>
      </c>
      <c r="R845" s="907">
        <f t="shared" si="2691"/>
        <v>0</v>
      </c>
      <c r="S845" s="907">
        <f t="shared" si="2691"/>
        <v>6.2893244084682443E-2</v>
      </c>
      <c r="T845" s="906"/>
      <c r="U845" s="907">
        <f t="shared" ref="U845:AL845" si="2692">SUM(U349)</f>
        <v>0</v>
      </c>
      <c r="V845" s="907">
        <f t="shared" si="2692"/>
        <v>0</v>
      </c>
      <c r="W845" s="907">
        <f t="shared" si="2692"/>
        <v>2.3584966531755919E-2</v>
      </c>
      <c r="X845" s="907">
        <f t="shared" si="2692"/>
        <v>0</v>
      </c>
      <c r="Y845" s="907">
        <f t="shared" si="2692"/>
        <v>0</v>
      </c>
      <c r="Z845" s="907">
        <f t="shared" si="2692"/>
        <v>0</v>
      </c>
      <c r="AA845" s="907">
        <f t="shared" si="2692"/>
        <v>0</v>
      </c>
      <c r="AB845" s="907">
        <f t="shared" si="2692"/>
        <v>0</v>
      </c>
      <c r="AC845" s="907">
        <f t="shared" si="2692"/>
        <v>0</v>
      </c>
      <c r="AD845" s="907">
        <f t="shared" si="2692"/>
        <v>0</v>
      </c>
      <c r="AE845" s="907">
        <f t="shared" si="2692"/>
        <v>0</v>
      </c>
      <c r="AF845" s="907">
        <f t="shared" si="2692"/>
        <v>0</v>
      </c>
      <c r="AG845" s="907">
        <f t="shared" si="2692"/>
        <v>0</v>
      </c>
      <c r="AH845" s="907">
        <f t="shared" si="2692"/>
        <v>0</v>
      </c>
      <c r="AI845" s="907">
        <f t="shared" si="2692"/>
        <v>0</v>
      </c>
      <c r="AJ845" s="907">
        <f t="shared" si="2692"/>
        <v>0.13417225404732255</v>
      </c>
      <c r="AK845" s="907">
        <f t="shared" si="2692"/>
        <v>3.6226508592777082E-2</v>
      </c>
      <c r="AL845" s="907">
        <f t="shared" si="2692"/>
        <v>3.4381640099626402E-2</v>
      </c>
      <c r="AM845" s="906"/>
      <c r="AN845" s="907">
        <f t="shared" ref="AN845:BE845" si="2693">SUM(AN349)</f>
        <v>0</v>
      </c>
      <c r="AO845" s="907">
        <f t="shared" si="2693"/>
        <v>0</v>
      </c>
      <c r="AP845" s="907">
        <f t="shared" si="2693"/>
        <v>0</v>
      </c>
      <c r="AQ845" s="907">
        <f t="shared" si="2693"/>
        <v>0</v>
      </c>
      <c r="AR845" s="907">
        <f t="shared" si="2693"/>
        <v>0</v>
      </c>
      <c r="AS845" s="907">
        <f t="shared" si="2693"/>
        <v>0</v>
      </c>
      <c r="AT845" s="907">
        <f t="shared" si="2693"/>
        <v>0</v>
      </c>
      <c r="AU845" s="907">
        <f t="shared" si="2693"/>
        <v>0</v>
      </c>
      <c r="AV845" s="907">
        <f t="shared" si="2693"/>
        <v>0</v>
      </c>
      <c r="AW845" s="907">
        <f t="shared" si="2693"/>
        <v>0</v>
      </c>
      <c r="AX845" s="907">
        <f t="shared" si="2693"/>
        <v>0</v>
      </c>
      <c r="AY845" s="907">
        <f t="shared" si="2693"/>
        <v>0</v>
      </c>
      <c r="AZ845" s="907">
        <f t="shared" si="2693"/>
        <v>0</v>
      </c>
      <c r="BA845" s="907">
        <f t="shared" si="2693"/>
        <v>0</v>
      </c>
      <c r="BB845" s="907">
        <f t="shared" si="2693"/>
        <v>0</v>
      </c>
      <c r="BC845" s="907">
        <f t="shared" si="2693"/>
        <v>4.0970456146593136E-2</v>
      </c>
      <c r="BD845" s="907">
        <f t="shared" si="2693"/>
        <v>0.44339737079701125</v>
      </c>
      <c r="BE845" s="907">
        <f t="shared" si="2693"/>
        <v>0</v>
      </c>
      <c r="BF845" s="906"/>
      <c r="BG845" s="907">
        <f t="shared" ref="BG845:BX845" si="2694">SUM(BG349)</f>
        <v>0</v>
      </c>
      <c r="BH845" s="907">
        <f t="shared" si="2694"/>
        <v>0</v>
      </c>
      <c r="BI845" s="907">
        <f t="shared" si="2694"/>
        <v>0</v>
      </c>
      <c r="BJ845" s="907">
        <f t="shared" si="2694"/>
        <v>0</v>
      </c>
      <c r="BK845" s="907">
        <f t="shared" si="2694"/>
        <v>0</v>
      </c>
      <c r="BL845" s="907">
        <f t="shared" si="2694"/>
        <v>0</v>
      </c>
      <c r="BM845" s="907">
        <f t="shared" si="2694"/>
        <v>0</v>
      </c>
      <c r="BN845" s="907">
        <f t="shared" si="2694"/>
        <v>0</v>
      </c>
      <c r="BO845" s="907">
        <f t="shared" si="2694"/>
        <v>0</v>
      </c>
      <c r="BP845" s="907">
        <f t="shared" si="2694"/>
        <v>0</v>
      </c>
      <c r="BQ845" s="907">
        <f t="shared" si="2694"/>
        <v>0</v>
      </c>
      <c r="BR845" s="907">
        <f t="shared" si="2694"/>
        <v>0</v>
      </c>
      <c r="BS845" s="907">
        <f t="shared" si="2694"/>
        <v>0</v>
      </c>
      <c r="BT845" s="907">
        <f t="shared" si="2694"/>
        <v>0</v>
      </c>
      <c r="BU845" s="907">
        <f t="shared" si="2694"/>
        <v>0</v>
      </c>
      <c r="BV845" s="907">
        <f t="shared" si="2694"/>
        <v>0</v>
      </c>
      <c r="BW845" s="907">
        <f t="shared" si="2694"/>
        <v>0.21347763992172214</v>
      </c>
      <c r="BX845" s="907">
        <f t="shared" si="2694"/>
        <v>0</v>
      </c>
      <c r="BY845" s="906"/>
      <c r="BZ845" s="907">
        <f>SUM(BZ349)</f>
        <v>2.6415162515566623E-2</v>
      </c>
      <c r="CA845" s="907">
        <f>SUM(CA349)</f>
        <v>5.7861784557907844E-2</v>
      </c>
      <c r="CB845" s="907">
        <f>SUM(CB349)</f>
        <v>5.7861784557907844E-2</v>
      </c>
      <c r="CC845" s="907">
        <f>SUM(CC349)</f>
        <v>6.943414146948941E-2</v>
      </c>
      <c r="CD845" s="723">
        <f t="shared" si="2591"/>
        <v>1.7688724898816937E-3</v>
      </c>
      <c r="CE845" s="723">
        <f t="shared" si="2592"/>
        <v>5.8870697015099647E-3</v>
      </c>
      <c r="CF845" s="723">
        <f t="shared" si="2593"/>
        <v>2.5606535091620697E-3</v>
      </c>
      <c r="CG845" s="790">
        <f t="shared" si="2594"/>
        <v>0</v>
      </c>
      <c r="CH845" s="1376">
        <f t="shared" si="2595"/>
        <v>0</v>
      </c>
      <c r="CI845" s="1377">
        <f t="shared" si="2596"/>
        <v>0</v>
      </c>
      <c r="CJ845" s="1378">
        <f t="shared" si="2597"/>
        <v>0</v>
      </c>
      <c r="CK845" s="1378">
        <f t="shared" si="2598"/>
        <v>0</v>
      </c>
      <c r="CL845" s="1378">
        <f t="shared" si="2599"/>
        <v>0</v>
      </c>
      <c r="CM845" s="1378">
        <f t="shared" si="2600"/>
        <v>0</v>
      </c>
      <c r="CN845" s="1378">
        <f t="shared" si="2601"/>
        <v>0</v>
      </c>
      <c r="CO845" s="1379">
        <f t="shared" si="2602"/>
        <v>0</v>
      </c>
      <c r="CP845" s="1379">
        <f t="shared" si="2603"/>
        <v>0</v>
      </c>
      <c r="CQ845" s="1379">
        <f t="shared" si="2604"/>
        <v>0</v>
      </c>
      <c r="CR845" s="1379">
        <f t="shared" si="2605"/>
        <v>0</v>
      </c>
      <c r="CS845" s="1378">
        <f t="shared" si="2606"/>
        <v>0</v>
      </c>
      <c r="CT845" s="1378">
        <f t="shared" si="2607"/>
        <v>0</v>
      </c>
      <c r="CU845" s="1378">
        <f t="shared" si="2608"/>
        <v>0</v>
      </c>
      <c r="CV845" s="1378">
        <f t="shared" si="2609"/>
        <v>0</v>
      </c>
      <c r="CW845" s="1378">
        <f t="shared" si="2610"/>
        <v>4.7169933063511832E-3</v>
      </c>
      <c r="CX845" s="1377">
        <f t="shared" si="2611"/>
        <v>2.3584966531755919E-2</v>
      </c>
      <c r="CY845" s="1380">
        <f t="shared" si="2612"/>
        <v>6.2893244084682443E-2</v>
      </c>
      <c r="CZ845" s="638">
        <f t="shared" si="2613"/>
        <v>0</v>
      </c>
      <c r="DA845" s="639">
        <f t="shared" si="2614"/>
        <v>0</v>
      </c>
      <c r="DB845" s="640">
        <f t="shared" si="2615"/>
        <v>0</v>
      </c>
      <c r="DC845" s="640">
        <f t="shared" si="2616"/>
        <v>0</v>
      </c>
      <c r="DD845" s="640">
        <f t="shared" si="2617"/>
        <v>0</v>
      </c>
      <c r="DE845" s="640">
        <f t="shared" si="2618"/>
        <v>0</v>
      </c>
      <c r="DF845" s="640">
        <f t="shared" si="2619"/>
        <v>0</v>
      </c>
      <c r="DG845" s="641">
        <f t="shared" si="2620"/>
        <v>0</v>
      </c>
      <c r="DH845" s="641">
        <f t="shared" si="2621"/>
        <v>0</v>
      </c>
      <c r="DI845" s="641">
        <f t="shared" si="2622"/>
        <v>0</v>
      </c>
      <c r="DJ845" s="641">
        <f t="shared" si="2623"/>
        <v>0</v>
      </c>
      <c r="DK845" s="640">
        <f t="shared" si="2624"/>
        <v>0</v>
      </c>
      <c r="DL845" s="640">
        <f t="shared" si="2625"/>
        <v>0</v>
      </c>
      <c r="DM845" s="640">
        <f t="shared" si="2626"/>
        <v>0</v>
      </c>
      <c r="DN845" s="640">
        <f t="shared" si="2627"/>
        <v>2.3584966531755919E-2</v>
      </c>
      <c r="DO845" s="640">
        <f t="shared" si="2628"/>
        <v>3.4381640099626402E-2</v>
      </c>
      <c r="DP845" s="639">
        <f t="shared" si="2629"/>
        <v>3.6226508592777082E-2</v>
      </c>
      <c r="DQ845" s="638">
        <f t="shared" si="2630"/>
        <v>0.13417225404732255</v>
      </c>
      <c r="DR845" s="753">
        <f t="shared" si="2631"/>
        <v>18</v>
      </c>
      <c r="DS845" s="111">
        <f t="shared" si="2632"/>
        <v>18</v>
      </c>
      <c r="DT845" s="111">
        <f t="shared" si="2633"/>
        <v>18</v>
      </c>
      <c r="DU845" s="111">
        <f t="shared" si="2634"/>
        <v>18</v>
      </c>
      <c r="DV845" s="602"/>
      <c r="DW845" s="719"/>
      <c r="DX845" s="719"/>
      <c r="DY845" s="719"/>
      <c r="DZ845" s="719"/>
      <c r="EA845" s="719"/>
      <c r="EB845" s="719"/>
      <c r="EC845" s="719"/>
      <c r="ED845" s="909"/>
      <c r="EE845" s="603"/>
    </row>
    <row r="846" spans="1:135" s="604" customFormat="1" ht="15.75" customHeight="1">
      <c r="A846" s="718" t="str">
        <f>A350</f>
        <v>Roundnuts (bambara): no. local meas</v>
      </c>
      <c r="B846" s="907">
        <f t="shared" ref="B846:S846" si="2695">SUM(B359)</f>
        <v>0</v>
      </c>
      <c r="C846" s="907">
        <f t="shared" si="2695"/>
        <v>0</v>
      </c>
      <c r="D846" s="907">
        <f t="shared" si="2695"/>
        <v>0</v>
      </c>
      <c r="E846" s="907">
        <f t="shared" si="2695"/>
        <v>0</v>
      </c>
      <c r="F846" s="907">
        <f t="shared" si="2695"/>
        <v>0</v>
      </c>
      <c r="G846" s="907">
        <f t="shared" si="2695"/>
        <v>0</v>
      </c>
      <c r="H846" s="907">
        <f t="shared" si="2695"/>
        <v>0</v>
      </c>
      <c r="I846" s="907">
        <f t="shared" si="2695"/>
        <v>0</v>
      </c>
      <c r="J846" s="907">
        <f t="shared" si="2695"/>
        <v>0</v>
      </c>
      <c r="K846" s="907">
        <f t="shared" si="2695"/>
        <v>0</v>
      </c>
      <c r="L846" s="907">
        <f t="shared" si="2695"/>
        <v>0</v>
      </c>
      <c r="M846" s="907">
        <f t="shared" si="2695"/>
        <v>0</v>
      </c>
      <c r="N846" s="907">
        <f t="shared" si="2695"/>
        <v>0</v>
      </c>
      <c r="O846" s="907">
        <f t="shared" si="2695"/>
        <v>0</v>
      </c>
      <c r="P846" s="907">
        <f t="shared" si="2695"/>
        <v>0</v>
      </c>
      <c r="Q846" s="907">
        <f t="shared" si="2695"/>
        <v>0</v>
      </c>
      <c r="R846" s="907">
        <f t="shared" si="2695"/>
        <v>0</v>
      </c>
      <c r="S846" s="907">
        <f t="shared" si="2695"/>
        <v>0</v>
      </c>
      <c r="T846" s="906"/>
      <c r="U846" s="907">
        <f t="shared" ref="U846:AL846" si="2696">SUM(U359)</f>
        <v>0</v>
      </c>
      <c r="V846" s="907">
        <f t="shared" si="2696"/>
        <v>0</v>
      </c>
      <c r="W846" s="907">
        <f t="shared" si="2696"/>
        <v>0</v>
      </c>
      <c r="X846" s="907">
        <f t="shared" si="2696"/>
        <v>0</v>
      </c>
      <c r="Y846" s="907">
        <f t="shared" si="2696"/>
        <v>0</v>
      </c>
      <c r="Z846" s="907">
        <f t="shared" si="2696"/>
        <v>0</v>
      </c>
      <c r="AA846" s="907">
        <f t="shared" si="2696"/>
        <v>0</v>
      </c>
      <c r="AB846" s="907">
        <f t="shared" si="2696"/>
        <v>0</v>
      </c>
      <c r="AC846" s="907">
        <f t="shared" si="2696"/>
        <v>0</v>
      </c>
      <c r="AD846" s="907">
        <f t="shared" si="2696"/>
        <v>0</v>
      </c>
      <c r="AE846" s="907">
        <f t="shared" si="2696"/>
        <v>0</v>
      </c>
      <c r="AF846" s="907">
        <f t="shared" si="2696"/>
        <v>0</v>
      </c>
      <c r="AG846" s="907">
        <f t="shared" si="2696"/>
        <v>0</v>
      </c>
      <c r="AH846" s="907">
        <f t="shared" si="2696"/>
        <v>0</v>
      </c>
      <c r="AI846" s="907">
        <f t="shared" si="2696"/>
        <v>0</v>
      </c>
      <c r="AJ846" s="907">
        <f t="shared" si="2696"/>
        <v>0</v>
      </c>
      <c r="AK846" s="907">
        <f t="shared" si="2696"/>
        <v>0</v>
      </c>
      <c r="AL846" s="907">
        <f t="shared" si="2696"/>
        <v>0</v>
      </c>
      <c r="AM846" s="906"/>
      <c r="AN846" s="907">
        <f t="shared" ref="AN846:BE846" si="2697">SUM(AN359)</f>
        <v>0</v>
      </c>
      <c r="AO846" s="907">
        <f t="shared" si="2697"/>
        <v>0</v>
      </c>
      <c r="AP846" s="907">
        <f t="shared" si="2697"/>
        <v>0</v>
      </c>
      <c r="AQ846" s="907">
        <f t="shared" si="2697"/>
        <v>0</v>
      </c>
      <c r="AR846" s="907">
        <f t="shared" si="2697"/>
        <v>0</v>
      </c>
      <c r="AS846" s="907">
        <f t="shared" si="2697"/>
        <v>0</v>
      </c>
      <c r="AT846" s="907">
        <f t="shared" si="2697"/>
        <v>0</v>
      </c>
      <c r="AU846" s="907">
        <f t="shared" si="2697"/>
        <v>0</v>
      </c>
      <c r="AV846" s="907">
        <f t="shared" si="2697"/>
        <v>0</v>
      </c>
      <c r="AW846" s="907">
        <f t="shared" si="2697"/>
        <v>0</v>
      </c>
      <c r="AX846" s="907">
        <f t="shared" si="2697"/>
        <v>0</v>
      </c>
      <c r="AY846" s="907">
        <f t="shared" si="2697"/>
        <v>0</v>
      </c>
      <c r="AZ846" s="907">
        <f t="shared" si="2697"/>
        <v>0</v>
      </c>
      <c r="BA846" s="907">
        <f t="shared" si="2697"/>
        <v>0</v>
      </c>
      <c r="BB846" s="907">
        <f t="shared" si="2697"/>
        <v>0</v>
      </c>
      <c r="BC846" s="907">
        <f t="shared" si="2697"/>
        <v>0</v>
      </c>
      <c r="BD846" s="907">
        <f t="shared" si="2697"/>
        <v>0</v>
      </c>
      <c r="BE846" s="907">
        <f t="shared" si="2697"/>
        <v>0</v>
      </c>
      <c r="BF846" s="906"/>
      <c r="BG846" s="907">
        <f t="shared" ref="BG846:BX846" si="2698">SUM(BG359)</f>
        <v>0</v>
      </c>
      <c r="BH846" s="907">
        <f t="shared" si="2698"/>
        <v>0</v>
      </c>
      <c r="BI846" s="907">
        <f t="shared" si="2698"/>
        <v>0</v>
      </c>
      <c r="BJ846" s="907">
        <f t="shared" si="2698"/>
        <v>0</v>
      </c>
      <c r="BK846" s="907">
        <f t="shared" si="2698"/>
        <v>0</v>
      </c>
      <c r="BL846" s="907">
        <f t="shared" si="2698"/>
        <v>0</v>
      </c>
      <c r="BM846" s="907">
        <f t="shared" si="2698"/>
        <v>0</v>
      </c>
      <c r="BN846" s="907">
        <f t="shared" si="2698"/>
        <v>0</v>
      </c>
      <c r="BO846" s="907">
        <f t="shared" si="2698"/>
        <v>0</v>
      </c>
      <c r="BP846" s="907">
        <f t="shared" si="2698"/>
        <v>0</v>
      </c>
      <c r="BQ846" s="907">
        <f t="shared" si="2698"/>
        <v>0</v>
      </c>
      <c r="BR846" s="907">
        <f t="shared" si="2698"/>
        <v>0</v>
      </c>
      <c r="BS846" s="907">
        <f t="shared" si="2698"/>
        <v>0</v>
      </c>
      <c r="BT846" s="907">
        <f t="shared" si="2698"/>
        <v>0</v>
      </c>
      <c r="BU846" s="907">
        <f t="shared" si="2698"/>
        <v>0</v>
      </c>
      <c r="BV846" s="907">
        <f t="shared" si="2698"/>
        <v>0</v>
      </c>
      <c r="BW846" s="907">
        <f t="shared" si="2698"/>
        <v>0</v>
      </c>
      <c r="BX846" s="907">
        <f t="shared" si="2698"/>
        <v>0</v>
      </c>
      <c r="BY846" s="906"/>
      <c r="BZ846" s="907">
        <f>SUM(BZ359)</f>
        <v>0</v>
      </c>
      <c r="CA846" s="907">
        <f>SUM(CA359)</f>
        <v>0</v>
      </c>
      <c r="CB846" s="907">
        <f>SUM(CB359)</f>
        <v>0</v>
      </c>
      <c r="CC846" s="907">
        <f>SUM(CC359)</f>
        <v>0</v>
      </c>
      <c r="CD846" s="723">
        <f t="shared" si="2591"/>
        <v>0</v>
      </c>
      <c r="CE846" s="723">
        <f t="shared" si="2592"/>
        <v>0</v>
      </c>
      <c r="CF846" s="723">
        <f t="shared" si="2593"/>
        <v>0</v>
      </c>
      <c r="CG846" s="790">
        <f t="shared" si="2594"/>
        <v>0</v>
      </c>
      <c r="CH846" s="1376">
        <f t="shared" si="2595"/>
        <v>0</v>
      </c>
      <c r="CI846" s="1377">
        <f t="shared" si="2596"/>
        <v>0</v>
      </c>
      <c r="CJ846" s="1378">
        <f t="shared" si="2597"/>
        <v>0</v>
      </c>
      <c r="CK846" s="1378">
        <f t="shared" si="2598"/>
        <v>0</v>
      </c>
      <c r="CL846" s="1378">
        <f t="shared" si="2599"/>
        <v>0</v>
      </c>
      <c r="CM846" s="1378">
        <f t="shared" si="2600"/>
        <v>0</v>
      </c>
      <c r="CN846" s="1378">
        <f t="shared" si="2601"/>
        <v>0</v>
      </c>
      <c r="CO846" s="1379">
        <f t="shared" si="2602"/>
        <v>0</v>
      </c>
      <c r="CP846" s="1379">
        <f t="shared" si="2603"/>
        <v>0</v>
      </c>
      <c r="CQ846" s="1379">
        <f t="shared" si="2604"/>
        <v>0</v>
      </c>
      <c r="CR846" s="1379">
        <f t="shared" si="2605"/>
        <v>0</v>
      </c>
      <c r="CS846" s="1378">
        <f t="shared" si="2606"/>
        <v>0</v>
      </c>
      <c r="CT846" s="1378">
        <f t="shared" si="2607"/>
        <v>0</v>
      </c>
      <c r="CU846" s="1378">
        <f t="shared" si="2608"/>
        <v>0</v>
      </c>
      <c r="CV846" s="1378">
        <f t="shared" si="2609"/>
        <v>0</v>
      </c>
      <c r="CW846" s="1378">
        <f t="shared" si="2610"/>
        <v>0</v>
      </c>
      <c r="CX846" s="1377">
        <f t="shared" si="2611"/>
        <v>0</v>
      </c>
      <c r="CY846" s="1380">
        <f t="shared" si="2612"/>
        <v>0</v>
      </c>
      <c r="CZ846" s="638">
        <f t="shared" si="2613"/>
        <v>0</v>
      </c>
      <c r="DA846" s="639">
        <f t="shared" si="2614"/>
        <v>0</v>
      </c>
      <c r="DB846" s="640">
        <f t="shared" si="2615"/>
        <v>0</v>
      </c>
      <c r="DC846" s="640">
        <f t="shared" si="2616"/>
        <v>0</v>
      </c>
      <c r="DD846" s="640">
        <f t="shared" si="2617"/>
        <v>0</v>
      </c>
      <c r="DE846" s="640">
        <f t="shared" si="2618"/>
        <v>0</v>
      </c>
      <c r="DF846" s="640">
        <f t="shared" si="2619"/>
        <v>0</v>
      </c>
      <c r="DG846" s="641">
        <f t="shared" si="2620"/>
        <v>0</v>
      </c>
      <c r="DH846" s="641">
        <f t="shared" si="2621"/>
        <v>0</v>
      </c>
      <c r="DI846" s="641">
        <f t="shared" si="2622"/>
        <v>0</v>
      </c>
      <c r="DJ846" s="641">
        <f t="shared" si="2623"/>
        <v>0</v>
      </c>
      <c r="DK846" s="640">
        <f t="shared" si="2624"/>
        <v>0</v>
      </c>
      <c r="DL846" s="640">
        <f t="shared" si="2625"/>
        <v>0</v>
      </c>
      <c r="DM846" s="640">
        <f t="shared" si="2626"/>
        <v>0</v>
      </c>
      <c r="DN846" s="640">
        <f t="shared" si="2627"/>
        <v>0</v>
      </c>
      <c r="DO846" s="640">
        <f t="shared" si="2628"/>
        <v>0</v>
      </c>
      <c r="DP846" s="639">
        <f t="shared" si="2629"/>
        <v>0</v>
      </c>
      <c r="DQ846" s="638">
        <f t="shared" si="2630"/>
        <v>0</v>
      </c>
      <c r="DR846" s="753">
        <f t="shared" si="2631"/>
        <v>18</v>
      </c>
      <c r="DS846" s="111">
        <f t="shared" si="2632"/>
        <v>18</v>
      </c>
      <c r="DT846" s="111">
        <f t="shared" si="2633"/>
        <v>18</v>
      </c>
      <c r="DU846" s="111">
        <f t="shared" si="2634"/>
        <v>18</v>
      </c>
      <c r="DV846" s="602"/>
      <c r="DW846" s="719"/>
      <c r="DX846" s="719"/>
      <c r="DY846" s="719"/>
      <c r="DZ846" s="719"/>
      <c r="EA846" s="719"/>
      <c r="EB846" s="719"/>
      <c r="EC846" s="719"/>
      <c r="ED846" s="909"/>
      <c r="EE846" s="603"/>
    </row>
    <row r="847" spans="1:135" s="604" customFormat="1" ht="15.75" customHeight="1">
      <c r="A847" s="718" t="str">
        <f>A360</f>
        <v>Other crop: type</v>
      </c>
      <c r="B847" s="907">
        <f t="shared" ref="B847:S847" si="2699">SUM(B370)</f>
        <v>0</v>
      </c>
      <c r="C847" s="907">
        <f t="shared" si="2699"/>
        <v>0</v>
      </c>
      <c r="D847" s="907">
        <f t="shared" si="2699"/>
        <v>0</v>
      </c>
      <c r="E847" s="907">
        <f t="shared" si="2699"/>
        <v>0</v>
      </c>
      <c r="F847" s="907">
        <f t="shared" si="2699"/>
        <v>0</v>
      </c>
      <c r="G847" s="907">
        <f t="shared" si="2699"/>
        <v>0</v>
      </c>
      <c r="H847" s="907">
        <f t="shared" si="2699"/>
        <v>0</v>
      </c>
      <c r="I847" s="907">
        <f t="shared" si="2699"/>
        <v>0</v>
      </c>
      <c r="J847" s="907">
        <f t="shared" si="2699"/>
        <v>0</v>
      </c>
      <c r="K847" s="907">
        <f t="shared" si="2699"/>
        <v>0</v>
      </c>
      <c r="L847" s="907">
        <f t="shared" si="2699"/>
        <v>0</v>
      </c>
      <c r="M847" s="907">
        <f t="shared" si="2699"/>
        <v>0</v>
      </c>
      <c r="N847" s="907">
        <f t="shared" si="2699"/>
        <v>0</v>
      </c>
      <c r="O847" s="907">
        <f t="shared" si="2699"/>
        <v>0</v>
      </c>
      <c r="P847" s="907">
        <f t="shared" si="2699"/>
        <v>0</v>
      </c>
      <c r="Q847" s="907">
        <f t="shared" si="2699"/>
        <v>0</v>
      </c>
      <c r="R847" s="907">
        <f t="shared" si="2699"/>
        <v>0</v>
      </c>
      <c r="S847" s="907">
        <f t="shared" si="2699"/>
        <v>0</v>
      </c>
      <c r="T847" s="906"/>
      <c r="U847" s="907">
        <f t="shared" ref="U847:AL847" si="2700">SUM(U370)</f>
        <v>0</v>
      </c>
      <c r="V847" s="907">
        <f t="shared" si="2700"/>
        <v>0</v>
      </c>
      <c r="W847" s="907">
        <f t="shared" si="2700"/>
        <v>0</v>
      </c>
      <c r="X847" s="907">
        <f t="shared" si="2700"/>
        <v>0</v>
      </c>
      <c r="Y847" s="907">
        <f t="shared" si="2700"/>
        <v>0</v>
      </c>
      <c r="Z847" s="907">
        <f t="shared" si="2700"/>
        <v>0</v>
      </c>
      <c r="AA847" s="907">
        <f t="shared" si="2700"/>
        <v>0</v>
      </c>
      <c r="AB847" s="907">
        <f t="shared" si="2700"/>
        <v>0</v>
      </c>
      <c r="AC847" s="907">
        <f t="shared" si="2700"/>
        <v>0</v>
      </c>
      <c r="AD847" s="907">
        <f t="shared" si="2700"/>
        <v>0</v>
      </c>
      <c r="AE847" s="907">
        <f t="shared" si="2700"/>
        <v>0</v>
      </c>
      <c r="AF847" s="907">
        <f t="shared" si="2700"/>
        <v>0</v>
      </c>
      <c r="AG847" s="907">
        <f t="shared" si="2700"/>
        <v>0</v>
      </c>
      <c r="AH847" s="907">
        <f t="shared" si="2700"/>
        <v>0</v>
      </c>
      <c r="AI847" s="907">
        <f t="shared" si="2700"/>
        <v>0</v>
      </c>
      <c r="AJ847" s="907">
        <f t="shared" si="2700"/>
        <v>0</v>
      </c>
      <c r="AK847" s="907">
        <f t="shared" si="2700"/>
        <v>0</v>
      </c>
      <c r="AL847" s="907">
        <f t="shared" si="2700"/>
        <v>0</v>
      </c>
      <c r="AM847" s="906"/>
      <c r="AN847" s="907">
        <f t="shared" ref="AN847:BE847" si="2701">SUM(AN370)</f>
        <v>0</v>
      </c>
      <c r="AO847" s="907">
        <f t="shared" si="2701"/>
        <v>0</v>
      </c>
      <c r="AP847" s="907">
        <f t="shared" si="2701"/>
        <v>0</v>
      </c>
      <c r="AQ847" s="907">
        <f t="shared" si="2701"/>
        <v>0</v>
      </c>
      <c r="AR847" s="907">
        <f t="shared" si="2701"/>
        <v>0</v>
      </c>
      <c r="AS847" s="907">
        <f t="shared" si="2701"/>
        <v>0</v>
      </c>
      <c r="AT847" s="907">
        <f t="shared" si="2701"/>
        <v>0</v>
      </c>
      <c r="AU847" s="907">
        <f t="shared" si="2701"/>
        <v>0</v>
      </c>
      <c r="AV847" s="907">
        <f t="shared" si="2701"/>
        <v>0</v>
      </c>
      <c r="AW847" s="907">
        <f t="shared" si="2701"/>
        <v>0</v>
      </c>
      <c r="AX847" s="907">
        <f t="shared" si="2701"/>
        <v>0</v>
      </c>
      <c r="AY847" s="907">
        <f t="shared" si="2701"/>
        <v>0</v>
      </c>
      <c r="AZ847" s="907">
        <f t="shared" si="2701"/>
        <v>0</v>
      </c>
      <c r="BA847" s="907">
        <f t="shared" si="2701"/>
        <v>0</v>
      </c>
      <c r="BB847" s="907">
        <f t="shared" si="2701"/>
        <v>0</v>
      </c>
      <c r="BC847" s="907">
        <f t="shared" si="2701"/>
        <v>0</v>
      </c>
      <c r="BD847" s="907">
        <f t="shared" si="2701"/>
        <v>0</v>
      </c>
      <c r="BE847" s="907">
        <f t="shared" si="2701"/>
        <v>0</v>
      </c>
      <c r="BF847" s="906"/>
      <c r="BG847" s="907">
        <f t="shared" ref="BG847:BX847" si="2702">SUM(BG370)</f>
        <v>0</v>
      </c>
      <c r="BH847" s="907">
        <f t="shared" si="2702"/>
        <v>0</v>
      </c>
      <c r="BI847" s="907">
        <f t="shared" si="2702"/>
        <v>0</v>
      </c>
      <c r="BJ847" s="907">
        <f t="shared" si="2702"/>
        <v>0</v>
      </c>
      <c r="BK847" s="907">
        <f t="shared" si="2702"/>
        <v>0</v>
      </c>
      <c r="BL847" s="907">
        <f t="shared" si="2702"/>
        <v>0</v>
      </c>
      <c r="BM847" s="907">
        <f t="shared" si="2702"/>
        <v>0</v>
      </c>
      <c r="BN847" s="907">
        <f t="shared" si="2702"/>
        <v>0</v>
      </c>
      <c r="BO847" s="907">
        <f t="shared" si="2702"/>
        <v>0</v>
      </c>
      <c r="BP847" s="907">
        <f t="shared" si="2702"/>
        <v>0</v>
      </c>
      <c r="BQ847" s="907">
        <f t="shared" si="2702"/>
        <v>0</v>
      </c>
      <c r="BR847" s="907">
        <f t="shared" si="2702"/>
        <v>0</v>
      </c>
      <c r="BS847" s="907">
        <f t="shared" si="2702"/>
        <v>0</v>
      </c>
      <c r="BT847" s="907">
        <f t="shared" si="2702"/>
        <v>0</v>
      </c>
      <c r="BU847" s="907">
        <f t="shared" si="2702"/>
        <v>0</v>
      </c>
      <c r="BV847" s="907">
        <f t="shared" si="2702"/>
        <v>0</v>
      </c>
      <c r="BW847" s="907">
        <f t="shared" si="2702"/>
        <v>0</v>
      </c>
      <c r="BX847" s="907">
        <f t="shared" si="2702"/>
        <v>0</v>
      </c>
      <c r="BY847" s="906"/>
      <c r="BZ847" s="907">
        <f>SUM(BZ370)</f>
        <v>0</v>
      </c>
      <c r="CA847" s="907">
        <f>SUM(CA370)</f>
        <v>0</v>
      </c>
      <c r="CB847" s="907">
        <f>SUM(CB370)</f>
        <v>0</v>
      </c>
      <c r="CC847" s="907">
        <f>SUM(CC370)</f>
        <v>0</v>
      </c>
      <c r="CD847" s="723">
        <f t="shared" si="2591"/>
        <v>0</v>
      </c>
      <c r="CE847" s="723">
        <f t="shared" si="2592"/>
        <v>0</v>
      </c>
      <c r="CF847" s="723">
        <f t="shared" si="2593"/>
        <v>0</v>
      </c>
      <c r="CG847" s="790">
        <f t="shared" si="2594"/>
        <v>0</v>
      </c>
      <c r="CH847" s="1376">
        <f t="shared" si="2595"/>
        <v>0</v>
      </c>
      <c r="CI847" s="1377">
        <f t="shared" si="2596"/>
        <v>0</v>
      </c>
      <c r="CJ847" s="1378">
        <f t="shared" si="2597"/>
        <v>0</v>
      </c>
      <c r="CK847" s="1378">
        <f t="shared" si="2598"/>
        <v>0</v>
      </c>
      <c r="CL847" s="1378">
        <f t="shared" si="2599"/>
        <v>0</v>
      </c>
      <c r="CM847" s="1378">
        <f t="shared" si="2600"/>
        <v>0</v>
      </c>
      <c r="CN847" s="1378">
        <f t="shared" si="2601"/>
        <v>0</v>
      </c>
      <c r="CO847" s="1379">
        <f t="shared" si="2602"/>
        <v>0</v>
      </c>
      <c r="CP847" s="1379">
        <f t="shared" si="2603"/>
        <v>0</v>
      </c>
      <c r="CQ847" s="1379">
        <f t="shared" si="2604"/>
        <v>0</v>
      </c>
      <c r="CR847" s="1379">
        <f t="shared" si="2605"/>
        <v>0</v>
      </c>
      <c r="CS847" s="1378">
        <f t="shared" si="2606"/>
        <v>0</v>
      </c>
      <c r="CT847" s="1378">
        <f t="shared" si="2607"/>
        <v>0</v>
      </c>
      <c r="CU847" s="1378">
        <f t="shared" si="2608"/>
        <v>0</v>
      </c>
      <c r="CV847" s="1378">
        <f t="shared" si="2609"/>
        <v>0</v>
      </c>
      <c r="CW847" s="1378">
        <f t="shared" si="2610"/>
        <v>0</v>
      </c>
      <c r="CX847" s="1377">
        <f t="shared" si="2611"/>
        <v>0</v>
      </c>
      <c r="CY847" s="1380">
        <f t="shared" si="2612"/>
        <v>0</v>
      </c>
      <c r="CZ847" s="638">
        <f t="shared" si="2613"/>
        <v>0</v>
      </c>
      <c r="DA847" s="639">
        <f t="shared" si="2614"/>
        <v>0</v>
      </c>
      <c r="DB847" s="640">
        <f t="shared" si="2615"/>
        <v>0</v>
      </c>
      <c r="DC847" s="640">
        <f t="shared" si="2616"/>
        <v>0</v>
      </c>
      <c r="DD847" s="640">
        <f t="shared" si="2617"/>
        <v>0</v>
      </c>
      <c r="DE847" s="640">
        <f t="shared" si="2618"/>
        <v>0</v>
      </c>
      <c r="DF847" s="640">
        <f t="shared" si="2619"/>
        <v>0</v>
      </c>
      <c r="DG847" s="641">
        <f t="shared" si="2620"/>
        <v>0</v>
      </c>
      <c r="DH847" s="641">
        <f t="shared" si="2621"/>
        <v>0</v>
      </c>
      <c r="DI847" s="641">
        <f t="shared" si="2622"/>
        <v>0</v>
      </c>
      <c r="DJ847" s="641">
        <f t="shared" si="2623"/>
        <v>0</v>
      </c>
      <c r="DK847" s="640">
        <f t="shared" si="2624"/>
        <v>0</v>
      </c>
      <c r="DL847" s="640">
        <f t="shared" si="2625"/>
        <v>0</v>
      </c>
      <c r="DM847" s="640">
        <f t="shared" si="2626"/>
        <v>0</v>
      </c>
      <c r="DN847" s="640">
        <f t="shared" si="2627"/>
        <v>0</v>
      </c>
      <c r="DO847" s="640">
        <f t="shared" si="2628"/>
        <v>0</v>
      </c>
      <c r="DP847" s="639">
        <f t="shared" si="2629"/>
        <v>0</v>
      </c>
      <c r="DQ847" s="638">
        <f t="shared" si="2630"/>
        <v>0</v>
      </c>
      <c r="DR847" s="753">
        <f t="shared" si="2631"/>
        <v>18</v>
      </c>
      <c r="DS847" s="111">
        <f t="shared" si="2632"/>
        <v>18</v>
      </c>
      <c r="DT847" s="111">
        <f t="shared" si="2633"/>
        <v>18</v>
      </c>
      <c r="DU847" s="111">
        <f t="shared" si="2634"/>
        <v>18</v>
      </c>
      <c r="DV847" s="602"/>
      <c r="DW847" s="719"/>
      <c r="DX847" s="719"/>
      <c r="DY847" s="719"/>
      <c r="DZ847" s="719"/>
      <c r="EA847" s="719"/>
      <c r="EB847" s="719"/>
      <c r="EC847" s="719"/>
      <c r="ED847" s="909"/>
      <c r="EE847" s="603"/>
    </row>
    <row r="848" spans="1:135" s="604" customFormat="1" ht="15.75" customHeight="1">
      <c r="A848" s="718" t="str">
        <f>A371</f>
        <v>Other crop: type</v>
      </c>
      <c r="B848" s="907">
        <f t="shared" ref="B848:S848" si="2703">SUM(B381)</f>
        <v>0</v>
      </c>
      <c r="C848" s="907">
        <f t="shared" si="2703"/>
        <v>0</v>
      </c>
      <c r="D848" s="907">
        <f t="shared" si="2703"/>
        <v>0</v>
      </c>
      <c r="E848" s="907">
        <f t="shared" si="2703"/>
        <v>0</v>
      </c>
      <c r="F848" s="907">
        <f t="shared" si="2703"/>
        <v>0</v>
      </c>
      <c r="G848" s="907">
        <f t="shared" si="2703"/>
        <v>0</v>
      </c>
      <c r="H848" s="907">
        <f t="shared" si="2703"/>
        <v>0</v>
      </c>
      <c r="I848" s="907">
        <f t="shared" si="2703"/>
        <v>0</v>
      </c>
      <c r="J848" s="907">
        <f t="shared" si="2703"/>
        <v>0</v>
      </c>
      <c r="K848" s="907">
        <f t="shared" si="2703"/>
        <v>0</v>
      </c>
      <c r="L848" s="907">
        <f t="shared" si="2703"/>
        <v>0</v>
      </c>
      <c r="M848" s="907">
        <f t="shared" si="2703"/>
        <v>0</v>
      </c>
      <c r="N848" s="907">
        <f t="shared" si="2703"/>
        <v>0</v>
      </c>
      <c r="O848" s="907">
        <f t="shared" si="2703"/>
        <v>0</v>
      </c>
      <c r="P848" s="907">
        <f t="shared" si="2703"/>
        <v>0</v>
      </c>
      <c r="Q848" s="907">
        <f t="shared" si="2703"/>
        <v>0</v>
      </c>
      <c r="R848" s="907">
        <f t="shared" si="2703"/>
        <v>0</v>
      </c>
      <c r="S848" s="907">
        <f t="shared" si="2703"/>
        <v>0</v>
      </c>
      <c r="T848" s="906"/>
      <c r="U848" s="907">
        <f t="shared" ref="U848:AL848" si="2704">SUM(U381)</f>
        <v>0</v>
      </c>
      <c r="V848" s="907">
        <f t="shared" si="2704"/>
        <v>0</v>
      </c>
      <c r="W848" s="907">
        <f t="shared" si="2704"/>
        <v>0</v>
      </c>
      <c r="X848" s="907">
        <f t="shared" si="2704"/>
        <v>0</v>
      </c>
      <c r="Y848" s="907">
        <f t="shared" si="2704"/>
        <v>0</v>
      </c>
      <c r="Z848" s="907">
        <f t="shared" si="2704"/>
        <v>0</v>
      </c>
      <c r="AA848" s="907">
        <f t="shared" si="2704"/>
        <v>0</v>
      </c>
      <c r="AB848" s="907">
        <f t="shared" si="2704"/>
        <v>0</v>
      </c>
      <c r="AC848" s="907">
        <f t="shared" si="2704"/>
        <v>0</v>
      </c>
      <c r="AD848" s="907">
        <f t="shared" si="2704"/>
        <v>0</v>
      </c>
      <c r="AE848" s="907">
        <f t="shared" si="2704"/>
        <v>0</v>
      </c>
      <c r="AF848" s="907">
        <f t="shared" si="2704"/>
        <v>0</v>
      </c>
      <c r="AG848" s="907">
        <f t="shared" si="2704"/>
        <v>0</v>
      </c>
      <c r="AH848" s="907">
        <f t="shared" si="2704"/>
        <v>0</v>
      </c>
      <c r="AI848" s="907">
        <f t="shared" si="2704"/>
        <v>0</v>
      </c>
      <c r="AJ848" s="907">
        <f t="shared" si="2704"/>
        <v>0</v>
      </c>
      <c r="AK848" s="907">
        <f t="shared" si="2704"/>
        <v>0</v>
      </c>
      <c r="AL848" s="907">
        <f t="shared" si="2704"/>
        <v>0</v>
      </c>
      <c r="AM848" s="906"/>
      <c r="AN848" s="907">
        <f t="shared" ref="AN848:BE848" si="2705">SUM(AN381)</f>
        <v>0</v>
      </c>
      <c r="AO848" s="907">
        <f t="shared" si="2705"/>
        <v>0</v>
      </c>
      <c r="AP848" s="907">
        <f t="shared" si="2705"/>
        <v>0</v>
      </c>
      <c r="AQ848" s="907">
        <f t="shared" si="2705"/>
        <v>0</v>
      </c>
      <c r="AR848" s="907">
        <f t="shared" si="2705"/>
        <v>0</v>
      </c>
      <c r="AS848" s="907">
        <f t="shared" si="2705"/>
        <v>0</v>
      </c>
      <c r="AT848" s="907">
        <f t="shared" si="2705"/>
        <v>0</v>
      </c>
      <c r="AU848" s="907">
        <f t="shared" si="2705"/>
        <v>0</v>
      </c>
      <c r="AV848" s="907">
        <f t="shared" si="2705"/>
        <v>0</v>
      </c>
      <c r="AW848" s="907">
        <f t="shared" si="2705"/>
        <v>0</v>
      </c>
      <c r="AX848" s="907">
        <f t="shared" si="2705"/>
        <v>0</v>
      </c>
      <c r="AY848" s="907">
        <f t="shared" si="2705"/>
        <v>0</v>
      </c>
      <c r="AZ848" s="907">
        <f t="shared" si="2705"/>
        <v>0</v>
      </c>
      <c r="BA848" s="907">
        <f t="shared" si="2705"/>
        <v>0</v>
      </c>
      <c r="BB848" s="907">
        <f t="shared" si="2705"/>
        <v>0</v>
      </c>
      <c r="BC848" s="907">
        <f t="shared" si="2705"/>
        <v>0</v>
      </c>
      <c r="BD848" s="907">
        <f t="shared" si="2705"/>
        <v>0</v>
      </c>
      <c r="BE848" s="907">
        <f t="shared" si="2705"/>
        <v>0</v>
      </c>
      <c r="BF848" s="906"/>
      <c r="BG848" s="907">
        <f t="shared" ref="BG848:BX848" si="2706">SUM(BG381)</f>
        <v>0</v>
      </c>
      <c r="BH848" s="907">
        <f t="shared" si="2706"/>
        <v>0</v>
      </c>
      <c r="BI848" s="907">
        <f t="shared" si="2706"/>
        <v>0</v>
      </c>
      <c r="BJ848" s="907">
        <f t="shared" si="2706"/>
        <v>0</v>
      </c>
      <c r="BK848" s="907">
        <f t="shared" si="2706"/>
        <v>0</v>
      </c>
      <c r="BL848" s="907">
        <f t="shared" si="2706"/>
        <v>0</v>
      </c>
      <c r="BM848" s="907">
        <f t="shared" si="2706"/>
        <v>0</v>
      </c>
      <c r="BN848" s="907">
        <f t="shared" si="2706"/>
        <v>0</v>
      </c>
      <c r="BO848" s="907">
        <f t="shared" si="2706"/>
        <v>0</v>
      </c>
      <c r="BP848" s="907">
        <f t="shared" si="2706"/>
        <v>0</v>
      </c>
      <c r="BQ848" s="907">
        <f t="shared" si="2706"/>
        <v>0</v>
      </c>
      <c r="BR848" s="907">
        <f t="shared" si="2706"/>
        <v>0</v>
      </c>
      <c r="BS848" s="907">
        <f t="shared" si="2706"/>
        <v>0</v>
      </c>
      <c r="BT848" s="907">
        <f t="shared" si="2706"/>
        <v>0</v>
      </c>
      <c r="BU848" s="907">
        <f t="shared" si="2706"/>
        <v>0</v>
      </c>
      <c r="BV848" s="907">
        <f t="shared" si="2706"/>
        <v>0</v>
      </c>
      <c r="BW848" s="907">
        <f t="shared" si="2706"/>
        <v>0</v>
      </c>
      <c r="BX848" s="907">
        <f t="shared" si="2706"/>
        <v>0</v>
      </c>
      <c r="BY848" s="906"/>
      <c r="BZ848" s="907">
        <f>SUM(BZ381)</f>
        <v>0</v>
      </c>
      <c r="CA848" s="907">
        <f>SUM(CA381)</f>
        <v>0</v>
      </c>
      <c r="CB848" s="907">
        <f>SUM(CB381)</f>
        <v>0</v>
      </c>
      <c r="CC848" s="907">
        <f>SUM(CC381)</f>
        <v>0</v>
      </c>
      <c r="CD848" s="723">
        <f t="shared" si="2591"/>
        <v>0</v>
      </c>
      <c r="CE848" s="723">
        <f t="shared" si="2592"/>
        <v>0</v>
      </c>
      <c r="CF848" s="723">
        <f t="shared" si="2593"/>
        <v>0</v>
      </c>
      <c r="CG848" s="790">
        <f t="shared" si="2594"/>
        <v>0</v>
      </c>
      <c r="CH848" s="1376">
        <f t="shared" si="2595"/>
        <v>0</v>
      </c>
      <c r="CI848" s="1377">
        <f t="shared" si="2596"/>
        <v>0</v>
      </c>
      <c r="CJ848" s="1378">
        <f t="shared" si="2597"/>
        <v>0</v>
      </c>
      <c r="CK848" s="1378">
        <f t="shared" si="2598"/>
        <v>0</v>
      </c>
      <c r="CL848" s="1378">
        <f t="shared" si="2599"/>
        <v>0</v>
      </c>
      <c r="CM848" s="1378">
        <f t="shared" si="2600"/>
        <v>0</v>
      </c>
      <c r="CN848" s="1378">
        <f t="shared" si="2601"/>
        <v>0</v>
      </c>
      <c r="CO848" s="1379">
        <f t="shared" si="2602"/>
        <v>0</v>
      </c>
      <c r="CP848" s="1379">
        <f t="shared" si="2603"/>
        <v>0</v>
      </c>
      <c r="CQ848" s="1379">
        <f t="shared" si="2604"/>
        <v>0</v>
      </c>
      <c r="CR848" s="1379">
        <f t="shared" si="2605"/>
        <v>0</v>
      </c>
      <c r="CS848" s="1378">
        <f t="shared" si="2606"/>
        <v>0</v>
      </c>
      <c r="CT848" s="1378">
        <f t="shared" si="2607"/>
        <v>0</v>
      </c>
      <c r="CU848" s="1378">
        <f t="shared" si="2608"/>
        <v>0</v>
      </c>
      <c r="CV848" s="1378">
        <f t="shared" si="2609"/>
        <v>0</v>
      </c>
      <c r="CW848" s="1378">
        <f t="shared" si="2610"/>
        <v>0</v>
      </c>
      <c r="CX848" s="1377">
        <f t="shared" si="2611"/>
        <v>0</v>
      </c>
      <c r="CY848" s="1380">
        <f t="shared" si="2612"/>
        <v>0</v>
      </c>
      <c r="CZ848" s="638">
        <f t="shared" si="2613"/>
        <v>0</v>
      </c>
      <c r="DA848" s="639">
        <f t="shared" si="2614"/>
        <v>0</v>
      </c>
      <c r="DB848" s="640">
        <f t="shared" si="2615"/>
        <v>0</v>
      </c>
      <c r="DC848" s="640">
        <f t="shared" si="2616"/>
        <v>0</v>
      </c>
      <c r="DD848" s="640">
        <f t="shared" si="2617"/>
        <v>0</v>
      </c>
      <c r="DE848" s="640">
        <f t="shared" si="2618"/>
        <v>0</v>
      </c>
      <c r="DF848" s="640">
        <f t="shared" si="2619"/>
        <v>0</v>
      </c>
      <c r="DG848" s="641">
        <f t="shared" si="2620"/>
        <v>0</v>
      </c>
      <c r="DH848" s="641">
        <f t="shared" si="2621"/>
        <v>0</v>
      </c>
      <c r="DI848" s="641">
        <f t="shared" si="2622"/>
        <v>0</v>
      </c>
      <c r="DJ848" s="641">
        <f t="shared" si="2623"/>
        <v>0</v>
      </c>
      <c r="DK848" s="640">
        <f t="shared" si="2624"/>
        <v>0</v>
      </c>
      <c r="DL848" s="640">
        <f t="shared" si="2625"/>
        <v>0</v>
      </c>
      <c r="DM848" s="640">
        <f t="shared" si="2626"/>
        <v>0</v>
      </c>
      <c r="DN848" s="640">
        <f t="shared" si="2627"/>
        <v>0</v>
      </c>
      <c r="DO848" s="640">
        <f t="shared" si="2628"/>
        <v>0</v>
      </c>
      <c r="DP848" s="639">
        <f t="shared" si="2629"/>
        <v>0</v>
      </c>
      <c r="DQ848" s="638">
        <f t="shared" si="2630"/>
        <v>0</v>
      </c>
      <c r="DR848" s="753">
        <f t="shared" si="2631"/>
        <v>18</v>
      </c>
      <c r="DS848" s="111">
        <f t="shared" si="2632"/>
        <v>18</v>
      </c>
      <c r="DT848" s="111">
        <f t="shared" si="2633"/>
        <v>18</v>
      </c>
      <c r="DU848" s="111">
        <f t="shared" si="2634"/>
        <v>18</v>
      </c>
      <c r="DV848" s="602"/>
      <c r="DW848" s="719"/>
      <c r="DX848" s="719"/>
      <c r="DY848" s="719"/>
      <c r="DZ848" s="719"/>
      <c r="EA848" s="719"/>
      <c r="EB848" s="719"/>
      <c r="EC848" s="719"/>
      <c r="ED848" s="909"/>
      <c r="EE848" s="603"/>
    </row>
    <row r="849" spans="1:135" s="604" customFormat="1" ht="15.75" customHeight="1">
      <c r="A849" s="718" t="str">
        <f>A382</f>
        <v>Squash: number</v>
      </c>
      <c r="B849" s="907">
        <f t="shared" ref="B849:S849" si="2707">SUM(B391)</f>
        <v>0</v>
      </c>
      <c r="C849" s="907">
        <f t="shared" si="2707"/>
        <v>0</v>
      </c>
      <c r="D849" s="907">
        <f t="shared" si="2707"/>
        <v>0</v>
      </c>
      <c r="E849" s="907">
        <f t="shared" si="2707"/>
        <v>0</v>
      </c>
      <c r="F849" s="907">
        <f t="shared" si="2707"/>
        <v>0</v>
      </c>
      <c r="G849" s="907">
        <f t="shared" si="2707"/>
        <v>0</v>
      </c>
      <c r="H849" s="907">
        <f t="shared" si="2707"/>
        <v>0</v>
      </c>
      <c r="I849" s="907">
        <f t="shared" si="2707"/>
        <v>0</v>
      </c>
      <c r="J849" s="907">
        <f t="shared" si="2707"/>
        <v>0</v>
      </c>
      <c r="K849" s="907">
        <f t="shared" si="2707"/>
        <v>0</v>
      </c>
      <c r="L849" s="907">
        <f t="shared" si="2707"/>
        <v>0</v>
      </c>
      <c r="M849" s="907">
        <f t="shared" si="2707"/>
        <v>0</v>
      </c>
      <c r="N849" s="907">
        <f t="shared" si="2707"/>
        <v>0</v>
      </c>
      <c r="O849" s="907">
        <f t="shared" si="2707"/>
        <v>0</v>
      </c>
      <c r="P849" s="907">
        <f t="shared" si="2707"/>
        <v>0</v>
      </c>
      <c r="Q849" s="907">
        <f t="shared" si="2707"/>
        <v>0</v>
      </c>
      <c r="R849" s="907">
        <f t="shared" si="2707"/>
        <v>0</v>
      </c>
      <c r="S849" s="907">
        <f t="shared" si="2707"/>
        <v>0</v>
      </c>
      <c r="T849" s="906"/>
      <c r="U849" s="907">
        <f t="shared" ref="U849:AL849" si="2708">SUM(U391)</f>
        <v>0</v>
      </c>
      <c r="V849" s="907">
        <f t="shared" si="2708"/>
        <v>0</v>
      </c>
      <c r="W849" s="907">
        <f t="shared" si="2708"/>
        <v>0</v>
      </c>
      <c r="X849" s="907">
        <f t="shared" si="2708"/>
        <v>0</v>
      </c>
      <c r="Y849" s="907">
        <f t="shared" si="2708"/>
        <v>0</v>
      </c>
      <c r="Z849" s="907">
        <f t="shared" si="2708"/>
        <v>0</v>
      </c>
      <c r="AA849" s="907">
        <f t="shared" si="2708"/>
        <v>0</v>
      </c>
      <c r="AB849" s="907">
        <f t="shared" si="2708"/>
        <v>0</v>
      </c>
      <c r="AC849" s="907">
        <f t="shared" si="2708"/>
        <v>0</v>
      </c>
      <c r="AD849" s="907">
        <f t="shared" si="2708"/>
        <v>0</v>
      </c>
      <c r="AE849" s="907">
        <f t="shared" si="2708"/>
        <v>0</v>
      </c>
      <c r="AF849" s="907">
        <f t="shared" si="2708"/>
        <v>0</v>
      </c>
      <c r="AG849" s="907">
        <f t="shared" si="2708"/>
        <v>0</v>
      </c>
      <c r="AH849" s="907">
        <f t="shared" si="2708"/>
        <v>0</v>
      </c>
      <c r="AI849" s="907">
        <f t="shared" si="2708"/>
        <v>0</v>
      </c>
      <c r="AJ849" s="907">
        <f t="shared" si="2708"/>
        <v>0</v>
      </c>
      <c r="AK849" s="907">
        <f t="shared" si="2708"/>
        <v>0</v>
      </c>
      <c r="AL849" s="907">
        <f t="shared" si="2708"/>
        <v>0</v>
      </c>
      <c r="AM849" s="906"/>
      <c r="AN849" s="907">
        <f t="shared" ref="AN849:BE849" si="2709">SUM(AN391)</f>
        <v>0</v>
      </c>
      <c r="AO849" s="907">
        <f t="shared" si="2709"/>
        <v>0</v>
      </c>
      <c r="AP849" s="907">
        <f t="shared" si="2709"/>
        <v>0</v>
      </c>
      <c r="AQ849" s="907">
        <f t="shared" si="2709"/>
        <v>0</v>
      </c>
      <c r="AR849" s="907">
        <f t="shared" si="2709"/>
        <v>0</v>
      </c>
      <c r="AS849" s="907">
        <f t="shared" si="2709"/>
        <v>0</v>
      </c>
      <c r="AT849" s="907">
        <f t="shared" si="2709"/>
        <v>0</v>
      </c>
      <c r="AU849" s="907">
        <f t="shared" si="2709"/>
        <v>0</v>
      </c>
      <c r="AV849" s="907">
        <f t="shared" si="2709"/>
        <v>0</v>
      </c>
      <c r="AW849" s="907">
        <f t="shared" si="2709"/>
        <v>0</v>
      </c>
      <c r="AX849" s="907">
        <f t="shared" si="2709"/>
        <v>0</v>
      </c>
      <c r="AY849" s="907">
        <f t="shared" si="2709"/>
        <v>0</v>
      </c>
      <c r="AZ849" s="907">
        <f t="shared" si="2709"/>
        <v>0</v>
      </c>
      <c r="BA849" s="907">
        <f t="shared" si="2709"/>
        <v>0</v>
      </c>
      <c r="BB849" s="907">
        <f t="shared" si="2709"/>
        <v>0</v>
      </c>
      <c r="BC849" s="907">
        <f t="shared" si="2709"/>
        <v>0</v>
      </c>
      <c r="BD849" s="907">
        <f t="shared" si="2709"/>
        <v>5.9775840597758399E-3</v>
      </c>
      <c r="BE849" s="907">
        <f t="shared" si="2709"/>
        <v>0</v>
      </c>
      <c r="BF849" s="906"/>
      <c r="BG849" s="907">
        <f t="shared" ref="BG849:BX849" si="2710">SUM(BG391)</f>
        <v>0</v>
      </c>
      <c r="BH849" s="907">
        <f t="shared" si="2710"/>
        <v>0</v>
      </c>
      <c r="BI849" s="907">
        <f t="shared" si="2710"/>
        <v>0</v>
      </c>
      <c r="BJ849" s="907">
        <f t="shared" si="2710"/>
        <v>0</v>
      </c>
      <c r="BK849" s="907">
        <f t="shared" si="2710"/>
        <v>0</v>
      </c>
      <c r="BL849" s="907">
        <f t="shared" si="2710"/>
        <v>0</v>
      </c>
      <c r="BM849" s="907">
        <f t="shared" si="2710"/>
        <v>0</v>
      </c>
      <c r="BN849" s="907">
        <f t="shared" si="2710"/>
        <v>0</v>
      </c>
      <c r="BO849" s="907">
        <f t="shared" si="2710"/>
        <v>0</v>
      </c>
      <c r="BP849" s="907">
        <f t="shared" si="2710"/>
        <v>0</v>
      </c>
      <c r="BQ849" s="907">
        <f t="shared" si="2710"/>
        <v>0</v>
      </c>
      <c r="BR849" s="907">
        <f t="shared" si="2710"/>
        <v>0</v>
      </c>
      <c r="BS849" s="907">
        <f t="shared" si="2710"/>
        <v>0</v>
      </c>
      <c r="BT849" s="907">
        <f t="shared" si="2710"/>
        <v>0</v>
      </c>
      <c r="BU849" s="907">
        <f t="shared" si="2710"/>
        <v>0</v>
      </c>
      <c r="BV849" s="907">
        <f t="shared" si="2710"/>
        <v>0</v>
      </c>
      <c r="BW849" s="907">
        <f t="shared" si="2710"/>
        <v>0</v>
      </c>
      <c r="BX849" s="907">
        <f t="shared" si="2710"/>
        <v>0</v>
      </c>
      <c r="BY849" s="906"/>
      <c r="BZ849" s="907">
        <f>SUM(BZ391)</f>
        <v>0</v>
      </c>
      <c r="CA849" s="907">
        <f>SUM(CA391)</f>
        <v>0</v>
      </c>
      <c r="CB849" s="907">
        <f>SUM(CB391)</f>
        <v>0</v>
      </c>
      <c r="CC849" s="907">
        <f>SUM(CC391)</f>
        <v>0</v>
      </c>
      <c r="CD849" s="723">
        <f t="shared" si="2591"/>
        <v>0</v>
      </c>
      <c r="CE849" s="723">
        <f t="shared" si="2592"/>
        <v>0</v>
      </c>
      <c r="CF849" s="723">
        <f t="shared" si="2593"/>
        <v>0</v>
      </c>
      <c r="CG849" s="790">
        <f t="shared" si="2594"/>
        <v>0</v>
      </c>
      <c r="CH849" s="1376">
        <f t="shared" si="2595"/>
        <v>0</v>
      </c>
      <c r="CI849" s="1377">
        <f t="shared" si="2596"/>
        <v>0</v>
      </c>
      <c r="CJ849" s="1378">
        <f t="shared" si="2597"/>
        <v>0</v>
      </c>
      <c r="CK849" s="1378">
        <f t="shared" si="2598"/>
        <v>0</v>
      </c>
      <c r="CL849" s="1378">
        <f t="shared" si="2599"/>
        <v>0</v>
      </c>
      <c r="CM849" s="1378">
        <f t="shared" si="2600"/>
        <v>0</v>
      </c>
      <c r="CN849" s="1378">
        <f t="shared" si="2601"/>
        <v>0</v>
      </c>
      <c r="CO849" s="1379">
        <f t="shared" si="2602"/>
        <v>0</v>
      </c>
      <c r="CP849" s="1379">
        <f t="shared" si="2603"/>
        <v>0</v>
      </c>
      <c r="CQ849" s="1379">
        <f t="shared" si="2604"/>
        <v>0</v>
      </c>
      <c r="CR849" s="1379">
        <f t="shared" si="2605"/>
        <v>0</v>
      </c>
      <c r="CS849" s="1378">
        <f t="shared" si="2606"/>
        <v>0</v>
      </c>
      <c r="CT849" s="1378">
        <f t="shared" si="2607"/>
        <v>0</v>
      </c>
      <c r="CU849" s="1378">
        <f t="shared" si="2608"/>
        <v>0</v>
      </c>
      <c r="CV849" s="1378">
        <f t="shared" si="2609"/>
        <v>0</v>
      </c>
      <c r="CW849" s="1378">
        <f t="shared" si="2610"/>
        <v>0</v>
      </c>
      <c r="CX849" s="1377">
        <f t="shared" si="2611"/>
        <v>0</v>
      </c>
      <c r="CY849" s="1380">
        <f t="shared" si="2612"/>
        <v>0</v>
      </c>
      <c r="CZ849" s="638">
        <f t="shared" si="2613"/>
        <v>0</v>
      </c>
      <c r="DA849" s="639">
        <f t="shared" si="2614"/>
        <v>0</v>
      </c>
      <c r="DB849" s="640">
        <f t="shared" si="2615"/>
        <v>0</v>
      </c>
      <c r="DC849" s="640">
        <f t="shared" si="2616"/>
        <v>0</v>
      </c>
      <c r="DD849" s="640">
        <f t="shared" si="2617"/>
        <v>0</v>
      </c>
      <c r="DE849" s="640">
        <f t="shared" si="2618"/>
        <v>0</v>
      </c>
      <c r="DF849" s="640">
        <f t="shared" si="2619"/>
        <v>0</v>
      </c>
      <c r="DG849" s="641">
        <f t="shared" si="2620"/>
        <v>0</v>
      </c>
      <c r="DH849" s="641">
        <f t="shared" si="2621"/>
        <v>0</v>
      </c>
      <c r="DI849" s="641">
        <f t="shared" si="2622"/>
        <v>0</v>
      </c>
      <c r="DJ849" s="641">
        <f t="shared" si="2623"/>
        <v>0</v>
      </c>
      <c r="DK849" s="640">
        <f t="shared" si="2624"/>
        <v>0</v>
      </c>
      <c r="DL849" s="640">
        <f t="shared" si="2625"/>
        <v>0</v>
      </c>
      <c r="DM849" s="640">
        <f t="shared" si="2626"/>
        <v>0</v>
      </c>
      <c r="DN849" s="640">
        <f t="shared" si="2627"/>
        <v>0</v>
      </c>
      <c r="DO849" s="640">
        <f t="shared" si="2628"/>
        <v>0</v>
      </c>
      <c r="DP849" s="639">
        <f t="shared" si="2629"/>
        <v>0</v>
      </c>
      <c r="DQ849" s="638">
        <f t="shared" si="2630"/>
        <v>0</v>
      </c>
      <c r="DR849" s="753">
        <f t="shared" si="2631"/>
        <v>18</v>
      </c>
      <c r="DS849" s="111">
        <f t="shared" si="2632"/>
        <v>18</v>
      </c>
      <c r="DT849" s="111">
        <f t="shared" si="2633"/>
        <v>18</v>
      </c>
      <c r="DU849" s="111">
        <f t="shared" si="2634"/>
        <v>18</v>
      </c>
      <c r="DV849" s="602"/>
      <c r="DW849" s="719"/>
      <c r="DX849" s="719"/>
      <c r="DY849" s="719"/>
      <c r="DZ849" s="719"/>
      <c r="EA849" s="719"/>
      <c r="EB849" s="719"/>
      <c r="EC849" s="719"/>
      <c r="ED849" s="909"/>
      <c r="EE849" s="603"/>
    </row>
    <row r="850" spans="1:135" s="604" customFormat="1" ht="15.75" customHeight="1">
      <c r="A850" s="904" t="s">
        <v>496</v>
      </c>
      <c r="B850" s="906"/>
      <c r="C850" s="906"/>
      <c r="D850" s="906"/>
      <c r="E850" s="906"/>
      <c r="F850" s="906"/>
      <c r="G850" s="906"/>
      <c r="H850" s="906"/>
      <c r="I850" s="906"/>
      <c r="J850" s="906"/>
      <c r="K850" s="906"/>
      <c r="L850" s="906"/>
      <c r="M850" s="906"/>
      <c r="N850" s="906"/>
      <c r="O850" s="906"/>
      <c r="P850" s="906"/>
      <c r="Q850" s="906"/>
      <c r="R850" s="906"/>
      <c r="S850" s="906"/>
      <c r="T850" s="906"/>
      <c r="U850" s="906"/>
      <c r="V850" s="906"/>
      <c r="W850" s="906"/>
      <c r="X850" s="906"/>
      <c r="Y850" s="906"/>
      <c r="Z850" s="906"/>
      <c r="AA850" s="906"/>
      <c r="AB850" s="906"/>
      <c r="AC850" s="906"/>
      <c r="AD850" s="906"/>
      <c r="AE850" s="906"/>
      <c r="AF850" s="906"/>
      <c r="AG850" s="906"/>
      <c r="AH850" s="906"/>
      <c r="AI850" s="906"/>
      <c r="AJ850" s="906"/>
      <c r="AK850" s="906"/>
      <c r="AL850" s="906"/>
      <c r="AM850" s="906"/>
      <c r="AN850" s="906"/>
      <c r="AO850" s="906"/>
      <c r="AP850" s="906"/>
      <c r="AQ850" s="906"/>
      <c r="AR850" s="906"/>
      <c r="AS850" s="906"/>
      <c r="AT850" s="906"/>
      <c r="AU850" s="906"/>
      <c r="AV850" s="906"/>
      <c r="AW850" s="906"/>
      <c r="AX850" s="906"/>
      <c r="AY850" s="906"/>
      <c r="AZ850" s="906"/>
      <c r="BA850" s="906"/>
      <c r="BB850" s="906"/>
      <c r="BC850" s="906"/>
      <c r="BD850" s="906"/>
      <c r="BE850" s="906"/>
      <c r="BF850" s="906"/>
      <c r="BG850" s="906"/>
      <c r="BH850" s="906"/>
      <c r="BI850" s="906"/>
      <c r="BJ850" s="906"/>
      <c r="BK850" s="906"/>
      <c r="BL850" s="906"/>
      <c r="BM850" s="906"/>
      <c r="BN850" s="906"/>
      <c r="BO850" s="906"/>
      <c r="BP850" s="906"/>
      <c r="BQ850" s="906"/>
      <c r="BR850" s="906"/>
      <c r="BS850" s="906"/>
      <c r="BT850" s="906"/>
      <c r="BU850" s="906"/>
      <c r="BV850" s="906"/>
      <c r="BW850" s="906"/>
      <c r="BX850" s="906"/>
      <c r="BY850" s="906"/>
      <c r="BZ850" s="906"/>
      <c r="CA850" s="906"/>
      <c r="CB850" s="906"/>
      <c r="CC850" s="906"/>
      <c r="CD850" s="912"/>
      <c r="CE850" s="912"/>
      <c r="CF850" s="912"/>
      <c r="CG850" s="913"/>
      <c r="CH850" s="673"/>
      <c r="CI850" s="673"/>
      <c r="CJ850" s="673"/>
      <c r="CK850" s="673"/>
      <c r="CL850" s="673"/>
      <c r="CM850" s="673"/>
      <c r="CN850" s="673"/>
      <c r="CO850" s="673"/>
      <c r="CP850" s="673"/>
      <c r="CQ850" s="673"/>
      <c r="CR850" s="673"/>
      <c r="CS850" s="673"/>
      <c r="CT850" s="673"/>
      <c r="CU850" s="673"/>
      <c r="CV850" s="673"/>
      <c r="CW850" s="673"/>
      <c r="CX850" s="673"/>
      <c r="CY850" s="674"/>
      <c r="CZ850" s="915"/>
      <c r="DA850" s="914"/>
      <c r="DB850" s="914"/>
      <c r="DC850" s="914"/>
      <c r="DD850" s="914"/>
      <c r="DE850" s="914"/>
      <c r="DF850" s="914"/>
      <c r="DG850" s="914"/>
      <c r="DH850" s="914"/>
      <c r="DI850" s="914"/>
      <c r="DJ850" s="914"/>
      <c r="DK850" s="914"/>
      <c r="DL850" s="914"/>
      <c r="DM850" s="914"/>
      <c r="DN850" s="914"/>
      <c r="DO850" s="914"/>
      <c r="DP850" s="914"/>
      <c r="DQ850" s="914"/>
      <c r="DR850" s="753"/>
      <c r="DS850" s="111"/>
      <c r="DT850" s="111"/>
      <c r="DU850" s="111"/>
      <c r="DV850" s="602"/>
      <c r="DW850" s="603"/>
      <c r="DX850" s="603"/>
      <c r="DY850" s="603"/>
      <c r="DZ850" s="603"/>
      <c r="EA850" s="603"/>
      <c r="EB850" s="603"/>
      <c r="EC850" s="603"/>
      <c r="ED850" s="911"/>
      <c r="EE850" s="603"/>
    </row>
    <row r="851" spans="1:135" s="604" customFormat="1" ht="15.75" customHeight="1">
      <c r="A851" s="718" t="str">
        <f>A428</f>
        <v>FISHING -- see worksheet Data 3</v>
      </c>
      <c r="B851" s="907">
        <f t="shared" ref="B851:S851" si="2711">SUM(B437)</f>
        <v>0</v>
      </c>
      <c r="C851" s="907">
        <f t="shared" si="2711"/>
        <v>-9.2873443337484444E-4</v>
      </c>
      <c r="D851" s="907">
        <f t="shared" si="2711"/>
        <v>0</v>
      </c>
      <c r="E851" s="907">
        <f t="shared" si="2711"/>
        <v>0</v>
      </c>
      <c r="F851" s="907">
        <f t="shared" si="2711"/>
        <v>0</v>
      </c>
      <c r="G851" s="907">
        <f t="shared" si="2711"/>
        <v>0</v>
      </c>
      <c r="H851" s="907">
        <f t="shared" si="2711"/>
        <v>0</v>
      </c>
      <c r="I851" s="907">
        <f t="shared" si="2711"/>
        <v>0</v>
      </c>
      <c r="J851" s="907">
        <f t="shared" si="2711"/>
        <v>0</v>
      </c>
      <c r="K851" s="907">
        <f t="shared" si="2711"/>
        <v>0</v>
      </c>
      <c r="L851" s="907">
        <f t="shared" si="2711"/>
        <v>0</v>
      </c>
      <c r="M851" s="907">
        <f t="shared" si="2711"/>
        <v>0</v>
      </c>
      <c r="N851" s="907">
        <f t="shared" si="2711"/>
        <v>0</v>
      </c>
      <c r="O851" s="907">
        <f t="shared" si="2711"/>
        <v>0</v>
      </c>
      <c r="P851" s="907">
        <f t="shared" si="2711"/>
        <v>5.6608574986657173E-3</v>
      </c>
      <c r="Q851" s="907">
        <f t="shared" si="2711"/>
        <v>0</v>
      </c>
      <c r="R851" s="907">
        <f t="shared" si="2711"/>
        <v>0</v>
      </c>
      <c r="S851" s="907">
        <f t="shared" si="2711"/>
        <v>0</v>
      </c>
      <c r="T851" s="906"/>
      <c r="U851" s="907">
        <f t="shared" ref="U851:AL851" si="2712">SUM(U437)</f>
        <v>0</v>
      </c>
      <c r="V851" s="907">
        <f t="shared" si="2712"/>
        <v>4.6436721668742222E-4</v>
      </c>
      <c r="W851" s="907">
        <f t="shared" si="2712"/>
        <v>0</v>
      </c>
      <c r="X851" s="907">
        <f t="shared" si="2712"/>
        <v>0</v>
      </c>
      <c r="Y851" s="907">
        <f t="shared" si="2712"/>
        <v>0</v>
      </c>
      <c r="Z851" s="907">
        <f t="shared" si="2712"/>
        <v>0</v>
      </c>
      <c r="AA851" s="907">
        <f t="shared" si="2712"/>
        <v>0</v>
      </c>
      <c r="AB851" s="907">
        <f t="shared" si="2712"/>
        <v>0</v>
      </c>
      <c r="AC851" s="907">
        <f t="shared" si="2712"/>
        <v>0</v>
      </c>
      <c r="AD851" s="907">
        <f t="shared" si="2712"/>
        <v>0</v>
      </c>
      <c r="AE851" s="907">
        <f t="shared" si="2712"/>
        <v>0</v>
      </c>
      <c r="AF851" s="907">
        <f t="shared" si="2712"/>
        <v>0</v>
      </c>
      <c r="AG851" s="907">
        <f t="shared" si="2712"/>
        <v>0</v>
      </c>
      <c r="AH851" s="907">
        <f t="shared" si="2712"/>
        <v>0</v>
      </c>
      <c r="AI851" s="907">
        <f t="shared" si="2712"/>
        <v>0</v>
      </c>
      <c r="AJ851" s="907">
        <f t="shared" si="2712"/>
        <v>0</v>
      </c>
      <c r="AK851" s="907">
        <f t="shared" si="2712"/>
        <v>0</v>
      </c>
      <c r="AL851" s="907">
        <f t="shared" si="2712"/>
        <v>0</v>
      </c>
      <c r="AM851" s="906"/>
      <c r="AN851" s="907">
        <f t="shared" ref="AN851:BE851" si="2713">SUM(AN437)</f>
        <v>0</v>
      </c>
      <c r="AO851" s="907">
        <f t="shared" si="2713"/>
        <v>8.2554171855541716E-4</v>
      </c>
      <c r="AP851" s="907">
        <f t="shared" si="2713"/>
        <v>0</v>
      </c>
      <c r="AQ851" s="907">
        <f t="shared" si="2713"/>
        <v>0</v>
      </c>
      <c r="AR851" s="907">
        <f t="shared" si="2713"/>
        <v>0</v>
      </c>
      <c r="AS851" s="907">
        <f t="shared" si="2713"/>
        <v>0</v>
      </c>
      <c r="AT851" s="907">
        <f t="shared" si="2713"/>
        <v>0</v>
      </c>
      <c r="AU851" s="907">
        <f t="shared" si="2713"/>
        <v>0</v>
      </c>
      <c r="AV851" s="907">
        <f t="shared" si="2713"/>
        <v>0</v>
      </c>
      <c r="AW851" s="907">
        <f t="shared" si="2713"/>
        <v>0</v>
      </c>
      <c r="AX851" s="907">
        <f t="shared" si="2713"/>
        <v>0</v>
      </c>
      <c r="AY851" s="907">
        <f t="shared" si="2713"/>
        <v>0</v>
      </c>
      <c r="AZ851" s="907">
        <f t="shared" si="2713"/>
        <v>0</v>
      </c>
      <c r="BA851" s="907">
        <f t="shared" si="2713"/>
        <v>0</v>
      </c>
      <c r="BB851" s="907">
        <f t="shared" si="2713"/>
        <v>0</v>
      </c>
      <c r="BC851" s="907">
        <f t="shared" si="2713"/>
        <v>0</v>
      </c>
      <c r="BD851" s="907">
        <f t="shared" si="2713"/>
        <v>0</v>
      </c>
      <c r="BE851" s="907">
        <f t="shared" si="2713"/>
        <v>0</v>
      </c>
      <c r="BF851" s="906"/>
      <c r="BG851" s="907">
        <f t="shared" ref="BG851:BX851" si="2714">SUM(BG437)</f>
        <v>0</v>
      </c>
      <c r="BH851" s="907">
        <f t="shared" si="2714"/>
        <v>0</v>
      </c>
      <c r="BI851" s="907">
        <f t="shared" si="2714"/>
        <v>0</v>
      </c>
      <c r="BJ851" s="907">
        <f t="shared" si="2714"/>
        <v>0</v>
      </c>
      <c r="BK851" s="907">
        <f t="shared" si="2714"/>
        <v>0</v>
      </c>
      <c r="BL851" s="907">
        <f t="shared" si="2714"/>
        <v>0</v>
      </c>
      <c r="BM851" s="907">
        <f t="shared" si="2714"/>
        <v>0</v>
      </c>
      <c r="BN851" s="907">
        <f t="shared" si="2714"/>
        <v>0</v>
      </c>
      <c r="BO851" s="907">
        <f t="shared" si="2714"/>
        <v>0</v>
      </c>
      <c r="BP851" s="907">
        <f t="shared" si="2714"/>
        <v>0</v>
      </c>
      <c r="BQ851" s="907">
        <f t="shared" si="2714"/>
        <v>0</v>
      </c>
      <c r="BR851" s="907">
        <f t="shared" si="2714"/>
        <v>0</v>
      </c>
      <c r="BS851" s="907">
        <f t="shared" si="2714"/>
        <v>0</v>
      </c>
      <c r="BT851" s="907">
        <f t="shared" si="2714"/>
        <v>0</v>
      </c>
      <c r="BU851" s="907">
        <f t="shared" si="2714"/>
        <v>0</v>
      </c>
      <c r="BV851" s="907">
        <f t="shared" si="2714"/>
        <v>0</v>
      </c>
      <c r="BW851" s="907">
        <f t="shared" si="2714"/>
        <v>0</v>
      </c>
      <c r="BX851" s="907">
        <f t="shared" si="2714"/>
        <v>0</v>
      </c>
      <c r="BY851" s="906"/>
      <c r="BZ851" s="907">
        <f>SUM(BZ437)</f>
        <v>0</v>
      </c>
      <c r="CA851" s="907">
        <f>SUM(CA437)</f>
        <v>0</v>
      </c>
      <c r="CB851" s="907">
        <f>SUM(CB437)</f>
        <v>0</v>
      </c>
      <c r="CC851" s="907">
        <f>SUM(CC437)</f>
        <v>0</v>
      </c>
      <c r="CD851" s="723">
        <f>IF(DR851&lt;3,"",(SUM(B851:S851)-MIN(B851:S851)-MAX(B851:S851))/(DR851-2))</f>
        <v>0</v>
      </c>
      <c r="CE851" s="723">
        <f>IF(DS851&lt;3,"",(SUM(U851:AL851)-MIN(U851:AL851)-MAX(U851:AL851))/(DS851-2))</f>
        <v>0</v>
      </c>
      <c r="CF851" s="723">
        <f>IF(DT851&lt;3,"",(SUM(AN851:BE851)-MIN(AN851:BE851)-MAX(AN851:BE851))/(DT851-2))</f>
        <v>0</v>
      </c>
      <c r="CG851" s="790">
        <f>IF(DU851&lt;3,"",(SUM(BG851:BX851)-MIN(BG851:BX851)-MAX(BG851:BX851))/(DU851-2))</f>
        <v>0</v>
      </c>
      <c r="CH851" s="1376">
        <f t="shared" ref="CH851:CQ852" si="2715">IF($CH$4=$CD$4,IF(OR(-FLOOR(((18-COUNT($B851:$S851))/2),1)+CH$7&lt;1,-FLOOR(((18-COUNT($B851:$S851))/2),1)+CH$7&gt;COUNT($B851:$S851)),"",LARGE($B851:$S851,-FLOOR(((18-COUNT($B851:$S851))/2),1)+CH$7)),IF(OR(-FLOOR(((18-COUNT($AN851:$BE851))/2),1)+CH$7&lt;1,-FLOOR(((18-COUNT($AN851:$BE851))/2),1)+CH$7&gt;COUNT($AN851:$BE851)),"",LARGE($AN851:$BE851,-FLOOR(((18-COUNT($AN851:$BE851))/2),1)+CH$7)))</f>
        <v>-9.2873443337484444E-4</v>
      </c>
      <c r="CI851" s="1377">
        <f t="shared" si="2715"/>
        <v>0</v>
      </c>
      <c r="CJ851" s="1378">
        <f t="shared" si="2715"/>
        <v>0</v>
      </c>
      <c r="CK851" s="1378">
        <f t="shared" si="2715"/>
        <v>0</v>
      </c>
      <c r="CL851" s="1378">
        <f t="shared" si="2715"/>
        <v>0</v>
      </c>
      <c r="CM851" s="1378">
        <f t="shared" si="2715"/>
        <v>0</v>
      </c>
      <c r="CN851" s="1378">
        <f t="shared" si="2715"/>
        <v>0</v>
      </c>
      <c r="CO851" s="1379">
        <f t="shared" si="2715"/>
        <v>0</v>
      </c>
      <c r="CP851" s="1379">
        <f t="shared" si="2715"/>
        <v>0</v>
      </c>
      <c r="CQ851" s="1379">
        <f t="shared" si="2715"/>
        <v>0</v>
      </c>
      <c r="CR851" s="1379">
        <f t="shared" ref="CR851:CY852" si="2716">IF($CH$4=$CD$4,IF(OR(-FLOOR(((18-COUNT($B851:$S851))/2),1)+CR$7&lt;1,-FLOOR(((18-COUNT($B851:$S851))/2),1)+CR$7&gt;COUNT($B851:$S851)),"",LARGE($B851:$S851,-FLOOR(((18-COUNT($B851:$S851))/2),1)+CR$7)),IF(OR(-FLOOR(((18-COUNT($AN851:$BE851))/2),1)+CR$7&lt;1,-FLOOR(((18-COUNT($AN851:$BE851))/2),1)+CR$7&gt;COUNT($AN851:$BE851)),"",LARGE($AN851:$BE851,-FLOOR(((18-COUNT($AN851:$BE851))/2),1)+CR$7)))</f>
        <v>0</v>
      </c>
      <c r="CS851" s="1378">
        <f t="shared" si="2716"/>
        <v>0</v>
      </c>
      <c r="CT851" s="1378">
        <f t="shared" si="2716"/>
        <v>0</v>
      </c>
      <c r="CU851" s="1378">
        <f t="shared" si="2716"/>
        <v>0</v>
      </c>
      <c r="CV851" s="1378">
        <f t="shared" si="2716"/>
        <v>0</v>
      </c>
      <c r="CW851" s="1378">
        <f t="shared" si="2716"/>
        <v>0</v>
      </c>
      <c r="CX851" s="1377">
        <f t="shared" si="2716"/>
        <v>0</v>
      </c>
      <c r="CY851" s="1380">
        <f t="shared" si="2716"/>
        <v>5.6608574986657173E-3</v>
      </c>
      <c r="CZ851" s="638">
        <f t="shared" ref="CZ851:DI852" si="2717">IF($CH$4=$CD$4,IF(OR(-FLOOR(((18-COUNT($U851:$AL851))/2),1)+CZ$7&lt;1,-FLOOR(((18-COUNT($U851:$AL851))/2),1)+CZ$7&gt;COUNT($U851:$AL851)),"",LARGE($U851:$AL851,-FLOOR(((18-COUNT($U851:$AL851))/2),1)+CZ$7)),IF(OR(-FLOOR(((18-COUNT($BG851:$BX851))/2),1)+CZ$7&lt;1,-FLOOR(((18-COUNT($BG851:$BX851))/2),1)+CZ$7&gt;COUNT($BG851:$BX851)),"",LARGE($BG851:$BX851,-FLOOR(((18-COUNT($BG851:$BX851))/2),1)+CZ$7)))</f>
        <v>0</v>
      </c>
      <c r="DA851" s="639">
        <f t="shared" si="2717"/>
        <v>0</v>
      </c>
      <c r="DB851" s="640">
        <f t="shared" si="2717"/>
        <v>0</v>
      </c>
      <c r="DC851" s="640">
        <f t="shared" si="2717"/>
        <v>0</v>
      </c>
      <c r="DD851" s="640">
        <f t="shared" si="2717"/>
        <v>0</v>
      </c>
      <c r="DE851" s="640">
        <f t="shared" si="2717"/>
        <v>0</v>
      </c>
      <c r="DF851" s="640">
        <f t="shared" si="2717"/>
        <v>0</v>
      </c>
      <c r="DG851" s="641">
        <f t="shared" si="2717"/>
        <v>0</v>
      </c>
      <c r="DH851" s="641">
        <f t="shared" si="2717"/>
        <v>0</v>
      </c>
      <c r="DI851" s="641">
        <f t="shared" si="2717"/>
        <v>0</v>
      </c>
      <c r="DJ851" s="641">
        <f t="shared" ref="DJ851:DQ852" si="2718">IF($CH$4=$CD$4,IF(OR(-FLOOR(((18-COUNT($U851:$AL851))/2),1)+DJ$7&lt;1,-FLOOR(((18-COUNT($U851:$AL851))/2),1)+DJ$7&gt;COUNT($U851:$AL851)),"",LARGE($U851:$AL851,-FLOOR(((18-COUNT($U851:$AL851))/2),1)+DJ$7)),IF(OR(-FLOOR(((18-COUNT($BG851:$BX851))/2),1)+DJ$7&lt;1,-FLOOR(((18-COUNT($BG851:$BX851))/2),1)+DJ$7&gt;COUNT($BG851:$BX851)),"",LARGE($BG851:$BX851,-FLOOR(((18-COUNT($BG851:$BX851))/2),1)+DJ$7)))</f>
        <v>0</v>
      </c>
      <c r="DK851" s="640">
        <f t="shared" si="2718"/>
        <v>0</v>
      </c>
      <c r="DL851" s="640">
        <f t="shared" si="2718"/>
        <v>0</v>
      </c>
      <c r="DM851" s="640">
        <f t="shared" si="2718"/>
        <v>0</v>
      </c>
      <c r="DN851" s="640">
        <f t="shared" si="2718"/>
        <v>0</v>
      </c>
      <c r="DO851" s="640">
        <f t="shared" si="2718"/>
        <v>0</v>
      </c>
      <c r="DP851" s="639">
        <f t="shared" si="2718"/>
        <v>0</v>
      </c>
      <c r="DQ851" s="638">
        <f t="shared" si="2718"/>
        <v>4.6436721668742222E-4</v>
      </c>
      <c r="DR851" s="753">
        <f>COUNT(B851:S851)</f>
        <v>18</v>
      </c>
      <c r="DS851" s="111">
        <f>COUNT(U851:AL851)</f>
        <v>18</v>
      </c>
      <c r="DT851" s="111">
        <f>COUNT(AN851:BE851)</f>
        <v>18</v>
      </c>
      <c r="DU851" s="111">
        <f>COUNT(BG851:BX851)</f>
        <v>18</v>
      </c>
      <c r="DV851" s="602"/>
      <c r="DW851" s="719"/>
      <c r="DX851" s="719"/>
      <c r="DY851" s="719"/>
      <c r="DZ851" s="719"/>
      <c r="EA851" s="719"/>
      <c r="EB851" s="719"/>
      <c r="EC851" s="719"/>
      <c r="ED851" s="909"/>
      <c r="EE851" s="603"/>
    </row>
    <row r="852" spans="1:135" s="604" customFormat="1" ht="15.75" customHeight="1">
      <c r="A852" s="718" t="str">
        <f>A438</f>
        <v>WILD FOODS -- see worksheet Data 3</v>
      </c>
      <c r="B852" s="907">
        <f t="shared" ref="B852:S852" si="2719">SUM(B447)</f>
        <v>0</v>
      </c>
      <c r="C852" s="907">
        <f t="shared" si="2719"/>
        <v>0</v>
      </c>
      <c r="D852" s="907">
        <f t="shared" si="2719"/>
        <v>0</v>
      </c>
      <c r="E852" s="907">
        <f t="shared" si="2719"/>
        <v>0</v>
      </c>
      <c r="F852" s="907">
        <f t="shared" si="2719"/>
        <v>0</v>
      </c>
      <c r="G852" s="907">
        <f t="shared" si="2719"/>
        <v>0</v>
      </c>
      <c r="H852" s="907">
        <f t="shared" si="2719"/>
        <v>0</v>
      </c>
      <c r="I852" s="907">
        <f t="shared" si="2719"/>
        <v>0</v>
      </c>
      <c r="J852" s="907">
        <f t="shared" si="2719"/>
        <v>0</v>
      </c>
      <c r="K852" s="907">
        <f t="shared" si="2719"/>
        <v>0</v>
      </c>
      <c r="L852" s="907">
        <f t="shared" si="2719"/>
        <v>0</v>
      </c>
      <c r="M852" s="907">
        <f t="shared" si="2719"/>
        <v>0</v>
      </c>
      <c r="N852" s="907">
        <f t="shared" si="2719"/>
        <v>0</v>
      </c>
      <c r="O852" s="907">
        <f t="shared" si="2719"/>
        <v>7.5987368795587976E-4</v>
      </c>
      <c r="P852" s="907">
        <f t="shared" si="2719"/>
        <v>0</v>
      </c>
      <c r="Q852" s="907">
        <f t="shared" si="2719"/>
        <v>0</v>
      </c>
      <c r="R852" s="907">
        <f t="shared" si="2719"/>
        <v>0</v>
      </c>
      <c r="S852" s="907">
        <f t="shared" si="2719"/>
        <v>0</v>
      </c>
      <c r="T852" s="906"/>
      <c r="U852" s="907">
        <f t="shared" ref="U852:AL852" si="2720">SUM(U447)</f>
        <v>0</v>
      </c>
      <c r="V852" s="907">
        <f t="shared" si="2720"/>
        <v>0</v>
      </c>
      <c r="W852" s="907">
        <f t="shared" si="2720"/>
        <v>0</v>
      </c>
      <c r="X852" s="907">
        <f t="shared" si="2720"/>
        <v>0</v>
      </c>
      <c r="Y852" s="907">
        <f t="shared" si="2720"/>
        <v>0</v>
      </c>
      <c r="Z852" s="907">
        <f t="shared" si="2720"/>
        <v>0</v>
      </c>
      <c r="AA852" s="907">
        <f t="shared" si="2720"/>
        <v>0</v>
      </c>
      <c r="AB852" s="907">
        <f t="shared" si="2720"/>
        <v>0</v>
      </c>
      <c r="AC852" s="907">
        <f t="shared" si="2720"/>
        <v>0</v>
      </c>
      <c r="AD852" s="907">
        <f t="shared" si="2720"/>
        <v>0</v>
      </c>
      <c r="AE852" s="907">
        <f t="shared" si="2720"/>
        <v>0</v>
      </c>
      <c r="AF852" s="907">
        <f t="shared" si="2720"/>
        <v>0</v>
      </c>
      <c r="AG852" s="907">
        <f t="shared" si="2720"/>
        <v>0</v>
      </c>
      <c r="AH852" s="907">
        <f t="shared" si="2720"/>
        <v>0</v>
      </c>
      <c r="AI852" s="907">
        <f t="shared" si="2720"/>
        <v>0</v>
      </c>
      <c r="AJ852" s="907">
        <f t="shared" si="2720"/>
        <v>0</v>
      </c>
      <c r="AK852" s="907">
        <f t="shared" si="2720"/>
        <v>0</v>
      </c>
      <c r="AL852" s="907">
        <f t="shared" si="2720"/>
        <v>0</v>
      </c>
      <c r="AM852" s="906"/>
      <c r="AN852" s="907">
        <f t="shared" ref="AN852:BE852" si="2721">SUM(AN447)</f>
        <v>0</v>
      </c>
      <c r="AO852" s="907">
        <f t="shared" si="2721"/>
        <v>0</v>
      </c>
      <c r="AP852" s="907">
        <f t="shared" si="2721"/>
        <v>0</v>
      </c>
      <c r="AQ852" s="907">
        <f t="shared" si="2721"/>
        <v>0</v>
      </c>
      <c r="AR852" s="907">
        <f t="shared" si="2721"/>
        <v>0</v>
      </c>
      <c r="AS852" s="907">
        <f t="shared" si="2721"/>
        <v>0</v>
      </c>
      <c r="AT852" s="907">
        <f t="shared" si="2721"/>
        <v>0</v>
      </c>
      <c r="AU852" s="907">
        <f t="shared" si="2721"/>
        <v>0</v>
      </c>
      <c r="AV852" s="907">
        <f t="shared" si="2721"/>
        <v>0</v>
      </c>
      <c r="AW852" s="907">
        <f t="shared" si="2721"/>
        <v>0</v>
      </c>
      <c r="AX852" s="907">
        <f t="shared" si="2721"/>
        <v>0</v>
      </c>
      <c r="AY852" s="907">
        <f t="shared" si="2721"/>
        <v>0</v>
      </c>
      <c r="AZ852" s="907">
        <f t="shared" si="2721"/>
        <v>0</v>
      </c>
      <c r="BA852" s="907">
        <f t="shared" si="2721"/>
        <v>0</v>
      </c>
      <c r="BB852" s="907">
        <f t="shared" si="2721"/>
        <v>0</v>
      </c>
      <c r="BC852" s="907">
        <f t="shared" si="2721"/>
        <v>0</v>
      </c>
      <c r="BD852" s="907">
        <f t="shared" si="2721"/>
        <v>0</v>
      </c>
      <c r="BE852" s="907">
        <f t="shared" si="2721"/>
        <v>0</v>
      </c>
      <c r="BF852" s="906"/>
      <c r="BG852" s="907">
        <f t="shared" ref="BG852:BX852" si="2722">SUM(BG447)</f>
        <v>0</v>
      </c>
      <c r="BH852" s="907">
        <f t="shared" si="2722"/>
        <v>0</v>
      </c>
      <c r="BI852" s="907">
        <f t="shared" si="2722"/>
        <v>0</v>
      </c>
      <c r="BJ852" s="907">
        <f t="shared" si="2722"/>
        <v>0</v>
      </c>
      <c r="BK852" s="907">
        <f t="shared" si="2722"/>
        <v>0</v>
      </c>
      <c r="BL852" s="907">
        <f t="shared" si="2722"/>
        <v>0</v>
      </c>
      <c r="BM852" s="907">
        <f t="shared" si="2722"/>
        <v>0</v>
      </c>
      <c r="BN852" s="907">
        <f t="shared" si="2722"/>
        <v>0</v>
      </c>
      <c r="BO852" s="907">
        <f t="shared" si="2722"/>
        <v>0</v>
      </c>
      <c r="BP852" s="907">
        <f t="shared" si="2722"/>
        <v>0</v>
      </c>
      <c r="BQ852" s="907">
        <f t="shared" si="2722"/>
        <v>0</v>
      </c>
      <c r="BR852" s="907">
        <f t="shared" si="2722"/>
        <v>0</v>
      </c>
      <c r="BS852" s="907">
        <f t="shared" si="2722"/>
        <v>0</v>
      </c>
      <c r="BT852" s="907">
        <f t="shared" si="2722"/>
        <v>0</v>
      </c>
      <c r="BU852" s="907">
        <f t="shared" si="2722"/>
        <v>0</v>
      </c>
      <c r="BV852" s="907">
        <f t="shared" si="2722"/>
        <v>0</v>
      </c>
      <c r="BW852" s="907">
        <f t="shared" si="2722"/>
        <v>0</v>
      </c>
      <c r="BX852" s="907">
        <f t="shared" si="2722"/>
        <v>0</v>
      </c>
      <c r="BY852" s="906"/>
      <c r="BZ852" s="907">
        <f>SUM(BZ447)</f>
        <v>0</v>
      </c>
      <c r="CA852" s="907">
        <f>SUM(CA447)</f>
        <v>0</v>
      </c>
      <c r="CB852" s="907">
        <f>SUM(CB447)</f>
        <v>0</v>
      </c>
      <c r="CC852" s="907">
        <f>SUM(CC447)</f>
        <v>0</v>
      </c>
      <c r="CD852" s="723">
        <f>IF(DR852&lt;3,"",(SUM(B852:S852)-MIN(B852:S852)-MAX(B852:S852))/(DR852-2))</f>
        <v>0</v>
      </c>
      <c r="CE852" s="723">
        <f>IF(DS852&lt;3,"",(SUM(U852:AL852)-MIN(U852:AL852)-MAX(U852:AL852))/(DS852-2))</f>
        <v>0</v>
      </c>
      <c r="CF852" s="723">
        <f>IF(DT852&lt;3,"",(SUM(AN852:BE852)-MIN(AN852:BE852)-MAX(AN852:BE852))/(DT852-2))</f>
        <v>0</v>
      </c>
      <c r="CG852" s="790">
        <f>IF(DU852&lt;3,"",(SUM(BG852:BX852)-MIN(BG852:BX852)-MAX(BG852:BX852))/(DU852-2))</f>
        <v>0</v>
      </c>
      <c r="CH852" s="1376">
        <f t="shared" si="2715"/>
        <v>0</v>
      </c>
      <c r="CI852" s="1377">
        <f t="shared" si="2715"/>
        <v>0</v>
      </c>
      <c r="CJ852" s="1378">
        <f t="shared" si="2715"/>
        <v>0</v>
      </c>
      <c r="CK852" s="1378">
        <f t="shared" si="2715"/>
        <v>0</v>
      </c>
      <c r="CL852" s="1378">
        <f t="shared" si="2715"/>
        <v>0</v>
      </c>
      <c r="CM852" s="1378">
        <f t="shared" si="2715"/>
        <v>0</v>
      </c>
      <c r="CN852" s="1378">
        <f t="shared" si="2715"/>
        <v>0</v>
      </c>
      <c r="CO852" s="1379">
        <f t="shared" si="2715"/>
        <v>0</v>
      </c>
      <c r="CP852" s="1379">
        <f t="shared" si="2715"/>
        <v>0</v>
      </c>
      <c r="CQ852" s="1379">
        <f t="shared" si="2715"/>
        <v>0</v>
      </c>
      <c r="CR852" s="1379">
        <f t="shared" si="2716"/>
        <v>0</v>
      </c>
      <c r="CS852" s="1378">
        <f t="shared" si="2716"/>
        <v>0</v>
      </c>
      <c r="CT852" s="1378">
        <f t="shared" si="2716"/>
        <v>0</v>
      </c>
      <c r="CU852" s="1378">
        <f t="shared" si="2716"/>
        <v>0</v>
      </c>
      <c r="CV852" s="1378">
        <f t="shared" si="2716"/>
        <v>0</v>
      </c>
      <c r="CW852" s="1378">
        <f t="shared" si="2716"/>
        <v>0</v>
      </c>
      <c r="CX852" s="1377">
        <f t="shared" si="2716"/>
        <v>0</v>
      </c>
      <c r="CY852" s="1380">
        <f t="shared" si="2716"/>
        <v>7.5987368795587976E-4</v>
      </c>
      <c r="CZ852" s="638">
        <f t="shared" si="2717"/>
        <v>0</v>
      </c>
      <c r="DA852" s="639">
        <f t="shared" si="2717"/>
        <v>0</v>
      </c>
      <c r="DB852" s="640">
        <f t="shared" si="2717"/>
        <v>0</v>
      </c>
      <c r="DC852" s="640">
        <f t="shared" si="2717"/>
        <v>0</v>
      </c>
      <c r="DD852" s="640">
        <f t="shared" si="2717"/>
        <v>0</v>
      </c>
      <c r="DE852" s="640">
        <f t="shared" si="2717"/>
        <v>0</v>
      </c>
      <c r="DF852" s="640">
        <f t="shared" si="2717"/>
        <v>0</v>
      </c>
      <c r="DG852" s="641">
        <f t="shared" si="2717"/>
        <v>0</v>
      </c>
      <c r="DH852" s="641">
        <f t="shared" si="2717"/>
        <v>0</v>
      </c>
      <c r="DI852" s="641">
        <f t="shared" si="2717"/>
        <v>0</v>
      </c>
      <c r="DJ852" s="641">
        <f t="shared" si="2718"/>
        <v>0</v>
      </c>
      <c r="DK852" s="640">
        <f t="shared" si="2718"/>
        <v>0</v>
      </c>
      <c r="DL852" s="640">
        <f t="shared" si="2718"/>
        <v>0</v>
      </c>
      <c r="DM852" s="640">
        <f t="shared" si="2718"/>
        <v>0</v>
      </c>
      <c r="DN852" s="640">
        <f t="shared" si="2718"/>
        <v>0</v>
      </c>
      <c r="DO852" s="640">
        <f t="shared" si="2718"/>
        <v>0</v>
      </c>
      <c r="DP852" s="639">
        <f t="shared" si="2718"/>
        <v>0</v>
      </c>
      <c r="DQ852" s="638">
        <f t="shared" si="2718"/>
        <v>0</v>
      </c>
      <c r="DR852" s="753">
        <f>COUNT(B852:S852)</f>
        <v>18</v>
      </c>
      <c r="DS852" s="111">
        <f>COUNT(U852:AL852)</f>
        <v>18</v>
      </c>
      <c r="DT852" s="111">
        <f>COUNT(AN852:BE852)</f>
        <v>18</v>
      </c>
      <c r="DU852" s="111">
        <f>COUNT(BG852:BX852)</f>
        <v>18</v>
      </c>
      <c r="DV852" s="602"/>
      <c r="DW852" s="719"/>
      <c r="DX852" s="719"/>
      <c r="DY852" s="719"/>
      <c r="DZ852" s="719"/>
      <c r="EA852" s="719"/>
      <c r="EB852" s="719"/>
      <c r="EC852" s="719"/>
      <c r="ED852" s="909"/>
      <c r="EE852" s="603"/>
    </row>
    <row r="853" spans="1:135" s="604" customFormat="1" ht="15.75" customHeight="1">
      <c r="A853" s="904" t="s">
        <v>21</v>
      </c>
      <c r="B853" s="906"/>
      <c r="C853" s="906"/>
      <c r="D853" s="906"/>
      <c r="E853" s="906"/>
      <c r="F853" s="906"/>
      <c r="G853" s="906"/>
      <c r="H853" s="906"/>
      <c r="I853" s="906"/>
      <c r="J853" s="906"/>
      <c r="K853" s="906"/>
      <c r="L853" s="906"/>
      <c r="M853" s="906"/>
      <c r="N853" s="906"/>
      <c r="O853" s="906"/>
      <c r="P853" s="906"/>
      <c r="Q853" s="906"/>
      <c r="R853" s="906"/>
      <c r="S853" s="906"/>
      <c r="T853" s="880"/>
      <c r="U853" s="906"/>
      <c r="V853" s="906"/>
      <c r="W853" s="906"/>
      <c r="X853" s="906"/>
      <c r="Y853" s="906"/>
      <c r="Z853" s="906"/>
      <c r="AA853" s="906"/>
      <c r="AB853" s="906"/>
      <c r="AC853" s="906"/>
      <c r="AD853" s="906"/>
      <c r="AE853" s="906"/>
      <c r="AF853" s="906"/>
      <c r="AG853" s="906"/>
      <c r="AH853" s="906"/>
      <c r="AI853" s="906"/>
      <c r="AJ853" s="906"/>
      <c r="AK853" s="906"/>
      <c r="AL853" s="906"/>
      <c r="AM853" s="880"/>
      <c r="AN853" s="906"/>
      <c r="AO853" s="906"/>
      <c r="AP853" s="906"/>
      <c r="AQ853" s="906"/>
      <c r="AR853" s="906"/>
      <c r="AS853" s="906"/>
      <c r="AT853" s="906"/>
      <c r="AU853" s="906"/>
      <c r="AV853" s="906"/>
      <c r="AW853" s="906"/>
      <c r="AX853" s="906"/>
      <c r="AY853" s="906"/>
      <c r="AZ853" s="906"/>
      <c r="BA853" s="906"/>
      <c r="BB853" s="906"/>
      <c r="BC853" s="906"/>
      <c r="BD853" s="906"/>
      <c r="BE853" s="906"/>
      <c r="BF853" s="880"/>
      <c r="BG853" s="906"/>
      <c r="BH853" s="906"/>
      <c r="BI853" s="906"/>
      <c r="BJ853" s="906"/>
      <c r="BK853" s="906"/>
      <c r="BL853" s="906"/>
      <c r="BM853" s="906"/>
      <c r="BN853" s="906"/>
      <c r="BO853" s="906"/>
      <c r="BP853" s="906"/>
      <c r="BQ853" s="906"/>
      <c r="BR853" s="906"/>
      <c r="BS853" s="906"/>
      <c r="BT853" s="906"/>
      <c r="BU853" s="906"/>
      <c r="BV853" s="906"/>
      <c r="BW853" s="906"/>
      <c r="BX853" s="906"/>
      <c r="BY853" s="880"/>
      <c r="BZ853" s="906"/>
      <c r="CA853" s="906"/>
      <c r="CB853" s="906"/>
      <c r="CC853" s="906"/>
      <c r="CD853" s="910"/>
      <c r="CE853" s="910"/>
      <c r="CF853" s="910"/>
      <c r="CG853" s="910"/>
      <c r="CH853" s="665"/>
      <c r="CI853" s="1412"/>
      <c r="CJ853" s="1412"/>
      <c r="CK853" s="1412"/>
      <c r="CL853" s="1412"/>
      <c r="CM853" s="1412"/>
      <c r="CN853" s="1412"/>
      <c r="CO853" s="1412"/>
      <c r="CP853" s="1412"/>
      <c r="CQ853" s="1412"/>
      <c r="CR853" s="1412"/>
      <c r="CS853" s="1412"/>
      <c r="CT853" s="1412"/>
      <c r="CU853" s="1412"/>
      <c r="CV853" s="1412"/>
      <c r="CW853" s="1412"/>
      <c r="CX853" s="1412"/>
      <c r="CY853" s="667"/>
      <c r="CZ853" s="718"/>
      <c r="DA853" s="208"/>
      <c r="DB853" s="208"/>
      <c r="DC853" s="208"/>
      <c r="DD853" s="208"/>
      <c r="DE853" s="208"/>
      <c r="DF853" s="718"/>
      <c r="DG853" s="718"/>
      <c r="DH853" s="718"/>
      <c r="DI853" s="718"/>
      <c r="DJ853" s="718"/>
      <c r="DK853" s="718"/>
      <c r="DL853" s="718"/>
      <c r="DM853" s="718"/>
      <c r="DN853" s="718"/>
      <c r="DO853" s="718"/>
      <c r="DP853" s="718"/>
      <c r="DQ853" s="718"/>
      <c r="DR853" s="601"/>
      <c r="DS853" s="210"/>
      <c r="DT853" s="210"/>
      <c r="DU853" s="210"/>
      <c r="DV853" s="602"/>
      <c r="DW853" s="603"/>
      <c r="DX853" s="603"/>
      <c r="DY853" s="603"/>
      <c r="DZ853" s="603"/>
      <c r="EA853" s="603"/>
      <c r="EB853" s="603"/>
      <c r="EC853" s="603"/>
      <c r="ED853" s="911"/>
      <c r="EE853" s="603"/>
    </row>
    <row r="854" spans="1:135" s="604" customFormat="1" ht="15.75" customHeight="1">
      <c r="A854" s="718" t="str">
        <f>A644</f>
        <v>Labour: Land clearing, construction, herding, slaughtering</v>
      </c>
      <c r="B854" s="907">
        <f t="shared" ref="B854:S854" si="2723">SUM(B649)</f>
        <v>0</v>
      </c>
      <c r="C854" s="907">
        <f t="shared" si="2723"/>
        <v>0</v>
      </c>
      <c r="D854" s="907">
        <f t="shared" si="2723"/>
        <v>0</v>
      </c>
      <c r="E854" s="907">
        <f t="shared" si="2723"/>
        <v>0</v>
      </c>
      <c r="F854" s="907">
        <f t="shared" si="2723"/>
        <v>0</v>
      </c>
      <c r="G854" s="907">
        <f t="shared" si="2723"/>
        <v>0</v>
      </c>
      <c r="H854" s="907">
        <f t="shared" si="2723"/>
        <v>0</v>
      </c>
      <c r="I854" s="907">
        <f t="shared" si="2723"/>
        <v>0</v>
      </c>
      <c r="J854" s="907">
        <f t="shared" si="2723"/>
        <v>0</v>
      </c>
      <c r="K854" s="907">
        <f t="shared" si="2723"/>
        <v>0</v>
      </c>
      <c r="L854" s="907">
        <f t="shared" si="2723"/>
        <v>0</v>
      </c>
      <c r="M854" s="907">
        <f t="shared" si="2723"/>
        <v>0</v>
      </c>
      <c r="N854" s="907">
        <f t="shared" si="2723"/>
        <v>0</v>
      </c>
      <c r="O854" s="907">
        <f t="shared" si="2723"/>
        <v>0</v>
      </c>
      <c r="P854" s="907">
        <f t="shared" si="2723"/>
        <v>0</v>
      </c>
      <c r="Q854" s="907">
        <f t="shared" si="2723"/>
        <v>0</v>
      </c>
      <c r="R854" s="907">
        <f t="shared" si="2723"/>
        <v>0</v>
      </c>
      <c r="S854" s="907">
        <f t="shared" si="2723"/>
        <v>0</v>
      </c>
      <c r="T854" s="906"/>
      <c r="U854" s="907">
        <f t="shared" ref="U854:AL854" si="2724">SUM(U649)</f>
        <v>0</v>
      </c>
      <c r="V854" s="907">
        <f t="shared" si="2724"/>
        <v>0</v>
      </c>
      <c r="W854" s="907">
        <f t="shared" si="2724"/>
        <v>0</v>
      </c>
      <c r="X854" s="907">
        <f t="shared" si="2724"/>
        <v>0</v>
      </c>
      <c r="Y854" s="907">
        <f t="shared" si="2724"/>
        <v>0</v>
      </c>
      <c r="Z854" s="907">
        <f t="shared" si="2724"/>
        <v>0</v>
      </c>
      <c r="AA854" s="907">
        <f t="shared" si="2724"/>
        <v>0</v>
      </c>
      <c r="AB854" s="907">
        <f t="shared" si="2724"/>
        <v>0</v>
      </c>
      <c r="AC854" s="907">
        <f t="shared" si="2724"/>
        <v>0</v>
      </c>
      <c r="AD854" s="907">
        <f t="shared" si="2724"/>
        <v>0</v>
      </c>
      <c r="AE854" s="907">
        <f t="shared" si="2724"/>
        <v>0</v>
      </c>
      <c r="AF854" s="907">
        <f t="shared" si="2724"/>
        <v>0</v>
      </c>
      <c r="AG854" s="907">
        <f t="shared" si="2724"/>
        <v>0</v>
      </c>
      <c r="AH854" s="907">
        <f t="shared" si="2724"/>
        <v>0</v>
      </c>
      <c r="AI854" s="907">
        <f t="shared" si="2724"/>
        <v>0</v>
      </c>
      <c r="AJ854" s="907">
        <f t="shared" si="2724"/>
        <v>0</v>
      </c>
      <c r="AK854" s="907">
        <f t="shared" si="2724"/>
        <v>0</v>
      </c>
      <c r="AL854" s="907">
        <f t="shared" si="2724"/>
        <v>0</v>
      </c>
      <c r="AM854" s="906"/>
      <c r="AN854" s="907">
        <f t="shared" ref="AN854:BE854" si="2725">SUM(AN649)</f>
        <v>0</v>
      </c>
      <c r="AO854" s="907">
        <f t="shared" si="2725"/>
        <v>0</v>
      </c>
      <c r="AP854" s="907">
        <f t="shared" si="2725"/>
        <v>0</v>
      </c>
      <c r="AQ854" s="907">
        <f t="shared" si="2725"/>
        <v>0</v>
      </c>
      <c r="AR854" s="907">
        <f t="shared" si="2725"/>
        <v>0</v>
      </c>
      <c r="AS854" s="907">
        <f t="shared" si="2725"/>
        <v>0</v>
      </c>
      <c r="AT854" s="907">
        <f t="shared" si="2725"/>
        <v>0</v>
      </c>
      <c r="AU854" s="907">
        <f t="shared" si="2725"/>
        <v>0</v>
      </c>
      <c r="AV854" s="907">
        <f t="shared" si="2725"/>
        <v>0</v>
      </c>
      <c r="AW854" s="907">
        <f t="shared" si="2725"/>
        <v>0</v>
      </c>
      <c r="AX854" s="907">
        <f t="shared" si="2725"/>
        <v>0</v>
      </c>
      <c r="AY854" s="907">
        <f t="shared" si="2725"/>
        <v>0</v>
      </c>
      <c r="AZ854" s="907">
        <f t="shared" si="2725"/>
        <v>0</v>
      </c>
      <c r="BA854" s="907">
        <f t="shared" si="2725"/>
        <v>0</v>
      </c>
      <c r="BB854" s="907">
        <f t="shared" si="2725"/>
        <v>0</v>
      </c>
      <c r="BC854" s="907">
        <f t="shared" si="2725"/>
        <v>0</v>
      </c>
      <c r="BD854" s="907">
        <f t="shared" si="2725"/>
        <v>0</v>
      </c>
      <c r="BE854" s="907">
        <f t="shared" si="2725"/>
        <v>0</v>
      </c>
      <c r="BF854" s="906"/>
      <c r="BG854" s="907">
        <f t="shared" ref="BG854:BX854" si="2726">SUM(BG649)</f>
        <v>0</v>
      </c>
      <c r="BH854" s="907">
        <f t="shared" si="2726"/>
        <v>0</v>
      </c>
      <c r="BI854" s="907">
        <f t="shared" si="2726"/>
        <v>0</v>
      </c>
      <c r="BJ854" s="907">
        <f t="shared" si="2726"/>
        <v>0</v>
      </c>
      <c r="BK854" s="907">
        <f t="shared" si="2726"/>
        <v>0</v>
      </c>
      <c r="BL854" s="907">
        <f t="shared" si="2726"/>
        <v>0</v>
      </c>
      <c r="BM854" s="907">
        <f t="shared" si="2726"/>
        <v>0</v>
      </c>
      <c r="BN854" s="907">
        <f t="shared" si="2726"/>
        <v>0</v>
      </c>
      <c r="BO854" s="907">
        <f t="shared" si="2726"/>
        <v>0</v>
      </c>
      <c r="BP854" s="907">
        <f t="shared" si="2726"/>
        <v>0</v>
      </c>
      <c r="BQ854" s="907">
        <f t="shared" si="2726"/>
        <v>0</v>
      </c>
      <c r="BR854" s="907">
        <f t="shared" si="2726"/>
        <v>0</v>
      </c>
      <c r="BS854" s="907">
        <f t="shared" si="2726"/>
        <v>0</v>
      </c>
      <c r="BT854" s="907">
        <f t="shared" si="2726"/>
        <v>0</v>
      </c>
      <c r="BU854" s="907">
        <f t="shared" si="2726"/>
        <v>0</v>
      </c>
      <c r="BV854" s="907">
        <f t="shared" si="2726"/>
        <v>0</v>
      </c>
      <c r="BW854" s="907">
        <f t="shared" si="2726"/>
        <v>0</v>
      </c>
      <c r="BX854" s="907">
        <f t="shared" si="2726"/>
        <v>0</v>
      </c>
      <c r="BY854" s="906"/>
      <c r="BZ854" s="907">
        <f>SUM(BZ649)</f>
        <v>0</v>
      </c>
      <c r="CA854" s="907">
        <f>SUM(CA649)</f>
        <v>0</v>
      </c>
      <c r="CB854" s="907">
        <f>SUM(CB649)</f>
        <v>0</v>
      </c>
      <c r="CC854" s="907">
        <f>SUM(CC649)</f>
        <v>0</v>
      </c>
      <c r="CD854" s="723">
        <f>IF(DR854&lt;3,"",(SUM(B854:S854)-MIN(B854:S854)-MAX(B854:S854))/(DR854-2))</f>
        <v>0</v>
      </c>
      <c r="CE854" s="723">
        <f>IF(DS854&lt;3,"",(SUM(U854:AL854)-MIN(U854:AL854)-MAX(U854:AL854))/(DS854-2))</f>
        <v>0</v>
      </c>
      <c r="CF854" s="723">
        <f>IF(DT854&lt;3,"",(SUM(AN854:BE854)-MIN(AN854:BE854)-MAX(AN854:BE854))/(DT854-2))</f>
        <v>0</v>
      </c>
      <c r="CG854" s="790">
        <f>IF(DU854&lt;3,"",(SUM(BG854:BX854)-MIN(BG854:BX854)-MAX(BG854:BX854))/(DU854-2))</f>
        <v>0</v>
      </c>
      <c r="CH854" s="1376">
        <f t="shared" ref="CH854:CQ857" si="2727">IF($CH$4=$CD$4,IF(OR(-FLOOR(((18-COUNT($B854:$S854))/2),1)+CH$7&lt;1,-FLOOR(((18-COUNT($B854:$S854))/2),1)+CH$7&gt;COUNT($B854:$S854)),"",LARGE($B854:$S854,-FLOOR(((18-COUNT($B854:$S854))/2),1)+CH$7)),IF(OR(-FLOOR(((18-COUNT($AN854:$BE854))/2),1)+CH$7&lt;1,-FLOOR(((18-COUNT($AN854:$BE854))/2),1)+CH$7&gt;COUNT($AN854:$BE854)),"",LARGE($AN854:$BE854,-FLOOR(((18-COUNT($AN854:$BE854))/2),1)+CH$7)))</f>
        <v>0</v>
      </c>
      <c r="CI854" s="1377">
        <f t="shared" si="2727"/>
        <v>0</v>
      </c>
      <c r="CJ854" s="1378">
        <f t="shared" si="2727"/>
        <v>0</v>
      </c>
      <c r="CK854" s="1378">
        <f t="shared" si="2727"/>
        <v>0</v>
      </c>
      <c r="CL854" s="1378">
        <f t="shared" si="2727"/>
        <v>0</v>
      </c>
      <c r="CM854" s="1378">
        <f t="shared" si="2727"/>
        <v>0</v>
      </c>
      <c r="CN854" s="1378">
        <f t="shared" si="2727"/>
        <v>0</v>
      </c>
      <c r="CO854" s="1379">
        <f t="shared" si="2727"/>
        <v>0</v>
      </c>
      <c r="CP854" s="1379">
        <f t="shared" si="2727"/>
        <v>0</v>
      </c>
      <c r="CQ854" s="1379">
        <f t="shared" si="2727"/>
        <v>0</v>
      </c>
      <c r="CR854" s="1379">
        <f t="shared" ref="CR854:CY857" si="2728">IF($CH$4=$CD$4,IF(OR(-FLOOR(((18-COUNT($B854:$S854))/2),1)+CR$7&lt;1,-FLOOR(((18-COUNT($B854:$S854))/2),1)+CR$7&gt;COUNT($B854:$S854)),"",LARGE($B854:$S854,-FLOOR(((18-COUNT($B854:$S854))/2),1)+CR$7)),IF(OR(-FLOOR(((18-COUNT($AN854:$BE854))/2),1)+CR$7&lt;1,-FLOOR(((18-COUNT($AN854:$BE854))/2),1)+CR$7&gt;COUNT($AN854:$BE854)),"",LARGE($AN854:$BE854,-FLOOR(((18-COUNT($AN854:$BE854))/2),1)+CR$7)))</f>
        <v>0</v>
      </c>
      <c r="CS854" s="1378">
        <f t="shared" si="2728"/>
        <v>0</v>
      </c>
      <c r="CT854" s="1378">
        <f t="shared" si="2728"/>
        <v>0</v>
      </c>
      <c r="CU854" s="1378">
        <f t="shared" si="2728"/>
        <v>0</v>
      </c>
      <c r="CV854" s="1378">
        <f t="shared" si="2728"/>
        <v>0</v>
      </c>
      <c r="CW854" s="1378">
        <f t="shared" si="2728"/>
        <v>0</v>
      </c>
      <c r="CX854" s="1377">
        <f t="shared" si="2728"/>
        <v>0</v>
      </c>
      <c r="CY854" s="1380">
        <f t="shared" si="2728"/>
        <v>0</v>
      </c>
      <c r="CZ854" s="638">
        <f t="shared" ref="CZ854:DI857" si="2729">IF($CH$4=$CD$4,IF(OR(-FLOOR(((18-COUNT($U854:$AL854))/2),1)+CZ$7&lt;1,-FLOOR(((18-COUNT($U854:$AL854))/2),1)+CZ$7&gt;COUNT($U854:$AL854)),"",LARGE($U854:$AL854,-FLOOR(((18-COUNT($U854:$AL854))/2),1)+CZ$7)),IF(OR(-FLOOR(((18-COUNT($BG854:$BX854))/2),1)+CZ$7&lt;1,-FLOOR(((18-COUNT($BG854:$BX854))/2),1)+CZ$7&gt;COUNT($BG854:$BX854)),"",LARGE($BG854:$BX854,-FLOOR(((18-COUNT($BG854:$BX854))/2),1)+CZ$7)))</f>
        <v>0</v>
      </c>
      <c r="DA854" s="639">
        <f t="shared" si="2729"/>
        <v>0</v>
      </c>
      <c r="DB854" s="640">
        <f t="shared" si="2729"/>
        <v>0</v>
      </c>
      <c r="DC854" s="640">
        <f t="shared" si="2729"/>
        <v>0</v>
      </c>
      <c r="DD854" s="640">
        <f t="shared" si="2729"/>
        <v>0</v>
      </c>
      <c r="DE854" s="640">
        <f t="shared" si="2729"/>
        <v>0</v>
      </c>
      <c r="DF854" s="640">
        <f t="shared" si="2729"/>
        <v>0</v>
      </c>
      <c r="DG854" s="641">
        <f t="shared" si="2729"/>
        <v>0</v>
      </c>
      <c r="DH854" s="641">
        <f t="shared" si="2729"/>
        <v>0</v>
      </c>
      <c r="DI854" s="641">
        <f t="shared" si="2729"/>
        <v>0</v>
      </c>
      <c r="DJ854" s="641">
        <f t="shared" ref="DJ854:DQ857" si="2730">IF($CH$4=$CD$4,IF(OR(-FLOOR(((18-COUNT($U854:$AL854))/2),1)+DJ$7&lt;1,-FLOOR(((18-COUNT($U854:$AL854))/2),1)+DJ$7&gt;COUNT($U854:$AL854)),"",LARGE($U854:$AL854,-FLOOR(((18-COUNT($U854:$AL854))/2),1)+DJ$7)),IF(OR(-FLOOR(((18-COUNT($BG854:$BX854))/2),1)+DJ$7&lt;1,-FLOOR(((18-COUNT($BG854:$BX854))/2),1)+DJ$7&gt;COUNT($BG854:$BX854)),"",LARGE($BG854:$BX854,-FLOOR(((18-COUNT($BG854:$BX854))/2),1)+DJ$7)))</f>
        <v>0</v>
      </c>
      <c r="DK854" s="640">
        <f t="shared" si="2730"/>
        <v>0</v>
      </c>
      <c r="DL854" s="640">
        <f t="shared" si="2730"/>
        <v>0</v>
      </c>
      <c r="DM854" s="640">
        <f t="shared" si="2730"/>
        <v>0</v>
      </c>
      <c r="DN854" s="640">
        <f t="shared" si="2730"/>
        <v>0</v>
      </c>
      <c r="DO854" s="640">
        <f t="shared" si="2730"/>
        <v>0</v>
      </c>
      <c r="DP854" s="639">
        <f t="shared" si="2730"/>
        <v>0</v>
      </c>
      <c r="DQ854" s="638">
        <f t="shared" si="2730"/>
        <v>0</v>
      </c>
      <c r="DR854" s="753">
        <f>COUNT(B854:S854)</f>
        <v>18</v>
      </c>
      <c r="DS854" s="111">
        <f>COUNT(U854:AL854)</f>
        <v>18</v>
      </c>
      <c r="DT854" s="111">
        <f>COUNT(AN854:BE854)</f>
        <v>18</v>
      </c>
      <c r="DU854" s="111">
        <f>COUNT(BG854:BX854)</f>
        <v>18</v>
      </c>
      <c r="DV854" s="602"/>
      <c r="DW854" s="719"/>
      <c r="DX854" s="719"/>
      <c r="DY854" s="719"/>
      <c r="DZ854" s="719"/>
      <c r="EA854" s="719"/>
      <c r="EB854" s="719"/>
      <c r="EC854" s="719"/>
      <c r="ED854" s="909"/>
      <c r="EE854" s="603"/>
    </row>
    <row r="855" spans="1:135" s="604" customFormat="1" ht="15.75" customHeight="1">
      <c r="A855" s="718" t="str">
        <f>A650</f>
        <v>Labour: Weeding</v>
      </c>
      <c r="B855" s="907">
        <f t="shared" ref="B855:S855" si="2731">SUM(B655)</f>
        <v>0</v>
      </c>
      <c r="C855" s="907">
        <f t="shared" si="2731"/>
        <v>0</v>
      </c>
      <c r="D855" s="907">
        <f t="shared" si="2731"/>
        <v>0</v>
      </c>
      <c r="E855" s="907">
        <f t="shared" si="2731"/>
        <v>0</v>
      </c>
      <c r="F855" s="907">
        <f t="shared" si="2731"/>
        <v>0</v>
      </c>
      <c r="G855" s="907">
        <f t="shared" si="2731"/>
        <v>0</v>
      </c>
      <c r="H855" s="907">
        <f t="shared" si="2731"/>
        <v>0</v>
      </c>
      <c r="I855" s="907">
        <f t="shared" si="2731"/>
        <v>0</v>
      </c>
      <c r="J855" s="907">
        <f t="shared" si="2731"/>
        <v>0</v>
      </c>
      <c r="K855" s="907">
        <f t="shared" si="2731"/>
        <v>0</v>
      </c>
      <c r="L855" s="907">
        <f t="shared" si="2731"/>
        <v>0</v>
      </c>
      <c r="M855" s="907">
        <f t="shared" si="2731"/>
        <v>0</v>
      </c>
      <c r="N855" s="907">
        <f t="shared" si="2731"/>
        <v>0</v>
      </c>
      <c r="O855" s="907">
        <f t="shared" si="2731"/>
        <v>0</v>
      </c>
      <c r="P855" s="907">
        <f t="shared" si="2731"/>
        <v>0</v>
      </c>
      <c r="Q855" s="907">
        <f t="shared" si="2731"/>
        <v>0</v>
      </c>
      <c r="R855" s="907">
        <f t="shared" si="2731"/>
        <v>0</v>
      </c>
      <c r="S855" s="907">
        <f t="shared" si="2731"/>
        <v>0</v>
      </c>
      <c r="T855" s="906"/>
      <c r="U855" s="907">
        <f t="shared" ref="U855:AL855" si="2732">SUM(U655)</f>
        <v>0</v>
      </c>
      <c r="V855" s="907">
        <f t="shared" si="2732"/>
        <v>0</v>
      </c>
      <c r="W855" s="907">
        <f t="shared" si="2732"/>
        <v>0</v>
      </c>
      <c r="X855" s="907">
        <f t="shared" si="2732"/>
        <v>0</v>
      </c>
      <c r="Y855" s="907">
        <f t="shared" si="2732"/>
        <v>0</v>
      </c>
      <c r="Z855" s="907">
        <f t="shared" si="2732"/>
        <v>0</v>
      </c>
      <c r="AA855" s="907">
        <f t="shared" si="2732"/>
        <v>0</v>
      </c>
      <c r="AB855" s="907">
        <f t="shared" si="2732"/>
        <v>0</v>
      </c>
      <c r="AC855" s="907">
        <f t="shared" si="2732"/>
        <v>0</v>
      </c>
      <c r="AD855" s="907">
        <f t="shared" si="2732"/>
        <v>0</v>
      </c>
      <c r="AE855" s="907">
        <f t="shared" si="2732"/>
        <v>0</v>
      </c>
      <c r="AF855" s="907">
        <f t="shared" si="2732"/>
        <v>0</v>
      </c>
      <c r="AG855" s="907">
        <f t="shared" si="2732"/>
        <v>0</v>
      </c>
      <c r="AH855" s="907">
        <f t="shared" si="2732"/>
        <v>0</v>
      </c>
      <c r="AI855" s="907">
        <f t="shared" si="2732"/>
        <v>0</v>
      </c>
      <c r="AJ855" s="907">
        <f t="shared" si="2732"/>
        <v>0</v>
      </c>
      <c r="AK855" s="907">
        <f t="shared" si="2732"/>
        <v>0</v>
      </c>
      <c r="AL855" s="907">
        <f t="shared" si="2732"/>
        <v>0</v>
      </c>
      <c r="AM855" s="906"/>
      <c r="AN855" s="907">
        <f t="shared" ref="AN855:BE855" si="2733">SUM(AN655)</f>
        <v>0</v>
      </c>
      <c r="AO855" s="907">
        <f t="shared" si="2733"/>
        <v>0</v>
      </c>
      <c r="AP855" s="907">
        <f t="shared" si="2733"/>
        <v>0</v>
      </c>
      <c r="AQ855" s="907">
        <f t="shared" si="2733"/>
        <v>0</v>
      </c>
      <c r="AR855" s="907">
        <f t="shared" si="2733"/>
        <v>0</v>
      </c>
      <c r="AS855" s="907">
        <f t="shared" si="2733"/>
        <v>0</v>
      </c>
      <c r="AT855" s="907">
        <f t="shared" si="2733"/>
        <v>0</v>
      </c>
      <c r="AU855" s="907">
        <f t="shared" si="2733"/>
        <v>0</v>
      </c>
      <c r="AV855" s="907">
        <f t="shared" si="2733"/>
        <v>0</v>
      </c>
      <c r="AW855" s="907">
        <f t="shared" si="2733"/>
        <v>0</v>
      </c>
      <c r="AX855" s="907">
        <f t="shared" si="2733"/>
        <v>0</v>
      </c>
      <c r="AY855" s="907">
        <f t="shared" si="2733"/>
        <v>0</v>
      </c>
      <c r="AZ855" s="907">
        <f t="shared" si="2733"/>
        <v>0</v>
      </c>
      <c r="BA855" s="907">
        <f t="shared" si="2733"/>
        <v>0</v>
      </c>
      <c r="BB855" s="907">
        <f t="shared" si="2733"/>
        <v>0</v>
      </c>
      <c r="BC855" s="907">
        <f t="shared" si="2733"/>
        <v>0</v>
      </c>
      <c r="BD855" s="907">
        <f t="shared" si="2733"/>
        <v>0</v>
      </c>
      <c r="BE855" s="907">
        <f t="shared" si="2733"/>
        <v>0</v>
      </c>
      <c r="BF855" s="906"/>
      <c r="BG855" s="907">
        <f t="shared" ref="BG855:BX855" si="2734">SUM(BG655)</f>
        <v>0</v>
      </c>
      <c r="BH855" s="907">
        <f t="shared" si="2734"/>
        <v>0</v>
      </c>
      <c r="BI855" s="907">
        <f t="shared" si="2734"/>
        <v>0</v>
      </c>
      <c r="BJ855" s="907">
        <f t="shared" si="2734"/>
        <v>0</v>
      </c>
      <c r="BK855" s="907">
        <f t="shared" si="2734"/>
        <v>0</v>
      </c>
      <c r="BL855" s="907">
        <f t="shared" si="2734"/>
        <v>0</v>
      </c>
      <c r="BM855" s="907">
        <f t="shared" si="2734"/>
        <v>0</v>
      </c>
      <c r="BN855" s="907">
        <f t="shared" si="2734"/>
        <v>0</v>
      </c>
      <c r="BO855" s="907">
        <f t="shared" si="2734"/>
        <v>0</v>
      </c>
      <c r="BP855" s="907">
        <f t="shared" si="2734"/>
        <v>0</v>
      </c>
      <c r="BQ855" s="907">
        <f t="shared" si="2734"/>
        <v>0</v>
      </c>
      <c r="BR855" s="907">
        <f t="shared" si="2734"/>
        <v>0</v>
      </c>
      <c r="BS855" s="907">
        <f t="shared" si="2734"/>
        <v>0</v>
      </c>
      <c r="BT855" s="907">
        <f t="shared" si="2734"/>
        <v>0</v>
      </c>
      <c r="BU855" s="907">
        <f t="shared" si="2734"/>
        <v>0</v>
      </c>
      <c r="BV855" s="907">
        <f t="shared" si="2734"/>
        <v>0</v>
      </c>
      <c r="BW855" s="907">
        <f t="shared" si="2734"/>
        <v>0</v>
      </c>
      <c r="BX855" s="907">
        <f t="shared" si="2734"/>
        <v>0</v>
      </c>
      <c r="BY855" s="906"/>
      <c r="BZ855" s="907">
        <f>SUM(BZ655)</f>
        <v>0</v>
      </c>
      <c r="CA855" s="907">
        <f>SUM(CA655)</f>
        <v>0</v>
      </c>
      <c r="CB855" s="907">
        <f>SUM(CB655)</f>
        <v>0</v>
      </c>
      <c r="CC855" s="907">
        <f>SUM(CC655)</f>
        <v>0</v>
      </c>
      <c r="CD855" s="723">
        <f>IF(DR855&lt;3,"",(SUM(B855:S855)-MIN(B855:S855)-MAX(B855:S855))/(DR855-2))</f>
        <v>0</v>
      </c>
      <c r="CE855" s="723">
        <f>IF(DS855&lt;3,"",(SUM(U855:AL855)-MIN(U855:AL855)-MAX(U855:AL855))/(DS855-2))</f>
        <v>0</v>
      </c>
      <c r="CF855" s="723">
        <f>IF(DT855&lt;3,"",(SUM(AN855:BE855)-MIN(AN855:BE855)-MAX(AN855:BE855))/(DT855-2))</f>
        <v>0</v>
      </c>
      <c r="CG855" s="790">
        <f>IF(DU855&lt;3,"",(SUM(BG855:BX855)-MIN(BG855:BX855)-MAX(BG855:BX855))/(DU855-2))</f>
        <v>0</v>
      </c>
      <c r="CH855" s="1376">
        <f t="shared" si="2727"/>
        <v>0</v>
      </c>
      <c r="CI855" s="1377">
        <f t="shared" si="2727"/>
        <v>0</v>
      </c>
      <c r="CJ855" s="1378">
        <f t="shared" si="2727"/>
        <v>0</v>
      </c>
      <c r="CK855" s="1378">
        <f t="shared" si="2727"/>
        <v>0</v>
      </c>
      <c r="CL855" s="1378">
        <f t="shared" si="2727"/>
        <v>0</v>
      </c>
      <c r="CM855" s="1378">
        <f t="shared" si="2727"/>
        <v>0</v>
      </c>
      <c r="CN855" s="1378">
        <f t="shared" si="2727"/>
        <v>0</v>
      </c>
      <c r="CO855" s="1379">
        <f t="shared" si="2727"/>
        <v>0</v>
      </c>
      <c r="CP855" s="1379">
        <f t="shared" si="2727"/>
        <v>0</v>
      </c>
      <c r="CQ855" s="1379">
        <f t="shared" si="2727"/>
        <v>0</v>
      </c>
      <c r="CR855" s="1379">
        <f t="shared" si="2728"/>
        <v>0</v>
      </c>
      <c r="CS855" s="1378">
        <f t="shared" si="2728"/>
        <v>0</v>
      </c>
      <c r="CT855" s="1378">
        <f t="shared" si="2728"/>
        <v>0</v>
      </c>
      <c r="CU855" s="1378">
        <f t="shared" si="2728"/>
        <v>0</v>
      </c>
      <c r="CV855" s="1378">
        <f t="shared" si="2728"/>
        <v>0</v>
      </c>
      <c r="CW855" s="1378">
        <f t="shared" si="2728"/>
        <v>0</v>
      </c>
      <c r="CX855" s="1377">
        <f t="shared" si="2728"/>
        <v>0</v>
      </c>
      <c r="CY855" s="1380">
        <f t="shared" si="2728"/>
        <v>0</v>
      </c>
      <c r="CZ855" s="638">
        <f t="shared" si="2729"/>
        <v>0</v>
      </c>
      <c r="DA855" s="639">
        <f t="shared" si="2729"/>
        <v>0</v>
      </c>
      <c r="DB855" s="640">
        <f t="shared" si="2729"/>
        <v>0</v>
      </c>
      <c r="DC855" s="640">
        <f t="shared" si="2729"/>
        <v>0</v>
      </c>
      <c r="DD855" s="640">
        <f t="shared" si="2729"/>
        <v>0</v>
      </c>
      <c r="DE855" s="640">
        <f t="shared" si="2729"/>
        <v>0</v>
      </c>
      <c r="DF855" s="640">
        <f t="shared" si="2729"/>
        <v>0</v>
      </c>
      <c r="DG855" s="641">
        <f t="shared" si="2729"/>
        <v>0</v>
      </c>
      <c r="DH855" s="641">
        <f t="shared" si="2729"/>
        <v>0</v>
      </c>
      <c r="DI855" s="641">
        <f t="shared" si="2729"/>
        <v>0</v>
      </c>
      <c r="DJ855" s="641">
        <f t="shared" si="2730"/>
        <v>0</v>
      </c>
      <c r="DK855" s="640">
        <f t="shared" si="2730"/>
        <v>0</v>
      </c>
      <c r="DL855" s="640">
        <f t="shared" si="2730"/>
        <v>0</v>
      </c>
      <c r="DM855" s="640">
        <f t="shared" si="2730"/>
        <v>0</v>
      </c>
      <c r="DN855" s="640">
        <f t="shared" si="2730"/>
        <v>0</v>
      </c>
      <c r="DO855" s="640">
        <f t="shared" si="2730"/>
        <v>0</v>
      </c>
      <c r="DP855" s="639">
        <f t="shared" si="2730"/>
        <v>0</v>
      </c>
      <c r="DQ855" s="638">
        <f t="shared" si="2730"/>
        <v>0</v>
      </c>
      <c r="DR855" s="753">
        <f>COUNT(B855:S855)</f>
        <v>18</v>
      </c>
      <c r="DS855" s="111">
        <f>COUNT(U855:AL855)</f>
        <v>18</v>
      </c>
      <c r="DT855" s="111">
        <f>COUNT(AN855:BE855)</f>
        <v>18</v>
      </c>
      <c r="DU855" s="111">
        <f>COUNT(BG855:BX855)</f>
        <v>18</v>
      </c>
      <c r="DV855" s="602"/>
      <c r="DW855" s="719"/>
      <c r="DX855" s="719"/>
      <c r="DY855" s="719"/>
      <c r="DZ855" s="719"/>
      <c r="EA855" s="719"/>
      <c r="EB855" s="719"/>
      <c r="EC855" s="719"/>
      <c r="ED855" s="909"/>
      <c r="EE855" s="603"/>
    </row>
    <row r="856" spans="1:135" s="604" customFormat="1" ht="15.75" customHeight="1">
      <c r="A856" s="718" t="str">
        <f>A656</f>
        <v>Labour: Harvesting</v>
      </c>
      <c r="B856" s="907">
        <f t="shared" ref="B856:S856" si="2735">SUM(B661)</f>
        <v>0</v>
      </c>
      <c r="C856" s="907">
        <f t="shared" si="2735"/>
        <v>0</v>
      </c>
      <c r="D856" s="907">
        <f t="shared" si="2735"/>
        <v>0</v>
      </c>
      <c r="E856" s="907">
        <f t="shared" si="2735"/>
        <v>0</v>
      </c>
      <c r="F856" s="907">
        <f t="shared" si="2735"/>
        <v>0</v>
      </c>
      <c r="G856" s="907">
        <f t="shared" si="2735"/>
        <v>0</v>
      </c>
      <c r="H856" s="907">
        <f t="shared" si="2735"/>
        <v>0</v>
      </c>
      <c r="I856" s="907">
        <f t="shared" si="2735"/>
        <v>0</v>
      </c>
      <c r="J856" s="907">
        <f t="shared" si="2735"/>
        <v>0</v>
      </c>
      <c r="K856" s="907">
        <f t="shared" si="2735"/>
        <v>0</v>
      </c>
      <c r="L856" s="907">
        <f t="shared" si="2735"/>
        <v>0</v>
      </c>
      <c r="M856" s="907">
        <f t="shared" si="2735"/>
        <v>0</v>
      </c>
      <c r="N856" s="907">
        <f t="shared" si="2735"/>
        <v>0</v>
      </c>
      <c r="O856" s="907">
        <f t="shared" si="2735"/>
        <v>0</v>
      </c>
      <c r="P856" s="907">
        <f t="shared" si="2735"/>
        <v>0</v>
      </c>
      <c r="Q856" s="907">
        <f t="shared" si="2735"/>
        <v>0</v>
      </c>
      <c r="R856" s="907">
        <f t="shared" si="2735"/>
        <v>0</v>
      </c>
      <c r="S856" s="907">
        <f t="shared" si="2735"/>
        <v>0</v>
      </c>
      <c r="T856" s="906"/>
      <c r="U856" s="907">
        <f t="shared" ref="U856:AL856" si="2736">SUM(U661)</f>
        <v>0</v>
      </c>
      <c r="V856" s="907">
        <f t="shared" si="2736"/>
        <v>0</v>
      </c>
      <c r="W856" s="907">
        <f t="shared" si="2736"/>
        <v>0</v>
      </c>
      <c r="X856" s="907">
        <f t="shared" si="2736"/>
        <v>0</v>
      </c>
      <c r="Y856" s="907">
        <f t="shared" si="2736"/>
        <v>0</v>
      </c>
      <c r="Z856" s="907">
        <f t="shared" si="2736"/>
        <v>0</v>
      </c>
      <c r="AA856" s="907">
        <f t="shared" si="2736"/>
        <v>0</v>
      </c>
      <c r="AB856" s="907">
        <f t="shared" si="2736"/>
        <v>0</v>
      </c>
      <c r="AC856" s="907">
        <f t="shared" si="2736"/>
        <v>0</v>
      </c>
      <c r="AD856" s="907">
        <f t="shared" si="2736"/>
        <v>0</v>
      </c>
      <c r="AE856" s="907">
        <f t="shared" si="2736"/>
        <v>0</v>
      </c>
      <c r="AF856" s="907">
        <f t="shared" si="2736"/>
        <v>0</v>
      </c>
      <c r="AG856" s="907">
        <f t="shared" si="2736"/>
        <v>0</v>
      </c>
      <c r="AH856" s="907">
        <f t="shared" si="2736"/>
        <v>0</v>
      </c>
      <c r="AI856" s="907">
        <f t="shared" si="2736"/>
        <v>0</v>
      </c>
      <c r="AJ856" s="907">
        <f t="shared" si="2736"/>
        <v>0</v>
      </c>
      <c r="AK856" s="907">
        <f t="shared" si="2736"/>
        <v>0</v>
      </c>
      <c r="AL856" s="907">
        <f t="shared" si="2736"/>
        <v>0</v>
      </c>
      <c r="AM856" s="906"/>
      <c r="AN856" s="907">
        <f t="shared" ref="AN856:BE856" si="2737">SUM(AN661)</f>
        <v>0</v>
      </c>
      <c r="AO856" s="907">
        <f t="shared" si="2737"/>
        <v>0</v>
      </c>
      <c r="AP856" s="907">
        <f t="shared" si="2737"/>
        <v>0</v>
      </c>
      <c r="AQ856" s="907">
        <f t="shared" si="2737"/>
        <v>0</v>
      </c>
      <c r="AR856" s="907">
        <f t="shared" si="2737"/>
        <v>0</v>
      </c>
      <c r="AS856" s="907">
        <f t="shared" si="2737"/>
        <v>0</v>
      </c>
      <c r="AT856" s="907">
        <f t="shared" si="2737"/>
        <v>0</v>
      </c>
      <c r="AU856" s="907">
        <f t="shared" si="2737"/>
        <v>0</v>
      </c>
      <c r="AV856" s="907">
        <f t="shared" si="2737"/>
        <v>0</v>
      </c>
      <c r="AW856" s="907">
        <f t="shared" si="2737"/>
        <v>0</v>
      </c>
      <c r="AX856" s="907">
        <f t="shared" si="2737"/>
        <v>0</v>
      </c>
      <c r="AY856" s="907">
        <f t="shared" si="2737"/>
        <v>0</v>
      </c>
      <c r="AZ856" s="907">
        <f t="shared" si="2737"/>
        <v>0</v>
      </c>
      <c r="BA856" s="907">
        <f t="shared" si="2737"/>
        <v>0</v>
      </c>
      <c r="BB856" s="907">
        <f t="shared" si="2737"/>
        <v>0</v>
      </c>
      <c r="BC856" s="907">
        <f t="shared" si="2737"/>
        <v>0</v>
      </c>
      <c r="BD856" s="907">
        <f t="shared" si="2737"/>
        <v>0</v>
      </c>
      <c r="BE856" s="907">
        <f t="shared" si="2737"/>
        <v>0.10139266144814089</v>
      </c>
      <c r="BF856" s="906"/>
      <c r="BG856" s="907">
        <f t="shared" ref="BG856:BX856" si="2738">SUM(BG661)</f>
        <v>0</v>
      </c>
      <c r="BH856" s="907">
        <f t="shared" si="2738"/>
        <v>0</v>
      </c>
      <c r="BI856" s="907">
        <f t="shared" si="2738"/>
        <v>0</v>
      </c>
      <c r="BJ856" s="907">
        <f t="shared" si="2738"/>
        <v>0</v>
      </c>
      <c r="BK856" s="907">
        <f t="shared" si="2738"/>
        <v>0</v>
      </c>
      <c r="BL856" s="907">
        <f t="shared" si="2738"/>
        <v>0</v>
      </c>
      <c r="BM856" s="907">
        <f t="shared" si="2738"/>
        <v>0</v>
      </c>
      <c r="BN856" s="907">
        <f t="shared" si="2738"/>
        <v>0</v>
      </c>
      <c r="BO856" s="907">
        <f t="shared" si="2738"/>
        <v>0</v>
      </c>
      <c r="BP856" s="907">
        <f t="shared" si="2738"/>
        <v>0</v>
      </c>
      <c r="BQ856" s="907">
        <f t="shared" si="2738"/>
        <v>0</v>
      </c>
      <c r="BR856" s="907">
        <f t="shared" si="2738"/>
        <v>0</v>
      </c>
      <c r="BS856" s="907">
        <f t="shared" si="2738"/>
        <v>0</v>
      </c>
      <c r="BT856" s="907">
        <f t="shared" si="2738"/>
        <v>0</v>
      </c>
      <c r="BU856" s="907">
        <f t="shared" si="2738"/>
        <v>0</v>
      </c>
      <c r="BV856" s="907">
        <f t="shared" si="2738"/>
        <v>0</v>
      </c>
      <c r="BW856" s="907">
        <f t="shared" si="2738"/>
        <v>0</v>
      </c>
      <c r="BX856" s="907">
        <f t="shared" si="2738"/>
        <v>0</v>
      </c>
      <c r="BY856" s="906"/>
      <c r="BZ856" s="907">
        <f>SUM(BZ661)</f>
        <v>0</v>
      </c>
      <c r="CA856" s="907">
        <f>SUM(CA661)</f>
        <v>0</v>
      </c>
      <c r="CB856" s="907">
        <f>SUM(CB661)</f>
        <v>0.1182914383561644</v>
      </c>
      <c r="CC856" s="907">
        <f>SUM(CC661)</f>
        <v>0</v>
      </c>
      <c r="CD856" s="723">
        <f>IF(DR856&lt;3,"",(SUM(B856:S856)-MIN(B856:S856)-MAX(B856:S856))/(DR856-2))</f>
        <v>0</v>
      </c>
      <c r="CE856" s="723">
        <f>IF(DS856&lt;3,"",(SUM(U856:AL856)-MIN(U856:AL856)-MAX(U856:AL856))/(DS856-2))</f>
        <v>0</v>
      </c>
      <c r="CF856" s="723">
        <f>IF(DT856&lt;3,"",(SUM(AN856:BE856)-MIN(AN856:BE856)-MAX(AN856:BE856))/(DT856-2))</f>
        <v>0</v>
      </c>
      <c r="CG856" s="790">
        <f>IF(DU856&lt;3,"",(SUM(BG856:BX856)-MIN(BG856:BX856)-MAX(BG856:BX856))/(DU856-2))</f>
        <v>0</v>
      </c>
      <c r="CH856" s="1376">
        <f t="shared" si="2727"/>
        <v>0</v>
      </c>
      <c r="CI856" s="1377">
        <f t="shared" si="2727"/>
        <v>0</v>
      </c>
      <c r="CJ856" s="1378">
        <f t="shared" si="2727"/>
        <v>0</v>
      </c>
      <c r="CK856" s="1378">
        <f t="shared" si="2727"/>
        <v>0</v>
      </c>
      <c r="CL856" s="1378">
        <f t="shared" si="2727"/>
        <v>0</v>
      </c>
      <c r="CM856" s="1378">
        <f t="shared" si="2727"/>
        <v>0</v>
      </c>
      <c r="CN856" s="1378">
        <f t="shared" si="2727"/>
        <v>0</v>
      </c>
      <c r="CO856" s="1379">
        <f t="shared" si="2727"/>
        <v>0</v>
      </c>
      <c r="CP856" s="1379">
        <f t="shared" si="2727"/>
        <v>0</v>
      </c>
      <c r="CQ856" s="1379">
        <f t="shared" si="2727"/>
        <v>0</v>
      </c>
      <c r="CR856" s="1379">
        <f t="shared" si="2728"/>
        <v>0</v>
      </c>
      <c r="CS856" s="1378">
        <f t="shared" si="2728"/>
        <v>0</v>
      </c>
      <c r="CT856" s="1378">
        <f t="shared" si="2728"/>
        <v>0</v>
      </c>
      <c r="CU856" s="1378">
        <f t="shared" si="2728"/>
        <v>0</v>
      </c>
      <c r="CV856" s="1378">
        <f t="shared" si="2728"/>
        <v>0</v>
      </c>
      <c r="CW856" s="1378">
        <f t="shared" si="2728"/>
        <v>0</v>
      </c>
      <c r="CX856" s="1377">
        <f t="shared" si="2728"/>
        <v>0</v>
      </c>
      <c r="CY856" s="1380">
        <f t="shared" si="2728"/>
        <v>0</v>
      </c>
      <c r="CZ856" s="638">
        <f t="shared" si="2729"/>
        <v>0</v>
      </c>
      <c r="DA856" s="639">
        <f t="shared" si="2729"/>
        <v>0</v>
      </c>
      <c r="DB856" s="640">
        <f t="shared" si="2729"/>
        <v>0</v>
      </c>
      <c r="DC856" s="640">
        <f t="shared" si="2729"/>
        <v>0</v>
      </c>
      <c r="DD856" s="640">
        <f t="shared" si="2729"/>
        <v>0</v>
      </c>
      <c r="DE856" s="640">
        <f t="shared" si="2729"/>
        <v>0</v>
      </c>
      <c r="DF856" s="640">
        <f t="shared" si="2729"/>
        <v>0</v>
      </c>
      <c r="DG856" s="641">
        <f t="shared" si="2729"/>
        <v>0</v>
      </c>
      <c r="DH856" s="641">
        <f t="shared" si="2729"/>
        <v>0</v>
      </c>
      <c r="DI856" s="641">
        <f t="shared" si="2729"/>
        <v>0</v>
      </c>
      <c r="DJ856" s="641">
        <f t="shared" si="2730"/>
        <v>0</v>
      </c>
      <c r="DK856" s="640">
        <f t="shared" si="2730"/>
        <v>0</v>
      </c>
      <c r="DL856" s="640">
        <f t="shared" si="2730"/>
        <v>0</v>
      </c>
      <c r="DM856" s="640">
        <f t="shared" si="2730"/>
        <v>0</v>
      </c>
      <c r="DN856" s="640">
        <f t="shared" si="2730"/>
        <v>0</v>
      </c>
      <c r="DO856" s="640">
        <f t="shared" si="2730"/>
        <v>0</v>
      </c>
      <c r="DP856" s="639">
        <f t="shared" si="2730"/>
        <v>0</v>
      </c>
      <c r="DQ856" s="638">
        <f t="shared" si="2730"/>
        <v>0</v>
      </c>
      <c r="DR856" s="753">
        <f>COUNT(B856:S856)</f>
        <v>18</v>
      </c>
      <c r="DS856" s="111">
        <f>COUNT(U856:AL856)</f>
        <v>18</v>
      </c>
      <c r="DT856" s="111">
        <f>COUNT(AN856:BE856)</f>
        <v>18</v>
      </c>
      <c r="DU856" s="111">
        <f>COUNT(BG856:BX856)</f>
        <v>18</v>
      </c>
      <c r="DV856" s="602"/>
      <c r="DW856" s="719"/>
      <c r="DX856" s="719"/>
      <c r="DY856" s="719"/>
      <c r="DZ856" s="719"/>
      <c r="EA856" s="719"/>
      <c r="EB856" s="719"/>
      <c r="EC856" s="719"/>
      <c r="ED856" s="909"/>
      <c r="EE856" s="603"/>
    </row>
    <row r="857" spans="1:135" s="604" customFormat="1" ht="15.75" customHeight="1">
      <c r="A857" s="718" t="str">
        <f>A662</f>
        <v>Labour migration: no. people per HH</v>
      </c>
      <c r="B857" s="907">
        <f t="shared" ref="B857:S857" si="2739">SUM(B664)</f>
        <v>0</v>
      </c>
      <c r="C857" s="907">
        <f t="shared" si="2739"/>
        <v>0</v>
      </c>
      <c r="D857" s="907">
        <f t="shared" si="2739"/>
        <v>0</v>
      </c>
      <c r="E857" s="907">
        <f t="shared" si="2739"/>
        <v>0</v>
      </c>
      <c r="F857" s="907">
        <f t="shared" si="2739"/>
        <v>0</v>
      </c>
      <c r="G857" s="907">
        <f t="shared" si="2739"/>
        <v>0</v>
      </c>
      <c r="H857" s="907">
        <f t="shared" si="2739"/>
        <v>0</v>
      </c>
      <c r="I857" s="907">
        <f t="shared" si="2739"/>
        <v>0</v>
      </c>
      <c r="J857" s="907">
        <f t="shared" si="2739"/>
        <v>0</v>
      </c>
      <c r="K857" s="907">
        <f t="shared" si="2739"/>
        <v>0</v>
      </c>
      <c r="L857" s="907">
        <f t="shared" si="2739"/>
        <v>0</v>
      </c>
      <c r="M857" s="907">
        <f t="shared" si="2739"/>
        <v>0</v>
      </c>
      <c r="N857" s="907">
        <f t="shared" si="2739"/>
        <v>0</v>
      </c>
      <c r="O857" s="907">
        <f t="shared" si="2739"/>
        <v>0</v>
      </c>
      <c r="P857" s="907">
        <f t="shared" si="2739"/>
        <v>0</v>
      </c>
      <c r="Q857" s="907">
        <f t="shared" si="2739"/>
        <v>0</v>
      </c>
      <c r="R857" s="907">
        <f t="shared" si="2739"/>
        <v>0</v>
      </c>
      <c r="S857" s="907">
        <f t="shared" si="2739"/>
        <v>0</v>
      </c>
      <c r="T857" s="906"/>
      <c r="U857" s="907">
        <f t="shared" ref="U857:AL857" si="2740">SUM(U664)</f>
        <v>0</v>
      </c>
      <c r="V857" s="907">
        <f t="shared" si="2740"/>
        <v>0</v>
      </c>
      <c r="W857" s="907">
        <f t="shared" si="2740"/>
        <v>0</v>
      </c>
      <c r="X857" s="907">
        <f t="shared" si="2740"/>
        <v>0</v>
      </c>
      <c r="Y857" s="907">
        <f t="shared" si="2740"/>
        <v>0</v>
      </c>
      <c r="Z857" s="907">
        <f t="shared" si="2740"/>
        <v>0</v>
      </c>
      <c r="AA857" s="907">
        <f t="shared" si="2740"/>
        <v>0</v>
      </c>
      <c r="AB857" s="907">
        <f t="shared" si="2740"/>
        <v>0</v>
      </c>
      <c r="AC857" s="907">
        <f t="shared" si="2740"/>
        <v>0</v>
      </c>
      <c r="AD857" s="907">
        <f t="shared" si="2740"/>
        <v>0</v>
      </c>
      <c r="AE857" s="907">
        <f t="shared" si="2740"/>
        <v>0</v>
      </c>
      <c r="AF857" s="907">
        <f t="shared" si="2740"/>
        <v>0</v>
      </c>
      <c r="AG857" s="907">
        <f t="shared" si="2740"/>
        <v>0</v>
      </c>
      <c r="AH857" s="907">
        <f t="shared" si="2740"/>
        <v>0</v>
      </c>
      <c r="AI857" s="907">
        <f t="shared" si="2740"/>
        <v>0</v>
      </c>
      <c r="AJ857" s="907">
        <f t="shared" si="2740"/>
        <v>0</v>
      </c>
      <c r="AK857" s="907">
        <f t="shared" si="2740"/>
        <v>0</v>
      </c>
      <c r="AL857" s="907">
        <f t="shared" si="2740"/>
        <v>0</v>
      </c>
      <c r="AM857" s="906"/>
      <c r="AN857" s="907">
        <f t="shared" ref="AN857:BE857" si="2741">SUM(AN664)</f>
        <v>0</v>
      </c>
      <c r="AO857" s="907">
        <f t="shared" si="2741"/>
        <v>0</v>
      </c>
      <c r="AP857" s="907">
        <f t="shared" si="2741"/>
        <v>0</v>
      </c>
      <c r="AQ857" s="907">
        <f t="shared" si="2741"/>
        <v>0</v>
      </c>
      <c r="AR857" s="907">
        <f t="shared" si="2741"/>
        <v>0</v>
      </c>
      <c r="AS857" s="907">
        <f t="shared" si="2741"/>
        <v>0</v>
      </c>
      <c r="AT857" s="907">
        <f t="shared" si="2741"/>
        <v>0</v>
      </c>
      <c r="AU857" s="907">
        <f t="shared" si="2741"/>
        <v>0</v>
      </c>
      <c r="AV857" s="907">
        <f t="shared" si="2741"/>
        <v>0</v>
      </c>
      <c r="AW857" s="907">
        <f t="shared" si="2741"/>
        <v>0</v>
      </c>
      <c r="AX857" s="907">
        <f t="shared" si="2741"/>
        <v>0</v>
      </c>
      <c r="AY857" s="907">
        <f t="shared" si="2741"/>
        <v>0</v>
      </c>
      <c r="AZ857" s="907">
        <f t="shared" si="2741"/>
        <v>0</v>
      </c>
      <c r="BA857" s="907">
        <f t="shared" si="2741"/>
        <v>0</v>
      </c>
      <c r="BB857" s="907">
        <f t="shared" si="2741"/>
        <v>0</v>
      </c>
      <c r="BC857" s="907">
        <f t="shared" si="2741"/>
        <v>0</v>
      </c>
      <c r="BD857" s="907">
        <f t="shared" si="2741"/>
        <v>0</v>
      </c>
      <c r="BE857" s="907">
        <f t="shared" si="2741"/>
        <v>0</v>
      </c>
      <c r="BF857" s="906"/>
      <c r="BG857" s="907">
        <f t="shared" ref="BG857:BX857" si="2742">SUM(BG664)</f>
        <v>0</v>
      </c>
      <c r="BH857" s="907">
        <f t="shared" si="2742"/>
        <v>0</v>
      </c>
      <c r="BI857" s="907">
        <f t="shared" si="2742"/>
        <v>0</v>
      </c>
      <c r="BJ857" s="907">
        <f t="shared" si="2742"/>
        <v>0</v>
      </c>
      <c r="BK857" s="907">
        <f t="shared" si="2742"/>
        <v>0</v>
      </c>
      <c r="BL857" s="907">
        <f t="shared" si="2742"/>
        <v>0</v>
      </c>
      <c r="BM857" s="907">
        <f t="shared" si="2742"/>
        <v>0</v>
      </c>
      <c r="BN857" s="907">
        <f t="shared" si="2742"/>
        <v>0</v>
      </c>
      <c r="BO857" s="907">
        <f t="shared" si="2742"/>
        <v>0</v>
      </c>
      <c r="BP857" s="907">
        <f t="shared" si="2742"/>
        <v>0</v>
      </c>
      <c r="BQ857" s="907">
        <f t="shared" si="2742"/>
        <v>0</v>
      </c>
      <c r="BR857" s="907">
        <f t="shared" si="2742"/>
        <v>0</v>
      </c>
      <c r="BS857" s="907">
        <f t="shared" si="2742"/>
        <v>0</v>
      </c>
      <c r="BT857" s="907">
        <f t="shared" si="2742"/>
        <v>0</v>
      </c>
      <c r="BU857" s="907">
        <f t="shared" si="2742"/>
        <v>0</v>
      </c>
      <c r="BV857" s="907">
        <f t="shared" si="2742"/>
        <v>0</v>
      </c>
      <c r="BW857" s="907">
        <f t="shared" si="2742"/>
        <v>0</v>
      </c>
      <c r="BX857" s="907">
        <f t="shared" si="2742"/>
        <v>0</v>
      </c>
      <c r="BY857" s="906"/>
      <c r="BZ857" s="907">
        <f>SUM(BZ664)</f>
        <v>0</v>
      </c>
      <c r="CA857" s="907">
        <f>SUM(CA664)</f>
        <v>0</v>
      </c>
      <c r="CB857" s="907">
        <f>SUM(CB664)</f>
        <v>0</v>
      </c>
      <c r="CC857" s="907">
        <f>SUM(CC664)</f>
        <v>0</v>
      </c>
      <c r="CD857" s="723">
        <f>IF(DR857&lt;3,"",(SUM(B857:S857)-MIN(B857:S857)-MAX(B857:S857))/(DR857-2))</f>
        <v>0</v>
      </c>
      <c r="CE857" s="723">
        <f>IF(DS857&lt;3,"",(SUM(U857:AL857)-MIN(U857:AL857)-MAX(U857:AL857))/(DS857-2))</f>
        <v>0</v>
      </c>
      <c r="CF857" s="723">
        <f>IF(DT857&lt;3,"",(SUM(AN857:BE857)-MIN(AN857:BE857)-MAX(AN857:BE857))/(DT857-2))</f>
        <v>0</v>
      </c>
      <c r="CG857" s="790">
        <f>IF(DU857&lt;3,"",(SUM(BG857:BX857)-MIN(BG857:BX857)-MAX(BG857:BX857))/(DU857-2))</f>
        <v>0</v>
      </c>
      <c r="CH857" s="1376">
        <f t="shared" si="2727"/>
        <v>0</v>
      </c>
      <c r="CI857" s="1377">
        <f t="shared" si="2727"/>
        <v>0</v>
      </c>
      <c r="CJ857" s="1378">
        <f t="shared" si="2727"/>
        <v>0</v>
      </c>
      <c r="CK857" s="1378">
        <f t="shared" si="2727"/>
        <v>0</v>
      </c>
      <c r="CL857" s="1378">
        <f t="shared" si="2727"/>
        <v>0</v>
      </c>
      <c r="CM857" s="1378">
        <f t="shared" si="2727"/>
        <v>0</v>
      </c>
      <c r="CN857" s="1378">
        <f t="shared" si="2727"/>
        <v>0</v>
      </c>
      <c r="CO857" s="1379">
        <f t="shared" si="2727"/>
        <v>0</v>
      </c>
      <c r="CP857" s="1379">
        <f t="shared" si="2727"/>
        <v>0</v>
      </c>
      <c r="CQ857" s="1379">
        <f t="shared" si="2727"/>
        <v>0</v>
      </c>
      <c r="CR857" s="1379">
        <f t="shared" si="2728"/>
        <v>0</v>
      </c>
      <c r="CS857" s="1378">
        <f t="shared" si="2728"/>
        <v>0</v>
      </c>
      <c r="CT857" s="1378">
        <f t="shared" si="2728"/>
        <v>0</v>
      </c>
      <c r="CU857" s="1378">
        <f t="shared" si="2728"/>
        <v>0</v>
      </c>
      <c r="CV857" s="1378">
        <f t="shared" si="2728"/>
        <v>0</v>
      </c>
      <c r="CW857" s="1378">
        <f t="shared" si="2728"/>
        <v>0</v>
      </c>
      <c r="CX857" s="1377">
        <f t="shared" si="2728"/>
        <v>0</v>
      </c>
      <c r="CY857" s="1380">
        <f t="shared" si="2728"/>
        <v>0</v>
      </c>
      <c r="CZ857" s="638">
        <f t="shared" si="2729"/>
        <v>0</v>
      </c>
      <c r="DA857" s="639">
        <f t="shared" si="2729"/>
        <v>0</v>
      </c>
      <c r="DB857" s="640">
        <f t="shared" si="2729"/>
        <v>0</v>
      </c>
      <c r="DC857" s="640">
        <f t="shared" si="2729"/>
        <v>0</v>
      </c>
      <c r="DD857" s="640">
        <f t="shared" si="2729"/>
        <v>0</v>
      </c>
      <c r="DE857" s="640">
        <f t="shared" si="2729"/>
        <v>0</v>
      </c>
      <c r="DF857" s="640">
        <f t="shared" si="2729"/>
        <v>0</v>
      </c>
      <c r="DG857" s="641">
        <f t="shared" si="2729"/>
        <v>0</v>
      </c>
      <c r="DH857" s="641">
        <f t="shared" si="2729"/>
        <v>0</v>
      </c>
      <c r="DI857" s="641">
        <f t="shared" si="2729"/>
        <v>0</v>
      </c>
      <c r="DJ857" s="641">
        <f t="shared" si="2730"/>
        <v>0</v>
      </c>
      <c r="DK857" s="640">
        <f t="shared" si="2730"/>
        <v>0</v>
      </c>
      <c r="DL857" s="640">
        <f t="shared" si="2730"/>
        <v>0</v>
      </c>
      <c r="DM857" s="640">
        <f t="shared" si="2730"/>
        <v>0</v>
      </c>
      <c r="DN857" s="640">
        <f t="shared" si="2730"/>
        <v>0</v>
      </c>
      <c r="DO857" s="640">
        <f t="shared" si="2730"/>
        <v>0</v>
      </c>
      <c r="DP857" s="639">
        <f t="shared" si="2730"/>
        <v>0</v>
      </c>
      <c r="DQ857" s="638">
        <f t="shared" si="2730"/>
        <v>0</v>
      </c>
      <c r="DR857" s="753">
        <f>COUNT(B857:S857)</f>
        <v>18</v>
      </c>
      <c r="DS857" s="111">
        <f>COUNT(U857:AL857)</f>
        <v>18</v>
      </c>
      <c r="DT857" s="111">
        <f>COUNT(AN857:BE857)</f>
        <v>18</v>
      </c>
      <c r="DU857" s="111">
        <f>COUNT(BG857:BX857)</f>
        <v>18</v>
      </c>
      <c r="DV857" s="602"/>
      <c r="DW857" s="719"/>
      <c r="DX857" s="719"/>
      <c r="DY857" s="719"/>
      <c r="DZ857" s="719"/>
      <c r="EA857" s="719"/>
      <c r="EB857" s="719"/>
      <c r="EC857" s="719"/>
      <c r="ED857" s="909"/>
      <c r="EE857" s="603"/>
    </row>
    <row r="858" spans="1:135" s="604" customFormat="1" ht="15.75" customHeight="1">
      <c r="A858" s="904" t="s">
        <v>22</v>
      </c>
      <c r="B858" s="906"/>
      <c r="C858" s="906"/>
      <c r="D858" s="906"/>
      <c r="E858" s="906"/>
      <c r="F858" s="906"/>
      <c r="G858" s="906"/>
      <c r="H858" s="906"/>
      <c r="I858" s="906"/>
      <c r="J858" s="906"/>
      <c r="K858" s="906"/>
      <c r="L858" s="906"/>
      <c r="M858" s="906"/>
      <c r="N858" s="906"/>
      <c r="O858" s="906"/>
      <c r="P858" s="906"/>
      <c r="Q858" s="906"/>
      <c r="R858" s="906"/>
      <c r="S858" s="906"/>
      <c r="T858" s="880"/>
      <c r="U858" s="906"/>
      <c r="V858" s="906"/>
      <c r="W858" s="906"/>
      <c r="X858" s="906"/>
      <c r="Y858" s="906"/>
      <c r="Z858" s="906"/>
      <c r="AA858" s="906"/>
      <c r="AB858" s="906"/>
      <c r="AC858" s="906"/>
      <c r="AD858" s="906"/>
      <c r="AE858" s="906"/>
      <c r="AF858" s="906"/>
      <c r="AG858" s="906"/>
      <c r="AH858" s="906"/>
      <c r="AI858" s="906"/>
      <c r="AJ858" s="906"/>
      <c r="AK858" s="906"/>
      <c r="AL858" s="906"/>
      <c r="AM858" s="880"/>
      <c r="AN858" s="906"/>
      <c r="AO858" s="906"/>
      <c r="AP858" s="906"/>
      <c r="AQ858" s="906"/>
      <c r="AR858" s="906"/>
      <c r="AS858" s="906"/>
      <c r="AT858" s="906"/>
      <c r="AU858" s="906"/>
      <c r="AV858" s="906"/>
      <c r="AW858" s="906"/>
      <c r="AX858" s="906"/>
      <c r="AY858" s="906"/>
      <c r="AZ858" s="906"/>
      <c r="BA858" s="906"/>
      <c r="BB858" s="906"/>
      <c r="BC858" s="906"/>
      <c r="BD858" s="906"/>
      <c r="BE858" s="906"/>
      <c r="BF858" s="880"/>
      <c r="BG858" s="906"/>
      <c r="BH858" s="906"/>
      <c r="BI858" s="906"/>
      <c r="BJ858" s="906"/>
      <c r="BK858" s="906"/>
      <c r="BL858" s="906"/>
      <c r="BM858" s="906"/>
      <c r="BN858" s="906"/>
      <c r="BO858" s="906"/>
      <c r="BP858" s="906"/>
      <c r="BQ858" s="906"/>
      <c r="BR858" s="906"/>
      <c r="BS858" s="906"/>
      <c r="BT858" s="906"/>
      <c r="BU858" s="906"/>
      <c r="BV858" s="906"/>
      <c r="BW858" s="906"/>
      <c r="BX858" s="906"/>
      <c r="BY858" s="880"/>
      <c r="BZ858" s="906"/>
      <c r="CA858" s="906"/>
      <c r="CB858" s="906"/>
      <c r="CC858" s="906"/>
      <c r="CD858" s="910"/>
      <c r="CE858" s="910"/>
      <c r="CF858" s="910"/>
      <c r="CG858" s="910"/>
      <c r="CH858" s="665"/>
      <c r="CI858" s="1412"/>
      <c r="CJ858" s="1412"/>
      <c r="CK858" s="1412"/>
      <c r="CL858" s="1412"/>
      <c r="CM858" s="1412"/>
      <c r="CN858" s="1412"/>
      <c r="CO858" s="1412"/>
      <c r="CP858" s="1412"/>
      <c r="CQ858" s="1412"/>
      <c r="CR858" s="1412"/>
      <c r="CS858" s="1412"/>
      <c r="CT858" s="1412"/>
      <c r="CU858" s="1412"/>
      <c r="CV858" s="1412"/>
      <c r="CW858" s="1412"/>
      <c r="CX858" s="1412"/>
      <c r="CY858" s="667"/>
      <c r="CZ858" s="718"/>
      <c r="DA858" s="208"/>
      <c r="DB858" s="208"/>
      <c r="DC858" s="208"/>
      <c r="DD858" s="208"/>
      <c r="DE858" s="208"/>
      <c r="DF858" s="718"/>
      <c r="DG858" s="718"/>
      <c r="DH858" s="718"/>
      <c r="DI858" s="718"/>
      <c r="DJ858" s="718"/>
      <c r="DK858" s="718"/>
      <c r="DL858" s="718"/>
      <c r="DM858" s="718"/>
      <c r="DN858" s="718"/>
      <c r="DO858" s="718"/>
      <c r="DP858" s="718"/>
      <c r="DQ858" s="718"/>
      <c r="DR858" s="601"/>
      <c r="DS858" s="210"/>
      <c r="DT858" s="210"/>
      <c r="DU858" s="210"/>
      <c r="DV858" s="602"/>
      <c r="DW858" s="603"/>
      <c r="DX858" s="603"/>
      <c r="DY858" s="603"/>
      <c r="DZ858" s="603"/>
      <c r="EA858" s="603"/>
      <c r="EB858" s="603"/>
      <c r="EC858" s="603"/>
      <c r="ED858" s="911"/>
      <c r="EE858" s="603"/>
    </row>
    <row r="859" spans="1:135" s="604" customFormat="1" ht="15.75" customHeight="1">
      <c r="A859" s="718" t="str">
        <f>A449</f>
        <v>Maize (mielie) meal purchase</v>
      </c>
      <c r="B859" s="907">
        <f t="shared" ref="B859:S859" si="2743">SUM(B455)</f>
        <v>0.34845213526199831</v>
      </c>
      <c r="C859" s="907">
        <f t="shared" si="2743"/>
        <v>0.56623471980074724</v>
      </c>
      <c r="D859" s="907">
        <f t="shared" si="2743"/>
        <v>0</v>
      </c>
      <c r="E859" s="907">
        <f t="shared" si="2743"/>
        <v>0.5033197509339975</v>
      </c>
      <c r="F859" s="907">
        <f t="shared" si="2743"/>
        <v>0.41180706894599794</v>
      </c>
      <c r="G859" s="907">
        <f t="shared" si="2743"/>
        <v>0</v>
      </c>
      <c r="H859" s="907">
        <f t="shared" si="2743"/>
        <v>0.56623471980074724</v>
      </c>
      <c r="I859" s="907">
        <f t="shared" si="2743"/>
        <v>1.1324694396014945</v>
      </c>
      <c r="J859" s="907">
        <f t="shared" si="2743"/>
        <v>0.64712539405799685</v>
      </c>
      <c r="K859" s="907">
        <f t="shared" si="2743"/>
        <v>0.56623471980074724</v>
      </c>
      <c r="L859" s="907">
        <f t="shared" si="2743"/>
        <v>0.28311735990037362</v>
      </c>
      <c r="M859" s="907">
        <f t="shared" si="2743"/>
        <v>0</v>
      </c>
      <c r="N859" s="907">
        <f t="shared" si="2743"/>
        <v>0.53927116171499734</v>
      </c>
      <c r="O859" s="907">
        <f t="shared" si="2743"/>
        <v>0.64712539405799685</v>
      </c>
      <c r="P859" s="907">
        <f t="shared" si="2743"/>
        <v>0.40445337128624798</v>
      </c>
      <c r="Q859" s="907">
        <f t="shared" si="2743"/>
        <v>0.35389669987546701</v>
      </c>
      <c r="R859" s="907">
        <f t="shared" si="2743"/>
        <v>0.40445337128624798</v>
      </c>
      <c r="S859" s="907">
        <f t="shared" si="2743"/>
        <v>0</v>
      </c>
      <c r="T859" s="906"/>
      <c r="U859" s="907">
        <f t="shared" ref="U859:AL859" si="2744">SUM(U455)</f>
        <v>0.64712539405799685</v>
      </c>
      <c r="V859" s="907">
        <f t="shared" si="2744"/>
        <v>0.56623471980074724</v>
      </c>
      <c r="W859" s="907">
        <f t="shared" si="2744"/>
        <v>0.56623471980074724</v>
      </c>
      <c r="X859" s="907">
        <f t="shared" si="2744"/>
        <v>0.75497962640099636</v>
      </c>
      <c r="Y859" s="907">
        <f t="shared" si="2744"/>
        <v>0</v>
      </c>
      <c r="Z859" s="907">
        <f t="shared" si="2744"/>
        <v>0</v>
      </c>
      <c r="AA859" s="907">
        <f t="shared" si="2744"/>
        <v>0</v>
      </c>
      <c r="AB859" s="907">
        <f t="shared" si="2744"/>
        <v>0</v>
      </c>
      <c r="AC859" s="907">
        <f t="shared" si="2744"/>
        <v>0.64712539405799685</v>
      </c>
      <c r="AD859" s="907">
        <f t="shared" si="2744"/>
        <v>0.56623471980074724</v>
      </c>
      <c r="AE859" s="907">
        <f t="shared" si="2744"/>
        <v>0</v>
      </c>
      <c r="AF859" s="907">
        <f t="shared" si="2744"/>
        <v>0.32356269702899842</v>
      </c>
      <c r="AG859" s="907">
        <f t="shared" si="2744"/>
        <v>0.30199185056039851</v>
      </c>
      <c r="AH859" s="907">
        <f t="shared" si="2744"/>
        <v>0.56623471980074724</v>
      </c>
      <c r="AI859" s="907">
        <f t="shared" si="2744"/>
        <v>0.37748981320049818</v>
      </c>
      <c r="AJ859" s="907">
        <f t="shared" si="2744"/>
        <v>0</v>
      </c>
      <c r="AK859" s="907">
        <f t="shared" si="2744"/>
        <v>0.45298777584059774</v>
      </c>
      <c r="AL859" s="907">
        <f t="shared" si="2744"/>
        <v>0.33554650062266506</v>
      </c>
      <c r="AM859" s="906"/>
      <c r="AN859" s="907">
        <f t="shared" ref="AN859:BE859" si="2745">SUM(AN455)</f>
        <v>0.45298777584059774</v>
      </c>
      <c r="AO859" s="907">
        <f t="shared" si="2745"/>
        <v>0.75497962640099636</v>
      </c>
      <c r="AP859" s="907">
        <f t="shared" si="2745"/>
        <v>0.75497962640099636</v>
      </c>
      <c r="AQ859" s="907">
        <f t="shared" si="2745"/>
        <v>0.23593113325031131</v>
      </c>
      <c r="AR859" s="907">
        <f t="shared" si="2745"/>
        <v>0.40445337128624798</v>
      </c>
      <c r="AS859" s="907">
        <f t="shared" si="2745"/>
        <v>0.28311735990037362</v>
      </c>
      <c r="AT859" s="907">
        <f t="shared" si="2745"/>
        <v>0.64712539405799685</v>
      </c>
      <c r="AU859" s="907">
        <f t="shared" si="2745"/>
        <v>0.47186226650062263</v>
      </c>
      <c r="AV859" s="907">
        <f t="shared" si="2745"/>
        <v>0.64712539405799685</v>
      </c>
      <c r="AW859" s="907">
        <f t="shared" si="2745"/>
        <v>0.20222668564312399</v>
      </c>
      <c r="AX859" s="907">
        <f t="shared" si="2745"/>
        <v>0.17694834993773351</v>
      </c>
      <c r="AY859" s="907">
        <f t="shared" si="2745"/>
        <v>0.75497962640099636</v>
      </c>
      <c r="AZ859" s="907">
        <f t="shared" si="2745"/>
        <v>0.90597555168119548</v>
      </c>
      <c r="BA859" s="907">
        <f t="shared" si="2745"/>
        <v>0</v>
      </c>
      <c r="BB859" s="907">
        <f t="shared" si="2745"/>
        <v>0</v>
      </c>
      <c r="BC859" s="907">
        <f t="shared" si="2745"/>
        <v>0.64712539405799685</v>
      </c>
      <c r="BD859" s="907">
        <f t="shared" si="2745"/>
        <v>0</v>
      </c>
      <c r="BE859" s="907">
        <f t="shared" si="2745"/>
        <v>0.26963558085749867</v>
      </c>
      <c r="BF859" s="906"/>
      <c r="BG859" s="907">
        <f t="shared" ref="BG859:BX859" si="2746">SUM(BG455)</f>
        <v>0.64712539405799685</v>
      </c>
      <c r="BH859" s="907">
        <f t="shared" si="2746"/>
        <v>0.75497962640099636</v>
      </c>
      <c r="BI859" s="907">
        <f t="shared" si="2746"/>
        <v>1.1324694396014945</v>
      </c>
      <c r="BJ859" s="907">
        <f t="shared" si="2746"/>
        <v>0.56623471980074724</v>
      </c>
      <c r="BK859" s="907">
        <f t="shared" si="2746"/>
        <v>0.28311735990037362</v>
      </c>
      <c r="BL859" s="907">
        <f t="shared" si="2746"/>
        <v>0.75497962640099636</v>
      </c>
      <c r="BM859" s="907">
        <f t="shared" si="2746"/>
        <v>0</v>
      </c>
      <c r="BN859" s="907">
        <f t="shared" si="2746"/>
        <v>0.56623471980074724</v>
      </c>
      <c r="BO859" s="907">
        <f t="shared" si="2746"/>
        <v>0.64712539405799685</v>
      </c>
      <c r="BP859" s="907">
        <f t="shared" si="2746"/>
        <v>0.20222668564312399</v>
      </c>
      <c r="BQ859" s="907">
        <f t="shared" si="2746"/>
        <v>0.20222668564312399</v>
      </c>
      <c r="BR859" s="907">
        <f t="shared" si="2746"/>
        <v>0.56623471980074724</v>
      </c>
      <c r="BS859" s="907">
        <f t="shared" si="2746"/>
        <v>0</v>
      </c>
      <c r="BT859" s="907">
        <f t="shared" si="2746"/>
        <v>0.75497962640099636</v>
      </c>
      <c r="BU859" s="907">
        <f t="shared" si="2746"/>
        <v>0</v>
      </c>
      <c r="BV859" s="907">
        <f t="shared" si="2746"/>
        <v>0</v>
      </c>
      <c r="BW859" s="907">
        <f t="shared" si="2746"/>
        <v>0</v>
      </c>
      <c r="BX859" s="907">
        <f t="shared" si="2746"/>
        <v>0</v>
      </c>
      <c r="BY859" s="906"/>
      <c r="BZ859" s="907">
        <f>SUM(BZ455)</f>
        <v>0.69206465753424673</v>
      </c>
      <c r="CA859" s="907">
        <f>SUM(CA455)</f>
        <v>0.62914968866749699</v>
      </c>
      <c r="CB859" s="907">
        <f>SUM(CB455)</f>
        <v>0.5033197509339975</v>
      </c>
      <c r="CC859" s="907">
        <f>SUM(CC455)</f>
        <v>0.45298777584059774</v>
      </c>
      <c r="CD859" s="723">
        <f t="shared" ref="CD859:CD868" si="2747">IF(DR859&lt;3,"",(SUM(B859:S859)-MIN(B859:S859)-MAX(B859:S859))/(DR859-2))</f>
        <v>0.39010786667022268</v>
      </c>
      <c r="CE859" s="723">
        <f t="shared" ref="CE859:CE868" si="2748">IF(DS859&lt;3,"",(SUM(U859:AL859)-MIN(U859:AL859)-MAX(U859:AL859))/(DS859-2))</f>
        <v>0.33442301903575872</v>
      </c>
      <c r="CF859" s="723">
        <f t="shared" ref="CF859:CF868" si="2749">IF(DT859&lt;3,"",(SUM(AN859:BE859)-MIN(AN859:BE859)-MAX(AN859:BE859))/(DT859-2))</f>
        <v>0.4189673490370931</v>
      </c>
      <c r="CG859" s="790">
        <f t="shared" ref="CG859:CG868" si="2750">IF(DU859&lt;3,"",(SUM(BG859:BX859)-MIN(BG859:BX859)-MAX(BG859:BX859))/(DU859-2))</f>
        <v>0.37159153486924046</v>
      </c>
      <c r="CH859" s="1376">
        <f t="shared" ref="CH859:CQ868" si="2751">IF($CH$4=$CD$4,IF(OR(-FLOOR(((18-COUNT($B859:$S859))/2),1)+CH$7&lt;1,-FLOOR(((18-COUNT($B859:$S859))/2),1)+CH$7&gt;COUNT($B859:$S859)),"",LARGE($B859:$S859,-FLOOR(((18-COUNT($B859:$S859))/2),1)+CH$7)),IF(OR(-FLOOR(((18-COUNT($AN859:$BE859))/2),1)+CH$7&lt;1,-FLOOR(((18-COUNT($AN859:$BE859))/2),1)+CH$7&gt;COUNT($AN859:$BE859)),"",LARGE($AN859:$BE859,-FLOOR(((18-COUNT($AN859:$BE859))/2),1)+CH$7)))</f>
        <v>0</v>
      </c>
      <c r="CI859" s="1377">
        <f t="shared" si="2751"/>
        <v>0</v>
      </c>
      <c r="CJ859" s="1378">
        <f t="shared" si="2751"/>
        <v>0</v>
      </c>
      <c r="CK859" s="1378">
        <f t="shared" si="2751"/>
        <v>0</v>
      </c>
      <c r="CL859" s="1378">
        <f t="shared" si="2751"/>
        <v>0.28311735990037362</v>
      </c>
      <c r="CM859" s="1378">
        <f t="shared" si="2751"/>
        <v>0.34845213526199831</v>
      </c>
      <c r="CN859" s="1378">
        <f t="shared" si="2751"/>
        <v>0.35389669987546701</v>
      </c>
      <c r="CO859" s="1379">
        <f t="shared" si="2751"/>
        <v>0.40445337128624798</v>
      </c>
      <c r="CP859" s="1379">
        <f t="shared" si="2751"/>
        <v>0.40445337128624798</v>
      </c>
      <c r="CQ859" s="1379">
        <f t="shared" si="2751"/>
        <v>0.41180706894599794</v>
      </c>
      <c r="CR859" s="1379">
        <f t="shared" ref="CR859:CY868" si="2752">IF($CH$4=$CD$4,IF(OR(-FLOOR(((18-COUNT($B859:$S859))/2),1)+CR$7&lt;1,-FLOOR(((18-COUNT($B859:$S859))/2),1)+CR$7&gt;COUNT($B859:$S859)),"",LARGE($B859:$S859,-FLOOR(((18-COUNT($B859:$S859))/2),1)+CR$7)),IF(OR(-FLOOR(((18-COUNT($AN859:$BE859))/2),1)+CR$7&lt;1,-FLOOR(((18-COUNT($AN859:$BE859))/2),1)+CR$7&gt;COUNT($AN859:$BE859)),"",LARGE($AN859:$BE859,-FLOOR(((18-COUNT($AN859:$BE859))/2),1)+CR$7)))</f>
        <v>0.5033197509339975</v>
      </c>
      <c r="CS859" s="1378">
        <f t="shared" si="2752"/>
        <v>0.53927116171499734</v>
      </c>
      <c r="CT859" s="1378">
        <f t="shared" si="2752"/>
        <v>0.56623471980074724</v>
      </c>
      <c r="CU859" s="1378">
        <f t="shared" si="2752"/>
        <v>0.56623471980074724</v>
      </c>
      <c r="CV859" s="1378">
        <f t="shared" si="2752"/>
        <v>0.56623471980074724</v>
      </c>
      <c r="CW859" s="1378">
        <f t="shared" si="2752"/>
        <v>0.64712539405799685</v>
      </c>
      <c r="CX859" s="1377">
        <f t="shared" si="2752"/>
        <v>0.64712539405799685</v>
      </c>
      <c r="CY859" s="1380">
        <f t="shared" si="2752"/>
        <v>1.1324694396014945</v>
      </c>
      <c r="CZ859" s="638">
        <f t="shared" ref="CZ859:DI868" si="2753">IF($CH$4=$CD$4,IF(OR(-FLOOR(((18-COUNT($U859:$AL859))/2),1)+CZ$7&lt;1,-FLOOR(((18-COUNT($U859:$AL859))/2),1)+CZ$7&gt;COUNT($U859:$AL859)),"",LARGE($U859:$AL859,-FLOOR(((18-COUNT($U859:$AL859))/2),1)+CZ$7)),IF(OR(-FLOOR(((18-COUNT($BG859:$BX859))/2),1)+CZ$7&lt;1,-FLOOR(((18-COUNT($BG859:$BX859))/2),1)+CZ$7&gt;COUNT($BG859:$BX859)),"",LARGE($BG859:$BX859,-FLOOR(((18-COUNT($BG859:$BX859))/2),1)+CZ$7)))</f>
        <v>0</v>
      </c>
      <c r="DA859" s="639">
        <f t="shared" si="2753"/>
        <v>0</v>
      </c>
      <c r="DB859" s="640">
        <f t="shared" si="2753"/>
        <v>0</v>
      </c>
      <c r="DC859" s="640">
        <f t="shared" si="2753"/>
        <v>0</v>
      </c>
      <c r="DD859" s="640">
        <f t="shared" si="2753"/>
        <v>0</v>
      </c>
      <c r="DE859" s="640">
        <f t="shared" si="2753"/>
        <v>0</v>
      </c>
      <c r="DF859" s="640">
        <f t="shared" si="2753"/>
        <v>0.30199185056039851</v>
      </c>
      <c r="DG859" s="641">
        <f t="shared" si="2753"/>
        <v>0.32356269702899842</v>
      </c>
      <c r="DH859" s="641">
        <f t="shared" si="2753"/>
        <v>0.33554650062266506</v>
      </c>
      <c r="DI859" s="641">
        <f t="shared" si="2753"/>
        <v>0.37748981320049818</v>
      </c>
      <c r="DJ859" s="641">
        <f t="shared" ref="DJ859:DQ868" si="2754">IF($CH$4=$CD$4,IF(OR(-FLOOR(((18-COUNT($U859:$AL859))/2),1)+DJ$7&lt;1,-FLOOR(((18-COUNT($U859:$AL859))/2),1)+DJ$7&gt;COUNT($U859:$AL859)),"",LARGE($U859:$AL859,-FLOOR(((18-COUNT($U859:$AL859))/2),1)+DJ$7)),IF(OR(-FLOOR(((18-COUNT($BG859:$BX859))/2),1)+DJ$7&lt;1,-FLOOR(((18-COUNT($BG859:$BX859))/2),1)+DJ$7&gt;COUNT($BG859:$BX859)),"",LARGE($BG859:$BX859,-FLOOR(((18-COUNT($BG859:$BX859))/2),1)+DJ$7)))</f>
        <v>0.45298777584059774</v>
      </c>
      <c r="DK859" s="640">
        <f t="shared" si="2754"/>
        <v>0.56623471980074724</v>
      </c>
      <c r="DL859" s="640">
        <f t="shared" si="2754"/>
        <v>0.56623471980074724</v>
      </c>
      <c r="DM859" s="640">
        <f t="shared" si="2754"/>
        <v>0.56623471980074724</v>
      </c>
      <c r="DN859" s="640">
        <f t="shared" si="2754"/>
        <v>0.56623471980074724</v>
      </c>
      <c r="DO859" s="640">
        <f t="shared" si="2754"/>
        <v>0.64712539405799685</v>
      </c>
      <c r="DP859" s="639">
        <f t="shared" si="2754"/>
        <v>0.64712539405799685</v>
      </c>
      <c r="DQ859" s="638">
        <f t="shared" si="2754"/>
        <v>0.75497962640099636</v>
      </c>
      <c r="DR859" s="753">
        <f t="shared" ref="DR859:DR868" si="2755">COUNT(B859:S859)</f>
        <v>18</v>
      </c>
      <c r="DS859" s="111">
        <f t="shared" ref="DS859:DS868" si="2756">COUNT(U859:AL859)</f>
        <v>18</v>
      </c>
      <c r="DT859" s="111">
        <f t="shared" ref="DT859:DT868" si="2757">COUNT(AN859:BE859)</f>
        <v>18</v>
      </c>
      <c r="DU859" s="111">
        <f t="shared" ref="DU859:DU868" si="2758">COUNT(BG859:BX859)</f>
        <v>18</v>
      </c>
      <c r="DV859" s="602"/>
      <c r="DW859" s="719"/>
      <c r="DX859" s="719"/>
      <c r="DY859" s="719"/>
      <c r="DZ859" s="719"/>
      <c r="EA859" s="719"/>
      <c r="EB859" s="719"/>
      <c r="EC859" s="719"/>
      <c r="ED859" s="909"/>
      <c r="EE859" s="603"/>
    </row>
    <row r="860" spans="1:135" s="604" customFormat="1" ht="15.75" customHeight="1">
      <c r="A860" s="718" t="str">
        <f>A458</f>
        <v>Maize samp purchase</v>
      </c>
      <c r="B860" s="907">
        <f t="shared" ref="B860:S860" si="2759">SUM(B464)</f>
        <v>0</v>
      </c>
      <c r="C860" s="907">
        <f t="shared" si="2759"/>
        <v>0</v>
      </c>
      <c r="D860" s="907">
        <f t="shared" si="2759"/>
        <v>0</v>
      </c>
      <c r="E860" s="907">
        <f t="shared" si="2759"/>
        <v>0</v>
      </c>
      <c r="F860" s="907">
        <f t="shared" si="2759"/>
        <v>0</v>
      </c>
      <c r="G860" s="907">
        <f t="shared" si="2759"/>
        <v>0</v>
      </c>
      <c r="H860" s="907">
        <f t="shared" si="2759"/>
        <v>0</v>
      </c>
      <c r="I860" s="907">
        <f t="shared" si="2759"/>
        <v>0</v>
      </c>
      <c r="J860" s="907">
        <f t="shared" si="2759"/>
        <v>0</v>
      </c>
      <c r="K860" s="907">
        <f t="shared" si="2759"/>
        <v>0</v>
      </c>
      <c r="L860" s="907">
        <f t="shared" si="2759"/>
        <v>0</v>
      </c>
      <c r="M860" s="907">
        <f t="shared" si="2759"/>
        <v>0</v>
      </c>
      <c r="N860" s="907">
        <f t="shared" si="2759"/>
        <v>0</v>
      </c>
      <c r="O860" s="907">
        <f t="shared" si="2759"/>
        <v>0</v>
      </c>
      <c r="P860" s="907">
        <f t="shared" si="2759"/>
        <v>0</v>
      </c>
      <c r="Q860" s="907">
        <f t="shared" si="2759"/>
        <v>0</v>
      </c>
      <c r="R860" s="907">
        <f t="shared" si="2759"/>
        <v>0</v>
      </c>
      <c r="S860" s="907">
        <f t="shared" si="2759"/>
        <v>6.3088767123287662E-2</v>
      </c>
      <c r="T860" s="906"/>
      <c r="U860" s="907">
        <f t="shared" ref="U860:AL860" si="2760">SUM(U464)</f>
        <v>0</v>
      </c>
      <c r="V860" s="907">
        <f t="shared" si="2760"/>
        <v>0</v>
      </c>
      <c r="W860" s="907">
        <f t="shared" si="2760"/>
        <v>0</v>
      </c>
      <c r="X860" s="907">
        <f t="shared" si="2760"/>
        <v>0</v>
      </c>
      <c r="Y860" s="907">
        <f t="shared" si="2760"/>
        <v>0</v>
      </c>
      <c r="Z860" s="907">
        <f t="shared" si="2760"/>
        <v>0</v>
      </c>
      <c r="AA860" s="907">
        <f t="shared" si="2760"/>
        <v>0</v>
      </c>
      <c r="AB860" s="907">
        <f t="shared" si="2760"/>
        <v>0</v>
      </c>
      <c r="AC860" s="907">
        <f t="shared" si="2760"/>
        <v>0</v>
      </c>
      <c r="AD860" s="907">
        <f t="shared" si="2760"/>
        <v>0</v>
      </c>
      <c r="AE860" s="907">
        <f t="shared" si="2760"/>
        <v>0</v>
      </c>
      <c r="AF860" s="907">
        <f t="shared" si="2760"/>
        <v>0</v>
      </c>
      <c r="AG860" s="907">
        <f t="shared" si="2760"/>
        <v>0</v>
      </c>
      <c r="AH860" s="907">
        <f t="shared" si="2760"/>
        <v>0</v>
      </c>
      <c r="AI860" s="907">
        <f t="shared" si="2760"/>
        <v>0</v>
      </c>
      <c r="AJ860" s="907">
        <f t="shared" si="2760"/>
        <v>0</v>
      </c>
      <c r="AK860" s="907">
        <f t="shared" si="2760"/>
        <v>0</v>
      </c>
      <c r="AL860" s="907">
        <f t="shared" si="2760"/>
        <v>0</v>
      </c>
      <c r="AM860" s="906"/>
      <c r="AN860" s="907">
        <f t="shared" ref="AN860:BE860" si="2761">SUM(AN464)</f>
        <v>5.6779890410958891E-2</v>
      </c>
      <c r="AO860" s="907">
        <f t="shared" si="2761"/>
        <v>4.731657534246575E-2</v>
      </c>
      <c r="AP860" s="907">
        <f t="shared" si="2761"/>
        <v>9.46331506849315E-2</v>
      </c>
      <c r="AQ860" s="907">
        <f t="shared" si="2761"/>
        <v>0</v>
      </c>
      <c r="AR860" s="907">
        <f t="shared" si="2761"/>
        <v>0</v>
      </c>
      <c r="AS860" s="907">
        <f t="shared" si="2761"/>
        <v>5.6779890410958891E-2</v>
      </c>
      <c r="AT860" s="907">
        <f t="shared" si="2761"/>
        <v>0</v>
      </c>
      <c r="AU860" s="907">
        <f t="shared" si="2761"/>
        <v>0</v>
      </c>
      <c r="AV860" s="907">
        <f t="shared" si="2761"/>
        <v>0</v>
      </c>
      <c r="AW860" s="907">
        <f t="shared" si="2761"/>
        <v>0</v>
      </c>
      <c r="AX860" s="907">
        <f t="shared" si="2761"/>
        <v>0</v>
      </c>
      <c r="AY860" s="907">
        <f t="shared" si="2761"/>
        <v>0</v>
      </c>
      <c r="AZ860" s="907">
        <f t="shared" si="2761"/>
        <v>0</v>
      </c>
      <c r="BA860" s="907">
        <f t="shared" si="2761"/>
        <v>0</v>
      </c>
      <c r="BB860" s="907">
        <f t="shared" si="2761"/>
        <v>0</v>
      </c>
      <c r="BC860" s="907">
        <f t="shared" si="2761"/>
        <v>0</v>
      </c>
      <c r="BD860" s="907">
        <f t="shared" si="2761"/>
        <v>0</v>
      </c>
      <c r="BE860" s="907">
        <f t="shared" si="2761"/>
        <v>0</v>
      </c>
      <c r="BF860" s="906"/>
      <c r="BG860" s="907">
        <f t="shared" ref="BG860:BX860" si="2762">SUM(BG464)</f>
        <v>8.111412915851271E-2</v>
      </c>
      <c r="BH860" s="907">
        <f t="shared" si="2762"/>
        <v>0</v>
      </c>
      <c r="BI860" s="907">
        <f t="shared" si="2762"/>
        <v>0</v>
      </c>
      <c r="BJ860" s="907">
        <f t="shared" si="2762"/>
        <v>0</v>
      </c>
      <c r="BK860" s="907">
        <f t="shared" si="2762"/>
        <v>0</v>
      </c>
      <c r="BL860" s="907">
        <f t="shared" si="2762"/>
        <v>0</v>
      </c>
      <c r="BM860" s="907">
        <f t="shared" si="2762"/>
        <v>0</v>
      </c>
      <c r="BN860" s="907">
        <f t="shared" si="2762"/>
        <v>0</v>
      </c>
      <c r="BO860" s="907">
        <f t="shared" si="2762"/>
        <v>8.111412915851271E-2</v>
      </c>
      <c r="BP860" s="907">
        <f t="shared" si="2762"/>
        <v>0</v>
      </c>
      <c r="BQ860" s="907">
        <f t="shared" si="2762"/>
        <v>0</v>
      </c>
      <c r="BR860" s="907">
        <f t="shared" si="2762"/>
        <v>0</v>
      </c>
      <c r="BS860" s="907">
        <f t="shared" si="2762"/>
        <v>0</v>
      </c>
      <c r="BT860" s="907">
        <f t="shared" si="2762"/>
        <v>0</v>
      </c>
      <c r="BU860" s="907">
        <f t="shared" si="2762"/>
        <v>0</v>
      </c>
      <c r="BV860" s="907">
        <f t="shared" si="2762"/>
        <v>0</v>
      </c>
      <c r="BW860" s="907">
        <f t="shared" si="2762"/>
        <v>0</v>
      </c>
      <c r="BX860" s="907">
        <f t="shared" si="2762"/>
        <v>0</v>
      </c>
      <c r="BY860" s="906"/>
      <c r="BZ860" s="907">
        <f>SUM(BZ464)</f>
        <v>0</v>
      </c>
      <c r="CA860" s="907">
        <f>SUM(CA464)</f>
        <v>0</v>
      </c>
      <c r="CB860" s="907">
        <f>SUM(CB464)</f>
        <v>4.731657534246575E-2</v>
      </c>
      <c r="CC860" s="907">
        <f>SUM(CC464)</f>
        <v>5.6779890410958891E-2</v>
      </c>
      <c r="CD860" s="723">
        <f t="shared" si="2747"/>
        <v>0</v>
      </c>
      <c r="CE860" s="723">
        <f t="shared" si="2748"/>
        <v>0</v>
      </c>
      <c r="CF860" s="723">
        <f t="shared" si="2749"/>
        <v>1.0054772260273969E-2</v>
      </c>
      <c r="CG860" s="790">
        <f t="shared" si="2750"/>
        <v>5.0696330724070444E-3</v>
      </c>
      <c r="CH860" s="1376">
        <f t="shared" si="2751"/>
        <v>0</v>
      </c>
      <c r="CI860" s="1377">
        <f t="shared" si="2751"/>
        <v>0</v>
      </c>
      <c r="CJ860" s="1378">
        <f t="shared" si="2751"/>
        <v>0</v>
      </c>
      <c r="CK860" s="1378">
        <f t="shared" si="2751"/>
        <v>0</v>
      </c>
      <c r="CL860" s="1378">
        <f t="shared" si="2751"/>
        <v>0</v>
      </c>
      <c r="CM860" s="1378">
        <f t="shared" si="2751"/>
        <v>0</v>
      </c>
      <c r="CN860" s="1378">
        <f t="shared" si="2751"/>
        <v>0</v>
      </c>
      <c r="CO860" s="1379">
        <f t="shared" si="2751"/>
        <v>0</v>
      </c>
      <c r="CP860" s="1379">
        <f t="shared" si="2751"/>
        <v>0</v>
      </c>
      <c r="CQ860" s="1379">
        <f t="shared" si="2751"/>
        <v>0</v>
      </c>
      <c r="CR860" s="1379">
        <f t="shared" si="2752"/>
        <v>0</v>
      </c>
      <c r="CS860" s="1378">
        <f t="shared" si="2752"/>
        <v>0</v>
      </c>
      <c r="CT860" s="1378">
        <f t="shared" si="2752"/>
        <v>0</v>
      </c>
      <c r="CU860" s="1378">
        <f t="shared" si="2752"/>
        <v>0</v>
      </c>
      <c r="CV860" s="1378">
        <f t="shared" si="2752"/>
        <v>0</v>
      </c>
      <c r="CW860" s="1378">
        <f t="shared" si="2752"/>
        <v>0</v>
      </c>
      <c r="CX860" s="1377">
        <f t="shared" si="2752"/>
        <v>0</v>
      </c>
      <c r="CY860" s="1380">
        <f t="shared" si="2752"/>
        <v>6.3088767123287662E-2</v>
      </c>
      <c r="CZ860" s="638">
        <f t="shared" si="2753"/>
        <v>0</v>
      </c>
      <c r="DA860" s="639">
        <f t="shared" si="2753"/>
        <v>0</v>
      </c>
      <c r="DB860" s="640">
        <f t="shared" si="2753"/>
        <v>0</v>
      </c>
      <c r="DC860" s="640">
        <f t="shared" si="2753"/>
        <v>0</v>
      </c>
      <c r="DD860" s="640">
        <f t="shared" si="2753"/>
        <v>0</v>
      </c>
      <c r="DE860" s="640">
        <f t="shared" si="2753"/>
        <v>0</v>
      </c>
      <c r="DF860" s="640">
        <f t="shared" si="2753"/>
        <v>0</v>
      </c>
      <c r="DG860" s="641">
        <f t="shared" si="2753"/>
        <v>0</v>
      </c>
      <c r="DH860" s="641">
        <f t="shared" si="2753"/>
        <v>0</v>
      </c>
      <c r="DI860" s="641">
        <f t="shared" si="2753"/>
        <v>0</v>
      </c>
      <c r="DJ860" s="641">
        <f t="shared" si="2754"/>
        <v>0</v>
      </c>
      <c r="DK860" s="640">
        <f t="shared" si="2754"/>
        <v>0</v>
      </c>
      <c r="DL860" s="640">
        <f t="shared" si="2754"/>
        <v>0</v>
      </c>
      <c r="DM860" s="640">
        <f t="shared" si="2754"/>
        <v>0</v>
      </c>
      <c r="DN860" s="640">
        <f t="shared" si="2754"/>
        <v>0</v>
      </c>
      <c r="DO860" s="640">
        <f t="shared" si="2754"/>
        <v>0</v>
      </c>
      <c r="DP860" s="639">
        <f t="shared" si="2754"/>
        <v>0</v>
      </c>
      <c r="DQ860" s="638">
        <f t="shared" si="2754"/>
        <v>0</v>
      </c>
      <c r="DR860" s="753">
        <f t="shared" si="2755"/>
        <v>18</v>
      </c>
      <c r="DS860" s="111">
        <f t="shared" si="2756"/>
        <v>18</v>
      </c>
      <c r="DT860" s="111">
        <f t="shared" si="2757"/>
        <v>18</v>
      </c>
      <c r="DU860" s="111">
        <f t="shared" si="2758"/>
        <v>18</v>
      </c>
      <c r="DV860" s="602"/>
      <c r="DW860" s="719"/>
      <c r="DX860" s="719"/>
      <c r="DY860" s="719"/>
      <c r="DZ860" s="719"/>
      <c r="EA860" s="719"/>
      <c r="EB860" s="719"/>
      <c r="EC860" s="719"/>
      <c r="ED860" s="909"/>
      <c r="EE860" s="603"/>
    </row>
    <row r="861" spans="1:135" s="604" customFormat="1" ht="15.75" customHeight="1">
      <c r="A861" s="718" t="str">
        <f>A467</f>
        <v>Rice purchase</v>
      </c>
      <c r="B861" s="907">
        <f t="shared" ref="B861:S861" si="2763">SUM(B473)</f>
        <v>0</v>
      </c>
      <c r="C861" s="907">
        <f t="shared" si="2763"/>
        <v>0</v>
      </c>
      <c r="D861" s="907">
        <f t="shared" si="2763"/>
        <v>0</v>
      </c>
      <c r="E861" s="907">
        <f t="shared" si="2763"/>
        <v>0</v>
      </c>
      <c r="F861" s="907">
        <f t="shared" si="2763"/>
        <v>0</v>
      </c>
      <c r="G861" s="907">
        <f t="shared" si="2763"/>
        <v>0</v>
      </c>
      <c r="H861" s="907">
        <f t="shared" si="2763"/>
        <v>0</v>
      </c>
      <c r="I861" s="907">
        <f t="shared" si="2763"/>
        <v>0</v>
      </c>
      <c r="J861" s="907">
        <f t="shared" si="2763"/>
        <v>0</v>
      </c>
      <c r="K861" s="907">
        <f t="shared" si="2763"/>
        <v>0</v>
      </c>
      <c r="L861" s="907">
        <f t="shared" si="2763"/>
        <v>0</v>
      </c>
      <c r="M861" s="907">
        <f t="shared" si="2763"/>
        <v>0</v>
      </c>
      <c r="N861" s="907">
        <f t="shared" si="2763"/>
        <v>0</v>
      </c>
      <c r="O861" s="907">
        <f t="shared" si="2763"/>
        <v>0</v>
      </c>
      <c r="P861" s="907">
        <f t="shared" si="2763"/>
        <v>0</v>
      </c>
      <c r="Q861" s="907">
        <f t="shared" si="2763"/>
        <v>0</v>
      </c>
      <c r="R861" s="907">
        <f t="shared" si="2763"/>
        <v>0</v>
      </c>
      <c r="S861" s="907">
        <f t="shared" si="2763"/>
        <v>0</v>
      </c>
      <c r="T861" s="906"/>
      <c r="U861" s="907">
        <f t="shared" ref="U861:AL861" si="2764">SUM(U473)</f>
        <v>0</v>
      </c>
      <c r="V861" s="907">
        <f t="shared" si="2764"/>
        <v>0</v>
      </c>
      <c r="W861" s="907">
        <f t="shared" si="2764"/>
        <v>0</v>
      </c>
      <c r="X861" s="907">
        <f t="shared" si="2764"/>
        <v>0</v>
      </c>
      <c r="Y861" s="907">
        <f t="shared" si="2764"/>
        <v>0</v>
      </c>
      <c r="Z861" s="907">
        <f t="shared" si="2764"/>
        <v>0</v>
      </c>
      <c r="AA861" s="907">
        <f t="shared" si="2764"/>
        <v>0</v>
      </c>
      <c r="AB861" s="907">
        <f t="shared" si="2764"/>
        <v>0</v>
      </c>
      <c r="AC861" s="907">
        <f t="shared" si="2764"/>
        <v>0</v>
      </c>
      <c r="AD861" s="907">
        <f t="shared" si="2764"/>
        <v>0</v>
      </c>
      <c r="AE861" s="907">
        <f t="shared" si="2764"/>
        <v>0</v>
      </c>
      <c r="AF861" s="907">
        <f t="shared" si="2764"/>
        <v>0</v>
      </c>
      <c r="AG861" s="907">
        <f t="shared" si="2764"/>
        <v>5.5372124533001242E-2</v>
      </c>
      <c r="AH861" s="907">
        <f t="shared" si="2764"/>
        <v>0</v>
      </c>
      <c r="AI861" s="907">
        <f t="shared" si="2764"/>
        <v>0</v>
      </c>
      <c r="AJ861" s="907">
        <f t="shared" si="2764"/>
        <v>0</v>
      </c>
      <c r="AK861" s="907">
        <f t="shared" si="2764"/>
        <v>0</v>
      </c>
      <c r="AL861" s="907">
        <f t="shared" si="2764"/>
        <v>0</v>
      </c>
      <c r="AM861" s="906"/>
      <c r="AN861" s="907">
        <f t="shared" ref="AN861:BE861" si="2765">SUM(AN473)</f>
        <v>0</v>
      </c>
      <c r="AO861" s="907">
        <f t="shared" si="2765"/>
        <v>4.6143437110834372E-2</v>
      </c>
      <c r="AP861" s="907">
        <f t="shared" si="2765"/>
        <v>0</v>
      </c>
      <c r="AQ861" s="907">
        <f t="shared" si="2765"/>
        <v>4.6143437110834372E-2</v>
      </c>
      <c r="AR861" s="907">
        <f t="shared" si="2765"/>
        <v>7.9103035047144624E-2</v>
      </c>
      <c r="AS861" s="907">
        <f t="shared" si="2765"/>
        <v>0</v>
      </c>
      <c r="AT861" s="907">
        <f t="shared" si="2765"/>
        <v>0</v>
      </c>
      <c r="AU861" s="907">
        <f t="shared" si="2765"/>
        <v>9.2286874221668744E-2</v>
      </c>
      <c r="AV861" s="907">
        <f t="shared" si="2765"/>
        <v>7.9103035047144624E-2</v>
      </c>
      <c r="AW861" s="907">
        <f t="shared" si="2765"/>
        <v>0</v>
      </c>
      <c r="AX861" s="907">
        <f t="shared" si="2765"/>
        <v>6.9215155666251554E-2</v>
      </c>
      <c r="AY861" s="907">
        <f t="shared" si="2765"/>
        <v>9.2286874221668744E-2</v>
      </c>
      <c r="AZ861" s="907">
        <f t="shared" si="2765"/>
        <v>0</v>
      </c>
      <c r="BA861" s="907">
        <f t="shared" si="2765"/>
        <v>0</v>
      </c>
      <c r="BB861" s="907">
        <f t="shared" si="2765"/>
        <v>0</v>
      </c>
      <c r="BC861" s="907">
        <f t="shared" si="2765"/>
        <v>0</v>
      </c>
      <c r="BD861" s="907">
        <f t="shared" si="2765"/>
        <v>0</v>
      </c>
      <c r="BE861" s="907">
        <f t="shared" si="2765"/>
        <v>0</v>
      </c>
      <c r="BF861" s="906"/>
      <c r="BG861" s="907">
        <f t="shared" ref="BG861:BX861" si="2766">SUM(BG473)</f>
        <v>0</v>
      </c>
      <c r="BH861" s="907">
        <f t="shared" si="2766"/>
        <v>0</v>
      </c>
      <c r="BI861" s="907">
        <f t="shared" si="2766"/>
        <v>0</v>
      </c>
      <c r="BJ861" s="907">
        <f t="shared" si="2766"/>
        <v>0.11074424906600248</v>
      </c>
      <c r="BK861" s="907">
        <f t="shared" si="2766"/>
        <v>0</v>
      </c>
      <c r="BL861" s="907">
        <f t="shared" si="2766"/>
        <v>0</v>
      </c>
      <c r="BM861" s="907">
        <f t="shared" si="2766"/>
        <v>7.9103035047144624E-2</v>
      </c>
      <c r="BN861" s="907">
        <f t="shared" si="2766"/>
        <v>5.5372124533001242E-2</v>
      </c>
      <c r="BO861" s="907">
        <f t="shared" si="2766"/>
        <v>5.2735356698096425E-2</v>
      </c>
      <c r="BP861" s="907">
        <f t="shared" si="2766"/>
        <v>0</v>
      </c>
      <c r="BQ861" s="907">
        <f t="shared" si="2766"/>
        <v>7.9103035047144624E-2</v>
      </c>
      <c r="BR861" s="907">
        <f t="shared" si="2766"/>
        <v>0</v>
      </c>
      <c r="BS861" s="907">
        <f t="shared" si="2766"/>
        <v>0</v>
      </c>
      <c r="BT861" s="907">
        <f t="shared" si="2766"/>
        <v>9.2286874221668744E-2</v>
      </c>
      <c r="BU861" s="907">
        <f t="shared" si="2766"/>
        <v>0</v>
      </c>
      <c r="BV861" s="907">
        <f t="shared" si="2766"/>
        <v>0</v>
      </c>
      <c r="BW861" s="907">
        <f t="shared" si="2766"/>
        <v>0</v>
      </c>
      <c r="BX861" s="907">
        <f t="shared" si="2766"/>
        <v>0</v>
      </c>
      <c r="BY861" s="906"/>
      <c r="BZ861" s="907">
        <f>SUM(BZ473)</f>
        <v>0</v>
      </c>
      <c r="CA861" s="907">
        <f>SUM(CA473)</f>
        <v>0</v>
      </c>
      <c r="CB861" s="907">
        <f>SUM(CB473)</f>
        <v>4.6143437110834372E-2</v>
      </c>
      <c r="CC861" s="907">
        <f>SUM(CC473)</f>
        <v>5.5372124533001242E-2</v>
      </c>
      <c r="CD861" s="723">
        <f t="shared" si="2747"/>
        <v>0</v>
      </c>
      <c r="CE861" s="723">
        <f t="shared" si="2748"/>
        <v>0</v>
      </c>
      <c r="CF861" s="723">
        <f t="shared" si="2749"/>
        <v>2.5749685887742391E-2</v>
      </c>
      <c r="CG861" s="790">
        <f t="shared" si="2750"/>
        <v>2.241252659669098E-2</v>
      </c>
      <c r="CH861" s="1376">
        <f t="shared" si="2751"/>
        <v>0</v>
      </c>
      <c r="CI861" s="1377">
        <f t="shared" si="2751"/>
        <v>0</v>
      </c>
      <c r="CJ861" s="1378">
        <f t="shared" si="2751"/>
        <v>0</v>
      </c>
      <c r="CK861" s="1378">
        <f t="shared" si="2751"/>
        <v>0</v>
      </c>
      <c r="CL861" s="1378">
        <f t="shared" si="2751"/>
        <v>0</v>
      </c>
      <c r="CM861" s="1378">
        <f t="shared" si="2751"/>
        <v>0</v>
      </c>
      <c r="CN861" s="1378">
        <f t="shared" si="2751"/>
        <v>0</v>
      </c>
      <c r="CO861" s="1379">
        <f t="shared" si="2751"/>
        <v>0</v>
      </c>
      <c r="CP861" s="1379">
        <f t="shared" si="2751"/>
        <v>0</v>
      </c>
      <c r="CQ861" s="1379">
        <f t="shared" si="2751"/>
        <v>0</v>
      </c>
      <c r="CR861" s="1379">
        <f t="shared" si="2752"/>
        <v>0</v>
      </c>
      <c r="CS861" s="1378">
        <f t="shared" si="2752"/>
        <v>0</v>
      </c>
      <c r="CT861" s="1378">
        <f t="shared" si="2752"/>
        <v>0</v>
      </c>
      <c r="CU861" s="1378">
        <f t="shared" si="2752"/>
        <v>0</v>
      </c>
      <c r="CV861" s="1378">
        <f t="shared" si="2752"/>
        <v>0</v>
      </c>
      <c r="CW861" s="1378">
        <f t="shared" si="2752"/>
        <v>0</v>
      </c>
      <c r="CX861" s="1377">
        <f t="shared" si="2752"/>
        <v>0</v>
      </c>
      <c r="CY861" s="1380">
        <f t="shared" si="2752"/>
        <v>0</v>
      </c>
      <c r="CZ861" s="638">
        <f t="shared" si="2753"/>
        <v>0</v>
      </c>
      <c r="DA861" s="639">
        <f t="shared" si="2753"/>
        <v>0</v>
      </c>
      <c r="DB861" s="640">
        <f t="shared" si="2753"/>
        <v>0</v>
      </c>
      <c r="DC861" s="640">
        <f t="shared" si="2753"/>
        <v>0</v>
      </c>
      <c r="DD861" s="640">
        <f t="shared" si="2753"/>
        <v>0</v>
      </c>
      <c r="DE861" s="640">
        <f t="shared" si="2753"/>
        <v>0</v>
      </c>
      <c r="DF861" s="640">
        <f t="shared" si="2753"/>
        <v>0</v>
      </c>
      <c r="DG861" s="641">
        <f t="shared" si="2753"/>
        <v>0</v>
      </c>
      <c r="DH861" s="641">
        <f t="shared" si="2753"/>
        <v>0</v>
      </c>
      <c r="DI861" s="641">
        <f t="shared" si="2753"/>
        <v>0</v>
      </c>
      <c r="DJ861" s="641">
        <f t="shared" si="2754"/>
        <v>0</v>
      </c>
      <c r="DK861" s="640">
        <f t="shared" si="2754"/>
        <v>0</v>
      </c>
      <c r="DL861" s="640">
        <f t="shared" si="2754"/>
        <v>0</v>
      </c>
      <c r="DM861" s="640">
        <f t="shared" si="2754"/>
        <v>0</v>
      </c>
      <c r="DN861" s="640">
        <f t="shared" si="2754"/>
        <v>0</v>
      </c>
      <c r="DO861" s="640">
        <f t="shared" si="2754"/>
        <v>0</v>
      </c>
      <c r="DP861" s="639">
        <f t="shared" si="2754"/>
        <v>0</v>
      </c>
      <c r="DQ861" s="638">
        <f t="shared" si="2754"/>
        <v>5.5372124533001242E-2</v>
      </c>
      <c r="DR861" s="753">
        <f t="shared" si="2755"/>
        <v>18</v>
      </c>
      <c r="DS861" s="111">
        <f t="shared" si="2756"/>
        <v>18</v>
      </c>
      <c r="DT861" s="111">
        <f t="shared" si="2757"/>
        <v>18</v>
      </c>
      <c r="DU861" s="111">
        <f t="shared" si="2758"/>
        <v>18</v>
      </c>
      <c r="DV861" s="602"/>
      <c r="DW861" s="719"/>
      <c r="DX861" s="719"/>
      <c r="DY861" s="719"/>
      <c r="DZ861" s="719"/>
      <c r="EA861" s="719"/>
      <c r="EB861" s="719"/>
      <c r="EC861" s="719"/>
      <c r="ED861" s="909"/>
      <c r="EE861" s="603"/>
    </row>
    <row r="862" spans="1:135" s="604" customFormat="1" ht="15.75" customHeight="1">
      <c r="A862" s="718" t="str">
        <f>A476</f>
        <v>Potatoes purchase</v>
      </c>
      <c r="B862" s="907">
        <f t="shared" ref="B862:S862" si="2767">SUM(B482)</f>
        <v>0</v>
      </c>
      <c r="C862" s="907">
        <f t="shared" si="2767"/>
        <v>1.4663760896637609E-2</v>
      </c>
      <c r="D862" s="907">
        <f t="shared" si="2767"/>
        <v>0</v>
      </c>
      <c r="E862" s="907">
        <f t="shared" si="2767"/>
        <v>0</v>
      </c>
      <c r="F862" s="907">
        <f t="shared" si="2767"/>
        <v>0</v>
      </c>
      <c r="G862" s="907">
        <f t="shared" si="2767"/>
        <v>1.4663760896637609E-2</v>
      </c>
      <c r="H862" s="907">
        <f t="shared" si="2767"/>
        <v>1.4663760896637609E-2</v>
      </c>
      <c r="I862" s="907">
        <f t="shared" si="2767"/>
        <v>2.9327521793275219E-2</v>
      </c>
      <c r="J862" s="907">
        <f t="shared" si="2767"/>
        <v>1.6758583881871552E-2</v>
      </c>
      <c r="K862" s="907">
        <f t="shared" si="2767"/>
        <v>0</v>
      </c>
      <c r="L862" s="907">
        <f t="shared" si="2767"/>
        <v>1.4663760896637609E-2</v>
      </c>
      <c r="M862" s="907">
        <f t="shared" si="2767"/>
        <v>0</v>
      </c>
      <c r="N862" s="907">
        <f t="shared" si="2767"/>
        <v>1.6758583881871552E-2</v>
      </c>
      <c r="O862" s="907">
        <f t="shared" si="2767"/>
        <v>1.6758583881871552E-2</v>
      </c>
      <c r="P862" s="907">
        <f t="shared" si="2767"/>
        <v>1.1731008717310086E-2</v>
      </c>
      <c r="Q862" s="907">
        <f t="shared" si="2767"/>
        <v>0</v>
      </c>
      <c r="R862" s="907">
        <f t="shared" si="2767"/>
        <v>5.0275751645614663E-3</v>
      </c>
      <c r="S862" s="907">
        <f t="shared" si="2767"/>
        <v>1.3034454130344542E-2</v>
      </c>
      <c r="T862" s="906"/>
      <c r="U862" s="907">
        <f t="shared" ref="U862:AL862" si="2768">SUM(U482)</f>
        <v>0</v>
      </c>
      <c r="V862" s="907">
        <f t="shared" si="2768"/>
        <v>1.4663760896637609E-2</v>
      </c>
      <c r="W862" s="907">
        <f t="shared" si="2768"/>
        <v>0</v>
      </c>
      <c r="X862" s="907">
        <f t="shared" si="2768"/>
        <v>0</v>
      </c>
      <c r="Y862" s="907">
        <f t="shared" si="2768"/>
        <v>0</v>
      </c>
      <c r="Z862" s="907">
        <f t="shared" si="2768"/>
        <v>1.1731008717310086E-2</v>
      </c>
      <c r="AA862" s="907">
        <f t="shared" si="2768"/>
        <v>1.4663760896637609E-2</v>
      </c>
      <c r="AB862" s="907">
        <f t="shared" si="2768"/>
        <v>0</v>
      </c>
      <c r="AC862" s="907">
        <f t="shared" si="2768"/>
        <v>0</v>
      </c>
      <c r="AD862" s="907">
        <f t="shared" si="2768"/>
        <v>0</v>
      </c>
      <c r="AE862" s="907">
        <f t="shared" si="2768"/>
        <v>2.9327521793275219E-2</v>
      </c>
      <c r="AF862" s="907">
        <f t="shared" si="2768"/>
        <v>0</v>
      </c>
      <c r="AG862" s="907">
        <f t="shared" si="2768"/>
        <v>0</v>
      </c>
      <c r="AH862" s="907">
        <f t="shared" si="2768"/>
        <v>1.4663760896637609E-2</v>
      </c>
      <c r="AI862" s="907">
        <f t="shared" si="2768"/>
        <v>0</v>
      </c>
      <c r="AJ862" s="907">
        <f t="shared" si="2768"/>
        <v>0</v>
      </c>
      <c r="AK862" s="907">
        <f t="shared" si="2768"/>
        <v>1.1731008717310086E-2</v>
      </c>
      <c r="AL862" s="907">
        <f t="shared" si="2768"/>
        <v>1.3034454130344542E-2</v>
      </c>
      <c r="AM862" s="906"/>
      <c r="AN862" s="907">
        <f t="shared" ref="AN862:BE862" si="2769">SUM(AN482)</f>
        <v>0</v>
      </c>
      <c r="AO862" s="907">
        <f t="shared" si="2769"/>
        <v>0</v>
      </c>
      <c r="AP862" s="907">
        <f t="shared" si="2769"/>
        <v>0</v>
      </c>
      <c r="AQ862" s="907">
        <f t="shared" si="2769"/>
        <v>0</v>
      </c>
      <c r="AR862" s="907">
        <f t="shared" si="2769"/>
        <v>0</v>
      </c>
      <c r="AS862" s="907">
        <f t="shared" si="2769"/>
        <v>0</v>
      </c>
      <c r="AT862" s="907">
        <f t="shared" si="2769"/>
        <v>1.1731008717310086E-2</v>
      </c>
      <c r="AU862" s="907">
        <f t="shared" si="2769"/>
        <v>0</v>
      </c>
      <c r="AV862" s="907">
        <f t="shared" si="2769"/>
        <v>0</v>
      </c>
      <c r="AW862" s="907">
        <f t="shared" si="2769"/>
        <v>0</v>
      </c>
      <c r="AX862" s="907">
        <f t="shared" si="2769"/>
        <v>1.4663760896637609E-2</v>
      </c>
      <c r="AY862" s="907">
        <f t="shared" si="2769"/>
        <v>1.9551681195516812E-2</v>
      </c>
      <c r="AZ862" s="907">
        <f t="shared" si="2769"/>
        <v>2.3462017434620171E-2</v>
      </c>
      <c r="BA862" s="907">
        <f t="shared" si="2769"/>
        <v>1.6758583881871552E-2</v>
      </c>
      <c r="BB862" s="907">
        <f t="shared" si="2769"/>
        <v>0</v>
      </c>
      <c r="BC862" s="907">
        <f t="shared" si="2769"/>
        <v>0</v>
      </c>
      <c r="BD862" s="907">
        <f t="shared" si="2769"/>
        <v>0</v>
      </c>
      <c r="BE862" s="907">
        <f t="shared" si="2769"/>
        <v>1.6758583881871552E-2</v>
      </c>
      <c r="BF862" s="906"/>
      <c r="BG862" s="907">
        <f t="shared" ref="BG862:BX862" si="2770">SUM(BG482)</f>
        <v>0</v>
      </c>
      <c r="BH862" s="907">
        <f t="shared" si="2770"/>
        <v>0</v>
      </c>
      <c r="BI862" s="907">
        <f t="shared" si="2770"/>
        <v>0</v>
      </c>
      <c r="BJ862" s="907">
        <f t="shared" si="2770"/>
        <v>0</v>
      </c>
      <c r="BK862" s="907">
        <f t="shared" si="2770"/>
        <v>0</v>
      </c>
      <c r="BL862" s="907">
        <f t="shared" si="2770"/>
        <v>1.3686176836861769E-2</v>
      </c>
      <c r="BM862" s="907">
        <f t="shared" si="2770"/>
        <v>0</v>
      </c>
      <c r="BN862" s="907">
        <f t="shared" si="2770"/>
        <v>0</v>
      </c>
      <c r="BO862" s="907">
        <f t="shared" si="2770"/>
        <v>1.6758583881871552E-2</v>
      </c>
      <c r="BP862" s="907">
        <f t="shared" si="2770"/>
        <v>0</v>
      </c>
      <c r="BQ862" s="907">
        <f t="shared" si="2770"/>
        <v>0</v>
      </c>
      <c r="BR862" s="907">
        <f t="shared" si="2770"/>
        <v>0</v>
      </c>
      <c r="BS862" s="907">
        <f t="shared" si="2770"/>
        <v>0</v>
      </c>
      <c r="BT862" s="907">
        <f t="shared" si="2770"/>
        <v>0</v>
      </c>
      <c r="BU862" s="907">
        <f t="shared" si="2770"/>
        <v>0</v>
      </c>
      <c r="BV862" s="907">
        <f t="shared" si="2770"/>
        <v>0</v>
      </c>
      <c r="BW862" s="907">
        <f t="shared" si="2770"/>
        <v>0</v>
      </c>
      <c r="BX862" s="907">
        <f t="shared" si="2770"/>
        <v>0</v>
      </c>
      <c r="BY862" s="906"/>
      <c r="BZ862" s="907">
        <f>SUM(BZ482)</f>
        <v>1.9551681195516812E-2</v>
      </c>
      <c r="CA862" s="907">
        <f>SUM(CA482)</f>
        <v>1.9551681195516812E-2</v>
      </c>
      <c r="CB862" s="907">
        <f>SUM(CB482)</f>
        <v>1.3686176836861769E-2</v>
      </c>
      <c r="CC862" s="907">
        <f>SUM(CC482)</f>
        <v>1.6423412204234121E-2</v>
      </c>
      <c r="CD862" s="723">
        <f t="shared" si="2747"/>
        <v>8.6702395777738233E-3</v>
      </c>
      <c r="CE862" s="723">
        <f t="shared" si="2748"/>
        <v>5.0304846409298465E-3</v>
      </c>
      <c r="CF862" s="723">
        <f t="shared" si="2749"/>
        <v>4.9664761608254763E-3</v>
      </c>
      <c r="CG862" s="790">
        <f t="shared" si="2750"/>
        <v>8.5538605230386054E-4</v>
      </c>
      <c r="CH862" s="1376">
        <f t="shared" si="2751"/>
        <v>0</v>
      </c>
      <c r="CI862" s="1377">
        <f t="shared" si="2751"/>
        <v>0</v>
      </c>
      <c r="CJ862" s="1378">
        <f t="shared" si="2751"/>
        <v>0</v>
      </c>
      <c r="CK862" s="1378">
        <f t="shared" si="2751"/>
        <v>0</v>
      </c>
      <c r="CL862" s="1378">
        <f t="shared" si="2751"/>
        <v>0</v>
      </c>
      <c r="CM862" s="1378">
        <f t="shared" si="2751"/>
        <v>0</v>
      </c>
      <c r="CN862" s="1378">
        <f t="shared" si="2751"/>
        <v>0</v>
      </c>
      <c r="CO862" s="1379">
        <f t="shared" si="2751"/>
        <v>5.0275751645614663E-3</v>
      </c>
      <c r="CP862" s="1379">
        <f t="shared" si="2751"/>
        <v>1.1731008717310086E-2</v>
      </c>
      <c r="CQ862" s="1379">
        <f t="shared" si="2751"/>
        <v>1.3034454130344542E-2</v>
      </c>
      <c r="CR862" s="1379">
        <f t="shared" si="2752"/>
        <v>1.4663760896637609E-2</v>
      </c>
      <c r="CS862" s="1378">
        <f t="shared" si="2752"/>
        <v>1.4663760896637609E-2</v>
      </c>
      <c r="CT862" s="1378">
        <f t="shared" si="2752"/>
        <v>1.4663760896637609E-2</v>
      </c>
      <c r="CU862" s="1378">
        <f t="shared" si="2752"/>
        <v>1.4663760896637609E-2</v>
      </c>
      <c r="CV862" s="1378">
        <f t="shared" si="2752"/>
        <v>1.6758583881871552E-2</v>
      </c>
      <c r="CW862" s="1378">
        <f t="shared" si="2752"/>
        <v>1.6758583881871552E-2</v>
      </c>
      <c r="CX862" s="1377">
        <f t="shared" si="2752"/>
        <v>1.6758583881871552E-2</v>
      </c>
      <c r="CY862" s="1380">
        <f t="shared" si="2752"/>
        <v>2.9327521793275219E-2</v>
      </c>
      <c r="CZ862" s="638">
        <f t="shared" si="2753"/>
        <v>0</v>
      </c>
      <c r="DA862" s="639">
        <f t="shared" si="2753"/>
        <v>0</v>
      </c>
      <c r="DB862" s="640">
        <f t="shared" si="2753"/>
        <v>0</v>
      </c>
      <c r="DC862" s="640">
        <f t="shared" si="2753"/>
        <v>0</v>
      </c>
      <c r="DD862" s="640">
        <f t="shared" si="2753"/>
        <v>0</v>
      </c>
      <c r="DE862" s="640">
        <f t="shared" si="2753"/>
        <v>0</v>
      </c>
      <c r="DF862" s="640">
        <f t="shared" si="2753"/>
        <v>0</v>
      </c>
      <c r="DG862" s="641">
        <f t="shared" si="2753"/>
        <v>0</v>
      </c>
      <c r="DH862" s="641">
        <f t="shared" si="2753"/>
        <v>0</v>
      </c>
      <c r="DI862" s="641">
        <f t="shared" si="2753"/>
        <v>0</v>
      </c>
      <c r="DJ862" s="641">
        <f t="shared" si="2754"/>
        <v>0</v>
      </c>
      <c r="DK862" s="640">
        <f t="shared" si="2754"/>
        <v>1.1731008717310086E-2</v>
      </c>
      <c r="DL862" s="640">
        <f t="shared" si="2754"/>
        <v>1.1731008717310086E-2</v>
      </c>
      <c r="DM862" s="640">
        <f t="shared" si="2754"/>
        <v>1.3034454130344542E-2</v>
      </c>
      <c r="DN862" s="640">
        <f t="shared" si="2754"/>
        <v>1.4663760896637609E-2</v>
      </c>
      <c r="DO862" s="640">
        <f t="shared" si="2754"/>
        <v>1.4663760896637609E-2</v>
      </c>
      <c r="DP862" s="639">
        <f t="shared" si="2754"/>
        <v>1.4663760896637609E-2</v>
      </c>
      <c r="DQ862" s="638">
        <f t="shared" si="2754"/>
        <v>2.9327521793275219E-2</v>
      </c>
      <c r="DR862" s="753">
        <f t="shared" si="2755"/>
        <v>18</v>
      </c>
      <c r="DS862" s="111">
        <f t="shared" si="2756"/>
        <v>18</v>
      </c>
      <c r="DT862" s="111">
        <f t="shared" si="2757"/>
        <v>18</v>
      </c>
      <c r="DU862" s="111">
        <f t="shared" si="2758"/>
        <v>18</v>
      </c>
      <c r="DV862" s="602"/>
      <c r="DW862" s="719"/>
      <c r="DX862" s="719"/>
      <c r="DY862" s="719"/>
      <c r="DZ862" s="719"/>
      <c r="EA862" s="719"/>
      <c r="EB862" s="719"/>
      <c r="EC862" s="719"/>
      <c r="ED862" s="909"/>
      <c r="EE862" s="603"/>
    </row>
    <row r="863" spans="1:135" s="604" customFormat="1" ht="15.75" customHeight="1">
      <c r="A863" s="718" t="str">
        <f>A485</f>
        <v>Brown bread purchase</v>
      </c>
      <c r="B863" s="907">
        <f t="shared" ref="B863:S863" si="2771">SUM(B491)</f>
        <v>0</v>
      </c>
      <c r="C863" s="907">
        <f t="shared" si="2771"/>
        <v>0</v>
      </c>
      <c r="D863" s="907">
        <f t="shared" si="2771"/>
        <v>0</v>
      </c>
      <c r="E863" s="907">
        <f t="shared" si="2771"/>
        <v>0</v>
      </c>
      <c r="F863" s="907">
        <f t="shared" si="2771"/>
        <v>0</v>
      </c>
      <c r="G863" s="907">
        <f t="shared" si="2771"/>
        <v>0</v>
      </c>
      <c r="H863" s="907">
        <f t="shared" si="2771"/>
        <v>0</v>
      </c>
      <c r="I863" s="907">
        <f t="shared" si="2771"/>
        <v>0</v>
      </c>
      <c r="J863" s="907">
        <f t="shared" si="2771"/>
        <v>0</v>
      </c>
      <c r="K863" s="907">
        <f t="shared" si="2771"/>
        <v>0</v>
      </c>
      <c r="L863" s="907">
        <f t="shared" si="2771"/>
        <v>0</v>
      </c>
      <c r="M863" s="907">
        <f t="shared" si="2771"/>
        <v>0</v>
      </c>
      <c r="N863" s="907">
        <f t="shared" si="2771"/>
        <v>0</v>
      </c>
      <c r="O863" s="907">
        <f t="shared" si="2771"/>
        <v>0</v>
      </c>
      <c r="P863" s="907">
        <f t="shared" si="2771"/>
        <v>0</v>
      </c>
      <c r="Q863" s="907">
        <f t="shared" si="2771"/>
        <v>0</v>
      </c>
      <c r="R863" s="907">
        <f t="shared" si="2771"/>
        <v>0</v>
      </c>
      <c r="S863" s="907">
        <f t="shared" si="2771"/>
        <v>0</v>
      </c>
      <c r="T863" s="906"/>
      <c r="U863" s="907">
        <f t="shared" ref="U863:AL863" si="2772">SUM(U491)</f>
        <v>0</v>
      </c>
      <c r="V863" s="907">
        <f t="shared" si="2772"/>
        <v>0</v>
      </c>
      <c r="W863" s="907">
        <f t="shared" si="2772"/>
        <v>0</v>
      </c>
      <c r="X863" s="907">
        <f t="shared" si="2772"/>
        <v>0</v>
      </c>
      <c r="Y863" s="907">
        <f t="shared" si="2772"/>
        <v>0</v>
      </c>
      <c r="Z863" s="907">
        <f t="shared" si="2772"/>
        <v>0</v>
      </c>
      <c r="AA863" s="907">
        <f t="shared" si="2772"/>
        <v>0</v>
      </c>
      <c r="AB863" s="907">
        <f t="shared" si="2772"/>
        <v>0</v>
      </c>
      <c r="AC863" s="907">
        <f t="shared" si="2772"/>
        <v>0</v>
      </c>
      <c r="AD863" s="907">
        <f t="shared" si="2772"/>
        <v>0</v>
      </c>
      <c r="AE863" s="907">
        <f t="shared" si="2772"/>
        <v>0</v>
      </c>
      <c r="AF863" s="907">
        <f t="shared" si="2772"/>
        <v>0</v>
      </c>
      <c r="AG863" s="907">
        <f t="shared" si="2772"/>
        <v>0</v>
      </c>
      <c r="AH863" s="907">
        <f t="shared" si="2772"/>
        <v>0</v>
      </c>
      <c r="AI863" s="907">
        <f t="shared" si="2772"/>
        <v>0</v>
      </c>
      <c r="AJ863" s="907">
        <f t="shared" si="2772"/>
        <v>0</v>
      </c>
      <c r="AK863" s="907">
        <f t="shared" si="2772"/>
        <v>0</v>
      </c>
      <c r="AL863" s="907">
        <f t="shared" si="2772"/>
        <v>0</v>
      </c>
      <c r="AM863" s="906"/>
      <c r="AN863" s="907">
        <f t="shared" ref="AN863:BE863" si="2773">SUM(AN491)</f>
        <v>0</v>
      </c>
      <c r="AO863" s="907">
        <f t="shared" si="2773"/>
        <v>0</v>
      </c>
      <c r="AP863" s="907">
        <f t="shared" si="2773"/>
        <v>0</v>
      </c>
      <c r="AQ863" s="907">
        <f t="shared" si="2773"/>
        <v>0</v>
      </c>
      <c r="AR863" s="907">
        <f t="shared" si="2773"/>
        <v>0</v>
      </c>
      <c r="AS863" s="907">
        <f t="shared" si="2773"/>
        <v>0</v>
      </c>
      <c r="AT863" s="907">
        <f t="shared" si="2773"/>
        <v>0</v>
      </c>
      <c r="AU863" s="907">
        <f t="shared" si="2773"/>
        <v>0</v>
      </c>
      <c r="AV863" s="907">
        <f t="shared" si="2773"/>
        <v>0</v>
      </c>
      <c r="AW863" s="907">
        <f t="shared" si="2773"/>
        <v>0</v>
      </c>
      <c r="AX863" s="907">
        <f t="shared" si="2773"/>
        <v>0</v>
      </c>
      <c r="AY863" s="907">
        <f t="shared" si="2773"/>
        <v>0</v>
      </c>
      <c r="AZ863" s="907">
        <f t="shared" si="2773"/>
        <v>0</v>
      </c>
      <c r="BA863" s="907">
        <f t="shared" si="2773"/>
        <v>0</v>
      </c>
      <c r="BB863" s="907">
        <f t="shared" si="2773"/>
        <v>0</v>
      </c>
      <c r="BC863" s="907">
        <f t="shared" si="2773"/>
        <v>0</v>
      </c>
      <c r="BD863" s="907">
        <f t="shared" si="2773"/>
        <v>0</v>
      </c>
      <c r="BE863" s="907">
        <f t="shared" si="2773"/>
        <v>0</v>
      </c>
      <c r="BF863" s="906"/>
      <c r="BG863" s="907">
        <f t="shared" ref="BG863:BX863" si="2774">SUM(BG491)</f>
        <v>0</v>
      </c>
      <c r="BH863" s="907">
        <f t="shared" si="2774"/>
        <v>0</v>
      </c>
      <c r="BI863" s="907">
        <f t="shared" si="2774"/>
        <v>0</v>
      </c>
      <c r="BJ863" s="907">
        <f t="shared" si="2774"/>
        <v>0</v>
      </c>
      <c r="BK863" s="907">
        <f t="shared" si="2774"/>
        <v>0</v>
      </c>
      <c r="BL863" s="907">
        <f t="shared" si="2774"/>
        <v>0</v>
      </c>
      <c r="BM863" s="907">
        <f t="shared" si="2774"/>
        <v>0</v>
      </c>
      <c r="BN863" s="907">
        <f t="shared" si="2774"/>
        <v>0</v>
      </c>
      <c r="BO863" s="907">
        <f t="shared" si="2774"/>
        <v>0</v>
      </c>
      <c r="BP863" s="907">
        <f t="shared" si="2774"/>
        <v>0</v>
      </c>
      <c r="BQ863" s="907">
        <f t="shared" si="2774"/>
        <v>0</v>
      </c>
      <c r="BR863" s="907">
        <f t="shared" si="2774"/>
        <v>0</v>
      </c>
      <c r="BS863" s="907">
        <f t="shared" si="2774"/>
        <v>0</v>
      </c>
      <c r="BT863" s="907">
        <f t="shared" si="2774"/>
        <v>0</v>
      </c>
      <c r="BU863" s="907">
        <f t="shared" si="2774"/>
        <v>0</v>
      </c>
      <c r="BV863" s="907">
        <f t="shared" si="2774"/>
        <v>0</v>
      </c>
      <c r="BW863" s="907">
        <f t="shared" si="2774"/>
        <v>0</v>
      </c>
      <c r="BX863" s="907">
        <f t="shared" si="2774"/>
        <v>0</v>
      </c>
      <c r="BY863" s="906"/>
      <c r="BZ863" s="907">
        <f>SUM(BZ491)</f>
        <v>0</v>
      </c>
      <c r="CA863" s="907">
        <f>SUM(CA491)</f>
        <v>0</v>
      </c>
      <c r="CB863" s="907">
        <f>SUM(CB491)</f>
        <v>0</v>
      </c>
      <c r="CC863" s="907">
        <f>SUM(CC491)</f>
        <v>0</v>
      </c>
      <c r="CD863" s="723">
        <f t="shared" si="2747"/>
        <v>0</v>
      </c>
      <c r="CE863" s="723">
        <f t="shared" si="2748"/>
        <v>0</v>
      </c>
      <c r="CF863" s="723">
        <f t="shared" si="2749"/>
        <v>0</v>
      </c>
      <c r="CG863" s="790">
        <f t="shared" si="2750"/>
        <v>0</v>
      </c>
      <c r="CH863" s="1376">
        <f t="shared" si="2751"/>
        <v>0</v>
      </c>
      <c r="CI863" s="1377">
        <f t="shared" si="2751"/>
        <v>0</v>
      </c>
      <c r="CJ863" s="1378">
        <f t="shared" si="2751"/>
        <v>0</v>
      </c>
      <c r="CK863" s="1378">
        <f t="shared" si="2751"/>
        <v>0</v>
      </c>
      <c r="CL863" s="1378">
        <f t="shared" si="2751"/>
        <v>0</v>
      </c>
      <c r="CM863" s="1378">
        <f t="shared" si="2751"/>
        <v>0</v>
      </c>
      <c r="CN863" s="1378">
        <f t="shared" si="2751"/>
        <v>0</v>
      </c>
      <c r="CO863" s="1379">
        <f t="shared" si="2751"/>
        <v>0</v>
      </c>
      <c r="CP863" s="1379">
        <f t="shared" si="2751"/>
        <v>0</v>
      </c>
      <c r="CQ863" s="1379">
        <f t="shared" si="2751"/>
        <v>0</v>
      </c>
      <c r="CR863" s="1379">
        <f t="shared" si="2752"/>
        <v>0</v>
      </c>
      <c r="CS863" s="1378">
        <f t="shared" si="2752"/>
        <v>0</v>
      </c>
      <c r="CT863" s="1378">
        <f t="shared" si="2752"/>
        <v>0</v>
      </c>
      <c r="CU863" s="1378">
        <f t="shared" si="2752"/>
        <v>0</v>
      </c>
      <c r="CV863" s="1378">
        <f t="shared" si="2752"/>
        <v>0</v>
      </c>
      <c r="CW863" s="1378">
        <f t="shared" si="2752"/>
        <v>0</v>
      </c>
      <c r="CX863" s="1377">
        <f t="shared" si="2752"/>
        <v>0</v>
      </c>
      <c r="CY863" s="1380">
        <f t="shared" si="2752"/>
        <v>0</v>
      </c>
      <c r="CZ863" s="638">
        <f t="shared" si="2753"/>
        <v>0</v>
      </c>
      <c r="DA863" s="639">
        <f t="shared" si="2753"/>
        <v>0</v>
      </c>
      <c r="DB863" s="640">
        <f t="shared" si="2753"/>
        <v>0</v>
      </c>
      <c r="DC863" s="640">
        <f t="shared" si="2753"/>
        <v>0</v>
      </c>
      <c r="DD863" s="640">
        <f t="shared" si="2753"/>
        <v>0</v>
      </c>
      <c r="DE863" s="640">
        <f t="shared" si="2753"/>
        <v>0</v>
      </c>
      <c r="DF863" s="640">
        <f t="shared" si="2753"/>
        <v>0</v>
      </c>
      <c r="DG863" s="641">
        <f t="shared" si="2753"/>
        <v>0</v>
      </c>
      <c r="DH863" s="641">
        <f t="shared" si="2753"/>
        <v>0</v>
      </c>
      <c r="DI863" s="641">
        <f t="shared" si="2753"/>
        <v>0</v>
      </c>
      <c r="DJ863" s="641">
        <f t="shared" si="2754"/>
        <v>0</v>
      </c>
      <c r="DK863" s="640">
        <f t="shared" si="2754"/>
        <v>0</v>
      </c>
      <c r="DL863" s="640">
        <f t="shared" si="2754"/>
        <v>0</v>
      </c>
      <c r="DM863" s="640">
        <f t="shared" si="2754"/>
        <v>0</v>
      </c>
      <c r="DN863" s="640">
        <f t="shared" si="2754"/>
        <v>0</v>
      </c>
      <c r="DO863" s="640">
        <f t="shared" si="2754"/>
        <v>0</v>
      </c>
      <c r="DP863" s="639">
        <f t="shared" si="2754"/>
        <v>0</v>
      </c>
      <c r="DQ863" s="638">
        <f t="shared" si="2754"/>
        <v>0</v>
      </c>
      <c r="DR863" s="753">
        <f t="shared" si="2755"/>
        <v>18</v>
      </c>
      <c r="DS863" s="111">
        <f t="shared" si="2756"/>
        <v>18</v>
      </c>
      <c r="DT863" s="111">
        <f t="shared" si="2757"/>
        <v>18</v>
      </c>
      <c r="DU863" s="111">
        <f t="shared" si="2758"/>
        <v>18</v>
      </c>
      <c r="DV863" s="602"/>
      <c r="DW863" s="719"/>
      <c r="DX863" s="719"/>
      <c r="DY863" s="719"/>
      <c r="DZ863" s="719"/>
      <c r="EA863" s="719"/>
      <c r="EB863" s="719"/>
      <c r="EC863" s="719"/>
      <c r="ED863" s="909"/>
      <c r="EE863" s="603"/>
    </row>
    <row r="864" spans="1:135" s="604" customFormat="1" ht="15.75" customHeight="1">
      <c r="A864" s="718" t="str">
        <f>A494</f>
        <v>White bread purchase</v>
      </c>
      <c r="B864" s="907">
        <f t="shared" ref="B864:S864" si="2775">SUM(B500)</f>
        <v>0</v>
      </c>
      <c r="C864" s="907">
        <f t="shared" si="2775"/>
        <v>0</v>
      </c>
      <c r="D864" s="907">
        <f t="shared" si="2775"/>
        <v>0</v>
      </c>
      <c r="E864" s="907">
        <f t="shared" si="2775"/>
        <v>0</v>
      </c>
      <c r="F864" s="907">
        <f t="shared" si="2775"/>
        <v>0</v>
      </c>
      <c r="G864" s="907">
        <f t="shared" si="2775"/>
        <v>0</v>
      </c>
      <c r="H864" s="907">
        <f t="shared" si="2775"/>
        <v>0</v>
      </c>
      <c r="I864" s="907">
        <f t="shared" si="2775"/>
        <v>0</v>
      </c>
      <c r="J864" s="907">
        <f t="shared" si="2775"/>
        <v>0</v>
      </c>
      <c r="K864" s="907">
        <f t="shared" si="2775"/>
        <v>0</v>
      </c>
      <c r="L864" s="907">
        <f t="shared" si="2775"/>
        <v>0</v>
      </c>
      <c r="M864" s="907">
        <f t="shared" si="2775"/>
        <v>0</v>
      </c>
      <c r="N864" s="907">
        <f t="shared" si="2775"/>
        <v>0</v>
      </c>
      <c r="O864" s="907">
        <f t="shared" si="2775"/>
        <v>0</v>
      </c>
      <c r="P864" s="907">
        <f t="shared" si="2775"/>
        <v>0</v>
      </c>
      <c r="Q864" s="907">
        <f t="shared" si="2775"/>
        <v>0</v>
      </c>
      <c r="R864" s="907">
        <f t="shared" si="2775"/>
        <v>0</v>
      </c>
      <c r="S864" s="907">
        <f t="shared" si="2775"/>
        <v>0</v>
      </c>
      <c r="T864" s="906"/>
      <c r="U864" s="907">
        <f t="shared" ref="U864:AL864" si="2776">SUM(U500)</f>
        <v>0</v>
      </c>
      <c r="V864" s="907">
        <f t="shared" si="2776"/>
        <v>0</v>
      </c>
      <c r="W864" s="907">
        <f t="shared" si="2776"/>
        <v>0</v>
      </c>
      <c r="X864" s="907">
        <f t="shared" si="2776"/>
        <v>0</v>
      </c>
      <c r="Y864" s="907">
        <f t="shared" si="2776"/>
        <v>0</v>
      </c>
      <c r="Z864" s="907">
        <f t="shared" si="2776"/>
        <v>0</v>
      </c>
      <c r="AA864" s="907">
        <f t="shared" si="2776"/>
        <v>0</v>
      </c>
      <c r="AB864" s="907">
        <f t="shared" si="2776"/>
        <v>0</v>
      </c>
      <c r="AC864" s="907">
        <f t="shared" si="2776"/>
        <v>0</v>
      </c>
      <c r="AD864" s="907">
        <f t="shared" si="2776"/>
        <v>0</v>
      </c>
      <c r="AE864" s="907">
        <f t="shared" si="2776"/>
        <v>0</v>
      </c>
      <c r="AF864" s="907">
        <f t="shared" si="2776"/>
        <v>0</v>
      </c>
      <c r="AG864" s="907">
        <f t="shared" si="2776"/>
        <v>0</v>
      </c>
      <c r="AH864" s="907">
        <f t="shared" si="2776"/>
        <v>0</v>
      </c>
      <c r="AI864" s="907">
        <f t="shared" si="2776"/>
        <v>0</v>
      </c>
      <c r="AJ864" s="907">
        <f t="shared" si="2776"/>
        <v>0</v>
      </c>
      <c r="AK864" s="907">
        <f t="shared" si="2776"/>
        <v>0</v>
      </c>
      <c r="AL864" s="907">
        <f t="shared" si="2776"/>
        <v>0</v>
      </c>
      <c r="AM864" s="906"/>
      <c r="AN864" s="907">
        <f t="shared" ref="AN864:BE864" si="2777">SUM(AN500)</f>
        <v>0</v>
      </c>
      <c r="AO864" s="907">
        <f t="shared" si="2777"/>
        <v>0</v>
      </c>
      <c r="AP864" s="907">
        <f t="shared" si="2777"/>
        <v>0</v>
      </c>
      <c r="AQ864" s="907">
        <f t="shared" si="2777"/>
        <v>0</v>
      </c>
      <c r="AR864" s="907">
        <f t="shared" si="2777"/>
        <v>0</v>
      </c>
      <c r="AS864" s="907">
        <f t="shared" si="2777"/>
        <v>0</v>
      </c>
      <c r="AT864" s="907">
        <f t="shared" si="2777"/>
        <v>0</v>
      </c>
      <c r="AU864" s="907">
        <f t="shared" si="2777"/>
        <v>0</v>
      </c>
      <c r="AV864" s="907">
        <f t="shared" si="2777"/>
        <v>0</v>
      </c>
      <c r="AW864" s="907">
        <f t="shared" si="2777"/>
        <v>0</v>
      </c>
      <c r="AX864" s="907">
        <f t="shared" si="2777"/>
        <v>0</v>
      </c>
      <c r="AY864" s="907">
        <f t="shared" si="2777"/>
        <v>0</v>
      </c>
      <c r="AZ864" s="907">
        <f t="shared" si="2777"/>
        <v>0</v>
      </c>
      <c r="BA864" s="907">
        <f t="shared" si="2777"/>
        <v>0</v>
      </c>
      <c r="BB864" s="907">
        <f t="shared" si="2777"/>
        <v>0</v>
      </c>
      <c r="BC864" s="907">
        <f t="shared" si="2777"/>
        <v>0</v>
      </c>
      <c r="BD864" s="907">
        <f t="shared" si="2777"/>
        <v>0</v>
      </c>
      <c r="BE864" s="907">
        <f t="shared" si="2777"/>
        <v>0</v>
      </c>
      <c r="BF864" s="906"/>
      <c r="BG864" s="907">
        <f t="shared" ref="BG864:BX864" si="2778">SUM(BG500)</f>
        <v>0</v>
      </c>
      <c r="BH864" s="907">
        <f t="shared" si="2778"/>
        <v>0</v>
      </c>
      <c r="BI864" s="907">
        <f t="shared" si="2778"/>
        <v>0</v>
      </c>
      <c r="BJ864" s="907">
        <f t="shared" si="2778"/>
        <v>0</v>
      </c>
      <c r="BK864" s="907">
        <f t="shared" si="2778"/>
        <v>0</v>
      </c>
      <c r="BL864" s="907">
        <f t="shared" si="2778"/>
        <v>0</v>
      </c>
      <c r="BM864" s="907">
        <f t="shared" si="2778"/>
        <v>0</v>
      </c>
      <c r="BN864" s="907">
        <f t="shared" si="2778"/>
        <v>0</v>
      </c>
      <c r="BO864" s="907">
        <f t="shared" si="2778"/>
        <v>0</v>
      </c>
      <c r="BP864" s="907">
        <f t="shared" si="2778"/>
        <v>0</v>
      </c>
      <c r="BQ864" s="907">
        <f t="shared" si="2778"/>
        <v>0</v>
      </c>
      <c r="BR864" s="907">
        <f t="shared" si="2778"/>
        <v>0</v>
      </c>
      <c r="BS864" s="907">
        <f t="shared" si="2778"/>
        <v>0</v>
      </c>
      <c r="BT864" s="907">
        <f t="shared" si="2778"/>
        <v>0</v>
      </c>
      <c r="BU864" s="907">
        <f t="shared" si="2778"/>
        <v>0</v>
      </c>
      <c r="BV864" s="907">
        <f t="shared" si="2778"/>
        <v>0</v>
      </c>
      <c r="BW864" s="907">
        <f t="shared" si="2778"/>
        <v>0</v>
      </c>
      <c r="BX864" s="907">
        <f t="shared" si="2778"/>
        <v>0</v>
      </c>
      <c r="BY864" s="906"/>
      <c r="BZ864" s="907">
        <f>SUM(BZ500)</f>
        <v>0</v>
      </c>
      <c r="CA864" s="907">
        <f>SUM(CA500)</f>
        <v>0</v>
      </c>
      <c r="CB864" s="907">
        <f>SUM(CB500)</f>
        <v>0</v>
      </c>
      <c r="CC864" s="907">
        <f>SUM(CC500)</f>
        <v>0</v>
      </c>
      <c r="CD864" s="723">
        <f t="shared" si="2747"/>
        <v>0</v>
      </c>
      <c r="CE864" s="723">
        <f t="shared" si="2748"/>
        <v>0</v>
      </c>
      <c r="CF864" s="723">
        <f t="shared" si="2749"/>
        <v>0</v>
      </c>
      <c r="CG864" s="790">
        <f t="shared" si="2750"/>
        <v>0</v>
      </c>
      <c r="CH864" s="1376">
        <f t="shared" si="2751"/>
        <v>0</v>
      </c>
      <c r="CI864" s="1377">
        <f t="shared" si="2751"/>
        <v>0</v>
      </c>
      <c r="CJ864" s="1378">
        <f t="shared" si="2751"/>
        <v>0</v>
      </c>
      <c r="CK864" s="1378">
        <f t="shared" si="2751"/>
        <v>0</v>
      </c>
      <c r="CL864" s="1378">
        <f t="shared" si="2751"/>
        <v>0</v>
      </c>
      <c r="CM864" s="1378">
        <f t="shared" si="2751"/>
        <v>0</v>
      </c>
      <c r="CN864" s="1378">
        <f t="shared" si="2751"/>
        <v>0</v>
      </c>
      <c r="CO864" s="1379">
        <f t="shared" si="2751"/>
        <v>0</v>
      </c>
      <c r="CP864" s="1379">
        <f t="shared" si="2751"/>
        <v>0</v>
      </c>
      <c r="CQ864" s="1379">
        <f t="shared" si="2751"/>
        <v>0</v>
      </c>
      <c r="CR864" s="1379">
        <f t="shared" si="2752"/>
        <v>0</v>
      </c>
      <c r="CS864" s="1378">
        <f t="shared" si="2752"/>
        <v>0</v>
      </c>
      <c r="CT864" s="1378">
        <f t="shared" si="2752"/>
        <v>0</v>
      </c>
      <c r="CU864" s="1378">
        <f t="shared" si="2752"/>
        <v>0</v>
      </c>
      <c r="CV864" s="1378">
        <f t="shared" si="2752"/>
        <v>0</v>
      </c>
      <c r="CW864" s="1378">
        <f t="shared" si="2752"/>
        <v>0</v>
      </c>
      <c r="CX864" s="1377">
        <f t="shared" si="2752"/>
        <v>0</v>
      </c>
      <c r="CY864" s="1380">
        <f t="shared" si="2752"/>
        <v>0</v>
      </c>
      <c r="CZ864" s="638">
        <f t="shared" si="2753"/>
        <v>0</v>
      </c>
      <c r="DA864" s="639">
        <f t="shared" si="2753"/>
        <v>0</v>
      </c>
      <c r="DB864" s="640">
        <f t="shared" si="2753"/>
        <v>0</v>
      </c>
      <c r="DC864" s="640">
        <f t="shared" si="2753"/>
        <v>0</v>
      </c>
      <c r="DD864" s="640">
        <f t="shared" si="2753"/>
        <v>0</v>
      </c>
      <c r="DE864" s="640">
        <f t="shared" si="2753"/>
        <v>0</v>
      </c>
      <c r="DF864" s="640">
        <f t="shared" si="2753"/>
        <v>0</v>
      </c>
      <c r="DG864" s="641">
        <f t="shared" si="2753"/>
        <v>0</v>
      </c>
      <c r="DH864" s="641">
        <f t="shared" si="2753"/>
        <v>0</v>
      </c>
      <c r="DI864" s="641">
        <f t="shared" si="2753"/>
        <v>0</v>
      </c>
      <c r="DJ864" s="641">
        <f t="shared" si="2754"/>
        <v>0</v>
      </c>
      <c r="DK864" s="640">
        <f t="shared" si="2754"/>
        <v>0</v>
      </c>
      <c r="DL864" s="640">
        <f t="shared" si="2754"/>
        <v>0</v>
      </c>
      <c r="DM864" s="640">
        <f t="shared" si="2754"/>
        <v>0</v>
      </c>
      <c r="DN864" s="640">
        <f t="shared" si="2754"/>
        <v>0</v>
      </c>
      <c r="DO864" s="640">
        <f t="shared" si="2754"/>
        <v>0</v>
      </c>
      <c r="DP864" s="639">
        <f t="shared" si="2754"/>
        <v>0</v>
      </c>
      <c r="DQ864" s="638">
        <f t="shared" si="2754"/>
        <v>0</v>
      </c>
      <c r="DR864" s="753">
        <f t="shared" si="2755"/>
        <v>18</v>
      </c>
      <c r="DS864" s="111">
        <f t="shared" si="2756"/>
        <v>18</v>
      </c>
      <c r="DT864" s="111">
        <f t="shared" si="2757"/>
        <v>18</v>
      </c>
      <c r="DU864" s="111">
        <f t="shared" si="2758"/>
        <v>18</v>
      </c>
      <c r="DV864" s="602"/>
      <c r="DW864" s="719"/>
      <c r="DX864" s="719"/>
      <c r="DY864" s="719"/>
      <c r="DZ864" s="719"/>
      <c r="EA864" s="719"/>
      <c r="EB864" s="719"/>
      <c r="EC864" s="719"/>
      <c r="ED864" s="909"/>
      <c r="EE864" s="603"/>
    </row>
    <row r="865" spans="1:135" s="604" customFormat="1" ht="15.75" customHeight="1">
      <c r="A865" s="718" t="str">
        <f>A503</f>
        <v>Brown sugar purchase</v>
      </c>
      <c r="B865" s="907">
        <f t="shared" ref="B865:S865" si="2779">SUM(B506)</f>
        <v>5.8877766069546894E-2</v>
      </c>
      <c r="C865" s="907">
        <f t="shared" si="2779"/>
        <v>0</v>
      </c>
      <c r="D865" s="907">
        <f t="shared" si="2779"/>
        <v>0</v>
      </c>
      <c r="E865" s="907">
        <f t="shared" si="2779"/>
        <v>0</v>
      </c>
      <c r="F865" s="907">
        <f t="shared" si="2779"/>
        <v>0</v>
      </c>
      <c r="G865" s="907">
        <f t="shared" si="2779"/>
        <v>0</v>
      </c>
      <c r="H865" s="907">
        <f t="shared" si="2779"/>
        <v>4.783818493150685E-2</v>
      </c>
      <c r="I865" s="907">
        <f t="shared" si="2779"/>
        <v>0.1913527397260274</v>
      </c>
      <c r="J865" s="907">
        <f t="shared" si="2779"/>
        <v>0.10934442270058709</v>
      </c>
      <c r="K865" s="907">
        <f t="shared" si="2779"/>
        <v>9.5676369863013699E-2</v>
      </c>
      <c r="L865" s="907">
        <f t="shared" si="2779"/>
        <v>4.783818493150685E-2</v>
      </c>
      <c r="M865" s="907">
        <f t="shared" si="2779"/>
        <v>0</v>
      </c>
      <c r="N865" s="907">
        <f t="shared" si="2779"/>
        <v>0</v>
      </c>
      <c r="O865" s="907">
        <f t="shared" si="2779"/>
        <v>0</v>
      </c>
      <c r="P865" s="907">
        <f t="shared" si="2779"/>
        <v>8.747553816046966E-3</v>
      </c>
      <c r="Q865" s="907">
        <f t="shared" si="2779"/>
        <v>1.5308219178082193E-2</v>
      </c>
      <c r="R865" s="907">
        <f t="shared" si="2779"/>
        <v>0</v>
      </c>
      <c r="S865" s="907">
        <f t="shared" si="2779"/>
        <v>6.8036529680365304E-2</v>
      </c>
      <c r="T865" s="906"/>
      <c r="U865" s="907">
        <f t="shared" ref="U865:AL865" si="2780">SUM(U506)</f>
        <v>4.3737769080234835E-2</v>
      </c>
      <c r="V865" s="907">
        <f t="shared" si="2780"/>
        <v>9.5676369863013699E-2</v>
      </c>
      <c r="W865" s="907">
        <f t="shared" si="2780"/>
        <v>9.5676369863013699E-2</v>
      </c>
      <c r="X865" s="907">
        <f t="shared" si="2780"/>
        <v>0</v>
      </c>
      <c r="Y865" s="907">
        <f t="shared" si="2780"/>
        <v>0</v>
      </c>
      <c r="Z865" s="907">
        <f t="shared" si="2780"/>
        <v>0</v>
      </c>
      <c r="AA865" s="907">
        <f t="shared" si="2780"/>
        <v>0</v>
      </c>
      <c r="AB865" s="907">
        <f t="shared" si="2780"/>
        <v>0</v>
      </c>
      <c r="AC865" s="907">
        <f t="shared" si="2780"/>
        <v>0</v>
      </c>
      <c r="AD865" s="907">
        <f t="shared" si="2780"/>
        <v>9.5676369863013699E-2</v>
      </c>
      <c r="AE865" s="907">
        <f t="shared" si="2780"/>
        <v>0</v>
      </c>
      <c r="AF865" s="907">
        <f t="shared" si="2780"/>
        <v>2.1868884540117418E-2</v>
      </c>
      <c r="AG865" s="907">
        <f t="shared" si="2780"/>
        <v>7.6541095890410957E-2</v>
      </c>
      <c r="AH865" s="907">
        <f t="shared" si="2780"/>
        <v>0</v>
      </c>
      <c r="AI865" s="907">
        <f t="shared" si="2780"/>
        <v>0</v>
      </c>
      <c r="AJ865" s="907">
        <f t="shared" si="2780"/>
        <v>1.3607305936073059E-2</v>
      </c>
      <c r="AK865" s="907">
        <f t="shared" si="2780"/>
        <v>3.0616438356164385E-2</v>
      </c>
      <c r="AL865" s="907">
        <f t="shared" si="2780"/>
        <v>0</v>
      </c>
      <c r="AM865" s="906"/>
      <c r="AN865" s="907">
        <f t="shared" ref="AN865:BE865" si="2781">SUM(AN506)</f>
        <v>7.6541095890410957E-2</v>
      </c>
      <c r="AO865" s="907">
        <f t="shared" si="2781"/>
        <v>0.12756849315068494</v>
      </c>
      <c r="AP865" s="907">
        <f t="shared" si="2781"/>
        <v>0.12756849315068494</v>
      </c>
      <c r="AQ865" s="907">
        <f t="shared" si="2781"/>
        <v>0</v>
      </c>
      <c r="AR865" s="907">
        <f t="shared" si="2781"/>
        <v>0.10934442270058709</v>
      </c>
      <c r="AS865" s="907">
        <f t="shared" si="2781"/>
        <v>0</v>
      </c>
      <c r="AT865" s="907">
        <f t="shared" si="2781"/>
        <v>4.3737769080234835E-2</v>
      </c>
      <c r="AU865" s="907">
        <f t="shared" si="2781"/>
        <v>0.10205479452054796</v>
      </c>
      <c r="AV865" s="907">
        <f t="shared" si="2781"/>
        <v>0.10934442270058709</v>
      </c>
      <c r="AW865" s="907">
        <f t="shared" si="2781"/>
        <v>0.10934442270058709</v>
      </c>
      <c r="AX865" s="907">
        <f t="shared" si="2781"/>
        <v>3.8270547945205478E-2</v>
      </c>
      <c r="AY865" s="907">
        <f t="shared" si="2781"/>
        <v>5.1027397260273978E-2</v>
      </c>
      <c r="AZ865" s="907">
        <f t="shared" si="2781"/>
        <v>0.15308219178082191</v>
      </c>
      <c r="BA865" s="907">
        <f t="shared" si="2781"/>
        <v>8.7475538160469671E-2</v>
      </c>
      <c r="BB865" s="907">
        <f t="shared" si="2781"/>
        <v>0</v>
      </c>
      <c r="BC865" s="907">
        <f t="shared" si="2781"/>
        <v>0</v>
      </c>
      <c r="BD865" s="907">
        <f t="shared" si="2781"/>
        <v>7.6541095890410957E-2</v>
      </c>
      <c r="BE865" s="907">
        <f t="shared" si="2781"/>
        <v>4.3737769080234835E-2</v>
      </c>
      <c r="BF865" s="906"/>
      <c r="BG865" s="907">
        <f t="shared" ref="BG865:BX865" si="2782">SUM(BG506)</f>
        <v>0.10934442270058709</v>
      </c>
      <c r="BH865" s="907">
        <f t="shared" si="2782"/>
        <v>0.12756849315068494</v>
      </c>
      <c r="BI865" s="907">
        <f t="shared" si="2782"/>
        <v>0.1913527397260274</v>
      </c>
      <c r="BJ865" s="907">
        <f t="shared" si="2782"/>
        <v>0.15308219178082191</v>
      </c>
      <c r="BK865" s="907">
        <f t="shared" si="2782"/>
        <v>0.15308219178082191</v>
      </c>
      <c r="BL865" s="907">
        <f t="shared" si="2782"/>
        <v>0</v>
      </c>
      <c r="BM865" s="907">
        <f t="shared" si="2782"/>
        <v>0.10934442270058709</v>
      </c>
      <c r="BN865" s="907">
        <f t="shared" si="2782"/>
        <v>0.15308219178082191</v>
      </c>
      <c r="BO865" s="907">
        <f t="shared" si="2782"/>
        <v>0.10934442270058709</v>
      </c>
      <c r="BP865" s="907">
        <f t="shared" si="2782"/>
        <v>4.3737769080234835E-2</v>
      </c>
      <c r="BQ865" s="907">
        <f t="shared" si="2782"/>
        <v>0.10934442270058709</v>
      </c>
      <c r="BR865" s="907">
        <f t="shared" si="2782"/>
        <v>9.5676369863013699E-2</v>
      </c>
      <c r="BS865" s="907">
        <f t="shared" si="2782"/>
        <v>0</v>
      </c>
      <c r="BT865" s="907">
        <f t="shared" si="2782"/>
        <v>5.1027397260273978E-2</v>
      </c>
      <c r="BU865" s="907">
        <f t="shared" si="2782"/>
        <v>0</v>
      </c>
      <c r="BV865" s="907">
        <f t="shared" si="2782"/>
        <v>0</v>
      </c>
      <c r="BW865" s="907">
        <f t="shared" si="2782"/>
        <v>4.3737769080234835E-2</v>
      </c>
      <c r="BX865" s="907">
        <f t="shared" si="2782"/>
        <v>0</v>
      </c>
      <c r="BY865" s="906"/>
      <c r="BZ865" s="907">
        <f>SUM(BZ506)</f>
        <v>5.1027397260273978E-2</v>
      </c>
      <c r="CA865" s="907">
        <f>SUM(CA506)</f>
        <v>5.1027397260273978E-2</v>
      </c>
      <c r="CB865" s="907">
        <f>SUM(CB506)</f>
        <v>5.1027397260273978E-2</v>
      </c>
      <c r="CC865" s="907">
        <f>SUM(CC506)</f>
        <v>6.1232876712328771E-2</v>
      </c>
      <c r="CD865" s="723">
        <f t="shared" si="2747"/>
        <v>2.8229201948165993E-2</v>
      </c>
      <c r="CE865" s="723">
        <f t="shared" si="2748"/>
        <v>2.3607764595564254E-2</v>
      </c>
      <c r="CF865" s="723">
        <f t="shared" si="2749"/>
        <v>6.8909766389432484E-2</v>
      </c>
      <c r="CG865" s="790">
        <f t="shared" si="2750"/>
        <v>7.8648254036203513E-2</v>
      </c>
      <c r="CH865" s="1376">
        <f t="shared" si="2751"/>
        <v>0</v>
      </c>
      <c r="CI865" s="1377">
        <f t="shared" si="2751"/>
        <v>0</v>
      </c>
      <c r="CJ865" s="1378">
        <f t="shared" si="2751"/>
        <v>0</v>
      </c>
      <c r="CK865" s="1378">
        <f t="shared" si="2751"/>
        <v>0</v>
      </c>
      <c r="CL865" s="1378">
        <f t="shared" si="2751"/>
        <v>0</v>
      </c>
      <c r="CM865" s="1378">
        <f t="shared" si="2751"/>
        <v>0</v>
      </c>
      <c r="CN865" s="1378">
        <f t="shared" si="2751"/>
        <v>0</v>
      </c>
      <c r="CO865" s="1379">
        <f t="shared" si="2751"/>
        <v>0</v>
      </c>
      <c r="CP865" s="1379">
        <f t="shared" si="2751"/>
        <v>0</v>
      </c>
      <c r="CQ865" s="1379">
        <f t="shared" si="2751"/>
        <v>8.747553816046966E-3</v>
      </c>
      <c r="CR865" s="1379">
        <f t="shared" si="2752"/>
        <v>1.5308219178082193E-2</v>
      </c>
      <c r="CS865" s="1378">
        <f t="shared" si="2752"/>
        <v>4.783818493150685E-2</v>
      </c>
      <c r="CT865" s="1378">
        <f t="shared" si="2752"/>
        <v>4.783818493150685E-2</v>
      </c>
      <c r="CU865" s="1378">
        <f t="shared" si="2752"/>
        <v>5.8877766069546894E-2</v>
      </c>
      <c r="CV865" s="1378">
        <f t="shared" si="2752"/>
        <v>6.8036529680365304E-2</v>
      </c>
      <c r="CW865" s="1378">
        <f t="shared" si="2752"/>
        <v>9.5676369863013699E-2</v>
      </c>
      <c r="CX865" s="1377">
        <f t="shared" si="2752"/>
        <v>0.10934442270058709</v>
      </c>
      <c r="CY865" s="1380">
        <f t="shared" si="2752"/>
        <v>0.1913527397260274</v>
      </c>
      <c r="CZ865" s="638">
        <f t="shared" si="2753"/>
        <v>0</v>
      </c>
      <c r="DA865" s="639">
        <f t="shared" si="2753"/>
        <v>0</v>
      </c>
      <c r="DB865" s="640">
        <f t="shared" si="2753"/>
        <v>0</v>
      </c>
      <c r="DC865" s="640">
        <f t="shared" si="2753"/>
        <v>0</v>
      </c>
      <c r="DD865" s="640">
        <f t="shared" si="2753"/>
        <v>0</v>
      </c>
      <c r="DE865" s="640">
        <f t="shared" si="2753"/>
        <v>0</v>
      </c>
      <c r="DF865" s="640">
        <f t="shared" si="2753"/>
        <v>0</v>
      </c>
      <c r="DG865" s="641">
        <f t="shared" si="2753"/>
        <v>0</v>
      </c>
      <c r="DH865" s="641">
        <f t="shared" si="2753"/>
        <v>0</v>
      </c>
      <c r="DI865" s="641">
        <f t="shared" si="2753"/>
        <v>0</v>
      </c>
      <c r="DJ865" s="641">
        <f t="shared" si="2754"/>
        <v>1.3607305936073059E-2</v>
      </c>
      <c r="DK865" s="640">
        <f t="shared" si="2754"/>
        <v>2.1868884540117418E-2</v>
      </c>
      <c r="DL865" s="640">
        <f t="shared" si="2754"/>
        <v>3.0616438356164385E-2</v>
      </c>
      <c r="DM865" s="640">
        <f t="shared" si="2754"/>
        <v>4.3737769080234835E-2</v>
      </c>
      <c r="DN865" s="640">
        <f t="shared" si="2754"/>
        <v>7.6541095890410957E-2</v>
      </c>
      <c r="DO865" s="640">
        <f t="shared" si="2754"/>
        <v>9.5676369863013699E-2</v>
      </c>
      <c r="DP865" s="639">
        <f t="shared" si="2754"/>
        <v>9.5676369863013699E-2</v>
      </c>
      <c r="DQ865" s="638">
        <f t="shared" si="2754"/>
        <v>9.5676369863013699E-2</v>
      </c>
      <c r="DR865" s="753">
        <f t="shared" si="2755"/>
        <v>18</v>
      </c>
      <c r="DS865" s="111">
        <f t="shared" si="2756"/>
        <v>18</v>
      </c>
      <c r="DT865" s="111">
        <f t="shared" si="2757"/>
        <v>18</v>
      </c>
      <c r="DU865" s="111">
        <f t="shared" si="2758"/>
        <v>18</v>
      </c>
      <c r="DV865" s="602"/>
      <c r="DW865" s="719"/>
      <c r="DX865" s="719"/>
      <c r="DY865" s="719"/>
      <c r="DZ865" s="719"/>
      <c r="EA865" s="719"/>
      <c r="EB865" s="719"/>
      <c r="EC865" s="719"/>
      <c r="ED865" s="909"/>
      <c r="EE865" s="603"/>
    </row>
    <row r="866" spans="1:135" s="604" customFormat="1" ht="15.75" customHeight="1">
      <c r="A866" s="718" t="str">
        <f>A509</f>
        <v>White sugar purchase</v>
      </c>
      <c r="B866" s="907">
        <f t="shared" ref="B866:S866" si="2783">SUM(B512)</f>
        <v>0</v>
      </c>
      <c r="C866" s="907">
        <f t="shared" si="2783"/>
        <v>0</v>
      </c>
      <c r="D866" s="907">
        <f t="shared" si="2783"/>
        <v>0</v>
      </c>
      <c r="E866" s="907">
        <f t="shared" si="2783"/>
        <v>0</v>
      </c>
      <c r="F866" s="907">
        <f t="shared" si="2783"/>
        <v>0</v>
      </c>
      <c r="G866" s="907">
        <f t="shared" si="2783"/>
        <v>0</v>
      </c>
      <c r="H866" s="907">
        <f t="shared" si="2783"/>
        <v>0</v>
      </c>
      <c r="I866" s="907">
        <f t="shared" si="2783"/>
        <v>0</v>
      </c>
      <c r="J866" s="907">
        <f t="shared" si="2783"/>
        <v>0</v>
      </c>
      <c r="K866" s="907">
        <f t="shared" si="2783"/>
        <v>0</v>
      </c>
      <c r="L866" s="907">
        <f t="shared" si="2783"/>
        <v>0</v>
      </c>
      <c r="M866" s="907">
        <f t="shared" si="2783"/>
        <v>0</v>
      </c>
      <c r="N866" s="907">
        <f t="shared" si="2783"/>
        <v>0</v>
      </c>
      <c r="O866" s="907">
        <f t="shared" si="2783"/>
        <v>0</v>
      </c>
      <c r="P866" s="907">
        <f t="shared" si="2783"/>
        <v>0</v>
      </c>
      <c r="Q866" s="907">
        <f t="shared" si="2783"/>
        <v>0</v>
      </c>
      <c r="R866" s="907">
        <f t="shared" si="2783"/>
        <v>0</v>
      </c>
      <c r="S866" s="907">
        <f t="shared" si="2783"/>
        <v>0</v>
      </c>
      <c r="T866" s="906"/>
      <c r="U866" s="907">
        <f t="shared" ref="U866:AL866" si="2784">SUM(U512)</f>
        <v>0</v>
      </c>
      <c r="V866" s="907">
        <f t="shared" si="2784"/>
        <v>0</v>
      </c>
      <c r="W866" s="907">
        <f t="shared" si="2784"/>
        <v>0</v>
      </c>
      <c r="X866" s="907">
        <f t="shared" si="2784"/>
        <v>0</v>
      </c>
      <c r="Y866" s="907">
        <f t="shared" si="2784"/>
        <v>0</v>
      </c>
      <c r="Z866" s="907">
        <f t="shared" si="2784"/>
        <v>0</v>
      </c>
      <c r="AA866" s="907">
        <f t="shared" si="2784"/>
        <v>0</v>
      </c>
      <c r="AB866" s="907">
        <f t="shared" si="2784"/>
        <v>0</v>
      </c>
      <c r="AC866" s="907">
        <f t="shared" si="2784"/>
        <v>0</v>
      </c>
      <c r="AD866" s="907">
        <f t="shared" si="2784"/>
        <v>0</v>
      </c>
      <c r="AE866" s="907">
        <f t="shared" si="2784"/>
        <v>0</v>
      </c>
      <c r="AF866" s="907">
        <f t="shared" si="2784"/>
        <v>0</v>
      </c>
      <c r="AG866" s="907">
        <f t="shared" si="2784"/>
        <v>0</v>
      </c>
      <c r="AH866" s="907">
        <f t="shared" si="2784"/>
        <v>0</v>
      </c>
      <c r="AI866" s="907">
        <f t="shared" si="2784"/>
        <v>0</v>
      </c>
      <c r="AJ866" s="907">
        <f t="shared" si="2784"/>
        <v>0</v>
      </c>
      <c r="AK866" s="907">
        <f t="shared" si="2784"/>
        <v>0</v>
      </c>
      <c r="AL866" s="907">
        <f t="shared" si="2784"/>
        <v>0</v>
      </c>
      <c r="AM866" s="906"/>
      <c r="AN866" s="907">
        <f t="shared" ref="AN866:BE866" si="2785">SUM(AN512)</f>
        <v>0</v>
      </c>
      <c r="AO866" s="907">
        <f t="shared" si="2785"/>
        <v>0</v>
      </c>
      <c r="AP866" s="907">
        <f t="shared" si="2785"/>
        <v>0</v>
      </c>
      <c r="AQ866" s="907">
        <f t="shared" si="2785"/>
        <v>0</v>
      </c>
      <c r="AR866" s="907">
        <f t="shared" si="2785"/>
        <v>0</v>
      </c>
      <c r="AS866" s="907">
        <f t="shared" si="2785"/>
        <v>0</v>
      </c>
      <c r="AT866" s="907">
        <f t="shared" si="2785"/>
        <v>0</v>
      </c>
      <c r="AU866" s="907">
        <f t="shared" si="2785"/>
        <v>0</v>
      </c>
      <c r="AV866" s="907">
        <f t="shared" si="2785"/>
        <v>0</v>
      </c>
      <c r="AW866" s="907">
        <f t="shared" si="2785"/>
        <v>0</v>
      </c>
      <c r="AX866" s="907">
        <f t="shared" si="2785"/>
        <v>0</v>
      </c>
      <c r="AY866" s="907">
        <f t="shared" si="2785"/>
        <v>0</v>
      </c>
      <c r="AZ866" s="907">
        <f t="shared" si="2785"/>
        <v>0</v>
      </c>
      <c r="BA866" s="907">
        <f t="shared" si="2785"/>
        <v>0</v>
      </c>
      <c r="BB866" s="907">
        <f t="shared" si="2785"/>
        <v>0</v>
      </c>
      <c r="BC866" s="907">
        <f t="shared" si="2785"/>
        <v>0</v>
      </c>
      <c r="BD866" s="907">
        <f t="shared" si="2785"/>
        <v>0</v>
      </c>
      <c r="BE866" s="907">
        <f t="shared" si="2785"/>
        <v>0</v>
      </c>
      <c r="BF866" s="906"/>
      <c r="BG866" s="907">
        <f t="shared" ref="BG866:BX866" si="2786">SUM(BG512)</f>
        <v>0</v>
      </c>
      <c r="BH866" s="907">
        <f t="shared" si="2786"/>
        <v>0</v>
      </c>
      <c r="BI866" s="907">
        <f t="shared" si="2786"/>
        <v>0</v>
      </c>
      <c r="BJ866" s="907">
        <f t="shared" si="2786"/>
        <v>0</v>
      </c>
      <c r="BK866" s="907">
        <f t="shared" si="2786"/>
        <v>0</v>
      </c>
      <c r="BL866" s="907">
        <f t="shared" si="2786"/>
        <v>0</v>
      </c>
      <c r="BM866" s="907">
        <f t="shared" si="2786"/>
        <v>0</v>
      </c>
      <c r="BN866" s="907">
        <f t="shared" si="2786"/>
        <v>0</v>
      </c>
      <c r="BO866" s="907">
        <f t="shared" si="2786"/>
        <v>0</v>
      </c>
      <c r="BP866" s="907">
        <f t="shared" si="2786"/>
        <v>0</v>
      </c>
      <c r="BQ866" s="907">
        <f t="shared" si="2786"/>
        <v>0</v>
      </c>
      <c r="BR866" s="907">
        <f t="shared" si="2786"/>
        <v>0</v>
      </c>
      <c r="BS866" s="907">
        <f t="shared" si="2786"/>
        <v>0</v>
      </c>
      <c r="BT866" s="907">
        <f t="shared" si="2786"/>
        <v>0</v>
      </c>
      <c r="BU866" s="907">
        <f t="shared" si="2786"/>
        <v>0</v>
      </c>
      <c r="BV866" s="907">
        <f t="shared" si="2786"/>
        <v>0</v>
      </c>
      <c r="BW866" s="907">
        <f t="shared" si="2786"/>
        <v>0</v>
      </c>
      <c r="BX866" s="907">
        <f t="shared" si="2786"/>
        <v>0</v>
      </c>
      <c r="BY866" s="906"/>
      <c r="BZ866" s="907">
        <f>SUM(BZ512)</f>
        <v>0</v>
      </c>
      <c r="CA866" s="907">
        <f>SUM(CA512)</f>
        <v>0</v>
      </c>
      <c r="CB866" s="907">
        <f>SUM(CB512)</f>
        <v>0</v>
      </c>
      <c r="CC866" s="907">
        <f>SUM(CC512)</f>
        <v>0</v>
      </c>
      <c r="CD866" s="723">
        <f t="shared" si="2747"/>
        <v>0</v>
      </c>
      <c r="CE866" s="723">
        <f t="shared" si="2748"/>
        <v>0</v>
      </c>
      <c r="CF866" s="723">
        <f t="shared" si="2749"/>
        <v>0</v>
      </c>
      <c r="CG866" s="790">
        <f t="shared" si="2750"/>
        <v>0</v>
      </c>
      <c r="CH866" s="1376">
        <f t="shared" si="2751"/>
        <v>0</v>
      </c>
      <c r="CI866" s="1377">
        <f t="shared" si="2751"/>
        <v>0</v>
      </c>
      <c r="CJ866" s="1378">
        <f t="shared" si="2751"/>
        <v>0</v>
      </c>
      <c r="CK866" s="1378">
        <f t="shared" si="2751"/>
        <v>0</v>
      </c>
      <c r="CL866" s="1378">
        <f t="shared" si="2751"/>
        <v>0</v>
      </c>
      <c r="CM866" s="1378">
        <f t="shared" si="2751"/>
        <v>0</v>
      </c>
      <c r="CN866" s="1378">
        <f t="shared" si="2751"/>
        <v>0</v>
      </c>
      <c r="CO866" s="1379">
        <f t="shared" si="2751"/>
        <v>0</v>
      </c>
      <c r="CP866" s="1379">
        <f t="shared" si="2751"/>
        <v>0</v>
      </c>
      <c r="CQ866" s="1379">
        <f t="shared" si="2751"/>
        <v>0</v>
      </c>
      <c r="CR866" s="1379">
        <f t="shared" si="2752"/>
        <v>0</v>
      </c>
      <c r="CS866" s="1378">
        <f t="shared" si="2752"/>
        <v>0</v>
      </c>
      <c r="CT866" s="1378">
        <f t="shared" si="2752"/>
        <v>0</v>
      </c>
      <c r="CU866" s="1378">
        <f t="shared" si="2752"/>
        <v>0</v>
      </c>
      <c r="CV866" s="1378">
        <f t="shared" si="2752"/>
        <v>0</v>
      </c>
      <c r="CW866" s="1378">
        <f t="shared" si="2752"/>
        <v>0</v>
      </c>
      <c r="CX866" s="1377">
        <f t="shared" si="2752"/>
        <v>0</v>
      </c>
      <c r="CY866" s="1380">
        <f t="shared" si="2752"/>
        <v>0</v>
      </c>
      <c r="CZ866" s="638">
        <f t="shared" si="2753"/>
        <v>0</v>
      </c>
      <c r="DA866" s="639">
        <f t="shared" si="2753"/>
        <v>0</v>
      </c>
      <c r="DB866" s="640">
        <f t="shared" si="2753"/>
        <v>0</v>
      </c>
      <c r="DC866" s="640">
        <f t="shared" si="2753"/>
        <v>0</v>
      </c>
      <c r="DD866" s="640">
        <f t="shared" si="2753"/>
        <v>0</v>
      </c>
      <c r="DE866" s="640">
        <f t="shared" si="2753"/>
        <v>0</v>
      </c>
      <c r="DF866" s="640">
        <f t="shared" si="2753"/>
        <v>0</v>
      </c>
      <c r="DG866" s="641">
        <f t="shared" si="2753"/>
        <v>0</v>
      </c>
      <c r="DH866" s="641">
        <f t="shared" si="2753"/>
        <v>0</v>
      </c>
      <c r="DI866" s="641">
        <f t="shared" si="2753"/>
        <v>0</v>
      </c>
      <c r="DJ866" s="641">
        <f t="shared" si="2754"/>
        <v>0</v>
      </c>
      <c r="DK866" s="640">
        <f t="shared" si="2754"/>
        <v>0</v>
      </c>
      <c r="DL866" s="640">
        <f t="shared" si="2754"/>
        <v>0</v>
      </c>
      <c r="DM866" s="640">
        <f t="shared" si="2754"/>
        <v>0</v>
      </c>
      <c r="DN866" s="640">
        <f t="shared" si="2754"/>
        <v>0</v>
      </c>
      <c r="DO866" s="640">
        <f t="shared" si="2754"/>
        <v>0</v>
      </c>
      <c r="DP866" s="639">
        <f t="shared" si="2754"/>
        <v>0</v>
      </c>
      <c r="DQ866" s="638">
        <f t="shared" si="2754"/>
        <v>0</v>
      </c>
      <c r="DR866" s="753">
        <f t="shared" si="2755"/>
        <v>18</v>
      </c>
      <c r="DS866" s="111">
        <f t="shared" si="2756"/>
        <v>18</v>
      </c>
      <c r="DT866" s="111">
        <f t="shared" si="2757"/>
        <v>18</v>
      </c>
      <c r="DU866" s="111">
        <f t="shared" si="2758"/>
        <v>18</v>
      </c>
      <c r="DV866" s="602"/>
      <c r="DW866" s="719"/>
      <c r="DX866" s="719"/>
      <c r="DY866" s="719"/>
      <c r="DZ866" s="719"/>
      <c r="EA866" s="719"/>
      <c r="EB866" s="719"/>
      <c r="EC866" s="719"/>
      <c r="ED866" s="909"/>
      <c r="EE866" s="603"/>
    </row>
    <row r="867" spans="1:135" s="604" customFormat="1" ht="15.75" customHeight="1">
      <c r="A867" s="718" t="str">
        <f>A515</f>
        <v>Oil purchase</v>
      </c>
      <c r="B867" s="907">
        <f t="shared" ref="B867:S867" si="2787">SUM(B518)</f>
        <v>2.1657936583963977E-2</v>
      </c>
      <c r="C867" s="907">
        <f t="shared" si="2787"/>
        <v>1.319780510585305E-2</v>
      </c>
      <c r="D867" s="907">
        <f t="shared" si="2787"/>
        <v>0</v>
      </c>
      <c r="E867" s="907">
        <f t="shared" si="2787"/>
        <v>3.1283686176836863E-2</v>
      </c>
      <c r="F867" s="907">
        <f t="shared" si="2787"/>
        <v>0</v>
      </c>
      <c r="G867" s="907">
        <f t="shared" si="2787"/>
        <v>0</v>
      </c>
      <c r="H867" s="907">
        <f t="shared" si="2787"/>
        <v>2.3462764632627642E-2</v>
      </c>
      <c r="I867" s="907">
        <f t="shared" si="2787"/>
        <v>7.0388293897882925E-2</v>
      </c>
      <c r="J867" s="907">
        <f t="shared" si="2787"/>
        <v>4.0221882227361679E-2</v>
      </c>
      <c r="K867" s="907">
        <f t="shared" si="2787"/>
        <v>3.5194146948941463E-2</v>
      </c>
      <c r="L867" s="907">
        <f t="shared" si="2787"/>
        <v>1.7597073474470731E-2</v>
      </c>
      <c r="M867" s="907">
        <f t="shared" si="2787"/>
        <v>0</v>
      </c>
      <c r="N867" s="907">
        <f t="shared" si="2787"/>
        <v>4.0221882227361679E-2</v>
      </c>
      <c r="O867" s="907">
        <f t="shared" si="2787"/>
        <v>4.0221882227361679E-2</v>
      </c>
      <c r="P867" s="907">
        <f t="shared" si="2787"/>
        <v>4.0221882227361679E-2</v>
      </c>
      <c r="Q867" s="907">
        <f t="shared" si="2787"/>
        <v>3.5194146948941463E-2</v>
      </c>
      <c r="R867" s="907">
        <f t="shared" si="2787"/>
        <v>4.0221882227361679E-2</v>
      </c>
      <c r="S867" s="907">
        <f t="shared" si="2787"/>
        <v>3.1283686176836863E-2</v>
      </c>
      <c r="T867" s="906"/>
      <c r="U867" s="907">
        <f t="shared" ref="U867:AL867" si="2788">SUM(U518)</f>
        <v>4.0221882227361679E-2</v>
      </c>
      <c r="V867" s="907">
        <f t="shared" si="2788"/>
        <v>3.5194146948941463E-2</v>
      </c>
      <c r="W867" s="907">
        <f t="shared" si="2788"/>
        <v>3.5194146948941463E-2</v>
      </c>
      <c r="X867" s="907">
        <f t="shared" si="2788"/>
        <v>4.6925529265255284E-2</v>
      </c>
      <c r="Y867" s="907">
        <f t="shared" si="2788"/>
        <v>0</v>
      </c>
      <c r="Z867" s="907">
        <f t="shared" si="2788"/>
        <v>0</v>
      </c>
      <c r="AA867" s="907">
        <f t="shared" si="2788"/>
        <v>0</v>
      </c>
      <c r="AB867" s="907">
        <f t="shared" si="2788"/>
        <v>0</v>
      </c>
      <c r="AC867" s="907">
        <f t="shared" si="2788"/>
        <v>0</v>
      </c>
      <c r="AD867" s="907">
        <f t="shared" si="2788"/>
        <v>3.5194146948941463E-2</v>
      </c>
      <c r="AE867" s="907">
        <f t="shared" si="2788"/>
        <v>0</v>
      </c>
      <c r="AF867" s="907">
        <f t="shared" si="2788"/>
        <v>0</v>
      </c>
      <c r="AG867" s="907">
        <f t="shared" si="2788"/>
        <v>0</v>
      </c>
      <c r="AH867" s="907">
        <f t="shared" si="2788"/>
        <v>3.5194146948941463E-2</v>
      </c>
      <c r="AI867" s="907">
        <f t="shared" si="2788"/>
        <v>3.5194146948941463E-2</v>
      </c>
      <c r="AJ867" s="907">
        <f t="shared" si="2788"/>
        <v>3.1283686176836863E-2</v>
      </c>
      <c r="AK867" s="907">
        <f t="shared" si="2788"/>
        <v>2.8155317559153171E-2</v>
      </c>
      <c r="AL867" s="907">
        <f t="shared" si="2788"/>
        <v>3.1283686176836863E-2</v>
      </c>
      <c r="AM867" s="906"/>
      <c r="AN867" s="907">
        <f t="shared" ref="AN867:BE867" si="2789">SUM(AN518)</f>
        <v>7.0388293897882939E-2</v>
      </c>
      <c r="AO867" s="907">
        <f t="shared" si="2789"/>
        <v>4.6925529265255284E-2</v>
      </c>
      <c r="AP867" s="907">
        <f t="shared" si="2789"/>
        <v>0.11731382316313822</v>
      </c>
      <c r="AQ867" s="907">
        <f t="shared" si="2789"/>
        <v>4.6925529265255284E-2</v>
      </c>
      <c r="AR867" s="907">
        <f t="shared" si="2789"/>
        <v>0.10055470556840419</v>
      </c>
      <c r="AS867" s="907">
        <f t="shared" si="2789"/>
        <v>5.6310635118306342E-2</v>
      </c>
      <c r="AT867" s="907">
        <f t="shared" si="2789"/>
        <v>4.0221882227361679E-2</v>
      </c>
      <c r="AU867" s="907">
        <f t="shared" si="2789"/>
        <v>4.6925529265255284E-2</v>
      </c>
      <c r="AV867" s="907">
        <f t="shared" si="2789"/>
        <v>0.10055470556840419</v>
      </c>
      <c r="AW867" s="907">
        <f t="shared" si="2789"/>
        <v>0</v>
      </c>
      <c r="AX867" s="907">
        <f t="shared" si="2789"/>
        <v>3.5194146948941463E-2</v>
      </c>
      <c r="AY867" s="907">
        <f t="shared" si="2789"/>
        <v>0</v>
      </c>
      <c r="AZ867" s="907">
        <f t="shared" si="2789"/>
        <v>5.6310635118306342E-2</v>
      </c>
      <c r="BA867" s="907">
        <f t="shared" si="2789"/>
        <v>4.0221882227361679E-2</v>
      </c>
      <c r="BB867" s="907">
        <f t="shared" si="2789"/>
        <v>0</v>
      </c>
      <c r="BC867" s="907">
        <f t="shared" si="2789"/>
        <v>2.0110941113680839E-2</v>
      </c>
      <c r="BD867" s="907">
        <f t="shared" si="2789"/>
        <v>7.0388293897882925E-2</v>
      </c>
      <c r="BE867" s="907">
        <f t="shared" si="2789"/>
        <v>0.10055470556840419</v>
      </c>
      <c r="BF867" s="906"/>
      <c r="BG867" s="907">
        <f t="shared" ref="BG867:BX867" si="2790">SUM(BG518)</f>
        <v>0.10055470556840419</v>
      </c>
      <c r="BH867" s="907">
        <f t="shared" si="2790"/>
        <v>4.6925529265255284E-2</v>
      </c>
      <c r="BI867" s="907">
        <f t="shared" si="2790"/>
        <v>0.17597073474470734</v>
      </c>
      <c r="BJ867" s="907">
        <f t="shared" si="2790"/>
        <v>0.14077658779576588</v>
      </c>
      <c r="BK867" s="907">
        <f t="shared" si="2790"/>
        <v>0.14077658779576588</v>
      </c>
      <c r="BL867" s="907">
        <f t="shared" si="2790"/>
        <v>4.6925529265255284E-2</v>
      </c>
      <c r="BM867" s="907">
        <f t="shared" si="2790"/>
        <v>4.0221882227361679E-2</v>
      </c>
      <c r="BN867" s="907">
        <f t="shared" si="2790"/>
        <v>5.6308841843088417E-3</v>
      </c>
      <c r="BO867" s="907">
        <f t="shared" si="2790"/>
        <v>0.10055470556840419</v>
      </c>
      <c r="BP867" s="907">
        <f t="shared" si="2790"/>
        <v>4.0221882227361679E-2</v>
      </c>
      <c r="BQ867" s="907">
        <f t="shared" si="2790"/>
        <v>4.0221882227361679E-2</v>
      </c>
      <c r="BR867" s="907">
        <f t="shared" si="2790"/>
        <v>0</v>
      </c>
      <c r="BS867" s="907">
        <f t="shared" si="2790"/>
        <v>0</v>
      </c>
      <c r="BT867" s="907">
        <f t="shared" si="2790"/>
        <v>2.3462764632627642E-2</v>
      </c>
      <c r="BU867" s="907">
        <f t="shared" si="2790"/>
        <v>0</v>
      </c>
      <c r="BV867" s="907">
        <f t="shared" si="2790"/>
        <v>0</v>
      </c>
      <c r="BW867" s="907">
        <f t="shared" si="2790"/>
        <v>0.10055470556840419</v>
      </c>
      <c r="BX867" s="907">
        <f t="shared" si="2790"/>
        <v>0</v>
      </c>
      <c r="BY867" s="906"/>
      <c r="BZ867" s="907">
        <f>SUM(BZ518)</f>
        <v>4.6925529265255284E-2</v>
      </c>
      <c r="CA867" s="907">
        <f>SUM(CA518)</f>
        <v>4.6925529265255284E-2</v>
      </c>
      <c r="CB867" s="907">
        <f>SUM(CB518)</f>
        <v>4.6925529265255284E-2</v>
      </c>
      <c r="CC867" s="907">
        <f>SUM(CC518)</f>
        <v>8.446595267745953E-2</v>
      </c>
      <c r="CD867" s="723">
        <f t="shared" si="2747"/>
        <v>2.5623791074080023E-2</v>
      </c>
      <c r="CE867" s="723">
        <f t="shared" si="2748"/>
        <v>1.9182206680305992E-2</v>
      </c>
      <c r="CF867" s="723">
        <f t="shared" si="2749"/>
        <v>5.1974213440668916E-2</v>
      </c>
      <c r="CG867" s="790">
        <f t="shared" si="2750"/>
        <v>5.1676727895392273E-2</v>
      </c>
      <c r="CH867" s="1376">
        <f t="shared" si="2751"/>
        <v>0</v>
      </c>
      <c r="CI867" s="1377">
        <f t="shared" si="2751"/>
        <v>0</v>
      </c>
      <c r="CJ867" s="1378">
        <f t="shared" si="2751"/>
        <v>0</v>
      </c>
      <c r="CK867" s="1378">
        <f t="shared" si="2751"/>
        <v>0</v>
      </c>
      <c r="CL867" s="1378">
        <f t="shared" si="2751"/>
        <v>1.319780510585305E-2</v>
      </c>
      <c r="CM867" s="1378">
        <f t="shared" si="2751"/>
        <v>1.7597073474470731E-2</v>
      </c>
      <c r="CN867" s="1378">
        <f t="shared" si="2751"/>
        <v>2.1657936583963977E-2</v>
      </c>
      <c r="CO867" s="1379">
        <f t="shared" si="2751"/>
        <v>2.3462764632627642E-2</v>
      </c>
      <c r="CP867" s="1379">
        <f t="shared" si="2751"/>
        <v>3.1283686176836863E-2</v>
      </c>
      <c r="CQ867" s="1379">
        <f t="shared" si="2751"/>
        <v>3.1283686176836863E-2</v>
      </c>
      <c r="CR867" s="1379">
        <f t="shared" si="2752"/>
        <v>3.5194146948941463E-2</v>
      </c>
      <c r="CS867" s="1378">
        <f t="shared" si="2752"/>
        <v>3.5194146948941463E-2</v>
      </c>
      <c r="CT867" s="1378">
        <f t="shared" si="2752"/>
        <v>4.0221882227361679E-2</v>
      </c>
      <c r="CU867" s="1378">
        <f t="shared" si="2752"/>
        <v>4.0221882227361679E-2</v>
      </c>
      <c r="CV867" s="1378">
        <f t="shared" si="2752"/>
        <v>4.0221882227361679E-2</v>
      </c>
      <c r="CW867" s="1378">
        <f t="shared" si="2752"/>
        <v>4.0221882227361679E-2</v>
      </c>
      <c r="CX867" s="1377">
        <f t="shared" si="2752"/>
        <v>4.0221882227361679E-2</v>
      </c>
      <c r="CY867" s="1380">
        <f t="shared" si="2752"/>
        <v>7.0388293897882925E-2</v>
      </c>
      <c r="CZ867" s="638">
        <f t="shared" si="2753"/>
        <v>0</v>
      </c>
      <c r="DA867" s="639">
        <f t="shared" si="2753"/>
        <v>0</v>
      </c>
      <c r="DB867" s="640">
        <f t="shared" si="2753"/>
        <v>0</v>
      </c>
      <c r="DC867" s="640">
        <f t="shared" si="2753"/>
        <v>0</v>
      </c>
      <c r="DD867" s="640">
        <f t="shared" si="2753"/>
        <v>0</v>
      </c>
      <c r="DE867" s="640">
        <f t="shared" si="2753"/>
        <v>0</v>
      </c>
      <c r="DF867" s="640">
        <f t="shared" si="2753"/>
        <v>0</v>
      </c>
      <c r="DG867" s="641">
        <f t="shared" si="2753"/>
        <v>0</v>
      </c>
      <c r="DH867" s="641">
        <f t="shared" si="2753"/>
        <v>2.8155317559153171E-2</v>
      </c>
      <c r="DI867" s="641">
        <f t="shared" si="2753"/>
        <v>3.1283686176836863E-2</v>
      </c>
      <c r="DJ867" s="641">
        <f t="shared" si="2754"/>
        <v>3.1283686176836863E-2</v>
      </c>
      <c r="DK867" s="640">
        <f t="shared" si="2754"/>
        <v>3.5194146948941463E-2</v>
      </c>
      <c r="DL867" s="640">
        <f t="shared" si="2754"/>
        <v>3.5194146948941463E-2</v>
      </c>
      <c r="DM867" s="640">
        <f t="shared" si="2754"/>
        <v>3.5194146948941463E-2</v>
      </c>
      <c r="DN867" s="640">
        <f t="shared" si="2754"/>
        <v>3.5194146948941463E-2</v>
      </c>
      <c r="DO867" s="640">
        <f t="shared" si="2754"/>
        <v>3.5194146948941463E-2</v>
      </c>
      <c r="DP867" s="639">
        <f t="shared" si="2754"/>
        <v>4.0221882227361679E-2</v>
      </c>
      <c r="DQ867" s="638">
        <f t="shared" si="2754"/>
        <v>4.6925529265255284E-2</v>
      </c>
      <c r="DR867" s="753">
        <f t="shared" si="2755"/>
        <v>18</v>
      </c>
      <c r="DS867" s="111">
        <f t="shared" si="2756"/>
        <v>18</v>
      </c>
      <c r="DT867" s="111">
        <f t="shared" si="2757"/>
        <v>18</v>
      </c>
      <c r="DU867" s="111">
        <f t="shared" si="2758"/>
        <v>18</v>
      </c>
      <c r="DV867" s="602"/>
      <c r="DW867" s="719"/>
      <c r="DX867" s="719"/>
      <c r="DY867" s="719"/>
      <c r="DZ867" s="719"/>
      <c r="EA867" s="719"/>
      <c r="EB867" s="719"/>
      <c r="EC867" s="719"/>
      <c r="ED867" s="909"/>
      <c r="EE867" s="603"/>
    </row>
    <row r="868" spans="1:135" s="604" customFormat="1" ht="15.75" customHeight="1">
      <c r="A868" s="718" t="str">
        <f>A521</f>
        <v>Milk purchase</v>
      </c>
      <c r="B868" s="907">
        <f t="shared" ref="B868:S868" si="2791">SUM(B524)</f>
        <v>0</v>
      </c>
      <c r="C868" s="907">
        <f t="shared" si="2791"/>
        <v>0</v>
      </c>
      <c r="D868" s="907">
        <f t="shared" si="2791"/>
        <v>0</v>
      </c>
      <c r="E868" s="907">
        <f t="shared" si="2791"/>
        <v>0</v>
      </c>
      <c r="F868" s="907">
        <f t="shared" si="2791"/>
        <v>0</v>
      </c>
      <c r="G868" s="907">
        <f t="shared" si="2791"/>
        <v>0</v>
      </c>
      <c r="H868" s="907">
        <f t="shared" si="2791"/>
        <v>0</v>
      </c>
      <c r="I868" s="907">
        <f t="shared" si="2791"/>
        <v>5.0062266500622662E-2</v>
      </c>
      <c r="J868" s="907">
        <f t="shared" si="2791"/>
        <v>0</v>
      </c>
      <c r="K868" s="907">
        <f t="shared" si="2791"/>
        <v>0</v>
      </c>
      <c r="L868" s="907">
        <f t="shared" si="2791"/>
        <v>3.7546699875466998E-3</v>
      </c>
      <c r="M868" s="907">
        <f t="shared" si="2791"/>
        <v>0</v>
      </c>
      <c r="N868" s="907">
        <f t="shared" si="2791"/>
        <v>0</v>
      </c>
      <c r="O868" s="907">
        <f t="shared" si="2791"/>
        <v>0</v>
      </c>
      <c r="P868" s="907">
        <f t="shared" si="2791"/>
        <v>0</v>
      </c>
      <c r="Q868" s="907">
        <f t="shared" si="2791"/>
        <v>0</v>
      </c>
      <c r="R868" s="907">
        <f t="shared" si="2791"/>
        <v>0</v>
      </c>
      <c r="S868" s="907">
        <f t="shared" si="2791"/>
        <v>0</v>
      </c>
      <c r="T868" s="906"/>
      <c r="U868" s="907">
        <f t="shared" ref="U868:AL868" si="2792">SUM(U524)</f>
        <v>7.1517523572318096E-4</v>
      </c>
      <c r="V868" s="907">
        <f t="shared" si="2792"/>
        <v>0</v>
      </c>
      <c r="W868" s="907">
        <f t="shared" si="2792"/>
        <v>5.0062266500622661E-3</v>
      </c>
      <c r="X868" s="907">
        <f t="shared" si="2792"/>
        <v>0</v>
      </c>
      <c r="Y868" s="907">
        <f t="shared" si="2792"/>
        <v>0</v>
      </c>
      <c r="Z868" s="907">
        <f t="shared" si="2792"/>
        <v>0</v>
      </c>
      <c r="AA868" s="907">
        <f t="shared" si="2792"/>
        <v>0</v>
      </c>
      <c r="AB868" s="907">
        <f t="shared" si="2792"/>
        <v>0</v>
      </c>
      <c r="AC868" s="907">
        <f t="shared" si="2792"/>
        <v>0</v>
      </c>
      <c r="AD868" s="907">
        <f t="shared" si="2792"/>
        <v>0</v>
      </c>
      <c r="AE868" s="907">
        <f t="shared" si="2792"/>
        <v>0</v>
      </c>
      <c r="AF868" s="907">
        <f t="shared" si="2792"/>
        <v>0</v>
      </c>
      <c r="AG868" s="907">
        <f t="shared" si="2792"/>
        <v>0</v>
      </c>
      <c r="AH868" s="907">
        <f t="shared" si="2792"/>
        <v>0</v>
      </c>
      <c r="AI868" s="907">
        <f t="shared" si="2792"/>
        <v>0</v>
      </c>
      <c r="AJ868" s="907">
        <f t="shared" si="2792"/>
        <v>0</v>
      </c>
      <c r="AK868" s="907">
        <f t="shared" si="2792"/>
        <v>0</v>
      </c>
      <c r="AL868" s="907">
        <f t="shared" si="2792"/>
        <v>0</v>
      </c>
      <c r="AM868" s="906"/>
      <c r="AN868" s="907">
        <f t="shared" ref="AN868:BE868" si="2793">SUM(AN524)</f>
        <v>0</v>
      </c>
      <c r="AO868" s="907">
        <f t="shared" si="2793"/>
        <v>1.0012453300124532E-2</v>
      </c>
      <c r="AP868" s="907">
        <f t="shared" si="2793"/>
        <v>0</v>
      </c>
      <c r="AQ868" s="907">
        <f t="shared" si="2793"/>
        <v>0</v>
      </c>
      <c r="AR868" s="907">
        <f t="shared" si="2793"/>
        <v>0</v>
      </c>
      <c r="AS868" s="907">
        <f t="shared" si="2793"/>
        <v>1.2014943960149439E-2</v>
      </c>
      <c r="AT868" s="907">
        <f t="shared" si="2793"/>
        <v>0</v>
      </c>
      <c r="AU868" s="907">
        <f t="shared" si="2793"/>
        <v>0</v>
      </c>
      <c r="AV868" s="907">
        <f t="shared" si="2793"/>
        <v>0</v>
      </c>
      <c r="AW868" s="907">
        <f t="shared" si="2793"/>
        <v>8.5821028286781707E-3</v>
      </c>
      <c r="AX868" s="907">
        <f t="shared" si="2793"/>
        <v>0</v>
      </c>
      <c r="AY868" s="907">
        <f t="shared" si="2793"/>
        <v>0</v>
      </c>
      <c r="AZ868" s="907">
        <f t="shared" si="2793"/>
        <v>0</v>
      </c>
      <c r="BA868" s="907">
        <f t="shared" si="2793"/>
        <v>0</v>
      </c>
      <c r="BB868" s="907">
        <f t="shared" si="2793"/>
        <v>0</v>
      </c>
      <c r="BC868" s="907">
        <f t="shared" si="2793"/>
        <v>0</v>
      </c>
      <c r="BD868" s="907">
        <f t="shared" si="2793"/>
        <v>0</v>
      </c>
      <c r="BE868" s="907">
        <f t="shared" si="2793"/>
        <v>0</v>
      </c>
      <c r="BF868" s="906"/>
      <c r="BG868" s="907">
        <f t="shared" ref="BG868:BX868" si="2794">SUM(BG524)</f>
        <v>2.8607009428927238E-3</v>
      </c>
      <c r="BH868" s="907">
        <f t="shared" si="2794"/>
        <v>1.0012453300124532E-2</v>
      </c>
      <c r="BI868" s="907">
        <f t="shared" si="2794"/>
        <v>5.0062266500622661E-3</v>
      </c>
      <c r="BJ868" s="907">
        <f t="shared" si="2794"/>
        <v>0</v>
      </c>
      <c r="BK868" s="907">
        <f t="shared" si="2794"/>
        <v>0</v>
      </c>
      <c r="BL868" s="907">
        <f t="shared" si="2794"/>
        <v>0</v>
      </c>
      <c r="BM868" s="907">
        <f t="shared" si="2794"/>
        <v>0</v>
      </c>
      <c r="BN868" s="907">
        <f t="shared" si="2794"/>
        <v>0</v>
      </c>
      <c r="BO868" s="907">
        <f t="shared" si="2794"/>
        <v>0</v>
      </c>
      <c r="BP868" s="907">
        <f t="shared" si="2794"/>
        <v>0</v>
      </c>
      <c r="BQ868" s="907">
        <f t="shared" si="2794"/>
        <v>0</v>
      </c>
      <c r="BR868" s="907">
        <f t="shared" si="2794"/>
        <v>0</v>
      </c>
      <c r="BS868" s="907">
        <f t="shared" si="2794"/>
        <v>0</v>
      </c>
      <c r="BT868" s="907">
        <f t="shared" si="2794"/>
        <v>0</v>
      </c>
      <c r="BU868" s="907">
        <f t="shared" si="2794"/>
        <v>0</v>
      </c>
      <c r="BV868" s="907">
        <f t="shared" si="2794"/>
        <v>0</v>
      </c>
      <c r="BW868" s="907">
        <f t="shared" si="2794"/>
        <v>7.1517523572318092E-3</v>
      </c>
      <c r="BX868" s="907">
        <f t="shared" si="2794"/>
        <v>0</v>
      </c>
      <c r="BY868" s="906"/>
      <c r="BZ868" s="907">
        <f>SUM(BZ524)</f>
        <v>0</v>
      </c>
      <c r="CA868" s="907">
        <f>SUM(CA524)</f>
        <v>0</v>
      </c>
      <c r="CB868" s="907">
        <f>SUM(CB524)</f>
        <v>5.0062266500622661E-3</v>
      </c>
      <c r="CC868" s="907">
        <f>SUM(CC524)</f>
        <v>6.0074719800747196E-3</v>
      </c>
      <c r="CD868" s="723">
        <f t="shared" si="2747"/>
        <v>2.3466687422166871E-4</v>
      </c>
      <c r="CE868" s="723">
        <f t="shared" si="2748"/>
        <v>4.4698452232698796E-5</v>
      </c>
      <c r="CF868" s="723">
        <f t="shared" si="2749"/>
        <v>1.1621597580501689E-3</v>
      </c>
      <c r="CG868" s="790">
        <f t="shared" si="2750"/>
        <v>9.3866749688667494E-4</v>
      </c>
      <c r="CH868" s="1376">
        <f t="shared" si="2751"/>
        <v>0</v>
      </c>
      <c r="CI868" s="1377">
        <f t="shared" si="2751"/>
        <v>0</v>
      </c>
      <c r="CJ868" s="1378">
        <f t="shared" si="2751"/>
        <v>0</v>
      </c>
      <c r="CK868" s="1378">
        <f t="shared" si="2751"/>
        <v>0</v>
      </c>
      <c r="CL868" s="1378">
        <f t="shared" si="2751"/>
        <v>0</v>
      </c>
      <c r="CM868" s="1378">
        <f t="shared" si="2751"/>
        <v>0</v>
      </c>
      <c r="CN868" s="1378">
        <f t="shared" si="2751"/>
        <v>0</v>
      </c>
      <c r="CO868" s="1379">
        <f t="shared" si="2751"/>
        <v>0</v>
      </c>
      <c r="CP868" s="1379">
        <f t="shared" si="2751"/>
        <v>0</v>
      </c>
      <c r="CQ868" s="1379">
        <f t="shared" si="2751"/>
        <v>0</v>
      </c>
      <c r="CR868" s="1379">
        <f t="shared" si="2752"/>
        <v>0</v>
      </c>
      <c r="CS868" s="1378">
        <f t="shared" si="2752"/>
        <v>0</v>
      </c>
      <c r="CT868" s="1378">
        <f t="shared" si="2752"/>
        <v>0</v>
      </c>
      <c r="CU868" s="1378">
        <f t="shared" si="2752"/>
        <v>0</v>
      </c>
      <c r="CV868" s="1378">
        <f t="shared" si="2752"/>
        <v>0</v>
      </c>
      <c r="CW868" s="1378">
        <f t="shared" si="2752"/>
        <v>0</v>
      </c>
      <c r="CX868" s="1377">
        <f t="shared" si="2752"/>
        <v>3.7546699875466998E-3</v>
      </c>
      <c r="CY868" s="1380">
        <f t="shared" si="2752"/>
        <v>5.0062266500622662E-2</v>
      </c>
      <c r="CZ868" s="638">
        <f t="shared" si="2753"/>
        <v>0</v>
      </c>
      <c r="DA868" s="639">
        <f t="shared" si="2753"/>
        <v>0</v>
      </c>
      <c r="DB868" s="640">
        <f t="shared" si="2753"/>
        <v>0</v>
      </c>
      <c r="DC868" s="640">
        <f t="shared" si="2753"/>
        <v>0</v>
      </c>
      <c r="DD868" s="640">
        <f t="shared" si="2753"/>
        <v>0</v>
      </c>
      <c r="DE868" s="640">
        <f t="shared" si="2753"/>
        <v>0</v>
      </c>
      <c r="DF868" s="640">
        <f t="shared" si="2753"/>
        <v>0</v>
      </c>
      <c r="DG868" s="641">
        <f t="shared" si="2753"/>
        <v>0</v>
      </c>
      <c r="DH868" s="641">
        <f t="shared" si="2753"/>
        <v>0</v>
      </c>
      <c r="DI868" s="641">
        <f t="shared" si="2753"/>
        <v>0</v>
      </c>
      <c r="DJ868" s="641">
        <f t="shared" si="2754"/>
        <v>0</v>
      </c>
      <c r="DK868" s="640">
        <f t="shared" si="2754"/>
        <v>0</v>
      </c>
      <c r="DL868" s="640">
        <f t="shared" si="2754"/>
        <v>0</v>
      </c>
      <c r="DM868" s="640">
        <f t="shared" si="2754"/>
        <v>0</v>
      </c>
      <c r="DN868" s="640">
        <f t="shared" si="2754"/>
        <v>0</v>
      </c>
      <c r="DO868" s="640">
        <f t="shared" si="2754"/>
        <v>0</v>
      </c>
      <c r="DP868" s="639">
        <f t="shared" si="2754"/>
        <v>7.1517523572318096E-4</v>
      </c>
      <c r="DQ868" s="638">
        <f t="shared" si="2754"/>
        <v>5.0062266500622661E-3</v>
      </c>
      <c r="DR868" s="753">
        <f t="shared" si="2755"/>
        <v>18</v>
      </c>
      <c r="DS868" s="111">
        <f t="shared" si="2756"/>
        <v>18</v>
      </c>
      <c r="DT868" s="111">
        <f t="shared" si="2757"/>
        <v>18</v>
      </c>
      <c r="DU868" s="111">
        <f t="shared" si="2758"/>
        <v>18</v>
      </c>
      <c r="DV868" s="602"/>
      <c r="DW868" s="719"/>
      <c r="DX868" s="719"/>
      <c r="DY868" s="719"/>
      <c r="DZ868" s="719"/>
      <c r="EA868" s="719"/>
      <c r="EB868" s="719"/>
      <c r="EC868" s="719"/>
      <c r="ED868" s="909"/>
      <c r="EE868" s="603"/>
    </row>
    <row r="869" spans="1:135" s="604" customFormat="1" ht="15.75" customHeight="1">
      <c r="A869" s="718" t="str">
        <f>A527</f>
        <v>Eggs purchase</v>
      </c>
      <c r="B869" s="907">
        <f>SUM(B530)</f>
        <v>0</v>
      </c>
      <c r="C869" s="907">
        <f t="shared" ref="C869:S869" si="2795">SUM(C530)</f>
        <v>0</v>
      </c>
      <c r="D869" s="907">
        <f t="shared" si="2795"/>
        <v>0</v>
      </c>
      <c r="E869" s="907">
        <f t="shared" si="2795"/>
        <v>8.100560398505605E-3</v>
      </c>
      <c r="F869" s="907">
        <f t="shared" si="2795"/>
        <v>0</v>
      </c>
      <c r="G869" s="907">
        <f t="shared" si="2795"/>
        <v>0</v>
      </c>
      <c r="H869" s="907">
        <f t="shared" si="2795"/>
        <v>0</v>
      </c>
      <c r="I869" s="907">
        <f t="shared" si="2795"/>
        <v>0</v>
      </c>
      <c r="J869" s="907">
        <f t="shared" si="2795"/>
        <v>0</v>
      </c>
      <c r="K869" s="907">
        <f t="shared" si="2795"/>
        <v>0</v>
      </c>
      <c r="L869" s="907">
        <f t="shared" si="2795"/>
        <v>7.722991905354918E-3</v>
      </c>
      <c r="M869" s="907">
        <f t="shared" si="2795"/>
        <v>0</v>
      </c>
      <c r="N869" s="907">
        <f t="shared" si="2795"/>
        <v>0</v>
      </c>
      <c r="O869" s="907">
        <f t="shared" si="2795"/>
        <v>0</v>
      </c>
      <c r="P869" s="907">
        <f t="shared" si="2795"/>
        <v>0</v>
      </c>
      <c r="Q869" s="907">
        <f t="shared" si="2795"/>
        <v>0</v>
      </c>
      <c r="R869" s="907">
        <f t="shared" si="2795"/>
        <v>0</v>
      </c>
      <c r="S869" s="907">
        <f t="shared" si="2795"/>
        <v>1.3729763387297634E-2</v>
      </c>
      <c r="T869" s="906"/>
      <c r="U869" s="907">
        <f>SUM(U530)</f>
        <v>0</v>
      </c>
      <c r="V869" s="907">
        <f t="shared" ref="V869:AL869" si="2796">SUM(V530)</f>
        <v>0</v>
      </c>
      <c r="W869" s="907">
        <f t="shared" si="2796"/>
        <v>0</v>
      </c>
      <c r="X869" s="907">
        <f t="shared" si="2796"/>
        <v>1.2150840597758407E-2</v>
      </c>
      <c r="Y869" s="907">
        <f t="shared" si="2796"/>
        <v>0</v>
      </c>
      <c r="Z869" s="907">
        <f t="shared" si="2796"/>
        <v>0</v>
      </c>
      <c r="AA869" s="907">
        <f t="shared" si="2796"/>
        <v>0</v>
      </c>
      <c r="AB869" s="907">
        <f t="shared" si="2796"/>
        <v>0</v>
      </c>
      <c r="AC869" s="907">
        <f t="shared" si="2796"/>
        <v>0</v>
      </c>
      <c r="AD869" s="907">
        <f t="shared" si="2796"/>
        <v>0</v>
      </c>
      <c r="AE869" s="907">
        <f t="shared" si="2796"/>
        <v>0</v>
      </c>
      <c r="AF869" s="907">
        <f t="shared" si="2796"/>
        <v>0</v>
      </c>
      <c r="AG869" s="907">
        <f t="shared" si="2796"/>
        <v>0</v>
      </c>
      <c r="AH869" s="907">
        <f t="shared" si="2796"/>
        <v>0</v>
      </c>
      <c r="AI869" s="907">
        <f t="shared" si="2796"/>
        <v>0</v>
      </c>
      <c r="AJ869" s="907">
        <f t="shared" si="2796"/>
        <v>0</v>
      </c>
      <c r="AK869" s="907">
        <f t="shared" si="2796"/>
        <v>0</v>
      </c>
      <c r="AL869" s="907">
        <f t="shared" si="2796"/>
        <v>1.3729763387297634E-2</v>
      </c>
      <c r="AM869" s="906"/>
      <c r="AN869" s="907">
        <f>SUM(AN530)</f>
        <v>0</v>
      </c>
      <c r="AO869" s="907">
        <f t="shared" ref="AO869:BE869" si="2797">SUM(AO530)</f>
        <v>0</v>
      </c>
      <c r="AP869" s="907">
        <f t="shared" si="2797"/>
        <v>0</v>
      </c>
      <c r="AQ869" s="907">
        <f t="shared" si="2797"/>
        <v>0</v>
      </c>
      <c r="AR869" s="907">
        <f t="shared" si="2797"/>
        <v>0</v>
      </c>
      <c r="AS869" s="907">
        <f t="shared" si="2797"/>
        <v>0</v>
      </c>
      <c r="AT869" s="907">
        <f t="shared" si="2797"/>
        <v>0</v>
      </c>
      <c r="AU869" s="907">
        <f t="shared" si="2797"/>
        <v>0</v>
      </c>
      <c r="AV869" s="907">
        <f t="shared" si="2797"/>
        <v>0</v>
      </c>
      <c r="AW869" s="907">
        <f t="shared" si="2797"/>
        <v>0</v>
      </c>
      <c r="AX869" s="907">
        <f t="shared" si="2797"/>
        <v>0</v>
      </c>
      <c r="AY869" s="907">
        <f t="shared" si="2797"/>
        <v>0</v>
      </c>
      <c r="AZ869" s="907">
        <f t="shared" si="2797"/>
        <v>0</v>
      </c>
      <c r="BA869" s="907">
        <f t="shared" si="2797"/>
        <v>1.7652552926525528E-2</v>
      </c>
      <c r="BB869" s="907">
        <f t="shared" si="2797"/>
        <v>0</v>
      </c>
      <c r="BC869" s="907">
        <f t="shared" si="2797"/>
        <v>0</v>
      </c>
      <c r="BD869" s="907">
        <f t="shared" si="2797"/>
        <v>0</v>
      </c>
      <c r="BE869" s="907">
        <f t="shared" si="2797"/>
        <v>1.7652552926525528E-2</v>
      </c>
      <c r="BF869" s="906"/>
      <c r="BG869" s="907">
        <f>SUM(BG530)</f>
        <v>1.1179950186799503E-3</v>
      </c>
      <c r="BH869" s="907">
        <f t="shared" ref="BH869:BX869" si="2798">SUM(BH530)</f>
        <v>0</v>
      </c>
      <c r="BI869" s="907">
        <f t="shared" si="2798"/>
        <v>0</v>
      </c>
      <c r="BJ869" s="907">
        <f t="shared" si="2798"/>
        <v>0</v>
      </c>
      <c r="BK869" s="907">
        <f t="shared" si="2798"/>
        <v>0</v>
      </c>
      <c r="BL869" s="907">
        <f t="shared" si="2798"/>
        <v>1.0983810709838107E-3</v>
      </c>
      <c r="BM869" s="907">
        <f t="shared" si="2798"/>
        <v>9.4146948941469487E-4</v>
      </c>
      <c r="BN869" s="907">
        <f t="shared" si="2798"/>
        <v>1.318057285180573E-3</v>
      </c>
      <c r="BO869" s="907">
        <f t="shared" si="2798"/>
        <v>1.1179950186799503E-3</v>
      </c>
      <c r="BP869" s="907">
        <f t="shared" si="2798"/>
        <v>0</v>
      </c>
      <c r="BQ869" s="907">
        <f t="shared" si="2798"/>
        <v>0</v>
      </c>
      <c r="BR869" s="907">
        <f t="shared" si="2798"/>
        <v>0</v>
      </c>
      <c r="BS869" s="907">
        <f t="shared" si="2798"/>
        <v>0</v>
      </c>
      <c r="BT869" s="907">
        <f t="shared" si="2798"/>
        <v>0</v>
      </c>
      <c r="BU869" s="907">
        <f t="shared" si="2798"/>
        <v>0</v>
      </c>
      <c r="BV869" s="907">
        <f t="shared" si="2798"/>
        <v>0</v>
      </c>
      <c r="BW869" s="907">
        <f t="shared" si="2798"/>
        <v>0</v>
      </c>
      <c r="BX869" s="907">
        <f t="shared" si="2798"/>
        <v>0</v>
      </c>
      <c r="BY869" s="906"/>
      <c r="BZ869" s="907">
        <f>SUM(BZ530)</f>
        <v>0</v>
      </c>
      <c r="CA869" s="907">
        <f>SUM(CA530)</f>
        <v>0</v>
      </c>
      <c r="CB869" s="907">
        <f>SUM(CB530)</f>
        <v>0</v>
      </c>
      <c r="CC869" s="907">
        <f>SUM(CC530)</f>
        <v>1.2356787048567871E-3</v>
      </c>
      <c r="CD869" s="723"/>
      <c r="CE869" s="723"/>
      <c r="CF869" s="723"/>
      <c r="CG869" s="790"/>
      <c r="CH869" s="1376"/>
      <c r="CI869" s="1377"/>
      <c r="CJ869" s="1378"/>
      <c r="CK869" s="1378"/>
      <c r="CL869" s="1378"/>
      <c r="CM869" s="1378"/>
      <c r="CN869" s="1378"/>
      <c r="CO869" s="1379"/>
      <c r="CP869" s="1379"/>
      <c r="CQ869" s="1379"/>
      <c r="CR869" s="1379"/>
      <c r="CS869" s="1378"/>
      <c r="CT869" s="1378"/>
      <c r="CU869" s="1378"/>
      <c r="CV869" s="1378"/>
      <c r="CW869" s="1378"/>
      <c r="CX869" s="1377"/>
      <c r="CY869" s="1380"/>
      <c r="CZ869" s="638"/>
      <c r="DA869" s="639"/>
      <c r="DB869" s="640"/>
      <c r="DC869" s="640"/>
      <c r="DD869" s="640"/>
      <c r="DE869" s="640"/>
      <c r="DF869" s="640"/>
      <c r="DG869" s="641"/>
      <c r="DH869" s="641"/>
      <c r="DI869" s="641"/>
      <c r="DJ869" s="641"/>
      <c r="DK869" s="640"/>
      <c r="DL869" s="640"/>
      <c r="DM869" s="640"/>
      <c r="DN869" s="640"/>
      <c r="DO869" s="640"/>
      <c r="DP869" s="639"/>
      <c r="DQ869" s="638"/>
      <c r="DR869" s="753"/>
      <c r="DS869" s="111"/>
      <c r="DT869" s="111"/>
      <c r="DU869" s="111"/>
      <c r="DV869" s="602"/>
      <c r="DW869" s="719"/>
      <c r="DX869" s="719"/>
      <c r="DY869" s="719"/>
      <c r="DZ869" s="719"/>
      <c r="EA869" s="719"/>
      <c r="EB869" s="719"/>
      <c r="EC869" s="719"/>
      <c r="ED869" s="909"/>
      <c r="EE869" s="603"/>
    </row>
    <row r="870" spans="1:135" s="604" customFormat="1" ht="15.75" customHeight="1">
      <c r="A870" s="718" t="str">
        <f>A533</f>
        <v>Poultry purchase</v>
      </c>
      <c r="B870" s="907">
        <f>SUM(B536)</f>
        <v>0</v>
      </c>
      <c r="C870" s="907">
        <f t="shared" ref="C870:S870" si="2799">SUM(C536)</f>
        <v>4.4201296699875471E-2</v>
      </c>
      <c r="D870" s="907">
        <f t="shared" si="2799"/>
        <v>0</v>
      </c>
      <c r="E870" s="907">
        <f t="shared" si="2799"/>
        <v>3.7276878372768781E-2</v>
      </c>
      <c r="F870" s="907">
        <f t="shared" si="2799"/>
        <v>0</v>
      </c>
      <c r="G870" s="907">
        <f t="shared" si="2799"/>
        <v>0</v>
      </c>
      <c r="H870" s="907">
        <f t="shared" si="2799"/>
        <v>2.2648085305105852E-3</v>
      </c>
      <c r="I870" s="907">
        <f t="shared" si="2799"/>
        <v>8.9308516811955174E-2</v>
      </c>
      <c r="J870" s="907">
        <f t="shared" si="2799"/>
        <v>4.7927415050702714E-2</v>
      </c>
      <c r="K870" s="907">
        <f t="shared" si="2799"/>
        <v>0</v>
      </c>
      <c r="L870" s="907">
        <f t="shared" si="2799"/>
        <v>1.1324042652552926E-3</v>
      </c>
      <c r="M870" s="907">
        <f t="shared" si="2799"/>
        <v>0</v>
      </c>
      <c r="N870" s="907">
        <f t="shared" si="2799"/>
        <v>4.7927415050702714E-2</v>
      </c>
      <c r="O870" s="907">
        <f t="shared" si="2799"/>
        <v>9.5854830101405428E-2</v>
      </c>
      <c r="P870" s="907">
        <f t="shared" si="2799"/>
        <v>4.7927415050702714E-2</v>
      </c>
      <c r="Q870" s="907">
        <f t="shared" si="2799"/>
        <v>0</v>
      </c>
      <c r="R870" s="907">
        <f t="shared" si="2799"/>
        <v>4.7927415050702714E-2</v>
      </c>
      <c r="S870" s="907">
        <f t="shared" si="2799"/>
        <v>0</v>
      </c>
      <c r="T870" s="906"/>
      <c r="U870" s="907">
        <f>SUM(U536)</f>
        <v>1.2941763031489057E-3</v>
      </c>
      <c r="V870" s="907">
        <f t="shared" ref="V870:AL870" si="2800">SUM(V536)</f>
        <v>8.2937028642590283E-2</v>
      </c>
      <c r="W870" s="907">
        <f t="shared" si="2800"/>
        <v>0</v>
      </c>
      <c r="X870" s="907">
        <f t="shared" si="2800"/>
        <v>0</v>
      </c>
      <c r="Y870" s="907">
        <f t="shared" si="2800"/>
        <v>4.1936488169364884E-2</v>
      </c>
      <c r="Z870" s="907">
        <f t="shared" si="2800"/>
        <v>3.3549190535491907E-2</v>
      </c>
      <c r="AA870" s="907">
        <f t="shared" si="2800"/>
        <v>0</v>
      </c>
      <c r="AB870" s="907">
        <f t="shared" si="2800"/>
        <v>1.6774595267745954E-2</v>
      </c>
      <c r="AC870" s="907">
        <f t="shared" si="2800"/>
        <v>1.5672400818359723E-2</v>
      </c>
      <c r="AD870" s="907">
        <f t="shared" si="2800"/>
        <v>1.1324042652552926E-3</v>
      </c>
      <c r="AE870" s="907">
        <f t="shared" si="2800"/>
        <v>4.1936488169364884E-2</v>
      </c>
      <c r="AF870" s="907">
        <f t="shared" si="2800"/>
        <v>0</v>
      </c>
      <c r="AG870" s="907">
        <f t="shared" si="2800"/>
        <v>0</v>
      </c>
      <c r="AH870" s="907">
        <f t="shared" si="2800"/>
        <v>0</v>
      </c>
      <c r="AI870" s="907">
        <f t="shared" si="2800"/>
        <v>4.1936488169364884E-2</v>
      </c>
      <c r="AJ870" s="907">
        <f t="shared" si="2800"/>
        <v>0</v>
      </c>
      <c r="AK870" s="907">
        <f t="shared" si="2800"/>
        <v>3.3549190535491907E-2</v>
      </c>
      <c r="AL870" s="907">
        <f t="shared" si="2800"/>
        <v>3.7276878372768781E-2</v>
      </c>
      <c r="AM870" s="906"/>
      <c r="AN870" s="907">
        <f>SUM(AN536)</f>
        <v>1.8118468244084683E-3</v>
      </c>
      <c r="AO870" s="907">
        <f t="shared" ref="AO870:BE870" si="2801">SUM(AO536)</f>
        <v>9.2152254047322538E-2</v>
      </c>
      <c r="AP870" s="907">
        <f t="shared" si="2801"/>
        <v>3.0197447073474471E-3</v>
      </c>
      <c r="AQ870" s="907">
        <f t="shared" si="2801"/>
        <v>5.9539011207970109E-2</v>
      </c>
      <c r="AR870" s="907">
        <f t="shared" si="2801"/>
        <v>7.7650578188934363E-3</v>
      </c>
      <c r="AS870" s="907">
        <f t="shared" si="2801"/>
        <v>7.9020540971357411E-2</v>
      </c>
      <c r="AT870" s="907">
        <f t="shared" si="2801"/>
        <v>6.2120462551147476E-3</v>
      </c>
      <c r="AU870" s="907">
        <f t="shared" si="2801"/>
        <v>9.2152254047322538E-2</v>
      </c>
      <c r="AV870" s="907">
        <f t="shared" si="2801"/>
        <v>1.2941763031489057E-3</v>
      </c>
      <c r="AW870" s="907">
        <f t="shared" si="2801"/>
        <v>0</v>
      </c>
      <c r="AX870" s="907">
        <f t="shared" si="2801"/>
        <v>0</v>
      </c>
      <c r="AY870" s="907">
        <f t="shared" si="2801"/>
        <v>5.5915317559153174E-2</v>
      </c>
      <c r="AZ870" s="907">
        <f t="shared" si="2801"/>
        <v>6.7098381070983815E-2</v>
      </c>
      <c r="BA870" s="907">
        <f t="shared" si="2801"/>
        <v>4.7927415050702714E-2</v>
      </c>
      <c r="BB870" s="907">
        <f t="shared" si="2801"/>
        <v>0</v>
      </c>
      <c r="BC870" s="907">
        <f t="shared" si="2801"/>
        <v>1.2424092510229495E-2</v>
      </c>
      <c r="BD870" s="907">
        <f t="shared" si="2801"/>
        <v>2.7177702366127023E-2</v>
      </c>
      <c r="BE870" s="907">
        <f t="shared" si="2801"/>
        <v>0</v>
      </c>
      <c r="BF870" s="906"/>
      <c r="BG870" s="907">
        <f>SUM(BG536)</f>
        <v>1.2941763031489057E-3</v>
      </c>
      <c r="BH870" s="907">
        <f t="shared" ref="BH870:BX870" si="2802">SUM(BH536)</f>
        <v>3.6236936488169358E-3</v>
      </c>
      <c r="BI870" s="907">
        <f t="shared" si="2802"/>
        <v>2.2648085305105852E-3</v>
      </c>
      <c r="BJ870" s="907">
        <f t="shared" si="2802"/>
        <v>8.696864757160647E-3</v>
      </c>
      <c r="BK870" s="907">
        <f t="shared" si="2802"/>
        <v>4.3484323785803235E-3</v>
      </c>
      <c r="BL870" s="907">
        <f t="shared" si="2802"/>
        <v>9.2152254047322538E-2</v>
      </c>
      <c r="BM870" s="907">
        <f t="shared" si="2802"/>
        <v>3.7272277530688486E-2</v>
      </c>
      <c r="BN870" s="907">
        <f t="shared" si="2802"/>
        <v>0</v>
      </c>
      <c r="BO870" s="907">
        <f t="shared" si="2802"/>
        <v>1.2941763031489057E-3</v>
      </c>
      <c r="BP870" s="907">
        <f t="shared" si="2802"/>
        <v>1.2424092510229495E-2</v>
      </c>
      <c r="BQ870" s="907">
        <f t="shared" si="2802"/>
        <v>3.7272277530688486E-2</v>
      </c>
      <c r="BR870" s="907">
        <f t="shared" si="2802"/>
        <v>4.1936488169364884E-2</v>
      </c>
      <c r="BS870" s="907">
        <f t="shared" si="2802"/>
        <v>0</v>
      </c>
      <c r="BT870" s="907">
        <f t="shared" si="2802"/>
        <v>0</v>
      </c>
      <c r="BU870" s="907">
        <f t="shared" si="2802"/>
        <v>0</v>
      </c>
      <c r="BV870" s="907">
        <f t="shared" si="2802"/>
        <v>0</v>
      </c>
      <c r="BW870" s="907">
        <f t="shared" si="2802"/>
        <v>1.2941763031489057E-3</v>
      </c>
      <c r="BX870" s="907">
        <f t="shared" si="2802"/>
        <v>0</v>
      </c>
      <c r="BY870" s="906"/>
      <c r="BZ870" s="907">
        <f>SUM(BZ536)</f>
        <v>5.7425189912826899E-2</v>
      </c>
      <c r="CA870" s="907">
        <f>SUM(CA536)</f>
        <v>5.7425189912826899E-2</v>
      </c>
      <c r="CB870" s="907">
        <f>SUM(CB536)</f>
        <v>5.9539011207970109E-2</v>
      </c>
      <c r="CC870" s="907">
        <f>SUM(CC536)</f>
        <v>7.1446813449564134E-2</v>
      </c>
      <c r="CD870" s="723"/>
      <c r="CE870" s="723"/>
      <c r="CF870" s="723"/>
      <c r="CG870" s="790"/>
      <c r="CH870" s="1376"/>
      <c r="CI870" s="1377"/>
      <c r="CJ870" s="1378"/>
      <c r="CK870" s="1378"/>
      <c r="CL870" s="1378"/>
      <c r="CM870" s="1378"/>
      <c r="CN870" s="1378"/>
      <c r="CO870" s="1379"/>
      <c r="CP870" s="1379"/>
      <c r="CQ870" s="1379"/>
      <c r="CR870" s="1379"/>
      <c r="CS870" s="1378"/>
      <c r="CT870" s="1378"/>
      <c r="CU870" s="1378"/>
      <c r="CV870" s="1378"/>
      <c r="CW870" s="1378"/>
      <c r="CX870" s="1377"/>
      <c r="CY870" s="1380"/>
      <c r="CZ870" s="638"/>
      <c r="DA870" s="639"/>
      <c r="DB870" s="640"/>
      <c r="DC870" s="640"/>
      <c r="DD870" s="640"/>
      <c r="DE870" s="640"/>
      <c r="DF870" s="640"/>
      <c r="DG870" s="641"/>
      <c r="DH870" s="641"/>
      <c r="DI870" s="641"/>
      <c r="DJ870" s="641"/>
      <c r="DK870" s="640"/>
      <c r="DL870" s="640"/>
      <c r="DM870" s="640"/>
      <c r="DN870" s="640"/>
      <c r="DO870" s="640"/>
      <c r="DP870" s="639"/>
      <c r="DQ870" s="638"/>
      <c r="DR870" s="753"/>
      <c r="DS870" s="111"/>
      <c r="DT870" s="111"/>
      <c r="DU870" s="111"/>
      <c r="DV870" s="602"/>
      <c r="DW870" s="719"/>
      <c r="DX870" s="719"/>
      <c r="DY870" s="719"/>
      <c r="DZ870" s="719"/>
      <c r="EA870" s="719"/>
      <c r="EB870" s="719"/>
      <c r="EC870" s="719"/>
      <c r="ED870" s="909"/>
      <c r="EE870" s="603"/>
    </row>
    <row r="871" spans="1:135" s="604" customFormat="1" ht="15.75" customHeight="1">
      <c r="A871" s="718" t="str">
        <f>A539</f>
        <v>Beef purchase</v>
      </c>
      <c r="B871" s="907">
        <f>SUM(B542)</f>
        <v>0</v>
      </c>
      <c r="C871" s="907">
        <f t="shared" ref="C871:S871" si="2803">SUM(C542)</f>
        <v>0</v>
      </c>
      <c r="D871" s="907">
        <f t="shared" si="2803"/>
        <v>0</v>
      </c>
      <c r="E871" s="907">
        <f t="shared" si="2803"/>
        <v>0</v>
      </c>
      <c r="F871" s="907">
        <f t="shared" si="2803"/>
        <v>0</v>
      </c>
      <c r="G871" s="907">
        <f t="shared" si="2803"/>
        <v>0</v>
      </c>
      <c r="H871" s="907">
        <f t="shared" si="2803"/>
        <v>0</v>
      </c>
      <c r="I871" s="907">
        <f t="shared" si="2803"/>
        <v>0</v>
      </c>
      <c r="J871" s="907">
        <f t="shared" si="2803"/>
        <v>0</v>
      </c>
      <c r="K871" s="907">
        <f t="shared" si="2803"/>
        <v>0</v>
      </c>
      <c r="L871" s="907">
        <f t="shared" si="2803"/>
        <v>0</v>
      </c>
      <c r="M871" s="907">
        <f t="shared" si="2803"/>
        <v>0</v>
      </c>
      <c r="N871" s="907">
        <f t="shared" si="2803"/>
        <v>0</v>
      </c>
      <c r="O871" s="907">
        <f t="shared" si="2803"/>
        <v>0</v>
      </c>
      <c r="P871" s="907">
        <f t="shared" si="2803"/>
        <v>0</v>
      </c>
      <c r="Q871" s="907">
        <f t="shared" si="2803"/>
        <v>0</v>
      </c>
      <c r="R871" s="907">
        <f t="shared" si="2803"/>
        <v>0</v>
      </c>
      <c r="S871" s="907">
        <f t="shared" si="2803"/>
        <v>0</v>
      </c>
      <c r="T871" s="906"/>
      <c r="U871" s="907">
        <f>SUM(U542)</f>
        <v>0</v>
      </c>
      <c r="V871" s="907">
        <f t="shared" ref="V871:AL871" si="2804">SUM(V542)</f>
        <v>0</v>
      </c>
      <c r="W871" s="907">
        <f t="shared" si="2804"/>
        <v>0</v>
      </c>
      <c r="X871" s="907">
        <f t="shared" si="2804"/>
        <v>0</v>
      </c>
      <c r="Y871" s="907">
        <f t="shared" si="2804"/>
        <v>0</v>
      </c>
      <c r="Z871" s="907">
        <f t="shared" si="2804"/>
        <v>0</v>
      </c>
      <c r="AA871" s="907">
        <f t="shared" si="2804"/>
        <v>0</v>
      </c>
      <c r="AB871" s="907">
        <f t="shared" si="2804"/>
        <v>0</v>
      </c>
      <c r="AC871" s="907">
        <f t="shared" si="2804"/>
        <v>0</v>
      </c>
      <c r="AD871" s="907">
        <f t="shared" si="2804"/>
        <v>0</v>
      </c>
      <c r="AE871" s="907">
        <f t="shared" si="2804"/>
        <v>0</v>
      </c>
      <c r="AF871" s="907">
        <f t="shared" si="2804"/>
        <v>0</v>
      </c>
      <c r="AG871" s="907">
        <f t="shared" si="2804"/>
        <v>0</v>
      </c>
      <c r="AH871" s="907">
        <f t="shared" si="2804"/>
        <v>0</v>
      </c>
      <c r="AI871" s="907">
        <f t="shared" si="2804"/>
        <v>0</v>
      </c>
      <c r="AJ871" s="907">
        <f t="shared" si="2804"/>
        <v>0</v>
      </c>
      <c r="AK871" s="907">
        <f t="shared" si="2804"/>
        <v>0</v>
      </c>
      <c r="AL871" s="907">
        <f t="shared" si="2804"/>
        <v>0</v>
      </c>
      <c r="AM871" s="906"/>
      <c r="AN871" s="907">
        <f>SUM(AN542)</f>
        <v>3.6762141967621419E-3</v>
      </c>
      <c r="AO871" s="907">
        <f t="shared" ref="AO871:BE871" si="2805">SUM(AO542)</f>
        <v>0</v>
      </c>
      <c r="AP871" s="907">
        <f t="shared" si="2805"/>
        <v>6.127023661270237E-3</v>
      </c>
      <c r="AQ871" s="907">
        <f t="shared" si="2805"/>
        <v>0</v>
      </c>
      <c r="AR871" s="907">
        <f t="shared" si="2805"/>
        <v>0</v>
      </c>
      <c r="AS871" s="907">
        <f t="shared" si="2805"/>
        <v>0</v>
      </c>
      <c r="AT871" s="907">
        <f t="shared" si="2805"/>
        <v>0</v>
      </c>
      <c r="AU871" s="907">
        <f t="shared" si="2805"/>
        <v>0</v>
      </c>
      <c r="AV871" s="907">
        <f t="shared" si="2805"/>
        <v>0</v>
      </c>
      <c r="AW871" s="907">
        <f t="shared" si="2805"/>
        <v>0</v>
      </c>
      <c r="AX871" s="907">
        <f t="shared" si="2805"/>
        <v>4.5952677459526773E-3</v>
      </c>
      <c r="AY871" s="907">
        <f t="shared" si="2805"/>
        <v>6.127023661270237E-3</v>
      </c>
      <c r="AZ871" s="907">
        <f t="shared" si="2805"/>
        <v>0</v>
      </c>
      <c r="BA871" s="907">
        <f t="shared" si="2805"/>
        <v>0</v>
      </c>
      <c r="BB871" s="907">
        <f t="shared" si="2805"/>
        <v>0</v>
      </c>
      <c r="BC871" s="907">
        <f t="shared" si="2805"/>
        <v>0</v>
      </c>
      <c r="BD871" s="907">
        <f t="shared" si="2805"/>
        <v>9.1905354919053547E-3</v>
      </c>
      <c r="BE871" s="907">
        <f t="shared" si="2805"/>
        <v>0</v>
      </c>
      <c r="BF871" s="906"/>
      <c r="BG871" s="907">
        <f>SUM(BG542)</f>
        <v>5.2517345668030594E-3</v>
      </c>
      <c r="BH871" s="907">
        <f t="shared" ref="BH871:BX871" si="2806">SUM(BH542)</f>
        <v>0</v>
      </c>
      <c r="BI871" s="907">
        <f t="shared" si="2806"/>
        <v>9.1905354919053547E-3</v>
      </c>
      <c r="BJ871" s="907">
        <f t="shared" si="2806"/>
        <v>0</v>
      </c>
      <c r="BK871" s="907">
        <f t="shared" si="2806"/>
        <v>0</v>
      </c>
      <c r="BL871" s="907">
        <f t="shared" si="2806"/>
        <v>0</v>
      </c>
      <c r="BM871" s="907">
        <f t="shared" si="2806"/>
        <v>0</v>
      </c>
      <c r="BN871" s="907">
        <f t="shared" si="2806"/>
        <v>7.3524283935242837E-3</v>
      </c>
      <c r="BO871" s="907">
        <f t="shared" si="2806"/>
        <v>5.2517345668030594E-3</v>
      </c>
      <c r="BP871" s="907">
        <f t="shared" si="2806"/>
        <v>0</v>
      </c>
      <c r="BQ871" s="907">
        <f t="shared" si="2806"/>
        <v>0</v>
      </c>
      <c r="BR871" s="907">
        <f t="shared" si="2806"/>
        <v>0</v>
      </c>
      <c r="BS871" s="907">
        <f t="shared" si="2806"/>
        <v>0</v>
      </c>
      <c r="BT871" s="907">
        <f t="shared" si="2806"/>
        <v>0</v>
      </c>
      <c r="BU871" s="907">
        <f t="shared" si="2806"/>
        <v>0</v>
      </c>
      <c r="BV871" s="907">
        <f t="shared" si="2806"/>
        <v>0</v>
      </c>
      <c r="BW871" s="907">
        <f t="shared" si="2806"/>
        <v>5.2517345668030594E-3</v>
      </c>
      <c r="BX871" s="907">
        <f t="shared" si="2806"/>
        <v>0</v>
      </c>
      <c r="BY871" s="906"/>
      <c r="BZ871" s="907">
        <f>SUM(BZ542)</f>
        <v>6.127023661270237E-3</v>
      </c>
      <c r="CA871" s="907">
        <f>SUM(CA542)</f>
        <v>6.127023661270237E-3</v>
      </c>
      <c r="CB871" s="907">
        <f>SUM(CB542)</f>
        <v>6.127023661270237E-3</v>
      </c>
      <c r="CC871" s="907">
        <f>SUM(CC542)</f>
        <v>7.3524283935242837E-3</v>
      </c>
      <c r="CD871" s="723"/>
      <c r="CE871" s="723"/>
      <c r="CF871" s="723"/>
      <c r="CG871" s="790"/>
      <c r="CH871" s="1376"/>
      <c r="CI871" s="1377"/>
      <c r="CJ871" s="1378"/>
      <c r="CK871" s="1378"/>
      <c r="CL871" s="1378"/>
      <c r="CM871" s="1378"/>
      <c r="CN871" s="1378"/>
      <c r="CO871" s="1379"/>
      <c r="CP871" s="1379"/>
      <c r="CQ871" s="1379"/>
      <c r="CR871" s="1379"/>
      <c r="CS871" s="1378"/>
      <c r="CT871" s="1378"/>
      <c r="CU871" s="1378"/>
      <c r="CV871" s="1378"/>
      <c r="CW871" s="1378"/>
      <c r="CX871" s="1377"/>
      <c r="CY871" s="1380"/>
      <c r="CZ871" s="638"/>
      <c r="DA871" s="639"/>
      <c r="DB871" s="640"/>
      <c r="DC871" s="640"/>
      <c r="DD871" s="640"/>
      <c r="DE871" s="640"/>
      <c r="DF871" s="640"/>
      <c r="DG871" s="641"/>
      <c r="DH871" s="641"/>
      <c r="DI871" s="641"/>
      <c r="DJ871" s="641"/>
      <c r="DK871" s="640"/>
      <c r="DL871" s="640"/>
      <c r="DM871" s="640"/>
      <c r="DN871" s="640"/>
      <c r="DO871" s="640"/>
      <c r="DP871" s="639"/>
      <c r="DQ871" s="638"/>
      <c r="DR871" s="753"/>
      <c r="DS871" s="111"/>
      <c r="DT871" s="111"/>
      <c r="DU871" s="111"/>
      <c r="DV871" s="602"/>
      <c r="DW871" s="719"/>
      <c r="DX871" s="719"/>
      <c r="DY871" s="719"/>
      <c r="DZ871" s="719"/>
      <c r="EA871" s="719"/>
      <c r="EB871" s="719"/>
      <c r="EC871" s="719"/>
      <c r="ED871" s="909"/>
      <c r="EE871" s="603"/>
    </row>
    <row r="872" spans="1:135" s="604" customFormat="1" ht="15.75" customHeight="1">
      <c r="A872" s="718" t="str">
        <f>A545</f>
        <v>Boerewors purchase</v>
      </c>
      <c r="B872" s="907">
        <f>SUM(B548)</f>
        <v>0</v>
      </c>
      <c r="C872" s="907">
        <f t="shared" ref="C872:S872" si="2807">SUM(C548)</f>
        <v>0</v>
      </c>
      <c r="D872" s="907">
        <f t="shared" si="2807"/>
        <v>0</v>
      </c>
      <c r="E872" s="907">
        <f t="shared" si="2807"/>
        <v>0</v>
      </c>
      <c r="F872" s="907">
        <f t="shared" si="2807"/>
        <v>0</v>
      </c>
      <c r="G872" s="907">
        <f t="shared" si="2807"/>
        <v>0</v>
      </c>
      <c r="H872" s="907">
        <f t="shared" si="2807"/>
        <v>0</v>
      </c>
      <c r="I872" s="907">
        <f t="shared" si="2807"/>
        <v>0</v>
      </c>
      <c r="J872" s="907">
        <f t="shared" si="2807"/>
        <v>0</v>
      </c>
      <c r="K872" s="907">
        <f t="shared" si="2807"/>
        <v>0</v>
      </c>
      <c r="L872" s="907">
        <f t="shared" si="2807"/>
        <v>0</v>
      </c>
      <c r="M872" s="907">
        <f t="shared" si="2807"/>
        <v>0</v>
      </c>
      <c r="N872" s="907">
        <f t="shared" si="2807"/>
        <v>0</v>
      </c>
      <c r="O872" s="907">
        <f t="shared" si="2807"/>
        <v>0</v>
      </c>
      <c r="P872" s="907">
        <f t="shared" si="2807"/>
        <v>0</v>
      </c>
      <c r="Q872" s="907">
        <f t="shared" si="2807"/>
        <v>0</v>
      </c>
      <c r="R872" s="907">
        <f t="shared" si="2807"/>
        <v>0</v>
      </c>
      <c r="S872" s="907">
        <f t="shared" si="2807"/>
        <v>0</v>
      </c>
      <c r="T872" s="906"/>
      <c r="U872" s="907">
        <f>SUM(U548)</f>
        <v>0</v>
      </c>
      <c r="V872" s="907">
        <f t="shared" ref="V872:AL872" si="2808">SUM(V548)</f>
        <v>0</v>
      </c>
      <c r="W872" s="907">
        <f t="shared" si="2808"/>
        <v>0</v>
      </c>
      <c r="X872" s="907">
        <f t="shared" si="2808"/>
        <v>0</v>
      </c>
      <c r="Y872" s="907">
        <f t="shared" si="2808"/>
        <v>0</v>
      </c>
      <c r="Z872" s="907">
        <f t="shared" si="2808"/>
        <v>0</v>
      </c>
      <c r="AA872" s="907">
        <f t="shared" si="2808"/>
        <v>0</v>
      </c>
      <c r="AB872" s="907">
        <f t="shared" si="2808"/>
        <v>0</v>
      </c>
      <c r="AC872" s="907">
        <f t="shared" si="2808"/>
        <v>0</v>
      </c>
      <c r="AD872" s="907">
        <f t="shared" si="2808"/>
        <v>0</v>
      </c>
      <c r="AE872" s="907">
        <f t="shared" si="2808"/>
        <v>0</v>
      </c>
      <c r="AF872" s="907">
        <f t="shared" si="2808"/>
        <v>0</v>
      </c>
      <c r="AG872" s="907">
        <f t="shared" si="2808"/>
        <v>0</v>
      </c>
      <c r="AH872" s="907">
        <f t="shared" si="2808"/>
        <v>0</v>
      </c>
      <c r="AI872" s="907">
        <f t="shared" si="2808"/>
        <v>0</v>
      </c>
      <c r="AJ872" s="907">
        <f t="shared" si="2808"/>
        <v>0</v>
      </c>
      <c r="AK872" s="907">
        <f t="shared" si="2808"/>
        <v>0</v>
      </c>
      <c r="AL872" s="907">
        <f t="shared" si="2808"/>
        <v>0</v>
      </c>
      <c r="AM872" s="906"/>
      <c r="AN872" s="907">
        <f>SUM(AN548)</f>
        <v>0</v>
      </c>
      <c r="AO872" s="907">
        <f t="shared" ref="AO872:BE872" si="2809">SUM(AO548)</f>
        <v>0</v>
      </c>
      <c r="AP872" s="907">
        <f t="shared" si="2809"/>
        <v>0</v>
      </c>
      <c r="AQ872" s="907">
        <f t="shared" si="2809"/>
        <v>0</v>
      </c>
      <c r="AR872" s="907">
        <f t="shared" si="2809"/>
        <v>0</v>
      </c>
      <c r="AS872" s="907">
        <f t="shared" si="2809"/>
        <v>0</v>
      </c>
      <c r="AT872" s="907">
        <f t="shared" si="2809"/>
        <v>0</v>
      </c>
      <c r="AU872" s="907">
        <f t="shared" si="2809"/>
        <v>0</v>
      </c>
      <c r="AV872" s="907">
        <f t="shared" si="2809"/>
        <v>0</v>
      </c>
      <c r="AW872" s="907">
        <f t="shared" si="2809"/>
        <v>0</v>
      </c>
      <c r="AX872" s="907">
        <f t="shared" si="2809"/>
        <v>0</v>
      </c>
      <c r="AY872" s="907">
        <f t="shared" si="2809"/>
        <v>0</v>
      </c>
      <c r="AZ872" s="907">
        <f t="shared" si="2809"/>
        <v>0</v>
      </c>
      <c r="BA872" s="907">
        <f t="shared" si="2809"/>
        <v>0</v>
      </c>
      <c r="BB872" s="907">
        <f t="shared" si="2809"/>
        <v>0</v>
      </c>
      <c r="BC872" s="907">
        <f t="shared" si="2809"/>
        <v>0</v>
      </c>
      <c r="BD872" s="907">
        <f t="shared" si="2809"/>
        <v>0</v>
      </c>
      <c r="BE872" s="907">
        <f t="shared" si="2809"/>
        <v>0</v>
      </c>
      <c r="BF872" s="906"/>
      <c r="BG872" s="907">
        <f>SUM(BG548)</f>
        <v>0</v>
      </c>
      <c r="BH872" s="907">
        <f t="shared" ref="BH872:BX872" si="2810">SUM(BH548)</f>
        <v>0</v>
      </c>
      <c r="BI872" s="907">
        <f t="shared" si="2810"/>
        <v>0</v>
      </c>
      <c r="BJ872" s="907">
        <f t="shared" si="2810"/>
        <v>0</v>
      </c>
      <c r="BK872" s="907">
        <f t="shared" si="2810"/>
        <v>0</v>
      </c>
      <c r="BL872" s="907">
        <f t="shared" si="2810"/>
        <v>0</v>
      </c>
      <c r="BM872" s="907">
        <f t="shared" si="2810"/>
        <v>0</v>
      </c>
      <c r="BN872" s="907">
        <f t="shared" si="2810"/>
        <v>0</v>
      </c>
      <c r="BO872" s="907">
        <f t="shared" si="2810"/>
        <v>0</v>
      </c>
      <c r="BP872" s="907">
        <f t="shared" si="2810"/>
        <v>0</v>
      </c>
      <c r="BQ872" s="907">
        <f t="shared" si="2810"/>
        <v>0</v>
      </c>
      <c r="BR872" s="907">
        <f t="shared" si="2810"/>
        <v>0</v>
      </c>
      <c r="BS872" s="907">
        <f t="shared" si="2810"/>
        <v>0</v>
      </c>
      <c r="BT872" s="907">
        <f t="shared" si="2810"/>
        <v>0</v>
      </c>
      <c r="BU872" s="907">
        <f t="shared" si="2810"/>
        <v>0</v>
      </c>
      <c r="BV872" s="907">
        <f t="shared" si="2810"/>
        <v>0</v>
      </c>
      <c r="BW872" s="907">
        <f t="shared" si="2810"/>
        <v>0</v>
      </c>
      <c r="BX872" s="907">
        <f t="shared" si="2810"/>
        <v>0</v>
      </c>
      <c r="BY872" s="906"/>
      <c r="BZ872" s="907">
        <f>SUM(BZ548)</f>
        <v>0</v>
      </c>
      <c r="CA872" s="907">
        <f>SUM(CA548)</f>
        <v>0</v>
      </c>
      <c r="CB872" s="907">
        <f>SUM(CB548)</f>
        <v>0</v>
      </c>
      <c r="CC872" s="907">
        <f>SUM(CC548)</f>
        <v>0</v>
      </c>
      <c r="CD872" s="723"/>
      <c r="CE872" s="723"/>
      <c r="CF872" s="723"/>
      <c r="CG872" s="790"/>
      <c r="CH872" s="1376"/>
      <c r="CI872" s="1377"/>
      <c r="CJ872" s="1378"/>
      <c r="CK872" s="1378"/>
      <c r="CL872" s="1378"/>
      <c r="CM872" s="1378"/>
      <c r="CN872" s="1378"/>
      <c r="CO872" s="1379"/>
      <c r="CP872" s="1379"/>
      <c r="CQ872" s="1379"/>
      <c r="CR872" s="1379"/>
      <c r="CS872" s="1378"/>
      <c r="CT872" s="1378"/>
      <c r="CU872" s="1378"/>
      <c r="CV872" s="1378"/>
      <c r="CW872" s="1378"/>
      <c r="CX872" s="1377"/>
      <c r="CY872" s="1380"/>
      <c r="CZ872" s="638"/>
      <c r="DA872" s="639"/>
      <c r="DB872" s="640"/>
      <c r="DC872" s="640"/>
      <c r="DD872" s="640"/>
      <c r="DE872" s="640"/>
      <c r="DF872" s="640"/>
      <c r="DG872" s="641"/>
      <c r="DH872" s="641"/>
      <c r="DI872" s="641"/>
      <c r="DJ872" s="641"/>
      <c r="DK872" s="640"/>
      <c r="DL872" s="640"/>
      <c r="DM872" s="640"/>
      <c r="DN872" s="640"/>
      <c r="DO872" s="640"/>
      <c r="DP872" s="639"/>
      <c r="DQ872" s="638"/>
      <c r="DR872" s="753"/>
      <c r="DS872" s="111"/>
      <c r="DT872" s="111"/>
      <c r="DU872" s="111"/>
      <c r="DV872" s="602"/>
      <c r="DW872" s="719"/>
      <c r="DX872" s="719"/>
      <c r="DY872" s="719"/>
      <c r="DZ872" s="719"/>
      <c r="EA872" s="719"/>
      <c r="EB872" s="719"/>
      <c r="EC872" s="719"/>
      <c r="ED872" s="909"/>
      <c r="EE872" s="603"/>
    </row>
    <row r="873" spans="1:135" s="604" customFormat="1" ht="15.75" customHeight="1">
      <c r="A873" s="718" t="str">
        <f>A551</f>
        <v>Canned pilchards purchase</v>
      </c>
      <c r="B873" s="907">
        <f>SUM(B554)</f>
        <v>0</v>
      </c>
      <c r="C873" s="907">
        <f t="shared" ref="C873:S873" si="2811">SUM(C554)</f>
        <v>0</v>
      </c>
      <c r="D873" s="907">
        <f t="shared" si="2811"/>
        <v>0</v>
      </c>
      <c r="E873" s="907">
        <f t="shared" si="2811"/>
        <v>0</v>
      </c>
      <c r="F873" s="907">
        <f t="shared" si="2811"/>
        <v>0</v>
      </c>
      <c r="G873" s="907">
        <f t="shared" si="2811"/>
        <v>0</v>
      </c>
      <c r="H873" s="907">
        <f t="shared" si="2811"/>
        <v>0</v>
      </c>
      <c r="I873" s="907">
        <f t="shared" si="2811"/>
        <v>0</v>
      </c>
      <c r="J873" s="907">
        <f t="shared" si="2811"/>
        <v>0</v>
      </c>
      <c r="K873" s="907">
        <f t="shared" si="2811"/>
        <v>0</v>
      </c>
      <c r="L873" s="907">
        <f t="shared" si="2811"/>
        <v>0</v>
      </c>
      <c r="M873" s="907">
        <f t="shared" si="2811"/>
        <v>0</v>
      </c>
      <c r="N873" s="907">
        <f t="shared" si="2811"/>
        <v>0</v>
      </c>
      <c r="O873" s="907">
        <f t="shared" si="2811"/>
        <v>0</v>
      </c>
      <c r="P873" s="907">
        <f t="shared" si="2811"/>
        <v>0</v>
      </c>
      <c r="Q873" s="907">
        <f t="shared" si="2811"/>
        <v>0</v>
      </c>
      <c r="R873" s="907">
        <f t="shared" si="2811"/>
        <v>0</v>
      </c>
      <c r="S873" s="907">
        <f t="shared" si="2811"/>
        <v>2.1912826899128268E-2</v>
      </c>
      <c r="T873" s="906"/>
      <c r="U873" s="907">
        <f>SUM(U554)</f>
        <v>0</v>
      </c>
      <c r="V873" s="907">
        <f t="shared" ref="V873:AL873" si="2812">SUM(V554)</f>
        <v>0</v>
      </c>
      <c r="W873" s="907">
        <f t="shared" si="2812"/>
        <v>0</v>
      </c>
      <c r="X873" s="907">
        <f t="shared" si="2812"/>
        <v>0</v>
      </c>
      <c r="Y873" s="907">
        <f t="shared" si="2812"/>
        <v>0</v>
      </c>
      <c r="Z873" s="907">
        <f t="shared" si="2812"/>
        <v>0</v>
      </c>
      <c r="AA873" s="907">
        <f t="shared" si="2812"/>
        <v>0</v>
      </c>
      <c r="AB873" s="907">
        <f t="shared" si="2812"/>
        <v>0</v>
      </c>
      <c r="AC873" s="907">
        <f t="shared" si="2812"/>
        <v>0</v>
      </c>
      <c r="AD873" s="907">
        <f t="shared" si="2812"/>
        <v>0</v>
      </c>
      <c r="AE873" s="907">
        <f t="shared" si="2812"/>
        <v>0</v>
      </c>
      <c r="AF873" s="907">
        <f t="shared" si="2812"/>
        <v>0</v>
      </c>
      <c r="AG873" s="907">
        <f t="shared" si="2812"/>
        <v>0</v>
      </c>
      <c r="AH873" s="907">
        <f t="shared" si="2812"/>
        <v>0</v>
      </c>
      <c r="AI873" s="907">
        <f t="shared" si="2812"/>
        <v>2.0543275217932751E-2</v>
      </c>
      <c r="AJ873" s="907">
        <f t="shared" si="2812"/>
        <v>0</v>
      </c>
      <c r="AK873" s="907">
        <f t="shared" si="2812"/>
        <v>0</v>
      </c>
      <c r="AL873" s="907">
        <f t="shared" si="2812"/>
        <v>1.826068908260689E-3</v>
      </c>
      <c r="AM873" s="906"/>
      <c r="AN873" s="907">
        <f>SUM(AN554)</f>
        <v>0</v>
      </c>
      <c r="AO873" s="907">
        <f t="shared" ref="AO873:BE873" si="2813">SUM(AO554)</f>
        <v>0</v>
      </c>
      <c r="AP873" s="907">
        <f t="shared" si="2813"/>
        <v>0</v>
      </c>
      <c r="AQ873" s="907">
        <f t="shared" si="2813"/>
        <v>0</v>
      </c>
      <c r="AR873" s="907">
        <f t="shared" si="2813"/>
        <v>0</v>
      </c>
      <c r="AS873" s="907">
        <f t="shared" si="2813"/>
        <v>0</v>
      </c>
      <c r="AT873" s="907">
        <f t="shared" si="2813"/>
        <v>0</v>
      </c>
      <c r="AU873" s="907">
        <f t="shared" si="2813"/>
        <v>0</v>
      </c>
      <c r="AV873" s="907">
        <f t="shared" si="2813"/>
        <v>0</v>
      </c>
      <c r="AW873" s="907">
        <f t="shared" si="2813"/>
        <v>0</v>
      </c>
      <c r="AX873" s="907">
        <f t="shared" si="2813"/>
        <v>0</v>
      </c>
      <c r="AY873" s="907">
        <f t="shared" si="2813"/>
        <v>2.7391033623910335E-2</v>
      </c>
      <c r="AZ873" s="907">
        <f t="shared" si="2813"/>
        <v>0</v>
      </c>
      <c r="BA873" s="907">
        <f t="shared" si="2813"/>
        <v>0</v>
      </c>
      <c r="BB873" s="907">
        <f t="shared" si="2813"/>
        <v>0</v>
      </c>
      <c r="BC873" s="907">
        <f t="shared" si="2813"/>
        <v>0</v>
      </c>
      <c r="BD873" s="907">
        <f t="shared" si="2813"/>
        <v>0</v>
      </c>
      <c r="BE873" s="907">
        <f t="shared" si="2813"/>
        <v>2.3478028820494573E-2</v>
      </c>
      <c r="BF873" s="906"/>
      <c r="BG873" s="907">
        <f>SUM(BG554)</f>
        <v>0</v>
      </c>
      <c r="BH873" s="907">
        <f t="shared" ref="BH873:BX873" si="2814">SUM(BH554)</f>
        <v>0</v>
      </c>
      <c r="BI873" s="907">
        <f t="shared" si="2814"/>
        <v>0</v>
      </c>
      <c r="BJ873" s="907">
        <f t="shared" si="2814"/>
        <v>0</v>
      </c>
      <c r="BK873" s="907">
        <f t="shared" si="2814"/>
        <v>0</v>
      </c>
      <c r="BL873" s="907">
        <f t="shared" si="2814"/>
        <v>0</v>
      </c>
      <c r="BM873" s="907">
        <f t="shared" si="2814"/>
        <v>1.3171174168297458E-2</v>
      </c>
      <c r="BN873" s="907">
        <f t="shared" si="2814"/>
        <v>0</v>
      </c>
      <c r="BO873" s="907">
        <f t="shared" si="2814"/>
        <v>0</v>
      </c>
      <c r="BP873" s="907">
        <f t="shared" si="2814"/>
        <v>0</v>
      </c>
      <c r="BQ873" s="907">
        <f t="shared" si="2814"/>
        <v>0</v>
      </c>
      <c r="BR873" s="907">
        <f t="shared" si="2814"/>
        <v>0</v>
      </c>
      <c r="BS873" s="907">
        <f t="shared" si="2814"/>
        <v>0</v>
      </c>
      <c r="BT873" s="907">
        <f t="shared" si="2814"/>
        <v>0</v>
      </c>
      <c r="BU873" s="907">
        <f t="shared" si="2814"/>
        <v>0</v>
      </c>
      <c r="BV873" s="907">
        <f t="shared" si="2814"/>
        <v>0</v>
      </c>
      <c r="BW873" s="907">
        <f t="shared" si="2814"/>
        <v>0</v>
      </c>
      <c r="BX873" s="907">
        <f t="shared" si="2814"/>
        <v>0</v>
      </c>
      <c r="BY873" s="906"/>
      <c r="BZ873" s="907">
        <f>SUM(BZ554)</f>
        <v>2.7391033623910335E-2</v>
      </c>
      <c r="CA873" s="907">
        <f>SUM(CA554)</f>
        <v>1.6434620174346201E-2</v>
      </c>
      <c r="CB873" s="907">
        <f>SUM(CB554)</f>
        <v>2.7391033623910335E-2</v>
      </c>
      <c r="CC873" s="907">
        <f>SUM(CC554)</f>
        <v>1.6434620174346201E-2</v>
      </c>
      <c r="CD873" s="723"/>
      <c r="CE873" s="723"/>
      <c r="CF873" s="723"/>
      <c r="CG873" s="790"/>
      <c r="CH873" s="1376"/>
      <c r="CI873" s="1377"/>
      <c r="CJ873" s="1378"/>
      <c r="CK873" s="1378"/>
      <c r="CL873" s="1378"/>
      <c r="CM873" s="1378"/>
      <c r="CN873" s="1378"/>
      <c r="CO873" s="1379"/>
      <c r="CP873" s="1379"/>
      <c r="CQ873" s="1379"/>
      <c r="CR873" s="1379"/>
      <c r="CS873" s="1378"/>
      <c r="CT873" s="1378"/>
      <c r="CU873" s="1378"/>
      <c r="CV873" s="1378"/>
      <c r="CW873" s="1378"/>
      <c r="CX873" s="1377"/>
      <c r="CY873" s="1380"/>
      <c r="CZ873" s="638"/>
      <c r="DA873" s="639"/>
      <c r="DB873" s="640"/>
      <c r="DC873" s="640"/>
      <c r="DD873" s="640"/>
      <c r="DE873" s="640"/>
      <c r="DF873" s="640"/>
      <c r="DG873" s="641"/>
      <c r="DH873" s="641"/>
      <c r="DI873" s="641"/>
      <c r="DJ873" s="641"/>
      <c r="DK873" s="640"/>
      <c r="DL873" s="640"/>
      <c r="DM873" s="640"/>
      <c r="DN873" s="640"/>
      <c r="DO873" s="640"/>
      <c r="DP873" s="639"/>
      <c r="DQ873" s="638"/>
      <c r="DR873" s="753"/>
      <c r="DS873" s="111"/>
      <c r="DT873" s="111"/>
      <c r="DU873" s="111"/>
      <c r="DV873" s="602"/>
      <c r="DW873" s="719"/>
      <c r="DX873" s="719"/>
      <c r="DY873" s="719"/>
      <c r="DZ873" s="719"/>
      <c r="EA873" s="719"/>
      <c r="EB873" s="719"/>
      <c r="EC873" s="719"/>
      <c r="ED873" s="909"/>
      <c r="EE873" s="603"/>
    </row>
    <row r="874" spans="1:135" s="604" customFormat="1" ht="15.75" customHeight="1">
      <c r="A874" s="718" t="str">
        <f>A557</f>
        <v>Tomatoes purchase</v>
      </c>
      <c r="B874" s="907">
        <f>SUM(B560)</f>
        <v>0</v>
      </c>
      <c r="C874" s="907">
        <f t="shared" ref="C874:S874" si="2815">SUM(C560)</f>
        <v>0</v>
      </c>
      <c r="D874" s="907">
        <f t="shared" si="2815"/>
        <v>0</v>
      </c>
      <c r="E874" s="907">
        <f t="shared" si="2815"/>
        <v>0</v>
      </c>
      <c r="F874" s="907">
        <f t="shared" si="2815"/>
        <v>0</v>
      </c>
      <c r="G874" s="907">
        <f t="shared" si="2815"/>
        <v>0</v>
      </c>
      <c r="H874" s="907">
        <f t="shared" si="2815"/>
        <v>0</v>
      </c>
      <c r="I874" s="907">
        <f t="shared" si="2815"/>
        <v>0</v>
      </c>
      <c r="J874" s="907">
        <f t="shared" si="2815"/>
        <v>0</v>
      </c>
      <c r="K874" s="907">
        <f t="shared" si="2815"/>
        <v>0</v>
      </c>
      <c r="L874" s="907">
        <f t="shared" si="2815"/>
        <v>0</v>
      </c>
      <c r="M874" s="907">
        <f t="shared" si="2815"/>
        <v>0</v>
      </c>
      <c r="N874" s="907">
        <f t="shared" si="2815"/>
        <v>0</v>
      </c>
      <c r="O874" s="907">
        <f t="shared" si="2815"/>
        <v>0</v>
      </c>
      <c r="P874" s="907">
        <f t="shared" si="2815"/>
        <v>0</v>
      </c>
      <c r="Q874" s="907">
        <f t="shared" si="2815"/>
        <v>0</v>
      </c>
      <c r="R874" s="907">
        <f t="shared" si="2815"/>
        <v>0</v>
      </c>
      <c r="S874" s="907">
        <f t="shared" si="2815"/>
        <v>0</v>
      </c>
      <c r="T874" s="906"/>
      <c r="U874" s="907">
        <f>SUM(U560)</f>
        <v>0</v>
      </c>
      <c r="V874" s="907">
        <f t="shared" ref="V874:AL874" si="2816">SUM(V560)</f>
        <v>0</v>
      </c>
      <c r="W874" s="907">
        <f t="shared" si="2816"/>
        <v>0</v>
      </c>
      <c r="X874" s="907">
        <f t="shared" si="2816"/>
        <v>0</v>
      </c>
      <c r="Y874" s="907">
        <f t="shared" si="2816"/>
        <v>0</v>
      </c>
      <c r="Z874" s="907">
        <f t="shared" si="2816"/>
        <v>0</v>
      </c>
      <c r="AA874" s="907">
        <f t="shared" si="2816"/>
        <v>0</v>
      </c>
      <c r="AB874" s="907">
        <f t="shared" si="2816"/>
        <v>0</v>
      </c>
      <c r="AC874" s="907">
        <f t="shared" si="2816"/>
        <v>0</v>
      </c>
      <c r="AD874" s="907">
        <f t="shared" si="2816"/>
        <v>0</v>
      </c>
      <c r="AE874" s="907">
        <f t="shared" si="2816"/>
        <v>0</v>
      </c>
      <c r="AF874" s="907">
        <f t="shared" si="2816"/>
        <v>0</v>
      </c>
      <c r="AG874" s="907">
        <f t="shared" si="2816"/>
        <v>0</v>
      </c>
      <c r="AH874" s="907">
        <f t="shared" si="2816"/>
        <v>0</v>
      </c>
      <c r="AI874" s="907">
        <f t="shared" si="2816"/>
        <v>0</v>
      </c>
      <c r="AJ874" s="907">
        <f t="shared" si="2816"/>
        <v>0</v>
      </c>
      <c r="AK874" s="907">
        <f t="shared" si="2816"/>
        <v>0</v>
      </c>
      <c r="AL874" s="907">
        <f t="shared" si="2816"/>
        <v>0</v>
      </c>
      <c r="AM874" s="906"/>
      <c r="AN874" s="907">
        <f>SUM(AN560)</f>
        <v>0</v>
      </c>
      <c r="AO874" s="907">
        <f t="shared" ref="AO874:BE874" si="2817">SUM(AO560)</f>
        <v>0</v>
      </c>
      <c r="AP874" s="907">
        <f t="shared" si="2817"/>
        <v>0</v>
      </c>
      <c r="AQ874" s="907">
        <f t="shared" si="2817"/>
        <v>0</v>
      </c>
      <c r="AR874" s="907">
        <f t="shared" si="2817"/>
        <v>0</v>
      </c>
      <c r="AS874" s="907">
        <f t="shared" si="2817"/>
        <v>0</v>
      </c>
      <c r="AT874" s="907">
        <f t="shared" si="2817"/>
        <v>0</v>
      </c>
      <c r="AU874" s="907">
        <f t="shared" si="2817"/>
        <v>0</v>
      </c>
      <c r="AV874" s="907">
        <f t="shared" si="2817"/>
        <v>0</v>
      </c>
      <c r="AW874" s="907">
        <f t="shared" si="2817"/>
        <v>0</v>
      </c>
      <c r="AX874" s="907">
        <f t="shared" si="2817"/>
        <v>0</v>
      </c>
      <c r="AY874" s="907">
        <f t="shared" si="2817"/>
        <v>0</v>
      </c>
      <c r="AZ874" s="907">
        <f t="shared" si="2817"/>
        <v>0</v>
      </c>
      <c r="BA874" s="907">
        <f t="shared" si="2817"/>
        <v>0</v>
      </c>
      <c r="BB874" s="907">
        <f t="shared" si="2817"/>
        <v>0</v>
      </c>
      <c r="BC874" s="907">
        <f t="shared" si="2817"/>
        <v>0</v>
      </c>
      <c r="BD874" s="907">
        <f t="shared" si="2817"/>
        <v>0</v>
      </c>
      <c r="BE874" s="907">
        <f t="shared" si="2817"/>
        <v>0</v>
      </c>
      <c r="BF874" s="906"/>
      <c r="BG874" s="907">
        <f>SUM(BG560)</f>
        <v>0</v>
      </c>
      <c r="BH874" s="907">
        <f t="shared" ref="BH874:BX874" si="2818">SUM(BH560)</f>
        <v>0</v>
      </c>
      <c r="BI874" s="907">
        <f t="shared" si="2818"/>
        <v>0</v>
      </c>
      <c r="BJ874" s="907">
        <f t="shared" si="2818"/>
        <v>0</v>
      </c>
      <c r="BK874" s="907">
        <f t="shared" si="2818"/>
        <v>0</v>
      </c>
      <c r="BL874" s="907">
        <f t="shared" si="2818"/>
        <v>0</v>
      </c>
      <c r="BM874" s="907">
        <f t="shared" si="2818"/>
        <v>0</v>
      </c>
      <c r="BN874" s="907">
        <f t="shared" si="2818"/>
        <v>0</v>
      </c>
      <c r="BO874" s="907">
        <f t="shared" si="2818"/>
        <v>0</v>
      </c>
      <c r="BP874" s="907">
        <f t="shared" si="2818"/>
        <v>0</v>
      </c>
      <c r="BQ874" s="907">
        <f t="shared" si="2818"/>
        <v>0</v>
      </c>
      <c r="BR874" s="907">
        <f t="shared" si="2818"/>
        <v>0</v>
      </c>
      <c r="BS874" s="907">
        <f t="shared" si="2818"/>
        <v>0</v>
      </c>
      <c r="BT874" s="907">
        <f t="shared" si="2818"/>
        <v>0</v>
      </c>
      <c r="BU874" s="907">
        <f t="shared" si="2818"/>
        <v>0</v>
      </c>
      <c r="BV874" s="907">
        <f t="shared" si="2818"/>
        <v>0</v>
      </c>
      <c r="BW874" s="907">
        <f t="shared" si="2818"/>
        <v>0</v>
      </c>
      <c r="BX874" s="907">
        <f t="shared" si="2818"/>
        <v>0</v>
      </c>
      <c r="BY874" s="906"/>
      <c r="BZ874" s="907">
        <f>SUM(BZ560)</f>
        <v>0</v>
      </c>
      <c r="CA874" s="907">
        <f>SUM(CA560)</f>
        <v>0</v>
      </c>
      <c r="CB874" s="907">
        <f>SUM(CB560)</f>
        <v>0</v>
      </c>
      <c r="CC874" s="907">
        <f>SUM(CC560)</f>
        <v>0</v>
      </c>
      <c r="CD874" s="723"/>
      <c r="CE874" s="723"/>
      <c r="CF874" s="723"/>
      <c r="CG874" s="790"/>
      <c r="CH874" s="1376"/>
      <c r="CI874" s="1377"/>
      <c r="CJ874" s="1378"/>
      <c r="CK874" s="1378"/>
      <c r="CL874" s="1378"/>
      <c r="CM874" s="1378"/>
      <c r="CN874" s="1378"/>
      <c r="CO874" s="1379"/>
      <c r="CP874" s="1379"/>
      <c r="CQ874" s="1379"/>
      <c r="CR874" s="1379"/>
      <c r="CS874" s="1378"/>
      <c r="CT874" s="1378"/>
      <c r="CU874" s="1378"/>
      <c r="CV874" s="1378"/>
      <c r="CW874" s="1378"/>
      <c r="CX874" s="1377"/>
      <c r="CY874" s="1380"/>
      <c r="CZ874" s="638"/>
      <c r="DA874" s="639"/>
      <c r="DB874" s="640"/>
      <c r="DC874" s="640"/>
      <c r="DD874" s="640"/>
      <c r="DE874" s="640"/>
      <c r="DF874" s="640"/>
      <c r="DG874" s="641"/>
      <c r="DH874" s="641"/>
      <c r="DI874" s="641"/>
      <c r="DJ874" s="641"/>
      <c r="DK874" s="640"/>
      <c r="DL874" s="640"/>
      <c r="DM874" s="640"/>
      <c r="DN874" s="640"/>
      <c r="DO874" s="640"/>
      <c r="DP874" s="639"/>
      <c r="DQ874" s="638"/>
      <c r="DR874" s="753"/>
      <c r="DS874" s="111"/>
      <c r="DT874" s="111"/>
      <c r="DU874" s="111"/>
      <c r="DV874" s="602"/>
      <c r="DW874" s="719"/>
      <c r="DX874" s="719"/>
      <c r="DY874" s="719"/>
      <c r="DZ874" s="719"/>
      <c r="EA874" s="719"/>
      <c r="EB874" s="719"/>
      <c r="EC874" s="719"/>
      <c r="ED874" s="909"/>
      <c r="EE874" s="603"/>
    </row>
    <row r="875" spans="1:135" s="604" customFormat="1" ht="15.75" customHeight="1">
      <c r="A875" s="718" t="str">
        <f>A563</f>
        <v>Onions purchase</v>
      </c>
      <c r="B875" s="907">
        <f>SUM(B566)</f>
        <v>0</v>
      </c>
      <c r="C875" s="907">
        <f t="shared" ref="C875:S875" si="2819">SUM(C566)</f>
        <v>0</v>
      </c>
      <c r="D875" s="907">
        <f t="shared" si="2819"/>
        <v>0</v>
      </c>
      <c r="E875" s="907">
        <f t="shared" si="2819"/>
        <v>0</v>
      </c>
      <c r="F875" s="907">
        <f t="shared" si="2819"/>
        <v>0</v>
      </c>
      <c r="G875" s="907">
        <f t="shared" si="2819"/>
        <v>0</v>
      </c>
      <c r="H875" s="907">
        <f t="shared" si="2819"/>
        <v>0</v>
      </c>
      <c r="I875" s="907">
        <f t="shared" si="2819"/>
        <v>0</v>
      </c>
      <c r="J875" s="907">
        <f t="shared" si="2819"/>
        <v>0</v>
      </c>
      <c r="K875" s="907">
        <f t="shared" si="2819"/>
        <v>0</v>
      </c>
      <c r="L875" s="907">
        <f t="shared" si="2819"/>
        <v>0</v>
      </c>
      <c r="M875" s="907">
        <f t="shared" si="2819"/>
        <v>0</v>
      </c>
      <c r="N875" s="907">
        <f t="shared" si="2819"/>
        <v>0</v>
      </c>
      <c r="O875" s="907">
        <f t="shared" si="2819"/>
        <v>0</v>
      </c>
      <c r="P875" s="907">
        <f t="shared" si="2819"/>
        <v>0</v>
      </c>
      <c r="Q875" s="907">
        <f t="shared" si="2819"/>
        <v>0</v>
      </c>
      <c r="R875" s="907">
        <f t="shared" si="2819"/>
        <v>0</v>
      </c>
      <c r="S875" s="907">
        <f t="shared" si="2819"/>
        <v>0</v>
      </c>
      <c r="T875" s="906"/>
      <c r="U875" s="907">
        <f>SUM(U566)</f>
        <v>0</v>
      </c>
      <c r="V875" s="907">
        <f t="shared" ref="V875:AL875" si="2820">SUM(V566)</f>
        <v>0</v>
      </c>
      <c r="W875" s="907">
        <f t="shared" si="2820"/>
        <v>0</v>
      </c>
      <c r="X875" s="907">
        <f t="shared" si="2820"/>
        <v>0</v>
      </c>
      <c r="Y875" s="907">
        <f t="shared" si="2820"/>
        <v>0</v>
      </c>
      <c r="Z875" s="907">
        <f t="shared" si="2820"/>
        <v>0</v>
      </c>
      <c r="AA875" s="907">
        <f t="shared" si="2820"/>
        <v>0</v>
      </c>
      <c r="AB875" s="907">
        <f t="shared" si="2820"/>
        <v>0</v>
      </c>
      <c r="AC875" s="907">
        <f t="shared" si="2820"/>
        <v>0</v>
      </c>
      <c r="AD875" s="907">
        <f t="shared" si="2820"/>
        <v>0</v>
      </c>
      <c r="AE875" s="907">
        <f t="shared" si="2820"/>
        <v>0</v>
      </c>
      <c r="AF875" s="907">
        <f t="shared" si="2820"/>
        <v>0</v>
      </c>
      <c r="AG875" s="907">
        <f t="shared" si="2820"/>
        <v>0</v>
      </c>
      <c r="AH875" s="907">
        <f t="shared" si="2820"/>
        <v>0</v>
      </c>
      <c r="AI875" s="907">
        <f t="shared" si="2820"/>
        <v>0</v>
      </c>
      <c r="AJ875" s="907">
        <f t="shared" si="2820"/>
        <v>0</v>
      </c>
      <c r="AK875" s="907">
        <f t="shared" si="2820"/>
        <v>0</v>
      </c>
      <c r="AL875" s="907">
        <f t="shared" si="2820"/>
        <v>0</v>
      </c>
      <c r="AM875" s="906"/>
      <c r="AN875" s="907">
        <f>SUM(AN566)</f>
        <v>0</v>
      </c>
      <c r="AO875" s="907">
        <f t="shared" ref="AO875:BE875" si="2821">SUM(AO566)</f>
        <v>0</v>
      </c>
      <c r="AP875" s="907">
        <f t="shared" si="2821"/>
        <v>0</v>
      </c>
      <c r="AQ875" s="907">
        <f t="shared" si="2821"/>
        <v>0</v>
      </c>
      <c r="AR875" s="907">
        <f t="shared" si="2821"/>
        <v>0</v>
      </c>
      <c r="AS875" s="907">
        <f t="shared" si="2821"/>
        <v>0</v>
      </c>
      <c r="AT875" s="907">
        <f t="shared" si="2821"/>
        <v>0</v>
      </c>
      <c r="AU875" s="907">
        <f t="shared" si="2821"/>
        <v>0</v>
      </c>
      <c r="AV875" s="907">
        <f t="shared" si="2821"/>
        <v>0</v>
      </c>
      <c r="AW875" s="907">
        <f t="shared" si="2821"/>
        <v>0</v>
      </c>
      <c r="AX875" s="907">
        <f t="shared" si="2821"/>
        <v>0</v>
      </c>
      <c r="AY875" s="907">
        <f t="shared" si="2821"/>
        <v>0</v>
      </c>
      <c r="AZ875" s="907">
        <f t="shared" si="2821"/>
        <v>0</v>
      </c>
      <c r="BA875" s="907">
        <f t="shared" si="2821"/>
        <v>0</v>
      </c>
      <c r="BB875" s="907">
        <f t="shared" si="2821"/>
        <v>0</v>
      </c>
      <c r="BC875" s="907">
        <f t="shared" si="2821"/>
        <v>0</v>
      </c>
      <c r="BD875" s="907">
        <f t="shared" si="2821"/>
        <v>0</v>
      </c>
      <c r="BE875" s="907">
        <f t="shared" si="2821"/>
        <v>0</v>
      </c>
      <c r="BF875" s="906"/>
      <c r="BG875" s="907">
        <f>SUM(BG566)</f>
        <v>0</v>
      </c>
      <c r="BH875" s="907">
        <f t="shared" ref="BH875:BX875" si="2822">SUM(BH566)</f>
        <v>0</v>
      </c>
      <c r="BI875" s="907">
        <f t="shared" si="2822"/>
        <v>0</v>
      </c>
      <c r="BJ875" s="907">
        <f t="shared" si="2822"/>
        <v>0</v>
      </c>
      <c r="BK875" s="907">
        <f t="shared" si="2822"/>
        <v>0</v>
      </c>
      <c r="BL875" s="907">
        <f t="shared" si="2822"/>
        <v>0</v>
      </c>
      <c r="BM875" s="907">
        <f t="shared" si="2822"/>
        <v>0</v>
      </c>
      <c r="BN875" s="907">
        <f t="shared" si="2822"/>
        <v>0</v>
      </c>
      <c r="BO875" s="907">
        <f t="shared" si="2822"/>
        <v>0</v>
      </c>
      <c r="BP875" s="907">
        <f t="shared" si="2822"/>
        <v>0</v>
      </c>
      <c r="BQ875" s="907">
        <f t="shared" si="2822"/>
        <v>0</v>
      </c>
      <c r="BR875" s="907">
        <f t="shared" si="2822"/>
        <v>0</v>
      </c>
      <c r="BS875" s="907">
        <f t="shared" si="2822"/>
        <v>0</v>
      </c>
      <c r="BT875" s="907">
        <f t="shared" si="2822"/>
        <v>0</v>
      </c>
      <c r="BU875" s="907">
        <f t="shared" si="2822"/>
        <v>0</v>
      </c>
      <c r="BV875" s="907">
        <f t="shared" si="2822"/>
        <v>0</v>
      </c>
      <c r="BW875" s="907">
        <f t="shared" si="2822"/>
        <v>0</v>
      </c>
      <c r="BX875" s="907">
        <f t="shared" si="2822"/>
        <v>0</v>
      </c>
      <c r="BY875" s="906"/>
      <c r="BZ875" s="907">
        <f>SUM(BZ566)</f>
        <v>0</v>
      </c>
      <c r="CA875" s="907">
        <f>SUM(CA566)</f>
        <v>0</v>
      </c>
      <c r="CB875" s="907">
        <f>SUM(CB566)</f>
        <v>0</v>
      </c>
      <c r="CC875" s="907">
        <f>SUM(CC566)</f>
        <v>0</v>
      </c>
      <c r="CD875" s="723"/>
      <c r="CE875" s="723"/>
      <c r="CF875" s="723"/>
      <c r="CG875" s="790"/>
      <c r="CH875" s="1376"/>
      <c r="CI875" s="1377"/>
      <c r="CJ875" s="1378"/>
      <c r="CK875" s="1378"/>
      <c r="CL875" s="1378"/>
      <c r="CM875" s="1378"/>
      <c r="CN875" s="1378"/>
      <c r="CO875" s="1379"/>
      <c r="CP875" s="1379"/>
      <c r="CQ875" s="1379"/>
      <c r="CR875" s="1379"/>
      <c r="CS875" s="1378"/>
      <c r="CT875" s="1378"/>
      <c r="CU875" s="1378"/>
      <c r="CV875" s="1378"/>
      <c r="CW875" s="1378"/>
      <c r="CX875" s="1377"/>
      <c r="CY875" s="1380"/>
      <c r="CZ875" s="638"/>
      <c r="DA875" s="639"/>
      <c r="DB875" s="640"/>
      <c r="DC875" s="640"/>
      <c r="DD875" s="640"/>
      <c r="DE875" s="640"/>
      <c r="DF875" s="640"/>
      <c r="DG875" s="641"/>
      <c r="DH875" s="641"/>
      <c r="DI875" s="641"/>
      <c r="DJ875" s="641"/>
      <c r="DK875" s="640"/>
      <c r="DL875" s="640"/>
      <c r="DM875" s="640"/>
      <c r="DN875" s="640"/>
      <c r="DO875" s="640"/>
      <c r="DP875" s="639"/>
      <c r="DQ875" s="638"/>
      <c r="DR875" s="753"/>
      <c r="DS875" s="111"/>
      <c r="DT875" s="111"/>
      <c r="DU875" s="111"/>
      <c r="DV875" s="602"/>
      <c r="DW875" s="719"/>
      <c r="DX875" s="719"/>
      <c r="DY875" s="719"/>
      <c r="DZ875" s="719"/>
      <c r="EA875" s="719"/>
      <c r="EB875" s="719"/>
      <c r="EC875" s="719"/>
      <c r="ED875" s="909"/>
      <c r="EE875" s="603"/>
    </row>
    <row r="876" spans="1:135" s="604" customFormat="1" ht="15.75" customHeight="1">
      <c r="A876" s="718" t="str">
        <f>A569</f>
        <v>Bananas purchase</v>
      </c>
      <c r="B876" s="907">
        <f>SUM(B572)</f>
        <v>0</v>
      </c>
      <c r="C876" s="907">
        <f t="shared" ref="C876:S876" si="2823">SUM(C572)</f>
        <v>0</v>
      </c>
      <c r="D876" s="907">
        <f t="shared" si="2823"/>
        <v>0</v>
      </c>
      <c r="E876" s="907">
        <f t="shared" si="2823"/>
        <v>0</v>
      </c>
      <c r="F876" s="907">
        <f t="shared" si="2823"/>
        <v>0</v>
      </c>
      <c r="G876" s="907">
        <f t="shared" si="2823"/>
        <v>0</v>
      </c>
      <c r="H876" s="907">
        <f t="shared" si="2823"/>
        <v>0</v>
      </c>
      <c r="I876" s="907">
        <f t="shared" si="2823"/>
        <v>0</v>
      </c>
      <c r="J876" s="907">
        <f t="shared" si="2823"/>
        <v>0</v>
      </c>
      <c r="K876" s="907">
        <f t="shared" si="2823"/>
        <v>0</v>
      </c>
      <c r="L876" s="907">
        <f t="shared" si="2823"/>
        <v>0</v>
      </c>
      <c r="M876" s="907">
        <f t="shared" si="2823"/>
        <v>0</v>
      </c>
      <c r="N876" s="907">
        <f t="shared" si="2823"/>
        <v>0</v>
      </c>
      <c r="O876" s="907">
        <f t="shared" si="2823"/>
        <v>0</v>
      </c>
      <c r="P876" s="907">
        <f t="shared" si="2823"/>
        <v>0</v>
      </c>
      <c r="Q876" s="907">
        <f t="shared" si="2823"/>
        <v>0</v>
      </c>
      <c r="R876" s="907">
        <f t="shared" si="2823"/>
        <v>0</v>
      </c>
      <c r="S876" s="907">
        <f t="shared" si="2823"/>
        <v>0</v>
      </c>
      <c r="T876" s="906"/>
      <c r="U876" s="907">
        <f>SUM(U572)</f>
        <v>0</v>
      </c>
      <c r="V876" s="907">
        <f t="shared" ref="V876:AL876" si="2824">SUM(V572)</f>
        <v>0</v>
      </c>
      <c r="W876" s="907">
        <f t="shared" si="2824"/>
        <v>0</v>
      </c>
      <c r="X876" s="907">
        <f t="shared" si="2824"/>
        <v>0</v>
      </c>
      <c r="Y876" s="907">
        <f t="shared" si="2824"/>
        <v>0</v>
      </c>
      <c r="Z876" s="907">
        <f t="shared" si="2824"/>
        <v>0</v>
      </c>
      <c r="AA876" s="907">
        <f t="shared" si="2824"/>
        <v>0</v>
      </c>
      <c r="AB876" s="907">
        <f t="shared" si="2824"/>
        <v>0</v>
      </c>
      <c r="AC876" s="907">
        <f t="shared" si="2824"/>
        <v>0</v>
      </c>
      <c r="AD876" s="907">
        <f t="shared" si="2824"/>
        <v>0</v>
      </c>
      <c r="AE876" s="907">
        <f t="shared" si="2824"/>
        <v>0</v>
      </c>
      <c r="AF876" s="907">
        <f t="shared" si="2824"/>
        <v>0</v>
      </c>
      <c r="AG876" s="907">
        <f t="shared" si="2824"/>
        <v>0</v>
      </c>
      <c r="AH876" s="907">
        <f t="shared" si="2824"/>
        <v>0</v>
      </c>
      <c r="AI876" s="907">
        <f t="shared" si="2824"/>
        <v>0</v>
      </c>
      <c r="AJ876" s="907">
        <f t="shared" si="2824"/>
        <v>0</v>
      </c>
      <c r="AK876" s="907">
        <f t="shared" si="2824"/>
        <v>0</v>
      </c>
      <c r="AL876" s="907">
        <f t="shared" si="2824"/>
        <v>0</v>
      </c>
      <c r="AM876" s="906"/>
      <c r="AN876" s="907">
        <f>SUM(AN572)</f>
        <v>0</v>
      </c>
      <c r="AO876" s="907">
        <f t="shared" ref="AO876:BE876" si="2825">SUM(AO572)</f>
        <v>0</v>
      </c>
      <c r="AP876" s="907">
        <f t="shared" si="2825"/>
        <v>0</v>
      </c>
      <c r="AQ876" s="907">
        <f t="shared" si="2825"/>
        <v>0</v>
      </c>
      <c r="AR876" s="907">
        <f t="shared" si="2825"/>
        <v>0</v>
      </c>
      <c r="AS876" s="907">
        <f t="shared" si="2825"/>
        <v>0</v>
      </c>
      <c r="AT876" s="907">
        <f t="shared" si="2825"/>
        <v>0</v>
      </c>
      <c r="AU876" s="907">
        <f t="shared" si="2825"/>
        <v>0</v>
      </c>
      <c r="AV876" s="907">
        <f t="shared" si="2825"/>
        <v>0</v>
      </c>
      <c r="AW876" s="907">
        <f t="shared" si="2825"/>
        <v>0</v>
      </c>
      <c r="AX876" s="907">
        <f t="shared" si="2825"/>
        <v>0</v>
      </c>
      <c r="AY876" s="907">
        <f t="shared" si="2825"/>
        <v>0</v>
      </c>
      <c r="AZ876" s="907">
        <f t="shared" si="2825"/>
        <v>0</v>
      </c>
      <c r="BA876" s="907">
        <f t="shared" si="2825"/>
        <v>0</v>
      </c>
      <c r="BB876" s="907">
        <f t="shared" si="2825"/>
        <v>0</v>
      </c>
      <c r="BC876" s="907">
        <f t="shared" si="2825"/>
        <v>0</v>
      </c>
      <c r="BD876" s="907">
        <f t="shared" si="2825"/>
        <v>0</v>
      </c>
      <c r="BE876" s="907">
        <f t="shared" si="2825"/>
        <v>0</v>
      </c>
      <c r="BF876" s="906"/>
      <c r="BG876" s="907">
        <f>SUM(BG572)</f>
        <v>0</v>
      </c>
      <c r="BH876" s="907">
        <f t="shared" ref="BH876:BX876" si="2826">SUM(BH572)</f>
        <v>0</v>
      </c>
      <c r="BI876" s="907">
        <f t="shared" si="2826"/>
        <v>0</v>
      </c>
      <c r="BJ876" s="907">
        <f t="shared" si="2826"/>
        <v>0</v>
      </c>
      <c r="BK876" s="907">
        <f t="shared" si="2826"/>
        <v>0</v>
      </c>
      <c r="BL876" s="907">
        <f t="shared" si="2826"/>
        <v>0</v>
      </c>
      <c r="BM876" s="907">
        <f t="shared" si="2826"/>
        <v>0</v>
      </c>
      <c r="BN876" s="907">
        <f t="shared" si="2826"/>
        <v>0</v>
      </c>
      <c r="BO876" s="907">
        <f t="shared" si="2826"/>
        <v>0</v>
      </c>
      <c r="BP876" s="907">
        <f t="shared" si="2826"/>
        <v>0</v>
      </c>
      <c r="BQ876" s="907">
        <f t="shared" si="2826"/>
        <v>0</v>
      </c>
      <c r="BR876" s="907">
        <f t="shared" si="2826"/>
        <v>0</v>
      </c>
      <c r="BS876" s="907">
        <f t="shared" si="2826"/>
        <v>0</v>
      </c>
      <c r="BT876" s="907">
        <f t="shared" si="2826"/>
        <v>0</v>
      </c>
      <c r="BU876" s="907">
        <f t="shared" si="2826"/>
        <v>0</v>
      </c>
      <c r="BV876" s="907">
        <f t="shared" si="2826"/>
        <v>0</v>
      </c>
      <c r="BW876" s="907">
        <f t="shared" si="2826"/>
        <v>0</v>
      </c>
      <c r="BX876" s="907">
        <f t="shared" si="2826"/>
        <v>0</v>
      </c>
      <c r="BY876" s="906"/>
      <c r="BZ876" s="907">
        <f>SUM(BZ572)</f>
        <v>0</v>
      </c>
      <c r="CA876" s="907">
        <f>SUM(CA572)</f>
        <v>0</v>
      </c>
      <c r="CB876" s="907">
        <f>SUM(CB572)</f>
        <v>0</v>
      </c>
      <c r="CC876" s="907">
        <f>SUM(CC572)</f>
        <v>0</v>
      </c>
      <c r="CD876" s="723"/>
      <c r="CE876" s="723"/>
      <c r="CF876" s="723"/>
      <c r="CG876" s="790"/>
      <c r="CH876" s="1376"/>
      <c r="CI876" s="1377"/>
      <c r="CJ876" s="1378"/>
      <c r="CK876" s="1378"/>
      <c r="CL876" s="1378"/>
      <c r="CM876" s="1378"/>
      <c r="CN876" s="1378"/>
      <c r="CO876" s="1379"/>
      <c r="CP876" s="1379"/>
      <c r="CQ876" s="1379"/>
      <c r="CR876" s="1379"/>
      <c r="CS876" s="1378"/>
      <c r="CT876" s="1378"/>
      <c r="CU876" s="1378"/>
      <c r="CV876" s="1378"/>
      <c r="CW876" s="1378"/>
      <c r="CX876" s="1377"/>
      <c r="CY876" s="1380"/>
      <c r="CZ876" s="638"/>
      <c r="DA876" s="639"/>
      <c r="DB876" s="640"/>
      <c r="DC876" s="640"/>
      <c r="DD876" s="640"/>
      <c r="DE876" s="640"/>
      <c r="DF876" s="640"/>
      <c r="DG876" s="641"/>
      <c r="DH876" s="641"/>
      <c r="DI876" s="641"/>
      <c r="DJ876" s="641"/>
      <c r="DK876" s="640"/>
      <c r="DL876" s="640"/>
      <c r="DM876" s="640"/>
      <c r="DN876" s="640"/>
      <c r="DO876" s="640"/>
      <c r="DP876" s="639"/>
      <c r="DQ876" s="638"/>
      <c r="DR876" s="753"/>
      <c r="DS876" s="111"/>
      <c r="DT876" s="111"/>
      <c r="DU876" s="111"/>
      <c r="DV876" s="602"/>
      <c r="DW876" s="719"/>
      <c r="DX876" s="719"/>
      <c r="DY876" s="719"/>
      <c r="DZ876" s="719"/>
      <c r="EA876" s="719"/>
      <c r="EB876" s="719"/>
      <c r="EC876" s="719"/>
      <c r="ED876" s="909"/>
      <c r="EE876" s="603"/>
    </row>
    <row r="877" spans="1:135" s="604" customFormat="1" ht="15.75" customHeight="1">
      <c r="A877" s="718" t="str">
        <f>A575</f>
        <v>Fresh cabbage purchase</v>
      </c>
      <c r="B877" s="907">
        <f>SUM(B578)</f>
        <v>0</v>
      </c>
      <c r="C877" s="907">
        <f t="shared" ref="C877:S877" si="2827">SUM(C578)</f>
        <v>2.2415940224159402E-3</v>
      </c>
      <c r="D877" s="907">
        <f t="shared" si="2827"/>
        <v>0</v>
      </c>
      <c r="E877" s="907">
        <f t="shared" si="2827"/>
        <v>9.5641344956413441E-3</v>
      </c>
      <c r="F877" s="907">
        <f t="shared" si="2827"/>
        <v>0</v>
      </c>
      <c r="G877" s="907">
        <f t="shared" si="2827"/>
        <v>0</v>
      </c>
      <c r="H877" s="907">
        <f t="shared" si="2827"/>
        <v>3.5865504358655043E-3</v>
      </c>
      <c r="I877" s="907">
        <f t="shared" si="2827"/>
        <v>0</v>
      </c>
      <c r="J877" s="907">
        <f t="shared" si="2827"/>
        <v>2.5618217399039321E-3</v>
      </c>
      <c r="K877" s="907">
        <f t="shared" si="2827"/>
        <v>0</v>
      </c>
      <c r="L877" s="907">
        <f t="shared" si="2827"/>
        <v>3.1382316313823162E-3</v>
      </c>
      <c r="M877" s="907">
        <f t="shared" si="2827"/>
        <v>0</v>
      </c>
      <c r="N877" s="907">
        <f t="shared" si="2827"/>
        <v>0</v>
      </c>
      <c r="O877" s="907">
        <f t="shared" si="2827"/>
        <v>0</v>
      </c>
      <c r="P877" s="907">
        <f t="shared" si="2827"/>
        <v>1.5370930439423589E-3</v>
      </c>
      <c r="Q877" s="907">
        <f t="shared" si="2827"/>
        <v>0</v>
      </c>
      <c r="R877" s="907">
        <f t="shared" si="2827"/>
        <v>1.5370930439423589E-3</v>
      </c>
      <c r="S877" s="907">
        <f t="shared" si="2827"/>
        <v>0</v>
      </c>
      <c r="T877" s="906"/>
      <c r="U877" s="907">
        <f>SUM(U578)</f>
        <v>0</v>
      </c>
      <c r="V877" s="907">
        <f t="shared" ref="V877:AL877" si="2828">SUM(V578)</f>
        <v>0</v>
      </c>
      <c r="W877" s="907">
        <f t="shared" si="2828"/>
        <v>0</v>
      </c>
      <c r="X877" s="907">
        <f t="shared" si="2828"/>
        <v>0</v>
      </c>
      <c r="Y877" s="907">
        <f t="shared" si="2828"/>
        <v>2.2415940224159402E-3</v>
      </c>
      <c r="Z877" s="907">
        <f t="shared" si="2828"/>
        <v>1.7932752179327521E-3</v>
      </c>
      <c r="AA877" s="907">
        <f t="shared" si="2828"/>
        <v>2.6899128268991282E-3</v>
      </c>
      <c r="AB877" s="907">
        <f t="shared" si="2828"/>
        <v>2.6899128268991282E-3</v>
      </c>
      <c r="AC877" s="907">
        <f t="shared" si="2828"/>
        <v>2.1348514499199429E-4</v>
      </c>
      <c r="AD877" s="907">
        <f t="shared" si="2828"/>
        <v>0</v>
      </c>
      <c r="AE877" s="907">
        <f t="shared" si="2828"/>
        <v>0</v>
      </c>
      <c r="AF877" s="907">
        <f t="shared" si="2828"/>
        <v>0</v>
      </c>
      <c r="AG877" s="907">
        <f t="shared" si="2828"/>
        <v>0</v>
      </c>
      <c r="AH877" s="907">
        <f t="shared" si="2828"/>
        <v>0</v>
      </c>
      <c r="AI877" s="907">
        <f t="shared" si="2828"/>
        <v>0</v>
      </c>
      <c r="AJ877" s="907">
        <f t="shared" si="2828"/>
        <v>0</v>
      </c>
      <c r="AK877" s="907">
        <f t="shared" si="2828"/>
        <v>1.0759651307596513E-3</v>
      </c>
      <c r="AL877" s="907">
        <f t="shared" si="2828"/>
        <v>0</v>
      </c>
      <c r="AM877" s="906"/>
      <c r="AN877" s="907">
        <f>SUM(AN578)</f>
        <v>0</v>
      </c>
      <c r="AO877" s="907">
        <f t="shared" ref="AO877:BE877" si="2829">SUM(AO578)</f>
        <v>0</v>
      </c>
      <c r="AP877" s="907">
        <f t="shared" si="2829"/>
        <v>0</v>
      </c>
      <c r="AQ877" s="907">
        <f t="shared" si="2829"/>
        <v>0</v>
      </c>
      <c r="AR877" s="907">
        <f t="shared" si="2829"/>
        <v>0</v>
      </c>
      <c r="AS877" s="907">
        <f t="shared" si="2829"/>
        <v>0</v>
      </c>
      <c r="AT877" s="907">
        <f t="shared" si="2829"/>
        <v>0</v>
      </c>
      <c r="AU877" s="907">
        <f t="shared" si="2829"/>
        <v>0</v>
      </c>
      <c r="AV877" s="907">
        <f t="shared" si="2829"/>
        <v>0</v>
      </c>
      <c r="AW877" s="907">
        <f t="shared" si="2829"/>
        <v>0</v>
      </c>
      <c r="AX877" s="907">
        <f t="shared" si="2829"/>
        <v>0</v>
      </c>
      <c r="AY877" s="907">
        <f t="shared" si="2829"/>
        <v>0</v>
      </c>
      <c r="AZ877" s="907">
        <f t="shared" si="2829"/>
        <v>0</v>
      </c>
      <c r="BA877" s="907">
        <f t="shared" si="2829"/>
        <v>0</v>
      </c>
      <c r="BB877" s="907">
        <f t="shared" si="2829"/>
        <v>0</v>
      </c>
      <c r="BC877" s="907">
        <f t="shared" si="2829"/>
        <v>0</v>
      </c>
      <c r="BD877" s="907">
        <f t="shared" si="2829"/>
        <v>0</v>
      </c>
      <c r="BE877" s="907">
        <f t="shared" si="2829"/>
        <v>0</v>
      </c>
      <c r="BF877" s="906"/>
      <c r="BG877" s="907">
        <f>SUM(BG578)</f>
        <v>0</v>
      </c>
      <c r="BH877" s="907">
        <f t="shared" ref="BH877:BX877" si="2830">SUM(BH578)</f>
        <v>0</v>
      </c>
      <c r="BI877" s="907">
        <f t="shared" si="2830"/>
        <v>0</v>
      </c>
      <c r="BJ877" s="907">
        <f t="shared" si="2830"/>
        <v>0</v>
      </c>
      <c r="BK877" s="907">
        <f t="shared" si="2830"/>
        <v>0</v>
      </c>
      <c r="BL877" s="907">
        <f t="shared" si="2830"/>
        <v>0</v>
      </c>
      <c r="BM877" s="907">
        <f t="shared" si="2830"/>
        <v>0</v>
      </c>
      <c r="BN877" s="907">
        <f t="shared" si="2830"/>
        <v>0</v>
      </c>
      <c r="BO877" s="907">
        <f t="shared" si="2830"/>
        <v>8.3686176836861761E-2</v>
      </c>
      <c r="BP877" s="907">
        <f t="shared" si="2830"/>
        <v>0</v>
      </c>
      <c r="BQ877" s="907">
        <f t="shared" si="2830"/>
        <v>0</v>
      </c>
      <c r="BR877" s="907">
        <f t="shared" si="2830"/>
        <v>0</v>
      </c>
      <c r="BS877" s="907">
        <f t="shared" si="2830"/>
        <v>0</v>
      </c>
      <c r="BT877" s="907">
        <f t="shared" si="2830"/>
        <v>0</v>
      </c>
      <c r="BU877" s="907">
        <f t="shared" si="2830"/>
        <v>0</v>
      </c>
      <c r="BV877" s="907">
        <f t="shared" si="2830"/>
        <v>0</v>
      </c>
      <c r="BW877" s="907">
        <f t="shared" si="2830"/>
        <v>0</v>
      </c>
      <c r="BX877" s="907">
        <f t="shared" si="2830"/>
        <v>0</v>
      </c>
      <c r="BY877" s="906"/>
      <c r="BZ877" s="907">
        <f>SUM(BZ578)</f>
        <v>2.391033623910336E-3</v>
      </c>
      <c r="CA877" s="907">
        <f>SUM(CA578)</f>
        <v>2.9887920298879199E-3</v>
      </c>
      <c r="CB877" s="907">
        <f>SUM(CB578)</f>
        <v>2.9887920298879199E-3</v>
      </c>
      <c r="CC877" s="907">
        <f>SUM(CC578)</f>
        <v>5.0211706102117068E-3</v>
      </c>
      <c r="CD877" s="723"/>
      <c r="CE877" s="723"/>
      <c r="CF877" s="723"/>
      <c r="CG877" s="790"/>
      <c r="CH877" s="1376"/>
      <c r="CI877" s="1377"/>
      <c r="CJ877" s="1378"/>
      <c r="CK877" s="1378"/>
      <c r="CL877" s="1378"/>
      <c r="CM877" s="1378"/>
      <c r="CN877" s="1378"/>
      <c r="CO877" s="1379"/>
      <c r="CP877" s="1379"/>
      <c r="CQ877" s="1379"/>
      <c r="CR877" s="1379"/>
      <c r="CS877" s="1378"/>
      <c r="CT877" s="1378"/>
      <c r="CU877" s="1378"/>
      <c r="CV877" s="1378"/>
      <c r="CW877" s="1378"/>
      <c r="CX877" s="1377"/>
      <c r="CY877" s="1380"/>
      <c r="CZ877" s="638"/>
      <c r="DA877" s="639"/>
      <c r="DB877" s="640"/>
      <c r="DC877" s="640"/>
      <c r="DD877" s="640"/>
      <c r="DE877" s="640"/>
      <c r="DF877" s="640"/>
      <c r="DG877" s="641"/>
      <c r="DH877" s="641"/>
      <c r="DI877" s="641"/>
      <c r="DJ877" s="641"/>
      <c r="DK877" s="640"/>
      <c r="DL877" s="640"/>
      <c r="DM877" s="640"/>
      <c r="DN877" s="640"/>
      <c r="DO877" s="640"/>
      <c r="DP877" s="639"/>
      <c r="DQ877" s="638"/>
      <c r="DR877" s="753"/>
      <c r="DS877" s="111"/>
      <c r="DT877" s="111"/>
      <c r="DU877" s="111"/>
      <c r="DV877" s="602"/>
      <c r="DW877" s="719"/>
      <c r="DX877" s="719"/>
      <c r="DY877" s="719"/>
      <c r="DZ877" s="719"/>
      <c r="EA877" s="719"/>
      <c r="EB877" s="719"/>
      <c r="EC877" s="719"/>
      <c r="ED877" s="909"/>
      <c r="EE877" s="603"/>
    </row>
    <row r="878" spans="1:135" s="604" customFormat="1" ht="15.75" customHeight="1">
      <c r="A878" s="718" t="str">
        <f>A581</f>
        <v>Burger purchase</v>
      </c>
      <c r="B878" s="907">
        <f>SUM(B584)</f>
        <v>0</v>
      </c>
      <c r="C878" s="907">
        <f t="shared" ref="C878:S878" si="2831">SUM(C584)</f>
        <v>0</v>
      </c>
      <c r="D878" s="907">
        <f t="shared" si="2831"/>
        <v>0</v>
      </c>
      <c r="E878" s="907">
        <f t="shared" si="2831"/>
        <v>0</v>
      </c>
      <c r="F878" s="907">
        <f t="shared" si="2831"/>
        <v>0</v>
      </c>
      <c r="G878" s="907">
        <f t="shared" si="2831"/>
        <v>0</v>
      </c>
      <c r="H878" s="907">
        <f t="shared" si="2831"/>
        <v>0</v>
      </c>
      <c r="I878" s="907">
        <f t="shared" si="2831"/>
        <v>0</v>
      </c>
      <c r="J878" s="907">
        <f t="shared" si="2831"/>
        <v>0</v>
      </c>
      <c r="K878" s="907">
        <f t="shared" si="2831"/>
        <v>0</v>
      </c>
      <c r="L878" s="907">
        <f t="shared" si="2831"/>
        <v>0</v>
      </c>
      <c r="M878" s="907">
        <f t="shared" si="2831"/>
        <v>0</v>
      </c>
      <c r="N878" s="907">
        <f t="shared" si="2831"/>
        <v>0</v>
      </c>
      <c r="O878" s="907">
        <f t="shared" si="2831"/>
        <v>0</v>
      </c>
      <c r="P878" s="907">
        <f t="shared" si="2831"/>
        <v>0</v>
      </c>
      <c r="Q878" s="907">
        <f t="shared" si="2831"/>
        <v>0</v>
      </c>
      <c r="R878" s="907">
        <f t="shared" si="2831"/>
        <v>0</v>
      </c>
      <c r="S878" s="907">
        <f t="shared" si="2831"/>
        <v>0</v>
      </c>
      <c r="T878" s="906"/>
      <c r="U878" s="907">
        <f>SUM(U584)</f>
        <v>0</v>
      </c>
      <c r="V878" s="907">
        <f t="shared" ref="V878:AL878" si="2832">SUM(V584)</f>
        <v>0</v>
      </c>
      <c r="W878" s="907">
        <f t="shared" si="2832"/>
        <v>0</v>
      </c>
      <c r="X878" s="907">
        <f t="shared" si="2832"/>
        <v>0</v>
      </c>
      <c r="Y878" s="907">
        <f t="shared" si="2832"/>
        <v>0</v>
      </c>
      <c r="Z878" s="907">
        <f t="shared" si="2832"/>
        <v>0</v>
      </c>
      <c r="AA878" s="907">
        <f t="shared" si="2832"/>
        <v>0</v>
      </c>
      <c r="AB878" s="907">
        <f t="shared" si="2832"/>
        <v>0</v>
      </c>
      <c r="AC878" s="907">
        <f t="shared" si="2832"/>
        <v>0</v>
      </c>
      <c r="AD878" s="907">
        <f t="shared" si="2832"/>
        <v>0</v>
      </c>
      <c r="AE878" s="907">
        <f t="shared" si="2832"/>
        <v>0</v>
      </c>
      <c r="AF878" s="907">
        <f t="shared" si="2832"/>
        <v>0</v>
      </c>
      <c r="AG878" s="907">
        <f t="shared" si="2832"/>
        <v>0</v>
      </c>
      <c r="AH878" s="907">
        <f t="shared" si="2832"/>
        <v>0</v>
      </c>
      <c r="AI878" s="907">
        <f t="shared" si="2832"/>
        <v>0</v>
      </c>
      <c r="AJ878" s="907">
        <f t="shared" si="2832"/>
        <v>0</v>
      </c>
      <c r="AK878" s="907">
        <f t="shared" si="2832"/>
        <v>0</v>
      </c>
      <c r="AL878" s="907">
        <f t="shared" si="2832"/>
        <v>0</v>
      </c>
      <c r="AM878" s="906"/>
      <c r="AN878" s="907">
        <f>SUM(AN584)</f>
        <v>0</v>
      </c>
      <c r="AO878" s="907">
        <f t="shared" ref="AO878:BE878" si="2833">SUM(AO584)</f>
        <v>0</v>
      </c>
      <c r="AP878" s="907">
        <f t="shared" si="2833"/>
        <v>0</v>
      </c>
      <c r="AQ878" s="907">
        <f t="shared" si="2833"/>
        <v>0</v>
      </c>
      <c r="AR878" s="907">
        <f t="shared" si="2833"/>
        <v>0</v>
      </c>
      <c r="AS878" s="907">
        <f t="shared" si="2833"/>
        <v>0</v>
      </c>
      <c r="AT878" s="907">
        <f t="shared" si="2833"/>
        <v>0</v>
      </c>
      <c r="AU878" s="907">
        <f t="shared" si="2833"/>
        <v>0</v>
      </c>
      <c r="AV878" s="907">
        <f t="shared" si="2833"/>
        <v>0</v>
      </c>
      <c r="AW878" s="907">
        <f t="shared" si="2833"/>
        <v>0</v>
      </c>
      <c r="AX878" s="907">
        <f t="shared" si="2833"/>
        <v>0</v>
      </c>
      <c r="AY878" s="907">
        <f t="shared" si="2833"/>
        <v>0</v>
      </c>
      <c r="AZ878" s="907">
        <f t="shared" si="2833"/>
        <v>0</v>
      </c>
      <c r="BA878" s="907">
        <f t="shared" si="2833"/>
        <v>0</v>
      </c>
      <c r="BB878" s="907">
        <f t="shared" si="2833"/>
        <v>0</v>
      </c>
      <c r="BC878" s="907">
        <f t="shared" si="2833"/>
        <v>0</v>
      </c>
      <c r="BD878" s="907">
        <f t="shared" si="2833"/>
        <v>0</v>
      </c>
      <c r="BE878" s="907">
        <f t="shared" si="2833"/>
        <v>0</v>
      </c>
      <c r="BF878" s="906"/>
      <c r="BG878" s="907">
        <f>SUM(BG584)</f>
        <v>0</v>
      </c>
      <c r="BH878" s="907">
        <f t="shared" ref="BH878:BX878" si="2834">SUM(BH584)</f>
        <v>0</v>
      </c>
      <c r="BI878" s="907">
        <f t="shared" si="2834"/>
        <v>0</v>
      </c>
      <c r="BJ878" s="907">
        <f t="shared" si="2834"/>
        <v>0</v>
      </c>
      <c r="BK878" s="907">
        <f t="shared" si="2834"/>
        <v>0</v>
      </c>
      <c r="BL878" s="907">
        <f t="shared" si="2834"/>
        <v>0</v>
      </c>
      <c r="BM878" s="907">
        <f t="shared" si="2834"/>
        <v>0</v>
      </c>
      <c r="BN878" s="907">
        <f t="shared" si="2834"/>
        <v>0</v>
      </c>
      <c r="BO878" s="907">
        <f t="shared" si="2834"/>
        <v>0</v>
      </c>
      <c r="BP878" s="907">
        <f t="shared" si="2834"/>
        <v>0</v>
      </c>
      <c r="BQ878" s="907">
        <f t="shared" si="2834"/>
        <v>0</v>
      </c>
      <c r="BR878" s="907">
        <f t="shared" si="2834"/>
        <v>0</v>
      </c>
      <c r="BS878" s="907">
        <f t="shared" si="2834"/>
        <v>0</v>
      </c>
      <c r="BT878" s="907">
        <f t="shared" si="2834"/>
        <v>0</v>
      </c>
      <c r="BU878" s="907">
        <f t="shared" si="2834"/>
        <v>0</v>
      </c>
      <c r="BV878" s="907">
        <f t="shared" si="2834"/>
        <v>0</v>
      </c>
      <c r="BW878" s="907">
        <f t="shared" si="2834"/>
        <v>0</v>
      </c>
      <c r="BX878" s="907">
        <f t="shared" si="2834"/>
        <v>0</v>
      </c>
      <c r="BY878" s="906"/>
      <c r="BZ878" s="907">
        <f>SUM(BZ584)</f>
        <v>0</v>
      </c>
      <c r="CA878" s="907">
        <f>SUM(CA584)</f>
        <v>0</v>
      </c>
      <c r="CB878" s="907">
        <f>SUM(CB584)</f>
        <v>0</v>
      </c>
      <c r="CC878" s="907">
        <f>SUM(CC584)</f>
        <v>0</v>
      </c>
      <c r="CD878" s="723"/>
      <c r="CE878" s="723"/>
      <c r="CF878" s="723"/>
      <c r="CG878" s="790"/>
      <c r="CH878" s="1376"/>
      <c r="CI878" s="1377"/>
      <c r="CJ878" s="1378"/>
      <c r="CK878" s="1378"/>
      <c r="CL878" s="1378"/>
      <c r="CM878" s="1378"/>
      <c r="CN878" s="1378"/>
      <c r="CO878" s="1379"/>
      <c r="CP878" s="1379"/>
      <c r="CQ878" s="1379"/>
      <c r="CR878" s="1379"/>
      <c r="CS878" s="1378"/>
      <c r="CT878" s="1378"/>
      <c r="CU878" s="1378"/>
      <c r="CV878" s="1378"/>
      <c r="CW878" s="1378"/>
      <c r="CX878" s="1377"/>
      <c r="CY878" s="1380"/>
      <c r="CZ878" s="638"/>
      <c r="DA878" s="639"/>
      <c r="DB878" s="640"/>
      <c r="DC878" s="640"/>
      <c r="DD878" s="640"/>
      <c r="DE878" s="640"/>
      <c r="DF878" s="640"/>
      <c r="DG878" s="641"/>
      <c r="DH878" s="641"/>
      <c r="DI878" s="641"/>
      <c r="DJ878" s="641"/>
      <c r="DK878" s="640"/>
      <c r="DL878" s="640"/>
      <c r="DM878" s="640"/>
      <c r="DN878" s="640"/>
      <c r="DO878" s="640"/>
      <c r="DP878" s="639"/>
      <c r="DQ878" s="638"/>
      <c r="DR878" s="753"/>
      <c r="DS878" s="111"/>
      <c r="DT878" s="111"/>
      <c r="DU878" s="111"/>
      <c r="DV878" s="602"/>
      <c r="DW878" s="719"/>
      <c r="DX878" s="719"/>
      <c r="DY878" s="719"/>
      <c r="DZ878" s="719"/>
      <c r="EA878" s="719"/>
      <c r="EB878" s="719"/>
      <c r="EC878" s="719"/>
      <c r="ED878" s="909"/>
      <c r="EE878" s="603"/>
    </row>
    <row r="879" spans="1:135" s="604" customFormat="1" ht="15.75" customHeight="1">
      <c r="A879" s="718" t="str">
        <f>A587</f>
        <v>Powdered soup purchase</v>
      </c>
      <c r="B879" s="907">
        <f>SUM(B590)</f>
        <v>0</v>
      </c>
      <c r="C879" s="907">
        <f t="shared" ref="C879:S879" si="2835">SUM(C590)</f>
        <v>0</v>
      </c>
      <c r="D879" s="907">
        <f t="shared" si="2835"/>
        <v>0</v>
      </c>
      <c r="E879" s="907">
        <f t="shared" si="2835"/>
        <v>0</v>
      </c>
      <c r="F879" s="907">
        <f t="shared" si="2835"/>
        <v>0</v>
      </c>
      <c r="G879" s="907">
        <f t="shared" si="2835"/>
        <v>0</v>
      </c>
      <c r="H879" s="907">
        <f t="shared" si="2835"/>
        <v>0</v>
      </c>
      <c r="I879" s="907">
        <f t="shared" si="2835"/>
        <v>0</v>
      </c>
      <c r="J879" s="907">
        <f t="shared" si="2835"/>
        <v>0</v>
      </c>
      <c r="K879" s="907">
        <f t="shared" si="2835"/>
        <v>0</v>
      </c>
      <c r="L879" s="907">
        <f t="shared" si="2835"/>
        <v>0</v>
      </c>
      <c r="M879" s="907">
        <f t="shared" si="2835"/>
        <v>0</v>
      </c>
      <c r="N879" s="907">
        <f t="shared" si="2835"/>
        <v>0</v>
      </c>
      <c r="O879" s="907">
        <f t="shared" si="2835"/>
        <v>0</v>
      </c>
      <c r="P879" s="907">
        <f t="shared" si="2835"/>
        <v>0</v>
      </c>
      <c r="Q879" s="907">
        <f t="shared" si="2835"/>
        <v>0</v>
      </c>
      <c r="R879" s="907">
        <f t="shared" si="2835"/>
        <v>0</v>
      </c>
      <c r="S879" s="907">
        <f t="shared" si="2835"/>
        <v>0</v>
      </c>
      <c r="T879" s="906"/>
      <c r="U879" s="907">
        <f>SUM(U590)</f>
        <v>0</v>
      </c>
      <c r="V879" s="907">
        <f t="shared" ref="V879:AL879" si="2836">SUM(V590)</f>
        <v>0</v>
      </c>
      <c r="W879" s="907">
        <f t="shared" si="2836"/>
        <v>0</v>
      </c>
      <c r="X879" s="907">
        <f t="shared" si="2836"/>
        <v>0</v>
      </c>
      <c r="Y879" s="907">
        <f t="shared" si="2836"/>
        <v>0</v>
      </c>
      <c r="Z879" s="907">
        <f t="shared" si="2836"/>
        <v>0</v>
      </c>
      <c r="AA879" s="907">
        <f t="shared" si="2836"/>
        <v>0</v>
      </c>
      <c r="AB879" s="907">
        <f t="shared" si="2836"/>
        <v>0</v>
      </c>
      <c r="AC879" s="907">
        <f t="shared" si="2836"/>
        <v>0</v>
      </c>
      <c r="AD879" s="907">
        <f t="shared" si="2836"/>
        <v>0</v>
      </c>
      <c r="AE879" s="907">
        <f t="shared" si="2836"/>
        <v>0</v>
      </c>
      <c r="AF879" s="907">
        <f t="shared" si="2836"/>
        <v>0</v>
      </c>
      <c r="AG879" s="907">
        <f t="shared" si="2836"/>
        <v>0</v>
      </c>
      <c r="AH879" s="907">
        <f t="shared" si="2836"/>
        <v>0</v>
      </c>
      <c r="AI879" s="907">
        <f t="shared" si="2836"/>
        <v>0</v>
      </c>
      <c r="AJ879" s="907">
        <f t="shared" si="2836"/>
        <v>0</v>
      </c>
      <c r="AK879" s="907">
        <f t="shared" si="2836"/>
        <v>0</v>
      </c>
      <c r="AL879" s="907">
        <f t="shared" si="2836"/>
        <v>0</v>
      </c>
      <c r="AM879" s="906"/>
      <c r="AN879" s="907">
        <f>SUM(AN590)</f>
        <v>0</v>
      </c>
      <c r="AO879" s="907">
        <f t="shared" ref="AO879:BE879" si="2837">SUM(AO590)</f>
        <v>0</v>
      </c>
      <c r="AP879" s="907">
        <f t="shared" si="2837"/>
        <v>0</v>
      </c>
      <c r="AQ879" s="907">
        <f t="shared" si="2837"/>
        <v>0</v>
      </c>
      <c r="AR879" s="907">
        <f t="shared" si="2837"/>
        <v>0</v>
      </c>
      <c r="AS879" s="907">
        <f t="shared" si="2837"/>
        <v>0</v>
      </c>
      <c r="AT879" s="907">
        <f t="shared" si="2837"/>
        <v>0</v>
      </c>
      <c r="AU879" s="907">
        <f t="shared" si="2837"/>
        <v>0</v>
      </c>
      <c r="AV879" s="907">
        <f t="shared" si="2837"/>
        <v>0</v>
      </c>
      <c r="AW879" s="907">
        <f t="shared" si="2837"/>
        <v>0</v>
      </c>
      <c r="AX879" s="907">
        <f t="shared" si="2837"/>
        <v>0</v>
      </c>
      <c r="AY879" s="907">
        <f t="shared" si="2837"/>
        <v>0</v>
      </c>
      <c r="AZ879" s="907">
        <f t="shared" si="2837"/>
        <v>0</v>
      </c>
      <c r="BA879" s="907">
        <f t="shared" si="2837"/>
        <v>0</v>
      </c>
      <c r="BB879" s="907">
        <f t="shared" si="2837"/>
        <v>0</v>
      </c>
      <c r="BC879" s="907">
        <f t="shared" si="2837"/>
        <v>0</v>
      </c>
      <c r="BD879" s="907">
        <f t="shared" si="2837"/>
        <v>0</v>
      </c>
      <c r="BE879" s="907">
        <f t="shared" si="2837"/>
        <v>0</v>
      </c>
      <c r="BF879" s="906"/>
      <c r="BG879" s="907">
        <f>SUM(BG590)</f>
        <v>0</v>
      </c>
      <c r="BH879" s="907">
        <f t="shared" ref="BH879:BX879" si="2838">SUM(BH590)</f>
        <v>0</v>
      </c>
      <c r="BI879" s="907">
        <f t="shared" si="2838"/>
        <v>0</v>
      </c>
      <c r="BJ879" s="907">
        <f t="shared" si="2838"/>
        <v>0</v>
      </c>
      <c r="BK879" s="907">
        <f t="shared" si="2838"/>
        <v>0</v>
      </c>
      <c r="BL879" s="907">
        <f t="shared" si="2838"/>
        <v>0</v>
      </c>
      <c r="BM879" s="907">
        <f t="shared" si="2838"/>
        <v>0</v>
      </c>
      <c r="BN879" s="907">
        <f t="shared" si="2838"/>
        <v>0</v>
      </c>
      <c r="BO879" s="907">
        <f t="shared" si="2838"/>
        <v>0</v>
      </c>
      <c r="BP879" s="907">
        <f t="shared" si="2838"/>
        <v>0</v>
      </c>
      <c r="BQ879" s="907">
        <f t="shared" si="2838"/>
        <v>0</v>
      </c>
      <c r="BR879" s="907">
        <f t="shared" si="2838"/>
        <v>0</v>
      </c>
      <c r="BS879" s="907">
        <f t="shared" si="2838"/>
        <v>0</v>
      </c>
      <c r="BT879" s="907">
        <f t="shared" si="2838"/>
        <v>0</v>
      </c>
      <c r="BU879" s="907">
        <f t="shared" si="2838"/>
        <v>0</v>
      </c>
      <c r="BV879" s="907">
        <f t="shared" si="2838"/>
        <v>0</v>
      </c>
      <c r="BW879" s="907">
        <f t="shared" si="2838"/>
        <v>0</v>
      </c>
      <c r="BX879" s="907">
        <f t="shared" si="2838"/>
        <v>0</v>
      </c>
      <c r="BY879" s="906"/>
      <c r="BZ879" s="907">
        <f>SUM(BZ590)</f>
        <v>0</v>
      </c>
      <c r="CA879" s="907">
        <f>SUM(CA590)</f>
        <v>0</v>
      </c>
      <c r="CB879" s="907">
        <f>SUM(CB590)</f>
        <v>0</v>
      </c>
      <c r="CC879" s="907">
        <f>SUM(CC590)</f>
        <v>0</v>
      </c>
      <c r="CD879" s="723"/>
      <c r="CE879" s="723"/>
      <c r="CF879" s="723"/>
      <c r="CG879" s="790"/>
      <c r="CH879" s="1376"/>
      <c r="CI879" s="1377"/>
      <c r="CJ879" s="1378"/>
      <c r="CK879" s="1378"/>
      <c r="CL879" s="1378"/>
      <c r="CM879" s="1378"/>
      <c r="CN879" s="1378"/>
      <c r="CO879" s="1379"/>
      <c r="CP879" s="1379"/>
      <c r="CQ879" s="1379"/>
      <c r="CR879" s="1379"/>
      <c r="CS879" s="1378"/>
      <c r="CT879" s="1378"/>
      <c r="CU879" s="1378"/>
      <c r="CV879" s="1378"/>
      <c r="CW879" s="1378"/>
      <c r="CX879" s="1377"/>
      <c r="CY879" s="1380"/>
      <c r="CZ879" s="638"/>
      <c r="DA879" s="639"/>
      <c r="DB879" s="640"/>
      <c r="DC879" s="640"/>
      <c r="DD879" s="640"/>
      <c r="DE879" s="640"/>
      <c r="DF879" s="640"/>
      <c r="DG879" s="641"/>
      <c r="DH879" s="641"/>
      <c r="DI879" s="641"/>
      <c r="DJ879" s="641"/>
      <c r="DK879" s="640"/>
      <c r="DL879" s="640"/>
      <c r="DM879" s="640"/>
      <c r="DN879" s="640"/>
      <c r="DO879" s="640"/>
      <c r="DP879" s="639"/>
      <c r="DQ879" s="638"/>
      <c r="DR879" s="753"/>
      <c r="DS879" s="111"/>
      <c r="DT879" s="111"/>
      <c r="DU879" s="111"/>
      <c r="DV879" s="602"/>
      <c r="DW879" s="719"/>
      <c r="DX879" s="719"/>
      <c r="DY879" s="719"/>
      <c r="DZ879" s="719"/>
      <c r="EA879" s="719"/>
      <c r="EB879" s="719"/>
      <c r="EC879" s="719"/>
      <c r="ED879" s="909"/>
      <c r="EE879" s="603"/>
    </row>
    <row r="880" spans="1:135" s="604" customFormat="1" ht="15.75" customHeight="1">
      <c r="A880" s="718" t="str">
        <f>A593</f>
        <v>Dark green vegetables purchase</v>
      </c>
      <c r="B880" s="907">
        <f t="shared" ref="B880:S880" si="2839">SUM(B597)</f>
        <v>0</v>
      </c>
      <c r="C880" s="907">
        <f t="shared" si="2839"/>
        <v>2.6884417808219175E-4</v>
      </c>
      <c r="D880" s="907">
        <f t="shared" si="2839"/>
        <v>0</v>
      </c>
      <c r="E880" s="907">
        <f t="shared" si="2839"/>
        <v>0</v>
      </c>
      <c r="F880" s="907">
        <f t="shared" si="2839"/>
        <v>0</v>
      </c>
      <c r="G880" s="907">
        <f t="shared" si="2839"/>
        <v>0</v>
      </c>
      <c r="H880" s="907">
        <f t="shared" si="2839"/>
        <v>0</v>
      </c>
      <c r="I880" s="907">
        <f t="shared" si="2839"/>
        <v>8.6030136986301375E-4</v>
      </c>
      <c r="J880" s="907">
        <f t="shared" si="2839"/>
        <v>0</v>
      </c>
      <c r="K880" s="907">
        <f t="shared" si="2839"/>
        <v>0</v>
      </c>
      <c r="L880" s="907">
        <f t="shared" si="2839"/>
        <v>2.1507534246575344E-4</v>
      </c>
      <c r="M880" s="907">
        <f t="shared" si="2839"/>
        <v>0</v>
      </c>
      <c r="N880" s="907">
        <f t="shared" si="2839"/>
        <v>0</v>
      </c>
      <c r="O880" s="907">
        <f t="shared" si="2839"/>
        <v>0</v>
      </c>
      <c r="P880" s="907">
        <f t="shared" si="2839"/>
        <v>0</v>
      </c>
      <c r="Q880" s="907">
        <f t="shared" si="2839"/>
        <v>0</v>
      </c>
      <c r="R880" s="907">
        <f t="shared" si="2839"/>
        <v>0</v>
      </c>
      <c r="S880" s="907">
        <f t="shared" si="2839"/>
        <v>0</v>
      </c>
      <c r="T880" s="906"/>
      <c r="U880" s="907">
        <f t="shared" ref="U880:AL880" si="2840">SUM(U597)</f>
        <v>0</v>
      </c>
      <c r="V880" s="907">
        <f t="shared" si="2840"/>
        <v>0</v>
      </c>
      <c r="W880" s="907">
        <f t="shared" si="2840"/>
        <v>0</v>
      </c>
      <c r="X880" s="907">
        <f t="shared" si="2840"/>
        <v>0</v>
      </c>
      <c r="Y880" s="907">
        <f t="shared" si="2840"/>
        <v>0</v>
      </c>
      <c r="Z880" s="907">
        <f t="shared" si="2840"/>
        <v>0</v>
      </c>
      <c r="AA880" s="907">
        <f t="shared" si="2840"/>
        <v>0</v>
      </c>
      <c r="AB880" s="907">
        <f t="shared" si="2840"/>
        <v>0</v>
      </c>
      <c r="AC880" s="907">
        <f t="shared" si="2840"/>
        <v>0</v>
      </c>
      <c r="AD880" s="907">
        <f t="shared" si="2840"/>
        <v>0</v>
      </c>
      <c r="AE880" s="907">
        <f t="shared" si="2840"/>
        <v>0</v>
      </c>
      <c r="AF880" s="907">
        <f t="shared" si="2840"/>
        <v>0</v>
      </c>
      <c r="AG880" s="907">
        <f t="shared" si="2840"/>
        <v>0</v>
      </c>
      <c r="AH880" s="907">
        <f t="shared" si="2840"/>
        <v>0</v>
      </c>
      <c r="AI880" s="907">
        <f t="shared" si="2840"/>
        <v>0</v>
      </c>
      <c r="AJ880" s="907">
        <f t="shared" si="2840"/>
        <v>0</v>
      </c>
      <c r="AK880" s="907">
        <f t="shared" si="2840"/>
        <v>0</v>
      </c>
      <c r="AL880" s="907">
        <f t="shared" si="2840"/>
        <v>0</v>
      </c>
      <c r="AM880" s="906"/>
      <c r="AN880" s="907">
        <f t="shared" ref="AN880:BE880" si="2841">SUM(AN597)</f>
        <v>0</v>
      </c>
      <c r="AO880" s="907">
        <f t="shared" si="2841"/>
        <v>0</v>
      </c>
      <c r="AP880" s="907">
        <f t="shared" si="2841"/>
        <v>0</v>
      </c>
      <c r="AQ880" s="907">
        <f t="shared" si="2841"/>
        <v>0</v>
      </c>
      <c r="AR880" s="907">
        <f t="shared" si="2841"/>
        <v>0</v>
      </c>
      <c r="AS880" s="907">
        <f t="shared" si="2841"/>
        <v>0</v>
      </c>
      <c r="AT880" s="907">
        <f t="shared" si="2841"/>
        <v>0</v>
      </c>
      <c r="AU880" s="907">
        <f t="shared" si="2841"/>
        <v>0</v>
      </c>
      <c r="AV880" s="907">
        <f t="shared" si="2841"/>
        <v>0</v>
      </c>
      <c r="AW880" s="907">
        <f t="shared" si="2841"/>
        <v>0</v>
      </c>
      <c r="AX880" s="907">
        <f t="shared" si="2841"/>
        <v>0</v>
      </c>
      <c r="AY880" s="907">
        <f t="shared" si="2841"/>
        <v>0</v>
      </c>
      <c r="AZ880" s="907">
        <f t="shared" si="2841"/>
        <v>0</v>
      </c>
      <c r="BA880" s="907">
        <f t="shared" si="2841"/>
        <v>0</v>
      </c>
      <c r="BB880" s="907">
        <f t="shared" si="2841"/>
        <v>0</v>
      </c>
      <c r="BC880" s="907">
        <f t="shared" si="2841"/>
        <v>0</v>
      </c>
      <c r="BD880" s="907">
        <f t="shared" si="2841"/>
        <v>0</v>
      </c>
      <c r="BE880" s="907">
        <f t="shared" si="2841"/>
        <v>0</v>
      </c>
      <c r="BF880" s="906"/>
      <c r="BG880" s="907">
        <f t="shared" ref="BG880:BX880" si="2842">SUM(BG597)</f>
        <v>0</v>
      </c>
      <c r="BH880" s="907">
        <f t="shared" si="2842"/>
        <v>0</v>
      </c>
      <c r="BI880" s="907">
        <f t="shared" si="2842"/>
        <v>0</v>
      </c>
      <c r="BJ880" s="907">
        <f t="shared" si="2842"/>
        <v>0</v>
      </c>
      <c r="BK880" s="907">
        <f t="shared" si="2842"/>
        <v>0</v>
      </c>
      <c r="BL880" s="907">
        <f t="shared" si="2842"/>
        <v>0</v>
      </c>
      <c r="BM880" s="907">
        <f t="shared" si="2842"/>
        <v>0</v>
      </c>
      <c r="BN880" s="907">
        <f t="shared" si="2842"/>
        <v>0</v>
      </c>
      <c r="BO880" s="907">
        <f t="shared" si="2842"/>
        <v>0</v>
      </c>
      <c r="BP880" s="907">
        <f t="shared" si="2842"/>
        <v>0</v>
      </c>
      <c r="BQ880" s="907">
        <f t="shared" si="2842"/>
        <v>0</v>
      </c>
      <c r="BR880" s="907">
        <f t="shared" si="2842"/>
        <v>0</v>
      </c>
      <c r="BS880" s="907">
        <f t="shared" si="2842"/>
        <v>0</v>
      </c>
      <c r="BT880" s="907">
        <f t="shared" si="2842"/>
        <v>0</v>
      </c>
      <c r="BU880" s="907">
        <f t="shared" si="2842"/>
        <v>0</v>
      </c>
      <c r="BV880" s="907">
        <f t="shared" si="2842"/>
        <v>0</v>
      </c>
      <c r="BW880" s="907">
        <f t="shared" si="2842"/>
        <v>0</v>
      </c>
      <c r="BX880" s="907">
        <f t="shared" si="2842"/>
        <v>0</v>
      </c>
      <c r="BY880" s="906"/>
      <c r="BZ880" s="907">
        <f>SUM(BZ597)</f>
        <v>5.735342465753425E-4</v>
      </c>
      <c r="CA880" s="907">
        <f>SUM(CA597)</f>
        <v>0</v>
      </c>
      <c r="CB880" s="907">
        <f>SUM(CB597)</f>
        <v>0</v>
      </c>
      <c r="CC880" s="907">
        <f>SUM(CC597)</f>
        <v>0</v>
      </c>
      <c r="CD880" s="723">
        <f>IF(DR880&lt;3,"",(SUM(B880:S880)-MIN(B880:S880)-MAX(B880:S880))/(DR880-2))</f>
        <v>3.0244970034246569E-5</v>
      </c>
      <c r="CE880" s="723">
        <f>IF(DS880&lt;3,"",(SUM(U880:AL880)-MIN(U880:AL880)-MAX(U880:AL880))/(DS880-2))</f>
        <v>0</v>
      </c>
      <c r="CF880" s="723">
        <f>IF(DT880&lt;3,"",(SUM(AN880:BE880)-MIN(AN880:BE880)-MAX(AN880:BE880))/(DT880-2))</f>
        <v>0</v>
      </c>
      <c r="CG880" s="790">
        <f>IF(DU880&lt;3,"",(SUM(BG880:BX880)-MIN(BG880:BX880)-MAX(BG880:BX880))/(DU880-2))</f>
        <v>0</v>
      </c>
      <c r="CH880" s="1376">
        <f t="shared" ref="CH880:CY880" si="2843">IF($CH$4=$CD$4,IF(OR(-FLOOR(((18-COUNT($B880:$S880))/2),1)+CH$7&lt;1,-FLOOR(((18-COUNT($B880:$S880))/2),1)+CH$7&gt;COUNT($B880:$S880)),"",LARGE($B880:$S880,-FLOOR(((18-COUNT($B880:$S880))/2),1)+CH$7)),IF(OR(-FLOOR(((18-COUNT($AN880:$BE880))/2),1)+CH$7&lt;1,-FLOOR(((18-COUNT($AN880:$BE880))/2),1)+CH$7&gt;COUNT($AN880:$BE880)),"",LARGE($AN880:$BE880,-FLOOR(((18-COUNT($AN880:$BE880))/2),1)+CH$7)))</f>
        <v>0</v>
      </c>
      <c r="CI880" s="1377">
        <f t="shared" si="2843"/>
        <v>0</v>
      </c>
      <c r="CJ880" s="1378">
        <f t="shared" si="2843"/>
        <v>0</v>
      </c>
      <c r="CK880" s="1378">
        <f t="shared" si="2843"/>
        <v>0</v>
      </c>
      <c r="CL880" s="1378">
        <f t="shared" si="2843"/>
        <v>0</v>
      </c>
      <c r="CM880" s="1378">
        <f t="shared" si="2843"/>
        <v>0</v>
      </c>
      <c r="CN880" s="1378">
        <f t="shared" si="2843"/>
        <v>0</v>
      </c>
      <c r="CO880" s="1379">
        <f t="shared" si="2843"/>
        <v>0</v>
      </c>
      <c r="CP880" s="1379">
        <f t="shared" si="2843"/>
        <v>0</v>
      </c>
      <c r="CQ880" s="1379">
        <f t="shared" si="2843"/>
        <v>0</v>
      </c>
      <c r="CR880" s="1379">
        <f t="shared" si="2843"/>
        <v>0</v>
      </c>
      <c r="CS880" s="1378">
        <f t="shared" si="2843"/>
        <v>0</v>
      </c>
      <c r="CT880" s="1378">
        <f t="shared" si="2843"/>
        <v>0</v>
      </c>
      <c r="CU880" s="1378">
        <f t="shared" si="2843"/>
        <v>0</v>
      </c>
      <c r="CV880" s="1378">
        <f t="shared" si="2843"/>
        <v>0</v>
      </c>
      <c r="CW880" s="1378">
        <f t="shared" si="2843"/>
        <v>2.1507534246575344E-4</v>
      </c>
      <c r="CX880" s="1377">
        <f t="shared" si="2843"/>
        <v>2.6884417808219175E-4</v>
      </c>
      <c r="CY880" s="1380">
        <f t="shared" si="2843"/>
        <v>8.6030136986301375E-4</v>
      </c>
      <c r="CZ880" s="638">
        <f t="shared" ref="CZ880:DQ880" si="2844">IF($CH$4=$CD$4,IF(OR(-FLOOR(((18-COUNT($U880:$AL880))/2),1)+CZ$7&lt;1,-FLOOR(((18-COUNT($U880:$AL880))/2),1)+CZ$7&gt;COUNT($U880:$AL880)),"",LARGE($U880:$AL880,-FLOOR(((18-COUNT($U880:$AL880))/2),1)+CZ$7)),IF(OR(-FLOOR(((18-COUNT($BG880:$BX880))/2),1)+CZ$7&lt;1,-FLOOR(((18-COUNT($BG880:$BX880))/2),1)+CZ$7&gt;COUNT($BG880:$BX880)),"",LARGE($BG880:$BX880,-FLOOR(((18-COUNT($BG880:$BX880))/2),1)+CZ$7)))</f>
        <v>0</v>
      </c>
      <c r="DA880" s="639">
        <f t="shared" si="2844"/>
        <v>0</v>
      </c>
      <c r="DB880" s="640">
        <f t="shared" si="2844"/>
        <v>0</v>
      </c>
      <c r="DC880" s="640">
        <f t="shared" si="2844"/>
        <v>0</v>
      </c>
      <c r="DD880" s="640">
        <f t="shared" si="2844"/>
        <v>0</v>
      </c>
      <c r="DE880" s="640">
        <f t="shared" si="2844"/>
        <v>0</v>
      </c>
      <c r="DF880" s="640">
        <f t="shared" si="2844"/>
        <v>0</v>
      </c>
      <c r="DG880" s="641">
        <f t="shared" si="2844"/>
        <v>0</v>
      </c>
      <c r="DH880" s="641">
        <f t="shared" si="2844"/>
        <v>0</v>
      </c>
      <c r="DI880" s="641">
        <f t="shared" si="2844"/>
        <v>0</v>
      </c>
      <c r="DJ880" s="641">
        <f t="shared" si="2844"/>
        <v>0</v>
      </c>
      <c r="DK880" s="640">
        <f t="shared" si="2844"/>
        <v>0</v>
      </c>
      <c r="DL880" s="640">
        <f t="shared" si="2844"/>
        <v>0</v>
      </c>
      <c r="DM880" s="640">
        <f t="shared" si="2844"/>
        <v>0</v>
      </c>
      <c r="DN880" s="640">
        <f t="shared" si="2844"/>
        <v>0</v>
      </c>
      <c r="DO880" s="640">
        <f t="shared" si="2844"/>
        <v>0</v>
      </c>
      <c r="DP880" s="639">
        <f t="shared" si="2844"/>
        <v>0</v>
      </c>
      <c r="DQ880" s="638">
        <f t="shared" si="2844"/>
        <v>0</v>
      </c>
      <c r="DR880" s="753">
        <f>COUNT(B880:S880)</f>
        <v>18</v>
      </c>
      <c r="DS880" s="111">
        <f>COUNT(U880:AL880)</f>
        <v>18</v>
      </c>
      <c r="DT880" s="111">
        <f>COUNT(AN880:BE880)</f>
        <v>18</v>
      </c>
      <c r="DU880" s="111">
        <f>COUNT(BG880:BX880)</f>
        <v>18</v>
      </c>
      <c r="DV880" s="602"/>
      <c r="DW880" s="719"/>
      <c r="DX880" s="719"/>
      <c r="DY880" s="719"/>
      <c r="DZ880" s="719"/>
      <c r="EA880" s="719"/>
      <c r="EB880" s="719"/>
      <c r="EC880" s="719"/>
      <c r="ED880" s="909"/>
      <c r="EE880" s="603"/>
    </row>
    <row r="881" spans="1:135" s="604" customFormat="1" ht="15.75" customHeight="1">
      <c r="A881" s="718" t="str">
        <f>A600</f>
        <v>Atchaar purchase</v>
      </c>
      <c r="B881" s="907">
        <f>SUM(B603)</f>
        <v>0</v>
      </c>
      <c r="C881" s="907">
        <f t="shared" ref="C881:S881" si="2845">SUM(C603)</f>
        <v>0</v>
      </c>
      <c r="D881" s="907">
        <f t="shared" si="2845"/>
        <v>0</v>
      </c>
      <c r="E881" s="907">
        <f t="shared" si="2845"/>
        <v>0</v>
      </c>
      <c r="F881" s="907">
        <f t="shared" si="2845"/>
        <v>0</v>
      </c>
      <c r="G881" s="907">
        <f t="shared" si="2845"/>
        <v>0</v>
      </c>
      <c r="H881" s="907">
        <f t="shared" si="2845"/>
        <v>0</v>
      </c>
      <c r="I881" s="907">
        <f t="shared" si="2845"/>
        <v>0</v>
      </c>
      <c r="J881" s="907">
        <f t="shared" si="2845"/>
        <v>0</v>
      </c>
      <c r="K881" s="907">
        <f t="shared" si="2845"/>
        <v>0</v>
      </c>
      <c r="L881" s="907">
        <f t="shared" si="2845"/>
        <v>0</v>
      </c>
      <c r="M881" s="907">
        <f t="shared" si="2845"/>
        <v>0</v>
      </c>
      <c r="N881" s="907">
        <f t="shared" si="2845"/>
        <v>0</v>
      </c>
      <c r="O881" s="907">
        <f t="shared" si="2845"/>
        <v>0</v>
      </c>
      <c r="P881" s="907">
        <f t="shared" si="2845"/>
        <v>0</v>
      </c>
      <c r="Q881" s="907">
        <f t="shared" si="2845"/>
        <v>0</v>
      </c>
      <c r="R881" s="907">
        <f t="shared" si="2845"/>
        <v>0</v>
      </c>
      <c r="S881" s="907">
        <f t="shared" si="2845"/>
        <v>0</v>
      </c>
      <c r="T881" s="906"/>
      <c r="U881" s="907">
        <f>SUM(U603)</f>
        <v>0</v>
      </c>
      <c r="V881" s="907">
        <f t="shared" ref="V881:AL881" si="2846">SUM(V603)</f>
        <v>0</v>
      </c>
      <c r="W881" s="907">
        <f t="shared" si="2846"/>
        <v>0</v>
      </c>
      <c r="X881" s="907">
        <f t="shared" si="2846"/>
        <v>0</v>
      </c>
      <c r="Y881" s="907">
        <f t="shared" si="2846"/>
        <v>0</v>
      </c>
      <c r="Z881" s="907">
        <f t="shared" si="2846"/>
        <v>0</v>
      </c>
      <c r="AA881" s="907">
        <f t="shared" si="2846"/>
        <v>0</v>
      </c>
      <c r="AB881" s="907">
        <f t="shared" si="2846"/>
        <v>0</v>
      </c>
      <c r="AC881" s="907">
        <f t="shared" si="2846"/>
        <v>0</v>
      </c>
      <c r="AD881" s="907">
        <f t="shared" si="2846"/>
        <v>0</v>
      </c>
      <c r="AE881" s="907">
        <f t="shared" si="2846"/>
        <v>0</v>
      </c>
      <c r="AF881" s="907">
        <f t="shared" si="2846"/>
        <v>0</v>
      </c>
      <c r="AG881" s="907">
        <f t="shared" si="2846"/>
        <v>0</v>
      </c>
      <c r="AH881" s="907">
        <f t="shared" si="2846"/>
        <v>0</v>
      </c>
      <c r="AI881" s="907">
        <f t="shared" si="2846"/>
        <v>0</v>
      </c>
      <c r="AJ881" s="907">
        <f t="shared" si="2846"/>
        <v>0</v>
      </c>
      <c r="AK881" s="907">
        <f t="shared" si="2846"/>
        <v>0</v>
      </c>
      <c r="AL881" s="907">
        <f t="shared" si="2846"/>
        <v>0</v>
      </c>
      <c r="AM881" s="906"/>
      <c r="AN881" s="907">
        <f>SUM(AN603)</f>
        <v>0</v>
      </c>
      <c r="AO881" s="907">
        <f t="shared" ref="AO881:BE881" si="2847">SUM(AO603)</f>
        <v>0</v>
      </c>
      <c r="AP881" s="907">
        <f t="shared" si="2847"/>
        <v>0</v>
      </c>
      <c r="AQ881" s="907">
        <f t="shared" si="2847"/>
        <v>0</v>
      </c>
      <c r="AR881" s="907">
        <f t="shared" si="2847"/>
        <v>0</v>
      </c>
      <c r="AS881" s="907">
        <f t="shared" si="2847"/>
        <v>0</v>
      </c>
      <c r="AT881" s="907">
        <f t="shared" si="2847"/>
        <v>0</v>
      </c>
      <c r="AU881" s="907">
        <f t="shared" si="2847"/>
        <v>0</v>
      </c>
      <c r="AV881" s="907">
        <f t="shared" si="2847"/>
        <v>0</v>
      </c>
      <c r="AW881" s="907">
        <f t="shared" si="2847"/>
        <v>0</v>
      </c>
      <c r="AX881" s="907">
        <f t="shared" si="2847"/>
        <v>0</v>
      </c>
      <c r="AY881" s="907">
        <f t="shared" si="2847"/>
        <v>0</v>
      </c>
      <c r="AZ881" s="907">
        <f t="shared" si="2847"/>
        <v>0</v>
      </c>
      <c r="BA881" s="907">
        <f t="shared" si="2847"/>
        <v>0</v>
      </c>
      <c r="BB881" s="907">
        <f t="shared" si="2847"/>
        <v>0</v>
      </c>
      <c r="BC881" s="907">
        <f t="shared" si="2847"/>
        <v>0</v>
      </c>
      <c r="BD881" s="907">
        <f t="shared" si="2847"/>
        <v>0</v>
      </c>
      <c r="BE881" s="907">
        <f t="shared" si="2847"/>
        <v>0</v>
      </c>
      <c r="BF881" s="906"/>
      <c r="BG881" s="907">
        <f>SUM(BG603)</f>
        <v>0</v>
      </c>
      <c r="BH881" s="907">
        <f t="shared" ref="BH881:BX881" si="2848">SUM(BH603)</f>
        <v>0</v>
      </c>
      <c r="BI881" s="907">
        <f t="shared" si="2848"/>
        <v>0</v>
      </c>
      <c r="BJ881" s="907">
        <f t="shared" si="2848"/>
        <v>0</v>
      </c>
      <c r="BK881" s="907">
        <f t="shared" si="2848"/>
        <v>0</v>
      </c>
      <c r="BL881" s="907">
        <f t="shared" si="2848"/>
        <v>0</v>
      </c>
      <c r="BM881" s="907">
        <f t="shared" si="2848"/>
        <v>0</v>
      </c>
      <c r="BN881" s="907">
        <f t="shared" si="2848"/>
        <v>0</v>
      </c>
      <c r="BO881" s="907">
        <f t="shared" si="2848"/>
        <v>0</v>
      </c>
      <c r="BP881" s="907">
        <f t="shared" si="2848"/>
        <v>0</v>
      </c>
      <c r="BQ881" s="907">
        <f t="shared" si="2848"/>
        <v>0</v>
      </c>
      <c r="BR881" s="907">
        <f t="shared" si="2848"/>
        <v>0</v>
      </c>
      <c r="BS881" s="907">
        <f t="shared" si="2848"/>
        <v>0</v>
      </c>
      <c r="BT881" s="907">
        <f t="shared" si="2848"/>
        <v>0</v>
      </c>
      <c r="BU881" s="907">
        <f t="shared" si="2848"/>
        <v>0</v>
      </c>
      <c r="BV881" s="907">
        <f t="shared" si="2848"/>
        <v>0</v>
      </c>
      <c r="BW881" s="907">
        <f t="shared" si="2848"/>
        <v>0</v>
      </c>
      <c r="BX881" s="907">
        <f t="shared" si="2848"/>
        <v>0</v>
      </c>
      <c r="BY881" s="906"/>
      <c r="BZ881" s="907">
        <f>SUM(BZ603)</f>
        <v>0</v>
      </c>
      <c r="CA881" s="907">
        <f>SUM(CA603)</f>
        <v>0</v>
      </c>
      <c r="CB881" s="907">
        <f>SUM(CB603)</f>
        <v>0</v>
      </c>
      <c r="CC881" s="907">
        <f>SUM(CC603)</f>
        <v>0</v>
      </c>
      <c r="CD881" s="723"/>
      <c r="CE881" s="723"/>
      <c r="CF881" s="723"/>
      <c r="CG881" s="790"/>
      <c r="CH881" s="1376"/>
      <c r="CI881" s="1377"/>
      <c r="CJ881" s="1378"/>
      <c r="CK881" s="1378"/>
      <c r="CL881" s="1378"/>
      <c r="CM881" s="1378"/>
      <c r="CN881" s="1378"/>
      <c r="CO881" s="1379"/>
      <c r="CP881" s="1379"/>
      <c r="CQ881" s="1379"/>
      <c r="CR881" s="1379"/>
      <c r="CS881" s="1378"/>
      <c r="CT881" s="1378"/>
      <c r="CU881" s="1378"/>
      <c r="CV881" s="1378"/>
      <c r="CW881" s="1378"/>
      <c r="CX881" s="1377"/>
      <c r="CY881" s="1380"/>
      <c r="CZ881" s="638"/>
      <c r="DA881" s="639"/>
      <c r="DB881" s="640"/>
      <c r="DC881" s="640"/>
      <c r="DD881" s="640"/>
      <c r="DE881" s="640"/>
      <c r="DF881" s="640"/>
      <c r="DG881" s="641"/>
      <c r="DH881" s="641"/>
      <c r="DI881" s="641"/>
      <c r="DJ881" s="641"/>
      <c r="DK881" s="640"/>
      <c r="DL881" s="640"/>
      <c r="DM881" s="640"/>
      <c r="DN881" s="640"/>
      <c r="DO881" s="640"/>
      <c r="DP881" s="639"/>
      <c r="DQ881" s="638"/>
      <c r="DR881" s="753"/>
      <c r="DS881" s="111"/>
      <c r="DT881" s="111"/>
      <c r="DU881" s="111"/>
      <c r="DV881" s="602"/>
      <c r="DW881" s="719"/>
      <c r="DX881" s="719"/>
      <c r="DY881" s="719"/>
      <c r="DZ881" s="719"/>
      <c r="EA881" s="719"/>
      <c r="EB881" s="719"/>
      <c r="EC881" s="719"/>
      <c r="ED881" s="909"/>
      <c r="EE881" s="603"/>
    </row>
    <row r="882" spans="1:135" s="604" customFormat="1" ht="15.75" customHeight="1">
      <c r="A882" s="718" t="str">
        <f>A606</f>
        <v>Whitener (Cremora) purchase</v>
      </c>
      <c r="B882" s="907">
        <f>SUM(B609)</f>
        <v>0</v>
      </c>
      <c r="C882" s="907">
        <f t="shared" ref="C882:S882" si="2849">SUM(C609)</f>
        <v>0</v>
      </c>
      <c r="D882" s="907">
        <f t="shared" si="2849"/>
        <v>0</v>
      </c>
      <c r="E882" s="907">
        <f t="shared" si="2849"/>
        <v>0</v>
      </c>
      <c r="F882" s="907">
        <f t="shared" si="2849"/>
        <v>0</v>
      </c>
      <c r="G882" s="907">
        <f t="shared" si="2849"/>
        <v>0</v>
      </c>
      <c r="H882" s="907">
        <f t="shared" si="2849"/>
        <v>0</v>
      </c>
      <c r="I882" s="907">
        <f t="shared" si="2849"/>
        <v>0</v>
      </c>
      <c r="J882" s="907">
        <f t="shared" si="2849"/>
        <v>0</v>
      </c>
      <c r="K882" s="907">
        <f t="shared" si="2849"/>
        <v>0</v>
      </c>
      <c r="L882" s="907">
        <f t="shared" si="2849"/>
        <v>0</v>
      </c>
      <c r="M882" s="907">
        <f t="shared" si="2849"/>
        <v>0</v>
      </c>
      <c r="N882" s="907">
        <f t="shared" si="2849"/>
        <v>0</v>
      </c>
      <c r="O882" s="907">
        <f t="shared" si="2849"/>
        <v>0</v>
      </c>
      <c r="P882" s="907">
        <f t="shared" si="2849"/>
        <v>0</v>
      </c>
      <c r="Q882" s="907">
        <f t="shared" si="2849"/>
        <v>0</v>
      </c>
      <c r="R882" s="907">
        <f t="shared" si="2849"/>
        <v>0</v>
      </c>
      <c r="S882" s="907">
        <f t="shared" si="2849"/>
        <v>0</v>
      </c>
      <c r="T882" s="906"/>
      <c r="U882" s="907">
        <f>SUM(U609)</f>
        <v>0</v>
      </c>
      <c r="V882" s="907">
        <f t="shared" ref="V882:AL882" si="2850">SUM(V609)</f>
        <v>0</v>
      </c>
      <c r="W882" s="907">
        <f t="shared" si="2850"/>
        <v>0</v>
      </c>
      <c r="X882" s="907">
        <f t="shared" si="2850"/>
        <v>0</v>
      </c>
      <c r="Y882" s="907">
        <f t="shared" si="2850"/>
        <v>0</v>
      </c>
      <c r="Z882" s="907">
        <f t="shared" si="2850"/>
        <v>0</v>
      </c>
      <c r="AA882" s="907">
        <f t="shared" si="2850"/>
        <v>0</v>
      </c>
      <c r="AB882" s="907">
        <f t="shared" si="2850"/>
        <v>0</v>
      </c>
      <c r="AC882" s="907">
        <f t="shared" si="2850"/>
        <v>0</v>
      </c>
      <c r="AD882" s="907">
        <f t="shared" si="2850"/>
        <v>0</v>
      </c>
      <c r="AE882" s="907">
        <f t="shared" si="2850"/>
        <v>0</v>
      </c>
      <c r="AF882" s="907">
        <f t="shared" si="2850"/>
        <v>0</v>
      </c>
      <c r="AG882" s="907">
        <f t="shared" si="2850"/>
        <v>0</v>
      </c>
      <c r="AH882" s="907">
        <f t="shared" si="2850"/>
        <v>0</v>
      </c>
      <c r="AI882" s="907">
        <f t="shared" si="2850"/>
        <v>0</v>
      </c>
      <c r="AJ882" s="907">
        <f t="shared" si="2850"/>
        <v>0</v>
      </c>
      <c r="AK882" s="907">
        <f t="shared" si="2850"/>
        <v>0</v>
      </c>
      <c r="AL882" s="907">
        <f t="shared" si="2850"/>
        <v>0</v>
      </c>
      <c r="AM882" s="906"/>
      <c r="AN882" s="907">
        <f>SUM(AN609)</f>
        <v>0</v>
      </c>
      <c r="AO882" s="907">
        <f t="shared" ref="AO882:BE882" si="2851">SUM(AO609)</f>
        <v>0</v>
      </c>
      <c r="AP882" s="907">
        <f t="shared" si="2851"/>
        <v>0</v>
      </c>
      <c r="AQ882" s="907">
        <f t="shared" si="2851"/>
        <v>0</v>
      </c>
      <c r="AR882" s="907">
        <f t="shared" si="2851"/>
        <v>0</v>
      </c>
      <c r="AS882" s="907">
        <f t="shared" si="2851"/>
        <v>0</v>
      </c>
      <c r="AT882" s="907">
        <f t="shared" si="2851"/>
        <v>0</v>
      </c>
      <c r="AU882" s="907">
        <f t="shared" si="2851"/>
        <v>0</v>
      </c>
      <c r="AV882" s="907">
        <f t="shared" si="2851"/>
        <v>0</v>
      </c>
      <c r="AW882" s="907">
        <f t="shared" si="2851"/>
        <v>0</v>
      </c>
      <c r="AX882" s="907">
        <f t="shared" si="2851"/>
        <v>0</v>
      </c>
      <c r="AY882" s="907">
        <f t="shared" si="2851"/>
        <v>0</v>
      </c>
      <c r="AZ882" s="907">
        <f t="shared" si="2851"/>
        <v>0</v>
      </c>
      <c r="BA882" s="907">
        <f t="shared" si="2851"/>
        <v>0</v>
      </c>
      <c r="BB882" s="907">
        <f t="shared" si="2851"/>
        <v>0</v>
      </c>
      <c r="BC882" s="907">
        <f t="shared" si="2851"/>
        <v>0</v>
      </c>
      <c r="BD882" s="907">
        <f t="shared" si="2851"/>
        <v>0</v>
      </c>
      <c r="BE882" s="907">
        <f t="shared" si="2851"/>
        <v>0</v>
      </c>
      <c r="BF882" s="906"/>
      <c r="BG882" s="907">
        <f>SUM(BG609)</f>
        <v>0</v>
      </c>
      <c r="BH882" s="907">
        <f t="shared" ref="BH882:BX882" si="2852">SUM(BH609)</f>
        <v>0</v>
      </c>
      <c r="BI882" s="907">
        <f t="shared" si="2852"/>
        <v>0</v>
      </c>
      <c r="BJ882" s="907">
        <f t="shared" si="2852"/>
        <v>0</v>
      </c>
      <c r="BK882" s="907">
        <f t="shared" si="2852"/>
        <v>0</v>
      </c>
      <c r="BL882" s="907">
        <f t="shared" si="2852"/>
        <v>0</v>
      </c>
      <c r="BM882" s="907">
        <f t="shared" si="2852"/>
        <v>0</v>
      </c>
      <c r="BN882" s="907">
        <f t="shared" si="2852"/>
        <v>0</v>
      </c>
      <c r="BO882" s="907">
        <f t="shared" si="2852"/>
        <v>0</v>
      </c>
      <c r="BP882" s="907">
        <f t="shared" si="2852"/>
        <v>0</v>
      </c>
      <c r="BQ882" s="907">
        <f t="shared" si="2852"/>
        <v>0</v>
      </c>
      <c r="BR882" s="907">
        <f t="shared" si="2852"/>
        <v>0</v>
      </c>
      <c r="BS882" s="907">
        <f t="shared" si="2852"/>
        <v>0</v>
      </c>
      <c r="BT882" s="907">
        <f t="shared" si="2852"/>
        <v>0</v>
      </c>
      <c r="BU882" s="907">
        <f t="shared" si="2852"/>
        <v>0</v>
      </c>
      <c r="BV882" s="907">
        <f t="shared" si="2852"/>
        <v>0</v>
      </c>
      <c r="BW882" s="907">
        <f t="shared" si="2852"/>
        <v>0</v>
      </c>
      <c r="BX882" s="907">
        <f t="shared" si="2852"/>
        <v>0</v>
      </c>
      <c r="BY882" s="906"/>
      <c r="BZ882" s="907">
        <f>SUM(BZ609)</f>
        <v>0</v>
      </c>
      <c r="CA882" s="907">
        <f>SUM(CA609)</f>
        <v>0</v>
      </c>
      <c r="CB882" s="907">
        <f>SUM(CB609)</f>
        <v>0</v>
      </c>
      <c r="CC882" s="907">
        <f>SUM(CC609)</f>
        <v>0</v>
      </c>
      <c r="CD882" s="723"/>
      <c r="CE882" s="723"/>
      <c r="CF882" s="723"/>
      <c r="CG882" s="790"/>
      <c r="CH882" s="1376"/>
      <c r="CI882" s="1377"/>
      <c r="CJ882" s="1378"/>
      <c r="CK882" s="1378"/>
      <c r="CL882" s="1378"/>
      <c r="CM882" s="1378"/>
      <c r="CN882" s="1378"/>
      <c r="CO882" s="1379"/>
      <c r="CP882" s="1379"/>
      <c r="CQ882" s="1379"/>
      <c r="CR882" s="1379"/>
      <c r="CS882" s="1378"/>
      <c r="CT882" s="1378"/>
      <c r="CU882" s="1378"/>
      <c r="CV882" s="1378"/>
      <c r="CW882" s="1378"/>
      <c r="CX882" s="1377"/>
      <c r="CY882" s="1380"/>
      <c r="CZ882" s="638"/>
      <c r="DA882" s="639"/>
      <c r="DB882" s="640"/>
      <c r="DC882" s="640"/>
      <c r="DD882" s="640"/>
      <c r="DE882" s="640"/>
      <c r="DF882" s="640"/>
      <c r="DG882" s="641"/>
      <c r="DH882" s="641"/>
      <c r="DI882" s="641"/>
      <c r="DJ882" s="641"/>
      <c r="DK882" s="640"/>
      <c r="DL882" s="640"/>
      <c r="DM882" s="640"/>
      <c r="DN882" s="640"/>
      <c r="DO882" s="640"/>
      <c r="DP882" s="639"/>
      <c r="DQ882" s="638"/>
      <c r="DR882" s="753"/>
      <c r="DS882" s="111"/>
      <c r="DT882" s="111"/>
      <c r="DU882" s="111"/>
      <c r="DV882" s="602"/>
      <c r="DW882" s="719"/>
      <c r="DX882" s="719"/>
      <c r="DY882" s="719"/>
      <c r="DZ882" s="719"/>
      <c r="EA882" s="719"/>
      <c r="EB882" s="719"/>
      <c r="EC882" s="719"/>
      <c r="ED882" s="909"/>
      <c r="EE882" s="603"/>
    </row>
    <row r="883" spans="1:135" s="604" customFormat="1" ht="15.75" customHeight="1">
      <c r="A883" s="718" t="str">
        <f>A612</f>
        <v>Oranges purchase</v>
      </c>
      <c r="B883" s="907">
        <f>SUM(B615)</f>
        <v>0</v>
      </c>
      <c r="C883" s="907">
        <f t="shared" ref="C883:S883" si="2853">SUM(C615)</f>
        <v>0</v>
      </c>
      <c r="D883" s="907">
        <f t="shared" si="2853"/>
        <v>0</v>
      </c>
      <c r="E883" s="907">
        <f t="shared" si="2853"/>
        <v>0</v>
      </c>
      <c r="F883" s="907">
        <f t="shared" si="2853"/>
        <v>0</v>
      </c>
      <c r="G883" s="907">
        <f t="shared" si="2853"/>
        <v>0</v>
      </c>
      <c r="H883" s="907">
        <f t="shared" si="2853"/>
        <v>0</v>
      </c>
      <c r="I883" s="907">
        <f t="shared" si="2853"/>
        <v>0</v>
      </c>
      <c r="J883" s="907">
        <f t="shared" si="2853"/>
        <v>0</v>
      </c>
      <c r="K883" s="907">
        <f t="shared" si="2853"/>
        <v>0</v>
      </c>
      <c r="L883" s="907">
        <f t="shared" si="2853"/>
        <v>0</v>
      </c>
      <c r="M883" s="907">
        <f t="shared" si="2853"/>
        <v>0</v>
      </c>
      <c r="N883" s="907">
        <f t="shared" si="2853"/>
        <v>0</v>
      </c>
      <c r="O883" s="907">
        <f t="shared" si="2853"/>
        <v>0</v>
      </c>
      <c r="P883" s="907">
        <f t="shared" si="2853"/>
        <v>0</v>
      </c>
      <c r="Q883" s="907">
        <f t="shared" si="2853"/>
        <v>0</v>
      </c>
      <c r="R883" s="907">
        <f t="shared" si="2853"/>
        <v>0</v>
      </c>
      <c r="S883" s="907">
        <f t="shared" si="2853"/>
        <v>0</v>
      </c>
      <c r="T883" s="906"/>
      <c r="U883" s="907">
        <f>SUM(U615)</f>
        <v>0</v>
      </c>
      <c r="V883" s="907">
        <f t="shared" ref="V883:AL883" si="2854">SUM(V615)</f>
        <v>0</v>
      </c>
      <c r="W883" s="907">
        <f t="shared" si="2854"/>
        <v>0</v>
      </c>
      <c r="X883" s="907">
        <f t="shared" si="2854"/>
        <v>0</v>
      </c>
      <c r="Y883" s="907">
        <f t="shared" si="2854"/>
        <v>0</v>
      </c>
      <c r="Z883" s="907">
        <f t="shared" si="2854"/>
        <v>0</v>
      </c>
      <c r="AA883" s="907">
        <f t="shared" si="2854"/>
        <v>0</v>
      </c>
      <c r="AB883" s="907">
        <f t="shared" si="2854"/>
        <v>0</v>
      </c>
      <c r="AC883" s="907">
        <f t="shared" si="2854"/>
        <v>0</v>
      </c>
      <c r="AD883" s="907">
        <f t="shared" si="2854"/>
        <v>0</v>
      </c>
      <c r="AE883" s="907">
        <f t="shared" si="2854"/>
        <v>0</v>
      </c>
      <c r="AF883" s="907">
        <f t="shared" si="2854"/>
        <v>0</v>
      </c>
      <c r="AG883" s="907">
        <f t="shared" si="2854"/>
        <v>0</v>
      </c>
      <c r="AH883" s="907">
        <f t="shared" si="2854"/>
        <v>0</v>
      </c>
      <c r="AI883" s="907">
        <f t="shared" si="2854"/>
        <v>0</v>
      </c>
      <c r="AJ883" s="907">
        <f t="shared" si="2854"/>
        <v>0</v>
      </c>
      <c r="AK883" s="907">
        <f t="shared" si="2854"/>
        <v>0</v>
      </c>
      <c r="AL883" s="907">
        <f t="shared" si="2854"/>
        <v>0</v>
      </c>
      <c r="AM883" s="906"/>
      <c r="AN883" s="907">
        <f>SUM(AN615)</f>
        <v>0</v>
      </c>
      <c r="AO883" s="907">
        <f t="shared" ref="AO883:BE883" si="2855">SUM(AO615)</f>
        <v>0</v>
      </c>
      <c r="AP883" s="907">
        <f t="shared" si="2855"/>
        <v>0</v>
      </c>
      <c r="AQ883" s="907">
        <f t="shared" si="2855"/>
        <v>0</v>
      </c>
      <c r="AR883" s="907">
        <f t="shared" si="2855"/>
        <v>0</v>
      </c>
      <c r="AS883" s="907">
        <f t="shared" si="2855"/>
        <v>0</v>
      </c>
      <c r="AT883" s="907">
        <f t="shared" si="2855"/>
        <v>0</v>
      </c>
      <c r="AU883" s="907">
        <f t="shared" si="2855"/>
        <v>2.0725442092154418E-3</v>
      </c>
      <c r="AV883" s="907">
        <f t="shared" si="2855"/>
        <v>0</v>
      </c>
      <c r="AW883" s="907">
        <f t="shared" si="2855"/>
        <v>0</v>
      </c>
      <c r="AX883" s="907">
        <f t="shared" si="2855"/>
        <v>0</v>
      </c>
      <c r="AY883" s="907">
        <f t="shared" si="2855"/>
        <v>0</v>
      </c>
      <c r="AZ883" s="907">
        <f t="shared" si="2855"/>
        <v>0</v>
      </c>
      <c r="BA883" s="907">
        <f t="shared" si="2855"/>
        <v>0</v>
      </c>
      <c r="BB883" s="907">
        <f t="shared" si="2855"/>
        <v>0</v>
      </c>
      <c r="BC883" s="907">
        <f t="shared" si="2855"/>
        <v>0</v>
      </c>
      <c r="BD883" s="907">
        <f t="shared" si="2855"/>
        <v>0</v>
      </c>
      <c r="BE883" s="907">
        <f t="shared" si="2855"/>
        <v>0</v>
      </c>
      <c r="BF883" s="906"/>
      <c r="BG883" s="907">
        <f>SUM(BG615)</f>
        <v>0</v>
      </c>
      <c r="BH883" s="907">
        <f t="shared" ref="BH883:BX883" si="2856">SUM(BH615)</f>
        <v>0</v>
      </c>
      <c r="BI883" s="907">
        <f t="shared" si="2856"/>
        <v>0</v>
      </c>
      <c r="BJ883" s="907">
        <f t="shared" si="2856"/>
        <v>0</v>
      </c>
      <c r="BK883" s="907">
        <f t="shared" si="2856"/>
        <v>0</v>
      </c>
      <c r="BL883" s="907">
        <f t="shared" si="2856"/>
        <v>0</v>
      </c>
      <c r="BM883" s="907">
        <f t="shared" si="2856"/>
        <v>0</v>
      </c>
      <c r="BN883" s="907">
        <f t="shared" si="2856"/>
        <v>0</v>
      </c>
      <c r="BO883" s="907">
        <f t="shared" si="2856"/>
        <v>0</v>
      </c>
      <c r="BP883" s="907">
        <f t="shared" si="2856"/>
        <v>0</v>
      </c>
      <c r="BQ883" s="907">
        <f t="shared" si="2856"/>
        <v>0</v>
      </c>
      <c r="BR883" s="907">
        <f t="shared" si="2856"/>
        <v>0</v>
      </c>
      <c r="BS883" s="907">
        <f t="shared" si="2856"/>
        <v>0</v>
      </c>
      <c r="BT883" s="907">
        <f t="shared" si="2856"/>
        <v>0</v>
      </c>
      <c r="BU883" s="907">
        <f t="shared" si="2856"/>
        <v>0</v>
      </c>
      <c r="BV883" s="907">
        <f t="shared" si="2856"/>
        <v>0</v>
      </c>
      <c r="BW883" s="907">
        <f t="shared" si="2856"/>
        <v>0</v>
      </c>
      <c r="BX883" s="907">
        <f t="shared" si="2856"/>
        <v>0</v>
      </c>
      <c r="BY883" s="906"/>
      <c r="BZ883" s="907">
        <f>SUM(BZ615)</f>
        <v>0</v>
      </c>
      <c r="CA883" s="907">
        <f>SUM(CA615)</f>
        <v>0</v>
      </c>
      <c r="CB883" s="907">
        <f>SUM(CB615)</f>
        <v>0</v>
      </c>
      <c r="CC883" s="907">
        <f>SUM(CC615)</f>
        <v>0</v>
      </c>
      <c r="CD883" s="723"/>
      <c r="CE883" s="723"/>
      <c r="CF883" s="723"/>
      <c r="CG883" s="790"/>
      <c r="CH883" s="1376"/>
      <c r="CI883" s="1377"/>
      <c r="CJ883" s="1378"/>
      <c r="CK883" s="1378"/>
      <c r="CL883" s="1378"/>
      <c r="CM883" s="1378"/>
      <c r="CN883" s="1378"/>
      <c r="CO883" s="1379"/>
      <c r="CP883" s="1379"/>
      <c r="CQ883" s="1379"/>
      <c r="CR883" s="1379"/>
      <c r="CS883" s="1378"/>
      <c r="CT883" s="1378"/>
      <c r="CU883" s="1378"/>
      <c r="CV883" s="1378"/>
      <c r="CW883" s="1378"/>
      <c r="CX883" s="1377"/>
      <c r="CY883" s="1380"/>
      <c r="CZ883" s="638"/>
      <c r="DA883" s="639"/>
      <c r="DB883" s="640"/>
      <c r="DC883" s="640"/>
      <c r="DD883" s="640"/>
      <c r="DE883" s="640"/>
      <c r="DF883" s="640"/>
      <c r="DG883" s="641"/>
      <c r="DH883" s="641"/>
      <c r="DI883" s="641"/>
      <c r="DJ883" s="641"/>
      <c r="DK883" s="640"/>
      <c r="DL883" s="640"/>
      <c r="DM883" s="640"/>
      <c r="DN883" s="640"/>
      <c r="DO883" s="640"/>
      <c r="DP883" s="639"/>
      <c r="DQ883" s="638"/>
      <c r="DR883" s="753"/>
      <c r="DS883" s="111"/>
      <c r="DT883" s="111"/>
      <c r="DU883" s="111"/>
      <c r="DV883" s="602"/>
      <c r="DW883" s="719"/>
      <c r="DX883" s="719"/>
      <c r="DY883" s="719"/>
      <c r="DZ883" s="719"/>
      <c r="EA883" s="719"/>
      <c r="EB883" s="719"/>
      <c r="EC883" s="719"/>
      <c r="ED883" s="909"/>
      <c r="EE883" s="603"/>
    </row>
    <row r="884" spans="1:135" s="604" customFormat="1" ht="15.75" customHeight="1">
      <c r="A884" s="718" t="str">
        <f>A618</f>
        <v>Aerated cold drinks purchase</v>
      </c>
      <c r="B884" s="907">
        <f>SUM(B621)</f>
        <v>0</v>
      </c>
      <c r="C884" s="907">
        <f t="shared" ref="C884:S884" si="2857">SUM(C621)</f>
        <v>0</v>
      </c>
      <c r="D884" s="907">
        <f t="shared" si="2857"/>
        <v>0</v>
      </c>
      <c r="E884" s="907">
        <f t="shared" si="2857"/>
        <v>0</v>
      </c>
      <c r="F884" s="907">
        <f t="shared" si="2857"/>
        <v>0</v>
      </c>
      <c r="G884" s="907">
        <f t="shared" si="2857"/>
        <v>0</v>
      </c>
      <c r="H884" s="907">
        <f t="shared" si="2857"/>
        <v>0</v>
      </c>
      <c r="I884" s="907">
        <f t="shared" si="2857"/>
        <v>0</v>
      </c>
      <c r="J884" s="907">
        <f t="shared" si="2857"/>
        <v>0</v>
      </c>
      <c r="K884" s="907">
        <f t="shared" si="2857"/>
        <v>0</v>
      </c>
      <c r="L884" s="907">
        <f t="shared" si="2857"/>
        <v>0</v>
      </c>
      <c r="M884" s="907">
        <f t="shared" si="2857"/>
        <v>0</v>
      </c>
      <c r="N884" s="907">
        <f t="shared" si="2857"/>
        <v>0</v>
      </c>
      <c r="O884" s="907">
        <f t="shared" si="2857"/>
        <v>0</v>
      </c>
      <c r="P884" s="907">
        <f t="shared" si="2857"/>
        <v>0</v>
      </c>
      <c r="Q884" s="907">
        <f t="shared" si="2857"/>
        <v>0</v>
      </c>
      <c r="R884" s="907">
        <f t="shared" si="2857"/>
        <v>0</v>
      </c>
      <c r="S884" s="907">
        <f t="shared" si="2857"/>
        <v>0</v>
      </c>
      <c r="T884" s="906"/>
      <c r="U884" s="907">
        <f>SUM(U621)</f>
        <v>0</v>
      </c>
      <c r="V884" s="907">
        <f t="shared" ref="V884:AL884" si="2858">SUM(V621)</f>
        <v>0</v>
      </c>
      <c r="W884" s="907">
        <f t="shared" si="2858"/>
        <v>0</v>
      </c>
      <c r="X884" s="907">
        <f t="shared" si="2858"/>
        <v>0</v>
      </c>
      <c r="Y884" s="907">
        <f t="shared" si="2858"/>
        <v>0</v>
      </c>
      <c r="Z884" s="907">
        <f t="shared" si="2858"/>
        <v>0</v>
      </c>
      <c r="AA884" s="907">
        <f t="shared" si="2858"/>
        <v>0</v>
      </c>
      <c r="AB884" s="907">
        <f t="shared" si="2858"/>
        <v>0</v>
      </c>
      <c r="AC884" s="907">
        <f t="shared" si="2858"/>
        <v>0</v>
      </c>
      <c r="AD884" s="907">
        <f t="shared" si="2858"/>
        <v>0</v>
      </c>
      <c r="AE884" s="907">
        <f t="shared" si="2858"/>
        <v>0</v>
      </c>
      <c r="AF884" s="907">
        <f t="shared" si="2858"/>
        <v>0</v>
      </c>
      <c r="AG884" s="907">
        <f t="shared" si="2858"/>
        <v>0</v>
      </c>
      <c r="AH884" s="907">
        <f t="shared" si="2858"/>
        <v>0</v>
      </c>
      <c r="AI884" s="907">
        <f t="shared" si="2858"/>
        <v>0</v>
      </c>
      <c r="AJ884" s="907">
        <f t="shared" si="2858"/>
        <v>0</v>
      </c>
      <c r="AK884" s="907">
        <f t="shared" si="2858"/>
        <v>0</v>
      </c>
      <c r="AL884" s="907">
        <f t="shared" si="2858"/>
        <v>0</v>
      </c>
      <c r="AM884" s="906"/>
      <c r="AN884" s="907">
        <f>SUM(AN621)</f>
        <v>0</v>
      </c>
      <c r="AO884" s="907">
        <f t="shared" ref="AO884:BE884" si="2859">SUM(AO621)</f>
        <v>0</v>
      </c>
      <c r="AP884" s="907">
        <f t="shared" si="2859"/>
        <v>0</v>
      </c>
      <c r="AQ884" s="907">
        <f t="shared" si="2859"/>
        <v>0</v>
      </c>
      <c r="AR884" s="907">
        <f t="shared" si="2859"/>
        <v>0</v>
      </c>
      <c r="AS884" s="907">
        <f t="shared" si="2859"/>
        <v>0</v>
      </c>
      <c r="AT884" s="907">
        <f t="shared" si="2859"/>
        <v>0</v>
      </c>
      <c r="AU884" s="907">
        <f t="shared" si="2859"/>
        <v>0</v>
      </c>
      <c r="AV884" s="907">
        <f t="shared" si="2859"/>
        <v>0</v>
      </c>
      <c r="AW884" s="907">
        <f t="shared" si="2859"/>
        <v>0</v>
      </c>
      <c r="AX884" s="907">
        <f t="shared" si="2859"/>
        <v>0</v>
      </c>
      <c r="AY884" s="907">
        <f t="shared" si="2859"/>
        <v>0</v>
      </c>
      <c r="AZ884" s="907">
        <f t="shared" si="2859"/>
        <v>0</v>
      </c>
      <c r="BA884" s="907">
        <f t="shared" si="2859"/>
        <v>0</v>
      </c>
      <c r="BB884" s="907">
        <f t="shared" si="2859"/>
        <v>0</v>
      </c>
      <c r="BC884" s="907">
        <f t="shared" si="2859"/>
        <v>0</v>
      </c>
      <c r="BD884" s="907">
        <f t="shared" si="2859"/>
        <v>0</v>
      </c>
      <c r="BE884" s="907">
        <f t="shared" si="2859"/>
        <v>0</v>
      </c>
      <c r="BF884" s="906"/>
      <c r="BG884" s="907">
        <f>SUM(BG621)</f>
        <v>0</v>
      </c>
      <c r="BH884" s="907">
        <f t="shared" ref="BH884:BX884" si="2860">SUM(BH621)</f>
        <v>0</v>
      </c>
      <c r="BI884" s="907">
        <f t="shared" si="2860"/>
        <v>0</v>
      </c>
      <c r="BJ884" s="907">
        <f t="shared" si="2860"/>
        <v>0</v>
      </c>
      <c r="BK884" s="907">
        <f t="shared" si="2860"/>
        <v>0</v>
      </c>
      <c r="BL884" s="907">
        <f t="shared" si="2860"/>
        <v>0</v>
      </c>
      <c r="BM884" s="907">
        <f t="shared" si="2860"/>
        <v>0</v>
      </c>
      <c r="BN884" s="907">
        <f t="shared" si="2860"/>
        <v>0</v>
      </c>
      <c r="BO884" s="907">
        <f t="shared" si="2860"/>
        <v>0</v>
      </c>
      <c r="BP884" s="907">
        <f t="shared" si="2860"/>
        <v>0</v>
      </c>
      <c r="BQ884" s="907">
        <f t="shared" si="2860"/>
        <v>0</v>
      </c>
      <c r="BR884" s="907">
        <f t="shared" si="2860"/>
        <v>0</v>
      </c>
      <c r="BS884" s="907">
        <f t="shared" si="2860"/>
        <v>0</v>
      </c>
      <c r="BT884" s="907">
        <f t="shared" si="2860"/>
        <v>0</v>
      </c>
      <c r="BU884" s="907">
        <f t="shared" si="2860"/>
        <v>0</v>
      </c>
      <c r="BV884" s="907">
        <f t="shared" si="2860"/>
        <v>0</v>
      </c>
      <c r="BW884" s="907">
        <f t="shared" si="2860"/>
        <v>0</v>
      </c>
      <c r="BX884" s="907">
        <f t="shared" si="2860"/>
        <v>0</v>
      </c>
      <c r="BY884" s="906"/>
      <c r="BZ884" s="907">
        <f>SUM(BZ621)</f>
        <v>0</v>
      </c>
      <c r="CA884" s="907">
        <f>SUM(CA621)</f>
        <v>0</v>
      </c>
      <c r="CB884" s="907">
        <f>SUM(CB621)</f>
        <v>0</v>
      </c>
      <c r="CC884" s="907">
        <f>SUM(CC621)</f>
        <v>0</v>
      </c>
      <c r="CD884" s="723"/>
      <c r="CE884" s="723"/>
      <c r="CF884" s="723"/>
      <c r="CG884" s="790"/>
      <c r="CH884" s="1376"/>
      <c r="CI884" s="1377"/>
      <c r="CJ884" s="1378"/>
      <c r="CK884" s="1378"/>
      <c r="CL884" s="1378"/>
      <c r="CM884" s="1378"/>
      <c r="CN884" s="1378"/>
      <c r="CO884" s="1379"/>
      <c r="CP884" s="1379"/>
      <c r="CQ884" s="1379"/>
      <c r="CR884" s="1379"/>
      <c r="CS884" s="1378"/>
      <c r="CT884" s="1378"/>
      <c r="CU884" s="1378"/>
      <c r="CV884" s="1378"/>
      <c r="CW884" s="1378"/>
      <c r="CX884" s="1377"/>
      <c r="CY884" s="1380"/>
      <c r="CZ884" s="638"/>
      <c r="DA884" s="639"/>
      <c r="DB884" s="640"/>
      <c r="DC884" s="640"/>
      <c r="DD884" s="640"/>
      <c r="DE884" s="640"/>
      <c r="DF884" s="640"/>
      <c r="DG884" s="641"/>
      <c r="DH884" s="641"/>
      <c r="DI884" s="641"/>
      <c r="DJ884" s="641"/>
      <c r="DK884" s="640"/>
      <c r="DL884" s="640"/>
      <c r="DM884" s="640"/>
      <c r="DN884" s="640"/>
      <c r="DO884" s="640"/>
      <c r="DP884" s="639"/>
      <c r="DQ884" s="638"/>
      <c r="DR884" s="753"/>
      <c r="DS884" s="111"/>
      <c r="DT884" s="111"/>
      <c r="DU884" s="111"/>
      <c r="DV884" s="602"/>
      <c r="DW884" s="719"/>
      <c r="DX884" s="719"/>
      <c r="DY884" s="719"/>
      <c r="DZ884" s="719"/>
      <c r="EA884" s="719"/>
      <c r="EB884" s="719"/>
      <c r="EC884" s="719"/>
      <c r="ED884" s="909"/>
      <c r="EE884" s="603"/>
    </row>
    <row r="885" spans="1:135" s="604" customFormat="1" ht="15.75" customHeight="1">
      <c r="A885" s="718" t="str">
        <f>A624</f>
        <v>Other purchase: Carrots</v>
      </c>
      <c r="B885" s="907">
        <f>SUM(B627)</f>
        <v>0</v>
      </c>
      <c r="C885" s="907">
        <f t="shared" ref="C885:S885" si="2861">SUM(C627)</f>
        <v>0</v>
      </c>
      <c r="D885" s="907">
        <f t="shared" si="2861"/>
        <v>0</v>
      </c>
      <c r="E885" s="907">
        <f t="shared" si="2861"/>
        <v>0</v>
      </c>
      <c r="F885" s="907">
        <f t="shared" si="2861"/>
        <v>0</v>
      </c>
      <c r="G885" s="907">
        <f t="shared" si="2861"/>
        <v>0</v>
      </c>
      <c r="H885" s="907">
        <f t="shared" si="2861"/>
        <v>0</v>
      </c>
      <c r="I885" s="907">
        <f t="shared" si="2861"/>
        <v>0</v>
      </c>
      <c r="J885" s="907">
        <f t="shared" si="2861"/>
        <v>0</v>
      </c>
      <c r="K885" s="907">
        <f t="shared" si="2861"/>
        <v>0</v>
      </c>
      <c r="L885" s="907">
        <f t="shared" si="2861"/>
        <v>0</v>
      </c>
      <c r="M885" s="907">
        <f t="shared" si="2861"/>
        <v>0</v>
      </c>
      <c r="N885" s="907">
        <f t="shared" si="2861"/>
        <v>0</v>
      </c>
      <c r="O885" s="907">
        <f t="shared" si="2861"/>
        <v>0</v>
      </c>
      <c r="P885" s="907">
        <f t="shared" si="2861"/>
        <v>0</v>
      </c>
      <c r="Q885" s="907">
        <f t="shared" si="2861"/>
        <v>0</v>
      </c>
      <c r="R885" s="907">
        <f t="shared" si="2861"/>
        <v>0</v>
      </c>
      <c r="S885" s="907">
        <f t="shared" si="2861"/>
        <v>0</v>
      </c>
      <c r="T885" s="906"/>
      <c r="U885" s="907">
        <f>SUM(U627)</f>
        <v>0</v>
      </c>
      <c r="V885" s="907">
        <f t="shared" ref="V885:AL885" si="2862">SUM(V627)</f>
        <v>0</v>
      </c>
      <c r="W885" s="907">
        <f t="shared" si="2862"/>
        <v>0</v>
      </c>
      <c r="X885" s="907">
        <f t="shared" si="2862"/>
        <v>0</v>
      </c>
      <c r="Y885" s="907">
        <f t="shared" si="2862"/>
        <v>0</v>
      </c>
      <c r="Z885" s="907">
        <f t="shared" si="2862"/>
        <v>0</v>
      </c>
      <c r="AA885" s="907">
        <f t="shared" si="2862"/>
        <v>0</v>
      </c>
      <c r="AB885" s="907">
        <f t="shared" si="2862"/>
        <v>0</v>
      </c>
      <c r="AC885" s="907">
        <f t="shared" si="2862"/>
        <v>0</v>
      </c>
      <c r="AD885" s="907">
        <f t="shared" si="2862"/>
        <v>0</v>
      </c>
      <c r="AE885" s="907">
        <f t="shared" si="2862"/>
        <v>0</v>
      </c>
      <c r="AF885" s="907">
        <f t="shared" si="2862"/>
        <v>0</v>
      </c>
      <c r="AG885" s="907">
        <f t="shared" si="2862"/>
        <v>0</v>
      </c>
      <c r="AH885" s="907">
        <f t="shared" si="2862"/>
        <v>0</v>
      </c>
      <c r="AI885" s="907">
        <f t="shared" si="2862"/>
        <v>0</v>
      </c>
      <c r="AJ885" s="907">
        <f t="shared" si="2862"/>
        <v>0</v>
      </c>
      <c r="AK885" s="907">
        <f t="shared" si="2862"/>
        <v>0</v>
      </c>
      <c r="AL885" s="907">
        <f t="shared" si="2862"/>
        <v>0</v>
      </c>
      <c r="AM885" s="906"/>
      <c r="AN885" s="907">
        <f>SUM(AN627)</f>
        <v>0</v>
      </c>
      <c r="AO885" s="907">
        <f t="shared" ref="AO885:BE885" si="2863">SUM(AO627)</f>
        <v>0</v>
      </c>
      <c r="AP885" s="907">
        <f t="shared" si="2863"/>
        <v>0</v>
      </c>
      <c r="AQ885" s="907">
        <f t="shared" si="2863"/>
        <v>0</v>
      </c>
      <c r="AR885" s="907">
        <f t="shared" si="2863"/>
        <v>0</v>
      </c>
      <c r="AS885" s="907">
        <f t="shared" si="2863"/>
        <v>0</v>
      </c>
      <c r="AT885" s="907">
        <f t="shared" si="2863"/>
        <v>0</v>
      </c>
      <c r="AU885" s="907">
        <f t="shared" si="2863"/>
        <v>0</v>
      </c>
      <c r="AV885" s="907">
        <f t="shared" si="2863"/>
        <v>0</v>
      </c>
      <c r="AW885" s="907">
        <f t="shared" si="2863"/>
        <v>0</v>
      </c>
      <c r="AX885" s="907">
        <f t="shared" si="2863"/>
        <v>0</v>
      </c>
      <c r="AY885" s="907">
        <f t="shared" si="2863"/>
        <v>0</v>
      </c>
      <c r="AZ885" s="907">
        <f t="shared" si="2863"/>
        <v>0</v>
      </c>
      <c r="BA885" s="907">
        <f t="shared" si="2863"/>
        <v>0</v>
      </c>
      <c r="BB885" s="907">
        <f t="shared" si="2863"/>
        <v>0</v>
      </c>
      <c r="BC885" s="907">
        <f t="shared" si="2863"/>
        <v>0</v>
      </c>
      <c r="BD885" s="907">
        <f t="shared" si="2863"/>
        <v>0</v>
      </c>
      <c r="BE885" s="907">
        <f t="shared" si="2863"/>
        <v>0</v>
      </c>
      <c r="BF885" s="906"/>
      <c r="BG885" s="907">
        <f>SUM(BG627)</f>
        <v>0</v>
      </c>
      <c r="BH885" s="907">
        <f t="shared" ref="BH885:BX885" si="2864">SUM(BH627)</f>
        <v>0</v>
      </c>
      <c r="BI885" s="907">
        <f t="shared" si="2864"/>
        <v>0</v>
      </c>
      <c r="BJ885" s="907">
        <f t="shared" si="2864"/>
        <v>0</v>
      </c>
      <c r="BK885" s="907">
        <f t="shared" si="2864"/>
        <v>0</v>
      </c>
      <c r="BL885" s="907">
        <f t="shared" si="2864"/>
        <v>0</v>
      </c>
      <c r="BM885" s="907">
        <f t="shared" si="2864"/>
        <v>0</v>
      </c>
      <c r="BN885" s="907">
        <f t="shared" si="2864"/>
        <v>0</v>
      </c>
      <c r="BO885" s="907">
        <f t="shared" si="2864"/>
        <v>0</v>
      </c>
      <c r="BP885" s="907">
        <f t="shared" si="2864"/>
        <v>0</v>
      </c>
      <c r="BQ885" s="907">
        <f t="shared" si="2864"/>
        <v>0</v>
      </c>
      <c r="BR885" s="907">
        <f t="shared" si="2864"/>
        <v>0</v>
      </c>
      <c r="BS885" s="907">
        <f t="shared" si="2864"/>
        <v>0</v>
      </c>
      <c r="BT885" s="907">
        <f t="shared" si="2864"/>
        <v>0</v>
      </c>
      <c r="BU885" s="907">
        <f t="shared" si="2864"/>
        <v>0</v>
      </c>
      <c r="BV885" s="907">
        <f t="shared" si="2864"/>
        <v>0</v>
      </c>
      <c r="BW885" s="907">
        <f t="shared" si="2864"/>
        <v>0</v>
      </c>
      <c r="BX885" s="907">
        <f t="shared" si="2864"/>
        <v>0</v>
      </c>
      <c r="BY885" s="906"/>
      <c r="BZ885" s="907">
        <f>SUM(BZ627)</f>
        <v>0</v>
      </c>
      <c r="CA885" s="907">
        <f>SUM(CA627)</f>
        <v>0</v>
      </c>
      <c r="CB885" s="907">
        <f>SUM(CB627)</f>
        <v>0</v>
      </c>
      <c r="CC885" s="907">
        <f>SUM(CC627)</f>
        <v>0</v>
      </c>
      <c r="CD885" s="723"/>
      <c r="CE885" s="723"/>
      <c r="CF885" s="723"/>
      <c r="CG885" s="790"/>
      <c r="CH885" s="1376"/>
      <c r="CI885" s="1377"/>
      <c r="CJ885" s="1378"/>
      <c r="CK885" s="1378"/>
      <c r="CL885" s="1378"/>
      <c r="CM885" s="1378"/>
      <c r="CN885" s="1378"/>
      <c r="CO885" s="1379"/>
      <c r="CP885" s="1379"/>
      <c r="CQ885" s="1379"/>
      <c r="CR885" s="1379"/>
      <c r="CS885" s="1378"/>
      <c r="CT885" s="1378"/>
      <c r="CU885" s="1378"/>
      <c r="CV885" s="1378"/>
      <c r="CW885" s="1378"/>
      <c r="CX885" s="1377"/>
      <c r="CY885" s="1380"/>
      <c r="CZ885" s="638"/>
      <c r="DA885" s="639"/>
      <c r="DB885" s="640"/>
      <c r="DC885" s="640"/>
      <c r="DD885" s="640"/>
      <c r="DE885" s="640"/>
      <c r="DF885" s="640"/>
      <c r="DG885" s="641"/>
      <c r="DH885" s="641"/>
      <c r="DI885" s="641"/>
      <c r="DJ885" s="641"/>
      <c r="DK885" s="640"/>
      <c r="DL885" s="640"/>
      <c r="DM885" s="640"/>
      <c r="DN885" s="640"/>
      <c r="DO885" s="640"/>
      <c r="DP885" s="639"/>
      <c r="DQ885" s="638"/>
      <c r="DR885" s="753"/>
      <c r="DS885" s="111"/>
      <c r="DT885" s="111"/>
      <c r="DU885" s="111"/>
      <c r="DV885" s="602"/>
      <c r="DW885" s="719"/>
      <c r="DX885" s="719"/>
      <c r="DY885" s="719"/>
      <c r="DZ885" s="719"/>
      <c r="EA885" s="719"/>
      <c r="EB885" s="719"/>
      <c r="EC885" s="719"/>
      <c r="ED885" s="909"/>
      <c r="EE885" s="603"/>
    </row>
    <row r="886" spans="1:135" s="604" customFormat="1" ht="15.75" customHeight="1">
      <c r="A886" s="718" t="str">
        <f>A630</f>
        <v>Other purchase: Butternut</v>
      </c>
      <c r="B886" s="907">
        <f>SUM(B633)</f>
        <v>0</v>
      </c>
      <c r="C886" s="907">
        <f t="shared" ref="C886:S886" si="2865">SUM(C633)</f>
        <v>0</v>
      </c>
      <c r="D886" s="907">
        <f t="shared" si="2865"/>
        <v>0</v>
      </c>
      <c r="E886" s="907">
        <f t="shared" si="2865"/>
        <v>0</v>
      </c>
      <c r="F886" s="907">
        <f t="shared" si="2865"/>
        <v>0</v>
      </c>
      <c r="G886" s="907">
        <f t="shared" si="2865"/>
        <v>0</v>
      </c>
      <c r="H886" s="907">
        <f t="shared" si="2865"/>
        <v>0</v>
      </c>
      <c r="I886" s="907">
        <f t="shared" si="2865"/>
        <v>0</v>
      </c>
      <c r="J886" s="907">
        <f t="shared" si="2865"/>
        <v>0</v>
      </c>
      <c r="K886" s="907">
        <f t="shared" si="2865"/>
        <v>0</v>
      </c>
      <c r="L886" s="907">
        <f t="shared" si="2865"/>
        <v>0</v>
      </c>
      <c r="M886" s="907">
        <f t="shared" si="2865"/>
        <v>0</v>
      </c>
      <c r="N886" s="907">
        <f t="shared" si="2865"/>
        <v>0</v>
      </c>
      <c r="O886" s="907">
        <f t="shared" si="2865"/>
        <v>0</v>
      </c>
      <c r="P886" s="907">
        <f t="shared" si="2865"/>
        <v>0</v>
      </c>
      <c r="Q886" s="907">
        <f t="shared" si="2865"/>
        <v>0</v>
      </c>
      <c r="R886" s="907">
        <f t="shared" si="2865"/>
        <v>0</v>
      </c>
      <c r="S886" s="907">
        <f t="shared" si="2865"/>
        <v>0</v>
      </c>
      <c r="T886" s="906"/>
      <c r="U886" s="907">
        <f>SUM(U633)</f>
        <v>0</v>
      </c>
      <c r="V886" s="907">
        <f t="shared" ref="V886:AL886" si="2866">SUM(V633)</f>
        <v>0</v>
      </c>
      <c r="W886" s="907">
        <f t="shared" si="2866"/>
        <v>0</v>
      </c>
      <c r="X886" s="907">
        <f t="shared" si="2866"/>
        <v>0</v>
      </c>
      <c r="Y886" s="907">
        <f t="shared" si="2866"/>
        <v>0</v>
      </c>
      <c r="Z886" s="907">
        <f t="shared" si="2866"/>
        <v>0</v>
      </c>
      <c r="AA886" s="907">
        <f t="shared" si="2866"/>
        <v>0</v>
      </c>
      <c r="AB886" s="907">
        <f t="shared" si="2866"/>
        <v>0</v>
      </c>
      <c r="AC886" s="907">
        <f t="shared" si="2866"/>
        <v>0</v>
      </c>
      <c r="AD886" s="907">
        <f t="shared" si="2866"/>
        <v>0</v>
      </c>
      <c r="AE886" s="907">
        <f t="shared" si="2866"/>
        <v>0</v>
      </c>
      <c r="AF886" s="907">
        <f t="shared" si="2866"/>
        <v>0</v>
      </c>
      <c r="AG886" s="907">
        <f t="shared" si="2866"/>
        <v>0</v>
      </c>
      <c r="AH886" s="907">
        <f t="shared" si="2866"/>
        <v>0</v>
      </c>
      <c r="AI886" s="907">
        <f t="shared" si="2866"/>
        <v>0</v>
      </c>
      <c r="AJ886" s="907">
        <f t="shared" si="2866"/>
        <v>0</v>
      </c>
      <c r="AK886" s="907">
        <f t="shared" si="2866"/>
        <v>0</v>
      </c>
      <c r="AL886" s="907">
        <f t="shared" si="2866"/>
        <v>0</v>
      </c>
      <c r="AM886" s="906"/>
      <c r="AN886" s="907">
        <f>SUM(AN633)</f>
        <v>0</v>
      </c>
      <c r="AO886" s="907">
        <f t="shared" ref="AO886:BE886" si="2867">SUM(AO633)</f>
        <v>0</v>
      </c>
      <c r="AP886" s="907">
        <f t="shared" si="2867"/>
        <v>0</v>
      </c>
      <c r="AQ886" s="907">
        <f t="shared" si="2867"/>
        <v>0</v>
      </c>
      <c r="AR886" s="907">
        <f t="shared" si="2867"/>
        <v>0</v>
      </c>
      <c r="AS886" s="907">
        <f t="shared" si="2867"/>
        <v>0</v>
      </c>
      <c r="AT886" s="907">
        <f t="shared" si="2867"/>
        <v>0</v>
      </c>
      <c r="AU886" s="907">
        <f t="shared" si="2867"/>
        <v>0</v>
      </c>
      <c r="AV886" s="907">
        <f t="shared" si="2867"/>
        <v>0</v>
      </c>
      <c r="AW886" s="907">
        <f t="shared" si="2867"/>
        <v>0</v>
      </c>
      <c r="AX886" s="907">
        <f t="shared" si="2867"/>
        <v>0</v>
      </c>
      <c r="AY886" s="907">
        <f t="shared" si="2867"/>
        <v>0</v>
      </c>
      <c r="AZ886" s="907">
        <f t="shared" si="2867"/>
        <v>0</v>
      </c>
      <c r="BA886" s="907">
        <f t="shared" si="2867"/>
        <v>0</v>
      </c>
      <c r="BB886" s="907">
        <f t="shared" si="2867"/>
        <v>0</v>
      </c>
      <c r="BC886" s="907">
        <f t="shared" si="2867"/>
        <v>0</v>
      </c>
      <c r="BD886" s="907">
        <f t="shared" si="2867"/>
        <v>0</v>
      </c>
      <c r="BE886" s="907">
        <f t="shared" si="2867"/>
        <v>0</v>
      </c>
      <c r="BF886" s="906"/>
      <c r="BG886" s="907">
        <f>SUM(BG633)</f>
        <v>0</v>
      </c>
      <c r="BH886" s="907">
        <f t="shared" ref="BH886:BX886" si="2868">SUM(BH633)</f>
        <v>0</v>
      </c>
      <c r="BI886" s="907">
        <f t="shared" si="2868"/>
        <v>0</v>
      </c>
      <c r="BJ886" s="907">
        <f t="shared" si="2868"/>
        <v>0</v>
      </c>
      <c r="BK886" s="907">
        <f t="shared" si="2868"/>
        <v>0</v>
      </c>
      <c r="BL886" s="907">
        <f t="shared" si="2868"/>
        <v>0</v>
      </c>
      <c r="BM886" s="907">
        <f t="shared" si="2868"/>
        <v>0</v>
      </c>
      <c r="BN886" s="907">
        <f t="shared" si="2868"/>
        <v>0</v>
      </c>
      <c r="BO886" s="907">
        <f t="shared" si="2868"/>
        <v>0</v>
      </c>
      <c r="BP886" s="907">
        <f t="shared" si="2868"/>
        <v>0</v>
      </c>
      <c r="BQ886" s="907">
        <f t="shared" si="2868"/>
        <v>0</v>
      </c>
      <c r="BR886" s="907">
        <f t="shared" si="2868"/>
        <v>0</v>
      </c>
      <c r="BS886" s="907">
        <f t="shared" si="2868"/>
        <v>0</v>
      </c>
      <c r="BT886" s="907">
        <f t="shared" si="2868"/>
        <v>0</v>
      </c>
      <c r="BU886" s="907">
        <f t="shared" si="2868"/>
        <v>0</v>
      </c>
      <c r="BV886" s="907">
        <f t="shared" si="2868"/>
        <v>0</v>
      </c>
      <c r="BW886" s="907">
        <f t="shared" si="2868"/>
        <v>0</v>
      </c>
      <c r="BX886" s="907">
        <f t="shared" si="2868"/>
        <v>0</v>
      </c>
      <c r="BY886" s="906"/>
      <c r="BZ886" s="907">
        <f>SUM(BZ633)</f>
        <v>0</v>
      </c>
      <c r="CA886" s="907">
        <f>SUM(CA633)</f>
        <v>0</v>
      </c>
      <c r="CB886" s="907">
        <f>SUM(CB633)</f>
        <v>0</v>
      </c>
      <c r="CC886" s="907">
        <f>SUM(CC633)</f>
        <v>0</v>
      </c>
      <c r="CD886" s="723"/>
      <c r="CE886" s="723"/>
      <c r="CF886" s="723"/>
      <c r="CG886" s="790"/>
      <c r="CH886" s="1376"/>
      <c r="CI886" s="1377"/>
      <c r="CJ886" s="1378"/>
      <c r="CK886" s="1378"/>
      <c r="CL886" s="1378"/>
      <c r="CM886" s="1378"/>
      <c r="CN886" s="1378"/>
      <c r="CO886" s="1379"/>
      <c r="CP886" s="1379"/>
      <c r="CQ886" s="1379"/>
      <c r="CR886" s="1379"/>
      <c r="CS886" s="1378"/>
      <c r="CT886" s="1378"/>
      <c r="CU886" s="1378"/>
      <c r="CV886" s="1378"/>
      <c r="CW886" s="1378"/>
      <c r="CX886" s="1377"/>
      <c r="CY886" s="1380"/>
      <c r="CZ886" s="638"/>
      <c r="DA886" s="639"/>
      <c r="DB886" s="640"/>
      <c r="DC886" s="640"/>
      <c r="DD886" s="640"/>
      <c r="DE886" s="640"/>
      <c r="DF886" s="640"/>
      <c r="DG886" s="641"/>
      <c r="DH886" s="641"/>
      <c r="DI886" s="641"/>
      <c r="DJ886" s="641"/>
      <c r="DK886" s="640"/>
      <c r="DL886" s="640"/>
      <c r="DM886" s="640"/>
      <c r="DN886" s="640"/>
      <c r="DO886" s="640"/>
      <c r="DP886" s="639"/>
      <c r="DQ886" s="638"/>
      <c r="DR886" s="753"/>
      <c r="DS886" s="111"/>
      <c r="DT886" s="111"/>
      <c r="DU886" s="111"/>
      <c r="DV886" s="602"/>
      <c r="DW886" s="719"/>
      <c r="DX886" s="719"/>
      <c r="DY886" s="719"/>
      <c r="DZ886" s="719"/>
      <c r="EA886" s="719"/>
      <c r="EB886" s="719"/>
      <c r="EC886" s="719"/>
      <c r="ED886" s="909"/>
      <c r="EE886" s="603"/>
    </row>
    <row r="887" spans="1:135" s="604" customFormat="1" ht="15.75" customHeight="1">
      <c r="A887" s="718" t="str">
        <f>A636</f>
        <v>Other purchase -- see Data 4</v>
      </c>
      <c r="B887" s="907">
        <f t="shared" ref="B887:S887" si="2869">SUM(B640)</f>
        <v>5.2039208736469E-2</v>
      </c>
      <c r="C887" s="907">
        <f t="shared" si="2869"/>
        <v>0</v>
      </c>
      <c r="D887" s="907">
        <f t="shared" si="2869"/>
        <v>0</v>
      </c>
      <c r="E887" s="907">
        <f t="shared" si="2869"/>
        <v>1.1783521793275216E-2</v>
      </c>
      <c r="F887" s="907">
        <f t="shared" si="2869"/>
        <v>0</v>
      </c>
      <c r="G887" s="907">
        <f t="shared" si="2869"/>
        <v>0</v>
      </c>
      <c r="H887" s="907">
        <f t="shared" si="2869"/>
        <v>0</v>
      </c>
      <c r="I887" s="907">
        <f t="shared" si="2869"/>
        <v>0</v>
      </c>
      <c r="J887" s="907">
        <f t="shared" si="2869"/>
        <v>0</v>
      </c>
      <c r="K887" s="907">
        <f t="shared" si="2869"/>
        <v>0</v>
      </c>
      <c r="L887" s="907">
        <f t="shared" si="2869"/>
        <v>0</v>
      </c>
      <c r="M887" s="907">
        <f t="shared" si="2869"/>
        <v>0</v>
      </c>
      <c r="N887" s="907">
        <f t="shared" si="2869"/>
        <v>0</v>
      </c>
      <c r="O887" s="907">
        <f t="shared" si="2869"/>
        <v>0</v>
      </c>
      <c r="P887" s="907">
        <f t="shared" si="2869"/>
        <v>0</v>
      </c>
      <c r="Q887" s="907">
        <f t="shared" si="2869"/>
        <v>0</v>
      </c>
      <c r="R887" s="907">
        <f t="shared" si="2869"/>
        <v>0</v>
      </c>
      <c r="S887" s="907">
        <f t="shared" si="2869"/>
        <v>0</v>
      </c>
      <c r="T887" s="906"/>
      <c r="U887" s="907">
        <f t="shared" ref="U887:AL887" si="2870">SUM(U640)</f>
        <v>0.10119713840953565</v>
      </c>
      <c r="V887" s="907">
        <f t="shared" si="2870"/>
        <v>8.4563714196762133E-2</v>
      </c>
      <c r="W887" s="907">
        <f t="shared" si="2870"/>
        <v>8.7633425902864256E-2</v>
      </c>
      <c r="X887" s="907">
        <f t="shared" si="2870"/>
        <v>2.651292403486924E-2</v>
      </c>
      <c r="Y887" s="907">
        <f t="shared" si="2870"/>
        <v>0</v>
      </c>
      <c r="Z887" s="907">
        <f t="shared" si="2870"/>
        <v>6.7650971357409703E-2</v>
      </c>
      <c r="AA887" s="907">
        <f t="shared" si="2870"/>
        <v>0</v>
      </c>
      <c r="AB887" s="907">
        <f t="shared" si="2870"/>
        <v>0</v>
      </c>
      <c r="AC887" s="907">
        <f t="shared" si="2870"/>
        <v>0</v>
      </c>
      <c r="AD887" s="907">
        <f t="shared" si="2870"/>
        <v>1.325646201743462E-2</v>
      </c>
      <c r="AE887" s="907">
        <f t="shared" si="2870"/>
        <v>0</v>
      </c>
      <c r="AF887" s="907">
        <f t="shared" si="2870"/>
        <v>0</v>
      </c>
      <c r="AG887" s="907">
        <f t="shared" si="2870"/>
        <v>0</v>
      </c>
      <c r="AH887" s="907">
        <f t="shared" si="2870"/>
        <v>0</v>
      </c>
      <c r="AI887" s="907">
        <f t="shared" si="2870"/>
        <v>0</v>
      </c>
      <c r="AJ887" s="907">
        <f t="shared" si="2870"/>
        <v>0</v>
      </c>
      <c r="AK887" s="907">
        <f t="shared" si="2870"/>
        <v>0</v>
      </c>
      <c r="AL887" s="907">
        <f t="shared" si="2870"/>
        <v>0</v>
      </c>
      <c r="AM887" s="906"/>
      <c r="AN887" s="907">
        <f t="shared" ref="AN887:BE887" si="2871">SUM(AN640)</f>
        <v>0</v>
      </c>
      <c r="AO887" s="907">
        <f t="shared" si="2871"/>
        <v>2.2550323785803236E-2</v>
      </c>
      <c r="AP887" s="907">
        <f t="shared" si="2871"/>
        <v>9.0201295143212956E-3</v>
      </c>
      <c r="AQ887" s="907">
        <f t="shared" si="2871"/>
        <v>0</v>
      </c>
      <c r="AR887" s="907">
        <f t="shared" si="2871"/>
        <v>0</v>
      </c>
      <c r="AS887" s="907">
        <f t="shared" si="2871"/>
        <v>0.10824155417185553</v>
      </c>
      <c r="AT887" s="907">
        <f t="shared" si="2871"/>
        <v>7.7315395837039669E-2</v>
      </c>
      <c r="AU887" s="907">
        <f t="shared" si="2871"/>
        <v>0.11275161892901618</v>
      </c>
      <c r="AV887" s="907">
        <f t="shared" si="2871"/>
        <v>9.6644244796299572E-2</v>
      </c>
      <c r="AW887" s="907">
        <f t="shared" si="2871"/>
        <v>0</v>
      </c>
      <c r="AX887" s="907">
        <f t="shared" si="2871"/>
        <v>6.7650971357409703E-2</v>
      </c>
      <c r="AY887" s="907">
        <f t="shared" si="2871"/>
        <v>0</v>
      </c>
      <c r="AZ887" s="907">
        <f t="shared" si="2871"/>
        <v>0</v>
      </c>
      <c r="BA887" s="907">
        <f t="shared" si="2871"/>
        <v>0</v>
      </c>
      <c r="BB887" s="907">
        <f t="shared" si="2871"/>
        <v>0</v>
      </c>
      <c r="BC887" s="907">
        <f t="shared" si="2871"/>
        <v>0</v>
      </c>
      <c r="BD887" s="907">
        <f t="shared" si="2871"/>
        <v>0</v>
      </c>
      <c r="BE887" s="907">
        <f t="shared" si="2871"/>
        <v>0</v>
      </c>
      <c r="BF887" s="906"/>
      <c r="BG887" s="907">
        <f t="shared" ref="BG887:BX887" si="2872">SUM(BG640)</f>
        <v>0</v>
      </c>
      <c r="BH887" s="907">
        <f t="shared" si="2872"/>
        <v>0</v>
      </c>
      <c r="BI887" s="907">
        <f t="shared" si="2872"/>
        <v>0</v>
      </c>
      <c r="BJ887" s="907">
        <f t="shared" si="2872"/>
        <v>0</v>
      </c>
      <c r="BK887" s="907">
        <f t="shared" si="2872"/>
        <v>0</v>
      </c>
      <c r="BL887" s="907">
        <f t="shared" si="2872"/>
        <v>0.11275161892901618</v>
      </c>
      <c r="BM887" s="907">
        <f t="shared" si="2872"/>
        <v>7.7315395837039669E-2</v>
      </c>
      <c r="BN887" s="907">
        <f t="shared" si="2872"/>
        <v>0.13530194271481941</v>
      </c>
      <c r="BO887" s="907">
        <f t="shared" si="2872"/>
        <v>9.6644244796299572E-2</v>
      </c>
      <c r="BP887" s="907">
        <f t="shared" si="2872"/>
        <v>0</v>
      </c>
      <c r="BQ887" s="907">
        <f t="shared" si="2872"/>
        <v>7.7315395837039669E-2</v>
      </c>
      <c r="BR887" s="907">
        <f t="shared" si="2872"/>
        <v>0</v>
      </c>
      <c r="BS887" s="907">
        <f t="shared" si="2872"/>
        <v>0</v>
      </c>
      <c r="BT887" s="907">
        <f t="shared" si="2872"/>
        <v>0</v>
      </c>
      <c r="BU887" s="907">
        <f t="shared" si="2872"/>
        <v>0</v>
      </c>
      <c r="BV887" s="907">
        <f t="shared" si="2872"/>
        <v>0</v>
      </c>
      <c r="BW887" s="907">
        <f t="shared" si="2872"/>
        <v>0</v>
      </c>
      <c r="BX887" s="907">
        <f t="shared" si="2872"/>
        <v>0</v>
      </c>
      <c r="BY887" s="906"/>
      <c r="BZ887" s="907">
        <f>SUM(BZ640)</f>
        <v>2.2941780821917807E-2</v>
      </c>
      <c r="CA887" s="907">
        <f>SUM(CA640)</f>
        <v>3.2171701120797008E-2</v>
      </c>
      <c r="CB887" s="907">
        <f>SUM(CB640)</f>
        <v>2.2811021170610211E-2</v>
      </c>
      <c r="CC887" s="907">
        <f>SUM(CC640)</f>
        <v>5.4746450809464504E-2</v>
      </c>
      <c r="CD887" s="723">
        <f>IF(DR887&lt;3,"",(SUM(B887:S887)-MIN(B887:S887)-MAX(B887:S887))/(DR887-2))</f>
        <v>7.3647011207970091E-4</v>
      </c>
      <c r="CE887" s="723">
        <f>IF(DS887&lt;3,"",(SUM(U887:AL887)-MIN(U887:AL887)-MAX(U887:AL887))/(DS887-2))</f>
        <v>1.7476093594333747E-2</v>
      </c>
      <c r="CF887" s="723">
        <f>IF(DT887&lt;3,"",(SUM(AN887:BE887)-MIN(AN887:BE887)-MAX(AN887:BE887))/(DT887-2))</f>
        <v>2.3838913716420565E-2</v>
      </c>
      <c r="CG887" s="790">
        <f>IF(DU887&lt;3,"",(SUM(BG887:BX887)-MIN(BG887:BX887)-MAX(BG887:BX887))/(DU887-2))</f>
        <v>2.2751665962462191E-2</v>
      </c>
      <c r="CH887" s="1376">
        <f t="shared" ref="CH887:CY887" si="2873">IF($CH$4=$CD$4,IF(OR(-FLOOR(((18-COUNT($B887:$S887))/2),1)+CH$7&lt;1,-FLOOR(((18-COUNT($B887:$S887))/2),1)+CH$7&gt;COUNT($B887:$S887)),"",LARGE($B887:$S887,-FLOOR(((18-COUNT($B887:$S887))/2),1)+CH$7)),IF(OR(-FLOOR(((18-COUNT($AN887:$BE887))/2),1)+CH$7&lt;1,-FLOOR(((18-COUNT($AN887:$BE887))/2),1)+CH$7&gt;COUNT($AN887:$BE887)),"",LARGE($AN887:$BE887,-FLOOR(((18-COUNT($AN887:$BE887))/2),1)+CH$7)))</f>
        <v>0</v>
      </c>
      <c r="CI887" s="1377">
        <f t="shared" si="2873"/>
        <v>0</v>
      </c>
      <c r="CJ887" s="1378">
        <f t="shared" si="2873"/>
        <v>0</v>
      </c>
      <c r="CK887" s="1378">
        <f t="shared" si="2873"/>
        <v>0</v>
      </c>
      <c r="CL887" s="1378">
        <f t="shared" si="2873"/>
        <v>0</v>
      </c>
      <c r="CM887" s="1378">
        <f t="shared" si="2873"/>
        <v>0</v>
      </c>
      <c r="CN887" s="1378">
        <f t="shared" si="2873"/>
        <v>0</v>
      </c>
      <c r="CO887" s="1379">
        <f t="shared" si="2873"/>
        <v>0</v>
      </c>
      <c r="CP887" s="1379">
        <f t="shared" si="2873"/>
        <v>0</v>
      </c>
      <c r="CQ887" s="1379">
        <f t="shared" si="2873"/>
        <v>0</v>
      </c>
      <c r="CR887" s="1379">
        <f t="shared" si="2873"/>
        <v>0</v>
      </c>
      <c r="CS887" s="1378">
        <f t="shared" si="2873"/>
        <v>0</v>
      </c>
      <c r="CT887" s="1378">
        <f t="shared" si="2873"/>
        <v>0</v>
      </c>
      <c r="CU887" s="1378">
        <f t="shared" si="2873"/>
        <v>0</v>
      </c>
      <c r="CV887" s="1378">
        <f t="shared" si="2873"/>
        <v>0</v>
      </c>
      <c r="CW887" s="1378">
        <f t="shared" si="2873"/>
        <v>0</v>
      </c>
      <c r="CX887" s="1377">
        <f t="shared" si="2873"/>
        <v>1.1783521793275216E-2</v>
      </c>
      <c r="CY887" s="1380">
        <f t="shared" si="2873"/>
        <v>5.2039208736469E-2</v>
      </c>
      <c r="CZ887" s="638">
        <f t="shared" ref="CZ887:DQ887" si="2874">IF($CH$4=$CD$4,IF(OR(-FLOOR(((18-COUNT($U887:$AL887))/2),1)+CZ$7&lt;1,-FLOOR(((18-COUNT($U887:$AL887))/2),1)+CZ$7&gt;COUNT($U887:$AL887)),"",LARGE($U887:$AL887,-FLOOR(((18-COUNT($U887:$AL887))/2),1)+CZ$7)),IF(OR(-FLOOR(((18-COUNT($BG887:$BX887))/2),1)+CZ$7&lt;1,-FLOOR(((18-COUNT($BG887:$BX887))/2),1)+CZ$7&gt;COUNT($BG887:$BX887)),"",LARGE($BG887:$BX887,-FLOOR(((18-COUNT($BG887:$BX887))/2),1)+CZ$7)))</f>
        <v>0</v>
      </c>
      <c r="DA887" s="639">
        <f t="shared" si="2874"/>
        <v>0</v>
      </c>
      <c r="DB887" s="640">
        <f t="shared" si="2874"/>
        <v>0</v>
      </c>
      <c r="DC887" s="640">
        <f t="shared" si="2874"/>
        <v>0</v>
      </c>
      <c r="DD887" s="640">
        <f t="shared" si="2874"/>
        <v>0</v>
      </c>
      <c r="DE887" s="640">
        <f t="shared" si="2874"/>
        <v>0</v>
      </c>
      <c r="DF887" s="640">
        <f t="shared" si="2874"/>
        <v>0</v>
      </c>
      <c r="DG887" s="641">
        <f t="shared" si="2874"/>
        <v>0</v>
      </c>
      <c r="DH887" s="641">
        <f t="shared" si="2874"/>
        <v>0</v>
      </c>
      <c r="DI887" s="641">
        <f t="shared" si="2874"/>
        <v>0</v>
      </c>
      <c r="DJ887" s="641">
        <f t="shared" si="2874"/>
        <v>0</v>
      </c>
      <c r="DK887" s="640">
        <f t="shared" si="2874"/>
        <v>0</v>
      </c>
      <c r="DL887" s="640">
        <f t="shared" si="2874"/>
        <v>1.325646201743462E-2</v>
      </c>
      <c r="DM887" s="640">
        <f t="shared" si="2874"/>
        <v>2.651292403486924E-2</v>
      </c>
      <c r="DN887" s="640">
        <f t="shared" si="2874"/>
        <v>6.7650971357409703E-2</v>
      </c>
      <c r="DO887" s="640">
        <f t="shared" si="2874"/>
        <v>8.4563714196762133E-2</v>
      </c>
      <c r="DP887" s="639">
        <f t="shared" si="2874"/>
        <v>8.7633425902864256E-2</v>
      </c>
      <c r="DQ887" s="638">
        <f t="shared" si="2874"/>
        <v>0.10119713840953565</v>
      </c>
      <c r="DR887" s="753">
        <f>COUNT(B887:S887)</f>
        <v>18</v>
      </c>
      <c r="DS887" s="111">
        <f>COUNT(U887:AL887)</f>
        <v>18</v>
      </c>
      <c r="DT887" s="111">
        <f>COUNT(AN887:BE887)</f>
        <v>18</v>
      </c>
      <c r="DU887" s="111">
        <f>COUNT(BG887:BX887)</f>
        <v>18</v>
      </c>
      <c r="DV887" s="602"/>
      <c r="DW887" s="719"/>
      <c r="DX887" s="719"/>
      <c r="DY887" s="719"/>
      <c r="DZ887" s="719"/>
      <c r="EA887" s="719"/>
      <c r="EB887" s="719"/>
      <c r="EC887" s="719"/>
      <c r="ED887" s="909"/>
      <c r="EE887" s="603"/>
    </row>
    <row r="888" spans="1:135" s="604" customFormat="1" ht="15.75" customHeight="1">
      <c r="A888" s="904" t="s">
        <v>23</v>
      </c>
      <c r="B888" s="906"/>
      <c r="C888" s="906"/>
      <c r="D888" s="906"/>
      <c r="E888" s="906"/>
      <c r="F888" s="906"/>
      <c r="G888" s="906"/>
      <c r="H888" s="906"/>
      <c r="I888" s="906"/>
      <c r="J888" s="906"/>
      <c r="K888" s="906"/>
      <c r="L888" s="906"/>
      <c r="M888" s="906"/>
      <c r="N888" s="906"/>
      <c r="O888" s="906"/>
      <c r="P888" s="906"/>
      <c r="Q888" s="906"/>
      <c r="R888" s="906"/>
      <c r="S888" s="906"/>
      <c r="T888" s="880"/>
      <c r="U888" s="906"/>
      <c r="V888" s="906"/>
      <c r="W888" s="906"/>
      <c r="X888" s="906"/>
      <c r="Y888" s="906"/>
      <c r="Z888" s="906"/>
      <c r="AA888" s="906"/>
      <c r="AB888" s="906"/>
      <c r="AC888" s="906"/>
      <c r="AD888" s="906"/>
      <c r="AE888" s="906"/>
      <c r="AF888" s="906"/>
      <c r="AG888" s="906"/>
      <c r="AH888" s="906"/>
      <c r="AI888" s="906"/>
      <c r="AJ888" s="906"/>
      <c r="AK888" s="906"/>
      <c r="AL888" s="906"/>
      <c r="AM888" s="880"/>
      <c r="AN888" s="906"/>
      <c r="AO888" s="906"/>
      <c r="AP888" s="906"/>
      <c r="AQ888" s="906"/>
      <c r="AR888" s="906"/>
      <c r="AS888" s="906"/>
      <c r="AT888" s="906"/>
      <c r="AU888" s="906"/>
      <c r="AV888" s="906"/>
      <c r="AW888" s="906"/>
      <c r="AX888" s="906"/>
      <c r="AY888" s="906"/>
      <c r="AZ888" s="906"/>
      <c r="BA888" s="906"/>
      <c r="BB888" s="906"/>
      <c r="BC888" s="906"/>
      <c r="BD888" s="906"/>
      <c r="BE888" s="906"/>
      <c r="BF888" s="880"/>
      <c r="BG888" s="906"/>
      <c r="BH888" s="906"/>
      <c r="BI888" s="906"/>
      <c r="BJ888" s="906"/>
      <c r="BK888" s="906"/>
      <c r="BL888" s="906"/>
      <c r="BM888" s="906"/>
      <c r="BN888" s="906"/>
      <c r="BO888" s="906"/>
      <c r="BP888" s="906"/>
      <c r="BQ888" s="906"/>
      <c r="BR888" s="906"/>
      <c r="BS888" s="906"/>
      <c r="BT888" s="906"/>
      <c r="BU888" s="906"/>
      <c r="BV888" s="906"/>
      <c r="BW888" s="906"/>
      <c r="BX888" s="906"/>
      <c r="BY888" s="880"/>
      <c r="BZ888" s="906"/>
      <c r="CA888" s="906"/>
      <c r="CB888" s="906"/>
      <c r="CC888" s="906"/>
      <c r="CD888" s="910"/>
      <c r="CE888" s="910"/>
      <c r="CF888" s="910"/>
      <c r="CG888" s="910"/>
      <c r="CH888" s="665"/>
      <c r="CI888" s="1412"/>
      <c r="CJ888" s="1412"/>
      <c r="CK888" s="1412"/>
      <c r="CL888" s="1412"/>
      <c r="CM888" s="1412"/>
      <c r="CN888" s="1412"/>
      <c r="CO888" s="1412"/>
      <c r="CP888" s="1412"/>
      <c r="CQ888" s="1412"/>
      <c r="CR888" s="1412"/>
      <c r="CS888" s="1412"/>
      <c r="CT888" s="1412"/>
      <c r="CU888" s="1412"/>
      <c r="CV888" s="1412"/>
      <c r="CW888" s="1412"/>
      <c r="CX888" s="1412"/>
      <c r="CY888" s="667"/>
      <c r="CZ888" s="718"/>
      <c r="DA888" s="208"/>
      <c r="DB888" s="208"/>
      <c r="DC888" s="208"/>
      <c r="DD888" s="208"/>
      <c r="DE888" s="208"/>
      <c r="DF888" s="718"/>
      <c r="DG888" s="718"/>
      <c r="DH888" s="718"/>
      <c r="DI888" s="718"/>
      <c r="DJ888" s="718"/>
      <c r="DK888" s="718"/>
      <c r="DL888" s="718"/>
      <c r="DM888" s="718"/>
      <c r="DN888" s="718"/>
      <c r="DO888" s="718"/>
      <c r="DP888" s="718"/>
      <c r="DQ888" s="718"/>
      <c r="DR888" s="601"/>
      <c r="DS888" s="210"/>
      <c r="DT888" s="210"/>
      <c r="DU888" s="210"/>
      <c r="DV888" s="602"/>
      <c r="DW888" s="603"/>
      <c r="DX888" s="603"/>
      <c r="DY888" s="603"/>
      <c r="DZ888" s="603"/>
      <c r="EA888" s="603"/>
      <c r="EB888" s="603"/>
      <c r="EC888" s="603"/>
      <c r="ED888" s="911"/>
      <c r="EE888" s="603"/>
    </row>
    <row r="889" spans="1:135" s="604" customFormat="1" ht="15.75" customHeight="1">
      <c r="A889" s="718" t="str">
        <f>A666</f>
        <v>School feeding: no. children</v>
      </c>
      <c r="B889" s="907">
        <f t="shared" ref="B889:S889" si="2875">SUM(B667)</f>
        <v>0</v>
      </c>
      <c r="C889" s="907">
        <f t="shared" si="2875"/>
        <v>0</v>
      </c>
      <c r="D889" s="907">
        <f t="shared" si="2875"/>
        <v>0</v>
      </c>
      <c r="E889" s="907">
        <f t="shared" si="2875"/>
        <v>0.1322751322751323</v>
      </c>
      <c r="F889" s="907">
        <f t="shared" si="2875"/>
        <v>0</v>
      </c>
      <c r="G889" s="907">
        <f t="shared" si="2875"/>
        <v>0</v>
      </c>
      <c r="H889" s="907">
        <f t="shared" si="2875"/>
        <v>8.9285714285714288E-2</v>
      </c>
      <c r="I889" s="907">
        <f t="shared" si="2875"/>
        <v>0.11904761904761904</v>
      </c>
      <c r="J889" s="907">
        <f t="shared" si="2875"/>
        <v>0</v>
      </c>
      <c r="K889" s="907">
        <f t="shared" si="2875"/>
        <v>0.14880952380952381</v>
      </c>
      <c r="L889" s="907">
        <f t="shared" si="2875"/>
        <v>0</v>
      </c>
      <c r="M889" s="907">
        <f t="shared" si="2875"/>
        <v>0</v>
      </c>
      <c r="N889" s="907">
        <f t="shared" si="2875"/>
        <v>0.1020408163265306</v>
      </c>
      <c r="O889" s="907">
        <f t="shared" si="2875"/>
        <v>0.13605442176870747</v>
      </c>
      <c r="P889" s="907">
        <f t="shared" si="2875"/>
        <v>0.1020408163265306</v>
      </c>
      <c r="Q889" s="907">
        <f t="shared" si="2875"/>
        <v>0.14880952380952381</v>
      </c>
      <c r="R889" s="907">
        <f t="shared" si="2875"/>
        <v>0.1020408163265306</v>
      </c>
      <c r="S889" s="907">
        <f t="shared" si="2875"/>
        <v>0.10582010582010581</v>
      </c>
      <c r="T889" s="906"/>
      <c r="U889" s="907">
        <f t="shared" ref="U889:AL889" si="2876">SUM(U667)</f>
        <v>0</v>
      </c>
      <c r="V889" s="907">
        <f t="shared" si="2876"/>
        <v>0</v>
      </c>
      <c r="W889" s="907">
        <f t="shared" si="2876"/>
        <v>0</v>
      </c>
      <c r="X889" s="907">
        <f t="shared" si="2876"/>
        <v>0.15873015873015875</v>
      </c>
      <c r="Y889" s="907">
        <f t="shared" si="2876"/>
        <v>0</v>
      </c>
      <c r="Z889" s="907">
        <f t="shared" si="2876"/>
        <v>0</v>
      </c>
      <c r="AA889" s="907">
        <f t="shared" si="2876"/>
        <v>0</v>
      </c>
      <c r="AB889" s="907">
        <f t="shared" si="2876"/>
        <v>0</v>
      </c>
      <c r="AC889" s="907">
        <f t="shared" si="2876"/>
        <v>0</v>
      </c>
      <c r="AD889" s="907">
        <f t="shared" si="2876"/>
        <v>0.11904761904761904</v>
      </c>
      <c r="AE889" s="907">
        <f t="shared" si="2876"/>
        <v>0</v>
      </c>
      <c r="AF889" s="907">
        <f t="shared" si="2876"/>
        <v>8.5034013605442174E-2</v>
      </c>
      <c r="AG889" s="907">
        <f t="shared" si="2876"/>
        <v>9.5238095238095233E-2</v>
      </c>
      <c r="AH889" s="907">
        <f t="shared" si="2876"/>
        <v>0.11904761904761904</v>
      </c>
      <c r="AI889" s="907">
        <f t="shared" si="2876"/>
        <v>0.14880952380952381</v>
      </c>
      <c r="AJ889" s="907">
        <f t="shared" si="2876"/>
        <v>0.18518518518518517</v>
      </c>
      <c r="AK889" s="907">
        <f t="shared" si="2876"/>
        <v>9.5238095238095233E-2</v>
      </c>
      <c r="AL889" s="907">
        <f t="shared" si="2876"/>
        <v>0.1322751322751323</v>
      </c>
      <c r="AM889" s="906"/>
      <c r="AN889" s="907">
        <f t="shared" ref="AN889:BE889" si="2877">SUM(AN667)</f>
        <v>0</v>
      </c>
      <c r="AO889" s="907">
        <f t="shared" si="2877"/>
        <v>0</v>
      </c>
      <c r="AP889" s="907">
        <f t="shared" si="2877"/>
        <v>0</v>
      </c>
      <c r="AQ889" s="907">
        <f t="shared" si="2877"/>
        <v>0</v>
      </c>
      <c r="AR889" s="907">
        <f t="shared" si="2877"/>
        <v>0.13605442176870747</v>
      </c>
      <c r="AS889" s="907">
        <f t="shared" si="2877"/>
        <v>0</v>
      </c>
      <c r="AT889" s="907">
        <f t="shared" si="2877"/>
        <v>0</v>
      </c>
      <c r="AU889" s="907">
        <f t="shared" si="2877"/>
        <v>0</v>
      </c>
      <c r="AV889" s="907">
        <f t="shared" si="2877"/>
        <v>0</v>
      </c>
      <c r="AW889" s="907">
        <f t="shared" si="2877"/>
        <v>0</v>
      </c>
      <c r="AX889" s="907">
        <f t="shared" si="2877"/>
        <v>0</v>
      </c>
      <c r="AY889" s="907">
        <f t="shared" si="2877"/>
        <v>0</v>
      </c>
      <c r="AZ889" s="907">
        <f t="shared" si="2877"/>
        <v>0</v>
      </c>
      <c r="BA889" s="907">
        <f t="shared" si="2877"/>
        <v>0.13605442176870747</v>
      </c>
      <c r="BB889" s="907">
        <f t="shared" si="2877"/>
        <v>0</v>
      </c>
      <c r="BC889" s="907">
        <f t="shared" si="2877"/>
        <v>0.17006802721088435</v>
      </c>
      <c r="BD889" s="907">
        <f t="shared" si="2877"/>
        <v>0.11904761904761904</v>
      </c>
      <c r="BE889" s="907">
        <f t="shared" si="2877"/>
        <v>0.13605442176870747</v>
      </c>
      <c r="BF889" s="906"/>
      <c r="BG889" s="907">
        <f t="shared" ref="BG889:BX889" si="2878">SUM(BG667)</f>
        <v>0</v>
      </c>
      <c r="BH889" s="907">
        <f t="shared" si="2878"/>
        <v>0</v>
      </c>
      <c r="BI889" s="907">
        <f t="shared" si="2878"/>
        <v>0</v>
      </c>
      <c r="BJ889" s="907">
        <f t="shared" si="2878"/>
        <v>0</v>
      </c>
      <c r="BK889" s="907">
        <f t="shared" si="2878"/>
        <v>0</v>
      </c>
      <c r="BL889" s="907">
        <f t="shared" si="2878"/>
        <v>0</v>
      </c>
      <c r="BM889" s="907">
        <f t="shared" si="2878"/>
        <v>0</v>
      </c>
      <c r="BN889" s="907">
        <f t="shared" si="2878"/>
        <v>0</v>
      </c>
      <c r="BO889" s="907">
        <f t="shared" si="2878"/>
        <v>0</v>
      </c>
      <c r="BP889" s="907">
        <f t="shared" si="2878"/>
        <v>0</v>
      </c>
      <c r="BQ889" s="907">
        <f t="shared" si="2878"/>
        <v>0</v>
      </c>
      <c r="BR889" s="907">
        <f t="shared" si="2878"/>
        <v>0.11904761904761904</v>
      </c>
      <c r="BS889" s="907">
        <f t="shared" si="2878"/>
        <v>0</v>
      </c>
      <c r="BT889" s="907">
        <f t="shared" si="2878"/>
        <v>0.11904761904761904</v>
      </c>
      <c r="BU889" s="907">
        <f t="shared" si="2878"/>
        <v>0</v>
      </c>
      <c r="BV889" s="907">
        <f t="shared" si="2878"/>
        <v>0</v>
      </c>
      <c r="BW889" s="907">
        <f t="shared" si="2878"/>
        <v>0.13605442176870747</v>
      </c>
      <c r="BX889" s="907">
        <f t="shared" si="2878"/>
        <v>0</v>
      </c>
      <c r="BY889" s="906"/>
      <c r="BZ889" s="907">
        <f>SUM(BZ667)</f>
        <v>7.9365079365079375E-2</v>
      </c>
      <c r="CA889" s="907">
        <f>SUM(CA667)</f>
        <v>7.9365079365079375E-2</v>
      </c>
      <c r="CB889" s="907">
        <f>SUM(CB667)</f>
        <v>0</v>
      </c>
      <c r="CC889" s="907">
        <f>SUM(CC667)</f>
        <v>0</v>
      </c>
      <c r="CD889" s="723">
        <f t="shared" ref="CD889:CD894" si="2879">IF(DR889&lt;3,"",(SUM(B889:S889)-MIN(B889:S889)-MAX(B889:S889))/(DR889-2))</f>
        <v>6.4838435374149656E-2</v>
      </c>
      <c r="CE889" s="723">
        <f t="shared" ref="CE889:CE894" si="2880">IF(DS889&lt;3,"",(SUM(U889:AL889)-MIN(U889:AL889)-MAX(U889:AL889))/(DS889-2))</f>
        <v>5.9588766061980367E-2</v>
      </c>
      <c r="CF889" s="723">
        <f t="shared" ref="CF889:CF894" si="2881">IF(DT889&lt;3,"",(SUM(AN889:BE889)-MIN(AN889:BE889)-MAX(AN889:BE889))/(DT889-2))</f>
        <v>3.2950680272108845E-2</v>
      </c>
      <c r="CG889" s="790">
        <f t="shared" ref="CG889:CG894" si="2882">IF(DU889&lt;3,"",(SUM(BG889:BX889)-MIN(BG889:BX889)-MAX(BG889:BX889))/(DU889-2))</f>
        <v>1.488095238095238E-2</v>
      </c>
      <c r="CH889" s="1376">
        <f t="shared" ref="CH889:CH894" si="2883">IF($CH$4=$CD$4,IF(OR(-FLOOR(((18-COUNT($B889:$S889))/2),1)+CH$7&lt;1,-FLOOR(((18-COUNT($B889:$S889))/2),1)+CH$7&gt;COUNT($B889:$S889)),"",LARGE($B889:$S889,-FLOOR(((18-COUNT($B889:$S889))/2),1)+CH$7)),IF(OR(-FLOOR(((18-COUNT($AN889:$BE889))/2),1)+CH$7&lt;1,-FLOOR(((18-COUNT($AN889:$BE889))/2),1)+CH$7&gt;COUNT($AN889:$BE889)),"",LARGE($AN889:$BE889,-FLOOR(((18-COUNT($AN889:$BE889))/2),1)+CH$7)))</f>
        <v>0</v>
      </c>
      <c r="CI889" s="1377">
        <f t="shared" ref="CI889:CI894" si="2884">IF($CH$4=$CD$4,IF(OR(-FLOOR(((18-COUNT($B889:$S889))/2),1)+CI$7&lt;1,-FLOOR(((18-COUNT($B889:$S889))/2),1)+CI$7&gt;COUNT($B889:$S889)),"",LARGE($B889:$S889,-FLOOR(((18-COUNT($B889:$S889))/2),1)+CI$7)),IF(OR(-FLOOR(((18-COUNT($AN889:$BE889))/2),1)+CI$7&lt;1,-FLOOR(((18-COUNT($AN889:$BE889))/2),1)+CI$7&gt;COUNT($AN889:$BE889)),"",LARGE($AN889:$BE889,-FLOOR(((18-COUNT($AN889:$BE889))/2),1)+CI$7)))</f>
        <v>0</v>
      </c>
      <c r="CJ889" s="1378">
        <f t="shared" ref="CJ889:CJ894" si="2885">IF($CH$4=$CD$4,IF(OR(-FLOOR(((18-COUNT($B889:$S889))/2),1)+CJ$7&lt;1,-FLOOR(((18-COUNT($B889:$S889))/2),1)+CJ$7&gt;COUNT($B889:$S889)),"",LARGE($B889:$S889,-FLOOR(((18-COUNT($B889:$S889))/2),1)+CJ$7)),IF(OR(-FLOOR(((18-COUNT($AN889:$BE889))/2),1)+CJ$7&lt;1,-FLOOR(((18-COUNT($AN889:$BE889))/2),1)+CJ$7&gt;COUNT($AN889:$BE889)),"",LARGE($AN889:$BE889,-FLOOR(((18-COUNT($AN889:$BE889))/2),1)+CJ$7)))</f>
        <v>0</v>
      </c>
      <c r="CK889" s="1378">
        <f t="shared" ref="CK889:CK894" si="2886">IF($CH$4=$CD$4,IF(OR(-FLOOR(((18-COUNT($B889:$S889))/2),1)+CK$7&lt;1,-FLOOR(((18-COUNT($B889:$S889))/2),1)+CK$7&gt;COUNT($B889:$S889)),"",LARGE($B889:$S889,-FLOOR(((18-COUNT($B889:$S889))/2),1)+CK$7)),IF(OR(-FLOOR(((18-COUNT($AN889:$BE889))/2),1)+CK$7&lt;1,-FLOOR(((18-COUNT($AN889:$BE889))/2),1)+CK$7&gt;COUNT($AN889:$BE889)),"",LARGE($AN889:$BE889,-FLOOR(((18-COUNT($AN889:$BE889))/2),1)+CK$7)))</f>
        <v>0</v>
      </c>
      <c r="CL889" s="1378">
        <f t="shared" ref="CL889:CL894" si="2887">IF($CH$4=$CD$4,IF(OR(-FLOOR(((18-COUNT($B889:$S889))/2),1)+CL$7&lt;1,-FLOOR(((18-COUNT($B889:$S889))/2),1)+CL$7&gt;COUNT($B889:$S889)),"",LARGE($B889:$S889,-FLOOR(((18-COUNT($B889:$S889))/2),1)+CL$7)),IF(OR(-FLOOR(((18-COUNT($AN889:$BE889))/2),1)+CL$7&lt;1,-FLOOR(((18-COUNT($AN889:$BE889))/2),1)+CL$7&gt;COUNT($AN889:$BE889)),"",LARGE($AN889:$BE889,-FLOOR(((18-COUNT($AN889:$BE889))/2),1)+CL$7)))</f>
        <v>0</v>
      </c>
      <c r="CM889" s="1378">
        <f t="shared" ref="CM889:CM894" si="2888">IF($CH$4=$CD$4,IF(OR(-FLOOR(((18-COUNT($B889:$S889))/2),1)+CM$7&lt;1,-FLOOR(((18-COUNT($B889:$S889))/2),1)+CM$7&gt;COUNT($B889:$S889)),"",LARGE($B889:$S889,-FLOOR(((18-COUNT($B889:$S889))/2),1)+CM$7)),IF(OR(-FLOOR(((18-COUNT($AN889:$BE889))/2),1)+CM$7&lt;1,-FLOOR(((18-COUNT($AN889:$BE889))/2),1)+CM$7&gt;COUNT($AN889:$BE889)),"",LARGE($AN889:$BE889,-FLOOR(((18-COUNT($AN889:$BE889))/2),1)+CM$7)))</f>
        <v>0</v>
      </c>
      <c r="CN889" s="1378">
        <f t="shared" ref="CN889:CN894" si="2889">IF($CH$4=$CD$4,IF(OR(-FLOOR(((18-COUNT($B889:$S889))/2),1)+CN$7&lt;1,-FLOOR(((18-COUNT($B889:$S889))/2),1)+CN$7&gt;COUNT($B889:$S889)),"",LARGE($B889:$S889,-FLOOR(((18-COUNT($B889:$S889))/2),1)+CN$7)),IF(OR(-FLOOR(((18-COUNT($AN889:$BE889))/2),1)+CN$7&lt;1,-FLOOR(((18-COUNT($AN889:$BE889))/2),1)+CN$7&gt;COUNT($AN889:$BE889)),"",LARGE($AN889:$BE889,-FLOOR(((18-COUNT($AN889:$BE889))/2),1)+CN$7)))</f>
        <v>0</v>
      </c>
      <c r="CO889" s="1379">
        <f t="shared" ref="CO889:CO894" si="2890">IF($CH$4=$CD$4,IF(OR(-FLOOR(((18-COUNT($B889:$S889))/2),1)+CO$7&lt;1,-FLOOR(((18-COUNT($B889:$S889))/2),1)+CO$7&gt;COUNT($B889:$S889)),"",LARGE($B889:$S889,-FLOOR(((18-COUNT($B889:$S889))/2),1)+CO$7)),IF(OR(-FLOOR(((18-COUNT($AN889:$BE889))/2),1)+CO$7&lt;1,-FLOOR(((18-COUNT($AN889:$BE889))/2),1)+CO$7&gt;COUNT($AN889:$BE889)),"",LARGE($AN889:$BE889,-FLOOR(((18-COUNT($AN889:$BE889))/2),1)+CO$7)))</f>
        <v>0</v>
      </c>
      <c r="CP889" s="1379">
        <f t="shared" ref="CP889:CP894" si="2891">IF($CH$4=$CD$4,IF(OR(-FLOOR(((18-COUNT($B889:$S889))/2),1)+CP$7&lt;1,-FLOOR(((18-COUNT($B889:$S889))/2),1)+CP$7&gt;COUNT($B889:$S889)),"",LARGE($B889:$S889,-FLOOR(((18-COUNT($B889:$S889))/2),1)+CP$7)),IF(OR(-FLOOR(((18-COUNT($AN889:$BE889))/2),1)+CP$7&lt;1,-FLOOR(((18-COUNT($AN889:$BE889))/2),1)+CP$7&gt;COUNT($AN889:$BE889)),"",LARGE($AN889:$BE889,-FLOOR(((18-COUNT($AN889:$BE889))/2),1)+CP$7)))</f>
        <v>8.9285714285714288E-2</v>
      </c>
      <c r="CQ889" s="1379">
        <f t="shared" ref="CQ889:CQ894" si="2892">IF($CH$4=$CD$4,IF(OR(-FLOOR(((18-COUNT($B889:$S889))/2),1)+CQ$7&lt;1,-FLOOR(((18-COUNT($B889:$S889))/2),1)+CQ$7&gt;COUNT($B889:$S889)),"",LARGE($B889:$S889,-FLOOR(((18-COUNT($B889:$S889))/2),1)+CQ$7)),IF(OR(-FLOOR(((18-COUNT($AN889:$BE889))/2),1)+CQ$7&lt;1,-FLOOR(((18-COUNT($AN889:$BE889))/2),1)+CQ$7&gt;COUNT($AN889:$BE889)),"",LARGE($AN889:$BE889,-FLOOR(((18-COUNT($AN889:$BE889))/2),1)+CQ$7)))</f>
        <v>0.1020408163265306</v>
      </c>
      <c r="CR889" s="1379">
        <f t="shared" ref="CR889:CR894" si="2893">IF($CH$4=$CD$4,IF(OR(-FLOOR(((18-COUNT($B889:$S889))/2),1)+CR$7&lt;1,-FLOOR(((18-COUNT($B889:$S889))/2),1)+CR$7&gt;COUNT($B889:$S889)),"",LARGE($B889:$S889,-FLOOR(((18-COUNT($B889:$S889))/2),1)+CR$7)),IF(OR(-FLOOR(((18-COUNT($AN889:$BE889))/2),1)+CR$7&lt;1,-FLOOR(((18-COUNT($AN889:$BE889))/2),1)+CR$7&gt;COUNT($AN889:$BE889)),"",LARGE($AN889:$BE889,-FLOOR(((18-COUNT($AN889:$BE889))/2),1)+CR$7)))</f>
        <v>0.1020408163265306</v>
      </c>
      <c r="CS889" s="1378">
        <f t="shared" ref="CS889:CS894" si="2894">IF($CH$4=$CD$4,IF(OR(-FLOOR(((18-COUNT($B889:$S889))/2),1)+CS$7&lt;1,-FLOOR(((18-COUNT($B889:$S889))/2),1)+CS$7&gt;COUNT($B889:$S889)),"",LARGE($B889:$S889,-FLOOR(((18-COUNT($B889:$S889))/2),1)+CS$7)),IF(OR(-FLOOR(((18-COUNT($AN889:$BE889))/2),1)+CS$7&lt;1,-FLOOR(((18-COUNT($AN889:$BE889))/2),1)+CS$7&gt;COUNT($AN889:$BE889)),"",LARGE($AN889:$BE889,-FLOOR(((18-COUNT($AN889:$BE889))/2),1)+CS$7)))</f>
        <v>0.1020408163265306</v>
      </c>
      <c r="CT889" s="1378">
        <f t="shared" ref="CT889:CT894" si="2895">IF($CH$4=$CD$4,IF(OR(-FLOOR(((18-COUNT($B889:$S889))/2),1)+CT$7&lt;1,-FLOOR(((18-COUNT($B889:$S889))/2),1)+CT$7&gt;COUNT($B889:$S889)),"",LARGE($B889:$S889,-FLOOR(((18-COUNT($B889:$S889))/2),1)+CT$7)),IF(OR(-FLOOR(((18-COUNT($AN889:$BE889))/2),1)+CT$7&lt;1,-FLOOR(((18-COUNT($AN889:$BE889))/2),1)+CT$7&gt;COUNT($AN889:$BE889)),"",LARGE($AN889:$BE889,-FLOOR(((18-COUNT($AN889:$BE889))/2),1)+CT$7)))</f>
        <v>0.10582010582010581</v>
      </c>
      <c r="CU889" s="1378">
        <f t="shared" ref="CU889:CU894" si="2896">IF($CH$4=$CD$4,IF(OR(-FLOOR(((18-COUNT($B889:$S889))/2),1)+CU$7&lt;1,-FLOOR(((18-COUNT($B889:$S889))/2),1)+CU$7&gt;COUNT($B889:$S889)),"",LARGE($B889:$S889,-FLOOR(((18-COUNT($B889:$S889))/2),1)+CU$7)),IF(OR(-FLOOR(((18-COUNT($AN889:$BE889))/2),1)+CU$7&lt;1,-FLOOR(((18-COUNT($AN889:$BE889))/2),1)+CU$7&gt;COUNT($AN889:$BE889)),"",LARGE($AN889:$BE889,-FLOOR(((18-COUNT($AN889:$BE889))/2),1)+CU$7)))</f>
        <v>0.11904761904761904</v>
      </c>
      <c r="CV889" s="1378">
        <f t="shared" ref="CV889:CV894" si="2897">IF($CH$4=$CD$4,IF(OR(-FLOOR(((18-COUNT($B889:$S889))/2),1)+CV$7&lt;1,-FLOOR(((18-COUNT($B889:$S889))/2),1)+CV$7&gt;COUNT($B889:$S889)),"",LARGE($B889:$S889,-FLOOR(((18-COUNT($B889:$S889))/2),1)+CV$7)),IF(OR(-FLOOR(((18-COUNT($AN889:$BE889))/2),1)+CV$7&lt;1,-FLOOR(((18-COUNT($AN889:$BE889))/2),1)+CV$7&gt;COUNT($AN889:$BE889)),"",LARGE($AN889:$BE889,-FLOOR(((18-COUNT($AN889:$BE889))/2),1)+CV$7)))</f>
        <v>0.1322751322751323</v>
      </c>
      <c r="CW889" s="1378">
        <f t="shared" ref="CW889:CW894" si="2898">IF($CH$4=$CD$4,IF(OR(-FLOOR(((18-COUNT($B889:$S889))/2),1)+CW$7&lt;1,-FLOOR(((18-COUNT($B889:$S889))/2),1)+CW$7&gt;COUNT($B889:$S889)),"",LARGE($B889:$S889,-FLOOR(((18-COUNT($B889:$S889))/2),1)+CW$7)),IF(OR(-FLOOR(((18-COUNT($AN889:$BE889))/2),1)+CW$7&lt;1,-FLOOR(((18-COUNT($AN889:$BE889))/2),1)+CW$7&gt;COUNT($AN889:$BE889)),"",LARGE($AN889:$BE889,-FLOOR(((18-COUNT($AN889:$BE889))/2),1)+CW$7)))</f>
        <v>0.13605442176870747</v>
      </c>
      <c r="CX889" s="1377">
        <f t="shared" ref="CX889:CX894" si="2899">IF($CH$4=$CD$4,IF(OR(-FLOOR(((18-COUNT($B889:$S889))/2),1)+CX$7&lt;1,-FLOOR(((18-COUNT($B889:$S889))/2),1)+CX$7&gt;COUNT($B889:$S889)),"",LARGE($B889:$S889,-FLOOR(((18-COUNT($B889:$S889))/2),1)+CX$7)),IF(OR(-FLOOR(((18-COUNT($AN889:$BE889))/2),1)+CX$7&lt;1,-FLOOR(((18-COUNT($AN889:$BE889))/2),1)+CX$7&gt;COUNT($AN889:$BE889)),"",LARGE($AN889:$BE889,-FLOOR(((18-COUNT($AN889:$BE889))/2),1)+CX$7)))</f>
        <v>0.14880952380952381</v>
      </c>
      <c r="CY889" s="1380">
        <f t="shared" ref="CY889:CY894" si="2900">IF($CH$4=$CD$4,IF(OR(-FLOOR(((18-COUNT($B889:$S889))/2),1)+CY$7&lt;1,-FLOOR(((18-COUNT($B889:$S889))/2),1)+CY$7&gt;COUNT($B889:$S889)),"",LARGE($B889:$S889,-FLOOR(((18-COUNT($B889:$S889))/2),1)+CY$7)),IF(OR(-FLOOR(((18-COUNT($AN889:$BE889))/2),1)+CY$7&lt;1,-FLOOR(((18-COUNT($AN889:$BE889))/2),1)+CY$7&gt;COUNT($AN889:$BE889)),"",LARGE($AN889:$BE889,-FLOOR(((18-COUNT($AN889:$BE889))/2),1)+CY$7)))</f>
        <v>0.14880952380952381</v>
      </c>
      <c r="CZ889" s="638">
        <f t="shared" ref="CZ889:CZ894" si="2901">IF($CH$4=$CD$4,IF(OR(-FLOOR(((18-COUNT($U889:$AL889))/2),1)+CZ$7&lt;1,-FLOOR(((18-COUNT($U889:$AL889))/2),1)+CZ$7&gt;COUNT($U889:$AL889)),"",LARGE($U889:$AL889,-FLOOR(((18-COUNT($U889:$AL889))/2),1)+CZ$7)),IF(OR(-FLOOR(((18-COUNT($BG889:$BX889))/2),1)+CZ$7&lt;1,-FLOOR(((18-COUNT($BG889:$BX889))/2),1)+CZ$7&gt;COUNT($BG889:$BX889)),"",LARGE($BG889:$BX889,-FLOOR(((18-COUNT($BG889:$BX889))/2),1)+CZ$7)))</f>
        <v>0</v>
      </c>
      <c r="DA889" s="639">
        <f t="shared" ref="DA889:DA894" si="2902">IF($CH$4=$CD$4,IF(OR(-FLOOR(((18-COUNT($U889:$AL889))/2),1)+DA$7&lt;1,-FLOOR(((18-COUNT($U889:$AL889))/2),1)+DA$7&gt;COUNT($U889:$AL889)),"",LARGE($U889:$AL889,-FLOOR(((18-COUNT($U889:$AL889))/2),1)+DA$7)),IF(OR(-FLOOR(((18-COUNT($BG889:$BX889))/2),1)+DA$7&lt;1,-FLOOR(((18-COUNT($BG889:$BX889))/2),1)+DA$7&gt;COUNT($BG889:$BX889)),"",LARGE($BG889:$BX889,-FLOOR(((18-COUNT($BG889:$BX889))/2),1)+DA$7)))</f>
        <v>0</v>
      </c>
      <c r="DB889" s="640">
        <f t="shared" ref="DB889:DB894" si="2903">IF($CH$4=$CD$4,IF(OR(-FLOOR(((18-COUNT($U889:$AL889))/2),1)+DB$7&lt;1,-FLOOR(((18-COUNT($U889:$AL889))/2),1)+DB$7&gt;COUNT($U889:$AL889)),"",LARGE($U889:$AL889,-FLOOR(((18-COUNT($U889:$AL889))/2),1)+DB$7)),IF(OR(-FLOOR(((18-COUNT($BG889:$BX889))/2),1)+DB$7&lt;1,-FLOOR(((18-COUNT($BG889:$BX889))/2),1)+DB$7&gt;COUNT($BG889:$BX889)),"",LARGE($BG889:$BX889,-FLOOR(((18-COUNT($BG889:$BX889))/2),1)+DB$7)))</f>
        <v>0</v>
      </c>
      <c r="DC889" s="640">
        <f t="shared" ref="DC889:DC894" si="2904">IF($CH$4=$CD$4,IF(OR(-FLOOR(((18-COUNT($U889:$AL889))/2),1)+DC$7&lt;1,-FLOOR(((18-COUNT($U889:$AL889))/2),1)+DC$7&gt;COUNT($U889:$AL889)),"",LARGE($U889:$AL889,-FLOOR(((18-COUNT($U889:$AL889))/2),1)+DC$7)),IF(OR(-FLOOR(((18-COUNT($BG889:$BX889))/2),1)+DC$7&lt;1,-FLOOR(((18-COUNT($BG889:$BX889))/2),1)+DC$7&gt;COUNT($BG889:$BX889)),"",LARGE($BG889:$BX889,-FLOOR(((18-COUNT($BG889:$BX889))/2),1)+DC$7)))</f>
        <v>0</v>
      </c>
      <c r="DD889" s="640">
        <f t="shared" ref="DD889:DD894" si="2905">IF($CH$4=$CD$4,IF(OR(-FLOOR(((18-COUNT($U889:$AL889))/2),1)+DD$7&lt;1,-FLOOR(((18-COUNT($U889:$AL889))/2),1)+DD$7&gt;COUNT($U889:$AL889)),"",LARGE($U889:$AL889,-FLOOR(((18-COUNT($U889:$AL889))/2),1)+DD$7)),IF(OR(-FLOOR(((18-COUNT($BG889:$BX889))/2),1)+DD$7&lt;1,-FLOOR(((18-COUNT($BG889:$BX889))/2),1)+DD$7&gt;COUNT($BG889:$BX889)),"",LARGE($BG889:$BX889,-FLOOR(((18-COUNT($BG889:$BX889))/2),1)+DD$7)))</f>
        <v>0</v>
      </c>
      <c r="DE889" s="640">
        <f t="shared" ref="DE889:DE894" si="2906">IF($CH$4=$CD$4,IF(OR(-FLOOR(((18-COUNT($U889:$AL889))/2),1)+DE$7&lt;1,-FLOOR(((18-COUNT($U889:$AL889))/2),1)+DE$7&gt;COUNT($U889:$AL889)),"",LARGE($U889:$AL889,-FLOOR(((18-COUNT($U889:$AL889))/2),1)+DE$7)),IF(OR(-FLOOR(((18-COUNT($BG889:$BX889))/2),1)+DE$7&lt;1,-FLOOR(((18-COUNT($BG889:$BX889))/2),1)+DE$7&gt;COUNT($BG889:$BX889)),"",LARGE($BG889:$BX889,-FLOOR(((18-COUNT($BG889:$BX889))/2),1)+DE$7)))</f>
        <v>0</v>
      </c>
      <c r="DF889" s="640">
        <f t="shared" ref="DF889:DF894" si="2907">IF($CH$4=$CD$4,IF(OR(-FLOOR(((18-COUNT($U889:$AL889))/2),1)+DF$7&lt;1,-FLOOR(((18-COUNT($U889:$AL889))/2),1)+DF$7&gt;COUNT($U889:$AL889)),"",LARGE($U889:$AL889,-FLOOR(((18-COUNT($U889:$AL889))/2),1)+DF$7)),IF(OR(-FLOOR(((18-COUNT($BG889:$BX889))/2),1)+DF$7&lt;1,-FLOOR(((18-COUNT($BG889:$BX889))/2),1)+DF$7&gt;COUNT($BG889:$BX889)),"",LARGE($BG889:$BX889,-FLOOR(((18-COUNT($BG889:$BX889))/2),1)+DF$7)))</f>
        <v>0</v>
      </c>
      <c r="DG889" s="641">
        <f t="shared" ref="DG889:DG894" si="2908">IF($CH$4=$CD$4,IF(OR(-FLOOR(((18-COUNT($U889:$AL889))/2),1)+DG$7&lt;1,-FLOOR(((18-COUNT($U889:$AL889))/2),1)+DG$7&gt;COUNT($U889:$AL889)),"",LARGE($U889:$AL889,-FLOOR(((18-COUNT($U889:$AL889))/2),1)+DG$7)),IF(OR(-FLOOR(((18-COUNT($BG889:$BX889))/2),1)+DG$7&lt;1,-FLOOR(((18-COUNT($BG889:$BX889))/2),1)+DG$7&gt;COUNT($BG889:$BX889)),"",LARGE($BG889:$BX889,-FLOOR(((18-COUNT($BG889:$BX889))/2),1)+DG$7)))</f>
        <v>0</v>
      </c>
      <c r="DH889" s="641">
        <f t="shared" ref="DH889:DH894" si="2909">IF($CH$4=$CD$4,IF(OR(-FLOOR(((18-COUNT($U889:$AL889))/2),1)+DH$7&lt;1,-FLOOR(((18-COUNT($U889:$AL889))/2),1)+DH$7&gt;COUNT($U889:$AL889)),"",LARGE($U889:$AL889,-FLOOR(((18-COUNT($U889:$AL889))/2),1)+DH$7)),IF(OR(-FLOOR(((18-COUNT($BG889:$BX889))/2),1)+DH$7&lt;1,-FLOOR(((18-COUNT($BG889:$BX889))/2),1)+DH$7&gt;COUNT($BG889:$BX889)),"",LARGE($BG889:$BX889,-FLOOR(((18-COUNT($BG889:$BX889))/2),1)+DH$7)))</f>
        <v>0</v>
      </c>
      <c r="DI889" s="641">
        <f t="shared" ref="DI889:DI894" si="2910">IF($CH$4=$CD$4,IF(OR(-FLOOR(((18-COUNT($U889:$AL889))/2),1)+DI$7&lt;1,-FLOOR(((18-COUNT($U889:$AL889))/2),1)+DI$7&gt;COUNT($U889:$AL889)),"",LARGE($U889:$AL889,-FLOOR(((18-COUNT($U889:$AL889))/2),1)+DI$7)),IF(OR(-FLOOR(((18-COUNT($BG889:$BX889))/2),1)+DI$7&lt;1,-FLOOR(((18-COUNT($BG889:$BX889))/2),1)+DI$7&gt;COUNT($BG889:$BX889)),"",LARGE($BG889:$BX889,-FLOOR(((18-COUNT($BG889:$BX889))/2),1)+DI$7)))</f>
        <v>8.5034013605442174E-2</v>
      </c>
      <c r="DJ889" s="641">
        <f t="shared" ref="DJ889:DJ894" si="2911">IF($CH$4=$CD$4,IF(OR(-FLOOR(((18-COUNT($U889:$AL889))/2),1)+DJ$7&lt;1,-FLOOR(((18-COUNT($U889:$AL889))/2),1)+DJ$7&gt;COUNT($U889:$AL889)),"",LARGE($U889:$AL889,-FLOOR(((18-COUNT($U889:$AL889))/2),1)+DJ$7)),IF(OR(-FLOOR(((18-COUNT($BG889:$BX889))/2),1)+DJ$7&lt;1,-FLOOR(((18-COUNT($BG889:$BX889))/2),1)+DJ$7&gt;COUNT($BG889:$BX889)),"",LARGE($BG889:$BX889,-FLOOR(((18-COUNT($BG889:$BX889))/2),1)+DJ$7)))</f>
        <v>9.5238095238095233E-2</v>
      </c>
      <c r="DK889" s="640">
        <f t="shared" ref="DK889:DK894" si="2912">IF($CH$4=$CD$4,IF(OR(-FLOOR(((18-COUNT($U889:$AL889))/2),1)+DK$7&lt;1,-FLOOR(((18-COUNT($U889:$AL889))/2),1)+DK$7&gt;COUNT($U889:$AL889)),"",LARGE($U889:$AL889,-FLOOR(((18-COUNT($U889:$AL889))/2),1)+DK$7)),IF(OR(-FLOOR(((18-COUNT($BG889:$BX889))/2),1)+DK$7&lt;1,-FLOOR(((18-COUNT($BG889:$BX889))/2),1)+DK$7&gt;COUNT($BG889:$BX889)),"",LARGE($BG889:$BX889,-FLOOR(((18-COUNT($BG889:$BX889))/2),1)+DK$7)))</f>
        <v>9.5238095238095233E-2</v>
      </c>
      <c r="DL889" s="640">
        <f t="shared" ref="DL889:DL894" si="2913">IF($CH$4=$CD$4,IF(OR(-FLOOR(((18-COUNT($U889:$AL889))/2),1)+DL$7&lt;1,-FLOOR(((18-COUNT($U889:$AL889))/2),1)+DL$7&gt;COUNT($U889:$AL889)),"",LARGE($U889:$AL889,-FLOOR(((18-COUNT($U889:$AL889))/2),1)+DL$7)),IF(OR(-FLOOR(((18-COUNT($BG889:$BX889))/2),1)+DL$7&lt;1,-FLOOR(((18-COUNT($BG889:$BX889))/2),1)+DL$7&gt;COUNT($BG889:$BX889)),"",LARGE($BG889:$BX889,-FLOOR(((18-COUNT($BG889:$BX889))/2),1)+DL$7)))</f>
        <v>0.11904761904761904</v>
      </c>
      <c r="DM889" s="640">
        <f t="shared" ref="DM889:DM894" si="2914">IF($CH$4=$CD$4,IF(OR(-FLOOR(((18-COUNT($U889:$AL889))/2),1)+DM$7&lt;1,-FLOOR(((18-COUNT($U889:$AL889))/2),1)+DM$7&gt;COUNT($U889:$AL889)),"",LARGE($U889:$AL889,-FLOOR(((18-COUNT($U889:$AL889))/2),1)+DM$7)),IF(OR(-FLOOR(((18-COUNT($BG889:$BX889))/2),1)+DM$7&lt;1,-FLOOR(((18-COUNT($BG889:$BX889))/2),1)+DM$7&gt;COUNT($BG889:$BX889)),"",LARGE($BG889:$BX889,-FLOOR(((18-COUNT($BG889:$BX889))/2),1)+DM$7)))</f>
        <v>0.11904761904761904</v>
      </c>
      <c r="DN889" s="640">
        <f t="shared" ref="DN889:DN894" si="2915">IF($CH$4=$CD$4,IF(OR(-FLOOR(((18-COUNT($U889:$AL889))/2),1)+DN$7&lt;1,-FLOOR(((18-COUNT($U889:$AL889))/2),1)+DN$7&gt;COUNT($U889:$AL889)),"",LARGE($U889:$AL889,-FLOOR(((18-COUNT($U889:$AL889))/2),1)+DN$7)),IF(OR(-FLOOR(((18-COUNT($BG889:$BX889))/2),1)+DN$7&lt;1,-FLOOR(((18-COUNT($BG889:$BX889))/2),1)+DN$7&gt;COUNT($BG889:$BX889)),"",LARGE($BG889:$BX889,-FLOOR(((18-COUNT($BG889:$BX889))/2),1)+DN$7)))</f>
        <v>0.1322751322751323</v>
      </c>
      <c r="DO889" s="640">
        <f t="shared" ref="DO889:DO894" si="2916">IF($CH$4=$CD$4,IF(OR(-FLOOR(((18-COUNT($U889:$AL889))/2),1)+DO$7&lt;1,-FLOOR(((18-COUNT($U889:$AL889))/2),1)+DO$7&gt;COUNT($U889:$AL889)),"",LARGE($U889:$AL889,-FLOOR(((18-COUNT($U889:$AL889))/2),1)+DO$7)),IF(OR(-FLOOR(((18-COUNT($BG889:$BX889))/2),1)+DO$7&lt;1,-FLOOR(((18-COUNT($BG889:$BX889))/2),1)+DO$7&gt;COUNT($BG889:$BX889)),"",LARGE($BG889:$BX889,-FLOOR(((18-COUNT($BG889:$BX889))/2),1)+DO$7)))</f>
        <v>0.14880952380952381</v>
      </c>
      <c r="DP889" s="639">
        <f t="shared" ref="DP889:DP894" si="2917">IF($CH$4=$CD$4,IF(OR(-FLOOR(((18-COUNT($U889:$AL889))/2),1)+DP$7&lt;1,-FLOOR(((18-COUNT($U889:$AL889))/2),1)+DP$7&gt;COUNT($U889:$AL889)),"",LARGE($U889:$AL889,-FLOOR(((18-COUNT($U889:$AL889))/2),1)+DP$7)),IF(OR(-FLOOR(((18-COUNT($BG889:$BX889))/2),1)+DP$7&lt;1,-FLOOR(((18-COUNT($BG889:$BX889))/2),1)+DP$7&gt;COUNT($BG889:$BX889)),"",LARGE($BG889:$BX889,-FLOOR(((18-COUNT($BG889:$BX889))/2),1)+DP$7)))</f>
        <v>0.15873015873015875</v>
      </c>
      <c r="DQ889" s="638">
        <f t="shared" ref="DQ889:DQ894" si="2918">IF($CH$4=$CD$4,IF(OR(-FLOOR(((18-COUNT($U889:$AL889))/2),1)+DQ$7&lt;1,-FLOOR(((18-COUNT($U889:$AL889))/2),1)+DQ$7&gt;COUNT($U889:$AL889)),"",LARGE($U889:$AL889,-FLOOR(((18-COUNT($U889:$AL889))/2),1)+DQ$7)),IF(OR(-FLOOR(((18-COUNT($BG889:$BX889))/2),1)+DQ$7&lt;1,-FLOOR(((18-COUNT($BG889:$BX889))/2),1)+DQ$7&gt;COUNT($BG889:$BX889)),"",LARGE($BG889:$BX889,-FLOOR(((18-COUNT($BG889:$BX889))/2),1)+DQ$7)))</f>
        <v>0.18518518518518517</v>
      </c>
      <c r="DR889" s="753">
        <f t="shared" ref="DR889:DR894" si="2919">COUNT(B889:S889)</f>
        <v>18</v>
      </c>
      <c r="DS889" s="111">
        <f t="shared" ref="DS889:DS894" si="2920">COUNT(U889:AL889)</f>
        <v>18</v>
      </c>
      <c r="DT889" s="111">
        <f t="shared" ref="DT889:DT894" si="2921">COUNT(AN889:BE889)</f>
        <v>18</v>
      </c>
      <c r="DU889" s="111">
        <f t="shared" ref="DU889:DU894" si="2922">COUNT(BG889:BX889)</f>
        <v>18</v>
      </c>
      <c r="DV889" s="602"/>
      <c r="DW889" s="719"/>
      <c r="DX889" s="719"/>
      <c r="DY889" s="719"/>
      <c r="DZ889" s="719"/>
      <c r="EA889" s="719"/>
      <c r="EB889" s="719"/>
      <c r="EC889" s="719"/>
      <c r="ED889" s="909"/>
      <c r="EE889" s="603"/>
    </row>
    <row r="890" spans="1:135" s="604" customFormat="1" ht="15.75" customHeight="1">
      <c r="A890" s="718" t="str">
        <f>A668</f>
        <v>Relief - grain: quantity (kg)</v>
      </c>
      <c r="B890" s="907">
        <f t="shared" ref="B890:S890" si="2923">SUM(B670)</f>
        <v>0</v>
      </c>
      <c r="C890" s="907">
        <f t="shared" si="2923"/>
        <v>0</v>
      </c>
      <c r="D890" s="907">
        <f t="shared" si="2923"/>
        <v>0</v>
      </c>
      <c r="E890" s="907">
        <f t="shared" si="2923"/>
        <v>2.5367833587011672E-3</v>
      </c>
      <c r="F890" s="907">
        <f t="shared" si="2923"/>
        <v>0</v>
      </c>
      <c r="G890" s="907">
        <f t="shared" si="2923"/>
        <v>0</v>
      </c>
      <c r="H890" s="907">
        <f t="shared" si="2923"/>
        <v>0</v>
      </c>
      <c r="I890" s="907">
        <f t="shared" si="2923"/>
        <v>0</v>
      </c>
      <c r="J890" s="907">
        <f t="shared" si="2923"/>
        <v>0</v>
      </c>
      <c r="K890" s="907">
        <f t="shared" si="2923"/>
        <v>0</v>
      </c>
      <c r="L890" s="907">
        <f t="shared" si="2923"/>
        <v>0</v>
      </c>
      <c r="M890" s="907">
        <f t="shared" si="2923"/>
        <v>0</v>
      </c>
      <c r="N890" s="907">
        <f t="shared" si="2923"/>
        <v>0</v>
      </c>
      <c r="O890" s="907">
        <f t="shared" si="2923"/>
        <v>0</v>
      </c>
      <c r="P890" s="907">
        <f t="shared" si="2923"/>
        <v>0</v>
      </c>
      <c r="Q890" s="907">
        <f t="shared" si="2923"/>
        <v>0</v>
      </c>
      <c r="R890" s="907">
        <f t="shared" si="2923"/>
        <v>0</v>
      </c>
      <c r="S890" s="907">
        <f t="shared" si="2923"/>
        <v>0</v>
      </c>
      <c r="T890" s="906"/>
      <c r="U890" s="907">
        <f t="shared" ref="U890:AL890" si="2924">SUM(U670)</f>
        <v>0</v>
      </c>
      <c r="V890" s="907">
        <f t="shared" si="2924"/>
        <v>0</v>
      </c>
      <c r="W890" s="907">
        <f t="shared" si="2924"/>
        <v>0</v>
      </c>
      <c r="X890" s="907">
        <f t="shared" si="2924"/>
        <v>1.5220700152207003E-3</v>
      </c>
      <c r="Y890" s="907">
        <f t="shared" si="2924"/>
        <v>0</v>
      </c>
      <c r="Z890" s="907">
        <f t="shared" si="2924"/>
        <v>0</v>
      </c>
      <c r="AA890" s="907">
        <f t="shared" si="2924"/>
        <v>0</v>
      </c>
      <c r="AB890" s="907">
        <f t="shared" si="2924"/>
        <v>0</v>
      </c>
      <c r="AC890" s="907">
        <f t="shared" si="2924"/>
        <v>0</v>
      </c>
      <c r="AD890" s="907">
        <f t="shared" si="2924"/>
        <v>2.2831050228310505E-3</v>
      </c>
      <c r="AE890" s="907">
        <f t="shared" si="2924"/>
        <v>0</v>
      </c>
      <c r="AF890" s="907">
        <f t="shared" si="2924"/>
        <v>0</v>
      </c>
      <c r="AG890" s="907">
        <f t="shared" si="2924"/>
        <v>0</v>
      </c>
      <c r="AH890" s="907">
        <f t="shared" si="2924"/>
        <v>0</v>
      </c>
      <c r="AI890" s="907">
        <f t="shared" si="2924"/>
        <v>0</v>
      </c>
      <c r="AJ890" s="907">
        <f t="shared" si="2924"/>
        <v>0</v>
      </c>
      <c r="AK890" s="907">
        <f t="shared" si="2924"/>
        <v>0</v>
      </c>
      <c r="AL890" s="907">
        <f t="shared" si="2924"/>
        <v>0</v>
      </c>
      <c r="AM890" s="906"/>
      <c r="AN890" s="907">
        <f t="shared" ref="AN890:BE890" si="2925">SUM(AN670)</f>
        <v>0</v>
      </c>
      <c r="AO890" s="907">
        <f t="shared" si="2925"/>
        <v>0</v>
      </c>
      <c r="AP890" s="907">
        <f t="shared" si="2925"/>
        <v>0</v>
      </c>
      <c r="AQ890" s="907">
        <f t="shared" si="2925"/>
        <v>0</v>
      </c>
      <c r="AR890" s="907">
        <f t="shared" si="2925"/>
        <v>0</v>
      </c>
      <c r="AS890" s="907">
        <f t="shared" si="2925"/>
        <v>0</v>
      </c>
      <c r="AT890" s="907">
        <f t="shared" si="2925"/>
        <v>0</v>
      </c>
      <c r="AU890" s="907">
        <f t="shared" si="2925"/>
        <v>0</v>
      </c>
      <c r="AV890" s="907">
        <f t="shared" si="2925"/>
        <v>0</v>
      </c>
      <c r="AW890" s="907">
        <f t="shared" si="2925"/>
        <v>0</v>
      </c>
      <c r="AX890" s="907">
        <f t="shared" si="2925"/>
        <v>0</v>
      </c>
      <c r="AY890" s="907">
        <f t="shared" si="2925"/>
        <v>0</v>
      </c>
      <c r="AZ890" s="907">
        <f t="shared" si="2925"/>
        <v>0</v>
      </c>
      <c r="BA890" s="907">
        <f t="shared" si="2925"/>
        <v>0</v>
      </c>
      <c r="BB890" s="907">
        <f t="shared" si="2925"/>
        <v>0</v>
      </c>
      <c r="BC890" s="907">
        <f t="shared" si="2925"/>
        <v>0</v>
      </c>
      <c r="BD890" s="907">
        <f t="shared" si="2925"/>
        <v>0</v>
      </c>
      <c r="BE890" s="907">
        <f t="shared" si="2925"/>
        <v>0</v>
      </c>
      <c r="BF890" s="906"/>
      <c r="BG890" s="907">
        <f t="shared" ref="BG890:BX890" si="2926">SUM(BG670)</f>
        <v>0</v>
      </c>
      <c r="BH890" s="907">
        <f t="shared" si="2926"/>
        <v>0</v>
      </c>
      <c r="BI890" s="907">
        <f t="shared" si="2926"/>
        <v>0</v>
      </c>
      <c r="BJ890" s="907">
        <f t="shared" si="2926"/>
        <v>0</v>
      </c>
      <c r="BK890" s="907">
        <f t="shared" si="2926"/>
        <v>0</v>
      </c>
      <c r="BL890" s="907">
        <f t="shared" si="2926"/>
        <v>0</v>
      </c>
      <c r="BM890" s="907">
        <f t="shared" si="2926"/>
        <v>0</v>
      </c>
      <c r="BN890" s="907">
        <f t="shared" si="2926"/>
        <v>0</v>
      </c>
      <c r="BO890" s="907">
        <f t="shared" si="2926"/>
        <v>0</v>
      </c>
      <c r="BP890" s="907">
        <f t="shared" si="2926"/>
        <v>0</v>
      </c>
      <c r="BQ890" s="907">
        <f t="shared" si="2926"/>
        <v>0</v>
      </c>
      <c r="BR890" s="907">
        <f t="shared" si="2926"/>
        <v>0</v>
      </c>
      <c r="BS890" s="907">
        <f t="shared" si="2926"/>
        <v>0</v>
      </c>
      <c r="BT890" s="907">
        <f t="shared" si="2926"/>
        <v>0</v>
      </c>
      <c r="BU890" s="907">
        <f t="shared" si="2926"/>
        <v>0</v>
      </c>
      <c r="BV890" s="907">
        <f t="shared" si="2926"/>
        <v>0</v>
      </c>
      <c r="BW890" s="907">
        <f t="shared" si="2926"/>
        <v>0</v>
      </c>
      <c r="BX890" s="907">
        <f t="shared" si="2926"/>
        <v>0</v>
      </c>
      <c r="BY890" s="906"/>
      <c r="BZ890" s="907">
        <f>SUM(BZ670)</f>
        <v>3.805175038051751E-3</v>
      </c>
      <c r="CA890" s="907">
        <f>SUM(CA670)</f>
        <v>2.2831050228310505E-3</v>
      </c>
      <c r="CB890" s="907">
        <f>SUM(CB670)</f>
        <v>0</v>
      </c>
      <c r="CC890" s="907">
        <f>SUM(CC670)</f>
        <v>0</v>
      </c>
      <c r="CD890" s="723">
        <f t="shared" si="2879"/>
        <v>0</v>
      </c>
      <c r="CE890" s="723">
        <f t="shared" si="2880"/>
        <v>9.5129375951293781E-5</v>
      </c>
      <c r="CF890" s="723">
        <f t="shared" si="2881"/>
        <v>0</v>
      </c>
      <c r="CG890" s="790">
        <f t="shared" si="2882"/>
        <v>0</v>
      </c>
      <c r="CH890" s="1376">
        <f t="shared" si="2883"/>
        <v>0</v>
      </c>
      <c r="CI890" s="1377">
        <f t="shared" si="2884"/>
        <v>0</v>
      </c>
      <c r="CJ890" s="1378">
        <f t="shared" si="2885"/>
        <v>0</v>
      </c>
      <c r="CK890" s="1378">
        <f t="shared" si="2886"/>
        <v>0</v>
      </c>
      <c r="CL890" s="1378">
        <f t="shared" si="2887"/>
        <v>0</v>
      </c>
      <c r="CM890" s="1378">
        <f t="shared" si="2888"/>
        <v>0</v>
      </c>
      <c r="CN890" s="1378">
        <f t="shared" si="2889"/>
        <v>0</v>
      </c>
      <c r="CO890" s="1379">
        <f t="shared" si="2890"/>
        <v>0</v>
      </c>
      <c r="CP890" s="1379">
        <f t="shared" si="2891"/>
        <v>0</v>
      </c>
      <c r="CQ890" s="1379">
        <f t="shared" si="2892"/>
        <v>0</v>
      </c>
      <c r="CR890" s="1379">
        <f t="shared" si="2893"/>
        <v>0</v>
      </c>
      <c r="CS890" s="1378">
        <f t="shared" si="2894"/>
        <v>0</v>
      </c>
      <c r="CT890" s="1378">
        <f t="shared" si="2895"/>
        <v>0</v>
      </c>
      <c r="CU890" s="1378">
        <f t="shared" si="2896"/>
        <v>0</v>
      </c>
      <c r="CV890" s="1378">
        <f t="shared" si="2897"/>
        <v>0</v>
      </c>
      <c r="CW890" s="1378">
        <f t="shared" si="2898"/>
        <v>0</v>
      </c>
      <c r="CX890" s="1377">
        <f t="shared" si="2899"/>
        <v>0</v>
      </c>
      <c r="CY890" s="1380">
        <f t="shared" si="2900"/>
        <v>2.5367833587011672E-3</v>
      </c>
      <c r="CZ890" s="638">
        <f t="shared" si="2901"/>
        <v>0</v>
      </c>
      <c r="DA890" s="639">
        <f t="shared" si="2902"/>
        <v>0</v>
      </c>
      <c r="DB890" s="640">
        <f t="shared" si="2903"/>
        <v>0</v>
      </c>
      <c r="DC890" s="640">
        <f t="shared" si="2904"/>
        <v>0</v>
      </c>
      <c r="DD890" s="640">
        <f t="shared" si="2905"/>
        <v>0</v>
      </c>
      <c r="DE890" s="640">
        <f t="shared" si="2906"/>
        <v>0</v>
      </c>
      <c r="DF890" s="640">
        <f t="shared" si="2907"/>
        <v>0</v>
      </c>
      <c r="DG890" s="641">
        <f t="shared" si="2908"/>
        <v>0</v>
      </c>
      <c r="DH890" s="641">
        <f t="shared" si="2909"/>
        <v>0</v>
      </c>
      <c r="DI890" s="641">
        <f t="shared" si="2910"/>
        <v>0</v>
      </c>
      <c r="DJ890" s="641">
        <f t="shared" si="2911"/>
        <v>0</v>
      </c>
      <c r="DK890" s="640">
        <f t="shared" si="2912"/>
        <v>0</v>
      </c>
      <c r="DL890" s="640">
        <f t="shared" si="2913"/>
        <v>0</v>
      </c>
      <c r="DM890" s="640">
        <f t="shared" si="2914"/>
        <v>0</v>
      </c>
      <c r="DN890" s="640">
        <f t="shared" si="2915"/>
        <v>0</v>
      </c>
      <c r="DO890" s="640">
        <f t="shared" si="2916"/>
        <v>0</v>
      </c>
      <c r="DP890" s="639">
        <f t="shared" si="2917"/>
        <v>1.5220700152207003E-3</v>
      </c>
      <c r="DQ890" s="638">
        <f t="shared" si="2918"/>
        <v>2.2831050228310505E-3</v>
      </c>
      <c r="DR890" s="753">
        <f t="shared" si="2919"/>
        <v>18</v>
      </c>
      <c r="DS890" s="111">
        <f t="shared" si="2920"/>
        <v>18</v>
      </c>
      <c r="DT890" s="111">
        <f t="shared" si="2921"/>
        <v>18</v>
      </c>
      <c r="DU890" s="111">
        <f t="shared" si="2922"/>
        <v>18</v>
      </c>
      <c r="DV890" s="602"/>
      <c r="DW890" s="719"/>
      <c r="DX890" s="719"/>
      <c r="DY890" s="719"/>
      <c r="DZ890" s="719"/>
      <c r="EA890" s="719"/>
      <c r="EB890" s="719"/>
      <c r="EC890" s="719"/>
      <c r="ED890" s="909"/>
      <c r="EE890" s="603"/>
    </row>
    <row r="891" spans="1:135" s="604" customFormat="1" ht="15.75" customHeight="1">
      <c r="A891" s="718" t="str">
        <f>A671</f>
        <v>Relief - pulses: quantity (kg)</v>
      </c>
      <c r="B891" s="907">
        <f t="shared" ref="B891:S891" si="2927">SUM(B673)</f>
        <v>0</v>
      </c>
      <c r="C891" s="907">
        <f t="shared" si="2927"/>
        <v>0</v>
      </c>
      <c r="D891" s="907">
        <f t="shared" si="2927"/>
        <v>0</v>
      </c>
      <c r="E891" s="907">
        <f t="shared" si="2927"/>
        <v>0</v>
      </c>
      <c r="F891" s="907">
        <f t="shared" si="2927"/>
        <v>0</v>
      </c>
      <c r="G891" s="907">
        <f t="shared" si="2927"/>
        <v>0</v>
      </c>
      <c r="H891" s="907">
        <f t="shared" si="2927"/>
        <v>0</v>
      </c>
      <c r="I891" s="907">
        <f t="shared" si="2927"/>
        <v>0</v>
      </c>
      <c r="J891" s="907">
        <f t="shared" si="2927"/>
        <v>0</v>
      </c>
      <c r="K891" s="907">
        <f t="shared" si="2927"/>
        <v>0</v>
      </c>
      <c r="L891" s="907">
        <f t="shared" si="2927"/>
        <v>0</v>
      </c>
      <c r="M891" s="907">
        <f t="shared" si="2927"/>
        <v>0</v>
      </c>
      <c r="N891" s="907">
        <f t="shared" si="2927"/>
        <v>0</v>
      </c>
      <c r="O891" s="907">
        <f t="shared" si="2927"/>
        <v>0</v>
      </c>
      <c r="P891" s="907">
        <f t="shared" si="2927"/>
        <v>0</v>
      </c>
      <c r="Q891" s="907">
        <f t="shared" si="2927"/>
        <v>0</v>
      </c>
      <c r="R891" s="907">
        <f t="shared" si="2927"/>
        <v>0</v>
      </c>
      <c r="S891" s="907">
        <f t="shared" si="2927"/>
        <v>0</v>
      </c>
      <c r="T891" s="906"/>
      <c r="U891" s="907">
        <f t="shared" ref="U891:AL891" si="2928">SUM(U673)</f>
        <v>0</v>
      </c>
      <c r="V891" s="907">
        <f t="shared" si="2928"/>
        <v>0</v>
      </c>
      <c r="W891" s="907">
        <f t="shared" si="2928"/>
        <v>0</v>
      </c>
      <c r="X891" s="907">
        <f t="shared" si="2928"/>
        <v>0</v>
      </c>
      <c r="Y891" s="907">
        <f t="shared" si="2928"/>
        <v>0</v>
      </c>
      <c r="Z891" s="907">
        <f t="shared" si="2928"/>
        <v>0</v>
      </c>
      <c r="AA891" s="907">
        <f t="shared" si="2928"/>
        <v>0</v>
      </c>
      <c r="AB891" s="907">
        <f t="shared" si="2928"/>
        <v>0</v>
      </c>
      <c r="AC891" s="907">
        <f t="shared" si="2928"/>
        <v>0</v>
      </c>
      <c r="AD891" s="907">
        <f t="shared" si="2928"/>
        <v>0</v>
      </c>
      <c r="AE891" s="907">
        <f t="shared" si="2928"/>
        <v>0</v>
      </c>
      <c r="AF891" s="907">
        <f t="shared" si="2928"/>
        <v>0</v>
      </c>
      <c r="AG891" s="907">
        <f t="shared" si="2928"/>
        <v>0</v>
      </c>
      <c r="AH891" s="907">
        <f t="shared" si="2928"/>
        <v>0</v>
      </c>
      <c r="AI891" s="907">
        <f t="shared" si="2928"/>
        <v>0</v>
      </c>
      <c r="AJ891" s="907">
        <f t="shared" si="2928"/>
        <v>0</v>
      </c>
      <c r="AK891" s="907">
        <f t="shared" si="2928"/>
        <v>0</v>
      </c>
      <c r="AL891" s="907">
        <f t="shared" si="2928"/>
        <v>0</v>
      </c>
      <c r="AM891" s="906"/>
      <c r="AN891" s="907">
        <f t="shared" ref="AN891:BE891" si="2929">SUM(AN673)</f>
        <v>0</v>
      </c>
      <c r="AO891" s="907">
        <f t="shared" si="2929"/>
        <v>0</v>
      </c>
      <c r="AP891" s="907">
        <f t="shared" si="2929"/>
        <v>0</v>
      </c>
      <c r="AQ891" s="907">
        <f t="shared" si="2929"/>
        <v>0</v>
      </c>
      <c r="AR891" s="907">
        <f t="shared" si="2929"/>
        <v>0</v>
      </c>
      <c r="AS891" s="907">
        <f t="shared" si="2929"/>
        <v>0</v>
      </c>
      <c r="AT891" s="907">
        <f t="shared" si="2929"/>
        <v>0</v>
      </c>
      <c r="AU891" s="907">
        <f t="shared" si="2929"/>
        <v>0</v>
      </c>
      <c r="AV891" s="907">
        <f t="shared" si="2929"/>
        <v>0</v>
      </c>
      <c r="AW891" s="907">
        <f t="shared" si="2929"/>
        <v>0</v>
      </c>
      <c r="AX891" s="907">
        <f t="shared" si="2929"/>
        <v>0</v>
      </c>
      <c r="AY891" s="907">
        <f t="shared" si="2929"/>
        <v>0</v>
      </c>
      <c r="AZ891" s="907">
        <f t="shared" si="2929"/>
        <v>0</v>
      </c>
      <c r="BA891" s="907">
        <f t="shared" si="2929"/>
        <v>0</v>
      </c>
      <c r="BB891" s="907">
        <f t="shared" si="2929"/>
        <v>0</v>
      </c>
      <c r="BC891" s="907">
        <f t="shared" si="2929"/>
        <v>0</v>
      </c>
      <c r="BD891" s="907">
        <f t="shared" si="2929"/>
        <v>0</v>
      </c>
      <c r="BE891" s="907">
        <f t="shared" si="2929"/>
        <v>0</v>
      </c>
      <c r="BF891" s="906"/>
      <c r="BG891" s="907">
        <f t="shared" ref="BG891:BX891" si="2930">SUM(BG673)</f>
        <v>0</v>
      </c>
      <c r="BH891" s="907">
        <f t="shared" si="2930"/>
        <v>0</v>
      </c>
      <c r="BI891" s="907">
        <f t="shared" si="2930"/>
        <v>0</v>
      </c>
      <c r="BJ891" s="907">
        <f t="shared" si="2930"/>
        <v>0</v>
      </c>
      <c r="BK891" s="907">
        <f t="shared" si="2930"/>
        <v>0</v>
      </c>
      <c r="BL891" s="907">
        <f t="shared" si="2930"/>
        <v>0</v>
      </c>
      <c r="BM891" s="907">
        <f t="shared" si="2930"/>
        <v>0</v>
      </c>
      <c r="BN891" s="907">
        <f t="shared" si="2930"/>
        <v>0</v>
      </c>
      <c r="BO891" s="907">
        <f t="shared" si="2930"/>
        <v>0</v>
      </c>
      <c r="BP891" s="907">
        <f t="shared" si="2930"/>
        <v>0</v>
      </c>
      <c r="BQ891" s="907">
        <f t="shared" si="2930"/>
        <v>0</v>
      </c>
      <c r="BR891" s="907">
        <f t="shared" si="2930"/>
        <v>0</v>
      </c>
      <c r="BS891" s="907">
        <f t="shared" si="2930"/>
        <v>0</v>
      </c>
      <c r="BT891" s="907">
        <f t="shared" si="2930"/>
        <v>0</v>
      </c>
      <c r="BU891" s="907">
        <f t="shared" si="2930"/>
        <v>0</v>
      </c>
      <c r="BV891" s="907">
        <f t="shared" si="2930"/>
        <v>0</v>
      </c>
      <c r="BW891" s="907">
        <f t="shared" si="2930"/>
        <v>0</v>
      </c>
      <c r="BX891" s="907">
        <f t="shared" si="2930"/>
        <v>0</v>
      </c>
      <c r="BY891" s="906"/>
      <c r="BZ891" s="907">
        <f>SUM(BZ673)</f>
        <v>0</v>
      </c>
      <c r="CA891" s="907">
        <f>SUM(CA673)</f>
        <v>0</v>
      </c>
      <c r="CB891" s="907">
        <f>SUM(CB673)</f>
        <v>0</v>
      </c>
      <c r="CC891" s="907">
        <f>SUM(CC673)</f>
        <v>0</v>
      </c>
      <c r="CD891" s="723">
        <f t="shared" si="2879"/>
        <v>0</v>
      </c>
      <c r="CE891" s="723">
        <f t="shared" si="2880"/>
        <v>0</v>
      </c>
      <c r="CF891" s="723">
        <f t="shared" si="2881"/>
        <v>0</v>
      </c>
      <c r="CG891" s="790">
        <f t="shared" si="2882"/>
        <v>0</v>
      </c>
      <c r="CH891" s="1376">
        <f t="shared" si="2883"/>
        <v>0</v>
      </c>
      <c r="CI891" s="1377">
        <f t="shared" si="2884"/>
        <v>0</v>
      </c>
      <c r="CJ891" s="1378">
        <f t="shared" si="2885"/>
        <v>0</v>
      </c>
      <c r="CK891" s="1378">
        <f t="shared" si="2886"/>
        <v>0</v>
      </c>
      <c r="CL891" s="1378">
        <f t="shared" si="2887"/>
        <v>0</v>
      </c>
      <c r="CM891" s="1378">
        <f t="shared" si="2888"/>
        <v>0</v>
      </c>
      <c r="CN891" s="1378">
        <f t="shared" si="2889"/>
        <v>0</v>
      </c>
      <c r="CO891" s="1379">
        <f t="shared" si="2890"/>
        <v>0</v>
      </c>
      <c r="CP891" s="1379">
        <f t="shared" si="2891"/>
        <v>0</v>
      </c>
      <c r="CQ891" s="1379">
        <f t="shared" si="2892"/>
        <v>0</v>
      </c>
      <c r="CR891" s="1379">
        <f t="shared" si="2893"/>
        <v>0</v>
      </c>
      <c r="CS891" s="1378">
        <f t="shared" si="2894"/>
        <v>0</v>
      </c>
      <c r="CT891" s="1378">
        <f t="shared" si="2895"/>
        <v>0</v>
      </c>
      <c r="CU891" s="1378">
        <f t="shared" si="2896"/>
        <v>0</v>
      </c>
      <c r="CV891" s="1378">
        <f t="shared" si="2897"/>
        <v>0</v>
      </c>
      <c r="CW891" s="1378">
        <f t="shared" si="2898"/>
        <v>0</v>
      </c>
      <c r="CX891" s="1377">
        <f t="shared" si="2899"/>
        <v>0</v>
      </c>
      <c r="CY891" s="1380">
        <f t="shared" si="2900"/>
        <v>0</v>
      </c>
      <c r="CZ891" s="638">
        <f t="shared" si="2901"/>
        <v>0</v>
      </c>
      <c r="DA891" s="639">
        <f t="shared" si="2902"/>
        <v>0</v>
      </c>
      <c r="DB891" s="640">
        <f t="shared" si="2903"/>
        <v>0</v>
      </c>
      <c r="DC891" s="640">
        <f t="shared" si="2904"/>
        <v>0</v>
      </c>
      <c r="DD891" s="640">
        <f t="shared" si="2905"/>
        <v>0</v>
      </c>
      <c r="DE891" s="640">
        <f t="shared" si="2906"/>
        <v>0</v>
      </c>
      <c r="DF891" s="640">
        <f t="shared" si="2907"/>
        <v>0</v>
      </c>
      <c r="DG891" s="641">
        <f t="shared" si="2908"/>
        <v>0</v>
      </c>
      <c r="DH891" s="641">
        <f t="shared" si="2909"/>
        <v>0</v>
      </c>
      <c r="DI891" s="641">
        <f t="shared" si="2910"/>
        <v>0</v>
      </c>
      <c r="DJ891" s="641">
        <f t="shared" si="2911"/>
        <v>0</v>
      </c>
      <c r="DK891" s="640">
        <f t="shared" si="2912"/>
        <v>0</v>
      </c>
      <c r="DL891" s="640">
        <f t="shared" si="2913"/>
        <v>0</v>
      </c>
      <c r="DM891" s="640">
        <f t="shared" si="2914"/>
        <v>0</v>
      </c>
      <c r="DN891" s="640">
        <f t="shared" si="2915"/>
        <v>0</v>
      </c>
      <c r="DO891" s="640">
        <f t="shared" si="2916"/>
        <v>0</v>
      </c>
      <c r="DP891" s="639">
        <f t="shared" si="2917"/>
        <v>0</v>
      </c>
      <c r="DQ891" s="638">
        <f t="shared" si="2918"/>
        <v>0</v>
      </c>
      <c r="DR891" s="753">
        <f t="shared" si="2919"/>
        <v>18</v>
      </c>
      <c r="DS891" s="111">
        <f t="shared" si="2920"/>
        <v>18</v>
      </c>
      <c r="DT891" s="111">
        <f t="shared" si="2921"/>
        <v>18</v>
      </c>
      <c r="DU891" s="111">
        <f t="shared" si="2922"/>
        <v>18</v>
      </c>
      <c r="DV891" s="602"/>
      <c r="DW891" s="719"/>
      <c r="DX891" s="719"/>
      <c r="DY891" s="719"/>
      <c r="DZ891" s="719"/>
      <c r="EA891" s="719"/>
      <c r="EB891" s="719"/>
      <c r="EC891" s="719"/>
      <c r="ED891" s="909"/>
      <c r="EE891" s="603"/>
    </row>
    <row r="892" spans="1:135" s="604" customFormat="1" ht="15.75" customHeight="1">
      <c r="A892" s="718" t="str">
        <f>A674</f>
        <v>Relief - oil: quantity (kg)</v>
      </c>
      <c r="B892" s="907">
        <f t="shared" ref="B892:S892" si="2931">SUM(B676)</f>
        <v>0</v>
      </c>
      <c r="C892" s="907">
        <f t="shared" si="2931"/>
        <v>0</v>
      </c>
      <c r="D892" s="907">
        <f t="shared" si="2931"/>
        <v>0</v>
      </c>
      <c r="E892" s="907">
        <f t="shared" si="2931"/>
        <v>9.9265435775263062E-4</v>
      </c>
      <c r="F892" s="907">
        <f t="shared" si="2931"/>
        <v>0</v>
      </c>
      <c r="G892" s="907">
        <f t="shared" si="2931"/>
        <v>0</v>
      </c>
      <c r="H892" s="907">
        <f t="shared" si="2931"/>
        <v>0</v>
      </c>
      <c r="I892" s="907">
        <f t="shared" si="2931"/>
        <v>0</v>
      </c>
      <c r="J892" s="907">
        <f t="shared" si="2931"/>
        <v>0</v>
      </c>
      <c r="K892" s="907">
        <f t="shared" si="2931"/>
        <v>0</v>
      </c>
      <c r="L892" s="907">
        <f t="shared" si="2931"/>
        <v>0</v>
      </c>
      <c r="M892" s="907">
        <f t="shared" si="2931"/>
        <v>0</v>
      </c>
      <c r="N892" s="907">
        <f t="shared" si="2931"/>
        <v>0</v>
      </c>
      <c r="O892" s="907">
        <f t="shared" si="2931"/>
        <v>0</v>
      </c>
      <c r="P892" s="907">
        <f t="shared" si="2931"/>
        <v>0</v>
      </c>
      <c r="Q892" s="907">
        <f t="shared" si="2931"/>
        <v>0</v>
      </c>
      <c r="R892" s="907">
        <f t="shared" si="2931"/>
        <v>0</v>
      </c>
      <c r="S892" s="907">
        <f t="shared" si="2931"/>
        <v>0</v>
      </c>
      <c r="T892" s="906"/>
      <c r="U892" s="907">
        <f t="shared" ref="U892:AL892" si="2932">SUM(U676)</f>
        <v>0</v>
      </c>
      <c r="V892" s="907">
        <f t="shared" si="2932"/>
        <v>0</v>
      </c>
      <c r="W892" s="907">
        <f t="shared" si="2932"/>
        <v>0</v>
      </c>
      <c r="X892" s="907">
        <f t="shared" si="2932"/>
        <v>0</v>
      </c>
      <c r="Y892" s="907">
        <f t="shared" si="2932"/>
        <v>0</v>
      </c>
      <c r="Z892" s="907">
        <f t="shared" si="2932"/>
        <v>0</v>
      </c>
      <c r="AA892" s="907">
        <f t="shared" si="2932"/>
        <v>0</v>
      </c>
      <c r="AB892" s="907">
        <f t="shared" si="2932"/>
        <v>0</v>
      </c>
      <c r="AC892" s="907">
        <f t="shared" si="2932"/>
        <v>0</v>
      </c>
      <c r="AD892" s="907">
        <f t="shared" si="2932"/>
        <v>0</v>
      </c>
      <c r="AE892" s="907">
        <f t="shared" si="2932"/>
        <v>0</v>
      </c>
      <c r="AF892" s="907">
        <f t="shared" si="2932"/>
        <v>0</v>
      </c>
      <c r="AG892" s="907">
        <f t="shared" si="2932"/>
        <v>0</v>
      </c>
      <c r="AH892" s="907">
        <f t="shared" si="2932"/>
        <v>0</v>
      </c>
      <c r="AI892" s="907">
        <f t="shared" si="2932"/>
        <v>0</v>
      </c>
      <c r="AJ892" s="907">
        <f t="shared" si="2932"/>
        <v>0</v>
      </c>
      <c r="AK892" s="907">
        <f t="shared" si="2932"/>
        <v>0</v>
      </c>
      <c r="AL892" s="907">
        <f t="shared" si="2932"/>
        <v>0</v>
      </c>
      <c r="AM892" s="906"/>
      <c r="AN892" s="907">
        <f t="shared" ref="AN892:BE892" si="2933">SUM(AN676)</f>
        <v>0</v>
      </c>
      <c r="AO892" s="907">
        <f t="shared" si="2933"/>
        <v>0</v>
      </c>
      <c r="AP892" s="907">
        <f t="shared" si="2933"/>
        <v>0</v>
      </c>
      <c r="AQ892" s="907">
        <f t="shared" si="2933"/>
        <v>0</v>
      </c>
      <c r="AR892" s="907">
        <f t="shared" si="2933"/>
        <v>0</v>
      </c>
      <c r="AS892" s="907">
        <f t="shared" si="2933"/>
        <v>0</v>
      </c>
      <c r="AT892" s="907">
        <f t="shared" si="2933"/>
        <v>0</v>
      </c>
      <c r="AU892" s="907">
        <f t="shared" si="2933"/>
        <v>0</v>
      </c>
      <c r="AV892" s="907">
        <f t="shared" si="2933"/>
        <v>0</v>
      </c>
      <c r="AW892" s="907">
        <f t="shared" si="2933"/>
        <v>0</v>
      </c>
      <c r="AX892" s="907">
        <f t="shared" si="2933"/>
        <v>0</v>
      </c>
      <c r="AY892" s="907">
        <f t="shared" si="2933"/>
        <v>0</v>
      </c>
      <c r="AZ892" s="907">
        <f t="shared" si="2933"/>
        <v>0</v>
      </c>
      <c r="BA892" s="907">
        <f t="shared" si="2933"/>
        <v>0</v>
      </c>
      <c r="BB892" s="907">
        <f t="shared" si="2933"/>
        <v>0</v>
      </c>
      <c r="BC892" s="907">
        <f t="shared" si="2933"/>
        <v>0</v>
      </c>
      <c r="BD892" s="907">
        <f t="shared" si="2933"/>
        <v>0</v>
      </c>
      <c r="BE892" s="907">
        <f t="shared" si="2933"/>
        <v>0</v>
      </c>
      <c r="BF892" s="906"/>
      <c r="BG892" s="907">
        <f t="shared" ref="BG892:BX892" si="2934">SUM(BG676)</f>
        <v>0</v>
      </c>
      <c r="BH892" s="907">
        <f t="shared" si="2934"/>
        <v>0</v>
      </c>
      <c r="BI892" s="907">
        <f t="shared" si="2934"/>
        <v>0</v>
      </c>
      <c r="BJ892" s="907">
        <f t="shared" si="2934"/>
        <v>0</v>
      </c>
      <c r="BK892" s="907">
        <f t="shared" si="2934"/>
        <v>0</v>
      </c>
      <c r="BL892" s="907">
        <f t="shared" si="2934"/>
        <v>0</v>
      </c>
      <c r="BM892" s="907">
        <f t="shared" si="2934"/>
        <v>0</v>
      </c>
      <c r="BN892" s="907">
        <f t="shared" si="2934"/>
        <v>0</v>
      </c>
      <c r="BO892" s="907">
        <f t="shared" si="2934"/>
        <v>0</v>
      </c>
      <c r="BP892" s="907">
        <f t="shared" si="2934"/>
        <v>0</v>
      </c>
      <c r="BQ892" s="907">
        <f t="shared" si="2934"/>
        <v>0</v>
      </c>
      <c r="BR892" s="907">
        <f t="shared" si="2934"/>
        <v>0</v>
      </c>
      <c r="BS892" s="907">
        <f t="shared" si="2934"/>
        <v>0</v>
      </c>
      <c r="BT892" s="907">
        <f t="shared" si="2934"/>
        <v>0</v>
      </c>
      <c r="BU892" s="907">
        <f t="shared" si="2934"/>
        <v>0</v>
      </c>
      <c r="BV892" s="907">
        <f t="shared" si="2934"/>
        <v>0</v>
      </c>
      <c r="BW892" s="907">
        <f t="shared" si="2934"/>
        <v>0</v>
      </c>
      <c r="BX892" s="907">
        <f t="shared" si="2934"/>
        <v>0</v>
      </c>
      <c r="BY892" s="906"/>
      <c r="BZ892" s="907">
        <f>SUM(BZ676)</f>
        <v>0</v>
      </c>
      <c r="CA892" s="907">
        <f>SUM(CA676)</f>
        <v>0</v>
      </c>
      <c r="CB892" s="907">
        <f>SUM(CB676)</f>
        <v>0</v>
      </c>
      <c r="CC892" s="907">
        <f>SUM(CC676)</f>
        <v>0</v>
      </c>
      <c r="CD892" s="723">
        <f t="shared" si="2879"/>
        <v>0</v>
      </c>
      <c r="CE892" s="723">
        <f t="shared" si="2880"/>
        <v>0</v>
      </c>
      <c r="CF892" s="723">
        <f t="shared" si="2881"/>
        <v>0</v>
      </c>
      <c r="CG892" s="790">
        <f t="shared" si="2882"/>
        <v>0</v>
      </c>
      <c r="CH892" s="1376">
        <f t="shared" si="2883"/>
        <v>0</v>
      </c>
      <c r="CI892" s="1377">
        <f t="shared" si="2884"/>
        <v>0</v>
      </c>
      <c r="CJ892" s="1378">
        <f t="shared" si="2885"/>
        <v>0</v>
      </c>
      <c r="CK892" s="1378">
        <f t="shared" si="2886"/>
        <v>0</v>
      </c>
      <c r="CL892" s="1378">
        <f t="shared" si="2887"/>
        <v>0</v>
      </c>
      <c r="CM892" s="1378">
        <f t="shared" si="2888"/>
        <v>0</v>
      </c>
      <c r="CN892" s="1378">
        <f t="shared" si="2889"/>
        <v>0</v>
      </c>
      <c r="CO892" s="1379">
        <f t="shared" si="2890"/>
        <v>0</v>
      </c>
      <c r="CP892" s="1379">
        <f t="shared" si="2891"/>
        <v>0</v>
      </c>
      <c r="CQ892" s="1379">
        <f t="shared" si="2892"/>
        <v>0</v>
      </c>
      <c r="CR892" s="1379">
        <f t="shared" si="2893"/>
        <v>0</v>
      </c>
      <c r="CS892" s="1378">
        <f t="shared" si="2894"/>
        <v>0</v>
      </c>
      <c r="CT892" s="1378">
        <f t="shared" si="2895"/>
        <v>0</v>
      </c>
      <c r="CU892" s="1378">
        <f t="shared" si="2896"/>
        <v>0</v>
      </c>
      <c r="CV892" s="1378">
        <f t="shared" si="2897"/>
        <v>0</v>
      </c>
      <c r="CW892" s="1378">
        <f t="shared" si="2898"/>
        <v>0</v>
      </c>
      <c r="CX892" s="1377">
        <f t="shared" si="2899"/>
        <v>0</v>
      </c>
      <c r="CY892" s="1380">
        <f t="shared" si="2900"/>
        <v>9.9265435775263062E-4</v>
      </c>
      <c r="CZ892" s="638">
        <f t="shared" si="2901"/>
        <v>0</v>
      </c>
      <c r="DA892" s="639">
        <f t="shared" si="2902"/>
        <v>0</v>
      </c>
      <c r="DB892" s="640">
        <f t="shared" si="2903"/>
        <v>0</v>
      </c>
      <c r="DC892" s="640">
        <f t="shared" si="2904"/>
        <v>0</v>
      </c>
      <c r="DD892" s="640">
        <f t="shared" si="2905"/>
        <v>0</v>
      </c>
      <c r="DE892" s="640">
        <f t="shared" si="2906"/>
        <v>0</v>
      </c>
      <c r="DF892" s="640">
        <f t="shared" si="2907"/>
        <v>0</v>
      </c>
      <c r="DG892" s="641">
        <f t="shared" si="2908"/>
        <v>0</v>
      </c>
      <c r="DH892" s="641">
        <f t="shared" si="2909"/>
        <v>0</v>
      </c>
      <c r="DI892" s="641">
        <f t="shared" si="2910"/>
        <v>0</v>
      </c>
      <c r="DJ892" s="641">
        <f t="shared" si="2911"/>
        <v>0</v>
      </c>
      <c r="DK892" s="640">
        <f t="shared" si="2912"/>
        <v>0</v>
      </c>
      <c r="DL892" s="640">
        <f t="shared" si="2913"/>
        <v>0</v>
      </c>
      <c r="DM892" s="640">
        <f t="shared" si="2914"/>
        <v>0</v>
      </c>
      <c r="DN892" s="640">
        <f t="shared" si="2915"/>
        <v>0</v>
      </c>
      <c r="DO892" s="640">
        <f t="shared" si="2916"/>
        <v>0</v>
      </c>
      <c r="DP892" s="639">
        <f t="shared" si="2917"/>
        <v>0</v>
      </c>
      <c r="DQ892" s="638">
        <f t="shared" si="2918"/>
        <v>0</v>
      </c>
      <c r="DR892" s="753">
        <f t="shared" si="2919"/>
        <v>18</v>
      </c>
      <c r="DS892" s="111">
        <f t="shared" si="2920"/>
        <v>18</v>
      </c>
      <c r="DT892" s="111">
        <f t="shared" si="2921"/>
        <v>18</v>
      </c>
      <c r="DU892" s="111">
        <f t="shared" si="2922"/>
        <v>18</v>
      </c>
      <c r="DV892" s="602"/>
      <c r="DW892" s="719"/>
      <c r="DX892" s="719"/>
      <c r="DY892" s="719"/>
      <c r="DZ892" s="719"/>
      <c r="EA892" s="719"/>
      <c r="EB892" s="719"/>
      <c r="EC892" s="719"/>
      <c r="ED892" s="909"/>
      <c r="EE892" s="603"/>
    </row>
    <row r="893" spans="1:135" s="604" customFormat="1" ht="15.75" customHeight="1">
      <c r="A893" s="718" t="str">
        <f>A677</f>
        <v>Relief: sugar</v>
      </c>
      <c r="B893" s="907">
        <f t="shared" ref="B893:S893" si="2935">SUM(B681)</f>
        <v>0</v>
      </c>
      <c r="C893" s="907">
        <f t="shared" si="2935"/>
        <v>0</v>
      </c>
      <c r="D893" s="907">
        <f t="shared" si="2935"/>
        <v>0</v>
      </c>
      <c r="E893" s="907">
        <f t="shared" si="2935"/>
        <v>0</v>
      </c>
      <c r="F893" s="907">
        <f t="shared" si="2935"/>
        <v>0</v>
      </c>
      <c r="G893" s="907">
        <f t="shared" si="2935"/>
        <v>0</v>
      </c>
      <c r="H893" s="907">
        <f t="shared" si="2935"/>
        <v>0</v>
      </c>
      <c r="I893" s="907">
        <f t="shared" si="2935"/>
        <v>0</v>
      </c>
      <c r="J893" s="907">
        <f t="shared" si="2935"/>
        <v>0</v>
      </c>
      <c r="K893" s="907">
        <f t="shared" si="2935"/>
        <v>0</v>
      </c>
      <c r="L893" s="907">
        <f t="shared" si="2935"/>
        <v>0</v>
      </c>
      <c r="M893" s="907">
        <f t="shared" si="2935"/>
        <v>0</v>
      </c>
      <c r="N893" s="907">
        <f t="shared" si="2935"/>
        <v>0</v>
      </c>
      <c r="O893" s="907">
        <f t="shared" si="2935"/>
        <v>0</v>
      </c>
      <c r="P893" s="907">
        <f t="shared" si="2935"/>
        <v>0</v>
      </c>
      <c r="Q893" s="907">
        <f t="shared" si="2935"/>
        <v>0</v>
      </c>
      <c r="R893" s="907">
        <f t="shared" si="2935"/>
        <v>0</v>
      </c>
      <c r="S893" s="907">
        <f t="shared" si="2935"/>
        <v>0</v>
      </c>
      <c r="T893" s="906"/>
      <c r="U893" s="907">
        <f t="shared" ref="U893:AL893" si="2936">SUM(U681)</f>
        <v>2.2345490126312043E-2</v>
      </c>
      <c r="V893" s="907">
        <f t="shared" si="2936"/>
        <v>0</v>
      </c>
      <c r="W893" s="907">
        <f t="shared" si="2936"/>
        <v>1.9552303860523038E-2</v>
      </c>
      <c r="X893" s="907">
        <f t="shared" si="2936"/>
        <v>4.3449564134495649E-4</v>
      </c>
      <c r="Y893" s="907">
        <f t="shared" si="2936"/>
        <v>0</v>
      </c>
      <c r="Z893" s="907">
        <f t="shared" si="2936"/>
        <v>0</v>
      </c>
      <c r="AA893" s="907">
        <f t="shared" si="2936"/>
        <v>0</v>
      </c>
      <c r="AB893" s="907">
        <f t="shared" si="2936"/>
        <v>0</v>
      </c>
      <c r="AC893" s="907">
        <f t="shared" si="2936"/>
        <v>0</v>
      </c>
      <c r="AD893" s="907">
        <f t="shared" si="2936"/>
        <v>1.3034869240348694E-3</v>
      </c>
      <c r="AE893" s="907">
        <f t="shared" si="2936"/>
        <v>0</v>
      </c>
      <c r="AF893" s="907">
        <f t="shared" si="2936"/>
        <v>0</v>
      </c>
      <c r="AG893" s="907">
        <f t="shared" si="2936"/>
        <v>0</v>
      </c>
      <c r="AH893" s="907">
        <f t="shared" si="2936"/>
        <v>0</v>
      </c>
      <c r="AI893" s="907">
        <f t="shared" si="2936"/>
        <v>0</v>
      </c>
      <c r="AJ893" s="907">
        <f t="shared" si="2936"/>
        <v>0</v>
      </c>
      <c r="AK893" s="907">
        <f t="shared" si="2936"/>
        <v>0</v>
      </c>
      <c r="AL893" s="907">
        <f t="shared" si="2936"/>
        <v>0</v>
      </c>
      <c r="AM893" s="906"/>
      <c r="AN893" s="907">
        <f t="shared" ref="AN893:BE893" si="2937">SUM(AN681)</f>
        <v>0</v>
      </c>
      <c r="AO893" s="907">
        <f t="shared" si="2937"/>
        <v>0</v>
      </c>
      <c r="AP893" s="907">
        <f t="shared" si="2937"/>
        <v>0</v>
      </c>
      <c r="AQ893" s="907">
        <f t="shared" si="2937"/>
        <v>0</v>
      </c>
      <c r="AR893" s="907">
        <f t="shared" si="2937"/>
        <v>0</v>
      </c>
      <c r="AS893" s="907">
        <f t="shared" si="2937"/>
        <v>0</v>
      </c>
      <c r="AT893" s="907">
        <f t="shared" si="2937"/>
        <v>0</v>
      </c>
      <c r="AU893" s="907">
        <f t="shared" si="2937"/>
        <v>0</v>
      </c>
      <c r="AV893" s="907">
        <f t="shared" si="2937"/>
        <v>0</v>
      </c>
      <c r="AW893" s="907">
        <f t="shared" si="2937"/>
        <v>0</v>
      </c>
      <c r="AX893" s="907">
        <f t="shared" si="2937"/>
        <v>0</v>
      </c>
      <c r="AY893" s="907">
        <f t="shared" si="2937"/>
        <v>0</v>
      </c>
      <c r="AZ893" s="907">
        <f t="shared" si="2937"/>
        <v>0</v>
      </c>
      <c r="BA893" s="907">
        <f t="shared" si="2937"/>
        <v>0</v>
      </c>
      <c r="BB893" s="907">
        <f t="shared" si="2937"/>
        <v>0</v>
      </c>
      <c r="BC893" s="907">
        <f t="shared" si="2937"/>
        <v>0</v>
      </c>
      <c r="BD893" s="907">
        <f t="shared" si="2937"/>
        <v>0</v>
      </c>
      <c r="BE893" s="907">
        <f t="shared" si="2937"/>
        <v>0</v>
      </c>
      <c r="BF893" s="906"/>
      <c r="BG893" s="907">
        <f t="shared" ref="BG893:BX893" si="2938">SUM(BG681)</f>
        <v>0</v>
      </c>
      <c r="BH893" s="907">
        <f t="shared" si="2938"/>
        <v>0</v>
      </c>
      <c r="BI893" s="907">
        <f t="shared" si="2938"/>
        <v>0</v>
      </c>
      <c r="BJ893" s="907">
        <f t="shared" si="2938"/>
        <v>0</v>
      </c>
      <c r="BK893" s="907">
        <f t="shared" si="2938"/>
        <v>0</v>
      </c>
      <c r="BL893" s="907">
        <f t="shared" si="2938"/>
        <v>0</v>
      </c>
      <c r="BM893" s="907">
        <f t="shared" si="2938"/>
        <v>0</v>
      </c>
      <c r="BN893" s="907">
        <f t="shared" si="2938"/>
        <v>0</v>
      </c>
      <c r="BO893" s="907">
        <f t="shared" si="2938"/>
        <v>0</v>
      </c>
      <c r="BP893" s="907">
        <f t="shared" si="2938"/>
        <v>0</v>
      </c>
      <c r="BQ893" s="907">
        <f t="shared" si="2938"/>
        <v>0</v>
      </c>
      <c r="BR893" s="907">
        <f t="shared" si="2938"/>
        <v>0</v>
      </c>
      <c r="BS893" s="907">
        <f t="shared" si="2938"/>
        <v>0</v>
      </c>
      <c r="BT893" s="907">
        <f t="shared" si="2938"/>
        <v>0</v>
      </c>
      <c r="BU893" s="907">
        <f t="shared" si="2938"/>
        <v>0</v>
      </c>
      <c r="BV893" s="907">
        <f t="shared" si="2938"/>
        <v>0</v>
      </c>
      <c r="BW893" s="907">
        <f t="shared" si="2938"/>
        <v>0</v>
      </c>
      <c r="BX893" s="907">
        <f t="shared" si="2938"/>
        <v>0</v>
      </c>
      <c r="BY893" s="906"/>
      <c r="BZ893" s="907">
        <f>SUM(BZ681)</f>
        <v>0</v>
      </c>
      <c r="CA893" s="907">
        <f>SUM(CA681)</f>
        <v>0</v>
      </c>
      <c r="CB893" s="907">
        <f>SUM(CB681)</f>
        <v>0</v>
      </c>
      <c r="CC893" s="907">
        <f>SUM(CC681)</f>
        <v>0</v>
      </c>
      <c r="CD893" s="723">
        <f t="shared" si="2879"/>
        <v>0</v>
      </c>
      <c r="CE893" s="723">
        <f t="shared" si="2880"/>
        <v>1.330642901618929E-3</v>
      </c>
      <c r="CF893" s="723">
        <f t="shared" si="2881"/>
        <v>0</v>
      </c>
      <c r="CG893" s="790">
        <f t="shared" si="2882"/>
        <v>0</v>
      </c>
      <c r="CH893" s="1376">
        <f t="shared" si="2883"/>
        <v>0</v>
      </c>
      <c r="CI893" s="1377">
        <f t="shared" si="2884"/>
        <v>0</v>
      </c>
      <c r="CJ893" s="1378">
        <f t="shared" si="2885"/>
        <v>0</v>
      </c>
      <c r="CK893" s="1378">
        <f t="shared" si="2886"/>
        <v>0</v>
      </c>
      <c r="CL893" s="1378">
        <f t="shared" si="2887"/>
        <v>0</v>
      </c>
      <c r="CM893" s="1378">
        <f t="shared" si="2888"/>
        <v>0</v>
      </c>
      <c r="CN893" s="1378">
        <f t="shared" si="2889"/>
        <v>0</v>
      </c>
      <c r="CO893" s="1379">
        <f t="shared" si="2890"/>
        <v>0</v>
      </c>
      <c r="CP893" s="1379">
        <f t="shared" si="2891"/>
        <v>0</v>
      </c>
      <c r="CQ893" s="1379">
        <f t="shared" si="2892"/>
        <v>0</v>
      </c>
      <c r="CR893" s="1379">
        <f t="shared" si="2893"/>
        <v>0</v>
      </c>
      <c r="CS893" s="1378">
        <f t="shared" si="2894"/>
        <v>0</v>
      </c>
      <c r="CT893" s="1378">
        <f t="shared" si="2895"/>
        <v>0</v>
      </c>
      <c r="CU893" s="1378">
        <f t="shared" si="2896"/>
        <v>0</v>
      </c>
      <c r="CV893" s="1378">
        <f t="shared" si="2897"/>
        <v>0</v>
      </c>
      <c r="CW893" s="1378">
        <f t="shared" si="2898"/>
        <v>0</v>
      </c>
      <c r="CX893" s="1377">
        <f t="shared" si="2899"/>
        <v>0</v>
      </c>
      <c r="CY893" s="1380">
        <f t="shared" si="2900"/>
        <v>0</v>
      </c>
      <c r="CZ893" s="638">
        <f t="shared" si="2901"/>
        <v>0</v>
      </c>
      <c r="DA893" s="639">
        <f t="shared" si="2902"/>
        <v>0</v>
      </c>
      <c r="DB893" s="640">
        <f t="shared" si="2903"/>
        <v>0</v>
      </c>
      <c r="DC893" s="640">
        <f t="shared" si="2904"/>
        <v>0</v>
      </c>
      <c r="DD893" s="640">
        <f t="shared" si="2905"/>
        <v>0</v>
      </c>
      <c r="DE893" s="640">
        <f t="shared" si="2906"/>
        <v>0</v>
      </c>
      <c r="DF893" s="640">
        <f t="shared" si="2907"/>
        <v>0</v>
      </c>
      <c r="DG893" s="641">
        <f t="shared" si="2908"/>
        <v>0</v>
      </c>
      <c r="DH893" s="641">
        <f t="shared" si="2909"/>
        <v>0</v>
      </c>
      <c r="DI893" s="641">
        <f t="shared" si="2910"/>
        <v>0</v>
      </c>
      <c r="DJ893" s="641">
        <f t="shared" si="2911"/>
        <v>0</v>
      </c>
      <c r="DK893" s="640">
        <f t="shared" si="2912"/>
        <v>0</v>
      </c>
      <c r="DL893" s="640">
        <f t="shared" si="2913"/>
        <v>0</v>
      </c>
      <c r="DM893" s="640">
        <f t="shared" si="2914"/>
        <v>0</v>
      </c>
      <c r="DN893" s="640">
        <f t="shared" si="2915"/>
        <v>4.3449564134495649E-4</v>
      </c>
      <c r="DO893" s="640">
        <f t="shared" si="2916"/>
        <v>1.3034869240348694E-3</v>
      </c>
      <c r="DP893" s="639">
        <f t="shared" si="2917"/>
        <v>1.9552303860523038E-2</v>
      </c>
      <c r="DQ893" s="638">
        <f t="shared" si="2918"/>
        <v>2.2345490126312043E-2</v>
      </c>
      <c r="DR893" s="753">
        <f t="shared" si="2919"/>
        <v>18</v>
      </c>
      <c r="DS893" s="111">
        <f t="shared" si="2920"/>
        <v>18</v>
      </c>
      <c r="DT893" s="111">
        <f t="shared" si="2921"/>
        <v>18</v>
      </c>
      <c r="DU893" s="111">
        <f t="shared" si="2922"/>
        <v>18</v>
      </c>
      <c r="DV893" s="602"/>
      <c r="DW893" s="719"/>
      <c r="DX893" s="719"/>
      <c r="DY893" s="719"/>
      <c r="DZ893" s="719"/>
      <c r="EA893" s="719"/>
      <c r="EB893" s="719"/>
      <c r="EC893" s="719"/>
      <c r="ED893" s="909"/>
      <c r="EE893" s="603"/>
    </row>
    <row r="894" spans="1:135" s="604" customFormat="1" ht="15.75" customHeight="1">
      <c r="A894" s="718" t="str">
        <f>A682</f>
        <v>Relief: Under 5 supplementary feeding</v>
      </c>
      <c r="B894" s="907">
        <f t="shared" ref="B894:S894" si="2939">SUM(B686)</f>
        <v>0</v>
      </c>
      <c r="C894" s="907">
        <f t="shared" si="2939"/>
        <v>0</v>
      </c>
      <c r="D894" s="907">
        <f t="shared" si="2939"/>
        <v>0</v>
      </c>
      <c r="E894" s="907">
        <f t="shared" si="2939"/>
        <v>0</v>
      </c>
      <c r="F894" s="907">
        <f t="shared" si="2939"/>
        <v>0</v>
      </c>
      <c r="G894" s="907">
        <f t="shared" si="2939"/>
        <v>0</v>
      </c>
      <c r="H894" s="907">
        <f t="shared" si="2939"/>
        <v>0</v>
      </c>
      <c r="I894" s="907">
        <f t="shared" si="2939"/>
        <v>0</v>
      </c>
      <c r="J894" s="907">
        <f t="shared" si="2939"/>
        <v>0</v>
      </c>
      <c r="K894" s="907">
        <f t="shared" si="2939"/>
        <v>0</v>
      </c>
      <c r="L894" s="907">
        <f t="shared" si="2939"/>
        <v>0</v>
      </c>
      <c r="M894" s="907">
        <f t="shared" si="2939"/>
        <v>0</v>
      </c>
      <c r="N894" s="907">
        <f t="shared" si="2939"/>
        <v>0</v>
      </c>
      <c r="O894" s="907">
        <f t="shared" si="2939"/>
        <v>0</v>
      </c>
      <c r="P894" s="907">
        <f t="shared" si="2939"/>
        <v>0</v>
      </c>
      <c r="Q894" s="907">
        <f t="shared" si="2939"/>
        <v>0</v>
      </c>
      <c r="R894" s="907">
        <f t="shared" si="2939"/>
        <v>0</v>
      </c>
      <c r="S894" s="907">
        <f t="shared" si="2939"/>
        <v>0</v>
      </c>
      <c r="T894" s="906"/>
      <c r="U894" s="907">
        <f t="shared" ref="U894:AL894" si="2940">SUM(U686)</f>
        <v>0</v>
      </c>
      <c r="V894" s="907">
        <f t="shared" si="2940"/>
        <v>0</v>
      </c>
      <c r="W894" s="907">
        <f t="shared" si="2940"/>
        <v>4.739478455790784E-2</v>
      </c>
      <c r="X894" s="907">
        <f t="shared" si="2940"/>
        <v>0</v>
      </c>
      <c r="Y894" s="907">
        <f t="shared" si="2940"/>
        <v>0</v>
      </c>
      <c r="Z894" s="907">
        <f t="shared" si="2940"/>
        <v>0</v>
      </c>
      <c r="AA894" s="907">
        <f t="shared" si="2940"/>
        <v>0</v>
      </c>
      <c r="AB894" s="907">
        <f t="shared" si="2940"/>
        <v>0</v>
      </c>
      <c r="AC894" s="907">
        <f t="shared" si="2940"/>
        <v>0</v>
      </c>
      <c r="AD894" s="907">
        <f t="shared" si="2940"/>
        <v>0</v>
      </c>
      <c r="AE894" s="907">
        <f t="shared" si="2940"/>
        <v>0</v>
      </c>
      <c r="AF894" s="907">
        <f t="shared" si="2940"/>
        <v>0</v>
      </c>
      <c r="AG894" s="907">
        <f t="shared" si="2940"/>
        <v>0</v>
      </c>
      <c r="AH894" s="907">
        <f t="shared" si="2940"/>
        <v>0</v>
      </c>
      <c r="AI894" s="907">
        <f t="shared" si="2940"/>
        <v>0</v>
      </c>
      <c r="AJ894" s="907">
        <f t="shared" si="2940"/>
        <v>0</v>
      </c>
      <c r="AK894" s="907">
        <f t="shared" si="2940"/>
        <v>0</v>
      </c>
      <c r="AL894" s="907">
        <f t="shared" si="2940"/>
        <v>0</v>
      </c>
      <c r="AM894" s="906"/>
      <c r="AN894" s="907">
        <f t="shared" ref="AN894:BE894" si="2941">SUM(AN686)</f>
        <v>0</v>
      </c>
      <c r="AO894" s="907">
        <f t="shared" si="2941"/>
        <v>0</v>
      </c>
      <c r="AP894" s="907">
        <f t="shared" si="2941"/>
        <v>0</v>
      </c>
      <c r="AQ894" s="907">
        <f t="shared" si="2941"/>
        <v>0</v>
      </c>
      <c r="AR894" s="907">
        <f t="shared" si="2941"/>
        <v>0</v>
      </c>
      <c r="AS894" s="907">
        <f t="shared" si="2941"/>
        <v>0</v>
      </c>
      <c r="AT894" s="907">
        <f t="shared" si="2941"/>
        <v>0</v>
      </c>
      <c r="AU894" s="907">
        <f t="shared" si="2941"/>
        <v>0</v>
      </c>
      <c r="AV894" s="907">
        <f t="shared" si="2941"/>
        <v>0</v>
      </c>
      <c r="AW894" s="907">
        <f t="shared" si="2941"/>
        <v>0</v>
      </c>
      <c r="AX894" s="907">
        <f t="shared" si="2941"/>
        <v>0</v>
      </c>
      <c r="AY894" s="907">
        <f t="shared" si="2941"/>
        <v>0</v>
      </c>
      <c r="AZ894" s="907">
        <f t="shared" si="2941"/>
        <v>0</v>
      </c>
      <c r="BA894" s="907">
        <f t="shared" si="2941"/>
        <v>0</v>
      </c>
      <c r="BB894" s="907">
        <f t="shared" si="2941"/>
        <v>0</v>
      </c>
      <c r="BC894" s="907">
        <f t="shared" si="2941"/>
        <v>0</v>
      </c>
      <c r="BD894" s="907">
        <f t="shared" si="2941"/>
        <v>0</v>
      </c>
      <c r="BE894" s="907">
        <f t="shared" si="2941"/>
        <v>0</v>
      </c>
      <c r="BF894" s="906"/>
      <c r="BG894" s="907">
        <f t="shared" ref="BG894:BX894" si="2942">SUM(BG686)</f>
        <v>0</v>
      </c>
      <c r="BH894" s="907">
        <f t="shared" si="2942"/>
        <v>0</v>
      </c>
      <c r="BI894" s="907">
        <f t="shared" si="2942"/>
        <v>0</v>
      </c>
      <c r="BJ894" s="907">
        <f t="shared" si="2942"/>
        <v>0</v>
      </c>
      <c r="BK894" s="907">
        <f t="shared" si="2942"/>
        <v>0</v>
      </c>
      <c r="BL894" s="907">
        <f t="shared" si="2942"/>
        <v>0</v>
      </c>
      <c r="BM894" s="907">
        <f t="shared" si="2942"/>
        <v>0</v>
      </c>
      <c r="BN894" s="907">
        <f t="shared" si="2942"/>
        <v>0</v>
      </c>
      <c r="BO894" s="907">
        <f t="shared" si="2942"/>
        <v>0</v>
      </c>
      <c r="BP894" s="907">
        <f t="shared" si="2942"/>
        <v>0</v>
      </c>
      <c r="BQ894" s="907">
        <f t="shared" si="2942"/>
        <v>0</v>
      </c>
      <c r="BR894" s="907">
        <f t="shared" si="2942"/>
        <v>0</v>
      </c>
      <c r="BS894" s="907">
        <f t="shared" si="2942"/>
        <v>0</v>
      </c>
      <c r="BT894" s="907">
        <f t="shared" si="2942"/>
        <v>0</v>
      </c>
      <c r="BU894" s="907">
        <f t="shared" si="2942"/>
        <v>0</v>
      </c>
      <c r="BV894" s="907">
        <f t="shared" si="2942"/>
        <v>0</v>
      </c>
      <c r="BW894" s="907">
        <f t="shared" si="2942"/>
        <v>0</v>
      </c>
      <c r="BX894" s="907">
        <f t="shared" si="2942"/>
        <v>0</v>
      </c>
      <c r="BY894" s="906"/>
      <c r="BZ894" s="907">
        <f>SUM(BZ686)</f>
        <v>0</v>
      </c>
      <c r="CA894" s="907">
        <f>SUM(CA686)</f>
        <v>0</v>
      </c>
      <c r="CB894" s="907">
        <f>SUM(CB686)</f>
        <v>0</v>
      </c>
      <c r="CC894" s="907">
        <f>SUM(CC686)</f>
        <v>0</v>
      </c>
      <c r="CD894" s="723">
        <f t="shared" si="2879"/>
        <v>0</v>
      </c>
      <c r="CE894" s="723">
        <f t="shared" si="2880"/>
        <v>0</v>
      </c>
      <c r="CF894" s="723">
        <f t="shared" si="2881"/>
        <v>0</v>
      </c>
      <c r="CG894" s="790">
        <f t="shared" si="2882"/>
        <v>0</v>
      </c>
      <c r="CH894" s="1376">
        <f t="shared" si="2883"/>
        <v>0</v>
      </c>
      <c r="CI894" s="1377">
        <f t="shared" si="2884"/>
        <v>0</v>
      </c>
      <c r="CJ894" s="1378">
        <f t="shared" si="2885"/>
        <v>0</v>
      </c>
      <c r="CK894" s="1378">
        <f t="shared" si="2886"/>
        <v>0</v>
      </c>
      <c r="CL894" s="1378">
        <f t="shared" si="2887"/>
        <v>0</v>
      </c>
      <c r="CM894" s="1378">
        <f t="shared" si="2888"/>
        <v>0</v>
      </c>
      <c r="CN894" s="1378">
        <f t="shared" si="2889"/>
        <v>0</v>
      </c>
      <c r="CO894" s="1379">
        <f t="shared" si="2890"/>
        <v>0</v>
      </c>
      <c r="CP894" s="1379">
        <f t="shared" si="2891"/>
        <v>0</v>
      </c>
      <c r="CQ894" s="1379">
        <f t="shared" si="2892"/>
        <v>0</v>
      </c>
      <c r="CR894" s="1379">
        <f t="shared" si="2893"/>
        <v>0</v>
      </c>
      <c r="CS894" s="1378">
        <f t="shared" si="2894"/>
        <v>0</v>
      </c>
      <c r="CT894" s="1378">
        <f t="shared" si="2895"/>
        <v>0</v>
      </c>
      <c r="CU894" s="1378">
        <f t="shared" si="2896"/>
        <v>0</v>
      </c>
      <c r="CV894" s="1378">
        <f t="shared" si="2897"/>
        <v>0</v>
      </c>
      <c r="CW894" s="1378">
        <f t="shared" si="2898"/>
        <v>0</v>
      </c>
      <c r="CX894" s="1377">
        <f t="shared" si="2899"/>
        <v>0</v>
      </c>
      <c r="CY894" s="1380">
        <f t="shared" si="2900"/>
        <v>0</v>
      </c>
      <c r="CZ894" s="638">
        <f t="shared" si="2901"/>
        <v>0</v>
      </c>
      <c r="DA894" s="639">
        <f t="shared" si="2902"/>
        <v>0</v>
      </c>
      <c r="DB894" s="640">
        <f t="shared" si="2903"/>
        <v>0</v>
      </c>
      <c r="DC894" s="640">
        <f t="shared" si="2904"/>
        <v>0</v>
      </c>
      <c r="DD894" s="640">
        <f t="shared" si="2905"/>
        <v>0</v>
      </c>
      <c r="DE894" s="640">
        <f t="shared" si="2906"/>
        <v>0</v>
      </c>
      <c r="DF894" s="640">
        <f t="shared" si="2907"/>
        <v>0</v>
      </c>
      <c r="DG894" s="641">
        <f t="shared" si="2908"/>
        <v>0</v>
      </c>
      <c r="DH894" s="641">
        <f t="shared" si="2909"/>
        <v>0</v>
      </c>
      <c r="DI894" s="641">
        <f t="shared" si="2910"/>
        <v>0</v>
      </c>
      <c r="DJ894" s="641">
        <f t="shared" si="2911"/>
        <v>0</v>
      </c>
      <c r="DK894" s="640">
        <f t="shared" si="2912"/>
        <v>0</v>
      </c>
      <c r="DL894" s="640">
        <f t="shared" si="2913"/>
        <v>0</v>
      </c>
      <c r="DM894" s="640">
        <f t="shared" si="2914"/>
        <v>0</v>
      </c>
      <c r="DN894" s="640">
        <f t="shared" si="2915"/>
        <v>0</v>
      </c>
      <c r="DO894" s="640">
        <f t="shared" si="2916"/>
        <v>0</v>
      </c>
      <c r="DP894" s="639">
        <f t="shared" si="2917"/>
        <v>0</v>
      </c>
      <c r="DQ894" s="638">
        <f t="shared" si="2918"/>
        <v>4.739478455790784E-2</v>
      </c>
      <c r="DR894" s="753">
        <f t="shared" si="2919"/>
        <v>18</v>
      </c>
      <c r="DS894" s="111">
        <f t="shared" si="2920"/>
        <v>18</v>
      </c>
      <c r="DT894" s="111">
        <f t="shared" si="2921"/>
        <v>18</v>
      </c>
      <c r="DU894" s="111">
        <f t="shared" si="2922"/>
        <v>18</v>
      </c>
      <c r="DV894" s="602"/>
      <c r="DW894" s="719"/>
      <c r="DX894" s="719"/>
      <c r="DY894" s="719"/>
      <c r="DZ894" s="719"/>
      <c r="EA894" s="719"/>
      <c r="EB894" s="719"/>
      <c r="EC894" s="719"/>
      <c r="ED894" s="909"/>
      <c r="EE894" s="603"/>
    </row>
    <row r="895" spans="1:135" s="604" customFormat="1" ht="15.75" customHeight="1">
      <c r="A895" s="916" t="s">
        <v>497</v>
      </c>
      <c r="B895" s="906"/>
      <c r="C895" s="906"/>
      <c r="D895" s="906"/>
      <c r="E895" s="906"/>
      <c r="F895" s="906"/>
      <c r="G895" s="906"/>
      <c r="H895" s="906"/>
      <c r="I895" s="906"/>
      <c r="J895" s="906"/>
      <c r="K895" s="906"/>
      <c r="L895" s="906"/>
      <c r="M895" s="906"/>
      <c r="N895" s="906"/>
      <c r="O895" s="906"/>
      <c r="P895" s="906"/>
      <c r="Q895" s="906"/>
      <c r="R895" s="906"/>
      <c r="S895" s="906"/>
      <c r="T895" s="880"/>
      <c r="U895" s="906"/>
      <c r="V895" s="906"/>
      <c r="W895" s="906"/>
      <c r="X895" s="906"/>
      <c r="Y895" s="906"/>
      <c r="Z895" s="906"/>
      <c r="AA895" s="906"/>
      <c r="AB895" s="906"/>
      <c r="AC895" s="906"/>
      <c r="AD895" s="906"/>
      <c r="AE895" s="906"/>
      <c r="AF895" s="906"/>
      <c r="AG895" s="906"/>
      <c r="AH895" s="906"/>
      <c r="AI895" s="906"/>
      <c r="AJ895" s="906"/>
      <c r="AK895" s="906"/>
      <c r="AL895" s="906"/>
      <c r="AM895" s="880"/>
      <c r="AN895" s="906"/>
      <c r="AO895" s="906"/>
      <c r="AP895" s="906"/>
      <c r="AQ895" s="906"/>
      <c r="AR895" s="906"/>
      <c r="AS895" s="906"/>
      <c r="AT895" s="906"/>
      <c r="AU895" s="906"/>
      <c r="AV895" s="906"/>
      <c r="AW895" s="906"/>
      <c r="AX895" s="906"/>
      <c r="AY895" s="906"/>
      <c r="AZ895" s="906"/>
      <c r="BA895" s="906"/>
      <c r="BB895" s="906"/>
      <c r="BC895" s="906"/>
      <c r="BD895" s="906"/>
      <c r="BE895" s="906"/>
      <c r="BF895" s="880"/>
      <c r="BG895" s="906"/>
      <c r="BH895" s="906"/>
      <c r="BI895" s="906"/>
      <c r="BJ895" s="906"/>
      <c r="BK895" s="906"/>
      <c r="BL895" s="906"/>
      <c r="BM895" s="906"/>
      <c r="BN895" s="906"/>
      <c r="BO895" s="906"/>
      <c r="BP895" s="906"/>
      <c r="BQ895" s="906"/>
      <c r="BR895" s="906"/>
      <c r="BS895" s="906"/>
      <c r="BT895" s="906"/>
      <c r="BU895" s="906"/>
      <c r="BV895" s="906"/>
      <c r="BW895" s="906"/>
      <c r="BX895" s="906"/>
      <c r="BY895" s="880"/>
      <c r="BZ895" s="906"/>
      <c r="CA895" s="906"/>
      <c r="CB895" s="906"/>
      <c r="CC895" s="906"/>
      <c r="CD895" s="910"/>
      <c r="CE895" s="910"/>
      <c r="CF895" s="910"/>
      <c r="CG895" s="910"/>
      <c r="CH895" s="665"/>
      <c r="CI895" s="1412"/>
      <c r="CJ895" s="1412"/>
      <c r="CK895" s="1412"/>
      <c r="CL895" s="1412"/>
      <c r="CM895" s="1412"/>
      <c r="CN895" s="1412"/>
      <c r="CO895" s="1412"/>
      <c r="CP895" s="1412"/>
      <c r="CQ895" s="1412"/>
      <c r="CR895" s="1412"/>
      <c r="CS895" s="1412"/>
      <c r="CT895" s="1412"/>
      <c r="CU895" s="1412"/>
      <c r="CV895" s="1412"/>
      <c r="CW895" s="1412"/>
      <c r="CX895" s="1412"/>
      <c r="CY895" s="667"/>
      <c r="CZ895" s="718"/>
      <c r="DA895" s="208"/>
      <c r="DB895" s="208"/>
      <c r="DC895" s="208"/>
      <c r="DD895" s="208"/>
      <c r="DE895" s="208"/>
      <c r="DF895" s="718"/>
      <c r="DG895" s="718"/>
      <c r="DH895" s="718"/>
      <c r="DI895" s="718"/>
      <c r="DJ895" s="718"/>
      <c r="DK895" s="718"/>
      <c r="DL895" s="718"/>
      <c r="DM895" s="718"/>
      <c r="DN895" s="718"/>
      <c r="DO895" s="718"/>
      <c r="DP895" s="718"/>
      <c r="DQ895" s="718"/>
      <c r="DR895" s="601"/>
      <c r="DS895" s="210"/>
      <c r="DT895" s="210"/>
      <c r="DU895" s="210"/>
      <c r="DV895" s="602"/>
      <c r="DW895" s="603"/>
      <c r="DX895" s="603"/>
      <c r="DY895" s="603"/>
      <c r="DZ895" s="603"/>
      <c r="EA895" s="603"/>
      <c r="EB895" s="603"/>
      <c r="EC895" s="603"/>
      <c r="ED895" s="911"/>
      <c r="EE895" s="603"/>
    </row>
    <row r="896" spans="1:135" s="604" customFormat="1" ht="15.75" customHeight="1">
      <c r="A896" s="718" t="str">
        <f>A687</f>
        <v>Gifts/remittances: cereal</v>
      </c>
      <c r="B896" s="907">
        <f t="shared" ref="B896:S896" si="2943">SUM(B691)</f>
        <v>0</v>
      </c>
      <c r="C896" s="907">
        <f t="shared" si="2943"/>
        <v>0</v>
      </c>
      <c r="D896" s="907">
        <f t="shared" si="2943"/>
        <v>0</v>
      </c>
      <c r="E896" s="907">
        <f t="shared" si="2943"/>
        <v>0</v>
      </c>
      <c r="F896" s="907">
        <f t="shared" si="2943"/>
        <v>0</v>
      </c>
      <c r="G896" s="907">
        <f t="shared" si="2943"/>
        <v>0</v>
      </c>
      <c r="H896" s="907">
        <f t="shared" si="2943"/>
        <v>0</v>
      </c>
      <c r="I896" s="907">
        <f t="shared" si="2943"/>
        <v>0</v>
      </c>
      <c r="J896" s="907">
        <f t="shared" si="2943"/>
        <v>0</v>
      </c>
      <c r="K896" s="907">
        <f t="shared" si="2943"/>
        <v>0</v>
      </c>
      <c r="L896" s="907">
        <f t="shared" si="2943"/>
        <v>0</v>
      </c>
      <c r="M896" s="907">
        <f t="shared" si="2943"/>
        <v>0</v>
      </c>
      <c r="N896" s="907">
        <f t="shared" si="2943"/>
        <v>0</v>
      </c>
      <c r="O896" s="907">
        <f t="shared" si="2943"/>
        <v>0</v>
      </c>
      <c r="P896" s="907">
        <f t="shared" si="2943"/>
        <v>0</v>
      </c>
      <c r="Q896" s="907">
        <f t="shared" si="2943"/>
        <v>0</v>
      </c>
      <c r="R896" s="907">
        <f t="shared" si="2943"/>
        <v>0</v>
      </c>
      <c r="S896" s="907">
        <f t="shared" si="2943"/>
        <v>0</v>
      </c>
      <c r="T896" s="906"/>
      <c r="U896" s="907">
        <f t="shared" ref="U896:AL896" si="2944">SUM(U691)</f>
        <v>8.0889521437466638E-2</v>
      </c>
      <c r="V896" s="907">
        <f t="shared" si="2944"/>
        <v>0</v>
      </c>
      <c r="W896" s="907">
        <f t="shared" si="2944"/>
        <v>0</v>
      </c>
      <c r="X896" s="907">
        <f t="shared" si="2944"/>
        <v>0</v>
      </c>
      <c r="Y896" s="907">
        <f t="shared" si="2944"/>
        <v>0</v>
      </c>
      <c r="Z896" s="907">
        <f t="shared" si="2944"/>
        <v>0</v>
      </c>
      <c r="AA896" s="907">
        <f t="shared" si="2944"/>
        <v>0</v>
      </c>
      <c r="AB896" s="907">
        <f t="shared" si="2944"/>
        <v>0</v>
      </c>
      <c r="AC896" s="907">
        <f t="shared" si="2944"/>
        <v>0</v>
      </c>
      <c r="AD896" s="907">
        <f t="shared" si="2944"/>
        <v>0</v>
      </c>
      <c r="AE896" s="907">
        <f t="shared" si="2944"/>
        <v>0</v>
      </c>
      <c r="AF896" s="907">
        <f t="shared" si="2944"/>
        <v>0</v>
      </c>
      <c r="AG896" s="907">
        <f t="shared" si="2944"/>
        <v>0</v>
      </c>
      <c r="AH896" s="907">
        <f t="shared" si="2944"/>
        <v>0</v>
      </c>
      <c r="AI896" s="907">
        <f t="shared" si="2944"/>
        <v>0</v>
      </c>
      <c r="AJ896" s="907">
        <f t="shared" si="2944"/>
        <v>0</v>
      </c>
      <c r="AK896" s="907">
        <f t="shared" si="2944"/>
        <v>0</v>
      </c>
      <c r="AL896" s="907">
        <f t="shared" si="2944"/>
        <v>0</v>
      </c>
      <c r="AM896" s="906"/>
      <c r="AN896" s="907">
        <f t="shared" ref="AN896:BE896" si="2945">SUM(AN691)</f>
        <v>0</v>
      </c>
      <c r="AO896" s="907">
        <f t="shared" si="2945"/>
        <v>0</v>
      </c>
      <c r="AP896" s="907">
        <f t="shared" si="2945"/>
        <v>0</v>
      </c>
      <c r="AQ896" s="907">
        <f t="shared" si="2945"/>
        <v>0</v>
      </c>
      <c r="AR896" s="907">
        <f t="shared" si="2945"/>
        <v>0</v>
      </c>
      <c r="AS896" s="907">
        <f t="shared" si="2945"/>
        <v>0</v>
      </c>
      <c r="AT896" s="907">
        <f t="shared" si="2945"/>
        <v>0</v>
      </c>
      <c r="AU896" s="907">
        <f t="shared" si="2945"/>
        <v>0</v>
      </c>
      <c r="AV896" s="907">
        <f t="shared" si="2945"/>
        <v>0</v>
      </c>
      <c r="AW896" s="907">
        <f t="shared" si="2945"/>
        <v>0</v>
      </c>
      <c r="AX896" s="907">
        <f t="shared" si="2945"/>
        <v>0</v>
      </c>
      <c r="AY896" s="907">
        <f t="shared" si="2945"/>
        <v>0</v>
      </c>
      <c r="AZ896" s="907">
        <f t="shared" si="2945"/>
        <v>0</v>
      </c>
      <c r="BA896" s="907">
        <f t="shared" si="2945"/>
        <v>0</v>
      </c>
      <c r="BB896" s="907">
        <f t="shared" si="2945"/>
        <v>0</v>
      </c>
      <c r="BC896" s="907">
        <f t="shared" si="2945"/>
        <v>0</v>
      </c>
      <c r="BD896" s="907">
        <f t="shared" si="2945"/>
        <v>0</v>
      </c>
      <c r="BE896" s="907">
        <f t="shared" si="2945"/>
        <v>0</v>
      </c>
      <c r="BF896" s="906"/>
      <c r="BG896" s="907">
        <f t="shared" ref="BG896:BX896" si="2946">SUM(BG691)</f>
        <v>0</v>
      </c>
      <c r="BH896" s="907">
        <f t="shared" si="2946"/>
        <v>0</v>
      </c>
      <c r="BI896" s="907">
        <f t="shared" si="2946"/>
        <v>0</v>
      </c>
      <c r="BJ896" s="907">
        <f t="shared" si="2946"/>
        <v>0</v>
      </c>
      <c r="BK896" s="907">
        <f t="shared" si="2946"/>
        <v>0</v>
      </c>
      <c r="BL896" s="907">
        <f t="shared" si="2946"/>
        <v>0</v>
      </c>
      <c r="BM896" s="907">
        <f t="shared" si="2946"/>
        <v>0</v>
      </c>
      <c r="BN896" s="907">
        <f t="shared" si="2946"/>
        <v>0</v>
      </c>
      <c r="BO896" s="907">
        <f t="shared" si="2946"/>
        <v>0</v>
      </c>
      <c r="BP896" s="907">
        <f t="shared" si="2946"/>
        <v>0</v>
      </c>
      <c r="BQ896" s="907">
        <f t="shared" si="2946"/>
        <v>0</v>
      </c>
      <c r="BR896" s="907">
        <f t="shared" si="2946"/>
        <v>0</v>
      </c>
      <c r="BS896" s="907">
        <f t="shared" si="2946"/>
        <v>0</v>
      </c>
      <c r="BT896" s="907">
        <f t="shared" si="2946"/>
        <v>0</v>
      </c>
      <c r="BU896" s="907">
        <f t="shared" si="2946"/>
        <v>0</v>
      </c>
      <c r="BV896" s="907">
        <f t="shared" si="2946"/>
        <v>0</v>
      </c>
      <c r="BW896" s="907">
        <f t="shared" si="2946"/>
        <v>0</v>
      </c>
      <c r="BX896" s="907">
        <f t="shared" si="2946"/>
        <v>0</v>
      </c>
      <c r="BY896" s="906"/>
      <c r="BZ896" s="907">
        <f>SUM(BZ691)</f>
        <v>0</v>
      </c>
      <c r="CA896" s="907">
        <f>SUM(CA691)</f>
        <v>0</v>
      </c>
      <c r="CB896" s="907">
        <f>SUM(CB691)</f>
        <v>0</v>
      </c>
      <c r="CC896" s="907">
        <f>SUM(CC691)</f>
        <v>0</v>
      </c>
      <c r="CD896" s="723">
        <f>IF(DR896&lt;3,"",(SUM(B896:S896)-MIN(B896:S896)-MAX(B896:S896))/(DR896-2))</f>
        <v>0</v>
      </c>
      <c r="CE896" s="723">
        <f>IF(DS896&lt;3,"",(SUM(U896:AL896)-MIN(U896:AL896)-MAX(U896:AL896))/(DS896-2))</f>
        <v>0</v>
      </c>
      <c r="CF896" s="723">
        <f>IF(DT896&lt;3,"",(SUM(AN896:BE896)-MIN(AN896:BE896)-MAX(AN896:BE896))/(DT896-2))</f>
        <v>0</v>
      </c>
      <c r="CG896" s="790">
        <f>IF(DU896&lt;3,"",(SUM(BG896:BX896)-MIN(BG896:BX896)-MAX(BG896:BX896))/(DU896-2))</f>
        <v>0</v>
      </c>
      <c r="CH896" s="1376">
        <f t="shared" ref="CH896:CQ898" si="2947">IF($CH$4=$CD$4,IF(OR(-FLOOR(((18-COUNT($B896:$S896))/2),1)+CH$7&lt;1,-FLOOR(((18-COUNT($B896:$S896))/2),1)+CH$7&gt;COUNT($B896:$S896)),"",LARGE($B896:$S896,-FLOOR(((18-COUNT($B896:$S896))/2),1)+CH$7)),IF(OR(-FLOOR(((18-COUNT($AN896:$BE896))/2),1)+CH$7&lt;1,-FLOOR(((18-COUNT($AN896:$BE896))/2),1)+CH$7&gt;COUNT($AN896:$BE896)),"",LARGE($AN896:$BE896,-FLOOR(((18-COUNT($AN896:$BE896))/2),1)+CH$7)))</f>
        <v>0</v>
      </c>
      <c r="CI896" s="1377">
        <f t="shared" si="2947"/>
        <v>0</v>
      </c>
      <c r="CJ896" s="1378">
        <f t="shared" si="2947"/>
        <v>0</v>
      </c>
      <c r="CK896" s="1378">
        <f t="shared" si="2947"/>
        <v>0</v>
      </c>
      <c r="CL896" s="1378">
        <f t="shared" si="2947"/>
        <v>0</v>
      </c>
      <c r="CM896" s="1378">
        <f t="shared" si="2947"/>
        <v>0</v>
      </c>
      <c r="CN896" s="1378">
        <f t="shared" si="2947"/>
        <v>0</v>
      </c>
      <c r="CO896" s="1379">
        <f t="shared" si="2947"/>
        <v>0</v>
      </c>
      <c r="CP896" s="1379">
        <f t="shared" si="2947"/>
        <v>0</v>
      </c>
      <c r="CQ896" s="1379">
        <f t="shared" si="2947"/>
        <v>0</v>
      </c>
      <c r="CR896" s="1379">
        <f t="shared" ref="CR896:CY898" si="2948">IF($CH$4=$CD$4,IF(OR(-FLOOR(((18-COUNT($B896:$S896))/2),1)+CR$7&lt;1,-FLOOR(((18-COUNT($B896:$S896))/2),1)+CR$7&gt;COUNT($B896:$S896)),"",LARGE($B896:$S896,-FLOOR(((18-COUNT($B896:$S896))/2),1)+CR$7)),IF(OR(-FLOOR(((18-COUNT($AN896:$BE896))/2),1)+CR$7&lt;1,-FLOOR(((18-COUNT($AN896:$BE896))/2),1)+CR$7&gt;COUNT($AN896:$BE896)),"",LARGE($AN896:$BE896,-FLOOR(((18-COUNT($AN896:$BE896))/2),1)+CR$7)))</f>
        <v>0</v>
      </c>
      <c r="CS896" s="1378">
        <f t="shared" si="2948"/>
        <v>0</v>
      </c>
      <c r="CT896" s="1378">
        <f t="shared" si="2948"/>
        <v>0</v>
      </c>
      <c r="CU896" s="1378">
        <f t="shared" si="2948"/>
        <v>0</v>
      </c>
      <c r="CV896" s="1378">
        <f t="shared" si="2948"/>
        <v>0</v>
      </c>
      <c r="CW896" s="1378">
        <f t="shared" si="2948"/>
        <v>0</v>
      </c>
      <c r="CX896" s="1377">
        <f t="shared" si="2948"/>
        <v>0</v>
      </c>
      <c r="CY896" s="1380">
        <f t="shared" si="2948"/>
        <v>0</v>
      </c>
      <c r="CZ896" s="638">
        <f t="shared" ref="CZ896:DI898" si="2949">IF($CH$4=$CD$4,IF(OR(-FLOOR(((18-COUNT($U896:$AL896))/2),1)+CZ$7&lt;1,-FLOOR(((18-COUNT($U896:$AL896))/2),1)+CZ$7&gt;COUNT($U896:$AL896)),"",LARGE($U896:$AL896,-FLOOR(((18-COUNT($U896:$AL896))/2),1)+CZ$7)),IF(OR(-FLOOR(((18-COUNT($BG896:$BX896))/2),1)+CZ$7&lt;1,-FLOOR(((18-COUNT($BG896:$BX896))/2),1)+CZ$7&gt;COUNT($BG896:$BX896)),"",LARGE($BG896:$BX896,-FLOOR(((18-COUNT($BG896:$BX896))/2),1)+CZ$7)))</f>
        <v>0</v>
      </c>
      <c r="DA896" s="639">
        <f t="shared" si="2949"/>
        <v>0</v>
      </c>
      <c r="DB896" s="640">
        <f t="shared" si="2949"/>
        <v>0</v>
      </c>
      <c r="DC896" s="640">
        <f t="shared" si="2949"/>
        <v>0</v>
      </c>
      <c r="DD896" s="640">
        <f t="shared" si="2949"/>
        <v>0</v>
      </c>
      <c r="DE896" s="640">
        <f t="shared" si="2949"/>
        <v>0</v>
      </c>
      <c r="DF896" s="640">
        <f t="shared" si="2949"/>
        <v>0</v>
      </c>
      <c r="DG896" s="641">
        <f t="shared" si="2949"/>
        <v>0</v>
      </c>
      <c r="DH896" s="641">
        <f t="shared" si="2949"/>
        <v>0</v>
      </c>
      <c r="DI896" s="641">
        <f t="shared" si="2949"/>
        <v>0</v>
      </c>
      <c r="DJ896" s="641">
        <f t="shared" ref="DJ896:DQ898" si="2950">IF($CH$4=$CD$4,IF(OR(-FLOOR(((18-COUNT($U896:$AL896))/2),1)+DJ$7&lt;1,-FLOOR(((18-COUNT($U896:$AL896))/2),1)+DJ$7&gt;COUNT($U896:$AL896)),"",LARGE($U896:$AL896,-FLOOR(((18-COUNT($U896:$AL896))/2),1)+DJ$7)),IF(OR(-FLOOR(((18-COUNT($BG896:$BX896))/2),1)+DJ$7&lt;1,-FLOOR(((18-COUNT($BG896:$BX896))/2),1)+DJ$7&gt;COUNT($BG896:$BX896)),"",LARGE($BG896:$BX896,-FLOOR(((18-COUNT($BG896:$BX896))/2),1)+DJ$7)))</f>
        <v>0</v>
      </c>
      <c r="DK896" s="640">
        <f t="shared" si="2950"/>
        <v>0</v>
      </c>
      <c r="DL896" s="640">
        <f t="shared" si="2950"/>
        <v>0</v>
      </c>
      <c r="DM896" s="640">
        <f t="shared" si="2950"/>
        <v>0</v>
      </c>
      <c r="DN896" s="640">
        <f t="shared" si="2950"/>
        <v>0</v>
      </c>
      <c r="DO896" s="640">
        <f t="shared" si="2950"/>
        <v>0</v>
      </c>
      <c r="DP896" s="639">
        <f t="shared" si="2950"/>
        <v>0</v>
      </c>
      <c r="DQ896" s="638">
        <f t="shared" si="2950"/>
        <v>8.0889521437466638E-2</v>
      </c>
      <c r="DR896" s="753">
        <f>COUNT(B896:S896)</f>
        <v>18</v>
      </c>
      <c r="DS896" s="111">
        <f>COUNT(U896:AL896)</f>
        <v>18</v>
      </c>
      <c r="DT896" s="111">
        <f>COUNT(AN896:BE896)</f>
        <v>18</v>
      </c>
      <c r="DU896" s="111">
        <f>COUNT(BG896:BX896)</f>
        <v>18</v>
      </c>
      <c r="DV896" s="602"/>
      <c r="DW896" s="719"/>
      <c r="DX896" s="719"/>
      <c r="DY896" s="719"/>
      <c r="DZ896" s="719"/>
      <c r="EA896" s="719"/>
      <c r="EB896" s="719"/>
      <c r="EC896" s="719"/>
      <c r="ED896" s="909"/>
      <c r="EE896" s="603"/>
    </row>
    <row r="897" spans="1:135" s="604" customFormat="1" ht="15.75" customHeight="1">
      <c r="A897" s="718" t="str">
        <f>A692</f>
        <v>Gifts/remittances: sugar</v>
      </c>
      <c r="B897" s="907">
        <f t="shared" ref="B897:S897" si="2951">SUM(B696)</f>
        <v>0</v>
      </c>
      <c r="C897" s="907">
        <f t="shared" si="2951"/>
        <v>0</v>
      </c>
      <c r="D897" s="907">
        <f t="shared" si="2951"/>
        <v>0</v>
      </c>
      <c r="E897" s="907">
        <f t="shared" si="2951"/>
        <v>0</v>
      </c>
      <c r="F897" s="907">
        <f t="shared" si="2951"/>
        <v>0</v>
      </c>
      <c r="G897" s="907">
        <f t="shared" si="2951"/>
        <v>0</v>
      </c>
      <c r="H897" s="907">
        <f t="shared" si="2951"/>
        <v>0</v>
      </c>
      <c r="I897" s="907">
        <f t="shared" si="2951"/>
        <v>0</v>
      </c>
      <c r="J897" s="907">
        <f t="shared" si="2951"/>
        <v>0</v>
      </c>
      <c r="K897" s="907">
        <f t="shared" si="2951"/>
        <v>0</v>
      </c>
      <c r="L897" s="907">
        <f t="shared" si="2951"/>
        <v>0</v>
      </c>
      <c r="M897" s="907">
        <f t="shared" si="2951"/>
        <v>0</v>
      </c>
      <c r="N897" s="907">
        <f t="shared" si="2951"/>
        <v>0</v>
      </c>
      <c r="O897" s="907">
        <f t="shared" si="2951"/>
        <v>0</v>
      </c>
      <c r="P897" s="907">
        <f t="shared" si="2951"/>
        <v>0</v>
      </c>
      <c r="Q897" s="907">
        <f t="shared" si="2951"/>
        <v>0</v>
      </c>
      <c r="R897" s="907">
        <f t="shared" si="2951"/>
        <v>0</v>
      </c>
      <c r="S897" s="907">
        <f t="shared" si="2951"/>
        <v>0</v>
      </c>
      <c r="T897" s="906"/>
      <c r="U897" s="907">
        <f t="shared" ref="U897:AL897" si="2952">SUM(U696)</f>
        <v>0</v>
      </c>
      <c r="V897" s="907">
        <f t="shared" si="2952"/>
        <v>0</v>
      </c>
      <c r="W897" s="907">
        <f t="shared" si="2952"/>
        <v>0</v>
      </c>
      <c r="X897" s="907">
        <f t="shared" si="2952"/>
        <v>0</v>
      </c>
      <c r="Y897" s="907">
        <f t="shared" si="2952"/>
        <v>0</v>
      </c>
      <c r="Z897" s="907">
        <f t="shared" si="2952"/>
        <v>0</v>
      </c>
      <c r="AA897" s="907">
        <f t="shared" si="2952"/>
        <v>0</v>
      </c>
      <c r="AB897" s="907">
        <f t="shared" si="2952"/>
        <v>0</v>
      </c>
      <c r="AC897" s="907">
        <f t="shared" si="2952"/>
        <v>0</v>
      </c>
      <c r="AD897" s="907">
        <f t="shared" si="2952"/>
        <v>0</v>
      </c>
      <c r="AE897" s="907">
        <f t="shared" si="2952"/>
        <v>0</v>
      </c>
      <c r="AF897" s="907">
        <f t="shared" si="2952"/>
        <v>0</v>
      </c>
      <c r="AG897" s="907">
        <f t="shared" si="2952"/>
        <v>0</v>
      </c>
      <c r="AH897" s="907">
        <f t="shared" si="2952"/>
        <v>0</v>
      </c>
      <c r="AI897" s="907">
        <f t="shared" si="2952"/>
        <v>0</v>
      </c>
      <c r="AJ897" s="907">
        <f t="shared" si="2952"/>
        <v>0</v>
      </c>
      <c r="AK897" s="907">
        <f t="shared" si="2952"/>
        <v>0</v>
      </c>
      <c r="AL897" s="907">
        <f t="shared" si="2952"/>
        <v>0</v>
      </c>
      <c r="AM897" s="906"/>
      <c r="AN897" s="907">
        <f t="shared" ref="AN897:BE897" si="2953">SUM(AN696)</f>
        <v>0</v>
      </c>
      <c r="AO897" s="907">
        <f t="shared" si="2953"/>
        <v>0</v>
      </c>
      <c r="AP897" s="907">
        <f t="shared" si="2953"/>
        <v>0</v>
      </c>
      <c r="AQ897" s="907">
        <f t="shared" si="2953"/>
        <v>0</v>
      </c>
      <c r="AR897" s="907">
        <f t="shared" si="2953"/>
        <v>0</v>
      </c>
      <c r="AS897" s="907">
        <f t="shared" si="2953"/>
        <v>0</v>
      </c>
      <c r="AT897" s="907">
        <f t="shared" si="2953"/>
        <v>0</v>
      </c>
      <c r="AU897" s="907">
        <f t="shared" si="2953"/>
        <v>0</v>
      </c>
      <c r="AV897" s="907">
        <f t="shared" si="2953"/>
        <v>0</v>
      </c>
      <c r="AW897" s="907">
        <f t="shared" si="2953"/>
        <v>0</v>
      </c>
      <c r="AX897" s="907">
        <f t="shared" si="2953"/>
        <v>0</v>
      </c>
      <c r="AY897" s="907">
        <f t="shared" si="2953"/>
        <v>0</v>
      </c>
      <c r="AZ897" s="907">
        <f t="shared" si="2953"/>
        <v>0</v>
      </c>
      <c r="BA897" s="907">
        <f t="shared" si="2953"/>
        <v>0</v>
      </c>
      <c r="BB897" s="907">
        <f t="shared" si="2953"/>
        <v>0</v>
      </c>
      <c r="BC897" s="907">
        <f t="shared" si="2953"/>
        <v>0</v>
      </c>
      <c r="BD897" s="907">
        <f t="shared" si="2953"/>
        <v>0</v>
      </c>
      <c r="BE897" s="907">
        <f t="shared" si="2953"/>
        <v>0</v>
      </c>
      <c r="BF897" s="906"/>
      <c r="BG897" s="907">
        <f t="shared" ref="BG897:BX897" si="2954">SUM(BG696)</f>
        <v>0</v>
      </c>
      <c r="BH897" s="907">
        <f t="shared" si="2954"/>
        <v>0</v>
      </c>
      <c r="BI897" s="907">
        <f t="shared" si="2954"/>
        <v>0</v>
      </c>
      <c r="BJ897" s="907">
        <f t="shared" si="2954"/>
        <v>0</v>
      </c>
      <c r="BK897" s="907">
        <f t="shared" si="2954"/>
        <v>0</v>
      </c>
      <c r="BL897" s="907">
        <f t="shared" si="2954"/>
        <v>0</v>
      </c>
      <c r="BM897" s="907">
        <f t="shared" si="2954"/>
        <v>0</v>
      </c>
      <c r="BN897" s="907">
        <f t="shared" si="2954"/>
        <v>0</v>
      </c>
      <c r="BO897" s="907">
        <f t="shared" si="2954"/>
        <v>0</v>
      </c>
      <c r="BP897" s="907">
        <f t="shared" si="2954"/>
        <v>0</v>
      </c>
      <c r="BQ897" s="907">
        <f t="shared" si="2954"/>
        <v>0</v>
      </c>
      <c r="BR897" s="907">
        <f t="shared" si="2954"/>
        <v>0</v>
      </c>
      <c r="BS897" s="907">
        <f t="shared" si="2954"/>
        <v>0</v>
      </c>
      <c r="BT897" s="907">
        <f t="shared" si="2954"/>
        <v>0</v>
      </c>
      <c r="BU897" s="907">
        <f t="shared" si="2954"/>
        <v>0</v>
      </c>
      <c r="BV897" s="907">
        <f t="shared" si="2954"/>
        <v>0</v>
      </c>
      <c r="BW897" s="907">
        <f t="shared" si="2954"/>
        <v>0</v>
      </c>
      <c r="BX897" s="907">
        <f t="shared" si="2954"/>
        <v>0</v>
      </c>
      <c r="BY897" s="906"/>
      <c r="BZ897" s="907">
        <f>SUM(BZ696)</f>
        <v>0</v>
      </c>
      <c r="CA897" s="907">
        <f>SUM(CA696)</f>
        <v>0</v>
      </c>
      <c r="CB897" s="907">
        <f>SUM(CB696)</f>
        <v>0</v>
      </c>
      <c r="CC897" s="907">
        <f>SUM(CC696)</f>
        <v>0</v>
      </c>
      <c r="CD897" s="723">
        <f>IF(DR897&lt;3,"",(SUM(B897:S897)-MIN(B897:S897)-MAX(B897:S897))/(DR897-2))</f>
        <v>0</v>
      </c>
      <c r="CE897" s="723">
        <f>IF(DS897&lt;3,"",(SUM(U897:AL897)-MIN(U897:AL897)-MAX(U897:AL897))/(DS897-2))</f>
        <v>0</v>
      </c>
      <c r="CF897" s="723">
        <f>IF(DT897&lt;3,"",(SUM(AN897:BE897)-MIN(AN897:BE897)-MAX(AN897:BE897))/(DT897-2))</f>
        <v>0</v>
      </c>
      <c r="CG897" s="790">
        <f>IF(DU897&lt;3,"",(SUM(BG897:BX897)-MIN(BG897:BX897)-MAX(BG897:BX897))/(DU897-2))</f>
        <v>0</v>
      </c>
      <c r="CH897" s="1376">
        <f t="shared" si="2947"/>
        <v>0</v>
      </c>
      <c r="CI897" s="1377">
        <f t="shared" si="2947"/>
        <v>0</v>
      </c>
      <c r="CJ897" s="1378">
        <f t="shared" si="2947"/>
        <v>0</v>
      </c>
      <c r="CK897" s="1378">
        <f t="shared" si="2947"/>
        <v>0</v>
      </c>
      <c r="CL897" s="1378">
        <f t="shared" si="2947"/>
        <v>0</v>
      </c>
      <c r="CM897" s="1378">
        <f t="shared" si="2947"/>
        <v>0</v>
      </c>
      <c r="CN897" s="1378">
        <f t="shared" si="2947"/>
        <v>0</v>
      </c>
      <c r="CO897" s="1379">
        <f t="shared" si="2947"/>
        <v>0</v>
      </c>
      <c r="CP897" s="1379">
        <f t="shared" si="2947"/>
        <v>0</v>
      </c>
      <c r="CQ897" s="1379">
        <f t="shared" si="2947"/>
        <v>0</v>
      </c>
      <c r="CR897" s="1379">
        <f t="shared" si="2948"/>
        <v>0</v>
      </c>
      <c r="CS897" s="1378">
        <f t="shared" si="2948"/>
        <v>0</v>
      </c>
      <c r="CT897" s="1378">
        <f t="shared" si="2948"/>
        <v>0</v>
      </c>
      <c r="CU897" s="1378">
        <f t="shared" si="2948"/>
        <v>0</v>
      </c>
      <c r="CV897" s="1378">
        <f t="shared" si="2948"/>
        <v>0</v>
      </c>
      <c r="CW897" s="1378">
        <f t="shared" si="2948"/>
        <v>0</v>
      </c>
      <c r="CX897" s="1377">
        <f t="shared" si="2948"/>
        <v>0</v>
      </c>
      <c r="CY897" s="1380">
        <f t="shared" si="2948"/>
        <v>0</v>
      </c>
      <c r="CZ897" s="638">
        <f t="shared" si="2949"/>
        <v>0</v>
      </c>
      <c r="DA897" s="639">
        <f t="shared" si="2949"/>
        <v>0</v>
      </c>
      <c r="DB897" s="640">
        <f t="shared" si="2949"/>
        <v>0</v>
      </c>
      <c r="DC897" s="640">
        <f t="shared" si="2949"/>
        <v>0</v>
      </c>
      <c r="DD897" s="640">
        <f t="shared" si="2949"/>
        <v>0</v>
      </c>
      <c r="DE897" s="640">
        <f t="shared" si="2949"/>
        <v>0</v>
      </c>
      <c r="DF897" s="640">
        <f t="shared" si="2949"/>
        <v>0</v>
      </c>
      <c r="DG897" s="641">
        <f t="shared" si="2949"/>
        <v>0</v>
      </c>
      <c r="DH897" s="641">
        <f t="shared" si="2949"/>
        <v>0</v>
      </c>
      <c r="DI897" s="641">
        <f t="shared" si="2949"/>
        <v>0</v>
      </c>
      <c r="DJ897" s="641">
        <f t="shared" si="2950"/>
        <v>0</v>
      </c>
      <c r="DK897" s="640">
        <f t="shared" si="2950"/>
        <v>0</v>
      </c>
      <c r="DL897" s="640">
        <f t="shared" si="2950"/>
        <v>0</v>
      </c>
      <c r="DM897" s="640">
        <f t="shared" si="2950"/>
        <v>0</v>
      </c>
      <c r="DN897" s="640">
        <f t="shared" si="2950"/>
        <v>0</v>
      </c>
      <c r="DO897" s="640">
        <f t="shared" si="2950"/>
        <v>0</v>
      </c>
      <c r="DP897" s="639">
        <f t="shared" si="2950"/>
        <v>0</v>
      </c>
      <c r="DQ897" s="638">
        <f t="shared" si="2950"/>
        <v>0</v>
      </c>
      <c r="DR897" s="753">
        <f>COUNT(B897:S897)</f>
        <v>18</v>
      </c>
      <c r="DS897" s="111">
        <f>COUNT(U897:AL897)</f>
        <v>18</v>
      </c>
      <c r="DT897" s="111">
        <f>COUNT(AN897:BE897)</f>
        <v>18</v>
      </c>
      <c r="DU897" s="111">
        <f>COUNT(BG897:BX897)</f>
        <v>18</v>
      </c>
      <c r="DV897" s="602"/>
      <c r="DW897" s="719"/>
      <c r="DX897" s="719"/>
      <c r="DY897" s="719"/>
      <c r="DZ897" s="719"/>
      <c r="EA897" s="719"/>
      <c r="EB897" s="719"/>
      <c r="EC897" s="719"/>
      <c r="ED897" s="909"/>
      <c r="EE897" s="603"/>
    </row>
    <row r="898" spans="1:135" s="604" customFormat="1" ht="15.75" customHeight="1">
      <c r="A898" s="718" t="str">
        <f>A697</f>
        <v>Gifts/remittances: Other</v>
      </c>
      <c r="B898" s="907">
        <f t="shared" ref="B898:S898" si="2955">SUM(B701)</f>
        <v>0</v>
      </c>
      <c r="C898" s="907">
        <f t="shared" si="2955"/>
        <v>0</v>
      </c>
      <c r="D898" s="907">
        <f t="shared" si="2955"/>
        <v>0</v>
      </c>
      <c r="E898" s="907">
        <f t="shared" si="2955"/>
        <v>0</v>
      </c>
      <c r="F898" s="907">
        <f t="shared" si="2955"/>
        <v>0</v>
      </c>
      <c r="G898" s="907">
        <f t="shared" si="2955"/>
        <v>0</v>
      </c>
      <c r="H898" s="907">
        <f t="shared" si="2955"/>
        <v>0</v>
      </c>
      <c r="I898" s="907">
        <f t="shared" si="2955"/>
        <v>0</v>
      </c>
      <c r="J898" s="907">
        <f t="shared" si="2955"/>
        <v>0</v>
      </c>
      <c r="K898" s="907">
        <f t="shared" si="2955"/>
        <v>0</v>
      </c>
      <c r="L898" s="907">
        <f t="shared" si="2955"/>
        <v>0</v>
      </c>
      <c r="M898" s="907">
        <f t="shared" si="2955"/>
        <v>0</v>
      </c>
      <c r="N898" s="907">
        <f t="shared" si="2955"/>
        <v>0</v>
      </c>
      <c r="O898" s="907">
        <f t="shared" si="2955"/>
        <v>0</v>
      </c>
      <c r="P898" s="907">
        <f t="shared" si="2955"/>
        <v>0</v>
      </c>
      <c r="Q898" s="907">
        <f t="shared" si="2955"/>
        <v>0</v>
      </c>
      <c r="R898" s="907">
        <f t="shared" si="2955"/>
        <v>0</v>
      </c>
      <c r="S898" s="907">
        <f t="shared" si="2955"/>
        <v>0</v>
      </c>
      <c r="T898" s="906"/>
      <c r="U898" s="907">
        <f t="shared" ref="U898:AL898" si="2956">SUM(U701)</f>
        <v>0</v>
      </c>
      <c r="V898" s="907">
        <f t="shared" si="2956"/>
        <v>0</v>
      </c>
      <c r="W898" s="907">
        <f t="shared" si="2956"/>
        <v>0</v>
      </c>
      <c r="X898" s="907">
        <f t="shared" si="2956"/>
        <v>0</v>
      </c>
      <c r="Y898" s="907">
        <f t="shared" si="2956"/>
        <v>0</v>
      </c>
      <c r="Z898" s="907">
        <f t="shared" si="2956"/>
        <v>0</v>
      </c>
      <c r="AA898" s="907">
        <f t="shared" si="2956"/>
        <v>0</v>
      </c>
      <c r="AB898" s="907">
        <f t="shared" si="2956"/>
        <v>0</v>
      </c>
      <c r="AC898" s="907">
        <f t="shared" si="2956"/>
        <v>0</v>
      </c>
      <c r="AD898" s="907">
        <f t="shared" si="2956"/>
        <v>0</v>
      </c>
      <c r="AE898" s="907">
        <f t="shared" si="2956"/>
        <v>0</v>
      </c>
      <c r="AF898" s="907">
        <f t="shared" si="2956"/>
        <v>0</v>
      </c>
      <c r="AG898" s="907">
        <f t="shared" si="2956"/>
        <v>0</v>
      </c>
      <c r="AH898" s="907">
        <f t="shared" si="2956"/>
        <v>0</v>
      </c>
      <c r="AI898" s="907">
        <f t="shared" si="2956"/>
        <v>0</v>
      </c>
      <c r="AJ898" s="907">
        <f t="shared" si="2956"/>
        <v>0</v>
      </c>
      <c r="AK898" s="907">
        <f t="shared" si="2956"/>
        <v>0</v>
      </c>
      <c r="AL898" s="907">
        <f t="shared" si="2956"/>
        <v>0</v>
      </c>
      <c r="AM898" s="906"/>
      <c r="AN898" s="907">
        <f t="shared" ref="AN898:BE898" si="2957">SUM(AN701)</f>
        <v>0</v>
      </c>
      <c r="AO898" s="907">
        <f t="shared" si="2957"/>
        <v>0</v>
      </c>
      <c r="AP898" s="907">
        <f t="shared" si="2957"/>
        <v>0</v>
      </c>
      <c r="AQ898" s="907">
        <f t="shared" si="2957"/>
        <v>0</v>
      </c>
      <c r="AR898" s="907">
        <f t="shared" si="2957"/>
        <v>0</v>
      </c>
      <c r="AS898" s="907">
        <f t="shared" si="2957"/>
        <v>0</v>
      </c>
      <c r="AT898" s="907">
        <f t="shared" si="2957"/>
        <v>0</v>
      </c>
      <c r="AU898" s="907">
        <f t="shared" si="2957"/>
        <v>0</v>
      </c>
      <c r="AV898" s="907">
        <f t="shared" si="2957"/>
        <v>0</v>
      </c>
      <c r="AW898" s="907">
        <f t="shared" si="2957"/>
        <v>0</v>
      </c>
      <c r="AX898" s="907">
        <f t="shared" si="2957"/>
        <v>0</v>
      </c>
      <c r="AY898" s="907">
        <f t="shared" si="2957"/>
        <v>0</v>
      </c>
      <c r="AZ898" s="907">
        <f t="shared" si="2957"/>
        <v>0</v>
      </c>
      <c r="BA898" s="907">
        <f t="shared" si="2957"/>
        <v>0</v>
      </c>
      <c r="BB898" s="907">
        <f t="shared" si="2957"/>
        <v>0</v>
      </c>
      <c r="BC898" s="907">
        <f t="shared" si="2957"/>
        <v>0</v>
      </c>
      <c r="BD898" s="907">
        <f t="shared" si="2957"/>
        <v>0</v>
      </c>
      <c r="BE898" s="907">
        <f t="shared" si="2957"/>
        <v>0</v>
      </c>
      <c r="BF898" s="906"/>
      <c r="BG898" s="907">
        <f t="shared" ref="BG898:BX898" si="2958">SUM(BG701)</f>
        <v>0</v>
      </c>
      <c r="BH898" s="907">
        <f t="shared" si="2958"/>
        <v>0</v>
      </c>
      <c r="BI898" s="907">
        <f t="shared" si="2958"/>
        <v>0</v>
      </c>
      <c r="BJ898" s="907">
        <f t="shared" si="2958"/>
        <v>0</v>
      </c>
      <c r="BK898" s="907">
        <f t="shared" si="2958"/>
        <v>0</v>
      </c>
      <c r="BL898" s="907">
        <f t="shared" si="2958"/>
        <v>0</v>
      </c>
      <c r="BM898" s="907">
        <f t="shared" si="2958"/>
        <v>0</v>
      </c>
      <c r="BN898" s="907">
        <f t="shared" si="2958"/>
        <v>0</v>
      </c>
      <c r="BO898" s="907">
        <f t="shared" si="2958"/>
        <v>0</v>
      </c>
      <c r="BP898" s="907">
        <f t="shared" si="2958"/>
        <v>0</v>
      </c>
      <c r="BQ898" s="907">
        <f t="shared" si="2958"/>
        <v>0</v>
      </c>
      <c r="BR898" s="907">
        <f t="shared" si="2958"/>
        <v>0</v>
      </c>
      <c r="BS898" s="907">
        <f t="shared" si="2958"/>
        <v>0</v>
      </c>
      <c r="BT898" s="907">
        <f t="shared" si="2958"/>
        <v>0</v>
      </c>
      <c r="BU898" s="907">
        <f t="shared" si="2958"/>
        <v>0</v>
      </c>
      <c r="BV898" s="907">
        <f t="shared" si="2958"/>
        <v>0</v>
      </c>
      <c r="BW898" s="907">
        <f t="shared" si="2958"/>
        <v>0</v>
      </c>
      <c r="BX898" s="907">
        <f t="shared" si="2958"/>
        <v>0</v>
      </c>
      <c r="BY898" s="906"/>
      <c r="BZ898" s="907">
        <f>SUM(BZ701)</f>
        <v>0</v>
      </c>
      <c r="CA898" s="907">
        <f>SUM(CA701)</f>
        <v>0</v>
      </c>
      <c r="CB898" s="907">
        <f>SUM(CB701)</f>
        <v>0</v>
      </c>
      <c r="CC898" s="907">
        <f>SUM(CC701)</f>
        <v>0</v>
      </c>
      <c r="CD898" s="723">
        <f>IF(DR898&lt;3,"",(SUM(B898:S898)-MIN(B898:S898)-MAX(B898:S898))/(DR898-2))</f>
        <v>0</v>
      </c>
      <c r="CE898" s="723">
        <f>IF(DS898&lt;3,"",(SUM(U898:AL898)-MIN(U898:AL898)-MAX(U898:AL898))/(DS898-2))</f>
        <v>0</v>
      </c>
      <c r="CF898" s="723">
        <f>IF(DT898&lt;3,"",(SUM(AN898:BE898)-MIN(AN898:BE898)-MAX(AN898:BE898))/(DT898-2))</f>
        <v>0</v>
      </c>
      <c r="CG898" s="790">
        <f>IF(DU898&lt;3,"",(SUM(BG898:BX898)-MIN(BG898:BX898)-MAX(BG898:BX898))/(DU898-2))</f>
        <v>0</v>
      </c>
      <c r="CH898" s="1376">
        <f t="shared" si="2947"/>
        <v>0</v>
      </c>
      <c r="CI898" s="1377">
        <f t="shared" si="2947"/>
        <v>0</v>
      </c>
      <c r="CJ898" s="1378">
        <f t="shared" si="2947"/>
        <v>0</v>
      </c>
      <c r="CK898" s="1378">
        <f t="shared" si="2947"/>
        <v>0</v>
      </c>
      <c r="CL898" s="1378">
        <f t="shared" si="2947"/>
        <v>0</v>
      </c>
      <c r="CM898" s="1378">
        <f t="shared" si="2947"/>
        <v>0</v>
      </c>
      <c r="CN898" s="1378">
        <f t="shared" si="2947"/>
        <v>0</v>
      </c>
      <c r="CO898" s="1379">
        <f t="shared" si="2947"/>
        <v>0</v>
      </c>
      <c r="CP898" s="1379">
        <f t="shared" si="2947"/>
        <v>0</v>
      </c>
      <c r="CQ898" s="1379">
        <f t="shared" si="2947"/>
        <v>0</v>
      </c>
      <c r="CR898" s="1379">
        <f t="shared" si="2948"/>
        <v>0</v>
      </c>
      <c r="CS898" s="1378">
        <f t="shared" si="2948"/>
        <v>0</v>
      </c>
      <c r="CT898" s="1378">
        <f t="shared" si="2948"/>
        <v>0</v>
      </c>
      <c r="CU898" s="1378">
        <f t="shared" si="2948"/>
        <v>0</v>
      </c>
      <c r="CV898" s="1378">
        <f t="shared" si="2948"/>
        <v>0</v>
      </c>
      <c r="CW898" s="1378">
        <f t="shared" si="2948"/>
        <v>0</v>
      </c>
      <c r="CX898" s="1377">
        <f t="shared" si="2948"/>
        <v>0</v>
      </c>
      <c r="CY898" s="1380">
        <f t="shared" si="2948"/>
        <v>0</v>
      </c>
      <c r="CZ898" s="638">
        <f t="shared" si="2949"/>
        <v>0</v>
      </c>
      <c r="DA898" s="639">
        <f t="shared" si="2949"/>
        <v>0</v>
      </c>
      <c r="DB898" s="640">
        <f t="shared" si="2949"/>
        <v>0</v>
      </c>
      <c r="DC898" s="640">
        <f t="shared" si="2949"/>
        <v>0</v>
      </c>
      <c r="DD898" s="640">
        <f t="shared" si="2949"/>
        <v>0</v>
      </c>
      <c r="DE898" s="640">
        <f t="shared" si="2949"/>
        <v>0</v>
      </c>
      <c r="DF898" s="640">
        <f t="shared" si="2949"/>
        <v>0</v>
      </c>
      <c r="DG898" s="641">
        <f t="shared" si="2949"/>
        <v>0</v>
      </c>
      <c r="DH898" s="641">
        <f t="shared" si="2949"/>
        <v>0</v>
      </c>
      <c r="DI898" s="641">
        <f t="shared" si="2949"/>
        <v>0</v>
      </c>
      <c r="DJ898" s="641">
        <f t="shared" si="2950"/>
        <v>0</v>
      </c>
      <c r="DK898" s="640">
        <f t="shared" si="2950"/>
        <v>0</v>
      </c>
      <c r="DL898" s="640">
        <f t="shared" si="2950"/>
        <v>0</v>
      </c>
      <c r="DM898" s="640">
        <f t="shared" si="2950"/>
        <v>0</v>
      </c>
      <c r="DN898" s="640">
        <f t="shared" si="2950"/>
        <v>0</v>
      </c>
      <c r="DO898" s="640">
        <f t="shared" si="2950"/>
        <v>0</v>
      </c>
      <c r="DP898" s="639">
        <f t="shared" si="2950"/>
        <v>0</v>
      </c>
      <c r="DQ898" s="638">
        <f t="shared" si="2950"/>
        <v>0</v>
      </c>
      <c r="DR898" s="753">
        <f>COUNT(B898:S898)</f>
        <v>18</v>
      </c>
      <c r="DS898" s="111">
        <f>COUNT(U898:AL898)</f>
        <v>18</v>
      </c>
      <c r="DT898" s="111">
        <f>COUNT(AN898:BE898)</f>
        <v>18</v>
      </c>
      <c r="DU898" s="111">
        <f>COUNT(BG898:BX898)</f>
        <v>18</v>
      </c>
      <c r="DV898" s="602"/>
      <c r="DW898" s="719"/>
      <c r="DX898" s="719"/>
      <c r="DY898" s="719"/>
      <c r="DZ898" s="719"/>
      <c r="EA898" s="719"/>
      <c r="EB898" s="719"/>
      <c r="EC898" s="719"/>
      <c r="ED898" s="909"/>
      <c r="EE898" s="603"/>
    </row>
    <row r="899" spans="1:135" s="604" customFormat="1" ht="15.75" customHeight="1">
      <c r="A899" s="718"/>
      <c r="B899" s="906"/>
      <c r="C899" s="906"/>
      <c r="D899" s="906"/>
      <c r="E899" s="906"/>
      <c r="F899" s="906"/>
      <c r="G899" s="906"/>
      <c r="H899" s="906"/>
      <c r="I899" s="906"/>
      <c r="J899" s="906"/>
      <c r="K899" s="906"/>
      <c r="L899" s="906"/>
      <c r="M899" s="906"/>
      <c r="N899" s="906"/>
      <c r="O899" s="906"/>
      <c r="P899" s="906"/>
      <c r="Q899" s="906"/>
      <c r="R899" s="906"/>
      <c r="S899" s="906"/>
      <c r="T899" s="880"/>
      <c r="U899" s="906"/>
      <c r="V899" s="906"/>
      <c r="W899" s="906"/>
      <c r="X899" s="906"/>
      <c r="Y899" s="906"/>
      <c r="Z899" s="906"/>
      <c r="AA899" s="906"/>
      <c r="AB899" s="906"/>
      <c r="AC899" s="906"/>
      <c r="AD899" s="906"/>
      <c r="AE899" s="906"/>
      <c r="AF899" s="906"/>
      <c r="AG899" s="906"/>
      <c r="AH899" s="906"/>
      <c r="AI899" s="906"/>
      <c r="AJ899" s="906"/>
      <c r="AK899" s="906"/>
      <c r="AL899" s="906"/>
      <c r="AM899" s="880"/>
      <c r="AN899" s="906"/>
      <c r="AO899" s="906"/>
      <c r="AP899" s="906"/>
      <c r="AQ899" s="906"/>
      <c r="AR899" s="906"/>
      <c r="AS899" s="906"/>
      <c r="AT899" s="906"/>
      <c r="AU899" s="906"/>
      <c r="AV899" s="906"/>
      <c r="AW899" s="906"/>
      <c r="AX899" s="906"/>
      <c r="AY899" s="906"/>
      <c r="AZ899" s="906"/>
      <c r="BA899" s="906"/>
      <c r="BB899" s="906"/>
      <c r="BC899" s="906"/>
      <c r="BD899" s="906"/>
      <c r="BE899" s="906"/>
      <c r="BF899" s="880"/>
      <c r="BG899" s="906"/>
      <c r="BH899" s="906"/>
      <c r="BI899" s="906"/>
      <c r="BJ899" s="906"/>
      <c r="BK899" s="906"/>
      <c r="BL899" s="906"/>
      <c r="BM899" s="906"/>
      <c r="BN899" s="906"/>
      <c r="BO899" s="906"/>
      <c r="BP899" s="906"/>
      <c r="BQ899" s="906"/>
      <c r="BR899" s="906"/>
      <c r="BS899" s="906"/>
      <c r="BT899" s="906"/>
      <c r="BU899" s="906"/>
      <c r="BV899" s="906"/>
      <c r="BW899" s="906"/>
      <c r="BX899" s="906"/>
      <c r="BY899" s="880"/>
      <c r="BZ899" s="906"/>
      <c r="CA899" s="906"/>
      <c r="CB899" s="906"/>
      <c r="CC899" s="906"/>
      <c r="CD899" s="910"/>
      <c r="CE899" s="910"/>
      <c r="CF899" s="910"/>
      <c r="CG899" s="910"/>
      <c r="CH899" s="665"/>
      <c r="CI899" s="666"/>
      <c r="CJ899" s="666"/>
      <c r="CK899" s="666"/>
      <c r="CL899" s="666"/>
      <c r="CM899" s="666"/>
      <c r="CN899" s="666"/>
      <c r="CO899" s="666"/>
      <c r="CP899" s="666"/>
      <c r="CQ899" s="666"/>
      <c r="CR899" s="666"/>
      <c r="CS899" s="666"/>
      <c r="CT899" s="666"/>
      <c r="CU899" s="666"/>
      <c r="CV899" s="666"/>
      <c r="CW899" s="666"/>
      <c r="CX899" s="666"/>
      <c r="CY899" s="667"/>
      <c r="CZ899" s="718"/>
      <c r="DA899" s="208"/>
      <c r="DB899" s="208"/>
      <c r="DC899" s="208"/>
      <c r="DD899" s="208"/>
      <c r="DE899" s="208"/>
      <c r="DF899" s="718"/>
      <c r="DG899" s="718"/>
      <c r="DH899" s="718"/>
      <c r="DI899" s="718"/>
      <c r="DJ899" s="718"/>
      <c r="DK899" s="718"/>
      <c r="DL899" s="718"/>
      <c r="DM899" s="718"/>
      <c r="DN899" s="718"/>
      <c r="DO899" s="718"/>
      <c r="DP899" s="718"/>
      <c r="DQ899" s="718"/>
      <c r="DR899" s="601"/>
      <c r="DS899" s="210"/>
      <c r="DT899" s="210"/>
      <c r="DU899" s="210"/>
      <c r="DV899" s="602"/>
      <c r="DW899" s="603"/>
      <c r="DX899" s="603"/>
      <c r="DY899" s="603"/>
      <c r="DZ899" s="603"/>
      <c r="EA899" s="603"/>
      <c r="EB899" s="603"/>
      <c r="EC899" s="603"/>
      <c r="ED899" s="911"/>
      <c r="EE899" s="603"/>
    </row>
    <row r="900" spans="1:135" s="604" customFormat="1" ht="15.75" customHeight="1">
      <c r="A900" s="916" t="s">
        <v>107</v>
      </c>
      <c r="B900" s="907">
        <f t="shared" ref="B900:K900" si="2959">SUM(B820:B899)</f>
        <v>0.4919312161126545</v>
      </c>
      <c r="C900" s="907">
        <f t="shared" si="2959"/>
        <v>0.6398792862702366</v>
      </c>
      <c r="D900" s="907">
        <f t="shared" si="2959"/>
        <v>8.8637110834371095E-3</v>
      </c>
      <c r="E900" s="907">
        <f t="shared" si="2959"/>
        <v>0.73713310216261152</v>
      </c>
      <c r="F900" s="907">
        <f t="shared" si="2959"/>
        <v>0.78354494984716405</v>
      </c>
      <c r="G900" s="907">
        <f t="shared" si="2959"/>
        <v>3.4981863325031129E-2</v>
      </c>
      <c r="H900" s="907">
        <f t="shared" si="2959"/>
        <v>0.87549370852606301</v>
      </c>
      <c r="I900" s="907">
        <f t="shared" si="2959"/>
        <v>1.6828166987487398</v>
      </c>
      <c r="J900" s="907">
        <f t="shared" si="2959"/>
        <v>0.86393951965842386</v>
      </c>
      <c r="K900" s="907">
        <f t="shared" si="2959"/>
        <v>0.84591476042222624</v>
      </c>
      <c r="L900" s="907"/>
      <c r="M900" s="907"/>
      <c r="N900" s="907"/>
      <c r="O900" s="907">
        <f>SUM(O820:O899)</f>
        <v>0.93677498572529871</v>
      </c>
      <c r="P900" s="907">
        <f>SUM(P820:P899)</f>
        <v>0.68276158763056904</v>
      </c>
      <c r="Q900" s="907">
        <f>SUM(Q820:Q899)</f>
        <v>0.86175819934916686</v>
      </c>
      <c r="R900" s="907">
        <f>SUM(R820:R899)</f>
        <v>0.60120815309934672</v>
      </c>
      <c r="S900" s="907">
        <f>SUM(S820:S899)</f>
        <v>0.88941350474081982</v>
      </c>
      <c r="T900" s="895"/>
      <c r="U900" s="907">
        <f t="shared" ref="U900:AL900" si="2960">SUM(U820:U899)</f>
        <v>1.152706716094408</v>
      </c>
      <c r="V900" s="907">
        <f t="shared" si="2960"/>
        <v>0.89154695781444571</v>
      </c>
      <c r="W900" s="907">
        <f t="shared" si="2960"/>
        <v>1.2551637493254462</v>
      </c>
      <c r="X900" s="907">
        <f t="shared" si="2960"/>
        <v>1.0012556446856036</v>
      </c>
      <c r="Y900" s="907">
        <f t="shared" si="2960"/>
        <v>0.33338924346201743</v>
      </c>
      <c r="Z900" s="907">
        <f t="shared" si="2960"/>
        <v>0.11944958592777086</v>
      </c>
      <c r="AA900" s="907">
        <f t="shared" si="2960"/>
        <v>1.7353673723536737E-2</v>
      </c>
      <c r="AB900" s="907">
        <f t="shared" si="2960"/>
        <v>1.9464508094645082E-2</v>
      </c>
      <c r="AC900" s="907">
        <f t="shared" si="2960"/>
        <v>0.66301128002134857</v>
      </c>
      <c r="AD900" s="907">
        <f t="shared" si="2960"/>
        <v>0.83412831388987729</v>
      </c>
      <c r="AE900" s="907">
        <f t="shared" si="2960"/>
        <v>7.1264009962640096E-2</v>
      </c>
      <c r="AF900" s="907">
        <f t="shared" si="2960"/>
        <v>0.43384069524571972</v>
      </c>
      <c r="AG900" s="907">
        <f t="shared" si="2960"/>
        <v>0.76006961682381535</v>
      </c>
      <c r="AH900" s="907">
        <f t="shared" si="2960"/>
        <v>0.7351402466939454</v>
      </c>
      <c r="AI900" s="907">
        <f t="shared" si="2960"/>
        <v>0.88410921055713687</v>
      </c>
      <c r="AJ900" s="907">
        <f t="shared" si="2960"/>
        <v>0.78444770075181025</v>
      </c>
      <c r="AK900" s="907">
        <f t="shared" si="2960"/>
        <v>0.80835343214137445</v>
      </c>
      <c r="AL900" s="907">
        <f t="shared" si="2960"/>
        <v>1.3462854257579056</v>
      </c>
      <c r="AM900" s="895"/>
      <c r="AN900" s="907">
        <f t="shared" ref="AN900:AV900" si="2961">SUM(AN820:AN899)</f>
        <v>0.90028252328767111</v>
      </c>
      <c r="AO900" s="907">
        <f t="shared" si="2961"/>
        <v>1.1642247011207969</v>
      </c>
      <c r="AP900" s="907">
        <f t="shared" si="2961"/>
        <v>1.3671901340805315</v>
      </c>
      <c r="AQ900" s="907">
        <f t="shared" si="2961"/>
        <v>0.63338842278953922</v>
      </c>
      <c r="AR900" s="907">
        <f t="shared" si="2961"/>
        <v>1.6171572424411855</v>
      </c>
      <c r="AS900" s="907">
        <f t="shared" si="2961"/>
        <v>1.1946933280199254</v>
      </c>
      <c r="AT900" s="907">
        <f t="shared" si="2961"/>
        <v>0.95479734958192486</v>
      </c>
      <c r="AU900" s="907">
        <f t="shared" si="2961"/>
        <v>1.5850385913242007</v>
      </c>
      <c r="AV900" s="907">
        <f t="shared" si="2961"/>
        <v>1.513470248176481</v>
      </c>
      <c r="AW900" s="907"/>
      <c r="AX900" s="907"/>
      <c r="AY900" s="907">
        <f t="shared" ref="AY900:BE900" si="2962">SUM(AY820:AY899)</f>
        <v>1.1199096212121211</v>
      </c>
      <c r="AZ900" s="907">
        <f t="shared" si="2962"/>
        <v>1.3214093012868406</v>
      </c>
      <c r="BA900" s="907">
        <f t="shared" si="2962"/>
        <v>0.92175841097584743</v>
      </c>
      <c r="BB900" s="907">
        <f t="shared" si="2962"/>
        <v>0</v>
      </c>
      <c r="BC900" s="907">
        <f t="shared" si="2962"/>
        <v>1.0680678771189671</v>
      </c>
      <c r="BD900" s="907">
        <f t="shared" si="2962"/>
        <v>2.1089586627379466</v>
      </c>
      <c r="BE900" s="907">
        <f t="shared" si="2962"/>
        <v>1.1328340185189891</v>
      </c>
      <c r="BF900" s="895"/>
      <c r="BG900" s="907">
        <f>SUM(BG820:BG899)</f>
        <v>1.3126919738480698</v>
      </c>
      <c r="BH900" s="907">
        <f>SUM(BH820:BH899)</f>
        <v>0.96279244831880473</v>
      </c>
      <c r="BI900" s="907">
        <f>SUM(BI820:BI899)</f>
        <v>1.6225701369863015</v>
      </c>
      <c r="BJ900" s="907">
        <f>SUM(BJ820:BJ899)</f>
        <v>1.4409563230386051</v>
      </c>
      <c r="BK900" s="907"/>
      <c r="BL900" s="907"/>
      <c r="BM900" s="907">
        <f t="shared" ref="BM900:BX900" si="2963">SUM(BM820:BM899)</f>
        <v>0.53105835029354209</v>
      </c>
      <c r="BN900" s="907">
        <f t="shared" si="2963"/>
        <v>1.2478437559153175</v>
      </c>
      <c r="BO900" s="907">
        <f t="shared" si="2963"/>
        <v>2.3635094805194812</v>
      </c>
      <c r="BP900" s="907">
        <f t="shared" si="2963"/>
        <v>0.71228144885251721</v>
      </c>
      <c r="BQ900" s="907">
        <f t="shared" si="2963"/>
        <v>1.5473765510881814</v>
      </c>
      <c r="BR900" s="907">
        <f t="shared" si="2963"/>
        <v>0.88317053260096068</v>
      </c>
      <c r="BS900" s="907">
        <f t="shared" si="2963"/>
        <v>0</v>
      </c>
      <c r="BT900" s="907">
        <f t="shared" si="2963"/>
        <v>2.0090872153531398</v>
      </c>
      <c r="BU900" s="907">
        <f t="shared" si="2963"/>
        <v>0</v>
      </c>
      <c r="BV900" s="907">
        <f t="shared" si="2963"/>
        <v>0</v>
      </c>
      <c r="BW900" s="907">
        <f t="shared" si="2963"/>
        <v>1.3791470560567936</v>
      </c>
      <c r="BX900" s="907">
        <f t="shared" si="2963"/>
        <v>0</v>
      </c>
      <c r="BY900" s="895"/>
      <c r="BZ900" s="907">
        <f>SUM(BZ820:BZ899)</f>
        <v>1.195215050584119</v>
      </c>
      <c r="CA900" s="907">
        <f>SUM(CA820:CA899)</f>
        <v>1.2432753183646641</v>
      </c>
      <c r="CB900" s="907">
        <f>SUM(CB820:CB899)</f>
        <v>1.3619059404317144</v>
      </c>
      <c r="CC900" s="907">
        <f>SUM(CC820:CC899)</f>
        <v>1.5410884308011621</v>
      </c>
      <c r="CD900" s="910"/>
      <c r="CE900" s="910"/>
      <c r="CF900" s="910"/>
      <c r="CG900" s="910"/>
      <c r="CH900" s="665"/>
      <c r="CI900" s="666"/>
      <c r="CJ900" s="666"/>
      <c r="CK900" s="666"/>
      <c r="CL900" s="666"/>
      <c r="CM900" s="666"/>
      <c r="CN900" s="666"/>
      <c r="CO900" s="666"/>
      <c r="CP900" s="666"/>
      <c r="CQ900" s="666"/>
      <c r="CR900" s="666"/>
      <c r="CS900" s="666"/>
      <c r="CT900" s="666"/>
      <c r="CU900" s="666"/>
      <c r="CV900" s="666"/>
      <c r="CW900" s="666"/>
      <c r="CX900" s="666"/>
      <c r="CY900" s="667"/>
      <c r="CZ900" s="718"/>
      <c r="DA900" s="208"/>
      <c r="DB900" s="208"/>
      <c r="DC900" s="208"/>
      <c r="DD900" s="208"/>
      <c r="DE900" s="208"/>
      <c r="DF900" s="718"/>
      <c r="DG900" s="718"/>
      <c r="DH900" s="718"/>
      <c r="DI900" s="718"/>
      <c r="DJ900" s="718"/>
      <c r="DK900" s="718"/>
      <c r="DL900" s="718"/>
      <c r="DM900" s="718"/>
      <c r="DN900" s="718"/>
      <c r="DO900" s="718"/>
      <c r="DP900" s="718"/>
      <c r="DQ900" s="718"/>
      <c r="DR900" s="601"/>
      <c r="DS900" s="210"/>
      <c r="DT900" s="210"/>
      <c r="DU900" s="210"/>
      <c r="DV900" s="602"/>
      <c r="DW900" s="603"/>
      <c r="DX900" s="603"/>
      <c r="DY900" s="603"/>
      <c r="DZ900" s="603"/>
      <c r="EA900" s="603"/>
      <c r="EB900" s="603"/>
      <c r="EC900" s="603"/>
      <c r="ED900" s="911"/>
      <c r="EE900" s="603"/>
    </row>
    <row r="901" spans="1:135" s="604" customFormat="1" ht="15.75" customHeight="1">
      <c r="A901" s="718"/>
      <c r="B901" s="907"/>
      <c r="C901" s="907"/>
      <c r="D901" s="907"/>
      <c r="E901" s="907"/>
      <c r="F901" s="907"/>
      <c r="G901" s="907"/>
      <c r="H901" s="907"/>
      <c r="I901" s="907"/>
      <c r="J901" s="907"/>
      <c r="K901" s="907"/>
      <c r="L901" s="907"/>
      <c r="M901" s="907"/>
      <c r="N901" s="907"/>
      <c r="O901" s="907"/>
      <c r="P901" s="907"/>
      <c r="Q901" s="907"/>
      <c r="R901" s="907"/>
      <c r="S901" s="907"/>
      <c r="T901" s="895"/>
      <c r="U901" s="907"/>
      <c r="V901" s="907"/>
      <c r="W901" s="907"/>
      <c r="X901" s="907"/>
      <c r="Y901" s="907"/>
      <c r="Z901" s="907"/>
      <c r="AA901" s="907"/>
      <c r="AB901" s="907"/>
      <c r="AC901" s="907"/>
      <c r="AD901" s="907"/>
      <c r="AE901" s="907"/>
      <c r="AF901" s="907"/>
      <c r="AG901" s="907"/>
      <c r="AH901" s="907"/>
      <c r="AI901" s="907"/>
      <c r="AJ901" s="907"/>
      <c r="AK901" s="907"/>
      <c r="AL901" s="907"/>
      <c r="AM901" s="895"/>
      <c r="AN901" s="907"/>
      <c r="AO901" s="907"/>
      <c r="AP901" s="907"/>
      <c r="AQ901" s="907"/>
      <c r="AR901" s="907"/>
      <c r="AS901" s="907"/>
      <c r="AT901" s="907"/>
      <c r="AU901" s="907"/>
      <c r="AV901" s="907"/>
      <c r="AW901" s="907"/>
      <c r="AX901" s="907"/>
      <c r="AY901" s="907"/>
      <c r="AZ901" s="907"/>
      <c r="BA901" s="907"/>
      <c r="BB901" s="907"/>
      <c r="BC901" s="907"/>
      <c r="BD901" s="907"/>
      <c r="BE901" s="907"/>
      <c r="BF901" s="895"/>
      <c r="BG901" s="907"/>
      <c r="BH901" s="907"/>
      <c r="BI901" s="907"/>
      <c r="BJ901" s="907"/>
      <c r="BK901" s="907"/>
      <c r="BL901" s="907"/>
      <c r="BM901" s="907"/>
      <c r="BN901" s="907"/>
      <c r="BO901" s="907"/>
      <c r="BP901" s="907"/>
      <c r="BQ901" s="907"/>
      <c r="BR901" s="907"/>
      <c r="BS901" s="907"/>
      <c r="BT901" s="907"/>
      <c r="BU901" s="907"/>
      <c r="BV901" s="907"/>
      <c r="BW901" s="907"/>
      <c r="BX901" s="907"/>
      <c r="BY901" s="895"/>
      <c r="BZ901" s="907"/>
      <c r="CA901" s="907"/>
      <c r="CB901" s="907"/>
      <c r="CC901" s="907"/>
      <c r="CD901" s="910"/>
      <c r="CE901" s="910"/>
      <c r="CF901" s="910"/>
      <c r="CG901" s="910"/>
      <c r="CH901" s="665"/>
      <c r="CI901" s="666"/>
      <c r="CJ901" s="666"/>
      <c r="CK901" s="666"/>
      <c r="CL901" s="666"/>
      <c r="CM901" s="666"/>
      <c r="CN901" s="666"/>
      <c r="CO901" s="666"/>
      <c r="CP901" s="666"/>
      <c r="CQ901" s="666"/>
      <c r="CR901" s="666"/>
      <c r="CS901" s="666"/>
      <c r="CT901" s="666"/>
      <c r="CU901" s="666"/>
      <c r="CV901" s="666"/>
      <c r="CW901" s="666"/>
      <c r="CX901" s="666"/>
      <c r="CY901" s="667"/>
      <c r="CZ901" s="718"/>
      <c r="DA901" s="208"/>
      <c r="DB901" s="208"/>
      <c r="DC901" s="208"/>
      <c r="DD901" s="208"/>
      <c r="DE901" s="208"/>
      <c r="DF901" s="718"/>
      <c r="DG901" s="718"/>
      <c r="DH901" s="718"/>
      <c r="DI901" s="718"/>
      <c r="DJ901" s="718"/>
      <c r="DK901" s="718"/>
      <c r="DL901" s="718"/>
      <c r="DM901" s="718"/>
      <c r="DN901" s="718"/>
      <c r="DO901" s="718"/>
      <c r="DP901" s="718"/>
      <c r="DQ901" s="718"/>
      <c r="DR901" s="601"/>
      <c r="DS901" s="210"/>
      <c r="DT901" s="210"/>
      <c r="DU901" s="210"/>
      <c r="DV901" s="602"/>
      <c r="DW901" s="603"/>
      <c r="DX901" s="603"/>
      <c r="DY901" s="603"/>
      <c r="DZ901" s="603"/>
      <c r="EA901" s="603"/>
      <c r="EB901" s="603"/>
      <c r="EC901" s="603"/>
      <c r="ED901" s="911"/>
      <c r="EE901" s="603"/>
    </row>
    <row r="902" spans="1:135" s="604" customFormat="1" ht="15.75" customHeight="1">
      <c r="A902" s="902" t="s">
        <v>498</v>
      </c>
      <c r="B902" s="896"/>
      <c r="C902" s="896"/>
      <c r="D902" s="896"/>
      <c r="E902" s="896"/>
      <c r="F902" s="896"/>
      <c r="G902" s="896"/>
      <c r="H902" s="896"/>
      <c r="I902" s="896"/>
      <c r="J902" s="896"/>
      <c r="K902" s="896"/>
      <c r="L902" s="896"/>
      <c r="M902" s="896"/>
      <c r="N902" s="896"/>
      <c r="O902" s="896"/>
      <c r="P902" s="896"/>
      <c r="Q902" s="896"/>
      <c r="R902" s="896"/>
      <c r="S902" s="896"/>
      <c r="T902" s="895"/>
      <c r="U902" s="896"/>
      <c r="V902" s="896"/>
      <c r="W902" s="896"/>
      <c r="X902" s="896"/>
      <c r="Y902" s="896"/>
      <c r="Z902" s="896"/>
      <c r="AA902" s="896"/>
      <c r="AB902" s="896"/>
      <c r="AC902" s="896"/>
      <c r="AD902" s="896"/>
      <c r="AE902" s="896"/>
      <c r="AF902" s="896"/>
      <c r="AG902" s="896"/>
      <c r="AH902" s="896"/>
      <c r="AI902" s="896"/>
      <c r="AJ902" s="896"/>
      <c r="AK902" s="896"/>
      <c r="AL902" s="896"/>
      <c r="AM902" s="895"/>
      <c r="AN902" s="896"/>
      <c r="AO902" s="896"/>
      <c r="AP902" s="896"/>
      <c r="AQ902" s="896"/>
      <c r="AR902" s="896"/>
      <c r="AS902" s="896"/>
      <c r="AT902" s="896"/>
      <c r="AU902" s="896"/>
      <c r="AV902" s="896"/>
      <c r="AW902" s="896"/>
      <c r="AX902" s="896"/>
      <c r="AY902" s="896"/>
      <c r="AZ902" s="896"/>
      <c r="BA902" s="896"/>
      <c r="BB902" s="896"/>
      <c r="BC902" s="896"/>
      <c r="BD902" s="896"/>
      <c r="BE902" s="896"/>
      <c r="BF902" s="895"/>
      <c r="BG902" s="896"/>
      <c r="BH902" s="896"/>
      <c r="BI902" s="896"/>
      <c r="BJ902" s="896"/>
      <c r="BK902" s="896"/>
      <c r="BL902" s="896"/>
      <c r="BM902" s="896"/>
      <c r="BN902" s="896"/>
      <c r="BO902" s="896"/>
      <c r="BP902" s="896"/>
      <c r="BQ902" s="896"/>
      <c r="BR902" s="896"/>
      <c r="BS902" s="896"/>
      <c r="BT902" s="896"/>
      <c r="BU902" s="896"/>
      <c r="BV902" s="896"/>
      <c r="BW902" s="896"/>
      <c r="BX902" s="896"/>
      <c r="BY902" s="895"/>
      <c r="BZ902" s="896"/>
      <c r="CA902" s="896"/>
      <c r="CB902" s="896"/>
      <c r="CC902" s="896"/>
      <c r="CD902" s="910"/>
      <c r="CE902" s="910"/>
      <c r="CF902" s="910"/>
      <c r="CG902" s="910"/>
      <c r="CH902" s="665"/>
      <c r="CI902" s="666"/>
      <c r="CJ902" s="666"/>
      <c r="CK902" s="666"/>
      <c r="CL902" s="666"/>
      <c r="CM902" s="666"/>
      <c r="CN902" s="666"/>
      <c r="CO902" s="666"/>
      <c r="CP902" s="666"/>
      <c r="CQ902" s="666"/>
      <c r="CR902" s="666"/>
      <c r="CS902" s="666"/>
      <c r="CT902" s="666"/>
      <c r="CU902" s="666"/>
      <c r="CV902" s="666"/>
      <c r="CW902" s="666"/>
      <c r="CX902" s="666"/>
      <c r="CY902" s="667"/>
      <c r="CZ902" s="718"/>
      <c r="DA902" s="208"/>
      <c r="DB902" s="208"/>
      <c r="DC902" s="208"/>
      <c r="DD902" s="208"/>
      <c r="DE902" s="208"/>
      <c r="DF902" s="718"/>
      <c r="DG902" s="718"/>
      <c r="DH902" s="718"/>
      <c r="DI902" s="718"/>
      <c r="DJ902" s="718"/>
      <c r="DK902" s="718"/>
      <c r="DL902" s="718"/>
      <c r="DM902" s="718"/>
      <c r="DN902" s="718"/>
      <c r="DO902" s="718"/>
      <c r="DP902" s="718"/>
      <c r="DQ902" s="718"/>
      <c r="DR902" s="601"/>
      <c r="DS902" s="210"/>
      <c r="DT902" s="210"/>
      <c r="DU902" s="210"/>
      <c r="DV902" s="602"/>
      <c r="DW902" s="603"/>
      <c r="DX902" s="603"/>
      <c r="DY902" s="603"/>
      <c r="DZ902" s="603"/>
      <c r="EA902" s="603"/>
      <c r="EB902" s="603"/>
      <c r="EC902" s="603"/>
      <c r="ED902" s="555"/>
      <c r="EE902" s="603"/>
    </row>
    <row r="903" spans="1:135" s="604" customFormat="1" ht="15.75" customHeight="1">
      <c r="A903" s="904" t="s">
        <v>25</v>
      </c>
      <c r="B903" s="896"/>
      <c r="C903" s="896"/>
      <c r="D903" s="896"/>
      <c r="E903" s="896"/>
      <c r="F903" s="896"/>
      <c r="G903" s="896"/>
      <c r="H903" s="896"/>
      <c r="I903" s="896"/>
      <c r="J903" s="896"/>
      <c r="K903" s="896"/>
      <c r="L903" s="896"/>
      <c r="M903" s="896"/>
      <c r="N903" s="896"/>
      <c r="O903" s="896"/>
      <c r="P903" s="896"/>
      <c r="Q903" s="896"/>
      <c r="R903" s="896"/>
      <c r="S903" s="896"/>
      <c r="T903" s="895"/>
      <c r="U903" s="896"/>
      <c r="V903" s="896"/>
      <c r="W903" s="896"/>
      <c r="X903" s="896"/>
      <c r="Y903" s="896"/>
      <c r="Z903" s="896"/>
      <c r="AA903" s="896"/>
      <c r="AB903" s="896"/>
      <c r="AC903" s="896"/>
      <c r="AD903" s="896"/>
      <c r="AE903" s="896"/>
      <c r="AF903" s="896"/>
      <c r="AG903" s="896"/>
      <c r="AH903" s="896"/>
      <c r="AI903" s="896"/>
      <c r="AJ903" s="896"/>
      <c r="AK903" s="896"/>
      <c r="AL903" s="896"/>
      <c r="AM903" s="895"/>
      <c r="AN903" s="896"/>
      <c r="AO903" s="896"/>
      <c r="AP903" s="896"/>
      <c r="AQ903" s="896"/>
      <c r="AR903" s="896"/>
      <c r="AS903" s="896"/>
      <c r="AT903" s="896"/>
      <c r="AU903" s="896"/>
      <c r="AV903" s="896"/>
      <c r="AW903" s="896"/>
      <c r="AX903" s="896"/>
      <c r="AY903" s="896"/>
      <c r="AZ903" s="896"/>
      <c r="BA903" s="896"/>
      <c r="BB903" s="896"/>
      <c r="BC903" s="896"/>
      <c r="BD903" s="896"/>
      <c r="BE903" s="896"/>
      <c r="BF903" s="895"/>
      <c r="BG903" s="896"/>
      <c r="BH903" s="896"/>
      <c r="BI903" s="896"/>
      <c r="BJ903" s="896"/>
      <c r="BK903" s="896"/>
      <c r="BL903" s="896"/>
      <c r="BM903" s="896"/>
      <c r="BN903" s="896"/>
      <c r="BO903" s="896"/>
      <c r="BP903" s="896"/>
      <c r="BQ903" s="896"/>
      <c r="BR903" s="896"/>
      <c r="BS903" s="896"/>
      <c r="BT903" s="896"/>
      <c r="BU903" s="896"/>
      <c r="BV903" s="896"/>
      <c r="BW903" s="896"/>
      <c r="BX903" s="896"/>
      <c r="BY903" s="895"/>
      <c r="BZ903" s="896"/>
      <c r="CA903" s="896"/>
      <c r="CB903" s="896"/>
      <c r="CC903" s="896"/>
      <c r="CD903" s="910"/>
      <c r="CE903" s="910"/>
      <c r="CF903" s="910"/>
      <c r="CG903" s="910"/>
      <c r="CH903" s="665"/>
      <c r="CI903" s="666"/>
      <c r="CJ903" s="666"/>
      <c r="CK903" s="666"/>
      <c r="CL903" s="666"/>
      <c r="CM903" s="666"/>
      <c r="CN903" s="666"/>
      <c r="CO903" s="666"/>
      <c r="CP903" s="666"/>
      <c r="CQ903" s="666"/>
      <c r="CR903" s="666"/>
      <c r="CS903" s="666"/>
      <c r="CT903" s="666"/>
      <c r="CU903" s="666"/>
      <c r="CV903" s="666"/>
      <c r="CW903" s="666"/>
      <c r="CX903" s="666"/>
      <c r="CY903" s="667"/>
      <c r="CZ903" s="718"/>
      <c r="DA903" s="208"/>
      <c r="DB903" s="208"/>
      <c r="DC903" s="208"/>
      <c r="DD903" s="208"/>
      <c r="DE903" s="208"/>
      <c r="DF903" s="718"/>
      <c r="DG903" s="718"/>
      <c r="DH903" s="718"/>
      <c r="DI903" s="718"/>
      <c r="DJ903" s="718"/>
      <c r="DK903" s="718"/>
      <c r="DL903" s="718"/>
      <c r="DM903" s="718"/>
      <c r="DN903" s="718"/>
      <c r="DO903" s="718"/>
      <c r="DP903" s="718"/>
      <c r="DQ903" s="718"/>
      <c r="DR903" s="601"/>
      <c r="DS903" s="210"/>
      <c r="DT903" s="210"/>
      <c r="DU903" s="210"/>
      <c r="DV903" s="602"/>
      <c r="DW903" s="603"/>
      <c r="DX903" s="603"/>
      <c r="DY903" s="603"/>
      <c r="DZ903" s="603"/>
      <c r="EA903" s="603"/>
      <c r="EB903" s="603"/>
      <c r="EC903" s="603"/>
      <c r="ED903" s="555"/>
      <c r="EE903" s="603"/>
    </row>
    <row r="904" spans="1:135" s="604" customFormat="1" ht="15.75" customHeight="1">
      <c r="A904" s="905" t="s">
        <v>499</v>
      </c>
      <c r="B904" s="896">
        <f t="shared" ref="B904:S904" si="2964">SUM(B72)</f>
        <v>0</v>
      </c>
      <c r="C904" s="896">
        <f t="shared" si="2964"/>
        <v>0</v>
      </c>
      <c r="D904" s="896">
        <f t="shared" si="2964"/>
        <v>0</v>
      </c>
      <c r="E904" s="896">
        <f t="shared" si="2964"/>
        <v>0</v>
      </c>
      <c r="F904" s="896">
        <f t="shared" si="2964"/>
        <v>0</v>
      </c>
      <c r="G904" s="896">
        <f t="shared" si="2964"/>
        <v>0</v>
      </c>
      <c r="H904" s="896">
        <f t="shared" si="2964"/>
        <v>0</v>
      </c>
      <c r="I904" s="896">
        <f t="shared" si="2964"/>
        <v>0</v>
      </c>
      <c r="J904" s="896">
        <f t="shared" si="2964"/>
        <v>0</v>
      </c>
      <c r="K904" s="896">
        <f t="shared" si="2964"/>
        <v>0</v>
      </c>
      <c r="L904" s="896">
        <f t="shared" si="2964"/>
        <v>0</v>
      </c>
      <c r="M904" s="896">
        <f t="shared" si="2964"/>
        <v>0</v>
      </c>
      <c r="N904" s="896">
        <f t="shared" si="2964"/>
        <v>0</v>
      </c>
      <c r="O904" s="896">
        <f t="shared" si="2964"/>
        <v>0</v>
      </c>
      <c r="P904" s="896">
        <f t="shared" si="2964"/>
        <v>0</v>
      </c>
      <c r="Q904" s="896">
        <f t="shared" si="2964"/>
        <v>0</v>
      </c>
      <c r="R904" s="896">
        <f t="shared" si="2964"/>
        <v>0</v>
      </c>
      <c r="S904" s="896">
        <f t="shared" si="2964"/>
        <v>0</v>
      </c>
      <c r="T904" s="895"/>
      <c r="U904" s="896">
        <f t="shared" ref="U904:AL904" si="2965">SUM(U72)</f>
        <v>0</v>
      </c>
      <c r="V904" s="896">
        <f t="shared" si="2965"/>
        <v>0</v>
      </c>
      <c r="W904" s="896">
        <f t="shared" si="2965"/>
        <v>0</v>
      </c>
      <c r="X904" s="896">
        <f t="shared" si="2965"/>
        <v>0</v>
      </c>
      <c r="Y904" s="896">
        <f t="shared" si="2965"/>
        <v>0</v>
      </c>
      <c r="Z904" s="896">
        <f t="shared" si="2965"/>
        <v>0</v>
      </c>
      <c r="AA904" s="896">
        <f t="shared" si="2965"/>
        <v>0</v>
      </c>
      <c r="AB904" s="896">
        <f t="shared" si="2965"/>
        <v>0</v>
      </c>
      <c r="AC904" s="896">
        <f t="shared" si="2965"/>
        <v>0</v>
      </c>
      <c r="AD904" s="896">
        <f t="shared" si="2965"/>
        <v>0</v>
      </c>
      <c r="AE904" s="896">
        <f t="shared" si="2965"/>
        <v>0</v>
      </c>
      <c r="AF904" s="896">
        <f t="shared" si="2965"/>
        <v>0</v>
      </c>
      <c r="AG904" s="896">
        <f t="shared" si="2965"/>
        <v>0</v>
      </c>
      <c r="AH904" s="896">
        <f t="shared" si="2965"/>
        <v>0</v>
      </c>
      <c r="AI904" s="896">
        <f t="shared" si="2965"/>
        <v>0</v>
      </c>
      <c r="AJ904" s="896">
        <f t="shared" si="2965"/>
        <v>0</v>
      </c>
      <c r="AK904" s="896">
        <f t="shared" si="2965"/>
        <v>0</v>
      </c>
      <c r="AL904" s="896">
        <f t="shared" si="2965"/>
        <v>0</v>
      </c>
      <c r="AM904" s="895"/>
      <c r="AN904" s="896">
        <f t="shared" ref="AN904:BE904" si="2966">SUM(AN72)</f>
        <v>0</v>
      </c>
      <c r="AO904" s="896">
        <f t="shared" si="2966"/>
        <v>0</v>
      </c>
      <c r="AP904" s="896">
        <f t="shared" si="2966"/>
        <v>0</v>
      </c>
      <c r="AQ904" s="896">
        <f t="shared" si="2966"/>
        <v>0</v>
      </c>
      <c r="AR904" s="896">
        <f t="shared" si="2966"/>
        <v>0</v>
      </c>
      <c r="AS904" s="896">
        <f t="shared" si="2966"/>
        <v>0</v>
      </c>
      <c r="AT904" s="896">
        <f t="shared" si="2966"/>
        <v>0</v>
      </c>
      <c r="AU904" s="896">
        <f t="shared" si="2966"/>
        <v>0</v>
      </c>
      <c r="AV904" s="896">
        <f t="shared" si="2966"/>
        <v>0</v>
      </c>
      <c r="AW904" s="896">
        <f t="shared" si="2966"/>
        <v>0</v>
      </c>
      <c r="AX904" s="896">
        <f t="shared" si="2966"/>
        <v>0</v>
      </c>
      <c r="AY904" s="896">
        <f t="shared" si="2966"/>
        <v>0</v>
      </c>
      <c r="AZ904" s="896">
        <f t="shared" si="2966"/>
        <v>0</v>
      </c>
      <c r="BA904" s="896">
        <f t="shared" si="2966"/>
        <v>0</v>
      </c>
      <c r="BB904" s="896">
        <f t="shared" si="2966"/>
        <v>0</v>
      </c>
      <c r="BC904" s="896">
        <f t="shared" si="2966"/>
        <v>0</v>
      </c>
      <c r="BD904" s="896">
        <f t="shared" si="2966"/>
        <v>0</v>
      </c>
      <c r="BE904" s="896">
        <f t="shared" si="2966"/>
        <v>0</v>
      </c>
      <c r="BF904" s="895"/>
      <c r="BG904" s="896">
        <f t="shared" ref="BG904:BX904" si="2967">SUM(BG72)</f>
        <v>0</v>
      </c>
      <c r="BH904" s="896">
        <f t="shared" si="2967"/>
        <v>0</v>
      </c>
      <c r="BI904" s="896">
        <f t="shared" si="2967"/>
        <v>0</v>
      </c>
      <c r="BJ904" s="896">
        <f t="shared" si="2967"/>
        <v>0</v>
      </c>
      <c r="BK904" s="896">
        <f t="shared" si="2967"/>
        <v>0</v>
      </c>
      <c r="BL904" s="896">
        <f t="shared" si="2967"/>
        <v>0</v>
      </c>
      <c r="BM904" s="896">
        <f t="shared" si="2967"/>
        <v>0</v>
      </c>
      <c r="BN904" s="896">
        <f t="shared" si="2967"/>
        <v>0</v>
      </c>
      <c r="BO904" s="896">
        <f t="shared" si="2967"/>
        <v>0</v>
      </c>
      <c r="BP904" s="896">
        <f t="shared" si="2967"/>
        <v>0</v>
      </c>
      <c r="BQ904" s="896">
        <f t="shared" si="2967"/>
        <v>0</v>
      </c>
      <c r="BR904" s="896">
        <f t="shared" si="2967"/>
        <v>0</v>
      </c>
      <c r="BS904" s="896">
        <f t="shared" si="2967"/>
        <v>0</v>
      </c>
      <c r="BT904" s="896">
        <f t="shared" si="2967"/>
        <v>0</v>
      </c>
      <c r="BU904" s="896">
        <f t="shared" si="2967"/>
        <v>0</v>
      </c>
      <c r="BV904" s="896">
        <f t="shared" si="2967"/>
        <v>0</v>
      </c>
      <c r="BW904" s="896">
        <f t="shared" si="2967"/>
        <v>0</v>
      </c>
      <c r="BX904" s="896">
        <f t="shared" si="2967"/>
        <v>0</v>
      </c>
      <c r="BY904" s="895"/>
      <c r="BZ904" s="896">
        <f>SUM(BZ72)</f>
        <v>0</v>
      </c>
      <c r="CA904" s="896">
        <f>SUM(CA72)</f>
        <v>0</v>
      </c>
      <c r="CB904" s="896">
        <f>SUM(CB72)</f>
        <v>0</v>
      </c>
      <c r="CC904" s="896">
        <f>SUM(CC72)</f>
        <v>0</v>
      </c>
      <c r="CD904" s="698">
        <f t="shared" ref="CD904:CD918" si="2968">IF(DR904&lt;3,"",(SUM(B904:S904)-MIN(B904:S904)-MAX(B904:S904))/(DR904-2))</f>
        <v>0</v>
      </c>
      <c r="CE904" s="698">
        <f t="shared" ref="CE904:CE918" si="2969">IF(DS904&lt;3,"",(SUM(U904:AL904)-MIN(U904:AL904)-MAX(U904:AL904))/(DS904-2))</f>
        <v>0</v>
      </c>
      <c r="CF904" s="698">
        <f t="shared" ref="CF904:CF918" si="2970">IF(DT904&lt;3,"",(SUM(AN904:BE904)-MIN(AN904:BE904)-MAX(AN904:BE904))/(DT904-2))</f>
        <v>0</v>
      </c>
      <c r="CG904" s="698">
        <f t="shared" ref="CG904:CG918" si="2971">IF(DU904&lt;3,"",(SUM(BG904:BX904)-MIN(BG904:BX904)-MAX(BG904:BX904))/(DU904-2))</f>
        <v>0</v>
      </c>
      <c r="CH904" s="1371">
        <f t="shared" ref="CH904:CH918" si="2972">IF($CH$4=$CD$4,IF(OR(-FLOOR(((18-COUNT($B904:$S904))/2),1)+CH$7&lt;1,-FLOOR(((18-COUNT($B904:$S904))/2),1)+CH$7&gt;COUNT($B904:$S904)),"",LARGE($B904:$S904,-FLOOR(((18-COUNT($B904:$S904))/2),1)+CH$7)),IF(OR(-FLOOR(((18-COUNT($AN904:$BE904))/2),1)+CH$7&lt;1,-FLOOR(((18-COUNT($AN904:$BE904))/2),1)+CH$7&gt;COUNT($AN904:$BE904)),"",LARGE($AN904:$BE904,-FLOOR(((18-COUNT($AN904:$BE904))/2),1)+CH$7)))</f>
        <v>0</v>
      </c>
      <c r="CI904" s="1372">
        <f t="shared" ref="CI904:CI918" si="2973">IF($CH$4=$CD$4,IF(OR(-FLOOR(((18-COUNT($B904:$S904))/2),1)+CI$7&lt;1,-FLOOR(((18-COUNT($B904:$S904))/2),1)+CI$7&gt;COUNT($B904:$S904)),"",LARGE($B904:$S904,-FLOOR(((18-COUNT($B904:$S904))/2),1)+CI$7)),IF(OR(-FLOOR(((18-COUNT($AN904:$BE904))/2),1)+CI$7&lt;1,-FLOOR(((18-COUNT($AN904:$BE904))/2),1)+CI$7&gt;COUNT($AN904:$BE904)),"",LARGE($AN904:$BE904,-FLOOR(((18-COUNT($AN904:$BE904))/2),1)+CI$7)))</f>
        <v>0</v>
      </c>
      <c r="CJ904" s="1373">
        <f t="shared" ref="CJ904:CJ918" si="2974">IF($CH$4=$CD$4,IF(OR(-FLOOR(((18-COUNT($B904:$S904))/2),1)+CJ$7&lt;1,-FLOOR(((18-COUNT($B904:$S904))/2),1)+CJ$7&gt;COUNT($B904:$S904)),"",LARGE($B904:$S904,-FLOOR(((18-COUNT($B904:$S904))/2),1)+CJ$7)),IF(OR(-FLOOR(((18-COUNT($AN904:$BE904))/2),1)+CJ$7&lt;1,-FLOOR(((18-COUNT($AN904:$BE904))/2),1)+CJ$7&gt;COUNT($AN904:$BE904)),"",LARGE($AN904:$BE904,-FLOOR(((18-COUNT($AN904:$BE904))/2),1)+CJ$7)))</f>
        <v>0</v>
      </c>
      <c r="CK904" s="1373">
        <f t="shared" ref="CK904:CK918" si="2975">IF($CH$4=$CD$4,IF(OR(-FLOOR(((18-COUNT($B904:$S904))/2),1)+CK$7&lt;1,-FLOOR(((18-COUNT($B904:$S904))/2),1)+CK$7&gt;COUNT($B904:$S904)),"",LARGE($B904:$S904,-FLOOR(((18-COUNT($B904:$S904))/2),1)+CK$7)),IF(OR(-FLOOR(((18-COUNT($AN904:$BE904))/2),1)+CK$7&lt;1,-FLOOR(((18-COUNT($AN904:$BE904))/2),1)+CK$7&gt;COUNT($AN904:$BE904)),"",LARGE($AN904:$BE904,-FLOOR(((18-COUNT($AN904:$BE904))/2),1)+CK$7)))</f>
        <v>0</v>
      </c>
      <c r="CL904" s="1373">
        <f t="shared" ref="CL904:CL918" si="2976">IF($CH$4=$CD$4,IF(OR(-FLOOR(((18-COUNT($B904:$S904))/2),1)+CL$7&lt;1,-FLOOR(((18-COUNT($B904:$S904))/2),1)+CL$7&gt;COUNT($B904:$S904)),"",LARGE($B904:$S904,-FLOOR(((18-COUNT($B904:$S904))/2),1)+CL$7)),IF(OR(-FLOOR(((18-COUNT($AN904:$BE904))/2),1)+CL$7&lt;1,-FLOOR(((18-COUNT($AN904:$BE904))/2),1)+CL$7&gt;COUNT($AN904:$BE904)),"",LARGE($AN904:$BE904,-FLOOR(((18-COUNT($AN904:$BE904))/2),1)+CL$7)))</f>
        <v>0</v>
      </c>
      <c r="CM904" s="1373">
        <f t="shared" ref="CM904:CM918" si="2977">IF($CH$4=$CD$4,IF(OR(-FLOOR(((18-COUNT($B904:$S904))/2),1)+CM$7&lt;1,-FLOOR(((18-COUNT($B904:$S904))/2),1)+CM$7&gt;COUNT($B904:$S904)),"",LARGE($B904:$S904,-FLOOR(((18-COUNT($B904:$S904))/2),1)+CM$7)),IF(OR(-FLOOR(((18-COUNT($AN904:$BE904))/2),1)+CM$7&lt;1,-FLOOR(((18-COUNT($AN904:$BE904))/2),1)+CM$7&gt;COUNT($AN904:$BE904)),"",LARGE($AN904:$BE904,-FLOOR(((18-COUNT($AN904:$BE904))/2),1)+CM$7)))</f>
        <v>0</v>
      </c>
      <c r="CN904" s="1373">
        <f t="shared" ref="CN904:CN918" si="2978">IF($CH$4=$CD$4,IF(OR(-FLOOR(((18-COUNT($B904:$S904))/2),1)+CN$7&lt;1,-FLOOR(((18-COUNT($B904:$S904))/2),1)+CN$7&gt;COUNT($B904:$S904)),"",LARGE($B904:$S904,-FLOOR(((18-COUNT($B904:$S904))/2),1)+CN$7)),IF(OR(-FLOOR(((18-COUNT($AN904:$BE904))/2),1)+CN$7&lt;1,-FLOOR(((18-COUNT($AN904:$BE904))/2),1)+CN$7&gt;COUNT($AN904:$BE904)),"",LARGE($AN904:$BE904,-FLOOR(((18-COUNT($AN904:$BE904))/2),1)+CN$7)))</f>
        <v>0</v>
      </c>
      <c r="CO904" s="1374">
        <f t="shared" ref="CO904:CO918" si="2979">IF($CH$4=$CD$4,IF(OR(-FLOOR(((18-COUNT($B904:$S904))/2),1)+CO$7&lt;1,-FLOOR(((18-COUNT($B904:$S904))/2),1)+CO$7&gt;COUNT($B904:$S904)),"",LARGE($B904:$S904,-FLOOR(((18-COUNT($B904:$S904))/2),1)+CO$7)),IF(OR(-FLOOR(((18-COUNT($AN904:$BE904))/2),1)+CO$7&lt;1,-FLOOR(((18-COUNT($AN904:$BE904))/2),1)+CO$7&gt;COUNT($AN904:$BE904)),"",LARGE($AN904:$BE904,-FLOOR(((18-COUNT($AN904:$BE904))/2),1)+CO$7)))</f>
        <v>0</v>
      </c>
      <c r="CP904" s="1374">
        <f t="shared" ref="CP904:CP918" si="2980">IF($CH$4=$CD$4,IF(OR(-FLOOR(((18-COUNT($B904:$S904))/2),1)+CP$7&lt;1,-FLOOR(((18-COUNT($B904:$S904))/2),1)+CP$7&gt;COUNT($B904:$S904)),"",LARGE($B904:$S904,-FLOOR(((18-COUNT($B904:$S904))/2),1)+CP$7)),IF(OR(-FLOOR(((18-COUNT($AN904:$BE904))/2),1)+CP$7&lt;1,-FLOOR(((18-COUNT($AN904:$BE904))/2),1)+CP$7&gt;COUNT($AN904:$BE904)),"",LARGE($AN904:$BE904,-FLOOR(((18-COUNT($AN904:$BE904))/2),1)+CP$7)))</f>
        <v>0</v>
      </c>
      <c r="CQ904" s="1374">
        <f t="shared" ref="CQ904:CQ918" si="2981">IF($CH$4=$CD$4,IF(OR(-FLOOR(((18-COUNT($B904:$S904))/2),1)+CQ$7&lt;1,-FLOOR(((18-COUNT($B904:$S904))/2),1)+CQ$7&gt;COUNT($B904:$S904)),"",LARGE($B904:$S904,-FLOOR(((18-COUNT($B904:$S904))/2),1)+CQ$7)),IF(OR(-FLOOR(((18-COUNT($AN904:$BE904))/2),1)+CQ$7&lt;1,-FLOOR(((18-COUNT($AN904:$BE904))/2),1)+CQ$7&gt;COUNT($AN904:$BE904)),"",LARGE($AN904:$BE904,-FLOOR(((18-COUNT($AN904:$BE904))/2),1)+CQ$7)))</f>
        <v>0</v>
      </c>
      <c r="CR904" s="1374">
        <f t="shared" ref="CR904:CR918" si="2982">IF($CH$4=$CD$4,IF(OR(-FLOOR(((18-COUNT($B904:$S904))/2),1)+CR$7&lt;1,-FLOOR(((18-COUNT($B904:$S904))/2),1)+CR$7&gt;COUNT($B904:$S904)),"",LARGE($B904:$S904,-FLOOR(((18-COUNT($B904:$S904))/2),1)+CR$7)),IF(OR(-FLOOR(((18-COUNT($AN904:$BE904))/2),1)+CR$7&lt;1,-FLOOR(((18-COUNT($AN904:$BE904))/2),1)+CR$7&gt;COUNT($AN904:$BE904)),"",LARGE($AN904:$BE904,-FLOOR(((18-COUNT($AN904:$BE904))/2),1)+CR$7)))</f>
        <v>0</v>
      </c>
      <c r="CS904" s="1373">
        <f t="shared" ref="CS904:CS918" si="2983">IF($CH$4=$CD$4,IF(OR(-FLOOR(((18-COUNT($B904:$S904))/2),1)+CS$7&lt;1,-FLOOR(((18-COUNT($B904:$S904))/2),1)+CS$7&gt;COUNT($B904:$S904)),"",LARGE($B904:$S904,-FLOOR(((18-COUNT($B904:$S904))/2),1)+CS$7)),IF(OR(-FLOOR(((18-COUNT($AN904:$BE904))/2),1)+CS$7&lt;1,-FLOOR(((18-COUNT($AN904:$BE904))/2),1)+CS$7&gt;COUNT($AN904:$BE904)),"",LARGE($AN904:$BE904,-FLOOR(((18-COUNT($AN904:$BE904))/2),1)+CS$7)))</f>
        <v>0</v>
      </c>
      <c r="CT904" s="1373">
        <f t="shared" ref="CT904:CT918" si="2984">IF($CH$4=$CD$4,IF(OR(-FLOOR(((18-COUNT($B904:$S904))/2),1)+CT$7&lt;1,-FLOOR(((18-COUNT($B904:$S904))/2),1)+CT$7&gt;COUNT($B904:$S904)),"",LARGE($B904:$S904,-FLOOR(((18-COUNT($B904:$S904))/2),1)+CT$7)),IF(OR(-FLOOR(((18-COUNT($AN904:$BE904))/2),1)+CT$7&lt;1,-FLOOR(((18-COUNT($AN904:$BE904))/2),1)+CT$7&gt;COUNT($AN904:$BE904)),"",LARGE($AN904:$BE904,-FLOOR(((18-COUNT($AN904:$BE904))/2),1)+CT$7)))</f>
        <v>0</v>
      </c>
      <c r="CU904" s="1373">
        <f t="shared" ref="CU904:CU918" si="2985">IF($CH$4=$CD$4,IF(OR(-FLOOR(((18-COUNT($B904:$S904))/2),1)+CU$7&lt;1,-FLOOR(((18-COUNT($B904:$S904))/2),1)+CU$7&gt;COUNT($B904:$S904)),"",LARGE($B904:$S904,-FLOOR(((18-COUNT($B904:$S904))/2),1)+CU$7)),IF(OR(-FLOOR(((18-COUNT($AN904:$BE904))/2),1)+CU$7&lt;1,-FLOOR(((18-COUNT($AN904:$BE904))/2),1)+CU$7&gt;COUNT($AN904:$BE904)),"",LARGE($AN904:$BE904,-FLOOR(((18-COUNT($AN904:$BE904))/2),1)+CU$7)))</f>
        <v>0</v>
      </c>
      <c r="CV904" s="1373">
        <f t="shared" ref="CV904:CV918" si="2986">IF($CH$4=$CD$4,IF(OR(-FLOOR(((18-COUNT($B904:$S904))/2),1)+CV$7&lt;1,-FLOOR(((18-COUNT($B904:$S904))/2),1)+CV$7&gt;COUNT($B904:$S904)),"",LARGE($B904:$S904,-FLOOR(((18-COUNT($B904:$S904))/2),1)+CV$7)),IF(OR(-FLOOR(((18-COUNT($AN904:$BE904))/2),1)+CV$7&lt;1,-FLOOR(((18-COUNT($AN904:$BE904))/2),1)+CV$7&gt;COUNT($AN904:$BE904)),"",LARGE($AN904:$BE904,-FLOOR(((18-COUNT($AN904:$BE904))/2),1)+CV$7)))</f>
        <v>0</v>
      </c>
      <c r="CW904" s="1373">
        <f t="shared" ref="CW904:CW918" si="2987">IF($CH$4=$CD$4,IF(OR(-FLOOR(((18-COUNT($B904:$S904))/2),1)+CW$7&lt;1,-FLOOR(((18-COUNT($B904:$S904))/2),1)+CW$7&gt;COUNT($B904:$S904)),"",LARGE($B904:$S904,-FLOOR(((18-COUNT($B904:$S904))/2),1)+CW$7)),IF(OR(-FLOOR(((18-COUNT($AN904:$BE904))/2),1)+CW$7&lt;1,-FLOOR(((18-COUNT($AN904:$BE904))/2),1)+CW$7&gt;COUNT($AN904:$BE904)),"",LARGE($AN904:$BE904,-FLOOR(((18-COUNT($AN904:$BE904))/2),1)+CW$7)))</f>
        <v>0</v>
      </c>
      <c r="CX904" s="1372">
        <f t="shared" ref="CX904:CX918" si="2988">IF($CH$4=$CD$4,IF(OR(-FLOOR(((18-COUNT($B904:$S904))/2),1)+CX$7&lt;1,-FLOOR(((18-COUNT($B904:$S904))/2),1)+CX$7&gt;COUNT($B904:$S904)),"",LARGE($B904:$S904,-FLOOR(((18-COUNT($B904:$S904))/2),1)+CX$7)),IF(OR(-FLOOR(((18-COUNT($AN904:$BE904))/2),1)+CX$7&lt;1,-FLOOR(((18-COUNT($AN904:$BE904))/2),1)+CX$7&gt;COUNT($AN904:$BE904)),"",LARGE($AN904:$BE904,-FLOOR(((18-COUNT($AN904:$BE904))/2),1)+CX$7)))</f>
        <v>0</v>
      </c>
      <c r="CY904" s="1375">
        <f t="shared" ref="CY904:CY918" si="2989">IF($CH$4=$CD$4,IF(OR(-FLOOR(((18-COUNT($B904:$S904))/2),1)+CY$7&lt;1,-FLOOR(((18-COUNT($B904:$S904))/2),1)+CY$7&gt;COUNT($B904:$S904)),"",LARGE($B904:$S904,-FLOOR(((18-COUNT($B904:$S904))/2),1)+CY$7)),IF(OR(-FLOOR(((18-COUNT($AN904:$BE904))/2),1)+CY$7&lt;1,-FLOOR(((18-COUNT($AN904:$BE904))/2),1)+CY$7&gt;COUNT($AN904:$BE904)),"",LARGE($AN904:$BE904,-FLOOR(((18-COUNT($AN904:$BE904))/2),1)+CY$7)))</f>
        <v>0</v>
      </c>
      <c r="CZ904" s="532">
        <f t="shared" ref="CZ904:CZ918" si="2990">IF($CH$4=$CD$4,IF(OR(-FLOOR(((18-COUNT($U904:$AL904))/2),1)+CZ$7&lt;1,-FLOOR(((18-COUNT($U904:$AL904))/2),1)+CZ$7&gt;COUNT($U904:$AL904)),"",LARGE($U904:$AL904,-FLOOR(((18-COUNT($U904:$AL904))/2),1)+CZ$7)),IF(OR(-FLOOR(((18-COUNT($BG904:$BX904))/2),1)+CZ$7&lt;1,-FLOOR(((18-COUNT($BG904:$BX904))/2),1)+CZ$7&gt;COUNT($BG904:$BX904)),"",LARGE($BG904:$BX904,-FLOOR(((18-COUNT($BG904:$BX904))/2),1)+CZ$7)))</f>
        <v>0</v>
      </c>
      <c r="DA904" s="533">
        <f t="shared" ref="DA904:DA918" si="2991">IF($CH$4=$CD$4,IF(OR(-FLOOR(((18-COUNT($U904:$AL904))/2),1)+DA$7&lt;1,-FLOOR(((18-COUNT($U904:$AL904))/2),1)+DA$7&gt;COUNT($U904:$AL904)),"",LARGE($U904:$AL904,-FLOOR(((18-COUNT($U904:$AL904))/2),1)+DA$7)),IF(OR(-FLOOR(((18-COUNT($BG904:$BX904))/2),1)+DA$7&lt;1,-FLOOR(((18-COUNT($BG904:$BX904))/2),1)+DA$7&gt;COUNT($BG904:$BX904)),"",LARGE($BG904:$BX904,-FLOOR(((18-COUNT($BG904:$BX904))/2),1)+DA$7)))</f>
        <v>0</v>
      </c>
      <c r="DB904" s="534">
        <f t="shared" ref="DB904:DB918" si="2992">IF($CH$4=$CD$4,IF(OR(-FLOOR(((18-COUNT($U904:$AL904))/2),1)+DB$7&lt;1,-FLOOR(((18-COUNT($U904:$AL904))/2),1)+DB$7&gt;COUNT($U904:$AL904)),"",LARGE($U904:$AL904,-FLOOR(((18-COUNT($U904:$AL904))/2),1)+DB$7)),IF(OR(-FLOOR(((18-COUNT($BG904:$BX904))/2),1)+DB$7&lt;1,-FLOOR(((18-COUNT($BG904:$BX904))/2),1)+DB$7&gt;COUNT($BG904:$BX904)),"",LARGE($BG904:$BX904,-FLOOR(((18-COUNT($BG904:$BX904))/2),1)+DB$7)))</f>
        <v>0</v>
      </c>
      <c r="DC904" s="534">
        <f t="shared" ref="DC904:DC918" si="2993">IF($CH$4=$CD$4,IF(OR(-FLOOR(((18-COUNT($U904:$AL904))/2),1)+DC$7&lt;1,-FLOOR(((18-COUNT($U904:$AL904))/2),1)+DC$7&gt;COUNT($U904:$AL904)),"",LARGE($U904:$AL904,-FLOOR(((18-COUNT($U904:$AL904))/2),1)+DC$7)),IF(OR(-FLOOR(((18-COUNT($BG904:$BX904))/2),1)+DC$7&lt;1,-FLOOR(((18-COUNT($BG904:$BX904))/2),1)+DC$7&gt;COUNT($BG904:$BX904)),"",LARGE($BG904:$BX904,-FLOOR(((18-COUNT($BG904:$BX904))/2),1)+DC$7)))</f>
        <v>0</v>
      </c>
      <c r="DD904" s="534">
        <f t="shared" ref="DD904:DD918" si="2994">IF($CH$4=$CD$4,IF(OR(-FLOOR(((18-COUNT($U904:$AL904))/2),1)+DD$7&lt;1,-FLOOR(((18-COUNT($U904:$AL904))/2),1)+DD$7&gt;COUNT($U904:$AL904)),"",LARGE($U904:$AL904,-FLOOR(((18-COUNT($U904:$AL904))/2),1)+DD$7)),IF(OR(-FLOOR(((18-COUNT($BG904:$BX904))/2),1)+DD$7&lt;1,-FLOOR(((18-COUNT($BG904:$BX904))/2),1)+DD$7&gt;COUNT($BG904:$BX904)),"",LARGE($BG904:$BX904,-FLOOR(((18-COUNT($BG904:$BX904))/2),1)+DD$7)))</f>
        <v>0</v>
      </c>
      <c r="DE904" s="534">
        <f t="shared" ref="DE904:DE918" si="2995">IF($CH$4=$CD$4,IF(OR(-FLOOR(((18-COUNT($U904:$AL904))/2),1)+DE$7&lt;1,-FLOOR(((18-COUNT($U904:$AL904))/2),1)+DE$7&gt;COUNT($U904:$AL904)),"",LARGE($U904:$AL904,-FLOOR(((18-COUNT($U904:$AL904))/2),1)+DE$7)),IF(OR(-FLOOR(((18-COUNT($BG904:$BX904))/2),1)+DE$7&lt;1,-FLOOR(((18-COUNT($BG904:$BX904))/2),1)+DE$7&gt;COUNT($BG904:$BX904)),"",LARGE($BG904:$BX904,-FLOOR(((18-COUNT($BG904:$BX904))/2),1)+DE$7)))</f>
        <v>0</v>
      </c>
      <c r="DF904" s="534">
        <f t="shared" ref="DF904:DF918" si="2996">IF($CH$4=$CD$4,IF(OR(-FLOOR(((18-COUNT($U904:$AL904))/2),1)+DF$7&lt;1,-FLOOR(((18-COUNT($U904:$AL904))/2),1)+DF$7&gt;COUNT($U904:$AL904)),"",LARGE($U904:$AL904,-FLOOR(((18-COUNT($U904:$AL904))/2),1)+DF$7)),IF(OR(-FLOOR(((18-COUNT($BG904:$BX904))/2),1)+DF$7&lt;1,-FLOOR(((18-COUNT($BG904:$BX904))/2),1)+DF$7&gt;COUNT($BG904:$BX904)),"",LARGE($BG904:$BX904,-FLOOR(((18-COUNT($BG904:$BX904))/2),1)+DF$7)))</f>
        <v>0</v>
      </c>
      <c r="DG904" s="535">
        <f t="shared" ref="DG904:DG918" si="2997">IF($CH$4=$CD$4,IF(OR(-FLOOR(((18-COUNT($U904:$AL904))/2),1)+DG$7&lt;1,-FLOOR(((18-COUNT($U904:$AL904))/2),1)+DG$7&gt;COUNT($U904:$AL904)),"",LARGE($U904:$AL904,-FLOOR(((18-COUNT($U904:$AL904))/2),1)+DG$7)),IF(OR(-FLOOR(((18-COUNT($BG904:$BX904))/2),1)+DG$7&lt;1,-FLOOR(((18-COUNT($BG904:$BX904))/2),1)+DG$7&gt;COUNT($BG904:$BX904)),"",LARGE($BG904:$BX904,-FLOOR(((18-COUNT($BG904:$BX904))/2),1)+DG$7)))</f>
        <v>0</v>
      </c>
      <c r="DH904" s="535">
        <f t="shared" ref="DH904:DH918" si="2998">IF($CH$4=$CD$4,IF(OR(-FLOOR(((18-COUNT($U904:$AL904))/2),1)+DH$7&lt;1,-FLOOR(((18-COUNT($U904:$AL904))/2),1)+DH$7&gt;COUNT($U904:$AL904)),"",LARGE($U904:$AL904,-FLOOR(((18-COUNT($U904:$AL904))/2),1)+DH$7)),IF(OR(-FLOOR(((18-COUNT($BG904:$BX904))/2),1)+DH$7&lt;1,-FLOOR(((18-COUNT($BG904:$BX904))/2),1)+DH$7&gt;COUNT($BG904:$BX904)),"",LARGE($BG904:$BX904,-FLOOR(((18-COUNT($BG904:$BX904))/2),1)+DH$7)))</f>
        <v>0</v>
      </c>
      <c r="DI904" s="535">
        <f t="shared" ref="DI904:DI918" si="2999">IF($CH$4=$CD$4,IF(OR(-FLOOR(((18-COUNT($U904:$AL904))/2),1)+DI$7&lt;1,-FLOOR(((18-COUNT($U904:$AL904))/2),1)+DI$7&gt;COUNT($U904:$AL904)),"",LARGE($U904:$AL904,-FLOOR(((18-COUNT($U904:$AL904))/2),1)+DI$7)),IF(OR(-FLOOR(((18-COUNT($BG904:$BX904))/2),1)+DI$7&lt;1,-FLOOR(((18-COUNT($BG904:$BX904))/2),1)+DI$7&gt;COUNT($BG904:$BX904)),"",LARGE($BG904:$BX904,-FLOOR(((18-COUNT($BG904:$BX904))/2),1)+DI$7)))</f>
        <v>0</v>
      </c>
      <c r="DJ904" s="535">
        <f t="shared" ref="DJ904:DJ918" si="3000">IF($CH$4=$CD$4,IF(OR(-FLOOR(((18-COUNT($U904:$AL904))/2),1)+DJ$7&lt;1,-FLOOR(((18-COUNT($U904:$AL904))/2),1)+DJ$7&gt;COUNT($U904:$AL904)),"",LARGE($U904:$AL904,-FLOOR(((18-COUNT($U904:$AL904))/2),1)+DJ$7)),IF(OR(-FLOOR(((18-COUNT($BG904:$BX904))/2),1)+DJ$7&lt;1,-FLOOR(((18-COUNT($BG904:$BX904))/2),1)+DJ$7&gt;COUNT($BG904:$BX904)),"",LARGE($BG904:$BX904,-FLOOR(((18-COUNT($BG904:$BX904))/2),1)+DJ$7)))</f>
        <v>0</v>
      </c>
      <c r="DK904" s="534">
        <f t="shared" ref="DK904:DK918" si="3001">IF($CH$4=$CD$4,IF(OR(-FLOOR(((18-COUNT($U904:$AL904))/2),1)+DK$7&lt;1,-FLOOR(((18-COUNT($U904:$AL904))/2),1)+DK$7&gt;COUNT($U904:$AL904)),"",LARGE($U904:$AL904,-FLOOR(((18-COUNT($U904:$AL904))/2),1)+DK$7)),IF(OR(-FLOOR(((18-COUNT($BG904:$BX904))/2),1)+DK$7&lt;1,-FLOOR(((18-COUNT($BG904:$BX904))/2),1)+DK$7&gt;COUNT($BG904:$BX904)),"",LARGE($BG904:$BX904,-FLOOR(((18-COUNT($BG904:$BX904))/2),1)+DK$7)))</f>
        <v>0</v>
      </c>
      <c r="DL904" s="534">
        <f t="shared" ref="DL904:DL918" si="3002">IF($CH$4=$CD$4,IF(OR(-FLOOR(((18-COUNT($U904:$AL904))/2),1)+DL$7&lt;1,-FLOOR(((18-COUNT($U904:$AL904))/2),1)+DL$7&gt;COUNT($U904:$AL904)),"",LARGE($U904:$AL904,-FLOOR(((18-COUNT($U904:$AL904))/2),1)+DL$7)),IF(OR(-FLOOR(((18-COUNT($BG904:$BX904))/2),1)+DL$7&lt;1,-FLOOR(((18-COUNT($BG904:$BX904))/2),1)+DL$7&gt;COUNT($BG904:$BX904)),"",LARGE($BG904:$BX904,-FLOOR(((18-COUNT($BG904:$BX904))/2),1)+DL$7)))</f>
        <v>0</v>
      </c>
      <c r="DM904" s="534">
        <f t="shared" ref="DM904:DM918" si="3003">IF($CH$4=$CD$4,IF(OR(-FLOOR(((18-COUNT($U904:$AL904))/2),1)+DM$7&lt;1,-FLOOR(((18-COUNT($U904:$AL904))/2),1)+DM$7&gt;COUNT($U904:$AL904)),"",LARGE($U904:$AL904,-FLOOR(((18-COUNT($U904:$AL904))/2),1)+DM$7)),IF(OR(-FLOOR(((18-COUNT($BG904:$BX904))/2),1)+DM$7&lt;1,-FLOOR(((18-COUNT($BG904:$BX904))/2),1)+DM$7&gt;COUNT($BG904:$BX904)),"",LARGE($BG904:$BX904,-FLOOR(((18-COUNT($BG904:$BX904))/2),1)+DM$7)))</f>
        <v>0</v>
      </c>
      <c r="DN904" s="534">
        <f t="shared" ref="DN904:DN918" si="3004">IF($CH$4=$CD$4,IF(OR(-FLOOR(((18-COUNT($U904:$AL904))/2),1)+DN$7&lt;1,-FLOOR(((18-COUNT($U904:$AL904))/2),1)+DN$7&gt;COUNT($U904:$AL904)),"",LARGE($U904:$AL904,-FLOOR(((18-COUNT($U904:$AL904))/2),1)+DN$7)),IF(OR(-FLOOR(((18-COUNT($BG904:$BX904))/2),1)+DN$7&lt;1,-FLOOR(((18-COUNT($BG904:$BX904))/2),1)+DN$7&gt;COUNT($BG904:$BX904)),"",LARGE($BG904:$BX904,-FLOOR(((18-COUNT($BG904:$BX904))/2),1)+DN$7)))</f>
        <v>0</v>
      </c>
      <c r="DO904" s="534">
        <f t="shared" ref="DO904:DO918" si="3005">IF($CH$4=$CD$4,IF(OR(-FLOOR(((18-COUNT($U904:$AL904))/2),1)+DO$7&lt;1,-FLOOR(((18-COUNT($U904:$AL904))/2),1)+DO$7&gt;COUNT($U904:$AL904)),"",LARGE($U904:$AL904,-FLOOR(((18-COUNT($U904:$AL904))/2),1)+DO$7)),IF(OR(-FLOOR(((18-COUNT($BG904:$BX904))/2),1)+DO$7&lt;1,-FLOOR(((18-COUNT($BG904:$BX904))/2),1)+DO$7&gt;COUNT($BG904:$BX904)),"",LARGE($BG904:$BX904,-FLOOR(((18-COUNT($BG904:$BX904))/2),1)+DO$7)))</f>
        <v>0</v>
      </c>
      <c r="DP904" s="533">
        <f t="shared" ref="DP904:DP918" si="3006">IF($CH$4=$CD$4,IF(OR(-FLOOR(((18-COUNT($U904:$AL904))/2),1)+DP$7&lt;1,-FLOOR(((18-COUNT($U904:$AL904))/2),1)+DP$7&gt;COUNT($U904:$AL904)),"",LARGE($U904:$AL904,-FLOOR(((18-COUNT($U904:$AL904))/2),1)+DP$7)),IF(OR(-FLOOR(((18-COUNT($BG904:$BX904))/2),1)+DP$7&lt;1,-FLOOR(((18-COUNT($BG904:$BX904))/2),1)+DP$7&gt;COUNT($BG904:$BX904)),"",LARGE($BG904:$BX904,-FLOOR(((18-COUNT($BG904:$BX904))/2),1)+DP$7)))</f>
        <v>0</v>
      </c>
      <c r="DQ904" s="532">
        <f t="shared" ref="DQ904:DQ918" si="3007">IF($CH$4=$CD$4,IF(OR(-FLOOR(((18-COUNT($U904:$AL904))/2),1)+DQ$7&lt;1,-FLOOR(((18-COUNT($U904:$AL904))/2),1)+DQ$7&gt;COUNT($U904:$AL904)),"",LARGE($U904:$AL904,-FLOOR(((18-COUNT($U904:$AL904))/2),1)+DQ$7)),IF(OR(-FLOOR(((18-COUNT($BG904:$BX904))/2),1)+DQ$7&lt;1,-FLOOR(((18-COUNT($BG904:$BX904))/2),1)+DQ$7&gt;COUNT($BG904:$BX904)),"",LARGE($BG904:$BX904,-FLOOR(((18-COUNT($BG904:$BX904))/2),1)+DQ$7)))</f>
        <v>0</v>
      </c>
      <c r="DR904" s="753">
        <f t="shared" ref="DR904:DR918" si="3008">COUNT(B904:S904)</f>
        <v>18</v>
      </c>
      <c r="DS904" s="111">
        <f t="shared" ref="DS904:DS918" si="3009">COUNT(U904:AL904)</f>
        <v>18</v>
      </c>
      <c r="DT904" s="111">
        <f t="shared" ref="DT904:DT918" si="3010">COUNT(AN904:BE904)</f>
        <v>18</v>
      </c>
      <c r="DU904" s="111">
        <f t="shared" ref="DU904:DU918" si="3011">COUNT(BG904:BX904)</f>
        <v>18</v>
      </c>
      <c r="DV904" s="602"/>
      <c r="DW904" s="719"/>
      <c r="DX904" s="719"/>
      <c r="DY904" s="719"/>
      <c r="DZ904" s="719"/>
      <c r="EA904" s="719"/>
      <c r="EB904" s="719"/>
      <c r="EC904" s="719"/>
      <c r="ED904" s="917"/>
      <c r="EE904" s="603"/>
    </row>
    <row r="905" spans="1:135" s="604" customFormat="1" ht="15.75" customHeight="1">
      <c r="A905" s="718" t="s">
        <v>500</v>
      </c>
      <c r="B905" s="896">
        <f t="shared" ref="B905:S905" si="3012">SUM(B80)</f>
        <v>0</v>
      </c>
      <c r="C905" s="896">
        <f t="shared" si="3012"/>
        <v>0</v>
      </c>
      <c r="D905" s="896">
        <f t="shared" si="3012"/>
        <v>0</v>
      </c>
      <c r="E905" s="896">
        <f t="shared" si="3012"/>
        <v>0</v>
      </c>
      <c r="F905" s="896">
        <f t="shared" si="3012"/>
        <v>0</v>
      </c>
      <c r="G905" s="896">
        <f t="shared" si="3012"/>
        <v>0</v>
      </c>
      <c r="H905" s="896">
        <f t="shared" si="3012"/>
        <v>0</v>
      </c>
      <c r="I905" s="896">
        <f t="shared" si="3012"/>
        <v>0</v>
      </c>
      <c r="J905" s="896">
        <f t="shared" si="3012"/>
        <v>0</v>
      </c>
      <c r="K905" s="896">
        <f t="shared" si="3012"/>
        <v>0</v>
      </c>
      <c r="L905" s="896">
        <f t="shared" si="3012"/>
        <v>0</v>
      </c>
      <c r="M905" s="896">
        <f t="shared" si="3012"/>
        <v>0</v>
      </c>
      <c r="N905" s="896">
        <f t="shared" si="3012"/>
        <v>0</v>
      </c>
      <c r="O905" s="896">
        <f t="shared" si="3012"/>
        <v>0</v>
      </c>
      <c r="P905" s="896">
        <f t="shared" si="3012"/>
        <v>0</v>
      </c>
      <c r="Q905" s="896">
        <f t="shared" si="3012"/>
        <v>0</v>
      </c>
      <c r="R905" s="896">
        <f t="shared" si="3012"/>
        <v>0</v>
      </c>
      <c r="S905" s="896">
        <f t="shared" si="3012"/>
        <v>0</v>
      </c>
      <c r="T905" s="895"/>
      <c r="U905" s="896">
        <f t="shared" ref="U905:AL905" si="3013">SUM(U80)</f>
        <v>0</v>
      </c>
      <c r="V905" s="896">
        <f t="shared" si="3013"/>
        <v>0</v>
      </c>
      <c r="W905" s="896">
        <f t="shared" si="3013"/>
        <v>0</v>
      </c>
      <c r="X905" s="896">
        <f t="shared" si="3013"/>
        <v>0</v>
      </c>
      <c r="Y905" s="896">
        <f t="shared" si="3013"/>
        <v>0</v>
      </c>
      <c r="Z905" s="896">
        <f t="shared" si="3013"/>
        <v>0</v>
      </c>
      <c r="AA905" s="896">
        <f t="shared" si="3013"/>
        <v>0</v>
      </c>
      <c r="AB905" s="896">
        <f t="shared" si="3013"/>
        <v>0</v>
      </c>
      <c r="AC905" s="896">
        <f t="shared" si="3013"/>
        <v>0</v>
      </c>
      <c r="AD905" s="896">
        <f t="shared" si="3013"/>
        <v>0</v>
      </c>
      <c r="AE905" s="896">
        <f t="shared" si="3013"/>
        <v>0</v>
      </c>
      <c r="AF905" s="896">
        <f t="shared" si="3013"/>
        <v>0</v>
      </c>
      <c r="AG905" s="896">
        <f t="shared" si="3013"/>
        <v>0</v>
      </c>
      <c r="AH905" s="896">
        <f t="shared" si="3013"/>
        <v>0</v>
      </c>
      <c r="AI905" s="896">
        <f t="shared" si="3013"/>
        <v>0</v>
      </c>
      <c r="AJ905" s="896">
        <f t="shared" si="3013"/>
        <v>0</v>
      </c>
      <c r="AK905" s="896">
        <f t="shared" si="3013"/>
        <v>0</v>
      </c>
      <c r="AL905" s="896">
        <f t="shared" si="3013"/>
        <v>0</v>
      </c>
      <c r="AM905" s="895"/>
      <c r="AN905" s="896">
        <f t="shared" ref="AN905:BE905" si="3014">SUM(AN80)</f>
        <v>0</v>
      </c>
      <c r="AO905" s="896">
        <f t="shared" si="3014"/>
        <v>0</v>
      </c>
      <c r="AP905" s="896">
        <f t="shared" si="3014"/>
        <v>0</v>
      </c>
      <c r="AQ905" s="896">
        <f t="shared" si="3014"/>
        <v>0</v>
      </c>
      <c r="AR905" s="896">
        <f t="shared" si="3014"/>
        <v>0</v>
      </c>
      <c r="AS905" s="896">
        <f t="shared" si="3014"/>
        <v>0</v>
      </c>
      <c r="AT905" s="896">
        <f t="shared" si="3014"/>
        <v>0</v>
      </c>
      <c r="AU905" s="896">
        <f t="shared" si="3014"/>
        <v>0</v>
      </c>
      <c r="AV905" s="896">
        <f t="shared" si="3014"/>
        <v>0</v>
      </c>
      <c r="AW905" s="896">
        <f t="shared" si="3014"/>
        <v>0</v>
      </c>
      <c r="AX905" s="896">
        <f t="shared" si="3014"/>
        <v>0</v>
      </c>
      <c r="AY905" s="896">
        <f t="shared" si="3014"/>
        <v>0</v>
      </c>
      <c r="AZ905" s="896">
        <f t="shared" si="3014"/>
        <v>0</v>
      </c>
      <c r="BA905" s="896">
        <f t="shared" si="3014"/>
        <v>0</v>
      </c>
      <c r="BB905" s="896">
        <f t="shared" si="3014"/>
        <v>0</v>
      </c>
      <c r="BC905" s="896">
        <f t="shared" si="3014"/>
        <v>0</v>
      </c>
      <c r="BD905" s="896">
        <f t="shared" si="3014"/>
        <v>0</v>
      </c>
      <c r="BE905" s="896">
        <f t="shared" si="3014"/>
        <v>0</v>
      </c>
      <c r="BF905" s="895"/>
      <c r="BG905" s="896">
        <f t="shared" ref="BG905:BX905" si="3015">SUM(BG80)</f>
        <v>0</v>
      </c>
      <c r="BH905" s="896">
        <f t="shared" si="3015"/>
        <v>0</v>
      </c>
      <c r="BI905" s="896">
        <f t="shared" si="3015"/>
        <v>0</v>
      </c>
      <c r="BJ905" s="896">
        <f t="shared" si="3015"/>
        <v>0</v>
      </c>
      <c r="BK905" s="896">
        <f t="shared" si="3015"/>
        <v>0</v>
      </c>
      <c r="BL905" s="896">
        <f t="shared" si="3015"/>
        <v>0</v>
      </c>
      <c r="BM905" s="896">
        <f t="shared" si="3015"/>
        <v>0</v>
      </c>
      <c r="BN905" s="896">
        <f t="shared" si="3015"/>
        <v>0</v>
      </c>
      <c r="BO905" s="896">
        <f t="shared" si="3015"/>
        <v>0</v>
      </c>
      <c r="BP905" s="896">
        <f t="shared" si="3015"/>
        <v>0</v>
      </c>
      <c r="BQ905" s="896">
        <f t="shared" si="3015"/>
        <v>0</v>
      </c>
      <c r="BR905" s="896">
        <f t="shared" si="3015"/>
        <v>0</v>
      </c>
      <c r="BS905" s="896">
        <f t="shared" si="3015"/>
        <v>0</v>
      </c>
      <c r="BT905" s="896">
        <f t="shared" si="3015"/>
        <v>0</v>
      </c>
      <c r="BU905" s="896">
        <f t="shared" si="3015"/>
        <v>0</v>
      </c>
      <c r="BV905" s="896">
        <f t="shared" si="3015"/>
        <v>0</v>
      </c>
      <c r="BW905" s="896">
        <f t="shared" si="3015"/>
        <v>0</v>
      </c>
      <c r="BX905" s="896">
        <f t="shared" si="3015"/>
        <v>0</v>
      </c>
      <c r="BY905" s="895"/>
      <c r="BZ905" s="896">
        <f>SUM(BZ80)</f>
        <v>0</v>
      </c>
      <c r="CA905" s="896">
        <f>SUM(CA80)</f>
        <v>0</v>
      </c>
      <c r="CB905" s="896">
        <f>SUM(CB80)</f>
        <v>0</v>
      </c>
      <c r="CC905" s="896">
        <f>SUM(CC80)</f>
        <v>0</v>
      </c>
      <c r="CD905" s="698">
        <f t="shared" si="2968"/>
        <v>0</v>
      </c>
      <c r="CE905" s="698">
        <f t="shared" si="2969"/>
        <v>0</v>
      </c>
      <c r="CF905" s="698">
        <f t="shared" si="2970"/>
        <v>0</v>
      </c>
      <c r="CG905" s="698">
        <f t="shared" si="2971"/>
        <v>0</v>
      </c>
      <c r="CH905" s="1371">
        <f t="shared" si="2972"/>
        <v>0</v>
      </c>
      <c r="CI905" s="1372">
        <f t="shared" si="2973"/>
        <v>0</v>
      </c>
      <c r="CJ905" s="1373">
        <f t="shared" si="2974"/>
        <v>0</v>
      </c>
      <c r="CK905" s="1373">
        <f t="shared" si="2975"/>
        <v>0</v>
      </c>
      <c r="CL905" s="1373">
        <f t="shared" si="2976"/>
        <v>0</v>
      </c>
      <c r="CM905" s="1373">
        <f t="shared" si="2977"/>
        <v>0</v>
      </c>
      <c r="CN905" s="1373">
        <f t="shared" si="2978"/>
        <v>0</v>
      </c>
      <c r="CO905" s="1374">
        <f t="shared" si="2979"/>
        <v>0</v>
      </c>
      <c r="CP905" s="1374">
        <f t="shared" si="2980"/>
        <v>0</v>
      </c>
      <c r="CQ905" s="1374">
        <f t="shared" si="2981"/>
        <v>0</v>
      </c>
      <c r="CR905" s="1374">
        <f t="shared" si="2982"/>
        <v>0</v>
      </c>
      <c r="CS905" s="1373">
        <f t="shared" si="2983"/>
        <v>0</v>
      </c>
      <c r="CT905" s="1373">
        <f t="shared" si="2984"/>
        <v>0</v>
      </c>
      <c r="CU905" s="1373">
        <f t="shared" si="2985"/>
        <v>0</v>
      </c>
      <c r="CV905" s="1373">
        <f t="shared" si="2986"/>
        <v>0</v>
      </c>
      <c r="CW905" s="1373">
        <f t="shared" si="2987"/>
        <v>0</v>
      </c>
      <c r="CX905" s="1372">
        <f t="shared" si="2988"/>
        <v>0</v>
      </c>
      <c r="CY905" s="1375">
        <f t="shared" si="2989"/>
        <v>0</v>
      </c>
      <c r="CZ905" s="532">
        <f t="shared" si="2990"/>
        <v>0</v>
      </c>
      <c r="DA905" s="533">
        <f t="shared" si="2991"/>
        <v>0</v>
      </c>
      <c r="DB905" s="534">
        <f t="shared" si="2992"/>
        <v>0</v>
      </c>
      <c r="DC905" s="534">
        <f t="shared" si="2993"/>
        <v>0</v>
      </c>
      <c r="DD905" s="534">
        <f t="shared" si="2994"/>
        <v>0</v>
      </c>
      <c r="DE905" s="534">
        <f t="shared" si="2995"/>
        <v>0</v>
      </c>
      <c r="DF905" s="534">
        <f t="shared" si="2996"/>
        <v>0</v>
      </c>
      <c r="DG905" s="535">
        <f t="shared" si="2997"/>
        <v>0</v>
      </c>
      <c r="DH905" s="535">
        <f t="shared" si="2998"/>
        <v>0</v>
      </c>
      <c r="DI905" s="535">
        <f t="shared" si="2999"/>
        <v>0</v>
      </c>
      <c r="DJ905" s="535">
        <f t="shared" si="3000"/>
        <v>0</v>
      </c>
      <c r="DK905" s="534">
        <f t="shared" si="3001"/>
        <v>0</v>
      </c>
      <c r="DL905" s="534">
        <f t="shared" si="3002"/>
        <v>0</v>
      </c>
      <c r="DM905" s="534">
        <f t="shared" si="3003"/>
        <v>0</v>
      </c>
      <c r="DN905" s="534">
        <f t="shared" si="3004"/>
        <v>0</v>
      </c>
      <c r="DO905" s="534">
        <f t="shared" si="3005"/>
        <v>0</v>
      </c>
      <c r="DP905" s="533">
        <f t="shared" si="3006"/>
        <v>0</v>
      </c>
      <c r="DQ905" s="532">
        <f t="shared" si="3007"/>
        <v>0</v>
      </c>
      <c r="DR905" s="753">
        <f t="shared" si="3008"/>
        <v>18</v>
      </c>
      <c r="DS905" s="111">
        <f t="shared" si="3009"/>
        <v>18</v>
      </c>
      <c r="DT905" s="111">
        <f t="shared" si="3010"/>
        <v>18</v>
      </c>
      <c r="DU905" s="111">
        <f t="shared" si="3011"/>
        <v>18</v>
      </c>
      <c r="DV905" s="602"/>
      <c r="DW905" s="719"/>
      <c r="DX905" s="719"/>
      <c r="DY905" s="719"/>
      <c r="DZ905" s="719"/>
      <c r="EA905" s="719"/>
      <c r="EB905" s="719"/>
      <c r="EC905" s="719"/>
      <c r="ED905" s="917"/>
      <c r="EE905" s="603"/>
    </row>
    <row r="906" spans="1:135" s="604" customFormat="1" ht="15.75" customHeight="1">
      <c r="A906" s="718" t="s">
        <v>501</v>
      </c>
      <c r="B906" s="896">
        <f t="shared" ref="B906:S906" si="3016">SUM(B88)</f>
        <v>0</v>
      </c>
      <c r="C906" s="896">
        <f t="shared" si="3016"/>
        <v>0</v>
      </c>
      <c r="D906" s="896">
        <f t="shared" si="3016"/>
        <v>0</v>
      </c>
      <c r="E906" s="896">
        <f t="shared" si="3016"/>
        <v>0</v>
      </c>
      <c r="F906" s="896">
        <f t="shared" si="3016"/>
        <v>0</v>
      </c>
      <c r="G906" s="896">
        <f t="shared" si="3016"/>
        <v>0</v>
      </c>
      <c r="H906" s="896">
        <f t="shared" si="3016"/>
        <v>0</v>
      </c>
      <c r="I906" s="896">
        <f t="shared" si="3016"/>
        <v>0</v>
      </c>
      <c r="J906" s="896">
        <f t="shared" si="3016"/>
        <v>0</v>
      </c>
      <c r="K906" s="896">
        <f t="shared" si="3016"/>
        <v>0</v>
      </c>
      <c r="L906" s="896">
        <f t="shared" si="3016"/>
        <v>0</v>
      </c>
      <c r="M906" s="896">
        <f t="shared" si="3016"/>
        <v>0</v>
      </c>
      <c r="N906" s="896">
        <f t="shared" si="3016"/>
        <v>0</v>
      </c>
      <c r="O906" s="896">
        <f t="shared" si="3016"/>
        <v>0</v>
      </c>
      <c r="P906" s="896">
        <f t="shared" si="3016"/>
        <v>0</v>
      </c>
      <c r="Q906" s="896">
        <f t="shared" si="3016"/>
        <v>0</v>
      </c>
      <c r="R906" s="896">
        <f t="shared" si="3016"/>
        <v>0</v>
      </c>
      <c r="S906" s="896">
        <f t="shared" si="3016"/>
        <v>0</v>
      </c>
      <c r="T906" s="895"/>
      <c r="U906" s="896">
        <f t="shared" ref="U906:AL906" si="3017">SUM(U88)</f>
        <v>0</v>
      </c>
      <c r="V906" s="896">
        <f t="shared" si="3017"/>
        <v>0</v>
      </c>
      <c r="W906" s="896">
        <f t="shared" si="3017"/>
        <v>0</v>
      </c>
      <c r="X906" s="896">
        <f t="shared" si="3017"/>
        <v>0</v>
      </c>
      <c r="Y906" s="896">
        <f t="shared" si="3017"/>
        <v>0</v>
      </c>
      <c r="Z906" s="896">
        <f t="shared" si="3017"/>
        <v>0</v>
      </c>
      <c r="AA906" s="896">
        <f t="shared" si="3017"/>
        <v>0</v>
      </c>
      <c r="AB906" s="896">
        <f t="shared" si="3017"/>
        <v>0</v>
      </c>
      <c r="AC906" s="896">
        <f t="shared" si="3017"/>
        <v>0</v>
      </c>
      <c r="AD906" s="896">
        <f t="shared" si="3017"/>
        <v>0</v>
      </c>
      <c r="AE906" s="896">
        <f t="shared" si="3017"/>
        <v>0</v>
      </c>
      <c r="AF906" s="896">
        <f t="shared" si="3017"/>
        <v>0</v>
      </c>
      <c r="AG906" s="896">
        <f t="shared" si="3017"/>
        <v>0</v>
      </c>
      <c r="AH906" s="896">
        <f t="shared" si="3017"/>
        <v>0</v>
      </c>
      <c r="AI906" s="896">
        <f t="shared" si="3017"/>
        <v>0</v>
      </c>
      <c r="AJ906" s="896">
        <f t="shared" si="3017"/>
        <v>0</v>
      </c>
      <c r="AK906" s="896">
        <f t="shared" si="3017"/>
        <v>0</v>
      </c>
      <c r="AL906" s="896">
        <f t="shared" si="3017"/>
        <v>0</v>
      </c>
      <c r="AM906" s="895"/>
      <c r="AN906" s="896">
        <f t="shared" ref="AN906:BE906" si="3018">SUM(AN88)</f>
        <v>0</v>
      </c>
      <c r="AO906" s="896">
        <f t="shared" si="3018"/>
        <v>0</v>
      </c>
      <c r="AP906" s="896">
        <f t="shared" si="3018"/>
        <v>0</v>
      </c>
      <c r="AQ906" s="896">
        <f t="shared" si="3018"/>
        <v>0</v>
      </c>
      <c r="AR906" s="896">
        <f t="shared" si="3018"/>
        <v>0</v>
      </c>
      <c r="AS906" s="896">
        <f t="shared" si="3018"/>
        <v>0</v>
      </c>
      <c r="AT906" s="896">
        <f t="shared" si="3018"/>
        <v>0</v>
      </c>
      <c r="AU906" s="896">
        <f t="shared" si="3018"/>
        <v>0</v>
      </c>
      <c r="AV906" s="896">
        <f t="shared" si="3018"/>
        <v>0</v>
      </c>
      <c r="AW906" s="896">
        <f t="shared" si="3018"/>
        <v>0</v>
      </c>
      <c r="AX906" s="896">
        <f t="shared" si="3018"/>
        <v>0</v>
      </c>
      <c r="AY906" s="896">
        <f t="shared" si="3018"/>
        <v>0</v>
      </c>
      <c r="AZ906" s="896">
        <f t="shared" si="3018"/>
        <v>0</v>
      </c>
      <c r="BA906" s="896">
        <f t="shared" si="3018"/>
        <v>0</v>
      </c>
      <c r="BB906" s="896">
        <f t="shared" si="3018"/>
        <v>0</v>
      </c>
      <c r="BC906" s="896">
        <f t="shared" si="3018"/>
        <v>0</v>
      </c>
      <c r="BD906" s="896">
        <f t="shared" si="3018"/>
        <v>0</v>
      </c>
      <c r="BE906" s="896">
        <f t="shared" si="3018"/>
        <v>0</v>
      </c>
      <c r="BF906" s="895"/>
      <c r="BG906" s="896">
        <f t="shared" ref="BG906:BX906" si="3019">SUM(BG88)</f>
        <v>0</v>
      </c>
      <c r="BH906" s="896">
        <f t="shared" si="3019"/>
        <v>0</v>
      </c>
      <c r="BI906" s="896">
        <f t="shared" si="3019"/>
        <v>0</v>
      </c>
      <c r="BJ906" s="896">
        <f t="shared" si="3019"/>
        <v>0</v>
      </c>
      <c r="BK906" s="896">
        <f t="shared" si="3019"/>
        <v>0</v>
      </c>
      <c r="BL906" s="896">
        <f t="shared" si="3019"/>
        <v>0</v>
      </c>
      <c r="BM906" s="896">
        <f t="shared" si="3019"/>
        <v>0</v>
      </c>
      <c r="BN906" s="896">
        <f t="shared" si="3019"/>
        <v>0</v>
      </c>
      <c r="BO906" s="896">
        <f t="shared" si="3019"/>
        <v>0</v>
      </c>
      <c r="BP906" s="896">
        <f t="shared" si="3019"/>
        <v>0</v>
      </c>
      <c r="BQ906" s="896">
        <f t="shared" si="3019"/>
        <v>0</v>
      </c>
      <c r="BR906" s="896">
        <f t="shared" si="3019"/>
        <v>0</v>
      </c>
      <c r="BS906" s="896">
        <f t="shared" si="3019"/>
        <v>0</v>
      </c>
      <c r="BT906" s="896">
        <f t="shared" si="3019"/>
        <v>0</v>
      </c>
      <c r="BU906" s="896">
        <f t="shared" si="3019"/>
        <v>0</v>
      </c>
      <c r="BV906" s="896">
        <f t="shared" si="3019"/>
        <v>0</v>
      </c>
      <c r="BW906" s="896">
        <f t="shared" si="3019"/>
        <v>0</v>
      </c>
      <c r="BX906" s="896">
        <f t="shared" si="3019"/>
        <v>0</v>
      </c>
      <c r="BY906" s="895"/>
      <c r="BZ906" s="896">
        <f>SUM(BZ88)</f>
        <v>0</v>
      </c>
      <c r="CA906" s="896">
        <f>SUM(CA88)</f>
        <v>0</v>
      </c>
      <c r="CB906" s="896">
        <f>SUM(CB88)</f>
        <v>0</v>
      </c>
      <c r="CC906" s="896">
        <f>SUM(CC88)</f>
        <v>0</v>
      </c>
      <c r="CD906" s="698">
        <f t="shared" si="2968"/>
        <v>0</v>
      </c>
      <c r="CE906" s="698">
        <f t="shared" si="2969"/>
        <v>0</v>
      </c>
      <c r="CF906" s="698">
        <f t="shared" si="2970"/>
        <v>0</v>
      </c>
      <c r="CG906" s="698">
        <f t="shared" si="2971"/>
        <v>0</v>
      </c>
      <c r="CH906" s="1371">
        <f t="shared" si="2972"/>
        <v>0</v>
      </c>
      <c r="CI906" s="1372">
        <f t="shared" si="2973"/>
        <v>0</v>
      </c>
      <c r="CJ906" s="1373">
        <f t="shared" si="2974"/>
        <v>0</v>
      </c>
      <c r="CK906" s="1373">
        <f t="shared" si="2975"/>
        <v>0</v>
      </c>
      <c r="CL906" s="1373">
        <f t="shared" si="2976"/>
        <v>0</v>
      </c>
      <c r="CM906" s="1373">
        <f t="shared" si="2977"/>
        <v>0</v>
      </c>
      <c r="CN906" s="1373">
        <f t="shared" si="2978"/>
        <v>0</v>
      </c>
      <c r="CO906" s="1374">
        <f t="shared" si="2979"/>
        <v>0</v>
      </c>
      <c r="CP906" s="1374">
        <f t="shared" si="2980"/>
        <v>0</v>
      </c>
      <c r="CQ906" s="1374">
        <f t="shared" si="2981"/>
        <v>0</v>
      </c>
      <c r="CR906" s="1374">
        <f t="shared" si="2982"/>
        <v>0</v>
      </c>
      <c r="CS906" s="1373">
        <f t="shared" si="2983"/>
        <v>0</v>
      </c>
      <c r="CT906" s="1373">
        <f t="shared" si="2984"/>
        <v>0</v>
      </c>
      <c r="CU906" s="1373">
        <f t="shared" si="2985"/>
        <v>0</v>
      </c>
      <c r="CV906" s="1373">
        <f t="shared" si="2986"/>
        <v>0</v>
      </c>
      <c r="CW906" s="1373">
        <f t="shared" si="2987"/>
        <v>0</v>
      </c>
      <c r="CX906" s="1372">
        <f t="shared" si="2988"/>
        <v>0</v>
      </c>
      <c r="CY906" s="1375">
        <f t="shared" si="2989"/>
        <v>0</v>
      </c>
      <c r="CZ906" s="532">
        <f t="shared" si="2990"/>
        <v>0</v>
      </c>
      <c r="DA906" s="533">
        <f t="shared" si="2991"/>
        <v>0</v>
      </c>
      <c r="DB906" s="534">
        <f t="shared" si="2992"/>
        <v>0</v>
      </c>
      <c r="DC906" s="534">
        <f t="shared" si="2993"/>
        <v>0</v>
      </c>
      <c r="DD906" s="534">
        <f t="shared" si="2994"/>
        <v>0</v>
      </c>
      <c r="DE906" s="534">
        <f t="shared" si="2995"/>
        <v>0</v>
      </c>
      <c r="DF906" s="534">
        <f t="shared" si="2996"/>
        <v>0</v>
      </c>
      <c r="DG906" s="535">
        <f t="shared" si="2997"/>
        <v>0</v>
      </c>
      <c r="DH906" s="535">
        <f t="shared" si="2998"/>
        <v>0</v>
      </c>
      <c r="DI906" s="535">
        <f t="shared" si="2999"/>
        <v>0</v>
      </c>
      <c r="DJ906" s="535">
        <f t="shared" si="3000"/>
        <v>0</v>
      </c>
      <c r="DK906" s="534">
        <f t="shared" si="3001"/>
        <v>0</v>
      </c>
      <c r="DL906" s="534">
        <f t="shared" si="3002"/>
        <v>0</v>
      </c>
      <c r="DM906" s="534">
        <f t="shared" si="3003"/>
        <v>0</v>
      </c>
      <c r="DN906" s="534">
        <f t="shared" si="3004"/>
        <v>0</v>
      </c>
      <c r="DO906" s="534">
        <f t="shared" si="3005"/>
        <v>0</v>
      </c>
      <c r="DP906" s="533">
        <f t="shared" si="3006"/>
        <v>0</v>
      </c>
      <c r="DQ906" s="532">
        <f t="shared" si="3007"/>
        <v>0</v>
      </c>
      <c r="DR906" s="753">
        <f t="shared" si="3008"/>
        <v>18</v>
      </c>
      <c r="DS906" s="111">
        <f t="shared" si="3009"/>
        <v>18</v>
      </c>
      <c r="DT906" s="111">
        <f t="shared" si="3010"/>
        <v>18</v>
      </c>
      <c r="DU906" s="111">
        <f t="shared" si="3011"/>
        <v>18</v>
      </c>
      <c r="DV906" s="602"/>
      <c r="DW906" s="719"/>
      <c r="DX906" s="719"/>
      <c r="DY906" s="719"/>
      <c r="DZ906" s="719"/>
      <c r="EA906" s="719"/>
      <c r="EB906" s="719"/>
      <c r="EC906" s="719"/>
      <c r="ED906" s="917"/>
      <c r="EE906" s="603"/>
    </row>
    <row r="907" spans="1:135" s="604" customFormat="1" ht="15.75" customHeight="1">
      <c r="A907" s="905" t="s">
        <v>502</v>
      </c>
      <c r="B907" s="896">
        <f t="shared" ref="B907:S907" si="3020">SUM(B99)</f>
        <v>0</v>
      </c>
      <c r="C907" s="896">
        <f t="shared" si="3020"/>
        <v>0</v>
      </c>
      <c r="D907" s="896">
        <f t="shared" si="3020"/>
        <v>0</v>
      </c>
      <c r="E907" s="896">
        <f t="shared" si="3020"/>
        <v>0</v>
      </c>
      <c r="F907" s="896">
        <f t="shared" si="3020"/>
        <v>0</v>
      </c>
      <c r="G907" s="896">
        <f t="shared" si="3020"/>
        <v>0</v>
      </c>
      <c r="H907" s="896">
        <f t="shared" si="3020"/>
        <v>0</v>
      </c>
      <c r="I907" s="896">
        <f t="shared" si="3020"/>
        <v>0</v>
      </c>
      <c r="J907" s="896">
        <f t="shared" si="3020"/>
        <v>0</v>
      </c>
      <c r="K907" s="896">
        <f t="shared" si="3020"/>
        <v>0</v>
      </c>
      <c r="L907" s="896">
        <f t="shared" si="3020"/>
        <v>0</v>
      </c>
      <c r="M907" s="896">
        <f t="shared" si="3020"/>
        <v>0</v>
      </c>
      <c r="N907" s="896">
        <f t="shared" si="3020"/>
        <v>0</v>
      </c>
      <c r="O907" s="896">
        <f t="shared" si="3020"/>
        <v>0</v>
      </c>
      <c r="P907" s="896">
        <f t="shared" si="3020"/>
        <v>0</v>
      </c>
      <c r="Q907" s="896">
        <f t="shared" si="3020"/>
        <v>0</v>
      </c>
      <c r="R907" s="896">
        <f t="shared" si="3020"/>
        <v>0</v>
      </c>
      <c r="S907" s="896">
        <f t="shared" si="3020"/>
        <v>0</v>
      </c>
      <c r="T907" s="895"/>
      <c r="U907" s="896">
        <f t="shared" ref="U907:AL907" si="3021">SUM(U99)</f>
        <v>0</v>
      </c>
      <c r="V907" s="896">
        <f t="shared" si="3021"/>
        <v>0</v>
      </c>
      <c r="W907" s="896">
        <f t="shared" si="3021"/>
        <v>0</v>
      </c>
      <c r="X907" s="896">
        <f t="shared" si="3021"/>
        <v>0</v>
      </c>
      <c r="Y907" s="896">
        <f t="shared" si="3021"/>
        <v>0</v>
      </c>
      <c r="Z907" s="896">
        <f t="shared" si="3021"/>
        <v>0</v>
      </c>
      <c r="AA907" s="896">
        <f t="shared" si="3021"/>
        <v>0</v>
      </c>
      <c r="AB907" s="896">
        <f t="shared" si="3021"/>
        <v>0</v>
      </c>
      <c r="AC907" s="896">
        <f t="shared" si="3021"/>
        <v>0</v>
      </c>
      <c r="AD907" s="896">
        <f t="shared" si="3021"/>
        <v>0</v>
      </c>
      <c r="AE907" s="896">
        <f t="shared" si="3021"/>
        <v>0</v>
      </c>
      <c r="AF907" s="896">
        <f t="shared" si="3021"/>
        <v>0</v>
      </c>
      <c r="AG907" s="896">
        <f t="shared" si="3021"/>
        <v>0</v>
      </c>
      <c r="AH907" s="896">
        <f t="shared" si="3021"/>
        <v>0</v>
      </c>
      <c r="AI907" s="896">
        <f t="shared" si="3021"/>
        <v>0</v>
      </c>
      <c r="AJ907" s="896">
        <f t="shared" si="3021"/>
        <v>0</v>
      </c>
      <c r="AK907" s="896">
        <f t="shared" si="3021"/>
        <v>0</v>
      </c>
      <c r="AL907" s="896">
        <f t="shared" si="3021"/>
        <v>0</v>
      </c>
      <c r="AM907" s="895"/>
      <c r="AN907" s="896">
        <f t="shared" ref="AN907:BE907" si="3022">SUM(AN99)</f>
        <v>0</v>
      </c>
      <c r="AO907" s="896">
        <f t="shared" si="3022"/>
        <v>0</v>
      </c>
      <c r="AP907" s="896">
        <f t="shared" si="3022"/>
        <v>0</v>
      </c>
      <c r="AQ907" s="896">
        <f t="shared" si="3022"/>
        <v>0</v>
      </c>
      <c r="AR907" s="896">
        <f t="shared" si="3022"/>
        <v>0</v>
      </c>
      <c r="AS907" s="896">
        <f t="shared" si="3022"/>
        <v>0</v>
      </c>
      <c r="AT907" s="896">
        <f t="shared" si="3022"/>
        <v>0</v>
      </c>
      <c r="AU907" s="896">
        <f t="shared" si="3022"/>
        <v>0</v>
      </c>
      <c r="AV907" s="896">
        <f t="shared" si="3022"/>
        <v>0</v>
      </c>
      <c r="AW907" s="896">
        <f t="shared" si="3022"/>
        <v>0</v>
      </c>
      <c r="AX907" s="896">
        <f t="shared" si="3022"/>
        <v>0</v>
      </c>
      <c r="AY907" s="896">
        <f t="shared" si="3022"/>
        <v>0</v>
      </c>
      <c r="AZ907" s="896">
        <f t="shared" si="3022"/>
        <v>0</v>
      </c>
      <c r="BA907" s="896">
        <f t="shared" si="3022"/>
        <v>0</v>
      </c>
      <c r="BB907" s="896">
        <f t="shared" si="3022"/>
        <v>0</v>
      </c>
      <c r="BC907" s="896">
        <f t="shared" si="3022"/>
        <v>0</v>
      </c>
      <c r="BD907" s="896">
        <f t="shared" si="3022"/>
        <v>0</v>
      </c>
      <c r="BE907" s="896">
        <f t="shared" si="3022"/>
        <v>0</v>
      </c>
      <c r="BF907" s="895"/>
      <c r="BG907" s="896">
        <f t="shared" ref="BG907:BX907" si="3023">SUM(BG99)</f>
        <v>0</v>
      </c>
      <c r="BH907" s="896">
        <f t="shared" si="3023"/>
        <v>0</v>
      </c>
      <c r="BI907" s="896">
        <f t="shared" si="3023"/>
        <v>0</v>
      </c>
      <c r="BJ907" s="896">
        <f t="shared" si="3023"/>
        <v>0</v>
      </c>
      <c r="BK907" s="896">
        <f t="shared" si="3023"/>
        <v>0</v>
      </c>
      <c r="BL907" s="896">
        <f t="shared" si="3023"/>
        <v>0</v>
      </c>
      <c r="BM907" s="896">
        <f t="shared" si="3023"/>
        <v>0</v>
      </c>
      <c r="BN907" s="896">
        <f t="shared" si="3023"/>
        <v>0</v>
      </c>
      <c r="BO907" s="896">
        <f t="shared" si="3023"/>
        <v>0</v>
      </c>
      <c r="BP907" s="896">
        <f t="shared" si="3023"/>
        <v>0</v>
      </c>
      <c r="BQ907" s="896">
        <f t="shared" si="3023"/>
        <v>0</v>
      </c>
      <c r="BR907" s="896">
        <f t="shared" si="3023"/>
        <v>0</v>
      </c>
      <c r="BS907" s="896">
        <f t="shared" si="3023"/>
        <v>0</v>
      </c>
      <c r="BT907" s="896">
        <f t="shared" si="3023"/>
        <v>0</v>
      </c>
      <c r="BU907" s="896">
        <f t="shared" si="3023"/>
        <v>0</v>
      </c>
      <c r="BV907" s="896">
        <f t="shared" si="3023"/>
        <v>0</v>
      </c>
      <c r="BW907" s="896">
        <f t="shared" si="3023"/>
        <v>0</v>
      </c>
      <c r="BX907" s="896">
        <f t="shared" si="3023"/>
        <v>0</v>
      </c>
      <c r="BY907" s="895"/>
      <c r="BZ907" s="896">
        <f>SUM(BZ99)</f>
        <v>0</v>
      </c>
      <c r="CA907" s="896">
        <f>SUM(CA99)</f>
        <v>0</v>
      </c>
      <c r="CB907" s="896">
        <f>SUM(CB99)</f>
        <v>0</v>
      </c>
      <c r="CC907" s="896">
        <f>SUM(CC99)</f>
        <v>0</v>
      </c>
      <c r="CD907" s="698">
        <f t="shared" si="2968"/>
        <v>0</v>
      </c>
      <c r="CE907" s="698">
        <f t="shared" si="2969"/>
        <v>0</v>
      </c>
      <c r="CF907" s="698">
        <f t="shared" si="2970"/>
        <v>0</v>
      </c>
      <c r="CG907" s="698">
        <f t="shared" si="2971"/>
        <v>0</v>
      </c>
      <c r="CH907" s="1371">
        <f t="shared" si="2972"/>
        <v>0</v>
      </c>
      <c r="CI907" s="1372">
        <f t="shared" si="2973"/>
        <v>0</v>
      </c>
      <c r="CJ907" s="1373">
        <f t="shared" si="2974"/>
        <v>0</v>
      </c>
      <c r="CK907" s="1373">
        <f t="shared" si="2975"/>
        <v>0</v>
      </c>
      <c r="CL907" s="1373">
        <f t="shared" si="2976"/>
        <v>0</v>
      </c>
      <c r="CM907" s="1373">
        <f t="shared" si="2977"/>
        <v>0</v>
      </c>
      <c r="CN907" s="1373">
        <f t="shared" si="2978"/>
        <v>0</v>
      </c>
      <c r="CO907" s="1374">
        <f t="shared" si="2979"/>
        <v>0</v>
      </c>
      <c r="CP907" s="1374">
        <f t="shared" si="2980"/>
        <v>0</v>
      </c>
      <c r="CQ907" s="1374">
        <f t="shared" si="2981"/>
        <v>0</v>
      </c>
      <c r="CR907" s="1374">
        <f t="shared" si="2982"/>
        <v>0</v>
      </c>
      <c r="CS907" s="1373">
        <f t="shared" si="2983"/>
        <v>0</v>
      </c>
      <c r="CT907" s="1373">
        <f t="shared" si="2984"/>
        <v>0</v>
      </c>
      <c r="CU907" s="1373">
        <f t="shared" si="2985"/>
        <v>0</v>
      </c>
      <c r="CV907" s="1373">
        <f t="shared" si="2986"/>
        <v>0</v>
      </c>
      <c r="CW907" s="1373">
        <f t="shared" si="2987"/>
        <v>0</v>
      </c>
      <c r="CX907" s="1372">
        <f t="shared" si="2988"/>
        <v>0</v>
      </c>
      <c r="CY907" s="1375">
        <f t="shared" si="2989"/>
        <v>0</v>
      </c>
      <c r="CZ907" s="532">
        <f t="shared" si="2990"/>
        <v>0</v>
      </c>
      <c r="DA907" s="533">
        <f t="shared" si="2991"/>
        <v>0</v>
      </c>
      <c r="DB907" s="534">
        <f t="shared" si="2992"/>
        <v>0</v>
      </c>
      <c r="DC907" s="534">
        <f t="shared" si="2993"/>
        <v>0</v>
      </c>
      <c r="DD907" s="534">
        <f t="shared" si="2994"/>
        <v>0</v>
      </c>
      <c r="DE907" s="534">
        <f t="shared" si="2995"/>
        <v>0</v>
      </c>
      <c r="DF907" s="534">
        <f t="shared" si="2996"/>
        <v>0</v>
      </c>
      <c r="DG907" s="535">
        <f t="shared" si="2997"/>
        <v>0</v>
      </c>
      <c r="DH907" s="535">
        <f t="shared" si="2998"/>
        <v>0</v>
      </c>
      <c r="DI907" s="535">
        <f t="shared" si="2999"/>
        <v>0</v>
      </c>
      <c r="DJ907" s="535">
        <f t="shared" si="3000"/>
        <v>0</v>
      </c>
      <c r="DK907" s="534">
        <f t="shared" si="3001"/>
        <v>0</v>
      </c>
      <c r="DL907" s="534">
        <f t="shared" si="3002"/>
        <v>0</v>
      </c>
      <c r="DM907" s="534">
        <f t="shared" si="3003"/>
        <v>0</v>
      </c>
      <c r="DN907" s="534">
        <f t="shared" si="3004"/>
        <v>0</v>
      </c>
      <c r="DO907" s="534">
        <f t="shared" si="3005"/>
        <v>0</v>
      </c>
      <c r="DP907" s="533">
        <f t="shared" si="3006"/>
        <v>0</v>
      </c>
      <c r="DQ907" s="532">
        <f t="shared" si="3007"/>
        <v>0</v>
      </c>
      <c r="DR907" s="753">
        <f t="shared" si="3008"/>
        <v>18</v>
      </c>
      <c r="DS907" s="111">
        <f t="shared" si="3009"/>
        <v>18</v>
      </c>
      <c r="DT907" s="111">
        <f t="shared" si="3010"/>
        <v>18</v>
      </c>
      <c r="DU907" s="111">
        <f t="shared" si="3011"/>
        <v>18</v>
      </c>
      <c r="DV907" s="602"/>
      <c r="DW907" s="719"/>
      <c r="DX907" s="719"/>
      <c r="DY907" s="719"/>
      <c r="DZ907" s="719"/>
      <c r="EA907" s="719"/>
      <c r="EB907" s="719"/>
      <c r="EC907" s="719"/>
      <c r="ED907" s="917"/>
      <c r="EE907" s="603"/>
    </row>
    <row r="908" spans="1:135" s="604" customFormat="1" ht="15.75" customHeight="1">
      <c r="A908" s="718" t="s">
        <v>503</v>
      </c>
      <c r="B908" s="896">
        <f t="shared" ref="B908:S908" si="3024">SUM(B107)</f>
        <v>0</v>
      </c>
      <c r="C908" s="896">
        <f t="shared" si="3024"/>
        <v>0</v>
      </c>
      <c r="D908" s="896">
        <f t="shared" si="3024"/>
        <v>0</v>
      </c>
      <c r="E908" s="896">
        <f t="shared" si="3024"/>
        <v>0</v>
      </c>
      <c r="F908" s="896">
        <f t="shared" si="3024"/>
        <v>0</v>
      </c>
      <c r="G908" s="896">
        <f t="shared" si="3024"/>
        <v>0</v>
      </c>
      <c r="H908" s="896">
        <f t="shared" si="3024"/>
        <v>0</v>
      </c>
      <c r="I908" s="896">
        <f t="shared" si="3024"/>
        <v>0</v>
      </c>
      <c r="J908" s="896">
        <f t="shared" si="3024"/>
        <v>0</v>
      </c>
      <c r="K908" s="896">
        <f t="shared" si="3024"/>
        <v>0</v>
      </c>
      <c r="L908" s="896">
        <f t="shared" si="3024"/>
        <v>0</v>
      </c>
      <c r="M908" s="896">
        <f t="shared" si="3024"/>
        <v>0</v>
      </c>
      <c r="N908" s="896">
        <f t="shared" si="3024"/>
        <v>0</v>
      </c>
      <c r="O908" s="896">
        <f t="shared" si="3024"/>
        <v>0</v>
      </c>
      <c r="P908" s="896">
        <f t="shared" si="3024"/>
        <v>0</v>
      </c>
      <c r="Q908" s="896">
        <f t="shared" si="3024"/>
        <v>0</v>
      </c>
      <c r="R908" s="896">
        <f t="shared" si="3024"/>
        <v>0</v>
      </c>
      <c r="S908" s="896">
        <f t="shared" si="3024"/>
        <v>0</v>
      </c>
      <c r="T908" s="895"/>
      <c r="U908" s="896">
        <f t="shared" ref="U908:AL908" si="3025">SUM(U107)</f>
        <v>0</v>
      </c>
      <c r="V908" s="896">
        <f t="shared" si="3025"/>
        <v>0</v>
      </c>
      <c r="W908" s="896">
        <f t="shared" si="3025"/>
        <v>0</v>
      </c>
      <c r="X908" s="896">
        <f t="shared" si="3025"/>
        <v>0</v>
      </c>
      <c r="Y908" s="896">
        <f t="shared" si="3025"/>
        <v>0</v>
      </c>
      <c r="Z908" s="896">
        <f t="shared" si="3025"/>
        <v>0</v>
      </c>
      <c r="AA908" s="896">
        <f t="shared" si="3025"/>
        <v>0</v>
      </c>
      <c r="AB908" s="896">
        <f t="shared" si="3025"/>
        <v>0</v>
      </c>
      <c r="AC908" s="896">
        <f t="shared" si="3025"/>
        <v>0</v>
      </c>
      <c r="AD908" s="896">
        <f t="shared" si="3025"/>
        <v>0</v>
      </c>
      <c r="AE908" s="896">
        <f t="shared" si="3025"/>
        <v>0</v>
      </c>
      <c r="AF908" s="896">
        <f t="shared" si="3025"/>
        <v>0</v>
      </c>
      <c r="AG908" s="896">
        <f t="shared" si="3025"/>
        <v>0</v>
      </c>
      <c r="AH908" s="896">
        <f t="shared" si="3025"/>
        <v>0</v>
      </c>
      <c r="AI908" s="896">
        <f t="shared" si="3025"/>
        <v>0</v>
      </c>
      <c r="AJ908" s="896">
        <f t="shared" si="3025"/>
        <v>0</v>
      </c>
      <c r="AK908" s="896">
        <f t="shared" si="3025"/>
        <v>0</v>
      </c>
      <c r="AL908" s="896">
        <f t="shared" si="3025"/>
        <v>0</v>
      </c>
      <c r="AM908" s="895"/>
      <c r="AN908" s="896">
        <f t="shared" ref="AN908:BE908" si="3026">SUM(AN107)</f>
        <v>0</v>
      </c>
      <c r="AO908" s="896">
        <f t="shared" si="3026"/>
        <v>0</v>
      </c>
      <c r="AP908" s="896">
        <f t="shared" si="3026"/>
        <v>0</v>
      </c>
      <c r="AQ908" s="896">
        <f t="shared" si="3026"/>
        <v>0</v>
      </c>
      <c r="AR908" s="896">
        <f t="shared" si="3026"/>
        <v>0</v>
      </c>
      <c r="AS908" s="896">
        <f t="shared" si="3026"/>
        <v>0</v>
      </c>
      <c r="AT908" s="896">
        <f t="shared" si="3026"/>
        <v>0</v>
      </c>
      <c r="AU908" s="896">
        <f t="shared" si="3026"/>
        <v>0</v>
      </c>
      <c r="AV908" s="896">
        <f t="shared" si="3026"/>
        <v>0</v>
      </c>
      <c r="AW908" s="896">
        <f t="shared" si="3026"/>
        <v>0</v>
      </c>
      <c r="AX908" s="896">
        <f t="shared" si="3026"/>
        <v>0</v>
      </c>
      <c r="AY908" s="896">
        <f t="shared" si="3026"/>
        <v>0</v>
      </c>
      <c r="AZ908" s="896">
        <f t="shared" si="3026"/>
        <v>0</v>
      </c>
      <c r="BA908" s="896">
        <f t="shared" si="3026"/>
        <v>0</v>
      </c>
      <c r="BB908" s="896">
        <f t="shared" si="3026"/>
        <v>0</v>
      </c>
      <c r="BC908" s="896">
        <f t="shared" si="3026"/>
        <v>0</v>
      </c>
      <c r="BD908" s="896">
        <f t="shared" si="3026"/>
        <v>0</v>
      </c>
      <c r="BE908" s="896">
        <f t="shared" si="3026"/>
        <v>0</v>
      </c>
      <c r="BF908" s="895"/>
      <c r="BG908" s="896">
        <f t="shared" ref="BG908:BX908" si="3027">SUM(BG107)</f>
        <v>0</v>
      </c>
      <c r="BH908" s="896">
        <f t="shared" si="3027"/>
        <v>0</v>
      </c>
      <c r="BI908" s="896">
        <f t="shared" si="3027"/>
        <v>0</v>
      </c>
      <c r="BJ908" s="896">
        <f t="shared" si="3027"/>
        <v>0</v>
      </c>
      <c r="BK908" s="896">
        <f t="shared" si="3027"/>
        <v>0</v>
      </c>
      <c r="BL908" s="896">
        <f t="shared" si="3027"/>
        <v>0</v>
      </c>
      <c r="BM908" s="896">
        <f t="shared" si="3027"/>
        <v>0</v>
      </c>
      <c r="BN908" s="896">
        <f t="shared" si="3027"/>
        <v>0</v>
      </c>
      <c r="BO908" s="896">
        <f t="shared" si="3027"/>
        <v>0</v>
      </c>
      <c r="BP908" s="896">
        <f t="shared" si="3027"/>
        <v>0</v>
      </c>
      <c r="BQ908" s="896">
        <f t="shared" si="3027"/>
        <v>0</v>
      </c>
      <c r="BR908" s="896">
        <f t="shared" si="3027"/>
        <v>0</v>
      </c>
      <c r="BS908" s="896">
        <f t="shared" si="3027"/>
        <v>0</v>
      </c>
      <c r="BT908" s="896">
        <f t="shared" si="3027"/>
        <v>0</v>
      </c>
      <c r="BU908" s="896">
        <f t="shared" si="3027"/>
        <v>0</v>
      </c>
      <c r="BV908" s="896">
        <f t="shared" si="3027"/>
        <v>0</v>
      </c>
      <c r="BW908" s="896">
        <f t="shared" si="3027"/>
        <v>0</v>
      </c>
      <c r="BX908" s="896">
        <f t="shared" si="3027"/>
        <v>0</v>
      </c>
      <c r="BY908" s="895"/>
      <c r="BZ908" s="896">
        <f>SUM(BZ107)</f>
        <v>0</v>
      </c>
      <c r="CA908" s="896">
        <f>SUM(CA107)</f>
        <v>0</v>
      </c>
      <c r="CB908" s="896">
        <f>SUM(CB107)</f>
        <v>0</v>
      </c>
      <c r="CC908" s="896">
        <f>SUM(CC107)</f>
        <v>0</v>
      </c>
      <c r="CD908" s="698">
        <f t="shared" si="2968"/>
        <v>0</v>
      </c>
      <c r="CE908" s="698">
        <f t="shared" si="2969"/>
        <v>0</v>
      </c>
      <c r="CF908" s="698">
        <f t="shared" si="2970"/>
        <v>0</v>
      </c>
      <c r="CG908" s="698">
        <f t="shared" si="2971"/>
        <v>0</v>
      </c>
      <c r="CH908" s="1371">
        <f t="shared" si="2972"/>
        <v>0</v>
      </c>
      <c r="CI908" s="1372">
        <f t="shared" si="2973"/>
        <v>0</v>
      </c>
      <c r="CJ908" s="1373">
        <f t="shared" si="2974"/>
        <v>0</v>
      </c>
      <c r="CK908" s="1373">
        <f t="shared" si="2975"/>
        <v>0</v>
      </c>
      <c r="CL908" s="1373">
        <f t="shared" si="2976"/>
        <v>0</v>
      </c>
      <c r="CM908" s="1373">
        <f t="shared" si="2977"/>
        <v>0</v>
      </c>
      <c r="CN908" s="1373">
        <f t="shared" si="2978"/>
        <v>0</v>
      </c>
      <c r="CO908" s="1374">
        <f t="shared" si="2979"/>
        <v>0</v>
      </c>
      <c r="CP908" s="1374">
        <f t="shared" si="2980"/>
        <v>0</v>
      </c>
      <c r="CQ908" s="1374">
        <f t="shared" si="2981"/>
        <v>0</v>
      </c>
      <c r="CR908" s="1374">
        <f t="shared" si="2982"/>
        <v>0</v>
      </c>
      <c r="CS908" s="1373">
        <f t="shared" si="2983"/>
        <v>0</v>
      </c>
      <c r="CT908" s="1373">
        <f t="shared" si="2984"/>
        <v>0</v>
      </c>
      <c r="CU908" s="1373">
        <f t="shared" si="2985"/>
        <v>0</v>
      </c>
      <c r="CV908" s="1373">
        <f t="shared" si="2986"/>
        <v>0</v>
      </c>
      <c r="CW908" s="1373">
        <f t="shared" si="2987"/>
        <v>0</v>
      </c>
      <c r="CX908" s="1372">
        <f t="shared" si="2988"/>
        <v>0</v>
      </c>
      <c r="CY908" s="1375">
        <f t="shared" si="2989"/>
        <v>0</v>
      </c>
      <c r="CZ908" s="532">
        <f t="shared" si="2990"/>
        <v>0</v>
      </c>
      <c r="DA908" s="533">
        <f t="shared" si="2991"/>
        <v>0</v>
      </c>
      <c r="DB908" s="534">
        <f t="shared" si="2992"/>
        <v>0</v>
      </c>
      <c r="DC908" s="534">
        <f t="shared" si="2993"/>
        <v>0</v>
      </c>
      <c r="DD908" s="534">
        <f t="shared" si="2994"/>
        <v>0</v>
      </c>
      <c r="DE908" s="534">
        <f t="shared" si="2995"/>
        <v>0</v>
      </c>
      <c r="DF908" s="534">
        <f t="shared" si="2996"/>
        <v>0</v>
      </c>
      <c r="DG908" s="535">
        <f t="shared" si="2997"/>
        <v>0</v>
      </c>
      <c r="DH908" s="535">
        <f t="shared" si="2998"/>
        <v>0</v>
      </c>
      <c r="DI908" s="535">
        <f t="shared" si="2999"/>
        <v>0</v>
      </c>
      <c r="DJ908" s="535">
        <f t="shared" si="3000"/>
        <v>0</v>
      </c>
      <c r="DK908" s="534">
        <f t="shared" si="3001"/>
        <v>0</v>
      </c>
      <c r="DL908" s="534">
        <f t="shared" si="3002"/>
        <v>0</v>
      </c>
      <c r="DM908" s="534">
        <f t="shared" si="3003"/>
        <v>0</v>
      </c>
      <c r="DN908" s="534">
        <f t="shared" si="3004"/>
        <v>0</v>
      </c>
      <c r="DO908" s="534">
        <f t="shared" si="3005"/>
        <v>0</v>
      </c>
      <c r="DP908" s="533">
        <f t="shared" si="3006"/>
        <v>0</v>
      </c>
      <c r="DQ908" s="532">
        <f t="shared" si="3007"/>
        <v>0</v>
      </c>
      <c r="DR908" s="753">
        <f t="shared" si="3008"/>
        <v>18</v>
      </c>
      <c r="DS908" s="111">
        <f t="shared" si="3009"/>
        <v>18</v>
      </c>
      <c r="DT908" s="111">
        <f t="shared" si="3010"/>
        <v>18</v>
      </c>
      <c r="DU908" s="111">
        <f t="shared" si="3011"/>
        <v>18</v>
      </c>
      <c r="DV908" s="602"/>
      <c r="DW908" s="719"/>
      <c r="DX908" s="719"/>
      <c r="DY908" s="719"/>
      <c r="DZ908" s="719"/>
      <c r="EA908" s="719"/>
      <c r="EB908" s="719"/>
      <c r="EC908" s="719"/>
      <c r="ED908" s="917"/>
      <c r="EE908" s="603"/>
    </row>
    <row r="909" spans="1:135" s="604" customFormat="1" ht="15.75" customHeight="1">
      <c r="A909" s="718" t="s">
        <v>504</v>
      </c>
      <c r="B909" s="896">
        <f t="shared" ref="B909:S909" si="3028">SUM(B115)</f>
        <v>0</v>
      </c>
      <c r="C909" s="896">
        <f t="shared" si="3028"/>
        <v>0</v>
      </c>
      <c r="D909" s="896">
        <f t="shared" si="3028"/>
        <v>0</v>
      </c>
      <c r="E909" s="896">
        <f t="shared" si="3028"/>
        <v>0</v>
      </c>
      <c r="F909" s="896">
        <f t="shared" si="3028"/>
        <v>0</v>
      </c>
      <c r="G909" s="896">
        <f t="shared" si="3028"/>
        <v>0</v>
      </c>
      <c r="H909" s="896">
        <f t="shared" si="3028"/>
        <v>0</v>
      </c>
      <c r="I909" s="896">
        <f t="shared" si="3028"/>
        <v>0</v>
      </c>
      <c r="J909" s="896">
        <f t="shared" si="3028"/>
        <v>0</v>
      </c>
      <c r="K909" s="896">
        <f t="shared" si="3028"/>
        <v>0</v>
      </c>
      <c r="L909" s="896">
        <f t="shared" si="3028"/>
        <v>0</v>
      </c>
      <c r="M909" s="896">
        <f t="shared" si="3028"/>
        <v>0</v>
      </c>
      <c r="N909" s="896">
        <f t="shared" si="3028"/>
        <v>0</v>
      </c>
      <c r="O909" s="896">
        <f t="shared" si="3028"/>
        <v>0</v>
      </c>
      <c r="P909" s="896">
        <f t="shared" si="3028"/>
        <v>0</v>
      </c>
      <c r="Q909" s="896">
        <f t="shared" si="3028"/>
        <v>0</v>
      </c>
      <c r="R909" s="896">
        <f t="shared" si="3028"/>
        <v>0</v>
      </c>
      <c r="S909" s="896">
        <f t="shared" si="3028"/>
        <v>0</v>
      </c>
      <c r="T909" s="895"/>
      <c r="U909" s="896">
        <f t="shared" ref="U909:AL909" si="3029">SUM(U115)</f>
        <v>0</v>
      </c>
      <c r="V909" s="896">
        <f t="shared" si="3029"/>
        <v>0</v>
      </c>
      <c r="W909" s="896">
        <f t="shared" si="3029"/>
        <v>0</v>
      </c>
      <c r="X909" s="896">
        <f t="shared" si="3029"/>
        <v>0</v>
      </c>
      <c r="Y909" s="896">
        <f t="shared" si="3029"/>
        <v>0</v>
      </c>
      <c r="Z909" s="896">
        <f t="shared" si="3029"/>
        <v>0</v>
      </c>
      <c r="AA909" s="896">
        <f t="shared" si="3029"/>
        <v>0</v>
      </c>
      <c r="AB909" s="896">
        <f t="shared" si="3029"/>
        <v>0</v>
      </c>
      <c r="AC909" s="896">
        <f t="shared" si="3029"/>
        <v>0</v>
      </c>
      <c r="AD909" s="896">
        <f t="shared" si="3029"/>
        <v>0</v>
      </c>
      <c r="AE909" s="896">
        <f t="shared" si="3029"/>
        <v>0</v>
      </c>
      <c r="AF909" s="896">
        <f t="shared" si="3029"/>
        <v>0</v>
      </c>
      <c r="AG909" s="896">
        <f t="shared" si="3029"/>
        <v>0</v>
      </c>
      <c r="AH909" s="896">
        <f t="shared" si="3029"/>
        <v>0</v>
      </c>
      <c r="AI909" s="896">
        <f t="shared" si="3029"/>
        <v>0</v>
      </c>
      <c r="AJ909" s="896">
        <f t="shared" si="3029"/>
        <v>0</v>
      </c>
      <c r="AK909" s="896">
        <f t="shared" si="3029"/>
        <v>0</v>
      </c>
      <c r="AL909" s="896">
        <f t="shared" si="3029"/>
        <v>0</v>
      </c>
      <c r="AM909" s="895"/>
      <c r="AN909" s="896">
        <f t="shared" ref="AN909:BE909" si="3030">SUM(AN115)</f>
        <v>0</v>
      </c>
      <c r="AO909" s="896">
        <f t="shared" si="3030"/>
        <v>0</v>
      </c>
      <c r="AP909" s="896">
        <f t="shared" si="3030"/>
        <v>0</v>
      </c>
      <c r="AQ909" s="896">
        <f t="shared" si="3030"/>
        <v>0</v>
      </c>
      <c r="AR909" s="896">
        <f t="shared" si="3030"/>
        <v>0</v>
      </c>
      <c r="AS909" s="896">
        <f t="shared" si="3030"/>
        <v>0</v>
      </c>
      <c r="AT909" s="896">
        <f t="shared" si="3030"/>
        <v>0</v>
      </c>
      <c r="AU909" s="896">
        <f t="shared" si="3030"/>
        <v>0</v>
      </c>
      <c r="AV909" s="896">
        <f t="shared" si="3030"/>
        <v>0</v>
      </c>
      <c r="AW909" s="896">
        <f t="shared" si="3030"/>
        <v>0</v>
      </c>
      <c r="AX909" s="896">
        <f t="shared" si="3030"/>
        <v>0</v>
      </c>
      <c r="AY909" s="896">
        <f t="shared" si="3030"/>
        <v>0</v>
      </c>
      <c r="AZ909" s="896">
        <f t="shared" si="3030"/>
        <v>0</v>
      </c>
      <c r="BA909" s="896">
        <f t="shared" si="3030"/>
        <v>0</v>
      </c>
      <c r="BB909" s="896">
        <f t="shared" si="3030"/>
        <v>0</v>
      </c>
      <c r="BC909" s="896">
        <f t="shared" si="3030"/>
        <v>0</v>
      </c>
      <c r="BD909" s="896">
        <f t="shared" si="3030"/>
        <v>0</v>
      </c>
      <c r="BE909" s="896">
        <f t="shared" si="3030"/>
        <v>0</v>
      </c>
      <c r="BF909" s="895"/>
      <c r="BG909" s="896">
        <f t="shared" ref="BG909:BX909" si="3031">SUM(BG115)</f>
        <v>0</v>
      </c>
      <c r="BH909" s="896">
        <f t="shared" si="3031"/>
        <v>0</v>
      </c>
      <c r="BI909" s="896">
        <f t="shared" si="3031"/>
        <v>0</v>
      </c>
      <c r="BJ909" s="896">
        <f t="shared" si="3031"/>
        <v>0</v>
      </c>
      <c r="BK909" s="896">
        <f t="shared" si="3031"/>
        <v>0</v>
      </c>
      <c r="BL909" s="896">
        <f t="shared" si="3031"/>
        <v>0</v>
      </c>
      <c r="BM909" s="896">
        <f t="shared" si="3031"/>
        <v>0</v>
      </c>
      <c r="BN909" s="896">
        <f t="shared" si="3031"/>
        <v>0</v>
      </c>
      <c r="BO909" s="896">
        <f t="shared" si="3031"/>
        <v>0</v>
      </c>
      <c r="BP909" s="896">
        <f t="shared" si="3031"/>
        <v>0</v>
      </c>
      <c r="BQ909" s="896">
        <f t="shared" si="3031"/>
        <v>0</v>
      </c>
      <c r="BR909" s="896">
        <f t="shared" si="3031"/>
        <v>0</v>
      </c>
      <c r="BS909" s="896">
        <f t="shared" si="3031"/>
        <v>0</v>
      </c>
      <c r="BT909" s="896">
        <f t="shared" si="3031"/>
        <v>0</v>
      </c>
      <c r="BU909" s="896">
        <f t="shared" si="3031"/>
        <v>0</v>
      </c>
      <c r="BV909" s="896">
        <f t="shared" si="3031"/>
        <v>0</v>
      </c>
      <c r="BW909" s="896">
        <f t="shared" si="3031"/>
        <v>0</v>
      </c>
      <c r="BX909" s="896">
        <f t="shared" si="3031"/>
        <v>0</v>
      </c>
      <c r="BY909" s="895"/>
      <c r="BZ909" s="896">
        <f>SUM(BZ115)</f>
        <v>0</v>
      </c>
      <c r="CA909" s="896">
        <f>SUM(CA115)</f>
        <v>0</v>
      </c>
      <c r="CB909" s="896">
        <f>SUM(CB115)</f>
        <v>0</v>
      </c>
      <c r="CC909" s="896">
        <f>SUM(CC115)</f>
        <v>0</v>
      </c>
      <c r="CD909" s="698">
        <f t="shared" si="2968"/>
        <v>0</v>
      </c>
      <c r="CE909" s="698">
        <f t="shared" si="2969"/>
        <v>0</v>
      </c>
      <c r="CF909" s="698">
        <f t="shared" si="2970"/>
        <v>0</v>
      </c>
      <c r="CG909" s="698">
        <f t="shared" si="2971"/>
        <v>0</v>
      </c>
      <c r="CH909" s="1371">
        <f t="shared" si="2972"/>
        <v>0</v>
      </c>
      <c r="CI909" s="1372">
        <f t="shared" si="2973"/>
        <v>0</v>
      </c>
      <c r="CJ909" s="1373">
        <f t="shared" si="2974"/>
        <v>0</v>
      </c>
      <c r="CK909" s="1373">
        <f t="shared" si="2975"/>
        <v>0</v>
      </c>
      <c r="CL909" s="1373">
        <f t="shared" si="2976"/>
        <v>0</v>
      </c>
      <c r="CM909" s="1373">
        <f t="shared" si="2977"/>
        <v>0</v>
      </c>
      <c r="CN909" s="1373">
        <f t="shared" si="2978"/>
        <v>0</v>
      </c>
      <c r="CO909" s="1374">
        <f t="shared" si="2979"/>
        <v>0</v>
      </c>
      <c r="CP909" s="1374">
        <f t="shared" si="2980"/>
        <v>0</v>
      </c>
      <c r="CQ909" s="1374">
        <f t="shared" si="2981"/>
        <v>0</v>
      </c>
      <c r="CR909" s="1374">
        <f t="shared" si="2982"/>
        <v>0</v>
      </c>
      <c r="CS909" s="1373">
        <f t="shared" si="2983"/>
        <v>0</v>
      </c>
      <c r="CT909" s="1373">
        <f t="shared" si="2984"/>
        <v>0</v>
      </c>
      <c r="CU909" s="1373">
        <f t="shared" si="2985"/>
        <v>0</v>
      </c>
      <c r="CV909" s="1373">
        <f t="shared" si="2986"/>
        <v>0</v>
      </c>
      <c r="CW909" s="1373">
        <f t="shared" si="2987"/>
        <v>0</v>
      </c>
      <c r="CX909" s="1372">
        <f t="shared" si="2988"/>
        <v>0</v>
      </c>
      <c r="CY909" s="1375">
        <f t="shared" si="2989"/>
        <v>0</v>
      </c>
      <c r="CZ909" s="532">
        <f t="shared" si="2990"/>
        <v>0</v>
      </c>
      <c r="DA909" s="533">
        <f t="shared" si="2991"/>
        <v>0</v>
      </c>
      <c r="DB909" s="534">
        <f t="shared" si="2992"/>
        <v>0</v>
      </c>
      <c r="DC909" s="534">
        <f t="shared" si="2993"/>
        <v>0</v>
      </c>
      <c r="DD909" s="534">
        <f t="shared" si="2994"/>
        <v>0</v>
      </c>
      <c r="DE909" s="534">
        <f t="shared" si="2995"/>
        <v>0</v>
      </c>
      <c r="DF909" s="534">
        <f t="shared" si="2996"/>
        <v>0</v>
      </c>
      <c r="DG909" s="535">
        <f t="shared" si="2997"/>
        <v>0</v>
      </c>
      <c r="DH909" s="535">
        <f t="shared" si="2998"/>
        <v>0</v>
      </c>
      <c r="DI909" s="535">
        <f t="shared" si="2999"/>
        <v>0</v>
      </c>
      <c r="DJ909" s="535">
        <f t="shared" si="3000"/>
        <v>0</v>
      </c>
      <c r="DK909" s="534">
        <f t="shared" si="3001"/>
        <v>0</v>
      </c>
      <c r="DL909" s="534">
        <f t="shared" si="3002"/>
        <v>0</v>
      </c>
      <c r="DM909" s="534">
        <f t="shared" si="3003"/>
        <v>0</v>
      </c>
      <c r="DN909" s="534">
        <f t="shared" si="3004"/>
        <v>0</v>
      </c>
      <c r="DO909" s="534">
        <f t="shared" si="3005"/>
        <v>0</v>
      </c>
      <c r="DP909" s="533">
        <f t="shared" si="3006"/>
        <v>0</v>
      </c>
      <c r="DQ909" s="532">
        <f t="shared" si="3007"/>
        <v>0</v>
      </c>
      <c r="DR909" s="753">
        <f t="shared" si="3008"/>
        <v>18</v>
      </c>
      <c r="DS909" s="111">
        <f t="shared" si="3009"/>
        <v>18</v>
      </c>
      <c r="DT909" s="111">
        <f t="shared" si="3010"/>
        <v>18</v>
      </c>
      <c r="DU909" s="111">
        <f t="shared" si="3011"/>
        <v>18</v>
      </c>
      <c r="DV909" s="602"/>
      <c r="DW909" s="719"/>
      <c r="DX909" s="719"/>
      <c r="DY909" s="719"/>
      <c r="DZ909" s="719"/>
      <c r="EA909" s="719"/>
      <c r="EB909" s="719"/>
      <c r="EC909" s="719"/>
      <c r="ED909" s="917"/>
      <c r="EE909" s="603"/>
    </row>
    <row r="910" spans="1:135" s="604" customFormat="1" ht="15.75" customHeight="1">
      <c r="A910" s="905" t="s">
        <v>505</v>
      </c>
      <c r="B910" s="896">
        <f t="shared" ref="B910:S910" si="3032">SUM(B126)</f>
        <v>0</v>
      </c>
      <c r="C910" s="896">
        <f t="shared" si="3032"/>
        <v>0</v>
      </c>
      <c r="D910" s="896">
        <f t="shared" si="3032"/>
        <v>0</v>
      </c>
      <c r="E910" s="896">
        <f t="shared" si="3032"/>
        <v>0</v>
      </c>
      <c r="F910" s="896">
        <f t="shared" si="3032"/>
        <v>0</v>
      </c>
      <c r="G910" s="896">
        <f t="shared" si="3032"/>
        <v>0</v>
      </c>
      <c r="H910" s="896">
        <f t="shared" si="3032"/>
        <v>0</v>
      </c>
      <c r="I910" s="896">
        <f t="shared" si="3032"/>
        <v>0</v>
      </c>
      <c r="J910" s="896">
        <f t="shared" si="3032"/>
        <v>0</v>
      </c>
      <c r="K910" s="896">
        <f t="shared" si="3032"/>
        <v>0</v>
      </c>
      <c r="L910" s="896">
        <f t="shared" si="3032"/>
        <v>0</v>
      </c>
      <c r="M910" s="896">
        <f t="shared" si="3032"/>
        <v>0</v>
      </c>
      <c r="N910" s="896">
        <f t="shared" si="3032"/>
        <v>0</v>
      </c>
      <c r="O910" s="896">
        <f t="shared" si="3032"/>
        <v>0</v>
      </c>
      <c r="P910" s="896">
        <f t="shared" si="3032"/>
        <v>0</v>
      </c>
      <c r="Q910" s="896">
        <f t="shared" si="3032"/>
        <v>0</v>
      </c>
      <c r="R910" s="896">
        <f t="shared" si="3032"/>
        <v>0</v>
      </c>
      <c r="S910" s="896">
        <f t="shared" si="3032"/>
        <v>0</v>
      </c>
      <c r="T910" s="895"/>
      <c r="U910" s="896">
        <f t="shared" ref="U910:AL910" si="3033">SUM(U126)</f>
        <v>0</v>
      </c>
      <c r="V910" s="896">
        <f t="shared" si="3033"/>
        <v>0</v>
      </c>
      <c r="W910" s="896">
        <f t="shared" si="3033"/>
        <v>0</v>
      </c>
      <c r="X910" s="896">
        <f t="shared" si="3033"/>
        <v>0</v>
      </c>
      <c r="Y910" s="896">
        <f t="shared" si="3033"/>
        <v>0</v>
      </c>
      <c r="Z910" s="896">
        <f t="shared" si="3033"/>
        <v>0</v>
      </c>
      <c r="AA910" s="896">
        <f t="shared" si="3033"/>
        <v>0</v>
      </c>
      <c r="AB910" s="896">
        <f t="shared" si="3033"/>
        <v>0</v>
      </c>
      <c r="AC910" s="896">
        <f t="shared" si="3033"/>
        <v>0</v>
      </c>
      <c r="AD910" s="896">
        <f t="shared" si="3033"/>
        <v>0</v>
      </c>
      <c r="AE910" s="896">
        <f t="shared" si="3033"/>
        <v>0</v>
      </c>
      <c r="AF910" s="896">
        <f t="shared" si="3033"/>
        <v>0</v>
      </c>
      <c r="AG910" s="896">
        <f t="shared" si="3033"/>
        <v>0</v>
      </c>
      <c r="AH910" s="896">
        <f t="shared" si="3033"/>
        <v>0</v>
      </c>
      <c r="AI910" s="896">
        <f t="shared" si="3033"/>
        <v>0</v>
      </c>
      <c r="AJ910" s="896">
        <f t="shared" si="3033"/>
        <v>0</v>
      </c>
      <c r="AK910" s="896">
        <f t="shared" si="3033"/>
        <v>0</v>
      </c>
      <c r="AL910" s="896">
        <f t="shared" si="3033"/>
        <v>0</v>
      </c>
      <c r="AM910" s="895"/>
      <c r="AN910" s="896">
        <f t="shared" ref="AN910:BE910" si="3034">SUM(AN126)</f>
        <v>0</v>
      </c>
      <c r="AO910" s="896">
        <f t="shared" si="3034"/>
        <v>0</v>
      </c>
      <c r="AP910" s="896">
        <f t="shared" si="3034"/>
        <v>0</v>
      </c>
      <c r="AQ910" s="896">
        <f t="shared" si="3034"/>
        <v>0</v>
      </c>
      <c r="AR910" s="896">
        <f t="shared" si="3034"/>
        <v>0</v>
      </c>
      <c r="AS910" s="896">
        <f t="shared" si="3034"/>
        <v>0</v>
      </c>
      <c r="AT910" s="896">
        <f t="shared" si="3034"/>
        <v>0</v>
      </c>
      <c r="AU910" s="896">
        <f t="shared" si="3034"/>
        <v>0</v>
      </c>
      <c r="AV910" s="896">
        <f t="shared" si="3034"/>
        <v>0</v>
      </c>
      <c r="AW910" s="896">
        <f t="shared" si="3034"/>
        <v>0</v>
      </c>
      <c r="AX910" s="896">
        <f t="shared" si="3034"/>
        <v>0</v>
      </c>
      <c r="AY910" s="896">
        <f t="shared" si="3034"/>
        <v>0</v>
      </c>
      <c r="AZ910" s="896">
        <f t="shared" si="3034"/>
        <v>0</v>
      </c>
      <c r="BA910" s="896">
        <f t="shared" si="3034"/>
        <v>0</v>
      </c>
      <c r="BB910" s="896">
        <f t="shared" si="3034"/>
        <v>0</v>
      </c>
      <c r="BC910" s="896">
        <f t="shared" si="3034"/>
        <v>0</v>
      </c>
      <c r="BD910" s="896">
        <f t="shared" si="3034"/>
        <v>0</v>
      </c>
      <c r="BE910" s="896">
        <f t="shared" si="3034"/>
        <v>0</v>
      </c>
      <c r="BF910" s="895"/>
      <c r="BG910" s="896">
        <f t="shared" ref="BG910:BX910" si="3035">SUM(BG126)</f>
        <v>0</v>
      </c>
      <c r="BH910" s="896">
        <f t="shared" si="3035"/>
        <v>0</v>
      </c>
      <c r="BI910" s="896">
        <f t="shared" si="3035"/>
        <v>0</v>
      </c>
      <c r="BJ910" s="896">
        <f t="shared" si="3035"/>
        <v>0</v>
      </c>
      <c r="BK910" s="896">
        <f t="shared" si="3035"/>
        <v>0</v>
      </c>
      <c r="BL910" s="896">
        <f t="shared" si="3035"/>
        <v>0</v>
      </c>
      <c r="BM910" s="896">
        <f t="shared" si="3035"/>
        <v>0</v>
      </c>
      <c r="BN910" s="896">
        <f t="shared" si="3035"/>
        <v>0</v>
      </c>
      <c r="BO910" s="896">
        <f t="shared" si="3035"/>
        <v>0</v>
      </c>
      <c r="BP910" s="896">
        <f t="shared" si="3035"/>
        <v>0</v>
      </c>
      <c r="BQ910" s="896">
        <f t="shared" si="3035"/>
        <v>0</v>
      </c>
      <c r="BR910" s="896">
        <f t="shared" si="3035"/>
        <v>0</v>
      </c>
      <c r="BS910" s="896">
        <f t="shared" si="3035"/>
        <v>0</v>
      </c>
      <c r="BT910" s="896">
        <f t="shared" si="3035"/>
        <v>0</v>
      </c>
      <c r="BU910" s="896">
        <f t="shared" si="3035"/>
        <v>0</v>
      </c>
      <c r="BV910" s="896">
        <f t="shared" si="3035"/>
        <v>0</v>
      </c>
      <c r="BW910" s="896">
        <f t="shared" si="3035"/>
        <v>0</v>
      </c>
      <c r="BX910" s="896">
        <f t="shared" si="3035"/>
        <v>0</v>
      </c>
      <c r="BY910" s="895"/>
      <c r="BZ910" s="896">
        <f>SUM(BZ126)</f>
        <v>0</v>
      </c>
      <c r="CA910" s="896">
        <f>SUM(CA126)</f>
        <v>0</v>
      </c>
      <c r="CB910" s="896">
        <f>SUM(CB126)</f>
        <v>0</v>
      </c>
      <c r="CC910" s="896">
        <f>SUM(CC126)</f>
        <v>0</v>
      </c>
      <c r="CD910" s="698">
        <f t="shared" si="2968"/>
        <v>0</v>
      </c>
      <c r="CE910" s="698">
        <f t="shared" si="2969"/>
        <v>0</v>
      </c>
      <c r="CF910" s="698">
        <f t="shared" si="2970"/>
        <v>0</v>
      </c>
      <c r="CG910" s="698">
        <f t="shared" si="2971"/>
        <v>0</v>
      </c>
      <c r="CH910" s="1371">
        <f t="shared" si="2972"/>
        <v>0</v>
      </c>
      <c r="CI910" s="1372">
        <f t="shared" si="2973"/>
        <v>0</v>
      </c>
      <c r="CJ910" s="1373">
        <f t="shared" si="2974"/>
        <v>0</v>
      </c>
      <c r="CK910" s="1373">
        <f t="shared" si="2975"/>
        <v>0</v>
      </c>
      <c r="CL910" s="1373">
        <f t="shared" si="2976"/>
        <v>0</v>
      </c>
      <c r="CM910" s="1373">
        <f t="shared" si="2977"/>
        <v>0</v>
      </c>
      <c r="CN910" s="1373">
        <f t="shared" si="2978"/>
        <v>0</v>
      </c>
      <c r="CO910" s="1374">
        <f t="shared" si="2979"/>
        <v>0</v>
      </c>
      <c r="CP910" s="1374">
        <f t="shared" si="2980"/>
        <v>0</v>
      </c>
      <c r="CQ910" s="1374">
        <f t="shared" si="2981"/>
        <v>0</v>
      </c>
      <c r="CR910" s="1374">
        <f t="shared" si="2982"/>
        <v>0</v>
      </c>
      <c r="CS910" s="1373">
        <f t="shared" si="2983"/>
        <v>0</v>
      </c>
      <c r="CT910" s="1373">
        <f t="shared" si="2984"/>
        <v>0</v>
      </c>
      <c r="CU910" s="1373">
        <f t="shared" si="2985"/>
        <v>0</v>
      </c>
      <c r="CV910" s="1373">
        <f t="shared" si="2986"/>
        <v>0</v>
      </c>
      <c r="CW910" s="1373">
        <f t="shared" si="2987"/>
        <v>0</v>
      </c>
      <c r="CX910" s="1372">
        <f t="shared" si="2988"/>
        <v>0</v>
      </c>
      <c r="CY910" s="1375">
        <f t="shared" si="2989"/>
        <v>0</v>
      </c>
      <c r="CZ910" s="532">
        <f t="shared" si="2990"/>
        <v>0</v>
      </c>
      <c r="DA910" s="533">
        <f t="shared" si="2991"/>
        <v>0</v>
      </c>
      <c r="DB910" s="534">
        <f t="shared" si="2992"/>
        <v>0</v>
      </c>
      <c r="DC910" s="534">
        <f t="shared" si="2993"/>
        <v>0</v>
      </c>
      <c r="DD910" s="534">
        <f t="shared" si="2994"/>
        <v>0</v>
      </c>
      <c r="DE910" s="534">
        <f t="shared" si="2995"/>
        <v>0</v>
      </c>
      <c r="DF910" s="534">
        <f t="shared" si="2996"/>
        <v>0</v>
      </c>
      <c r="DG910" s="535">
        <f t="shared" si="2997"/>
        <v>0</v>
      </c>
      <c r="DH910" s="535">
        <f t="shared" si="2998"/>
        <v>0</v>
      </c>
      <c r="DI910" s="535">
        <f t="shared" si="2999"/>
        <v>0</v>
      </c>
      <c r="DJ910" s="535">
        <f t="shared" si="3000"/>
        <v>0</v>
      </c>
      <c r="DK910" s="534">
        <f t="shared" si="3001"/>
        <v>0</v>
      </c>
      <c r="DL910" s="534">
        <f t="shared" si="3002"/>
        <v>0</v>
      </c>
      <c r="DM910" s="534">
        <f t="shared" si="3003"/>
        <v>0</v>
      </c>
      <c r="DN910" s="534">
        <f t="shared" si="3004"/>
        <v>0</v>
      </c>
      <c r="DO910" s="534">
        <f t="shared" si="3005"/>
        <v>0</v>
      </c>
      <c r="DP910" s="533">
        <f t="shared" si="3006"/>
        <v>0</v>
      </c>
      <c r="DQ910" s="532">
        <f t="shared" si="3007"/>
        <v>0</v>
      </c>
      <c r="DR910" s="753">
        <f t="shared" si="3008"/>
        <v>18</v>
      </c>
      <c r="DS910" s="111">
        <f t="shared" si="3009"/>
        <v>18</v>
      </c>
      <c r="DT910" s="111">
        <f t="shared" si="3010"/>
        <v>18</v>
      </c>
      <c r="DU910" s="111">
        <f t="shared" si="3011"/>
        <v>18</v>
      </c>
      <c r="DV910" s="602"/>
      <c r="DW910" s="719"/>
      <c r="DX910" s="719"/>
      <c r="DY910" s="719"/>
      <c r="DZ910" s="719"/>
      <c r="EA910" s="719"/>
      <c r="EB910" s="719"/>
      <c r="EC910" s="719"/>
      <c r="ED910" s="917"/>
      <c r="EE910" s="603"/>
    </row>
    <row r="911" spans="1:135" s="604" customFormat="1" ht="15.75" customHeight="1">
      <c r="A911" s="718" t="s">
        <v>506</v>
      </c>
      <c r="B911" s="896">
        <f t="shared" ref="B911:S911" si="3036">SUM(B135)</f>
        <v>0</v>
      </c>
      <c r="C911" s="896">
        <f t="shared" si="3036"/>
        <v>0</v>
      </c>
      <c r="D911" s="896">
        <f t="shared" si="3036"/>
        <v>0</v>
      </c>
      <c r="E911" s="896">
        <f t="shared" si="3036"/>
        <v>0</v>
      </c>
      <c r="F911" s="896">
        <f t="shared" si="3036"/>
        <v>0</v>
      </c>
      <c r="G911" s="896">
        <f t="shared" si="3036"/>
        <v>0</v>
      </c>
      <c r="H911" s="896">
        <f t="shared" si="3036"/>
        <v>0</v>
      </c>
      <c r="I911" s="896">
        <f t="shared" si="3036"/>
        <v>0</v>
      </c>
      <c r="J911" s="896">
        <f t="shared" si="3036"/>
        <v>0</v>
      </c>
      <c r="K911" s="896">
        <f t="shared" si="3036"/>
        <v>0</v>
      </c>
      <c r="L911" s="896">
        <f t="shared" si="3036"/>
        <v>0</v>
      </c>
      <c r="M911" s="896">
        <f t="shared" si="3036"/>
        <v>0</v>
      </c>
      <c r="N911" s="896">
        <f t="shared" si="3036"/>
        <v>0</v>
      </c>
      <c r="O911" s="896">
        <f t="shared" si="3036"/>
        <v>0</v>
      </c>
      <c r="P911" s="896">
        <f t="shared" si="3036"/>
        <v>0</v>
      </c>
      <c r="Q911" s="896">
        <f t="shared" si="3036"/>
        <v>0</v>
      </c>
      <c r="R911" s="896">
        <f t="shared" si="3036"/>
        <v>0</v>
      </c>
      <c r="S911" s="896">
        <f t="shared" si="3036"/>
        <v>0</v>
      </c>
      <c r="T911" s="895"/>
      <c r="U911" s="896">
        <f t="shared" ref="U911:AL911" si="3037">SUM(U135)</f>
        <v>0</v>
      </c>
      <c r="V911" s="896">
        <f t="shared" si="3037"/>
        <v>0</v>
      </c>
      <c r="W911" s="896">
        <f t="shared" si="3037"/>
        <v>0</v>
      </c>
      <c r="X911" s="896">
        <f t="shared" si="3037"/>
        <v>0</v>
      </c>
      <c r="Y911" s="896">
        <f t="shared" si="3037"/>
        <v>0</v>
      </c>
      <c r="Z911" s="896">
        <f t="shared" si="3037"/>
        <v>0</v>
      </c>
      <c r="AA911" s="896">
        <f t="shared" si="3037"/>
        <v>0</v>
      </c>
      <c r="AB911" s="896">
        <f t="shared" si="3037"/>
        <v>0</v>
      </c>
      <c r="AC911" s="896">
        <f t="shared" si="3037"/>
        <v>0</v>
      </c>
      <c r="AD911" s="896">
        <f t="shared" si="3037"/>
        <v>0</v>
      </c>
      <c r="AE911" s="896">
        <f t="shared" si="3037"/>
        <v>0</v>
      </c>
      <c r="AF911" s="896">
        <f t="shared" si="3037"/>
        <v>0</v>
      </c>
      <c r="AG911" s="896">
        <f t="shared" si="3037"/>
        <v>0</v>
      </c>
      <c r="AH911" s="896">
        <f t="shared" si="3037"/>
        <v>0</v>
      </c>
      <c r="AI911" s="896">
        <f t="shared" si="3037"/>
        <v>0</v>
      </c>
      <c r="AJ911" s="896">
        <f t="shared" si="3037"/>
        <v>0</v>
      </c>
      <c r="AK911" s="896">
        <f t="shared" si="3037"/>
        <v>0</v>
      </c>
      <c r="AL911" s="896">
        <f t="shared" si="3037"/>
        <v>0</v>
      </c>
      <c r="AM911" s="895"/>
      <c r="AN911" s="896">
        <f t="shared" ref="AN911:BE911" si="3038">SUM(AN135)</f>
        <v>0</v>
      </c>
      <c r="AO911" s="896">
        <f t="shared" si="3038"/>
        <v>0</v>
      </c>
      <c r="AP911" s="896">
        <f t="shared" si="3038"/>
        <v>0</v>
      </c>
      <c r="AQ911" s="896">
        <f t="shared" si="3038"/>
        <v>0</v>
      </c>
      <c r="AR911" s="896">
        <f t="shared" si="3038"/>
        <v>0</v>
      </c>
      <c r="AS911" s="896">
        <f t="shared" si="3038"/>
        <v>0</v>
      </c>
      <c r="AT911" s="896">
        <f t="shared" si="3038"/>
        <v>0</v>
      </c>
      <c r="AU911" s="896">
        <f t="shared" si="3038"/>
        <v>0</v>
      </c>
      <c r="AV911" s="896">
        <f t="shared" si="3038"/>
        <v>0</v>
      </c>
      <c r="AW911" s="896">
        <f t="shared" si="3038"/>
        <v>0</v>
      </c>
      <c r="AX911" s="896">
        <f t="shared" si="3038"/>
        <v>0</v>
      </c>
      <c r="AY911" s="896">
        <f t="shared" si="3038"/>
        <v>0</v>
      </c>
      <c r="AZ911" s="896">
        <f t="shared" si="3038"/>
        <v>0</v>
      </c>
      <c r="BA911" s="896">
        <f t="shared" si="3038"/>
        <v>0</v>
      </c>
      <c r="BB911" s="896">
        <f t="shared" si="3038"/>
        <v>0</v>
      </c>
      <c r="BC911" s="896">
        <f t="shared" si="3038"/>
        <v>0</v>
      </c>
      <c r="BD911" s="896">
        <f t="shared" si="3038"/>
        <v>0</v>
      </c>
      <c r="BE911" s="896">
        <f t="shared" si="3038"/>
        <v>0</v>
      </c>
      <c r="BF911" s="895"/>
      <c r="BG911" s="896">
        <f t="shared" ref="BG911:BX911" si="3039">SUM(BG135)</f>
        <v>0</v>
      </c>
      <c r="BH911" s="896">
        <f t="shared" si="3039"/>
        <v>0</v>
      </c>
      <c r="BI911" s="896">
        <f t="shared" si="3039"/>
        <v>0</v>
      </c>
      <c r="BJ911" s="896">
        <f t="shared" si="3039"/>
        <v>0</v>
      </c>
      <c r="BK911" s="896">
        <f t="shared" si="3039"/>
        <v>0</v>
      </c>
      <c r="BL911" s="896">
        <f t="shared" si="3039"/>
        <v>0</v>
      </c>
      <c r="BM911" s="896">
        <f t="shared" si="3039"/>
        <v>0</v>
      </c>
      <c r="BN911" s="896">
        <f t="shared" si="3039"/>
        <v>0</v>
      </c>
      <c r="BO911" s="896">
        <f t="shared" si="3039"/>
        <v>0</v>
      </c>
      <c r="BP911" s="896">
        <f t="shared" si="3039"/>
        <v>0</v>
      </c>
      <c r="BQ911" s="896">
        <f t="shared" si="3039"/>
        <v>0</v>
      </c>
      <c r="BR911" s="896">
        <f t="shared" si="3039"/>
        <v>0</v>
      </c>
      <c r="BS911" s="896">
        <f t="shared" si="3039"/>
        <v>0</v>
      </c>
      <c r="BT911" s="896">
        <f t="shared" si="3039"/>
        <v>0</v>
      </c>
      <c r="BU911" s="896">
        <f t="shared" si="3039"/>
        <v>0</v>
      </c>
      <c r="BV911" s="896">
        <f t="shared" si="3039"/>
        <v>0</v>
      </c>
      <c r="BW911" s="896">
        <f t="shared" si="3039"/>
        <v>0</v>
      </c>
      <c r="BX911" s="896">
        <f t="shared" si="3039"/>
        <v>0</v>
      </c>
      <c r="BY911" s="895"/>
      <c r="BZ911" s="896">
        <f>SUM(BZ135)</f>
        <v>0</v>
      </c>
      <c r="CA911" s="896">
        <f>SUM(CA135)</f>
        <v>0</v>
      </c>
      <c r="CB911" s="896">
        <f>SUM(CB135)</f>
        <v>0</v>
      </c>
      <c r="CC911" s="896">
        <f>SUM(CC135)</f>
        <v>0</v>
      </c>
      <c r="CD911" s="698">
        <f t="shared" si="2968"/>
        <v>0</v>
      </c>
      <c r="CE911" s="698">
        <f t="shared" si="2969"/>
        <v>0</v>
      </c>
      <c r="CF911" s="698">
        <f t="shared" si="2970"/>
        <v>0</v>
      </c>
      <c r="CG911" s="698">
        <f t="shared" si="2971"/>
        <v>0</v>
      </c>
      <c r="CH911" s="1371">
        <f t="shared" si="2972"/>
        <v>0</v>
      </c>
      <c r="CI911" s="1372">
        <f t="shared" si="2973"/>
        <v>0</v>
      </c>
      <c r="CJ911" s="1373">
        <f t="shared" si="2974"/>
        <v>0</v>
      </c>
      <c r="CK911" s="1373">
        <f t="shared" si="2975"/>
        <v>0</v>
      </c>
      <c r="CL911" s="1373">
        <f t="shared" si="2976"/>
        <v>0</v>
      </c>
      <c r="CM911" s="1373">
        <f t="shared" si="2977"/>
        <v>0</v>
      </c>
      <c r="CN911" s="1373">
        <f t="shared" si="2978"/>
        <v>0</v>
      </c>
      <c r="CO911" s="1374">
        <f t="shared" si="2979"/>
        <v>0</v>
      </c>
      <c r="CP911" s="1374">
        <f t="shared" si="2980"/>
        <v>0</v>
      </c>
      <c r="CQ911" s="1374">
        <f t="shared" si="2981"/>
        <v>0</v>
      </c>
      <c r="CR911" s="1374">
        <f t="shared" si="2982"/>
        <v>0</v>
      </c>
      <c r="CS911" s="1373">
        <f t="shared" si="2983"/>
        <v>0</v>
      </c>
      <c r="CT911" s="1373">
        <f t="shared" si="2984"/>
        <v>0</v>
      </c>
      <c r="CU911" s="1373">
        <f t="shared" si="2985"/>
        <v>0</v>
      </c>
      <c r="CV911" s="1373">
        <f t="shared" si="2986"/>
        <v>0</v>
      </c>
      <c r="CW911" s="1373">
        <f t="shared" si="2987"/>
        <v>0</v>
      </c>
      <c r="CX911" s="1372">
        <f t="shared" si="2988"/>
        <v>0</v>
      </c>
      <c r="CY911" s="1375">
        <f t="shared" si="2989"/>
        <v>0</v>
      </c>
      <c r="CZ911" s="532">
        <f t="shared" si="2990"/>
        <v>0</v>
      </c>
      <c r="DA911" s="533">
        <f t="shared" si="2991"/>
        <v>0</v>
      </c>
      <c r="DB911" s="534">
        <f t="shared" si="2992"/>
        <v>0</v>
      </c>
      <c r="DC911" s="534">
        <f t="shared" si="2993"/>
        <v>0</v>
      </c>
      <c r="DD911" s="534">
        <f t="shared" si="2994"/>
        <v>0</v>
      </c>
      <c r="DE911" s="534">
        <f t="shared" si="2995"/>
        <v>0</v>
      </c>
      <c r="DF911" s="534">
        <f t="shared" si="2996"/>
        <v>0</v>
      </c>
      <c r="DG911" s="535">
        <f t="shared" si="2997"/>
        <v>0</v>
      </c>
      <c r="DH911" s="535">
        <f t="shared" si="2998"/>
        <v>0</v>
      </c>
      <c r="DI911" s="535">
        <f t="shared" si="2999"/>
        <v>0</v>
      </c>
      <c r="DJ911" s="535">
        <f t="shared" si="3000"/>
        <v>0</v>
      </c>
      <c r="DK911" s="534">
        <f t="shared" si="3001"/>
        <v>0</v>
      </c>
      <c r="DL911" s="534">
        <f t="shared" si="3002"/>
        <v>0</v>
      </c>
      <c r="DM911" s="534">
        <f t="shared" si="3003"/>
        <v>0</v>
      </c>
      <c r="DN911" s="534">
        <f t="shared" si="3004"/>
        <v>0</v>
      </c>
      <c r="DO911" s="534">
        <f t="shared" si="3005"/>
        <v>0</v>
      </c>
      <c r="DP911" s="533">
        <f t="shared" si="3006"/>
        <v>0</v>
      </c>
      <c r="DQ911" s="532">
        <f t="shared" si="3007"/>
        <v>0</v>
      </c>
      <c r="DR911" s="753">
        <f t="shared" si="3008"/>
        <v>18</v>
      </c>
      <c r="DS911" s="111">
        <f t="shared" si="3009"/>
        <v>18</v>
      </c>
      <c r="DT911" s="111">
        <f t="shared" si="3010"/>
        <v>18</v>
      </c>
      <c r="DU911" s="111">
        <f t="shared" si="3011"/>
        <v>18</v>
      </c>
      <c r="DV911" s="602"/>
      <c r="DW911" s="719"/>
      <c r="DX911" s="719"/>
      <c r="DY911" s="719"/>
      <c r="DZ911" s="719"/>
      <c r="EA911" s="719"/>
      <c r="EB911" s="719"/>
      <c r="EC911" s="719"/>
      <c r="ED911" s="917"/>
      <c r="EE911" s="603"/>
    </row>
    <row r="912" spans="1:135" s="604" customFormat="1" ht="15.75" customHeight="1">
      <c r="A912" s="718" t="s">
        <v>507</v>
      </c>
      <c r="B912" s="896">
        <f t="shared" ref="B912:S912" si="3040">SUM(B143)</f>
        <v>0</v>
      </c>
      <c r="C912" s="896">
        <f t="shared" si="3040"/>
        <v>0</v>
      </c>
      <c r="D912" s="896">
        <f t="shared" si="3040"/>
        <v>0</v>
      </c>
      <c r="E912" s="896">
        <f t="shared" si="3040"/>
        <v>0</v>
      </c>
      <c r="F912" s="896">
        <f t="shared" si="3040"/>
        <v>0</v>
      </c>
      <c r="G912" s="896">
        <f t="shared" si="3040"/>
        <v>0</v>
      </c>
      <c r="H912" s="896">
        <f t="shared" si="3040"/>
        <v>0</v>
      </c>
      <c r="I912" s="896">
        <f t="shared" si="3040"/>
        <v>0</v>
      </c>
      <c r="J912" s="896">
        <f t="shared" si="3040"/>
        <v>0</v>
      </c>
      <c r="K912" s="896">
        <f t="shared" si="3040"/>
        <v>0</v>
      </c>
      <c r="L912" s="896">
        <f t="shared" si="3040"/>
        <v>0</v>
      </c>
      <c r="M912" s="896">
        <f t="shared" si="3040"/>
        <v>0</v>
      </c>
      <c r="N912" s="896">
        <f t="shared" si="3040"/>
        <v>0</v>
      </c>
      <c r="O912" s="896">
        <f t="shared" si="3040"/>
        <v>0</v>
      </c>
      <c r="P912" s="896">
        <f t="shared" si="3040"/>
        <v>0</v>
      </c>
      <c r="Q912" s="896">
        <f t="shared" si="3040"/>
        <v>0</v>
      </c>
      <c r="R912" s="896">
        <f t="shared" si="3040"/>
        <v>0</v>
      </c>
      <c r="S912" s="896">
        <f t="shared" si="3040"/>
        <v>0</v>
      </c>
      <c r="T912" s="895"/>
      <c r="U912" s="896">
        <f t="shared" ref="U912:AL912" si="3041">SUM(U143)</f>
        <v>0</v>
      </c>
      <c r="V912" s="896">
        <f t="shared" si="3041"/>
        <v>0</v>
      </c>
      <c r="W912" s="896">
        <f t="shared" si="3041"/>
        <v>0</v>
      </c>
      <c r="X912" s="896">
        <f t="shared" si="3041"/>
        <v>0</v>
      </c>
      <c r="Y912" s="896">
        <f t="shared" si="3041"/>
        <v>0</v>
      </c>
      <c r="Z912" s="896">
        <f t="shared" si="3041"/>
        <v>0</v>
      </c>
      <c r="AA912" s="896">
        <f t="shared" si="3041"/>
        <v>0</v>
      </c>
      <c r="AB912" s="896">
        <f t="shared" si="3041"/>
        <v>0</v>
      </c>
      <c r="AC912" s="896">
        <f t="shared" si="3041"/>
        <v>0</v>
      </c>
      <c r="AD912" s="896">
        <f t="shared" si="3041"/>
        <v>0</v>
      </c>
      <c r="AE912" s="896">
        <f t="shared" si="3041"/>
        <v>0</v>
      </c>
      <c r="AF912" s="896">
        <f t="shared" si="3041"/>
        <v>0</v>
      </c>
      <c r="AG912" s="896">
        <f t="shared" si="3041"/>
        <v>0</v>
      </c>
      <c r="AH912" s="896">
        <f t="shared" si="3041"/>
        <v>0</v>
      </c>
      <c r="AI912" s="896">
        <f t="shared" si="3041"/>
        <v>0</v>
      </c>
      <c r="AJ912" s="896">
        <f t="shared" si="3041"/>
        <v>0</v>
      </c>
      <c r="AK912" s="896">
        <f t="shared" si="3041"/>
        <v>0</v>
      </c>
      <c r="AL912" s="896">
        <f t="shared" si="3041"/>
        <v>0</v>
      </c>
      <c r="AM912" s="895"/>
      <c r="AN912" s="896">
        <f t="shared" ref="AN912:BE912" si="3042">SUM(AN143)</f>
        <v>0</v>
      </c>
      <c r="AO912" s="896">
        <f t="shared" si="3042"/>
        <v>0</v>
      </c>
      <c r="AP912" s="896">
        <f t="shared" si="3042"/>
        <v>0</v>
      </c>
      <c r="AQ912" s="896">
        <f t="shared" si="3042"/>
        <v>0</v>
      </c>
      <c r="AR912" s="896">
        <f t="shared" si="3042"/>
        <v>0</v>
      </c>
      <c r="AS912" s="896">
        <f t="shared" si="3042"/>
        <v>0</v>
      </c>
      <c r="AT912" s="896">
        <f t="shared" si="3042"/>
        <v>0</v>
      </c>
      <c r="AU912" s="896">
        <f t="shared" si="3042"/>
        <v>0</v>
      </c>
      <c r="AV912" s="896">
        <f t="shared" si="3042"/>
        <v>0</v>
      </c>
      <c r="AW912" s="896">
        <f t="shared" si="3042"/>
        <v>0</v>
      </c>
      <c r="AX912" s="896">
        <f t="shared" si="3042"/>
        <v>0</v>
      </c>
      <c r="AY912" s="896">
        <f t="shared" si="3042"/>
        <v>0</v>
      </c>
      <c r="AZ912" s="896">
        <f t="shared" si="3042"/>
        <v>0</v>
      </c>
      <c r="BA912" s="896">
        <f t="shared" si="3042"/>
        <v>0</v>
      </c>
      <c r="BB912" s="896">
        <f t="shared" si="3042"/>
        <v>0</v>
      </c>
      <c r="BC912" s="896">
        <f t="shared" si="3042"/>
        <v>0</v>
      </c>
      <c r="BD912" s="896">
        <f t="shared" si="3042"/>
        <v>0</v>
      </c>
      <c r="BE912" s="896">
        <f t="shared" si="3042"/>
        <v>0</v>
      </c>
      <c r="BF912" s="895"/>
      <c r="BG912" s="896">
        <f t="shared" ref="BG912:BX912" si="3043">SUM(BG143)</f>
        <v>0</v>
      </c>
      <c r="BH912" s="896">
        <f t="shared" si="3043"/>
        <v>0</v>
      </c>
      <c r="BI912" s="896">
        <f t="shared" si="3043"/>
        <v>0</v>
      </c>
      <c r="BJ912" s="896">
        <f t="shared" si="3043"/>
        <v>0</v>
      </c>
      <c r="BK912" s="896">
        <f t="shared" si="3043"/>
        <v>0</v>
      </c>
      <c r="BL912" s="896">
        <f t="shared" si="3043"/>
        <v>0</v>
      </c>
      <c r="BM912" s="896">
        <f t="shared" si="3043"/>
        <v>0</v>
      </c>
      <c r="BN912" s="896">
        <f t="shared" si="3043"/>
        <v>0</v>
      </c>
      <c r="BO912" s="896">
        <f t="shared" si="3043"/>
        <v>0</v>
      </c>
      <c r="BP912" s="896">
        <f t="shared" si="3043"/>
        <v>0</v>
      </c>
      <c r="BQ912" s="896">
        <f t="shared" si="3043"/>
        <v>0</v>
      </c>
      <c r="BR912" s="896">
        <f t="shared" si="3043"/>
        <v>0</v>
      </c>
      <c r="BS912" s="896">
        <f t="shared" si="3043"/>
        <v>0</v>
      </c>
      <c r="BT912" s="896">
        <f t="shared" si="3043"/>
        <v>0</v>
      </c>
      <c r="BU912" s="896">
        <f t="shared" si="3043"/>
        <v>0</v>
      </c>
      <c r="BV912" s="896">
        <f t="shared" si="3043"/>
        <v>0</v>
      </c>
      <c r="BW912" s="896">
        <f t="shared" si="3043"/>
        <v>0</v>
      </c>
      <c r="BX912" s="896">
        <f t="shared" si="3043"/>
        <v>0</v>
      </c>
      <c r="BY912" s="895"/>
      <c r="BZ912" s="896">
        <f>SUM(BZ143)</f>
        <v>0</v>
      </c>
      <c r="CA912" s="896">
        <f>SUM(CA143)</f>
        <v>0</v>
      </c>
      <c r="CB912" s="896">
        <f>SUM(CB143)</f>
        <v>0</v>
      </c>
      <c r="CC912" s="896">
        <f>SUM(CC143)</f>
        <v>0</v>
      </c>
      <c r="CD912" s="698">
        <f t="shared" si="2968"/>
        <v>0</v>
      </c>
      <c r="CE912" s="698">
        <f t="shared" si="2969"/>
        <v>0</v>
      </c>
      <c r="CF912" s="698">
        <f t="shared" si="2970"/>
        <v>0</v>
      </c>
      <c r="CG912" s="698">
        <f t="shared" si="2971"/>
        <v>0</v>
      </c>
      <c r="CH912" s="1371">
        <f t="shared" si="2972"/>
        <v>0</v>
      </c>
      <c r="CI912" s="1372">
        <f t="shared" si="2973"/>
        <v>0</v>
      </c>
      <c r="CJ912" s="1373">
        <f t="shared" si="2974"/>
        <v>0</v>
      </c>
      <c r="CK912" s="1373">
        <f t="shared" si="2975"/>
        <v>0</v>
      </c>
      <c r="CL912" s="1373">
        <f t="shared" si="2976"/>
        <v>0</v>
      </c>
      <c r="CM912" s="1373">
        <f t="shared" si="2977"/>
        <v>0</v>
      </c>
      <c r="CN912" s="1373">
        <f t="shared" si="2978"/>
        <v>0</v>
      </c>
      <c r="CO912" s="1374">
        <f t="shared" si="2979"/>
        <v>0</v>
      </c>
      <c r="CP912" s="1374">
        <f t="shared" si="2980"/>
        <v>0</v>
      </c>
      <c r="CQ912" s="1374">
        <f t="shared" si="2981"/>
        <v>0</v>
      </c>
      <c r="CR912" s="1374">
        <f t="shared" si="2982"/>
        <v>0</v>
      </c>
      <c r="CS912" s="1373">
        <f t="shared" si="2983"/>
        <v>0</v>
      </c>
      <c r="CT912" s="1373">
        <f t="shared" si="2984"/>
        <v>0</v>
      </c>
      <c r="CU912" s="1373">
        <f t="shared" si="2985"/>
        <v>0</v>
      </c>
      <c r="CV912" s="1373">
        <f t="shared" si="2986"/>
        <v>0</v>
      </c>
      <c r="CW912" s="1373">
        <f t="shared" si="2987"/>
        <v>0</v>
      </c>
      <c r="CX912" s="1372">
        <f t="shared" si="2988"/>
        <v>0</v>
      </c>
      <c r="CY912" s="1375">
        <f t="shared" si="2989"/>
        <v>0</v>
      </c>
      <c r="CZ912" s="532">
        <f t="shared" si="2990"/>
        <v>0</v>
      </c>
      <c r="DA912" s="533">
        <f t="shared" si="2991"/>
        <v>0</v>
      </c>
      <c r="DB912" s="534">
        <f t="shared" si="2992"/>
        <v>0</v>
      </c>
      <c r="DC912" s="534">
        <f t="shared" si="2993"/>
        <v>0</v>
      </c>
      <c r="DD912" s="534">
        <f t="shared" si="2994"/>
        <v>0</v>
      </c>
      <c r="DE912" s="534">
        <f t="shared" si="2995"/>
        <v>0</v>
      </c>
      <c r="DF912" s="534">
        <f t="shared" si="2996"/>
        <v>0</v>
      </c>
      <c r="DG912" s="535">
        <f t="shared" si="2997"/>
        <v>0</v>
      </c>
      <c r="DH912" s="535">
        <f t="shared" si="2998"/>
        <v>0</v>
      </c>
      <c r="DI912" s="535">
        <f t="shared" si="2999"/>
        <v>0</v>
      </c>
      <c r="DJ912" s="535">
        <f t="shared" si="3000"/>
        <v>0</v>
      </c>
      <c r="DK912" s="534">
        <f t="shared" si="3001"/>
        <v>0</v>
      </c>
      <c r="DL912" s="534">
        <f t="shared" si="3002"/>
        <v>0</v>
      </c>
      <c r="DM912" s="534">
        <f t="shared" si="3003"/>
        <v>0</v>
      </c>
      <c r="DN912" s="534">
        <f t="shared" si="3004"/>
        <v>0</v>
      </c>
      <c r="DO912" s="534">
        <f t="shared" si="3005"/>
        <v>0</v>
      </c>
      <c r="DP912" s="533">
        <f t="shared" si="3006"/>
        <v>0</v>
      </c>
      <c r="DQ912" s="532">
        <f t="shared" si="3007"/>
        <v>0</v>
      </c>
      <c r="DR912" s="753">
        <f t="shared" si="3008"/>
        <v>18</v>
      </c>
      <c r="DS912" s="111">
        <f t="shared" si="3009"/>
        <v>18</v>
      </c>
      <c r="DT912" s="111">
        <f t="shared" si="3010"/>
        <v>18</v>
      </c>
      <c r="DU912" s="111">
        <f t="shared" si="3011"/>
        <v>18</v>
      </c>
      <c r="DV912" s="602"/>
      <c r="DW912" s="719"/>
      <c r="DX912" s="719"/>
      <c r="DY912" s="719"/>
      <c r="DZ912" s="719"/>
      <c r="EA912" s="719"/>
      <c r="EB912" s="719"/>
      <c r="EC912" s="719"/>
      <c r="ED912" s="917"/>
      <c r="EE912" s="603"/>
    </row>
    <row r="913" spans="1:135" s="604" customFormat="1" ht="15.75" customHeight="1">
      <c r="A913" s="905" t="s">
        <v>508</v>
      </c>
      <c r="B913" s="896">
        <f t="shared" ref="B913:S913" si="3044">SUM(B154)</f>
        <v>0</v>
      </c>
      <c r="C913" s="896">
        <f t="shared" si="3044"/>
        <v>0</v>
      </c>
      <c r="D913" s="896">
        <f t="shared" si="3044"/>
        <v>0</v>
      </c>
      <c r="E913" s="896">
        <f t="shared" si="3044"/>
        <v>0</v>
      </c>
      <c r="F913" s="896">
        <f t="shared" si="3044"/>
        <v>0</v>
      </c>
      <c r="G913" s="896">
        <f t="shared" si="3044"/>
        <v>0</v>
      </c>
      <c r="H913" s="896">
        <f t="shared" si="3044"/>
        <v>0</v>
      </c>
      <c r="I913" s="896">
        <f t="shared" si="3044"/>
        <v>0</v>
      </c>
      <c r="J913" s="896">
        <f t="shared" si="3044"/>
        <v>0</v>
      </c>
      <c r="K913" s="896">
        <f t="shared" si="3044"/>
        <v>0</v>
      </c>
      <c r="L913" s="896">
        <f t="shared" si="3044"/>
        <v>0</v>
      </c>
      <c r="M913" s="896">
        <f t="shared" si="3044"/>
        <v>0</v>
      </c>
      <c r="N913" s="896">
        <f t="shared" si="3044"/>
        <v>0</v>
      </c>
      <c r="O913" s="896">
        <f t="shared" si="3044"/>
        <v>0</v>
      </c>
      <c r="P913" s="896">
        <f t="shared" si="3044"/>
        <v>0</v>
      </c>
      <c r="Q913" s="896">
        <f t="shared" si="3044"/>
        <v>0</v>
      </c>
      <c r="R913" s="896">
        <f t="shared" si="3044"/>
        <v>0</v>
      </c>
      <c r="S913" s="896">
        <f t="shared" si="3044"/>
        <v>0</v>
      </c>
      <c r="T913" s="895"/>
      <c r="U913" s="896">
        <f t="shared" ref="U913:AL913" si="3045">SUM(U154)</f>
        <v>0</v>
      </c>
      <c r="V913" s="896">
        <f t="shared" si="3045"/>
        <v>0</v>
      </c>
      <c r="W913" s="896">
        <f t="shared" si="3045"/>
        <v>0</v>
      </c>
      <c r="X913" s="896">
        <f t="shared" si="3045"/>
        <v>0</v>
      </c>
      <c r="Y913" s="896">
        <f t="shared" si="3045"/>
        <v>0</v>
      </c>
      <c r="Z913" s="896">
        <f t="shared" si="3045"/>
        <v>0</v>
      </c>
      <c r="AA913" s="896">
        <f t="shared" si="3045"/>
        <v>0</v>
      </c>
      <c r="AB913" s="896">
        <f t="shared" si="3045"/>
        <v>0</v>
      </c>
      <c r="AC913" s="896">
        <f t="shared" si="3045"/>
        <v>0</v>
      </c>
      <c r="AD913" s="896">
        <f t="shared" si="3045"/>
        <v>0</v>
      </c>
      <c r="AE913" s="896">
        <f t="shared" si="3045"/>
        <v>0</v>
      </c>
      <c r="AF913" s="896">
        <f t="shared" si="3045"/>
        <v>0</v>
      </c>
      <c r="AG913" s="896">
        <f t="shared" si="3045"/>
        <v>0</v>
      </c>
      <c r="AH913" s="896">
        <f t="shared" si="3045"/>
        <v>0</v>
      </c>
      <c r="AI913" s="896">
        <f t="shared" si="3045"/>
        <v>0</v>
      </c>
      <c r="AJ913" s="896">
        <f t="shared" si="3045"/>
        <v>0</v>
      </c>
      <c r="AK913" s="896">
        <f t="shared" si="3045"/>
        <v>0</v>
      </c>
      <c r="AL913" s="896">
        <f t="shared" si="3045"/>
        <v>0</v>
      </c>
      <c r="AM913" s="895"/>
      <c r="AN913" s="896">
        <f t="shared" ref="AN913:BE913" si="3046">SUM(AN154)</f>
        <v>0</v>
      </c>
      <c r="AO913" s="896">
        <f t="shared" si="3046"/>
        <v>0</v>
      </c>
      <c r="AP913" s="896">
        <f t="shared" si="3046"/>
        <v>0</v>
      </c>
      <c r="AQ913" s="896">
        <f t="shared" si="3046"/>
        <v>0</v>
      </c>
      <c r="AR913" s="896">
        <f t="shared" si="3046"/>
        <v>0</v>
      </c>
      <c r="AS913" s="896">
        <f t="shared" si="3046"/>
        <v>0</v>
      </c>
      <c r="AT913" s="896">
        <f t="shared" si="3046"/>
        <v>0</v>
      </c>
      <c r="AU913" s="896">
        <f t="shared" si="3046"/>
        <v>0</v>
      </c>
      <c r="AV913" s="896">
        <f t="shared" si="3046"/>
        <v>0</v>
      </c>
      <c r="AW913" s="896">
        <f t="shared" si="3046"/>
        <v>0</v>
      </c>
      <c r="AX913" s="896">
        <f t="shared" si="3046"/>
        <v>0</v>
      </c>
      <c r="AY913" s="896">
        <f t="shared" si="3046"/>
        <v>0</v>
      </c>
      <c r="AZ913" s="896">
        <f t="shared" si="3046"/>
        <v>0</v>
      </c>
      <c r="BA913" s="896">
        <f t="shared" si="3046"/>
        <v>0</v>
      </c>
      <c r="BB913" s="896">
        <f t="shared" si="3046"/>
        <v>0</v>
      </c>
      <c r="BC913" s="896">
        <f t="shared" si="3046"/>
        <v>0</v>
      </c>
      <c r="BD913" s="896">
        <f t="shared" si="3046"/>
        <v>0</v>
      </c>
      <c r="BE913" s="896">
        <f t="shared" si="3046"/>
        <v>0</v>
      </c>
      <c r="BF913" s="895"/>
      <c r="BG913" s="896">
        <f t="shared" ref="BG913:BX913" si="3047">SUM(BG154)</f>
        <v>0</v>
      </c>
      <c r="BH913" s="896">
        <f t="shared" si="3047"/>
        <v>0</v>
      </c>
      <c r="BI913" s="896">
        <f t="shared" si="3047"/>
        <v>0</v>
      </c>
      <c r="BJ913" s="896">
        <f t="shared" si="3047"/>
        <v>0</v>
      </c>
      <c r="BK913" s="896">
        <f t="shared" si="3047"/>
        <v>0</v>
      </c>
      <c r="BL913" s="896">
        <f t="shared" si="3047"/>
        <v>0</v>
      </c>
      <c r="BM913" s="896">
        <f t="shared" si="3047"/>
        <v>0</v>
      </c>
      <c r="BN913" s="896">
        <f t="shared" si="3047"/>
        <v>0</v>
      </c>
      <c r="BO913" s="896">
        <f t="shared" si="3047"/>
        <v>0</v>
      </c>
      <c r="BP913" s="896">
        <f t="shared" si="3047"/>
        <v>0</v>
      </c>
      <c r="BQ913" s="896">
        <f t="shared" si="3047"/>
        <v>0</v>
      </c>
      <c r="BR913" s="896">
        <f t="shared" si="3047"/>
        <v>0</v>
      </c>
      <c r="BS913" s="896">
        <f t="shared" si="3047"/>
        <v>0</v>
      </c>
      <c r="BT913" s="896">
        <f t="shared" si="3047"/>
        <v>0</v>
      </c>
      <c r="BU913" s="896">
        <f t="shared" si="3047"/>
        <v>0</v>
      </c>
      <c r="BV913" s="896">
        <f t="shared" si="3047"/>
        <v>0</v>
      </c>
      <c r="BW913" s="896">
        <f t="shared" si="3047"/>
        <v>0</v>
      </c>
      <c r="BX913" s="896">
        <f t="shared" si="3047"/>
        <v>0</v>
      </c>
      <c r="BY913" s="895"/>
      <c r="BZ913" s="896">
        <f>SUM(BZ154)</f>
        <v>0</v>
      </c>
      <c r="CA913" s="896">
        <f>SUM(CA154)</f>
        <v>0</v>
      </c>
      <c r="CB913" s="896">
        <f>SUM(CB154)</f>
        <v>0</v>
      </c>
      <c r="CC913" s="896">
        <f>SUM(CC154)</f>
        <v>0</v>
      </c>
      <c r="CD913" s="698">
        <f t="shared" si="2968"/>
        <v>0</v>
      </c>
      <c r="CE913" s="698">
        <f t="shared" si="2969"/>
        <v>0</v>
      </c>
      <c r="CF913" s="698">
        <f t="shared" si="2970"/>
        <v>0</v>
      </c>
      <c r="CG913" s="698">
        <f t="shared" si="2971"/>
        <v>0</v>
      </c>
      <c r="CH913" s="1371">
        <f t="shared" si="2972"/>
        <v>0</v>
      </c>
      <c r="CI913" s="1372">
        <f t="shared" si="2973"/>
        <v>0</v>
      </c>
      <c r="CJ913" s="1373">
        <f t="shared" si="2974"/>
        <v>0</v>
      </c>
      <c r="CK913" s="1373">
        <f t="shared" si="2975"/>
        <v>0</v>
      </c>
      <c r="CL913" s="1373">
        <f t="shared" si="2976"/>
        <v>0</v>
      </c>
      <c r="CM913" s="1373">
        <f t="shared" si="2977"/>
        <v>0</v>
      </c>
      <c r="CN913" s="1373">
        <f t="shared" si="2978"/>
        <v>0</v>
      </c>
      <c r="CO913" s="1374">
        <f t="shared" si="2979"/>
        <v>0</v>
      </c>
      <c r="CP913" s="1374">
        <f t="shared" si="2980"/>
        <v>0</v>
      </c>
      <c r="CQ913" s="1374">
        <f t="shared" si="2981"/>
        <v>0</v>
      </c>
      <c r="CR913" s="1374">
        <f t="shared" si="2982"/>
        <v>0</v>
      </c>
      <c r="CS913" s="1373">
        <f t="shared" si="2983"/>
        <v>0</v>
      </c>
      <c r="CT913" s="1373">
        <f t="shared" si="2984"/>
        <v>0</v>
      </c>
      <c r="CU913" s="1373">
        <f t="shared" si="2985"/>
        <v>0</v>
      </c>
      <c r="CV913" s="1373">
        <f t="shared" si="2986"/>
        <v>0</v>
      </c>
      <c r="CW913" s="1373">
        <f t="shared" si="2987"/>
        <v>0</v>
      </c>
      <c r="CX913" s="1372">
        <f t="shared" si="2988"/>
        <v>0</v>
      </c>
      <c r="CY913" s="1375">
        <f t="shared" si="2989"/>
        <v>0</v>
      </c>
      <c r="CZ913" s="532">
        <f t="shared" si="2990"/>
        <v>0</v>
      </c>
      <c r="DA913" s="533">
        <f t="shared" si="2991"/>
        <v>0</v>
      </c>
      <c r="DB913" s="534">
        <f t="shared" si="2992"/>
        <v>0</v>
      </c>
      <c r="DC913" s="534">
        <f t="shared" si="2993"/>
        <v>0</v>
      </c>
      <c r="DD913" s="534">
        <f t="shared" si="2994"/>
        <v>0</v>
      </c>
      <c r="DE913" s="534">
        <f t="shared" si="2995"/>
        <v>0</v>
      </c>
      <c r="DF913" s="534">
        <f t="shared" si="2996"/>
        <v>0</v>
      </c>
      <c r="DG913" s="535">
        <f t="shared" si="2997"/>
        <v>0</v>
      </c>
      <c r="DH913" s="535">
        <f t="shared" si="2998"/>
        <v>0</v>
      </c>
      <c r="DI913" s="535">
        <f t="shared" si="2999"/>
        <v>0</v>
      </c>
      <c r="DJ913" s="535">
        <f t="shared" si="3000"/>
        <v>0</v>
      </c>
      <c r="DK913" s="534">
        <f t="shared" si="3001"/>
        <v>0</v>
      </c>
      <c r="DL913" s="534">
        <f t="shared" si="3002"/>
        <v>0</v>
      </c>
      <c r="DM913" s="534">
        <f t="shared" si="3003"/>
        <v>0</v>
      </c>
      <c r="DN913" s="534">
        <f t="shared" si="3004"/>
        <v>0</v>
      </c>
      <c r="DO913" s="534">
        <f t="shared" si="3005"/>
        <v>0</v>
      </c>
      <c r="DP913" s="533">
        <f t="shared" si="3006"/>
        <v>0</v>
      </c>
      <c r="DQ913" s="532">
        <f t="shared" si="3007"/>
        <v>0</v>
      </c>
      <c r="DR913" s="753">
        <f t="shared" si="3008"/>
        <v>18</v>
      </c>
      <c r="DS913" s="111">
        <f t="shared" si="3009"/>
        <v>18</v>
      </c>
      <c r="DT913" s="111">
        <f t="shared" si="3010"/>
        <v>18</v>
      </c>
      <c r="DU913" s="111">
        <f t="shared" si="3011"/>
        <v>18</v>
      </c>
      <c r="DV913" s="602"/>
      <c r="DW913" s="719"/>
      <c r="DX913" s="719"/>
      <c r="DY913" s="719"/>
      <c r="DZ913" s="719"/>
      <c r="EA913" s="719"/>
      <c r="EB913" s="719"/>
      <c r="EC913" s="719"/>
      <c r="ED913" s="917"/>
      <c r="EE913" s="603"/>
    </row>
    <row r="914" spans="1:135" s="604" customFormat="1" ht="15.75" customHeight="1">
      <c r="A914" s="718" t="s">
        <v>509</v>
      </c>
      <c r="B914" s="896">
        <f t="shared" ref="B914:S914" si="3048">SUM(B163)</f>
        <v>0</v>
      </c>
      <c r="C914" s="896">
        <f t="shared" si="3048"/>
        <v>0</v>
      </c>
      <c r="D914" s="896">
        <f t="shared" si="3048"/>
        <v>0</v>
      </c>
      <c r="E914" s="896">
        <f t="shared" si="3048"/>
        <v>0</v>
      </c>
      <c r="F914" s="896">
        <f t="shared" si="3048"/>
        <v>0</v>
      </c>
      <c r="G914" s="896">
        <f t="shared" si="3048"/>
        <v>0</v>
      </c>
      <c r="H914" s="896">
        <f t="shared" si="3048"/>
        <v>0</v>
      </c>
      <c r="I914" s="896">
        <f t="shared" si="3048"/>
        <v>0</v>
      </c>
      <c r="J914" s="896">
        <f t="shared" si="3048"/>
        <v>0</v>
      </c>
      <c r="K914" s="896">
        <f t="shared" si="3048"/>
        <v>0</v>
      </c>
      <c r="L914" s="896">
        <f t="shared" si="3048"/>
        <v>0</v>
      </c>
      <c r="M914" s="896">
        <f t="shared" si="3048"/>
        <v>0</v>
      </c>
      <c r="N914" s="896">
        <f t="shared" si="3048"/>
        <v>0</v>
      </c>
      <c r="O914" s="896">
        <f t="shared" si="3048"/>
        <v>0</v>
      </c>
      <c r="P914" s="896">
        <f t="shared" si="3048"/>
        <v>0</v>
      </c>
      <c r="Q914" s="896">
        <f t="shared" si="3048"/>
        <v>0</v>
      </c>
      <c r="R914" s="896">
        <f t="shared" si="3048"/>
        <v>0</v>
      </c>
      <c r="S914" s="896">
        <f t="shared" si="3048"/>
        <v>0</v>
      </c>
      <c r="T914" s="895"/>
      <c r="U914" s="896">
        <f t="shared" ref="U914:AL914" si="3049">SUM(U163)</f>
        <v>0</v>
      </c>
      <c r="V914" s="896">
        <f t="shared" si="3049"/>
        <v>0</v>
      </c>
      <c r="W914" s="896">
        <f t="shared" si="3049"/>
        <v>0</v>
      </c>
      <c r="X914" s="896">
        <f t="shared" si="3049"/>
        <v>0</v>
      </c>
      <c r="Y914" s="896">
        <f t="shared" si="3049"/>
        <v>0</v>
      </c>
      <c r="Z914" s="896">
        <f t="shared" si="3049"/>
        <v>0</v>
      </c>
      <c r="AA914" s="896">
        <f t="shared" si="3049"/>
        <v>0</v>
      </c>
      <c r="AB914" s="896">
        <f t="shared" si="3049"/>
        <v>0</v>
      </c>
      <c r="AC914" s="896">
        <f t="shared" si="3049"/>
        <v>0</v>
      </c>
      <c r="AD914" s="896">
        <f t="shared" si="3049"/>
        <v>0</v>
      </c>
      <c r="AE914" s="896">
        <f t="shared" si="3049"/>
        <v>0</v>
      </c>
      <c r="AF914" s="896">
        <f t="shared" si="3049"/>
        <v>0</v>
      </c>
      <c r="AG914" s="896">
        <f t="shared" si="3049"/>
        <v>0</v>
      </c>
      <c r="AH914" s="896">
        <f t="shared" si="3049"/>
        <v>0</v>
      </c>
      <c r="AI914" s="896">
        <f t="shared" si="3049"/>
        <v>0</v>
      </c>
      <c r="AJ914" s="896">
        <f t="shared" si="3049"/>
        <v>0</v>
      </c>
      <c r="AK914" s="896">
        <f t="shared" si="3049"/>
        <v>0</v>
      </c>
      <c r="AL914" s="896">
        <f t="shared" si="3049"/>
        <v>0</v>
      </c>
      <c r="AM914" s="895"/>
      <c r="AN914" s="896">
        <f t="shared" ref="AN914:BE914" si="3050">SUM(AN163)</f>
        <v>0</v>
      </c>
      <c r="AO914" s="896">
        <f t="shared" si="3050"/>
        <v>0</v>
      </c>
      <c r="AP914" s="896">
        <f t="shared" si="3050"/>
        <v>0</v>
      </c>
      <c r="AQ914" s="896">
        <f t="shared" si="3050"/>
        <v>0</v>
      </c>
      <c r="AR914" s="896">
        <f t="shared" si="3050"/>
        <v>0</v>
      </c>
      <c r="AS914" s="896">
        <f t="shared" si="3050"/>
        <v>0</v>
      </c>
      <c r="AT914" s="896">
        <f t="shared" si="3050"/>
        <v>0</v>
      </c>
      <c r="AU914" s="896">
        <f t="shared" si="3050"/>
        <v>0</v>
      </c>
      <c r="AV914" s="896">
        <f t="shared" si="3050"/>
        <v>0</v>
      </c>
      <c r="AW914" s="896">
        <f t="shared" si="3050"/>
        <v>0</v>
      </c>
      <c r="AX914" s="896">
        <f t="shared" si="3050"/>
        <v>0</v>
      </c>
      <c r="AY914" s="896">
        <f t="shared" si="3050"/>
        <v>0</v>
      </c>
      <c r="AZ914" s="896">
        <f t="shared" si="3050"/>
        <v>0</v>
      </c>
      <c r="BA914" s="896">
        <f t="shared" si="3050"/>
        <v>0</v>
      </c>
      <c r="BB914" s="896">
        <f t="shared" si="3050"/>
        <v>0</v>
      </c>
      <c r="BC914" s="896">
        <f t="shared" si="3050"/>
        <v>0</v>
      </c>
      <c r="BD914" s="896">
        <f t="shared" si="3050"/>
        <v>0</v>
      </c>
      <c r="BE914" s="896">
        <f t="shared" si="3050"/>
        <v>0</v>
      </c>
      <c r="BF914" s="895"/>
      <c r="BG914" s="896">
        <f t="shared" ref="BG914:BX914" si="3051">SUM(BG163)</f>
        <v>0</v>
      </c>
      <c r="BH914" s="896">
        <f t="shared" si="3051"/>
        <v>0</v>
      </c>
      <c r="BI914" s="896">
        <f t="shared" si="3051"/>
        <v>0</v>
      </c>
      <c r="BJ914" s="896">
        <f t="shared" si="3051"/>
        <v>0</v>
      </c>
      <c r="BK914" s="896">
        <f t="shared" si="3051"/>
        <v>0</v>
      </c>
      <c r="BL914" s="896">
        <f t="shared" si="3051"/>
        <v>0</v>
      </c>
      <c r="BM914" s="896">
        <f t="shared" si="3051"/>
        <v>0</v>
      </c>
      <c r="BN914" s="896">
        <f t="shared" si="3051"/>
        <v>0</v>
      </c>
      <c r="BO914" s="896">
        <f t="shared" si="3051"/>
        <v>0</v>
      </c>
      <c r="BP914" s="896">
        <f t="shared" si="3051"/>
        <v>0</v>
      </c>
      <c r="BQ914" s="896">
        <f t="shared" si="3051"/>
        <v>0</v>
      </c>
      <c r="BR914" s="896">
        <f t="shared" si="3051"/>
        <v>0</v>
      </c>
      <c r="BS914" s="896">
        <f t="shared" si="3051"/>
        <v>0</v>
      </c>
      <c r="BT914" s="896">
        <f t="shared" si="3051"/>
        <v>0</v>
      </c>
      <c r="BU914" s="896">
        <f t="shared" si="3051"/>
        <v>0</v>
      </c>
      <c r="BV914" s="896">
        <f t="shared" si="3051"/>
        <v>0</v>
      </c>
      <c r="BW914" s="896">
        <f t="shared" si="3051"/>
        <v>0</v>
      </c>
      <c r="BX914" s="896">
        <f t="shared" si="3051"/>
        <v>0</v>
      </c>
      <c r="BY914" s="895"/>
      <c r="BZ914" s="896">
        <f>SUM(BZ163)</f>
        <v>0</v>
      </c>
      <c r="CA914" s="896">
        <f>SUM(CA163)</f>
        <v>0</v>
      </c>
      <c r="CB914" s="896">
        <f>SUM(CB163)</f>
        <v>0</v>
      </c>
      <c r="CC914" s="896">
        <f>SUM(CC163)</f>
        <v>0</v>
      </c>
      <c r="CD914" s="698">
        <f t="shared" si="2968"/>
        <v>0</v>
      </c>
      <c r="CE914" s="698">
        <f t="shared" si="2969"/>
        <v>0</v>
      </c>
      <c r="CF914" s="698">
        <f t="shared" si="2970"/>
        <v>0</v>
      </c>
      <c r="CG914" s="698">
        <f t="shared" si="2971"/>
        <v>0</v>
      </c>
      <c r="CH914" s="1371">
        <f t="shared" si="2972"/>
        <v>0</v>
      </c>
      <c r="CI914" s="1372">
        <f t="shared" si="2973"/>
        <v>0</v>
      </c>
      <c r="CJ914" s="1373">
        <f t="shared" si="2974"/>
        <v>0</v>
      </c>
      <c r="CK914" s="1373">
        <f t="shared" si="2975"/>
        <v>0</v>
      </c>
      <c r="CL914" s="1373">
        <f t="shared" si="2976"/>
        <v>0</v>
      </c>
      <c r="CM914" s="1373">
        <f t="shared" si="2977"/>
        <v>0</v>
      </c>
      <c r="CN914" s="1373">
        <f t="shared" si="2978"/>
        <v>0</v>
      </c>
      <c r="CO914" s="1374">
        <f t="shared" si="2979"/>
        <v>0</v>
      </c>
      <c r="CP914" s="1374">
        <f t="shared" si="2980"/>
        <v>0</v>
      </c>
      <c r="CQ914" s="1374">
        <f t="shared" si="2981"/>
        <v>0</v>
      </c>
      <c r="CR914" s="1374">
        <f t="shared" si="2982"/>
        <v>0</v>
      </c>
      <c r="CS914" s="1373">
        <f t="shared" si="2983"/>
        <v>0</v>
      </c>
      <c r="CT914" s="1373">
        <f t="shared" si="2984"/>
        <v>0</v>
      </c>
      <c r="CU914" s="1373">
        <f t="shared" si="2985"/>
        <v>0</v>
      </c>
      <c r="CV914" s="1373">
        <f t="shared" si="2986"/>
        <v>0</v>
      </c>
      <c r="CW914" s="1373">
        <f t="shared" si="2987"/>
        <v>0</v>
      </c>
      <c r="CX914" s="1372">
        <f t="shared" si="2988"/>
        <v>0</v>
      </c>
      <c r="CY914" s="1375">
        <f t="shared" si="2989"/>
        <v>0</v>
      </c>
      <c r="CZ914" s="532">
        <f t="shared" si="2990"/>
        <v>0</v>
      </c>
      <c r="DA914" s="533">
        <f t="shared" si="2991"/>
        <v>0</v>
      </c>
      <c r="DB914" s="534">
        <f t="shared" si="2992"/>
        <v>0</v>
      </c>
      <c r="DC914" s="534">
        <f t="shared" si="2993"/>
        <v>0</v>
      </c>
      <c r="DD914" s="534">
        <f t="shared" si="2994"/>
        <v>0</v>
      </c>
      <c r="DE914" s="534">
        <f t="shared" si="2995"/>
        <v>0</v>
      </c>
      <c r="DF914" s="534">
        <f t="shared" si="2996"/>
        <v>0</v>
      </c>
      <c r="DG914" s="535">
        <f t="shared" si="2997"/>
        <v>0</v>
      </c>
      <c r="DH914" s="535">
        <f t="shared" si="2998"/>
        <v>0</v>
      </c>
      <c r="DI914" s="535">
        <f t="shared" si="2999"/>
        <v>0</v>
      </c>
      <c r="DJ914" s="535">
        <f t="shared" si="3000"/>
        <v>0</v>
      </c>
      <c r="DK914" s="534">
        <f t="shared" si="3001"/>
        <v>0</v>
      </c>
      <c r="DL914" s="534">
        <f t="shared" si="3002"/>
        <v>0</v>
      </c>
      <c r="DM914" s="534">
        <f t="shared" si="3003"/>
        <v>0</v>
      </c>
      <c r="DN914" s="534">
        <f t="shared" si="3004"/>
        <v>0</v>
      </c>
      <c r="DO914" s="534">
        <f t="shared" si="3005"/>
        <v>0</v>
      </c>
      <c r="DP914" s="533">
        <f t="shared" si="3006"/>
        <v>0</v>
      </c>
      <c r="DQ914" s="532">
        <f t="shared" si="3007"/>
        <v>0</v>
      </c>
      <c r="DR914" s="753">
        <f t="shared" si="3008"/>
        <v>18</v>
      </c>
      <c r="DS914" s="111">
        <f t="shared" si="3009"/>
        <v>18</v>
      </c>
      <c r="DT914" s="111">
        <f t="shared" si="3010"/>
        <v>18</v>
      </c>
      <c r="DU914" s="111">
        <f t="shared" si="3011"/>
        <v>18</v>
      </c>
      <c r="DV914" s="602"/>
      <c r="DW914" s="719"/>
      <c r="DX914" s="719"/>
      <c r="DY914" s="719"/>
      <c r="DZ914" s="719"/>
      <c r="EA914" s="719"/>
      <c r="EB914" s="719"/>
      <c r="EC914" s="719"/>
      <c r="ED914" s="917"/>
      <c r="EE914" s="603"/>
    </row>
    <row r="915" spans="1:135" s="604" customFormat="1" ht="15.75" customHeight="1">
      <c r="A915" s="718" t="s">
        <v>510</v>
      </c>
      <c r="B915" s="896">
        <f t="shared" ref="B915:S915" si="3052">SUM(B171)</f>
        <v>0</v>
      </c>
      <c r="C915" s="896">
        <f t="shared" si="3052"/>
        <v>0</v>
      </c>
      <c r="D915" s="896">
        <f t="shared" si="3052"/>
        <v>0</v>
      </c>
      <c r="E915" s="896">
        <f t="shared" si="3052"/>
        <v>0</v>
      </c>
      <c r="F915" s="896">
        <f t="shared" si="3052"/>
        <v>0</v>
      </c>
      <c r="G915" s="896">
        <f t="shared" si="3052"/>
        <v>0</v>
      </c>
      <c r="H915" s="896">
        <f t="shared" si="3052"/>
        <v>0</v>
      </c>
      <c r="I915" s="896">
        <f t="shared" si="3052"/>
        <v>0</v>
      </c>
      <c r="J915" s="896">
        <f t="shared" si="3052"/>
        <v>0</v>
      </c>
      <c r="K915" s="896">
        <f t="shared" si="3052"/>
        <v>0</v>
      </c>
      <c r="L915" s="896">
        <f t="shared" si="3052"/>
        <v>0</v>
      </c>
      <c r="M915" s="896">
        <f t="shared" si="3052"/>
        <v>0</v>
      </c>
      <c r="N915" s="896">
        <f t="shared" si="3052"/>
        <v>0</v>
      </c>
      <c r="O915" s="896">
        <f t="shared" si="3052"/>
        <v>0</v>
      </c>
      <c r="P915" s="896">
        <f t="shared" si="3052"/>
        <v>0</v>
      </c>
      <c r="Q915" s="896">
        <f t="shared" si="3052"/>
        <v>0</v>
      </c>
      <c r="R915" s="896">
        <f t="shared" si="3052"/>
        <v>0</v>
      </c>
      <c r="S915" s="896">
        <f t="shared" si="3052"/>
        <v>0</v>
      </c>
      <c r="T915" s="895"/>
      <c r="U915" s="896">
        <f t="shared" ref="U915:AL915" si="3053">SUM(U171)</f>
        <v>0</v>
      </c>
      <c r="V915" s="896">
        <f t="shared" si="3053"/>
        <v>0</v>
      </c>
      <c r="W915" s="896">
        <f t="shared" si="3053"/>
        <v>0</v>
      </c>
      <c r="X915" s="896">
        <f t="shared" si="3053"/>
        <v>0</v>
      </c>
      <c r="Y915" s="896">
        <f t="shared" si="3053"/>
        <v>0</v>
      </c>
      <c r="Z915" s="896">
        <f t="shared" si="3053"/>
        <v>0</v>
      </c>
      <c r="AA915" s="896">
        <f t="shared" si="3053"/>
        <v>0</v>
      </c>
      <c r="AB915" s="896">
        <f t="shared" si="3053"/>
        <v>0</v>
      </c>
      <c r="AC915" s="896">
        <f t="shared" si="3053"/>
        <v>0</v>
      </c>
      <c r="AD915" s="896">
        <f t="shared" si="3053"/>
        <v>0</v>
      </c>
      <c r="AE915" s="896">
        <f t="shared" si="3053"/>
        <v>0</v>
      </c>
      <c r="AF915" s="896">
        <f t="shared" si="3053"/>
        <v>0</v>
      </c>
      <c r="AG915" s="896">
        <f t="shared" si="3053"/>
        <v>0</v>
      </c>
      <c r="AH915" s="896">
        <f t="shared" si="3053"/>
        <v>0</v>
      </c>
      <c r="AI915" s="896">
        <f t="shared" si="3053"/>
        <v>0</v>
      </c>
      <c r="AJ915" s="896">
        <f t="shared" si="3053"/>
        <v>0</v>
      </c>
      <c r="AK915" s="896">
        <f t="shared" si="3053"/>
        <v>0</v>
      </c>
      <c r="AL915" s="896">
        <f t="shared" si="3053"/>
        <v>0</v>
      </c>
      <c r="AM915" s="895"/>
      <c r="AN915" s="896">
        <f t="shared" ref="AN915:BE915" si="3054">SUM(AN171)</f>
        <v>0</v>
      </c>
      <c r="AO915" s="896">
        <f t="shared" si="3054"/>
        <v>0</v>
      </c>
      <c r="AP915" s="896">
        <f t="shared" si="3054"/>
        <v>0</v>
      </c>
      <c r="AQ915" s="896">
        <f t="shared" si="3054"/>
        <v>0</v>
      </c>
      <c r="AR915" s="896">
        <f t="shared" si="3054"/>
        <v>0</v>
      </c>
      <c r="AS915" s="896">
        <f t="shared" si="3054"/>
        <v>0</v>
      </c>
      <c r="AT915" s="896">
        <f t="shared" si="3054"/>
        <v>0</v>
      </c>
      <c r="AU915" s="896">
        <f t="shared" si="3054"/>
        <v>0</v>
      </c>
      <c r="AV915" s="896">
        <f t="shared" si="3054"/>
        <v>0</v>
      </c>
      <c r="AW915" s="896">
        <f t="shared" si="3054"/>
        <v>0</v>
      </c>
      <c r="AX915" s="896">
        <f t="shared" si="3054"/>
        <v>0</v>
      </c>
      <c r="AY915" s="896">
        <f t="shared" si="3054"/>
        <v>0</v>
      </c>
      <c r="AZ915" s="896">
        <f t="shared" si="3054"/>
        <v>0</v>
      </c>
      <c r="BA915" s="896">
        <f t="shared" si="3054"/>
        <v>0</v>
      </c>
      <c r="BB915" s="896">
        <f t="shared" si="3054"/>
        <v>0</v>
      </c>
      <c r="BC915" s="896">
        <f t="shared" si="3054"/>
        <v>0</v>
      </c>
      <c r="BD915" s="896">
        <f t="shared" si="3054"/>
        <v>0</v>
      </c>
      <c r="BE915" s="896">
        <f t="shared" si="3054"/>
        <v>0</v>
      </c>
      <c r="BF915" s="895"/>
      <c r="BG915" s="896">
        <f t="shared" ref="BG915:BX915" si="3055">SUM(BG171)</f>
        <v>0</v>
      </c>
      <c r="BH915" s="896">
        <f t="shared" si="3055"/>
        <v>0</v>
      </c>
      <c r="BI915" s="896">
        <f t="shared" si="3055"/>
        <v>0</v>
      </c>
      <c r="BJ915" s="896">
        <f t="shared" si="3055"/>
        <v>0</v>
      </c>
      <c r="BK915" s="896">
        <f t="shared" si="3055"/>
        <v>0</v>
      </c>
      <c r="BL915" s="896">
        <f t="shared" si="3055"/>
        <v>0</v>
      </c>
      <c r="BM915" s="896">
        <f t="shared" si="3055"/>
        <v>0</v>
      </c>
      <c r="BN915" s="896">
        <f t="shared" si="3055"/>
        <v>0</v>
      </c>
      <c r="BO915" s="896">
        <f t="shared" si="3055"/>
        <v>0</v>
      </c>
      <c r="BP915" s="896">
        <f t="shared" si="3055"/>
        <v>0</v>
      </c>
      <c r="BQ915" s="896">
        <f t="shared" si="3055"/>
        <v>0</v>
      </c>
      <c r="BR915" s="896">
        <f t="shared" si="3055"/>
        <v>0</v>
      </c>
      <c r="BS915" s="896">
        <f t="shared" si="3055"/>
        <v>0</v>
      </c>
      <c r="BT915" s="896">
        <f t="shared" si="3055"/>
        <v>0</v>
      </c>
      <c r="BU915" s="896">
        <f t="shared" si="3055"/>
        <v>0</v>
      </c>
      <c r="BV915" s="896">
        <f t="shared" si="3055"/>
        <v>0</v>
      </c>
      <c r="BW915" s="896">
        <f t="shared" si="3055"/>
        <v>0</v>
      </c>
      <c r="BX915" s="896">
        <f t="shared" si="3055"/>
        <v>0</v>
      </c>
      <c r="BY915" s="895"/>
      <c r="BZ915" s="896">
        <f>SUM(BZ171)</f>
        <v>0</v>
      </c>
      <c r="CA915" s="896">
        <f>SUM(CA171)</f>
        <v>0</v>
      </c>
      <c r="CB915" s="896">
        <f>SUM(CB171)</f>
        <v>0</v>
      </c>
      <c r="CC915" s="896">
        <f>SUM(CC171)</f>
        <v>0</v>
      </c>
      <c r="CD915" s="698">
        <f t="shared" si="2968"/>
        <v>0</v>
      </c>
      <c r="CE915" s="698">
        <f t="shared" si="2969"/>
        <v>0</v>
      </c>
      <c r="CF915" s="698">
        <f t="shared" si="2970"/>
        <v>0</v>
      </c>
      <c r="CG915" s="698">
        <f t="shared" si="2971"/>
        <v>0</v>
      </c>
      <c r="CH915" s="1371">
        <f t="shared" si="2972"/>
        <v>0</v>
      </c>
      <c r="CI915" s="1372">
        <f t="shared" si="2973"/>
        <v>0</v>
      </c>
      <c r="CJ915" s="1373">
        <f t="shared" si="2974"/>
        <v>0</v>
      </c>
      <c r="CK915" s="1373">
        <f t="shared" si="2975"/>
        <v>0</v>
      </c>
      <c r="CL915" s="1373">
        <f t="shared" si="2976"/>
        <v>0</v>
      </c>
      <c r="CM915" s="1373">
        <f t="shared" si="2977"/>
        <v>0</v>
      </c>
      <c r="CN915" s="1373">
        <f t="shared" si="2978"/>
        <v>0</v>
      </c>
      <c r="CO915" s="1374">
        <f t="shared" si="2979"/>
        <v>0</v>
      </c>
      <c r="CP915" s="1374">
        <f t="shared" si="2980"/>
        <v>0</v>
      </c>
      <c r="CQ915" s="1374">
        <f t="shared" si="2981"/>
        <v>0</v>
      </c>
      <c r="CR915" s="1374">
        <f t="shared" si="2982"/>
        <v>0</v>
      </c>
      <c r="CS915" s="1373">
        <f t="shared" si="2983"/>
        <v>0</v>
      </c>
      <c r="CT915" s="1373">
        <f t="shared" si="2984"/>
        <v>0</v>
      </c>
      <c r="CU915" s="1373">
        <f t="shared" si="2985"/>
        <v>0</v>
      </c>
      <c r="CV915" s="1373">
        <f t="shared" si="2986"/>
        <v>0</v>
      </c>
      <c r="CW915" s="1373">
        <f t="shared" si="2987"/>
        <v>0</v>
      </c>
      <c r="CX915" s="1372">
        <f t="shared" si="2988"/>
        <v>0</v>
      </c>
      <c r="CY915" s="1375">
        <f t="shared" si="2989"/>
        <v>0</v>
      </c>
      <c r="CZ915" s="532">
        <f t="shared" si="2990"/>
        <v>0</v>
      </c>
      <c r="DA915" s="533">
        <f t="shared" si="2991"/>
        <v>0</v>
      </c>
      <c r="DB915" s="534">
        <f t="shared" si="2992"/>
        <v>0</v>
      </c>
      <c r="DC915" s="534">
        <f t="shared" si="2993"/>
        <v>0</v>
      </c>
      <c r="DD915" s="534">
        <f t="shared" si="2994"/>
        <v>0</v>
      </c>
      <c r="DE915" s="534">
        <f t="shared" si="2995"/>
        <v>0</v>
      </c>
      <c r="DF915" s="534">
        <f t="shared" si="2996"/>
        <v>0</v>
      </c>
      <c r="DG915" s="535">
        <f t="shared" si="2997"/>
        <v>0</v>
      </c>
      <c r="DH915" s="535">
        <f t="shared" si="2998"/>
        <v>0</v>
      </c>
      <c r="DI915" s="535">
        <f t="shared" si="2999"/>
        <v>0</v>
      </c>
      <c r="DJ915" s="535">
        <f t="shared" si="3000"/>
        <v>0</v>
      </c>
      <c r="DK915" s="534">
        <f t="shared" si="3001"/>
        <v>0</v>
      </c>
      <c r="DL915" s="534">
        <f t="shared" si="3002"/>
        <v>0</v>
      </c>
      <c r="DM915" s="534">
        <f t="shared" si="3003"/>
        <v>0</v>
      </c>
      <c r="DN915" s="534">
        <f t="shared" si="3004"/>
        <v>0</v>
      </c>
      <c r="DO915" s="534">
        <f t="shared" si="3005"/>
        <v>0</v>
      </c>
      <c r="DP915" s="533">
        <f t="shared" si="3006"/>
        <v>0</v>
      </c>
      <c r="DQ915" s="532">
        <f t="shared" si="3007"/>
        <v>0</v>
      </c>
      <c r="DR915" s="753">
        <f t="shared" si="3008"/>
        <v>18</v>
      </c>
      <c r="DS915" s="111">
        <f t="shared" si="3009"/>
        <v>18</v>
      </c>
      <c r="DT915" s="111">
        <f t="shared" si="3010"/>
        <v>18</v>
      </c>
      <c r="DU915" s="111">
        <f t="shared" si="3011"/>
        <v>18</v>
      </c>
      <c r="DV915" s="602"/>
      <c r="DW915" s="719"/>
      <c r="DX915" s="719"/>
      <c r="DY915" s="719"/>
      <c r="DZ915" s="719"/>
      <c r="EA915" s="719"/>
      <c r="EB915" s="719"/>
      <c r="EC915" s="719"/>
      <c r="ED915" s="917"/>
      <c r="EE915" s="603"/>
    </row>
    <row r="916" spans="1:135" s="604" customFormat="1" ht="15.75" customHeight="1">
      <c r="A916" s="718" t="str">
        <f>A218</f>
        <v>Egg sales: no. sold</v>
      </c>
      <c r="B916" s="896">
        <f t="shared" ref="B916:S916" si="3056">SUM(B220)</f>
        <v>0</v>
      </c>
      <c r="C916" s="896">
        <f t="shared" si="3056"/>
        <v>0</v>
      </c>
      <c r="D916" s="896">
        <f t="shared" si="3056"/>
        <v>0</v>
      </c>
      <c r="E916" s="896">
        <f t="shared" si="3056"/>
        <v>0</v>
      </c>
      <c r="F916" s="896">
        <f t="shared" si="3056"/>
        <v>0</v>
      </c>
      <c r="G916" s="896">
        <f t="shared" si="3056"/>
        <v>0</v>
      </c>
      <c r="H916" s="896">
        <f t="shared" si="3056"/>
        <v>0</v>
      </c>
      <c r="I916" s="896">
        <f t="shared" si="3056"/>
        <v>0</v>
      </c>
      <c r="J916" s="896">
        <f t="shared" si="3056"/>
        <v>0</v>
      </c>
      <c r="K916" s="896">
        <f t="shared" si="3056"/>
        <v>0</v>
      </c>
      <c r="L916" s="896">
        <f t="shared" si="3056"/>
        <v>0</v>
      </c>
      <c r="M916" s="896">
        <f t="shared" si="3056"/>
        <v>0</v>
      </c>
      <c r="N916" s="896">
        <f t="shared" si="3056"/>
        <v>0</v>
      </c>
      <c r="O916" s="896">
        <f t="shared" si="3056"/>
        <v>0</v>
      </c>
      <c r="P916" s="896">
        <f t="shared" si="3056"/>
        <v>0</v>
      </c>
      <c r="Q916" s="896">
        <f t="shared" si="3056"/>
        <v>0</v>
      </c>
      <c r="R916" s="896">
        <f t="shared" si="3056"/>
        <v>0</v>
      </c>
      <c r="S916" s="896">
        <f t="shared" si="3056"/>
        <v>0</v>
      </c>
      <c r="T916" s="895"/>
      <c r="U916" s="896">
        <f t="shared" ref="U916:AL916" si="3057">SUM(U220)</f>
        <v>0</v>
      </c>
      <c r="V916" s="896">
        <f t="shared" si="3057"/>
        <v>0</v>
      </c>
      <c r="W916" s="896">
        <f t="shared" si="3057"/>
        <v>0</v>
      </c>
      <c r="X916" s="896">
        <f t="shared" si="3057"/>
        <v>0</v>
      </c>
      <c r="Y916" s="896">
        <f t="shared" si="3057"/>
        <v>0</v>
      </c>
      <c r="Z916" s="896">
        <f t="shared" si="3057"/>
        <v>0</v>
      </c>
      <c r="AA916" s="896">
        <f t="shared" si="3057"/>
        <v>0</v>
      </c>
      <c r="AB916" s="896">
        <f t="shared" si="3057"/>
        <v>0</v>
      </c>
      <c r="AC916" s="896">
        <f t="shared" si="3057"/>
        <v>0</v>
      </c>
      <c r="AD916" s="896">
        <f t="shared" si="3057"/>
        <v>0</v>
      </c>
      <c r="AE916" s="896">
        <f t="shared" si="3057"/>
        <v>0</v>
      </c>
      <c r="AF916" s="896">
        <f t="shared" si="3057"/>
        <v>0</v>
      </c>
      <c r="AG916" s="896">
        <f t="shared" si="3057"/>
        <v>0</v>
      </c>
      <c r="AH916" s="896">
        <f t="shared" si="3057"/>
        <v>0</v>
      </c>
      <c r="AI916" s="896">
        <f t="shared" si="3057"/>
        <v>0</v>
      </c>
      <c r="AJ916" s="896">
        <f t="shared" si="3057"/>
        <v>0</v>
      </c>
      <c r="AK916" s="896">
        <f t="shared" si="3057"/>
        <v>0</v>
      </c>
      <c r="AL916" s="896">
        <f t="shared" si="3057"/>
        <v>0</v>
      </c>
      <c r="AM916" s="895"/>
      <c r="AN916" s="896">
        <f t="shared" ref="AN916:BE916" si="3058">SUM(AN220)</f>
        <v>0</v>
      </c>
      <c r="AO916" s="896">
        <f t="shared" si="3058"/>
        <v>0</v>
      </c>
      <c r="AP916" s="896">
        <f t="shared" si="3058"/>
        <v>0</v>
      </c>
      <c r="AQ916" s="896">
        <f t="shared" si="3058"/>
        <v>0</v>
      </c>
      <c r="AR916" s="896">
        <f t="shared" si="3058"/>
        <v>0</v>
      </c>
      <c r="AS916" s="896">
        <f t="shared" si="3058"/>
        <v>0</v>
      </c>
      <c r="AT916" s="896">
        <f t="shared" si="3058"/>
        <v>0</v>
      </c>
      <c r="AU916" s="896">
        <f t="shared" si="3058"/>
        <v>0</v>
      </c>
      <c r="AV916" s="896">
        <f t="shared" si="3058"/>
        <v>0</v>
      </c>
      <c r="AW916" s="896">
        <f t="shared" si="3058"/>
        <v>0</v>
      </c>
      <c r="AX916" s="896">
        <f t="shared" si="3058"/>
        <v>0</v>
      </c>
      <c r="AY916" s="896">
        <f t="shared" si="3058"/>
        <v>0</v>
      </c>
      <c r="AZ916" s="896">
        <f t="shared" si="3058"/>
        <v>0</v>
      </c>
      <c r="BA916" s="896">
        <f t="shared" si="3058"/>
        <v>0</v>
      </c>
      <c r="BB916" s="896">
        <f t="shared" si="3058"/>
        <v>0</v>
      </c>
      <c r="BC916" s="896">
        <f t="shared" si="3058"/>
        <v>0</v>
      </c>
      <c r="BD916" s="896">
        <f t="shared" si="3058"/>
        <v>0</v>
      </c>
      <c r="BE916" s="896">
        <f t="shared" si="3058"/>
        <v>0</v>
      </c>
      <c r="BF916" s="895"/>
      <c r="BG916" s="896">
        <f t="shared" ref="BG916:BX916" si="3059">SUM(BG220)</f>
        <v>0</v>
      </c>
      <c r="BH916" s="896">
        <f t="shared" si="3059"/>
        <v>0</v>
      </c>
      <c r="BI916" s="896">
        <f t="shared" si="3059"/>
        <v>0</v>
      </c>
      <c r="BJ916" s="896">
        <f t="shared" si="3059"/>
        <v>0</v>
      </c>
      <c r="BK916" s="896">
        <f t="shared" si="3059"/>
        <v>0</v>
      </c>
      <c r="BL916" s="896">
        <f t="shared" si="3059"/>
        <v>0</v>
      </c>
      <c r="BM916" s="896">
        <f t="shared" si="3059"/>
        <v>0</v>
      </c>
      <c r="BN916" s="896">
        <f t="shared" si="3059"/>
        <v>0</v>
      </c>
      <c r="BO916" s="896">
        <f t="shared" si="3059"/>
        <v>0</v>
      </c>
      <c r="BP916" s="896">
        <f t="shared" si="3059"/>
        <v>0</v>
      </c>
      <c r="BQ916" s="896">
        <f t="shared" si="3059"/>
        <v>0</v>
      </c>
      <c r="BR916" s="896">
        <f t="shared" si="3059"/>
        <v>0</v>
      </c>
      <c r="BS916" s="896">
        <f t="shared" si="3059"/>
        <v>0</v>
      </c>
      <c r="BT916" s="896">
        <f t="shared" si="3059"/>
        <v>0</v>
      </c>
      <c r="BU916" s="896">
        <f t="shared" si="3059"/>
        <v>0</v>
      </c>
      <c r="BV916" s="896">
        <f t="shared" si="3059"/>
        <v>0</v>
      </c>
      <c r="BW916" s="896">
        <f t="shared" si="3059"/>
        <v>0</v>
      </c>
      <c r="BX916" s="896">
        <f t="shared" si="3059"/>
        <v>0</v>
      </c>
      <c r="BY916" s="895"/>
      <c r="BZ916" s="896">
        <f>SUM(BZ220)</f>
        <v>0</v>
      </c>
      <c r="CA916" s="896">
        <f>SUM(CA220)</f>
        <v>0</v>
      </c>
      <c r="CB916" s="896">
        <f>SUM(CB220)</f>
        <v>0</v>
      </c>
      <c r="CC916" s="896">
        <f>SUM(CC220)</f>
        <v>0</v>
      </c>
      <c r="CD916" s="698">
        <f t="shared" si="2968"/>
        <v>0</v>
      </c>
      <c r="CE916" s="698">
        <f t="shared" si="2969"/>
        <v>0</v>
      </c>
      <c r="CF916" s="698">
        <f t="shared" si="2970"/>
        <v>0</v>
      </c>
      <c r="CG916" s="698">
        <f t="shared" si="2971"/>
        <v>0</v>
      </c>
      <c r="CH916" s="1371">
        <f t="shared" si="2972"/>
        <v>0</v>
      </c>
      <c r="CI916" s="1372">
        <f t="shared" si="2973"/>
        <v>0</v>
      </c>
      <c r="CJ916" s="1373">
        <f t="shared" si="2974"/>
        <v>0</v>
      </c>
      <c r="CK916" s="1373">
        <f t="shared" si="2975"/>
        <v>0</v>
      </c>
      <c r="CL916" s="1373">
        <f t="shared" si="2976"/>
        <v>0</v>
      </c>
      <c r="CM916" s="1373">
        <f t="shared" si="2977"/>
        <v>0</v>
      </c>
      <c r="CN916" s="1373">
        <f t="shared" si="2978"/>
        <v>0</v>
      </c>
      <c r="CO916" s="1374">
        <f t="shared" si="2979"/>
        <v>0</v>
      </c>
      <c r="CP916" s="1374">
        <f t="shared" si="2980"/>
        <v>0</v>
      </c>
      <c r="CQ916" s="1374">
        <f t="shared" si="2981"/>
        <v>0</v>
      </c>
      <c r="CR916" s="1374">
        <f t="shared" si="2982"/>
        <v>0</v>
      </c>
      <c r="CS916" s="1373">
        <f t="shared" si="2983"/>
        <v>0</v>
      </c>
      <c r="CT916" s="1373">
        <f t="shared" si="2984"/>
        <v>0</v>
      </c>
      <c r="CU916" s="1373">
        <f t="shared" si="2985"/>
        <v>0</v>
      </c>
      <c r="CV916" s="1373">
        <f t="shared" si="2986"/>
        <v>0</v>
      </c>
      <c r="CW916" s="1373">
        <f t="shared" si="2987"/>
        <v>0</v>
      </c>
      <c r="CX916" s="1372">
        <f t="shared" si="2988"/>
        <v>0</v>
      </c>
      <c r="CY916" s="1375">
        <f t="shared" si="2989"/>
        <v>0</v>
      </c>
      <c r="CZ916" s="532">
        <f t="shared" si="2990"/>
        <v>0</v>
      </c>
      <c r="DA916" s="533">
        <f t="shared" si="2991"/>
        <v>0</v>
      </c>
      <c r="DB916" s="534">
        <f t="shared" si="2992"/>
        <v>0</v>
      </c>
      <c r="DC916" s="534">
        <f t="shared" si="2993"/>
        <v>0</v>
      </c>
      <c r="DD916" s="534">
        <f t="shared" si="2994"/>
        <v>0</v>
      </c>
      <c r="DE916" s="534">
        <f t="shared" si="2995"/>
        <v>0</v>
      </c>
      <c r="DF916" s="534">
        <f t="shared" si="2996"/>
        <v>0</v>
      </c>
      <c r="DG916" s="535">
        <f t="shared" si="2997"/>
        <v>0</v>
      </c>
      <c r="DH916" s="535">
        <f t="shared" si="2998"/>
        <v>0</v>
      </c>
      <c r="DI916" s="535">
        <f t="shared" si="2999"/>
        <v>0</v>
      </c>
      <c r="DJ916" s="535">
        <f t="shared" si="3000"/>
        <v>0</v>
      </c>
      <c r="DK916" s="534">
        <f t="shared" si="3001"/>
        <v>0</v>
      </c>
      <c r="DL916" s="534">
        <f t="shared" si="3002"/>
        <v>0</v>
      </c>
      <c r="DM916" s="534">
        <f t="shared" si="3003"/>
        <v>0</v>
      </c>
      <c r="DN916" s="534">
        <f t="shared" si="3004"/>
        <v>0</v>
      </c>
      <c r="DO916" s="534">
        <f t="shared" si="3005"/>
        <v>0</v>
      </c>
      <c r="DP916" s="533">
        <f t="shared" si="3006"/>
        <v>0</v>
      </c>
      <c r="DQ916" s="532">
        <f t="shared" si="3007"/>
        <v>0</v>
      </c>
      <c r="DR916" s="753">
        <f t="shared" si="3008"/>
        <v>18</v>
      </c>
      <c r="DS916" s="111">
        <f t="shared" si="3009"/>
        <v>18</v>
      </c>
      <c r="DT916" s="111">
        <f t="shared" si="3010"/>
        <v>18</v>
      </c>
      <c r="DU916" s="111">
        <f t="shared" si="3011"/>
        <v>18</v>
      </c>
      <c r="DV916" s="602"/>
      <c r="DW916" s="719"/>
      <c r="DX916" s="719"/>
      <c r="DY916" s="719"/>
      <c r="DZ916" s="719"/>
      <c r="EA916" s="719"/>
      <c r="EB916" s="719"/>
      <c r="EC916" s="719"/>
      <c r="ED916" s="917"/>
      <c r="EE916" s="603"/>
    </row>
    <row r="917" spans="1:135" s="604" customFormat="1" ht="15.75" customHeight="1">
      <c r="A917" s="718" t="str">
        <f>A221</f>
        <v>Pig sales: no sold</v>
      </c>
      <c r="B917" s="896">
        <f t="shared" ref="B917:S917" si="3060">SUM(B223)</f>
        <v>0</v>
      </c>
      <c r="C917" s="896">
        <f t="shared" si="3060"/>
        <v>0</v>
      </c>
      <c r="D917" s="896">
        <f t="shared" si="3060"/>
        <v>0</v>
      </c>
      <c r="E917" s="896">
        <f t="shared" si="3060"/>
        <v>0</v>
      </c>
      <c r="F917" s="896">
        <f t="shared" si="3060"/>
        <v>0</v>
      </c>
      <c r="G917" s="896">
        <f t="shared" si="3060"/>
        <v>0</v>
      </c>
      <c r="H917" s="896">
        <f t="shared" si="3060"/>
        <v>0</v>
      </c>
      <c r="I917" s="896">
        <f t="shared" si="3060"/>
        <v>0</v>
      </c>
      <c r="J917" s="896">
        <f t="shared" si="3060"/>
        <v>0</v>
      </c>
      <c r="K917" s="896">
        <f t="shared" si="3060"/>
        <v>0</v>
      </c>
      <c r="L917" s="896">
        <f t="shared" si="3060"/>
        <v>0</v>
      </c>
      <c r="M917" s="896">
        <f t="shared" si="3060"/>
        <v>0</v>
      </c>
      <c r="N917" s="896">
        <f t="shared" si="3060"/>
        <v>0</v>
      </c>
      <c r="O917" s="896">
        <f t="shared" si="3060"/>
        <v>0</v>
      </c>
      <c r="P917" s="896">
        <f t="shared" si="3060"/>
        <v>0</v>
      </c>
      <c r="Q917" s="896">
        <f t="shared" si="3060"/>
        <v>0</v>
      </c>
      <c r="R917" s="896">
        <f t="shared" si="3060"/>
        <v>0</v>
      </c>
      <c r="S917" s="896">
        <f t="shared" si="3060"/>
        <v>1500</v>
      </c>
      <c r="T917" s="895"/>
      <c r="U917" s="896">
        <f t="shared" ref="U917:AL917" si="3061">SUM(U223)</f>
        <v>0</v>
      </c>
      <c r="V917" s="896">
        <f t="shared" si="3061"/>
        <v>0</v>
      </c>
      <c r="W917" s="896">
        <f t="shared" si="3061"/>
        <v>0</v>
      </c>
      <c r="X917" s="896">
        <f t="shared" si="3061"/>
        <v>0</v>
      </c>
      <c r="Y917" s="896">
        <f t="shared" si="3061"/>
        <v>0</v>
      </c>
      <c r="Z917" s="896">
        <f t="shared" si="3061"/>
        <v>0</v>
      </c>
      <c r="AA917" s="896">
        <f t="shared" si="3061"/>
        <v>0</v>
      </c>
      <c r="AB917" s="896">
        <f t="shared" si="3061"/>
        <v>0</v>
      </c>
      <c r="AC917" s="896">
        <f t="shared" si="3061"/>
        <v>0</v>
      </c>
      <c r="AD917" s="896">
        <f t="shared" si="3061"/>
        <v>0</v>
      </c>
      <c r="AE917" s="896">
        <f t="shared" si="3061"/>
        <v>0</v>
      </c>
      <c r="AF917" s="896">
        <f t="shared" si="3061"/>
        <v>0</v>
      </c>
      <c r="AG917" s="896">
        <f t="shared" si="3061"/>
        <v>0</v>
      </c>
      <c r="AH917" s="896">
        <f t="shared" si="3061"/>
        <v>0</v>
      </c>
      <c r="AI917" s="896">
        <f t="shared" si="3061"/>
        <v>4320</v>
      </c>
      <c r="AJ917" s="896">
        <f t="shared" si="3061"/>
        <v>0</v>
      </c>
      <c r="AK917" s="896">
        <f t="shared" si="3061"/>
        <v>0</v>
      </c>
      <c r="AL917" s="896">
        <f t="shared" si="3061"/>
        <v>500</v>
      </c>
      <c r="AM917" s="895"/>
      <c r="AN917" s="896">
        <f t="shared" ref="AN917:BE917" si="3062">SUM(AN223)</f>
        <v>0</v>
      </c>
      <c r="AO917" s="896">
        <f t="shared" si="3062"/>
        <v>0</v>
      </c>
      <c r="AP917" s="896">
        <f t="shared" si="3062"/>
        <v>0</v>
      </c>
      <c r="AQ917" s="896">
        <f t="shared" si="3062"/>
        <v>0</v>
      </c>
      <c r="AR917" s="896">
        <f t="shared" si="3062"/>
        <v>0</v>
      </c>
      <c r="AS917" s="896">
        <f t="shared" si="3062"/>
        <v>0</v>
      </c>
      <c r="AT917" s="896">
        <f t="shared" si="3062"/>
        <v>0</v>
      </c>
      <c r="AU917" s="896">
        <f t="shared" si="3062"/>
        <v>0</v>
      </c>
      <c r="AV917" s="896">
        <f t="shared" si="3062"/>
        <v>0</v>
      </c>
      <c r="AW917" s="896">
        <f t="shared" si="3062"/>
        <v>0</v>
      </c>
      <c r="AX917" s="896">
        <f t="shared" si="3062"/>
        <v>0</v>
      </c>
      <c r="AY917" s="896">
        <f t="shared" si="3062"/>
        <v>0</v>
      </c>
      <c r="AZ917" s="896">
        <f t="shared" si="3062"/>
        <v>0</v>
      </c>
      <c r="BA917" s="896">
        <f t="shared" si="3062"/>
        <v>0</v>
      </c>
      <c r="BB917" s="896">
        <f t="shared" si="3062"/>
        <v>0</v>
      </c>
      <c r="BC917" s="896">
        <f t="shared" si="3062"/>
        <v>0</v>
      </c>
      <c r="BD917" s="896">
        <f t="shared" si="3062"/>
        <v>0</v>
      </c>
      <c r="BE917" s="896">
        <f t="shared" si="3062"/>
        <v>1760</v>
      </c>
      <c r="BF917" s="895"/>
      <c r="BG917" s="896">
        <f t="shared" ref="BG917:BX917" si="3063">SUM(BG223)</f>
        <v>0</v>
      </c>
      <c r="BH917" s="896">
        <f t="shared" si="3063"/>
        <v>0</v>
      </c>
      <c r="BI917" s="896">
        <f t="shared" si="3063"/>
        <v>0</v>
      </c>
      <c r="BJ917" s="896">
        <f t="shared" si="3063"/>
        <v>0</v>
      </c>
      <c r="BK917" s="896">
        <f t="shared" si="3063"/>
        <v>0</v>
      </c>
      <c r="BL917" s="896">
        <f t="shared" si="3063"/>
        <v>2000</v>
      </c>
      <c r="BM917" s="896">
        <f t="shared" si="3063"/>
        <v>0</v>
      </c>
      <c r="BN917" s="896">
        <f t="shared" si="3063"/>
        <v>0</v>
      </c>
      <c r="BO917" s="896">
        <f t="shared" si="3063"/>
        <v>0</v>
      </c>
      <c r="BP917" s="896">
        <f t="shared" si="3063"/>
        <v>0</v>
      </c>
      <c r="BQ917" s="896">
        <f t="shared" si="3063"/>
        <v>0</v>
      </c>
      <c r="BR917" s="896">
        <f t="shared" si="3063"/>
        <v>0</v>
      </c>
      <c r="BS917" s="896">
        <f t="shared" si="3063"/>
        <v>0</v>
      </c>
      <c r="BT917" s="896">
        <f t="shared" si="3063"/>
        <v>0</v>
      </c>
      <c r="BU917" s="896">
        <f t="shared" si="3063"/>
        <v>0</v>
      </c>
      <c r="BV917" s="896">
        <f t="shared" si="3063"/>
        <v>0</v>
      </c>
      <c r="BW917" s="896">
        <f t="shared" si="3063"/>
        <v>0</v>
      </c>
      <c r="BX917" s="896">
        <f t="shared" si="3063"/>
        <v>0</v>
      </c>
      <c r="BY917" s="895"/>
      <c r="BZ917" s="896">
        <f>SUM(BZ223)</f>
        <v>500</v>
      </c>
      <c r="CA917" s="896">
        <f>SUM(CA223)</f>
        <v>2600</v>
      </c>
      <c r="CB917" s="896">
        <f>SUM(CB223)</f>
        <v>1600</v>
      </c>
      <c r="CC917" s="896">
        <f>SUM(CC223)</f>
        <v>600</v>
      </c>
      <c r="CD917" s="698">
        <f t="shared" si="2968"/>
        <v>0</v>
      </c>
      <c r="CE917" s="698">
        <f t="shared" si="2969"/>
        <v>31.25</v>
      </c>
      <c r="CF917" s="698">
        <f t="shared" si="2970"/>
        <v>0</v>
      </c>
      <c r="CG917" s="698">
        <f t="shared" si="2971"/>
        <v>0</v>
      </c>
      <c r="CH917" s="1371">
        <f t="shared" si="2972"/>
        <v>0</v>
      </c>
      <c r="CI917" s="1372">
        <f t="shared" si="2973"/>
        <v>0</v>
      </c>
      <c r="CJ917" s="1373">
        <f t="shared" si="2974"/>
        <v>0</v>
      </c>
      <c r="CK917" s="1373">
        <f t="shared" si="2975"/>
        <v>0</v>
      </c>
      <c r="CL917" s="1373">
        <f t="shared" si="2976"/>
        <v>0</v>
      </c>
      <c r="CM917" s="1373">
        <f t="shared" si="2977"/>
        <v>0</v>
      </c>
      <c r="CN917" s="1373">
        <f t="shared" si="2978"/>
        <v>0</v>
      </c>
      <c r="CO917" s="1374">
        <f t="shared" si="2979"/>
        <v>0</v>
      </c>
      <c r="CP917" s="1374">
        <f t="shared" si="2980"/>
        <v>0</v>
      </c>
      <c r="CQ917" s="1374">
        <f t="shared" si="2981"/>
        <v>0</v>
      </c>
      <c r="CR917" s="1374">
        <f t="shared" si="2982"/>
        <v>0</v>
      </c>
      <c r="CS917" s="1373">
        <f t="shared" si="2983"/>
        <v>0</v>
      </c>
      <c r="CT917" s="1373">
        <f t="shared" si="2984"/>
        <v>0</v>
      </c>
      <c r="CU917" s="1373">
        <f t="shared" si="2985"/>
        <v>0</v>
      </c>
      <c r="CV917" s="1373">
        <f t="shared" si="2986"/>
        <v>0</v>
      </c>
      <c r="CW917" s="1373">
        <f t="shared" si="2987"/>
        <v>0</v>
      </c>
      <c r="CX917" s="1372">
        <f t="shared" si="2988"/>
        <v>0</v>
      </c>
      <c r="CY917" s="1375">
        <f t="shared" si="2989"/>
        <v>1500</v>
      </c>
      <c r="CZ917" s="532">
        <f t="shared" si="2990"/>
        <v>0</v>
      </c>
      <c r="DA917" s="533">
        <f t="shared" si="2991"/>
        <v>0</v>
      </c>
      <c r="DB917" s="534">
        <f t="shared" si="2992"/>
        <v>0</v>
      </c>
      <c r="DC917" s="534">
        <f t="shared" si="2993"/>
        <v>0</v>
      </c>
      <c r="DD917" s="534">
        <f t="shared" si="2994"/>
        <v>0</v>
      </c>
      <c r="DE917" s="534">
        <f t="shared" si="2995"/>
        <v>0</v>
      </c>
      <c r="DF917" s="534">
        <f t="shared" si="2996"/>
        <v>0</v>
      </c>
      <c r="DG917" s="535">
        <f t="shared" si="2997"/>
        <v>0</v>
      </c>
      <c r="DH917" s="535">
        <f t="shared" si="2998"/>
        <v>0</v>
      </c>
      <c r="DI917" s="535">
        <f t="shared" si="2999"/>
        <v>0</v>
      </c>
      <c r="DJ917" s="535">
        <f t="shared" si="3000"/>
        <v>0</v>
      </c>
      <c r="DK917" s="534">
        <f t="shared" si="3001"/>
        <v>0</v>
      </c>
      <c r="DL917" s="534">
        <f t="shared" si="3002"/>
        <v>0</v>
      </c>
      <c r="DM917" s="534">
        <f t="shared" si="3003"/>
        <v>0</v>
      </c>
      <c r="DN917" s="534">
        <f t="shared" si="3004"/>
        <v>0</v>
      </c>
      <c r="DO917" s="534">
        <f t="shared" si="3005"/>
        <v>0</v>
      </c>
      <c r="DP917" s="533">
        <f t="shared" si="3006"/>
        <v>500</v>
      </c>
      <c r="DQ917" s="532">
        <f t="shared" si="3007"/>
        <v>4320</v>
      </c>
      <c r="DR917" s="753">
        <f t="shared" si="3008"/>
        <v>18</v>
      </c>
      <c r="DS917" s="111">
        <f t="shared" si="3009"/>
        <v>18</v>
      </c>
      <c r="DT917" s="111">
        <f t="shared" si="3010"/>
        <v>18</v>
      </c>
      <c r="DU917" s="111">
        <f t="shared" si="3011"/>
        <v>18</v>
      </c>
      <c r="DV917" s="602"/>
      <c r="DW917" s="719"/>
      <c r="DX917" s="719"/>
      <c r="DY917" s="719"/>
      <c r="DZ917" s="719"/>
      <c r="EA917" s="719"/>
      <c r="EB917" s="719"/>
      <c r="EC917" s="719"/>
      <c r="ED917" s="917"/>
      <c r="EE917" s="603"/>
    </row>
    <row r="918" spans="1:135" s="604" customFormat="1" ht="15.75" customHeight="1">
      <c r="A918" s="718" t="str">
        <f>A224</f>
        <v>Other: quantity</v>
      </c>
      <c r="B918" s="896">
        <f t="shared" ref="B918:S918" si="3064">SUM(B226)</f>
        <v>0</v>
      </c>
      <c r="C918" s="896">
        <f t="shared" si="3064"/>
        <v>0</v>
      </c>
      <c r="D918" s="896">
        <f t="shared" si="3064"/>
        <v>0</v>
      </c>
      <c r="E918" s="896">
        <f t="shared" si="3064"/>
        <v>0</v>
      </c>
      <c r="F918" s="896">
        <f t="shared" si="3064"/>
        <v>0</v>
      </c>
      <c r="G918" s="896">
        <f t="shared" si="3064"/>
        <v>0</v>
      </c>
      <c r="H918" s="896">
        <f t="shared" si="3064"/>
        <v>0</v>
      </c>
      <c r="I918" s="896">
        <f t="shared" si="3064"/>
        <v>0</v>
      </c>
      <c r="J918" s="896">
        <f t="shared" si="3064"/>
        <v>0</v>
      </c>
      <c r="K918" s="896">
        <f t="shared" si="3064"/>
        <v>0</v>
      </c>
      <c r="L918" s="896">
        <f t="shared" si="3064"/>
        <v>0</v>
      </c>
      <c r="M918" s="896">
        <f t="shared" si="3064"/>
        <v>0</v>
      </c>
      <c r="N918" s="896">
        <f t="shared" si="3064"/>
        <v>0</v>
      </c>
      <c r="O918" s="896">
        <f t="shared" si="3064"/>
        <v>0</v>
      </c>
      <c r="P918" s="896">
        <f t="shared" si="3064"/>
        <v>0</v>
      </c>
      <c r="Q918" s="896">
        <f t="shared" si="3064"/>
        <v>0</v>
      </c>
      <c r="R918" s="896">
        <f t="shared" si="3064"/>
        <v>0</v>
      </c>
      <c r="S918" s="896">
        <f t="shared" si="3064"/>
        <v>0</v>
      </c>
      <c r="T918" s="895"/>
      <c r="U918" s="896">
        <f t="shared" ref="U918:AL918" si="3065">SUM(U226)</f>
        <v>0</v>
      </c>
      <c r="V918" s="896">
        <f t="shared" si="3065"/>
        <v>0</v>
      </c>
      <c r="W918" s="896">
        <f t="shared" si="3065"/>
        <v>0</v>
      </c>
      <c r="X918" s="896">
        <f t="shared" si="3065"/>
        <v>0</v>
      </c>
      <c r="Y918" s="896">
        <f t="shared" si="3065"/>
        <v>0</v>
      </c>
      <c r="Z918" s="896">
        <f t="shared" si="3065"/>
        <v>0</v>
      </c>
      <c r="AA918" s="896">
        <f t="shared" si="3065"/>
        <v>0</v>
      </c>
      <c r="AB918" s="896">
        <f t="shared" si="3065"/>
        <v>0</v>
      </c>
      <c r="AC918" s="896">
        <f t="shared" si="3065"/>
        <v>0</v>
      </c>
      <c r="AD918" s="896">
        <f t="shared" si="3065"/>
        <v>0</v>
      </c>
      <c r="AE918" s="896">
        <f t="shared" si="3065"/>
        <v>0</v>
      </c>
      <c r="AF918" s="896">
        <f t="shared" si="3065"/>
        <v>0</v>
      </c>
      <c r="AG918" s="896">
        <f t="shared" si="3065"/>
        <v>0</v>
      </c>
      <c r="AH918" s="896">
        <f t="shared" si="3065"/>
        <v>0</v>
      </c>
      <c r="AI918" s="896">
        <f t="shared" si="3065"/>
        <v>0</v>
      </c>
      <c r="AJ918" s="896">
        <f t="shared" si="3065"/>
        <v>0</v>
      </c>
      <c r="AK918" s="896">
        <f t="shared" si="3065"/>
        <v>0</v>
      </c>
      <c r="AL918" s="896">
        <f t="shared" si="3065"/>
        <v>0</v>
      </c>
      <c r="AM918" s="895"/>
      <c r="AN918" s="896">
        <f t="shared" ref="AN918:BE918" si="3066">SUM(AN226)</f>
        <v>0</v>
      </c>
      <c r="AO918" s="896">
        <f t="shared" si="3066"/>
        <v>0</v>
      </c>
      <c r="AP918" s="896">
        <f t="shared" si="3066"/>
        <v>0</v>
      </c>
      <c r="AQ918" s="896">
        <f t="shared" si="3066"/>
        <v>0</v>
      </c>
      <c r="AR918" s="896">
        <f t="shared" si="3066"/>
        <v>0</v>
      </c>
      <c r="AS918" s="896">
        <f t="shared" si="3066"/>
        <v>0</v>
      </c>
      <c r="AT918" s="896">
        <f t="shared" si="3066"/>
        <v>0</v>
      </c>
      <c r="AU918" s="896">
        <f t="shared" si="3066"/>
        <v>0</v>
      </c>
      <c r="AV918" s="896">
        <f t="shared" si="3066"/>
        <v>0</v>
      </c>
      <c r="AW918" s="896">
        <f t="shared" si="3066"/>
        <v>0</v>
      </c>
      <c r="AX918" s="896">
        <f t="shared" si="3066"/>
        <v>0</v>
      </c>
      <c r="AY918" s="896">
        <f t="shared" si="3066"/>
        <v>0</v>
      </c>
      <c r="AZ918" s="896">
        <f t="shared" si="3066"/>
        <v>0</v>
      </c>
      <c r="BA918" s="896">
        <f t="shared" si="3066"/>
        <v>0</v>
      </c>
      <c r="BB918" s="896">
        <f t="shared" si="3066"/>
        <v>0</v>
      </c>
      <c r="BC918" s="896">
        <f t="shared" si="3066"/>
        <v>0</v>
      </c>
      <c r="BD918" s="896">
        <f t="shared" si="3066"/>
        <v>0</v>
      </c>
      <c r="BE918" s="896">
        <f t="shared" si="3066"/>
        <v>0</v>
      </c>
      <c r="BF918" s="895"/>
      <c r="BG918" s="896">
        <f t="shared" ref="BG918:BX918" si="3067">SUM(BG226)</f>
        <v>0</v>
      </c>
      <c r="BH918" s="896">
        <f t="shared" si="3067"/>
        <v>0</v>
      </c>
      <c r="BI918" s="896">
        <f t="shared" si="3067"/>
        <v>0</v>
      </c>
      <c r="BJ918" s="896">
        <f t="shared" si="3067"/>
        <v>0</v>
      </c>
      <c r="BK918" s="896">
        <f t="shared" si="3067"/>
        <v>0</v>
      </c>
      <c r="BL918" s="896">
        <f t="shared" si="3067"/>
        <v>0</v>
      </c>
      <c r="BM918" s="896">
        <f t="shared" si="3067"/>
        <v>0</v>
      </c>
      <c r="BN918" s="896">
        <f t="shared" si="3067"/>
        <v>0</v>
      </c>
      <c r="BO918" s="896">
        <f t="shared" si="3067"/>
        <v>0</v>
      </c>
      <c r="BP918" s="896">
        <f t="shared" si="3067"/>
        <v>0</v>
      </c>
      <c r="BQ918" s="896">
        <f t="shared" si="3067"/>
        <v>0</v>
      </c>
      <c r="BR918" s="896">
        <f t="shared" si="3067"/>
        <v>0</v>
      </c>
      <c r="BS918" s="896">
        <f t="shared" si="3067"/>
        <v>0</v>
      </c>
      <c r="BT918" s="896">
        <f t="shared" si="3067"/>
        <v>0</v>
      </c>
      <c r="BU918" s="896">
        <f t="shared" si="3067"/>
        <v>0</v>
      </c>
      <c r="BV918" s="896">
        <f t="shared" si="3067"/>
        <v>0</v>
      </c>
      <c r="BW918" s="896">
        <f t="shared" si="3067"/>
        <v>0</v>
      </c>
      <c r="BX918" s="896">
        <f t="shared" si="3067"/>
        <v>0</v>
      </c>
      <c r="BY918" s="895"/>
      <c r="BZ918" s="896">
        <f>SUM(BZ226)</f>
        <v>0</v>
      </c>
      <c r="CA918" s="896">
        <f>SUM(CA226)</f>
        <v>0</v>
      </c>
      <c r="CB918" s="896">
        <f>SUM(CB226)</f>
        <v>0</v>
      </c>
      <c r="CC918" s="896">
        <f>SUM(CC226)</f>
        <v>0</v>
      </c>
      <c r="CD918" s="698">
        <f t="shared" si="2968"/>
        <v>0</v>
      </c>
      <c r="CE918" s="698">
        <f t="shared" si="2969"/>
        <v>0</v>
      </c>
      <c r="CF918" s="698">
        <f t="shared" si="2970"/>
        <v>0</v>
      </c>
      <c r="CG918" s="698">
        <f t="shared" si="2971"/>
        <v>0</v>
      </c>
      <c r="CH918" s="1371">
        <f t="shared" si="2972"/>
        <v>0</v>
      </c>
      <c r="CI918" s="1372">
        <f t="shared" si="2973"/>
        <v>0</v>
      </c>
      <c r="CJ918" s="1373">
        <f t="shared" si="2974"/>
        <v>0</v>
      </c>
      <c r="CK918" s="1373">
        <f t="shared" si="2975"/>
        <v>0</v>
      </c>
      <c r="CL918" s="1373">
        <f t="shared" si="2976"/>
        <v>0</v>
      </c>
      <c r="CM918" s="1373">
        <f t="shared" si="2977"/>
        <v>0</v>
      </c>
      <c r="CN918" s="1373">
        <f t="shared" si="2978"/>
        <v>0</v>
      </c>
      <c r="CO918" s="1374">
        <f t="shared" si="2979"/>
        <v>0</v>
      </c>
      <c r="CP918" s="1374">
        <f t="shared" si="2980"/>
        <v>0</v>
      </c>
      <c r="CQ918" s="1374">
        <f t="shared" si="2981"/>
        <v>0</v>
      </c>
      <c r="CR918" s="1374">
        <f t="shared" si="2982"/>
        <v>0</v>
      </c>
      <c r="CS918" s="1373">
        <f t="shared" si="2983"/>
        <v>0</v>
      </c>
      <c r="CT918" s="1373">
        <f t="shared" si="2984"/>
        <v>0</v>
      </c>
      <c r="CU918" s="1373">
        <f t="shared" si="2985"/>
        <v>0</v>
      </c>
      <c r="CV918" s="1373">
        <f t="shared" si="2986"/>
        <v>0</v>
      </c>
      <c r="CW918" s="1373">
        <f t="shared" si="2987"/>
        <v>0</v>
      </c>
      <c r="CX918" s="1372">
        <f t="shared" si="2988"/>
        <v>0</v>
      </c>
      <c r="CY918" s="1375">
        <f t="shared" si="2989"/>
        <v>0</v>
      </c>
      <c r="CZ918" s="532">
        <f t="shared" si="2990"/>
        <v>0</v>
      </c>
      <c r="DA918" s="533">
        <f t="shared" si="2991"/>
        <v>0</v>
      </c>
      <c r="DB918" s="534">
        <f t="shared" si="2992"/>
        <v>0</v>
      </c>
      <c r="DC918" s="534">
        <f t="shared" si="2993"/>
        <v>0</v>
      </c>
      <c r="DD918" s="534">
        <f t="shared" si="2994"/>
        <v>0</v>
      </c>
      <c r="DE918" s="534">
        <f t="shared" si="2995"/>
        <v>0</v>
      </c>
      <c r="DF918" s="534">
        <f t="shared" si="2996"/>
        <v>0</v>
      </c>
      <c r="DG918" s="535">
        <f t="shared" si="2997"/>
        <v>0</v>
      </c>
      <c r="DH918" s="535">
        <f t="shared" si="2998"/>
        <v>0</v>
      </c>
      <c r="DI918" s="535">
        <f t="shared" si="2999"/>
        <v>0</v>
      </c>
      <c r="DJ918" s="535">
        <f t="shared" si="3000"/>
        <v>0</v>
      </c>
      <c r="DK918" s="534">
        <f t="shared" si="3001"/>
        <v>0</v>
      </c>
      <c r="DL918" s="534">
        <f t="shared" si="3002"/>
        <v>0</v>
      </c>
      <c r="DM918" s="534">
        <f t="shared" si="3003"/>
        <v>0</v>
      </c>
      <c r="DN918" s="534">
        <f t="shared" si="3004"/>
        <v>0</v>
      </c>
      <c r="DO918" s="534">
        <f t="shared" si="3005"/>
        <v>0</v>
      </c>
      <c r="DP918" s="533">
        <f t="shared" si="3006"/>
        <v>0</v>
      </c>
      <c r="DQ918" s="532">
        <f t="shared" si="3007"/>
        <v>0</v>
      </c>
      <c r="DR918" s="753">
        <f t="shared" si="3008"/>
        <v>18</v>
      </c>
      <c r="DS918" s="111">
        <f t="shared" si="3009"/>
        <v>18</v>
      </c>
      <c r="DT918" s="111">
        <f t="shared" si="3010"/>
        <v>18</v>
      </c>
      <c r="DU918" s="111">
        <f t="shared" si="3011"/>
        <v>18</v>
      </c>
      <c r="DV918" s="602"/>
      <c r="DW918" s="719"/>
      <c r="DX918" s="719"/>
      <c r="DY918" s="719"/>
      <c r="DZ918" s="719"/>
      <c r="EA918" s="719"/>
      <c r="EB918" s="719"/>
      <c r="EC918" s="719"/>
      <c r="ED918" s="917"/>
      <c r="EE918" s="603"/>
    </row>
    <row r="919" spans="1:135" s="604" customFormat="1" ht="15.75" customHeight="1">
      <c r="A919" s="904" t="s">
        <v>26</v>
      </c>
      <c r="B919" s="895"/>
      <c r="C919" s="895"/>
      <c r="D919" s="895"/>
      <c r="E919" s="895"/>
      <c r="F919" s="895"/>
      <c r="G919" s="895"/>
      <c r="H919" s="895"/>
      <c r="I919" s="895"/>
      <c r="J919" s="895"/>
      <c r="K919" s="895"/>
      <c r="L919" s="895"/>
      <c r="M919" s="895"/>
      <c r="N919" s="895"/>
      <c r="O919" s="895"/>
      <c r="P919" s="895"/>
      <c r="Q919" s="895"/>
      <c r="R919" s="895"/>
      <c r="S919" s="895"/>
      <c r="T919" s="880"/>
      <c r="U919" s="895"/>
      <c r="V919" s="895"/>
      <c r="W919" s="895"/>
      <c r="X919" s="895"/>
      <c r="Y919" s="895"/>
      <c r="Z919" s="895"/>
      <c r="AA919" s="895"/>
      <c r="AB919" s="895"/>
      <c r="AC919" s="895"/>
      <c r="AD919" s="895"/>
      <c r="AE919" s="895"/>
      <c r="AF919" s="895"/>
      <c r="AG919" s="895"/>
      <c r="AH919" s="895"/>
      <c r="AI919" s="895"/>
      <c r="AJ919" s="895"/>
      <c r="AK919" s="895"/>
      <c r="AL919" s="895"/>
      <c r="AM919" s="880"/>
      <c r="AN919" s="895"/>
      <c r="AO919" s="895"/>
      <c r="AP919" s="895"/>
      <c r="AQ919" s="895"/>
      <c r="AR919" s="895"/>
      <c r="AS919" s="895"/>
      <c r="AT919" s="895"/>
      <c r="AU919" s="895"/>
      <c r="AV919" s="895"/>
      <c r="AW919" s="895"/>
      <c r="AX919" s="895"/>
      <c r="AY919" s="895"/>
      <c r="AZ919" s="895"/>
      <c r="BA919" s="895"/>
      <c r="BB919" s="895"/>
      <c r="BC919" s="895"/>
      <c r="BD919" s="895"/>
      <c r="BE919" s="895"/>
      <c r="BF919" s="880"/>
      <c r="BG919" s="895"/>
      <c r="BH919" s="895"/>
      <c r="BI919" s="895"/>
      <c r="BJ919" s="895"/>
      <c r="BK919" s="895"/>
      <c r="BL919" s="895"/>
      <c r="BM919" s="895"/>
      <c r="BN919" s="895"/>
      <c r="BO919" s="895"/>
      <c r="BP919" s="895"/>
      <c r="BQ919" s="895"/>
      <c r="BR919" s="895"/>
      <c r="BS919" s="895"/>
      <c r="BT919" s="895"/>
      <c r="BU919" s="895"/>
      <c r="BV919" s="895"/>
      <c r="BW919" s="895"/>
      <c r="BX919" s="895"/>
      <c r="BY919" s="880"/>
      <c r="BZ919" s="895"/>
      <c r="CA919" s="895"/>
      <c r="CB919" s="895"/>
      <c r="CC919" s="895"/>
      <c r="CD919" s="910"/>
      <c r="CE919" s="910"/>
      <c r="CF919" s="910"/>
      <c r="CG919" s="910"/>
      <c r="CH919" s="665"/>
      <c r="CI919" s="666"/>
      <c r="CJ919" s="666"/>
      <c r="CK919" s="666"/>
      <c r="CL919" s="666"/>
      <c r="CM919" s="666"/>
      <c r="CN919" s="666"/>
      <c r="CO919" s="666"/>
      <c r="CP919" s="666"/>
      <c r="CQ919" s="666"/>
      <c r="CR919" s="666"/>
      <c r="CS919" s="666"/>
      <c r="CT919" s="666"/>
      <c r="CU919" s="666"/>
      <c r="CV919" s="666"/>
      <c r="CW919" s="666"/>
      <c r="CX919" s="666"/>
      <c r="CY919" s="667"/>
      <c r="CZ919" s="718"/>
      <c r="DA919" s="208"/>
      <c r="DB919" s="208"/>
      <c r="DC919" s="208"/>
      <c r="DD919" s="208"/>
      <c r="DE919" s="208"/>
      <c r="DF919" s="718"/>
      <c r="DG919" s="718"/>
      <c r="DH919" s="718"/>
      <c r="DI919" s="718"/>
      <c r="DJ919" s="718"/>
      <c r="DK919" s="718"/>
      <c r="DL919" s="718"/>
      <c r="DM919" s="718"/>
      <c r="DN919" s="718"/>
      <c r="DO919" s="718"/>
      <c r="DP919" s="718"/>
      <c r="DQ919" s="718"/>
      <c r="DR919" s="601"/>
      <c r="DS919" s="210"/>
      <c r="DT919" s="210"/>
      <c r="DU919" s="210"/>
      <c r="DV919" s="602"/>
      <c r="DW919" s="603"/>
      <c r="DX919" s="603"/>
      <c r="DY919" s="603"/>
      <c r="DZ919" s="603"/>
      <c r="EA919" s="603"/>
      <c r="EB919" s="603"/>
      <c r="EC919" s="603"/>
      <c r="ED919" s="555"/>
      <c r="EE919" s="603"/>
    </row>
    <row r="920" spans="1:135" s="604" customFormat="1" ht="15.75" customHeight="1">
      <c r="A920" s="905" t="str">
        <f>A184</f>
        <v>Camel sales - export: no. sold</v>
      </c>
      <c r="B920" s="896">
        <f t="shared" ref="B920:S920" si="3068">SUM(B186)</f>
        <v>0</v>
      </c>
      <c r="C920" s="896">
        <f t="shared" si="3068"/>
        <v>0</v>
      </c>
      <c r="D920" s="896">
        <f t="shared" si="3068"/>
        <v>0</v>
      </c>
      <c r="E920" s="896">
        <f t="shared" si="3068"/>
        <v>0</v>
      </c>
      <c r="F920" s="896">
        <f t="shared" si="3068"/>
        <v>0</v>
      </c>
      <c r="G920" s="896">
        <f t="shared" si="3068"/>
        <v>0</v>
      </c>
      <c r="H920" s="896">
        <f t="shared" si="3068"/>
        <v>0</v>
      </c>
      <c r="I920" s="896">
        <f t="shared" si="3068"/>
        <v>0</v>
      </c>
      <c r="J920" s="896">
        <f t="shared" si="3068"/>
        <v>0</v>
      </c>
      <c r="K920" s="896">
        <f t="shared" si="3068"/>
        <v>0</v>
      </c>
      <c r="L920" s="896">
        <f t="shared" si="3068"/>
        <v>0</v>
      </c>
      <c r="M920" s="896">
        <f t="shared" si="3068"/>
        <v>0</v>
      </c>
      <c r="N920" s="896">
        <f t="shared" si="3068"/>
        <v>0</v>
      </c>
      <c r="O920" s="896">
        <f t="shared" si="3068"/>
        <v>0</v>
      </c>
      <c r="P920" s="896">
        <f t="shared" si="3068"/>
        <v>0</v>
      </c>
      <c r="Q920" s="896">
        <f t="shared" si="3068"/>
        <v>0</v>
      </c>
      <c r="R920" s="896">
        <f t="shared" si="3068"/>
        <v>0</v>
      </c>
      <c r="S920" s="896">
        <f t="shared" si="3068"/>
        <v>0</v>
      </c>
      <c r="T920" s="895"/>
      <c r="U920" s="896">
        <f t="shared" ref="U920:AL920" si="3069">SUM(U186)</f>
        <v>0</v>
      </c>
      <c r="V920" s="896">
        <f t="shared" si="3069"/>
        <v>0</v>
      </c>
      <c r="W920" s="896">
        <f t="shared" si="3069"/>
        <v>0</v>
      </c>
      <c r="X920" s="896">
        <f t="shared" si="3069"/>
        <v>0</v>
      </c>
      <c r="Y920" s="896">
        <f t="shared" si="3069"/>
        <v>0</v>
      </c>
      <c r="Z920" s="896">
        <f t="shared" si="3069"/>
        <v>0</v>
      </c>
      <c r="AA920" s="896">
        <f t="shared" si="3069"/>
        <v>0</v>
      </c>
      <c r="AB920" s="896">
        <f t="shared" si="3069"/>
        <v>0</v>
      </c>
      <c r="AC920" s="896">
        <f t="shared" si="3069"/>
        <v>0</v>
      </c>
      <c r="AD920" s="896">
        <f t="shared" si="3069"/>
        <v>0</v>
      </c>
      <c r="AE920" s="896">
        <f t="shared" si="3069"/>
        <v>0</v>
      </c>
      <c r="AF920" s="896">
        <f t="shared" si="3069"/>
        <v>0</v>
      </c>
      <c r="AG920" s="896">
        <f t="shared" si="3069"/>
        <v>0</v>
      </c>
      <c r="AH920" s="896">
        <f t="shared" si="3069"/>
        <v>0</v>
      </c>
      <c r="AI920" s="896">
        <f t="shared" si="3069"/>
        <v>0</v>
      </c>
      <c r="AJ920" s="896">
        <f t="shared" si="3069"/>
        <v>0</v>
      </c>
      <c r="AK920" s="896">
        <f t="shared" si="3069"/>
        <v>0</v>
      </c>
      <c r="AL920" s="896">
        <f t="shared" si="3069"/>
        <v>0</v>
      </c>
      <c r="AM920" s="895"/>
      <c r="AN920" s="896">
        <f t="shared" ref="AN920:BE920" si="3070">SUM(AN186)</f>
        <v>0</v>
      </c>
      <c r="AO920" s="896">
        <f t="shared" si="3070"/>
        <v>0</v>
      </c>
      <c r="AP920" s="896">
        <f t="shared" si="3070"/>
        <v>0</v>
      </c>
      <c r="AQ920" s="896">
        <f t="shared" si="3070"/>
        <v>0</v>
      </c>
      <c r="AR920" s="896">
        <f t="shared" si="3070"/>
        <v>0</v>
      </c>
      <c r="AS920" s="896">
        <f t="shared" si="3070"/>
        <v>0</v>
      </c>
      <c r="AT920" s="896">
        <f t="shared" si="3070"/>
        <v>0</v>
      </c>
      <c r="AU920" s="896">
        <f t="shared" si="3070"/>
        <v>0</v>
      </c>
      <c r="AV920" s="896">
        <f t="shared" si="3070"/>
        <v>0</v>
      </c>
      <c r="AW920" s="896">
        <f t="shared" si="3070"/>
        <v>0</v>
      </c>
      <c r="AX920" s="896">
        <f t="shared" si="3070"/>
        <v>0</v>
      </c>
      <c r="AY920" s="896">
        <f t="shared" si="3070"/>
        <v>0</v>
      </c>
      <c r="AZ920" s="896">
        <f t="shared" si="3070"/>
        <v>0</v>
      </c>
      <c r="BA920" s="896">
        <f t="shared" si="3070"/>
        <v>0</v>
      </c>
      <c r="BB920" s="896">
        <f t="shared" si="3070"/>
        <v>0</v>
      </c>
      <c r="BC920" s="896">
        <f t="shared" si="3070"/>
        <v>0</v>
      </c>
      <c r="BD920" s="896">
        <f t="shared" si="3070"/>
        <v>0</v>
      </c>
      <c r="BE920" s="896">
        <f t="shared" si="3070"/>
        <v>0</v>
      </c>
      <c r="BF920" s="895"/>
      <c r="BG920" s="896">
        <f t="shared" ref="BG920:BX920" si="3071">SUM(BG186)</f>
        <v>0</v>
      </c>
      <c r="BH920" s="896">
        <f t="shared" si="3071"/>
        <v>0</v>
      </c>
      <c r="BI920" s="896">
        <f t="shared" si="3071"/>
        <v>0</v>
      </c>
      <c r="BJ920" s="896">
        <f t="shared" si="3071"/>
        <v>0</v>
      </c>
      <c r="BK920" s="896">
        <f t="shared" si="3071"/>
        <v>0</v>
      </c>
      <c r="BL920" s="896">
        <f t="shared" si="3071"/>
        <v>0</v>
      </c>
      <c r="BM920" s="896">
        <f t="shared" si="3071"/>
        <v>0</v>
      </c>
      <c r="BN920" s="896">
        <f t="shared" si="3071"/>
        <v>0</v>
      </c>
      <c r="BO920" s="896">
        <f t="shared" si="3071"/>
        <v>0</v>
      </c>
      <c r="BP920" s="896">
        <f t="shared" si="3071"/>
        <v>0</v>
      </c>
      <c r="BQ920" s="896">
        <f t="shared" si="3071"/>
        <v>0</v>
      </c>
      <c r="BR920" s="896">
        <f t="shared" si="3071"/>
        <v>0</v>
      </c>
      <c r="BS920" s="896">
        <f t="shared" si="3071"/>
        <v>0</v>
      </c>
      <c r="BT920" s="896">
        <f t="shared" si="3071"/>
        <v>0</v>
      </c>
      <c r="BU920" s="896">
        <f t="shared" si="3071"/>
        <v>0</v>
      </c>
      <c r="BV920" s="896">
        <f t="shared" si="3071"/>
        <v>0</v>
      </c>
      <c r="BW920" s="896">
        <f t="shared" si="3071"/>
        <v>0</v>
      </c>
      <c r="BX920" s="896">
        <f t="shared" si="3071"/>
        <v>0</v>
      </c>
      <c r="BY920" s="895"/>
      <c r="BZ920" s="896">
        <f>SUM(BZ186)</f>
        <v>0</v>
      </c>
      <c r="CA920" s="896">
        <f>SUM(CA186)</f>
        <v>0</v>
      </c>
      <c r="CB920" s="896">
        <f>SUM(CB186)</f>
        <v>0</v>
      </c>
      <c r="CC920" s="896">
        <f>SUM(CC186)</f>
        <v>0</v>
      </c>
      <c r="CD920" s="698">
        <f t="shared" ref="CD920:CD929" si="3072">IF(DR920&lt;3,"",(SUM(B920:S920)-MIN(B920:S920)-MAX(B920:S920))/(DR920-2))</f>
        <v>0</v>
      </c>
      <c r="CE920" s="698">
        <f t="shared" ref="CE920:CE929" si="3073">IF(DS920&lt;3,"",(SUM(U920:AL920)-MIN(U920:AL920)-MAX(U920:AL920))/(DS920-2))</f>
        <v>0</v>
      </c>
      <c r="CF920" s="698">
        <f t="shared" ref="CF920:CF929" si="3074">IF(DT920&lt;3,"",(SUM(AN920:BE920)-MIN(AN920:BE920)-MAX(AN920:BE920))/(DT920-2))</f>
        <v>0</v>
      </c>
      <c r="CG920" s="698">
        <f t="shared" ref="CG920:CG929" si="3075">IF(DU920&lt;3,"",(SUM(BG920:BX920)-MIN(BG920:BX920)-MAX(BG920:BX920))/(DU920-2))</f>
        <v>0</v>
      </c>
      <c r="CH920" s="1371">
        <f t="shared" ref="CH920:CH929" si="3076">IF($CH$4=$CD$4,IF(OR(-FLOOR(((18-COUNT($B920:$S920))/2),1)+CH$7&lt;1,-FLOOR(((18-COUNT($B920:$S920))/2),1)+CH$7&gt;COUNT($B920:$S920)),"",LARGE($B920:$S920,-FLOOR(((18-COUNT($B920:$S920))/2),1)+CH$7)),IF(OR(-FLOOR(((18-COUNT($AN920:$BE920))/2),1)+CH$7&lt;1,-FLOOR(((18-COUNT($AN920:$BE920))/2),1)+CH$7&gt;COUNT($AN920:$BE920)),"",LARGE($AN920:$BE920,-FLOOR(((18-COUNT($AN920:$BE920))/2),1)+CH$7)))</f>
        <v>0</v>
      </c>
      <c r="CI920" s="1372">
        <f t="shared" ref="CI920:CI929" si="3077">IF($CH$4=$CD$4,IF(OR(-FLOOR(((18-COUNT($B920:$S920))/2),1)+CI$7&lt;1,-FLOOR(((18-COUNT($B920:$S920))/2),1)+CI$7&gt;COUNT($B920:$S920)),"",LARGE($B920:$S920,-FLOOR(((18-COUNT($B920:$S920))/2),1)+CI$7)),IF(OR(-FLOOR(((18-COUNT($AN920:$BE920))/2),1)+CI$7&lt;1,-FLOOR(((18-COUNT($AN920:$BE920))/2),1)+CI$7&gt;COUNT($AN920:$BE920)),"",LARGE($AN920:$BE920,-FLOOR(((18-COUNT($AN920:$BE920))/2),1)+CI$7)))</f>
        <v>0</v>
      </c>
      <c r="CJ920" s="1373">
        <f t="shared" ref="CJ920:CJ929" si="3078">IF($CH$4=$CD$4,IF(OR(-FLOOR(((18-COUNT($B920:$S920))/2),1)+CJ$7&lt;1,-FLOOR(((18-COUNT($B920:$S920))/2),1)+CJ$7&gt;COUNT($B920:$S920)),"",LARGE($B920:$S920,-FLOOR(((18-COUNT($B920:$S920))/2),1)+CJ$7)),IF(OR(-FLOOR(((18-COUNT($AN920:$BE920))/2),1)+CJ$7&lt;1,-FLOOR(((18-COUNT($AN920:$BE920))/2),1)+CJ$7&gt;COUNT($AN920:$BE920)),"",LARGE($AN920:$BE920,-FLOOR(((18-COUNT($AN920:$BE920))/2),1)+CJ$7)))</f>
        <v>0</v>
      </c>
      <c r="CK920" s="1373">
        <f t="shared" ref="CK920:CK929" si="3079">IF($CH$4=$CD$4,IF(OR(-FLOOR(((18-COUNT($B920:$S920))/2),1)+CK$7&lt;1,-FLOOR(((18-COUNT($B920:$S920))/2),1)+CK$7&gt;COUNT($B920:$S920)),"",LARGE($B920:$S920,-FLOOR(((18-COUNT($B920:$S920))/2),1)+CK$7)),IF(OR(-FLOOR(((18-COUNT($AN920:$BE920))/2),1)+CK$7&lt;1,-FLOOR(((18-COUNT($AN920:$BE920))/2),1)+CK$7&gt;COUNT($AN920:$BE920)),"",LARGE($AN920:$BE920,-FLOOR(((18-COUNT($AN920:$BE920))/2),1)+CK$7)))</f>
        <v>0</v>
      </c>
      <c r="CL920" s="1373">
        <f t="shared" ref="CL920:CL929" si="3080">IF($CH$4=$CD$4,IF(OR(-FLOOR(((18-COUNT($B920:$S920))/2),1)+CL$7&lt;1,-FLOOR(((18-COUNT($B920:$S920))/2),1)+CL$7&gt;COUNT($B920:$S920)),"",LARGE($B920:$S920,-FLOOR(((18-COUNT($B920:$S920))/2),1)+CL$7)),IF(OR(-FLOOR(((18-COUNT($AN920:$BE920))/2),1)+CL$7&lt;1,-FLOOR(((18-COUNT($AN920:$BE920))/2),1)+CL$7&gt;COUNT($AN920:$BE920)),"",LARGE($AN920:$BE920,-FLOOR(((18-COUNT($AN920:$BE920))/2),1)+CL$7)))</f>
        <v>0</v>
      </c>
      <c r="CM920" s="1373">
        <f t="shared" ref="CM920:CM929" si="3081">IF($CH$4=$CD$4,IF(OR(-FLOOR(((18-COUNT($B920:$S920))/2),1)+CM$7&lt;1,-FLOOR(((18-COUNT($B920:$S920))/2),1)+CM$7&gt;COUNT($B920:$S920)),"",LARGE($B920:$S920,-FLOOR(((18-COUNT($B920:$S920))/2),1)+CM$7)),IF(OR(-FLOOR(((18-COUNT($AN920:$BE920))/2),1)+CM$7&lt;1,-FLOOR(((18-COUNT($AN920:$BE920))/2),1)+CM$7&gt;COUNT($AN920:$BE920)),"",LARGE($AN920:$BE920,-FLOOR(((18-COUNT($AN920:$BE920))/2),1)+CM$7)))</f>
        <v>0</v>
      </c>
      <c r="CN920" s="1373">
        <f t="shared" ref="CN920:CN929" si="3082">IF($CH$4=$CD$4,IF(OR(-FLOOR(((18-COUNT($B920:$S920))/2),1)+CN$7&lt;1,-FLOOR(((18-COUNT($B920:$S920))/2),1)+CN$7&gt;COUNT($B920:$S920)),"",LARGE($B920:$S920,-FLOOR(((18-COUNT($B920:$S920))/2),1)+CN$7)),IF(OR(-FLOOR(((18-COUNT($AN920:$BE920))/2),1)+CN$7&lt;1,-FLOOR(((18-COUNT($AN920:$BE920))/2),1)+CN$7&gt;COUNT($AN920:$BE920)),"",LARGE($AN920:$BE920,-FLOOR(((18-COUNT($AN920:$BE920))/2),1)+CN$7)))</f>
        <v>0</v>
      </c>
      <c r="CO920" s="1374">
        <f t="shared" ref="CO920:CO929" si="3083">IF($CH$4=$CD$4,IF(OR(-FLOOR(((18-COUNT($B920:$S920))/2),1)+CO$7&lt;1,-FLOOR(((18-COUNT($B920:$S920))/2),1)+CO$7&gt;COUNT($B920:$S920)),"",LARGE($B920:$S920,-FLOOR(((18-COUNT($B920:$S920))/2),1)+CO$7)),IF(OR(-FLOOR(((18-COUNT($AN920:$BE920))/2),1)+CO$7&lt;1,-FLOOR(((18-COUNT($AN920:$BE920))/2),1)+CO$7&gt;COUNT($AN920:$BE920)),"",LARGE($AN920:$BE920,-FLOOR(((18-COUNT($AN920:$BE920))/2),1)+CO$7)))</f>
        <v>0</v>
      </c>
      <c r="CP920" s="1374">
        <f t="shared" ref="CP920:CP929" si="3084">IF($CH$4=$CD$4,IF(OR(-FLOOR(((18-COUNT($B920:$S920))/2),1)+CP$7&lt;1,-FLOOR(((18-COUNT($B920:$S920))/2),1)+CP$7&gt;COUNT($B920:$S920)),"",LARGE($B920:$S920,-FLOOR(((18-COUNT($B920:$S920))/2),1)+CP$7)),IF(OR(-FLOOR(((18-COUNT($AN920:$BE920))/2),1)+CP$7&lt;1,-FLOOR(((18-COUNT($AN920:$BE920))/2),1)+CP$7&gt;COUNT($AN920:$BE920)),"",LARGE($AN920:$BE920,-FLOOR(((18-COUNT($AN920:$BE920))/2),1)+CP$7)))</f>
        <v>0</v>
      </c>
      <c r="CQ920" s="1374">
        <f t="shared" ref="CQ920:CQ929" si="3085">IF($CH$4=$CD$4,IF(OR(-FLOOR(((18-COUNT($B920:$S920))/2),1)+CQ$7&lt;1,-FLOOR(((18-COUNT($B920:$S920))/2),1)+CQ$7&gt;COUNT($B920:$S920)),"",LARGE($B920:$S920,-FLOOR(((18-COUNT($B920:$S920))/2),1)+CQ$7)),IF(OR(-FLOOR(((18-COUNT($AN920:$BE920))/2),1)+CQ$7&lt;1,-FLOOR(((18-COUNT($AN920:$BE920))/2),1)+CQ$7&gt;COUNT($AN920:$BE920)),"",LARGE($AN920:$BE920,-FLOOR(((18-COUNT($AN920:$BE920))/2),1)+CQ$7)))</f>
        <v>0</v>
      </c>
      <c r="CR920" s="1374">
        <f t="shared" ref="CR920:CR929" si="3086">IF($CH$4=$CD$4,IF(OR(-FLOOR(((18-COUNT($B920:$S920))/2),1)+CR$7&lt;1,-FLOOR(((18-COUNT($B920:$S920))/2),1)+CR$7&gt;COUNT($B920:$S920)),"",LARGE($B920:$S920,-FLOOR(((18-COUNT($B920:$S920))/2),1)+CR$7)),IF(OR(-FLOOR(((18-COUNT($AN920:$BE920))/2),1)+CR$7&lt;1,-FLOOR(((18-COUNT($AN920:$BE920))/2),1)+CR$7&gt;COUNT($AN920:$BE920)),"",LARGE($AN920:$BE920,-FLOOR(((18-COUNT($AN920:$BE920))/2),1)+CR$7)))</f>
        <v>0</v>
      </c>
      <c r="CS920" s="1373">
        <f t="shared" ref="CS920:CS929" si="3087">IF($CH$4=$CD$4,IF(OR(-FLOOR(((18-COUNT($B920:$S920))/2),1)+CS$7&lt;1,-FLOOR(((18-COUNT($B920:$S920))/2),1)+CS$7&gt;COUNT($B920:$S920)),"",LARGE($B920:$S920,-FLOOR(((18-COUNT($B920:$S920))/2),1)+CS$7)),IF(OR(-FLOOR(((18-COUNT($AN920:$BE920))/2),1)+CS$7&lt;1,-FLOOR(((18-COUNT($AN920:$BE920))/2),1)+CS$7&gt;COUNT($AN920:$BE920)),"",LARGE($AN920:$BE920,-FLOOR(((18-COUNT($AN920:$BE920))/2),1)+CS$7)))</f>
        <v>0</v>
      </c>
      <c r="CT920" s="1373">
        <f t="shared" ref="CT920:CT929" si="3088">IF($CH$4=$CD$4,IF(OR(-FLOOR(((18-COUNT($B920:$S920))/2),1)+CT$7&lt;1,-FLOOR(((18-COUNT($B920:$S920))/2),1)+CT$7&gt;COUNT($B920:$S920)),"",LARGE($B920:$S920,-FLOOR(((18-COUNT($B920:$S920))/2),1)+CT$7)),IF(OR(-FLOOR(((18-COUNT($AN920:$BE920))/2),1)+CT$7&lt;1,-FLOOR(((18-COUNT($AN920:$BE920))/2),1)+CT$7&gt;COUNT($AN920:$BE920)),"",LARGE($AN920:$BE920,-FLOOR(((18-COUNT($AN920:$BE920))/2),1)+CT$7)))</f>
        <v>0</v>
      </c>
      <c r="CU920" s="1373">
        <f t="shared" ref="CU920:CU929" si="3089">IF($CH$4=$CD$4,IF(OR(-FLOOR(((18-COUNT($B920:$S920))/2),1)+CU$7&lt;1,-FLOOR(((18-COUNT($B920:$S920))/2),1)+CU$7&gt;COUNT($B920:$S920)),"",LARGE($B920:$S920,-FLOOR(((18-COUNT($B920:$S920))/2),1)+CU$7)),IF(OR(-FLOOR(((18-COUNT($AN920:$BE920))/2),1)+CU$7&lt;1,-FLOOR(((18-COUNT($AN920:$BE920))/2),1)+CU$7&gt;COUNT($AN920:$BE920)),"",LARGE($AN920:$BE920,-FLOOR(((18-COUNT($AN920:$BE920))/2),1)+CU$7)))</f>
        <v>0</v>
      </c>
      <c r="CV920" s="1373">
        <f t="shared" ref="CV920:CV929" si="3090">IF($CH$4=$CD$4,IF(OR(-FLOOR(((18-COUNT($B920:$S920))/2),1)+CV$7&lt;1,-FLOOR(((18-COUNT($B920:$S920))/2),1)+CV$7&gt;COUNT($B920:$S920)),"",LARGE($B920:$S920,-FLOOR(((18-COUNT($B920:$S920))/2),1)+CV$7)),IF(OR(-FLOOR(((18-COUNT($AN920:$BE920))/2),1)+CV$7&lt;1,-FLOOR(((18-COUNT($AN920:$BE920))/2),1)+CV$7&gt;COUNT($AN920:$BE920)),"",LARGE($AN920:$BE920,-FLOOR(((18-COUNT($AN920:$BE920))/2),1)+CV$7)))</f>
        <v>0</v>
      </c>
      <c r="CW920" s="1373">
        <f t="shared" ref="CW920:CW929" si="3091">IF($CH$4=$CD$4,IF(OR(-FLOOR(((18-COUNT($B920:$S920))/2),1)+CW$7&lt;1,-FLOOR(((18-COUNT($B920:$S920))/2),1)+CW$7&gt;COUNT($B920:$S920)),"",LARGE($B920:$S920,-FLOOR(((18-COUNT($B920:$S920))/2),1)+CW$7)),IF(OR(-FLOOR(((18-COUNT($AN920:$BE920))/2),1)+CW$7&lt;1,-FLOOR(((18-COUNT($AN920:$BE920))/2),1)+CW$7&gt;COUNT($AN920:$BE920)),"",LARGE($AN920:$BE920,-FLOOR(((18-COUNT($AN920:$BE920))/2),1)+CW$7)))</f>
        <v>0</v>
      </c>
      <c r="CX920" s="1372">
        <f t="shared" ref="CX920:CX929" si="3092">IF($CH$4=$CD$4,IF(OR(-FLOOR(((18-COUNT($B920:$S920))/2),1)+CX$7&lt;1,-FLOOR(((18-COUNT($B920:$S920))/2),1)+CX$7&gt;COUNT($B920:$S920)),"",LARGE($B920:$S920,-FLOOR(((18-COUNT($B920:$S920))/2),1)+CX$7)),IF(OR(-FLOOR(((18-COUNT($AN920:$BE920))/2),1)+CX$7&lt;1,-FLOOR(((18-COUNT($AN920:$BE920))/2),1)+CX$7&gt;COUNT($AN920:$BE920)),"",LARGE($AN920:$BE920,-FLOOR(((18-COUNT($AN920:$BE920))/2),1)+CX$7)))</f>
        <v>0</v>
      </c>
      <c r="CY920" s="1375">
        <f t="shared" ref="CY920:CY929" si="3093">IF($CH$4=$CD$4,IF(OR(-FLOOR(((18-COUNT($B920:$S920))/2),1)+CY$7&lt;1,-FLOOR(((18-COUNT($B920:$S920))/2),1)+CY$7&gt;COUNT($B920:$S920)),"",LARGE($B920:$S920,-FLOOR(((18-COUNT($B920:$S920))/2),1)+CY$7)),IF(OR(-FLOOR(((18-COUNT($AN920:$BE920))/2),1)+CY$7&lt;1,-FLOOR(((18-COUNT($AN920:$BE920))/2),1)+CY$7&gt;COUNT($AN920:$BE920)),"",LARGE($AN920:$BE920,-FLOOR(((18-COUNT($AN920:$BE920))/2),1)+CY$7)))</f>
        <v>0</v>
      </c>
      <c r="CZ920" s="532">
        <f t="shared" ref="CZ920:CZ929" si="3094">IF($CH$4=$CD$4,IF(OR(-FLOOR(((18-COUNT($U920:$AL920))/2),1)+CZ$7&lt;1,-FLOOR(((18-COUNT($U920:$AL920))/2),1)+CZ$7&gt;COUNT($U920:$AL920)),"",LARGE($U920:$AL920,-FLOOR(((18-COUNT($U920:$AL920))/2),1)+CZ$7)),IF(OR(-FLOOR(((18-COUNT($BG920:$BX920))/2),1)+CZ$7&lt;1,-FLOOR(((18-COUNT($BG920:$BX920))/2),1)+CZ$7&gt;COUNT($BG920:$BX920)),"",LARGE($BG920:$BX920,-FLOOR(((18-COUNT($BG920:$BX920))/2),1)+CZ$7)))</f>
        <v>0</v>
      </c>
      <c r="DA920" s="533">
        <f t="shared" ref="DA920:DA929" si="3095">IF($CH$4=$CD$4,IF(OR(-FLOOR(((18-COUNT($U920:$AL920))/2),1)+DA$7&lt;1,-FLOOR(((18-COUNT($U920:$AL920))/2),1)+DA$7&gt;COUNT($U920:$AL920)),"",LARGE($U920:$AL920,-FLOOR(((18-COUNT($U920:$AL920))/2),1)+DA$7)),IF(OR(-FLOOR(((18-COUNT($BG920:$BX920))/2),1)+DA$7&lt;1,-FLOOR(((18-COUNT($BG920:$BX920))/2),1)+DA$7&gt;COUNT($BG920:$BX920)),"",LARGE($BG920:$BX920,-FLOOR(((18-COUNT($BG920:$BX920))/2),1)+DA$7)))</f>
        <v>0</v>
      </c>
      <c r="DB920" s="534">
        <f t="shared" ref="DB920:DB929" si="3096">IF($CH$4=$CD$4,IF(OR(-FLOOR(((18-COUNT($U920:$AL920))/2),1)+DB$7&lt;1,-FLOOR(((18-COUNT($U920:$AL920))/2),1)+DB$7&gt;COUNT($U920:$AL920)),"",LARGE($U920:$AL920,-FLOOR(((18-COUNT($U920:$AL920))/2),1)+DB$7)),IF(OR(-FLOOR(((18-COUNT($BG920:$BX920))/2),1)+DB$7&lt;1,-FLOOR(((18-COUNT($BG920:$BX920))/2),1)+DB$7&gt;COUNT($BG920:$BX920)),"",LARGE($BG920:$BX920,-FLOOR(((18-COUNT($BG920:$BX920))/2),1)+DB$7)))</f>
        <v>0</v>
      </c>
      <c r="DC920" s="534">
        <f t="shared" ref="DC920:DC929" si="3097">IF($CH$4=$CD$4,IF(OR(-FLOOR(((18-COUNT($U920:$AL920))/2),1)+DC$7&lt;1,-FLOOR(((18-COUNT($U920:$AL920))/2),1)+DC$7&gt;COUNT($U920:$AL920)),"",LARGE($U920:$AL920,-FLOOR(((18-COUNT($U920:$AL920))/2),1)+DC$7)),IF(OR(-FLOOR(((18-COUNT($BG920:$BX920))/2),1)+DC$7&lt;1,-FLOOR(((18-COUNT($BG920:$BX920))/2),1)+DC$7&gt;COUNT($BG920:$BX920)),"",LARGE($BG920:$BX920,-FLOOR(((18-COUNT($BG920:$BX920))/2),1)+DC$7)))</f>
        <v>0</v>
      </c>
      <c r="DD920" s="534">
        <f t="shared" ref="DD920:DD929" si="3098">IF($CH$4=$CD$4,IF(OR(-FLOOR(((18-COUNT($U920:$AL920))/2),1)+DD$7&lt;1,-FLOOR(((18-COUNT($U920:$AL920))/2),1)+DD$7&gt;COUNT($U920:$AL920)),"",LARGE($U920:$AL920,-FLOOR(((18-COUNT($U920:$AL920))/2),1)+DD$7)),IF(OR(-FLOOR(((18-COUNT($BG920:$BX920))/2),1)+DD$7&lt;1,-FLOOR(((18-COUNT($BG920:$BX920))/2),1)+DD$7&gt;COUNT($BG920:$BX920)),"",LARGE($BG920:$BX920,-FLOOR(((18-COUNT($BG920:$BX920))/2),1)+DD$7)))</f>
        <v>0</v>
      </c>
      <c r="DE920" s="534">
        <f t="shared" ref="DE920:DE929" si="3099">IF($CH$4=$CD$4,IF(OR(-FLOOR(((18-COUNT($U920:$AL920))/2),1)+DE$7&lt;1,-FLOOR(((18-COUNT($U920:$AL920))/2),1)+DE$7&gt;COUNT($U920:$AL920)),"",LARGE($U920:$AL920,-FLOOR(((18-COUNT($U920:$AL920))/2),1)+DE$7)),IF(OR(-FLOOR(((18-COUNT($BG920:$BX920))/2),1)+DE$7&lt;1,-FLOOR(((18-COUNT($BG920:$BX920))/2),1)+DE$7&gt;COUNT($BG920:$BX920)),"",LARGE($BG920:$BX920,-FLOOR(((18-COUNT($BG920:$BX920))/2),1)+DE$7)))</f>
        <v>0</v>
      </c>
      <c r="DF920" s="534">
        <f t="shared" ref="DF920:DF929" si="3100">IF($CH$4=$CD$4,IF(OR(-FLOOR(((18-COUNT($U920:$AL920))/2),1)+DF$7&lt;1,-FLOOR(((18-COUNT($U920:$AL920))/2),1)+DF$7&gt;COUNT($U920:$AL920)),"",LARGE($U920:$AL920,-FLOOR(((18-COUNT($U920:$AL920))/2),1)+DF$7)),IF(OR(-FLOOR(((18-COUNT($BG920:$BX920))/2),1)+DF$7&lt;1,-FLOOR(((18-COUNT($BG920:$BX920))/2),1)+DF$7&gt;COUNT($BG920:$BX920)),"",LARGE($BG920:$BX920,-FLOOR(((18-COUNT($BG920:$BX920))/2),1)+DF$7)))</f>
        <v>0</v>
      </c>
      <c r="DG920" s="535">
        <f t="shared" ref="DG920:DG929" si="3101">IF($CH$4=$CD$4,IF(OR(-FLOOR(((18-COUNT($U920:$AL920))/2),1)+DG$7&lt;1,-FLOOR(((18-COUNT($U920:$AL920))/2),1)+DG$7&gt;COUNT($U920:$AL920)),"",LARGE($U920:$AL920,-FLOOR(((18-COUNT($U920:$AL920))/2),1)+DG$7)),IF(OR(-FLOOR(((18-COUNT($BG920:$BX920))/2),1)+DG$7&lt;1,-FLOOR(((18-COUNT($BG920:$BX920))/2),1)+DG$7&gt;COUNT($BG920:$BX920)),"",LARGE($BG920:$BX920,-FLOOR(((18-COUNT($BG920:$BX920))/2),1)+DG$7)))</f>
        <v>0</v>
      </c>
      <c r="DH920" s="535">
        <f t="shared" ref="DH920:DH929" si="3102">IF($CH$4=$CD$4,IF(OR(-FLOOR(((18-COUNT($U920:$AL920))/2),1)+DH$7&lt;1,-FLOOR(((18-COUNT($U920:$AL920))/2),1)+DH$7&gt;COUNT($U920:$AL920)),"",LARGE($U920:$AL920,-FLOOR(((18-COUNT($U920:$AL920))/2),1)+DH$7)),IF(OR(-FLOOR(((18-COUNT($BG920:$BX920))/2),1)+DH$7&lt;1,-FLOOR(((18-COUNT($BG920:$BX920))/2),1)+DH$7&gt;COUNT($BG920:$BX920)),"",LARGE($BG920:$BX920,-FLOOR(((18-COUNT($BG920:$BX920))/2),1)+DH$7)))</f>
        <v>0</v>
      </c>
      <c r="DI920" s="535">
        <f t="shared" ref="DI920:DI929" si="3103">IF($CH$4=$CD$4,IF(OR(-FLOOR(((18-COUNT($U920:$AL920))/2),1)+DI$7&lt;1,-FLOOR(((18-COUNT($U920:$AL920))/2),1)+DI$7&gt;COUNT($U920:$AL920)),"",LARGE($U920:$AL920,-FLOOR(((18-COUNT($U920:$AL920))/2),1)+DI$7)),IF(OR(-FLOOR(((18-COUNT($BG920:$BX920))/2),1)+DI$7&lt;1,-FLOOR(((18-COUNT($BG920:$BX920))/2),1)+DI$7&gt;COUNT($BG920:$BX920)),"",LARGE($BG920:$BX920,-FLOOR(((18-COUNT($BG920:$BX920))/2),1)+DI$7)))</f>
        <v>0</v>
      </c>
      <c r="DJ920" s="535">
        <f t="shared" ref="DJ920:DJ929" si="3104">IF($CH$4=$CD$4,IF(OR(-FLOOR(((18-COUNT($U920:$AL920))/2),1)+DJ$7&lt;1,-FLOOR(((18-COUNT($U920:$AL920))/2),1)+DJ$7&gt;COUNT($U920:$AL920)),"",LARGE($U920:$AL920,-FLOOR(((18-COUNT($U920:$AL920))/2),1)+DJ$7)),IF(OR(-FLOOR(((18-COUNT($BG920:$BX920))/2),1)+DJ$7&lt;1,-FLOOR(((18-COUNT($BG920:$BX920))/2),1)+DJ$7&gt;COUNT($BG920:$BX920)),"",LARGE($BG920:$BX920,-FLOOR(((18-COUNT($BG920:$BX920))/2),1)+DJ$7)))</f>
        <v>0</v>
      </c>
      <c r="DK920" s="534">
        <f t="shared" ref="DK920:DK929" si="3105">IF($CH$4=$CD$4,IF(OR(-FLOOR(((18-COUNT($U920:$AL920))/2),1)+DK$7&lt;1,-FLOOR(((18-COUNT($U920:$AL920))/2),1)+DK$7&gt;COUNT($U920:$AL920)),"",LARGE($U920:$AL920,-FLOOR(((18-COUNT($U920:$AL920))/2),1)+DK$7)),IF(OR(-FLOOR(((18-COUNT($BG920:$BX920))/2),1)+DK$7&lt;1,-FLOOR(((18-COUNT($BG920:$BX920))/2),1)+DK$7&gt;COUNT($BG920:$BX920)),"",LARGE($BG920:$BX920,-FLOOR(((18-COUNT($BG920:$BX920))/2),1)+DK$7)))</f>
        <v>0</v>
      </c>
      <c r="DL920" s="534">
        <f t="shared" ref="DL920:DL929" si="3106">IF($CH$4=$CD$4,IF(OR(-FLOOR(((18-COUNT($U920:$AL920))/2),1)+DL$7&lt;1,-FLOOR(((18-COUNT($U920:$AL920))/2),1)+DL$7&gt;COUNT($U920:$AL920)),"",LARGE($U920:$AL920,-FLOOR(((18-COUNT($U920:$AL920))/2),1)+DL$7)),IF(OR(-FLOOR(((18-COUNT($BG920:$BX920))/2),1)+DL$7&lt;1,-FLOOR(((18-COUNT($BG920:$BX920))/2),1)+DL$7&gt;COUNT($BG920:$BX920)),"",LARGE($BG920:$BX920,-FLOOR(((18-COUNT($BG920:$BX920))/2),1)+DL$7)))</f>
        <v>0</v>
      </c>
      <c r="DM920" s="534">
        <f t="shared" ref="DM920:DM929" si="3107">IF($CH$4=$CD$4,IF(OR(-FLOOR(((18-COUNT($U920:$AL920))/2),1)+DM$7&lt;1,-FLOOR(((18-COUNT($U920:$AL920))/2),1)+DM$7&gt;COUNT($U920:$AL920)),"",LARGE($U920:$AL920,-FLOOR(((18-COUNT($U920:$AL920))/2),1)+DM$7)),IF(OR(-FLOOR(((18-COUNT($BG920:$BX920))/2),1)+DM$7&lt;1,-FLOOR(((18-COUNT($BG920:$BX920))/2),1)+DM$7&gt;COUNT($BG920:$BX920)),"",LARGE($BG920:$BX920,-FLOOR(((18-COUNT($BG920:$BX920))/2),1)+DM$7)))</f>
        <v>0</v>
      </c>
      <c r="DN920" s="534">
        <f t="shared" ref="DN920:DN929" si="3108">IF($CH$4=$CD$4,IF(OR(-FLOOR(((18-COUNT($U920:$AL920))/2),1)+DN$7&lt;1,-FLOOR(((18-COUNT($U920:$AL920))/2),1)+DN$7&gt;COUNT($U920:$AL920)),"",LARGE($U920:$AL920,-FLOOR(((18-COUNT($U920:$AL920))/2),1)+DN$7)),IF(OR(-FLOOR(((18-COUNT($BG920:$BX920))/2),1)+DN$7&lt;1,-FLOOR(((18-COUNT($BG920:$BX920))/2),1)+DN$7&gt;COUNT($BG920:$BX920)),"",LARGE($BG920:$BX920,-FLOOR(((18-COUNT($BG920:$BX920))/2),1)+DN$7)))</f>
        <v>0</v>
      </c>
      <c r="DO920" s="534">
        <f t="shared" ref="DO920:DO929" si="3109">IF($CH$4=$CD$4,IF(OR(-FLOOR(((18-COUNT($U920:$AL920))/2),1)+DO$7&lt;1,-FLOOR(((18-COUNT($U920:$AL920))/2),1)+DO$7&gt;COUNT($U920:$AL920)),"",LARGE($U920:$AL920,-FLOOR(((18-COUNT($U920:$AL920))/2),1)+DO$7)),IF(OR(-FLOOR(((18-COUNT($BG920:$BX920))/2),1)+DO$7&lt;1,-FLOOR(((18-COUNT($BG920:$BX920))/2),1)+DO$7&gt;COUNT($BG920:$BX920)),"",LARGE($BG920:$BX920,-FLOOR(((18-COUNT($BG920:$BX920))/2),1)+DO$7)))</f>
        <v>0</v>
      </c>
      <c r="DP920" s="533">
        <f t="shared" ref="DP920:DP929" si="3110">IF($CH$4=$CD$4,IF(OR(-FLOOR(((18-COUNT($U920:$AL920))/2),1)+DP$7&lt;1,-FLOOR(((18-COUNT($U920:$AL920))/2),1)+DP$7&gt;COUNT($U920:$AL920)),"",LARGE($U920:$AL920,-FLOOR(((18-COUNT($U920:$AL920))/2),1)+DP$7)),IF(OR(-FLOOR(((18-COUNT($BG920:$BX920))/2),1)+DP$7&lt;1,-FLOOR(((18-COUNT($BG920:$BX920))/2),1)+DP$7&gt;COUNT($BG920:$BX920)),"",LARGE($BG920:$BX920,-FLOOR(((18-COUNT($BG920:$BX920))/2),1)+DP$7)))</f>
        <v>0</v>
      </c>
      <c r="DQ920" s="532">
        <f t="shared" ref="DQ920:DQ929" si="3111">IF($CH$4=$CD$4,IF(OR(-FLOOR(((18-COUNT($U920:$AL920))/2),1)+DQ$7&lt;1,-FLOOR(((18-COUNT($U920:$AL920))/2),1)+DQ$7&gt;COUNT($U920:$AL920)),"",LARGE($U920:$AL920,-FLOOR(((18-COUNT($U920:$AL920))/2),1)+DQ$7)),IF(OR(-FLOOR(((18-COUNT($BG920:$BX920))/2),1)+DQ$7&lt;1,-FLOOR(((18-COUNT($BG920:$BX920))/2),1)+DQ$7&gt;COUNT($BG920:$BX920)),"",LARGE($BG920:$BX920,-FLOOR(((18-COUNT($BG920:$BX920))/2),1)+DQ$7)))</f>
        <v>0</v>
      </c>
      <c r="DR920" s="753">
        <f t="shared" ref="DR920:DR929" si="3112">COUNT(B920:S920)</f>
        <v>18</v>
      </c>
      <c r="DS920" s="111">
        <f t="shared" ref="DS920:DS929" si="3113">COUNT(U920:AL920)</f>
        <v>18</v>
      </c>
      <c r="DT920" s="111">
        <f t="shared" ref="DT920:DT929" si="3114">COUNT(AN920:BE920)</f>
        <v>18</v>
      </c>
      <c r="DU920" s="111">
        <f t="shared" ref="DU920:DU929" si="3115">COUNT(BG920:BX920)</f>
        <v>18</v>
      </c>
      <c r="DV920" s="602"/>
      <c r="DW920" s="719"/>
      <c r="DX920" s="719"/>
      <c r="DY920" s="719"/>
      <c r="DZ920" s="719"/>
      <c r="EA920" s="719"/>
      <c r="EB920" s="719"/>
      <c r="EC920" s="719"/>
      <c r="ED920" s="917"/>
      <c r="EE920" s="603"/>
    </row>
    <row r="921" spans="1:135" s="604" customFormat="1" ht="15.75" customHeight="1">
      <c r="A921" s="718" t="str">
        <f>A187</f>
        <v>Camel sales - local: no. sold</v>
      </c>
      <c r="B921" s="896">
        <f t="shared" ref="B921:S921" si="3116">SUM(B189)</f>
        <v>0</v>
      </c>
      <c r="C921" s="896">
        <f t="shared" si="3116"/>
        <v>0</v>
      </c>
      <c r="D921" s="896">
        <f t="shared" si="3116"/>
        <v>0</v>
      </c>
      <c r="E921" s="896">
        <f t="shared" si="3116"/>
        <v>0</v>
      </c>
      <c r="F921" s="896">
        <f t="shared" si="3116"/>
        <v>0</v>
      </c>
      <c r="G921" s="896">
        <f t="shared" si="3116"/>
        <v>0</v>
      </c>
      <c r="H921" s="896">
        <f t="shared" si="3116"/>
        <v>0</v>
      </c>
      <c r="I921" s="896">
        <f t="shared" si="3116"/>
        <v>0</v>
      </c>
      <c r="J921" s="896">
        <f t="shared" si="3116"/>
        <v>0</v>
      </c>
      <c r="K921" s="896">
        <f t="shared" si="3116"/>
        <v>0</v>
      </c>
      <c r="L921" s="896">
        <f t="shared" si="3116"/>
        <v>0</v>
      </c>
      <c r="M921" s="896">
        <f t="shared" si="3116"/>
        <v>0</v>
      </c>
      <c r="N921" s="896">
        <f t="shared" si="3116"/>
        <v>0</v>
      </c>
      <c r="O921" s="896">
        <f t="shared" si="3116"/>
        <v>0</v>
      </c>
      <c r="P921" s="896">
        <f t="shared" si="3116"/>
        <v>0</v>
      </c>
      <c r="Q921" s="896">
        <f t="shared" si="3116"/>
        <v>0</v>
      </c>
      <c r="R921" s="896">
        <f t="shared" si="3116"/>
        <v>0</v>
      </c>
      <c r="S921" s="896">
        <f t="shared" si="3116"/>
        <v>0</v>
      </c>
      <c r="T921" s="895"/>
      <c r="U921" s="896">
        <f t="shared" ref="U921:AL921" si="3117">SUM(U189)</f>
        <v>0</v>
      </c>
      <c r="V921" s="896">
        <f t="shared" si="3117"/>
        <v>0</v>
      </c>
      <c r="W921" s="896">
        <f t="shared" si="3117"/>
        <v>0</v>
      </c>
      <c r="X921" s="896">
        <f t="shared" si="3117"/>
        <v>0</v>
      </c>
      <c r="Y921" s="896">
        <f t="shared" si="3117"/>
        <v>0</v>
      </c>
      <c r="Z921" s="896">
        <f t="shared" si="3117"/>
        <v>0</v>
      </c>
      <c r="AA921" s="896">
        <f t="shared" si="3117"/>
        <v>0</v>
      </c>
      <c r="AB921" s="896">
        <f t="shared" si="3117"/>
        <v>0</v>
      </c>
      <c r="AC921" s="896">
        <f t="shared" si="3117"/>
        <v>0</v>
      </c>
      <c r="AD921" s="896">
        <f t="shared" si="3117"/>
        <v>0</v>
      </c>
      <c r="AE921" s="896">
        <f t="shared" si="3117"/>
        <v>0</v>
      </c>
      <c r="AF921" s="896">
        <f t="shared" si="3117"/>
        <v>0</v>
      </c>
      <c r="AG921" s="896">
        <f t="shared" si="3117"/>
        <v>0</v>
      </c>
      <c r="AH921" s="896">
        <f t="shared" si="3117"/>
        <v>0</v>
      </c>
      <c r="AI921" s="896">
        <f t="shared" si="3117"/>
        <v>0</v>
      </c>
      <c r="AJ921" s="896">
        <f t="shared" si="3117"/>
        <v>0</v>
      </c>
      <c r="AK921" s="896">
        <f t="shared" si="3117"/>
        <v>0</v>
      </c>
      <c r="AL921" s="896">
        <f t="shared" si="3117"/>
        <v>0</v>
      </c>
      <c r="AM921" s="895"/>
      <c r="AN921" s="896">
        <f t="shared" ref="AN921:BE921" si="3118">SUM(AN189)</f>
        <v>0</v>
      </c>
      <c r="AO921" s="896">
        <f t="shared" si="3118"/>
        <v>0</v>
      </c>
      <c r="AP921" s="896">
        <f t="shared" si="3118"/>
        <v>0</v>
      </c>
      <c r="AQ921" s="896">
        <f t="shared" si="3118"/>
        <v>0</v>
      </c>
      <c r="AR921" s="896">
        <f t="shared" si="3118"/>
        <v>0</v>
      </c>
      <c r="AS921" s="896">
        <f t="shared" si="3118"/>
        <v>0</v>
      </c>
      <c r="AT921" s="896">
        <f t="shared" si="3118"/>
        <v>0</v>
      </c>
      <c r="AU921" s="896">
        <f t="shared" si="3118"/>
        <v>0</v>
      </c>
      <c r="AV921" s="896">
        <f t="shared" si="3118"/>
        <v>0</v>
      </c>
      <c r="AW921" s="896">
        <f t="shared" si="3118"/>
        <v>0</v>
      </c>
      <c r="AX921" s="896">
        <f t="shared" si="3118"/>
        <v>0</v>
      </c>
      <c r="AY921" s="896">
        <f t="shared" si="3118"/>
        <v>0</v>
      </c>
      <c r="AZ921" s="896">
        <f t="shared" si="3118"/>
        <v>0</v>
      </c>
      <c r="BA921" s="896">
        <f t="shared" si="3118"/>
        <v>0</v>
      </c>
      <c r="BB921" s="896">
        <f t="shared" si="3118"/>
        <v>0</v>
      </c>
      <c r="BC921" s="896">
        <f t="shared" si="3118"/>
        <v>0</v>
      </c>
      <c r="BD921" s="896">
        <f t="shared" si="3118"/>
        <v>0</v>
      </c>
      <c r="BE921" s="896">
        <f t="shared" si="3118"/>
        <v>0</v>
      </c>
      <c r="BF921" s="895"/>
      <c r="BG921" s="896">
        <f t="shared" ref="BG921:BX921" si="3119">SUM(BG189)</f>
        <v>0</v>
      </c>
      <c r="BH921" s="896">
        <f t="shared" si="3119"/>
        <v>0</v>
      </c>
      <c r="BI921" s="896">
        <f t="shared" si="3119"/>
        <v>0</v>
      </c>
      <c r="BJ921" s="896">
        <f t="shared" si="3119"/>
        <v>0</v>
      </c>
      <c r="BK921" s="896">
        <f t="shared" si="3119"/>
        <v>0</v>
      </c>
      <c r="BL921" s="896">
        <f t="shared" si="3119"/>
        <v>0</v>
      </c>
      <c r="BM921" s="896">
        <f t="shared" si="3119"/>
        <v>0</v>
      </c>
      <c r="BN921" s="896">
        <f t="shared" si="3119"/>
        <v>0</v>
      </c>
      <c r="BO921" s="896">
        <f t="shared" si="3119"/>
        <v>0</v>
      </c>
      <c r="BP921" s="896">
        <f t="shared" si="3119"/>
        <v>0</v>
      </c>
      <c r="BQ921" s="896">
        <f t="shared" si="3119"/>
        <v>0</v>
      </c>
      <c r="BR921" s="896">
        <f t="shared" si="3119"/>
        <v>0</v>
      </c>
      <c r="BS921" s="896">
        <f t="shared" si="3119"/>
        <v>0</v>
      </c>
      <c r="BT921" s="896">
        <f t="shared" si="3119"/>
        <v>0</v>
      </c>
      <c r="BU921" s="896">
        <f t="shared" si="3119"/>
        <v>0</v>
      </c>
      <c r="BV921" s="896">
        <f t="shared" si="3119"/>
        <v>0</v>
      </c>
      <c r="BW921" s="896">
        <f t="shared" si="3119"/>
        <v>0</v>
      </c>
      <c r="BX921" s="896">
        <f t="shared" si="3119"/>
        <v>0</v>
      </c>
      <c r="BY921" s="895"/>
      <c r="BZ921" s="896">
        <f>SUM(BZ189)</f>
        <v>0</v>
      </c>
      <c r="CA921" s="896">
        <f>SUM(CA189)</f>
        <v>0</v>
      </c>
      <c r="CB921" s="896">
        <f>SUM(CB189)</f>
        <v>0</v>
      </c>
      <c r="CC921" s="896">
        <f>SUM(CC189)</f>
        <v>0</v>
      </c>
      <c r="CD921" s="698">
        <f t="shared" si="3072"/>
        <v>0</v>
      </c>
      <c r="CE921" s="698">
        <f t="shared" si="3073"/>
        <v>0</v>
      </c>
      <c r="CF921" s="698">
        <f t="shared" si="3074"/>
        <v>0</v>
      </c>
      <c r="CG921" s="698">
        <f t="shared" si="3075"/>
        <v>0</v>
      </c>
      <c r="CH921" s="1371">
        <f t="shared" si="3076"/>
        <v>0</v>
      </c>
      <c r="CI921" s="1372">
        <f t="shared" si="3077"/>
        <v>0</v>
      </c>
      <c r="CJ921" s="1373">
        <f t="shared" si="3078"/>
        <v>0</v>
      </c>
      <c r="CK921" s="1373">
        <f t="shared" si="3079"/>
        <v>0</v>
      </c>
      <c r="CL921" s="1373">
        <f t="shared" si="3080"/>
        <v>0</v>
      </c>
      <c r="CM921" s="1373">
        <f t="shared" si="3081"/>
        <v>0</v>
      </c>
      <c r="CN921" s="1373">
        <f t="shared" si="3082"/>
        <v>0</v>
      </c>
      <c r="CO921" s="1374">
        <f t="shared" si="3083"/>
        <v>0</v>
      </c>
      <c r="CP921" s="1374">
        <f t="shared" si="3084"/>
        <v>0</v>
      </c>
      <c r="CQ921" s="1374">
        <f t="shared" si="3085"/>
        <v>0</v>
      </c>
      <c r="CR921" s="1374">
        <f t="shared" si="3086"/>
        <v>0</v>
      </c>
      <c r="CS921" s="1373">
        <f t="shared" si="3087"/>
        <v>0</v>
      </c>
      <c r="CT921" s="1373">
        <f t="shared" si="3088"/>
        <v>0</v>
      </c>
      <c r="CU921" s="1373">
        <f t="shared" si="3089"/>
        <v>0</v>
      </c>
      <c r="CV921" s="1373">
        <f t="shared" si="3090"/>
        <v>0</v>
      </c>
      <c r="CW921" s="1373">
        <f t="shared" si="3091"/>
        <v>0</v>
      </c>
      <c r="CX921" s="1372">
        <f t="shared" si="3092"/>
        <v>0</v>
      </c>
      <c r="CY921" s="1375">
        <f t="shared" si="3093"/>
        <v>0</v>
      </c>
      <c r="CZ921" s="532">
        <f t="shared" si="3094"/>
        <v>0</v>
      </c>
      <c r="DA921" s="533">
        <f t="shared" si="3095"/>
        <v>0</v>
      </c>
      <c r="DB921" s="534">
        <f t="shared" si="3096"/>
        <v>0</v>
      </c>
      <c r="DC921" s="534">
        <f t="shared" si="3097"/>
        <v>0</v>
      </c>
      <c r="DD921" s="534">
        <f t="shared" si="3098"/>
        <v>0</v>
      </c>
      <c r="DE921" s="534">
        <f t="shared" si="3099"/>
        <v>0</v>
      </c>
      <c r="DF921" s="534">
        <f t="shared" si="3100"/>
        <v>0</v>
      </c>
      <c r="DG921" s="535">
        <f t="shared" si="3101"/>
        <v>0</v>
      </c>
      <c r="DH921" s="535">
        <f t="shared" si="3102"/>
        <v>0</v>
      </c>
      <c r="DI921" s="535">
        <f t="shared" si="3103"/>
        <v>0</v>
      </c>
      <c r="DJ921" s="535">
        <f t="shared" si="3104"/>
        <v>0</v>
      </c>
      <c r="DK921" s="534">
        <f t="shared" si="3105"/>
        <v>0</v>
      </c>
      <c r="DL921" s="534">
        <f t="shared" si="3106"/>
        <v>0</v>
      </c>
      <c r="DM921" s="534">
        <f t="shared" si="3107"/>
        <v>0</v>
      </c>
      <c r="DN921" s="534">
        <f t="shared" si="3108"/>
        <v>0</v>
      </c>
      <c r="DO921" s="534">
        <f t="shared" si="3109"/>
        <v>0</v>
      </c>
      <c r="DP921" s="533">
        <f t="shared" si="3110"/>
        <v>0</v>
      </c>
      <c r="DQ921" s="532">
        <f t="shared" si="3111"/>
        <v>0</v>
      </c>
      <c r="DR921" s="753">
        <f t="shared" si="3112"/>
        <v>18</v>
      </c>
      <c r="DS921" s="111">
        <f t="shared" si="3113"/>
        <v>18</v>
      </c>
      <c r="DT921" s="111">
        <f t="shared" si="3114"/>
        <v>18</v>
      </c>
      <c r="DU921" s="111">
        <f t="shared" si="3115"/>
        <v>18</v>
      </c>
      <c r="DV921" s="602"/>
      <c r="DW921" s="719"/>
      <c r="DX921" s="719"/>
      <c r="DY921" s="719"/>
      <c r="DZ921" s="719"/>
      <c r="EA921" s="719"/>
      <c r="EB921" s="719"/>
      <c r="EC921" s="719"/>
      <c r="ED921" s="917"/>
      <c r="EE921" s="603"/>
    </row>
    <row r="922" spans="1:135" s="604" customFormat="1" ht="15.75" customHeight="1">
      <c r="A922" s="718" t="str">
        <f>A191</f>
        <v>Fattened Ox sales: no. sold</v>
      </c>
      <c r="B922" s="896">
        <f t="shared" ref="B922:S922" si="3120">SUM(B194)</f>
        <v>0</v>
      </c>
      <c r="C922" s="896">
        <f t="shared" si="3120"/>
        <v>0</v>
      </c>
      <c r="D922" s="896">
        <f t="shared" si="3120"/>
        <v>0</v>
      </c>
      <c r="E922" s="896">
        <f t="shared" si="3120"/>
        <v>0</v>
      </c>
      <c r="F922" s="896">
        <f t="shared" si="3120"/>
        <v>0</v>
      </c>
      <c r="G922" s="896">
        <f t="shared" si="3120"/>
        <v>0</v>
      </c>
      <c r="H922" s="896">
        <f t="shared" si="3120"/>
        <v>0</v>
      </c>
      <c r="I922" s="896">
        <f t="shared" si="3120"/>
        <v>0</v>
      </c>
      <c r="J922" s="896">
        <f t="shared" si="3120"/>
        <v>0</v>
      </c>
      <c r="K922" s="896">
        <f t="shared" si="3120"/>
        <v>0</v>
      </c>
      <c r="L922" s="896">
        <f t="shared" si="3120"/>
        <v>0</v>
      </c>
      <c r="M922" s="896">
        <f t="shared" si="3120"/>
        <v>0</v>
      </c>
      <c r="N922" s="896">
        <f t="shared" si="3120"/>
        <v>0</v>
      </c>
      <c r="O922" s="896">
        <f t="shared" si="3120"/>
        <v>0</v>
      </c>
      <c r="P922" s="896">
        <f t="shared" si="3120"/>
        <v>0</v>
      </c>
      <c r="Q922" s="896">
        <f t="shared" si="3120"/>
        <v>0</v>
      </c>
      <c r="R922" s="896">
        <f t="shared" si="3120"/>
        <v>0</v>
      </c>
      <c r="S922" s="896">
        <f t="shared" si="3120"/>
        <v>0</v>
      </c>
      <c r="T922" s="895"/>
      <c r="U922" s="896">
        <f t="shared" ref="U922:AL922" si="3121">SUM(U194)</f>
        <v>0</v>
      </c>
      <c r="V922" s="896">
        <f t="shared" si="3121"/>
        <v>0</v>
      </c>
      <c r="W922" s="896">
        <f t="shared" si="3121"/>
        <v>0</v>
      </c>
      <c r="X922" s="896">
        <f t="shared" si="3121"/>
        <v>0</v>
      </c>
      <c r="Y922" s="896">
        <f t="shared" si="3121"/>
        <v>0</v>
      </c>
      <c r="Z922" s="896">
        <f t="shared" si="3121"/>
        <v>0</v>
      </c>
      <c r="AA922" s="896">
        <f t="shared" si="3121"/>
        <v>0</v>
      </c>
      <c r="AB922" s="896">
        <f t="shared" si="3121"/>
        <v>0</v>
      </c>
      <c r="AC922" s="896">
        <f t="shared" si="3121"/>
        <v>0</v>
      </c>
      <c r="AD922" s="896">
        <f t="shared" si="3121"/>
        <v>0</v>
      </c>
      <c r="AE922" s="896">
        <f t="shared" si="3121"/>
        <v>0</v>
      </c>
      <c r="AF922" s="896">
        <f t="shared" si="3121"/>
        <v>0</v>
      </c>
      <c r="AG922" s="896">
        <f t="shared" si="3121"/>
        <v>0</v>
      </c>
      <c r="AH922" s="896">
        <f t="shared" si="3121"/>
        <v>0</v>
      </c>
      <c r="AI922" s="896">
        <f t="shared" si="3121"/>
        <v>0</v>
      </c>
      <c r="AJ922" s="896">
        <f t="shared" si="3121"/>
        <v>0</v>
      </c>
      <c r="AK922" s="896">
        <f t="shared" si="3121"/>
        <v>0</v>
      </c>
      <c r="AL922" s="896">
        <f t="shared" si="3121"/>
        <v>0</v>
      </c>
      <c r="AM922" s="895"/>
      <c r="AN922" s="896">
        <f t="shared" ref="AN922:BE922" si="3122">SUM(AN194)</f>
        <v>0</v>
      </c>
      <c r="AO922" s="896">
        <f t="shared" si="3122"/>
        <v>0</v>
      </c>
      <c r="AP922" s="896">
        <f t="shared" si="3122"/>
        <v>0</v>
      </c>
      <c r="AQ922" s="896">
        <f t="shared" si="3122"/>
        <v>0</v>
      </c>
      <c r="AR922" s="896">
        <f t="shared" si="3122"/>
        <v>0</v>
      </c>
      <c r="AS922" s="896">
        <f t="shared" si="3122"/>
        <v>0</v>
      </c>
      <c r="AT922" s="896">
        <f t="shared" si="3122"/>
        <v>0</v>
      </c>
      <c r="AU922" s="896">
        <f t="shared" si="3122"/>
        <v>0</v>
      </c>
      <c r="AV922" s="896">
        <f t="shared" si="3122"/>
        <v>0</v>
      </c>
      <c r="AW922" s="896">
        <f t="shared" si="3122"/>
        <v>0</v>
      </c>
      <c r="AX922" s="896">
        <f t="shared" si="3122"/>
        <v>0</v>
      </c>
      <c r="AY922" s="896">
        <f t="shared" si="3122"/>
        <v>0</v>
      </c>
      <c r="AZ922" s="896">
        <f t="shared" si="3122"/>
        <v>0</v>
      </c>
      <c r="BA922" s="896">
        <f t="shared" si="3122"/>
        <v>0</v>
      </c>
      <c r="BB922" s="896">
        <f t="shared" si="3122"/>
        <v>0</v>
      </c>
      <c r="BC922" s="896">
        <f t="shared" si="3122"/>
        <v>0</v>
      </c>
      <c r="BD922" s="896">
        <f t="shared" si="3122"/>
        <v>0</v>
      </c>
      <c r="BE922" s="896">
        <f t="shared" si="3122"/>
        <v>0</v>
      </c>
      <c r="BF922" s="895"/>
      <c r="BG922" s="896">
        <f t="shared" ref="BG922:BX922" si="3123">SUM(BG194)</f>
        <v>0</v>
      </c>
      <c r="BH922" s="896">
        <f t="shared" si="3123"/>
        <v>0</v>
      </c>
      <c r="BI922" s="896">
        <f t="shared" si="3123"/>
        <v>0</v>
      </c>
      <c r="BJ922" s="896">
        <f t="shared" si="3123"/>
        <v>0</v>
      </c>
      <c r="BK922" s="896">
        <f t="shared" si="3123"/>
        <v>0</v>
      </c>
      <c r="BL922" s="896">
        <f t="shared" si="3123"/>
        <v>0</v>
      </c>
      <c r="BM922" s="896">
        <f t="shared" si="3123"/>
        <v>0</v>
      </c>
      <c r="BN922" s="896">
        <f t="shared" si="3123"/>
        <v>0</v>
      </c>
      <c r="BO922" s="896">
        <f t="shared" si="3123"/>
        <v>0</v>
      </c>
      <c r="BP922" s="896">
        <f t="shared" si="3123"/>
        <v>0</v>
      </c>
      <c r="BQ922" s="896">
        <f t="shared" si="3123"/>
        <v>0</v>
      </c>
      <c r="BR922" s="896">
        <f t="shared" si="3123"/>
        <v>0</v>
      </c>
      <c r="BS922" s="896">
        <f t="shared" si="3123"/>
        <v>0</v>
      </c>
      <c r="BT922" s="896">
        <f t="shared" si="3123"/>
        <v>0</v>
      </c>
      <c r="BU922" s="896">
        <f t="shared" si="3123"/>
        <v>0</v>
      </c>
      <c r="BV922" s="896">
        <f t="shared" si="3123"/>
        <v>0</v>
      </c>
      <c r="BW922" s="896">
        <f t="shared" si="3123"/>
        <v>0</v>
      </c>
      <c r="BX922" s="896">
        <f t="shared" si="3123"/>
        <v>0</v>
      </c>
      <c r="BY922" s="895"/>
      <c r="BZ922" s="896">
        <f>SUM(BZ194)</f>
        <v>0</v>
      </c>
      <c r="CA922" s="896">
        <f>SUM(CA194)</f>
        <v>0</v>
      </c>
      <c r="CB922" s="896">
        <f>SUM(CB194)</f>
        <v>0</v>
      </c>
      <c r="CC922" s="896">
        <f>SUM(CC194)</f>
        <v>0</v>
      </c>
      <c r="CD922" s="698">
        <f t="shared" si="3072"/>
        <v>0</v>
      </c>
      <c r="CE922" s="698">
        <f t="shared" si="3073"/>
        <v>0</v>
      </c>
      <c r="CF922" s="698">
        <f t="shared" si="3074"/>
        <v>0</v>
      </c>
      <c r="CG922" s="698">
        <f t="shared" si="3075"/>
        <v>0</v>
      </c>
      <c r="CH922" s="1371">
        <f t="shared" si="3076"/>
        <v>0</v>
      </c>
      <c r="CI922" s="1372">
        <f t="shared" si="3077"/>
        <v>0</v>
      </c>
      <c r="CJ922" s="1373">
        <f t="shared" si="3078"/>
        <v>0</v>
      </c>
      <c r="CK922" s="1373">
        <f t="shared" si="3079"/>
        <v>0</v>
      </c>
      <c r="CL922" s="1373">
        <f t="shared" si="3080"/>
        <v>0</v>
      </c>
      <c r="CM922" s="1373">
        <f t="shared" si="3081"/>
        <v>0</v>
      </c>
      <c r="CN922" s="1373">
        <f t="shared" si="3082"/>
        <v>0</v>
      </c>
      <c r="CO922" s="1374">
        <f t="shared" si="3083"/>
        <v>0</v>
      </c>
      <c r="CP922" s="1374">
        <f t="shared" si="3084"/>
        <v>0</v>
      </c>
      <c r="CQ922" s="1374">
        <f t="shared" si="3085"/>
        <v>0</v>
      </c>
      <c r="CR922" s="1374">
        <f t="shared" si="3086"/>
        <v>0</v>
      </c>
      <c r="CS922" s="1373">
        <f t="shared" si="3087"/>
        <v>0</v>
      </c>
      <c r="CT922" s="1373">
        <f t="shared" si="3088"/>
        <v>0</v>
      </c>
      <c r="CU922" s="1373">
        <f t="shared" si="3089"/>
        <v>0</v>
      </c>
      <c r="CV922" s="1373">
        <f t="shared" si="3090"/>
        <v>0</v>
      </c>
      <c r="CW922" s="1373">
        <f t="shared" si="3091"/>
        <v>0</v>
      </c>
      <c r="CX922" s="1372">
        <f t="shared" si="3092"/>
        <v>0</v>
      </c>
      <c r="CY922" s="1375">
        <f t="shared" si="3093"/>
        <v>0</v>
      </c>
      <c r="CZ922" s="532">
        <f t="shared" si="3094"/>
        <v>0</v>
      </c>
      <c r="DA922" s="533">
        <f t="shared" si="3095"/>
        <v>0</v>
      </c>
      <c r="DB922" s="534">
        <f t="shared" si="3096"/>
        <v>0</v>
      </c>
      <c r="DC922" s="534">
        <f t="shared" si="3097"/>
        <v>0</v>
      </c>
      <c r="DD922" s="534">
        <f t="shared" si="3098"/>
        <v>0</v>
      </c>
      <c r="DE922" s="534">
        <f t="shared" si="3099"/>
        <v>0</v>
      </c>
      <c r="DF922" s="534">
        <f t="shared" si="3100"/>
        <v>0</v>
      </c>
      <c r="DG922" s="535">
        <f t="shared" si="3101"/>
        <v>0</v>
      </c>
      <c r="DH922" s="535">
        <f t="shared" si="3102"/>
        <v>0</v>
      </c>
      <c r="DI922" s="535">
        <f t="shared" si="3103"/>
        <v>0</v>
      </c>
      <c r="DJ922" s="535">
        <f t="shared" si="3104"/>
        <v>0</v>
      </c>
      <c r="DK922" s="534">
        <f t="shared" si="3105"/>
        <v>0</v>
      </c>
      <c r="DL922" s="534">
        <f t="shared" si="3106"/>
        <v>0</v>
      </c>
      <c r="DM922" s="534">
        <f t="shared" si="3107"/>
        <v>0</v>
      </c>
      <c r="DN922" s="534">
        <f t="shared" si="3108"/>
        <v>0</v>
      </c>
      <c r="DO922" s="534">
        <f t="shared" si="3109"/>
        <v>0</v>
      </c>
      <c r="DP922" s="533">
        <f t="shared" si="3110"/>
        <v>0</v>
      </c>
      <c r="DQ922" s="532">
        <f t="shared" si="3111"/>
        <v>0</v>
      </c>
      <c r="DR922" s="753">
        <f t="shared" si="3112"/>
        <v>18</v>
      </c>
      <c r="DS922" s="111">
        <f t="shared" si="3113"/>
        <v>18</v>
      </c>
      <c r="DT922" s="111">
        <f t="shared" si="3114"/>
        <v>18</v>
      </c>
      <c r="DU922" s="111">
        <f t="shared" si="3115"/>
        <v>18</v>
      </c>
      <c r="DV922" s="602"/>
      <c r="DW922" s="719"/>
      <c r="DX922" s="719"/>
      <c r="DY922" s="719"/>
      <c r="DZ922" s="719"/>
      <c r="EA922" s="719"/>
      <c r="EB922" s="719"/>
      <c r="EC922" s="719"/>
      <c r="ED922" s="917"/>
      <c r="EE922" s="603"/>
    </row>
    <row r="923" spans="1:135" s="604" customFormat="1" ht="15.75" customHeight="1">
      <c r="A923" s="718" t="str">
        <f>A195</f>
        <v>Cattle sales - export: no. sold</v>
      </c>
      <c r="B923" s="896">
        <f t="shared" ref="B923:S923" si="3124">SUM(B197)</f>
        <v>0</v>
      </c>
      <c r="C923" s="896">
        <f t="shared" si="3124"/>
        <v>0</v>
      </c>
      <c r="D923" s="896">
        <f t="shared" si="3124"/>
        <v>0</v>
      </c>
      <c r="E923" s="896">
        <f t="shared" si="3124"/>
        <v>0</v>
      </c>
      <c r="F923" s="896">
        <f t="shared" si="3124"/>
        <v>0</v>
      </c>
      <c r="G923" s="896">
        <f t="shared" si="3124"/>
        <v>0</v>
      </c>
      <c r="H923" s="896">
        <f t="shared" si="3124"/>
        <v>0</v>
      </c>
      <c r="I923" s="896">
        <f t="shared" si="3124"/>
        <v>0</v>
      </c>
      <c r="J923" s="896">
        <f t="shared" si="3124"/>
        <v>0</v>
      </c>
      <c r="K923" s="896">
        <f t="shared" si="3124"/>
        <v>0</v>
      </c>
      <c r="L923" s="896">
        <f t="shared" si="3124"/>
        <v>0</v>
      </c>
      <c r="M923" s="896">
        <f t="shared" si="3124"/>
        <v>0</v>
      </c>
      <c r="N923" s="896">
        <f t="shared" si="3124"/>
        <v>0</v>
      </c>
      <c r="O923" s="896">
        <f t="shared" si="3124"/>
        <v>0</v>
      </c>
      <c r="P923" s="896">
        <f t="shared" si="3124"/>
        <v>0</v>
      </c>
      <c r="Q923" s="896">
        <f t="shared" si="3124"/>
        <v>0</v>
      </c>
      <c r="R923" s="896">
        <f t="shared" si="3124"/>
        <v>0</v>
      </c>
      <c r="S923" s="896">
        <f t="shared" si="3124"/>
        <v>0</v>
      </c>
      <c r="T923" s="895"/>
      <c r="U923" s="896">
        <f t="shared" ref="U923:AL923" si="3125">SUM(U197)</f>
        <v>0</v>
      </c>
      <c r="V923" s="896">
        <f t="shared" si="3125"/>
        <v>0</v>
      </c>
      <c r="W923" s="896">
        <f t="shared" si="3125"/>
        <v>0</v>
      </c>
      <c r="X923" s="896">
        <f t="shared" si="3125"/>
        <v>0</v>
      </c>
      <c r="Y923" s="896">
        <f t="shared" si="3125"/>
        <v>0</v>
      </c>
      <c r="Z923" s="896">
        <f t="shared" si="3125"/>
        <v>0</v>
      </c>
      <c r="AA923" s="896">
        <f t="shared" si="3125"/>
        <v>0</v>
      </c>
      <c r="AB923" s="896">
        <f t="shared" si="3125"/>
        <v>0</v>
      </c>
      <c r="AC923" s="896">
        <f t="shared" si="3125"/>
        <v>0</v>
      </c>
      <c r="AD923" s="896">
        <f t="shared" si="3125"/>
        <v>0</v>
      </c>
      <c r="AE923" s="896">
        <f t="shared" si="3125"/>
        <v>0</v>
      </c>
      <c r="AF923" s="896">
        <f t="shared" si="3125"/>
        <v>0</v>
      </c>
      <c r="AG923" s="896">
        <f t="shared" si="3125"/>
        <v>0</v>
      </c>
      <c r="AH923" s="896">
        <f t="shared" si="3125"/>
        <v>0</v>
      </c>
      <c r="AI923" s="896">
        <f t="shared" si="3125"/>
        <v>0</v>
      </c>
      <c r="AJ923" s="896">
        <f t="shared" si="3125"/>
        <v>0</v>
      </c>
      <c r="AK923" s="896">
        <f t="shared" si="3125"/>
        <v>0</v>
      </c>
      <c r="AL923" s="896">
        <f t="shared" si="3125"/>
        <v>0</v>
      </c>
      <c r="AM923" s="895"/>
      <c r="AN923" s="896">
        <f t="shared" ref="AN923:BE923" si="3126">SUM(AN197)</f>
        <v>0</v>
      </c>
      <c r="AO923" s="896">
        <f t="shared" si="3126"/>
        <v>0</v>
      </c>
      <c r="AP923" s="896">
        <f t="shared" si="3126"/>
        <v>0</v>
      </c>
      <c r="AQ923" s="896">
        <f t="shared" si="3126"/>
        <v>0</v>
      </c>
      <c r="AR923" s="896">
        <f t="shared" si="3126"/>
        <v>0</v>
      </c>
      <c r="AS923" s="896">
        <f t="shared" si="3126"/>
        <v>0</v>
      </c>
      <c r="AT923" s="896">
        <f t="shared" si="3126"/>
        <v>0</v>
      </c>
      <c r="AU923" s="896">
        <f t="shared" si="3126"/>
        <v>0</v>
      </c>
      <c r="AV923" s="896">
        <f t="shared" si="3126"/>
        <v>0</v>
      </c>
      <c r="AW923" s="896">
        <f t="shared" si="3126"/>
        <v>0</v>
      </c>
      <c r="AX923" s="896">
        <f t="shared" si="3126"/>
        <v>0</v>
      </c>
      <c r="AY923" s="896">
        <f t="shared" si="3126"/>
        <v>0</v>
      </c>
      <c r="AZ923" s="896">
        <f t="shared" si="3126"/>
        <v>0</v>
      </c>
      <c r="BA923" s="896">
        <f t="shared" si="3126"/>
        <v>0</v>
      </c>
      <c r="BB923" s="896">
        <f t="shared" si="3126"/>
        <v>0</v>
      </c>
      <c r="BC923" s="896">
        <f t="shared" si="3126"/>
        <v>0</v>
      </c>
      <c r="BD923" s="896">
        <f t="shared" si="3126"/>
        <v>0</v>
      </c>
      <c r="BE923" s="896">
        <f t="shared" si="3126"/>
        <v>0</v>
      </c>
      <c r="BF923" s="895"/>
      <c r="BG923" s="896">
        <f t="shared" ref="BG923:BX923" si="3127">SUM(BG197)</f>
        <v>0</v>
      </c>
      <c r="BH923" s="896">
        <f t="shared" si="3127"/>
        <v>0</v>
      </c>
      <c r="BI923" s="896">
        <f t="shared" si="3127"/>
        <v>0</v>
      </c>
      <c r="BJ923" s="896">
        <f t="shared" si="3127"/>
        <v>0</v>
      </c>
      <c r="BK923" s="896">
        <f t="shared" si="3127"/>
        <v>0</v>
      </c>
      <c r="BL923" s="896">
        <f t="shared" si="3127"/>
        <v>0</v>
      </c>
      <c r="BM923" s="896">
        <f t="shared" si="3127"/>
        <v>0</v>
      </c>
      <c r="BN923" s="896">
        <f t="shared" si="3127"/>
        <v>0</v>
      </c>
      <c r="BO923" s="896">
        <f t="shared" si="3127"/>
        <v>0</v>
      </c>
      <c r="BP923" s="896">
        <f t="shared" si="3127"/>
        <v>0</v>
      </c>
      <c r="BQ923" s="896">
        <f t="shared" si="3127"/>
        <v>0</v>
      </c>
      <c r="BR923" s="896">
        <f t="shared" si="3127"/>
        <v>0</v>
      </c>
      <c r="BS923" s="896">
        <f t="shared" si="3127"/>
        <v>0</v>
      </c>
      <c r="BT923" s="896">
        <f t="shared" si="3127"/>
        <v>0</v>
      </c>
      <c r="BU923" s="896">
        <f t="shared" si="3127"/>
        <v>0</v>
      </c>
      <c r="BV923" s="896">
        <f t="shared" si="3127"/>
        <v>0</v>
      </c>
      <c r="BW923" s="896">
        <f t="shared" si="3127"/>
        <v>0</v>
      </c>
      <c r="BX923" s="896">
        <f t="shared" si="3127"/>
        <v>0</v>
      </c>
      <c r="BY923" s="895"/>
      <c r="BZ923" s="896">
        <f>SUM(BZ197)</f>
        <v>0</v>
      </c>
      <c r="CA923" s="896">
        <f>SUM(CA197)</f>
        <v>0</v>
      </c>
      <c r="CB923" s="896">
        <f>SUM(CB197)</f>
        <v>0</v>
      </c>
      <c r="CC923" s="896">
        <f>SUM(CC197)</f>
        <v>0</v>
      </c>
      <c r="CD923" s="698">
        <f t="shared" si="3072"/>
        <v>0</v>
      </c>
      <c r="CE923" s="698">
        <f t="shared" si="3073"/>
        <v>0</v>
      </c>
      <c r="CF923" s="698">
        <f t="shared" si="3074"/>
        <v>0</v>
      </c>
      <c r="CG923" s="698">
        <f t="shared" si="3075"/>
        <v>0</v>
      </c>
      <c r="CH923" s="1371">
        <f t="shared" si="3076"/>
        <v>0</v>
      </c>
      <c r="CI923" s="1372">
        <f t="shared" si="3077"/>
        <v>0</v>
      </c>
      <c r="CJ923" s="1373">
        <f t="shared" si="3078"/>
        <v>0</v>
      </c>
      <c r="CK923" s="1373">
        <f t="shared" si="3079"/>
        <v>0</v>
      </c>
      <c r="CL923" s="1373">
        <f t="shared" si="3080"/>
        <v>0</v>
      </c>
      <c r="CM923" s="1373">
        <f t="shared" si="3081"/>
        <v>0</v>
      </c>
      <c r="CN923" s="1373">
        <f t="shared" si="3082"/>
        <v>0</v>
      </c>
      <c r="CO923" s="1374">
        <f t="shared" si="3083"/>
        <v>0</v>
      </c>
      <c r="CP923" s="1374">
        <f t="shared" si="3084"/>
        <v>0</v>
      </c>
      <c r="CQ923" s="1374">
        <f t="shared" si="3085"/>
        <v>0</v>
      </c>
      <c r="CR923" s="1374">
        <f t="shared" si="3086"/>
        <v>0</v>
      </c>
      <c r="CS923" s="1373">
        <f t="shared" si="3087"/>
        <v>0</v>
      </c>
      <c r="CT923" s="1373">
        <f t="shared" si="3088"/>
        <v>0</v>
      </c>
      <c r="CU923" s="1373">
        <f t="shared" si="3089"/>
        <v>0</v>
      </c>
      <c r="CV923" s="1373">
        <f t="shared" si="3090"/>
        <v>0</v>
      </c>
      <c r="CW923" s="1373">
        <f t="shared" si="3091"/>
        <v>0</v>
      </c>
      <c r="CX923" s="1372">
        <f t="shared" si="3092"/>
        <v>0</v>
      </c>
      <c r="CY923" s="1375">
        <f t="shared" si="3093"/>
        <v>0</v>
      </c>
      <c r="CZ923" s="532">
        <f t="shared" si="3094"/>
        <v>0</v>
      </c>
      <c r="DA923" s="533">
        <f t="shared" si="3095"/>
        <v>0</v>
      </c>
      <c r="DB923" s="534">
        <f t="shared" si="3096"/>
        <v>0</v>
      </c>
      <c r="DC923" s="534">
        <f t="shared" si="3097"/>
        <v>0</v>
      </c>
      <c r="DD923" s="534">
        <f t="shared" si="3098"/>
        <v>0</v>
      </c>
      <c r="DE923" s="534">
        <f t="shared" si="3099"/>
        <v>0</v>
      </c>
      <c r="DF923" s="534">
        <f t="shared" si="3100"/>
        <v>0</v>
      </c>
      <c r="DG923" s="535">
        <f t="shared" si="3101"/>
        <v>0</v>
      </c>
      <c r="DH923" s="535">
        <f t="shared" si="3102"/>
        <v>0</v>
      </c>
      <c r="DI923" s="535">
        <f t="shared" si="3103"/>
        <v>0</v>
      </c>
      <c r="DJ923" s="535">
        <f t="shared" si="3104"/>
        <v>0</v>
      </c>
      <c r="DK923" s="534">
        <f t="shared" si="3105"/>
        <v>0</v>
      </c>
      <c r="DL923" s="534">
        <f t="shared" si="3106"/>
        <v>0</v>
      </c>
      <c r="DM923" s="534">
        <f t="shared" si="3107"/>
        <v>0</v>
      </c>
      <c r="DN923" s="534">
        <f t="shared" si="3108"/>
        <v>0</v>
      </c>
      <c r="DO923" s="534">
        <f t="shared" si="3109"/>
        <v>0</v>
      </c>
      <c r="DP923" s="533">
        <f t="shared" si="3110"/>
        <v>0</v>
      </c>
      <c r="DQ923" s="532">
        <f t="shared" si="3111"/>
        <v>0</v>
      </c>
      <c r="DR923" s="753">
        <f t="shared" si="3112"/>
        <v>18</v>
      </c>
      <c r="DS923" s="111">
        <f t="shared" si="3113"/>
        <v>18</v>
      </c>
      <c r="DT923" s="111">
        <f t="shared" si="3114"/>
        <v>18</v>
      </c>
      <c r="DU923" s="111">
        <f t="shared" si="3115"/>
        <v>18</v>
      </c>
      <c r="DV923" s="602"/>
      <c r="DW923" s="719"/>
      <c r="DX923" s="719"/>
      <c r="DY923" s="719"/>
      <c r="DZ923" s="719"/>
      <c r="EA923" s="719"/>
      <c r="EB923" s="719"/>
      <c r="EC923" s="719"/>
      <c r="ED923" s="917"/>
      <c r="EE923" s="603"/>
    </row>
    <row r="924" spans="1:135" s="604" customFormat="1" ht="15.75" customHeight="1">
      <c r="A924" s="718" t="str">
        <f>A198</f>
        <v>Cattle sales - local: no. sold</v>
      </c>
      <c r="B924" s="896">
        <f t="shared" ref="B924:S924" si="3128">SUM(B200)</f>
        <v>0</v>
      </c>
      <c r="C924" s="896">
        <f t="shared" si="3128"/>
        <v>0</v>
      </c>
      <c r="D924" s="896">
        <f t="shared" si="3128"/>
        <v>0</v>
      </c>
      <c r="E924" s="896">
        <f t="shared" si="3128"/>
        <v>0</v>
      </c>
      <c r="F924" s="896">
        <f t="shared" si="3128"/>
        <v>0</v>
      </c>
      <c r="G924" s="896">
        <f t="shared" si="3128"/>
        <v>0</v>
      </c>
      <c r="H924" s="896">
        <f t="shared" si="3128"/>
        <v>0</v>
      </c>
      <c r="I924" s="896">
        <f t="shared" si="3128"/>
        <v>0</v>
      </c>
      <c r="J924" s="896">
        <f t="shared" si="3128"/>
        <v>0</v>
      </c>
      <c r="K924" s="896">
        <f t="shared" si="3128"/>
        <v>0</v>
      </c>
      <c r="L924" s="896">
        <f t="shared" si="3128"/>
        <v>0</v>
      </c>
      <c r="M924" s="896">
        <f t="shared" si="3128"/>
        <v>0</v>
      </c>
      <c r="N924" s="896">
        <f t="shared" si="3128"/>
        <v>0</v>
      </c>
      <c r="O924" s="896">
        <f t="shared" si="3128"/>
        <v>0</v>
      </c>
      <c r="P924" s="896">
        <f t="shared" si="3128"/>
        <v>0</v>
      </c>
      <c r="Q924" s="896">
        <f t="shared" si="3128"/>
        <v>10000</v>
      </c>
      <c r="R924" s="896">
        <f t="shared" si="3128"/>
        <v>0</v>
      </c>
      <c r="S924" s="896">
        <f t="shared" si="3128"/>
        <v>0</v>
      </c>
      <c r="T924" s="895"/>
      <c r="U924" s="896">
        <f t="shared" ref="U924:AL924" si="3129">SUM(U200)</f>
        <v>6000</v>
      </c>
      <c r="V924" s="896">
        <f t="shared" si="3129"/>
        <v>5000</v>
      </c>
      <c r="W924" s="896">
        <f t="shared" si="3129"/>
        <v>0</v>
      </c>
      <c r="X924" s="896">
        <f t="shared" si="3129"/>
        <v>5500</v>
      </c>
      <c r="Y924" s="896">
        <f t="shared" si="3129"/>
        <v>0</v>
      </c>
      <c r="Z924" s="896">
        <f t="shared" si="3129"/>
        <v>0</v>
      </c>
      <c r="AA924" s="896">
        <f t="shared" si="3129"/>
        <v>0</v>
      </c>
      <c r="AB924" s="896">
        <f t="shared" si="3129"/>
        <v>0</v>
      </c>
      <c r="AC924" s="896">
        <f t="shared" si="3129"/>
        <v>0</v>
      </c>
      <c r="AD924" s="896">
        <f t="shared" si="3129"/>
        <v>0</v>
      </c>
      <c r="AE924" s="896">
        <f t="shared" si="3129"/>
        <v>0</v>
      </c>
      <c r="AF924" s="896">
        <f t="shared" si="3129"/>
        <v>6000</v>
      </c>
      <c r="AG924" s="896">
        <f t="shared" si="3129"/>
        <v>25000</v>
      </c>
      <c r="AH924" s="896">
        <f t="shared" si="3129"/>
        <v>0</v>
      </c>
      <c r="AI924" s="896">
        <f t="shared" si="3129"/>
        <v>6000</v>
      </c>
      <c r="AJ924" s="896">
        <f t="shared" si="3129"/>
        <v>0</v>
      </c>
      <c r="AK924" s="896">
        <f t="shared" si="3129"/>
        <v>0</v>
      </c>
      <c r="AL924" s="896">
        <f t="shared" si="3129"/>
        <v>0</v>
      </c>
      <c r="AM924" s="895"/>
      <c r="AN924" s="896">
        <f t="shared" ref="AN924:BE924" si="3130">SUM(AN200)</f>
        <v>0</v>
      </c>
      <c r="AO924" s="896">
        <f t="shared" si="3130"/>
        <v>0</v>
      </c>
      <c r="AP924" s="896">
        <f t="shared" si="3130"/>
        <v>0</v>
      </c>
      <c r="AQ924" s="896">
        <f t="shared" si="3130"/>
        <v>6000</v>
      </c>
      <c r="AR924" s="896">
        <f t="shared" si="3130"/>
        <v>24000</v>
      </c>
      <c r="AS924" s="896">
        <f t="shared" si="3130"/>
        <v>6000</v>
      </c>
      <c r="AT924" s="896">
        <f t="shared" si="3130"/>
        <v>7000</v>
      </c>
      <c r="AU924" s="896">
        <f t="shared" si="3130"/>
        <v>18000</v>
      </c>
      <c r="AV924" s="896">
        <f t="shared" si="3130"/>
        <v>0</v>
      </c>
      <c r="AW924" s="896">
        <f t="shared" si="3130"/>
        <v>0</v>
      </c>
      <c r="AX924" s="896">
        <f t="shared" si="3130"/>
        <v>0</v>
      </c>
      <c r="AY924" s="896">
        <f t="shared" si="3130"/>
        <v>35</v>
      </c>
      <c r="AZ924" s="896">
        <f t="shared" si="3130"/>
        <v>0</v>
      </c>
      <c r="BA924" s="896">
        <f t="shared" si="3130"/>
        <v>9000</v>
      </c>
      <c r="BB924" s="896">
        <f t="shared" si="3130"/>
        <v>0</v>
      </c>
      <c r="BC924" s="896">
        <f t="shared" si="3130"/>
        <v>0</v>
      </c>
      <c r="BD924" s="896">
        <f t="shared" si="3130"/>
        <v>7000</v>
      </c>
      <c r="BE924" s="896">
        <f t="shared" si="3130"/>
        <v>0</v>
      </c>
      <c r="BF924" s="895"/>
      <c r="BG924" s="896">
        <f t="shared" ref="BG924:BX924" si="3131">SUM(BG200)</f>
        <v>14000</v>
      </c>
      <c r="BH924" s="896">
        <f t="shared" si="3131"/>
        <v>0</v>
      </c>
      <c r="BI924" s="896">
        <f t="shared" si="3131"/>
        <v>0</v>
      </c>
      <c r="BJ924" s="896">
        <f t="shared" si="3131"/>
        <v>90000</v>
      </c>
      <c r="BK924" s="896">
        <f t="shared" si="3131"/>
        <v>36000</v>
      </c>
      <c r="BL924" s="896">
        <f t="shared" si="3131"/>
        <v>21000</v>
      </c>
      <c r="BM924" s="896">
        <f t="shared" si="3131"/>
        <v>6500</v>
      </c>
      <c r="BN924" s="896">
        <f t="shared" si="3131"/>
        <v>21000</v>
      </c>
      <c r="BO924" s="896">
        <f t="shared" si="3131"/>
        <v>0</v>
      </c>
      <c r="BP924" s="896">
        <f t="shared" si="3131"/>
        <v>24000</v>
      </c>
      <c r="BQ924" s="896">
        <f t="shared" si="3131"/>
        <v>0</v>
      </c>
      <c r="BR924" s="896">
        <f t="shared" si="3131"/>
        <v>5000</v>
      </c>
      <c r="BS924" s="896">
        <f t="shared" si="3131"/>
        <v>0</v>
      </c>
      <c r="BT924" s="896">
        <f t="shared" si="3131"/>
        <v>55000</v>
      </c>
      <c r="BU924" s="896">
        <f t="shared" si="3131"/>
        <v>0</v>
      </c>
      <c r="BV924" s="896">
        <f t="shared" si="3131"/>
        <v>0</v>
      </c>
      <c r="BW924" s="896">
        <f t="shared" si="3131"/>
        <v>24000</v>
      </c>
      <c r="BX924" s="896">
        <f t="shared" si="3131"/>
        <v>0</v>
      </c>
      <c r="BY924" s="895"/>
      <c r="BZ924" s="896">
        <f>SUM(BZ200)</f>
        <v>0</v>
      </c>
      <c r="CA924" s="896">
        <f>SUM(CA200)</f>
        <v>0</v>
      </c>
      <c r="CB924" s="896">
        <f>SUM(CB200)</f>
        <v>5000</v>
      </c>
      <c r="CC924" s="896">
        <f>SUM(CC200)</f>
        <v>12000</v>
      </c>
      <c r="CD924" s="698">
        <f t="shared" si="3072"/>
        <v>0</v>
      </c>
      <c r="CE924" s="698">
        <f t="shared" si="3073"/>
        <v>1781.25</v>
      </c>
      <c r="CF924" s="698">
        <f t="shared" si="3074"/>
        <v>3314.6875</v>
      </c>
      <c r="CG924" s="698">
        <f t="shared" si="3075"/>
        <v>12906.25</v>
      </c>
      <c r="CH924" s="1371">
        <f t="shared" si="3076"/>
        <v>0</v>
      </c>
      <c r="CI924" s="1372">
        <f t="shared" si="3077"/>
        <v>0</v>
      </c>
      <c r="CJ924" s="1373">
        <f t="shared" si="3078"/>
        <v>0</v>
      </c>
      <c r="CK924" s="1373">
        <f t="shared" si="3079"/>
        <v>0</v>
      </c>
      <c r="CL924" s="1373">
        <f t="shared" si="3080"/>
        <v>0</v>
      </c>
      <c r="CM924" s="1373">
        <f t="shared" si="3081"/>
        <v>0</v>
      </c>
      <c r="CN924" s="1373">
        <f t="shared" si="3082"/>
        <v>0</v>
      </c>
      <c r="CO924" s="1374">
        <f t="shared" si="3083"/>
        <v>0</v>
      </c>
      <c r="CP924" s="1374">
        <f t="shared" si="3084"/>
        <v>0</v>
      </c>
      <c r="CQ924" s="1374">
        <f t="shared" si="3085"/>
        <v>0</v>
      </c>
      <c r="CR924" s="1374">
        <f t="shared" si="3086"/>
        <v>0</v>
      </c>
      <c r="CS924" s="1373">
        <f t="shared" si="3087"/>
        <v>0</v>
      </c>
      <c r="CT924" s="1373">
        <f t="shared" si="3088"/>
        <v>0</v>
      </c>
      <c r="CU924" s="1373">
        <f t="shared" si="3089"/>
        <v>0</v>
      </c>
      <c r="CV924" s="1373">
        <f t="shared" si="3090"/>
        <v>0</v>
      </c>
      <c r="CW924" s="1373">
        <f t="shared" si="3091"/>
        <v>0</v>
      </c>
      <c r="CX924" s="1372">
        <f t="shared" si="3092"/>
        <v>0</v>
      </c>
      <c r="CY924" s="1375">
        <f t="shared" si="3093"/>
        <v>10000</v>
      </c>
      <c r="CZ924" s="532">
        <f t="shared" si="3094"/>
        <v>0</v>
      </c>
      <c r="DA924" s="533">
        <f t="shared" si="3095"/>
        <v>0</v>
      </c>
      <c r="DB924" s="534">
        <f t="shared" si="3096"/>
        <v>0</v>
      </c>
      <c r="DC924" s="534">
        <f t="shared" si="3097"/>
        <v>0</v>
      </c>
      <c r="DD924" s="534">
        <f t="shared" si="3098"/>
        <v>0</v>
      </c>
      <c r="DE924" s="534">
        <f t="shared" si="3099"/>
        <v>0</v>
      </c>
      <c r="DF924" s="534">
        <f t="shared" si="3100"/>
        <v>0</v>
      </c>
      <c r="DG924" s="535">
        <f t="shared" si="3101"/>
        <v>0</v>
      </c>
      <c r="DH924" s="535">
        <f t="shared" si="3102"/>
        <v>0</v>
      </c>
      <c r="DI924" s="535">
        <f t="shared" si="3103"/>
        <v>0</v>
      </c>
      <c r="DJ924" s="535">
        <f t="shared" si="3104"/>
        <v>0</v>
      </c>
      <c r="DK924" s="534">
        <f t="shared" si="3105"/>
        <v>0</v>
      </c>
      <c r="DL924" s="534">
        <f t="shared" si="3106"/>
        <v>5000</v>
      </c>
      <c r="DM924" s="534">
        <f t="shared" si="3107"/>
        <v>5500</v>
      </c>
      <c r="DN924" s="534">
        <f t="shared" si="3108"/>
        <v>6000</v>
      </c>
      <c r="DO924" s="534">
        <f t="shared" si="3109"/>
        <v>6000</v>
      </c>
      <c r="DP924" s="533">
        <f t="shared" si="3110"/>
        <v>6000</v>
      </c>
      <c r="DQ924" s="532">
        <f t="shared" si="3111"/>
        <v>25000</v>
      </c>
      <c r="DR924" s="753">
        <f t="shared" si="3112"/>
        <v>18</v>
      </c>
      <c r="DS924" s="111">
        <f t="shared" si="3113"/>
        <v>18</v>
      </c>
      <c r="DT924" s="111">
        <f t="shared" si="3114"/>
        <v>18</v>
      </c>
      <c r="DU924" s="111">
        <f t="shared" si="3115"/>
        <v>18</v>
      </c>
      <c r="DV924" s="602"/>
      <c r="DW924" s="719"/>
      <c r="DX924" s="719"/>
      <c r="DY924" s="719"/>
      <c r="DZ924" s="719"/>
      <c r="EA924" s="719"/>
      <c r="EB924" s="719"/>
      <c r="EC924" s="719"/>
      <c r="ED924" s="917"/>
      <c r="EE924" s="603"/>
    </row>
    <row r="925" spans="1:135" s="604" customFormat="1" ht="15.75" customHeight="1">
      <c r="A925" s="718" t="str">
        <f>A202</f>
        <v>Goat sales - export: no. sold</v>
      </c>
      <c r="B925" s="896">
        <f t="shared" ref="B925:S925" si="3132">SUM(B204)</f>
        <v>0</v>
      </c>
      <c r="C925" s="896">
        <f t="shared" si="3132"/>
        <v>0</v>
      </c>
      <c r="D925" s="896">
        <f t="shared" si="3132"/>
        <v>0</v>
      </c>
      <c r="E925" s="896">
        <f t="shared" si="3132"/>
        <v>0</v>
      </c>
      <c r="F925" s="896">
        <f t="shared" si="3132"/>
        <v>0</v>
      </c>
      <c r="G925" s="896">
        <f t="shared" si="3132"/>
        <v>0</v>
      </c>
      <c r="H925" s="896">
        <f t="shared" si="3132"/>
        <v>0</v>
      </c>
      <c r="I925" s="896">
        <f t="shared" si="3132"/>
        <v>0</v>
      </c>
      <c r="J925" s="896">
        <f t="shared" si="3132"/>
        <v>0</v>
      </c>
      <c r="K925" s="896">
        <f t="shared" si="3132"/>
        <v>0</v>
      </c>
      <c r="L925" s="896">
        <f t="shared" si="3132"/>
        <v>0</v>
      </c>
      <c r="M925" s="896">
        <f t="shared" si="3132"/>
        <v>0</v>
      </c>
      <c r="N925" s="896">
        <f t="shared" si="3132"/>
        <v>0</v>
      </c>
      <c r="O925" s="896">
        <f t="shared" si="3132"/>
        <v>0</v>
      </c>
      <c r="P925" s="896">
        <f t="shared" si="3132"/>
        <v>0</v>
      </c>
      <c r="Q925" s="896">
        <f t="shared" si="3132"/>
        <v>0</v>
      </c>
      <c r="R925" s="896">
        <f t="shared" si="3132"/>
        <v>0</v>
      </c>
      <c r="S925" s="896">
        <f t="shared" si="3132"/>
        <v>0</v>
      </c>
      <c r="T925" s="895"/>
      <c r="U925" s="896">
        <f t="shared" ref="U925:AL925" si="3133">SUM(U204)</f>
        <v>0</v>
      </c>
      <c r="V925" s="896">
        <f t="shared" si="3133"/>
        <v>0</v>
      </c>
      <c r="W925" s="896">
        <f t="shared" si="3133"/>
        <v>0</v>
      </c>
      <c r="X925" s="896">
        <f t="shared" si="3133"/>
        <v>0</v>
      </c>
      <c r="Y925" s="896">
        <f t="shared" si="3133"/>
        <v>0</v>
      </c>
      <c r="Z925" s="896">
        <f t="shared" si="3133"/>
        <v>0</v>
      </c>
      <c r="AA925" s="896">
        <f t="shared" si="3133"/>
        <v>0</v>
      </c>
      <c r="AB925" s="896">
        <f t="shared" si="3133"/>
        <v>0</v>
      </c>
      <c r="AC925" s="896">
        <f t="shared" si="3133"/>
        <v>0</v>
      </c>
      <c r="AD925" s="896">
        <f t="shared" si="3133"/>
        <v>0</v>
      </c>
      <c r="AE925" s="896">
        <f t="shared" si="3133"/>
        <v>0</v>
      </c>
      <c r="AF925" s="896">
        <f t="shared" si="3133"/>
        <v>0</v>
      </c>
      <c r="AG925" s="896">
        <f t="shared" si="3133"/>
        <v>0</v>
      </c>
      <c r="AH925" s="896">
        <f t="shared" si="3133"/>
        <v>0</v>
      </c>
      <c r="AI925" s="896">
        <f t="shared" si="3133"/>
        <v>0</v>
      </c>
      <c r="AJ925" s="896">
        <f t="shared" si="3133"/>
        <v>0</v>
      </c>
      <c r="AK925" s="896">
        <f t="shared" si="3133"/>
        <v>0</v>
      </c>
      <c r="AL925" s="896">
        <f t="shared" si="3133"/>
        <v>0</v>
      </c>
      <c r="AM925" s="895"/>
      <c r="AN925" s="896">
        <f t="shared" ref="AN925:BE925" si="3134">SUM(AN204)</f>
        <v>0</v>
      </c>
      <c r="AO925" s="896">
        <f t="shared" si="3134"/>
        <v>0</v>
      </c>
      <c r="AP925" s="896">
        <f t="shared" si="3134"/>
        <v>0</v>
      </c>
      <c r="AQ925" s="896">
        <f t="shared" si="3134"/>
        <v>0</v>
      </c>
      <c r="AR925" s="896">
        <f t="shared" si="3134"/>
        <v>0</v>
      </c>
      <c r="AS925" s="896">
        <f t="shared" si="3134"/>
        <v>0</v>
      </c>
      <c r="AT925" s="896">
        <f t="shared" si="3134"/>
        <v>0</v>
      </c>
      <c r="AU925" s="896">
        <f t="shared" si="3134"/>
        <v>0</v>
      </c>
      <c r="AV925" s="896">
        <f t="shared" si="3134"/>
        <v>0</v>
      </c>
      <c r="AW925" s="896">
        <f t="shared" si="3134"/>
        <v>0</v>
      </c>
      <c r="AX925" s="896">
        <f t="shared" si="3134"/>
        <v>0</v>
      </c>
      <c r="AY925" s="896">
        <f t="shared" si="3134"/>
        <v>0</v>
      </c>
      <c r="AZ925" s="896">
        <f t="shared" si="3134"/>
        <v>0</v>
      </c>
      <c r="BA925" s="896">
        <f t="shared" si="3134"/>
        <v>0</v>
      </c>
      <c r="BB925" s="896">
        <f t="shared" si="3134"/>
        <v>0</v>
      </c>
      <c r="BC925" s="896">
        <f t="shared" si="3134"/>
        <v>0</v>
      </c>
      <c r="BD925" s="896">
        <f t="shared" si="3134"/>
        <v>0</v>
      </c>
      <c r="BE925" s="896">
        <f t="shared" si="3134"/>
        <v>0</v>
      </c>
      <c r="BF925" s="895"/>
      <c r="BG925" s="896">
        <f t="shared" ref="BG925:BX925" si="3135">SUM(BG204)</f>
        <v>0</v>
      </c>
      <c r="BH925" s="896">
        <f t="shared" si="3135"/>
        <v>0</v>
      </c>
      <c r="BI925" s="896">
        <f t="shared" si="3135"/>
        <v>0</v>
      </c>
      <c r="BJ925" s="896">
        <f t="shared" si="3135"/>
        <v>0</v>
      </c>
      <c r="BK925" s="896">
        <f t="shared" si="3135"/>
        <v>0</v>
      </c>
      <c r="BL925" s="896">
        <f t="shared" si="3135"/>
        <v>0</v>
      </c>
      <c r="BM925" s="896">
        <f t="shared" si="3135"/>
        <v>0</v>
      </c>
      <c r="BN925" s="896">
        <f t="shared" si="3135"/>
        <v>0</v>
      </c>
      <c r="BO925" s="896">
        <f t="shared" si="3135"/>
        <v>0</v>
      </c>
      <c r="BP925" s="896">
        <f t="shared" si="3135"/>
        <v>0</v>
      </c>
      <c r="BQ925" s="896">
        <f t="shared" si="3135"/>
        <v>0</v>
      </c>
      <c r="BR925" s="896">
        <f t="shared" si="3135"/>
        <v>0</v>
      </c>
      <c r="BS925" s="896">
        <f t="shared" si="3135"/>
        <v>0</v>
      </c>
      <c r="BT925" s="896">
        <f t="shared" si="3135"/>
        <v>0</v>
      </c>
      <c r="BU925" s="896">
        <f t="shared" si="3135"/>
        <v>0</v>
      </c>
      <c r="BV925" s="896">
        <f t="shared" si="3135"/>
        <v>0</v>
      </c>
      <c r="BW925" s="896">
        <f t="shared" si="3135"/>
        <v>0</v>
      </c>
      <c r="BX925" s="896">
        <f t="shared" si="3135"/>
        <v>0</v>
      </c>
      <c r="BY925" s="895"/>
      <c r="BZ925" s="896">
        <f>SUM(BZ204)</f>
        <v>0</v>
      </c>
      <c r="CA925" s="896">
        <f>SUM(CA204)</f>
        <v>0</v>
      </c>
      <c r="CB925" s="896">
        <f>SUM(CB204)</f>
        <v>0</v>
      </c>
      <c r="CC925" s="896">
        <f>SUM(CC204)</f>
        <v>0</v>
      </c>
      <c r="CD925" s="698">
        <f t="shared" si="3072"/>
        <v>0</v>
      </c>
      <c r="CE925" s="698">
        <f t="shared" si="3073"/>
        <v>0</v>
      </c>
      <c r="CF925" s="698">
        <f t="shared" si="3074"/>
        <v>0</v>
      </c>
      <c r="CG925" s="698">
        <f t="shared" si="3075"/>
        <v>0</v>
      </c>
      <c r="CH925" s="1371">
        <f t="shared" si="3076"/>
        <v>0</v>
      </c>
      <c r="CI925" s="1372">
        <f t="shared" si="3077"/>
        <v>0</v>
      </c>
      <c r="CJ925" s="1373">
        <f t="shared" si="3078"/>
        <v>0</v>
      </c>
      <c r="CK925" s="1373">
        <f t="shared" si="3079"/>
        <v>0</v>
      </c>
      <c r="CL925" s="1373">
        <f t="shared" si="3080"/>
        <v>0</v>
      </c>
      <c r="CM925" s="1373">
        <f t="shared" si="3081"/>
        <v>0</v>
      </c>
      <c r="CN925" s="1373">
        <f t="shared" si="3082"/>
        <v>0</v>
      </c>
      <c r="CO925" s="1374">
        <f t="shared" si="3083"/>
        <v>0</v>
      </c>
      <c r="CP925" s="1374">
        <f t="shared" si="3084"/>
        <v>0</v>
      </c>
      <c r="CQ925" s="1374">
        <f t="shared" si="3085"/>
        <v>0</v>
      </c>
      <c r="CR925" s="1374">
        <f t="shared" si="3086"/>
        <v>0</v>
      </c>
      <c r="CS925" s="1373">
        <f t="shared" si="3087"/>
        <v>0</v>
      </c>
      <c r="CT925" s="1373">
        <f t="shared" si="3088"/>
        <v>0</v>
      </c>
      <c r="CU925" s="1373">
        <f t="shared" si="3089"/>
        <v>0</v>
      </c>
      <c r="CV925" s="1373">
        <f t="shared" si="3090"/>
        <v>0</v>
      </c>
      <c r="CW925" s="1373">
        <f t="shared" si="3091"/>
        <v>0</v>
      </c>
      <c r="CX925" s="1372">
        <f t="shared" si="3092"/>
        <v>0</v>
      </c>
      <c r="CY925" s="1375">
        <f t="shared" si="3093"/>
        <v>0</v>
      </c>
      <c r="CZ925" s="532">
        <f t="shared" si="3094"/>
        <v>0</v>
      </c>
      <c r="DA925" s="533">
        <f t="shared" si="3095"/>
        <v>0</v>
      </c>
      <c r="DB925" s="534">
        <f t="shared" si="3096"/>
        <v>0</v>
      </c>
      <c r="DC925" s="534">
        <f t="shared" si="3097"/>
        <v>0</v>
      </c>
      <c r="DD925" s="534">
        <f t="shared" si="3098"/>
        <v>0</v>
      </c>
      <c r="DE925" s="534">
        <f t="shared" si="3099"/>
        <v>0</v>
      </c>
      <c r="DF925" s="534">
        <f t="shared" si="3100"/>
        <v>0</v>
      </c>
      <c r="DG925" s="535">
        <f t="shared" si="3101"/>
        <v>0</v>
      </c>
      <c r="DH925" s="535">
        <f t="shared" si="3102"/>
        <v>0</v>
      </c>
      <c r="DI925" s="535">
        <f t="shared" si="3103"/>
        <v>0</v>
      </c>
      <c r="DJ925" s="535">
        <f t="shared" si="3104"/>
        <v>0</v>
      </c>
      <c r="DK925" s="534">
        <f t="shared" si="3105"/>
        <v>0</v>
      </c>
      <c r="DL925" s="534">
        <f t="shared" si="3106"/>
        <v>0</v>
      </c>
      <c r="DM925" s="534">
        <f t="shared" si="3107"/>
        <v>0</v>
      </c>
      <c r="DN925" s="534">
        <f t="shared" si="3108"/>
        <v>0</v>
      </c>
      <c r="DO925" s="534">
        <f t="shared" si="3109"/>
        <v>0</v>
      </c>
      <c r="DP925" s="533">
        <f t="shared" si="3110"/>
        <v>0</v>
      </c>
      <c r="DQ925" s="532">
        <f t="shared" si="3111"/>
        <v>0</v>
      </c>
      <c r="DR925" s="753">
        <f t="shared" si="3112"/>
        <v>18</v>
      </c>
      <c r="DS925" s="111">
        <f t="shared" si="3113"/>
        <v>18</v>
      </c>
      <c r="DT925" s="111">
        <f t="shared" si="3114"/>
        <v>18</v>
      </c>
      <c r="DU925" s="111">
        <f t="shared" si="3115"/>
        <v>18</v>
      </c>
      <c r="DV925" s="602"/>
      <c r="DW925" s="719"/>
      <c r="DX925" s="719"/>
      <c r="DY925" s="719"/>
      <c r="DZ925" s="719"/>
      <c r="EA925" s="719"/>
      <c r="EB925" s="719"/>
      <c r="EC925" s="719"/>
      <c r="ED925" s="917"/>
      <c r="EE925" s="603"/>
    </row>
    <row r="926" spans="1:135" s="604" customFormat="1" ht="15.75" customHeight="1">
      <c r="A926" s="718" t="str">
        <f>A205</f>
        <v>Goat sales - local: no. sold</v>
      </c>
      <c r="B926" s="896">
        <f t="shared" ref="B926:S926" si="3136">SUM(B207)</f>
        <v>0</v>
      </c>
      <c r="C926" s="896">
        <f t="shared" si="3136"/>
        <v>0</v>
      </c>
      <c r="D926" s="896">
        <f t="shared" si="3136"/>
        <v>0</v>
      </c>
      <c r="E926" s="896">
        <f t="shared" si="3136"/>
        <v>0</v>
      </c>
      <c r="F926" s="896">
        <f t="shared" si="3136"/>
        <v>0</v>
      </c>
      <c r="G926" s="896">
        <f t="shared" si="3136"/>
        <v>0</v>
      </c>
      <c r="H926" s="896">
        <f t="shared" si="3136"/>
        <v>0</v>
      </c>
      <c r="I926" s="896">
        <f t="shared" si="3136"/>
        <v>0</v>
      </c>
      <c r="J926" s="896">
        <f t="shared" si="3136"/>
        <v>0</v>
      </c>
      <c r="K926" s="896">
        <f t="shared" si="3136"/>
        <v>900</v>
      </c>
      <c r="L926" s="896">
        <f t="shared" si="3136"/>
        <v>0</v>
      </c>
      <c r="M926" s="896">
        <f t="shared" si="3136"/>
        <v>0</v>
      </c>
      <c r="N926" s="896">
        <f t="shared" si="3136"/>
        <v>6000</v>
      </c>
      <c r="O926" s="896">
        <f t="shared" si="3136"/>
        <v>0</v>
      </c>
      <c r="P926" s="896">
        <f t="shared" si="3136"/>
        <v>0</v>
      </c>
      <c r="Q926" s="896">
        <f t="shared" si="3136"/>
        <v>0</v>
      </c>
      <c r="R926" s="896">
        <f t="shared" si="3136"/>
        <v>0</v>
      </c>
      <c r="S926" s="896">
        <f t="shared" si="3136"/>
        <v>0</v>
      </c>
      <c r="T926" s="895"/>
      <c r="U926" s="896">
        <f t="shared" ref="U926:AL926" si="3137">SUM(U207)</f>
        <v>1500</v>
      </c>
      <c r="V926" s="896">
        <f t="shared" si="3137"/>
        <v>0</v>
      </c>
      <c r="W926" s="896">
        <f t="shared" si="3137"/>
        <v>0</v>
      </c>
      <c r="X926" s="896">
        <f t="shared" si="3137"/>
        <v>900</v>
      </c>
      <c r="Y926" s="896">
        <f t="shared" si="3137"/>
        <v>0</v>
      </c>
      <c r="Z926" s="896">
        <f t="shared" si="3137"/>
        <v>0</v>
      </c>
      <c r="AA926" s="896">
        <f t="shared" si="3137"/>
        <v>0</v>
      </c>
      <c r="AB926" s="896">
        <f t="shared" si="3137"/>
        <v>0</v>
      </c>
      <c r="AC926" s="896">
        <f t="shared" si="3137"/>
        <v>0</v>
      </c>
      <c r="AD926" s="896">
        <f t="shared" si="3137"/>
        <v>0</v>
      </c>
      <c r="AE926" s="896">
        <f t="shared" si="3137"/>
        <v>0</v>
      </c>
      <c r="AF926" s="896">
        <f t="shared" si="3137"/>
        <v>800</v>
      </c>
      <c r="AG926" s="896">
        <f t="shared" si="3137"/>
        <v>700</v>
      </c>
      <c r="AH926" s="896">
        <f t="shared" si="3137"/>
        <v>0</v>
      </c>
      <c r="AI926" s="896">
        <f t="shared" si="3137"/>
        <v>0</v>
      </c>
      <c r="AJ926" s="896">
        <f t="shared" si="3137"/>
        <v>0</v>
      </c>
      <c r="AK926" s="896">
        <f t="shared" si="3137"/>
        <v>0</v>
      </c>
      <c r="AL926" s="896">
        <f t="shared" si="3137"/>
        <v>500</v>
      </c>
      <c r="AM926" s="895"/>
      <c r="AN926" s="896">
        <f t="shared" ref="AN926:BE926" si="3138">SUM(AN207)</f>
        <v>0</v>
      </c>
      <c r="AO926" s="896">
        <f t="shared" si="3138"/>
        <v>0</v>
      </c>
      <c r="AP926" s="896">
        <f t="shared" si="3138"/>
        <v>0</v>
      </c>
      <c r="AQ926" s="896">
        <f t="shared" si="3138"/>
        <v>2800</v>
      </c>
      <c r="AR926" s="896">
        <f t="shared" si="3138"/>
        <v>4800</v>
      </c>
      <c r="AS926" s="896">
        <f t="shared" si="3138"/>
        <v>900</v>
      </c>
      <c r="AT926" s="896">
        <f t="shared" si="3138"/>
        <v>3600</v>
      </c>
      <c r="AU926" s="896">
        <f t="shared" si="3138"/>
        <v>3000</v>
      </c>
      <c r="AV926" s="896">
        <f t="shared" si="3138"/>
        <v>0</v>
      </c>
      <c r="AW926" s="896">
        <f t="shared" si="3138"/>
        <v>0</v>
      </c>
      <c r="AX926" s="896">
        <f t="shared" si="3138"/>
        <v>0</v>
      </c>
      <c r="AY926" s="896">
        <f t="shared" si="3138"/>
        <v>2800</v>
      </c>
      <c r="AZ926" s="896">
        <f t="shared" si="3138"/>
        <v>0</v>
      </c>
      <c r="BA926" s="896">
        <f t="shared" si="3138"/>
        <v>0</v>
      </c>
      <c r="BB926" s="896">
        <f t="shared" si="3138"/>
        <v>0</v>
      </c>
      <c r="BC926" s="896">
        <f t="shared" si="3138"/>
        <v>0</v>
      </c>
      <c r="BD926" s="896">
        <f t="shared" si="3138"/>
        <v>1500</v>
      </c>
      <c r="BE926" s="896">
        <f t="shared" si="3138"/>
        <v>0</v>
      </c>
      <c r="BF926" s="895"/>
      <c r="BG926" s="896">
        <f t="shared" ref="BG926:BX926" si="3139">SUM(BG207)</f>
        <v>0</v>
      </c>
      <c r="BH926" s="896">
        <f t="shared" si="3139"/>
        <v>0</v>
      </c>
      <c r="BI926" s="896">
        <f t="shared" si="3139"/>
        <v>0</v>
      </c>
      <c r="BJ926" s="896">
        <f t="shared" si="3139"/>
        <v>15000</v>
      </c>
      <c r="BK926" s="896">
        <f t="shared" si="3139"/>
        <v>0</v>
      </c>
      <c r="BL926" s="896">
        <f t="shared" si="3139"/>
        <v>7500</v>
      </c>
      <c r="BM926" s="896">
        <f t="shared" si="3139"/>
        <v>1800</v>
      </c>
      <c r="BN926" s="896">
        <f t="shared" si="3139"/>
        <v>3000</v>
      </c>
      <c r="BO926" s="896">
        <f t="shared" si="3139"/>
        <v>0</v>
      </c>
      <c r="BP926" s="896">
        <f t="shared" si="3139"/>
        <v>6000</v>
      </c>
      <c r="BQ926" s="896">
        <f t="shared" si="3139"/>
        <v>2700</v>
      </c>
      <c r="BR926" s="896">
        <f t="shared" si="3139"/>
        <v>0</v>
      </c>
      <c r="BS926" s="896">
        <f t="shared" si="3139"/>
        <v>0</v>
      </c>
      <c r="BT926" s="896">
        <f t="shared" si="3139"/>
        <v>0</v>
      </c>
      <c r="BU926" s="896">
        <f t="shared" si="3139"/>
        <v>0</v>
      </c>
      <c r="BV926" s="896">
        <f t="shared" si="3139"/>
        <v>0</v>
      </c>
      <c r="BW926" s="896">
        <f t="shared" si="3139"/>
        <v>2000</v>
      </c>
      <c r="BX926" s="896">
        <f t="shared" si="3139"/>
        <v>0</v>
      </c>
      <c r="BY926" s="895"/>
      <c r="BZ926" s="896">
        <f>SUM(BZ207)</f>
        <v>0</v>
      </c>
      <c r="CA926" s="896">
        <f>SUM(CA207)</f>
        <v>0</v>
      </c>
      <c r="CB926" s="896">
        <f>SUM(CB207)</f>
        <v>1400</v>
      </c>
      <c r="CC926" s="896">
        <f>SUM(CC207)</f>
        <v>4200</v>
      </c>
      <c r="CD926" s="698">
        <f t="shared" si="3072"/>
        <v>56.25</v>
      </c>
      <c r="CE926" s="698">
        <f t="shared" si="3073"/>
        <v>181.25</v>
      </c>
      <c r="CF926" s="698">
        <f t="shared" si="3074"/>
        <v>912.5</v>
      </c>
      <c r="CG926" s="698">
        <f t="shared" si="3075"/>
        <v>1437.5</v>
      </c>
      <c r="CH926" s="1371">
        <f t="shared" si="3076"/>
        <v>0</v>
      </c>
      <c r="CI926" s="1372">
        <f t="shared" si="3077"/>
        <v>0</v>
      </c>
      <c r="CJ926" s="1373">
        <f t="shared" si="3078"/>
        <v>0</v>
      </c>
      <c r="CK926" s="1373">
        <f t="shared" si="3079"/>
        <v>0</v>
      </c>
      <c r="CL926" s="1373">
        <f t="shared" si="3080"/>
        <v>0</v>
      </c>
      <c r="CM926" s="1373">
        <f t="shared" si="3081"/>
        <v>0</v>
      </c>
      <c r="CN926" s="1373">
        <f t="shared" si="3082"/>
        <v>0</v>
      </c>
      <c r="CO926" s="1374">
        <f t="shared" si="3083"/>
        <v>0</v>
      </c>
      <c r="CP926" s="1374">
        <f t="shared" si="3084"/>
        <v>0</v>
      </c>
      <c r="CQ926" s="1374">
        <f t="shared" si="3085"/>
        <v>0</v>
      </c>
      <c r="CR926" s="1374">
        <f t="shared" si="3086"/>
        <v>0</v>
      </c>
      <c r="CS926" s="1373">
        <f t="shared" si="3087"/>
        <v>0</v>
      </c>
      <c r="CT926" s="1373">
        <f t="shared" si="3088"/>
        <v>0</v>
      </c>
      <c r="CU926" s="1373">
        <f t="shared" si="3089"/>
        <v>0</v>
      </c>
      <c r="CV926" s="1373">
        <f t="shared" si="3090"/>
        <v>0</v>
      </c>
      <c r="CW926" s="1373">
        <f t="shared" si="3091"/>
        <v>0</v>
      </c>
      <c r="CX926" s="1372">
        <f t="shared" si="3092"/>
        <v>900</v>
      </c>
      <c r="CY926" s="1375">
        <f t="shared" si="3093"/>
        <v>6000</v>
      </c>
      <c r="CZ926" s="532">
        <f t="shared" si="3094"/>
        <v>0</v>
      </c>
      <c r="DA926" s="533">
        <f t="shared" si="3095"/>
        <v>0</v>
      </c>
      <c r="DB926" s="534">
        <f t="shared" si="3096"/>
        <v>0</v>
      </c>
      <c r="DC926" s="534">
        <f t="shared" si="3097"/>
        <v>0</v>
      </c>
      <c r="DD926" s="534">
        <f t="shared" si="3098"/>
        <v>0</v>
      </c>
      <c r="DE926" s="534">
        <f t="shared" si="3099"/>
        <v>0</v>
      </c>
      <c r="DF926" s="534">
        <f t="shared" si="3100"/>
        <v>0</v>
      </c>
      <c r="DG926" s="535">
        <f t="shared" si="3101"/>
        <v>0</v>
      </c>
      <c r="DH926" s="535">
        <f t="shared" si="3102"/>
        <v>0</v>
      </c>
      <c r="DI926" s="535">
        <f t="shared" si="3103"/>
        <v>0</v>
      </c>
      <c r="DJ926" s="535">
        <f t="shared" si="3104"/>
        <v>0</v>
      </c>
      <c r="DK926" s="534">
        <f t="shared" si="3105"/>
        <v>0</v>
      </c>
      <c r="DL926" s="534">
        <f t="shared" si="3106"/>
        <v>0</v>
      </c>
      <c r="DM926" s="534">
        <f t="shared" si="3107"/>
        <v>500</v>
      </c>
      <c r="DN926" s="534">
        <f t="shared" si="3108"/>
        <v>700</v>
      </c>
      <c r="DO926" s="534">
        <f t="shared" si="3109"/>
        <v>800</v>
      </c>
      <c r="DP926" s="533">
        <f t="shared" si="3110"/>
        <v>900</v>
      </c>
      <c r="DQ926" s="532">
        <f t="shared" si="3111"/>
        <v>1500</v>
      </c>
      <c r="DR926" s="753">
        <f t="shared" si="3112"/>
        <v>18</v>
      </c>
      <c r="DS926" s="111">
        <f t="shared" si="3113"/>
        <v>18</v>
      </c>
      <c r="DT926" s="111">
        <f t="shared" si="3114"/>
        <v>18</v>
      </c>
      <c r="DU926" s="111">
        <f t="shared" si="3115"/>
        <v>18</v>
      </c>
      <c r="DV926" s="602"/>
      <c r="DW926" s="719"/>
      <c r="DX926" s="719"/>
      <c r="DY926" s="719"/>
      <c r="DZ926" s="719"/>
      <c r="EA926" s="719"/>
      <c r="EB926" s="719"/>
      <c r="EC926" s="719"/>
      <c r="ED926" s="917"/>
      <c r="EE926" s="603"/>
    </row>
    <row r="927" spans="1:135" s="604" customFormat="1" ht="15.75" customHeight="1">
      <c r="A927" s="718" t="str">
        <f>A208</f>
        <v>Sheep sales - export: no. sold</v>
      </c>
      <c r="B927" s="896">
        <f t="shared" ref="B927:S927" si="3140">SUM(B210)</f>
        <v>0</v>
      </c>
      <c r="C927" s="896">
        <f t="shared" si="3140"/>
        <v>0</v>
      </c>
      <c r="D927" s="896">
        <f t="shared" si="3140"/>
        <v>0</v>
      </c>
      <c r="E927" s="896">
        <f t="shared" si="3140"/>
        <v>0</v>
      </c>
      <c r="F927" s="896">
        <f t="shared" si="3140"/>
        <v>0</v>
      </c>
      <c r="G927" s="896">
        <f t="shared" si="3140"/>
        <v>0</v>
      </c>
      <c r="H927" s="896">
        <f t="shared" si="3140"/>
        <v>0</v>
      </c>
      <c r="I927" s="896">
        <f t="shared" si="3140"/>
        <v>0</v>
      </c>
      <c r="J927" s="896">
        <f t="shared" si="3140"/>
        <v>0</v>
      </c>
      <c r="K927" s="896">
        <f t="shared" si="3140"/>
        <v>0</v>
      </c>
      <c r="L927" s="896">
        <f t="shared" si="3140"/>
        <v>0</v>
      </c>
      <c r="M927" s="896">
        <f t="shared" si="3140"/>
        <v>0</v>
      </c>
      <c r="N927" s="896">
        <f t="shared" si="3140"/>
        <v>0</v>
      </c>
      <c r="O927" s="896">
        <f t="shared" si="3140"/>
        <v>0</v>
      </c>
      <c r="P927" s="896">
        <f t="shared" si="3140"/>
        <v>0</v>
      </c>
      <c r="Q927" s="896">
        <f t="shared" si="3140"/>
        <v>0</v>
      </c>
      <c r="R927" s="896">
        <f t="shared" si="3140"/>
        <v>0</v>
      </c>
      <c r="S927" s="896">
        <f t="shared" si="3140"/>
        <v>0</v>
      </c>
      <c r="T927" s="895"/>
      <c r="U927" s="896">
        <f t="shared" ref="U927:AL927" si="3141">SUM(U210)</f>
        <v>0</v>
      </c>
      <c r="V927" s="896">
        <f t="shared" si="3141"/>
        <v>0</v>
      </c>
      <c r="W927" s="896">
        <f t="shared" si="3141"/>
        <v>0</v>
      </c>
      <c r="X927" s="896">
        <f t="shared" si="3141"/>
        <v>0</v>
      </c>
      <c r="Y927" s="896">
        <f t="shared" si="3141"/>
        <v>0</v>
      </c>
      <c r="Z927" s="896">
        <f t="shared" si="3141"/>
        <v>0</v>
      </c>
      <c r="AA927" s="896">
        <f t="shared" si="3141"/>
        <v>0</v>
      </c>
      <c r="AB927" s="896">
        <f t="shared" si="3141"/>
        <v>0</v>
      </c>
      <c r="AC927" s="896">
        <f t="shared" si="3141"/>
        <v>0</v>
      </c>
      <c r="AD927" s="896">
        <f t="shared" si="3141"/>
        <v>0</v>
      </c>
      <c r="AE927" s="896">
        <f t="shared" si="3141"/>
        <v>0</v>
      </c>
      <c r="AF927" s="896">
        <f t="shared" si="3141"/>
        <v>0</v>
      </c>
      <c r="AG927" s="896">
        <f t="shared" si="3141"/>
        <v>0</v>
      </c>
      <c r="AH927" s="896">
        <f t="shared" si="3141"/>
        <v>0</v>
      </c>
      <c r="AI927" s="896">
        <f t="shared" si="3141"/>
        <v>0</v>
      </c>
      <c r="AJ927" s="896">
        <f t="shared" si="3141"/>
        <v>0</v>
      </c>
      <c r="AK927" s="896">
        <f t="shared" si="3141"/>
        <v>0</v>
      </c>
      <c r="AL927" s="896">
        <f t="shared" si="3141"/>
        <v>0</v>
      </c>
      <c r="AM927" s="895"/>
      <c r="AN927" s="896">
        <f t="shared" ref="AN927:BE927" si="3142">SUM(AN210)</f>
        <v>0</v>
      </c>
      <c r="AO927" s="896">
        <f t="shared" si="3142"/>
        <v>0</v>
      </c>
      <c r="AP927" s="896">
        <f t="shared" si="3142"/>
        <v>0</v>
      </c>
      <c r="AQ927" s="896">
        <f t="shared" si="3142"/>
        <v>0</v>
      </c>
      <c r="AR927" s="896">
        <f t="shared" si="3142"/>
        <v>0</v>
      </c>
      <c r="AS927" s="896">
        <f t="shared" si="3142"/>
        <v>0</v>
      </c>
      <c r="AT927" s="896">
        <f t="shared" si="3142"/>
        <v>0</v>
      </c>
      <c r="AU927" s="896">
        <f t="shared" si="3142"/>
        <v>0</v>
      </c>
      <c r="AV927" s="896">
        <f t="shared" si="3142"/>
        <v>0</v>
      </c>
      <c r="AW927" s="896">
        <f t="shared" si="3142"/>
        <v>0</v>
      </c>
      <c r="AX927" s="896">
        <f t="shared" si="3142"/>
        <v>0</v>
      </c>
      <c r="AY927" s="896">
        <f t="shared" si="3142"/>
        <v>0</v>
      </c>
      <c r="AZ927" s="896">
        <f t="shared" si="3142"/>
        <v>0</v>
      </c>
      <c r="BA927" s="896">
        <f t="shared" si="3142"/>
        <v>0</v>
      </c>
      <c r="BB927" s="896">
        <f t="shared" si="3142"/>
        <v>0</v>
      </c>
      <c r="BC927" s="896">
        <f t="shared" si="3142"/>
        <v>0</v>
      </c>
      <c r="BD927" s="896">
        <f t="shared" si="3142"/>
        <v>0</v>
      </c>
      <c r="BE927" s="896">
        <f t="shared" si="3142"/>
        <v>0</v>
      </c>
      <c r="BF927" s="895"/>
      <c r="BG927" s="896">
        <f t="shared" ref="BG927:BX927" si="3143">SUM(BG210)</f>
        <v>0</v>
      </c>
      <c r="BH927" s="896">
        <f t="shared" si="3143"/>
        <v>0</v>
      </c>
      <c r="BI927" s="896">
        <f t="shared" si="3143"/>
        <v>0</v>
      </c>
      <c r="BJ927" s="896">
        <f t="shared" si="3143"/>
        <v>0</v>
      </c>
      <c r="BK927" s="896">
        <f t="shared" si="3143"/>
        <v>0</v>
      </c>
      <c r="BL927" s="896">
        <f t="shared" si="3143"/>
        <v>0</v>
      </c>
      <c r="BM927" s="896">
        <f t="shared" si="3143"/>
        <v>0</v>
      </c>
      <c r="BN927" s="896">
        <f t="shared" si="3143"/>
        <v>0</v>
      </c>
      <c r="BO927" s="896">
        <f t="shared" si="3143"/>
        <v>0</v>
      </c>
      <c r="BP927" s="896">
        <f t="shared" si="3143"/>
        <v>0</v>
      </c>
      <c r="BQ927" s="896">
        <f t="shared" si="3143"/>
        <v>0</v>
      </c>
      <c r="BR927" s="896">
        <f t="shared" si="3143"/>
        <v>0</v>
      </c>
      <c r="BS927" s="896">
        <f t="shared" si="3143"/>
        <v>0</v>
      </c>
      <c r="BT927" s="896">
        <f t="shared" si="3143"/>
        <v>0</v>
      </c>
      <c r="BU927" s="896">
        <f t="shared" si="3143"/>
        <v>0</v>
      </c>
      <c r="BV927" s="896">
        <f t="shared" si="3143"/>
        <v>0</v>
      </c>
      <c r="BW927" s="896">
        <f t="shared" si="3143"/>
        <v>0</v>
      </c>
      <c r="BX927" s="896">
        <f t="shared" si="3143"/>
        <v>0</v>
      </c>
      <c r="BY927" s="895"/>
      <c r="BZ927" s="896">
        <f>SUM(BZ210)</f>
        <v>0</v>
      </c>
      <c r="CA927" s="896">
        <f>SUM(CA210)</f>
        <v>0</v>
      </c>
      <c r="CB927" s="896">
        <f>SUM(CB210)</f>
        <v>0</v>
      </c>
      <c r="CC927" s="896">
        <f>SUM(CC210)</f>
        <v>0</v>
      </c>
      <c r="CD927" s="698">
        <f t="shared" si="3072"/>
        <v>0</v>
      </c>
      <c r="CE927" s="698">
        <f t="shared" si="3073"/>
        <v>0</v>
      </c>
      <c r="CF927" s="698">
        <f t="shared" si="3074"/>
        <v>0</v>
      </c>
      <c r="CG927" s="698">
        <f t="shared" si="3075"/>
        <v>0</v>
      </c>
      <c r="CH927" s="1371">
        <f t="shared" si="3076"/>
        <v>0</v>
      </c>
      <c r="CI927" s="1372">
        <f t="shared" si="3077"/>
        <v>0</v>
      </c>
      <c r="CJ927" s="1373">
        <f t="shared" si="3078"/>
        <v>0</v>
      </c>
      <c r="CK927" s="1373">
        <f t="shared" si="3079"/>
        <v>0</v>
      </c>
      <c r="CL927" s="1373">
        <f t="shared" si="3080"/>
        <v>0</v>
      </c>
      <c r="CM927" s="1373">
        <f t="shared" si="3081"/>
        <v>0</v>
      </c>
      <c r="CN927" s="1373">
        <f t="shared" si="3082"/>
        <v>0</v>
      </c>
      <c r="CO927" s="1374">
        <f t="shared" si="3083"/>
        <v>0</v>
      </c>
      <c r="CP927" s="1374">
        <f t="shared" si="3084"/>
        <v>0</v>
      </c>
      <c r="CQ927" s="1374">
        <f t="shared" si="3085"/>
        <v>0</v>
      </c>
      <c r="CR927" s="1374">
        <f t="shared" si="3086"/>
        <v>0</v>
      </c>
      <c r="CS927" s="1373">
        <f t="shared" si="3087"/>
        <v>0</v>
      </c>
      <c r="CT927" s="1373">
        <f t="shared" si="3088"/>
        <v>0</v>
      </c>
      <c r="CU927" s="1373">
        <f t="shared" si="3089"/>
        <v>0</v>
      </c>
      <c r="CV927" s="1373">
        <f t="shared" si="3090"/>
        <v>0</v>
      </c>
      <c r="CW927" s="1373">
        <f t="shared" si="3091"/>
        <v>0</v>
      </c>
      <c r="CX927" s="1372">
        <f t="shared" si="3092"/>
        <v>0</v>
      </c>
      <c r="CY927" s="1375">
        <f t="shared" si="3093"/>
        <v>0</v>
      </c>
      <c r="CZ927" s="532">
        <f t="shared" si="3094"/>
        <v>0</v>
      </c>
      <c r="DA927" s="533">
        <f t="shared" si="3095"/>
        <v>0</v>
      </c>
      <c r="DB927" s="534">
        <f t="shared" si="3096"/>
        <v>0</v>
      </c>
      <c r="DC927" s="534">
        <f t="shared" si="3097"/>
        <v>0</v>
      </c>
      <c r="DD927" s="534">
        <f t="shared" si="3098"/>
        <v>0</v>
      </c>
      <c r="DE927" s="534">
        <f t="shared" si="3099"/>
        <v>0</v>
      </c>
      <c r="DF927" s="534">
        <f t="shared" si="3100"/>
        <v>0</v>
      </c>
      <c r="DG927" s="535">
        <f t="shared" si="3101"/>
        <v>0</v>
      </c>
      <c r="DH927" s="535">
        <f t="shared" si="3102"/>
        <v>0</v>
      </c>
      <c r="DI927" s="535">
        <f t="shared" si="3103"/>
        <v>0</v>
      </c>
      <c r="DJ927" s="535">
        <f t="shared" si="3104"/>
        <v>0</v>
      </c>
      <c r="DK927" s="534">
        <f t="shared" si="3105"/>
        <v>0</v>
      </c>
      <c r="DL927" s="534">
        <f t="shared" si="3106"/>
        <v>0</v>
      </c>
      <c r="DM927" s="534">
        <f t="shared" si="3107"/>
        <v>0</v>
      </c>
      <c r="DN927" s="534">
        <f t="shared" si="3108"/>
        <v>0</v>
      </c>
      <c r="DO927" s="534">
        <f t="shared" si="3109"/>
        <v>0</v>
      </c>
      <c r="DP927" s="533">
        <f t="shared" si="3110"/>
        <v>0</v>
      </c>
      <c r="DQ927" s="532">
        <f t="shared" si="3111"/>
        <v>0</v>
      </c>
      <c r="DR927" s="753">
        <f t="shared" si="3112"/>
        <v>18</v>
      </c>
      <c r="DS927" s="111">
        <f t="shared" si="3113"/>
        <v>18</v>
      </c>
      <c r="DT927" s="111">
        <f t="shared" si="3114"/>
        <v>18</v>
      </c>
      <c r="DU927" s="111">
        <f t="shared" si="3115"/>
        <v>18</v>
      </c>
      <c r="DV927" s="602"/>
      <c r="DW927" s="719"/>
      <c r="DX927" s="719"/>
      <c r="DY927" s="719"/>
      <c r="DZ927" s="719"/>
      <c r="EA927" s="719"/>
      <c r="EB927" s="719"/>
      <c r="EC927" s="719"/>
      <c r="ED927" s="917"/>
      <c r="EE927" s="603"/>
    </row>
    <row r="928" spans="1:135" s="604" customFormat="1" ht="15.75" customHeight="1">
      <c r="A928" s="718" t="str">
        <f>A211</f>
        <v>Sheep sales - local: no. sold</v>
      </c>
      <c r="B928" s="896">
        <f t="shared" ref="B928:S928" si="3144">SUM(B213)</f>
        <v>0</v>
      </c>
      <c r="C928" s="896">
        <f t="shared" si="3144"/>
        <v>0</v>
      </c>
      <c r="D928" s="896">
        <f t="shared" si="3144"/>
        <v>0</v>
      </c>
      <c r="E928" s="896">
        <f t="shared" si="3144"/>
        <v>0</v>
      </c>
      <c r="F928" s="896">
        <f t="shared" si="3144"/>
        <v>0</v>
      </c>
      <c r="G928" s="896">
        <f t="shared" si="3144"/>
        <v>0</v>
      </c>
      <c r="H928" s="896">
        <f t="shared" si="3144"/>
        <v>0</v>
      </c>
      <c r="I928" s="896">
        <f t="shared" si="3144"/>
        <v>0</v>
      </c>
      <c r="J928" s="896">
        <f t="shared" si="3144"/>
        <v>0</v>
      </c>
      <c r="K928" s="896">
        <f t="shared" si="3144"/>
        <v>0</v>
      </c>
      <c r="L928" s="896">
        <f t="shared" si="3144"/>
        <v>0</v>
      </c>
      <c r="M928" s="896">
        <f t="shared" si="3144"/>
        <v>0</v>
      </c>
      <c r="N928" s="896">
        <f t="shared" si="3144"/>
        <v>0</v>
      </c>
      <c r="O928" s="896">
        <f t="shared" si="3144"/>
        <v>0</v>
      </c>
      <c r="P928" s="896">
        <f t="shared" si="3144"/>
        <v>0</v>
      </c>
      <c r="Q928" s="896">
        <f t="shared" si="3144"/>
        <v>0</v>
      </c>
      <c r="R928" s="896">
        <f t="shared" si="3144"/>
        <v>0</v>
      </c>
      <c r="S928" s="896">
        <f t="shared" si="3144"/>
        <v>0</v>
      </c>
      <c r="T928" s="895"/>
      <c r="U928" s="896">
        <f t="shared" ref="U928:AL928" si="3145">SUM(U213)</f>
        <v>0</v>
      </c>
      <c r="V928" s="896">
        <f t="shared" si="3145"/>
        <v>0</v>
      </c>
      <c r="W928" s="896">
        <f t="shared" si="3145"/>
        <v>0</v>
      </c>
      <c r="X928" s="896">
        <f t="shared" si="3145"/>
        <v>600</v>
      </c>
      <c r="Y928" s="896">
        <f t="shared" si="3145"/>
        <v>0</v>
      </c>
      <c r="Z928" s="896">
        <f t="shared" si="3145"/>
        <v>0</v>
      </c>
      <c r="AA928" s="896">
        <f t="shared" si="3145"/>
        <v>0</v>
      </c>
      <c r="AB928" s="896">
        <f t="shared" si="3145"/>
        <v>0</v>
      </c>
      <c r="AC928" s="896">
        <f t="shared" si="3145"/>
        <v>0</v>
      </c>
      <c r="AD928" s="896">
        <f t="shared" si="3145"/>
        <v>0</v>
      </c>
      <c r="AE928" s="896">
        <f t="shared" si="3145"/>
        <v>0</v>
      </c>
      <c r="AF928" s="896">
        <f t="shared" si="3145"/>
        <v>0</v>
      </c>
      <c r="AG928" s="896">
        <f t="shared" si="3145"/>
        <v>0</v>
      </c>
      <c r="AH928" s="896">
        <f t="shared" si="3145"/>
        <v>0</v>
      </c>
      <c r="AI928" s="896">
        <f t="shared" si="3145"/>
        <v>0</v>
      </c>
      <c r="AJ928" s="896">
        <f t="shared" si="3145"/>
        <v>0</v>
      </c>
      <c r="AK928" s="896">
        <f t="shared" si="3145"/>
        <v>0</v>
      </c>
      <c r="AL928" s="896">
        <f t="shared" si="3145"/>
        <v>0</v>
      </c>
      <c r="AM928" s="895"/>
      <c r="AN928" s="896">
        <f t="shared" ref="AN928:BE928" si="3146">SUM(AN213)</f>
        <v>0</v>
      </c>
      <c r="AO928" s="896">
        <f t="shared" si="3146"/>
        <v>0</v>
      </c>
      <c r="AP928" s="896">
        <f t="shared" si="3146"/>
        <v>0</v>
      </c>
      <c r="AQ928" s="896">
        <f t="shared" si="3146"/>
        <v>1000</v>
      </c>
      <c r="AR928" s="896">
        <f t="shared" si="3146"/>
        <v>5000</v>
      </c>
      <c r="AS928" s="896">
        <f t="shared" si="3146"/>
        <v>0</v>
      </c>
      <c r="AT928" s="896">
        <f t="shared" si="3146"/>
        <v>700</v>
      </c>
      <c r="AU928" s="896">
        <f t="shared" si="3146"/>
        <v>1400</v>
      </c>
      <c r="AV928" s="896">
        <f t="shared" si="3146"/>
        <v>0</v>
      </c>
      <c r="AW928" s="896">
        <f t="shared" si="3146"/>
        <v>0</v>
      </c>
      <c r="AX928" s="896">
        <f t="shared" si="3146"/>
        <v>0</v>
      </c>
      <c r="AY928" s="896">
        <f t="shared" si="3146"/>
        <v>0</v>
      </c>
      <c r="AZ928" s="896">
        <f t="shared" si="3146"/>
        <v>0</v>
      </c>
      <c r="BA928" s="896">
        <f t="shared" si="3146"/>
        <v>0</v>
      </c>
      <c r="BB928" s="896">
        <f t="shared" si="3146"/>
        <v>0</v>
      </c>
      <c r="BC928" s="896">
        <f t="shared" si="3146"/>
        <v>0</v>
      </c>
      <c r="BD928" s="896">
        <f t="shared" si="3146"/>
        <v>0</v>
      </c>
      <c r="BE928" s="896">
        <f t="shared" si="3146"/>
        <v>0</v>
      </c>
      <c r="BF928" s="895"/>
      <c r="BG928" s="896">
        <f t="shared" ref="BG928:BX928" si="3147">SUM(BG213)</f>
        <v>0</v>
      </c>
      <c r="BH928" s="896">
        <f t="shared" si="3147"/>
        <v>0</v>
      </c>
      <c r="BI928" s="896">
        <f t="shared" si="3147"/>
        <v>0</v>
      </c>
      <c r="BJ928" s="896">
        <f t="shared" si="3147"/>
        <v>1950</v>
      </c>
      <c r="BK928" s="896">
        <f t="shared" si="3147"/>
        <v>2000</v>
      </c>
      <c r="BL928" s="896">
        <f t="shared" si="3147"/>
        <v>0</v>
      </c>
      <c r="BM928" s="896">
        <f t="shared" si="3147"/>
        <v>0</v>
      </c>
      <c r="BN928" s="896">
        <f t="shared" si="3147"/>
        <v>2000</v>
      </c>
      <c r="BO928" s="896">
        <f t="shared" si="3147"/>
        <v>0</v>
      </c>
      <c r="BP928" s="896">
        <f t="shared" si="3147"/>
        <v>3200</v>
      </c>
      <c r="BQ928" s="896">
        <f t="shared" si="3147"/>
        <v>0</v>
      </c>
      <c r="BR928" s="896">
        <f t="shared" si="3147"/>
        <v>0</v>
      </c>
      <c r="BS928" s="896">
        <f t="shared" si="3147"/>
        <v>0</v>
      </c>
      <c r="BT928" s="896">
        <f t="shared" si="3147"/>
        <v>0</v>
      </c>
      <c r="BU928" s="896">
        <f t="shared" si="3147"/>
        <v>0</v>
      </c>
      <c r="BV928" s="896">
        <f t="shared" si="3147"/>
        <v>0</v>
      </c>
      <c r="BW928" s="896">
        <f t="shared" si="3147"/>
        <v>0</v>
      </c>
      <c r="BX928" s="896">
        <f t="shared" si="3147"/>
        <v>0</v>
      </c>
      <c r="BY928" s="895"/>
      <c r="BZ928" s="896">
        <f>SUM(BZ213)</f>
        <v>0</v>
      </c>
      <c r="CA928" s="896">
        <f>SUM(CA213)</f>
        <v>0</v>
      </c>
      <c r="CB928" s="896">
        <f>SUM(CB213)</f>
        <v>400</v>
      </c>
      <c r="CC928" s="896">
        <f>SUM(CC213)</f>
        <v>900</v>
      </c>
      <c r="CD928" s="698">
        <f t="shared" si="3072"/>
        <v>0</v>
      </c>
      <c r="CE928" s="698">
        <f t="shared" si="3073"/>
        <v>0</v>
      </c>
      <c r="CF928" s="698">
        <f t="shared" si="3074"/>
        <v>193.75</v>
      </c>
      <c r="CG928" s="698">
        <f t="shared" si="3075"/>
        <v>371.875</v>
      </c>
      <c r="CH928" s="1371">
        <f t="shared" si="3076"/>
        <v>0</v>
      </c>
      <c r="CI928" s="1372">
        <f t="shared" si="3077"/>
        <v>0</v>
      </c>
      <c r="CJ928" s="1373">
        <f t="shared" si="3078"/>
        <v>0</v>
      </c>
      <c r="CK928" s="1373">
        <f t="shared" si="3079"/>
        <v>0</v>
      </c>
      <c r="CL928" s="1373">
        <f t="shared" si="3080"/>
        <v>0</v>
      </c>
      <c r="CM928" s="1373">
        <f t="shared" si="3081"/>
        <v>0</v>
      </c>
      <c r="CN928" s="1373">
        <f t="shared" si="3082"/>
        <v>0</v>
      </c>
      <c r="CO928" s="1374">
        <f t="shared" si="3083"/>
        <v>0</v>
      </c>
      <c r="CP928" s="1374">
        <f t="shared" si="3084"/>
        <v>0</v>
      </c>
      <c r="CQ928" s="1374">
        <f t="shared" si="3085"/>
        <v>0</v>
      </c>
      <c r="CR928" s="1374">
        <f t="shared" si="3086"/>
        <v>0</v>
      </c>
      <c r="CS928" s="1373">
        <f t="shared" si="3087"/>
        <v>0</v>
      </c>
      <c r="CT928" s="1373">
        <f t="shared" si="3088"/>
        <v>0</v>
      </c>
      <c r="CU928" s="1373">
        <f t="shared" si="3089"/>
        <v>0</v>
      </c>
      <c r="CV928" s="1373">
        <f t="shared" si="3090"/>
        <v>0</v>
      </c>
      <c r="CW928" s="1373">
        <f t="shared" si="3091"/>
        <v>0</v>
      </c>
      <c r="CX928" s="1372">
        <f t="shared" si="3092"/>
        <v>0</v>
      </c>
      <c r="CY928" s="1375">
        <f t="shared" si="3093"/>
        <v>0</v>
      </c>
      <c r="CZ928" s="532">
        <f t="shared" si="3094"/>
        <v>0</v>
      </c>
      <c r="DA928" s="533">
        <f t="shared" si="3095"/>
        <v>0</v>
      </c>
      <c r="DB928" s="534">
        <f t="shared" si="3096"/>
        <v>0</v>
      </c>
      <c r="DC928" s="534">
        <f t="shared" si="3097"/>
        <v>0</v>
      </c>
      <c r="DD928" s="534">
        <f t="shared" si="3098"/>
        <v>0</v>
      </c>
      <c r="DE928" s="534">
        <f t="shared" si="3099"/>
        <v>0</v>
      </c>
      <c r="DF928" s="534">
        <f t="shared" si="3100"/>
        <v>0</v>
      </c>
      <c r="DG928" s="535">
        <f t="shared" si="3101"/>
        <v>0</v>
      </c>
      <c r="DH928" s="535">
        <f t="shared" si="3102"/>
        <v>0</v>
      </c>
      <c r="DI928" s="535">
        <f t="shared" si="3103"/>
        <v>0</v>
      </c>
      <c r="DJ928" s="535">
        <f t="shared" si="3104"/>
        <v>0</v>
      </c>
      <c r="DK928" s="534">
        <f t="shared" si="3105"/>
        <v>0</v>
      </c>
      <c r="DL928" s="534">
        <f t="shared" si="3106"/>
        <v>0</v>
      </c>
      <c r="DM928" s="534">
        <f t="shared" si="3107"/>
        <v>0</v>
      </c>
      <c r="DN928" s="534">
        <f t="shared" si="3108"/>
        <v>0</v>
      </c>
      <c r="DO928" s="534">
        <f t="shared" si="3109"/>
        <v>0</v>
      </c>
      <c r="DP928" s="533">
        <f t="shared" si="3110"/>
        <v>0</v>
      </c>
      <c r="DQ928" s="532">
        <f t="shared" si="3111"/>
        <v>600</v>
      </c>
      <c r="DR928" s="753">
        <f t="shared" si="3112"/>
        <v>18</v>
      </c>
      <c r="DS928" s="111">
        <f t="shared" si="3113"/>
        <v>18</v>
      </c>
      <c r="DT928" s="111">
        <f t="shared" si="3114"/>
        <v>18</v>
      </c>
      <c r="DU928" s="111">
        <f t="shared" si="3115"/>
        <v>18</v>
      </c>
      <c r="DV928" s="602"/>
      <c r="DW928" s="719"/>
      <c r="DX928" s="719"/>
      <c r="DY928" s="719"/>
      <c r="DZ928" s="719"/>
      <c r="EA928" s="719"/>
      <c r="EB928" s="719"/>
      <c r="EC928" s="719"/>
      <c r="ED928" s="917"/>
      <c r="EE928" s="603"/>
    </row>
    <row r="929" spans="1:135" s="604" customFormat="1" ht="15.75" customHeight="1">
      <c r="A929" s="718" t="str">
        <f>A215</f>
        <v>Chicken sales: no. sold</v>
      </c>
      <c r="B929" s="896">
        <f t="shared" ref="B929:S929" si="3148">SUM(B217)</f>
        <v>0</v>
      </c>
      <c r="C929" s="896">
        <f t="shared" si="3148"/>
        <v>100</v>
      </c>
      <c r="D929" s="896">
        <f t="shared" si="3148"/>
        <v>0</v>
      </c>
      <c r="E929" s="896">
        <f t="shared" si="3148"/>
        <v>0</v>
      </c>
      <c r="F929" s="896">
        <f t="shared" si="3148"/>
        <v>0</v>
      </c>
      <c r="G929" s="896">
        <f t="shared" si="3148"/>
        <v>0</v>
      </c>
      <c r="H929" s="896">
        <f t="shared" si="3148"/>
        <v>0</v>
      </c>
      <c r="I929" s="896">
        <f t="shared" si="3148"/>
        <v>0</v>
      </c>
      <c r="J929" s="896">
        <f t="shared" si="3148"/>
        <v>0</v>
      </c>
      <c r="K929" s="896">
        <f t="shared" si="3148"/>
        <v>0</v>
      </c>
      <c r="L929" s="896">
        <f t="shared" si="3148"/>
        <v>0</v>
      </c>
      <c r="M929" s="896">
        <f t="shared" si="3148"/>
        <v>0</v>
      </c>
      <c r="N929" s="896">
        <f t="shared" si="3148"/>
        <v>120</v>
      </c>
      <c r="O929" s="896">
        <f t="shared" si="3148"/>
        <v>0</v>
      </c>
      <c r="P929" s="896">
        <f t="shared" si="3148"/>
        <v>0</v>
      </c>
      <c r="Q929" s="896">
        <f t="shared" si="3148"/>
        <v>0</v>
      </c>
      <c r="R929" s="896">
        <f t="shared" si="3148"/>
        <v>0</v>
      </c>
      <c r="S929" s="896">
        <f t="shared" si="3148"/>
        <v>0</v>
      </c>
      <c r="T929" s="895"/>
      <c r="U929" s="896">
        <f t="shared" ref="U929:AL929" si="3149">SUM(U217)</f>
        <v>0</v>
      </c>
      <c r="V929" s="896">
        <f t="shared" si="3149"/>
        <v>0</v>
      </c>
      <c r="W929" s="896">
        <f t="shared" si="3149"/>
        <v>75</v>
      </c>
      <c r="X929" s="896">
        <f t="shared" si="3149"/>
        <v>0</v>
      </c>
      <c r="Y929" s="896">
        <f t="shared" si="3149"/>
        <v>0</v>
      </c>
      <c r="Z929" s="896">
        <f t="shared" si="3149"/>
        <v>0</v>
      </c>
      <c r="AA929" s="896">
        <f t="shared" si="3149"/>
        <v>0</v>
      </c>
      <c r="AB929" s="896">
        <f t="shared" si="3149"/>
        <v>0</v>
      </c>
      <c r="AC929" s="896">
        <f t="shared" si="3149"/>
        <v>0</v>
      </c>
      <c r="AD929" s="896">
        <f t="shared" si="3149"/>
        <v>0</v>
      </c>
      <c r="AE929" s="896">
        <f t="shared" si="3149"/>
        <v>0</v>
      </c>
      <c r="AF929" s="896">
        <f t="shared" si="3149"/>
        <v>0</v>
      </c>
      <c r="AG929" s="896">
        <f t="shared" si="3149"/>
        <v>0</v>
      </c>
      <c r="AH929" s="896">
        <f t="shared" si="3149"/>
        <v>0</v>
      </c>
      <c r="AI929" s="896">
        <f t="shared" si="3149"/>
        <v>960</v>
      </c>
      <c r="AJ929" s="896">
        <f t="shared" si="3149"/>
        <v>0</v>
      </c>
      <c r="AK929" s="896">
        <f t="shared" si="3149"/>
        <v>0</v>
      </c>
      <c r="AL929" s="896">
        <f t="shared" si="3149"/>
        <v>0</v>
      </c>
      <c r="AM929" s="895"/>
      <c r="AN929" s="896">
        <f t="shared" ref="AN929:BE929" si="3150">SUM(AN217)</f>
        <v>0</v>
      </c>
      <c r="AO929" s="896">
        <f t="shared" si="3150"/>
        <v>100</v>
      </c>
      <c r="AP929" s="896">
        <f t="shared" si="3150"/>
        <v>0</v>
      </c>
      <c r="AQ929" s="896">
        <f t="shared" si="3150"/>
        <v>0</v>
      </c>
      <c r="AR929" s="896">
        <f t="shared" si="3150"/>
        <v>100</v>
      </c>
      <c r="AS929" s="896">
        <f t="shared" si="3150"/>
        <v>50</v>
      </c>
      <c r="AT929" s="896">
        <f t="shared" si="3150"/>
        <v>0</v>
      </c>
      <c r="AU929" s="896">
        <f t="shared" si="3150"/>
        <v>0</v>
      </c>
      <c r="AV929" s="896">
        <f t="shared" si="3150"/>
        <v>0</v>
      </c>
      <c r="AW929" s="896">
        <f t="shared" si="3150"/>
        <v>0</v>
      </c>
      <c r="AX929" s="896">
        <f t="shared" si="3150"/>
        <v>0</v>
      </c>
      <c r="AY929" s="896">
        <f t="shared" si="3150"/>
        <v>0</v>
      </c>
      <c r="AZ929" s="896">
        <f t="shared" si="3150"/>
        <v>0</v>
      </c>
      <c r="BA929" s="896">
        <f t="shared" si="3150"/>
        <v>0</v>
      </c>
      <c r="BB929" s="896">
        <f t="shared" si="3150"/>
        <v>0</v>
      </c>
      <c r="BC929" s="896">
        <f t="shared" si="3150"/>
        <v>0</v>
      </c>
      <c r="BD929" s="896">
        <f t="shared" si="3150"/>
        <v>0</v>
      </c>
      <c r="BE929" s="896">
        <f t="shared" si="3150"/>
        <v>0</v>
      </c>
      <c r="BF929" s="895"/>
      <c r="BG929" s="896">
        <f t="shared" ref="BG929:BX929" si="3151">SUM(BG217)</f>
        <v>0</v>
      </c>
      <c r="BH929" s="896">
        <f t="shared" si="3151"/>
        <v>0</v>
      </c>
      <c r="BI929" s="896">
        <f t="shared" si="3151"/>
        <v>0</v>
      </c>
      <c r="BJ929" s="896">
        <f t="shared" si="3151"/>
        <v>0</v>
      </c>
      <c r="BK929" s="896">
        <f t="shared" si="3151"/>
        <v>0</v>
      </c>
      <c r="BL929" s="896">
        <f t="shared" si="3151"/>
        <v>0</v>
      </c>
      <c r="BM929" s="896">
        <f t="shared" si="3151"/>
        <v>0</v>
      </c>
      <c r="BN929" s="896">
        <f t="shared" si="3151"/>
        <v>500</v>
      </c>
      <c r="BO929" s="896">
        <f t="shared" si="3151"/>
        <v>0</v>
      </c>
      <c r="BP929" s="896">
        <f t="shared" si="3151"/>
        <v>0</v>
      </c>
      <c r="BQ929" s="896">
        <f t="shared" si="3151"/>
        <v>0</v>
      </c>
      <c r="BR929" s="896">
        <f t="shared" si="3151"/>
        <v>0</v>
      </c>
      <c r="BS929" s="896">
        <f t="shared" si="3151"/>
        <v>0</v>
      </c>
      <c r="BT929" s="896">
        <f t="shared" si="3151"/>
        <v>0</v>
      </c>
      <c r="BU929" s="896">
        <f t="shared" si="3151"/>
        <v>0</v>
      </c>
      <c r="BV929" s="896">
        <f t="shared" si="3151"/>
        <v>0</v>
      </c>
      <c r="BW929" s="896">
        <f t="shared" si="3151"/>
        <v>280</v>
      </c>
      <c r="BX929" s="896">
        <f t="shared" si="3151"/>
        <v>0</v>
      </c>
      <c r="BY929" s="895"/>
      <c r="BZ929" s="896">
        <f>SUM(BZ217)</f>
        <v>135</v>
      </c>
      <c r="CA929" s="896">
        <f>SUM(CA217)</f>
        <v>198</v>
      </c>
      <c r="CB929" s="896">
        <f>SUM(CB217)</f>
        <v>100</v>
      </c>
      <c r="CC929" s="896">
        <f>SUM(CC217)</f>
        <v>405</v>
      </c>
      <c r="CD929" s="698">
        <f t="shared" si="3072"/>
        <v>6.25</v>
      </c>
      <c r="CE929" s="698">
        <f t="shared" si="3073"/>
        <v>4.6875</v>
      </c>
      <c r="CF929" s="698">
        <f t="shared" si="3074"/>
        <v>9.375</v>
      </c>
      <c r="CG929" s="698">
        <f t="shared" si="3075"/>
        <v>17.5</v>
      </c>
      <c r="CH929" s="1371">
        <f t="shared" si="3076"/>
        <v>0</v>
      </c>
      <c r="CI929" s="1372">
        <f t="shared" si="3077"/>
        <v>0</v>
      </c>
      <c r="CJ929" s="1373">
        <f t="shared" si="3078"/>
        <v>0</v>
      </c>
      <c r="CK929" s="1373">
        <f t="shared" si="3079"/>
        <v>0</v>
      </c>
      <c r="CL929" s="1373">
        <f t="shared" si="3080"/>
        <v>0</v>
      </c>
      <c r="CM929" s="1373">
        <f t="shared" si="3081"/>
        <v>0</v>
      </c>
      <c r="CN929" s="1373">
        <f t="shared" si="3082"/>
        <v>0</v>
      </c>
      <c r="CO929" s="1374">
        <f t="shared" si="3083"/>
        <v>0</v>
      </c>
      <c r="CP929" s="1374">
        <f t="shared" si="3084"/>
        <v>0</v>
      </c>
      <c r="CQ929" s="1374">
        <f t="shared" si="3085"/>
        <v>0</v>
      </c>
      <c r="CR929" s="1374">
        <f t="shared" si="3086"/>
        <v>0</v>
      </c>
      <c r="CS929" s="1373">
        <f t="shared" si="3087"/>
        <v>0</v>
      </c>
      <c r="CT929" s="1373">
        <f t="shared" si="3088"/>
        <v>0</v>
      </c>
      <c r="CU929" s="1373">
        <f t="shared" si="3089"/>
        <v>0</v>
      </c>
      <c r="CV929" s="1373">
        <f t="shared" si="3090"/>
        <v>0</v>
      </c>
      <c r="CW929" s="1373">
        <f t="shared" si="3091"/>
        <v>0</v>
      </c>
      <c r="CX929" s="1372">
        <f t="shared" si="3092"/>
        <v>100</v>
      </c>
      <c r="CY929" s="1375">
        <f t="shared" si="3093"/>
        <v>120</v>
      </c>
      <c r="CZ929" s="532">
        <f t="shared" si="3094"/>
        <v>0</v>
      </c>
      <c r="DA929" s="533">
        <f t="shared" si="3095"/>
        <v>0</v>
      </c>
      <c r="DB929" s="534">
        <f t="shared" si="3096"/>
        <v>0</v>
      </c>
      <c r="DC929" s="534">
        <f t="shared" si="3097"/>
        <v>0</v>
      </c>
      <c r="DD929" s="534">
        <f t="shared" si="3098"/>
        <v>0</v>
      </c>
      <c r="DE929" s="534">
        <f t="shared" si="3099"/>
        <v>0</v>
      </c>
      <c r="DF929" s="534">
        <f t="shared" si="3100"/>
        <v>0</v>
      </c>
      <c r="DG929" s="535">
        <f t="shared" si="3101"/>
        <v>0</v>
      </c>
      <c r="DH929" s="535">
        <f t="shared" si="3102"/>
        <v>0</v>
      </c>
      <c r="DI929" s="535">
        <f t="shared" si="3103"/>
        <v>0</v>
      </c>
      <c r="DJ929" s="535">
        <f t="shared" si="3104"/>
        <v>0</v>
      </c>
      <c r="DK929" s="534">
        <f t="shared" si="3105"/>
        <v>0</v>
      </c>
      <c r="DL929" s="534">
        <f t="shared" si="3106"/>
        <v>0</v>
      </c>
      <c r="DM929" s="534">
        <f t="shared" si="3107"/>
        <v>0</v>
      </c>
      <c r="DN929" s="534">
        <f t="shared" si="3108"/>
        <v>0</v>
      </c>
      <c r="DO929" s="534">
        <f t="shared" si="3109"/>
        <v>0</v>
      </c>
      <c r="DP929" s="533">
        <f t="shared" si="3110"/>
        <v>75</v>
      </c>
      <c r="DQ929" s="532">
        <f t="shared" si="3111"/>
        <v>960</v>
      </c>
      <c r="DR929" s="753">
        <f t="shared" si="3112"/>
        <v>18</v>
      </c>
      <c r="DS929" s="111">
        <f t="shared" si="3113"/>
        <v>18</v>
      </c>
      <c r="DT929" s="111">
        <f t="shared" si="3114"/>
        <v>18</v>
      </c>
      <c r="DU929" s="111">
        <f t="shared" si="3115"/>
        <v>18</v>
      </c>
      <c r="DV929" s="602"/>
      <c r="DW929" s="719"/>
      <c r="DX929" s="719"/>
      <c r="DY929" s="719"/>
      <c r="DZ929" s="719"/>
      <c r="EA929" s="719"/>
      <c r="EB929" s="719"/>
      <c r="EC929" s="719"/>
      <c r="ED929" s="917"/>
      <c r="EE929" s="603"/>
    </row>
    <row r="930" spans="1:135" s="604" customFormat="1" ht="15.75" customHeight="1">
      <c r="A930" s="904" t="s">
        <v>27</v>
      </c>
      <c r="B930" s="895"/>
      <c r="C930" s="895"/>
      <c r="D930" s="895"/>
      <c r="E930" s="895"/>
      <c r="F930" s="895"/>
      <c r="G930" s="895"/>
      <c r="H930" s="895"/>
      <c r="I930" s="895"/>
      <c r="J930" s="895"/>
      <c r="K930" s="895"/>
      <c r="L930" s="895"/>
      <c r="M930" s="895"/>
      <c r="N930" s="895"/>
      <c r="O930" s="895"/>
      <c r="P930" s="895"/>
      <c r="Q930" s="895"/>
      <c r="R930" s="895"/>
      <c r="S930" s="895"/>
      <c r="T930" s="880"/>
      <c r="U930" s="895"/>
      <c r="V930" s="895"/>
      <c r="W930" s="895"/>
      <c r="X930" s="895"/>
      <c r="Y930" s="895"/>
      <c r="Z930" s="895"/>
      <c r="AA930" s="895"/>
      <c r="AB930" s="895"/>
      <c r="AC930" s="895"/>
      <c r="AD930" s="895"/>
      <c r="AE930" s="895"/>
      <c r="AF930" s="895"/>
      <c r="AG930" s="895"/>
      <c r="AH930" s="895"/>
      <c r="AI930" s="895"/>
      <c r="AJ930" s="895"/>
      <c r="AK930" s="895"/>
      <c r="AL930" s="895"/>
      <c r="AM930" s="880"/>
      <c r="AN930" s="895"/>
      <c r="AO930" s="895"/>
      <c r="AP930" s="895"/>
      <c r="AQ930" s="895"/>
      <c r="AR930" s="895"/>
      <c r="AS930" s="895"/>
      <c r="AT930" s="895"/>
      <c r="AU930" s="895"/>
      <c r="AV930" s="895"/>
      <c r="AW930" s="895"/>
      <c r="AX930" s="895"/>
      <c r="AY930" s="895"/>
      <c r="AZ930" s="895"/>
      <c r="BA930" s="895"/>
      <c r="BB930" s="895"/>
      <c r="BC930" s="895"/>
      <c r="BD930" s="895"/>
      <c r="BE930" s="895"/>
      <c r="BF930" s="880"/>
      <c r="BG930" s="895"/>
      <c r="BH930" s="895"/>
      <c r="BI930" s="895"/>
      <c r="BJ930" s="895"/>
      <c r="BK930" s="895"/>
      <c r="BL930" s="895"/>
      <c r="BM930" s="895"/>
      <c r="BN930" s="895"/>
      <c r="BO930" s="895"/>
      <c r="BP930" s="895"/>
      <c r="BQ930" s="895"/>
      <c r="BR930" s="895"/>
      <c r="BS930" s="895"/>
      <c r="BT930" s="895"/>
      <c r="BU930" s="895"/>
      <c r="BV930" s="895"/>
      <c r="BW930" s="895"/>
      <c r="BX930" s="895"/>
      <c r="BY930" s="880"/>
      <c r="BZ930" s="895"/>
      <c r="CA930" s="895"/>
      <c r="CB930" s="895"/>
      <c r="CC930" s="895"/>
      <c r="CD930" s="910"/>
      <c r="CE930" s="910"/>
      <c r="CF930" s="910"/>
      <c r="CG930" s="910"/>
      <c r="CH930" s="665"/>
      <c r="CI930" s="666"/>
      <c r="CJ930" s="666"/>
      <c r="CK930" s="666"/>
      <c r="CL930" s="666"/>
      <c r="CM930" s="666"/>
      <c r="CN930" s="666"/>
      <c r="CO930" s="666"/>
      <c r="CP930" s="666"/>
      <c r="CQ930" s="666"/>
      <c r="CR930" s="666"/>
      <c r="CS930" s="666"/>
      <c r="CT930" s="666"/>
      <c r="CU930" s="666"/>
      <c r="CV930" s="666"/>
      <c r="CW930" s="666"/>
      <c r="CX930" s="666"/>
      <c r="CY930" s="667"/>
      <c r="CZ930" s="718"/>
      <c r="DA930" s="208"/>
      <c r="DB930" s="208"/>
      <c r="DC930" s="208"/>
      <c r="DD930" s="208"/>
      <c r="DE930" s="208"/>
      <c r="DF930" s="718"/>
      <c r="DG930" s="718"/>
      <c r="DH930" s="718"/>
      <c r="DI930" s="718"/>
      <c r="DJ930" s="718"/>
      <c r="DK930" s="718"/>
      <c r="DL930" s="718"/>
      <c r="DM930" s="718"/>
      <c r="DN930" s="718"/>
      <c r="DO930" s="718"/>
      <c r="DP930" s="718"/>
      <c r="DQ930" s="718"/>
      <c r="DR930" s="601"/>
      <c r="DS930" s="210"/>
      <c r="DT930" s="210"/>
      <c r="DU930" s="210"/>
      <c r="DV930" s="602"/>
      <c r="DW930" s="603"/>
      <c r="DX930" s="603"/>
      <c r="DY930" s="603"/>
      <c r="DZ930" s="603"/>
      <c r="EA930" s="603"/>
      <c r="EB930" s="603"/>
      <c r="EC930" s="603"/>
      <c r="ED930" s="555"/>
      <c r="EE930" s="603"/>
    </row>
    <row r="931" spans="1:135" s="604" customFormat="1" ht="15.75" customHeight="1">
      <c r="A931" s="718" t="str">
        <f>A234</f>
        <v>Green maize sold: quantity</v>
      </c>
      <c r="B931" s="896">
        <f t="shared" ref="B931:S931" si="3152">SUM(B236)</f>
        <v>0</v>
      </c>
      <c r="C931" s="896">
        <f t="shared" si="3152"/>
        <v>0</v>
      </c>
      <c r="D931" s="896">
        <f t="shared" si="3152"/>
        <v>0</v>
      </c>
      <c r="E931" s="896">
        <f t="shared" si="3152"/>
        <v>0</v>
      </c>
      <c r="F931" s="896">
        <f t="shared" si="3152"/>
        <v>0</v>
      </c>
      <c r="G931" s="896">
        <f t="shared" si="3152"/>
        <v>0</v>
      </c>
      <c r="H931" s="896">
        <f t="shared" si="3152"/>
        <v>0</v>
      </c>
      <c r="I931" s="896">
        <f t="shared" si="3152"/>
        <v>0</v>
      </c>
      <c r="J931" s="896">
        <f t="shared" si="3152"/>
        <v>0</v>
      </c>
      <c r="K931" s="896">
        <f t="shared" si="3152"/>
        <v>0</v>
      </c>
      <c r="L931" s="896">
        <f t="shared" si="3152"/>
        <v>0</v>
      </c>
      <c r="M931" s="896">
        <f t="shared" si="3152"/>
        <v>0</v>
      </c>
      <c r="N931" s="896">
        <f t="shared" si="3152"/>
        <v>0</v>
      </c>
      <c r="O931" s="896">
        <f t="shared" si="3152"/>
        <v>0</v>
      </c>
      <c r="P931" s="896">
        <f t="shared" si="3152"/>
        <v>0</v>
      </c>
      <c r="Q931" s="896">
        <f t="shared" si="3152"/>
        <v>0</v>
      </c>
      <c r="R931" s="896">
        <f t="shared" si="3152"/>
        <v>0</v>
      </c>
      <c r="S931" s="896">
        <f t="shared" si="3152"/>
        <v>0</v>
      </c>
      <c r="T931" s="895"/>
      <c r="U931" s="896">
        <f t="shared" ref="U931:AL931" si="3153">SUM(U236)</f>
        <v>0</v>
      </c>
      <c r="V931" s="896">
        <f t="shared" si="3153"/>
        <v>0</v>
      </c>
      <c r="W931" s="896">
        <f t="shared" si="3153"/>
        <v>0</v>
      </c>
      <c r="X931" s="896">
        <f t="shared" si="3153"/>
        <v>0</v>
      </c>
      <c r="Y931" s="896">
        <f t="shared" si="3153"/>
        <v>0</v>
      </c>
      <c r="Z931" s="896">
        <f t="shared" si="3153"/>
        <v>0</v>
      </c>
      <c r="AA931" s="896">
        <f t="shared" si="3153"/>
        <v>0</v>
      </c>
      <c r="AB931" s="896">
        <f t="shared" si="3153"/>
        <v>0</v>
      </c>
      <c r="AC931" s="896">
        <f t="shared" si="3153"/>
        <v>0</v>
      </c>
      <c r="AD931" s="896">
        <f t="shared" si="3153"/>
        <v>0</v>
      </c>
      <c r="AE931" s="896">
        <f t="shared" si="3153"/>
        <v>0</v>
      </c>
      <c r="AF931" s="896">
        <f t="shared" si="3153"/>
        <v>0</v>
      </c>
      <c r="AG931" s="896">
        <f t="shared" si="3153"/>
        <v>0</v>
      </c>
      <c r="AH931" s="896">
        <f t="shared" si="3153"/>
        <v>0</v>
      </c>
      <c r="AI931" s="896">
        <f t="shared" si="3153"/>
        <v>0</v>
      </c>
      <c r="AJ931" s="896">
        <f t="shared" si="3153"/>
        <v>0</v>
      </c>
      <c r="AK931" s="896">
        <f t="shared" si="3153"/>
        <v>0</v>
      </c>
      <c r="AL931" s="896">
        <f t="shared" si="3153"/>
        <v>0</v>
      </c>
      <c r="AM931" s="895"/>
      <c r="AN931" s="896">
        <f t="shared" ref="AN931:BE931" si="3154">SUM(AN236)</f>
        <v>0</v>
      </c>
      <c r="AO931" s="896">
        <f t="shared" si="3154"/>
        <v>0</v>
      </c>
      <c r="AP931" s="896">
        <f t="shared" si="3154"/>
        <v>0</v>
      </c>
      <c r="AQ931" s="896">
        <f t="shared" si="3154"/>
        <v>0</v>
      </c>
      <c r="AR931" s="896">
        <f t="shared" si="3154"/>
        <v>0</v>
      </c>
      <c r="AS931" s="896">
        <f t="shared" si="3154"/>
        <v>0</v>
      </c>
      <c r="AT931" s="896">
        <f t="shared" si="3154"/>
        <v>0</v>
      </c>
      <c r="AU931" s="896">
        <f t="shared" si="3154"/>
        <v>0</v>
      </c>
      <c r="AV931" s="896">
        <f t="shared" si="3154"/>
        <v>0</v>
      </c>
      <c r="AW931" s="896">
        <f t="shared" si="3154"/>
        <v>0</v>
      </c>
      <c r="AX931" s="896">
        <f t="shared" si="3154"/>
        <v>0</v>
      </c>
      <c r="AY931" s="896">
        <f t="shared" si="3154"/>
        <v>0</v>
      </c>
      <c r="AZ931" s="896">
        <f t="shared" si="3154"/>
        <v>0</v>
      </c>
      <c r="BA931" s="896">
        <f t="shared" si="3154"/>
        <v>0</v>
      </c>
      <c r="BB931" s="896">
        <f t="shared" si="3154"/>
        <v>0</v>
      </c>
      <c r="BC931" s="896">
        <f t="shared" si="3154"/>
        <v>0</v>
      </c>
      <c r="BD931" s="896">
        <f t="shared" si="3154"/>
        <v>0</v>
      </c>
      <c r="BE931" s="896">
        <f t="shared" si="3154"/>
        <v>0</v>
      </c>
      <c r="BF931" s="895"/>
      <c r="BG931" s="896">
        <f t="shared" ref="BG931:BX931" si="3155">SUM(BG236)</f>
        <v>0</v>
      </c>
      <c r="BH931" s="896">
        <f t="shared" si="3155"/>
        <v>0</v>
      </c>
      <c r="BI931" s="896">
        <f t="shared" si="3155"/>
        <v>0</v>
      </c>
      <c r="BJ931" s="896">
        <f t="shared" si="3155"/>
        <v>0</v>
      </c>
      <c r="BK931" s="896">
        <f t="shared" si="3155"/>
        <v>0</v>
      </c>
      <c r="BL931" s="896">
        <f t="shared" si="3155"/>
        <v>0</v>
      </c>
      <c r="BM931" s="896">
        <f t="shared" si="3155"/>
        <v>0</v>
      </c>
      <c r="BN931" s="896">
        <f t="shared" si="3155"/>
        <v>0</v>
      </c>
      <c r="BO931" s="896">
        <f t="shared" si="3155"/>
        <v>0</v>
      </c>
      <c r="BP931" s="896">
        <f t="shared" si="3155"/>
        <v>0</v>
      </c>
      <c r="BQ931" s="896">
        <f t="shared" si="3155"/>
        <v>0</v>
      </c>
      <c r="BR931" s="896">
        <f t="shared" si="3155"/>
        <v>0</v>
      </c>
      <c r="BS931" s="896">
        <f t="shared" si="3155"/>
        <v>0</v>
      </c>
      <c r="BT931" s="896">
        <f t="shared" si="3155"/>
        <v>0</v>
      </c>
      <c r="BU931" s="896">
        <f t="shared" si="3155"/>
        <v>0</v>
      </c>
      <c r="BV931" s="896">
        <f t="shared" si="3155"/>
        <v>0</v>
      </c>
      <c r="BW931" s="896">
        <f t="shared" si="3155"/>
        <v>0</v>
      </c>
      <c r="BX931" s="896">
        <f t="shared" si="3155"/>
        <v>0</v>
      </c>
      <c r="BY931" s="895"/>
      <c r="BZ931" s="896">
        <f>SUM(BZ236)</f>
        <v>0</v>
      </c>
      <c r="CA931" s="896">
        <f>SUM(CA236)</f>
        <v>0</v>
      </c>
      <c r="CB931" s="896">
        <f>SUM(CB236)</f>
        <v>0</v>
      </c>
      <c r="CC931" s="896">
        <f>SUM(CC236)</f>
        <v>0</v>
      </c>
      <c r="CD931" s="698">
        <f t="shared" ref="CD931:CD960" si="3156">IF(DR931&lt;3,"",(SUM(B931:S931)-MIN(B931:S931)-MAX(B931:S931))/(DR931-2))</f>
        <v>0</v>
      </c>
      <c r="CE931" s="698">
        <f t="shared" ref="CE931:CE960" si="3157">IF(DS931&lt;3,"",(SUM(U931:AL931)-MIN(U931:AL931)-MAX(U931:AL931))/(DS931-2))</f>
        <v>0</v>
      </c>
      <c r="CF931" s="698">
        <f t="shared" ref="CF931:CF960" si="3158">IF(DT931&lt;3,"",(SUM(AN931:BE931)-MIN(AN931:BE931)-MAX(AN931:BE931))/(DT931-2))</f>
        <v>0</v>
      </c>
      <c r="CG931" s="698">
        <f t="shared" ref="CG931:CG960" si="3159">IF(DU931&lt;3,"",(SUM(BG931:BX931)-MIN(BG931:BX931)-MAX(BG931:BX931))/(DU931-2))</f>
        <v>0</v>
      </c>
      <c r="CH931" s="1371">
        <f t="shared" ref="CH931:CH960" si="3160">IF($CH$4=$CD$4,IF(OR(-FLOOR(((18-COUNT($B931:$S931))/2),1)+CH$7&lt;1,-FLOOR(((18-COUNT($B931:$S931))/2),1)+CH$7&gt;COUNT($B931:$S931)),"",LARGE($B931:$S931,-FLOOR(((18-COUNT($B931:$S931))/2),1)+CH$7)),IF(OR(-FLOOR(((18-COUNT($AN931:$BE931))/2),1)+CH$7&lt;1,-FLOOR(((18-COUNT($AN931:$BE931))/2),1)+CH$7&gt;COUNT($AN931:$BE931)),"",LARGE($AN931:$BE931,-FLOOR(((18-COUNT($AN931:$BE931))/2),1)+CH$7)))</f>
        <v>0</v>
      </c>
      <c r="CI931" s="1372">
        <f t="shared" ref="CI931:CI960" si="3161">IF($CH$4=$CD$4,IF(OR(-FLOOR(((18-COUNT($B931:$S931))/2),1)+CI$7&lt;1,-FLOOR(((18-COUNT($B931:$S931))/2),1)+CI$7&gt;COUNT($B931:$S931)),"",LARGE($B931:$S931,-FLOOR(((18-COUNT($B931:$S931))/2),1)+CI$7)),IF(OR(-FLOOR(((18-COUNT($AN931:$BE931))/2),1)+CI$7&lt;1,-FLOOR(((18-COUNT($AN931:$BE931))/2),1)+CI$7&gt;COUNT($AN931:$BE931)),"",LARGE($AN931:$BE931,-FLOOR(((18-COUNT($AN931:$BE931))/2),1)+CI$7)))</f>
        <v>0</v>
      </c>
      <c r="CJ931" s="1373">
        <f t="shared" ref="CJ931:CJ960" si="3162">IF($CH$4=$CD$4,IF(OR(-FLOOR(((18-COUNT($B931:$S931))/2),1)+CJ$7&lt;1,-FLOOR(((18-COUNT($B931:$S931))/2),1)+CJ$7&gt;COUNT($B931:$S931)),"",LARGE($B931:$S931,-FLOOR(((18-COUNT($B931:$S931))/2),1)+CJ$7)),IF(OR(-FLOOR(((18-COUNT($AN931:$BE931))/2),1)+CJ$7&lt;1,-FLOOR(((18-COUNT($AN931:$BE931))/2),1)+CJ$7&gt;COUNT($AN931:$BE931)),"",LARGE($AN931:$BE931,-FLOOR(((18-COUNT($AN931:$BE931))/2),1)+CJ$7)))</f>
        <v>0</v>
      </c>
      <c r="CK931" s="1373">
        <f t="shared" ref="CK931:CK960" si="3163">IF($CH$4=$CD$4,IF(OR(-FLOOR(((18-COUNT($B931:$S931))/2),1)+CK$7&lt;1,-FLOOR(((18-COUNT($B931:$S931))/2),1)+CK$7&gt;COUNT($B931:$S931)),"",LARGE($B931:$S931,-FLOOR(((18-COUNT($B931:$S931))/2),1)+CK$7)),IF(OR(-FLOOR(((18-COUNT($AN931:$BE931))/2),1)+CK$7&lt;1,-FLOOR(((18-COUNT($AN931:$BE931))/2),1)+CK$7&gt;COUNT($AN931:$BE931)),"",LARGE($AN931:$BE931,-FLOOR(((18-COUNT($AN931:$BE931))/2),1)+CK$7)))</f>
        <v>0</v>
      </c>
      <c r="CL931" s="1373">
        <f t="shared" ref="CL931:CL960" si="3164">IF($CH$4=$CD$4,IF(OR(-FLOOR(((18-COUNT($B931:$S931))/2),1)+CL$7&lt;1,-FLOOR(((18-COUNT($B931:$S931))/2),1)+CL$7&gt;COUNT($B931:$S931)),"",LARGE($B931:$S931,-FLOOR(((18-COUNT($B931:$S931))/2),1)+CL$7)),IF(OR(-FLOOR(((18-COUNT($AN931:$BE931))/2),1)+CL$7&lt;1,-FLOOR(((18-COUNT($AN931:$BE931))/2),1)+CL$7&gt;COUNT($AN931:$BE931)),"",LARGE($AN931:$BE931,-FLOOR(((18-COUNT($AN931:$BE931))/2),1)+CL$7)))</f>
        <v>0</v>
      </c>
      <c r="CM931" s="1373">
        <f t="shared" ref="CM931:CM960" si="3165">IF($CH$4=$CD$4,IF(OR(-FLOOR(((18-COUNT($B931:$S931))/2),1)+CM$7&lt;1,-FLOOR(((18-COUNT($B931:$S931))/2),1)+CM$7&gt;COUNT($B931:$S931)),"",LARGE($B931:$S931,-FLOOR(((18-COUNT($B931:$S931))/2),1)+CM$7)),IF(OR(-FLOOR(((18-COUNT($AN931:$BE931))/2),1)+CM$7&lt;1,-FLOOR(((18-COUNT($AN931:$BE931))/2),1)+CM$7&gt;COUNT($AN931:$BE931)),"",LARGE($AN931:$BE931,-FLOOR(((18-COUNT($AN931:$BE931))/2),1)+CM$7)))</f>
        <v>0</v>
      </c>
      <c r="CN931" s="1373">
        <f t="shared" ref="CN931:CN960" si="3166">IF($CH$4=$CD$4,IF(OR(-FLOOR(((18-COUNT($B931:$S931))/2),1)+CN$7&lt;1,-FLOOR(((18-COUNT($B931:$S931))/2),1)+CN$7&gt;COUNT($B931:$S931)),"",LARGE($B931:$S931,-FLOOR(((18-COUNT($B931:$S931))/2),1)+CN$7)),IF(OR(-FLOOR(((18-COUNT($AN931:$BE931))/2),1)+CN$7&lt;1,-FLOOR(((18-COUNT($AN931:$BE931))/2),1)+CN$7&gt;COUNT($AN931:$BE931)),"",LARGE($AN931:$BE931,-FLOOR(((18-COUNT($AN931:$BE931))/2),1)+CN$7)))</f>
        <v>0</v>
      </c>
      <c r="CO931" s="1374">
        <f t="shared" ref="CO931:CO960" si="3167">IF($CH$4=$CD$4,IF(OR(-FLOOR(((18-COUNT($B931:$S931))/2),1)+CO$7&lt;1,-FLOOR(((18-COUNT($B931:$S931))/2),1)+CO$7&gt;COUNT($B931:$S931)),"",LARGE($B931:$S931,-FLOOR(((18-COUNT($B931:$S931))/2),1)+CO$7)),IF(OR(-FLOOR(((18-COUNT($AN931:$BE931))/2),1)+CO$7&lt;1,-FLOOR(((18-COUNT($AN931:$BE931))/2),1)+CO$7&gt;COUNT($AN931:$BE931)),"",LARGE($AN931:$BE931,-FLOOR(((18-COUNT($AN931:$BE931))/2),1)+CO$7)))</f>
        <v>0</v>
      </c>
      <c r="CP931" s="1374">
        <f t="shared" ref="CP931:CP960" si="3168">IF($CH$4=$CD$4,IF(OR(-FLOOR(((18-COUNT($B931:$S931))/2),1)+CP$7&lt;1,-FLOOR(((18-COUNT($B931:$S931))/2),1)+CP$7&gt;COUNT($B931:$S931)),"",LARGE($B931:$S931,-FLOOR(((18-COUNT($B931:$S931))/2),1)+CP$7)),IF(OR(-FLOOR(((18-COUNT($AN931:$BE931))/2),1)+CP$7&lt;1,-FLOOR(((18-COUNT($AN931:$BE931))/2),1)+CP$7&gt;COUNT($AN931:$BE931)),"",LARGE($AN931:$BE931,-FLOOR(((18-COUNT($AN931:$BE931))/2),1)+CP$7)))</f>
        <v>0</v>
      </c>
      <c r="CQ931" s="1374">
        <f t="shared" ref="CQ931:CQ960" si="3169">IF($CH$4=$CD$4,IF(OR(-FLOOR(((18-COUNT($B931:$S931))/2),1)+CQ$7&lt;1,-FLOOR(((18-COUNT($B931:$S931))/2),1)+CQ$7&gt;COUNT($B931:$S931)),"",LARGE($B931:$S931,-FLOOR(((18-COUNT($B931:$S931))/2),1)+CQ$7)),IF(OR(-FLOOR(((18-COUNT($AN931:$BE931))/2),1)+CQ$7&lt;1,-FLOOR(((18-COUNT($AN931:$BE931))/2),1)+CQ$7&gt;COUNT($AN931:$BE931)),"",LARGE($AN931:$BE931,-FLOOR(((18-COUNT($AN931:$BE931))/2),1)+CQ$7)))</f>
        <v>0</v>
      </c>
      <c r="CR931" s="1374">
        <f t="shared" ref="CR931:CR960" si="3170">IF($CH$4=$CD$4,IF(OR(-FLOOR(((18-COUNT($B931:$S931))/2),1)+CR$7&lt;1,-FLOOR(((18-COUNT($B931:$S931))/2),1)+CR$7&gt;COUNT($B931:$S931)),"",LARGE($B931:$S931,-FLOOR(((18-COUNT($B931:$S931))/2),1)+CR$7)),IF(OR(-FLOOR(((18-COUNT($AN931:$BE931))/2),1)+CR$7&lt;1,-FLOOR(((18-COUNT($AN931:$BE931))/2),1)+CR$7&gt;COUNT($AN931:$BE931)),"",LARGE($AN931:$BE931,-FLOOR(((18-COUNT($AN931:$BE931))/2),1)+CR$7)))</f>
        <v>0</v>
      </c>
      <c r="CS931" s="1373">
        <f t="shared" ref="CS931:CS960" si="3171">IF($CH$4=$CD$4,IF(OR(-FLOOR(((18-COUNT($B931:$S931))/2),1)+CS$7&lt;1,-FLOOR(((18-COUNT($B931:$S931))/2),1)+CS$7&gt;COUNT($B931:$S931)),"",LARGE($B931:$S931,-FLOOR(((18-COUNT($B931:$S931))/2),1)+CS$7)),IF(OR(-FLOOR(((18-COUNT($AN931:$BE931))/2),1)+CS$7&lt;1,-FLOOR(((18-COUNT($AN931:$BE931))/2),1)+CS$7&gt;COUNT($AN931:$BE931)),"",LARGE($AN931:$BE931,-FLOOR(((18-COUNT($AN931:$BE931))/2),1)+CS$7)))</f>
        <v>0</v>
      </c>
      <c r="CT931" s="1373">
        <f t="shared" ref="CT931:CT960" si="3172">IF($CH$4=$CD$4,IF(OR(-FLOOR(((18-COUNT($B931:$S931))/2),1)+CT$7&lt;1,-FLOOR(((18-COUNT($B931:$S931))/2),1)+CT$7&gt;COUNT($B931:$S931)),"",LARGE($B931:$S931,-FLOOR(((18-COUNT($B931:$S931))/2),1)+CT$7)),IF(OR(-FLOOR(((18-COUNT($AN931:$BE931))/2),1)+CT$7&lt;1,-FLOOR(((18-COUNT($AN931:$BE931))/2),1)+CT$7&gt;COUNT($AN931:$BE931)),"",LARGE($AN931:$BE931,-FLOOR(((18-COUNT($AN931:$BE931))/2),1)+CT$7)))</f>
        <v>0</v>
      </c>
      <c r="CU931" s="1373">
        <f t="shared" ref="CU931:CU960" si="3173">IF($CH$4=$CD$4,IF(OR(-FLOOR(((18-COUNT($B931:$S931))/2),1)+CU$7&lt;1,-FLOOR(((18-COUNT($B931:$S931))/2),1)+CU$7&gt;COUNT($B931:$S931)),"",LARGE($B931:$S931,-FLOOR(((18-COUNT($B931:$S931))/2),1)+CU$7)),IF(OR(-FLOOR(((18-COUNT($AN931:$BE931))/2),1)+CU$7&lt;1,-FLOOR(((18-COUNT($AN931:$BE931))/2),1)+CU$7&gt;COUNT($AN931:$BE931)),"",LARGE($AN931:$BE931,-FLOOR(((18-COUNT($AN931:$BE931))/2),1)+CU$7)))</f>
        <v>0</v>
      </c>
      <c r="CV931" s="1373">
        <f t="shared" ref="CV931:CV960" si="3174">IF($CH$4=$CD$4,IF(OR(-FLOOR(((18-COUNT($B931:$S931))/2),1)+CV$7&lt;1,-FLOOR(((18-COUNT($B931:$S931))/2),1)+CV$7&gt;COUNT($B931:$S931)),"",LARGE($B931:$S931,-FLOOR(((18-COUNT($B931:$S931))/2),1)+CV$7)),IF(OR(-FLOOR(((18-COUNT($AN931:$BE931))/2),1)+CV$7&lt;1,-FLOOR(((18-COUNT($AN931:$BE931))/2),1)+CV$7&gt;COUNT($AN931:$BE931)),"",LARGE($AN931:$BE931,-FLOOR(((18-COUNT($AN931:$BE931))/2),1)+CV$7)))</f>
        <v>0</v>
      </c>
      <c r="CW931" s="1373">
        <f t="shared" ref="CW931:CW960" si="3175">IF($CH$4=$CD$4,IF(OR(-FLOOR(((18-COUNT($B931:$S931))/2),1)+CW$7&lt;1,-FLOOR(((18-COUNT($B931:$S931))/2),1)+CW$7&gt;COUNT($B931:$S931)),"",LARGE($B931:$S931,-FLOOR(((18-COUNT($B931:$S931))/2),1)+CW$7)),IF(OR(-FLOOR(((18-COUNT($AN931:$BE931))/2),1)+CW$7&lt;1,-FLOOR(((18-COUNT($AN931:$BE931))/2),1)+CW$7&gt;COUNT($AN931:$BE931)),"",LARGE($AN931:$BE931,-FLOOR(((18-COUNT($AN931:$BE931))/2),1)+CW$7)))</f>
        <v>0</v>
      </c>
      <c r="CX931" s="1372">
        <f t="shared" ref="CX931:CX960" si="3176">IF($CH$4=$CD$4,IF(OR(-FLOOR(((18-COUNT($B931:$S931))/2),1)+CX$7&lt;1,-FLOOR(((18-COUNT($B931:$S931))/2),1)+CX$7&gt;COUNT($B931:$S931)),"",LARGE($B931:$S931,-FLOOR(((18-COUNT($B931:$S931))/2),1)+CX$7)),IF(OR(-FLOOR(((18-COUNT($AN931:$BE931))/2),1)+CX$7&lt;1,-FLOOR(((18-COUNT($AN931:$BE931))/2),1)+CX$7&gt;COUNT($AN931:$BE931)),"",LARGE($AN931:$BE931,-FLOOR(((18-COUNT($AN931:$BE931))/2),1)+CX$7)))</f>
        <v>0</v>
      </c>
      <c r="CY931" s="1375">
        <f t="shared" ref="CY931:CY960" si="3177">IF($CH$4=$CD$4,IF(OR(-FLOOR(((18-COUNT($B931:$S931))/2),1)+CY$7&lt;1,-FLOOR(((18-COUNT($B931:$S931))/2),1)+CY$7&gt;COUNT($B931:$S931)),"",LARGE($B931:$S931,-FLOOR(((18-COUNT($B931:$S931))/2),1)+CY$7)),IF(OR(-FLOOR(((18-COUNT($AN931:$BE931))/2),1)+CY$7&lt;1,-FLOOR(((18-COUNT($AN931:$BE931))/2),1)+CY$7&gt;COUNT($AN931:$BE931)),"",LARGE($AN931:$BE931,-FLOOR(((18-COUNT($AN931:$BE931))/2),1)+CY$7)))</f>
        <v>0</v>
      </c>
      <c r="CZ931" s="532">
        <f t="shared" ref="CZ931:CZ960" si="3178">IF($CH$4=$CD$4,IF(OR(-FLOOR(((18-COUNT($U931:$AL931))/2),1)+CZ$7&lt;1,-FLOOR(((18-COUNT($U931:$AL931))/2),1)+CZ$7&gt;COUNT($U931:$AL931)),"",LARGE($U931:$AL931,-FLOOR(((18-COUNT($U931:$AL931))/2),1)+CZ$7)),IF(OR(-FLOOR(((18-COUNT($BG931:$BX931))/2),1)+CZ$7&lt;1,-FLOOR(((18-COUNT($BG931:$BX931))/2),1)+CZ$7&gt;COUNT($BG931:$BX931)),"",LARGE($BG931:$BX931,-FLOOR(((18-COUNT($BG931:$BX931))/2),1)+CZ$7)))</f>
        <v>0</v>
      </c>
      <c r="DA931" s="533">
        <f t="shared" ref="DA931:DA960" si="3179">IF($CH$4=$CD$4,IF(OR(-FLOOR(((18-COUNT($U931:$AL931))/2),1)+DA$7&lt;1,-FLOOR(((18-COUNT($U931:$AL931))/2),1)+DA$7&gt;COUNT($U931:$AL931)),"",LARGE($U931:$AL931,-FLOOR(((18-COUNT($U931:$AL931))/2),1)+DA$7)),IF(OR(-FLOOR(((18-COUNT($BG931:$BX931))/2),1)+DA$7&lt;1,-FLOOR(((18-COUNT($BG931:$BX931))/2),1)+DA$7&gt;COUNT($BG931:$BX931)),"",LARGE($BG931:$BX931,-FLOOR(((18-COUNT($BG931:$BX931))/2),1)+DA$7)))</f>
        <v>0</v>
      </c>
      <c r="DB931" s="534">
        <f t="shared" ref="DB931:DB960" si="3180">IF($CH$4=$CD$4,IF(OR(-FLOOR(((18-COUNT($U931:$AL931))/2),1)+DB$7&lt;1,-FLOOR(((18-COUNT($U931:$AL931))/2),1)+DB$7&gt;COUNT($U931:$AL931)),"",LARGE($U931:$AL931,-FLOOR(((18-COUNT($U931:$AL931))/2),1)+DB$7)),IF(OR(-FLOOR(((18-COUNT($BG931:$BX931))/2),1)+DB$7&lt;1,-FLOOR(((18-COUNT($BG931:$BX931))/2),1)+DB$7&gt;COUNT($BG931:$BX931)),"",LARGE($BG931:$BX931,-FLOOR(((18-COUNT($BG931:$BX931))/2),1)+DB$7)))</f>
        <v>0</v>
      </c>
      <c r="DC931" s="534">
        <f t="shared" ref="DC931:DC960" si="3181">IF($CH$4=$CD$4,IF(OR(-FLOOR(((18-COUNT($U931:$AL931))/2),1)+DC$7&lt;1,-FLOOR(((18-COUNT($U931:$AL931))/2),1)+DC$7&gt;COUNT($U931:$AL931)),"",LARGE($U931:$AL931,-FLOOR(((18-COUNT($U931:$AL931))/2),1)+DC$7)),IF(OR(-FLOOR(((18-COUNT($BG931:$BX931))/2),1)+DC$7&lt;1,-FLOOR(((18-COUNT($BG931:$BX931))/2),1)+DC$7&gt;COUNT($BG931:$BX931)),"",LARGE($BG931:$BX931,-FLOOR(((18-COUNT($BG931:$BX931))/2),1)+DC$7)))</f>
        <v>0</v>
      </c>
      <c r="DD931" s="534">
        <f t="shared" ref="DD931:DD960" si="3182">IF($CH$4=$CD$4,IF(OR(-FLOOR(((18-COUNT($U931:$AL931))/2),1)+DD$7&lt;1,-FLOOR(((18-COUNT($U931:$AL931))/2),1)+DD$7&gt;COUNT($U931:$AL931)),"",LARGE($U931:$AL931,-FLOOR(((18-COUNT($U931:$AL931))/2),1)+DD$7)),IF(OR(-FLOOR(((18-COUNT($BG931:$BX931))/2),1)+DD$7&lt;1,-FLOOR(((18-COUNT($BG931:$BX931))/2),1)+DD$7&gt;COUNT($BG931:$BX931)),"",LARGE($BG931:$BX931,-FLOOR(((18-COUNT($BG931:$BX931))/2),1)+DD$7)))</f>
        <v>0</v>
      </c>
      <c r="DE931" s="534">
        <f t="shared" ref="DE931:DE960" si="3183">IF($CH$4=$CD$4,IF(OR(-FLOOR(((18-COUNT($U931:$AL931))/2),1)+DE$7&lt;1,-FLOOR(((18-COUNT($U931:$AL931))/2),1)+DE$7&gt;COUNT($U931:$AL931)),"",LARGE($U931:$AL931,-FLOOR(((18-COUNT($U931:$AL931))/2),1)+DE$7)),IF(OR(-FLOOR(((18-COUNT($BG931:$BX931))/2),1)+DE$7&lt;1,-FLOOR(((18-COUNT($BG931:$BX931))/2),1)+DE$7&gt;COUNT($BG931:$BX931)),"",LARGE($BG931:$BX931,-FLOOR(((18-COUNT($BG931:$BX931))/2),1)+DE$7)))</f>
        <v>0</v>
      </c>
      <c r="DF931" s="534">
        <f t="shared" ref="DF931:DF960" si="3184">IF($CH$4=$CD$4,IF(OR(-FLOOR(((18-COUNT($U931:$AL931))/2),1)+DF$7&lt;1,-FLOOR(((18-COUNT($U931:$AL931))/2),1)+DF$7&gt;COUNT($U931:$AL931)),"",LARGE($U931:$AL931,-FLOOR(((18-COUNT($U931:$AL931))/2),1)+DF$7)),IF(OR(-FLOOR(((18-COUNT($BG931:$BX931))/2),1)+DF$7&lt;1,-FLOOR(((18-COUNT($BG931:$BX931))/2),1)+DF$7&gt;COUNT($BG931:$BX931)),"",LARGE($BG931:$BX931,-FLOOR(((18-COUNT($BG931:$BX931))/2),1)+DF$7)))</f>
        <v>0</v>
      </c>
      <c r="DG931" s="535">
        <f t="shared" ref="DG931:DG960" si="3185">IF($CH$4=$CD$4,IF(OR(-FLOOR(((18-COUNT($U931:$AL931))/2),1)+DG$7&lt;1,-FLOOR(((18-COUNT($U931:$AL931))/2),1)+DG$7&gt;COUNT($U931:$AL931)),"",LARGE($U931:$AL931,-FLOOR(((18-COUNT($U931:$AL931))/2),1)+DG$7)),IF(OR(-FLOOR(((18-COUNT($BG931:$BX931))/2),1)+DG$7&lt;1,-FLOOR(((18-COUNT($BG931:$BX931))/2),1)+DG$7&gt;COUNT($BG931:$BX931)),"",LARGE($BG931:$BX931,-FLOOR(((18-COUNT($BG931:$BX931))/2),1)+DG$7)))</f>
        <v>0</v>
      </c>
      <c r="DH931" s="535">
        <f t="shared" ref="DH931:DH960" si="3186">IF($CH$4=$CD$4,IF(OR(-FLOOR(((18-COUNT($U931:$AL931))/2),1)+DH$7&lt;1,-FLOOR(((18-COUNT($U931:$AL931))/2),1)+DH$7&gt;COUNT($U931:$AL931)),"",LARGE($U931:$AL931,-FLOOR(((18-COUNT($U931:$AL931))/2),1)+DH$7)),IF(OR(-FLOOR(((18-COUNT($BG931:$BX931))/2),1)+DH$7&lt;1,-FLOOR(((18-COUNT($BG931:$BX931))/2),1)+DH$7&gt;COUNT($BG931:$BX931)),"",LARGE($BG931:$BX931,-FLOOR(((18-COUNT($BG931:$BX931))/2),1)+DH$7)))</f>
        <v>0</v>
      </c>
      <c r="DI931" s="535">
        <f t="shared" ref="DI931:DI960" si="3187">IF($CH$4=$CD$4,IF(OR(-FLOOR(((18-COUNT($U931:$AL931))/2),1)+DI$7&lt;1,-FLOOR(((18-COUNT($U931:$AL931))/2),1)+DI$7&gt;COUNT($U931:$AL931)),"",LARGE($U931:$AL931,-FLOOR(((18-COUNT($U931:$AL931))/2),1)+DI$7)),IF(OR(-FLOOR(((18-COUNT($BG931:$BX931))/2),1)+DI$7&lt;1,-FLOOR(((18-COUNT($BG931:$BX931))/2),1)+DI$7&gt;COUNT($BG931:$BX931)),"",LARGE($BG931:$BX931,-FLOOR(((18-COUNT($BG931:$BX931))/2),1)+DI$7)))</f>
        <v>0</v>
      </c>
      <c r="DJ931" s="535">
        <f t="shared" ref="DJ931:DJ960" si="3188">IF($CH$4=$CD$4,IF(OR(-FLOOR(((18-COUNT($U931:$AL931))/2),1)+DJ$7&lt;1,-FLOOR(((18-COUNT($U931:$AL931))/2),1)+DJ$7&gt;COUNT($U931:$AL931)),"",LARGE($U931:$AL931,-FLOOR(((18-COUNT($U931:$AL931))/2),1)+DJ$7)),IF(OR(-FLOOR(((18-COUNT($BG931:$BX931))/2),1)+DJ$7&lt;1,-FLOOR(((18-COUNT($BG931:$BX931))/2),1)+DJ$7&gt;COUNT($BG931:$BX931)),"",LARGE($BG931:$BX931,-FLOOR(((18-COUNT($BG931:$BX931))/2),1)+DJ$7)))</f>
        <v>0</v>
      </c>
      <c r="DK931" s="534">
        <f t="shared" ref="DK931:DK960" si="3189">IF($CH$4=$CD$4,IF(OR(-FLOOR(((18-COUNT($U931:$AL931))/2),1)+DK$7&lt;1,-FLOOR(((18-COUNT($U931:$AL931))/2),1)+DK$7&gt;COUNT($U931:$AL931)),"",LARGE($U931:$AL931,-FLOOR(((18-COUNT($U931:$AL931))/2),1)+DK$7)),IF(OR(-FLOOR(((18-COUNT($BG931:$BX931))/2),1)+DK$7&lt;1,-FLOOR(((18-COUNT($BG931:$BX931))/2),1)+DK$7&gt;COUNT($BG931:$BX931)),"",LARGE($BG931:$BX931,-FLOOR(((18-COUNT($BG931:$BX931))/2),1)+DK$7)))</f>
        <v>0</v>
      </c>
      <c r="DL931" s="534">
        <f t="shared" ref="DL931:DL960" si="3190">IF($CH$4=$CD$4,IF(OR(-FLOOR(((18-COUNT($U931:$AL931))/2),1)+DL$7&lt;1,-FLOOR(((18-COUNT($U931:$AL931))/2),1)+DL$7&gt;COUNT($U931:$AL931)),"",LARGE($U931:$AL931,-FLOOR(((18-COUNT($U931:$AL931))/2),1)+DL$7)),IF(OR(-FLOOR(((18-COUNT($BG931:$BX931))/2),1)+DL$7&lt;1,-FLOOR(((18-COUNT($BG931:$BX931))/2),1)+DL$7&gt;COUNT($BG931:$BX931)),"",LARGE($BG931:$BX931,-FLOOR(((18-COUNT($BG931:$BX931))/2),1)+DL$7)))</f>
        <v>0</v>
      </c>
      <c r="DM931" s="534">
        <f t="shared" ref="DM931:DM960" si="3191">IF($CH$4=$CD$4,IF(OR(-FLOOR(((18-COUNT($U931:$AL931))/2),1)+DM$7&lt;1,-FLOOR(((18-COUNT($U931:$AL931))/2),1)+DM$7&gt;COUNT($U931:$AL931)),"",LARGE($U931:$AL931,-FLOOR(((18-COUNT($U931:$AL931))/2),1)+DM$7)),IF(OR(-FLOOR(((18-COUNT($BG931:$BX931))/2),1)+DM$7&lt;1,-FLOOR(((18-COUNT($BG931:$BX931))/2),1)+DM$7&gt;COUNT($BG931:$BX931)),"",LARGE($BG931:$BX931,-FLOOR(((18-COUNT($BG931:$BX931))/2),1)+DM$7)))</f>
        <v>0</v>
      </c>
      <c r="DN931" s="534">
        <f t="shared" ref="DN931:DN960" si="3192">IF($CH$4=$CD$4,IF(OR(-FLOOR(((18-COUNT($U931:$AL931))/2),1)+DN$7&lt;1,-FLOOR(((18-COUNT($U931:$AL931))/2),1)+DN$7&gt;COUNT($U931:$AL931)),"",LARGE($U931:$AL931,-FLOOR(((18-COUNT($U931:$AL931))/2),1)+DN$7)),IF(OR(-FLOOR(((18-COUNT($BG931:$BX931))/2),1)+DN$7&lt;1,-FLOOR(((18-COUNT($BG931:$BX931))/2),1)+DN$7&gt;COUNT($BG931:$BX931)),"",LARGE($BG931:$BX931,-FLOOR(((18-COUNT($BG931:$BX931))/2),1)+DN$7)))</f>
        <v>0</v>
      </c>
      <c r="DO931" s="534">
        <f t="shared" ref="DO931:DO960" si="3193">IF($CH$4=$CD$4,IF(OR(-FLOOR(((18-COUNT($U931:$AL931))/2),1)+DO$7&lt;1,-FLOOR(((18-COUNT($U931:$AL931))/2),1)+DO$7&gt;COUNT($U931:$AL931)),"",LARGE($U931:$AL931,-FLOOR(((18-COUNT($U931:$AL931))/2),1)+DO$7)),IF(OR(-FLOOR(((18-COUNT($BG931:$BX931))/2),1)+DO$7&lt;1,-FLOOR(((18-COUNT($BG931:$BX931))/2),1)+DO$7&gt;COUNT($BG931:$BX931)),"",LARGE($BG931:$BX931,-FLOOR(((18-COUNT($BG931:$BX931))/2),1)+DO$7)))</f>
        <v>0</v>
      </c>
      <c r="DP931" s="533">
        <f t="shared" ref="DP931:DP960" si="3194">IF($CH$4=$CD$4,IF(OR(-FLOOR(((18-COUNT($U931:$AL931))/2),1)+DP$7&lt;1,-FLOOR(((18-COUNT($U931:$AL931))/2),1)+DP$7&gt;COUNT($U931:$AL931)),"",LARGE($U931:$AL931,-FLOOR(((18-COUNT($U931:$AL931))/2),1)+DP$7)),IF(OR(-FLOOR(((18-COUNT($BG931:$BX931))/2),1)+DP$7&lt;1,-FLOOR(((18-COUNT($BG931:$BX931))/2),1)+DP$7&gt;COUNT($BG931:$BX931)),"",LARGE($BG931:$BX931,-FLOOR(((18-COUNT($BG931:$BX931))/2),1)+DP$7)))</f>
        <v>0</v>
      </c>
      <c r="DQ931" s="532">
        <f t="shared" ref="DQ931:DQ960" si="3195">IF($CH$4=$CD$4,IF(OR(-FLOOR(((18-COUNT($U931:$AL931))/2),1)+DQ$7&lt;1,-FLOOR(((18-COUNT($U931:$AL931))/2),1)+DQ$7&gt;COUNT($U931:$AL931)),"",LARGE($U931:$AL931,-FLOOR(((18-COUNT($U931:$AL931))/2),1)+DQ$7)),IF(OR(-FLOOR(((18-COUNT($BG931:$BX931))/2),1)+DQ$7&lt;1,-FLOOR(((18-COUNT($BG931:$BX931))/2),1)+DQ$7&gt;COUNT($BG931:$BX931)),"",LARGE($BG931:$BX931,-FLOOR(((18-COUNT($BG931:$BX931))/2),1)+DQ$7)))</f>
        <v>0</v>
      </c>
      <c r="DR931" s="753">
        <f t="shared" ref="DR931:DR960" si="3196">COUNT(B931:S931)</f>
        <v>18</v>
      </c>
      <c r="DS931" s="111">
        <f t="shared" ref="DS931:DS960" si="3197">COUNT(U931:AL931)</f>
        <v>18</v>
      </c>
      <c r="DT931" s="111">
        <f t="shared" ref="DT931:DT960" si="3198">COUNT(AN931:BE931)</f>
        <v>18</v>
      </c>
      <c r="DU931" s="111">
        <f t="shared" ref="DU931:DU960" si="3199">COUNT(BG931:BX931)</f>
        <v>18</v>
      </c>
      <c r="DV931" s="602"/>
      <c r="DW931" s="719"/>
      <c r="DX931" s="719"/>
      <c r="DY931" s="719"/>
      <c r="DZ931" s="719"/>
      <c r="EA931" s="719"/>
      <c r="EB931" s="719"/>
      <c r="EC931" s="719"/>
      <c r="ED931" s="917"/>
      <c r="EE931" s="603"/>
    </row>
    <row r="932" spans="1:135" s="604" customFormat="1" ht="15.75" customHeight="1">
      <c r="A932" s="718" t="str">
        <f>A237</f>
        <v>Maize: kg produced</v>
      </c>
      <c r="B932" s="896">
        <f t="shared" ref="B932:S932" si="3200">SUM(B241)</f>
        <v>0</v>
      </c>
      <c r="C932" s="896">
        <f t="shared" si="3200"/>
        <v>0</v>
      </c>
      <c r="D932" s="896">
        <f t="shared" si="3200"/>
        <v>110</v>
      </c>
      <c r="E932" s="896">
        <f t="shared" si="3200"/>
        <v>0</v>
      </c>
      <c r="F932" s="896">
        <f t="shared" si="3200"/>
        <v>0</v>
      </c>
      <c r="G932" s="896">
        <f t="shared" si="3200"/>
        <v>0</v>
      </c>
      <c r="H932" s="896">
        <f t="shared" si="3200"/>
        <v>0</v>
      </c>
      <c r="I932" s="896">
        <f t="shared" si="3200"/>
        <v>0</v>
      </c>
      <c r="J932" s="896">
        <f t="shared" si="3200"/>
        <v>0</v>
      </c>
      <c r="K932" s="896">
        <f t="shared" si="3200"/>
        <v>0</v>
      </c>
      <c r="L932" s="896">
        <f t="shared" si="3200"/>
        <v>200</v>
      </c>
      <c r="M932" s="896">
        <f t="shared" si="3200"/>
        <v>0</v>
      </c>
      <c r="N932" s="896">
        <f t="shared" si="3200"/>
        <v>0</v>
      </c>
      <c r="O932" s="896">
        <f t="shared" si="3200"/>
        <v>0</v>
      </c>
      <c r="P932" s="896">
        <f t="shared" si="3200"/>
        <v>0</v>
      </c>
      <c r="Q932" s="896">
        <f t="shared" si="3200"/>
        <v>0</v>
      </c>
      <c r="R932" s="896">
        <f t="shared" si="3200"/>
        <v>0</v>
      </c>
      <c r="S932" s="896">
        <f t="shared" si="3200"/>
        <v>0</v>
      </c>
      <c r="T932" s="895"/>
      <c r="U932" s="896">
        <f t="shared" ref="U932:AL932" si="3201">SUM(U241)</f>
        <v>0</v>
      </c>
      <c r="V932" s="896">
        <f t="shared" si="3201"/>
        <v>0</v>
      </c>
      <c r="W932" s="896">
        <f t="shared" si="3201"/>
        <v>0</v>
      </c>
      <c r="X932" s="896">
        <f t="shared" si="3201"/>
        <v>0</v>
      </c>
      <c r="Y932" s="896">
        <f t="shared" si="3201"/>
        <v>0</v>
      </c>
      <c r="Z932" s="896">
        <f t="shared" si="3201"/>
        <v>0</v>
      </c>
      <c r="AA932" s="896">
        <f t="shared" si="3201"/>
        <v>0</v>
      </c>
      <c r="AB932" s="896">
        <f t="shared" si="3201"/>
        <v>0</v>
      </c>
      <c r="AC932" s="896">
        <f t="shared" si="3201"/>
        <v>0</v>
      </c>
      <c r="AD932" s="896">
        <f t="shared" si="3201"/>
        <v>0</v>
      </c>
      <c r="AE932" s="896">
        <f t="shared" si="3201"/>
        <v>0</v>
      </c>
      <c r="AF932" s="896">
        <f t="shared" si="3201"/>
        <v>0</v>
      </c>
      <c r="AG932" s="896">
        <f t="shared" si="3201"/>
        <v>0</v>
      </c>
      <c r="AH932" s="896">
        <f t="shared" si="3201"/>
        <v>0</v>
      </c>
      <c r="AI932" s="896">
        <f t="shared" si="3201"/>
        <v>0</v>
      </c>
      <c r="AJ932" s="896">
        <f t="shared" si="3201"/>
        <v>0</v>
      </c>
      <c r="AK932" s="896">
        <f t="shared" si="3201"/>
        <v>0</v>
      </c>
      <c r="AL932" s="896">
        <f t="shared" si="3201"/>
        <v>0</v>
      </c>
      <c r="AM932" s="895"/>
      <c r="AN932" s="896">
        <f t="shared" ref="AN932:BE932" si="3202">SUM(AN241)</f>
        <v>0</v>
      </c>
      <c r="AO932" s="896">
        <f t="shared" si="3202"/>
        <v>0</v>
      </c>
      <c r="AP932" s="896">
        <f t="shared" si="3202"/>
        <v>119</v>
      </c>
      <c r="AQ932" s="896">
        <f t="shared" si="3202"/>
        <v>0</v>
      </c>
      <c r="AR932" s="896">
        <f t="shared" si="3202"/>
        <v>0</v>
      </c>
      <c r="AS932" s="896">
        <f t="shared" si="3202"/>
        <v>0</v>
      </c>
      <c r="AT932" s="896">
        <f t="shared" si="3202"/>
        <v>0</v>
      </c>
      <c r="AU932" s="896">
        <f t="shared" si="3202"/>
        <v>0</v>
      </c>
      <c r="AV932" s="896">
        <f t="shared" si="3202"/>
        <v>0</v>
      </c>
      <c r="AW932" s="896">
        <f t="shared" si="3202"/>
        <v>0</v>
      </c>
      <c r="AX932" s="896">
        <f t="shared" si="3202"/>
        <v>0</v>
      </c>
      <c r="AY932" s="896">
        <f t="shared" si="3202"/>
        <v>0</v>
      </c>
      <c r="AZ932" s="896">
        <f t="shared" si="3202"/>
        <v>0</v>
      </c>
      <c r="BA932" s="896">
        <f t="shared" si="3202"/>
        <v>0</v>
      </c>
      <c r="BB932" s="896">
        <f t="shared" si="3202"/>
        <v>0</v>
      </c>
      <c r="BC932" s="896">
        <f t="shared" si="3202"/>
        <v>0</v>
      </c>
      <c r="BD932" s="896">
        <f t="shared" si="3202"/>
        <v>0</v>
      </c>
      <c r="BE932" s="896">
        <f t="shared" si="3202"/>
        <v>0</v>
      </c>
      <c r="BF932" s="895"/>
      <c r="BG932" s="896">
        <f t="shared" ref="BG932:BX932" si="3203">SUM(BG241)</f>
        <v>780</v>
      </c>
      <c r="BH932" s="896">
        <f t="shared" si="3203"/>
        <v>225</v>
      </c>
      <c r="BI932" s="896">
        <f t="shared" si="3203"/>
        <v>0</v>
      </c>
      <c r="BJ932" s="896">
        <f t="shared" si="3203"/>
        <v>0</v>
      </c>
      <c r="BK932" s="896">
        <f t="shared" si="3203"/>
        <v>0</v>
      </c>
      <c r="BL932" s="896">
        <f t="shared" si="3203"/>
        <v>0</v>
      </c>
      <c r="BM932" s="896">
        <f t="shared" si="3203"/>
        <v>2240</v>
      </c>
      <c r="BN932" s="896">
        <f t="shared" si="3203"/>
        <v>0</v>
      </c>
      <c r="BO932" s="896">
        <f t="shared" si="3203"/>
        <v>0</v>
      </c>
      <c r="BP932" s="896">
        <f t="shared" si="3203"/>
        <v>2000</v>
      </c>
      <c r="BQ932" s="896">
        <f t="shared" si="3203"/>
        <v>1620</v>
      </c>
      <c r="BR932" s="896">
        <f t="shared" si="3203"/>
        <v>0</v>
      </c>
      <c r="BS932" s="896">
        <f t="shared" si="3203"/>
        <v>0</v>
      </c>
      <c r="BT932" s="896">
        <f t="shared" si="3203"/>
        <v>0</v>
      </c>
      <c r="BU932" s="896">
        <f t="shared" si="3203"/>
        <v>0</v>
      </c>
      <c r="BV932" s="896">
        <f t="shared" si="3203"/>
        <v>0</v>
      </c>
      <c r="BW932" s="896">
        <f t="shared" si="3203"/>
        <v>0</v>
      </c>
      <c r="BX932" s="896">
        <f t="shared" si="3203"/>
        <v>0</v>
      </c>
      <c r="BY932" s="895"/>
      <c r="BZ932" s="896">
        <f>SUM(BZ241)</f>
        <v>0</v>
      </c>
      <c r="CA932" s="896">
        <f>SUM(CA241)</f>
        <v>0</v>
      </c>
      <c r="CB932" s="896">
        <f>SUM(CB241)</f>
        <v>0</v>
      </c>
      <c r="CC932" s="896">
        <f>SUM(CC241)</f>
        <v>900</v>
      </c>
      <c r="CD932" s="698">
        <f t="shared" si="3156"/>
        <v>6.875</v>
      </c>
      <c r="CE932" s="698">
        <f t="shared" si="3157"/>
        <v>0</v>
      </c>
      <c r="CF932" s="698">
        <f t="shared" si="3158"/>
        <v>0</v>
      </c>
      <c r="CG932" s="698">
        <f t="shared" si="3159"/>
        <v>289.0625</v>
      </c>
      <c r="CH932" s="1371">
        <f t="shared" si="3160"/>
        <v>0</v>
      </c>
      <c r="CI932" s="1372">
        <f t="shared" si="3161"/>
        <v>0</v>
      </c>
      <c r="CJ932" s="1373">
        <f t="shared" si="3162"/>
        <v>0</v>
      </c>
      <c r="CK932" s="1373">
        <f t="shared" si="3163"/>
        <v>0</v>
      </c>
      <c r="CL932" s="1373">
        <f t="shared" si="3164"/>
        <v>0</v>
      </c>
      <c r="CM932" s="1373">
        <f t="shared" si="3165"/>
        <v>0</v>
      </c>
      <c r="CN932" s="1373">
        <f t="shared" si="3166"/>
        <v>0</v>
      </c>
      <c r="CO932" s="1374">
        <f t="shared" si="3167"/>
        <v>0</v>
      </c>
      <c r="CP932" s="1374">
        <f t="shared" si="3168"/>
        <v>0</v>
      </c>
      <c r="CQ932" s="1374">
        <f t="shared" si="3169"/>
        <v>0</v>
      </c>
      <c r="CR932" s="1374">
        <f t="shared" si="3170"/>
        <v>0</v>
      </c>
      <c r="CS932" s="1373">
        <f t="shared" si="3171"/>
        <v>0</v>
      </c>
      <c r="CT932" s="1373">
        <f t="shared" si="3172"/>
        <v>0</v>
      </c>
      <c r="CU932" s="1373">
        <f t="shared" si="3173"/>
        <v>0</v>
      </c>
      <c r="CV932" s="1373">
        <f t="shared" si="3174"/>
        <v>0</v>
      </c>
      <c r="CW932" s="1373">
        <f t="shared" si="3175"/>
        <v>0</v>
      </c>
      <c r="CX932" s="1372">
        <f t="shared" si="3176"/>
        <v>110</v>
      </c>
      <c r="CY932" s="1375">
        <f t="shared" si="3177"/>
        <v>200</v>
      </c>
      <c r="CZ932" s="532">
        <f t="shared" si="3178"/>
        <v>0</v>
      </c>
      <c r="DA932" s="533">
        <f t="shared" si="3179"/>
        <v>0</v>
      </c>
      <c r="DB932" s="534">
        <f t="shared" si="3180"/>
        <v>0</v>
      </c>
      <c r="DC932" s="534">
        <f t="shared" si="3181"/>
        <v>0</v>
      </c>
      <c r="DD932" s="534">
        <f t="shared" si="3182"/>
        <v>0</v>
      </c>
      <c r="DE932" s="534">
        <f t="shared" si="3183"/>
        <v>0</v>
      </c>
      <c r="DF932" s="534">
        <f t="shared" si="3184"/>
        <v>0</v>
      </c>
      <c r="DG932" s="535">
        <f t="shared" si="3185"/>
        <v>0</v>
      </c>
      <c r="DH932" s="535">
        <f t="shared" si="3186"/>
        <v>0</v>
      </c>
      <c r="DI932" s="535">
        <f t="shared" si="3187"/>
        <v>0</v>
      </c>
      <c r="DJ932" s="535">
        <f t="shared" si="3188"/>
        <v>0</v>
      </c>
      <c r="DK932" s="534">
        <f t="shared" si="3189"/>
        <v>0</v>
      </c>
      <c r="DL932" s="534">
        <f t="shared" si="3190"/>
        <v>0</v>
      </c>
      <c r="DM932" s="534">
        <f t="shared" si="3191"/>
        <v>0</v>
      </c>
      <c r="DN932" s="534">
        <f t="shared" si="3192"/>
        <v>0</v>
      </c>
      <c r="DO932" s="534">
        <f t="shared" si="3193"/>
        <v>0</v>
      </c>
      <c r="DP932" s="533">
        <f t="shared" si="3194"/>
        <v>0</v>
      </c>
      <c r="DQ932" s="532">
        <f t="shared" si="3195"/>
        <v>0</v>
      </c>
      <c r="DR932" s="753">
        <f t="shared" si="3196"/>
        <v>18</v>
      </c>
      <c r="DS932" s="111">
        <f t="shared" si="3197"/>
        <v>18</v>
      </c>
      <c r="DT932" s="111">
        <f t="shared" si="3198"/>
        <v>18</v>
      </c>
      <c r="DU932" s="111">
        <f t="shared" si="3199"/>
        <v>18</v>
      </c>
      <c r="DV932" s="602"/>
      <c r="DW932" s="719"/>
      <c r="DX932" s="719"/>
      <c r="DY932" s="719"/>
      <c r="DZ932" s="719"/>
      <c r="EA932" s="719"/>
      <c r="EB932" s="719"/>
      <c r="EC932" s="719"/>
      <c r="ED932" s="917"/>
      <c r="EE932" s="603"/>
    </row>
    <row r="933" spans="1:135" s="604" customFormat="1" ht="15.75" customHeight="1">
      <c r="A933" s="905" t="str">
        <f>A244</f>
        <v>Sorghum: kg produced</v>
      </c>
      <c r="B933" s="896">
        <f t="shared" ref="B933:S933" si="3204">SUM(B248)</f>
        <v>0</v>
      </c>
      <c r="C933" s="896">
        <f t="shared" si="3204"/>
        <v>0</v>
      </c>
      <c r="D933" s="896">
        <f t="shared" si="3204"/>
        <v>0</v>
      </c>
      <c r="E933" s="896">
        <f t="shared" si="3204"/>
        <v>0</v>
      </c>
      <c r="F933" s="896">
        <f t="shared" si="3204"/>
        <v>8000</v>
      </c>
      <c r="G933" s="896">
        <f t="shared" si="3204"/>
        <v>0</v>
      </c>
      <c r="H933" s="896">
        <f t="shared" si="3204"/>
        <v>0</v>
      </c>
      <c r="I933" s="896">
        <f t="shared" si="3204"/>
        <v>0</v>
      </c>
      <c r="J933" s="896">
        <f t="shared" si="3204"/>
        <v>0</v>
      </c>
      <c r="K933" s="896">
        <f t="shared" si="3204"/>
        <v>0</v>
      </c>
      <c r="L933" s="896">
        <f t="shared" si="3204"/>
        <v>0</v>
      </c>
      <c r="M933" s="896">
        <f t="shared" si="3204"/>
        <v>0</v>
      </c>
      <c r="N933" s="896">
        <f t="shared" si="3204"/>
        <v>0</v>
      </c>
      <c r="O933" s="896">
        <f t="shared" si="3204"/>
        <v>0</v>
      </c>
      <c r="P933" s="896">
        <f t="shared" si="3204"/>
        <v>0</v>
      </c>
      <c r="Q933" s="896">
        <f t="shared" si="3204"/>
        <v>0</v>
      </c>
      <c r="R933" s="896">
        <f t="shared" si="3204"/>
        <v>0</v>
      </c>
      <c r="S933" s="896">
        <f t="shared" si="3204"/>
        <v>0</v>
      </c>
      <c r="T933" s="895"/>
      <c r="U933" s="896">
        <f t="shared" ref="U933:AL933" si="3205">SUM(U248)</f>
        <v>0</v>
      </c>
      <c r="V933" s="896">
        <f t="shared" si="3205"/>
        <v>0</v>
      </c>
      <c r="W933" s="896">
        <f t="shared" si="3205"/>
        <v>0</v>
      </c>
      <c r="X933" s="896">
        <f t="shared" si="3205"/>
        <v>0</v>
      </c>
      <c r="Y933" s="896">
        <f t="shared" si="3205"/>
        <v>0</v>
      </c>
      <c r="Z933" s="896">
        <f t="shared" si="3205"/>
        <v>0</v>
      </c>
      <c r="AA933" s="896">
        <f t="shared" si="3205"/>
        <v>0</v>
      </c>
      <c r="AB933" s="896">
        <f t="shared" si="3205"/>
        <v>0</v>
      </c>
      <c r="AC933" s="896">
        <f t="shared" si="3205"/>
        <v>0</v>
      </c>
      <c r="AD933" s="896">
        <f t="shared" si="3205"/>
        <v>0</v>
      </c>
      <c r="AE933" s="896">
        <f t="shared" si="3205"/>
        <v>0</v>
      </c>
      <c r="AF933" s="896">
        <f t="shared" si="3205"/>
        <v>0</v>
      </c>
      <c r="AG933" s="896">
        <f t="shared" si="3205"/>
        <v>0</v>
      </c>
      <c r="AH933" s="896">
        <f t="shared" si="3205"/>
        <v>0</v>
      </c>
      <c r="AI933" s="896">
        <f t="shared" si="3205"/>
        <v>0</v>
      </c>
      <c r="AJ933" s="896">
        <f t="shared" si="3205"/>
        <v>0</v>
      </c>
      <c r="AK933" s="896">
        <f t="shared" si="3205"/>
        <v>0</v>
      </c>
      <c r="AL933" s="896">
        <f t="shared" si="3205"/>
        <v>0</v>
      </c>
      <c r="AM933" s="895"/>
      <c r="AN933" s="896">
        <f t="shared" ref="AN933:BE933" si="3206">SUM(AN248)</f>
        <v>0</v>
      </c>
      <c r="AO933" s="896">
        <f t="shared" si="3206"/>
        <v>0</v>
      </c>
      <c r="AP933" s="896">
        <f t="shared" si="3206"/>
        <v>0</v>
      </c>
      <c r="AQ933" s="896">
        <f t="shared" si="3206"/>
        <v>0</v>
      </c>
      <c r="AR933" s="896">
        <f t="shared" si="3206"/>
        <v>0</v>
      </c>
      <c r="AS933" s="896">
        <f t="shared" si="3206"/>
        <v>0</v>
      </c>
      <c r="AT933" s="896">
        <f t="shared" si="3206"/>
        <v>0</v>
      </c>
      <c r="AU933" s="896">
        <f t="shared" si="3206"/>
        <v>0</v>
      </c>
      <c r="AV933" s="896">
        <f t="shared" si="3206"/>
        <v>0</v>
      </c>
      <c r="AW933" s="896">
        <f t="shared" si="3206"/>
        <v>0</v>
      </c>
      <c r="AX933" s="896">
        <f t="shared" si="3206"/>
        <v>0</v>
      </c>
      <c r="AY933" s="896">
        <f t="shared" si="3206"/>
        <v>0</v>
      </c>
      <c r="AZ933" s="896">
        <f t="shared" si="3206"/>
        <v>0</v>
      </c>
      <c r="BA933" s="896">
        <f t="shared" si="3206"/>
        <v>0</v>
      </c>
      <c r="BB933" s="896">
        <f t="shared" si="3206"/>
        <v>0</v>
      </c>
      <c r="BC933" s="896">
        <f t="shared" si="3206"/>
        <v>0</v>
      </c>
      <c r="BD933" s="896">
        <f t="shared" si="3206"/>
        <v>0</v>
      </c>
      <c r="BE933" s="896">
        <f t="shared" si="3206"/>
        <v>0</v>
      </c>
      <c r="BF933" s="895"/>
      <c r="BG933" s="896">
        <f t="shared" ref="BG933:BX933" si="3207">SUM(BG248)</f>
        <v>0</v>
      </c>
      <c r="BH933" s="896">
        <f t="shared" si="3207"/>
        <v>0</v>
      </c>
      <c r="BI933" s="896">
        <f t="shared" si="3207"/>
        <v>0</v>
      </c>
      <c r="BJ933" s="896">
        <f t="shared" si="3207"/>
        <v>0</v>
      </c>
      <c r="BK933" s="896">
        <f t="shared" si="3207"/>
        <v>0</v>
      </c>
      <c r="BL933" s="896">
        <f t="shared" si="3207"/>
        <v>0</v>
      </c>
      <c r="BM933" s="896">
        <f t="shared" si="3207"/>
        <v>0</v>
      </c>
      <c r="BN933" s="896">
        <f t="shared" si="3207"/>
        <v>0</v>
      </c>
      <c r="BO933" s="896">
        <f t="shared" si="3207"/>
        <v>0</v>
      </c>
      <c r="BP933" s="896">
        <f t="shared" si="3207"/>
        <v>0</v>
      </c>
      <c r="BQ933" s="896">
        <f t="shared" si="3207"/>
        <v>0</v>
      </c>
      <c r="BR933" s="896">
        <f t="shared" si="3207"/>
        <v>0</v>
      </c>
      <c r="BS933" s="896">
        <f t="shared" si="3207"/>
        <v>0</v>
      </c>
      <c r="BT933" s="896">
        <f t="shared" si="3207"/>
        <v>0</v>
      </c>
      <c r="BU933" s="896">
        <f t="shared" si="3207"/>
        <v>0</v>
      </c>
      <c r="BV933" s="896">
        <f t="shared" si="3207"/>
        <v>0</v>
      </c>
      <c r="BW933" s="896">
        <f t="shared" si="3207"/>
        <v>0</v>
      </c>
      <c r="BX933" s="896">
        <f t="shared" si="3207"/>
        <v>0</v>
      </c>
      <c r="BY933" s="895"/>
      <c r="BZ933" s="896">
        <f>SUM(BZ248)</f>
        <v>0</v>
      </c>
      <c r="CA933" s="896">
        <f>SUM(CA248)</f>
        <v>0</v>
      </c>
      <c r="CB933" s="896">
        <f>SUM(CB248)</f>
        <v>0</v>
      </c>
      <c r="CC933" s="896">
        <f>SUM(CC248)</f>
        <v>0</v>
      </c>
      <c r="CD933" s="698">
        <f t="shared" si="3156"/>
        <v>0</v>
      </c>
      <c r="CE933" s="698">
        <f t="shared" si="3157"/>
        <v>0</v>
      </c>
      <c r="CF933" s="698">
        <f t="shared" si="3158"/>
        <v>0</v>
      </c>
      <c r="CG933" s="698">
        <f t="shared" si="3159"/>
        <v>0</v>
      </c>
      <c r="CH933" s="1371">
        <f t="shared" si="3160"/>
        <v>0</v>
      </c>
      <c r="CI933" s="1372">
        <f t="shared" si="3161"/>
        <v>0</v>
      </c>
      <c r="CJ933" s="1373">
        <f t="shared" si="3162"/>
        <v>0</v>
      </c>
      <c r="CK933" s="1373">
        <f t="shared" si="3163"/>
        <v>0</v>
      </c>
      <c r="CL933" s="1373">
        <f t="shared" si="3164"/>
        <v>0</v>
      </c>
      <c r="CM933" s="1373">
        <f t="shared" si="3165"/>
        <v>0</v>
      </c>
      <c r="CN933" s="1373">
        <f t="shared" si="3166"/>
        <v>0</v>
      </c>
      <c r="CO933" s="1374">
        <f t="shared" si="3167"/>
        <v>0</v>
      </c>
      <c r="CP933" s="1374">
        <f t="shared" si="3168"/>
        <v>0</v>
      </c>
      <c r="CQ933" s="1374">
        <f t="shared" si="3169"/>
        <v>0</v>
      </c>
      <c r="CR933" s="1374">
        <f t="shared" si="3170"/>
        <v>0</v>
      </c>
      <c r="CS933" s="1373">
        <f t="shared" si="3171"/>
        <v>0</v>
      </c>
      <c r="CT933" s="1373">
        <f t="shared" si="3172"/>
        <v>0</v>
      </c>
      <c r="CU933" s="1373">
        <f t="shared" si="3173"/>
        <v>0</v>
      </c>
      <c r="CV933" s="1373">
        <f t="shared" si="3174"/>
        <v>0</v>
      </c>
      <c r="CW933" s="1373">
        <f t="shared" si="3175"/>
        <v>0</v>
      </c>
      <c r="CX933" s="1372">
        <f t="shared" si="3176"/>
        <v>0</v>
      </c>
      <c r="CY933" s="1375">
        <f t="shared" si="3177"/>
        <v>8000</v>
      </c>
      <c r="CZ933" s="532">
        <f t="shared" si="3178"/>
        <v>0</v>
      </c>
      <c r="DA933" s="533">
        <f t="shared" si="3179"/>
        <v>0</v>
      </c>
      <c r="DB933" s="534">
        <f t="shared" si="3180"/>
        <v>0</v>
      </c>
      <c r="DC933" s="534">
        <f t="shared" si="3181"/>
        <v>0</v>
      </c>
      <c r="DD933" s="534">
        <f t="shared" si="3182"/>
        <v>0</v>
      </c>
      <c r="DE933" s="534">
        <f t="shared" si="3183"/>
        <v>0</v>
      </c>
      <c r="DF933" s="534">
        <f t="shared" si="3184"/>
        <v>0</v>
      </c>
      <c r="DG933" s="535">
        <f t="shared" si="3185"/>
        <v>0</v>
      </c>
      <c r="DH933" s="535">
        <f t="shared" si="3186"/>
        <v>0</v>
      </c>
      <c r="DI933" s="535">
        <f t="shared" si="3187"/>
        <v>0</v>
      </c>
      <c r="DJ933" s="535">
        <f t="shared" si="3188"/>
        <v>0</v>
      </c>
      <c r="DK933" s="534">
        <f t="shared" si="3189"/>
        <v>0</v>
      </c>
      <c r="DL933" s="534">
        <f t="shared" si="3190"/>
        <v>0</v>
      </c>
      <c r="DM933" s="534">
        <f t="shared" si="3191"/>
        <v>0</v>
      </c>
      <c r="DN933" s="534">
        <f t="shared" si="3192"/>
        <v>0</v>
      </c>
      <c r="DO933" s="534">
        <f t="shared" si="3193"/>
        <v>0</v>
      </c>
      <c r="DP933" s="533">
        <f t="shared" si="3194"/>
        <v>0</v>
      </c>
      <c r="DQ933" s="532">
        <f t="shared" si="3195"/>
        <v>0</v>
      </c>
      <c r="DR933" s="753">
        <f t="shared" si="3196"/>
        <v>18</v>
      </c>
      <c r="DS933" s="111">
        <f t="shared" si="3197"/>
        <v>18</v>
      </c>
      <c r="DT933" s="111">
        <f t="shared" si="3198"/>
        <v>18</v>
      </c>
      <c r="DU933" s="111">
        <f t="shared" si="3199"/>
        <v>18</v>
      </c>
      <c r="DV933" s="602"/>
      <c r="DW933" s="719"/>
      <c r="DX933" s="719"/>
      <c r="DY933" s="719"/>
      <c r="DZ933" s="719"/>
      <c r="EA933" s="719"/>
      <c r="EB933" s="719"/>
      <c r="EC933" s="719"/>
      <c r="ED933" s="917"/>
      <c r="EE933" s="603"/>
    </row>
    <row r="934" spans="1:135" s="604" customFormat="1" ht="15.75" customHeight="1">
      <c r="A934" s="718" t="str">
        <f>A251</f>
        <v>High value cereal: kg produced</v>
      </c>
      <c r="B934" s="896">
        <f t="shared" ref="B934:S934" si="3208">SUM(B255)</f>
        <v>0</v>
      </c>
      <c r="C934" s="896">
        <f t="shared" si="3208"/>
        <v>0</v>
      </c>
      <c r="D934" s="896">
        <f t="shared" si="3208"/>
        <v>0</v>
      </c>
      <c r="E934" s="896">
        <f t="shared" si="3208"/>
        <v>0</v>
      </c>
      <c r="F934" s="896">
        <f t="shared" si="3208"/>
        <v>0</v>
      </c>
      <c r="G934" s="896">
        <f t="shared" si="3208"/>
        <v>0</v>
      </c>
      <c r="H934" s="896">
        <f t="shared" si="3208"/>
        <v>0</v>
      </c>
      <c r="I934" s="896">
        <f t="shared" si="3208"/>
        <v>0</v>
      </c>
      <c r="J934" s="896">
        <f t="shared" si="3208"/>
        <v>0</v>
      </c>
      <c r="K934" s="896">
        <f t="shared" si="3208"/>
        <v>0</v>
      </c>
      <c r="L934" s="896">
        <f t="shared" si="3208"/>
        <v>0</v>
      </c>
      <c r="M934" s="896">
        <f t="shared" si="3208"/>
        <v>0</v>
      </c>
      <c r="N934" s="896">
        <f t="shared" si="3208"/>
        <v>0</v>
      </c>
      <c r="O934" s="896">
        <f t="shared" si="3208"/>
        <v>0</v>
      </c>
      <c r="P934" s="896">
        <f t="shared" si="3208"/>
        <v>0</v>
      </c>
      <c r="Q934" s="896">
        <f t="shared" si="3208"/>
        <v>0</v>
      </c>
      <c r="R934" s="896">
        <f t="shared" si="3208"/>
        <v>0</v>
      </c>
      <c r="S934" s="896">
        <f t="shared" si="3208"/>
        <v>0</v>
      </c>
      <c r="T934" s="895"/>
      <c r="U934" s="896">
        <f t="shared" ref="U934:AL934" si="3209">SUM(U255)</f>
        <v>0</v>
      </c>
      <c r="V934" s="896">
        <f t="shared" si="3209"/>
        <v>0</v>
      </c>
      <c r="W934" s="896">
        <f t="shared" si="3209"/>
        <v>0</v>
      </c>
      <c r="X934" s="896">
        <f t="shared" si="3209"/>
        <v>0</v>
      </c>
      <c r="Y934" s="896">
        <f t="shared" si="3209"/>
        <v>0</v>
      </c>
      <c r="Z934" s="896">
        <f t="shared" si="3209"/>
        <v>0</v>
      </c>
      <c r="AA934" s="896">
        <f t="shared" si="3209"/>
        <v>0</v>
      </c>
      <c r="AB934" s="896">
        <f t="shared" si="3209"/>
        <v>0</v>
      </c>
      <c r="AC934" s="896">
        <f t="shared" si="3209"/>
        <v>0</v>
      </c>
      <c r="AD934" s="896">
        <f t="shared" si="3209"/>
        <v>0</v>
      </c>
      <c r="AE934" s="896">
        <f t="shared" si="3209"/>
        <v>0</v>
      </c>
      <c r="AF934" s="896">
        <f t="shared" si="3209"/>
        <v>0</v>
      </c>
      <c r="AG934" s="896">
        <f t="shared" si="3209"/>
        <v>0</v>
      </c>
      <c r="AH934" s="896">
        <f t="shared" si="3209"/>
        <v>0</v>
      </c>
      <c r="AI934" s="896">
        <f t="shared" si="3209"/>
        <v>0</v>
      </c>
      <c r="AJ934" s="896">
        <f t="shared" si="3209"/>
        <v>0</v>
      </c>
      <c r="AK934" s="896">
        <f t="shared" si="3209"/>
        <v>0</v>
      </c>
      <c r="AL934" s="896">
        <f t="shared" si="3209"/>
        <v>0</v>
      </c>
      <c r="AM934" s="895"/>
      <c r="AN934" s="896">
        <f t="shared" ref="AN934:BE934" si="3210">SUM(AN255)</f>
        <v>0</v>
      </c>
      <c r="AO934" s="896">
        <f t="shared" si="3210"/>
        <v>0</v>
      </c>
      <c r="AP934" s="896">
        <f t="shared" si="3210"/>
        <v>0</v>
      </c>
      <c r="AQ934" s="896">
        <f t="shared" si="3210"/>
        <v>0</v>
      </c>
      <c r="AR934" s="896">
        <f t="shared" si="3210"/>
        <v>0</v>
      </c>
      <c r="AS934" s="896">
        <f t="shared" si="3210"/>
        <v>0</v>
      </c>
      <c r="AT934" s="896">
        <f t="shared" si="3210"/>
        <v>0</v>
      </c>
      <c r="AU934" s="896">
        <f t="shared" si="3210"/>
        <v>0</v>
      </c>
      <c r="AV934" s="896">
        <f t="shared" si="3210"/>
        <v>0</v>
      </c>
      <c r="AW934" s="896">
        <f t="shared" si="3210"/>
        <v>0</v>
      </c>
      <c r="AX934" s="896">
        <f t="shared" si="3210"/>
        <v>0</v>
      </c>
      <c r="AY934" s="896">
        <f t="shared" si="3210"/>
        <v>0</v>
      </c>
      <c r="AZ934" s="896">
        <f t="shared" si="3210"/>
        <v>0</v>
      </c>
      <c r="BA934" s="896">
        <f t="shared" si="3210"/>
        <v>0</v>
      </c>
      <c r="BB934" s="896">
        <f t="shared" si="3210"/>
        <v>0</v>
      </c>
      <c r="BC934" s="896">
        <f t="shared" si="3210"/>
        <v>0</v>
      </c>
      <c r="BD934" s="896">
        <f t="shared" si="3210"/>
        <v>0</v>
      </c>
      <c r="BE934" s="896">
        <f t="shared" si="3210"/>
        <v>0</v>
      </c>
      <c r="BF934" s="895"/>
      <c r="BG934" s="896">
        <f t="shared" ref="BG934:BX934" si="3211">SUM(BG255)</f>
        <v>0</v>
      </c>
      <c r="BH934" s="896">
        <f t="shared" si="3211"/>
        <v>0</v>
      </c>
      <c r="BI934" s="896">
        <f t="shared" si="3211"/>
        <v>0</v>
      </c>
      <c r="BJ934" s="896">
        <f t="shared" si="3211"/>
        <v>0</v>
      </c>
      <c r="BK934" s="896">
        <f t="shared" si="3211"/>
        <v>0</v>
      </c>
      <c r="BL934" s="896">
        <f t="shared" si="3211"/>
        <v>0</v>
      </c>
      <c r="BM934" s="896">
        <f t="shared" si="3211"/>
        <v>0</v>
      </c>
      <c r="BN934" s="896">
        <f t="shared" si="3211"/>
        <v>0</v>
      </c>
      <c r="BO934" s="896">
        <f t="shared" si="3211"/>
        <v>0</v>
      </c>
      <c r="BP934" s="896">
        <f t="shared" si="3211"/>
        <v>0</v>
      </c>
      <c r="BQ934" s="896">
        <f t="shared" si="3211"/>
        <v>0</v>
      </c>
      <c r="BR934" s="896">
        <f t="shared" si="3211"/>
        <v>0</v>
      </c>
      <c r="BS934" s="896">
        <f t="shared" si="3211"/>
        <v>0</v>
      </c>
      <c r="BT934" s="896">
        <f t="shared" si="3211"/>
        <v>0</v>
      </c>
      <c r="BU934" s="896">
        <f t="shared" si="3211"/>
        <v>0</v>
      </c>
      <c r="BV934" s="896">
        <f t="shared" si="3211"/>
        <v>0</v>
      </c>
      <c r="BW934" s="896">
        <f t="shared" si="3211"/>
        <v>0</v>
      </c>
      <c r="BX934" s="896">
        <f t="shared" si="3211"/>
        <v>0</v>
      </c>
      <c r="BY934" s="895"/>
      <c r="BZ934" s="896">
        <f>SUM(BZ255)</f>
        <v>0</v>
      </c>
      <c r="CA934" s="896">
        <f>SUM(CA255)</f>
        <v>0</v>
      </c>
      <c r="CB934" s="896">
        <f>SUM(CB255)</f>
        <v>0</v>
      </c>
      <c r="CC934" s="896">
        <f>SUM(CC255)</f>
        <v>0</v>
      </c>
      <c r="CD934" s="698">
        <f t="shared" si="3156"/>
        <v>0</v>
      </c>
      <c r="CE934" s="698">
        <f t="shared" si="3157"/>
        <v>0</v>
      </c>
      <c r="CF934" s="698">
        <f t="shared" si="3158"/>
        <v>0</v>
      </c>
      <c r="CG934" s="698">
        <f t="shared" si="3159"/>
        <v>0</v>
      </c>
      <c r="CH934" s="1371">
        <f t="shared" si="3160"/>
        <v>0</v>
      </c>
      <c r="CI934" s="1372">
        <f t="shared" si="3161"/>
        <v>0</v>
      </c>
      <c r="CJ934" s="1373">
        <f t="shared" si="3162"/>
        <v>0</v>
      </c>
      <c r="CK934" s="1373">
        <f t="shared" si="3163"/>
        <v>0</v>
      </c>
      <c r="CL934" s="1373">
        <f t="shared" si="3164"/>
        <v>0</v>
      </c>
      <c r="CM934" s="1373">
        <f t="shared" si="3165"/>
        <v>0</v>
      </c>
      <c r="CN934" s="1373">
        <f t="shared" si="3166"/>
        <v>0</v>
      </c>
      <c r="CO934" s="1374">
        <f t="shared" si="3167"/>
        <v>0</v>
      </c>
      <c r="CP934" s="1374">
        <f t="shared" si="3168"/>
        <v>0</v>
      </c>
      <c r="CQ934" s="1374">
        <f t="shared" si="3169"/>
        <v>0</v>
      </c>
      <c r="CR934" s="1374">
        <f t="shared" si="3170"/>
        <v>0</v>
      </c>
      <c r="CS934" s="1373">
        <f t="shared" si="3171"/>
        <v>0</v>
      </c>
      <c r="CT934" s="1373">
        <f t="shared" si="3172"/>
        <v>0</v>
      </c>
      <c r="CU934" s="1373">
        <f t="shared" si="3173"/>
        <v>0</v>
      </c>
      <c r="CV934" s="1373">
        <f t="shared" si="3174"/>
        <v>0</v>
      </c>
      <c r="CW934" s="1373">
        <f t="shared" si="3175"/>
        <v>0</v>
      </c>
      <c r="CX934" s="1372">
        <f t="shared" si="3176"/>
        <v>0</v>
      </c>
      <c r="CY934" s="1375">
        <f t="shared" si="3177"/>
        <v>0</v>
      </c>
      <c r="CZ934" s="532">
        <f t="shared" si="3178"/>
        <v>0</v>
      </c>
      <c r="DA934" s="533">
        <f t="shared" si="3179"/>
        <v>0</v>
      </c>
      <c r="DB934" s="534">
        <f t="shared" si="3180"/>
        <v>0</v>
      </c>
      <c r="DC934" s="534">
        <f t="shared" si="3181"/>
        <v>0</v>
      </c>
      <c r="DD934" s="534">
        <f t="shared" si="3182"/>
        <v>0</v>
      </c>
      <c r="DE934" s="534">
        <f t="shared" si="3183"/>
        <v>0</v>
      </c>
      <c r="DF934" s="534">
        <f t="shared" si="3184"/>
        <v>0</v>
      </c>
      <c r="DG934" s="535">
        <f t="shared" si="3185"/>
        <v>0</v>
      </c>
      <c r="DH934" s="535">
        <f t="shared" si="3186"/>
        <v>0</v>
      </c>
      <c r="DI934" s="535">
        <f t="shared" si="3187"/>
        <v>0</v>
      </c>
      <c r="DJ934" s="535">
        <f t="shared" si="3188"/>
        <v>0</v>
      </c>
      <c r="DK934" s="534">
        <f t="shared" si="3189"/>
        <v>0</v>
      </c>
      <c r="DL934" s="534">
        <f t="shared" si="3190"/>
        <v>0</v>
      </c>
      <c r="DM934" s="534">
        <f t="shared" si="3191"/>
        <v>0</v>
      </c>
      <c r="DN934" s="534">
        <f t="shared" si="3192"/>
        <v>0</v>
      </c>
      <c r="DO934" s="534">
        <f t="shared" si="3193"/>
        <v>0</v>
      </c>
      <c r="DP934" s="533">
        <f t="shared" si="3194"/>
        <v>0</v>
      </c>
      <c r="DQ934" s="532">
        <f t="shared" si="3195"/>
        <v>0</v>
      </c>
      <c r="DR934" s="753">
        <f t="shared" si="3196"/>
        <v>18</v>
      </c>
      <c r="DS934" s="111">
        <f t="shared" si="3197"/>
        <v>18</v>
      </c>
      <c r="DT934" s="111">
        <f t="shared" si="3198"/>
        <v>18</v>
      </c>
      <c r="DU934" s="111">
        <f t="shared" si="3199"/>
        <v>18</v>
      </c>
      <c r="DV934" s="602"/>
      <c r="DW934" s="719"/>
      <c r="DX934" s="719"/>
      <c r="DY934" s="719"/>
      <c r="DZ934" s="719"/>
      <c r="EA934" s="719"/>
      <c r="EB934" s="719"/>
      <c r="EC934" s="719"/>
      <c r="ED934" s="917"/>
      <c r="EE934" s="603"/>
    </row>
    <row r="935" spans="1:135" s="604" customFormat="1" ht="15.75" customHeight="1">
      <c r="A935" s="718" t="str">
        <f>A258</f>
        <v>High value cereal: kg produced</v>
      </c>
      <c r="B935" s="896">
        <f t="shared" ref="B935:S935" si="3212">SUM(B262)</f>
        <v>0</v>
      </c>
      <c r="C935" s="896">
        <f t="shared" si="3212"/>
        <v>0</v>
      </c>
      <c r="D935" s="896">
        <f t="shared" si="3212"/>
        <v>0</v>
      </c>
      <c r="E935" s="896">
        <f t="shared" si="3212"/>
        <v>0</v>
      </c>
      <c r="F935" s="896">
        <f t="shared" si="3212"/>
        <v>0</v>
      </c>
      <c r="G935" s="896">
        <f t="shared" si="3212"/>
        <v>0</v>
      </c>
      <c r="H935" s="896">
        <f t="shared" si="3212"/>
        <v>0</v>
      </c>
      <c r="I935" s="896">
        <f t="shared" si="3212"/>
        <v>0</v>
      </c>
      <c r="J935" s="896">
        <f t="shared" si="3212"/>
        <v>0</v>
      </c>
      <c r="K935" s="896">
        <f t="shared" si="3212"/>
        <v>0</v>
      </c>
      <c r="L935" s="896">
        <f t="shared" si="3212"/>
        <v>0</v>
      </c>
      <c r="M935" s="896">
        <f t="shared" si="3212"/>
        <v>0</v>
      </c>
      <c r="N935" s="896">
        <f t="shared" si="3212"/>
        <v>0</v>
      </c>
      <c r="O935" s="896">
        <f t="shared" si="3212"/>
        <v>0</v>
      </c>
      <c r="P935" s="896">
        <f t="shared" si="3212"/>
        <v>0</v>
      </c>
      <c r="Q935" s="896">
        <f t="shared" si="3212"/>
        <v>0</v>
      </c>
      <c r="R935" s="896">
        <f t="shared" si="3212"/>
        <v>0</v>
      </c>
      <c r="S935" s="896">
        <f t="shared" si="3212"/>
        <v>0</v>
      </c>
      <c r="T935" s="895"/>
      <c r="U935" s="896">
        <f t="shared" ref="U935:AL935" si="3213">SUM(U262)</f>
        <v>0</v>
      </c>
      <c r="V935" s="896">
        <f t="shared" si="3213"/>
        <v>0</v>
      </c>
      <c r="W935" s="896">
        <f t="shared" si="3213"/>
        <v>0</v>
      </c>
      <c r="X935" s="896">
        <f t="shared" si="3213"/>
        <v>0</v>
      </c>
      <c r="Y935" s="896">
        <f t="shared" si="3213"/>
        <v>0</v>
      </c>
      <c r="Z935" s="896">
        <f t="shared" si="3213"/>
        <v>0</v>
      </c>
      <c r="AA935" s="896">
        <f t="shared" si="3213"/>
        <v>0</v>
      </c>
      <c r="AB935" s="896">
        <f t="shared" si="3213"/>
        <v>0</v>
      </c>
      <c r="AC935" s="896">
        <f t="shared" si="3213"/>
        <v>0</v>
      </c>
      <c r="AD935" s="896">
        <f t="shared" si="3213"/>
        <v>0</v>
      </c>
      <c r="AE935" s="896">
        <f t="shared" si="3213"/>
        <v>0</v>
      </c>
      <c r="AF935" s="896">
        <f t="shared" si="3213"/>
        <v>0</v>
      </c>
      <c r="AG935" s="896">
        <f t="shared" si="3213"/>
        <v>0</v>
      </c>
      <c r="AH935" s="896">
        <f t="shared" si="3213"/>
        <v>0</v>
      </c>
      <c r="AI935" s="896">
        <f t="shared" si="3213"/>
        <v>0</v>
      </c>
      <c r="AJ935" s="896">
        <f t="shared" si="3213"/>
        <v>0</v>
      </c>
      <c r="AK935" s="896">
        <f t="shared" si="3213"/>
        <v>0</v>
      </c>
      <c r="AL935" s="896">
        <f t="shared" si="3213"/>
        <v>0</v>
      </c>
      <c r="AM935" s="895"/>
      <c r="AN935" s="896">
        <f t="shared" ref="AN935:BE935" si="3214">SUM(AN262)</f>
        <v>0</v>
      </c>
      <c r="AO935" s="896">
        <f t="shared" si="3214"/>
        <v>0</v>
      </c>
      <c r="AP935" s="896">
        <f t="shared" si="3214"/>
        <v>0</v>
      </c>
      <c r="AQ935" s="896">
        <f t="shared" si="3214"/>
        <v>0</v>
      </c>
      <c r="AR935" s="896">
        <f t="shared" si="3214"/>
        <v>0</v>
      </c>
      <c r="AS935" s="896">
        <f t="shared" si="3214"/>
        <v>0</v>
      </c>
      <c r="AT935" s="896">
        <f t="shared" si="3214"/>
        <v>0</v>
      </c>
      <c r="AU935" s="896">
        <f t="shared" si="3214"/>
        <v>0</v>
      </c>
      <c r="AV935" s="896">
        <f t="shared" si="3214"/>
        <v>0</v>
      </c>
      <c r="AW935" s="896">
        <f t="shared" si="3214"/>
        <v>0</v>
      </c>
      <c r="AX935" s="896">
        <f t="shared" si="3214"/>
        <v>0</v>
      </c>
      <c r="AY935" s="896">
        <f t="shared" si="3214"/>
        <v>0</v>
      </c>
      <c r="AZ935" s="896">
        <f t="shared" si="3214"/>
        <v>0</v>
      </c>
      <c r="BA935" s="896">
        <f t="shared" si="3214"/>
        <v>0</v>
      </c>
      <c r="BB935" s="896">
        <f t="shared" si="3214"/>
        <v>0</v>
      </c>
      <c r="BC935" s="896">
        <f t="shared" si="3214"/>
        <v>0</v>
      </c>
      <c r="BD935" s="896">
        <f t="shared" si="3214"/>
        <v>0</v>
      </c>
      <c r="BE935" s="896">
        <f t="shared" si="3214"/>
        <v>0</v>
      </c>
      <c r="BF935" s="895"/>
      <c r="BG935" s="896">
        <f t="shared" ref="BG935:BX935" si="3215">SUM(BG262)</f>
        <v>815</v>
      </c>
      <c r="BH935" s="896">
        <f t="shared" si="3215"/>
        <v>0</v>
      </c>
      <c r="BI935" s="896">
        <f t="shared" si="3215"/>
        <v>0</v>
      </c>
      <c r="BJ935" s="896">
        <f t="shared" si="3215"/>
        <v>0</v>
      </c>
      <c r="BK935" s="896">
        <f t="shared" si="3215"/>
        <v>0</v>
      </c>
      <c r="BL935" s="896">
        <f t="shared" si="3215"/>
        <v>0</v>
      </c>
      <c r="BM935" s="896">
        <f t="shared" si="3215"/>
        <v>0</v>
      </c>
      <c r="BN935" s="896">
        <f t="shared" si="3215"/>
        <v>0</v>
      </c>
      <c r="BO935" s="896">
        <f t="shared" si="3215"/>
        <v>0</v>
      </c>
      <c r="BP935" s="896">
        <f t="shared" si="3215"/>
        <v>0</v>
      </c>
      <c r="BQ935" s="896">
        <f t="shared" si="3215"/>
        <v>0</v>
      </c>
      <c r="BR935" s="896">
        <f t="shared" si="3215"/>
        <v>0</v>
      </c>
      <c r="BS935" s="896">
        <f t="shared" si="3215"/>
        <v>0</v>
      </c>
      <c r="BT935" s="896">
        <f t="shared" si="3215"/>
        <v>0</v>
      </c>
      <c r="BU935" s="896">
        <f t="shared" si="3215"/>
        <v>0</v>
      </c>
      <c r="BV935" s="896">
        <f t="shared" si="3215"/>
        <v>0</v>
      </c>
      <c r="BW935" s="896">
        <f t="shared" si="3215"/>
        <v>0</v>
      </c>
      <c r="BX935" s="896">
        <f t="shared" si="3215"/>
        <v>0</v>
      </c>
      <c r="BY935" s="895"/>
      <c r="BZ935" s="896">
        <f>SUM(BZ262)</f>
        <v>0</v>
      </c>
      <c r="CA935" s="896">
        <f>SUM(CA262)</f>
        <v>0</v>
      </c>
      <c r="CB935" s="896">
        <f>SUM(CB262)</f>
        <v>0</v>
      </c>
      <c r="CC935" s="896">
        <f>SUM(CC262)</f>
        <v>0</v>
      </c>
      <c r="CD935" s="698">
        <f t="shared" si="3156"/>
        <v>0</v>
      </c>
      <c r="CE935" s="698">
        <f t="shared" si="3157"/>
        <v>0</v>
      </c>
      <c r="CF935" s="698">
        <f t="shared" si="3158"/>
        <v>0</v>
      </c>
      <c r="CG935" s="698">
        <f t="shared" si="3159"/>
        <v>0</v>
      </c>
      <c r="CH935" s="1371">
        <f t="shared" si="3160"/>
        <v>0</v>
      </c>
      <c r="CI935" s="1372">
        <f t="shared" si="3161"/>
        <v>0</v>
      </c>
      <c r="CJ935" s="1373">
        <f t="shared" si="3162"/>
        <v>0</v>
      </c>
      <c r="CK935" s="1373">
        <f t="shared" si="3163"/>
        <v>0</v>
      </c>
      <c r="CL935" s="1373">
        <f t="shared" si="3164"/>
        <v>0</v>
      </c>
      <c r="CM935" s="1373">
        <f t="shared" si="3165"/>
        <v>0</v>
      </c>
      <c r="CN935" s="1373">
        <f t="shared" si="3166"/>
        <v>0</v>
      </c>
      <c r="CO935" s="1374">
        <f t="shared" si="3167"/>
        <v>0</v>
      </c>
      <c r="CP935" s="1374">
        <f t="shared" si="3168"/>
        <v>0</v>
      </c>
      <c r="CQ935" s="1374">
        <f t="shared" si="3169"/>
        <v>0</v>
      </c>
      <c r="CR935" s="1374">
        <f t="shared" si="3170"/>
        <v>0</v>
      </c>
      <c r="CS935" s="1373">
        <f t="shared" si="3171"/>
        <v>0</v>
      </c>
      <c r="CT935" s="1373">
        <f t="shared" si="3172"/>
        <v>0</v>
      </c>
      <c r="CU935" s="1373">
        <f t="shared" si="3173"/>
        <v>0</v>
      </c>
      <c r="CV935" s="1373">
        <f t="shared" si="3174"/>
        <v>0</v>
      </c>
      <c r="CW935" s="1373">
        <f t="shared" si="3175"/>
        <v>0</v>
      </c>
      <c r="CX935" s="1372">
        <f t="shared" si="3176"/>
        <v>0</v>
      </c>
      <c r="CY935" s="1375">
        <f t="shared" si="3177"/>
        <v>0</v>
      </c>
      <c r="CZ935" s="532">
        <f t="shared" si="3178"/>
        <v>0</v>
      </c>
      <c r="DA935" s="533">
        <f t="shared" si="3179"/>
        <v>0</v>
      </c>
      <c r="DB935" s="534">
        <f t="shared" si="3180"/>
        <v>0</v>
      </c>
      <c r="DC935" s="534">
        <f t="shared" si="3181"/>
        <v>0</v>
      </c>
      <c r="DD935" s="534">
        <f t="shared" si="3182"/>
        <v>0</v>
      </c>
      <c r="DE935" s="534">
        <f t="shared" si="3183"/>
        <v>0</v>
      </c>
      <c r="DF935" s="534">
        <f t="shared" si="3184"/>
        <v>0</v>
      </c>
      <c r="DG935" s="535">
        <f t="shared" si="3185"/>
        <v>0</v>
      </c>
      <c r="DH935" s="535">
        <f t="shared" si="3186"/>
        <v>0</v>
      </c>
      <c r="DI935" s="535">
        <f t="shared" si="3187"/>
        <v>0</v>
      </c>
      <c r="DJ935" s="535">
        <f t="shared" si="3188"/>
        <v>0</v>
      </c>
      <c r="DK935" s="534">
        <f t="shared" si="3189"/>
        <v>0</v>
      </c>
      <c r="DL935" s="534">
        <f t="shared" si="3190"/>
        <v>0</v>
      </c>
      <c r="DM935" s="534">
        <f t="shared" si="3191"/>
        <v>0</v>
      </c>
      <c r="DN935" s="534">
        <f t="shared" si="3192"/>
        <v>0</v>
      </c>
      <c r="DO935" s="534">
        <f t="shared" si="3193"/>
        <v>0</v>
      </c>
      <c r="DP935" s="533">
        <f t="shared" si="3194"/>
        <v>0</v>
      </c>
      <c r="DQ935" s="532">
        <f t="shared" si="3195"/>
        <v>0</v>
      </c>
      <c r="DR935" s="753">
        <f t="shared" si="3196"/>
        <v>18</v>
      </c>
      <c r="DS935" s="111">
        <f t="shared" si="3197"/>
        <v>18</v>
      </c>
      <c r="DT935" s="111">
        <f t="shared" si="3198"/>
        <v>18</v>
      </c>
      <c r="DU935" s="111">
        <f t="shared" si="3199"/>
        <v>18</v>
      </c>
      <c r="DV935" s="602"/>
      <c r="DW935" s="719"/>
      <c r="DX935" s="719"/>
      <c r="DY935" s="719"/>
      <c r="DZ935" s="719"/>
      <c r="EA935" s="719"/>
      <c r="EB935" s="719"/>
      <c r="EC935" s="719"/>
      <c r="ED935" s="917"/>
      <c r="EE935" s="603"/>
    </row>
    <row r="936" spans="1:135" s="604" customFormat="1" ht="15.75" customHeight="1">
      <c r="A936" s="718" t="str">
        <f>A265</f>
        <v>Cowpeas: kg produced</v>
      </c>
      <c r="B936" s="896">
        <f t="shared" ref="B936:S936" si="3216">SUM(B269)</f>
        <v>0</v>
      </c>
      <c r="C936" s="896">
        <f t="shared" si="3216"/>
        <v>0</v>
      </c>
      <c r="D936" s="896">
        <f t="shared" si="3216"/>
        <v>180</v>
      </c>
      <c r="E936" s="896">
        <f t="shared" si="3216"/>
        <v>0</v>
      </c>
      <c r="F936" s="896">
        <f t="shared" si="3216"/>
        <v>0</v>
      </c>
      <c r="G936" s="896">
        <f t="shared" si="3216"/>
        <v>0</v>
      </c>
      <c r="H936" s="896">
        <f t="shared" si="3216"/>
        <v>0</v>
      </c>
      <c r="I936" s="896">
        <f t="shared" si="3216"/>
        <v>0</v>
      </c>
      <c r="J936" s="896">
        <f t="shared" si="3216"/>
        <v>0</v>
      </c>
      <c r="K936" s="896">
        <f t="shared" si="3216"/>
        <v>0</v>
      </c>
      <c r="L936" s="896">
        <f t="shared" si="3216"/>
        <v>0</v>
      </c>
      <c r="M936" s="896">
        <f t="shared" si="3216"/>
        <v>0</v>
      </c>
      <c r="N936" s="896">
        <f t="shared" si="3216"/>
        <v>0</v>
      </c>
      <c r="O936" s="896">
        <f t="shared" si="3216"/>
        <v>0</v>
      </c>
      <c r="P936" s="896">
        <f t="shared" si="3216"/>
        <v>0</v>
      </c>
      <c r="Q936" s="896">
        <f t="shared" si="3216"/>
        <v>0</v>
      </c>
      <c r="R936" s="896">
        <f t="shared" si="3216"/>
        <v>0</v>
      </c>
      <c r="S936" s="896">
        <f t="shared" si="3216"/>
        <v>0</v>
      </c>
      <c r="T936" s="895"/>
      <c r="U936" s="896">
        <f t="shared" ref="U936:AL936" si="3217">SUM(U269)</f>
        <v>0</v>
      </c>
      <c r="V936" s="896">
        <f t="shared" si="3217"/>
        <v>0</v>
      </c>
      <c r="W936" s="896">
        <f t="shared" si="3217"/>
        <v>0</v>
      </c>
      <c r="X936" s="896">
        <f t="shared" si="3217"/>
        <v>0</v>
      </c>
      <c r="Y936" s="896">
        <f t="shared" si="3217"/>
        <v>400</v>
      </c>
      <c r="Z936" s="896">
        <f t="shared" si="3217"/>
        <v>0</v>
      </c>
      <c r="AA936" s="896">
        <f t="shared" si="3217"/>
        <v>0</v>
      </c>
      <c r="AB936" s="896">
        <f t="shared" si="3217"/>
        <v>0</v>
      </c>
      <c r="AC936" s="896">
        <f t="shared" si="3217"/>
        <v>0</v>
      </c>
      <c r="AD936" s="896">
        <f t="shared" si="3217"/>
        <v>0</v>
      </c>
      <c r="AE936" s="896">
        <f t="shared" si="3217"/>
        <v>0</v>
      </c>
      <c r="AF936" s="896">
        <f t="shared" si="3217"/>
        <v>0</v>
      </c>
      <c r="AG936" s="896">
        <f t="shared" si="3217"/>
        <v>0</v>
      </c>
      <c r="AH936" s="896">
        <f t="shared" si="3217"/>
        <v>0</v>
      </c>
      <c r="AI936" s="896">
        <f t="shared" si="3217"/>
        <v>0</v>
      </c>
      <c r="AJ936" s="896">
        <f t="shared" si="3217"/>
        <v>0</v>
      </c>
      <c r="AK936" s="896">
        <f t="shared" si="3217"/>
        <v>0</v>
      </c>
      <c r="AL936" s="896">
        <f t="shared" si="3217"/>
        <v>0</v>
      </c>
      <c r="AM936" s="895"/>
      <c r="AN936" s="896">
        <f t="shared" ref="AN936:BE936" si="3218">SUM(AN269)</f>
        <v>0</v>
      </c>
      <c r="AO936" s="896">
        <f t="shared" si="3218"/>
        <v>0</v>
      </c>
      <c r="AP936" s="896">
        <f t="shared" si="3218"/>
        <v>0</v>
      </c>
      <c r="AQ936" s="896">
        <f t="shared" si="3218"/>
        <v>0</v>
      </c>
      <c r="AR936" s="896">
        <f t="shared" si="3218"/>
        <v>3600</v>
      </c>
      <c r="AS936" s="896">
        <f t="shared" si="3218"/>
        <v>0</v>
      </c>
      <c r="AT936" s="896">
        <f t="shared" si="3218"/>
        <v>0</v>
      </c>
      <c r="AU936" s="896">
        <f t="shared" si="3218"/>
        <v>0</v>
      </c>
      <c r="AV936" s="896">
        <f t="shared" si="3218"/>
        <v>0</v>
      </c>
      <c r="AW936" s="896">
        <f t="shared" si="3218"/>
        <v>0</v>
      </c>
      <c r="AX936" s="896">
        <f t="shared" si="3218"/>
        <v>0</v>
      </c>
      <c r="AY936" s="896">
        <f t="shared" si="3218"/>
        <v>0</v>
      </c>
      <c r="AZ936" s="896">
        <f t="shared" si="3218"/>
        <v>0</v>
      </c>
      <c r="BA936" s="896">
        <f t="shared" si="3218"/>
        <v>0</v>
      </c>
      <c r="BB936" s="896">
        <f t="shared" si="3218"/>
        <v>0</v>
      </c>
      <c r="BC936" s="896">
        <f t="shared" si="3218"/>
        <v>0</v>
      </c>
      <c r="BD936" s="896">
        <f t="shared" si="3218"/>
        <v>0</v>
      </c>
      <c r="BE936" s="896">
        <f t="shared" si="3218"/>
        <v>0</v>
      </c>
      <c r="BF936" s="895"/>
      <c r="BG936" s="896">
        <f t="shared" ref="BG936:BX936" si="3219">SUM(BG269)</f>
        <v>0</v>
      </c>
      <c r="BH936" s="896">
        <f t="shared" si="3219"/>
        <v>225</v>
      </c>
      <c r="BI936" s="896">
        <f t="shared" si="3219"/>
        <v>0</v>
      </c>
      <c r="BJ936" s="896">
        <f t="shared" si="3219"/>
        <v>0</v>
      </c>
      <c r="BK936" s="896">
        <f t="shared" si="3219"/>
        <v>0</v>
      </c>
      <c r="BL936" s="896">
        <f t="shared" si="3219"/>
        <v>0</v>
      </c>
      <c r="BM936" s="896">
        <f t="shared" si="3219"/>
        <v>150</v>
      </c>
      <c r="BN936" s="896">
        <f t="shared" si="3219"/>
        <v>0</v>
      </c>
      <c r="BO936" s="896">
        <f t="shared" si="3219"/>
        <v>0</v>
      </c>
      <c r="BP936" s="896">
        <f t="shared" si="3219"/>
        <v>3200</v>
      </c>
      <c r="BQ936" s="896">
        <f t="shared" si="3219"/>
        <v>250</v>
      </c>
      <c r="BR936" s="896">
        <f t="shared" si="3219"/>
        <v>0</v>
      </c>
      <c r="BS936" s="896">
        <f t="shared" si="3219"/>
        <v>0</v>
      </c>
      <c r="BT936" s="896">
        <f t="shared" si="3219"/>
        <v>0</v>
      </c>
      <c r="BU936" s="896">
        <f t="shared" si="3219"/>
        <v>0</v>
      </c>
      <c r="BV936" s="896">
        <f t="shared" si="3219"/>
        <v>0</v>
      </c>
      <c r="BW936" s="896">
        <f t="shared" si="3219"/>
        <v>0</v>
      </c>
      <c r="BX936" s="896">
        <f t="shared" si="3219"/>
        <v>0</v>
      </c>
      <c r="BY936" s="895"/>
      <c r="BZ936" s="896">
        <f>SUM(BZ269)</f>
        <v>0</v>
      </c>
      <c r="CA936" s="896">
        <f>SUM(CA269)</f>
        <v>0</v>
      </c>
      <c r="CB936" s="896">
        <f>SUM(CB269)</f>
        <v>0</v>
      </c>
      <c r="CC936" s="896">
        <f>SUM(CC269)</f>
        <v>150</v>
      </c>
      <c r="CD936" s="698">
        <f t="shared" si="3156"/>
        <v>0</v>
      </c>
      <c r="CE936" s="698">
        <f t="shared" si="3157"/>
        <v>0</v>
      </c>
      <c r="CF936" s="698">
        <f t="shared" si="3158"/>
        <v>0</v>
      </c>
      <c r="CG936" s="698">
        <f t="shared" si="3159"/>
        <v>39.0625</v>
      </c>
      <c r="CH936" s="1371">
        <f t="shared" si="3160"/>
        <v>0</v>
      </c>
      <c r="CI936" s="1372">
        <f t="shared" si="3161"/>
        <v>0</v>
      </c>
      <c r="CJ936" s="1373">
        <f t="shared" si="3162"/>
        <v>0</v>
      </c>
      <c r="CK936" s="1373">
        <f t="shared" si="3163"/>
        <v>0</v>
      </c>
      <c r="CL936" s="1373">
        <f t="shared" si="3164"/>
        <v>0</v>
      </c>
      <c r="CM936" s="1373">
        <f t="shared" si="3165"/>
        <v>0</v>
      </c>
      <c r="CN936" s="1373">
        <f t="shared" si="3166"/>
        <v>0</v>
      </c>
      <c r="CO936" s="1374">
        <f t="shared" si="3167"/>
        <v>0</v>
      </c>
      <c r="CP936" s="1374">
        <f t="shared" si="3168"/>
        <v>0</v>
      </c>
      <c r="CQ936" s="1374">
        <f t="shared" si="3169"/>
        <v>0</v>
      </c>
      <c r="CR936" s="1374">
        <f t="shared" si="3170"/>
        <v>0</v>
      </c>
      <c r="CS936" s="1373">
        <f t="shared" si="3171"/>
        <v>0</v>
      </c>
      <c r="CT936" s="1373">
        <f t="shared" si="3172"/>
        <v>0</v>
      </c>
      <c r="CU936" s="1373">
        <f t="shared" si="3173"/>
        <v>0</v>
      </c>
      <c r="CV936" s="1373">
        <f t="shared" si="3174"/>
        <v>0</v>
      </c>
      <c r="CW936" s="1373">
        <f t="shared" si="3175"/>
        <v>0</v>
      </c>
      <c r="CX936" s="1372">
        <f t="shared" si="3176"/>
        <v>0</v>
      </c>
      <c r="CY936" s="1375">
        <f t="shared" si="3177"/>
        <v>180</v>
      </c>
      <c r="CZ936" s="532">
        <f t="shared" si="3178"/>
        <v>0</v>
      </c>
      <c r="DA936" s="533">
        <f t="shared" si="3179"/>
        <v>0</v>
      </c>
      <c r="DB936" s="534">
        <f t="shared" si="3180"/>
        <v>0</v>
      </c>
      <c r="DC936" s="534">
        <f t="shared" si="3181"/>
        <v>0</v>
      </c>
      <c r="DD936" s="534">
        <f t="shared" si="3182"/>
        <v>0</v>
      </c>
      <c r="DE936" s="534">
        <f t="shared" si="3183"/>
        <v>0</v>
      </c>
      <c r="DF936" s="534">
        <f t="shared" si="3184"/>
        <v>0</v>
      </c>
      <c r="DG936" s="535">
        <f t="shared" si="3185"/>
        <v>0</v>
      </c>
      <c r="DH936" s="535">
        <f t="shared" si="3186"/>
        <v>0</v>
      </c>
      <c r="DI936" s="535">
        <f t="shared" si="3187"/>
        <v>0</v>
      </c>
      <c r="DJ936" s="535">
        <f t="shared" si="3188"/>
        <v>0</v>
      </c>
      <c r="DK936" s="534">
        <f t="shared" si="3189"/>
        <v>0</v>
      </c>
      <c r="DL936" s="534">
        <f t="shared" si="3190"/>
        <v>0</v>
      </c>
      <c r="DM936" s="534">
        <f t="shared" si="3191"/>
        <v>0</v>
      </c>
      <c r="DN936" s="534">
        <f t="shared" si="3192"/>
        <v>0</v>
      </c>
      <c r="DO936" s="534">
        <f t="shared" si="3193"/>
        <v>0</v>
      </c>
      <c r="DP936" s="533">
        <f t="shared" si="3194"/>
        <v>0</v>
      </c>
      <c r="DQ936" s="532">
        <f t="shared" si="3195"/>
        <v>400</v>
      </c>
      <c r="DR936" s="753">
        <f t="shared" si="3196"/>
        <v>18</v>
      </c>
      <c r="DS936" s="111">
        <f t="shared" si="3197"/>
        <v>18</v>
      </c>
      <c r="DT936" s="111">
        <f t="shared" si="3198"/>
        <v>18</v>
      </c>
      <c r="DU936" s="111">
        <f t="shared" si="3199"/>
        <v>18</v>
      </c>
      <c r="DV936" s="602"/>
      <c r="DW936" s="719"/>
      <c r="DX936" s="719"/>
      <c r="DY936" s="719"/>
      <c r="DZ936" s="719"/>
      <c r="EA936" s="719"/>
      <c r="EB936" s="719"/>
      <c r="EC936" s="719"/>
      <c r="ED936" s="917"/>
      <c r="EE936" s="603"/>
    </row>
    <row r="937" spans="1:135" s="604" customFormat="1" ht="15.75" customHeight="1">
      <c r="A937" s="718" t="str">
        <f>A272</f>
        <v>Beans: kg produced</v>
      </c>
      <c r="B937" s="896">
        <f t="shared" ref="B937:S937" si="3220">SUM(B276)</f>
        <v>0</v>
      </c>
      <c r="C937" s="896">
        <f t="shared" si="3220"/>
        <v>0</v>
      </c>
      <c r="D937" s="896">
        <f t="shared" si="3220"/>
        <v>2400</v>
      </c>
      <c r="E937" s="896">
        <f t="shared" si="3220"/>
        <v>0</v>
      </c>
      <c r="F937" s="896">
        <f t="shared" si="3220"/>
        <v>0</v>
      </c>
      <c r="G937" s="896">
        <f t="shared" si="3220"/>
        <v>0</v>
      </c>
      <c r="H937" s="896">
        <f t="shared" si="3220"/>
        <v>0</v>
      </c>
      <c r="I937" s="896">
        <f t="shared" si="3220"/>
        <v>0</v>
      </c>
      <c r="J937" s="896">
        <f t="shared" si="3220"/>
        <v>0</v>
      </c>
      <c r="K937" s="896">
        <f t="shared" si="3220"/>
        <v>0</v>
      </c>
      <c r="L937" s="896">
        <f t="shared" si="3220"/>
        <v>0</v>
      </c>
      <c r="M937" s="896">
        <f t="shared" si="3220"/>
        <v>0</v>
      </c>
      <c r="N937" s="896">
        <f t="shared" si="3220"/>
        <v>0</v>
      </c>
      <c r="O937" s="896">
        <f t="shared" si="3220"/>
        <v>0</v>
      </c>
      <c r="P937" s="896">
        <f t="shared" si="3220"/>
        <v>0</v>
      </c>
      <c r="Q937" s="896">
        <f t="shared" si="3220"/>
        <v>0</v>
      </c>
      <c r="R937" s="896">
        <f t="shared" si="3220"/>
        <v>0</v>
      </c>
      <c r="S937" s="896">
        <f t="shared" si="3220"/>
        <v>0</v>
      </c>
      <c r="T937" s="895"/>
      <c r="U937" s="896">
        <f t="shared" ref="U937:AL937" si="3221">SUM(U276)</f>
        <v>0</v>
      </c>
      <c r="V937" s="896">
        <f t="shared" si="3221"/>
        <v>0</v>
      </c>
      <c r="W937" s="896">
        <f t="shared" si="3221"/>
        <v>0</v>
      </c>
      <c r="X937" s="896">
        <f t="shared" si="3221"/>
        <v>0</v>
      </c>
      <c r="Y937" s="896">
        <f t="shared" si="3221"/>
        <v>0</v>
      </c>
      <c r="Z937" s="896">
        <f t="shared" si="3221"/>
        <v>0</v>
      </c>
      <c r="AA937" s="896">
        <f t="shared" si="3221"/>
        <v>0</v>
      </c>
      <c r="AB937" s="896">
        <f t="shared" si="3221"/>
        <v>0</v>
      </c>
      <c r="AC937" s="896">
        <f t="shared" si="3221"/>
        <v>0</v>
      </c>
      <c r="AD937" s="896">
        <f t="shared" si="3221"/>
        <v>0</v>
      </c>
      <c r="AE937" s="896">
        <f t="shared" si="3221"/>
        <v>0</v>
      </c>
      <c r="AF937" s="896">
        <f t="shared" si="3221"/>
        <v>0</v>
      </c>
      <c r="AG937" s="896">
        <f t="shared" si="3221"/>
        <v>0</v>
      </c>
      <c r="AH937" s="896">
        <f t="shared" si="3221"/>
        <v>0</v>
      </c>
      <c r="AI937" s="896">
        <f t="shared" si="3221"/>
        <v>0</v>
      </c>
      <c r="AJ937" s="896">
        <f t="shared" si="3221"/>
        <v>0</v>
      </c>
      <c r="AK937" s="896">
        <f t="shared" si="3221"/>
        <v>0</v>
      </c>
      <c r="AL937" s="896">
        <f t="shared" si="3221"/>
        <v>125</v>
      </c>
      <c r="AM937" s="895"/>
      <c r="AN937" s="896">
        <f t="shared" ref="AN937:BE937" si="3222">SUM(AN276)</f>
        <v>0</v>
      </c>
      <c r="AO937" s="896">
        <f t="shared" si="3222"/>
        <v>0</v>
      </c>
      <c r="AP937" s="896">
        <f t="shared" si="3222"/>
        <v>290</v>
      </c>
      <c r="AQ937" s="896">
        <f t="shared" si="3222"/>
        <v>0</v>
      </c>
      <c r="AR937" s="896">
        <f t="shared" si="3222"/>
        <v>0</v>
      </c>
      <c r="AS937" s="896">
        <f t="shared" si="3222"/>
        <v>0</v>
      </c>
      <c r="AT937" s="896">
        <f t="shared" si="3222"/>
        <v>0</v>
      </c>
      <c r="AU937" s="896">
        <f t="shared" si="3222"/>
        <v>0</v>
      </c>
      <c r="AV937" s="896">
        <f t="shared" si="3222"/>
        <v>0</v>
      </c>
      <c r="AW937" s="896">
        <f t="shared" si="3222"/>
        <v>0</v>
      </c>
      <c r="AX937" s="896">
        <f t="shared" si="3222"/>
        <v>0</v>
      </c>
      <c r="AY937" s="896">
        <f t="shared" si="3222"/>
        <v>0</v>
      </c>
      <c r="AZ937" s="896">
        <f t="shared" si="3222"/>
        <v>0</v>
      </c>
      <c r="BA937" s="896">
        <f t="shared" si="3222"/>
        <v>0</v>
      </c>
      <c r="BB937" s="896">
        <f t="shared" si="3222"/>
        <v>0</v>
      </c>
      <c r="BC937" s="896">
        <f t="shared" si="3222"/>
        <v>0</v>
      </c>
      <c r="BD937" s="896">
        <f t="shared" si="3222"/>
        <v>0</v>
      </c>
      <c r="BE937" s="896">
        <f t="shared" si="3222"/>
        <v>0</v>
      </c>
      <c r="BF937" s="895"/>
      <c r="BG937" s="896">
        <f t="shared" ref="BG937:BX937" si="3223">SUM(BG276)</f>
        <v>0</v>
      </c>
      <c r="BH937" s="896">
        <f t="shared" si="3223"/>
        <v>0</v>
      </c>
      <c r="BI937" s="896">
        <f t="shared" si="3223"/>
        <v>0</v>
      </c>
      <c r="BJ937" s="896">
        <f t="shared" si="3223"/>
        <v>0</v>
      </c>
      <c r="BK937" s="896">
        <f t="shared" si="3223"/>
        <v>0</v>
      </c>
      <c r="BL937" s="896">
        <f t="shared" si="3223"/>
        <v>0</v>
      </c>
      <c r="BM937" s="896">
        <f t="shared" si="3223"/>
        <v>0</v>
      </c>
      <c r="BN937" s="896">
        <f t="shared" si="3223"/>
        <v>0</v>
      </c>
      <c r="BO937" s="896">
        <f t="shared" si="3223"/>
        <v>0</v>
      </c>
      <c r="BP937" s="896">
        <f t="shared" si="3223"/>
        <v>0</v>
      </c>
      <c r="BQ937" s="896">
        <f t="shared" si="3223"/>
        <v>0</v>
      </c>
      <c r="BR937" s="896">
        <f t="shared" si="3223"/>
        <v>0</v>
      </c>
      <c r="BS937" s="896">
        <f t="shared" si="3223"/>
        <v>0</v>
      </c>
      <c r="BT937" s="896">
        <f t="shared" si="3223"/>
        <v>0</v>
      </c>
      <c r="BU937" s="896">
        <f t="shared" si="3223"/>
        <v>0</v>
      </c>
      <c r="BV937" s="896">
        <f t="shared" si="3223"/>
        <v>0</v>
      </c>
      <c r="BW937" s="896">
        <f t="shared" si="3223"/>
        <v>0</v>
      </c>
      <c r="BX937" s="896">
        <f t="shared" si="3223"/>
        <v>0</v>
      </c>
      <c r="BY937" s="895"/>
      <c r="BZ937" s="896">
        <f>SUM(BZ276)</f>
        <v>0</v>
      </c>
      <c r="CA937" s="896">
        <f>SUM(CA276)</f>
        <v>0</v>
      </c>
      <c r="CB937" s="896">
        <f>SUM(CB276)</f>
        <v>0</v>
      </c>
      <c r="CC937" s="896">
        <f>SUM(CC276)</f>
        <v>0</v>
      </c>
      <c r="CD937" s="698">
        <f t="shared" si="3156"/>
        <v>0</v>
      </c>
      <c r="CE937" s="698">
        <f t="shared" si="3157"/>
        <v>0</v>
      </c>
      <c r="CF937" s="698">
        <f t="shared" si="3158"/>
        <v>0</v>
      </c>
      <c r="CG937" s="698">
        <f t="shared" si="3159"/>
        <v>0</v>
      </c>
      <c r="CH937" s="1371">
        <f t="shared" si="3160"/>
        <v>0</v>
      </c>
      <c r="CI937" s="1372">
        <f t="shared" si="3161"/>
        <v>0</v>
      </c>
      <c r="CJ937" s="1373">
        <f t="shared" si="3162"/>
        <v>0</v>
      </c>
      <c r="CK937" s="1373">
        <f t="shared" si="3163"/>
        <v>0</v>
      </c>
      <c r="CL937" s="1373">
        <f t="shared" si="3164"/>
        <v>0</v>
      </c>
      <c r="CM937" s="1373">
        <f t="shared" si="3165"/>
        <v>0</v>
      </c>
      <c r="CN937" s="1373">
        <f t="shared" si="3166"/>
        <v>0</v>
      </c>
      <c r="CO937" s="1374">
        <f t="shared" si="3167"/>
        <v>0</v>
      </c>
      <c r="CP937" s="1374">
        <f t="shared" si="3168"/>
        <v>0</v>
      </c>
      <c r="CQ937" s="1374">
        <f t="shared" si="3169"/>
        <v>0</v>
      </c>
      <c r="CR937" s="1374">
        <f t="shared" si="3170"/>
        <v>0</v>
      </c>
      <c r="CS937" s="1373">
        <f t="shared" si="3171"/>
        <v>0</v>
      </c>
      <c r="CT937" s="1373">
        <f t="shared" si="3172"/>
        <v>0</v>
      </c>
      <c r="CU937" s="1373">
        <f t="shared" si="3173"/>
        <v>0</v>
      </c>
      <c r="CV937" s="1373">
        <f t="shared" si="3174"/>
        <v>0</v>
      </c>
      <c r="CW937" s="1373">
        <f t="shared" si="3175"/>
        <v>0</v>
      </c>
      <c r="CX937" s="1372">
        <f t="shared" si="3176"/>
        <v>0</v>
      </c>
      <c r="CY937" s="1375">
        <f t="shared" si="3177"/>
        <v>2400</v>
      </c>
      <c r="CZ937" s="532">
        <f t="shared" si="3178"/>
        <v>0</v>
      </c>
      <c r="DA937" s="533">
        <f t="shared" si="3179"/>
        <v>0</v>
      </c>
      <c r="DB937" s="534">
        <f t="shared" si="3180"/>
        <v>0</v>
      </c>
      <c r="DC937" s="534">
        <f t="shared" si="3181"/>
        <v>0</v>
      </c>
      <c r="DD937" s="534">
        <f t="shared" si="3182"/>
        <v>0</v>
      </c>
      <c r="DE937" s="534">
        <f t="shared" si="3183"/>
        <v>0</v>
      </c>
      <c r="DF937" s="534">
        <f t="shared" si="3184"/>
        <v>0</v>
      </c>
      <c r="DG937" s="535">
        <f t="shared" si="3185"/>
        <v>0</v>
      </c>
      <c r="DH937" s="535">
        <f t="shared" si="3186"/>
        <v>0</v>
      </c>
      <c r="DI937" s="535">
        <f t="shared" si="3187"/>
        <v>0</v>
      </c>
      <c r="DJ937" s="535">
        <f t="shared" si="3188"/>
        <v>0</v>
      </c>
      <c r="DK937" s="534">
        <f t="shared" si="3189"/>
        <v>0</v>
      </c>
      <c r="DL937" s="534">
        <f t="shared" si="3190"/>
        <v>0</v>
      </c>
      <c r="DM937" s="534">
        <f t="shared" si="3191"/>
        <v>0</v>
      </c>
      <c r="DN937" s="534">
        <f t="shared" si="3192"/>
        <v>0</v>
      </c>
      <c r="DO937" s="534">
        <f t="shared" si="3193"/>
        <v>0</v>
      </c>
      <c r="DP937" s="533">
        <f t="shared" si="3194"/>
        <v>0</v>
      </c>
      <c r="DQ937" s="532">
        <f t="shared" si="3195"/>
        <v>125</v>
      </c>
      <c r="DR937" s="753">
        <f t="shared" si="3196"/>
        <v>18</v>
      </c>
      <c r="DS937" s="111">
        <f t="shared" si="3197"/>
        <v>18</v>
      </c>
      <c r="DT937" s="111">
        <f t="shared" si="3198"/>
        <v>18</v>
      </c>
      <c r="DU937" s="111">
        <f t="shared" si="3199"/>
        <v>18</v>
      </c>
      <c r="DV937" s="602"/>
      <c r="DW937" s="719"/>
      <c r="DX937" s="719"/>
      <c r="DY937" s="719"/>
      <c r="DZ937" s="719"/>
      <c r="EA937" s="719"/>
      <c r="EB937" s="719"/>
      <c r="EC937" s="719"/>
      <c r="ED937" s="917"/>
      <c r="EE937" s="603"/>
    </row>
    <row r="938" spans="1:135" s="604" customFormat="1" ht="15.75" customHeight="1">
      <c r="A938" s="718" t="str">
        <f>A279</f>
        <v>Millet: kg produced</v>
      </c>
      <c r="B938" s="896">
        <f t="shared" ref="B938:S938" si="3224">SUM(B283)</f>
        <v>0</v>
      </c>
      <c r="C938" s="896">
        <f t="shared" si="3224"/>
        <v>0</v>
      </c>
      <c r="D938" s="896">
        <f t="shared" si="3224"/>
        <v>0</v>
      </c>
      <c r="E938" s="896">
        <f t="shared" si="3224"/>
        <v>0</v>
      </c>
      <c r="F938" s="896">
        <f t="shared" si="3224"/>
        <v>0</v>
      </c>
      <c r="G938" s="896">
        <f t="shared" si="3224"/>
        <v>0</v>
      </c>
      <c r="H938" s="896">
        <f t="shared" si="3224"/>
        <v>0</v>
      </c>
      <c r="I938" s="896">
        <f t="shared" si="3224"/>
        <v>0</v>
      </c>
      <c r="J938" s="896">
        <f t="shared" si="3224"/>
        <v>0</v>
      </c>
      <c r="K938" s="896">
        <f t="shared" si="3224"/>
        <v>0</v>
      </c>
      <c r="L938" s="896">
        <f t="shared" si="3224"/>
        <v>0</v>
      </c>
      <c r="M938" s="896">
        <f t="shared" si="3224"/>
        <v>0</v>
      </c>
      <c r="N938" s="896">
        <f t="shared" si="3224"/>
        <v>0</v>
      </c>
      <c r="O938" s="896">
        <f t="shared" si="3224"/>
        <v>0</v>
      </c>
      <c r="P938" s="896">
        <f t="shared" si="3224"/>
        <v>0</v>
      </c>
      <c r="Q938" s="896">
        <f t="shared" si="3224"/>
        <v>0</v>
      </c>
      <c r="R938" s="896">
        <f t="shared" si="3224"/>
        <v>0</v>
      </c>
      <c r="S938" s="896">
        <f t="shared" si="3224"/>
        <v>0</v>
      </c>
      <c r="T938" s="895"/>
      <c r="U938" s="896">
        <f t="shared" ref="U938:AL938" si="3225">SUM(U283)</f>
        <v>0</v>
      </c>
      <c r="V938" s="896">
        <f t="shared" si="3225"/>
        <v>0</v>
      </c>
      <c r="W938" s="896">
        <f t="shared" si="3225"/>
        <v>0</v>
      </c>
      <c r="X938" s="896">
        <f t="shared" si="3225"/>
        <v>0</v>
      </c>
      <c r="Y938" s="896">
        <f t="shared" si="3225"/>
        <v>0</v>
      </c>
      <c r="Z938" s="896">
        <f t="shared" si="3225"/>
        <v>0</v>
      </c>
      <c r="AA938" s="896">
        <f t="shared" si="3225"/>
        <v>0</v>
      </c>
      <c r="AB938" s="896">
        <f t="shared" si="3225"/>
        <v>0</v>
      </c>
      <c r="AC938" s="896">
        <f t="shared" si="3225"/>
        <v>0</v>
      </c>
      <c r="AD938" s="896">
        <f t="shared" si="3225"/>
        <v>0</v>
      </c>
      <c r="AE938" s="896">
        <f t="shared" si="3225"/>
        <v>0</v>
      </c>
      <c r="AF938" s="896">
        <f t="shared" si="3225"/>
        <v>0</v>
      </c>
      <c r="AG938" s="896">
        <f t="shared" si="3225"/>
        <v>0</v>
      </c>
      <c r="AH938" s="896">
        <f t="shared" si="3225"/>
        <v>0</v>
      </c>
      <c r="AI938" s="896">
        <f t="shared" si="3225"/>
        <v>0</v>
      </c>
      <c r="AJ938" s="896">
        <f t="shared" si="3225"/>
        <v>0</v>
      </c>
      <c r="AK938" s="896">
        <f t="shared" si="3225"/>
        <v>0</v>
      </c>
      <c r="AL938" s="896">
        <f t="shared" si="3225"/>
        <v>0</v>
      </c>
      <c r="AM938" s="895"/>
      <c r="AN938" s="896">
        <f t="shared" ref="AN938:BE938" si="3226">SUM(AN283)</f>
        <v>0</v>
      </c>
      <c r="AO938" s="896">
        <f t="shared" si="3226"/>
        <v>0</v>
      </c>
      <c r="AP938" s="896">
        <f t="shared" si="3226"/>
        <v>0</v>
      </c>
      <c r="AQ938" s="896">
        <f t="shared" si="3226"/>
        <v>0</v>
      </c>
      <c r="AR938" s="896">
        <f t="shared" si="3226"/>
        <v>0</v>
      </c>
      <c r="AS938" s="896">
        <f t="shared" si="3226"/>
        <v>0</v>
      </c>
      <c r="AT938" s="896">
        <f t="shared" si="3226"/>
        <v>0</v>
      </c>
      <c r="AU938" s="896">
        <f t="shared" si="3226"/>
        <v>0</v>
      </c>
      <c r="AV938" s="896">
        <f t="shared" si="3226"/>
        <v>0</v>
      </c>
      <c r="AW938" s="896">
        <f t="shared" si="3226"/>
        <v>0</v>
      </c>
      <c r="AX938" s="896">
        <f t="shared" si="3226"/>
        <v>0</v>
      </c>
      <c r="AY938" s="896">
        <f t="shared" si="3226"/>
        <v>0</v>
      </c>
      <c r="AZ938" s="896">
        <f t="shared" si="3226"/>
        <v>0</v>
      </c>
      <c r="BA938" s="896">
        <f t="shared" si="3226"/>
        <v>0</v>
      </c>
      <c r="BB938" s="896">
        <f t="shared" si="3226"/>
        <v>0</v>
      </c>
      <c r="BC938" s="896">
        <f t="shared" si="3226"/>
        <v>0</v>
      </c>
      <c r="BD938" s="896">
        <f t="shared" si="3226"/>
        <v>0</v>
      </c>
      <c r="BE938" s="896">
        <f t="shared" si="3226"/>
        <v>0</v>
      </c>
      <c r="BF938" s="895"/>
      <c r="BG938" s="896">
        <f t="shared" ref="BG938:BX938" si="3227">SUM(BG283)</f>
        <v>0</v>
      </c>
      <c r="BH938" s="896">
        <f t="shared" si="3227"/>
        <v>0</v>
      </c>
      <c r="BI938" s="896">
        <f t="shared" si="3227"/>
        <v>0</v>
      </c>
      <c r="BJ938" s="896">
        <f t="shared" si="3227"/>
        <v>0</v>
      </c>
      <c r="BK938" s="896">
        <f t="shared" si="3227"/>
        <v>0</v>
      </c>
      <c r="BL938" s="896">
        <f t="shared" si="3227"/>
        <v>0</v>
      </c>
      <c r="BM938" s="896">
        <f t="shared" si="3227"/>
        <v>0</v>
      </c>
      <c r="BN938" s="896">
        <f t="shared" si="3227"/>
        <v>0</v>
      </c>
      <c r="BO938" s="896">
        <f t="shared" si="3227"/>
        <v>0</v>
      </c>
      <c r="BP938" s="896">
        <f t="shared" si="3227"/>
        <v>0</v>
      </c>
      <c r="BQ938" s="896">
        <f t="shared" si="3227"/>
        <v>0</v>
      </c>
      <c r="BR938" s="896">
        <f t="shared" si="3227"/>
        <v>0</v>
      </c>
      <c r="BS938" s="896">
        <f t="shared" si="3227"/>
        <v>0</v>
      </c>
      <c r="BT938" s="896">
        <f t="shared" si="3227"/>
        <v>0</v>
      </c>
      <c r="BU938" s="896">
        <f t="shared" si="3227"/>
        <v>0</v>
      </c>
      <c r="BV938" s="896">
        <f t="shared" si="3227"/>
        <v>0</v>
      </c>
      <c r="BW938" s="896">
        <f t="shared" si="3227"/>
        <v>0</v>
      </c>
      <c r="BX938" s="896">
        <f t="shared" si="3227"/>
        <v>0</v>
      </c>
      <c r="BY938" s="895"/>
      <c r="BZ938" s="896">
        <f>SUM(BZ283)</f>
        <v>0</v>
      </c>
      <c r="CA938" s="896">
        <f>SUM(CA283)</f>
        <v>0</v>
      </c>
      <c r="CB938" s="896">
        <f>SUM(CB283)</f>
        <v>0</v>
      </c>
      <c r="CC938" s="896">
        <f>SUM(CC283)</f>
        <v>0</v>
      </c>
      <c r="CD938" s="698">
        <f t="shared" si="3156"/>
        <v>0</v>
      </c>
      <c r="CE938" s="698">
        <f t="shared" si="3157"/>
        <v>0</v>
      </c>
      <c r="CF938" s="698">
        <f t="shared" si="3158"/>
        <v>0</v>
      </c>
      <c r="CG938" s="698">
        <f t="shared" si="3159"/>
        <v>0</v>
      </c>
      <c r="CH938" s="1371">
        <f t="shared" si="3160"/>
        <v>0</v>
      </c>
      <c r="CI938" s="1372">
        <f t="shared" si="3161"/>
        <v>0</v>
      </c>
      <c r="CJ938" s="1373">
        <f t="shared" si="3162"/>
        <v>0</v>
      </c>
      <c r="CK938" s="1373">
        <f t="shared" si="3163"/>
        <v>0</v>
      </c>
      <c r="CL938" s="1373">
        <f t="shared" si="3164"/>
        <v>0</v>
      </c>
      <c r="CM938" s="1373">
        <f t="shared" si="3165"/>
        <v>0</v>
      </c>
      <c r="CN938" s="1373">
        <f t="shared" si="3166"/>
        <v>0</v>
      </c>
      <c r="CO938" s="1374">
        <f t="shared" si="3167"/>
        <v>0</v>
      </c>
      <c r="CP938" s="1374">
        <f t="shared" si="3168"/>
        <v>0</v>
      </c>
      <c r="CQ938" s="1374">
        <f t="shared" si="3169"/>
        <v>0</v>
      </c>
      <c r="CR938" s="1374">
        <f t="shared" si="3170"/>
        <v>0</v>
      </c>
      <c r="CS938" s="1373">
        <f t="shared" si="3171"/>
        <v>0</v>
      </c>
      <c r="CT938" s="1373">
        <f t="shared" si="3172"/>
        <v>0</v>
      </c>
      <c r="CU938" s="1373">
        <f t="shared" si="3173"/>
        <v>0</v>
      </c>
      <c r="CV938" s="1373">
        <f t="shared" si="3174"/>
        <v>0</v>
      </c>
      <c r="CW938" s="1373">
        <f t="shared" si="3175"/>
        <v>0</v>
      </c>
      <c r="CX938" s="1372">
        <f t="shared" si="3176"/>
        <v>0</v>
      </c>
      <c r="CY938" s="1375">
        <f t="shared" si="3177"/>
        <v>0</v>
      </c>
      <c r="CZ938" s="532">
        <f t="shared" si="3178"/>
        <v>0</v>
      </c>
      <c r="DA938" s="533">
        <f t="shared" si="3179"/>
        <v>0</v>
      </c>
      <c r="DB938" s="534">
        <f t="shared" si="3180"/>
        <v>0</v>
      </c>
      <c r="DC938" s="534">
        <f t="shared" si="3181"/>
        <v>0</v>
      </c>
      <c r="DD938" s="534">
        <f t="shared" si="3182"/>
        <v>0</v>
      </c>
      <c r="DE938" s="534">
        <f t="shared" si="3183"/>
        <v>0</v>
      </c>
      <c r="DF938" s="534">
        <f t="shared" si="3184"/>
        <v>0</v>
      </c>
      <c r="DG938" s="535">
        <f t="shared" si="3185"/>
        <v>0</v>
      </c>
      <c r="DH938" s="535">
        <f t="shared" si="3186"/>
        <v>0</v>
      </c>
      <c r="DI938" s="535">
        <f t="shared" si="3187"/>
        <v>0</v>
      </c>
      <c r="DJ938" s="535">
        <f t="shared" si="3188"/>
        <v>0</v>
      </c>
      <c r="DK938" s="534">
        <f t="shared" si="3189"/>
        <v>0</v>
      </c>
      <c r="DL938" s="534">
        <f t="shared" si="3190"/>
        <v>0</v>
      </c>
      <c r="DM938" s="534">
        <f t="shared" si="3191"/>
        <v>0</v>
      </c>
      <c r="DN938" s="534">
        <f t="shared" si="3192"/>
        <v>0</v>
      </c>
      <c r="DO938" s="534">
        <f t="shared" si="3193"/>
        <v>0</v>
      </c>
      <c r="DP938" s="533">
        <f t="shared" si="3194"/>
        <v>0</v>
      </c>
      <c r="DQ938" s="532">
        <f t="shared" si="3195"/>
        <v>0</v>
      </c>
      <c r="DR938" s="753">
        <f t="shared" si="3196"/>
        <v>18</v>
      </c>
      <c r="DS938" s="111">
        <f t="shared" si="3197"/>
        <v>18</v>
      </c>
      <c r="DT938" s="111">
        <f t="shared" si="3198"/>
        <v>18</v>
      </c>
      <c r="DU938" s="111">
        <f t="shared" si="3199"/>
        <v>18</v>
      </c>
      <c r="DV938" s="602"/>
      <c r="DW938" s="719"/>
      <c r="DX938" s="719"/>
      <c r="DY938" s="719"/>
      <c r="DZ938" s="719"/>
      <c r="EA938" s="719"/>
      <c r="EB938" s="719"/>
      <c r="EC938" s="719"/>
      <c r="ED938" s="917"/>
      <c r="EE938" s="603"/>
    </row>
    <row r="939" spans="1:135" s="604" customFormat="1" ht="15.75" customHeight="1">
      <c r="A939" s="718" t="str">
        <f>A286</f>
        <v>Pumpkin: kg produce</v>
      </c>
      <c r="B939" s="896">
        <f t="shared" ref="B939:S939" si="3228">SUM(B290)</f>
        <v>0</v>
      </c>
      <c r="C939" s="896">
        <f t="shared" si="3228"/>
        <v>0</v>
      </c>
      <c r="D939" s="896">
        <f t="shared" si="3228"/>
        <v>0</v>
      </c>
      <c r="E939" s="896">
        <f t="shared" si="3228"/>
        <v>0</v>
      </c>
      <c r="F939" s="896">
        <f t="shared" si="3228"/>
        <v>0</v>
      </c>
      <c r="G939" s="896">
        <f t="shared" si="3228"/>
        <v>0</v>
      </c>
      <c r="H939" s="896">
        <f t="shared" si="3228"/>
        <v>0</v>
      </c>
      <c r="I939" s="896">
        <f t="shared" si="3228"/>
        <v>0</v>
      </c>
      <c r="J939" s="896">
        <f t="shared" si="3228"/>
        <v>0</v>
      </c>
      <c r="K939" s="896">
        <f t="shared" si="3228"/>
        <v>0</v>
      </c>
      <c r="L939" s="896">
        <f t="shared" si="3228"/>
        <v>0</v>
      </c>
      <c r="M939" s="896">
        <f t="shared" si="3228"/>
        <v>0</v>
      </c>
      <c r="N939" s="896">
        <f t="shared" si="3228"/>
        <v>0</v>
      </c>
      <c r="O939" s="896">
        <f t="shared" si="3228"/>
        <v>0</v>
      </c>
      <c r="P939" s="896">
        <f t="shared" si="3228"/>
        <v>0</v>
      </c>
      <c r="Q939" s="896">
        <f t="shared" si="3228"/>
        <v>0</v>
      </c>
      <c r="R939" s="896">
        <f t="shared" si="3228"/>
        <v>0</v>
      </c>
      <c r="S939" s="896">
        <f t="shared" si="3228"/>
        <v>0</v>
      </c>
      <c r="T939" s="895"/>
      <c r="U939" s="896">
        <f t="shared" ref="U939:AL939" si="3229">SUM(U290)</f>
        <v>0</v>
      </c>
      <c r="V939" s="896">
        <f t="shared" si="3229"/>
        <v>0</v>
      </c>
      <c r="W939" s="896">
        <f t="shared" si="3229"/>
        <v>0</v>
      </c>
      <c r="X939" s="896">
        <f t="shared" si="3229"/>
        <v>0</v>
      </c>
      <c r="Y939" s="896">
        <f t="shared" si="3229"/>
        <v>0</v>
      </c>
      <c r="Z939" s="896">
        <f t="shared" si="3229"/>
        <v>0</v>
      </c>
      <c r="AA939" s="896">
        <f t="shared" si="3229"/>
        <v>0</v>
      </c>
      <c r="AB939" s="896">
        <f t="shared" si="3229"/>
        <v>0</v>
      </c>
      <c r="AC939" s="896">
        <f t="shared" si="3229"/>
        <v>0</v>
      </c>
      <c r="AD939" s="896">
        <f t="shared" si="3229"/>
        <v>0</v>
      </c>
      <c r="AE939" s="896">
        <f t="shared" si="3229"/>
        <v>0</v>
      </c>
      <c r="AF939" s="896">
        <f t="shared" si="3229"/>
        <v>0</v>
      </c>
      <c r="AG939" s="896">
        <f t="shared" si="3229"/>
        <v>0</v>
      </c>
      <c r="AH939" s="896">
        <f t="shared" si="3229"/>
        <v>0</v>
      </c>
      <c r="AI939" s="896">
        <f t="shared" si="3229"/>
        <v>0</v>
      </c>
      <c r="AJ939" s="896">
        <f t="shared" si="3229"/>
        <v>0</v>
      </c>
      <c r="AK939" s="896">
        <f t="shared" si="3229"/>
        <v>0</v>
      </c>
      <c r="AL939" s="896">
        <f t="shared" si="3229"/>
        <v>0</v>
      </c>
      <c r="AM939" s="895"/>
      <c r="AN939" s="896">
        <f t="shared" ref="AN939:BE939" si="3230">SUM(AN290)</f>
        <v>0</v>
      </c>
      <c r="AO939" s="896">
        <f t="shared" si="3230"/>
        <v>0</v>
      </c>
      <c r="AP939" s="896">
        <f t="shared" si="3230"/>
        <v>0</v>
      </c>
      <c r="AQ939" s="896">
        <f t="shared" si="3230"/>
        <v>0</v>
      </c>
      <c r="AR939" s="896">
        <f t="shared" si="3230"/>
        <v>0</v>
      </c>
      <c r="AS939" s="896">
        <f t="shared" si="3230"/>
        <v>0</v>
      </c>
      <c r="AT939" s="896">
        <f t="shared" si="3230"/>
        <v>0</v>
      </c>
      <c r="AU939" s="896">
        <f t="shared" si="3230"/>
        <v>0</v>
      </c>
      <c r="AV939" s="896">
        <f t="shared" si="3230"/>
        <v>0</v>
      </c>
      <c r="AW939" s="896">
        <f t="shared" si="3230"/>
        <v>0</v>
      </c>
      <c r="AX939" s="896">
        <f t="shared" si="3230"/>
        <v>0</v>
      </c>
      <c r="AY939" s="896">
        <f t="shared" si="3230"/>
        <v>0</v>
      </c>
      <c r="AZ939" s="896">
        <f t="shared" si="3230"/>
        <v>0</v>
      </c>
      <c r="BA939" s="896">
        <f t="shared" si="3230"/>
        <v>0</v>
      </c>
      <c r="BB939" s="896">
        <f t="shared" si="3230"/>
        <v>0</v>
      </c>
      <c r="BC939" s="896">
        <f t="shared" si="3230"/>
        <v>0</v>
      </c>
      <c r="BD939" s="896">
        <f t="shared" si="3230"/>
        <v>0</v>
      </c>
      <c r="BE939" s="896">
        <f t="shared" si="3230"/>
        <v>0</v>
      </c>
      <c r="BF939" s="895"/>
      <c r="BG939" s="896">
        <f t="shared" ref="BG939:BX939" si="3231">SUM(BG290)</f>
        <v>0</v>
      </c>
      <c r="BH939" s="896">
        <f t="shared" si="3231"/>
        <v>0</v>
      </c>
      <c r="BI939" s="896">
        <f t="shared" si="3231"/>
        <v>0</v>
      </c>
      <c r="BJ939" s="896">
        <f t="shared" si="3231"/>
        <v>0</v>
      </c>
      <c r="BK939" s="896">
        <f t="shared" si="3231"/>
        <v>0</v>
      </c>
      <c r="BL939" s="896">
        <f t="shared" si="3231"/>
        <v>0</v>
      </c>
      <c r="BM939" s="896">
        <f t="shared" si="3231"/>
        <v>0</v>
      </c>
      <c r="BN939" s="896">
        <f t="shared" si="3231"/>
        <v>0</v>
      </c>
      <c r="BO939" s="896">
        <f t="shared" si="3231"/>
        <v>0</v>
      </c>
      <c r="BP939" s="896">
        <f t="shared" si="3231"/>
        <v>2000</v>
      </c>
      <c r="BQ939" s="896">
        <f t="shared" si="3231"/>
        <v>1925</v>
      </c>
      <c r="BR939" s="896">
        <f t="shared" si="3231"/>
        <v>0</v>
      </c>
      <c r="BS939" s="896">
        <f t="shared" si="3231"/>
        <v>0</v>
      </c>
      <c r="BT939" s="896">
        <f t="shared" si="3231"/>
        <v>0</v>
      </c>
      <c r="BU939" s="896">
        <f t="shared" si="3231"/>
        <v>0</v>
      </c>
      <c r="BV939" s="896">
        <f t="shared" si="3231"/>
        <v>0</v>
      </c>
      <c r="BW939" s="896">
        <f t="shared" si="3231"/>
        <v>1500</v>
      </c>
      <c r="BX939" s="896">
        <f t="shared" si="3231"/>
        <v>0</v>
      </c>
      <c r="BY939" s="895"/>
      <c r="BZ939" s="896">
        <f>SUM(BZ290)</f>
        <v>0</v>
      </c>
      <c r="CA939" s="896">
        <f>SUM(CA290)</f>
        <v>0</v>
      </c>
      <c r="CB939" s="896">
        <f>SUM(CB290)</f>
        <v>0</v>
      </c>
      <c r="CC939" s="896">
        <f>SUM(CC290)</f>
        <v>1500</v>
      </c>
      <c r="CD939" s="698">
        <f t="shared" si="3156"/>
        <v>0</v>
      </c>
      <c r="CE939" s="698">
        <f t="shared" si="3157"/>
        <v>0</v>
      </c>
      <c r="CF939" s="698">
        <f t="shared" si="3158"/>
        <v>0</v>
      </c>
      <c r="CG939" s="698">
        <f t="shared" si="3159"/>
        <v>214.0625</v>
      </c>
      <c r="CH939" s="1371">
        <f t="shared" si="3160"/>
        <v>0</v>
      </c>
      <c r="CI939" s="1372">
        <f t="shared" si="3161"/>
        <v>0</v>
      </c>
      <c r="CJ939" s="1373">
        <f t="shared" si="3162"/>
        <v>0</v>
      </c>
      <c r="CK939" s="1373">
        <f t="shared" si="3163"/>
        <v>0</v>
      </c>
      <c r="CL939" s="1373">
        <f t="shared" si="3164"/>
        <v>0</v>
      </c>
      <c r="CM939" s="1373">
        <f t="shared" si="3165"/>
        <v>0</v>
      </c>
      <c r="CN939" s="1373">
        <f t="shared" si="3166"/>
        <v>0</v>
      </c>
      <c r="CO939" s="1374">
        <f t="shared" si="3167"/>
        <v>0</v>
      </c>
      <c r="CP939" s="1374">
        <f t="shared" si="3168"/>
        <v>0</v>
      </c>
      <c r="CQ939" s="1374">
        <f t="shared" si="3169"/>
        <v>0</v>
      </c>
      <c r="CR939" s="1374">
        <f t="shared" si="3170"/>
        <v>0</v>
      </c>
      <c r="CS939" s="1373">
        <f t="shared" si="3171"/>
        <v>0</v>
      </c>
      <c r="CT939" s="1373">
        <f t="shared" si="3172"/>
        <v>0</v>
      </c>
      <c r="CU939" s="1373">
        <f t="shared" si="3173"/>
        <v>0</v>
      </c>
      <c r="CV939" s="1373">
        <f t="shared" si="3174"/>
        <v>0</v>
      </c>
      <c r="CW939" s="1373">
        <f t="shared" si="3175"/>
        <v>0</v>
      </c>
      <c r="CX939" s="1372">
        <f t="shared" si="3176"/>
        <v>0</v>
      </c>
      <c r="CY939" s="1375">
        <f t="shared" si="3177"/>
        <v>0</v>
      </c>
      <c r="CZ939" s="532">
        <f t="shared" si="3178"/>
        <v>0</v>
      </c>
      <c r="DA939" s="533">
        <f t="shared" si="3179"/>
        <v>0</v>
      </c>
      <c r="DB939" s="534">
        <f t="shared" si="3180"/>
        <v>0</v>
      </c>
      <c r="DC939" s="534">
        <f t="shared" si="3181"/>
        <v>0</v>
      </c>
      <c r="DD939" s="534">
        <f t="shared" si="3182"/>
        <v>0</v>
      </c>
      <c r="DE939" s="534">
        <f t="shared" si="3183"/>
        <v>0</v>
      </c>
      <c r="DF939" s="534">
        <f t="shared" si="3184"/>
        <v>0</v>
      </c>
      <c r="DG939" s="535">
        <f t="shared" si="3185"/>
        <v>0</v>
      </c>
      <c r="DH939" s="535">
        <f t="shared" si="3186"/>
        <v>0</v>
      </c>
      <c r="DI939" s="535">
        <f t="shared" si="3187"/>
        <v>0</v>
      </c>
      <c r="DJ939" s="535">
        <f t="shared" si="3188"/>
        <v>0</v>
      </c>
      <c r="DK939" s="534">
        <f t="shared" si="3189"/>
        <v>0</v>
      </c>
      <c r="DL939" s="534">
        <f t="shared" si="3190"/>
        <v>0</v>
      </c>
      <c r="DM939" s="534">
        <f t="shared" si="3191"/>
        <v>0</v>
      </c>
      <c r="DN939" s="534">
        <f t="shared" si="3192"/>
        <v>0</v>
      </c>
      <c r="DO939" s="534">
        <f t="shared" si="3193"/>
        <v>0</v>
      </c>
      <c r="DP939" s="533">
        <f t="shared" si="3194"/>
        <v>0</v>
      </c>
      <c r="DQ939" s="532">
        <f t="shared" si="3195"/>
        <v>0</v>
      </c>
      <c r="DR939" s="753">
        <f t="shared" si="3196"/>
        <v>18</v>
      </c>
      <c r="DS939" s="111">
        <f t="shared" si="3197"/>
        <v>18</v>
      </c>
      <c r="DT939" s="111">
        <f t="shared" si="3198"/>
        <v>18</v>
      </c>
      <c r="DU939" s="111">
        <f t="shared" si="3199"/>
        <v>18</v>
      </c>
      <c r="DV939" s="602"/>
      <c r="DW939" s="719"/>
      <c r="DX939" s="719"/>
      <c r="DY939" s="719"/>
      <c r="DZ939" s="719"/>
      <c r="EA939" s="719"/>
      <c r="EB939" s="719"/>
      <c r="EC939" s="719"/>
      <c r="ED939" s="917"/>
      <c r="EE939" s="603"/>
    </row>
    <row r="940" spans="1:135" s="604" customFormat="1" ht="15.75" customHeight="1">
      <c r="A940" s="718" t="str">
        <f>A293</f>
        <v>Other crop: kg produced</v>
      </c>
      <c r="B940" s="896">
        <f t="shared" ref="B940:S940" si="3232">SUM(B297)</f>
        <v>0</v>
      </c>
      <c r="C940" s="896">
        <f t="shared" si="3232"/>
        <v>0</v>
      </c>
      <c r="D940" s="896">
        <f t="shared" si="3232"/>
        <v>0</v>
      </c>
      <c r="E940" s="896">
        <f t="shared" si="3232"/>
        <v>0</v>
      </c>
      <c r="F940" s="896">
        <f t="shared" si="3232"/>
        <v>0</v>
      </c>
      <c r="G940" s="896">
        <f t="shared" si="3232"/>
        <v>0</v>
      </c>
      <c r="H940" s="896">
        <f t="shared" si="3232"/>
        <v>0</v>
      </c>
      <c r="I940" s="896">
        <f t="shared" si="3232"/>
        <v>0</v>
      </c>
      <c r="J940" s="896">
        <f t="shared" si="3232"/>
        <v>0</v>
      </c>
      <c r="K940" s="896">
        <f t="shared" si="3232"/>
        <v>0</v>
      </c>
      <c r="L940" s="896">
        <f t="shared" si="3232"/>
        <v>0</v>
      </c>
      <c r="M940" s="896">
        <f t="shared" si="3232"/>
        <v>0</v>
      </c>
      <c r="N940" s="896">
        <f t="shared" si="3232"/>
        <v>0</v>
      </c>
      <c r="O940" s="896">
        <f t="shared" si="3232"/>
        <v>0</v>
      </c>
      <c r="P940" s="896">
        <f t="shared" si="3232"/>
        <v>0</v>
      </c>
      <c r="Q940" s="896">
        <f t="shared" si="3232"/>
        <v>0</v>
      </c>
      <c r="R940" s="896">
        <f t="shared" si="3232"/>
        <v>0</v>
      </c>
      <c r="S940" s="896">
        <f t="shared" si="3232"/>
        <v>0</v>
      </c>
      <c r="T940" s="895"/>
      <c r="U940" s="896">
        <f t="shared" ref="U940:AL940" si="3233">SUM(U297)</f>
        <v>0</v>
      </c>
      <c r="V940" s="896">
        <f t="shared" si="3233"/>
        <v>0</v>
      </c>
      <c r="W940" s="896">
        <f t="shared" si="3233"/>
        <v>0</v>
      </c>
      <c r="X940" s="896">
        <f t="shared" si="3233"/>
        <v>0</v>
      </c>
      <c r="Y940" s="896">
        <f t="shared" si="3233"/>
        <v>0</v>
      </c>
      <c r="Z940" s="896">
        <f t="shared" si="3233"/>
        <v>0</v>
      </c>
      <c r="AA940" s="896">
        <f t="shared" si="3233"/>
        <v>0</v>
      </c>
      <c r="AB940" s="896">
        <f t="shared" si="3233"/>
        <v>0</v>
      </c>
      <c r="AC940" s="896">
        <f t="shared" si="3233"/>
        <v>0</v>
      </c>
      <c r="AD940" s="896">
        <f t="shared" si="3233"/>
        <v>0</v>
      </c>
      <c r="AE940" s="896">
        <f t="shared" si="3233"/>
        <v>0</v>
      </c>
      <c r="AF940" s="896">
        <f t="shared" si="3233"/>
        <v>0</v>
      </c>
      <c r="AG940" s="896">
        <f t="shared" si="3233"/>
        <v>0</v>
      </c>
      <c r="AH940" s="896">
        <f t="shared" si="3233"/>
        <v>0</v>
      </c>
      <c r="AI940" s="896">
        <f t="shared" si="3233"/>
        <v>0</v>
      </c>
      <c r="AJ940" s="896">
        <f t="shared" si="3233"/>
        <v>0</v>
      </c>
      <c r="AK940" s="896">
        <f t="shared" si="3233"/>
        <v>0</v>
      </c>
      <c r="AL940" s="896">
        <f t="shared" si="3233"/>
        <v>0</v>
      </c>
      <c r="AM940" s="895"/>
      <c r="AN940" s="896">
        <f t="shared" ref="AN940:BE940" si="3234">SUM(AN297)</f>
        <v>0</v>
      </c>
      <c r="AO940" s="896">
        <f t="shared" si="3234"/>
        <v>0</v>
      </c>
      <c r="AP940" s="896">
        <f t="shared" si="3234"/>
        <v>0</v>
      </c>
      <c r="AQ940" s="896">
        <f t="shared" si="3234"/>
        <v>0</v>
      </c>
      <c r="AR940" s="896">
        <f t="shared" si="3234"/>
        <v>0</v>
      </c>
      <c r="AS940" s="896">
        <f t="shared" si="3234"/>
        <v>0</v>
      </c>
      <c r="AT940" s="896">
        <f t="shared" si="3234"/>
        <v>0</v>
      </c>
      <c r="AU940" s="896">
        <f t="shared" si="3234"/>
        <v>0</v>
      </c>
      <c r="AV940" s="896">
        <f t="shared" si="3234"/>
        <v>0</v>
      </c>
      <c r="AW940" s="896">
        <f t="shared" si="3234"/>
        <v>0</v>
      </c>
      <c r="AX940" s="896">
        <f t="shared" si="3234"/>
        <v>0</v>
      </c>
      <c r="AY940" s="896">
        <f t="shared" si="3234"/>
        <v>0</v>
      </c>
      <c r="AZ940" s="896">
        <f t="shared" si="3234"/>
        <v>0</v>
      </c>
      <c r="BA940" s="896">
        <f t="shared" si="3234"/>
        <v>0</v>
      </c>
      <c r="BB940" s="896">
        <f t="shared" si="3234"/>
        <v>0</v>
      </c>
      <c r="BC940" s="896">
        <f t="shared" si="3234"/>
        <v>0</v>
      </c>
      <c r="BD940" s="896">
        <f t="shared" si="3234"/>
        <v>0</v>
      </c>
      <c r="BE940" s="896">
        <f t="shared" si="3234"/>
        <v>0</v>
      </c>
      <c r="BF940" s="895"/>
      <c r="BG940" s="896">
        <f t="shared" ref="BG940:BX940" si="3235">SUM(BG297)</f>
        <v>0</v>
      </c>
      <c r="BH940" s="896">
        <f t="shared" si="3235"/>
        <v>0</v>
      </c>
      <c r="BI940" s="896">
        <f t="shared" si="3235"/>
        <v>0</v>
      </c>
      <c r="BJ940" s="896">
        <f t="shared" si="3235"/>
        <v>0</v>
      </c>
      <c r="BK940" s="896">
        <f t="shared" si="3235"/>
        <v>0</v>
      </c>
      <c r="BL940" s="896">
        <f t="shared" si="3235"/>
        <v>0</v>
      </c>
      <c r="BM940" s="896">
        <f t="shared" si="3235"/>
        <v>0</v>
      </c>
      <c r="BN940" s="896">
        <f t="shared" si="3235"/>
        <v>0</v>
      </c>
      <c r="BO940" s="896">
        <f t="shared" si="3235"/>
        <v>0</v>
      </c>
      <c r="BP940" s="896">
        <f t="shared" si="3235"/>
        <v>0</v>
      </c>
      <c r="BQ940" s="896">
        <f t="shared" si="3235"/>
        <v>0</v>
      </c>
      <c r="BR940" s="896">
        <f t="shared" si="3235"/>
        <v>0</v>
      </c>
      <c r="BS940" s="896">
        <f t="shared" si="3235"/>
        <v>0</v>
      </c>
      <c r="BT940" s="896">
        <f t="shared" si="3235"/>
        <v>0</v>
      </c>
      <c r="BU940" s="896">
        <f t="shared" si="3235"/>
        <v>0</v>
      </c>
      <c r="BV940" s="896">
        <f t="shared" si="3235"/>
        <v>0</v>
      </c>
      <c r="BW940" s="896">
        <f t="shared" si="3235"/>
        <v>0</v>
      </c>
      <c r="BX940" s="896">
        <f t="shared" si="3235"/>
        <v>0</v>
      </c>
      <c r="BY940" s="895"/>
      <c r="BZ940" s="896">
        <f>SUM(BZ297)</f>
        <v>0</v>
      </c>
      <c r="CA940" s="896">
        <f>SUM(CA297)</f>
        <v>0</v>
      </c>
      <c r="CB940" s="896">
        <f>SUM(CB297)</f>
        <v>0</v>
      </c>
      <c r="CC940" s="896">
        <f>SUM(CC297)</f>
        <v>0</v>
      </c>
      <c r="CD940" s="698">
        <f t="shared" si="3156"/>
        <v>0</v>
      </c>
      <c r="CE940" s="698">
        <f t="shared" si="3157"/>
        <v>0</v>
      </c>
      <c r="CF940" s="698">
        <f t="shared" si="3158"/>
        <v>0</v>
      </c>
      <c r="CG940" s="698">
        <f t="shared" si="3159"/>
        <v>0</v>
      </c>
      <c r="CH940" s="1371">
        <f t="shared" si="3160"/>
        <v>0</v>
      </c>
      <c r="CI940" s="1372">
        <f t="shared" si="3161"/>
        <v>0</v>
      </c>
      <c r="CJ940" s="1373">
        <f t="shared" si="3162"/>
        <v>0</v>
      </c>
      <c r="CK940" s="1373">
        <f t="shared" si="3163"/>
        <v>0</v>
      </c>
      <c r="CL940" s="1373">
        <f t="shared" si="3164"/>
        <v>0</v>
      </c>
      <c r="CM940" s="1373">
        <f t="shared" si="3165"/>
        <v>0</v>
      </c>
      <c r="CN940" s="1373">
        <f t="shared" si="3166"/>
        <v>0</v>
      </c>
      <c r="CO940" s="1374">
        <f t="shared" si="3167"/>
        <v>0</v>
      </c>
      <c r="CP940" s="1374">
        <f t="shared" si="3168"/>
        <v>0</v>
      </c>
      <c r="CQ940" s="1374">
        <f t="shared" si="3169"/>
        <v>0</v>
      </c>
      <c r="CR940" s="1374">
        <f t="shared" si="3170"/>
        <v>0</v>
      </c>
      <c r="CS940" s="1373">
        <f t="shared" si="3171"/>
        <v>0</v>
      </c>
      <c r="CT940" s="1373">
        <f t="shared" si="3172"/>
        <v>0</v>
      </c>
      <c r="CU940" s="1373">
        <f t="shared" si="3173"/>
        <v>0</v>
      </c>
      <c r="CV940" s="1373">
        <f t="shared" si="3174"/>
        <v>0</v>
      </c>
      <c r="CW940" s="1373">
        <f t="shared" si="3175"/>
        <v>0</v>
      </c>
      <c r="CX940" s="1372">
        <f t="shared" si="3176"/>
        <v>0</v>
      </c>
      <c r="CY940" s="1375">
        <f t="shared" si="3177"/>
        <v>0</v>
      </c>
      <c r="CZ940" s="532">
        <f t="shared" si="3178"/>
        <v>0</v>
      </c>
      <c r="DA940" s="533">
        <f t="shared" si="3179"/>
        <v>0</v>
      </c>
      <c r="DB940" s="534">
        <f t="shared" si="3180"/>
        <v>0</v>
      </c>
      <c r="DC940" s="534">
        <f t="shared" si="3181"/>
        <v>0</v>
      </c>
      <c r="DD940" s="534">
        <f t="shared" si="3182"/>
        <v>0</v>
      </c>
      <c r="DE940" s="534">
        <f t="shared" si="3183"/>
        <v>0</v>
      </c>
      <c r="DF940" s="534">
        <f t="shared" si="3184"/>
        <v>0</v>
      </c>
      <c r="DG940" s="535">
        <f t="shared" si="3185"/>
        <v>0</v>
      </c>
      <c r="DH940" s="535">
        <f t="shared" si="3186"/>
        <v>0</v>
      </c>
      <c r="DI940" s="535">
        <f t="shared" si="3187"/>
        <v>0</v>
      </c>
      <c r="DJ940" s="535">
        <f t="shared" si="3188"/>
        <v>0</v>
      </c>
      <c r="DK940" s="534">
        <f t="shared" si="3189"/>
        <v>0</v>
      </c>
      <c r="DL940" s="534">
        <f t="shared" si="3190"/>
        <v>0</v>
      </c>
      <c r="DM940" s="534">
        <f t="shared" si="3191"/>
        <v>0</v>
      </c>
      <c r="DN940" s="534">
        <f t="shared" si="3192"/>
        <v>0</v>
      </c>
      <c r="DO940" s="534">
        <f t="shared" si="3193"/>
        <v>0</v>
      </c>
      <c r="DP940" s="533">
        <f t="shared" si="3194"/>
        <v>0</v>
      </c>
      <c r="DQ940" s="532">
        <f t="shared" si="3195"/>
        <v>0</v>
      </c>
      <c r="DR940" s="753">
        <f t="shared" si="3196"/>
        <v>18</v>
      </c>
      <c r="DS940" s="111">
        <f t="shared" si="3197"/>
        <v>18</v>
      </c>
      <c r="DT940" s="111">
        <f t="shared" si="3198"/>
        <v>18</v>
      </c>
      <c r="DU940" s="111">
        <f t="shared" si="3199"/>
        <v>18</v>
      </c>
      <c r="DV940" s="602"/>
      <c r="DW940" s="719"/>
      <c r="DX940" s="719"/>
      <c r="DY940" s="719"/>
      <c r="DZ940" s="719"/>
      <c r="EA940" s="719"/>
      <c r="EB940" s="719"/>
      <c r="EC940" s="719"/>
      <c r="ED940" s="917"/>
      <c r="EE940" s="603"/>
    </row>
    <row r="941" spans="1:135" s="604" customFormat="1" ht="15.75" customHeight="1">
      <c r="A941" s="905" t="str">
        <f>A300</f>
        <v>Cassava: no. local meas.</v>
      </c>
      <c r="B941" s="896">
        <f t="shared" ref="B941:S941" si="3236">SUM(B307)</f>
        <v>0</v>
      </c>
      <c r="C941" s="896">
        <f t="shared" si="3236"/>
        <v>0</v>
      </c>
      <c r="D941" s="896">
        <f t="shared" si="3236"/>
        <v>0</v>
      </c>
      <c r="E941" s="896">
        <f t="shared" si="3236"/>
        <v>0</v>
      </c>
      <c r="F941" s="896">
        <f t="shared" si="3236"/>
        <v>0</v>
      </c>
      <c r="G941" s="896">
        <f t="shared" si="3236"/>
        <v>0</v>
      </c>
      <c r="H941" s="896">
        <f t="shared" si="3236"/>
        <v>0</v>
      </c>
      <c r="I941" s="896">
        <f t="shared" si="3236"/>
        <v>0</v>
      </c>
      <c r="J941" s="896">
        <f t="shared" si="3236"/>
        <v>0</v>
      </c>
      <c r="K941" s="896">
        <f t="shared" si="3236"/>
        <v>0</v>
      </c>
      <c r="L941" s="896">
        <f t="shared" si="3236"/>
        <v>0</v>
      </c>
      <c r="M941" s="896">
        <f t="shared" si="3236"/>
        <v>0</v>
      </c>
      <c r="N941" s="896">
        <f t="shared" si="3236"/>
        <v>0</v>
      </c>
      <c r="O941" s="896">
        <f t="shared" si="3236"/>
        <v>0</v>
      </c>
      <c r="P941" s="896">
        <f t="shared" si="3236"/>
        <v>0</v>
      </c>
      <c r="Q941" s="896">
        <f t="shared" si="3236"/>
        <v>0</v>
      </c>
      <c r="R941" s="896">
        <f t="shared" si="3236"/>
        <v>0</v>
      </c>
      <c r="S941" s="896">
        <f t="shared" si="3236"/>
        <v>0</v>
      </c>
      <c r="T941" s="895"/>
      <c r="U941" s="896">
        <f t="shared" ref="U941:AL941" si="3237">SUM(U307)</f>
        <v>0</v>
      </c>
      <c r="V941" s="896">
        <f t="shared" si="3237"/>
        <v>0</v>
      </c>
      <c r="W941" s="896">
        <f t="shared" si="3237"/>
        <v>0</v>
      </c>
      <c r="X941" s="896">
        <f t="shared" si="3237"/>
        <v>0</v>
      </c>
      <c r="Y941" s="896">
        <f t="shared" si="3237"/>
        <v>0</v>
      </c>
      <c r="Z941" s="896">
        <f t="shared" si="3237"/>
        <v>0</v>
      </c>
      <c r="AA941" s="896">
        <f t="shared" si="3237"/>
        <v>0</v>
      </c>
      <c r="AB941" s="896">
        <f t="shared" si="3237"/>
        <v>0</v>
      </c>
      <c r="AC941" s="896">
        <f t="shared" si="3237"/>
        <v>0</v>
      </c>
      <c r="AD941" s="896">
        <f t="shared" si="3237"/>
        <v>0</v>
      </c>
      <c r="AE941" s="896">
        <f t="shared" si="3237"/>
        <v>0</v>
      </c>
      <c r="AF941" s="896">
        <f t="shared" si="3237"/>
        <v>0</v>
      </c>
      <c r="AG941" s="896">
        <f t="shared" si="3237"/>
        <v>0</v>
      </c>
      <c r="AH941" s="896">
        <f t="shared" si="3237"/>
        <v>0</v>
      </c>
      <c r="AI941" s="896">
        <f t="shared" si="3237"/>
        <v>0</v>
      </c>
      <c r="AJ941" s="896">
        <f t="shared" si="3237"/>
        <v>0</v>
      </c>
      <c r="AK941" s="896">
        <f t="shared" si="3237"/>
        <v>0</v>
      </c>
      <c r="AL941" s="896">
        <f t="shared" si="3237"/>
        <v>0</v>
      </c>
      <c r="AM941" s="895"/>
      <c r="AN941" s="896">
        <f t="shared" ref="AN941:BE941" si="3238">SUM(AN307)</f>
        <v>0</v>
      </c>
      <c r="AO941" s="896">
        <f t="shared" si="3238"/>
        <v>0</v>
      </c>
      <c r="AP941" s="896">
        <f t="shared" si="3238"/>
        <v>0</v>
      </c>
      <c r="AQ941" s="896">
        <f t="shared" si="3238"/>
        <v>0</v>
      </c>
      <c r="AR941" s="896">
        <f t="shared" si="3238"/>
        <v>0</v>
      </c>
      <c r="AS941" s="896">
        <f t="shared" si="3238"/>
        <v>0</v>
      </c>
      <c r="AT941" s="896">
        <f t="shared" si="3238"/>
        <v>0</v>
      </c>
      <c r="AU941" s="896">
        <f t="shared" si="3238"/>
        <v>0</v>
      </c>
      <c r="AV941" s="896">
        <f t="shared" si="3238"/>
        <v>0</v>
      </c>
      <c r="AW941" s="896">
        <f t="shared" si="3238"/>
        <v>0</v>
      </c>
      <c r="AX941" s="896">
        <f t="shared" si="3238"/>
        <v>0</v>
      </c>
      <c r="AY941" s="896">
        <f t="shared" si="3238"/>
        <v>0</v>
      </c>
      <c r="AZ941" s="896">
        <f t="shared" si="3238"/>
        <v>0</v>
      </c>
      <c r="BA941" s="896">
        <f t="shared" si="3238"/>
        <v>0</v>
      </c>
      <c r="BB941" s="896">
        <f t="shared" si="3238"/>
        <v>0</v>
      </c>
      <c r="BC941" s="896">
        <f t="shared" si="3238"/>
        <v>0</v>
      </c>
      <c r="BD941" s="896">
        <f t="shared" si="3238"/>
        <v>0</v>
      </c>
      <c r="BE941" s="896">
        <f t="shared" si="3238"/>
        <v>0</v>
      </c>
      <c r="BF941" s="895"/>
      <c r="BG941" s="896">
        <f t="shared" ref="BG941:BX941" si="3239">SUM(BG307)</f>
        <v>0</v>
      </c>
      <c r="BH941" s="896">
        <f t="shared" si="3239"/>
        <v>0</v>
      </c>
      <c r="BI941" s="896">
        <f t="shared" si="3239"/>
        <v>0</v>
      </c>
      <c r="BJ941" s="896">
        <f t="shared" si="3239"/>
        <v>0</v>
      </c>
      <c r="BK941" s="896">
        <f t="shared" si="3239"/>
        <v>0</v>
      </c>
      <c r="BL941" s="896">
        <f t="shared" si="3239"/>
        <v>0</v>
      </c>
      <c r="BM941" s="896">
        <f t="shared" si="3239"/>
        <v>0</v>
      </c>
      <c r="BN941" s="896">
        <f t="shared" si="3239"/>
        <v>0</v>
      </c>
      <c r="BO941" s="896">
        <f t="shared" si="3239"/>
        <v>0</v>
      </c>
      <c r="BP941" s="896">
        <f t="shared" si="3239"/>
        <v>0</v>
      </c>
      <c r="BQ941" s="896">
        <f t="shared" si="3239"/>
        <v>0</v>
      </c>
      <c r="BR941" s="896">
        <f t="shared" si="3239"/>
        <v>0</v>
      </c>
      <c r="BS941" s="896">
        <f t="shared" si="3239"/>
        <v>0</v>
      </c>
      <c r="BT941" s="896">
        <f t="shared" si="3239"/>
        <v>0</v>
      </c>
      <c r="BU941" s="896">
        <f t="shared" si="3239"/>
        <v>0</v>
      </c>
      <c r="BV941" s="896">
        <f t="shared" si="3239"/>
        <v>0</v>
      </c>
      <c r="BW941" s="896">
        <f t="shared" si="3239"/>
        <v>0</v>
      </c>
      <c r="BX941" s="896">
        <f t="shared" si="3239"/>
        <v>0</v>
      </c>
      <c r="BY941" s="895"/>
      <c r="BZ941" s="896">
        <f>SUM(BZ307)</f>
        <v>0</v>
      </c>
      <c r="CA941" s="896">
        <f>SUM(CA307)</f>
        <v>0</v>
      </c>
      <c r="CB941" s="896">
        <f>SUM(CB307)</f>
        <v>0</v>
      </c>
      <c r="CC941" s="896">
        <f>SUM(CC307)</f>
        <v>0</v>
      </c>
      <c r="CD941" s="698">
        <f t="shared" si="3156"/>
        <v>0</v>
      </c>
      <c r="CE941" s="698">
        <f t="shared" si="3157"/>
        <v>0</v>
      </c>
      <c r="CF941" s="698">
        <f t="shared" si="3158"/>
        <v>0</v>
      </c>
      <c r="CG941" s="698">
        <f t="shared" si="3159"/>
        <v>0</v>
      </c>
      <c r="CH941" s="1371">
        <f t="shared" si="3160"/>
        <v>0</v>
      </c>
      <c r="CI941" s="1372">
        <f t="shared" si="3161"/>
        <v>0</v>
      </c>
      <c r="CJ941" s="1373">
        <f t="shared" si="3162"/>
        <v>0</v>
      </c>
      <c r="CK941" s="1373">
        <f t="shared" si="3163"/>
        <v>0</v>
      </c>
      <c r="CL941" s="1373">
        <f t="shared" si="3164"/>
        <v>0</v>
      </c>
      <c r="CM941" s="1373">
        <f t="shared" si="3165"/>
        <v>0</v>
      </c>
      <c r="CN941" s="1373">
        <f t="shared" si="3166"/>
        <v>0</v>
      </c>
      <c r="CO941" s="1374">
        <f t="shared" si="3167"/>
        <v>0</v>
      </c>
      <c r="CP941" s="1374">
        <f t="shared" si="3168"/>
        <v>0</v>
      </c>
      <c r="CQ941" s="1374">
        <f t="shared" si="3169"/>
        <v>0</v>
      </c>
      <c r="CR941" s="1374">
        <f t="shared" si="3170"/>
        <v>0</v>
      </c>
      <c r="CS941" s="1373">
        <f t="shared" si="3171"/>
        <v>0</v>
      </c>
      <c r="CT941" s="1373">
        <f t="shared" si="3172"/>
        <v>0</v>
      </c>
      <c r="CU941" s="1373">
        <f t="shared" si="3173"/>
        <v>0</v>
      </c>
      <c r="CV941" s="1373">
        <f t="shared" si="3174"/>
        <v>0</v>
      </c>
      <c r="CW941" s="1373">
        <f t="shared" si="3175"/>
        <v>0</v>
      </c>
      <c r="CX941" s="1372">
        <f t="shared" si="3176"/>
        <v>0</v>
      </c>
      <c r="CY941" s="1375">
        <f t="shared" si="3177"/>
        <v>0</v>
      </c>
      <c r="CZ941" s="532">
        <f t="shared" si="3178"/>
        <v>0</v>
      </c>
      <c r="DA941" s="533">
        <f t="shared" si="3179"/>
        <v>0</v>
      </c>
      <c r="DB941" s="534">
        <f t="shared" si="3180"/>
        <v>0</v>
      </c>
      <c r="DC941" s="534">
        <f t="shared" si="3181"/>
        <v>0</v>
      </c>
      <c r="DD941" s="534">
        <f t="shared" si="3182"/>
        <v>0</v>
      </c>
      <c r="DE941" s="534">
        <f t="shared" si="3183"/>
        <v>0</v>
      </c>
      <c r="DF941" s="534">
        <f t="shared" si="3184"/>
        <v>0</v>
      </c>
      <c r="DG941" s="535">
        <f t="shared" si="3185"/>
        <v>0</v>
      </c>
      <c r="DH941" s="535">
        <f t="shared" si="3186"/>
        <v>0</v>
      </c>
      <c r="DI941" s="535">
        <f t="shared" si="3187"/>
        <v>0</v>
      </c>
      <c r="DJ941" s="535">
        <f t="shared" si="3188"/>
        <v>0</v>
      </c>
      <c r="DK941" s="534">
        <f t="shared" si="3189"/>
        <v>0</v>
      </c>
      <c r="DL941" s="534">
        <f t="shared" si="3190"/>
        <v>0</v>
      </c>
      <c r="DM941" s="534">
        <f t="shared" si="3191"/>
        <v>0</v>
      </c>
      <c r="DN941" s="534">
        <f t="shared" si="3192"/>
        <v>0</v>
      </c>
      <c r="DO941" s="534">
        <f t="shared" si="3193"/>
        <v>0</v>
      </c>
      <c r="DP941" s="533">
        <f t="shared" si="3194"/>
        <v>0</v>
      </c>
      <c r="DQ941" s="532">
        <f t="shared" si="3195"/>
        <v>0</v>
      </c>
      <c r="DR941" s="753">
        <f t="shared" si="3196"/>
        <v>18</v>
      </c>
      <c r="DS941" s="111">
        <f t="shared" si="3197"/>
        <v>18</v>
      </c>
      <c r="DT941" s="111">
        <f t="shared" si="3198"/>
        <v>18</v>
      </c>
      <c r="DU941" s="111">
        <f t="shared" si="3199"/>
        <v>18</v>
      </c>
      <c r="DV941" s="602"/>
      <c r="DW941" s="719"/>
      <c r="DX941" s="719"/>
      <c r="DY941" s="719"/>
      <c r="DZ941" s="719"/>
      <c r="EA941" s="719"/>
      <c r="EB941" s="719"/>
      <c r="EC941" s="719"/>
      <c r="ED941" s="917"/>
      <c r="EE941" s="603"/>
    </row>
    <row r="942" spans="1:135" s="604" customFormat="1" ht="15.75" customHeight="1">
      <c r="A942" s="718" t="str">
        <f>A310</f>
        <v>Water melon: no. local meas</v>
      </c>
      <c r="B942" s="896">
        <f t="shared" ref="B942:S942" si="3240">SUM(B317)</f>
        <v>0</v>
      </c>
      <c r="C942" s="896">
        <f t="shared" si="3240"/>
        <v>0</v>
      </c>
      <c r="D942" s="896">
        <f t="shared" si="3240"/>
        <v>0</v>
      </c>
      <c r="E942" s="896">
        <f t="shared" si="3240"/>
        <v>0</v>
      </c>
      <c r="F942" s="896">
        <f t="shared" si="3240"/>
        <v>0</v>
      </c>
      <c r="G942" s="896">
        <f t="shared" si="3240"/>
        <v>0</v>
      </c>
      <c r="H942" s="896">
        <f t="shared" si="3240"/>
        <v>0</v>
      </c>
      <c r="I942" s="896">
        <f t="shared" si="3240"/>
        <v>0</v>
      </c>
      <c r="J942" s="896">
        <f t="shared" si="3240"/>
        <v>0</v>
      </c>
      <c r="K942" s="896">
        <f t="shared" si="3240"/>
        <v>0</v>
      </c>
      <c r="L942" s="896">
        <f t="shared" si="3240"/>
        <v>0</v>
      </c>
      <c r="M942" s="896">
        <f t="shared" si="3240"/>
        <v>0</v>
      </c>
      <c r="N942" s="896">
        <f t="shared" si="3240"/>
        <v>0</v>
      </c>
      <c r="O942" s="896">
        <f t="shared" si="3240"/>
        <v>0</v>
      </c>
      <c r="P942" s="896">
        <f t="shared" si="3240"/>
        <v>0</v>
      </c>
      <c r="Q942" s="896">
        <f t="shared" si="3240"/>
        <v>0</v>
      </c>
      <c r="R942" s="896">
        <f t="shared" si="3240"/>
        <v>0</v>
      </c>
      <c r="S942" s="896">
        <f t="shared" si="3240"/>
        <v>0</v>
      </c>
      <c r="T942" s="895"/>
      <c r="U942" s="896">
        <f t="shared" ref="U942:AL942" si="3241">SUM(U317)</f>
        <v>0</v>
      </c>
      <c r="V942" s="896">
        <f t="shared" si="3241"/>
        <v>0</v>
      </c>
      <c r="W942" s="896">
        <f t="shared" si="3241"/>
        <v>0</v>
      </c>
      <c r="X942" s="896">
        <f t="shared" si="3241"/>
        <v>0</v>
      </c>
      <c r="Y942" s="896">
        <f t="shared" si="3241"/>
        <v>0</v>
      </c>
      <c r="Z942" s="896">
        <f t="shared" si="3241"/>
        <v>0</v>
      </c>
      <c r="AA942" s="896">
        <f t="shared" si="3241"/>
        <v>0</v>
      </c>
      <c r="AB942" s="896">
        <f t="shared" si="3241"/>
        <v>0</v>
      </c>
      <c r="AC942" s="896">
        <f t="shared" si="3241"/>
        <v>0</v>
      </c>
      <c r="AD942" s="896">
        <f t="shared" si="3241"/>
        <v>0</v>
      </c>
      <c r="AE942" s="896">
        <f t="shared" si="3241"/>
        <v>0</v>
      </c>
      <c r="AF942" s="896">
        <f t="shared" si="3241"/>
        <v>0</v>
      </c>
      <c r="AG942" s="896">
        <f t="shared" si="3241"/>
        <v>0</v>
      </c>
      <c r="AH942" s="896">
        <f t="shared" si="3241"/>
        <v>0</v>
      </c>
      <c r="AI942" s="896">
        <f t="shared" si="3241"/>
        <v>0</v>
      </c>
      <c r="AJ942" s="896">
        <f t="shared" si="3241"/>
        <v>0</v>
      </c>
      <c r="AK942" s="896">
        <f t="shared" si="3241"/>
        <v>0</v>
      </c>
      <c r="AL942" s="896">
        <f t="shared" si="3241"/>
        <v>0</v>
      </c>
      <c r="AM942" s="895"/>
      <c r="AN942" s="896">
        <f t="shared" ref="AN942:BE942" si="3242">SUM(AN317)</f>
        <v>0</v>
      </c>
      <c r="AO942" s="896">
        <f t="shared" si="3242"/>
        <v>0</v>
      </c>
      <c r="AP942" s="896">
        <f t="shared" si="3242"/>
        <v>0</v>
      </c>
      <c r="AQ942" s="896">
        <f t="shared" si="3242"/>
        <v>0</v>
      </c>
      <c r="AR942" s="896">
        <f t="shared" si="3242"/>
        <v>0</v>
      </c>
      <c r="AS942" s="896">
        <f t="shared" si="3242"/>
        <v>0</v>
      </c>
      <c r="AT942" s="896">
        <f t="shared" si="3242"/>
        <v>0</v>
      </c>
      <c r="AU942" s="896">
        <f t="shared" si="3242"/>
        <v>0</v>
      </c>
      <c r="AV942" s="896">
        <f t="shared" si="3242"/>
        <v>0</v>
      </c>
      <c r="AW942" s="896">
        <f t="shared" si="3242"/>
        <v>0</v>
      </c>
      <c r="AX942" s="896">
        <f t="shared" si="3242"/>
        <v>0</v>
      </c>
      <c r="AY942" s="896">
        <f t="shared" si="3242"/>
        <v>0</v>
      </c>
      <c r="AZ942" s="896">
        <f t="shared" si="3242"/>
        <v>0</v>
      </c>
      <c r="BA942" s="896">
        <f t="shared" si="3242"/>
        <v>0</v>
      </c>
      <c r="BB942" s="896">
        <f t="shared" si="3242"/>
        <v>0</v>
      </c>
      <c r="BC942" s="896">
        <f t="shared" si="3242"/>
        <v>0</v>
      </c>
      <c r="BD942" s="896">
        <f t="shared" si="3242"/>
        <v>0</v>
      </c>
      <c r="BE942" s="896">
        <f t="shared" si="3242"/>
        <v>0</v>
      </c>
      <c r="BF942" s="895"/>
      <c r="BG942" s="896">
        <f t="shared" ref="BG942:BX942" si="3243">SUM(BG317)</f>
        <v>0</v>
      </c>
      <c r="BH942" s="896">
        <f t="shared" si="3243"/>
        <v>0</v>
      </c>
      <c r="BI942" s="896">
        <f t="shared" si="3243"/>
        <v>0</v>
      </c>
      <c r="BJ942" s="896">
        <f t="shared" si="3243"/>
        <v>0</v>
      </c>
      <c r="BK942" s="896">
        <f t="shared" si="3243"/>
        <v>0</v>
      </c>
      <c r="BL942" s="896">
        <f t="shared" si="3243"/>
        <v>8000</v>
      </c>
      <c r="BM942" s="896">
        <f t="shared" si="3243"/>
        <v>0</v>
      </c>
      <c r="BN942" s="896">
        <f t="shared" si="3243"/>
        <v>0</v>
      </c>
      <c r="BO942" s="896">
        <f t="shared" si="3243"/>
        <v>0</v>
      </c>
      <c r="BP942" s="896">
        <f t="shared" si="3243"/>
        <v>0</v>
      </c>
      <c r="BQ942" s="896">
        <f t="shared" si="3243"/>
        <v>0</v>
      </c>
      <c r="BR942" s="896">
        <f t="shared" si="3243"/>
        <v>0</v>
      </c>
      <c r="BS942" s="896">
        <f t="shared" si="3243"/>
        <v>0</v>
      </c>
      <c r="BT942" s="896">
        <f t="shared" si="3243"/>
        <v>0</v>
      </c>
      <c r="BU942" s="896">
        <f t="shared" si="3243"/>
        <v>0</v>
      </c>
      <c r="BV942" s="896">
        <f t="shared" si="3243"/>
        <v>0</v>
      </c>
      <c r="BW942" s="896">
        <f t="shared" si="3243"/>
        <v>0</v>
      </c>
      <c r="BX942" s="896">
        <f t="shared" si="3243"/>
        <v>0</v>
      </c>
      <c r="BY942" s="895"/>
      <c r="BZ942" s="896">
        <f>SUM(BZ317)</f>
        <v>0</v>
      </c>
      <c r="CA942" s="896">
        <f>SUM(CA317)</f>
        <v>0</v>
      </c>
      <c r="CB942" s="896">
        <f>SUM(CB317)</f>
        <v>0</v>
      </c>
      <c r="CC942" s="896">
        <f>SUM(CC317)</f>
        <v>0</v>
      </c>
      <c r="CD942" s="698">
        <f t="shared" si="3156"/>
        <v>0</v>
      </c>
      <c r="CE942" s="698">
        <f t="shared" si="3157"/>
        <v>0</v>
      </c>
      <c r="CF942" s="698">
        <f t="shared" si="3158"/>
        <v>0</v>
      </c>
      <c r="CG942" s="698">
        <f t="shared" si="3159"/>
        <v>0</v>
      </c>
      <c r="CH942" s="1371">
        <f t="shared" si="3160"/>
        <v>0</v>
      </c>
      <c r="CI942" s="1372">
        <f t="shared" si="3161"/>
        <v>0</v>
      </c>
      <c r="CJ942" s="1373">
        <f t="shared" si="3162"/>
        <v>0</v>
      </c>
      <c r="CK942" s="1373">
        <f t="shared" si="3163"/>
        <v>0</v>
      </c>
      <c r="CL942" s="1373">
        <f t="shared" si="3164"/>
        <v>0</v>
      </c>
      <c r="CM942" s="1373">
        <f t="shared" si="3165"/>
        <v>0</v>
      </c>
      <c r="CN942" s="1373">
        <f t="shared" si="3166"/>
        <v>0</v>
      </c>
      <c r="CO942" s="1374">
        <f t="shared" si="3167"/>
        <v>0</v>
      </c>
      <c r="CP942" s="1374">
        <f t="shared" si="3168"/>
        <v>0</v>
      </c>
      <c r="CQ942" s="1374">
        <f t="shared" si="3169"/>
        <v>0</v>
      </c>
      <c r="CR942" s="1374">
        <f t="shared" si="3170"/>
        <v>0</v>
      </c>
      <c r="CS942" s="1373">
        <f t="shared" si="3171"/>
        <v>0</v>
      </c>
      <c r="CT942" s="1373">
        <f t="shared" si="3172"/>
        <v>0</v>
      </c>
      <c r="CU942" s="1373">
        <f t="shared" si="3173"/>
        <v>0</v>
      </c>
      <c r="CV942" s="1373">
        <f t="shared" si="3174"/>
        <v>0</v>
      </c>
      <c r="CW942" s="1373">
        <f t="shared" si="3175"/>
        <v>0</v>
      </c>
      <c r="CX942" s="1372">
        <f t="shared" si="3176"/>
        <v>0</v>
      </c>
      <c r="CY942" s="1375">
        <f t="shared" si="3177"/>
        <v>0</v>
      </c>
      <c r="CZ942" s="532">
        <f t="shared" si="3178"/>
        <v>0</v>
      </c>
      <c r="DA942" s="533">
        <f t="shared" si="3179"/>
        <v>0</v>
      </c>
      <c r="DB942" s="534">
        <f t="shared" si="3180"/>
        <v>0</v>
      </c>
      <c r="DC942" s="534">
        <f t="shared" si="3181"/>
        <v>0</v>
      </c>
      <c r="DD942" s="534">
        <f t="shared" si="3182"/>
        <v>0</v>
      </c>
      <c r="DE942" s="534">
        <f t="shared" si="3183"/>
        <v>0</v>
      </c>
      <c r="DF942" s="534">
        <f t="shared" si="3184"/>
        <v>0</v>
      </c>
      <c r="DG942" s="535">
        <f t="shared" si="3185"/>
        <v>0</v>
      </c>
      <c r="DH942" s="535">
        <f t="shared" si="3186"/>
        <v>0</v>
      </c>
      <c r="DI942" s="535">
        <f t="shared" si="3187"/>
        <v>0</v>
      </c>
      <c r="DJ942" s="535">
        <f t="shared" si="3188"/>
        <v>0</v>
      </c>
      <c r="DK942" s="534">
        <f t="shared" si="3189"/>
        <v>0</v>
      </c>
      <c r="DL942" s="534">
        <f t="shared" si="3190"/>
        <v>0</v>
      </c>
      <c r="DM942" s="534">
        <f t="shared" si="3191"/>
        <v>0</v>
      </c>
      <c r="DN942" s="534">
        <f t="shared" si="3192"/>
        <v>0</v>
      </c>
      <c r="DO942" s="534">
        <f t="shared" si="3193"/>
        <v>0</v>
      </c>
      <c r="DP942" s="533">
        <f t="shared" si="3194"/>
        <v>0</v>
      </c>
      <c r="DQ942" s="532">
        <f t="shared" si="3195"/>
        <v>0</v>
      </c>
      <c r="DR942" s="753">
        <f t="shared" si="3196"/>
        <v>18</v>
      </c>
      <c r="DS942" s="111">
        <f t="shared" si="3197"/>
        <v>18</v>
      </c>
      <c r="DT942" s="111">
        <f t="shared" si="3198"/>
        <v>18</v>
      </c>
      <c r="DU942" s="111">
        <f t="shared" si="3199"/>
        <v>18</v>
      </c>
      <c r="DV942" s="602"/>
      <c r="DW942" s="719"/>
      <c r="DX942" s="719"/>
      <c r="DY942" s="719"/>
      <c r="DZ942" s="719"/>
      <c r="EA942" s="719"/>
      <c r="EB942" s="719"/>
      <c r="EC942" s="719"/>
      <c r="ED942" s="917"/>
      <c r="EE942" s="603"/>
    </row>
    <row r="943" spans="1:135" s="604" customFormat="1" ht="15.75" customHeight="1">
      <c r="A943" s="718" t="str">
        <f>A320</f>
        <v>Other crop: no. local meas</v>
      </c>
      <c r="B943" s="896">
        <f t="shared" ref="B943:S943" si="3244">SUM(B327)</f>
        <v>0</v>
      </c>
      <c r="C943" s="896">
        <f t="shared" si="3244"/>
        <v>0</v>
      </c>
      <c r="D943" s="896">
        <f t="shared" si="3244"/>
        <v>0</v>
      </c>
      <c r="E943" s="896">
        <f t="shared" si="3244"/>
        <v>0</v>
      </c>
      <c r="F943" s="896">
        <f t="shared" si="3244"/>
        <v>0</v>
      </c>
      <c r="G943" s="896">
        <f t="shared" si="3244"/>
        <v>0</v>
      </c>
      <c r="H943" s="896">
        <f t="shared" si="3244"/>
        <v>0</v>
      </c>
      <c r="I943" s="896">
        <f t="shared" si="3244"/>
        <v>0</v>
      </c>
      <c r="J943" s="896">
        <f t="shared" si="3244"/>
        <v>0</v>
      </c>
      <c r="K943" s="896">
        <f t="shared" si="3244"/>
        <v>0</v>
      </c>
      <c r="L943" s="896">
        <f t="shared" si="3244"/>
        <v>0</v>
      </c>
      <c r="M943" s="896">
        <f t="shared" si="3244"/>
        <v>0</v>
      </c>
      <c r="N943" s="896">
        <f t="shared" si="3244"/>
        <v>0</v>
      </c>
      <c r="O943" s="896">
        <f t="shared" si="3244"/>
        <v>0</v>
      </c>
      <c r="P943" s="896">
        <f t="shared" si="3244"/>
        <v>0</v>
      </c>
      <c r="Q943" s="896">
        <f t="shared" si="3244"/>
        <v>0</v>
      </c>
      <c r="R943" s="896">
        <f t="shared" si="3244"/>
        <v>0</v>
      </c>
      <c r="S943" s="896">
        <f t="shared" si="3244"/>
        <v>0</v>
      </c>
      <c r="T943" s="895"/>
      <c r="U943" s="896">
        <f t="shared" ref="U943:AL943" si="3245">SUM(U327)</f>
        <v>0</v>
      </c>
      <c r="V943" s="896">
        <f t="shared" si="3245"/>
        <v>0</v>
      </c>
      <c r="W943" s="896">
        <f t="shared" si="3245"/>
        <v>0</v>
      </c>
      <c r="X943" s="896">
        <f t="shared" si="3245"/>
        <v>0</v>
      </c>
      <c r="Y943" s="896">
        <f t="shared" si="3245"/>
        <v>0</v>
      </c>
      <c r="Z943" s="896">
        <f t="shared" si="3245"/>
        <v>0</v>
      </c>
      <c r="AA943" s="896">
        <f t="shared" si="3245"/>
        <v>0</v>
      </c>
      <c r="AB943" s="896">
        <f t="shared" si="3245"/>
        <v>0</v>
      </c>
      <c r="AC943" s="896">
        <f t="shared" si="3245"/>
        <v>0</v>
      </c>
      <c r="AD943" s="896">
        <f t="shared" si="3245"/>
        <v>0</v>
      </c>
      <c r="AE943" s="896">
        <f t="shared" si="3245"/>
        <v>0</v>
      </c>
      <c r="AF943" s="896">
        <f t="shared" si="3245"/>
        <v>0</v>
      </c>
      <c r="AG943" s="896">
        <f t="shared" si="3245"/>
        <v>0</v>
      </c>
      <c r="AH943" s="896">
        <f t="shared" si="3245"/>
        <v>0</v>
      </c>
      <c r="AI943" s="896">
        <f t="shared" si="3245"/>
        <v>0</v>
      </c>
      <c r="AJ943" s="896">
        <f t="shared" si="3245"/>
        <v>0</v>
      </c>
      <c r="AK943" s="896">
        <f t="shared" si="3245"/>
        <v>0</v>
      </c>
      <c r="AL943" s="896">
        <f t="shared" si="3245"/>
        <v>0</v>
      </c>
      <c r="AM943" s="895"/>
      <c r="AN943" s="896">
        <f t="shared" ref="AN943:BE943" si="3246">SUM(AN327)</f>
        <v>0</v>
      </c>
      <c r="AO943" s="896">
        <f t="shared" si="3246"/>
        <v>0</v>
      </c>
      <c r="AP943" s="896">
        <f t="shared" si="3246"/>
        <v>0</v>
      </c>
      <c r="AQ943" s="896">
        <f t="shared" si="3246"/>
        <v>0</v>
      </c>
      <c r="AR943" s="896">
        <f t="shared" si="3246"/>
        <v>0</v>
      </c>
      <c r="AS943" s="896">
        <f t="shared" si="3246"/>
        <v>0</v>
      </c>
      <c r="AT943" s="896">
        <f t="shared" si="3246"/>
        <v>0</v>
      </c>
      <c r="AU943" s="896">
        <f t="shared" si="3246"/>
        <v>0</v>
      </c>
      <c r="AV943" s="896">
        <f t="shared" si="3246"/>
        <v>0</v>
      </c>
      <c r="AW943" s="896">
        <f t="shared" si="3246"/>
        <v>0</v>
      </c>
      <c r="AX943" s="896">
        <f t="shared" si="3246"/>
        <v>0</v>
      </c>
      <c r="AY943" s="896">
        <f t="shared" si="3246"/>
        <v>0</v>
      </c>
      <c r="AZ943" s="896">
        <f t="shared" si="3246"/>
        <v>0</v>
      </c>
      <c r="BA943" s="896">
        <f t="shared" si="3246"/>
        <v>0</v>
      </c>
      <c r="BB943" s="896">
        <f t="shared" si="3246"/>
        <v>0</v>
      </c>
      <c r="BC943" s="896">
        <f t="shared" si="3246"/>
        <v>0</v>
      </c>
      <c r="BD943" s="896">
        <f t="shared" si="3246"/>
        <v>0</v>
      </c>
      <c r="BE943" s="896">
        <f t="shared" si="3246"/>
        <v>0</v>
      </c>
      <c r="BF943" s="895"/>
      <c r="BG943" s="896">
        <f t="shared" ref="BG943:BX943" si="3247">SUM(BG327)</f>
        <v>0</v>
      </c>
      <c r="BH943" s="896">
        <f t="shared" si="3247"/>
        <v>0</v>
      </c>
      <c r="BI943" s="896">
        <f t="shared" si="3247"/>
        <v>0</v>
      </c>
      <c r="BJ943" s="896">
        <f t="shared" si="3247"/>
        <v>0</v>
      </c>
      <c r="BK943" s="896">
        <f t="shared" si="3247"/>
        <v>0</v>
      </c>
      <c r="BL943" s="896">
        <f t="shared" si="3247"/>
        <v>0</v>
      </c>
      <c r="BM943" s="896">
        <f t="shared" si="3247"/>
        <v>0</v>
      </c>
      <c r="BN943" s="896">
        <f t="shared" si="3247"/>
        <v>0</v>
      </c>
      <c r="BO943" s="896">
        <f t="shared" si="3247"/>
        <v>0</v>
      </c>
      <c r="BP943" s="896">
        <f t="shared" si="3247"/>
        <v>0</v>
      </c>
      <c r="BQ943" s="896">
        <f t="shared" si="3247"/>
        <v>0</v>
      </c>
      <c r="BR943" s="896">
        <f t="shared" si="3247"/>
        <v>0</v>
      </c>
      <c r="BS943" s="896">
        <f t="shared" si="3247"/>
        <v>0</v>
      </c>
      <c r="BT943" s="896">
        <f t="shared" si="3247"/>
        <v>0</v>
      </c>
      <c r="BU943" s="896">
        <f t="shared" si="3247"/>
        <v>0</v>
      </c>
      <c r="BV943" s="896">
        <f t="shared" si="3247"/>
        <v>0</v>
      </c>
      <c r="BW943" s="896">
        <f t="shared" si="3247"/>
        <v>0</v>
      </c>
      <c r="BX943" s="896">
        <f t="shared" si="3247"/>
        <v>0</v>
      </c>
      <c r="BY943" s="895"/>
      <c r="BZ943" s="896">
        <f>SUM(BZ327)</f>
        <v>0</v>
      </c>
      <c r="CA943" s="896">
        <f>SUM(CA327)</f>
        <v>0</v>
      </c>
      <c r="CB943" s="896">
        <f>SUM(CB327)</f>
        <v>0</v>
      </c>
      <c r="CC943" s="896">
        <f>SUM(CC327)</f>
        <v>0</v>
      </c>
      <c r="CD943" s="698">
        <f t="shared" si="3156"/>
        <v>0</v>
      </c>
      <c r="CE943" s="698">
        <f t="shared" si="3157"/>
        <v>0</v>
      </c>
      <c r="CF943" s="698">
        <f t="shared" si="3158"/>
        <v>0</v>
      </c>
      <c r="CG943" s="698">
        <f t="shared" si="3159"/>
        <v>0</v>
      </c>
      <c r="CH943" s="1371">
        <f t="shared" si="3160"/>
        <v>0</v>
      </c>
      <c r="CI943" s="1372">
        <f t="shared" si="3161"/>
        <v>0</v>
      </c>
      <c r="CJ943" s="1373">
        <f t="shared" si="3162"/>
        <v>0</v>
      </c>
      <c r="CK943" s="1373">
        <f t="shared" si="3163"/>
        <v>0</v>
      </c>
      <c r="CL943" s="1373">
        <f t="shared" si="3164"/>
        <v>0</v>
      </c>
      <c r="CM943" s="1373">
        <f t="shared" si="3165"/>
        <v>0</v>
      </c>
      <c r="CN943" s="1373">
        <f t="shared" si="3166"/>
        <v>0</v>
      </c>
      <c r="CO943" s="1374">
        <f t="shared" si="3167"/>
        <v>0</v>
      </c>
      <c r="CP943" s="1374">
        <f t="shared" si="3168"/>
        <v>0</v>
      </c>
      <c r="CQ943" s="1374">
        <f t="shared" si="3169"/>
        <v>0</v>
      </c>
      <c r="CR943" s="1374">
        <f t="shared" si="3170"/>
        <v>0</v>
      </c>
      <c r="CS943" s="1373">
        <f t="shared" si="3171"/>
        <v>0</v>
      </c>
      <c r="CT943" s="1373">
        <f t="shared" si="3172"/>
        <v>0</v>
      </c>
      <c r="CU943" s="1373">
        <f t="shared" si="3173"/>
        <v>0</v>
      </c>
      <c r="CV943" s="1373">
        <f t="shared" si="3174"/>
        <v>0</v>
      </c>
      <c r="CW943" s="1373">
        <f t="shared" si="3175"/>
        <v>0</v>
      </c>
      <c r="CX943" s="1372">
        <f t="shared" si="3176"/>
        <v>0</v>
      </c>
      <c r="CY943" s="1375">
        <f t="shared" si="3177"/>
        <v>0</v>
      </c>
      <c r="CZ943" s="532">
        <f t="shared" si="3178"/>
        <v>0</v>
      </c>
      <c r="DA943" s="533">
        <f t="shared" si="3179"/>
        <v>0</v>
      </c>
      <c r="DB943" s="534">
        <f t="shared" si="3180"/>
        <v>0</v>
      </c>
      <c r="DC943" s="534">
        <f t="shared" si="3181"/>
        <v>0</v>
      </c>
      <c r="DD943" s="534">
        <f t="shared" si="3182"/>
        <v>0</v>
      </c>
      <c r="DE943" s="534">
        <f t="shared" si="3183"/>
        <v>0</v>
      </c>
      <c r="DF943" s="534">
        <f t="shared" si="3184"/>
        <v>0</v>
      </c>
      <c r="DG943" s="535">
        <f t="shared" si="3185"/>
        <v>0</v>
      </c>
      <c r="DH943" s="535">
        <f t="shared" si="3186"/>
        <v>0</v>
      </c>
      <c r="DI943" s="535">
        <f t="shared" si="3187"/>
        <v>0</v>
      </c>
      <c r="DJ943" s="535">
        <f t="shared" si="3188"/>
        <v>0</v>
      </c>
      <c r="DK943" s="534">
        <f t="shared" si="3189"/>
        <v>0</v>
      </c>
      <c r="DL943" s="534">
        <f t="shared" si="3190"/>
        <v>0</v>
      </c>
      <c r="DM943" s="534">
        <f t="shared" si="3191"/>
        <v>0</v>
      </c>
      <c r="DN943" s="534">
        <f t="shared" si="3192"/>
        <v>0</v>
      </c>
      <c r="DO943" s="534">
        <f t="shared" si="3193"/>
        <v>0</v>
      </c>
      <c r="DP943" s="533">
        <f t="shared" si="3194"/>
        <v>0</v>
      </c>
      <c r="DQ943" s="532">
        <f t="shared" si="3195"/>
        <v>0</v>
      </c>
      <c r="DR943" s="753">
        <f t="shared" si="3196"/>
        <v>18</v>
      </c>
      <c r="DS943" s="111">
        <f t="shared" si="3197"/>
        <v>18</v>
      </c>
      <c r="DT943" s="111">
        <f t="shared" si="3198"/>
        <v>18</v>
      </c>
      <c r="DU943" s="111">
        <f t="shared" si="3199"/>
        <v>18</v>
      </c>
      <c r="DV943" s="602"/>
      <c r="DW943" s="719"/>
      <c r="DX943" s="719"/>
      <c r="DY943" s="719"/>
      <c r="DZ943" s="719"/>
      <c r="EA943" s="719"/>
      <c r="EB943" s="719"/>
      <c r="EC943" s="719"/>
      <c r="ED943" s="917"/>
      <c r="EE943" s="603"/>
    </row>
    <row r="944" spans="1:135" s="604" customFormat="1" ht="15.75" customHeight="1">
      <c r="A944" s="718" t="str">
        <f>A330</f>
        <v>Sweet potato: no. local meas</v>
      </c>
      <c r="B944" s="896">
        <f t="shared" ref="B944:S944" si="3248">SUM(B337)</f>
        <v>0</v>
      </c>
      <c r="C944" s="896">
        <f t="shared" si="3248"/>
        <v>0</v>
      </c>
      <c r="D944" s="896">
        <f t="shared" si="3248"/>
        <v>0</v>
      </c>
      <c r="E944" s="896">
        <f t="shared" si="3248"/>
        <v>0</v>
      </c>
      <c r="F944" s="896">
        <f t="shared" si="3248"/>
        <v>0</v>
      </c>
      <c r="G944" s="896">
        <f t="shared" si="3248"/>
        <v>0</v>
      </c>
      <c r="H944" s="896">
        <f t="shared" si="3248"/>
        <v>0</v>
      </c>
      <c r="I944" s="896">
        <f t="shared" si="3248"/>
        <v>0</v>
      </c>
      <c r="J944" s="896">
        <f t="shared" si="3248"/>
        <v>0</v>
      </c>
      <c r="K944" s="896">
        <f t="shared" si="3248"/>
        <v>0</v>
      </c>
      <c r="L944" s="896">
        <f t="shared" si="3248"/>
        <v>0</v>
      </c>
      <c r="M944" s="896">
        <f t="shared" si="3248"/>
        <v>0</v>
      </c>
      <c r="N944" s="896">
        <f t="shared" si="3248"/>
        <v>0</v>
      </c>
      <c r="O944" s="896">
        <f t="shared" si="3248"/>
        <v>0</v>
      </c>
      <c r="P944" s="896">
        <f t="shared" si="3248"/>
        <v>0</v>
      </c>
      <c r="Q944" s="896">
        <f t="shared" si="3248"/>
        <v>0</v>
      </c>
      <c r="R944" s="896">
        <f t="shared" si="3248"/>
        <v>0</v>
      </c>
      <c r="S944" s="896">
        <f t="shared" si="3248"/>
        <v>0</v>
      </c>
      <c r="T944" s="895"/>
      <c r="U944" s="896">
        <f t="shared" ref="U944:AL944" si="3249">SUM(U337)</f>
        <v>0</v>
      </c>
      <c r="V944" s="896">
        <f t="shared" si="3249"/>
        <v>0</v>
      </c>
      <c r="W944" s="896">
        <f t="shared" si="3249"/>
        <v>0</v>
      </c>
      <c r="X944" s="896">
        <f t="shared" si="3249"/>
        <v>0</v>
      </c>
      <c r="Y944" s="896">
        <f t="shared" si="3249"/>
        <v>0</v>
      </c>
      <c r="Z944" s="896">
        <f t="shared" si="3249"/>
        <v>0</v>
      </c>
      <c r="AA944" s="896">
        <f t="shared" si="3249"/>
        <v>0</v>
      </c>
      <c r="AB944" s="896">
        <f t="shared" si="3249"/>
        <v>0</v>
      </c>
      <c r="AC944" s="896">
        <f t="shared" si="3249"/>
        <v>0</v>
      </c>
      <c r="AD944" s="896">
        <f t="shared" si="3249"/>
        <v>0</v>
      </c>
      <c r="AE944" s="896">
        <f t="shared" si="3249"/>
        <v>0</v>
      </c>
      <c r="AF944" s="896">
        <f t="shared" si="3249"/>
        <v>0</v>
      </c>
      <c r="AG944" s="896">
        <f t="shared" si="3249"/>
        <v>0</v>
      </c>
      <c r="AH944" s="896">
        <f t="shared" si="3249"/>
        <v>0</v>
      </c>
      <c r="AI944" s="896">
        <f t="shared" si="3249"/>
        <v>0</v>
      </c>
      <c r="AJ944" s="896">
        <f t="shared" si="3249"/>
        <v>0</v>
      </c>
      <c r="AK944" s="896">
        <f t="shared" si="3249"/>
        <v>0</v>
      </c>
      <c r="AL944" s="896">
        <f t="shared" si="3249"/>
        <v>0</v>
      </c>
      <c r="AM944" s="895"/>
      <c r="AN944" s="896">
        <f t="shared" ref="AN944:BE944" si="3250">SUM(AN337)</f>
        <v>0</v>
      </c>
      <c r="AO944" s="896">
        <f t="shared" si="3250"/>
        <v>0</v>
      </c>
      <c r="AP944" s="896">
        <f t="shared" si="3250"/>
        <v>0</v>
      </c>
      <c r="AQ944" s="896">
        <f t="shared" si="3250"/>
        <v>0</v>
      </c>
      <c r="AR944" s="896">
        <f t="shared" si="3250"/>
        <v>0</v>
      </c>
      <c r="AS944" s="896">
        <f t="shared" si="3250"/>
        <v>0</v>
      </c>
      <c r="AT944" s="896">
        <f t="shared" si="3250"/>
        <v>0</v>
      </c>
      <c r="AU944" s="896">
        <f t="shared" si="3250"/>
        <v>0</v>
      </c>
      <c r="AV944" s="896">
        <f t="shared" si="3250"/>
        <v>0</v>
      </c>
      <c r="AW944" s="896">
        <f t="shared" si="3250"/>
        <v>80</v>
      </c>
      <c r="AX944" s="896">
        <f t="shared" si="3250"/>
        <v>0</v>
      </c>
      <c r="AY944" s="896">
        <f t="shared" si="3250"/>
        <v>0</v>
      </c>
      <c r="AZ944" s="896">
        <f t="shared" si="3250"/>
        <v>0</v>
      </c>
      <c r="BA944" s="896">
        <f t="shared" si="3250"/>
        <v>0</v>
      </c>
      <c r="BB944" s="896">
        <f t="shared" si="3250"/>
        <v>0</v>
      </c>
      <c r="BC944" s="896">
        <f t="shared" si="3250"/>
        <v>0</v>
      </c>
      <c r="BD944" s="896">
        <f t="shared" si="3250"/>
        <v>0</v>
      </c>
      <c r="BE944" s="896">
        <f t="shared" si="3250"/>
        <v>0</v>
      </c>
      <c r="BF944" s="895"/>
      <c r="BG944" s="896">
        <f t="shared" ref="BG944:BX944" si="3251">SUM(BG337)</f>
        <v>40</v>
      </c>
      <c r="BH944" s="896">
        <f t="shared" si="3251"/>
        <v>0</v>
      </c>
      <c r="BI944" s="896">
        <f t="shared" si="3251"/>
        <v>0</v>
      </c>
      <c r="BJ944" s="896">
        <f t="shared" si="3251"/>
        <v>0</v>
      </c>
      <c r="BK944" s="896">
        <f t="shared" si="3251"/>
        <v>0</v>
      </c>
      <c r="BL944" s="896">
        <f t="shared" si="3251"/>
        <v>0</v>
      </c>
      <c r="BM944" s="896">
        <f t="shared" si="3251"/>
        <v>1350</v>
      </c>
      <c r="BN944" s="896">
        <f t="shared" si="3251"/>
        <v>0</v>
      </c>
      <c r="BO944" s="896">
        <f t="shared" si="3251"/>
        <v>0</v>
      </c>
      <c r="BP944" s="896">
        <f t="shared" si="3251"/>
        <v>0</v>
      </c>
      <c r="BQ944" s="896">
        <f t="shared" si="3251"/>
        <v>0</v>
      </c>
      <c r="BR944" s="896">
        <f t="shared" si="3251"/>
        <v>0</v>
      </c>
      <c r="BS944" s="896">
        <f t="shared" si="3251"/>
        <v>0</v>
      </c>
      <c r="BT944" s="896">
        <f t="shared" si="3251"/>
        <v>0</v>
      </c>
      <c r="BU944" s="896">
        <f t="shared" si="3251"/>
        <v>0</v>
      </c>
      <c r="BV944" s="896">
        <f t="shared" si="3251"/>
        <v>0</v>
      </c>
      <c r="BW944" s="896">
        <f t="shared" si="3251"/>
        <v>0</v>
      </c>
      <c r="BX944" s="896">
        <f t="shared" si="3251"/>
        <v>0</v>
      </c>
      <c r="BY944" s="895"/>
      <c r="BZ944" s="896">
        <f>SUM(BZ337)</f>
        <v>0</v>
      </c>
      <c r="CA944" s="896">
        <f>SUM(CA337)</f>
        <v>0</v>
      </c>
      <c r="CB944" s="896">
        <f>SUM(CB337)</f>
        <v>0</v>
      </c>
      <c r="CC944" s="896">
        <f>SUM(CC337)</f>
        <v>0</v>
      </c>
      <c r="CD944" s="698">
        <f t="shared" si="3156"/>
        <v>0</v>
      </c>
      <c r="CE944" s="698">
        <f t="shared" si="3157"/>
        <v>0</v>
      </c>
      <c r="CF944" s="698">
        <f t="shared" si="3158"/>
        <v>0</v>
      </c>
      <c r="CG944" s="698">
        <f t="shared" si="3159"/>
        <v>2.5</v>
      </c>
      <c r="CH944" s="1371">
        <f t="shared" si="3160"/>
        <v>0</v>
      </c>
      <c r="CI944" s="1372">
        <f t="shared" si="3161"/>
        <v>0</v>
      </c>
      <c r="CJ944" s="1373">
        <f t="shared" si="3162"/>
        <v>0</v>
      </c>
      <c r="CK944" s="1373">
        <f t="shared" si="3163"/>
        <v>0</v>
      </c>
      <c r="CL944" s="1373">
        <f t="shared" si="3164"/>
        <v>0</v>
      </c>
      <c r="CM944" s="1373">
        <f t="shared" si="3165"/>
        <v>0</v>
      </c>
      <c r="CN944" s="1373">
        <f t="shared" si="3166"/>
        <v>0</v>
      </c>
      <c r="CO944" s="1374">
        <f t="shared" si="3167"/>
        <v>0</v>
      </c>
      <c r="CP944" s="1374">
        <f t="shared" si="3168"/>
        <v>0</v>
      </c>
      <c r="CQ944" s="1374">
        <f t="shared" si="3169"/>
        <v>0</v>
      </c>
      <c r="CR944" s="1374">
        <f t="shared" si="3170"/>
        <v>0</v>
      </c>
      <c r="CS944" s="1373">
        <f t="shared" si="3171"/>
        <v>0</v>
      </c>
      <c r="CT944" s="1373">
        <f t="shared" si="3172"/>
        <v>0</v>
      </c>
      <c r="CU944" s="1373">
        <f t="shared" si="3173"/>
        <v>0</v>
      </c>
      <c r="CV944" s="1373">
        <f t="shared" si="3174"/>
        <v>0</v>
      </c>
      <c r="CW944" s="1373">
        <f t="shared" si="3175"/>
        <v>0</v>
      </c>
      <c r="CX944" s="1372">
        <f t="shared" si="3176"/>
        <v>0</v>
      </c>
      <c r="CY944" s="1375">
        <f t="shared" si="3177"/>
        <v>0</v>
      </c>
      <c r="CZ944" s="532">
        <f t="shared" si="3178"/>
        <v>0</v>
      </c>
      <c r="DA944" s="533">
        <f t="shared" si="3179"/>
        <v>0</v>
      </c>
      <c r="DB944" s="534">
        <f t="shared" si="3180"/>
        <v>0</v>
      </c>
      <c r="DC944" s="534">
        <f t="shared" si="3181"/>
        <v>0</v>
      </c>
      <c r="DD944" s="534">
        <f t="shared" si="3182"/>
        <v>0</v>
      </c>
      <c r="DE944" s="534">
        <f t="shared" si="3183"/>
        <v>0</v>
      </c>
      <c r="DF944" s="534">
        <f t="shared" si="3184"/>
        <v>0</v>
      </c>
      <c r="DG944" s="535">
        <f t="shared" si="3185"/>
        <v>0</v>
      </c>
      <c r="DH944" s="535">
        <f t="shared" si="3186"/>
        <v>0</v>
      </c>
      <c r="DI944" s="535">
        <f t="shared" si="3187"/>
        <v>0</v>
      </c>
      <c r="DJ944" s="535">
        <f t="shared" si="3188"/>
        <v>0</v>
      </c>
      <c r="DK944" s="534">
        <f t="shared" si="3189"/>
        <v>0</v>
      </c>
      <c r="DL944" s="534">
        <f t="shared" si="3190"/>
        <v>0</v>
      </c>
      <c r="DM944" s="534">
        <f t="shared" si="3191"/>
        <v>0</v>
      </c>
      <c r="DN944" s="534">
        <f t="shared" si="3192"/>
        <v>0</v>
      </c>
      <c r="DO944" s="534">
        <f t="shared" si="3193"/>
        <v>0</v>
      </c>
      <c r="DP944" s="533">
        <f t="shared" si="3194"/>
        <v>0</v>
      </c>
      <c r="DQ944" s="532">
        <f t="shared" si="3195"/>
        <v>0</v>
      </c>
      <c r="DR944" s="753">
        <f t="shared" si="3196"/>
        <v>18</v>
      </c>
      <c r="DS944" s="111">
        <f t="shared" si="3197"/>
        <v>18</v>
      </c>
      <c r="DT944" s="111">
        <f t="shared" si="3198"/>
        <v>18</v>
      </c>
      <c r="DU944" s="111">
        <f t="shared" si="3199"/>
        <v>18</v>
      </c>
      <c r="DV944" s="602"/>
      <c r="DW944" s="719"/>
      <c r="DX944" s="719"/>
      <c r="DY944" s="719"/>
      <c r="DZ944" s="719"/>
      <c r="EA944" s="719"/>
      <c r="EB944" s="719"/>
      <c r="EC944" s="719"/>
      <c r="ED944" s="917"/>
      <c r="EE944" s="603"/>
    </row>
    <row r="945" spans="1:135" s="604" customFormat="1" ht="15.75" customHeight="1">
      <c r="A945" s="718" t="str">
        <f>A340</f>
        <v>Groundnuts (dry): no. local meas</v>
      </c>
      <c r="B945" s="896">
        <f t="shared" ref="B945:S945" si="3252">SUM(B347)</f>
        <v>0</v>
      </c>
      <c r="C945" s="896">
        <f t="shared" si="3252"/>
        <v>0</v>
      </c>
      <c r="D945" s="896">
        <f t="shared" si="3252"/>
        <v>0</v>
      </c>
      <c r="E945" s="896">
        <f t="shared" si="3252"/>
        <v>0</v>
      </c>
      <c r="F945" s="896">
        <f t="shared" si="3252"/>
        <v>0</v>
      </c>
      <c r="G945" s="896">
        <f t="shared" si="3252"/>
        <v>0</v>
      </c>
      <c r="H945" s="896">
        <f t="shared" si="3252"/>
        <v>0</v>
      </c>
      <c r="I945" s="896">
        <f t="shared" si="3252"/>
        <v>0</v>
      </c>
      <c r="J945" s="896">
        <f t="shared" si="3252"/>
        <v>0</v>
      </c>
      <c r="K945" s="896">
        <f t="shared" si="3252"/>
        <v>0</v>
      </c>
      <c r="L945" s="896">
        <f t="shared" si="3252"/>
        <v>0</v>
      </c>
      <c r="M945" s="896">
        <f t="shared" si="3252"/>
        <v>0</v>
      </c>
      <c r="N945" s="896">
        <f t="shared" si="3252"/>
        <v>0</v>
      </c>
      <c r="O945" s="896">
        <f t="shared" si="3252"/>
        <v>0</v>
      </c>
      <c r="P945" s="896">
        <f t="shared" si="3252"/>
        <v>0</v>
      </c>
      <c r="Q945" s="896">
        <f t="shared" si="3252"/>
        <v>0</v>
      </c>
      <c r="R945" s="896">
        <f t="shared" si="3252"/>
        <v>0</v>
      </c>
      <c r="S945" s="896">
        <f t="shared" si="3252"/>
        <v>0</v>
      </c>
      <c r="T945" s="895"/>
      <c r="U945" s="896">
        <f t="shared" ref="U945:AL945" si="3253">SUM(U347)</f>
        <v>0</v>
      </c>
      <c r="V945" s="896">
        <f t="shared" si="3253"/>
        <v>0</v>
      </c>
      <c r="W945" s="896">
        <f t="shared" si="3253"/>
        <v>0</v>
      </c>
      <c r="X945" s="896">
        <f t="shared" si="3253"/>
        <v>0</v>
      </c>
      <c r="Y945" s="896">
        <f t="shared" si="3253"/>
        <v>0</v>
      </c>
      <c r="Z945" s="896">
        <f t="shared" si="3253"/>
        <v>0</v>
      </c>
      <c r="AA945" s="896">
        <f t="shared" si="3253"/>
        <v>0</v>
      </c>
      <c r="AB945" s="896">
        <f t="shared" si="3253"/>
        <v>0</v>
      </c>
      <c r="AC945" s="896">
        <f t="shared" si="3253"/>
        <v>0</v>
      </c>
      <c r="AD945" s="896">
        <f t="shared" si="3253"/>
        <v>0</v>
      </c>
      <c r="AE945" s="896">
        <f t="shared" si="3253"/>
        <v>0</v>
      </c>
      <c r="AF945" s="896">
        <f t="shared" si="3253"/>
        <v>0</v>
      </c>
      <c r="AG945" s="896">
        <f t="shared" si="3253"/>
        <v>0</v>
      </c>
      <c r="AH945" s="896">
        <f t="shared" si="3253"/>
        <v>0</v>
      </c>
      <c r="AI945" s="896">
        <f t="shared" si="3253"/>
        <v>0</v>
      </c>
      <c r="AJ945" s="896">
        <f t="shared" si="3253"/>
        <v>0</v>
      </c>
      <c r="AK945" s="896">
        <f t="shared" si="3253"/>
        <v>0</v>
      </c>
      <c r="AL945" s="896">
        <f t="shared" si="3253"/>
        <v>100</v>
      </c>
      <c r="AM945" s="895"/>
      <c r="AN945" s="896">
        <f t="shared" ref="AN945:BE945" si="3254">SUM(AN347)</f>
        <v>0</v>
      </c>
      <c r="AO945" s="896">
        <f t="shared" si="3254"/>
        <v>0</v>
      </c>
      <c r="AP945" s="896">
        <f t="shared" si="3254"/>
        <v>0</v>
      </c>
      <c r="AQ945" s="896">
        <f t="shared" si="3254"/>
        <v>0</v>
      </c>
      <c r="AR945" s="896">
        <f t="shared" si="3254"/>
        <v>0</v>
      </c>
      <c r="AS945" s="896">
        <f t="shared" si="3254"/>
        <v>0</v>
      </c>
      <c r="AT945" s="896">
        <f t="shared" si="3254"/>
        <v>0</v>
      </c>
      <c r="AU945" s="896">
        <f t="shared" si="3254"/>
        <v>0</v>
      </c>
      <c r="AV945" s="896">
        <f t="shared" si="3254"/>
        <v>0</v>
      </c>
      <c r="AW945" s="896">
        <f t="shared" si="3254"/>
        <v>0</v>
      </c>
      <c r="AX945" s="896">
        <f t="shared" si="3254"/>
        <v>0</v>
      </c>
      <c r="AY945" s="896">
        <f t="shared" si="3254"/>
        <v>0</v>
      </c>
      <c r="AZ945" s="896">
        <f t="shared" si="3254"/>
        <v>0</v>
      </c>
      <c r="BA945" s="896">
        <f t="shared" si="3254"/>
        <v>0</v>
      </c>
      <c r="BB945" s="896">
        <f t="shared" si="3254"/>
        <v>0</v>
      </c>
      <c r="BC945" s="896">
        <f t="shared" si="3254"/>
        <v>0</v>
      </c>
      <c r="BD945" s="896">
        <f t="shared" si="3254"/>
        <v>0</v>
      </c>
      <c r="BE945" s="896">
        <f t="shared" si="3254"/>
        <v>0</v>
      </c>
      <c r="BF945" s="895"/>
      <c r="BG945" s="896">
        <f t="shared" ref="BG945:BX945" si="3255">SUM(BG347)</f>
        <v>0</v>
      </c>
      <c r="BH945" s="896">
        <f t="shared" si="3255"/>
        <v>0</v>
      </c>
      <c r="BI945" s="896">
        <f t="shared" si="3255"/>
        <v>0</v>
      </c>
      <c r="BJ945" s="896">
        <f t="shared" si="3255"/>
        <v>0</v>
      </c>
      <c r="BK945" s="896">
        <f t="shared" si="3255"/>
        <v>0</v>
      </c>
      <c r="BL945" s="896">
        <f t="shared" si="3255"/>
        <v>0</v>
      </c>
      <c r="BM945" s="896">
        <f t="shared" si="3255"/>
        <v>0</v>
      </c>
      <c r="BN945" s="896">
        <f t="shared" si="3255"/>
        <v>0</v>
      </c>
      <c r="BO945" s="896">
        <f t="shared" si="3255"/>
        <v>0</v>
      </c>
      <c r="BP945" s="896">
        <f t="shared" si="3255"/>
        <v>0</v>
      </c>
      <c r="BQ945" s="896">
        <f t="shared" si="3255"/>
        <v>0</v>
      </c>
      <c r="BR945" s="896">
        <f t="shared" si="3255"/>
        <v>0</v>
      </c>
      <c r="BS945" s="896">
        <f t="shared" si="3255"/>
        <v>0</v>
      </c>
      <c r="BT945" s="896">
        <f t="shared" si="3255"/>
        <v>0</v>
      </c>
      <c r="BU945" s="896">
        <f t="shared" si="3255"/>
        <v>0</v>
      </c>
      <c r="BV945" s="896">
        <f t="shared" si="3255"/>
        <v>0</v>
      </c>
      <c r="BW945" s="896">
        <f t="shared" si="3255"/>
        <v>0</v>
      </c>
      <c r="BX945" s="896">
        <f t="shared" si="3255"/>
        <v>0</v>
      </c>
      <c r="BY945" s="895"/>
      <c r="BZ945" s="896">
        <f>SUM(BZ347)</f>
        <v>0</v>
      </c>
      <c r="CA945" s="896">
        <f>SUM(CA347)</f>
        <v>0</v>
      </c>
      <c r="CB945" s="896">
        <f>SUM(CB347)</f>
        <v>0</v>
      </c>
      <c r="CC945" s="896">
        <f>SUM(CC347)</f>
        <v>0</v>
      </c>
      <c r="CD945" s="698">
        <f t="shared" si="3156"/>
        <v>0</v>
      </c>
      <c r="CE945" s="698">
        <f t="shared" si="3157"/>
        <v>0</v>
      </c>
      <c r="CF945" s="698">
        <f t="shared" si="3158"/>
        <v>0</v>
      </c>
      <c r="CG945" s="698">
        <f t="shared" si="3159"/>
        <v>0</v>
      </c>
      <c r="CH945" s="1371">
        <f t="shared" si="3160"/>
        <v>0</v>
      </c>
      <c r="CI945" s="1372">
        <f t="shared" si="3161"/>
        <v>0</v>
      </c>
      <c r="CJ945" s="1373">
        <f t="shared" si="3162"/>
        <v>0</v>
      </c>
      <c r="CK945" s="1373">
        <f t="shared" si="3163"/>
        <v>0</v>
      </c>
      <c r="CL945" s="1373">
        <f t="shared" si="3164"/>
        <v>0</v>
      </c>
      <c r="CM945" s="1373">
        <f t="shared" si="3165"/>
        <v>0</v>
      </c>
      <c r="CN945" s="1373">
        <f t="shared" si="3166"/>
        <v>0</v>
      </c>
      <c r="CO945" s="1374">
        <f t="shared" si="3167"/>
        <v>0</v>
      </c>
      <c r="CP945" s="1374">
        <f t="shared" si="3168"/>
        <v>0</v>
      </c>
      <c r="CQ945" s="1374">
        <f t="shared" si="3169"/>
        <v>0</v>
      </c>
      <c r="CR945" s="1374">
        <f t="shared" si="3170"/>
        <v>0</v>
      </c>
      <c r="CS945" s="1373">
        <f t="shared" si="3171"/>
        <v>0</v>
      </c>
      <c r="CT945" s="1373">
        <f t="shared" si="3172"/>
        <v>0</v>
      </c>
      <c r="CU945" s="1373">
        <f t="shared" si="3173"/>
        <v>0</v>
      </c>
      <c r="CV945" s="1373">
        <f t="shared" si="3174"/>
        <v>0</v>
      </c>
      <c r="CW945" s="1373">
        <f t="shared" si="3175"/>
        <v>0</v>
      </c>
      <c r="CX945" s="1372">
        <f t="shared" si="3176"/>
        <v>0</v>
      </c>
      <c r="CY945" s="1375">
        <f t="shared" si="3177"/>
        <v>0</v>
      </c>
      <c r="CZ945" s="532">
        <f t="shared" si="3178"/>
        <v>0</v>
      </c>
      <c r="DA945" s="533">
        <f t="shared" si="3179"/>
        <v>0</v>
      </c>
      <c r="DB945" s="534">
        <f t="shared" si="3180"/>
        <v>0</v>
      </c>
      <c r="DC945" s="534">
        <f t="shared" si="3181"/>
        <v>0</v>
      </c>
      <c r="DD945" s="534">
        <f t="shared" si="3182"/>
        <v>0</v>
      </c>
      <c r="DE945" s="534">
        <f t="shared" si="3183"/>
        <v>0</v>
      </c>
      <c r="DF945" s="534">
        <f t="shared" si="3184"/>
        <v>0</v>
      </c>
      <c r="DG945" s="535">
        <f t="shared" si="3185"/>
        <v>0</v>
      </c>
      <c r="DH945" s="535">
        <f t="shared" si="3186"/>
        <v>0</v>
      </c>
      <c r="DI945" s="535">
        <f t="shared" si="3187"/>
        <v>0</v>
      </c>
      <c r="DJ945" s="535">
        <f t="shared" si="3188"/>
        <v>0</v>
      </c>
      <c r="DK945" s="534">
        <f t="shared" si="3189"/>
        <v>0</v>
      </c>
      <c r="DL945" s="534">
        <f t="shared" si="3190"/>
        <v>0</v>
      </c>
      <c r="DM945" s="534">
        <f t="shared" si="3191"/>
        <v>0</v>
      </c>
      <c r="DN945" s="534">
        <f t="shared" si="3192"/>
        <v>0</v>
      </c>
      <c r="DO945" s="534">
        <f t="shared" si="3193"/>
        <v>0</v>
      </c>
      <c r="DP945" s="533">
        <f t="shared" si="3194"/>
        <v>0</v>
      </c>
      <c r="DQ945" s="532">
        <f t="shared" si="3195"/>
        <v>100</v>
      </c>
      <c r="DR945" s="753">
        <f t="shared" si="3196"/>
        <v>18</v>
      </c>
      <c r="DS945" s="111">
        <f t="shared" si="3197"/>
        <v>18</v>
      </c>
      <c r="DT945" s="111">
        <f t="shared" si="3198"/>
        <v>18</v>
      </c>
      <c r="DU945" s="111">
        <f t="shared" si="3199"/>
        <v>18</v>
      </c>
      <c r="DV945" s="602"/>
      <c r="DW945" s="719"/>
      <c r="DX945" s="719"/>
      <c r="DY945" s="719"/>
      <c r="DZ945" s="719"/>
      <c r="EA945" s="719"/>
      <c r="EB945" s="719"/>
      <c r="EC945" s="719"/>
      <c r="ED945" s="917"/>
      <c r="EE945" s="603"/>
    </row>
    <row r="946" spans="1:135" s="604" customFormat="1" ht="15.75" customHeight="1">
      <c r="A946" s="718" t="str">
        <f>A350</f>
        <v>Roundnuts (bambara): no. local meas</v>
      </c>
      <c r="B946" s="896">
        <f t="shared" ref="B946:S946" si="3256">SUM(B357)</f>
        <v>0</v>
      </c>
      <c r="C946" s="896">
        <f t="shared" si="3256"/>
        <v>0</v>
      </c>
      <c r="D946" s="896">
        <f t="shared" si="3256"/>
        <v>0</v>
      </c>
      <c r="E946" s="896">
        <f t="shared" si="3256"/>
        <v>0</v>
      </c>
      <c r="F946" s="896">
        <f t="shared" si="3256"/>
        <v>0</v>
      </c>
      <c r="G946" s="896">
        <f t="shared" si="3256"/>
        <v>0</v>
      </c>
      <c r="H946" s="896">
        <f t="shared" si="3256"/>
        <v>0</v>
      </c>
      <c r="I946" s="896">
        <f t="shared" si="3256"/>
        <v>0</v>
      </c>
      <c r="J946" s="896">
        <f t="shared" si="3256"/>
        <v>0</v>
      </c>
      <c r="K946" s="896">
        <f t="shared" si="3256"/>
        <v>0</v>
      </c>
      <c r="L946" s="896">
        <f t="shared" si="3256"/>
        <v>0</v>
      </c>
      <c r="M946" s="896">
        <f t="shared" si="3256"/>
        <v>0</v>
      </c>
      <c r="N946" s="896">
        <f t="shared" si="3256"/>
        <v>0</v>
      </c>
      <c r="O946" s="896">
        <f t="shared" si="3256"/>
        <v>0</v>
      </c>
      <c r="P946" s="896">
        <f t="shared" si="3256"/>
        <v>0</v>
      </c>
      <c r="Q946" s="896">
        <f t="shared" si="3256"/>
        <v>0</v>
      </c>
      <c r="R946" s="896">
        <f t="shared" si="3256"/>
        <v>0</v>
      </c>
      <c r="S946" s="896">
        <f t="shared" si="3256"/>
        <v>0</v>
      </c>
      <c r="T946" s="895"/>
      <c r="U946" s="896">
        <f t="shared" ref="U946:AL946" si="3257">SUM(U357)</f>
        <v>0</v>
      </c>
      <c r="V946" s="896">
        <f t="shared" si="3257"/>
        <v>0</v>
      </c>
      <c r="W946" s="896">
        <f t="shared" si="3257"/>
        <v>0</v>
      </c>
      <c r="X946" s="896">
        <f t="shared" si="3257"/>
        <v>0</v>
      </c>
      <c r="Y946" s="896">
        <f t="shared" si="3257"/>
        <v>0</v>
      </c>
      <c r="Z946" s="896">
        <f t="shared" si="3257"/>
        <v>0</v>
      </c>
      <c r="AA946" s="896">
        <f t="shared" si="3257"/>
        <v>0</v>
      </c>
      <c r="AB946" s="896">
        <f t="shared" si="3257"/>
        <v>0</v>
      </c>
      <c r="AC946" s="896">
        <f t="shared" si="3257"/>
        <v>0</v>
      </c>
      <c r="AD946" s="896">
        <f t="shared" si="3257"/>
        <v>0</v>
      </c>
      <c r="AE946" s="896">
        <f t="shared" si="3257"/>
        <v>0</v>
      </c>
      <c r="AF946" s="896">
        <f t="shared" si="3257"/>
        <v>0</v>
      </c>
      <c r="AG946" s="896">
        <f t="shared" si="3257"/>
        <v>0</v>
      </c>
      <c r="AH946" s="896">
        <f t="shared" si="3257"/>
        <v>0</v>
      </c>
      <c r="AI946" s="896">
        <f t="shared" si="3257"/>
        <v>0</v>
      </c>
      <c r="AJ946" s="896">
        <f t="shared" si="3257"/>
        <v>0</v>
      </c>
      <c r="AK946" s="896">
        <f t="shared" si="3257"/>
        <v>0</v>
      </c>
      <c r="AL946" s="896">
        <f t="shared" si="3257"/>
        <v>0</v>
      </c>
      <c r="AM946" s="895"/>
      <c r="AN946" s="896">
        <f t="shared" ref="AN946:BE946" si="3258">SUM(AN357)</f>
        <v>0</v>
      </c>
      <c r="AO946" s="896">
        <f t="shared" si="3258"/>
        <v>0</v>
      </c>
      <c r="AP946" s="896">
        <f t="shared" si="3258"/>
        <v>0</v>
      </c>
      <c r="AQ946" s="896">
        <f t="shared" si="3258"/>
        <v>0</v>
      </c>
      <c r="AR946" s="896">
        <f t="shared" si="3258"/>
        <v>0</v>
      </c>
      <c r="AS946" s="896">
        <f t="shared" si="3258"/>
        <v>0</v>
      </c>
      <c r="AT946" s="896">
        <f t="shared" si="3258"/>
        <v>0</v>
      </c>
      <c r="AU946" s="896">
        <f t="shared" si="3258"/>
        <v>0</v>
      </c>
      <c r="AV946" s="896">
        <f t="shared" si="3258"/>
        <v>0</v>
      </c>
      <c r="AW946" s="896">
        <f t="shared" si="3258"/>
        <v>0</v>
      </c>
      <c r="AX946" s="896">
        <f t="shared" si="3258"/>
        <v>0</v>
      </c>
      <c r="AY946" s="896">
        <f t="shared" si="3258"/>
        <v>0</v>
      </c>
      <c r="AZ946" s="896">
        <f t="shared" si="3258"/>
        <v>0</v>
      </c>
      <c r="BA946" s="896">
        <f t="shared" si="3258"/>
        <v>0</v>
      </c>
      <c r="BB946" s="896">
        <f t="shared" si="3258"/>
        <v>0</v>
      </c>
      <c r="BC946" s="896">
        <f t="shared" si="3258"/>
        <v>0</v>
      </c>
      <c r="BD946" s="896">
        <f t="shared" si="3258"/>
        <v>0</v>
      </c>
      <c r="BE946" s="896">
        <f t="shared" si="3258"/>
        <v>0</v>
      </c>
      <c r="BF946" s="895"/>
      <c r="BG946" s="896">
        <f t="shared" ref="BG946:BX946" si="3259">SUM(BG357)</f>
        <v>0</v>
      </c>
      <c r="BH946" s="896">
        <f t="shared" si="3259"/>
        <v>0</v>
      </c>
      <c r="BI946" s="896">
        <f t="shared" si="3259"/>
        <v>0</v>
      </c>
      <c r="BJ946" s="896">
        <f t="shared" si="3259"/>
        <v>0</v>
      </c>
      <c r="BK946" s="896">
        <f t="shared" si="3259"/>
        <v>0</v>
      </c>
      <c r="BL946" s="896">
        <f t="shared" si="3259"/>
        <v>0</v>
      </c>
      <c r="BM946" s="896">
        <f t="shared" si="3259"/>
        <v>0</v>
      </c>
      <c r="BN946" s="896">
        <f t="shared" si="3259"/>
        <v>0</v>
      </c>
      <c r="BO946" s="896">
        <f t="shared" si="3259"/>
        <v>0</v>
      </c>
      <c r="BP946" s="896">
        <f t="shared" si="3259"/>
        <v>0</v>
      </c>
      <c r="BQ946" s="896">
        <f t="shared" si="3259"/>
        <v>0</v>
      </c>
      <c r="BR946" s="896">
        <f t="shared" si="3259"/>
        <v>0</v>
      </c>
      <c r="BS946" s="896">
        <f t="shared" si="3259"/>
        <v>0</v>
      </c>
      <c r="BT946" s="896">
        <f t="shared" si="3259"/>
        <v>0</v>
      </c>
      <c r="BU946" s="896">
        <f t="shared" si="3259"/>
        <v>0</v>
      </c>
      <c r="BV946" s="896">
        <f t="shared" si="3259"/>
        <v>0</v>
      </c>
      <c r="BW946" s="896">
        <f t="shared" si="3259"/>
        <v>0</v>
      </c>
      <c r="BX946" s="896">
        <f t="shared" si="3259"/>
        <v>0</v>
      </c>
      <c r="BY946" s="895"/>
      <c r="BZ946" s="896">
        <f>SUM(BZ357)</f>
        <v>0</v>
      </c>
      <c r="CA946" s="896">
        <f>SUM(CA357)</f>
        <v>0</v>
      </c>
      <c r="CB946" s="896">
        <f>SUM(CB357)</f>
        <v>0</v>
      </c>
      <c r="CC946" s="896">
        <f>SUM(CC357)</f>
        <v>0</v>
      </c>
      <c r="CD946" s="698">
        <f t="shared" si="3156"/>
        <v>0</v>
      </c>
      <c r="CE946" s="698">
        <f t="shared" si="3157"/>
        <v>0</v>
      </c>
      <c r="CF946" s="698">
        <f t="shared" si="3158"/>
        <v>0</v>
      </c>
      <c r="CG946" s="698">
        <f t="shared" si="3159"/>
        <v>0</v>
      </c>
      <c r="CH946" s="1371">
        <f t="shared" si="3160"/>
        <v>0</v>
      </c>
      <c r="CI946" s="1372">
        <f t="shared" si="3161"/>
        <v>0</v>
      </c>
      <c r="CJ946" s="1373">
        <f t="shared" si="3162"/>
        <v>0</v>
      </c>
      <c r="CK946" s="1373">
        <f t="shared" si="3163"/>
        <v>0</v>
      </c>
      <c r="CL946" s="1373">
        <f t="shared" si="3164"/>
        <v>0</v>
      </c>
      <c r="CM946" s="1373">
        <f t="shared" si="3165"/>
        <v>0</v>
      </c>
      <c r="CN946" s="1373">
        <f t="shared" si="3166"/>
        <v>0</v>
      </c>
      <c r="CO946" s="1374">
        <f t="shared" si="3167"/>
        <v>0</v>
      </c>
      <c r="CP946" s="1374">
        <f t="shared" si="3168"/>
        <v>0</v>
      </c>
      <c r="CQ946" s="1374">
        <f t="shared" si="3169"/>
        <v>0</v>
      </c>
      <c r="CR946" s="1374">
        <f t="shared" si="3170"/>
        <v>0</v>
      </c>
      <c r="CS946" s="1373">
        <f t="shared" si="3171"/>
        <v>0</v>
      </c>
      <c r="CT946" s="1373">
        <f t="shared" si="3172"/>
        <v>0</v>
      </c>
      <c r="CU946" s="1373">
        <f t="shared" si="3173"/>
        <v>0</v>
      </c>
      <c r="CV946" s="1373">
        <f t="shared" si="3174"/>
        <v>0</v>
      </c>
      <c r="CW946" s="1373">
        <f t="shared" si="3175"/>
        <v>0</v>
      </c>
      <c r="CX946" s="1372">
        <f t="shared" si="3176"/>
        <v>0</v>
      </c>
      <c r="CY946" s="1375">
        <f t="shared" si="3177"/>
        <v>0</v>
      </c>
      <c r="CZ946" s="532">
        <f t="shared" si="3178"/>
        <v>0</v>
      </c>
      <c r="DA946" s="533">
        <f t="shared" si="3179"/>
        <v>0</v>
      </c>
      <c r="DB946" s="534">
        <f t="shared" si="3180"/>
        <v>0</v>
      </c>
      <c r="DC946" s="534">
        <f t="shared" si="3181"/>
        <v>0</v>
      </c>
      <c r="DD946" s="534">
        <f t="shared" si="3182"/>
        <v>0</v>
      </c>
      <c r="DE946" s="534">
        <f t="shared" si="3183"/>
        <v>0</v>
      </c>
      <c r="DF946" s="534">
        <f t="shared" si="3184"/>
        <v>0</v>
      </c>
      <c r="DG946" s="535">
        <f t="shared" si="3185"/>
        <v>0</v>
      </c>
      <c r="DH946" s="535">
        <f t="shared" si="3186"/>
        <v>0</v>
      </c>
      <c r="DI946" s="535">
        <f t="shared" si="3187"/>
        <v>0</v>
      </c>
      <c r="DJ946" s="535">
        <f t="shared" si="3188"/>
        <v>0</v>
      </c>
      <c r="DK946" s="534">
        <f t="shared" si="3189"/>
        <v>0</v>
      </c>
      <c r="DL946" s="534">
        <f t="shared" si="3190"/>
        <v>0</v>
      </c>
      <c r="DM946" s="534">
        <f t="shared" si="3191"/>
        <v>0</v>
      </c>
      <c r="DN946" s="534">
        <f t="shared" si="3192"/>
        <v>0</v>
      </c>
      <c r="DO946" s="534">
        <f t="shared" si="3193"/>
        <v>0</v>
      </c>
      <c r="DP946" s="533">
        <f t="shared" si="3194"/>
        <v>0</v>
      </c>
      <c r="DQ946" s="532">
        <f t="shared" si="3195"/>
        <v>0</v>
      </c>
      <c r="DR946" s="753">
        <f t="shared" si="3196"/>
        <v>18</v>
      </c>
      <c r="DS946" s="111">
        <f t="shared" si="3197"/>
        <v>18</v>
      </c>
      <c r="DT946" s="111">
        <f t="shared" si="3198"/>
        <v>18</v>
      </c>
      <c r="DU946" s="111">
        <f t="shared" si="3199"/>
        <v>18</v>
      </c>
      <c r="DV946" s="602"/>
      <c r="DW946" s="719"/>
      <c r="DX946" s="719"/>
      <c r="DY946" s="719"/>
      <c r="DZ946" s="719"/>
      <c r="EA946" s="719"/>
      <c r="EB946" s="719"/>
      <c r="EC946" s="719"/>
      <c r="ED946" s="917"/>
      <c r="EE946" s="603"/>
    </row>
    <row r="947" spans="1:135" s="604" customFormat="1" ht="15.75" customHeight="1">
      <c r="A947" s="718" t="str">
        <f>A360</f>
        <v>Other crop: type</v>
      </c>
      <c r="B947" s="896">
        <f t="shared" ref="B947:S947" si="3260">SUM(B368)</f>
        <v>0</v>
      </c>
      <c r="C947" s="896">
        <f t="shared" si="3260"/>
        <v>0</v>
      </c>
      <c r="D947" s="896">
        <f t="shared" si="3260"/>
        <v>0</v>
      </c>
      <c r="E947" s="896">
        <f t="shared" si="3260"/>
        <v>0</v>
      </c>
      <c r="F947" s="896">
        <f t="shared" si="3260"/>
        <v>0</v>
      </c>
      <c r="G947" s="896">
        <f t="shared" si="3260"/>
        <v>0</v>
      </c>
      <c r="H947" s="896">
        <f t="shared" si="3260"/>
        <v>0</v>
      </c>
      <c r="I947" s="896">
        <f t="shared" si="3260"/>
        <v>0</v>
      </c>
      <c r="J947" s="896">
        <f t="shared" si="3260"/>
        <v>0</v>
      </c>
      <c r="K947" s="896">
        <f t="shared" si="3260"/>
        <v>0</v>
      </c>
      <c r="L947" s="896">
        <f t="shared" si="3260"/>
        <v>0</v>
      </c>
      <c r="M947" s="896">
        <f t="shared" si="3260"/>
        <v>0</v>
      </c>
      <c r="N947" s="896">
        <f t="shared" si="3260"/>
        <v>0</v>
      </c>
      <c r="O947" s="896">
        <f t="shared" si="3260"/>
        <v>0</v>
      </c>
      <c r="P947" s="896">
        <f t="shared" si="3260"/>
        <v>0</v>
      </c>
      <c r="Q947" s="896">
        <f t="shared" si="3260"/>
        <v>0</v>
      </c>
      <c r="R947" s="896">
        <f t="shared" si="3260"/>
        <v>0</v>
      </c>
      <c r="S947" s="896">
        <f t="shared" si="3260"/>
        <v>0</v>
      </c>
      <c r="T947" s="895"/>
      <c r="U947" s="896">
        <f t="shared" ref="U947:AL947" si="3261">SUM(U368)</f>
        <v>0</v>
      </c>
      <c r="V947" s="896">
        <f t="shared" si="3261"/>
        <v>0</v>
      </c>
      <c r="W947" s="896">
        <f t="shared" si="3261"/>
        <v>0</v>
      </c>
      <c r="X947" s="896">
        <f t="shared" si="3261"/>
        <v>0</v>
      </c>
      <c r="Y947" s="896">
        <f t="shared" si="3261"/>
        <v>0</v>
      </c>
      <c r="Z947" s="896">
        <f t="shared" si="3261"/>
        <v>0</v>
      </c>
      <c r="AA947" s="896">
        <f t="shared" si="3261"/>
        <v>0</v>
      </c>
      <c r="AB947" s="896">
        <f t="shared" si="3261"/>
        <v>0</v>
      </c>
      <c r="AC947" s="896">
        <f t="shared" si="3261"/>
        <v>0</v>
      </c>
      <c r="AD947" s="896">
        <f t="shared" si="3261"/>
        <v>0</v>
      </c>
      <c r="AE947" s="896">
        <f t="shared" si="3261"/>
        <v>0</v>
      </c>
      <c r="AF947" s="896">
        <f t="shared" si="3261"/>
        <v>0</v>
      </c>
      <c r="AG947" s="896">
        <f t="shared" si="3261"/>
        <v>0</v>
      </c>
      <c r="AH947" s="896">
        <f t="shared" si="3261"/>
        <v>0</v>
      </c>
      <c r="AI947" s="896">
        <f t="shared" si="3261"/>
        <v>0</v>
      </c>
      <c r="AJ947" s="896">
        <f t="shared" si="3261"/>
        <v>0</v>
      </c>
      <c r="AK947" s="896">
        <f t="shared" si="3261"/>
        <v>0</v>
      </c>
      <c r="AL947" s="896">
        <f t="shared" si="3261"/>
        <v>0</v>
      </c>
      <c r="AM947" s="895"/>
      <c r="AN947" s="896">
        <f t="shared" ref="AN947:BE947" si="3262">SUM(AN368)</f>
        <v>0</v>
      </c>
      <c r="AO947" s="896">
        <f t="shared" si="3262"/>
        <v>0</v>
      </c>
      <c r="AP947" s="896">
        <f t="shared" si="3262"/>
        <v>0</v>
      </c>
      <c r="AQ947" s="896">
        <f t="shared" si="3262"/>
        <v>0</v>
      </c>
      <c r="AR947" s="896">
        <f t="shared" si="3262"/>
        <v>0</v>
      </c>
      <c r="AS947" s="896">
        <f t="shared" si="3262"/>
        <v>0</v>
      </c>
      <c r="AT947" s="896">
        <f t="shared" si="3262"/>
        <v>0</v>
      </c>
      <c r="AU947" s="896">
        <f t="shared" si="3262"/>
        <v>0</v>
      </c>
      <c r="AV947" s="896">
        <f t="shared" si="3262"/>
        <v>0</v>
      </c>
      <c r="AW947" s="896">
        <f t="shared" si="3262"/>
        <v>0</v>
      </c>
      <c r="AX947" s="896">
        <f t="shared" si="3262"/>
        <v>0</v>
      </c>
      <c r="AY947" s="896">
        <f t="shared" si="3262"/>
        <v>0</v>
      </c>
      <c r="AZ947" s="896">
        <f t="shared" si="3262"/>
        <v>0</v>
      </c>
      <c r="BA947" s="896">
        <f t="shared" si="3262"/>
        <v>0</v>
      </c>
      <c r="BB947" s="896">
        <f t="shared" si="3262"/>
        <v>0</v>
      </c>
      <c r="BC947" s="896">
        <f t="shared" si="3262"/>
        <v>0</v>
      </c>
      <c r="BD947" s="896">
        <f t="shared" si="3262"/>
        <v>0</v>
      </c>
      <c r="BE947" s="896">
        <f t="shared" si="3262"/>
        <v>0</v>
      </c>
      <c r="BF947" s="895"/>
      <c r="BG947" s="896">
        <f t="shared" ref="BG947:BX947" si="3263">SUM(BG368)</f>
        <v>0</v>
      </c>
      <c r="BH947" s="896">
        <f t="shared" si="3263"/>
        <v>0</v>
      </c>
      <c r="BI947" s="896">
        <f t="shared" si="3263"/>
        <v>0</v>
      </c>
      <c r="BJ947" s="896">
        <f t="shared" si="3263"/>
        <v>0</v>
      </c>
      <c r="BK947" s="896">
        <f t="shared" si="3263"/>
        <v>0</v>
      </c>
      <c r="BL947" s="896">
        <f t="shared" si="3263"/>
        <v>0</v>
      </c>
      <c r="BM947" s="896">
        <f t="shared" si="3263"/>
        <v>0</v>
      </c>
      <c r="BN947" s="896">
        <f t="shared" si="3263"/>
        <v>0</v>
      </c>
      <c r="BO947" s="896">
        <f t="shared" si="3263"/>
        <v>0</v>
      </c>
      <c r="BP947" s="896">
        <f t="shared" si="3263"/>
        <v>0</v>
      </c>
      <c r="BQ947" s="896">
        <f t="shared" si="3263"/>
        <v>0</v>
      </c>
      <c r="BR947" s="896">
        <f t="shared" si="3263"/>
        <v>0</v>
      </c>
      <c r="BS947" s="896">
        <f t="shared" si="3263"/>
        <v>0</v>
      </c>
      <c r="BT947" s="896">
        <f t="shared" si="3263"/>
        <v>0</v>
      </c>
      <c r="BU947" s="896">
        <f t="shared" si="3263"/>
        <v>0</v>
      </c>
      <c r="BV947" s="896">
        <f t="shared" si="3263"/>
        <v>0</v>
      </c>
      <c r="BW947" s="896">
        <f t="shared" si="3263"/>
        <v>0</v>
      </c>
      <c r="BX947" s="896">
        <f t="shared" si="3263"/>
        <v>0</v>
      </c>
      <c r="BY947" s="895"/>
      <c r="BZ947" s="896">
        <f>SUM(BZ368)</f>
        <v>0</v>
      </c>
      <c r="CA947" s="896">
        <f>SUM(CA368)</f>
        <v>0</v>
      </c>
      <c r="CB947" s="896">
        <f>SUM(CB368)</f>
        <v>0</v>
      </c>
      <c r="CC947" s="896">
        <f>SUM(CC368)</f>
        <v>0</v>
      </c>
      <c r="CD947" s="698">
        <f t="shared" si="3156"/>
        <v>0</v>
      </c>
      <c r="CE947" s="698">
        <f t="shared" si="3157"/>
        <v>0</v>
      </c>
      <c r="CF947" s="698">
        <f t="shared" si="3158"/>
        <v>0</v>
      </c>
      <c r="CG947" s="698">
        <f t="shared" si="3159"/>
        <v>0</v>
      </c>
      <c r="CH947" s="1371">
        <f t="shared" si="3160"/>
        <v>0</v>
      </c>
      <c r="CI947" s="1372">
        <f t="shared" si="3161"/>
        <v>0</v>
      </c>
      <c r="CJ947" s="1373">
        <f t="shared" si="3162"/>
        <v>0</v>
      </c>
      <c r="CK947" s="1373">
        <f t="shared" si="3163"/>
        <v>0</v>
      </c>
      <c r="CL947" s="1373">
        <f t="shared" si="3164"/>
        <v>0</v>
      </c>
      <c r="CM947" s="1373">
        <f t="shared" si="3165"/>
        <v>0</v>
      </c>
      <c r="CN947" s="1373">
        <f t="shared" si="3166"/>
        <v>0</v>
      </c>
      <c r="CO947" s="1374">
        <f t="shared" si="3167"/>
        <v>0</v>
      </c>
      <c r="CP947" s="1374">
        <f t="shared" si="3168"/>
        <v>0</v>
      </c>
      <c r="CQ947" s="1374">
        <f t="shared" si="3169"/>
        <v>0</v>
      </c>
      <c r="CR947" s="1374">
        <f t="shared" si="3170"/>
        <v>0</v>
      </c>
      <c r="CS947" s="1373">
        <f t="shared" si="3171"/>
        <v>0</v>
      </c>
      <c r="CT947" s="1373">
        <f t="shared" si="3172"/>
        <v>0</v>
      </c>
      <c r="CU947" s="1373">
        <f t="shared" si="3173"/>
        <v>0</v>
      </c>
      <c r="CV947" s="1373">
        <f t="shared" si="3174"/>
        <v>0</v>
      </c>
      <c r="CW947" s="1373">
        <f t="shared" si="3175"/>
        <v>0</v>
      </c>
      <c r="CX947" s="1372">
        <f t="shared" si="3176"/>
        <v>0</v>
      </c>
      <c r="CY947" s="1375">
        <f t="shared" si="3177"/>
        <v>0</v>
      </c>
      <c r="CZ947" s="532">
        <f t="shared" si="3178"/>
        <v>0</v>
      </c>
      <c r="DA947" s="533">
        <f t="shared" si="3179"/>
        <v>0</v>
      </c>
      <c r="DB947" s="534">
        <f t="shared" si="3180"/>
        <v>0</v>
      </c>
      <c r="DC947" s="534">
        <f t="shared" si="3181"/>
        <v>0</v>
      </c>
      <c r="DD947" s="534">
        <f t="shared" si="3182"/>
        <v>0</v>
      </c>
      <c r="DE947" s="534">
        <f t="shared" si="3183"/>
        <v>0</v>
      </c>
      <c r="DF947" s="534">
        <f t="shared" si="3184"/>
        <v>0</v>
      </c>
      <c r="DG947" s="535">
        <f t="shared" si="3185"/>
        <v>0</v>
      </c>
      <c r="DH947" s="535">
        <f t="shared" si="3186"/>
        <v>0</v>
      </c>
      <c r="DI947" s="535">
        <f t="shared" si="3187"/>
        <v>0</v>
      </c>
      <c r="DJ947" s="535">
        <f t="shared" si="3188"/>
        <v>0</v>
      </c>
      <c r="DK947" s="534">
        <f t="shared" si="3189"/>
        <v>0</v>
      </c>
      <c r="DL947" s="534">
        <f t="shared" si="3190"/>
        <v>0</v>
      </c>
      <c r="DM947" s="534">
        <f t="shared" si="3191"/>
        <v>0</v>
      </c>
      <c r="DN947" s="534">
        <f t="shared" si="3192"/>
        <v>0</v>
      </c>
      <c r="DO947" s="534">
        <f t="shared" si="3193"/>
        <v>0</v>
      </c>
      <c r="DP947" s="533">
        <f t="shared" si="3194"/>
        <v>0</v>
      </c>
      <c r="DQ947" s="532">
        <f t="shared" si="3195"/>
        <v>0</v>
      </c>
      <c r="DR947" s="753">
        <f t="shared" si="3196"/>
        <v>18</v>
      </c>
      <c r="DS947" s="111">
        <f t="shared" si="3197"/>
        <v>18</v>
      </c>
      <c r="DT947" s="111">
        <f t="shared" si="3198"/>
        <v>18</v>
      </c>
      <c r="DU947" s="111">
        <f t="shared" si="3199"/>
        <v>18</v>
      </c>
      <c r="DV947" s="602"/>
      <c r="DW947" s="719"/>
      <c r="DX947" s="719"/>
      <c r="DY947" s="719"/>
      <c r="DZ947" s="719"/>
      <c r="EA947" s="719"/>
      <c r="EB947" s="719"/>
      <c r="EC947" s="719"/>
      <c r="ED947" s="917"/>
      <c r="EE947" s="603"/>
    </row>
    <row r="948" spans="1:135" s="604" customFormat="1" ht="15.75" customHeight="1">
      <c r="A948" s="718" t="str">
        <f>A371</f>
        <v>Other crop: type</v>
      </c>
      <c r="B948" s="896">
        <f t="shared" ref="B948:S948" si="3264">SUM(B379)</f>
        <v>0</v>
      </c>
      <c r="C948" s="896">
        <f t="shared" si="3264"/>
        <v>0</v>
      </c>
      <c r="D948" s="896">
        <f t="shared" si="3264"/>
        <v>0</v>
      </c>
      <c r="E948" s="896">
        <f t="shared" si="3264"/>
        <v>0</v>
      </c>
      <c r="F948" s="896">
        <f t="shared" si="3264"/>
        <v>0</v>
      </c>
      <c r="G948" s="896">
        <f t="shared" si="3264"/>
        <v>0</v>
      </c>
      <c r="H948" s="896">
        <f t="shared" si="3264"/>
        <v>0</v>
      </c>
      <c r="I948" s="896">
        <f t="shared" si="3264"/>
        <v>0</v>
      </c>
      <c r="J948" s="896">
        <f t="shared" si="3264"/>
        <v>0</v>
      </c>
      <c r="K948" s="896">
        <f t="shared" si="3264"/>
        <v>0</v>
      </c>
      <c r="L948" s="896">
        <f t="shared" si="3264"/>
        <v>0</v>
      </c>
      <c r="M948" s="896">
        <f t="shared" si="3264"/>
        <v>0</v>
      </c>
      <c r="N948" s="896">
        <f t="shared" si="3264"/>
        <v>0</v>
      </c>
      <c r="O948" s="896">
        <f t="shared" si="3264"/>
        <v>0</v>
      </c>
      <c r="P948" s="896">
        <f t="shared" si="3264"/>
        <v>0</v>
      </c>
      <c r="Q948" s="896">
        <f t="shared" si="3264"/>
        <v>0</v>
      </c>
      <c r="R948" s="896">
        <f t="shared" si="3264"/>
        <v>0</v>
      </c>
      <c r="S948" s="896">
        <f t="shared" si="3264"/>
        <v>0</v>
      </c>
      <c r="T948" s="895"/>
      <c r="U948" s="896">
        <f t="shared" ref="U948:AL948" si="3265">SUM(U379)</f>
        <v>0</v>
      </c>
      <c r="V948" s="896">
        <f t="shared" si="3265"/>
        <v>0</v>
      </c>
      <c r="W948" s="896">
        <f t="shared" si="3265"/>
        <v>0</v>
      </c>
      <c r="X948" s="896">
        <f t="shared" si="3265"/>
        <v>0</v>
      </c>
      <c r="Y948" s="896">
        <f t="shared" si="3265"/>
        <v>0</v>
      </c>
      <c r="Z948" s="896">
        <f t="shared" si="3265"/>
        <v>0</v>
      </c>
      <c r="AA948" s="896">
        <f t="shared" si="3265"/>
        <v>0</v>
      </c>
      <c r="AB948" s="896">
        <f t="shared" si="3265"/>
        <v>0</v>
      </c>
      <c r="AC948" s="896">
        <f t="shared" si="3265"/>
        <v>0</v>
      </c>
      <c r="AD948" s="896">
        <f t="shared" si="3265"/>
        <v>0</v>
      </c>
      <c r="AE948" s="896">
        <f t="shared" si="3265"/>
        <v>0</v>
      </c>
      <c r="AF948" s="896">
        <f t="shared" si="3265"/>
        <v>0</v>
      </c>
      <c r="AG948" s="896">
        <f t="shared" si="3265"/>
        <v>0</v>
      </c>
      <c r="AH948" s="896">
        <f t="shared" si="3265"/>
        <v>0</v>
      </c>
      <c r="AI948" s="896">
        <f t="shared" si="3265"/>
        <v>0</v>
      </c>
      <c r="AJ948" s="896">
        <f t="shared" si="3265"/>
        <v>0</v>
      </c>
      <c r="AK948" s="896">
        <f t="shared" si="3265"/>
        <v>0</v>
      </c>
      <c r="AL948" s="896">
        <f t="shared" si="3265"/>
        <v>0</v>
      </c>
      <c r="AM948" s="895"/>
      <c r="AN948" s="896">
        <f t="shared" ref="AN948:BE948" si="3266">SUM(AN379)</f>
        <v>0</v>
      </c>
      <c r="AO948" s="896">
        <f t="shared" si="3266"/>
        <v>0</v>
      </c>
      <c r="AP948" s="896">
        <f t="shared" si="3266"/>
        <v>0</v>
      </c>
      <c r="AQ948" s="896">
        <f t="shared" si="3266"/>
        <v>0</v>
      </c>
      <c r="AR948" s="896">
        <f t="shared" si="3266"/>
        <v>0</v>
      </c>
      <c r="AS948" s="896">
        <f t="shared" si="3266"/>
        <v>0</v>
      </c>
      <c r="AT948" s="896">
        <f t="shared" si="3266"/>
        <v>0</v>
      </c>
      <c r="AU948" s="896">
        <f t="shared" si="3266"/>
        <v>0</v>
      </c>
      <c r="AV948" s="896">
        <f t="shared" si="3266"/>
        <v>0</v>
      </c>
      <c r="AW948" s="896">
        <f t="shared" si="3266"/>
        <v>0</v>
      </c>
      <c r="AX948" s="896">
        <f t="shared" si="3266"/>
        <v>0</v>
      </c>
      <c r="AY948" s="896">
        <f t="shared" si="3266"/>
        <v>0</v>
      </c>
      <c r="AZ948" s="896">
        <f t="shared" si="3266"/>
        <v>0</v>
      </c>
      <c r="BA948" s="896">
        <f t="shared" si="3266"/>
        <v>0</v>
      </c>
      <c r="BB948" s="896">
        <f t="shared" si="3266"/>
        <v>0</v>
      </c>
      <c r="BC948" s="896">
        <f t="shared" si="3266"/>
        <v>0</v>
      </c>
      <c r="BD948" s="896">
        <f t="shared" si="3266"/>
        <v>0</v>
      </c>
      <c r="BE948" s="896">
        <f t="shared" si="3266"/>
        <v>0</v>
      </c>
      <c r="BF948" s="895"/>
      <c r="BG948" s="896">
        <f t="shared" ref="BG948:BX948" si="3267">SUM(BG379)</f>
        <v>0</v>
      </c>
      <c r="BH948" s="896">
        <f t="shared" si="3267"/>
        <v>0</v>
      </c>
      <c r="BI948" s="896">
        <f t="shared" si="3267"/>
        <v>0</v>
      </c>
      <c r="BJ948" s="896">
        <f t="shared" si="3267"/>
        <v>0</v>
      </c>
      <c r="BK948" s="896">
        <f t="shared" si="3267"/>
        <v>0</v>
      </c>
      <c r="BL948" s="896">
        <f t="shared" si="3267"/>
        <v>0</v>
      </c>
      <c r="BM948" s="896">
        <f t="shared" si="3267"/>
        <v>0</v>
      </c>
      <c r="BN948" s="896">
        <f t="shared" si="3267"/>
        <v>0</v>
      </c>
      <c r="BO948" s="896">
        <f t="shared" si="3267"/>
        <v>0</v>
      </c>
      <c r="BP948" s="896">
        <f t="shared" si="3267"/>
        <v>0</v>
      </c>
      <c r="BQ948" s="896">
        <f t="shared" si="3267"/>
        <v>0</v>
      </c>
      <c r="BR948" s="896">
        <f t="shared" si="3267"/>
        <v>0</v>
      </c>
      <c r="BS948" s="896">
        <f t="shared" si="3267"/>
        <v>0</v>
      </c>
      <c r="BT948" s="896">
        <f t="shared" si="3267"/>
        <v>0</v>
      </c>
      <c r="BU948" s="896">
        <f t="shared" si="3267"/>
        <v>0</v>
      </c>
      <c r="BV948" s="896">
        <f t="shared" si="3267"/>
        <v>0</v>
      </c>
      <c r="BW948" s="896">
        <f t="shared" si="3267"/>
        <v>0</v>
      </c>
      <c r="BX948" s="896">
        <f t="shared" si="3267"/>
        <v>0</v>
      </c>
      <c r="BY948" s="895"/>
      <c r="BZ948" s="896">
        <f>SUM(BZ379)</f>
        <v>0</v>
      </c>
      <c r="CA948" s="896">
        <f>SUM(CA379)</f>
        <v>0</v>
      </c>
      <c r="CB948" s="896">
        <f>SUM(CB379)</f>
        <v>0</v>
      </c>
      <c r="CC948" s="896">
        <f>SUM(CC379)</f>
        <v>0</v>
      </c>
      <c r="CD948" s="698">
        <f t="shared" si="3156"/>
        <v>0</v>
      </c>
      <c r="CE948" s="698">
        <f t="shared" si="3157"/>
        <v>0</v>
      </c>
      <c r="CF948" s="698">
        <f t="shared" si="3158"/>
        <v>0</v>
      </c>
      <c r="CG948" s="698">
        <f t="shared" si="3159"/>
        <v>0</v>
      </c>
      <c r="CH948" s="1371">
        <f t="shared" si="3160"/>
        <v>0</v>
      </c>
      <c r="CI948" s="1372">
        <f t="shared" si="3161"/>
        <v>0</v>
      </c>
      <c r="CJ948" s="1373">
        <f t="shared" si="3162"/>
        <v>0</v>
      </c>
      <c r="CK948" s="1373">
        <f t="shared" si="3163"/>
        <v>0</v>
      </c>
      <c r="CL948" s="1373">
        <f t="shared" si="3164"/>
        <v>0</v>
      </c>
      <c r="CM948" s="1373">
        <f t="shared" si="3165"/>
        <v>0</v>
      </c>
      <c r="CN948" s="1373">
        <f t="shared" si="3166"/>
        <v>0</v>
      </c>
      <c r="CO948" s="1374">
        <f t="shared" si="3167"/>
        <v>0</v>
      </c>
      <c r="CP948" s="1374">
        <f t="shared" si="3168"/>
        <v>0</v>
      </c>
      <c r="CQ948" s="1374">
        <f t="shared" si="3169"/>
        <v>0</v>
      </c>
      <c r="CR948" s="1374">
        <f t="shared" si="3170"/>
        <v>0</v>
      </c>
      <c r="CS948" s="1373">
        <f t="shared" si="3171"/>
        <v>0</v>
      </c>
      <c r="CT948" s="1373">
        <f t="shared" si="3172"/>
        <v>0</v>
      </c>
      <c r="CU948" s="1373">
        <f t="shared" si="3173"/>
        <v>0</v>
      </c>
      <c r="CV948" s="1373">
        <f t="shared" si="3174"/>
        <v>0</v>
      </c>
      <c r="CW948" s="1373">
        <f t="shared" si="3175"/>
        <v>0</v>
      </c>
      <c r="CX948" s="1372">
        <f t="shared" si="3176"/>
        <v>0</v>
      </c>
      <c r="CY948" s="1375">
        <f t="shared" si="3177"/>
        <v>0</v>
      </c>
      <c r="CZ948" s="532">
        <f t="shared" si="3178"/>
        <v>0</v>
      </c>
      <c r="DA948" s="533">
        <f t="shared" si="3179"/>
        <v>0</v>
      </c>
      <c r="DB948" s="534">
        <f t="shared" si="3180"/>
        <v>0</v>
      </c>
      <c r="DC948" s="534">
        <f t="shared" si="3181"/>
        <v>0</v>
      </c>
      <c r="DD948" s="534">
        <f t="shared" si="3182"/>
        <v>0</v>
      </c>
      <c r="DE948" s="534">
        <f t="shared" si="3183"/>
        <v>0</v>
      </c>
      <c r="DF948" s="534">
        <f t="shared" si="3184"/>
        <v>0</v>
      </c>
      <c r="DG948" s="535">
        <f t="shared" si="3185"/>
        <v>0</v>
      </c>
      <c r="DH948" s="535">
        <f t="shared" si="3186"/>
        <v>0</v>
      </c>
      <c r="DI948" s="535">
        <f t="shared" si="3187"/>
        <v>0</v>
      </c>
      <c r="DJ948" s="535">
        <f t="shared" si="3188"/>
        <v>0</v>
      </c>
      <c r="DK948" s="534">
        <f t="shared" si="3189"/>
        <v>0</v>
      </c>
      <c r="DL948" s="534">
        <f t="shared" si="3190"/>
        <v>0</v>
      </c>
      <c r="DM948" s="534">
        <f t="shared" si="3191"/>
        <v>0</v>
      </c>
      <c r="DN948" s="534">
        <f t="shared" si="3192"/>
        <v>0</v>
      </c>
      <c r="DO948" s="534">
        <f t="shared" si="3193"/>
        <v>0</v>
      </c>
      <c r="DP948" s="533">
        <f t="shared" si="3194"/>
        <v>0</v>
      </c>
      <c r="DQ948" s="532">
        <f t="shared" si="3195"/>
        <v>0</v>
      </c>
      <c r="DR948" s="753">
        <f t="shared" si="3196"/>
        <v>18</v>
      </c>
      <c r="DS948" s="111">
        <f t="shared" si="3197"/>
        <v>18</v>
      </c>
      <c r="DT948" s="111">
        <f t="shared" si="3198"/>
        <v>18</v>
      </c>
      <c r="DU948" s="111">
        <f t="shared" si="3199"/>
        <v>18</v>
      </c>
      <c r="DV948" s="602"/>
      <c r="DW948" s="719"/>
      <c r="DX948" s="719"/>
      <c r="DY948" s="719"/>
      <c r="DZ948" s="719"/>
      <c r="EA948" s="719"/>
      <c r="EB948" s="719"/>
      <c r="EC948" s="719"/>
      <c r="ED948" s="917"/>
      <c r="EE948" s="603"/>
    </row>
    <row r="949" spans="1:135" s="604" customFormat="1" ht="15.75" customHeight="1">
      <c r="A949" s="718" t="str">
        <f>A382</f>
        <v>Squash: number</v>
      </c>
      <c r="B949" s="896">
        <f t="shared" ref="B949:S949" si="3268">SUM(B389)</f>
        <v>0</v>
      </c>
      <c r="C949" s="896">
        <f t="shared" si="3268"/>
        <v>0</v>
      </c>
      <c r="D949" s="896">
        <f t="shared" si="3268"/>
        <v>0</v>
      </c>
      <c r="E949" s="896">
        <f t="shared" si="3268"/>
        <v>0</v>
      </c>
      <c r="F949" s="896">
        <f t="shared" si="3268"/>
        <v>0</v>
      </c>
      <c r="G949" s="896">
        <f t="shared" si="3268"/>
        <v>0</v>
      </c>
      <c r="H949" s="896">
        <f t="shared" si="3268"/>
        <v>0</v>
      </c>
      <c r="I949" s="896">
        <f t="shared" si="3268"/>
        <v>0</v>
      </c>
      <c r="J949" s="896">
        <f t="shared" si="3268"/>
        <v>0</v>
      </c>
      <c r="K949" s="896">
        <f t="shared" si="3268"/>
        <v>0</v>
      </c>
      <c r="L949" s="896">
        <f t="shared" si="3268"/>
        <v>0</v>
      </c>
      <c r="M949" s="896">
        <f t="shared" si="3268"/>
        <v>0</v>
      </c>
      <c r="N949" s="896">
        <f t="shared" si="3268"/>
        <v>0</v>
      </c>
      <c r="O949" s="896">
        <f t="shared" si="3268"/>
        <v>0</v>
      </c>
      <c r="P949" s="896">
        <f t="shared" si="3268"/>
        <v>0</v>
      </c>
      <c r="Q949" s="896">
        <f t="shared" si="3268"/>
        <v>0</v>
      </c>
      <c r="R949" s="896">
        <f t="shared" si="3268"/>
        <v>0</v>
      </c>
      <c r="S949" s="896">
        <f t="shared" si="3268"/>
        <v>0</v>
      </c>
      <c r="T949" s="895"/>
      <c r="U949" s="896">
        <f t="shared" ref="U949:AL949" si="3269">SUM(U389)</f>
        <v>0</v>
      </c>
      <c r="V949" s="896">
        <f t="shared" si="3269"/>
        <v>0</v>
      </c>
      <c r="W949" s="896">
        <f t="shared" si="3269"/>
        <v>0</v>
      </c>
      <c r="X949" s="896">
        <f t="shared" si="3269"/>
        <v>0</v>
      </c>
      <c r="Y949" s="896">
        <f t="shared" si="3269"/>
        <v>0</v>
      </c>
      <c r="Z949" s="896">
        <f t="shared" si="3269"/>
        <v>0</v>
      </c>
      <c r="AA949" s="896">
        <f t="shared" si="3269"/>
        <v>0</v>
      </c>
      <c r="AB949" s="896">
        <f t="shared" si="3269"/>
        <v>0</v>
      </c>
      <c r="AC949" s="896">
        <f t="shared" si="3269"/>
        <v>0</v>
      </c>
      <c r="AD949" s="896">
        <f t="shared" si="3269"/>
        <v>0</v>
      </c>
      <c r="AE949" s="896">
        <f t="shared" si="3269"/>
        <v>0</v>
      </c>
      <c r="AF949" s="896">
        <f t="shared" si="3269"/>
        <v>0</v>
      </c>
      <c r="AG949" s="896">
        <f t="shared" si="3269"/>
        <v>0</v>
      </c>
      <c r="AH949" s="896">
        <f t="shared" si="3269"/>
        <v>0</v>
      </c>
      <c r="AI949" s="896">
        <f t="shared" si="3269"/>
        <v>0</v>
      </c>
      <c r="AJ949" s="896">
        <f t="shared" si="3269"/>
        <v>0</v>
      </c>
      <c r="AK949" s="896">
        <f t="shared" si="3269"/>
        <v>0</v>
      </c>
      <c r="AL949" s="896">
        <f t="shared" si="3269"/>
        <v>0</v>
      </c>
      <c r="AM949" s="895"/>
      <c r="AN949" s="896">
        <f t="shared" ref="AN949:BE949" si="3270">SUM(AN389)</f>
        <v>0</v>
      </c>
      <c r="AO949" s="896">
        <f t="shared" si="3270"/>
        <v>0</v>
      </c>
      <c r="AP949" s="896">
        <f t="shared" si="3270"/>
        <v>0</v>
      </c>
      <c r="AQ949" s="896">
        <f t="shared" si="3270"/>
        <v>0</v>
      </c>
      <c r="AR949" s="896">
        <f t="shared" si="3270"/>
        <v>0</v>
      </c>
      <c r="AS949" s="896">
        <f t="shared" si="3270"/>
        <v>0</v>
      </c>
      <c r="AT949" s="896">
        <f t="shared" si="3270"/>
        <v>0</v>
      </c>
      <c r="AU949" s="896">
        <f t="shared" si="3270"/>
        <v>0</v>
      </c>
      <c r="AV949" s="896">
        <f t="shared" si="3270"/>
        <v>0</v>
      </c>
      <c r="AW949" s="896">
        <f t="shared" si="3270"/>
        <v>0</v>
      </c>
      <c r="AX949" s="896">
        <f t="shared" si="3270"/>
        <v>0</v>
      </c>
      <c r="AY949" s="896">
        <f t="shared" si="3270"/>
        <v>0</v>
      </c>
      <c r="AZ949" s="896">
        <f t="shared" si="3270"/>
        <v>0</v>
      </c>
      <c r="BA949" s="896">
        <f t="shared" si="3270"/>
        <v>0</v>
      </c>
      <c r="BB949" s="896">
        <f t="shared" si="3270"/>
        <v>0</v>
      </c>
      <c r="BC949" s="896">
        <f t="shared" si="3270"/>
        <v>0</v>
      </c>
      <c r="BD949" s="896">
        <f t="shared" si="3270"/>
        <v>0</v>
      </c>
      <c r="BE949" s="896">
        <f t="shared" si="3270"/>
        <v>0</v>
      </c>
      <c r="BF949" s="895"/>
      <c r="BG949" s="896">
        <f t="shared" ref="BG949:BX949" si="3271">SUM(BG389)</f>
        <v>0</v>
      </c>
      <c r="BH949" s="896">
        <f t="shared" si="3271"/>
        <v>0</v>
      </c>
      <c r="BI949" s="896">
        <f t="shared" si="3271"/>
        <v>0</v>
      </c>
      <c r="BJ949" s="896">
        <f t="shared" si="3271"/>
        <v>0</v>
      </c>
      <c r="BK949" s="896">
        <f t="shared" si="3271"/>
        <v>0</v>
      </c>
      <c r="BL949" s="896">
        <f t="shared" si="3271"/>
        <v>0</v>
      </c>
      <c r="BM949" s="896">
        <f t="shared" si="3271"/>
        <v>0</v>
      </c>
      <c r="BN949" s="896">
        <f t="shared" si="3271"/>
        <v>0</v>
      </c>
      <c r="BO949" s="896">
        <f t="shared" si="3271"/>
        <v>0</v>
      </c>
      <c r="BP949" s="896">
        <f t="shared" si="3271"/>
        <v>0</v>
      </c>
      <c r="BQ949" s="896">
        <f t="shared" si="3271"/>
        <v>0</v>
      </c>
      <c r="BR949" s="896">
        <f t="shared" si="3271"/>
        <v>0</v>
      </c>
      <c r="BS949" s="896">
        <f t="shared" si="3271"/>
        <v>0</v>
      </c>
      <c r="BT949" s="896">
        <f t="shared" si="3271"/>
        <v>0</v>
      </c>
      <c r="BU949" s="896">
        <f t="shared" si="3271"/>
        <v>0</v>
      </c>
      <c r="BV949" s="896">
        <f t="shared" si="3271"/>
        <v>0</v>
      </c>
      <c r="BW949" s="896">
        <f t="shared" si="3271"/>
        <v>0</v>
      </c>
      <c r="BX949" s="896">
        <f t="shared" si="3271"/>
        <v>0</v>
      </c>
      <c r="BY949" s="895"/>
      <c r="BZ949" s="896">
        <f>SUM(BZ389)</f>
        <v>0</v>
      </c>
      <c r="CA949" s="896">
        <f>SUM(CA389)</f>
        <v>0</v>
      </c>
      <c r="CB949" s="896">
        <f>SUM(CB389)</f>
        <v>0</v>
      </c>
      <c r="CC949" s="896">
        <f>SUM(CC389)</f>
        <v>0</v>
      </c>
      <c r="CD949" s="698">
        <f t="shared" si="3156"/>
        <v>0</v>
      </c>
      <c r="CE949" s="698">
        <f t="shared" si="3157"/>
        <v>0</v>
      </c>
      <c r="CF949" s="698">
        <f t="shared" si="3158"/>
        <v>0</v>
      </c>
      <c r="CG949" s="698">
        <f t="shared" si="3159"/>
        <v>0</v>
      </c>
      <c r="CH949" s="1371">
        <f t="shared" si="3160"/>
        <v>0</v>
      </c>
      <c r="CI949" s="1372">
        <f t="shared" si="3161"/>
        <v>0</v>
      </c>
      <c r="CJ949" s="1373">
        <f t="shared" si="3162"/>
        <v>0</v>
      </c>
      <c r="CK949" s="1373">
        <f t="shared" si="3163"/>
        <v>0</v>
      </c>
      <c r="CL949" s="1373">
        <f t="shared" si="3164"/>
        <v>0</v>
      </c>
      <c r="CM949" s="1373">
        <f t="shared" si="3165"/>
        <v>0</v>
      </c>
      <c r="CN949" s="1373">
        <f t="shared" si="3166"/>
        <v>0</v>
      </c>
      <c r="CO949" s="1374">
        <f t="shared" si="3167"/>
        <v>0</v>
      </c>
      <c r="CP949" s="1374">
        <f t="shared" si="3168"/>
        <v>0</v>
      </c>
      <c r="CQ949" s="1374">
        <f t="shared" si="3169"/>
        <v>0</v>
      </c>
      <c r="CR949" s="1374">
        <f t="shared" si="3170"/>
        <v>0</v>
      </c>
      <c r="CS949" s="1373">
        <f t="shared" si="3171"/>
        <v>0</v>
      </c>
      <c r="CT949" s="1373">
        <f t="shared" si="3172"/>
        <v>0</v>
      </c>
      <c r="CU949" s="1373">
        <f t="shared" si="3173"/>
        <v>0</v>
      </c>
      <c r="CV949" s="1373">
        <f t="shared" si="3174"/>
        <v>0</v>
      </c>
      <c r="CW949" s="1373">
        <f t="shared" si="3175"/>
        <v>0</v>
      </c>
      <c r="CX949" s="1372">
        <f t="shared" si="3176"/>
        <v>0</v>
      </c>
      <c r="CY949" s="1375">
        <f t="shared" si="3177"/>
        <v>0</v>
      </c>
      <c r="CZ949" s="532">
        <f t="shared" si="3178"/>
        <v>0</v>
      </c>
      <c r="DA949" s="533">
        <f t="shared" si="3179"/>
        <v>0</v>
      </c>
      <c r="DB949" s="534">
        <f t="shared" si="3180"/>
        <v>0</v>
      </c>
      <c r="DC949" s="534">
        <f t="shared" si="3181"/>
        <v>0</v>
      </c>
      <c r="DD949" s="534">
        <f t="shared" si="3182"/>
        <v>0</v>
      </c>
      <c r="DE949" s="534">
        <f t="shared" si="3183"/>
        <v>0</v>
      </c>
      <c r="DF949" s="534">
        <f t="shared" si="3184"/>
        <v>0</v>
      </c>
      <c r="DG949" s="535">
        <f t="shared" si="3185"/>
        <v>0</v>
      </c>
      <c r="DH949" s="535">
        <f t="shared" si="3186"/>
        <v>0</v>
      </c>
      <c r="DI949" s="535">
        <f t="shared" si="3187"/>
        <v>0</v>
      </c>
      <c r="DJ949" s="535">
        <f t="shared" si="3188"/>
        <v>0</v>
      </c>
      <c r="DK949" s="534">
        <f t="shared" si="3189"/>
        <v>0</v>
      </c>
      <c r="DL949" s="534">
        <f t="shared" si="3190"/>
        <v>0</v>
      </c>
      <c r="DM949" s="534">
        <f t="shared" si="3191"/>
        <v>0</v>
      </c>
      <c r="DN949" s="534">
        <f t="shared" si="3192"/>
        <v>0</v>
      </c>
      <c r="DO949" s="534">
        <f t="shared" si="3193"/>
        <v>0</v>
      </c>
      <c r="DP949" s="533">
        <f t="shared" si="3194"/>
        <v>0</v>
      </c>
      <c r="DQ949" s="532">
        <f t="shared" si="3195"/>
        <v>0</v>
      </c>
      <c r="DR949" s="753">
        <f t="shared" si="3196"/>
        <v>18</v>
      </c>
      <c r="DS949" s="111">
        <f t="shared" si="3197"/>
        <v>18</v>
      </c>
      <c r="DT949" s="111">
        <f t="shared" si="3198"/>
        <v>18</v>
      </c>
      <c r="DU949" s="111">
        <f t="shared" si="3199"/>
        <v>18</v>
      </c>
      <c r="DV949" s="602"/>
      <c r="DW949" s="719"/>
      <c r="DX949" s="719"/>
      <c r="DY949" s="719"/>
      <c r="DZ949" s="719"/>
      <c r="EA949" s="719"/>
      <c r="EB949" s="719"/>
      <c r="EC949" s="719"/>
      <c r="ED949" s="917"/>
      <c r="EE949" s="603"/>
    </row>
    <row r="950" spans="1:135" s="604" customFormat="1" ht="15.75" customHeight="1">
      <c r="A950" s="905" t="str">
        <f>A392</f>
        <v>Main cashcrop kg sold</v>
      </c>
      <c r="B950" s="896">
        <f t="shared" ref="B950:S950" si="3272">SUM(B394)</f>
        <v>0</v>
      </c>
      <c r="C950" s="896">
        <f t="shared" si="3272"/>
        <v>0</v>
      </c>
      <c r="D950" s="896">
        <f t="shared" si="3272"/>
        <v>0</v>
      </c>
      <c r="E950" s="896">
        <f t="shared" si="3272"/>
        <v>0</v>
      </c>
      <c r="F950" s="896">
        <f t="shared" si="3272"/>
        <v>0</v>
      </c>
      <c r="G950" s="896">
        <f t="shared" si="3272"/>
        <v>0</v>
      </c>
      <c r="H950" s="896">
        <f t="shared" si="3272"/>
        <v>0</v>
      </c>
      <c r="I950" s="896">
        <f t="shared" si="3272"/>
        <v>0</v>
      </c>
      <c r="J950" s="896">
        <f t="shared" si="3272"/>
        <v>0</v>
      </c>
      <c r="K950" s="896">
        <f t="shared" si="3272"/>
        <v>0</v>
      </c>
      <c r="L950" s="896">
        <f t="shared" si="3272"/>
        <v>0</v>
      </c>
      <c r="M950" s="896">
        <f t="shared" si="3272"/>
        <v>0</v>
      </c>
      <c r="N950" s="896">
        <f t="shared" si="3272"/>
        <v>0</v>
      </c>
      <c r="O950" s="896">
        <f t="shared" si="3272"/>
        <v>0</v>
      </c>
      <c r="P950" s="896">
        <f t="shared" si="3272"/>
        <v>0</v>
      </c>
      <c r="Q950" s="896">
        <f t="shared" si="3272"/>
        <v>0</v>
      </c>
      <c r="R950" s="896">
        <f t="shared" si="3272"/>
        <v>0</v>
      </c>
      <c r="S950" s="896">
        <f t="shared" si="3272"/>
        <v>0</v>
      </c>
      <c r="T950" s="895"/>
      <c r="U950" s="896">
        <f t="shared" ref="U950:AL950" si="3273">SUM(U394)</f>
        <v>0</v>
      </c>
      <c r="V950" s="896">
        <f t="shared" si="3273"/>
        <v>0</v>
      </c>
      <c r="W950" s="896">
        <f t="shared" si="3273"/>
        <v>0</v>
      </c>
      <c r="X950" s="896">
        <f t="shared" si="3273"/>
        <v>0</v>
      </c>
      <c r="Y950" s="896">
        <f t="shared" si="3273"/>
        <v>0</v>
      </c>
      <c r="Z950" s="896">
        <f t="shared" si="3273"/>
        <v>0</v>
      </c>
      <c r="AA950" s="896">
        <f t="shared" si="3273"/>
        <v>0</v>
      </c>
      <c r="AB950" s="896">
        <f t="shared" si="3273"/>
        <v>0</v>
      </c>
      <c r="AC950" s="896">
        <f t="shared" si="3273"/>
        <v>0</v>
      </c>
      <c r="AD950" s="896">
        <f t="shared" si="3273"/>
        <v>0</v>
      </c>
      <c r="AE950" s="896">
        <f t="shared" si="3273"/>
        <v>0</v>
      </c>
      <c r="AF950" s="896">
        <f t="shared" si="3273"/>
        <v>0</v>
      </c>
      <c r="AG950" s="896">
        <f t="shared" si="3273"/>
        <v>0</v>
      </c>
      <c r="AH950" s="896">
        <f t="shared" si="3273"/>
        <v>0</v>
      </c>
      <c r="AI950" s="896">
        <f t="shared" si="3273"/>
        <v>0</v>
      </c>
      <c r="AJ950" s="896">
        <f t="shared" si="3273"/>
        <v>0</v>
      </c>
      <c r="AK950" s="896">
        <f t="shared" si="3273"/>
        <v>0</v>
      </c>
      <c r="AL950" s="896">
        <f t="shared" si="3273"/>
        <v>0</v>
      </c>
      <c r="AM950" s="895"/>
      <c r="AN950" s="896">
        <f t="shared" ref="AN950:BE950" si="3274">SUM(AN394)</f>
        <v>0</v>
      </c>
      <c r="AO950" s="896">
        <f t="shared" si="3274"/>
        <v>0</v>
      </c>
      <c r="AP950" s="896">
        <f t="shared" si="3274"/>
        <v>0</v>
      </c>
      <c r="AQ950" s="896">
        <f t="shared" si="3274"/>
        <v>0</v>
      </c>
      <c r="AR950" s="896">
        <f t="shared" si="3274"/>
        <v>0</v>
      </c>
      <c r="AS950" s="896">
        <f t="shared" si="3274"/>
        <v>0</v>
      </c>
      <c r="AT950" s="896">
        <f t="shared" si="3274"/>
        <v>0</v>
      </c>
      <c r="AU950" s="896">
        <f t="shared" si="3274"/>
        <v>0</v>
      </c>
      <c r="AV950" s="896">
        <f t="shared" si="3274"/>
        <v>0</v>
      </c>
      <c r="AW950" s="896">
        <f t="shared" si="3274"/>
        <v>0</v>
      </c>
      <c r="AX950" s="896">
        <f t="shared" si="3274"/>
        <v>0</v>
      </c>
      <c r="AY950" s="896">
        <f t="shared" si="3274"/>
        <v>0</v>
      </c>
      <c r="AZ950" s="896">
        <f t="shared" si="3274"/>
        <v>0</v>
      </c>
      <c r="BA950" s="896">
        <f t="shared" si="3274"/>
        <v>0</v>
      </c>
      <c r="BB950" s="896">
        <f t="shared" si="3274"/>
        <v>0</v>
      </c>
      <c r="BC950" s="896">
        <f t="shared" si="3274"/>
        <v>0</v>
      </c>
      <c r="BD950" s="896">
        <f t="shared" si="3274"/>
        <v>0</v>
      </c>
      <c r="BE950" s="896">
        <f t="shared" si="3274"/>
        <v>0</v>
      </c>
      <c r="BF950" s="895"/>
      <c r="BG950" s="896">
        <f t="shared" ref="BG950:BX950" si="3275">SUM(BG394)</f>
        <v>0</v>
      </c>
      <c r="BH950" s="896">
        <f t="shared" si="3275"/>
        <v>0</v>
      </c>
      <c r="BI950" s="896">
        <f t="shared" si="3275"/>
        <v>0</v>
      </c>
      <c r="BJ950" s="896">
        <f t="shared" si="3275"/>
        <v>0</v>
      </c>
      <c r="BK950" s="896">
        <f t="shared" si="3275"/>
        <v>0</v>
      </c>
      <c r="BL950" s="896">
        <f t="shared" si="3275"/>
        <v>0</v>
      </c>
      <c r="BM950" s="896">
        <f t="shared" si="3275"/>
        <v>0</v>
      </c>
      <c r="BN950" s="896">
        <f t="shared" si="3275"/>
        <v>0</v>
      </c>
      <c r="BO950" s="896">
        <f t="shared" si="3275"/>
        <v>0</v>
      </c>
      <c r="BP950" s="896">
        <f t="shared" si="3275"/>
        <v>0</v>
      </c>
      <c r="BQ950" s="896">
        <f t="shared" si="3275"/>
        <v>0</v>
      </c>
      <c r="BR950" s="896">
        <f t="shared" si="3275"/>
        <v>0</v>
      </c>
      <c r="BS950" s="896">
        <f t="shared" si="3275"/>
        <v>0</v>
      </c>
      <c r="BT950" s="896">
        <f t="shared" si="3275"/>
        <v>0</v>
      </c>
      <c r="BU950" s="896">
        <f t="shared" si="3275"/>
        <v>0</v>
      </c>
      <c r="BV950" s="896">
        <f t="shared" si="3275"/>
        <v>0</v>
      </c>
      <c r="BW950" s="896">
        <f t="shared" si="3275"/>
        <v>0</v>
      </c>
      <c r="BX950" s="896">
        <f t="shared" si="3275"/>
        <v>0</v>
      </c>
      <c r="BY950" s="895"/>
      <c r="BZ950" s="896">
        <f>SUM(BZ394)</f>
        <v>0</v>
      </c>
      <c r="CA950" s="896">
        <f>SUM(CA394)</f>
        <v>0</v>
      </c>
      <c r="CB950" s="896">
        <f>SUM(CB394)</f>
        <v>0</v>
      </c>
      <c r="CC950" s="896">
        <f>SUM(CC394)</f>
        <v>0</v>
      </c>
      <c r="CD950" s="698">
        <f t="shared" si="3156"/>
        <v>0</v>
      </c>
      <c r="CE950" s="698">
        <f t="shared" si="3157"/>
        <v>0</v>
      </c>
      <c r="CF950" s="698">
        <f t="shared" si="3158"/>
        <v>0</v>
      </c>
      <c r="CG950" s="698">
        <f t="shared" si="3159"/>
        <v>0</v>
      </c>
      <c r="CH950" s="1371">
        <f t="shared" si="3160"/>
        <v>0</v>
      </c>
      <c r="CI950" s="1372">
        <f t="shared" si="3161"/>
        <v>0</v>
      </c>
      <c r="CJ950" s="1373">
        <f t="shared" si="3162"/>
        <v>0</v>
      </c>
      <c r="CK950" s="1373">
        <f t="shared" si="3163"/>
        <v>0</v>
      </c>
      <c r="CL950" s="1373">
        <f t="shared" si="3164"/>
        <v>0</v>
      </c>
      <c r="CM950" s="1373">
        <f t="shared" si="3165"/>
        <v>0</v>
      </c>
      <c r="CN950" s="1373">
        <f t="shared" si="3166"/>
        <v>0</v>
      </c>
      <c r="CO950" s="1374">
        <f t="shared" si="3167"/>
        <v>0</v>
      </c>
      <c r="CP950" s="1374">
        <f t="shared" si="3168"/>
        <v>0</v>
      </c>
      <c r="CQ950" s="1374">
        <f t="shared" si="3169"/>
        <v>0</v>
      </c>
      <c r="CR950" s="1374">
        <f t="shared" si="3170"/>
        <v>0</v>
      </c>
      <c r="CS950" s="1373">
        <f t="shared" si="3171"/>
        <v>0</v>
      </c>
      <c r="CT950" s="1373">
        <f t="shared" si="3172"/>
        <v>0</v>
      </c>
      <c r="CU950" s="1373">
        <f t="shared" si="3173"/>
        <v>0</v>
      </c>
      <c r="CV950" s="1373">
        <f t="shared" si="3174"/>
        <v>0</v>
      </c>
      <c r="CW950" s="1373">
        <f t="shared" si="3175"/>
        <v>0</v>
      </c>
      <c r="CX950" s="1372">
        <f t="shared" si="3176"/>
        <v>0</v>
      </c>
      <c r="CY950" s="1375">
        <f t="shared" si="3177"/>
        <v>0</v>
      </c>
      <c r="CZ950" s="532">
        <f t="shared" si="3178"/>
        <v>0</v>
      </c>
      <c r="DA950" s="533">
        <f t="shared" si="3179"/>
        <v>0</v>
      </c>
      <c r="DB950" s="534">
        <f t="shared" si="3180"/>
        <v>0</v>
      </c>
      <c r="DC950" s="534">
        <f t="shared" si="3181"/>
        <v>0</v>
      </c>
      <c r="DD950" s="534">
        <f t="shared" si="3182"/>
        <v>0</v>
      </c>
      <c r="DE950" s="534">
        <f t="shared" si="3183"/>
        <v>0</v>
      </c>
      <c r="DF950" s="534">
        <f t="shared" si="3184"/>
        <v>0</v>
      </c>
      <c r="DG950" s="535">
        <f t="shared" si="3185"/>
        <v>0</v>
      </c>
      <c r="DH950" s="535">
        <f t="shared" si="3186"/>
        <v>0</v>
      </c>
      <c r="DI950" s="535">
        <f t="shared" si="3187"/>
        <v>0</v>
      </c>
      <c r="DJ950" s="535">
        <f t="shared" si="3188"/>
        <v>0</v>
      </c>
      <c r="DK950" s="534">
        <f t="shared" si="3189"/>
        <v>0</v>
      </c>
      <c r="DL950" s="534">
        <f t="shared" si="3190"/>
        <v>0</v>
      </c>
      <c r="DM950" s="534">
        <f t="shared" si="3191"/>
        <v>0</v>
      </c>
      <c r="DN950" s="534">
        <f t="shared" si="3192"/>
        <v>0</v>
      </c>
      <c r="DO950" s="534">
        <f t="shared" si="3193"/>
        <v>0</v>
      </c>
      <c r="DP950" s="533">
        <f t="shared" si="3194"/>
        <v>0</v>
      </c>
      <c r="DQ950" s="532">
        <f t="shared" si="3195"/>
        <v>0</v>
      </c>
      <c r="DR950" s="753">
        <f t="shared" si="3196"/>
        <v>18</v>
      </c>
      <c r="DS950" s="111">
        <f t="shared" si="3197"/>
        <v>18</v>
      </c>
      <c r="DT950" s="111">
        <f t="shared" si="3198"/>
        <v>18</v>
      </c>
      <c r="DU950" s="111">
        <f t="shared" si="3199"/>
        <v>18</v>
      </c>
      <c r="DV950" s="602"/>
      <c r="DW950" s="719"/>
      <c r="DX950" s="719"/>
      <c r="DY950" s="719"/>
      <c r="DZ950" s="719"/>
      <c r="EA950" s="719"/>
      <c r="EB950" s="719"/>
      <c r="EC950" s="719"/>
      <c r="ED950" s="917"/>
      <c r="EE950" s="603"/>
    </row>
    <row r="951" spans="1:135" s="604" customFormat="1" ht="15.75" customHeight="1">
      <c r="A951" s="718" t="str">
        <f>A395</f>
        <v>Cabbage: number produced</v>
      </c>
      <c r="B951" s="896">
        <f t="shared" ref="B951:S951" si="3276">SUM(B397)</f>
        <v>0</v>
      </c>
      <c r="C951" s="896">
        <f t="shared" si="3276"/>
        <v>0</v>
      </c>
      <c r="D951" s="896">
        <f t="shared" si="3276"/>
        <v>0</v>
      </c>
      <c r="E951" s="896">
        <f t="shared" si="3276"/>
        <v>0</v>
      </c>
      <c r="F951" s="896">
        <f t="shared" si="3276"/>
        <v>0</v>
      </c>
      <c r="G951" s="896">
        <f t="shared" si="3276"/>
        <v>0</v>
      </c>
      <c r="H951" s="896">
        <f t="shared" si="3276"/>
        <v>0</v>
      </c>
      <c r="I951" s="896">
        <f t="shared" si="3276"/>
        <v>0</v>
      </c>
      <c r="J951" s="896">
        <f t="shared" si="3276"/>
        <v>0</v>
      </c>
      <c r="K951" s="896">
        <f t="shared" si="3276"/>
        <v>0</v>
      </c>
      <c r="L951" s="896">
        <f t="shared" si="3276"/>
        <v>0</v>
      </c>
      <c r="M951" s="896">
        <f t="shared" si="3276"/>
        <v>0</v>
      </c>
      <c r="N951" s="896">
        <f t="shared" si="3276"/>
        <v>0</v>
      </c>
      <c r="O951" s="896">
        <f t="shared" si="3276"/>
        <v>0</v>
      </c>
      <c r="P951" s="896">
        <f t="shared" si="3276"/>
        <v>0</v>
      </c>
      <c r="Q951" s="896">
        <f t="shared" si="3276"/>
        <v>0</v>
      </c>
      <c r="R951" s="896">
        <f t="shared" si="3276"/>
        <v>0</v>
      </c>
      <c r="S951" s="896">
        <f t="shared" si="3276"/>
        <v>0</v>
      </c>
      <c r="T951" s="895"/>
      <c r="U951" s="896">
        <f t="shared" ref="U951:AL951" si="3277">SUM(U397)</f>
        <v>0</v>
      </c>
      <c r="V951" s="896">
        <f t="shared" si="3277"/>
        <v>0</v>
      </c>
      <c r="W951" s="896">
        <f t="shared" si="3277"/>
        <v>0</v>
      </c>
      <c r="X951" s="896">
        <f t="shared" si="3277"/>
        <v>0</v>
      </c>
      <c r="Y951" s="896">
        <f t="shared" si="3277"/>
        <v>0</v>
      </c>
      <c r="Z951" s="896">
        <f t="shared" si="3277"/>
        <v>0</v>
      </c>
      <c r="AA951" s="896">
        <f t="shared" si="3277"/>
        <v>0</v>
      </c>
      <c r="AB951" s="896">
        <f t="shared" si="3277"/>
        <v>0</v>
      </c>
      <c r="AC951" s="896">
        <f t="shared" si="3277"/>
        <v>0</v>
      </c>
      <c r="AD951" s="896">
        <f t="shared" si="3277"/>
        <v>0</v>
      </c>
      <c r="AE951" s="896">
        <f t="shared" si="3277"/>
        <v>0</v>
      </c>
      <c r="AF951" s="896">
        <f t="shared" si="3277"/>
        <v>0</v>
      </c>
      <c r="AG951" s="896">
        <f t="shared" si="3277"/>
        <v>0</v>
      </c>
      <c r="AH951" s="896">
        <f t="shared" si="3277"/>
        <v>0</v>
      </c>
      <c r="AI951" s="896">
        <f t="shared" si="3277"/>
        <v>0</v>
      </c>
      <c r="AJ951" s="896">
        <f t="shared" si="3277"/>
        <v>0</v>
      </c>
      <c r="AK951" s="896">
        <f t="shared" si="3277"/>
        <v>0</v>
      </c>
      <c r="AL951" s="896">
        <f t="shared" si="3277"/>
        <v>0</v>
      </c>
      <c r="AM951" s="895"/>
      <c r="AN951" s="896">
        <f t="shared" ref="AN951:BE951" si="3278">SUM(AN397)</f>
        <v>0</v>
      </c>
      <c r="AO951" s="896">
        <f t="shared" si="3278"/>
        <v>0</v>
      </c>
      <c r="AP951" s="896">
        <f t="shared" si="3278"/>
        <v>0</v>
      </c>
      <c r="AQ951" s="896">
        <f t="shared" si="3278"/>
        <v>0</v>
      </c>
      <c r="AR951" s="896">
        <f t="shared" si="3278"/>
        <v>0</v>
      </c>
      <c r="AS951" s="896">
        <f t="shared" si="3278"/>
        <v>0</v>
      </c>
      <c r="AT951" s="896">
        <f t="shared" si="3278"/>
        <v>0</v>
      </c>
      <c r="AU951" s="896">
        <f t="shared" si="3278"/>
        <v>150</v>
      </c>
      <c r="AV951" s="896">
        <f t="shared" si="3278"/>
        <v>0</v>
      </c>
      <c r="AW951" s="896">
        <f t="shared" si="3278"/>
        <v>5000</v>
      </c>
      <c r="AX951" s="896">
        <f t="shared" si="3278"/>
        <v>120</v>
      </c>
      <c r="AY951" s="896">
        <f t="shared" si="3278"/>
        <v>0</v>
      </c>
      <c r="AZ951" s="896">
        <f t="shared" si="3278"/>
        <v>0</v>
      </c>
      <c r="BA951" s="896">
        <f t="shared" si="3278"/>
        <v>0</v>
      </c>
      <c r="BB951" s="896">
        <f t="shared" si="3278"/>
        <v>0</v>
      </c>
      <c r="BC951" s="896">
        <f t="shared" si="3278"/>
        <v>0</v>
      </c>
      <c r="BD951" s="896">
        <f t="shared" si="3278"/>
        <v>0</v>
      </c>
      <c r="BE951" s="896">
        <f t="shared" si="3278"/>
        <v>0</v>
      </c>
      <c r="BF951" s="895"/>
      <c r="BG951" s="896">
        <f t="shared" ref="BG951:BX951" si="3279">SUM(BG397)</f>
        <v>0</v>
      </c>
      <c r="BH951" s="896">
        <f t="shared" si="3279"/>
        <v>0</v>
      </c>
      <c r="BI951" s="896">
        <f t="shared" si="3279"/>
        <v>0</v>
      </c>
      <c r="BJ951" s="896">
        <f t="shared" si="3279"/>
        <v>0</v>
      </c>
      <c r="BK951" s="896">
        <f t="shared" si="3279"/>
        <v>0</v>
      </c>
      <c r="BL951" s="896">
        <f t="shared" si="3279"/>
        <v>0</v>
      </c>
      <c r="BM951" s="896">
        <f t="shared" si="3279"/>
        <v>0</v>
      </c>
      <c r="BN951" s="896">
        <f t="shared" si="3279"/>
        <v>150</v>
      </c>
      <c r="BO951" s="896">
        <f t="shared" si="3279"/>
        <v>0</v>
      </c>
      <c r="BP951" s="896">
        <f t="shared" si="3279"/>
        <v>5000</v>
      </c>
      <c r="BQ951" s="896">
        <f t="shared" si="3279"/>
        <v>0</v>
      </c>
      <c r="BR951" s="896">
        <f t="shared" si="3279"/>
        <v>0</v>
      </c>
      <c r="BS951" s="896">
        <f t="shared" si="3279"/>
        <v>0</v>
      </c>
      <c r="BT951" s="896">
        <f t="shared" si="3279"/>
        <v>0</v>
      </c>
      <c r="BU951" s="896">
        <f t="shared" si="3279"/>
        <v>0</v>
      </c>
      <c r="BV951" s="896">
        <f t="shared" si="3279"/>
        <v>0</v>
      </c>
      <c r="BW951" s="896">
        <f t="shared" si="3279"/>
        <v>2800</v>
      </c>
      <c r="BX951" s="896">
        <f t="shared" si="3279"/>
        <v>0</v>
      </c>
      <c r="BY951" s="895"/>
      <c r="BZ951" s="896">
        <f>SUM(BZ397)</f>
        <v>0</v>
      </c>
      <c r="CA951" s="896">
        <f>SUM(CA397)</f>
        <v>0</v>
      </c>
      <c r="CB951" s="896">
        <f>SUM(CB397)</f>
        <v>150</v>
      </c>
      <c r="CC951" s="896">
        <f>SUM(CC397)</f>
        <v>150</v>
      </c>
      <c r="CD951" s="698">
        <f t="shared" si="3156"/>
        <v>0</v>
      </c>
      <c r="CE951" s="698">
        <f t="shared" si="3157"/>
        <v>0</v>
      </c>
      <c r="CF951" s="698">
        <f t="shared" si="3158"/>
        <v>16.875</v>
      </c>
      <c r="CG951" s="698">
        <f t="shared" si="3159"/>
        <v>184.375</v>
      </c>
      <c r="CH951" s="1371">
        <f t="shared" si="3160"/>
        <v>0</v>
      </c>
      <c r="CI951" s="1372">
        <f t="shared" si="3161"/>
        <v>0</v>
      </c>
      <c r="CJ951" s="1373">
        <f t="shared" si="3162"/>
        <v>0</v>
      </c>
      <c r="CK951" s="1373">
        <f t="shared" si="3163"/>
        <v>0</v>
      </c>
      <c r="CL951" s="1373">
        <f t="shared" si="3164"/>
        <v>0</v>
      </c>
      <c r="CM951" s="1373">
        <f t="shared" si="3165"/>
        <v>0</v>
      </c>
      <c r="CN951" s="1373">
        <f t="shared" si="3166"/>
        <v>0</v>
      </c>
      <c r="CO951" s="1374">
        <f t="shared" si="3167"/>
        <v>0</v>
      </c>
      <c r="CP951" s="1374">
        <f t="shared" si="3168"/>
        <v>0</v>
      </c>
      <c r="CQ951" s="1374">
        <f t="shared" si="3169"/>
        <v>0</v>
      </c>
      <c r="CR951" s="1374">
        <f t="shared" si="3170"/>
        <v>0</v>
      </c>
      <c r="CS951" s="1373">
        <f t="shared" si="3171"/>
        <v>0</v>
      </c>
      <c r="CT951" s="1373">
        <f t="shared" si="3172"/>
        <v>0</v>
      </c>
      <c r="CU951" s="1373">
        <f t="shared" si="3173"/>
        <v>0</v>
      </c>
      <c r="CV951" s="1373">
        <f t="shared" si="3174"/>
        <v>0</v>
      </c>
      <c r="CW951" s="1373">
        <f t="shared" si="3175"/>
        <v>0</v>
      </c>
      <c r="CX951" s="1372">
        <f t="shared" si="3176"/>
        <v>0</v>
      </c>
      <c r="CY951" s="1375">
        <f t="shared" si="3177"/>
        <v>0</v>
      </c>
      <c r="CZ951" s="532">
        <f t="shared" si="3178"/>
        <v>0</v>
      </c>
      <c r="DA951" s="533">
        <f t="shared" si="3179"/>
        <v>0</v>
      </c>
      <c r="DB951" s="534">
        <f t="shared" si="3180"/>
        <v>0</v>
      </c>
      <c r="DC951" s="534">
        <f t="shared" si="3181"/>
        <v>0</v>
      </c>
      <c r="DD951" s="534">
        <f t="shared" si="3182"/>
        <v>0</v>
      </c>
      <c r="DE951" s="534">
        <f t="shared" si="3183"/>
        <v>0</v>
      </c>
      <c r="DF951" s="534">
        <f t="shared" si="3184"/>
        <v>0</v>
      </c>
      <c r="DG951" s="535">
        <f t="shared" si="3185"/>
        <v>0</v>
      </c>
      <c r="DH951" s="535">
        <f t="shared" si="3186"/>
        <v>0</v>
      </c>
      <c r="DI951" s="535">
        <f t="shared" si="3187"/>
        <v>0</v>
      </c>
      <c r="DJ951" s="535">
        <f t="shared" si="3188"/>
        <v>0</v>
      </c>
      <c r="DK951" s="534">
        <f t="shared" si="3189"/>
        <v>0</v>
      </c>
      <c r="DL951" s="534">
        <f t="shared" si="3190"/>
        <v>0</v>
      </c>
      <c r="DM951" s="534">
        <f t="shared" si="3191"/>
        <v>0</v>
      </c>
      <c r="DN951" s="534">
        <f t="shared" si="3192"/>
        <v>0</v>
      </c>
      <c r="DO951" s="534">
        <f t="shared" si="3193"/>
        <v>0</v>
      </c>
      <c r="DP951" s="533">
        <f t="shared" si="3194"/>
        <v>0</v>
      </c>
      <c r="DQ951" s="532">
        <f t="shared" si="3195"/>
        <v>0</v>
      </c>
      <c r="DR951" s="753">
        <f t="shared" si="3196"/>
        <v>18</v>
      </c>
      <c r="DS951" s="111">
        <f t="shared" si="3197"/>
        <v>18</v>
      </c>
      <c r="DT951" s="111">
        <f t="shared" si="3198"/>
        <v>18</v>
      </c>
      <c r="DU951" s="111">
        <f t="shared" si="3199"/>
        <v>18</v>
      </c>
      <c r="DV951" s="602"/>
      <c r="DW951" s="719"/>
      <c r="DX951" s="719"/>
      <c r="DY951" s="719"/>
      <c r="DZ951" s="719"/>
      <c r="EA951" s="719"/>
      <c r="EB951" s="719"/>
      <c r="EC951" s="719"/>
      <c r="ED951" s="917"/>
      <c r="EE951" s="603"/>
    </row>
    <row r="952" spans="1:135" s="604" customFormat="1" ht="15.75" customHeight="1">
      <c r="A952" s="718" t="str">
        <f>A398</f>
        <v>Carrots: kg produced</v>
      </c>
      <c r="B952" s="896">
        <f t="shared" ref="B952:S952" si="3280">SUM(B400)</f>
        <v>0</v>
      </c>
      <c r="C952" s="896">
        <f t="shared" si="3280"/>
        <v>0</v>
      </c>
      <c r="D952" s="896">
        <f t="shared" si="3280"/>
        <v>0</v>
      </c>
      <c r="E952" s="896">
        <f t="shared" si="3280"/>
        <v>0</v>
      </c>
      <c r="F952" s="896">
        <f t="shared" si="3280"/>
        <v>0</v>
      </c>
      <c r="G952" s="896">
        <f t="shared" si="3280"/>
        <v>0</v>
      </c>
      <c r="H952" s="896">
        <f t="shared" si="3280"/>
        <v>0</v>
      </c>
      <c r="I952" s="896">
        <f t="shared" si="3280"/>
        <v>0</v>
      </c>
      <c r="J952" s="896">
        <f t="shared" si="3280"/>
        <v>0</v>
      </c>
      <c r="K952" s="896">
        <f t="shared" si="3280"/>
        <v>0</v>
      </c>
      <c r="L952" s="896">
        <f t="shared" si="3280"/>
        <v>0</v>
      </c>
      <c r="M952" s="896">
        <f t="shared" si="3280"/>
        <v>0</v>
      </c>
      <c r="N952" s="896">
        <f t="shared" si="3280"/>
        <v>0</v>
      </c>
      <c r="O952" s="896">
        <f t="shared" si="3280"/>
        <v>0</v>
      </c>
      <c r="P952" s="896">
        <f t="shared" si="3280"/>
        <v>0</v>
      </c>
      <c r="Q952" s="896">
        <f t="shared" si="3280"/>
        <v>0</v>
      </c>
      <c r="R952" s="896">
        <f t="shared" si="3280"/>
        <v>0</v>
      </c>
      <c r="S952" s="896">
        <f t="shared" si="3280"/>
        <v>0</v>
      </c>
      <c r="T952" s="895"/>
      <c r="U952" s="896">
        <f t="shared" ref="U952:AL952" si="3281">SUM(U400)</f>
        <v>0</v>
      </c>
      <c r="V952" s="896">
        <f t="shared" si="3281"/>
        <v>0</v>
      </c>
      <c r="W952" s="896">
        <f t="shared" si="3281"/>
        <v>0</v>
      </c>
      <c r="X952" s="896">
        <f t="shared" si="3281"/>
        <v>0</v>
      </c>
      <c r="Y952" s="896">
        <f t="shared" si="3281"/>
        <v>0</v>
      </c>
      <c r="Z952" s="896">
        <f t="shared" si="3281"/>
        <v>0</v>
      </c>
      <c r="AA952" s="896">
        <f t="shared" si="3281"/>
        <v>0</v>
      </c>
      <c r="AB952" s="896">
        <f t="shared" si="3281"/>
        <v>0</v>
      </c>
      <c r="AC952" s="896">
        <f t="shared" si="3281"/>
        <v>0</v>
      </c>
      <c r="AD952" s="896">
        <f t="shared" si="3281"/>
        <v>400</v>
      </c>
      <c r="AE952" s="896">
        <f t="shared" si="3281"/>
        <v>0</v>
      </c>
      <c r="AF952" s="896">
        <f t="shared" si="3281"/>
        <v>0</v>
      </c>
      <c r="AG952" s="896">
        <f t="shared" si="3281"/>
        <v>0</v>
      </c>
      <c r="AH952" s="896">
        <f t="shared" si="3281"/>
        <v>0</v>
      </c>
      <c r="AI952" s="896">
        <f t="shared" si="3281"/>
        <v>0</v>
      </c>
      <c r="AJ952" s="896">
        <f t="shared" si="3281"/>
        <v>0</v>
      </c>
      <c r="AK952" s="896">
        <f t="shared" si="3281"/>
        <v>0</v>
      </c>
      <c r="AL952" s="896">
        <f t="shared" si="3281"/>
        <v>0</v>
      </c>
      <c r="AM952" s="895"/>
      <c r="AN952" s="896">
        <f t="shared" ref="AN952:BE952" si="3282">SUM(AN400)</f>
        <v>0</v>
      </c>
      <c r="AO952" s="896">
        <f t="shared" si="3282"/>
        <v>0</v>
      </c>
      <c r="AP952" s="896">
        <f t="shared" si="3282"/>
        <v>0</v>
      </c>
      <c r="AQ952" s="896">
        <f t="shared" si="3282"/>
        <v>0</v>
      </c>
      <c r="AR952" s="896">
        <f t="shared" si="3282"/>
        <v>0</v>
      </c>
      <c r="AS952" s="896">
        <f t="shared" si="3282"/>
        <v>0</v>
      </c>
      <c r="AT952" s="896">
        <f t="shared" si="3282"/>
        <v>0</v>
      </c>
      <c r="AU952" s="896">
        <f t="shared" si="3282"/>
        <v>100</v>
      </c>
      <c r="AV952" s="896">
        <f t="shared" si="3282"/>
        <v>0</v>
      </c>
      <c r="AW952" s="896">
        <f t="shared" si="3282"/>
        <v>0</v>
      </c>
      <c r="AX952" s="896">
        <f t="shared" si="3282"/>
        <v>90</v>
      </c>
      <c r="AY952" s="896">
        <f t="shared" si="3282"/>
        <v>0</v>
      </c>
      <c r="AZ952" s="896">
        <f t="shared" si="3282"/>
        <v>0</v>
      </c>
      <c r="BA952" s="896">
        <f t="shared" si="3282"/>
        <v>0</v>
      </c>
      <c r="BB952" s="896">
        <f t="shared" si="3282"/>
        <v>0</v>
      </c>
      <c r="BC952" s="896">
        <f t="shared" si="3282"/>
        <v>0</v>
      </c>
      <c r="BD952" s="896">
        <f t="shared" si="3282"/>
        <v>0</v>
      </c>
      <c r="BE952" s="896">
        <f t="shared" si="3282"/>
        <v>0</v>
      </c>
      <c r="BF952" s="895"/>
      <c r="BG952" s="896">
        <f t="shared" ref="BG952:BX952" si="3283">SUM(BG400)</f>
        <v>0</v>
      </c>
      <c r="BH952" s="896">
        <f t="shared" si="3283"/>
        <v>0</v>
      </c>
      <c r="BI952" s="896">
        <f t="shared" si="3283"/>
        <v>0</v>
      </c>
      <c r="BJ952" s="896">
        <f t="shared" si="3283"/>
        <v>0</v>
      </c>
      <c r="BK952" s="896">
        <f t="shared" si="3283"/>
        <v>0</v>
      </c>
      <c r="BL952" s="896">
        <f t="shared" si="3283"/>
        <v>0</v>
      </c>
      <c r="BM952" s="896">
        <f t="shared" si="3283"/>
        <v>0</v>
      </c>
      <c r="BN952" s="896">
        <f t="shared" si="3283"/>
        <v>50</v>
      </c>
      <c r="BO952" s="896">
        <f t="shared" si="3283"/>
        <v>0</v>
      </c>
      <c r="BP952" s="896">
        <f t="shared" si="3283"/>
        <v>640</v>
      </c>
      <c r="BQ952" s="896">
        <f t="shared" si="3283"/>
        <v>0</v>
      </c>
      <c r="BR952" s="896">
        <f t="shared" si="3283"/>
        <v>0</v>
      </c>
      <c r="BS952" s="896">
        <f t="shared" si="3283"/>
        <v>0</v>
      </c>
      <c r="BT952" s="896">
        <f t="shared" si="3283"/>
        <v>0</v>
      </c>
      <c r="BU952" s="896">
        <f t="shared" si="3283"/>
        <v>0</v>
      </c>
      <c r="BV952" s="896">
        <f t="shared" si="3283"/>
        <v>0</v>
      </c>
      <c r="BW952" s="896">
        <f t="shared" si="3283"/>
        <v>0</v>
      </c>
      <c r="BX952" s="896">
        <f t="shared" si="3283"/>
        <v>0</v>
      </c>
      <c r="BY952" s="895"/>
      <c r="BZ952" s="896">
        <f>SUM(BZ400)</f>
        <v>0</v>
      </c>
      <c r="CA952" s="896">
        <f>SUM(CA400)</f>
        <v>0</v>
      </c>
      <c r="CB952" s="896">
        <f>SUM(CB400)</f>
        <v>0</v>
      </c>
      <c r="CC952" s="896">
        <f>SUM(CC400)</f>
        <v>0</v>
      </c>
      <c r="CD952" s="698">
        <f t="shared" si="3156"/>
        <v>0</v>
      </c>
      <c r="CE952" s="698">
        <f t="shared" si="3157"/>
        <v>0</v>
      </c>
      <c r="CF952" s="698">
        <f t="shared" si="3158"/>
        <v>5.625</v>
      </c>
      <c r="CG952" s="698">
        <f t="shared" si="3159"/>
        <v>3.125</v>
      </c>
      <c r="CH952" s="1371">
        <f t="shared" si="3160"/>
        <v>0</v>
      </c>
      <c r="CI952" s="1372">
        <f t="shared" si="3161"/>
        <v>0</v>
      </c>
      <c r="CJ952" s="1373">
        <f t="shared" si="3162"/>
        <v>0</v>
      </c>
      <c r="CK952" s="1373">
        <f t="shared" si="3163"/>
        <v>0</v>
      </c>
      <c r="CL952" s="1373">
        <f t="shared" si="3164"/>
        <v>0</v>
      </c>
      <c r="CM952" s="1373">
        <f t="shared" si="3165"/>
        <v>0</v>
      </c>
      <c r="CN952" s="1373">
        <f t="shared" si="3166"/>
        <v>0</v>
      </c>
      <c r="CO952" s="1374">
        <f t="shared" si="3167"/>
        <v>0</v>
      </c>
      <c r="CP952" s="1374">
        <f t="shared" si="3168"/>
        <v>0</v>
      </c>
      <c r="CQ952" s="1374">
        <f t="shared" si="3169"/>
        <v>0</v>
      </c>
      <c r="CR952" s="1374">
        <f t="shared" si="3170"/>
        <v>0</v>
      </c>
      <c r="CS952" s="1373">
        <f t="shared" si="3171"/>
        <v>0</v>
      </c>
      <c r="CT952" s="1373">
        <f t="shared" si="3172"/>
        <v>0</v>
      </c>
      <c r="CU952" s="1373">
        <f t="shared" si="3173"/>
        <v>0</v>
      </c>
      <c r="CV952" s="1373">
        <f t="shared" si="3174"/>
        <v>0</v>
      </c>
      <c r="CW952" s="1373">
        <f t="shared" si="3175"/>
        <v>0</v>
      </c>
      <c r="CX952" s="1372">
        <f t="shared" si="3176"/>
        <v>0</v>
      </c>
      <c r="CY952" s="1375">
        <f t="shared" si="3177"/>
        <v>0</v>
      </c>
      <c r="CZ952" s="532">
        <f t="shared" si="3178"/>
        <v>0</v>
      </c>
      <c r="DA952" s="533">
        <f t="shared" si="3179"/>
        <v>0</v>
      </c>
      <c r="DB952" s="534">
        <f t="shared" si="3180"/>
        <v>0</v>
      </c>
      <c r="DC952" s="534">
        <f t="shared" si="3181"/>
        <v>0</v>
      </c>
      <c r="DD952" s="534">
        <f t="shared" si="3182"/>
        <v>0</v>
      </c>
      <c r="DE952" s="534">
        <f t="shared" si="3183"/>
        <v>0</v>
      </c>
      <c r="DF952" s="534">
        <f t="shared" si="3184"/>
        <v>0</v>
      </c>
      <c r="DG952" s="535">
        <f t="shared" si="3185"/>
        <v>0</v>
      </c>
      <c r="DH952" s="535">
        <f t="shared" si="3186"/>
        <v>0</v>
      </c>
      <c r="DI952" s="535">
        <f t="shared" si="3187"/>
        <v>0</v>
      </c>
      <c r="DJ952" s="535">
        <f t="shared" si="3188"/>
        <v>0</v>
      </c>
      <c r="DK952" s="534">
        <f t="shared" si="3189"/>
        <v>0</v>
      </c>
      <c r="DL952" s="534">
        <f t="shared" si="3190"/>
        <v>0</v>
      </c>
      <c r="DM952" s="534">
        <f t="shared" si="3191"/>
        <v>0</v>
      </c>
      <c r="DN952" s="534">
        <f t="shared" si="3192"/>
        <v>0</v>
      </c>
      <c r="DO952" s="534">
        <f t="shared" si="3193"/>
        <v>0</v>
      </c>
      <c r="DP952" s="533">
        <f t="shared" si="3194"/>
        <v>0</v>
      </c>
      <c r="DQ952" s="532">
        <f t="shared" si="3195"/>
        <v>400</v>
      </c>
      <c r="DR952" s="753">
        <f t="shared" si="3196"/>
        <v>18</v>
      </c>
      <c r="DS952" s="111">
        <f t="shared" si="3197"/>
        <v>18</v>
      </c>
      <c r="DT952" s="111">
        <f t="shared" si="3198"/>
        <v>18</v>
      </c>
      <c r="DU952" s="111">
        <f t="shared" si="3199"/>
        <v>18</v>
      </c>
      <c r="DV952" s="602"/>
      <c r="DW952" s="719"/>
      <c r="DX952" s="719"/>
      <c r="DY952" s="719"/>
      <c r="DZ952" s="719"/>
      <c r="EA952" s="719"/>
      <c r="EB952" s="719"/>
      <c r="EC952" s="719"/>
      <c r="ED952" s="917"/>
      <c r="EE952" s="603"/>
    </row>
    <row r="953" spans="1:135" s="604" customFormat="1" ht="15.75" customHeight="1">
      <c r="A953" s="718" t="str">
        <f>A401</f>
        <v>Tomato: kg produced</v>
      </c>
      <c r="B953" s="896">
        <f t="shared" ref="B953:S953" si="3284">SUM(B403)</f>
        <v>0</v>
      </c>
      <c r="C953" s="896">
        <f t="shared" si="3284"/>
        <v>0</v>
      </c>
      <c r="D953" s="896">
        <f t="shared" si="3284"/>
        <v>0</v>
      </c>
      <c r="E953" s="896">
        <f t="shared" si="3284"/>
        <v>0</v>
      </c>
      <c r="F953" s="896">
        <f t="shared" si="3284"/>
        <v>0</v>
      </c>
      <c r="G953" s="896">
        <f t="shared" si="3284"/>
        <v>0</v>
      </c>
      <c r="H953" s="896">
        <f t="shared" si="3284"/>
        <v>0</v>
      </c>
      <c r="I953" s="896">
        <f t="shared" si="3284"/>
        <v>0</v>
      </c>
      <c r="J953" s="896">
        <f t="shared" si="3284"/>
        <v>0</v>
      </c>
      <c r="K953" s="896">
        <f t="shared" si="3284"/>
        <v>0</v>
      </c>
      <c r="L953" s="896">
        <f t="shared" si="3284"/>
        <v>0</v>
      </c>
      <c r="M953" s="896">
        <f t="shared" si="3284"/>
        <v>0</v>
      </c>
      <c r="N953" s="896">
        <f t="shared" si="3284"/>
        <v>0</v>
      </c>
      <c r="O953" s="896">
        <f t="shared" si="3284"/>
        <v>0</v>
      </c>
      <c r="P953" s="896">
        <f t="shared" si="3284"/>
        <v>0</v>
      </c>
      <c r="Q953" s="896">
        <f t="shared" si="3284"/>
        <v>0</v>
      </c>
      <c r="R953" s="896">
        <f t="shared" si="3284"/>
        <v>0</v>
      </c>
      <c r="S953" s="896">
        <f t="shared" si="3284"/>
        <v>0</v>
      </c>
      <c r="T953" s="895"/>
      <c r="U953" s="896">
        <f t="shared" ref="U953:AL953" si="3285">SUM(U403)</f>
        <v>0</v>
      </c>
      <c r="V953" s="896">
        <f t="shared" si="3285"/>
        <v>0</v>
      </c>
      <c r="W953" s="896">
        <f t="shared" si="3285"/>
        <v>0</v>
      </c>
      <c r="X953" s="896">
        <f t="shared" si="3285"/>
        <v>0</v>
      </c>
      <c r="Y953" s="896">
        <f t="shared" si="3285"/>
        <v>0</v>
      </c>
      <c r="Z953" s="896">
        <f t="shared" si="3285"/>
        <v>0</v>
      </c>
      <c r="AA953" s="896">
        <f t="shared" si="3285"/>
        <v>0</v>
      </c>
      <c r="AB953" s="896">
        <f t="shared" si="3285"/>
        <v>0</v>
      </c>
      <c r="AC953" s="896">
        <f t="shared" si="3285"/>
        <v>0</v>
      </c>
      <c r="AD953" s="896">
        <f t="shared" si="3285"/>
        <v>280</v>
      </c>
      <c r="AE953" s="896">
        <f t="shared" si="3285"/>
        <v>0</v>
      </c>
      <c r="AF953" s="896">
        <f t="shared" si="3285"/>
        <v>0</v>
      </c>
      <c r="AG953" s="896">
        <f t="shared" si="3285"/>
        <v>0</v>
      </c>
      <c r="AH953" s="896">
        <f t="shared" si="3285"/>
        <v>0</v>
      </c>
      <c r="AI953" s="896">
        <f t="shared" si="3285"/>
        <v>0</v>
      </c>
      <c r="AJ953" s="896">
        <f t="shared" si="3285"/>
        <v>0</v>
      </c>
      <c r="AK953" s="896">
        <f t="shared" si="3285"/>
        <v>0</v>
      </c>
      <c r="AL953" s="896">
        <f t="shared" si="3285"/>
        <v>0</v>
      </c>
      <c r="AM953" s="895"/>
      <c r="AN953" s="896">
        <f t="shared" ref="AN953:BE953" si="3286">SUM(AN403)</f>
        <v>0</v>
      </c>
      <c r="AO953" s="896">
        <f t="shared" si="3286"/>
        <v>0</v>
      </c>
      <c r="AP953" s="896">
        <f t="shared" si="3286"/>
        <v>0</v>
      </c>
      <c r="AQ953" s="896">
        <f t="shared" si="3286"/>
        <v>0</v>
      </c>
      <c r="AR953" s="896">
        <f t="shared" si="3286"/>
        <v>0</v>
      </c>
      <c r="AS953" s="896">
        <f t="shared" si="3286"/>
        <v>0</v>
      </c>
      <c r="AT953" s="896">
        <f t="shared" si="3286"/>
        <v>0</v>
      </c>
      <c r="AU953" s="896">
        <f t="shared" si="3286"/>
        <v>0</v>
      </c>
      <c r="AV953" s="896">
        <f t="shared" si="3286"/>
        <v>0</v>
      </c>
      <c r="AW953" s="896">
        <f t="shared" si="3286"/>
        <v>0</v>
      </c>
      <c r="AX953" s="896">
        <f t="shared" si="3286"/>
        <v>0</v>
      </c>
      <c r="AY953" s="896">
        <f t="shared" si="3286"/>
        <v>0</v>
      </c>
      <c r="AZ953" s="896">
        <f t="shared" si="3286"/>
        <v>0</v>
      </c>
      <c r="BA953" s="896">
        <f t="shared" si="3286"/>
        <v>0</v>
      </c>
      <c r="BB953" s="896">
        <f t="shared" si="3286"/>
        <v>0</v>
      </c>
      <c r="BC953" s="896">
        <f t="shared" si="3286"/>
        <v>0</v>
      </c>
      <c r="BD953" s="896">
        <f t="shared" si="3286"/>
        <v>0</v>
      </c>
      <c r="BE953" s="896">
        <f t="shared" si="3286"/>
        <v>0</v>
      </c>
      <c r="BF953" s="895"/>
      <c r="BG953" s="896">
        <f t="shared" ref="BG953:BX953" si="3287">SUM(BG403)</f>
        <v>0</v>
      </c>
      <c r="BH953" s="896">
        <f t="shared" si="3287"/>
        <v>0</v>
      </c>
      <c r="BI953" s="896">
        <f t="shared" si="3287"/>
        <v>0</v>
      </c>
      <c r="BJ953" s="896">
        <f t="shared" si="3287"/>
        <v>0</v>
      </c>
      <c r="BK953" s="896">
        <f t="shared" si="3287"/>
        <v>0</v>
      </c>
      <c r="BL953" s="896">
        <f t="shared" si="3287"/>
        <v>0</v>
      </c>
      <c r="BM953" s="896">
        <f t="shared" si="3287"/>
        <v>0</v>
      </c>
      <c r="BN953" s="896">
        <f t="shared" si="3287"/>
        <v>350</v>
      </c>
      <c r="BO953" s="896">
        <f t="shared" si="3287"/>
        <v>0</v>
      </c>
      <c r="BP953" s="896">
        <f t="shared" si="3287"/>
        <v>7000</v>
      </c>
      <c r="BQ953" s="896">
        <f t="shared" si="3287"/>
        <v>0</v>
      </c>
      <c r="BR953" s="896">
        <f t="shared" si="3287"/>
        <v>0</v>
      </c>
      <c r="BS953" s="896">
        <f t="shared" si="3287"/>
        <v>0</v>
      </c>
      <c r="BT953" s="896">
        <f t="shared" si="3287"/>
        <v>0</v>
      </c>
      <c r="BU953" s="896">
        <f t="shared" si="3287"/>
        <v>0</v>
      </c>
      <c r="BV953" s="896">
        <f t="shared" si="3287"/>
        <v>0</v>
      </c>
      <c r="BW953" s="896">
        <f t="shared" si="3287"/>
        <v>198.27586206896549</v>
      </c>
      <c r="BX953" s="896">
        <f t="shared" si="3287"/>
        <v>0</v>
      </c>
      <c r="BY953" s="895"/>
      <c r="BZ953" s="896">
        <f>SUM(BZ403)</f>
        <v>0</v>
      </c>
      <c r="CA953" s="896">
        <f>SUM(CA403)</f>
        <v>0</v>
      </c>
      <c r="CB953" s="896">
        <f>SUM(CB403)</f>
        <v>0</v>
      </c>
      <c r="CC953" s="896">
        <f>SUM(CC403)</f>
        <v>7000</v>
      </c>
      <c r="CD953" s="698">
        <f t="shared" si="3156"/>
        <v>0</v>
      </c>
      <c r="CE953" s="698">
        <f t="shared" si="3157"/>
        <v>0</v>
      </c>
      <c r="CF953" s="698">
        <f t="shared" si="3158"/>
        <v>0</v>
      </c>
      <c r="CG953" s="698">
        <f t="shared" si="3159"/>
        <v>34.267241379310349</v>
      </c>
      <c r="CH953" s="1371">
        <f t="shared" si="3160"/>
        <v>0</v>
      </c>
      <c r="CI953" s="1372">
        <f t="shared" si="3161"/>
        <v>0</v>
      </c>
      <c r="CJ953" s="1373">
        <f t="shared" si="3162"/>
        <v>0</v>
      </c>
      <c r="CK953" s="1373">
        <f t="shared" si="3163"/>
        <v>0</v>
      </c>
      <c r="CL953" s="1373">
        <f t="shared" si="3164"/>
        <v>0</v>
      </c>
      <c r="CM953" s="1373">
        <f t="shared" si="3165"/>
        <v>0</v>
      </c>
      <c r="CN953" s="1373">
        <f t="shared" si="3166"/>
        <v>0</v>
      </c>
      <c r="CO953" s="1374">
        <f t="shared" si="3167"/>
        <v>0</v>
      </c>
      <c r="CP953" s="1374">
        <f t="shared" si="3168"/>
        <v>0</v>
      </c>
      <c r="CQ953" s="1374">
        <f t="shared" si="3169"/>
        <v>0</v>
      </c>
      <c r="CR953" s="1374">
        <f t="shared" si="3170"/>
        <v>0</v>
      </c>
      <c r="CS953" s="1373">
        <f t="shared" si="3171"/>
        <v>0</v>
      </c>
      <c r="CT953" s="1373">
        <f t="shared" si="3172"/>
        <v>0</v>
      </c>
      <c r="CU953" s="1373">
        <f t="shared" si="3173"/>
        <v>0</v>
      </c>
      <c r="CV953" s="1373">
        <f t="shared" si="3174"/>
        <v>0</v>
      </c>
      <c r="CW953" s="1373">
        <f t="shared" si="3175"/>
        <v>0</v>
      </c>
      <c r="CX953" s="1372">
        <f t="shared" si="3176"/>
        <v>0</v>
      </c>
      <c r="CY953" s="1375">
        <f t="shared" si="3177"/>
        <v>0</v>
      </c>
      <c r="CZ953" s="532">
        <f t="shared" si="3178"/>
        <v>0</v>
      </c>
      <c r="DA953" s="533">
        <f t="shared" si="3179"/>
        <v>0</v>
      </c>
      <c r="DB953" s="534">
        <f t="shared" si="3180"/>
        <v>0</v>
      </c>
      <c r="DC953" s="534">
        <f t="shared" si="3181"/>
        <v>0</v>
      </c>
      <c r="DD953" s="534">
        <f t="shared" si="3182"/>
        <v>0</v>
      </c>
      <c r="DE953" s="534">
        <f t="shared" si="3183"/>
        <v>0</v>
      </c>
      <c r="DF953" s="534">
        <f t="shared" si="3184"/>
        <v>0</v>
      </c>
      <c r="DG953" s="535">
        <f t="shared" si="3185"/>
        <v>0</v>
      </c>
      <c r="DH953" s="535">
        <f t="shared" si="3186"/>
        <v>0</v>
      </c>
      <c r="DI953" s="535">
        <f t="shared" si="3187"/>
        <v>0</v>
      </c>
      <c r="DJ953" s="535">
        <f t="shared" si="3188"/>
        <v>0</v>
      </c>
      <c r="DK953" s="534">
        <f t="shared" si="3189"/>
        <v>0</v>
      </c>
      <c r="DL953" s="534">
        <f t="shared" si="3190"/>
        <v>0</v>
      </c>
      <c r="DM953" s="534">
        <f t="shared" si="3191"/>
        <v>0</v>
      </c>
      <c r="DN953" s="534">
        <f t="shared" si="3192"/>
        <v>0</v>
      </c>
      <c r="DO953" s="534">
        <f t="shared" si="3193"/>
        <v>0</v>
      </c>
      <c r="DP953" s="533">
        <f t="shared" si="3194"/>
        <v>0</v>
      </c>
      <c r="DQ953" s="532">
        <f t="shared" si="3195"/>
        <v>280</v>
      </c>
      <c r="DR953" s="753">
        <f t="shared" si="3196"/>
        <v>18</v>
      </c>
      <c r="DS953" s="111">
        <f t="shared" si="3197"/>
        <v>18</v>
      </c>
      <c r="DT953" s="111">
        <f t="shared" si="3198"/>
        <v>18</v>
      </c>
      <c r="DU953" s="111">
        <f t="shared" si="3199"/>
        <v>18</v>
      </c>
      <c r="DV953" s="602"/>
      <c r="DW953" s="719"/>
      <c r="DX953" s="719"/>
      <c r="DY953" s="719"/>
      <c r="DZ953" s="719"/>
      <c r="EA953" s="719"/>
      <c r="EB953" s="719"/>
      <c r="EC953" s="719"/>
      <c r="ED953" s="917"/>
      <c r="EE953" s="603"/>
    </row>
    <row r="954" spans="1:135" s="604" customFormat="1" ht="15.75" customHeight="1">
      <c r="A954" s="718" t="str">
        <f>A404</f>
        <v>Onions: kg produced</v>
      </c>
      <c r="B954" s="896">
        <f t="shared" ref="B954:S954" si="3288">SUM(B406)</f>
        <v>0</v>
      </c>
      <c r="C954" s="896">
        <f t="shared" si="3288"/>
        <v>0</v>
      </c>
      <c r="D954" s="896">
        <f t="shared" si="3288"/>
        <v>0</v>
      </c>
      <c r="E954" s="896">
        <f t="shared" si="3288"/>
        <v>0</v>
      </c>
      <c r="F954" s="896">
        <f t="shared" si="3288"/>
        <v>0</v>
      </c>
      <c r="G954" s="896">
        <f t="shared" si="3288"/>
        <v>0</v>
      </c>
      <c r="H954" s="896">
        <f t="shared" si="3288"/>
        <v>0</v>
      </c>
      <c r="I954" s="896">
        <f t="shared" si="3288"/>
        <v>0</v>
      </c>
      <c r="J954" s="896">
        <f t="shared" si="3288"/>
        <v>0</v>
      </c>
      <c r="K954" s="896">
        <f t="shared" si="3288"/>
        <v>0</v>
      </c>
      <c r="L954" s="896">
        <f t="shared" si="3288"/>
        <v>0</v>
      </c>
      <c r="M954" s="896">
        <f t="shared" si="3288"/>
        <v>0</v>
      </c>
      <c r="N954" s="896">
        <f t="shared" si="3288"/>
        <v>0</v>
      </c>
      <c r="O954" s="896">
        <f t="shared" si="3288"/>
        <v>0</v>
      </c>
      <c r="P954" s="896">
        <f t="shared" si="3288"/>
        <v>0</v>
      </c>
      <c r="Q954" s="896">
        <f t="shared" si="3288"/>
        <v>0</v>
      </c>
      <c r="R954" s="896">
        <f t="shared" si="3288"/>
        <v>0</v>
      </c>
      <c r="S954" s="896">
        <f t="shared" si="3288"/>
        <v>0</v>
      </c>
      <c r="T954" s="895"/>
      <c r="U954" s="896">
        <f t="shared" ref="U954:AL954" si="3289">SUM(U406)</f>
        <v>0</v>
      </c>
      <c r="V954" s="896">
        <f t="shared" si="3289"/>
        <v>0</v>
      </c>
      <c r="W954" s="896">
        <f t="shared" si="3289"/>
        <v>0</v>
      </c>
      <c r="X954" s="896">
        <f t="shared" si="3289"/>
        <v>0</v>
      </c>
      <c r="Y954" s="896">
        <f t="shared" si="3289"/>
        <v>0</v>
      </c>
      <c r="Z954" s="896">
        <f t="shared" si="3289"/>
        <v>0</v>
      </c>
      <c r="AA954" s="896">
        <f t="shared" si="3289"/>
        <v>0</v>
      </c>
      <c r="AB954" s="896">
        <f t="shared" si="3289"/>
        <v>0</v>
      </c>
      <c r="AC954" s="896">
        <f t="shared" si="3289"/>
        <v>0</v>
      </c>
      <c r="AD954" s="896">
        <f t="shared" si="3289"/>
        <v>770</v>
      </c>
      <c r="AE954" s="896">
        <f t="shared" si="3289"/>
        <v>0</v>
      </c>
      <c r="AF954" s="896">
        <f t="shared" si="3289"/>
        <v>0</v>
      </c>
      <c r="AG954" s="896">
        <f t="shared" si="3289"/>
        <v>0</v>
      </c>
      <c r="AH954" s="896">
        <f t="shared" si="3289"/>
        <v>0</v>
      </c>
      <c r="AI954" s="896">
        <f t="shared" si="3289"/>
        <v>0</v>
      </c>
      <c r="AJ954" s="896">
        <f t="shared" si="3289"/>
        <v>0</v>
      </c>
      <c r="AK954" s="896">
        <f t="shared" si="3289"/>
        <v>0</v>
      </c>
      <c r="AL954" s="896">
        <f t="shared" si="3289"/>
        <v>0</v>
      </c>
      <c r="AM954" s="895"/>
      <c r="AN954" s="896">
        <f t="shared" ref="AN954:BE954" si="3290">SUM(AN406)</f>
        <v>0</v>
      </c>
      <c r="AO954" s="896">
        <f t="shared" si="3290"/>
        <v>0</v>
      </c>
      <c r="AP954" s="896">
        <f t="shared" si="3290"/>
        <v>0</v>
      </c>
      <c r="AQ954" s="896">
        <f t="shared" si="3290"/>
        <v>0</v>
      </c>
      <c r="AR954" s="896">
        <f t="shared" si="3290"/>
        <v>0</v>
      </c>
      <c r="AS954" s="896">
        <f t="shared" si="3290"/>
        <v>0</v>
      </c>
      <c r="AT954" s="896">
        <f t="shared" si="3290"/>
        <v>0</v>
      </c>
      <c r="AU954" s="896">
        <f t="shared" si="3290"/>
        <v>0</v>
      </c>
      <c r="AV954" s="896">
        <f t="shared" si="3290"/>
        <v>0</v>
      </c>
      <c r="AW954" s="896">
        <f t="shared" si="3290"/>
        <v>200</v>
      </c>
      <c r="AX954" s="896">
        <f t="shared" si="3290"/>
        <v>0</v>
      </c>
      <c r="AY954" s="896">
        <f t="shared" si="3290"/>
        <v>0</v>
      </c>
      <c r="AZ954" s="896">
        <f t="shared" si="3290"/>
        <v>0</v>
      </c>
      <c r="BA954" s="896">
        <f t="shared" si="3290"/>
        <v>0</v>
      </c>
      <c r="BB954" s="896">
        <f t="shared" si="3290"/>
        <v>0</v>
      </c>
      <c r="BC954" s="896">
        <f t="shared" si="3290"/>
        <v>0</v>
      </c>
      <c r="BD954" s="896">
        <f t="shared" si="3290"/>
        <v>0</v>
      </c>
      <c r="BE954" s="896">
        <f t="shared" si="3290"/>
        <v>0</v>
      </c>
      <c r="BF954" s="895"/>
      <c r="BG954" s="896">
        <f t="shared" ref="BG954:BX954" si="3291">SUM(BG406)</f>
        <v>840</v>
      </c>
      <c r="BH954" s="896">
        <f t="shared" si="3291"/>
        <v>0</v>
      </c>
      <c r="BI954" s="896">
        <f t="shared" si="3291"/>
        <v>0</v>
      </c>
      <c r="BJ954" s="896">
        <f t="shared" si="3291"/>
        <v>0</v>
      </c>
      <c r="BK954" s="896">
        <f t="shared" si="3291"/>
        <v>0</v>
      </c>
      <c r="BL954" s="896">
        <f t="shared" si="3291"/>
        <v>0</v>
      </c>
      <c r="BM954" s="896">
        <f t="shared" si="3291"/>
        <v>0</v>
      </c>
      <c r="BN954" s="896">
        <f t="shared" si="3291"/>
        <v>400</v>
      </c>
      <c r="BO954" s="896">
        <f t="shared" si="3291"/>
        <v>0</v>
      </c>
      <c r="BP954" s="896">
        <f t="shared" si="3291"/>
        <v>3500</v>
      </c>
      <c r="BQ954" s="896">
        <f t="shared" si="3291"/>
        <v>0</v>
      </c>
      <c r="BR954" s="896">
        <f t="shared" si="3291"/>
        <v>0</v>
      </c>
      <c r="BS954" s="896">
        <f t="shared" si="3291"/>
        <v>0</v>
      </c>
      <c r="BT954" s="896">
        <f t="shared" si="3291"/>
        <v>0</v>
      </c>
      <c r="BU954" s="896">
        <f t="shared" si="3291"/>
        <v>0</v>
      </c>
      <c r="BV954" s="896">
        <f t="shared" si="3291"/>
        <v>0</v>
      </c>
      <c r="BW954" s="896">
        <f t="shared" si="3291"/>
        <v>345</v>
      </c>
      <c r="BX954" s="896">
        <f t="shared" si="3291"/>
        <v>0</v>
      </c>
      <c r="BY954" s="895"/>
      <c r="BZ954" s="896">
        <f>SUM(BZ406)</f>
        <v>0</v>
      </c>
      <c r="CA954" s="896">
        <f>SUM(CA406)</f>
        <v>0</v>
      </c>
      <c r="CB954" s="896">
        <f>SUM(CB406)</f>
        <v>0</v>
      </c>
      <c r="CC954" s="896">
        <f>SUM(CC406)</f>
        <v>3500</v>
      </c>
      <c r="CD954" s="698">
        <f t="shared" si="3156"/>
        <v>0</v>
      </c>
      <c r="CE954" s="698">
        <f t="shared" si="3157"/>
        <v>0</v>
      </c>
      <c r="CF954" s="698">
        <f t="shared" si="3158"/>
        <v>0</v>
      </c>
      <c r="CG954" s="698">
        <f t="shared" si="3159"/>
        <v>99.0625</v>
      </c>
      <c r="CH954" s="1371">
        <f t="shared" si="3160"/>
        <v>0</v>
      </c>
      <c r="CI954" s="1372">
        <f t="shared" si="3161"/>
        <v>0</v>
      </c>
      <c r="CJ954" s="1373">
        <f t="shared" si="3162"/>
        <v>0</v>
      </c>
      <c r="CK954" s="1373">
        <f t="shared" si="3163"/>
        <v>0</v>
      </c>
      <c r="CL954" s="1373">
        <f t="shared" si="3164"/>
        <v>0</v>
      </c>
      <c r="CM954" s="1373">
        <f t="shared" si="3165"/>
        <v>0</v>
      </c>
      <c r="CN954" s="1373">
        <f t="shared" si="3166"/>
        <v>0</v>
      </c>
      <c r="CO954" s="1374">
        <f t="shared" si="3167"/>
        <v>0</v>
      </c>
      <c r="CP954" s="1374">
        <f t="shared" si="3168"/>
        <v>0</v>
      </c>
      <c r="CQ954" s="1374">
        <f t="shared" si="3169"/>
        <v>0</v>
      </c>
      <c r="CR954" s="1374">
        <f t="shared" si="3170"/>
        <v>0</v>
      </c>
      <c r="CS954" s="1373">
        <f t="shared" si="3171"/>
        <v>0</v>
      </c>
      <c r="CT954" s="1373">
        <f t="shared" si="3172"/>
        <v>0</v>
      </c>
      <c r="CU954" s="1373">
        <f t="shared" si="3173"/>
        <v>0</v>
      </c>
      <c r="CV954" s="1373">
        <f t="shared" si="3174"/>
        <v>0</v>
      </c>
      <c r="CW954" s="1373">
        <f t="shared" si="3175"/>
        <v>0</v>
      </c>
      <c r="CX954" s="1372">
        <f t="shared" si="3176"/>
        <v>0</v>
      </c>
      <c r="CY954" s="1375">
        <f t="shared" si="3177"/>
        <v>0</v>
      </c>
      <c r="CZ954" s="532">
        <f t="shared" si="3178"/>
        <v>0</v>
      </c>
      <c r="DA954" s="533">
        <f t="shared" si="3179"/>
        <v>0</v>
      </c>
      <c r="DB954" s="534">
        <f t="shared" si="3180"/>
        <v>0</v>
      </c>
      <c r="DC954" s="534">
        <f t="shared" si="3181"/>
        <v>0</v>
      </c>
      <c r="DD954" s="534">
        <f t="shared" si="3182"/>
        <v>0</v>
      </c>
      <c r="DE954" s="534">
        <f t="shared" si="3183"/>
        <v>0</v>
      </c>
      <c r="DF954" s="534">
        <f t="shared" si="3184"/>
        <v>0</v>
      </c>
      <c r="DG954" s="535">
        <f t="shared" si="3185"/>
        <v>0</v>
      </c>
      <c r="DH954" s="535">
        <f t="shared" si="3186"/>
        <v>0</v>
      </c>
      <c r="DI954" s="535">
        <f t="shared" si="3187"/>
        <v>0</v>
      </c>
      <c r="DJ954" s="535">
        <f t="shared" si="3188"/>
        <v>0</v>
      </c>
      <c r="DK954" s="534">
        <f t="shared" si="3189"/>
        <v>0</v>
      </c>
      <c r="DL954" s="534">
        <f t="shared" si="3190"/>
        <v>0</v>
      </c>
      <c r="DM954" s="534">
        <f t="shared" si="3191"/>
        <v>0</v>
      </c>
      <c r="DN954" s="534">
        <f t="shared" si="3192"/>
        <v>0</v>
      </c>
      <c r="DO954" s="534">
        <f t="shared" si="3193"/>
        <v>0</v>
      </c>
      <c r="DP954" s="533">
        <f t="shared" si="3194"/>
        <v>0</v>
      </c>
      <c r="DQ954" s="532">
        <f t="shared" si="3195"/>
        <v>770</v>
      </c>
      <c r="DR954" s="753">
        <f t="shared" si="3196"/>
        <v>18</v>
      </c>
      <c r="DS954" s="111">
        <f t="shared" si="3197"/>
        <v>18</v>
      </c>
      <c r="DT954" s="111">
        <f t="shared" si="3198"/>
        <v>18</v>
      </c>
      <c r="DU954" s="111">
        <f t="shared" si="3199"/>
        <v>18</v>
      </c>
      <c r="DV954" s="602"/>
      <c r="DW954" s="719"/>
      <c r="DX954" s="719"/>
      <c r="DY954" s="719"/>
      <c r="DZ954" s="719"/>
      <c r="EA954" s="719"/>
      <c r="EB954" s="719"/>
      <c r="EC954" s="719"/>
      <c r="ED954" s="917"/>
      <c r="EE954" s="603"/>
    </row>
    <row r="955" spans="1:135" s="604" customFormat="1" ht="15.75" customHeight="1">
      <c r="A955" s="718" t="str">
        <f>A407</f>
        <v>Beetroot: kg produced</v>
      </c>
      <c r="B955" s="896">
        <f t="shared" ref="B955:S955" si="3292">SUM(B409)</f>
        <v>0</v>
      </c>
      <c r="C955" s="896">
        <f t="shared" si="3292"/>
        <v>0</v>
      </c>
      <c r="D955" s="896">
        <f t="shared" si="3292"/>
        <v>0</v>
      </c>
      <c r="E955" s="896">
        <f t="shared" si="3292"/>
        <v>0</v>
      </c>
      <c r="F955" s="896">
        <f t="shared" si="3292"/>
        <v>0</v>
      </c>
      <c r="G955" s="896">
        <f t="shared" si="3292"/>
        <v>0</v>
      </c>
      <c r="H955" s="896">
        <f t="shared" si="3292"/>
        <v>0</v>
      </c>
      <c r="I955" s="896">
        <f t="shared" si="3292"/>
        <v>0</v>
      </c>
      <c r="J955" s="896">
        <f t="shared" si="3292"/>
        <v>0</v>
      </c>
      <c r="K955" s="896">
        <f t="shared" si="3292"/>
        <v>0</v>
      </c>
      <c r="L955" s="896">
        <f t="shared" si="3292"/>
        <v>0</v>
      </c>
      <c r="M955" s="896">
        <f t="shared" si="3292"/>
        <v>0</v>
      </c>
      <c r="N955" s="896">
        <f t="shared" si="3292"/>
        <v>0</v>
      </c>
      <c r="O955" s="896">
        <f t="shared" si="3292"/>
        <v>0</v>
      </c>
      <c r="P955" s="896">
        <f t="shared" si="3292"/>
        <v>0</v>
      </c>
      <c r="Q955" s="896">
        <f t="shared" si="3292"/>
        <v>0</v>
      </c>
      <c r="R955" s="896">
        <f t="shared" si="3292"/>
        <v>0</v>
      </c>
      <c r="S955" s="896">
        <f t="shared" si="3292"/>
        <v>0</v>
      </c>
      <c r="T955" s="895"/>
      <c r="U955" s="896">
        <f t="shared" ref="U955:AL955" si="3293">SUM(U409)</f>
        <v>0</v>
      </c>
      <c r="V955" s="896">
        <f t="shared" si="3293"/>
        <v>0</v>
      </c>
      <c r="W955" s="896">
        <f t="shared" si="3293"/>
        <v>0</v>
      </c>
      <c r="X955" s="896">
        <f t="shared" si="3293"/>
        <v>0</v>
      </c>
      <c r="Y955" s="896">
        <f t="shared" si="3293"/>
        <v>0</v>
      </c>
      <c r="Z955" s="896">
        <f t="shared" si="3293"/>
        <v>0</v>
      </c>
      <c r="AA955" s="896">
        <f t="shared" si="3293"/>
        <v>0</v>
      </c>
      <c r="AB955" s="896">
        <f t="shared" si="3293"/>
        <v>0</v>
      </c>
      <c r="AC955" s="896">
        <f t="shared" si="3293"/>
        <v>0</v>
      </c>
      <c r="AD955" s="896">
        <f t="shared" si="3293"/>
        <v>300</v>
      </c>
      <c r="AE955" s="896">
        <f t="shared" si="3293"/>
        <v>0</v>
      </c>
      <c r="AF955" s="896">
        <f t="shared" si="3293"/>
        <v>0</v>
      </c>
      <c r="AG955" s="896">
        <f t="shared" si="3293"/>
        <v>0</v>
      </c>
      <c r="AH955" s="896">
        <f t="shared" si="3293"/>
        <v>0</v>
      </c>
      <c r="AI955" s="896">
        <f t="shared" si="3293"/>
        <v>0</v>
      </c>
      <c r="AJ955" s="896">
        <f t="shared" si="3293"/>
        <v>0</v>
      </c>
      <c r="AK955" s="896">
        <f t="shared" si="3293"/>
        <v>0</v>
      </c>
      <c r="AL955" s="896">
        <f t="shared" si="3293"/>
        <v>0</v>
      </c>
      <c r="AM955" s="895"/>
      <c r="AN955" s="896">
        <f t="shared" ref="AN955:BE955" si="3294">SUM(AN409)</f>
        <v>0</v>
      </c>
      <c r="AO955" s="896">
        <f t="shared" si="3294"/>
        <v>0</v>
      </c>
      <c r="AP955" s="896">
        <f t="shared" si="3294"/>
        <v>0</v>
      </c>
      <c r="AQ955" s="896">
        <f t="shared" si="3294"/>
        <v>0</v>
      </c>
      <c r="AR955" s="896">
        <f t="shared" si="3294"/>
        <v>0</v>
      </c>
      <c r="AS955" s="896">
        <f t="shared" si="3294"/>
        <v>0</v>
      </c>
      <c r="AT955" s="896">
        <f t="shared" si="3294"/>
        <v>0</v>
      </c>
      <c r="AU955" s="896">
        <f t="shared" si="3294"/>
        <v>0</v>
      </c>
      <c r="AV955" s="896">
        <f t="shared" si="3294"/>
        <v>0</v>
      </c>
      <c r="AW955" s="896">
        <f t="shared" si="3294"/>
        <v>900</v>
      </c>
      <c r="AX955" s="896">
        <f t="shared" si="3294"/>
        <v>90</v>
      </c>
      <c r="AY955" s="896">
        <f t="shared" si="3294"/>
        <v>0</v>
      </c>
      <c r="AZ955" s="896">
        <f t="shared" si="3294"/>
        <v>0</v>
      </c>
      <c r="BA955" s="896">
        <f t="shared" si="3294"/>
        <v>0</v>
      </c>
      <c r="BB955" s="896">
        <f t="shared" si="3294"/>
        <v>0</v>
      </c>
      <c r="BC955" s="896">
        <f t="shared" si="3294"/>
        <v>0</v>
      </c>
      <c r="BD955" s="896">
        <f t="shared" si="3294"/>
        <v>0</v>
      </c>
      <c r="BE955" s="896">
        <f t="shared" si="3294"/>
        <v>0</v>
      </c>
      <c r="BF955" s="895"/>
      <c r="BG955" s="896">
        <f t="shared" ref="BG955:BX955" si="3295">SUM(BG409)</f>
        <v>0</v>
      </c>
      <c r="BH955" s="896">
        <f t="shared" si="3295"/>
        <v>0</v>
      </c>
      <c r="BI955" s="896">
        <f t="shared" si="3295"/>
        <v>0</v>
      </c>
      <c r="BJ955" s="896">
        <f t="shared" si="3295"/>
        <v>0</v>
      </c>
      <c r="BK955" s="896">
        <f t="shared" si="3295"/>
        <v>0</v>
      </c>
      <c r="BL955" s="896">
        <f t="shared" si="3295"/>
        <v>192</v>
      </c>
      <c r="BM955" s="896">
        <f t="shared" si="3295"/>
        <v>0</v>
      </c>
      <c r="BN955" s="896">
        <f t="shared" si="3295"/>
        <v>200</v>
      </c>
      <c r="BO955" s="896">
        <f t="shared" si="3295"/>
        <v>0</v>
      </c>
      <c r="BP955" s="896">
        <f t="shared" si="3295"/>
        <v>4800</v>
      </c>
      <c r="BQ955" s="896">
        <f t="shared" si="3295"/>
        <v>0</v>
      </c>
      <c r="BR955" s="896">
        <f t="shared" si="3295"/>
        <v>0</v>
      </c>
      <c r="BS955" s="896">
        <f t="shared" si="3295"/>
        <v>0</v>
      </c>
      <c r="BT955" s="896">
        <f t="shared" si="3295"/>
        <v>0</v>
      </c>
      <c r="BU955" s="896">
        <f t="shared" si="3295"/>
        <v>0</v>
      </c>
      <c r="BV955" s="896">
        <f t="shared" si="3295"/>
        <v>0</v>
      </c>
      <c r="BW955" s="896">
        <f t="shared" si="3295"/>
        <v>1000</v>
      </c>
      <c r="BX955" s="896">
        <f t="shared" si="3295"/>
        <v>0</v>
      </c>
      <c r="BY955" s="895"/>
      <c r="BZ955" s="896">
        <f>SUM(BZ409)</f>
        <v>0</v>
      </c>
      <c r="CA955" s="896">
        <f>SUM(CA409)</f>
        <v>0</v>
      </c>
      <c r="CB955" s="896">
        <f>SUM(CB409)</f>
        <v>0</v>
      </c>
      <c r="CC955" s="896">
        <f>SUM(CC409)</f>
        <v>200</v>
      </c>
      <c r="CD955" s="698">
        <f t="shared" si="3156"/>
        <v>0</v>
      </c>
      <c r="CE955" s="698">
        <f t="shared" si="3157"/>
        <v>0</v>
      </c>
      <c r="CF955" s="698">
        <f t="shared" si="3158"/>
        <v>5.625</v>
      </c>
      <c r="CG955" s="698">
        <f t="shared" si="3159"/>
        <v>87</v>
      </c>
      <c r="CH955" s="1371">
        <f t="shared" si="3160"/>
        <v>0</v>
      </c>
      <c r="CI955" s="1372">
        <f t="shared" si="3161"/>
        <v>0</v>
      </c>
      <c r="CJ955" s="1373">
        <f t="shared" si="3162"/>
        <v>0</v>
      </c>
      <c r="CK955" s="1373">
        <f t="shared" si="3163"/>
        <v>0</v>
      </c>
      <c r="CL955" s="1373">
        <f t="shared" si="3164"/>
        <v>0</v>
      </c>
      <c r="CM955" s="1373">
        <f t="shared" si="3165"/>
        <v>0</v>
      </c>
      <c r="CN955" s="1373">
        <f t="shared" si="3166"/>
        <v>0</v>
      </c>
      <c r="CO955" s="1374">
        <f t="shared" si="3167"/>
        <v>0</v>
      </c>
      <c r="CP955" s="1374">
        <f t="shared" si="3168"/>
        <v>0</v>
      </c>
      <c r="CQ955" s="1374">
        <f t="shared" si="3169"/>
        <v>0</v>
      </c>
      <c r="CR955" s="1374">
        <f t="shared" si="3170"/>
        <v>0</v>
      </c>
      <c r="CS955" s="1373">
        <f t="shared" si="3171"/>
        <v>0</v>
      </c>
      <c r="CT955" s="1373">
        <f t="shared" si="3172"/>
        <v>0</v>
      </c>
      <c r="CU955" s="1373">
        <f t="shared" si="3173"/>
        <v>0</v>
      </c>
      <c r="CV955" s="1373">
        <f t="shared" si="3174"/>
        <v>0</v>
      </c>
      <c r="CW955" s="1373">
        <f t="shared" si="3175"/>
        <v>0</v>
      </c>
      <c r="CX955" s="1372">
        <f t="shared" si="3176"/>
        <v>0</v>
      </c>
      <c r="CY955" s="1375">
        <f t="shared" si="3177"/>
        <v>0</v>
      </c>
      <c r="CZ955" s="532">
        <f t="shared" si="3178"/>
        <v>0</v>
      </c>
      <c r="DA955" s="533">
        <f t="shared" si="3179"/>
        <v>0</v>
      </c>
      <c r="DB955" s="534">
        <f t="shared" si="3180"/>
        <v>0</v>
      </c>
      <c r="DC955" s="534">
        <f t="shared" si="3181"/>
        <v>0</v>
      </c>
      <c r="DD955" s="534">
        <f t="shared" si="3182"/>
        <v>0</v>
      </c>
      <c r="DE955" s="534">
        <f t="shared" si="3183"/>
        <v>0</v>
      </c>
      <c r="DF955" s="534">
        <f t="shared" si="3184"/>
        <v>0</v>
      </c>
      <c r="DG955" s="535">
        <f t="shared" si="3185"/>
        <v>0</v>
      </c>
      <c r="DH955" s="535">
        <f t="shared" si="3186"/>
        <v>0</v>
      </c>
      <c r="DI955" s="535">
        <f t="shared" si="3187"/>
        <v>0</v>
      </c>
      <c r="DJ955" s="535">
        <f t="shared" si="3188"/>
        <v>0</v>
      </c>
      <c r="DK955" s="534">
        <f t="shared" si="3189"/>
        <v>0</v>
      </c>
      <c r="DL955" s="534">
        <f t="shared" si="3190"/>
        <v>0</v>
      </c>
      <c r="DM955" s="534">
        <f t="shared" si="3191"/>
        <v>0</v>
      </c>
      <c r="DN955" s="534">
        <f t="shared" si="3192"/>
        <v>0</v>
      </c>
      <c r="DO955" s="534">
        <f t="shared" si="3193"/>
        <v>0</v>
      </c>
      <c r="DP955" s="533">
        <f t="shared" si="3194"/>
        <v>0</v>
      </c>
      <c r="DQ955" s="532">
        <f t="shared" si="3195"/>
        <v>300</v>
      </c>
      <c r="DR955" s="753">
        <f t="shared" si="3196"/>
        <v>18</v>
      </c>
      <c r="DS955" s="111">
        <f t="shared" si="3197"/>
        <v>18</v>
      </c>
      <c r="DT955" s="111">
        <f t="shared" si="3198"/>
        <v>18</v>
      </c>
      <c r="DU955" s="111">
        <f t="shared" si="3199"/>
        <v>18</v>
      </c>
      <c r="DV955" s="602"/>
      <c r="DW955" s="719"/>
      <c r="DX955" s="719"/>
      <c r="DY955" s="719"/>
      <c r="DZ955" s="719"/>
      <c r="EA955" s="719"/>
      <c r="EB955" s="719"/>
      <c r="EC955" s="719"/>
      <c r="ED955" s="917"/>
      <c r="EE955" s="603"/>
    </row>
    <row r="956" spans="1:135" s="604" customFormat="1" ht="15.75" customHeight="1">
      <c r="A956" s="718" t="str">
        <f>A410</f>
        <v>Spinach: kg produced</v>
      </c>
      <c r="B956" s="896">
        <f t="shared" ref="B956:S956" si="3296">SUM(B412)</f>
        <v>0</v>
      </c>
      <c r="C956" s="896">
        <f t="shared" si="3296"/>
        <v>0</v>
      </c>
      <c r="D956" s="896">
        <f t="shared" si="3296"/>
        <v>0</v>
      </c>
      <c r="E956" s="896">
        <f t="shared" si="3296"/>
        <v>0</v>
      </c>
      <c r="F956" s="896">
        <f t="shared" si="3296"/>
        <v>0</v>
      </c>
      <c r="G956" s="896">
        <f t="shared" si="3296"/>
        <v>0</v>
      </c>
      <c r="H956" s="896">
        <f t="shared" si="3296"/>
        <v>0</v>
      </c>
      <c r="I956" s="896">
        <f t="shared" si="3296"/>
        <v>0</v>
      </c>
      <c r="J956" s="896">
        <f t="shared" si="3296"/>
        <v>0</v>
      </c>
      <c r="K956" s="896">
        <f t="shared" si="3296"/>
        <v>0</v>
      </c>
      <c r="L956" s="896">
        <f t="shared" si="3296"/>
        <v>0</v>
      </c>
      <c r="M956" s="896">
        <f t="shared" si="3296"/>
        <v>0</v>
      </c>
      <c r="N956" s="896">
        <f t="shared" si="3296"/>
        <v>0</v>
      </c>
      <c r="O956" s="896">
        <f t="shared" si="3296"/>
        <v>0</v>
      </c>
      <c r="P956" s="896">
        <f t="shared" si="3296"/>
        <v>0</v>
      </c>
      <c r="Q956" s="896">
        <f t="shared" si="3296"/>
        <v>0</v>
      </c>
      <c r="R956" s="896">
        <f t="shared" si="3296"/>
        <v>0</v>
      </c>
      <c r="S956" s="896">
        <f t="shared" si="3296"/>
        <v>0</v>
      </c>
      <c r="T956" s="895"/>
      <c r="U956" s="896">
        <f t="shared" ref="U956:AL956" si="3297">SUM(U412)</f>
        <v>0</v>
      </c>
      <c r="V956" s="896">
        <f t="shared" si="3297"/>
        <v>0</v>
      </c>
      <c r="W956" s="896">
        <f t="shared" si="3297"/>
        <v>0</v>
      </c>
      <c r="X956" s="896">
        <f t="shared" si="3297"/>
        <v>0</v>
      </c>
      <c r="Y956" s="896">
        <f t="shared" si="3297"/>
        <v>0</v>
      </c>
      <c r="Z956" s="896">
        <f t="shared" si="3297"/>
        <v>0</v>
      </c>
      <c r="AA956" s="896">
        <f t="shared" si="3297"/>
        <v>0</v>
      </c>
      <c r="AB956" s="896">
        <f t="shared" si="3297"/>
        <v>0</v>
      </c>
      <c r="AC956" s="896">
        <f t="shared" si="3297"/>
        <v>0</v>
      </c>
      <c r="AD956" s="896">
        <f t="shared" si="3297"/>
        <v>700</v>
      </c>
      <c r="AE956" s="896">
        <f t="shared" si="3297"/>
        <v>0</v>
      </c>
      <c r="AF956" s="896">
        <f t="shared" si="3297"/>
        <v>0</v>
      </c>
      <c r="AG956" s="896">
        <f t="shared" si="3297"/>
        <v>0</v>
      </c>
      <c r="AH956" s="896">
        <f t="shared" si="3297"/>
        <v>0</v>
      </c>
      <c r="AI956" s="896">
        <f t="shared" si="3297"/>
        <v>0</v>
      </c>
      <c r="AJ956" s="896">
        <f t="shared" si="3297"/>
        <v>0</v>
      </c>
      <c r="AK956" s="896">
        <f t="shared" si="3297"/>
        <v>0</v>
      </c>
      <c r="AL956" s="896">
        <f t="shared" si="3297"/>
        <v>0</v>
      </c>
      <c r="AM956" s="895"/>
      <c r="AN956" s="896">
        <f t="shared" ref="AN956:BE956" si="3298">SUM(AN412)</f>
        <v>0</v>
      </c>
      <c r="AO956" s="896">
        <f t="shared" si="3298"/>
        <v>0</v>
      </c>
      <c r="AP956" s="896">
        <f t="shared" si="3298"/>
        <v>0</v>
      </c>
      <c r="AQ956" s="896">
        <f t="shared" si="3298"/>
        <v>0</v>
      </c>
      <c r="AR956" s="896">
        <f t="shared" si="3298"/>
        <v>0</v>
      </c>
      <c r="AS956" s="896">
        <f t="shared" si="3298"/>
        <v>0</v>
      </c>
      <c r="AT956" s="896">
        <f t="shared" si="3298"/>
        <v>0</v>
      </c>
      <c r="AU956" s="896">
        <f t="shared" si="3298"/>
        <v>0</v>
      </c>
      <c r="AV956" s="896">
        <f t="shared" si="3298"/>
        <v>0</v>
      </c>
      <c r="AW956" s="896">
        <f t="shared" si="3298"/>
        <v>0</v>
      </c>
      <c r="AX956" s="896">
        <f t="shared" si="3298"/>
        <v>56</v>
      </c>
      <c r="AY956" s="896">
        <f t="shared" si="3298"/>
        <v>0</v>
      </c>
      <c r="AZ956" s="896">
        <f t="shared" si="3298"/>
        <v>0</v>
      </c>
      <c r="BA956" s="896">
        <f t="shared" si="3298"/>
        <v>0</v>
      </c>
      <c r="BB956" s="896">
        <f t="shared" si="3298"/>
        <v>0</v>
      </c>
      <c r="BC956" s="896">
        <f t="shared" si="3298"/>
        <v>0</v>
      </c>
      <c r="BD956" s="896">
        <f t="shared" si="3298"/>
        <v>0</v>
      </c>
      <c r="BE956" s="896">
        <f t="shared" si="3298"/>
        <v>0</v>
      </c>
      <c r="BF956" s="895"/>
      <c r="BG956" s="896">
        <f t="shared" ref="BG956:BX956" si="3299">SUM(BG412)</f>
        <v>0</v>
      </c>
      <c r="BH956" s="896">
        <f t="shared" si="3299"/>
        <v>0</v>
      </c>
      <c r="BI956" s="896">
        <f t="shared" si="3299"/>
        <v>0</v>
      </c>
      <c r="BJ956" s="896">
        <f t="shared" si="3299"/>
        <v>0</v>
      </c>
      <c r="BK956" s="896">
        <f t="shared" si="3299"/>
        <v>0</v>
      </c>
      <c r="BL956" s="896">
        <f t="shared" si="3299"/>
        <v>96</v>
      </c>
      <c r="BM956" s="896">
        <f t="shared" si="3299"/>
        <v>0</v>
      </c>
      <c r="BN956" s="896">
        <f t="shared" si="3299"/>
        <v>100</v>
      </c>
      <c r="BO956" s="896">
        <f t="shared" si="3299"/>
        <v>0</v>
      </c>
      <c r="BP956" s="896">
        <f t="shared" si="3299"/>
        <v>4000</v>
      </c>
      <c r="BQ956" s="896">
        <f t="shared" si="3299"/>
        <v>225</v>
      </c>
      <c r="BR956" s="896">
        <f t="shared" si="3299"/>
        <v>0</v>
      </c>
      <c r="BS956" s="896">
        <f t="shared" si="3299"/>
        <v>0</v>
      </c>
      <c r="BT956" s="896">
        <f t="shared" si="3299"/>
        <v>0</v>
      </c>
      <c r="BU956" s="896">
        <f t="shared" si="3299"/>
        <v>0</v>
      </c>
      <c r="BV956" s="896">
        <f t="shared" si="3299"/>
        <v>0</v>
      </c>
      <c r="BW956" s="896">
        <f t="shared" si="3299"/>
        <v>1190</v>
      </c>
      <c r="BX956" s="896">
        <f t="shared" si="3299"/>
        <v>0</v>
      </c>
      <c r="BY956" s="895"/>
      <c r="BZ956" s="896">
        <f>SUM(BZ412)</f>
        <v>0</v>
      </c>
      <c r="CA956" s="896">
        <f>SUM(CA412)</f>
        <v>0</v>
      </c>
      <c r="CB956" s="896">
        <f>SUM(CB412)</f>
        <v>0</v>
      </c>
      <c r="CC956" s="896">
        <f>SUM(CC412)</f>
        <v>250</v>
      </c>
      <c r="CD956" s="698">
        <f t="shared" si="3156"/>
        <v>0</v>
      </c>
      <c r="CE956" s="698">
        <f t="shared" si="3157"/>
        <v>0</v>
      </c>
      <c r="CF956" s="698">
        <f t="shared" si="3158"/>
        <v>0</v>
      </c>
      <c r="CG956" s="698">
        <f t="shared" si="3159"/>
        <v>100.6875</v>
      </c>
      <c r="CH956" s="1371">
        <f t="shared" si="3160"/>
        <v>0</v>
      </c>
      <c r="CI956" s="1372">
        <f t="shared" si="3161"/>
        <v>0</v>
      </c>
      <c r="CJ956" s="1373">
        <f t="shared" si="3162"/>
        <v>0</v>
      </c>
      <c r="CK956" s="1373">
        <f t="shared" si="3163"/>
        <v>0</v>
      </c>
      <c r="CL956" s="1373">
        <f t="shared" si="3164"/>
        <v>0</v>
      </c>
      <c r="CM956" s="1373">
        <f t="shared" si="3165"/>
        <v>0</v>
      </c>
      <c r="CN956" s="1373">
        <f t="shared" si="3166"/>
        <v>0</v>
      </c>
      <c r="CO956" s="1374">
        <f t="shared" si="3167"/>
        <v>0</v>
      </c>
      <c r="CP956" s="1374">
        <f t="shared" si="3168"/>
        <v>0</v>
      </c>
      <c r="CQ956" s="1374">
        <f t="shared" si="3169"/>
        <v>0</v>
      </c>
      <c r="CR956" s="1374">
        <f t="shared" si="3170"/>
        <v>0</v>
      </c>
      <c r="CS956" s="1373">
        <f t="shared" si="3171"/>
        <v>0</v>
      </c>
      <c r="CT956" s="1373">
        <f t="shared" si="3172"/>
        <v>0</v>
      </c>
      <c r="CU956" s="1373">
        <f t="shared" si="3173"/>
        <v>0</v>
      </c>
      <c r="CV956" s="1373">
        <f t="shared" si="3174"/>
        <v>0</v>
      </c>
      <c r="CW956" s="1373">
        <f t="shared" si="3175"/>
        <v>0</v>
      </c>
      <c r="CX956" s="1372">
        <f t="shared" si="3176"/>
        <v>0</v>
      </c>
      <c r="CY956" s="1375">
        <f t="shared" si="3177"/>
        <v>0</v>
      </c>
      <c r="CZ956" s="532">
        <f t="shared" si="3178"/>
        <v>0</v>
      </c>
      <c r="DA956" s="533">
        <f t="shared" si="3179"/>
        <v>0</v>
      </c>
      <c r="DB956" s="534">
        <f t="shared" si="3180"/>
        <v>0</v>
      </c>
      <c r="DC956" s="534">
        <f t="shared" si="3181"/>
        <v>0</v>
      </c>
      <c r="DD956" s="534">
        <f t="shared" si="3182"/>
        <v>0</v>
      </c>
      <c r="DE956" s="534">
        <f t="shared" si="3183"/>
        <v>0</v>
      </c>
      <c r="DF956" s="534">
        <f t="shared" si="3184"/>
        <v>0</v>
      </c>
      <c r="DG956" s="535">
        <f t="shared" si="3185"/>
        <v>0</v>
      </c>
      <c r="DH956" s="535">
        <f t="shared" si="3186"/>
        <v>0</v>
      </c>
      <c r="DI956" s="535">
        <f t="shared" si="3187"/>
        <v>0</v>
      </c>
      <c r="DJ956" s="535">
        <f t="shared" si="3188"/>
        <v>0</v>
      </c>
      <c r="DK956" s="534">
        <f t="shared" si="3189"/>
        <v>0</v>
      </c>
      <c r="DL956" s="534">
        <f t="shared" si="3190"/>
        <v>0</v>
      </c>
      <c r="DM956" s="534">
        <f t="shared" si="3191"/>
        <v>0</v>
      </c>
      <c r="DN956" s="534">
        <f t="shared" si="3192"/>
        <v>0</v>
      </c>
      <c r="DO956" s="534">
        <f t="shared" si="3193"/>
        <v>0</v>
      </c>
      <c r="DP956" s="533">
        <f t="shared" si="3194"/>
        <v>0</v>
      </c>
      <c r="DQ956" s="532">
        <f t="shared" si="3195"/>
        <v>700</v>
      </c>
      <c r="DR956" s="753">
        <f t="shared" si="3196"/>
        <v>18</v>
      </c>
      <c r="DS956" s="111">
        <f t="shared" si="3197"/>
        <v>18</v>
      </c>
      <c r="DT956" s="111">
        <f t="shared" si="3198"/>
        <v>18</v>
      </c>
      <c r="DU956" s="111">
        <f t="shared" si="3199"/>
        <v>18</v>
      </c>
      <c r="DV956" s="602"/>
      <c r="DW956" s="719"/>
      <c r="DX956" s="719"/>
      <c r="DY956" s="719"/>
      <c r="DZ956" s="719"/>
      <c r="EA956" s="719"/>
      <c r="EB956" s="719"/>
      <c r="EC956" s="719"/>
      <c r="ED956" s="917"/>
      <c r="EE956" s="603"/>
    </row>
    <row r="957" spans="1:135" s="604" customFormat="1" ht="15.75" customHeight="1">
      <c r="A957" s="718" t="str">
        <f>A413</f>
        <v>Straw: quantity sold</v>
      </c>
      <c r="B957" s="896">
        <f t="shared" ref="B957:S957" si="3300">SUM(B415)</f>
        <v>0</v>
      </c>
      <c r="C957" s="896">
        <f t="shared" si="3300"/>
        <v>0</v>
      </c>
      <c r="D957" s="896">
        <f t="shared" si="3300"/>
        <v>0</v>
      </c>
      <c r="E957" s="896">
        <f t="shared" si="3300"/>
        <v>0</v>
      </c>
      <c r="F957" s="896">
        <f t="shared" si="3300"/>
        <v>0</v>
      </c>
      <c r="G957" s="896">
        <f t="shared" si="3300"/>
        <v>0</v>
      </c>
      <c r="H957" s="896">
        <f t="shared" si="3300"/>
        <v>0</v>
      </c>
      <c r="I957" s="896">
        <f t="shared" si="3300"/>
        <v>0</v>
      </c>
      <c r="J957" s="896">
        <f t="shared" si="3300"/>
        <v>0</v>
      </c>
      <c r="K957" s="896">
        <f t="shared" si="3300"/>
        <v>0</v>
      </c>
      <c r="L957" s="896">
        <f t="shared" si="3300"/>
        <v>0</v>
      </c>
      <c r="M957" s="896">
        <f t="shared" si="3300"/>
        <v>0</v>
      </c>
      <c r="N957" s="896">
        <f t="shared" si="3300"/>
        <v>0</v>
      </c>
      <c r="O957" s="896">
        <f t="shared" si="3300"/>
        <v>0</v>
      </c>
      <c r="P957" s="896">
        <f t="shared" si="3300"/>
        <v>0</v>
      </c>
      <c r="Q957" s="896">
        <f t="shared" si="3300"/>
        <v>0</v>
      </c>
      <c r="R957" s="896">
        <f t="shared" si="3300"/>
        <v>0</v>
      </c>
      <c r="S957" s="896">
        <f t="shared" si="3300"/>
        <v>0</v>
      </c>
      <c r="T957" s="895"/>
      <c r="U957" s="896">
        <f t="shared" ref="U957:AL957" si="3301">SUM(U415)</f>
        <v>0</v>
      </c>
      <c r="V957" s="896">
        <f t="shared" si="3301"/>
        <v>0</v>
      </c>
      <c r="W957" s="896">
        <f t="shared" si="3301"/>
        <v>0</v>
      </c>
      <c r="X957" s="896">
        <f t="shared" si="3301"/>
        <v>0</v>
      </c>
      <c r="Y957" s="896">
        <f t="shared" si="3301"/>
        <v>0</v>
      </c>
      <c r="Z957" s="896">
        <f t="shared" si="3301"/>
        <v>0</v>
      </c>
      <c r="AA957" s="896">
        <f t="shared" si="3301"/>
        <v>0</v>
      </c>
      <c r="AB957" s="896">
        <f t="shared" si="3301"/>
        <v>0</v>
      </c>
      <c r="AC957" s="896">
        <f t="shared" si="3301"/>
        <v>0</v>
      </c>
      <c r="AD957" s="896">
        <f t="shared" si="3301"/>
        <v>0</v>
      </c>
      <c r="AE957" s="896">
        <f t="shared" si="3301"/>
        <v>0</v>
      </c>
      <c r="AF957" s="896">
        <f t="shared" si="3301"/>
        <v>0</v>
      </c>
      <c r="AG957" s="896">
        <f t="shared" si="3301"/>
        <v>0</v>
      </c>
      <c r="AH957" s="896">
        <f t="shared" si="3301"/>
        <v>0</v>
      </c>
      <c r="AI957" s="896">
        <f t="shared" si="3301"/>
        <v>0</v>
      </c>
      <c r="AJ957" s="896">
        <f t="shared" si="3301"/>
        <v>0</v>
      </c>
      <c r="AK957" s="896">
        <f t="shared" si="3301"/>
        <v>0</v>
      </c>
      <c r="AL957" s="896">
        <f t="shared" si="3301"/>
        <v>0</v>
      </c>
      <c r="AM957" s="895"/>
      <c r="AN957" s="896">
        <f t="shared" ref="AN957:BE957" si="3302">SUM(AN415)</f>
        <v>0</v>
      </c>
      <c r="AO957" s="896">
        <f t="shared" si="3302"/>
        <v>0</v>
      </c>
      <c r="AP957" s="896">
        <f t="shared" si="3302"/>
        <v>0</v>
      </c>
      <c r="AQ957" s="896">
        <f t="shared" si="3302"/>
        <v>0</v>
      </c>
      <c r="AR957" s="896">
        <f t="shared" si="3302"/>
        <v>0</v>
      </c>
      <c r="AS957" s="896">
        <f t="shared" si="3302"/>
        <v>0</v>
      </c>
      <c r="AT957" s="896">
        <f t="shared" si="3302"/>
        <v>0</v>
      </c>
      <c r="AU957" s="896">
        <f t="shared" si="3302"/>
        <v>0</v>
      </c>
      <c r="AV957" s="896">
        <f t="shared" si="3302"/>
        <v>0</v>
      </c>
      <c r="AW957" s="896">
        <f t="shared" si="3302"/>
        <v>0</v>
      </c>
      <c r="AX957" s="896">
        <f t="shared" si="3302"/>
        <v>0</v>
      </c>
      <c r="AY957" s="896">
        <f t="shared" si="3302"/>
        <v>0</v>
      </c>
      <c r="AZ957" s="896">
        <f t="shared" si="3302"/>
        <v>0</v>
      </c>
      <c r="BA957" s="896">
        <f t="shared" si="3302"/>
        <v>0</v>
      </c>
      <c r="BB957" s="896">
        <f t="shared" si="3302"/>
        <v>0</v>
      </c>
      <c r="BC957" s="896">
        <f t="shared" si="3302"/>
        <v>0</v>
      </c>
      <c r="BD957" s="896">
        <f t="shared" si="3302"/>
        <v>0</v>
      </c>
      <c r="BE957" s="896">
        <f t="shared" si="3302"/>
        <v>0</v>
      </c>
      <c r="BF957" s="895"/>
      <c r="BG957" s="896">
        <f t="shared" ref="BG957:BX957" si="3303">SUM(BG415)</f>
        <v>0</v>
      </c>
      <c r="BH957" s="896">
        <f t="shared" si="3303"/>
        <v>0</v>
      </c>
      <c r="BI957" s="896">
        <f t="shared" si="3303"/>
        <v>0</v>
      </c>
      <c r="BJ957" s="896">
        <f t="shared" si="3303"/>
        <v>0</v>
      </c>
      <c r="BK957" s="896">
        <f t="shared" si="3303"/>
        <v>0</v>
      </c>
      <c r="BL957" s="896">
        <f t="shared" si="3303"/>
        <v>0</v>
      </c>
      <c r="BM957" s="896">
        <f t="shared" si="3303"/>
        <v>0</v>
      </c>
      <c r="BN957" s="896">
        <f t="shared" si="3303"/>
        <v>0</v>
      </c>
      <c r="BO957" s="896">
        <f t="shared" si="3303"/>
        <v>0</v>
      </c>
      <c r="BP957" s="896">
        <f t="shared" si="3303"/>
        <v>0</v>
      </c>
      <c r="BQ957" s="896">
        <f t="shared" si="3303"/>
        <v>0</v>
      </c>
      <c r="BR957" s="896">
        <f t="shared" si="3303"/>
        <v>0</v>
      </c>
      <c r="BS957" s="896">
        <f t="shared" si="3303"/>
        <v>0</v>
      </c>
      <c r="BT957" s="896">
        <f t="shared" si="3303"/>
        <v>0</v>
      </c>
      <c r="BU957" s="896">
        <f t="shared" si="3303"/>
        <v>0</v>
      </c>
      <c r="BV957" s="896">
        <f t="shared" si="3303"/>
        <v>0</v>
      </c>
      <c r="BW957" s="896">
        <f t="shared" si="3303"/>
        <v>0</v>
      </c>
      <c r="BX957" s="896">
        <f t="shared" si="3303"/>
        <v>0</v>
      </c>
      <c r="BY957" s="895"/>
      <c r="BZ957" s="896">
        <f>SUM(BZ415)</f>
        <v>0</v>
      </c>
      <c r="CA957" s="896">
        <f>SUM(CA415)</f>
        <v>0</v>
      </c>
      <c r="CB957" s="896">
        <f>SUM(CB415)</f>
        <v>0</v>
      </c>
      <c r="CC957" s="896">
        <f>SUM(CC415)</f>
        <v>0</v>
      </c>
      <c r="CD957" s="698">
        <f t="shared" si="3156"/>
        <v>0</v>
      </c>
      <c r="CE957" s="698">
        <f t="shared" si="3157"/>
        <v>0</v>
      </c>
      <c r="CF957" s="698">
        <f t="shared" si="3158"/>
        <v>0</v>
      </c>
      <c r="CG957" s="698">
        <f t="shared" si="3159"/>
        <v>0</v>
      </c>
      <c r="CH957" s="1371">
        <f t="shared" si="3160"/>
        <v>0</v>
      </c>
      <c r="CI957" s="1372">
        <f t="shared" si="3161"/>
        <v>0</v>
      </c>
      <c r="CJ957" s="1373">
        <f t="shared" si="3162"/>
        <v>0</v>
      </c>
      <c r="CK957" s="1373">
        <f t="shared" si="3163"/>
        <v>0</v>
      </c>
      <c r="CL957" s="1373">
        <f t="shared" si="3164"/>
        <v>0</v>
      </c>
      <c r="CM957" s="1373">
        <f t="shared" si="3165"/>
        <v>0</v>
      </c>
      <c r="CN957" s="1373">
        <f t="shared" si="3166"/>
        <v>0</v>
      </c>
      <c r="CO957" s="1374">
        <f t="shared" si="3167"/>
        <v>0</v>
      </c>
      <c r="CP957" s="1374">
        <f t="shared" si="3168"/>
        <v>0</v>
      </c>
      <c r="CQ957" s="1374">
        <f t="shared" si="3169"/>
        <v>0</v>
      </c>
      <c r="CR957" s="1374">
        <f t="shared" si="3170"/>
        <v>0</v>
      </c>
      <c r="CS957" s="1373">
        <f t="shared" si="3171"/>
        <v>0</v>
      </c>
      <c r="CT957" s="1373">
        <f t="shared" si="3172"/>
        <v>0</v>
      </c>
      <c r="CU957" s="1373">
        <f t="shared" si="3173"/>
        <v>0</v>
      </c>
      <c r="CV957" s="1373">
        <f t="shared" si="3174"/>
        <v>0</v>
      </c>
      <c r="CW957" s="1373">
        <f t="shared" si="3175"/>
        <v>0</v>
      </c>
      <c r="CX957" s="1372">
        <f t="shared" si="3176"/>
        <v>0</v>
      </c>
      <c r="CY957" s="1375">
        <f t="shared" si="3177"/>
        <v>0</v>
      </c>
      <c r="CZ957" s="532">
        <f t="shared" si="3178"/>
        <v>0</v>
      </c>
      <c r="DA957" s="533">
        <f t="shared" si="3179"/>
        <v>0</v>
      </c>
      <c r="DB957" s="534">
        <f t="shared" si="3180"/>
        <v>0</v>
      </c>
      <c r="DC957" s="534">
        <f t="shared" si="3181"/>
        <v>0</v>
      </c>
      <c r="DD957" s="534">
        <f t="shared" si="3182"/>
        <v>0</v>
      </c>
      <c r="DE957" s="534">
        <f t="shared" si="3183"/>
        <v>0</v>
      </c>
      <c r="DF957" s="534">
        <f t="shared" si="3184"/>
        <v>0</v>
      </c>
      <c r="DG957" s="535">
        <f t="shared" si="3185"/>
        <v>0</v>
      </c>
      <c r="DH957" s="535">
        <f t="shared" si="3186"/>
        <v>0</v>
      </c>
      <c r="DI957" s="535">
        <f t="shared" si="3187"/>
        <v>0</v>
      </c>
      <c r="DJ957" s="535">
        <f t="shared" si="3188"/>
        <v>0</v>
      </c>
      <c r="DK957" s="534">
        <f t="shared" si="3189"/>
        <v>0</v>
      </c>
      <c r="DL957" s="534">
        <f t="shared" si="3190"/>
        <v>0</v>
      </c>
      <c r="DM957" s="534">
        <f t="shared" si="3191"/>
        <v>0</v>
      </c>
      <c r="DN957" s="534">
        <f t="shared" si="3192"/>
        <v>0</v>
      </c>
      <c r="DO957" s="534">
        <f t="shared" si="3193"/>
        <v>0</v>
      </c>
      <c r="DP957" s="533">
        <f t="shared" si="3194"/>
        <v>0</v>
      </c>
      <c r="DQ957" s="532">
        <f t="shared" si="3195"/>
        <v>0</v>
      </c>
      <c r="DR957" s="753">
        <f t="shared" si="3196"/>
        <v>18</v>
      </c>
      <c r="DS957" s="111">
        <f t="shared" si="3197"/>
        <v>18</v>
      </c>
      <c r="DT957" s="111">
        <f t="shared" si="3198"/>
        <v>18</v>
      </c>
      <c r="DU957" s="111">
        <f t="shared" si="3199"/>
        <v>18</v>
      </c>
      <c r="DV957" s="602"/>
      <c r="DW957" s="719"/>
      <c r="DX957" s="719"/>
      <c r="DY957" s="719"/>
      <c r="DZ957" s="719"/>
      <c r="EA957" s="719"/>
      <c r="EB957" s="719"/>
      <c r="EC957" s="719"/>
      <c r="ED957" s="917"/>
      <c r="EE957" s="603"/>
    </row>
    <row r="958" spans="1:135" s="604" customFormat="1" ht="15.75" customHeight="1">
      <c r="A958" s="718" t="str">
        <f>A416</f>
        <v>Trees: quantity sold</v>
      </c>
      <c r="B958" s="896">
        <f t="shared" ref="B958:S958" si="3304">SUM(B418)</f>
        <v>0</v>
      </c>
      <c r="C958" s="896">
        <f t="shared" si="3304"/>
        <v>0</v>
      </c>
      <c r="D958" s="896">
        <f t="shared" si="3304"/>
        <v>0</v>
      </c>
      <c r="E958" s="896">
        <f t="shared" si="3304"/>
        <v>0</v>
      </c>
      <c r="F958" s="896">
        <f t="shared" si="3304"/>
        <v>0</v>
      </c>
      <c r="G958" s="896">
        <f t="shared" si="3304"/>
        <v>0</v>
      </c>
      <c r="H958" s="896">
        <f t="shared" si="3304"/>
        <v>0</v>
      </c>
      <c r="I958" s="896">
        <f t="shared" si="3304"/>
        <v>0</v>
      </c>
      <c r="J958" s="896">
        <f t="shared" si="3304"/>
        <v>0</v>
      </c>
      <c r="K958" s="896">
        <f t="shared" si="3304"/>
        <v>0</v>
      </c>
      <c r="L958" s="896">
        <f t="shared" si="3304"/>
        <v>0</v>
      </c>
      <c r="M958" s="896">
        <f t="shared" si="3304"/>
        <v>0</v>
      </c>
      <c r="N958" s="896">
        <f t="shared" si="3304"/>
        <v>0</v>
      </c>
      <c r="O958" s="896">
        <f t="shared" si="3304"/>
        <v>0</v>
      </c>
      <c r="P958" s="896">
        <f t="shared" si="3304"/>
        <v>0</v>
      </c>
      <c r="Q958" s="896">
        <f t="shared" si="3304"/>
        <v>0</v>
      </c>
      <c r="R958" s="896">
        <f t="shared" si="3304"/>
        <v>0</v>
      </c>
      <c r="S958" s="896">
        <f t="shared" si="3304"/>
        <v>0</v>
      </c>
      <c r="T958" s="895"/>
      <c r="U958" s="896">
        <f t="shared" ref="U958:AL958" si="3305">SUM(U418)</f>
        <v>0</v>
      </c>
      <c r="V958" s="896">
        <f t="shared" si="3305"/>
        <v>0</v>
      </c>
      <c r="W958" s="896">
        <f t="shared" si="3305"/>
        <v>0</v>
      </c>
      <c r="X958" s="896">
        <f t="shared" si="3305"/>
        <v>0</v>
      </c>
      <c r="Y958" s="896">
        <f t="shared" si="3305"/>
        <v>0</v>
      </c>
      <c r="Z958" s="896">
        <f t="shared" si="3305"/>
        <v>0</v>
      </c>
      <c r="AA958" s="896">
        <f t="shared" si="3305"/>
        <v>0</v>
      </c>
      <c r="AB958" s="896">
        <f t="shared" si="3305"/>
        <v>0</v>
      </c>
      <c r="AC958" s="896">
        <f t="shared" si="3305"/>
        <v>0</v>
      </c>
      <c r="AD958" s="896">
        <f t="shared" si="3305"/>
        <v>0</v>
      </c>
      <c r="AE958" s="896">
        <f t="shared" si="3305"/>
        <v>0</v>
      </c>
      <c r="AF958" s="896">
        <f t="shared" si="3305"/>
        <v>0</v>
      </c>
      <c r="AG958" s="896">
        <f t="shared" si="3305"/>
        <v>0</v>
      </c>
      <c r="AH958" s="896">
        <f t="shared" si="3305"/>
        <v>0</v>
      </c>
      <c r="AI958" s="896">
        <f t="shared" si="3305"/>
        <v>0</v>
      </c>
      <c r="AJ958" s="896">
        <f t="shared" si="3305"/>
        <v>0</v>
      </c>
      <c r="AK958" s="896">
        <f t="shared" si="3305"/>
        <v>0</v>
      </c>
      <c r="AL958" s="896">
        <f t="shared" si="3305"/>
        <v>0</v>
      </c>
      <c r="AM958" s="895"/>
      <c r="AN958" s="896">
        <f t="shared" ref="AN958:BE958" si="3306">SUM(AN418)</f>
        <v>0</v>
      </c>
      <c r="AO958" s="896">
        <f t="shared" si="3306"/>
        <v>0</v>
      </c>
      <c r="AP958" s="896">
        <f t="shared" si="3306"/>
        <v>0</v>
      </c>
      <c r="AQ958" s="896">
        <f t="shared" si="3306"/>
        <v>0</v>
      </c>
      <c r="AR958" s="896">
        <f t="shared" si="3306"/>
        <v>0</v>
      </c>
      <c r="AS958" s="896">
        <f t="shared" si="3306"/>
        <v>0</v>
      </c>
      <c r="AT958" s="896">
        <f t="shared" si="3306"/>
        <v>0</v>
      </c>
      <c r="AU958" s="896">
        <f t="shared" si="3306"/>
        <v>0</v>
      </c>
      <c r="AV958" s="896">
        <f t="shared" si="3306"/>
        <v>0</v>
      </c>
      <c r="AW958" s="896">
        <f t="shared" si="3306"/>
        <v>0</v>
      </c>
      <c r="AX958" s="896">
        <f t="shared" si="3306"/>
        <v>0</v>
      </c>
      <c r="AY958" s="896">
        <f t="shared" si="3306"/>
        <v>0</v>
      </c>
      <c r="AZ958" s="896">
        <f t="shared" si="3306"/>
        <v>0</v>
      </c>
      <c r="BA958" s="896">
        <f t="shared" si="3306"/>
        <v>0</v>
      </c>
      <c r="BB958" s="896">
        <f t="shared" si="3306"/>
        <v>0</v>
      </c>
      <c r="BC958" s="896">
        <f t="shared" si="3306"/>
        <v>0</v>
      </c>
      <c r="BD958" s="896">
        <f t="shared" si="3306"/>
        <v>0</v>
      </c>
      <c r="BE958" s="896">
        <f t="shared" si="3306"/>
        <v>0</v>
      </c>
      <c r="BF958" s="895"/>
      <c r="BG958" s="896">
        <f t="shared" ref="BG958:BX958" si="3307">SUM(BG418)</f>
        <v>0</v>
      </c>
      <c r="BH958" s="896">
        <f t="shared" si="3307"/>
        <v>0</v>
      </c>
      <c r="BI958" s="896">
        <f t="shared" si="3307"/>
        <v>0</v>
      </c>
      <c r="BJ958" s="896">
        <f t="shared" si="3307"/>
        <v>0</v>
      </c>
      <c r="BK958" s="896">
        <f t="shared" si="3307"/>
        <v>0</v>
      </c>
      <c r="BL958" s="896">
        <f t="shared" si="3307"/>
        <v>0</v>
      </c>
      <c r="BM958" s="896">
        <f t="shared" si="3307"/>
        <v>0</v>
      </c>
      <c r="BN958" s="896">
        <f t="shared" si="3307"/>
        <v>0</v>
      </c>
      <c r="BO958" s="896">
        <f t="shared" si="3307"/>
        <v>0</v>
      </c>
      <c r="BP958" s="896">
        <f t="shared" si="3307"/>
        <v>0</v>
      </c>
      <c r="BQ958" s="896">
        <f t="shared" si="3307"/>
        <v>0</v>
      </c>
      <c r="BR958" s="896">
        <f t="shared" si="3307"/>
        <v>0</v>
      </c>
      <c r="BS958" s="896">
        <f t="shared" si="3307"/>
        <v>0</v>
      </c>
      <c r="BT958" s="896">
        <f t="shared" si="3307"/>
        <v>0</v>
      </c>
      <c r="BU958" s="896">
        <f t="shared" si="3307"/>
        <v>0</v>
      </c>
      <c r="BV958" s="896">
        <f t="shared" si="3307"/>
        <v>0</v>
      </c>
      <c r="BW958" s="896">
        <f t="shared" si="3307"/>
        <v>0</v>
      </c>
      <c r="BX958" s="896">
        <f t="shared" si="3307"/>
        <v>0</v>
      </c>
      <c r="BY958" s="895"/>
      <c r="BZ958" s="896">
        <f>SUM(BZ418)</f>
        <v>0</v>
      </c>
      <c r="CA958" s="896">
        <f>SUM(CA418)</f>
        <v>0</v>
      </c>
      <c r="CB958" s="896">
        <f>SUM(CB418)</f>
        <v>0</v>
      </c>
      <c r="CC958" s="896">
        <f>SUM(CC418)</f>
        <v>0</v>
      </c>
      <c r="CD958" s="698">
        <f t="shared" si="3156"/>
        <v>0</v>
      </c>
      <c r="CE958" s="698">
        <f t="shared" si="3157"/>
        <v>0</v>
      </c>
      <c r="CF958" s="698">
        <f t="shared" si="3158"/>
        <v>0</v>
      </c>
      <c r="CG958" s="698">
        <f t="shared" si="3159"/>
        <v>0</v>
      </c>
      <c r="CH958" s="1371">
        <f t="shared" si="3160"/>
        <v>0</v>
      </c>
      <c r="CI958" s="1372">
        <f t="shared" si="3161"/>
        <v>0</v>
      </c>
      <c r="CJ958" s="1373">
        <f t="shared" si="3162"/>
        <v>0</v>
      </c>
      <c r="CK958" s="1373">
        <f t="shared" si="3163"/>
        <v>0</v>
      </c>
      <c r="CL958" s="1373">
        <f t="shared" si="3164"/>
        <v>0</v>
      </c>
      <c r="CM958" s="1373">
        <f t="shared" si="3165"/>
        <v>0</v>
      </c>
      <c r="CN958" s="1373">
        <f t="shared" si="3166"/>
        <v>0</v>
      </c>
      <c r="CO958" s="1374">
        <f t="shared" si="3167"/>
        <v>0</v>
      </c>
      <c r="CP958" s="1374">
        <f t="shared" si="3168"/>
        <v>0</v>
      </c>
      <c r="CQ958" s="1374">
        <f t="shared" si="3169"/>
        <v>0</v>
      </c>
      <c r="CR958" s="1374">
        <f t="shared" si="3170"/>
        <v>0</v>
      </c>
      <c r="CS958" s="1373">
        <f t="shared" si="3171"/>
        <v>0</v>
      </c>
      <c r="CT958" s="1373">
        <f t="shared" si="3172"/>
        <v>0</v>
      </c>
      <c r="CU958" s="1373">
        <f t="shared" si="3173"/>
        <v>0</v>
      </c>
      <c r="CV958" s="1373">
        <f t="shared" si="3174"/>
        <v>0</v>
      </c>
      <c r="CW958" s="1373">
        <f t="shared" si="3175"/>
        <v>0</v>
      </c>
      <c r="CX958" s="1372">
        <f t="shared" si="3176"/>
        <v>0</v>
      </c>
      <c r="CY958" s="1375">
        <f t="shared" si="3177"/>
        <v>0</v>
      </c>
      <c r="CZ958" s="532">
        <f t="shared" si="3178"/>
        <v>0</v>
      </c>
      <c r="DA958" s="533">
        <f t="shared" si="3179"/>
        <v>0</v>
      </c>
      <c r="DB958" s="534">
        <f t="shared" si="3180"/>
        <v>0</v>
      </c>
      <c r="DC958" s="534">
        <f t="shared" si="3181"/>
        <v>0</v>
      </c>
      <c r="DD958" s="534">
        <f t="shared" si="3182"/>
        <v>0</v>
      </c>
      <c r="DE958" s="534">
        <f t="shared" si="3183"/>
        <v>0</v>
      </c>
      <c r="DF958" s="534">
        <f t="shared" si="3184"/>
        <v>0</v>
      </c>
      <c r="DG958" s="535">
        <f t="shared" si="3185"/>
        <v>0</v>
      </c>
      <c r="DH958" s="535">
        <f t="shared" si="3186"/>
        <v>0</v>
      </c>
      <c r="DI958" s="535">
        <f t="shared" si="3187"/>
        <v>0</v>
      </c>
      <c r="DJ958" s="535">
        <f t="shared" si="3188"/>
        <v>0</v>
      </c>
      <c r="DK958" s="534">
        <f t="shared" si="3189"/>
        <v>0</v>
      </c>
      <c r="DL958" s="534">
        <f t="shared" si="3190"/>
        <v>0</v>
      </c>
      <c r="DM958" s="534">
        <f t="shared" si="3191"/>
        <v>0</v>
      </c>
      <c r="DN958" s="534">
        <f t="shared" si="3192"/>
        <v>0</v>
      </c>
      <c r="DO958" s="534">
        <f t="shared" si="3193"/>
        <v>0</v>
      </c>
      <c r="DP958" s="533">
        <f t="shared" si="3194"/>
        <v>0</v>
      </c>
      <c r="DQ958" s="532">
        <f t="shared" si="3195"/>
        <v>0</v>
      </c>
      <c r="DR958" s="753">
        <f t="shared" si="3196"/>
        <v>18</v>
      </c>
      <c r="DS958" s="111">
        <f t="shared" si="3197"/>
        <v>18</v>
      </c>
      <c r="DT958" s="111">
        <f t="shared" si="3198"/>
        <v>18</v>
      </c>
      <c r="DU958" s="111">
        <f t="shared" si="3199"/>
        <v>18</v>
      </c>
      <c r="DV958" s="602"/>
      <c r="DW958" s="719"/>
      <c r="DX958" s="719"/>
      <c r="DY958" s="719"/>
      <c r="DZ958" s="719"/>
      <c r="EA958" s="719"/>
      <c r="EB958" s="719"/>
      <c r="EC958" s="719"/>
      <c r="ED958" s="917"/>
      <c r="EE958" s="603"/>
    </row>
    <row r="959" spans="1:135" s="604" customFormat="1" ht="15.75" customHeight="1">
      <c r="A959" s="718" t="str">
        <f>A419</f>
        <v>Other cash crop: green pepper</v>
      </c>
      <c r="B959" s="896">
        <f t="shared" ref="B959:S959" si="3308">SUM(B422)</f>
        <v>0</v>
      </c>
      <c r="C959" s="896">
        <f t="shared" si="3308"/>
        <v>0</v>
      </c>
      <c r="D959" s="896">
        <f t="shared" si="3308"/>
        <v>0</v>
      </c>
      <c r="E959" s="896">
        <f t="shared" si="3308"/>
        <v>0</v>
      </c>
      <c r="F959" s="896">
        <f t="shared" si="3308"/>
        <v>0</v>
      </c>
      <c r="G959" s="896">
        <f t="shared" si="3308"/>
        <v>0</v>
      </c>
      <c r="H959" s="896">
        <f t="shared" si="3308"/>
        <v>0</v>
      </c>
      <c r="I959" s="896">
        <f t="shared" si="3308"/>
        <v>0</v>
      </c>
      <c r="J959" s="896">
        <f t="shared" si="3308"/>
        <v>0</v>
      </c>
      <c r="K959" s="896">
        <f t="shared" si="3308"/>
        <v>0</v>
      </c>
      <c r="L959" s="896">
        <f t="shared" si="3308"/>
        <v>0</v>
      </c>
      <c r="M959" s="896">
        <f t="shared" si="3308"/>
        <v>0</v>
      </c>
      <c r="N959" s="896">
        <f t="shared" si="3308"/>
        <v>0</v>
      </c>
      <c r="O959" s="896">
        <f t="shared" si="3308"/>
        <v>0</v>
      </c>
      <c r="P959" s="896">
        <f t="shared" si="3308"/>
        <v>0</v>
      </c>
      <c r="Q959" s="896">
        <f t="shared" si="3308"/>
        <v>0</v>
      </c>
      <c r="R959" s="896">
        <f t="shared" si="3308"/>
        <v>0</v>
      </c>
      <c r="S959" s="896">
        <f t="shared" si="3308"/>
        <v>0</v>
      </c>
      <c r="T959" s="895"/>
      <c r="U959" s="896">
        <f t="shared" ref="U959:AL959" si="3309">SUM(U422)</f>
        <v>0</v>
      </c>
      <c r="V959" s="896">
        <f t="shared" si="3309"/>
        <v>0</v>
      </c>
      <c r="W959" s="896">
        <f t="shared" si="3309"/>
        <v>0</v>
      </c>
      <c r="X959" s="896">
        <f t="shared" si="3309"/>
        <v>0</v>
      </c>
      <c r="Y959" s="896">
        <f t="shared" si="3309"/>
        <v>0</v>
      </c>
      <c r="Z959" s="896">
        <f t="shared" si="3309"/>
        <v>0</v>
      </c>
      <c r="AA959" s="896">
        <f t="shared" si="3309"/>
        <v>0</v>
      </c>
      <c r="AB959" s="896">
        <f t="shared" si="3309"/>
        <v>0</v>
      </c>
      <c r="AC959" s="896">
        <f t="shared" si="3309"/>
        <v>0</v>
      </c>
      <c r="AD959" s="896">
        <f t="shared" si="3309"/>
        <v>0</v>
      </c>
      <c r="AE959" s="896">
        <f t="shared" si="3309"/>
        <v>0</v>
      </c>
      <c r="AF959" s="896">
        <f t="shared" si="3309"/>
        <v>0</v>
      </c>
      <c r="AG959" s="896">
        <f t="shared" si="3309"/>
        <v>0</v>
      </c>
      <c r="AH959" s="896">
        <f t="shared" si="3309"/>
        <v>0</v>
      </c>
      <c r="AI959" s="896">
        <f t="shared" si="3309"/>
        <v>0</v>
      </c>
      <c r="AJ959" s="896">
        <f t="shared" si="3309"/>
        <v>0</v>
      </c>
      <c r="AK959" s="896">
        <f t="shared" si="3309"/>
        <v>0</v>
      </c>
      <c r="AL959" s="896">
        <f t="shared" si="3309"/>
        <v>0</v>
      </c>
      <c r="AM959" s="895"/>
      <c r="AN959" s="896">
        <f t="shared" ref="AN959:BE959" si="3310">SUM(AN422)</f>
        <v>0</v>
      </c>
      <c r="AO959" s="896">
        <f t="shared" si="3310"/>
        <v>0</v>
      </c>
      <c r="AP959" s="896">
        <f t="shared" si="3310"/>
        <v>0</v>
      </c>
      <c r="AQ959" s="896">
        <f t="shared" si="3310"/>
        <v>0</v>
      </c>
      <c r="AR959" s="896">
        <f t="shared" si="3310"/>
        <v>0</v>
      </c>
      <c r="AS959" s="896">
        <f t="shared" si="3310"/>
        <v>0</v>
      </c>
      <c r="AT959" s="896">
        <f t="shared" si="3310"/>
        <v>0</v>
      </c>
      <c r="AU959" s="896">
        <f t="shared" si="3310"/>
        <v>0</v>
      </c>
      <c r="AV959" s="896">
        <f t="shared" si="3310"/>
        <v>0</v>
      </c>
      <c r="AW959" s="896">
        <f t="shared" si="3310"/>
        <v>0</v>
      </c>
      <c r="AX959" s="896">
        <f t="shared" si="3310"/>
        <v>0</v>
      </c>
      <c r="AY959" s="896">
        <f t="shared" si="3310"/>
        <v>0</v>
      </c>
      <c r="AZ959" s="896">
        <f t="shared" si="3310"/>
        <v>0</v>
      </c>
      <c r="BA959" s="896">
        <f t="shared" si="3310"/>
        <v>0</v>
      </c>
      <c r="BB959" s="896">
        <f t="shared" si="3310"/>
        <v>0</v>
      </c>
      <c r="BC959" s="896">
        <f t="shared" si="3310"/>
        <v>0</v>
      </c>
      <c r="BD959" s="896">
        <f t="shared" si="3310"/>
        <v>0</v>
      </c>
      <c r="BE959" s="896">
        <f t="shared" si="3310"/>
        <v>0</v>
      </c>
      <c r="BF959" s="895"/>
      <c r="BG959" s="896">
        <f t="shared" ref="BG959:BX959" si="3311">SUM(BG422)</f>
        <v>0</v>
      </c>
      <c r="BH959" s="896">
        <f t="shared" si="3311"/>
        <v>0</v>
      </c>
      <c r="BI959" s="896">
        <f t="shared" si="3311"/>
        <v>0</v>
      </c>
      <c r="BJ959" s="896">
        <f t="shared" si="3311"/>
        <v>0</v>
      </c>
      <c r="BK959" s="896">
        <f t="shared" si="3311"/>
        <v>0</v>
      </c>
      <c r="BL959" s="896">
        <f t="shared" si="3311"/>
        <v>0</v>
      </c>
      <c r="BM959" s="896">
        <f t="shared" si="3311"/>
        <v>0</v>
      </c>
      <c r="BN959" s="896">
        <f t="shared" si="3311"/>
        <v>0</v>
      </c>
      <c r="BO959" s="896">
        <f t="shared" si="3311"/>
        <v>0</v>
      </c>
      <c r="BP959" s="896">
        <f t="shared" si="3311"/>
        <v>0</v>
      </c>
      <c r="BQ959" s="896">
        <f t="shared" si="3311"/>
        <v>0</v>
      </c>
      <c r="BR959" s="896">
        <f t="shared" si="3311"/>
        <v>0</v>
      </c>
      <c r="BS959" s="896">
        <f t="shared" si="3311"/>
        <v>0</v>
      </c>
      <c r="BT959" s="896">
        <f t="shared" si="3311"/>
        <v>0</v>
      </c>
      <c r="BU959" s="896">
        <f t="shared" si="3311"/>
        <v>0</v>
      </c>
      <c r="BV959" s="896">
        <f t="shared" si="3311"/>
        <v>0</v>
      </c>
      <c r="BW959" s="896">
        <f t="shared" si="3311"/>
        <v>460</v>
      </c>
      <c r="BX959" s="896">
        <f t="shared" si="3311"/>
        <v>0</v>
      </c>
      <c r="BY959" s="895"/>
      <c r="BZ959" s="896">
        <f>SUM(BZ422)</f>
        <v>0</v>
      </c>
      <c r="CA959" s="896">
        <f>SUM(CA422)</f>
        <v>0</v>
      </c>
      <c r="CB959" s="896">
        <f>SUM(CB422)</f>
        <v>0</v>
      </c>
      <c r="CC959" s="896">
        <f>SUM(CC422)</f>
        <v>0</v>
      </c>
      <c r="CD959" s="698">
        <f t="shared" si="3156"/>
        <v>0</v>
      </c>
      <c r="CE959" s="698">
        <f t="shared" si="3157"/>
        <v>0</v>
      </c>
      <c r="CF959" s="698">
        <f t="shared" si="3158"/>
        <v>0</v>
      </c>
      <c r="CG959" s="698">
        <f t="shared" si="3159"/>
        <v>0</v>
      </c>
      <c r="CH959" s="1371">
        <f t="shared" si="3160"/>
        <v>0</v>
      </c>
      <c r="CI959" s="1372">
        <f t="shared" si="3161"/>
        <v>0</v>
      </c>
      <c r="CJ959" s="1373">
        <f t="shared" si="3162"/>
        <v>0</v>
      </c>
      <c r="CK959" s="1373">
        <f t="shared" si="3163"/>
        <v>0</v>
      </c>
      <c r="CL959" s="1373">
        <f t="shared" si="3164"/>
        <v>0</v>
      </c>
      <c r="CM959" s="1373">
        <f t="shared" si="3165"/>
        <v>0</v>
      </c>
      <c r="CN959" s="1373">
        <f t="shared" si="3166"/>
        <v>0</v>
      </c>
      <c r="CO959" s="1374">
        <f t="shared" si="3167"/>
        <v>0</v>
      </c>
      <c r="CP959" s="1374">
        <f t="shared" si="3168"/>
        <v>0</v>
      </c>
      <c r="CQ959" s="1374">
        <f t="shared" si="3169"/>
        <v>0</v>
      </c>
      <c r="CR959" s="1374">
        <f t="shared" si="3170"/>
        <v>0</v>
      </c>
      <c r="CS959" s="1373">
        <f t="shared" si="3171"/>
        <v>0</v>
      </c>
      <c r="CT959" s="1373">
        <f t="shared" si="3172"/>
        <v>0</v>
      </c>
      <c r="CU959" s="1373">
        <f t="shared" si="3173"/>
        <v>0</v>
      </c>
      <c r="CV959" s="1373">
        <f t="shared" si="3174"/>
        <v>0</v>
      </c>
      <c r="CW959" s="1373">
        <f t="shared" si="3175"/>
        <v>0</v>
      </c>
      <c r="CX959" s="1372">
        <f t="shared" si="3176"/>
        <v>0</v>
      </c>
      <c r="CY959" s="1375">
        <f t="shared" si="3177"/>
        <v>0</v>
      </c>
      <c r="CZ959" s="532">
        <f t="shared" si="3178"/>
        <v>0</v>
      </c>
      <c r="DA959" s="533">
        <f t="shared" si="3179"/>
        <v>0</v>
      </c>
      <c r="DB959" s="534">
        <f t="shared" si="3180"/>
        <v>0</v>
      </c>
      <c r="DC959" s="534">
        <f t="shared" si="3181"/>
        <v>0</v>
      </c>
      <c r="DD959" s="534">
        <f t="shared" si="3182"/>
        <v>0</v>
      </c>
      <c r="DE959" s="534">
        <f t="shared" si="3183"/>
        <v>0</v>
      </c>
      <c r="DF959" s="534">
        <f t="shared" si="3184"/>
        <v>0</v>
      </c>
      <c r="DG959" s="535">
        <f t="shared" si="3185"/>
        <v>0</v>
      </c>
      <c r="DH959" s="535">
        <f t="shared" si="3186"/>
        <v>0</v>
      </c>
      <c r="DI959" s="535">
        <f t="shared" si="3187"/>
        <v>0</v>
      </c>
      <c r="DJ959" s="535">
        <f t="shared" si="3188"/>
        <v>0</v>
      </c>
      <c r="DK959" s="534">
        <f t="shared" si="3189"/>
        <v>0</v>
      </c>
      <c r="DL959" s="534">
        <f t="shared" si="3190"/>
        <v>0</v>
      </c>
      <c r="DM959" s="534">
        <f t="shared" si="3191"/>
        <v>0</v>
      </c>
      <c r="DN959" s="534">
        <f t="shared" si="3192"/>
        <v>0</v>
      </c>
      <c r="DO959" s="534">
        <f t="shared" si="3193"/>
        <v>0</v>
      </c>
      <c r="DP959" s="533">
        <f t="shared" si="3194"/>
        <v>0</v>
      </c>
      <c r="DQ959" s="532">
        <f t="shared" si="3195"/>
        <v>0</v>
      </c>
      <c r="DR959" s="753">
        <f t="shared" si="3196"/>
        <v>18</v>
      </c>
      <c r="DS959" s="111">
        <f t="shared" si="3197"/>
        <v>18</v>
      </c>
      <c r="DT959" s="111">
        <f t="shared" si="3198"/>
        <v>18</v>
      </c>
      <c r="DU959" s="111">
        <f t="shared" si="3199"/>
        <v>18</v>
      </c>
      <c r="DV959" s="602"/>
      <c r="DW959" s="719"/>
      <c r="DX959" s="719"/>
      <c r="DY959" s="719"/>
      <c r="DZ959" s="719"/>
      <c r="EA959" s="719"/>
      <c r="EB959" s="719"/>
      <c r="EC959" s="719"/>
      <c r="ED959" s="917"/>
      <c r="EE959" s="603"/>
    </row>
    <row r="960" spans="1:135" s="604" customFormat="1" ht="15.75" customHeight="1">
      <c r="A960" s="718" t="str">
        <f>A423</f>
        <v>Other cash crop: type</v>
      </c>
      <c r="B960" s="896">
        <f t="shared" ref="B960:S960" si="3312">SUM(B426)</f>
        <v>0</v>
      </c>
      <c r="C960" s="896">
        <f t="shared" si="3312"/>
        <v>0</v>
      </c>
      <c r="D960" s="896">
        <f t="shared" si="3312"/>
        <v>0</v>
      </c>
      <c r="E960" s="896">
        <f t="shared" si="3312"/>
        <v>0</v>
      </c>
      <c r="F960" s="896">
        <f t="shared" si="3312"/>
        <v>0</v>
      </c>
      <c r="G960" s="896">
        <f t="shared" si="3312"/>
        <v>0</v>
      </c>
      <c r="H960" s="896">
        <f t="shared" si="3312"/>
        <v>0</v>
      </c>
      <c r="I960" s="896">
        <f t="shared" si="3312"/>
        <v>0</v>
      </c>
      <c r="J960" s="896">
        <f t="shared" si="3312"/>
        <v>0</v>
      </c>
      <c r="K960" s="896">
        <f t="shared" si="3312"/>
        <v>0</v>
      </c>
      <c r="L960" s="896">
        <f t="shared" si="3312"/>
        <v>0</v>
      </c>
      <c r="M960" s="896">
        <f t="shared" si="3312"/>
        <v>0</v>
      </c>
      <c r="N960" s="896">
        <f t="shared" si="3312"/>
        <v>0</v>
      </c>
      <c r="O960" s="896">
        <f t="shared" si="3312"/>
        <v>0</v>
      </c>
      <c r="P960" s="896">
        <f t="shared" si="3312"/>
        <v>0</v>
      </c>
      <c r="Q960" s="896">
        <f t="shared" si="3312"/>
        <v>0</v>
      </c>
      <c r="R960" s="896">
        <f t="shared" si="3312"/>
        <v>0</v>
      </c>
      <c r="S960" s="896">
        <f t="shared" si="3312"/>
        <v>0</v>
      </c>
      <c r="T960" s="895"/>
      <c r="U960" s="896">
        <f t="shared" ref="U960:AL960" si="3313">SUM(U426)</f>
        <v>0</v>
      </c>
      <c r="V960" s="896">
        <f t="shared" si="3313"/>
        <v>0</v>
      </c>
      <c r="W960" s="896">
        <f t="shared" si="3313"/>
        <v>0</v>
      </c>
      <c r="X960" s="896">
        <f t="shared" si="3313"/>
        <v>0</v>
      </c>
      <c r="Y960" s="896">
        <f t="shared" si="3313"/>
        <v>0</v>
      </c>
      <c r="Z960" s="896">
        <f t="shared" si="3313"/>
        <v>0</v>
      </c>
      <c r="AA960" s="896">
        <f t="shared" si="3313"/>
        <v>0</v>
      </c>
      <c r="AB960" s="896">
        <f t="shared" si="3313"/>
        <v>0</v>
      </c>
      <c r="AC960" s="896">
        <f t="shared" si="3313"/>
        <v>0</v>
      </c>
      <c r="AD960" s="896">
        <f t="shared" si="3313"/>
        <v>0</v>
      </c>
      <c r="AE960" s="896">
        <f t="shared" si="3313"/>
        <v>0</v>
      </c>
      <c r="AF960" s="896">
        <f t="shared" si="3313"/>
        <v>0</v>
      </c>
      <c r="AG960" s="896">
        <f t="shared" si="3313"/>
        <v>0</v>
      </c>
      <c r="AH960" s="896">
        <f t="shared" si="3313"/>
        <v>0</v>
      </c>
      <c r="AI960" s="896">
        <f t="shared" si="3313"/>
        <v>0</v>
      </c>
      <c r="AJ960" s="896">
        <f t="shared" si="3313"/>
        <v>0</v>
      </c>
      <c r="AK960" s="896">
        <f t="shared" si="3313"/>
        <v>0</v>
      </c>
      <c r="AL960" s="896">
        <f t="shared" si="3313"/>
        <v>0</v>
      </c>
      <c r="AM960" s="895"/>
      <c r="AN960" s="896">
        <f t="shared" ref="AN960:BE960" si="3314">SUM(AN426)</f>
        <v>0</v>
      </c>
      <c r="AO960" s="896">
        <f t="shared" si="3314"/>
        <v>0</v>
      </c>
      <c r="AP960" s="896">
        <f t="shared" si="3314"/>
        <v>0</v>
      </c>
      <c r="AQ960" s="896">
        <f t="shared" si="3314"/>
        <v>0</v>
      </c>
      <c r="AR960" s="896">
        <f t="shared" si="3314"/>
        <v>0</v>
      </c>
      <c r="AS960" s="896">
        <f t="shared" si="3314"/>
        <v>0</v>
      </c>
      <c r="AT960" s="896">
        <f t="shared" si="3314"/>
        <v>0</v>
      </c>
      <c r="AU960" s="896">
        <f t="shared" si="3314"/>
        <v>0</v>
      </c>
      <c r="AV960" s="896">
        <f t="shared" si="3314"/>
        <v>0</v>
      </c>
      <c r="AW960" s="896">
        <f t="shared" si="3314"/>
        <v>0</v>
      </c>
      <c r="AX960" s="896">
        <f t="shared" si="3314"/>
        <v>0</v>
      </c>
      <c r="AY960" s="896">
        <f t="shared" si="3314"/>
        <v>0</v>
      </c>
      <c r="AZ960" s="896">
        <f t="shared" si="3314"/>
        <v>0</v>
      </c>
      <c r="BA960" s="896">
        <f t="shared" si="3314"/>
        <v>0</v>
      </c>
      <c r="BB960" s="896">
        <f t="shared" si="3314"/>
        <v>0</v>
      </c>
      <c r="BC960" s="896">
        <f t="shared" si="3314"/>
        <v>0</v>
      </c>
      <c r="BD960" s="896">
        <f t="shared" si="3314"/>
        <v>0</v>
      </c>
      <c r="BE960" s="896">
        <f t="shared" si="3314"/>
        <v>0</v>
      </c>
      <c r="BF960" s="895"/>
      <c r="BG960" s="896">
        <f t="shared" ref="BG960:BX960" si="3315">SUM(BG426)</f>
        <v>0</v>
      </c>
      <c r="BH960" s="896">
        <f t="shared" si="3315"/>
        <v>0</v>
      </c>
      <c r="BI960" s="896">
        <f t="shared" si="3315"/>
        <v>0</v>
      </c>
      <c r="BJ960" s="896">
        <f t="shared" si="3315"/>
        <v>0</v>
      </c>
      <c r="BK960" s="896">
        <f t="shared" si="3315"/>
        <v>0</v>
      </c>
      <c r="BL960" s="896">
        <f t="shared" si="3315"/>
        <v>0</v>
      </c>
      <c r="BM960" s="896">
        <f t="shared" si="3315"/>
        <v>0</v>
      </c>
      <c r="BN960" s="896">
        <f t="shared" si="3315"/>
        <v>0</v>
      </c>
      <c r="BO960" s="896">
        <f t="shared" si="3315"/>
        <v>0</v>
      </c>
      <c r="BP960" s="896">
        <f t="shared" si="3315"/>
        <v>0</v>
      </c>
      <c r="BQ960" s="896">
        <f t="shared" si="3315"/>
        <v>0</v>
      </c>
      <c r="BR960" s="896">
        <f t="shared" si="3315"/>
        <v>0</v>
      </c>
      <c r="BS960" s="896">
        <f t="shared" si="3315"/>
        <v>0</v>
      </c>
      <c r="BT960" s="896">
        <f t="shared" si="3315"/>
        <v>0</v>
      </c>
      <c r="BU960" s="896">
        <f t="shared" si="3315"/>
        <v>0</v>
      </c>
      <c r="BV960" s="896">
        <f t="shared" si="3315"/>
        <v>0</v>
      </c>
      <c r="BW960" s="896">
        <f t="shared" si="3315"/>
        <v>0</v>
      </c>
      <c r="BX960" s="896">
        <f t="shared" si="3315"/>
        <v>0</v>
      </c>
      <c r="BY960" s="895"/>
      <c r="BZ960" s="896">
        <f>SUM(BZ426)</f>
        <v>0</v>
      </c>
      <c r="CA960" s="896">
        <f>SUM(CA426)</f>
        <v>0</v>
      </c>
      <c r="CB960" s="896">
        <f>SUM(CB426)</f>
        <v>0</v>
      </c>
      <c r="CC960" s="896">
        <f>SUM(CC426)</f>
        <v>0</v>
      </c>
      <c r="CD960" s="698">
        <f t="shared" si="3156"/>
        <v>0</v>
      </c>
      <c r="CE960" s="698">
        <f t="shared" si="3157"/>
        <v>0</v>
      </c>
      <c r="CF960" s="698">
        <f t="shared" si="3158"/>
        <v>0</v>
      </c>
      <c r="CG960" s="698">
        <f t="shared" si="3159"/>
        <v>0</v>
      </c>
      <c r="CH960" s="1371">
        <f t="shared" si="3160"/>
        <v>0</v>
      </c>
      <c r="CI960" s="1372">
        <f t="shared" si="3161"/>
        <v>0</v>
      </c>
      <c r="CJ960" s="1373">
        <f t="shared" si="3162"/>
        <v>0</v>
      </c>
      <c r="CK960" s="1373">
        <f t="shared" si="3163"/>
        <v>0</v>
      </c>
      <c r="CL960" s="1373">
        <f t="shared" si="3164"/>
        <v>0</v>
      </c>
      <c r="CM960" s="1373">
        <f t="shared" si="3165"/>
        <v>0</v>
      </c>
      <c r="CN960" s="1373">
        <f t="shared" si="3166"/>
        <v>0</v>
      </c>
      <c r="CO960" s="1374">
        <f t="shared" si="3167"/>
        <v>0</v>
      </c>
      <c r="CP960" s="1374">
        <f t="shared" si="3168"/>
        <v>0</v>
      </c>
      <c r="CQ960" s="1374">
        <f t="shared" si="3169"/>
        <v>0</v>
      </c>
      <c r="CR960" s="1374">
        <f t="shared" si="3170"/>
        <v>0</v>
      </c>
      <c r="CS960" s="1373">
        <f t="shared" si="3171"/>
        <v>0</v>
      </c>
      <c r="CT960" s="1373">
        <f t="shared" si="3172"/>
        <v>0</v>
      </c>
      <c r="CU960" s="1373">
        <f t="shared" si="3173"/>
        <v>0</v>
      </c>
      <c r="CV960" s="1373">
        <f t="shared" si="3174"/>
        <v>0</v>
      </c>
      <c r="CW960" s="1373">
        <f t="shared" si="3175"/>
        <v>0</v>
      </c>
      <c r="CX960" s="1372">
        <f t="shared" si="3176"/>
        <v>0</v>
      </c>
      <c r="CY960" s="1375">
        <f t="shared" si="3177"/>
        <v>0</v>
      </c>
      <c r="CZ960" s="532">
        <f t="shared" si="3178"/>
        <v>0</v>
      </c>
      <c r="DA960" s="533">
        <f t="shared" si="3179"/>
        <v>0</v>
      </c>
      <c r="DB960" s="534">
        <f t="shared" si="3180"/>
        <v>0</v>
      </c>
      <c r="DC960" s="534">
        <f t="shared" si="3181"/>
        <v>0</v>
      </c>
      <c r="DD960" s="534">
        <f t="shared" si="3182"/>
        <v>0</v>
      </c>
      <c r="DE960" s="534">
        <f t="shared" si="3183"/>
        <v>0</v>
      </c>
      <c r="DF960" s="534">
        <f t="shared" si="3184"/>
        <v>0</v>
      </c>
      <c r="DG960" s="535">
        <f t="shared" si="3185"/>
        <v>0</v>
      </c>
      <c r="DH960" s="535">
        <f t="shared" si="3186"/>
        <v>0</v>
      </c>
      <c r="DI960" s="535">
        <f t="shared" si="3187"/>
        <v>0</v>
      </c>
      <c r="DJ960" s="535">
        <f t="shared" si="3188"/>
        <v>0</v>
      </c>
      <c r="DK960" s="534">
        <f t="shared" si="3189"/>
        <v>0</v>
      </c>
      <c r="DL960" s="534">
        <f t="shared" si="3190"/>
        <v>0</v>
      </c>
      <c r="DM960" s="534">
        <f t="shared" si="3191"/>
        <v>0</v>
      </c>
      <c r="DN960" s="534">
        <f t="shared" si="3192"/>
        <v>0</v>
      </c>
      <c r="DO960" s="534">
        <f t="shared" si="3193"/>
        <v>0</v>
      </c>
      <c r="DP960" s="533">
        <f t="shared" si="3194"/>
        <v>0</v>
      </c>
      <c r="DQ960" s="532">
        <f t="shared" si="3195"/>
        <v>0</v>
      </c>
      <c r="DR960" s="753">
        <f t="shared" si="3196"/>
        <v>18</v>
      </c>
      <c r="DS960" s="111">
        <f t="shared" si="3197"/>
        <v>18</v>
      </c>
      <c r="DT960" s="111">
        <f t="shared" si="3198"/>
        <v>18</v>
      </c>
      <c r="DU960" s="111">
        <f t="shared" si="3199"/>
        <v>18</v>
      </c>
      <c r="DV960" s="602"/>
      <c r="DW960" s="719"/>
      <c r="DX960" s="719"/>
      <c r="DY960" s="719"/>
      <c r="DZ960" s="719"/>
      <c r="EA960" s="719"/>
      <c r="EB960" s="719"/>
      <c r="EC960" s="719"/>
      <c r="ED960" s="917"/>
      <c r="EE960" s="603"/>
    </row>
    <row r="961" spans="1:135" s="604" customFormat="1" ht="15.75" customHeight="1">
      <c r="A961" s="904" t="s">
        <v>511</v>
      </c>
      <c r="B961" s="895"/>
      <c r="C961" s="895"/>
      <c r="D961" s="895"/>
      <c r="E961" s="895"/>
      <c r="F961" s="895"/>
      <c r="G961" s="895"/>
      <c r="H961" s="895"/>
      <c r="I961" s="895"/>
      <c r="J961" s="895"/>
      <c r="K961" s="895"/>
      <c r="L961" s="895"/>
      <c r="M961" s="895"/>
      <c r="N961" s="895"/>
      <c r="O961" s="895"/>
      <c r="P961" s="895"/>
      <c r="Q961" s="895"/>
      <c r="R961" s="895"/>
      <c r="S961" s="895"/>
      <c r="T961" s="895"/>
      <c r="U961" s="895"/>
      <c r="V961" s="895"/>
      <c r="W961" s="895"/>
      <c r="X961" s="895"/>
      <c r="Y961" s="895"/>
      <c r="Z961" s="895"/>
      <c r="AA961" s="895"/>
      <c r="AB961" s="895"/>
      <c r="AC961" s="895"/>
      <c r="AD961" s="895"/>
      <c r="AE961" s="895"/>
      <c r="AF961" s="895"/>
      <c r="AG961" s="895"/>
      <c r="AH961" s="895"/>
      <c r="AI961" s="895"/>
      <c r="AJ961" s="895"/>
      <c r="AK961" s="895"/>
      <c r="AL961" s="895"/>
      <c r="AM961" s="895"/>
      <c r="AN961" s="895"/>
      <c r="AO961" s="895"/>
      <c r="AP961" s="895"/>
      <c r="AQ961" s="895"/>
      <c r="AR961" s="895"/>
      <c r="AS961" s="895"/>
      <c r="AT961" s="895"/>
      <c r="AU961" s="895"/>
      <c r="AV961" s="895"/>
      <c r="AW961" s="895"/>
      <c r="AX961" s="895"/>
      <c r="AY961" s="895"/>
      <c r="AZ961" s="895"/>
      <c r="BA961" s="895"/>
      <c r="BB961" s="895"/>
      <c r="BC961" s="895"/>
      <c r="BD961" s="895"/>
      <c r="BE961" s="895"/>
      <c r="BF961" s="895"/>
      <c r="BG961" s="895"/>
      <c r="BH961" s="895"/>
      <c r="BI961" s="895"/>
      <c r="BJ961" s="895"/>
      <c r="BK961" s="895"/>
      <c r="BL961" s="895"/>
      <c r="BM961" s="895"/>
      <c r="BN961" s="895"/>
      <c r="BO961" s="895"/>
      <c r="BP961" s="895"/>
      <c r="BQ961" s="895"/>
      <c r="BR961" s="895"/>
      <c r="BS961" s="895"/>
      <c r="BT961" s="895"/>
      <c r="BU961" s="895"/>
      <c r="BV961" s="895"/>
      <c r="BW961" s="895"/>
      <c r="BX961" s="895"/>
      <c r="BY961" s="895"/>
      <c r="BZ961" s="895"/>
      <c r="CA961" s="895"/>
      <c r="CB961" s="895"/>
      <c r="CC961" s="895"/>
      <c r="CD961" s="690"/>
      <c r="CE961" s="690"/>
      <c r="CF961" s="690"/>
      <c r="CG961" s="690"/>
      <c r="CH961" s="1386"/>
      <c r="CI961" s="1387"/>
      <c r="CJ961" s="1387"/>
      <c r="CK961" s="1387"/>
      <c r="CL961" s="1387"/>
      <c r="CM961" s="1387"/>
      <c r="CN961" s="1387"/>
      <c r="CO961" s="1387"/>
      <c r="CP961" s="1387"/>
      <c r="CQ961" s="1387"/>
      <c r="CR961" s="1387"/>
      <c r="CS961" s="1387"/>
      <c r="CT961" s="1387"/>
      <c r="CU961" s="1387"/>
      <c r="CV961" s="1387"/>
      <c r="CW961" s="1387"/>
      <c r="CX961" s="1387"/>
      <c r="CY961" s="1388"/>
      <c r="CZ961" s="736"/>
      <c r="DA961" s="736"/>
      <c r="DB961" s="736"/>
      <c r="DC961" s="736"/>
      <c r="DD961" s="736"/>
      <c r="DE961" s="736"/>
      <c r="DF961" s="736"/>
      <c r="DG961" s="736"/>
      <c r="DH961" s="736"/>
      <c r="DI961" s="736"/>
      <c r="DJ961" s="736"/>
      <c r="DK961" s="736"/>
      <c r="DL961" s="736"/>
      <c r="DM961" s="736"/>
      <c r="DN961" s="736"/>
      <c r="DO961" s="736"/>
      <c r="DP961" s="736"/>
      <c r="DQ961" s="736"/>
      <c r="DR961" s="753"/>
      <c r="DS961" s="111"/>
      <c r="DT961" s="111"/>
      <c r="DU961" s="111"/>
      <c r="DV961" s="602"/>
      <c r="DW961" s="603"/>
      <c r="DX961" s="603"/>
      <c r="DY961" s="603"/>
      <c r="DZ961" s="603"/>
      <c r="EA961" s="603"/>
      <c r="EB961" s="603"/>
      <c r="EC961" s="603"/>
      <c r="ED961" s="555"/>
      <c r="EE961" s="603"/>
    </row>
    <row r="962" spans="1:135" s="604" customFormat="1" ht="15.75" customHeight="1">
      <c r="A962" s="718" t="str">
        <f>A428</f>
        <v>FISHING -- see worksheet Data 3</v>
      </c>
      <c r="B962" s="896">
        <f t="shared" ref="B962:S962" si="3316">SUM(B435)</f>
        <v>0</v>
      </c>
      <c r="C962" s="896">
        <f t="shared" si="3316"/>
        <v>200</v>
      </c>
      <c r="D962" s="896">
        <f t="shared" si="3316"/>
        <v>0</v>
      </c>
      <c r="E962" s="896">
        <f t="shared" si="3316"/>
        <v>0</v>
      </c>
      <c r="F962" s="896">
        <f t="shared" si="3316"/>
        <v>0</v>
      </c>
      <c r="G962" s="896">
        <f t="shared" si="3316"/>
        <v>0</v>
      </c>
      <c r="H962" s="896">
        <f t="shared" si="3316"/>
        <v>0</v>
      </c>
      <c r="I962" s="896">
        <f t="shared" si="3316"/>
        <v>0</v>
      </c>
      <c r="J962" s="896">
        <f t="shared" si="3316"/>
        <v>0</v>
      </c>
      <c r="K962" s="896">
        <f t="shared" si="3316"/>
        <v>0</v>
      </c>
      <c r="L962" s="896">
        <f t="shared" si="3316"/>
        <v>0</v>
      </c>
      <c r="M962" s="896">
        <f t="shared" si="3316"/>
        <v>0</v>
      </c>
      <c r="N962" s="896">
        <f t="shared" si="3316"/>
        <v>0</v>
      </c>
      <c r="O962" s="896">
        <f t="shared" si="3316"/>
        <v>0</v>
      </c>
      <c r="P962" s="896">
        <f t="shared" si="3316"/>
        <v>0</v>
      </c>
      <c r="Q962" s="896">
        <f t="shared" si="3316"/>
        <v>0</v>
      </c>
      <c r="R962" s="896">
        <f t="shared" si="3316"/>
        <v>0</v>
      </c>
      <c r="S962" s="896">
        <f t="shared" si="3316"/>
        <v>0</v>
      </c>
      <c r="T962" s="895"/>
      <c r="U962" s="896">
        <f t="shared" ref="U962:AL962" si="3317">SUM(U435)</f>
        <v>0</v>
      </c>
      <c r="V962" s="896">
        <f t="shared" si="3317"/>
        <v>0</v>
      </c>
      <c r="W962" s="896">
        <f t="shared" si="3317"/>
        <v>0</v>
      </c>
      <c r="X962" s="896">
        <f t="shared" si="3317"/>
        <v>0</v>
      </c>
      <c r="Y962" s="896">
        <f t="shared" si="3317"/>
        <v>0</v>
      </c>
      <c r="Z962" s="896">
        <f t="shared" si="3317"/>
        <v>0</v>
      </c>
      <c r="AA962" s="896">
        <f t="shared" si="3317"/>
        <v>0</v>
      </c>
      <c r="AB962" s="896">
        <f t="shared" si="3317"/>
        <v>0</v>
      </c>
      <c r="AC962" s="896">
        <f t="shared" si="3317"/>
        <v>0</v>
      </c>
      <c r="AD962" s="896">
        <f t="shared" si="3317"/>
        <v>0</v>
      </c>
      <c r="AE962" s="896">
        <f t="shared" si="3317"/>
        <v>0</v>
      </c>
      <c r="AF962" s="896">
        <f t="shared" si="3317"/>
        <v>0</v>
      </c>
      <c r="AG962" s="896">
        <f t="shared" si="3317"/>
        <v>0</v>
      </c>
      <c r="AH962" s="896">
        <f t="shared" si="3317"/>
        <v>0</v>
      </c>
      <c r="AI962" s="896">
        <f t="shared" si="3317"/>
        <v>0</v>
      </c>
      <c r="AJ962" s="896">
        <f t="shared" si="3317"/>
        <v>0</v>
      </c>
      <c r="AK962" s="896">
        <f t="shared" si="3317"/>
        <v>0</v>
      </c>
      <c r="AL962" s="896">
        <f t="shared" si="3317"/>
        <v>0</v>
      </c>
      <c r="AM962" s="895"/>
      <c r="AN962" s="896">
        <f t="shared" ref="AN962:BE962" si="3318">SUM(AN435)</f>
        <v>0</v>
      </c>
      <c r="AO962" s="896">
        <f t="shared" si="3318"/>
        <v>0</v>
      </c>
      <c r="AP962" s="896">
        <f t="shared" si="3318"/>
        <v>0</v>
      </c>
      <c r="AQ962" s="896">
        <f t="shared" si="3318"/>
        <v>0</v>
      </c>
      <c r="AR962" s="896">
        <f t="shared" si="3318"/>
        <v>0</v>
      </c>
      <c r="AS962" s="896">
        <f t="shared" si="3318"/>
        <v>0</v>
      </c>
      <c r="AT962" s="896">
        <f t="shared" si="3318"/>
        <v>0</v>
      </c>
      <c r="AU962" s="896">
        <f t="shared" si="3318"/>
        <v>0</v>
      </c>
      <c r="AV962" s="896">
        <f t="shared" si="3318"/>
        <v>0</v>
      </c>
      <c r="AW962" s="896">
        <f t="shared" si="3318"/>
        <v>0</v>
      </c>
      <c r="AX962" s="896">
        <f t="shared" si="3318"/>
        <v>0</v>
      </c>
      <c r="AY962" s="896">
        <f t="shared" si="3318"/>
        <v>0</v>
      </c>
      <c r="AZ962" s="896">
        <f t="shared" si="3318"/>
        <v>0</v>
      </c>
      <c r="BA962" s="896">
        <f t="shared" si="3318"/>
        <v>0</v>
      </c>
      <c r="BB962" s="896">
        <f t="shared" si="3318"/>
        <v>0</v>
      </c>
      <c r="BC962" s="896">
        <f t="shared" si="3318"/>
        <v>0</v>
      </c>
      <c r="BD962" s="896">
        <f t="shared" si="3318"/>
        <v>0</v>
      </c>
      <c r="BE962" s="896">
        <f t="shared" si="3318"/>
        <v>0</v>
      </c>
      <c r="BF962" s="895"/>
      <c r="BG962" s="896">
        <f t="shared" ref="BG962:BX962" si="3319">SUM(BG435)</f>
        <v>0</v>
      </c>
      <c r="BH962" s="896">
        <f t="shared" si="3319"/>
        <v>0</v>
      </c>
      <c r="BI962" s="896">
        <f t="shared" si="3319"/>
        <v>0</v>
      </c>
      <c r="BJ962" s="896">
        <f t="shared" si="3319"/>
        <v>0</v>
      </c>
      <c r="BK962" s="896">
        <f t="shared" si="3319"/>
        <v>0</v>
      </c>
      <c r="BL962" s="896">
        <f t="shared" si="3319"/>
        <v>0</v>
      </c>
      <c r="BM962" s="896">
        <f t="shared" si="3319"/>
        <v>0</v>
      </c>
      <c r="BN962" s="896">
        <f t="shared" si="3319"/>
        <v>0</v>
      </c>
      <c r="BO962" s="896">
        <f t="shared" si="3319"/>
        <v>0</v>
      </c>
      <c r="BP962" s="896">
        <f t="shared" si="3319"/>
        <v>0</v>
      </c>
      <c r="BQ962" s="896">
        <f t="shared" si="3319"/>
        <v>0</v>
      </c>
      <c r="BR962" s="896">
        <f t="shared" si="3319"/>
        <v>0</v>
      </c>
      <c r="BS962" s="896">
        <f t="shared" si="3319"/>
        <v>0</v>
      </c>
      <c r="BT962" s="896">
        <f t="shared" si="3319"/>
        <v>0</v>
      </c>
      <c r="BU962" s="896">
        <f t="shared" si="3319"/>
        <v>0</v>
      </c>
      <c r="BV962" s="896">
        <f t="shared" si="3319"/>
        <v>0</v>
      </c>
      <c r="BW962" s="896">
        <f t="shared" si="3319"/>
        <v>0</v>
      </c>
      <c r="BX962" s="896">
        <f t="shared" si="3319"/>
        <v>0</v>
      </c>
      <c r="BY962" s="895"/>
      <c r="BZ962" s="896">
        <f>SUM(BZ435)</f>
        <v>0</v>
      </c>
      <c r="CA962" s="896">
        <f>SUM(CA435)</f>
        <v>0</v>
      </c>
      <c r="CB962" s="896">
        <f>SUM(CB435)</f>
        <v>0</v>
      </c>
      <c r="CC962" s="896">
        <f>SUM(CC435)</f>
        <v>0</v>
      </c>
      <c r="CD962" s="698">
        <f>IF(DR962&lt;3,"",(SUM(B962:S962)-MIN(B962:S962)-MAX(B962:S962))/(DR962-2))</f>
        <v>0</v>
      </c>
      <c r="CE962" s="698">
        <f>IF(DS962&lt;3,"",(SUM(U962:AL962)-MIN(U962:AL962)-MAX(U962:AL962))/(DS962-2))</f>
        <v>0</v>
      </c>
      <c r="CF962" s="698">
        <f>IF(DT962&lt;3,"",(SUM(AN962:BE962)-MIN(AN962:BE962)-MAX(AN962:BE962))/(DT962-2))</f>
        <v>0</v>
      </c>
      <c r="CG962" s="698">
        <f>IF(DU962&lt;3,"",(SUM(BG962:BX962)-MIN(BG962:BX962)-MAX(BG962:BX962))/(DU962-2))</f>
        <v>0</v>
      </c>
      <c r="CH962" s="1371">
        <f t="shared" ref="CH962:CQ963" si="3320">IF($CH$4=$CD$4,IF(OR(-FLOOR(((18-COUNT($B962:$S962))/2),1)+CH$7&lt;1,-FLOOR(((18-COUNT($B962:$S962))/2),1)+CH$7&gt;COUNT($B962:$S962)),"",LARGE($B962:$S962,-FLOOR(((18-COUNT($B962:$S962))/2),1)+CH$7)),IF(OR(-FLOOR(((18-COUNT($AN962:$BE962))/2),1)+CH$7&lt;1,-FLOOR(((18-COUNT($AN962:$BE962))/2),1)+CH$7&gt;COUNT($AN962:$BE962)),"",LARGE($AN962:$BE962,-FLOOR(((18-COUNT($AN962:$BE962))/2),1)+CH$7)))</f>
        <v>0</v>
      </c>
      <c r="CI962" s="1372">
        <f t="shared" si="3320"/>
        <v>0</v>
      </c>
      <c r="CJ962" s="1373">
        <f t="shared" si="3320"/>
        <v>0</v>
      </c>
      <c r="CK962" s="1373">
        <f t="shared" si="3320"/>
        <v>0</v>
      </c>
      <c r="CL962" s="1373">
        <f t="shared" si="3320"/>
        <v>0</v>
      </c>
      <c r="CM962" s="1373">
        <f t="shared" si="3320"/>
        <v>0</v>
      </c>
      <c r="CN962" s="1373">
        <f t="shared" si="3320"/>
        <v>0</v>
      </c>
      <c r="CO962" s="1374">
        <f t="shared" si="3320"/>
        <v>0</v>
      </c>
      <c r="CP962" s="1374">
        <f t="shared" si="3320"/>
        <v>0</v>
      </c>
      <c r="CQ962" s="1374">
        <f t="shared" si="3320"/>
        <v>0</v>
      </c>
      <c r="CR962" s="1374">
        <f t="shared" ref="CR962:CY963" si="3321">IF($CH$4=$CD$4,IF(OR(-FLOOR(((18-COUNT($B962:$S962))/2),1)+CR$7&lt;1,-FLOOR(((18-COUNT($B962:$S962))/2),1)+CR$7&gt;COUNT($B962:$S962)),"",LARGE($B962:$S962,-FLOOR(((18-COUNT($B962:$S962))/2),1)+CR$7)),IF(OR(-FLOOR(((18-COUNT($AN962:$BE962))/2),1)+CR$7&lt;1,-FLOOR(((18-COUNT($AN962:$BE962))/2),1)+CR$7&gt;COUNT($AN962:$BE962)),"",LARGE($AN962:$BE962,-FLOOR(((18-COUNT($AN962:$BE962))/2),1)+CR$7)))</f>
        <v>0</v>
      </c>
      <c r="CS962" s="1373">
        <f t="shared" si="3321"/>
        <v>0</v>
      </c>
      <c r="CT962" s="1373">
        <f t="shared" si="3321"/>
        <v>0</v>
      </c>
      <c r="CU962" s="1373">
        <f t="shared" si="3321"/>
        <v>0</v>
      </c>
      <c r="CV962" s="1373">
        <f t="shared" si="3321"/>
        <v>0</v>
      </c>
      <c r="CW962" s="1373">
        <f t="shared" si="3321"/>
        <v>0</v>
      </c>
      <c r="CX962" s="1372">
        <f t="shared" si="3321"/>
        <v>0</v>
      </c>
      <c r="CY962" s="1375">
        <f t="shared" si="3321"/>
        <v>200</v>
      </c>
      <c r="CZ962" s="532">
        <f t="shared" ref="CZ962:DI963" si="3322">IF($CH$4=$CD$4,IF(OR(-FLOOR(((18-COUNT($U962:$AL962))/2),1)+CZ$7&lt;1,-FLOOR(((18-COUNT($U962:$AL962))/2),1)+CZ$7&gt;COUNT($U962:$AL962)),"",LARGE($U962:$AL962,-FLOOR(((18-COUNT($U962:$AL962))/2),1)+CZ$7)),IF(OR(-FLOOR(((18-COUNT($BG962:$BX962))/2),1)+CZ$7&lt;1,-FLOOR(((18-COUNT($BG962:$BX962))/2),1)+CZ$7&gt;COUNT($BG962:$BX962)),"",LARGE($BG962:$BX962,-FLOOR(((18-COUNT($BG962:$BX962))/2),1)+CZ$7)))</f>
        <v>0</v>
      </c>
      <c r="DA962" s="533">
        <f t="shared" si="3322"/>
        <v>0</v>
      </c>
      <c r="DB962" s="534">
        <f t="shared" si="3322"/>
        <v>0</v>
      </c>
      <c r="DC962" s="534">
        <f t="shared" si="3322"/>
        <v>0</v>
      </c>
      <c r="DD962" s="534">
        <f t="shared" si="3322"/>
        <v>0</v>
      </c>
      <c r="DE962" s="534">
        <f t="shared" si="3322"/>
        <v>0</v>
      </c>
      <c r="DF962" s="534">
        <f t="shared" si="3322"/>
        <v>0</v>
      </c>
      <c r="DG962" s="535">
        <f t="shared" si="3322"/>
        <v>0</v>
      </c>
      <c r="DH962" s="535">
        <f t="shared" si="3322"/>
        <v>0</v>
      </c>
      <c r="DI962" s="535">
        <f t="shared" si="3322"/>
        <v>0</v>
      </c>
      <c r="DJ962" s="535">
        <f t="shared" ref="DJ962:DQ963" si="3323">IF($CH$4=$CD$4,IF(OR(-FLOOR(((18-COUNT($U962:$AL962))/2),1)+DJ$7&lt;1,-FLOOR(((18-COUNT($U962:$AL962))/2),1)+DJ$7&gt;COUNT($U962:$AL962)),"",LARGE($U962:$AL962,-FLOOR(((18-COUNT($U962:$AL962))/2),1)+DJ$7)),IF(OR(-FLOOR(((18-COUNT($BG962:$BX962))/2),1)+DJ$7&lt;1,-FLOOR(((18-COUNT($BG962:$BX962))/2),1)+DJ$7&gt;COUNT($BG962:$BX962)),"",LARGE($BG962:$BX962,-FLOOR(((18-COUNT($BG962:$BX962))/2),1)+DJ$7)))</f>
        <v>0</v>
      </c>
      <c r="DK962" s="534">
        <f t="shared" si="3323"/>
        <v>0</v>
      </c>
      <c r="DL962" s="534">
        <f t="shared" si="3323"/>
        <v>0</v>
      </c>
      <c r="DM962" s="534">
        <f t="shared" si="3323"/>
        <v>0</v>
      </c>
      <c r="DN962" s="534">
        <f t="shared" si="3323"/>
        <v>0</v>
      </c>
      <c r="DO962" s="534">
        <f t="shared" si="3323"/>
        <v>0</v>
      </c>
      <c r="DP962" s="533">
        <f t="shared" si="3323"/>
        <v>0</v>
      </c>
      <c r="DQ962" s="532">
        <f t="shared" si="3323"/>
        <v>0</v>
      </c>
      <c r="DR962" s="753">
        <f>COUNT(B962:S962)</f>
        <v>18</v>
      </c>
      <c r="DS962" s="111">
        <f>COUNT(U962:AL962)</f>
        <v>18</v>
      </c>
      <c r="DT962" s="111">
        <f>COUNT(AN962:BE962)</f>
        <v>18</v>
      </c>
      <c r="DU962" s="111">
        <f>COUNT(BG962:BX962)</f>
        <v>18</v>
      </c>
      <c r="DV962" s="602"/>
      <c r="DW962" s="719"/>
      <c r="DX962" s="719"/>
      <c r="DY962" s="719"/>
      <c r="DZ962" s="719"/>
      <c r="EA962" s="719"/>
      <c r="EB962" s="719"/>
      <c r="EC962" s="719"/>
      <c r="ED962" s="917"/>
      <c r="EE962" s="603"/>
    </row>
    <row r="963" spans="1:135" s="604" customFormat="1" ht="15.75" customHeight="1">
      <c r="A963" s="718" t="str">
        <f>A438</f>
        <v>WILD FOODS -- see worksheet Data 3</v>
      </c>
      <c r="B963" s="896">
        <f t="shared" ref="B963:S963" si="3324">SUM(B445)</f>
        <v>0</v>
      </c>
      <c r="C963" s="896">
        <f t="shared" si="3324"/>
        <v>0</v>
      </c>
      <c r="D963" s="896">
        <f t="shared" si="3324"/>
        <v>0</v>
      </c>
      <c r="E963" s="896">
        <f t="shared" si="3324"/>
        <v>0</v>
      </c>
      <c r="F963" s="896">
        <f t="shared" si="3324"/>
        <v>0</v>
      </c>
      <c r="G963" s="896">
        <f t="shared" si="3324"/>
        <v>0</v>
      </c>
      <c r="H963" s="896">
        <f t="shared" si="3324"/>
        <v>0</v>
      </c>
      <c r="I963" s="896">
        <f t="shared" si="3324"/>
        <v>0</v>
      </c>
      <c r="J963" s="896">
        <f t="shared" si="3324"/>
        <v>0</v>
      </c>
      <c r="K963" s="896">
        <f t="shared" si="3324"/>
        <v>0</v>
      </c>
      <c r="L963" s="896">
        <f t="shared" si="3324"/>
        <v>0</v>
      </c>
      <c r="M963" s="896">
        <f t="shared" si="3324"/>
        <v>0</v>
      </c>
      <c r="N963" s="896">
        <f t="shared" si="3324"/>
        <v>0</v>
      </c>
      <c r="O963" s="896">
        <f t="shared" si="3324"/>
        <v>0</v>
      </c>
      <c r="P963" s="896">
        <f t="shared" si="3324"/>
        <v>0</v>
      </c>
      <c r="Q963" s="896">
        <f t="shared" si="3324"/>
        <v>0</v>
      </c>
      <c r="R963" s="896">
        <f t="shared" si="3324"/>
        <v>0</v>
      </c>
      <c r="S963" s="896">
        <f t="shared" si="3324"/>
        <v>0</v>
      </c>
      <c r="T963" s="895"/>
      <c r="U963" s="896">
        <f t="shared" ref="U963:AL963" si="3325">SUM(U445)</f>
        <v>0</v>
      </c>
      <c r="V963" s="896">
        <f t="shared" si="3325"/>
        <v>0</v>
      </c>
      <c r="W963" s="896">
        <f t="shared" si="3325"/>
        <v>0</v>
      </c>
      <c r="X963" s="896">
        <f t="shared" si="3325"/>
        <v>0</v>
      </c>
      <c r="Y963" s="896">
        <f t="shared" si="3325"/>
        <v>0</v>
      </c>
      <c r="Z963" s="896">
        <f t="shared" si="3325"/>
        <v>2000</v>
      </c>
      <c r="AA963" s="896">
        <f t="shared" si="3325"/>
        <v>0</v>
      </c>
      <c r="AB963" s="896">
        <f t="shared" si="3325"/>
        <v>0</v>
      </c>
      <c r="AC963" s="896">
        <f t="shared" si="3325"/>
        <v>1280</v>
      </c>
      <c r="AD963" s="896">
        <f t="shared" si="3325"/>
        <v>0</v>
      </c>
      <c r="AE963" s="896">
        <f t="shared" si="3325"/>
        <v>0</v>
      </c>
      <c r="AF963" s="896">
        <f t="shared" si="3325"/>
        <v>0</v>
      </c>
      <c r="AG963" s="896">
        <f t="shared" si="3325"/>
        <v>0</v>
      </c>
      <c r="AH963" s="896">
        <f t="shared" si="3325"/>
        <v>0</v>
      </c>
      <c r="AI963" s="896">
        <f t="shared" si="3325"/>
        <v>0</v>
      </c>
      <c r="AJ963" s="896">
        <f t="shared" si="3325"/>
        <v>0</v>
      </c>
      <c r="AK963" s="896">
        <f t="shared" si="3325"/>
        <v>0</v>
      </c>
      <c r="AL963" s="896">
        <f t="shared" si="3325"/>
        <v>0</v>
      </c>
      <c r="AM963" s="895"/>
      <c r="AN963" s="896">
        <f t="shared" ref="AN963:BE963" si="3326">SUM(AN445)</f>
        <v>0</v>
      </c>
      <c r="AO963" s="896">
        <f t="shared" si="3326"/>
        <v>0</v>
      </c>
      <c r="AP963" s="896">
        <f t="shared" si="3326"/>
        <v>810</v>
      </c>
      <c r="AQ963" s="896">
        <f t="shared" si="3326"/>
        <v>0</v>
      </c>
      <c r="AR963" s="896">
        <f t="shared" si="3326"/>
        <v>0</v>
      </c>
      <c r="AS963" s="896">
        <f t="shared" si="3326"/>
        <v>0</v>
      </c>
      <c r="AT963" s="896">
        <f t="shared" si="3326"/>
        <v>0</v>
      </c>
      <c r="AU963" s="896">
        <f t="shared" si="3326"/>
        <v>0</v>
      </c>
      <c r="AV963" s="896">
        <f t="shared" si="3326"/>
        <v>0</v>
      </c>
      <c r="AW963" s="896">
        <f t="shared" si="3326"/>
        <v>0</v>
      </c>
      <c r="AX963" s="896">
        <f t="shared" si="3326"/>
        <v>0</v>
      </c>
      <c r="AY963" s="896">
        <f t="shared" si="3326"/>
        <v>0</v>
      </c>
      <c r="AZ963" s="896">
        <f t="shared" si="3326"/>
        <v>0</v>
      </c>
      <c r="BA963" s="896">
        <f t="shared" si="3326"/>
        <v>0</v>
      </c>
      <c r="BB963" s="896">
        <f t="shared" si="3326"/>
        <v>0</v>
      </c>
      <c r="BC963" s="896">
        <f t="shared" si="3326"/>
        <v>0</v>
      </c>
      <c r="BD963" s="896">
        <f t="shared" si="3326"/>
        <v>0</v>
      </c>
      <c r="BE963" s="896">
        <f t="shared" si="3326"/>
        <v>0</v>
      </c>
      <c r="BF963" s="895"/>
      <c r="BG963" s="896">
        <f t="shared" ref="BG963:BX963" si="3327">SUM(BG445)</f>
        <v>0</v>
      </c>
      <c r="BH963" s="896">
        <f t="shared" si="3327"/>
        <v>0</v>
      </c>
      <c r="BI963" s="896">
        <f t="shared" si="3327"/>
        <v>0</v>
      </c>
      <c r="BJ963" s="896">
        <f t="shared" si="3327"/>
        <v>0</v>
      </c>
      <c r="BK963" s="896">
        <f t="shared" si="3327"/>
        <v>0</v>
      </c>
      <c r="BL963" s="896">
        <f t="shared" si="3327"/>
        <v>9000</v>
      </c>
      <c r="BM963" s="896">
        <f t="shared" si="3327"/>
        <v>0</v>
      </c>
      <c r="BN963" s="896">
        <f t="shared" si="3327"/>
        <v>0</v>
      </c>
      <c r="BO963" s="896">
        <f t="shared" si="3327"/>
        <v>0</v>
      </c>
      <c r="BP963" s="896">
        <f t="shared" si="3327"/>
        <v>0</v>
      </c>
      <c r="BQ963" s="896">
        <f t="shared" si="3327"/>
        <v>0</v>
      </c>
      <c r="BR963" s="896">
        <f t="shared" si="3327"/>
        <v>0</v>
      </c>
      <c r="BS963" s="896">
        <f t="shared" si="3327"/>
        <v>0</v>
      </c>
      <c r="BT963" s="896">
        <f t="shared" si="3327"/>
        <v>0</v>
      </c>
      <c r="BU963" s="896">
        <f t="shared" si="3327"/>
        <v>0</v>
      </c>
      <c r="BV963" s="896">
        <f t="shared" si="3327"/>
        <v>0</v>
      </c>
      <c r="BW963" s="896">
        <f t="shared" si="3327"/>
        <v>0</v>
      </c>
      <c r="BX963" s="896">
        <f t="shared" si="3327"/>
        <v>0</v>
      </c>
      <c r="BY963" s="895"/>
      <c r="BZ963" s="896">
        <f>SUM(BZ445)</f>
        <v>640</v>
      </c>
      <c r="CA963" s="896">
        <f>SUM(CA445)</f>
        <v>640</v>
      </c>
      <c r="CB963" s="896">
        <f>SUM(CB445)</f>
        <v>0</v>
      </c>
      <c r="CC963" s="896">
        <f>SUM(CC445)</f>
        <v>0</v>
      </c>
      <c r="CD963" s="698">
        <f>IF(DR963&lt;3,"",(SUM(B963:S963)-MIN(B963:S963)-MAX(B963:S963))/(DR963-2))</f>
        <v>0</v>
      </c>
      <c r="CE963" s="698">
        <f>IF(DS963&lt;3,"",(SUM(U963:AL963)-MIN(U963:AL963)-MAX(U963:AL963))/(DS963-2))</f>
        <v>80</v>
      </c>
      <c r="CF963" s="698">
        <f>IF(DT963&lt;3,"",(SUM(AN963:BE963)-MIN(AN963:BE963)-MAX(AN963:BE963))/(DT963-2))</f>
        <v>0</v>
      </c>
      <c r="CG963" s="698">
        <f>IF(DU963&lt;3,"",(SUM(BG963:BX963)-MIN(BG963:BX963)-MAX(BG963:BX963))/(DU963-2))</f>
        <v>0</v>
      </c>
      <c r="CH963" s="1371">
        <f t="shared" si="3320"/>
        <v>0</v>
      </c>
      <c r="CI963" s="1372">
        <f t="shared" si="3320"/>
        <v>0</v>
      </c>
      <c r="CJ963" s="1373">
        <f t="shared" si="3320"/>
        <v>0</v>
      </c>
      <c r="CK963" s="1373">
        <f t="shared" si="3320"/>
        <v>0</v>
      </c>
      <c r="CL963" s="1373">
        <f t="shared" si="3320"/>
        <v>0</v>
      </c>
      <c r="CM963" s="1373">
        <f t="shared" si="3320"/>
        <v>0</v>
      </c>
      <c r="CN963" s="1373">
        <f t="shared" si="3320"/>
        <v>0</v>
      </c>
      <c r="CO963" s="1374">
        <f t="shared" si="3320"/>
        <v>0</v>
      </c>
      <c r="CP963" s="1374">
        <f t="shared" si="3320"/>
        <v>0</v>
      </c>
      <c r="CQ963" s="1374">
        <f t="shared" si="3320"/>
        <v>0</v>
      </c>
      <c r="CR963" s="1374">
        <f t="shared" si="3321"/>
        <v>0</v>
      </c>
      <c r="CS963" s="1373">
        <f t="shared" si="3321"/>
        <v>0</v>
      </c>
      <c r="CT963" s="1373">
        <f t="shared" si="3321"/>
        <v>0</v>
      </c>
      <c r="CU963" s="1373">
        <f t="shared" si="3321"/>
        <v>0</v>
      </c>
      <c r="CV963" s="1373">
        <f t="shared" si="3321"/>
        <v>0</v>
      </c>
      <c r="CW963" s="1373">
        <f t="shared" si="3321"/>
        <v>0</v>
      </c>
      <c r="CX963" s="1372">
        <f t="shared" si="3321"/>
        <v>0</v>
      </c>
      <c r="CY963" s="1375">
        <f t="shared" si="3321"/>
        <v>0</v>
      </c>
      <c r="CZ963" s="532">
        <f t="shared" si="3322"/>
        <v>0</v>
      </c>
      <c r="DA963" s="533">
        <f t="shared" si="3322"/>
        <v>0</v>
      </c>
      <c r="DB963" s="534">
        <f t="shared" si="3322"/>
        <v>0</v>
      </c>
      <c r="DC963" s="534">
        <f t="shared" si="3322"/>
        <v>0</v>
      </c>
      <c r="DD963" s="534">
        <f t="shared" si="3322"/>
        <v>0</v>
      </c>
      <c r="DE963" s="534">
        <f t="shared" si="3322"/>
        <v>0</v>
      </c>
      <c r="DF963" s="534">
        <f t="shared" si="3322"/>
        <v>0</v>
      </c>
      <c r="DG963" s="535">
        <f t="shared" si="3322"/>
        <v>0</v>
      </c>
      <c r="DH963" s="535">
        <f t="shared" si="3322"/>
        <v>0</v>
      </c>
      <c r="DI963" s="535">
        <f t="shared" si="3322"/>
        <v>0</v>
      </c>
      <c r="DJ963" s="535">
        <f t="shared" si="3323"/>
        <v>0</v>
      </c>
      <c r="DK963" s="534">
        <f t="shared" si="3323"/>
        <v>0</v>
      </c>
      <c r="DL963" s="534">
        <f t="shared" si="3323"/>
        <v>0</v>
      </c>
      <c r="DM963" s="534">
        <f t="shared" si="3323"/>
        <v>0</v>
      </c>
      <c r="DN963" s="534">
        <f t="shared" si="3323"/>
        <v>0</v>
      </c>
      <c r="DO963" s="534">
        <f t="shared" si="3323"/>
        <v>0</v>
      </c>
      <c r="DP963" s="533">
        <f t="shared" si="3323"/>
        <v>1280</v>
      </c>
      <c r="DQ963" s="532">
        <f t="shared" si="3323"/>
        <v>2000</v>
      </c>
      <c r="DR963" s="753">
        <f>COUNT(B963:S963)</f>
        <v>18</v>
      </c>
      <c r="DS963" s="111">
        <f>COUNT(U963:AL963)</f>
        <v>18</v>
      </c>
      <c r="DT963" s="111">
        <f>COUNT(AN963:BE963)</f>
        <v>18</v>
      </c>
      <c r="DU963" s="111">
        <f>COUNT(BG963:BX963)</f>
        <v>18</v>
      </c>
      <c r="DV963" s="602"/>
      <c r="DW963" s="719"/>
      <c r="DX963" s="719"/>
      <c r="DY963" s="719"/>
      <c r="DZ963" s="719"/>
      <c r="EA963" s="719"/>
      <c r="EB963" s="719"/>
      <c r="EC963" s="719"/>
      <c r="ED963" s="917"/>
      <c r="EE963" s="603"/>
    </row>
    <row r="964" spans="1:135" s="604" customFormat="1" ht="15.75" customHeight="1">
      <c r="A964" s="904" t="s">
        <v>512</v>
      </c>
      <c r="B964" s="895"/>
      <c r="C964" s="895"/>
      <c r="D964" s="895"/>
      <c r="E964" s="895"/>
      <c r="F964" s="895"/>
      <c r="G964" s="895"/>
      <c r="H964" s="895"/>
      <c r="I964" s="895"/>
      <c r="J964" s="895"/>
      <c r="K964" s="895"/>
      <c r="L964" s="895"/>
      <c r="M964" s="895"/>
      <c r="N964" s="895"/>
      <c r="O964" s="895"/>
      <c r="P964" s="895"/>
      <c r="Q964" s="895"/>
      <c r="R964" s="895"/>
      <c r="S964" s="895"/>
      <c r="T964" s="880"/>
      <c r="U964" s="895"/>
      <c r="V964" s="895"/>
      <c r="W964" s="895"/>
      <c r="X964" s="895"/>
      <c r="Y964" s="895"/>
      <c r="Z964" s="895"/>
      <c r="AA964" s="895"/>
      <c r="AB964" s="895"/>
      <c r="AC964" s="895"/>
      <c r="AD964" s="895"/>
      <c r="AE964" s="895"/>
      <c r="AF964" s="895"/>
      <c r="AG964" s="895"/>
      <c r="AH964" s="895"/>
      <c r="AI964" s="895"/>
      <c r="AJ964" s="895"/>
      <c r="AK964" s="895"/>
      <c r="AL964" s="895"/>
      <c r="AM964" s="880"/>
      <c r="AN964" s="895"/>
      <c r="AO964" s="895"/>
      <c r="AP964" s="895"/>
      <c r="AQ964" s="895"/>
      <c r="AR964" s="895"/>
      <c r="AS964" s="895"/>
      <c r="AT964" s="895"/>
      <c r="AU964" s="895"/>
      <c r="AV964" s="895"/>
      <c r="AW964" s="895"/>
      <c r="AX964" s="895"/>
      <c r="AY964" s="895"/>
      <c r="AZ964" s="895"/>
      <c r="BA964" s="895"/>
      <c r="BB964" s="895"/>
      <c r="BC964" s="895"/>
      <c r="BD964" s="895"/>
      <c r="BE964" s="895"/>
      <c r="BF964" s="880"/>
      <c r="BG964" s="895"/>
      <c r="BH964" s="895"/>
      <c r="BI964" s="895"/>
      <c r="BJ964" s="895"/>
      <c r="BK964" s="895"/>
      <c r="BL964" s="895"/>
      <c r="BM964" s="895"/>
      <c r="BN964" s="895"/>
      <c r="BO964" s="895"/>
      <c r="BP964" s="895"/>
      <c r="BQ964" s="895"/>
      <c r="BR964" s="895"/>
      <c r="BS964" s="895"/>
      <c r="BT964" s="895"/>
      <c r="BU964" s="895"/>
      <c r="BV964" s="895"/>
      <c r="BW964" s="895"/>
      <c r="BX964" s="895"/>
      <c r="BY964" s="880"/>
      <c r="BZ964" s="895"/>
      <c r="CA964" s="895"/>
      <c r="CB964" s="895"/>
      <c r="CC964" s="895"/>
      <c r="CD964" s="910"/>
      <c r="CE964" s="910"/>
      <c r="CF964" s="910"/>
      <c r="CG964" s="910"/>
      <c r="CH964" s="665"/>
      <c r="CI964" s="666"/>
      <c r="CJ964" s="666"/>
      <c r="CK964" s="666"/>
      <c r="CL964" s="666"/>
      <c r="CM964" s="666"/>
      <c r="CN964" s="666"/>
      <c r="CO964" s="666"/>
      <c r="CP964" s="666"/>
      <c r="CQ964" s="666"/>
      <c r="CR964" s="666"/>
      <c r="CS964" s="666"/>
      <c r="CT964" s="666"/>
      <c r="CU964" s="666"/>
      <c r="CV964" s="666"/>
      <c r="CW964" s="666"/>
      <c r="CX964" s="666"/>
      <c r="CY964" s="667"/>
      <c r="CZ964" s="718"/>
      <c r="DA964" s="208"/>
      <c r="DB964" s="208"/>
      <c r="DC964" s="208"/>
      <c r="DD964" s="208"/>
      <c r="DE964" s="208"/>
      <c r="DF964" s="718"/>
      <c r="DG964" s="718"/>
      <c r="DH964" s="718"/>
      <c r="DI964" s="718"/>
      <c r="DJ964" s="718"/>
      <c r="DK964" s="718"/>
      <c r="DL964" s="718"/>
      <c r="DM964" s="718"/>
      <c r="DN964" s="718"/>
      <c r="DO964" s="718"/>
      <c r="DP964" s="718"/>
      <c r="DQ964" s="718"/>
      <c r="DR964" s="601"/>
      <c r="DS964" s="210"/>
      <c r="DT964" s="210"/>
      <c r="DU964" s="210"/>
      <c r="DV964" s="602"/>
      <c r="DW964" s="603"/>
      <c r="DX964" s="603"/>
      <c r="DY964" s="603"/>
      <c r="DZ964" s="603"/>
      <c r="EA964" s="603"/>
      <c r="EB964" s="603"/>
      <c r="EC964" s="603"/>
      <c r="ED964" s="555"/>
      <c r="EE964" s="603"/>
    </row>
    <row r="965" spans="1:135" s="604" customFormat="1" ht="15.75" customHeight="1">
      <c r="A965" s="718" t="str">
        <f>A703</f>
        <v>Agricultural cash income -- see Data2</v>
      </c>
      <c r="B965" s="896">
        <f t="shared" ref="B965:S965" si="3328">SUM(B708)</f>
        <v>0</v>
      </c>
      <c r="C965" s="896">
        <f t="shared" si="3328"/>
        <v>0</v>
      </c>
      <c r="D965" s="896">
        <f t="shared" si="3328"/>
        <v>51700</v>
      </c>
      <c r="E965" s="896">
        <f t="shared" si="3328"/>
        <v>1750</v>
      </c>
      <c r="F965" s="896">
        <f t="shared" si="3328"/>
        <v>490</v>
      </c>
      <c r="G965" s="896">
        <f t="shared" si="3328"/>
        <v>1260</v>
      </c>
      <c r="H965" s="896">
        <f t="shared" si="3328"/>
        <v>0</v>
      </c>
      <c r="I965" s="896">
        <f t="shared" si="3328"/>
        <v>0</v>
      </c>
      <c r="J965" s="896">
        <f t="shared" si="3328"/>
        <v>0</v>
      </c>
      <c r="K965" s="896">
        <f t="shared" si="3328"/>
        <v>0</v>
      </c>
      <c r="L965" s="896">
        <f t="shared" si="3328"/>
        <v>0</v>
      </c>
      <c r="M965" s="896">
        <f t="shared" si="3328"/>
        <v>18000</v>
      </c>
      <c r="N965" s="896">
        <f t="shared" si="3328"/>
        <v>18000</v>
      </c>
      <c r="O965" s="896">
        <f t="shared" si="3328"/>
        <v>10080</v>
      </c>
      <c r="P965" s="896">
        <f t="shared" si="3328"/>
        <v>0</v>
      </c>
      <c r="Q965" s="896">
        <f t="shared" si="3328"/>
        <v>0</v>
      </c>
      <c r="R965" s="896">
        <f t="shared" si="3328"/>
        <v>600</v>
      </c>
      <c r="S965" s="896">
        <f t="shared" si="3328"/>
        <v>600</v>
      </c>
      <c r="T965" s="895"/>
      <c r="U965" s="896">
        <f t="shared" ref="U965:AL965" si="3329">SUM(U708)</f>
        <v>0</v>
      </c>
      <c r="V965" s="896">
        <f t="shared" si="3329"/>
        <v>5000</v>
      </c>
      <c r="W965" s="896">
        <f t="shared" si="3329"/>
        <v>0</v>
      </c>
      <c r="X965" s="896">
        <f t="shared" si="3329"/>
        <v>700</v>
      </c>
      <c r="Y965" s="896">
        <f t="shared" si="3329"/>
        <v>76650</v>
      </c>
      <c r="Z965" s="896">
        <f t="shared" si="3329"/>
        <v>2100</v>
      </c>
      <c r="AA965" s="896">
        <f t="shared" si="3329"/>
        <v>409920</v>
      </c>
      <c r="AB965" s="896">
        <f t="shared" si="3329"/>
        <v>63000</v>
      </c>
      <c r="AC965" s="896">
        <f t="shared" si="3329"/>
        <v>0</v>
      </c>
      <c r="AD965" s="896">
        <f t="shared" si="3329"/>
        <v>0</v>
      </c>
      <c r="AE965" s="896">
        <f t="shared" si="3329"/>
        <v>378000</v>
      </c>
      <c r="AF965" s="896">
        <f t="shared" si="3329"/>
        <v>0</v>
      </c>
      <c r="AG965" s="896">
        <f t="shared" si="3329"/>
        <v>0</v>
      </c>
      <c r="AH965" s="896">
        <f t="shared" si="3329"/>
        <v>18000</v>
      </c>
      <c r="AI965" s="896">
        <f t="shared" si="3329"/>
        <v>0</v>
      </c>
      <c r="AJ965" s="896">
        <f t="shared" si="3329"/>
        <v>0</v>
      </c>
      <c r="AK965" s="896">
        <f t="shared" si="3329"/>
        <v>0</v>
      </c>
      <c r="AL965" s="896">
        <f t="shared" si="3329"/>
        <v>0</v>
      </c>
      <c r="AM965" s="895"/>
      <c r="AN965" s="896">
        <f t="shared" ref="AN965:BE965" si="3330">SUM(AN708)</f>
        <v>0</v>
      </c>
      <c r="AO965" s="896">
        <f t="shared" si="3330"/>
        <v>980</v>
      </c>
      <c r="AP965" s="896">
        <f t="shared" si="3330"/>
        <v>0</v>
      </c>
      <c r="AQ965" s="896">
        <f t="shared" si="3330"/>
        <v>0</v>
      </c>
      <c r="AR965" s="896">
        <f t="shared" si="3330"/>
        <v>0</v>
      </c>
      <c r="AS965" s="896">
        <f t="shared" si="3330"/>
        <v>0</v>
      </c>
      <c r="AT965" s="896">
        <f t="shared" si="3330"/>
        <v>0</v>
      </c>
      <c r="AU965" s="896">
        <f t="shared" si="3330"/>
        <v>0</v>
      </c>
      <c r="AV965" s="896">
        <f t="shared" si="3330"/>
        <v>0</v>
      </c>
      <c r="AW965" s="896">
        <f t="shared" si="3330"/>
        <v>0</v>
      </c>
      <c r="AX965" s="896">
        <f t="shared" si="3330"/>
        <v>0</v>
      </c>
      <c r="AY965" s="896">
        <f t="shared" si="3330"/>
        <v>0</v>
      </c>
      <c r="AZ965" s="896">
        <f t="shared" si="3330"/>
        <v>54000</v>
      </c>
      <c r="BA965" s="896">
        <f t="shared" si="3330"/>
        <v>0</v>
      </c>
      <c r="BB965" s="896">
        <f t="shared" si="3330"/>
        <v>0</v>
      </c>
      <c r="BC965" s="896">
        <f t="shared" si="3330"/>
        <v>300</v>
      </c>
      <c r="BD965" s="896">
        <f t="shared" si="3330"/>
        <v>3600</v>
      </c>
      <c r="BE965" s="896">
        <f t="shared" si="3330"/>
        <v>3600</v>
      </c>
      <c r="BF965" s="895"/>
      <c r="BG965" s="896">
        <f t="shared" ref="BG965:BX965" si="3331">SUM(BG708)</f>
        <v>0</v>
      </c>
      <c r="BH965" s="896">
        <f t="shared" si="3331"/>
        <v>0</v>
      </c>
      <c r="BI965" s="896">
        <f t="shared" si="3331"/>
        <v>0</v>
      </c>
      <c r="BJ965" s="896">
        <f t="shared" si="3331"/>
        <v>0</v>
      </c>
      <c r="BK965" s="896">
        <f t="shared" si="3331"/>
        <v>0</v>
      </c>
      <c r="BL965" s="896">
        <f t="shared" si="3331"/>
        <v>0</v>
      </c>
      <c r="BM965" s="896">
        <f t="shared" si="3331"/>
        <v>0</v>
      </c>
      <c r="BN965" s="896">
        <f t="shared" si="3331"/>
        <v>0</v>
      </c>
      <c r="BO965" s="896">
        <f t="shared" si="3331"/>
        <v>0</v>
      </c>
      <c r="BP965" s="896">
        <f t="shared" si="3331"/>
        <v>0</v>
      </c>
      <c r="BQ965" s="896">
        <f t="shared" si="3331"/>
        <v>0</v>
      </c>
      <c r="BR965" s="896">
        <f t="shared" si="3331"/>
        <v>0</v>
      </c>
      <c r="BS965" s="896">
        <f t="shared" si="3331"/>
        <v>0</v>
      </c>
      <c r="BT965" s="896">
        <f t="shared" si="3331"/>
        <v>0</v>
      </c>
      <c r="BU965" s="896">
        <f t="shared" si="3331"/>
        <v>0</v>
      </c>
      <c r="BV965" s="896">
        <f t="shared" si="3331"/>
        <v>0</v>
      </c>
      <c r="BW965" s="896">
        <f t="shared" si="3331"/>
        <v>0</v>
      </c>
      <c r="BX965" s="896">
        <f t="shared" si="3331"/>
        <v>0</v>
      </c>
      <c r="BY965" s="895"/>
      <c r="BZ965" s="896">
        <f>SUM(BZ708)</f>
        <v>1510</v>
      </c>
      <c r="CA965" s="896">
        <f>SUM(CA708)</f>
        <v>3050</v>
      </c>
      <c r="CB965" s="896">
        <f>SUM(CB708)</f>
        <v>980</v>
      </c>
      <c r="CC965" s="896">
        <f>SUM(CC708)</f>
        <v>0</v>
      </c>
      <c r="CD965" s="698">
        <f>IF(DR965&lt;3,"",(SUM(B965:S965)-MIN(B965:S965)-MAX(B965:S965))/(DR965-2))</f>
        <v>3173.75</v>
      </c>
      <c r="CE965" s="698">
        <f>IF(DS965&lt;3,"",(SUM(U965:AL965)-MIN(U965:AL965)-MAX(U965:AL965))/(DS965-2))</f>
        <v>33965.625</v>
      </c>
      <c r="CF965" s="698">
        <f>IF(DT965&lt;3,"",(SUM(AN965:BE965)-MIN(AN965:BE965)-MAX(AN965:BE965))/(DT965-2))</f>
        <v>530</v>
      </c>
      <c r="CG965" s="698">
        <f>IF(DU965&lt;3,"",(SUM(BG965:BX965)-MIN(BG965:BX965)-MAX(BG965:BX965))/(DU965-2))</f>
        <v>0</v>
      </c>
      <c r="CH965" s="1371">
        <f t="shared" ref="CH965:CQ967" si="3332">IF($CH$4=$CD$4,IF(OR(-FLOOR(((18-COUNT($B965:$S965))/2),1)+CH$7&lt;1,-FLOOR(((18-COUNT($B965:$S965))/2),1)+CH$7&gt;COUNT($B965:$S965)),"",LARGE($B965:$S965,-FLOOR(((18-COUNT($B965:$S965))/2),1)+CH$7)),IF(OR(-FLOOR(((18-COUNT($AN965:$BE965))/2),1)+CH$7&lt;1,-FLOOR(((18-COUNT($AN965:$BE965))/2),1)+CH$7&gt;COUNT($AN965:$BE965)),"",LARGE($AN965:$BE965,-FLOOR(((18-COUNT($AN965:$BE965))/2),1)+CH$7)))</f>
        <v>0</v>
      </c>
      <c r="CI965" s="1372">
        <f t="shared" si="3332"/>
        <v>0</v>
      </c>
      <c r="CJ965" s="1373">
        <f t="shared" si="3332"/>
        <v>0</v>
      </c>
      <c r="CK965" s="1373">
        <f t="shared" si="3332"/>
        <v>0</v>
      </c>
      <c r="CL965" s="1373">
        <f t="shared" si="3332"/>
        <v>0</v>
      </c>
      <c r="CM965" s="1373">
        <f t="shared" si="3332"/>
        <v>0</v>
      </c>
      <c r="CN965" s="1373">
        <f t="shared" si="3332"/>
        <v>0</v>
      </c>
      <c r="CO965" s="1374">
        <f t="shared" si="3332"/>
        <v>0</v>
      </c>
      <c r="CP965" s="1374">
        <f t="shared" si="3332"/>
        <v>0</v>
      </c>
      <c r="CQ965" s="1374">
        <f t="shared" si="3332"/>
        <v>490</v>
      </c>
      <c r="CR965" s="1374">
        <f t="shared" ref="CR965:CY967" si="3333">IF($CH$4=$CD$4,IF(OR(-FLOOR(((18-COUNT($B965:$S965))/2),1)+CR$7&lt;1,-FLOOR(((18-COUNT($B965:$S965))/2),1)+CR$7&gt;COUNT($B965:$S965)),"",LARGE($B965:$S965,-FLOOR(((18-COUNT($B965:$S965))/2),1)+CR$7)),IF(OR(-FLOOR(((18-COUNT($AN965:$BE965))/2),1)+CR$7&lt;1,-FLOOR(((18-COUNT($AN965:$BE965))/2),1)+CR$7&gt;COUNT($AN965:$BE965)),"",LARGE($AN965:$BE965,-FLOOR(((18-COUNT($AN965:$BE965))/2),1)+CR$7)))</f>
        <v>600</v>
      </c>
      <c r="CS965" s="1373">
        <f t="shared" si="3333"/>
        <v>600</v>
      </c>
      <c r="CT965" s="1373">
        <f t="shared" si="3333"/>
        <v>1260</v>
      </c>
      <c r="CU965" s="1373">
        <f t="shared" si="3333"/>
        <v>1750</v>
      </c>
      <c r="CV965" s="1373">
        <f t="shared" si="3333"/>
        <v>10080</v>
      </c>
      <c r="CW965" s="1373">
        <f t="shared" si="3333"/>
        <v>18000</v>
      </c>
      <c r="CX965" s="1372">
        <f t="shared" si="3333"/>
        <v>18000</v>
      </c>
      <c r="CY965" s="1375">
        <f t="shared" si="3333"/>
        <v>51700</v>
      </c>
      <c r="CZ965" s="532">
        <f t="shared" ref="CZ965:DI967" si="3334">IF($CH$4=$CD$4,IF(OR(-FLOOR(((18-COUNT($U965:$AL965))/2),1)+CZ$7&lt;1,-FLOOR(((18-COUNT($U965:$AL965))/2),1)+CZ$7&gt;COUNT($U965:$AL965)),"",LARGE($U965:$AL965,-FLOOR(((18-COUNT($U965:$AL965))/2),1)+CZ$7)),IF(OR(-FLOOR(((18-COUNT($BG965:$BX965))/2),1)+CZ$7&lt;1,-FLOOR(((18-COUNT($BG965:$BX965))/2),1)+CZ$7&gt;COUNT($BG965:$BX965)),"",LARGE($BG965:$BX965,-FLOOR(((18-COUNT($BG965:$BX965))/2),1)+CZ$7)))</f>
        <v>0</v>
      </c>
      <c r="DA965" s="533">
        <f t="shared" si="3334"/>
        <v>0</v>
      </c>
      <c r="DB965" s="534">
        <f t="shared" si="3334"/>
        <v>0</v>
      </c>
      <c r="DC965" s="534">
        <f t="shared" si="3334"/>
        <v>0</v>
      </c>
      <c r="DD965" s="534">
        <f t="shared" si="3334"/>
        <v>0</v>
      </c>
      <c r="DE965" s="534">
        <f t="shared" si="3334"/>
        <v>0</v>
      </c>
      <c r="DF965" s="534">
        <f t="shared" si="3334"/>
        <v>0</v>
      </c>
      <c r="DG965" s="535">
        <f t="shared" si="3334"/>
        <v>0</v>
      </c>
      <c r="DH965" s="535">
        <f t="shared" si="3334"/>
        <v>0</v>
      </c>
      <c r="DI965" s="535">
        <f t="shared" si="3334"/>
        <v>0</v>
      </c>
      <c r="DJ965" s="535">
        <f t="shared" ref="DJ965:DQ967" si="3335">IF($CH$4=$CD$4,IF(OR(-FLOOR(((18-COUNT($U965:$AL965))/2),1)+DJ$7&lt;1,-FLOOR(((18-COUNT($U965:$AL965))/2),1)+DJ$7&gt;COUNT($U965:$AL965)),"",LARGE($U965:$AL965,-FLOOR(((18-COUNT($U965:$AL965))/2),1)+DJ$7)),IF(OR(-FLOOR(((18-COUNT($BG965:$BX965))/2),1)+DJ$7&lt;1,-FLOOR(((18-COUNT($BG965:$BX965))/2),1)+DJ$7&gt;COUNT($BG965:$BX965)),"",LARGE($BG965:$BX965,-FLOOR(((18-COUNT($BG965:$BX965))/2),1)+DJ$7)))</f>
        <v>700</v>
      </c>
      <c r="DK965" s="534">
        <f t="shared" si="3335"/>
        <v>2100</v>
      </c>
      <c r="DL965" s="534">
        <f t="shared" si="3335"/>
        <v>5000</v>
      </c>
      <c r="DM965" s="534">
        <f t="shared" si="3335"/>
        <v>18000</v>
      </c>
      <c r="DN965" s="534">
        <f t="shared" si="3335"/>
        <v>63000</v>
      </c>
      <c r="DO965" s="534">
        <f t="shared" si="3335"/>
        <v>76650</v>
      </c>
      <c r="DP965" s="533">
        <f t="shared" si="3335"/>
        <v>378000</v>
      </c>
      <c r="DQ965" s="532">
        <f t="shared" si="3335"/>
        <v>409920</v>
      </c>
      <c r="DR965" s="753">
        <f>COUNT(B965:S965)</f>
        <v>18</v>
      </c>
      <c r="DS965" s="111">
        <f>COUNT(U965:AL965)</f>
        <v>18</v>
      </c>
      <c r="DT965" s="111">
        <f>COUNT(AN965:BE965)</f>
        <v>18</v>
      </c>
      <c r="DU965" s="111">
        <f>COUNT(BG965:BX965)</f>
        <v>18</v>
      </c>
      <c r="DV965" s="602"/>
      <c r="DW965" s="719"/>
      <c r="DX965" s="719"/>
      <c r="DY965" s="719"/>
      <c r="DZ965" s="719"/>
      <c r="EA965" s="719"/>
      <c r="EB965" s="719"/>
      <c r="EC965" s="719"/>
      <c r="ED965" s="917"/>
      <c r="EE965" s="603"/>
    </row>
    <row r="966" spans="1:135" s="604" customFormat="1" ht="15.75" customHeight="1">
      <c r="A966" s="718" t="str">
        <f>A709</f>
        <v>Construction cash income -- see Data2</v>
      </c>
      <c r="B966" s="896">
        <f t="shared" ref="B966:S966" si="3336">SUM(B714)</f>
        <v>14400</v>
      </c>
      <c r="C966" s="896">
        <f t="shared" si="3336"/>
        <v>0</v>
      </c>
      <c r="D966" s="896">
        <f t="shared" si="3336"/>
        <v>0</v>
      </c>
      <c r="E966" s="896">
        <f t="shared" si="3336"/>
        <v>0</v>
      </c>
      <c r="F966" s="896">
        <f t="shared" si="3336"/>
        <v>0</v>
      </c>
      <c r="G966" s="896">
        <f t="shared" si="3336"/>
        <v>0</v>
      </c>
      <c r="H966" s="896">
        <f t="shared" si="3336"/>
        <v>0</v>
      </c>
      <c r="I966" s="896">
        <f t="shared" si="3336"/>
        <v>0</v>
      </c>
      <c r="J966" s="896">
        <f t="shared" si="3336"/>
        <v>2400</v>
      </c>
      <c r="K966" s="896">
        <f t="shared" si="3336"/>
        <v>0</v>
      </c>
      <c r="L966" s="896">
        <f t="shared" si="3336"/>
        <v>17892</v>
      </c>
      <c r="M966" s="896">
        <f t="shared" si="3336"/>
        <v>0</v>
      </c>
      <c r="N966" s="896">
        <f t="shared" si="3336"/>
        <v>0</v>
      </c>
      <c r="O966" s="896">
        <f t="shared" si="3336"/>
        <v>0</v>
      </c>
      <c r="P966" s="896">
        <f t="shared" si="3336"/>
        <v>0</v>
      </c>
      <c r="Q966" s="896">
        <f t="shared" si="3336"/>
        <v>0</v>
      </c>
      <c r="R966" s="896">
        <f t="shared" si="3336"/>
        <v>0</v>
      </c>
      <c r="S966" s="896">
        <f t="shared" si="3336"/>
        <v>0</v>
      </c>
      <c r="T966" s="895"/>
      <c r="U966" s="896">
        <f t="shared" ref="U966:AL966" si="3337">SUM(U714)</f>
        <v>3400</v>
      </c>
      <c r="V966" s="896">
        <f t="shared" si="3337"/>
        <v>1900</v>
      </c>
      <c r="W966" s="896">
        <f t="shared" si="3337"/>
        <v>5608</v>
      </c>
      <c r="X966" s="896">
        <f t="shared" si="3337"/>
        <v>0</v>
      </c>
      <c r="Y966" s="896">
        <f t="shared" si="3337"/>
        <v>0</v>
      </c>
      <c r="Z966" s="896">
        <f t="shared" si="3337"/>
        <v>0</v>
      </c>
      <c r="AA966" s="896">
        <f t="shared" si="3337"/>
        <v>0</v>
      </c>
      <c r="AB966" s="896">
        <f t="shared" si="3337"/>
        <v>0</v>
      </c>
      <c r="AC966" s="896">
        <f t="shared" si="3337"/>
        <v>0</v>
      </c>
      <c r="AD966" s="896">
        <f t="shared" si="3337"/>
        <v>0</v>
      </c>
      <c r="AE966" s="896">
        <f t="shared" si="3337"/>
        <v>0</v>
      </c>
      <c r="AF966" s="896">
        <f t="shared" si="3337"/>
        <v>0</v>
      </c>
      <c r="AG966" s="896">
        <f t="shared" si="3337"/>
        <v>0</v>
      </c>
      <c r="AH966" s="896">
        <f t="shared" si="3337"/>
        <v>0</v>
      </c>
      <c r="AI966" s="896">
        <f t="shared" si="3337"/>
        <v>0</v>
      </c>
      <c r="AJ966" s="896">
        <f t="shared" si="3337"/>
        <v>0</v>
      </c>
      <c r="AK966" s="896">
        <f t="shared" si="3337"/>
        <v>14000</v>
      </c>
      <c r="AL966" s="896">
        <f t="shared" si="3337"/>
        <v>14000</v>
      </c>
      <c r="AM966" s="895"/>
      <c r="AN966" s="896">
        <f t="shared" ref="AN966:BE966" si="3338">SUM(AN714)</f>
        <v>0</v>
      </c>
      <c r="AO966" s="896">
        <f t="shared" si="3338"/>
        <v>352800</v>
      </c>
      <c r="AP966" s="896">
        <f t="shared" si="3338"/>
        <v>0</v>
      </c>
      <c r="AQ966" s="896">
        <f t="shared" si="3338"/>
        <v>0</v>
      </c>
      <c r="AR966" s="896">
        <f t="shared" si="3338"/>
        <v>0</v>
      </c>
      <c r="AS966" s="896">
        <f t="shared" si="3338"/>
        <v>0</v>
      </c>
      <c r="AT966" s="896">
        <f t="shared" si="3338"/>
        <v>0</v>
      </c>
      <c r="AU966" s="896">
        <f t="shared" si="3338"/>
        <v>0</v>
      </c>
      <c r="AV966" s="896">
        <f t="shared" si="3338"/>
        <v>10080</v>
      </c>
      <c r="AW966" s="896">
        <f t="shared" si="3338"/>
        <v>0</v>
      </c>
      <c r="AX966" s="896">
        <f t="shared" si="3338"/>
        <v>0</v>
      </c>
      <c r="AY966" s="896">
        <f t="shared" si="3338"/>
        <v>0</v>
      </c>
      <c r="AZ966" s="896">
        <f t="shared" si="3338"/>
        <v>0</v>
      </c>
      <c r="BA966" s="896">
        <f t="shared" si="3338"/>
        <v>0</v>
      </c>
      <c r="BB966" s="896">
        <f t="shared" si="3338"/>
        <v>0</v>
      </c>
      <c r="BC966" s="896">
        <f t="shared" si="3338"/>
        <v>18000</v>
      </c>
      <c r="BD966" s="896">
        <f t="shared" si="3338"/>
        <v>7830</v>
      </c>
      <c r="BE966" s="896">
        <f t="shared" si="3338"/>
        <v>7830</v>
      </c>
      <c r="BF966" s="895"/>
      <c r="BG966" s="896">
        <f t="shared" ref="BG966:BX966" si="3339">SUM(BG714)</f>
        <v>0</v>
      </c>
      <c r="BH966" s="896">
        <f t="shared" si="3339"/>
        <v>0</v>
      </c>
      <c r="BI966" s="896">
        <f t="shared" si="3339"/>
        <v>0</v>
      </c>
      <c r="BJ966" s="896">
        <f t="shared" si="3339"/>
        <v>0</v>
      </c>
      <c r="BK966" s="896">
        <f t="shared" si="3339"/>
        <v>0</v>
      </c>
      <c r="BL966" s="896">
        <f t="shared" si="3339"/>
        <v>0</v>
      </c>
      <c r="BM966" s="896">
        <f t="shared" si="3339"/>
        <v>0</v>
      </c>
      <c r="BN966" s="896">
        <f t="shared" si="3339"/>
        <v>0</v>
      </c>
      <c r="BO966" s="896">
        <f t="shared" si="3339"/>
        <v>0</v>
      </c>
      <c r="BP966" s="896">
        <f t="shared" si="3339"/>
        <v>0</v>
      </c>
      <c r="BQ966" s="896">
        <f t="shared" si="3339"/>
        <v>0</v>
      </c>
      <c r="BR966" s="896">
        <f t="shared" si="3339"/>
        <v>0</v>
      </c>
      <c r="BS966" s="896">
        <f t="shared" si="3339"/>
        <v>0</v>
      </c>
      <c r="BT966" s="896">
        <f t="shared" si="3339"/>
        <v>0</v>
      </c>
      <c r="BU966" s="896">
        <f t="shared" si="3339"/>
        <v>0</v>
      </c>
      <c r="BV966" s="896">
        <f t="shared" si="3339"/>
        <v>0</v>
      </c>
      <c r="BW966" s="896">
        <f t="shared" si="3339"/>
        <v>0</v>
      </c>
      <c r="BX966" s="896">
        <f t="shared" si="3339"/>
        <v>0</v>
      </c>
      <c r="BY966" s="895"/>
      <c r="BZ966" s="896">
        <f>SUM(BZ714)</f>
        <v>0</v>
      </c>
      <c r="CA966" s="896">
        <f>SUM(CA714)</f>
        <v>0</v>
      </c>
      <c r="CB966" s="896">
        <f>SUM(CB714)</f>
        <v>0</v>
      </c>
      <c r="CC966" s="896">
        <f>SUM(CC714)</f>
        <v>0</v>
      </c>
      <c r="CD966" s="698">
        <f>IF(DR966&lt;3,"",(SUM(B966:S966)-MIN(B966:S966)-MAX(B966:S966))/(DR966-2))</f>
        <v>1050</v>
      </c>
      <c r="CE966" s="698">
        <f>IF(DS966&lt;3,"",(SUM(U966:AL966)-MIN(U966:AL966)-MAX(U966:AL966))/(DS966-2))</f>
        <v>1556.75</v>
      </c>
      <c r="CF966" s="698">
        <f>IF(DT966&lt;3,"",(SUM(AN966:BE966)-MIN(AN966:BE966)-MAX(AN966:BE966))/(DT966-2))</f>
        <v>2733.75</v>
      </c>
      <c r="CG966" s="698">
        <f>IF(DU966&lt;3,"",(SUM(BG966:BX966)-MIN(BG966:BX966)-MAX(BG966:BX966))/(DU966-2))</f>
        <v>0</v>
      </c>
      <c r="CH966" s="1371">
        <f t="shared" si="3332"/>
        <v>0</v>
      </c>
      <c r="CI966" s="1372">
        <f t="shared" si="3332"/>
        <v>0</v>
      </c>
      <c r="CJ966" s="1373">
        <f t="shared" si="3332"/>
        <v>0</v>
      </c>
      <c r="CK966" s="1373">
        <f t="shared" si="3332"/>
        <v>0</v>
      </c>
      <c r="CL966" s="1373">
        <f t="shared" si="3332"/>
        <v>0</v>
      </c>
      <c r="CM966" s="1373">
        <f t="shared" si="3332"/>
        <v>0</v>
      </c>
      <c r="CN966" s="1373">
        <f t="shared" si="3332"/>
        <v>0</v>
      </c>
      <c r="CO966" s="1374">
        <f t="shared" si="3332"/>
        <v>0</v>
      </c>
      <c r="CP966" s="1374">
        <f t="shared" si="3332"/>
        <v>0</v>
      </c>
      <c r="CQ966" s="1374">
        <f t="shared" si="3332"/>
        <v>0</v>
      </c>
      <c r="CR966" s="1374">
        <f t="shared" si="3333"/>
        <v>0</v>
      </c>
      <c r="CS966" s="1373">
        <f t="shared" si="3333"/>
        <v>0</v>
      </c>
      <c r="CT966" s="1373">
        <f t="shared" si="3333"/>
        <v>0</v>
      </c>
      <c r="CU966" s="1373">
        <f t="shared" si="3333"/>
        <v>0</v>
      </c>
      <c r="CV966" s="1373">
        <f t="shared" si="3333"/>
        <v>0</v>
      </c>
      <c r="CW966" s="1373">
        <f t="shared" si="3333"/>
        <v>2400</v>
      </c>
      <c r="CX966" s="1372">
        <f t="shared" si="3333"/>
        <v>14400</v>
      </c>
      <c r="CY966" s="1375">
        <f t="shared" si="3333"/>
        <v>17892</v>
      </c>
      <c r="CZ966" s="532">
        <f t="shared" si="3334"/>
        <v>0</v>
      </c>
      <c r="DA966" s="533">
        <f t="shared" si="3334"/>
        <v>0</v>
      </c>
      <c r="DB966" s="534">
        <f t="shared" si="3334"/>
        <v>0</v>
      </c>
      <c r="DC966" s="534">
        <f t="shared" si="3334"/>
        <v>0</v>
      </c>
      <c r="DD966" s="534">
        <f t="shared" si="3334"/>
        <v>0</v>
      </c>
      <c r="DE966" s="534">
        <f t="shared" si="3334"/>
        <v>0</v>
      </c>
      <c r="DF966" s="534">
        <f t="shared" si="3334"/>
        <v>0</v>
      </c>
      <c r="DG966" s="535">
        <f t="shared" si="3334"/>
        <v>0</v>
      </c>
      <c r="DH966" s="535">
        <f t="shared" si="3334"/>
        <v>0</v>
      </c>
      <c r="DI966" s="535">
        <f t="shared" si="3334"/>
        <v>0</v>
      </c>
      <c r="DJ966" s="535">
        <f t="shared" si="3335"/>
        <v>0</v>
      </c>
      <c r="DK966" s="534">
        <f t="shared" si="3335"/>
        <v>0</v>
      </c>
      <c r="DL966" s="534">
        <f t="shared" si="3335"/>
        <v>0</v>
      </c>
      <c r="DM966" s="534">
        <f t="shared" si="3335"/>
        <v>1900</v>
      </c>
      <c r="DN966" s="534">
        <f t="shared" si="3335"/>
        <v>3400</v>
      </c>
      <c r="DO966" s="534">
        <f t="shared" si="3335"/>
        <v>5608</v>
      </c>
      <c r="DP966" s="533">
        <f t="shared" si="3335"/>
        <v>14000</v>
      </c>
      <c r="DQ966" s="532">
        <f t="shared" si="3335"/>
        <v>14000</v>
      </c>
      <c r="DR966" s="753">
        <f>COUNT(B966:S966)</f>
        <v>18</v>
      </c>
      <c r="DS966" s="111">
        <f>COUNT(U966:AL966)</f>
        <v>18</v>
      </c>
      <c r="DT966" s="111">
        <f>COUNT(AN966:BE966)</f>
        <v>18</v>
      </c>
      <c r="DU966" s="111">
        <f>COUNT(BG966:BX966)</f>
        <v>18</v>
      </c>
      <c r="DV966" s="602"/>
      <c r="DW966" s="719"/>
      <c r="DX966" s="719"/>
      <c r="DY966" s="719"/>
      <c r="DZ966" s="719"/>
      <c r="EA966" s="719"/>
      <c r="EB966" s="719"/>
      <c r="EC966" s="719"/>
      <c r="ED966" s="917"/>
      <c r="EE966" s="603"/>
    </row>
    <row r="967" spans="1:135" s="604" customFormat="1" ht="15.75" customHeight="1">
      <c r="A967" s="718" t="str">
        <f>A715</f>
        <v>Domestic work cash income -- see Data2</v>
      </c>
      <c r="B967" s="896">
        <f t="shared" ref="B967:S967" si="3340">SUM(B720)</f>
        <v>0</v>
      </c>
      <c r="C967" s="896">
        <f t="shared" si="3340"/>
        <v>0</v>
      </c>
      <c r="D967" s="896">
        <f t="shared" si="3340"/>
        <v>0</v>
      </c>
      <c r="E967" s="896">
        <f t="shared" si="3340"/>
        <v>9600</v>
      </c>
      <c r="F967" s="896">
        <f t="shared" si="3340"/>
        <v>20160</v>
      </c>
      <c r="G967" s="896">
        <f t="shared" si="3340"/>
        <v>0</v>
      </c>
      <c r="H967" s="896">
        <f t="shared" si="3340"/>
        <v>4800</v>
      </c>
      <c r="I967" s="896">
        <f t="shared" si="3340"/>
        <v>0</v>
      </c>
      <c r="J967" s="896">
        <f t="shared" si="3340"/>
        <v>0</v>
      </c>
      <c r="K967" s="896">
        <f t="shared" si="3340"/>
        <v>0</v>
      </c>
      <c r="L967" s="896">
        <f t="shared" si="3340"/>
        <v>0</v>
      </c>
      <c r="M967" s="896">
        <f t="shared" si="3340"/>
        <v>18000</v>
      </c>
      <c r="N967" s="896">
        <f t="shared" si="3340"/>
        <v>0</v>
      </c>
      <c r="O967" s="896">
        <f t="shared" si="3340"/>
        <v>0</v>
      </c>
      <c r="P967" s="896">
        <f t="shared" si="3340"/>
        <v>0</v>
      </c>
      <c r="Q967" s="896">
        <f t="shared" si="3340"/>
        <v>0</v>
      </c>
      <c r="R967" s="896">
        <f t="shared" si="3340"/>
        <v>0</v>
      </c>
      <c r="S967" s="896">
        <f t="shared" si="3340"/>
        <v>0</v>
      </c>
      <c r="T967" s="895"/>
      <c r="U967" s="896">
        <f t="shared" ref="U967:AL967" si="3341">SUM(U720)</f>
        <v>0</v>
      </c>
      <c r="V967" s="896">
        <f t="shared" si="3341"/>
        <v>2400</v>
      </c>
      <c r="W967" s="896">
        <f t="shared" si="3341"/>
        <v>0</v>
      </c>
      <c r="X967" s="896">
        <f t="shared" si="3341"/>
        <v>9600</v>
      </c>
      <c r="Y967" s="896">
        <f t="shared" si="3341"/>
        <v>0</v>
      </c>
      <c r="Z967" s="896">
        <f t="shared" si="3341"/>
        <v>0</v>
      </c>
      <c r="AA967" s="896">
        <f t="shared" si="3341"/>
        <v>0</v>
      </c>
      <c r="AB967" s="896">
        <f t="shared" si="3341"/>
        <v>0</v>
      </c>
      <c r="AC967" s="896">
        <f t="shared" si="3341"/>
        <v>0</v>
      </c>
      <c r="AD967" s="896">
        <f t="shared" si="3341"/>
        <v>0</v>
      </c>
      <c r="AE967" s="896">
        <f t="shared" si="3341"/>
        <v>0</v>
      </c>
      <c r="AF967" s="896">
        <f t="shared" si="3341"/>
        <v>12000</v>
      </c>
      <c r="AG967" s="896">
        <f t="shared" si="3341"/>
        <v>0</v>
      </c>
      <c r="AH967" s="896">
        <f t="shared" si="3341"/>
        <v>18000</v>
      </c>
      <c r="AI967" s="896">
        <f t="shared" si="3341"/>
        <v>14400</v>
      </c>
      <c r="AJ967" s="896">
        <f t="shared" si="3341"/>
        <v>0</v>
      </c>
      <c r="AK967" s="896">
        <f t="shared" si="3341"/>
        <v>18000</v>
      </c>
      <c r="AL967" s="896">
        <f t="shared" si="3341"/>
        <v>18000</v>
      </c>
      <c r="AM967" s="895"/>
      <c r="AN967" s="896">
        <f t="shared" ref="AN967:BE967" si="3342">SUM(AN720)</f>
        <v>0</v>
      </c>
      <c r="AO967" s="896">
        <f t="shared" si="3342"/>
        <v>686400</v>
      </c>
      <c r="AP967" s="896">
        <f t="shared" si="3342"/>
        <v>8400</v>
      </c>
      <c r="AQ967" s="896">
        <f t="shared" si="3342"/>
        <v>0</v>
      </c>
      <c r="AR967" s="896">
        <f t="shared" si="3342"/>
        <v>0</v>
      </c>
      <c r="AS967" s="896">
        <f t="shared" si="3342"/>
        <v>0</v>
      </c>
      <c r="AT967" s="896">
        <f t="shared" si="3342"/>
        <v>0</v>
      </c>
      <c r="AU967" s="896">
        <f t="shared" si="3342"/>
        <v>0</v>
      </c>
      <c r="AV967" s="896">
        <f t="shared" si="3342"/>
        <v>0</v>
      </c>
      <c r="AW967" s="896">
        <f t="shared" si="3342"/>
        <v>0</v>
      </c>
      <c r="AX967" s="896">
        <f t="shared" si="3342"/>
        <v>0</v>
      </c>
      <c r="AY967" s="896">
        <f t="shared" si="3342"/>
        <v>0</v>
      </c>
      <c r="AZ967" s="896">
        <f t="shared" si="3342"/>
        <v>0</v>
      </c>
      <c r="BA967" s="896">
        <f t="shared" si="3342"/>
        <v>120000</v>
      </c>
      <c r="BB967" s="896">
        <f t="shared" si="3342"/>
        <v>0</v>
      </c>
      <c r="BC967" s="896">
        <f t="shared" si="3342"/>
        <v>0</v>
      </c>
      <c r="BD967" s="896">
        <f t="shared" si="3342"/>
        <v>0</v>
      </c>
      <c r="BE967" s="896">
        <f t="shared" si="3342"/>
        <v>0</v>
      </c>
      <c r="BF967" s="895"/>
      <c r="BG967" s="896">
        <f t="shared" ref="BG967:BX967" si="3343">SUM(BG720)</f>
        <v>0</v>
      </c>
      <c r="BH967" s="896">
        <f t="shared" si="3343"/>
        <v>0</v>
      </c>
      <c r="BI967" s="896">
        <f t="shared" si="3343"/>
        <v>0</v>
      </c>
      <c r="BJ967" s="896">
        <f t="shared" si="3343"/>
        <v>0</v>
      </c>
      <c r="BK967" s="896">
        <f t="shared" si="3343"/>
        <v>0</v>
      </c>
      <c r="BL967" s="896">
        <f t="shared" si="3343"/>
        <v>0</v>
      </c>
      <c r="BM967" s="896">
        <f t="shared" si="3343"/>
        <v>0</v>
      </c>
      <c r="BN967" s="896">
        <f t="shared" si="3343"/>
        <v>0</v>
      </c>
      <c r="BO967" s="896">
        <f t="shared" si="3343"/>
        <v>0</v>
      </c>
      <c r="BP967" s="896">
        <f t="shared" si="3343"/>
        <v>0</v>
      </c>
      <c r="BQ967" s="896">
        <f t="shared" si="3343"/>
        <v>0</v>
      </c>
      <c r="BR967" s="896">
        <f t="shared" si="3343"/>
        <v>36000</v>
      </c>
      <c r="BS967" s="896">
        <f t="shared" si="3343"/>
        <v>0</v>
      </c>
      <c r="BT967" s="896">
        <f t="shared" si="3343"/>
        <v>0</v>
      </c>
      <c r="BU967" s="896">
        <f t="shared" si="3343"/>
        <v>0</v>
      </c>
      <c r="BV967" s="896">
        <f t="shared" si="3343"/>
        <v>0</v>
      </c>
      <c r="BW967" s="896">
        <f t="shared" si="3343"/>
        <v>0</v>
      </c>
      <c r="BX967" s="896">
        <f t="shared" si="3343"/>
        <v>0</v>
      </c>
      <c r="BY967" s="895"/>
      <c r="BZ967" s="896">
        <f>SUM(BZ720)</f>
        <v>4500</v>
      </c>
      <c r="CA967" s="896">
        <f>SUM(CA720)</f>
        <v>9000</v>
      </c>
      <c r="CB967" s="896">
        <f>SUM(CB720)</f>
        <v>0</v>
      </c>
      <c r="CC967" s="896">
        <f>SUM(CC720)</f>
        <v>0</v>
      </c>
      <c r="CD967" s="698">
        <f>IF(DR967&lt;3,"",(SUM(B967:S967)-MIN(B967:S967)-MAX(B967:S967))/(DR967-2))</f>
        <v>2025</v>
      </c>
      <c r="CE967" s="698">
        <f>IF(DS967&lt;3,"",(SUM(U967:AL967)-MIN(U967:AL967)-MAX(U967:AL967))/(DS967-2))</f>
        <v>4650</v>
      </c>
      <c r="CF967" s="698">
        <f>IF(DT967&lt;3,"",(SUM(AN967:BE967)-MIN(AN967:BE967)-MAX(AN967:BE967))/(DT967-2))</f>
        <v>8025</v>
      </c>
      <c r="CG967" s="698">
        <f>IF(DU967&lt;3,"",(SUM(BG967:BX967)-MIN(BG967:BX967)-MAX(BG967:BX967))/(DU967-2))</f>
        <v>0</v>
      </c>
      <c r="CH967" s="1371">
        <f t="shared" si="3332"/>
        <v>0</v>
      </c>
      <c r="CI967" s="1372">
        <f t="shared" si="3332"/>
        <v>0</v>
      </c>
      <c r="CJ967" s="1373">
        <f t="shared" si="3332"/>
        <v>0</v>
      </c>
      <c r="CK967" s="1373">
        <f t="shared" si="3332"/>
        <v>0</v>
      </c>
      <c r="CL967" s="1373">
        <f t="shared" si="3332"/>
        <v>0</v>
      </c>
      <c r="CM967" s="1373">
        <f t="shared" si="3332"/>
        <v>0</v>
      </c>
      <c r="CN967" s="1373">
        <f t="shared" si="3332"/>
        <v>0</v>
      </c>
      <c r="CO967" s="1374">
        <f t="shared" si="3332"/>
        <v>0</v>
      </c>
      <c r="CP967" s="1374">
        <f t="shared" si="3332"/>
        <v>0</v>
      </c>
      <c r="CQ967" s="1374">
        <f t="shared" si="3332"/>
        <v>0</v>
      </c>
      <c r="CR967" s="1374">
        <f t="shared" si="3333"/>
        <v>0</v>
      </c>
      <c r="CS967" s="1373">
        <f t="shared" si="3333"/>
        <v>0</v>
      </c>
      <c r="CT967" s="1373">
        <f t="shared" si="3333"/>
        <v>0</v>
      </c>
      <c r="CU967" s="1373">
        <f t="shared" si="3333"/>
        <v>0</v>
      </c>
      <c r="CV967" s="1373">
        <f t="shared" si="3333"/>
        <v>4800</v>
      </c>
      <c r="CW967" s="1373">
        <f t="shared" si="3333"/>
        <v>9600</v>
      </c>
      <c r="CX967" s="1372">
        <f t="shared" si="3333"/>
        <v>18000</v>
      </c>
      <c r="CY967" s="1375">
        <f t="shared" si="3333"/>
        <v>20160</v>
      </c>
      <c r="CZ967" s="532">
        <f t="shared" si="3334"/>
        <v>0</v>
      </c>
      <c r="DA967" s="533">
        <f t="shared" si="3334"/>
        <v>0</v>
      </c>
      <c r="DB967" s="534">
        <f t="shared" si="3334"/>
        <v>0</v>
      </c>
      <c r="DC967" s="534">
        <f t="shared" si="3334"/>
        <v>0</v>
      </c>
      <c r="DD967" s="534">
        <f t="shared" si="3334"/>
        <v>0</v>
      </c>
      <c r="DE967" s="534">
        <f t="shared" si="3334"/>
        <v>0</v>
      </c>
      <c r="DF967" s="534">
        <f t="shared" si="3334"/>
        <v>0</v>
      </c>
      <c r="DG967" s="535">
        <f t="shared" si="3334"/>
        <v>0</v>
      </c>
      <c r="DH967" s="535">
        <f t="shared" si="3334"/>
        <v>0</v>
      </c>
      <c r="DI967" s="535">
        <f t="shared" si="3334"/>
        <v>0</v>
      </c>
      <c r="DJ967" s="535">
        <f t="shared" si="3335"/>
        <v>0</v>
      </c>
      <c r="DK967" s="534">
        <f t="shared" si="3335"/>
        <v>2400</v>
      </c>
      <c r="DL967" s="534">
        <f t="shared" si="3335"/>
        <v>9600</v>
      </c>
      <c r="DM967" s="534">
        <f t="shared" si="3335"/>
        <v>12000</v>
      </c>
      <c r="DN967" s="534">
        <f t="shared" si="3335"/>
        <v>14400</v>
      </c>
      <c r="DO967" s="534">
        <f t="shared" si="3335"/>
        <v>18000</v>
      </c>
      <c r="DP967" s="533">
        <f t="shared" si="3335"/>
        <v>18000</v>
      </c>
      <c r="DQ967" s="532">
        <f t="shared" si="3335"/>
        <v>18000</v>
      </c>
      <c r="DR967" s="753">
        <f>COUNT(B967:S967)</f>
        <v>18</v>
      </c>
      <c r="DS967" s="111">
        <f>COUNT(U967:AL967)</f>
        <v>18</v>
      </c>
      <c r="DT967" s="111">
        <f>COUNT(AN967:BE967)</f>
        <v>18</v>
      </c>
      <c r="DU967" s="111">
        <f>COUNT(BG967:BX967)</f>
        <v>18</v>
      </c>
      <c r="DV967" s="602"/>
      <c r="DW967" s="719"/>
      <c r="DX967" s="719"/>
      <c r="DY967" s="719"/>
      <c r="DZ967" s="719"/>
      <c r="EA967" s="719"/>
      <c r="EB967" s="719"/>
      <c r="EC967" s="719"/>
      <c r="ED967" s="917"/>
      <c r="EE967" s="603"/>
    </row>
    <row r="968" spans="1:135" s="604" customFormat="1" ht="15.75" customHeight="1">
      <c r="A968" s="904" t="s">
        <v>513</v>
      </c>
      <c r="B968" s="895"/>
      <c r="C968" s="895"/>
      <c r="D968" s="895"/>
      <c r="E968" s="895"/>
      <c r="F968" s="895"/>
      <c r="G968" s="895"/>
      <c r="H968" s="895"/>
      <c r="I968" s="895"/>
      <c r="J968" s="895"/>
      <c r="K968" s="895"/>
      <c r="L968" s="895"/>
      <c r="M968" s="895"/>
      <c r="N968" s="895"/>
      <c r="O968" s="895"/>
      <c r="P968" s="895"/>
      <c r="Q968" s="895"/>
      <c r="R968" s="895"/>
      <c r="S968" s="895"/>
      <c r="T968" s="895"/>
      <c r="U968" s="895"/>
      <c r="V968" s="895"/>
      <c r="W968" s="895"/>
      <c r="X968" s="895"/>
      <c r="Y968" s="895"/>
      <c r="Z968" s="895"/>
      <c r="AA968" s="895"/>
      <c r="AB968" s="895"/>
      <c r="AC968" s="895"/>
      <c r="AD968" s="895"/>
      <c r="AE968" s="895"/>
      <c r="AF968" s="895"/>
      <c r="AG968" s="895"/>
      <c r="AH968" s="895"/>
      <c r="AI968" s="895"/>
      <c r="AJ968" s="895"/>
      <c r="AK968" s="895"/>
      <c r="AL968" s="895"/>
      <c r="AM968" s="895"/>
      <c r="AN968" s="895"/>
      <c r="AO968" s="895"/>
      <c r="AP968" s="895"/>
      <c r="AQ968" s="895"/>
      <c r="AR968" s="895"/>
      <c r="AS968" s="895"/>
      <c r="AT968" s="895"/>
      <c r="AU968" s="895"/>
      <c r="AV968" s="895"/>
      <c r="AW968" s="895"/>
      <c r="AX968" s="895"/>
      <c r="AY968" s="895"/>
      <c r="AZ968" s="895"/>
      <c r="BA968" s="895"/>
      <c r="BB968" s="895"/>
      <c r="BC968" s="895"/>
      <c r="BD968" s="895"/>
      <c r="BE968" s="895"/>
      <c r="BF968" s="895"/>
      <c r="BG968" s="895"/>
      <c r="BH968" s="895"/>
      <c r="BI968" s="895"/>
      <c r="BJ968" s="895"/>
      <c r="BK968" s="895"/>
      <c r="BL968" s="895"/>
      <c r="BM968" s="895"/>
      <c r="BN968" s="895"/>
      <c r="BO968" s="895"/>
      <c r="BP968" s="895"/>
      <c r="BQ968" s="895"/>
      <c r="BR968" s="895"/>
      <c r="BS968" s="895"/>
      <c r="BT968" s="895"/>
      <c r="BU968" s="895"/>
      <c r="BV968" s="895"/>
      <c r="BW968" s="895"/>
      <c r="BX968" s="895"/>
      <c r="BY968" s="895"/>
      <c r="BZ968" s="895"/>
      <c r="CA968" s="895"/>
      <c r="CB968" s="895"/>
      <c r="CC968" s="895"/>
      <c r="CD968" s="690"/>
      <c r="CE968" s="690"/>
      <c r="CF968" s="690"/>
      <c r="CG968" s="690"/>
      <c r="CH968" s="1386"/>
      <c r="CI968" s="1387"/>
      <c r="CJ968" s="1387"/>
      <c r="CK968" s="1387"/>
      <c r="CL968" s="1387"/>
      <c r="CM968" s="1387"/>
      <c r="CN968" s="1387"/>
      <c r="CO968" s="1387"/>
      <c r="CP968" s="1387"/>
      <c r="CQ968" s="1387"/>
      <c r="CR968" s="1387"/>
      <c r="CS968" s="1387"/>
      <c r="CT968" s="1387"/>
      <c r="CU968" s="1387"/>
      <c r="CV968" s="1387"/>
      <c r="CW968" s="1387"/>
      <c r="CX968" s="1387"/>
      <c r="CY968" s="1388"/>
      <c r="CZ968" s="736"/>
      <c r="DA968" s="736"/>
      <c r="DB968" s="736"/>
      <c r="DC968" s="736"/>
      <c r="DD968" s="736"/>
      <c r="DE968" s="736"/>
      <c r="DF968" s="736"/>
      <c r="DG968" s="736"/>
      <c r="DH968" s="736"/>
      <c r="DI968" s="736"/>
      <c r="DJ968" s="736"/>
      <c r="DK968" s="736"/>
      <c r="DL968" s="736"/>
      <c r="DM968" s="736"/>
      <c r="DN968" s="736"/>
      <c r="DO968" s="736"/>
      <c r="DP968" s="736"/>
      <c r="DQ968" s="736"/>
      <c r="DR968" s="753"/>
      <c r="DS968" s="111"/>
      <c r="DT968" s="111"/>
      <c r="DU968" s="111"/>
      <c r="DV968" s="602"/>
      <c r="DW968" s="603"/>
      <c r="DX968" s="603"/>
      <c r="DY968" s="603"/>
      <c r="DZ968" s="603"/>
      <c r="EA968" s="603"/>
      <c r="EB968" s="603"/>
      <c r="EC968" s="603"/>
      <c r="ED968" s="555"/>
      <c r="EE968" s="603"/>
    </row>
    <row r="969" spans="1:135" s="604" customFormat="1" ht="15.75" customHeight="1">
      <c r="A969" s="718" t="str">
        <f>A721</f>
        <v>Labour migration(formal employment): no. people per HH</v>
      </c>
      <c r="B969" s="896">
        <f t="shared" ref="B969:S969" si="3344">SUM(B724)</f>
        <v>0</v>
      </c>
      <c r="C969" s="896">
        <f t="shared" si="3344"/>
        <v>0</v>
      </c>
      <c r="D969" s="896">
        <f t="shared" si="3344"/>
        <v>0</v>
      </c>
      <c r="E969" s="896">
        <f t="shared" si="3344"/>
        <v>0</v>
      </c>
      <c r="F969" s="896">
        <f t="shared" si="3344"/>
        <v>0</v>
      </c>
      <c r="G969" s="896">
        <f t="shared" si="3344"/>
        <v>0</v>
      </c>
      <c r="H969" s="896">
        <f t="shared" si="3344"/>
        <v>0</v>
      </c>
      <c r="I969" s="896">
        <f t="shared" si="3344"/>
        <v>0</v>
      </c>
      <c r="J969" s="896">
        <f t="shared" si="3344"/>
        <v>0</v>
      </c>
      <c r="K969" s="896">
        <f t="shared" si="3344"/>
        <v>0</v>
      </c>
      <c r="L969" s="896">
        <f t="shared" si="3344"/>
        <v>0</v>
      </c>
      <c r="M969" s="896">
        <f t="shared" si="3344"/>
        <v>0</v>
      </c>
      <c r="N969" s="896">
        <f t="shared" si="3344"/>
        <v>0</v>
      </c>
      <c r="O969" s="896">
        <f t="shared" si="3344"/>
        <v>0</v>
      </c>
      <c r="P969" s="896">
        <f t="shared" si="3344"/>
        <v>0</v>
      </c>
      <c r="Q969" s="896">
        <f t="shared" si="3344"/>
        <v>0</v>
      </c>
      <c r="R969" s="896">
        <f t="shared" si="3344"/>
        <v>0</v>
      </c>
      <c r="S969" s="896">
        <f t="shared" si="3344"/>
        <v>0</v>
      </c>
      <c r="T969" s="895"/>
      <c r="U969" s="896">
        <f t="shared" ref="U969:AL969" si="3345">SUM(U724)</f>
        <v>0</v>
      </c>
      <c r="V969" s="896">
        <f t="shared" si="3345"/>
        <v>0</v>
      </c>
      <c r="W969" s="896">
        <f t="shared" si="3345"/>
        <v>0</v>
      </c>
      <c r="X969" s="896">
        <f t="shared" si="3345"/>
        <v>0</v>
      </c>
      <c r="Y969" s="896">
        <f t="shared" si="3345"/>
        <v>0</v>
      </c>
      <c r="Z969" s="896">
        <f t="shared" si="3345"/>
        <v>0</v>
      </c>
      <c r="AA969" s="896">
        <f t="shared" si="3345"/>
        <v>0</v>
      </c>
      <c r="AB969" s="896">
        <f t="shared" si="3345"/>
        <v>0</v>
      </c>
      <c r="AC969" s="896">
        <f t="shared" si="3345"/>
        <v>0</v>
      </c>
      <c r="AD969" s="896">
        <f t="shared" si="3345"/>
        <v>0</v>
      </c>
      <c r="AE969" s="896">
        <f t="shared" si="3345"/>
        <v>0</v>
      </c>
      <c r="AF969" s="896">
        <f t="shared" si="3345"/>
        <v>0</v>
      </c>
      <c r="AG969" s="896">
        <f t="shared" si="3345"/>
        <v>0</v>
      </c>
      <c r="AH969" s="896">
        <f t="shared" si="3345"/>
        <v>0</v>
      </c>
      <c r="AI969" s="896">
        <f t="shared" si="3345"/>
        <v>0</v>
      </c>
      <c r="AJ969" s="896">
        <f t="shared" si="3345"/>
        <v>0</v>
      </c>
      <c r="AK969" s="896">
        <f t="shared" si="3345"/>
        <v>0</v>
      </c>
      <c r="AL969" s="896">
        <f t="shared" si="3345"/>
        <v>0</v>
      </c>
      <c r="AM969" s="895"/>
      <c r="AN969" s="896">
        <f t="shared" ref="AN969:BE969" si="3346">SUM(AN724)</f>
        <v>0</v>
      </c>
      <c r="AO969" s="896">
        <f t="shared" si="3346"/>
        <v>0</v>
      </c>
      <c r="AP969" s="896">
        <f t="shared" si="3346"/>
        <v>0</v>
      </c>
      <c r="AQ969" s="896">
        <f t="shared" si="3346"/>
        <v>0</v>
      </c>
      <c r="AR969" s="896">
        <f t="shared" si="3346"/>
        <v>0</v>
      </c>
      <c r="AS969" s="896">
        <f t="shared" si="3346"/>
        <v>0</v>
      </c>
      <c r="AT969" s="896">
        <f t="shared" si="3346"/>
        <v>0</v>
      </c>
      <c r="AU969" s="896">
        <f t="shared" si="3346"/>
        <v>0</v>
      </c>
      <c r="AV969" s="896">
        <f t="shared" si="3346"/>
        <v>0</v>
      </c>
      <c r="AW969" s="896">
        <f t="shared" si="3346"/>
        <v>0</v>
      </c>
      <c r="AX969" s="896">
        <f t="shared" si="3346"/>
        <v>0</v>
      </c>
      <c r="AY969" s="896">
        <f t="shared" si="3346"/>
        <v>0</v>
      </c>
      <c r="AZ969" s="896">
        <f t="shared" si="3346"/>
        <v>0</v>
      </c>
      <c r="BA969" s="896">
        <f t="shared" si="3346"/>
        <v>0</v>
      </c>
      <c r="BB969" s="896">
        <f t="shared" si="3346"/>
        <v>0</v>
      </c>
      <c r="BC969" s="896">
        <f t="shared" si="3346"/>
        <v>0</v>
      </c>
      <c r="BD969" s="896">
        <f t="shared" si="3346"/>
        <v>0</v>
      </c>
      <c r="BE969" s="896">
        <f t="shared" si="3346"/>
        <v>0</v>
      </c>
      <c r="BF969" s="895"/>
      <c r="BG969" s="896">
        <f t="shared" ref="BG969:BX969" si="3347">SUM(BG724)</f>
        <v>0</v>
      </c>
      <c r="BH969" s="896">
        <f t="shared" si="3347"/>
        <v>0</v>
      </c>
      <c r="BI969" s="896">
        <f t="shared" si="3347"/>
        <v>0</v>
      </c>
      <c r="BJ969" s="896">
        <f t="shared" si="3347"/>
        <v>0</v>
      </c>
      <c r="BK969" s="896">
        <f t="shared" si="3347"/>
        <v>0</v>
      </c>
      <c r="BL969" s="896">
        <f t="shared" si="3347"/>
        <v>0</v>
      </c>
      <c r="BM969" s="896">
        <f t="shared" si="3347"/>
        <v>0</v>
      </c>
      <c r="BN969" s="896">
        <f t="shared" si="3347"/>
        <v>0</v>
      </c>
      <c r="BO969" s="896">
        <f t="shared" si="3347"/>
        <v>0</v>
      </c>
      <c r="BP969" s="896">
        <f t="shared" si="3347"/>
        <v>0</v>
      </c>
      <c r="BQ969" s="896">
        <f t="shared" si="3347"/>
        <v>0</v>
      </c>
      <c r="BR969" s="896">
        <f t="shared" si="3347"/>
        <v>0</v>
      </c>
      <c r="BS969" s="896">
        <f t="shared" si="3347"/>
        <v>0</v>
      </c>
      <c r="BT969" s="896">
        <f t="shared" si="3347"/>
        <v>0</v>
      </c>
      <c r="BU969" s="896">
        <f t="shared" si="3347"/>
        <v>0</v>
      </c>
      <c r="BV969" s="896">
        <f t="shared" si="3347"/>
        <v>0</v>
      </c>
      <c r="BW969" s="896">
        <f t="shared" si="3347"/>
        <v>0</v>
      </c>
      <c r="BX969" s="896">
        <f t="shared" si="3347"/>
        <v>0</v>
      </c>
      <c r="BY969" s="895"/>
      <c r="BZ969" s="896">
        <f>SUM(BZ724)</f>
        <v>0</v>
      </c>
      <c r="CA969" s="896">
        <f>SUM(CA724)</f>
        <v>0</v>
      </c>
      <c r="CB969" s="896">
        <f>SUM(CB724)</f>
        <v>0</v>
      </c>
      <c r="CC969" s="896">
        <f>SUM(CC724)</f>
        <v>0</v>
      </c>
      <c r="CD969" s="698">
        <f>IF(DR969&lt;3,"",(SUM(B969:S969)-MIN(B969:S969)-MAX(B969:S969))/(DR969-2))</f>
        <v>0</v>
      </c>
      <c r="CE969" s="698">
        <f>IF(DS969&lt;3,"",(SUM(U969:AL969)-MIN(U969:AL969)-MAX(U969:AL969))/(DS969-2))</f>
        <v>0</v>
      </c>
      <c r="CF969" s="698">
        <f>IF(DT969&lt;3,"",(SUM(AN969:BE969)-MIN(AN969:BE969)-MAX(AN969:BE969))/(DT969-2))</f>
        <v>0</v>
      </c>
      <c r="CG969" s="698">
        <f>IF(DU969&lt;3,"",(SUM(BG969:BX969)-MIN(BG969:BX969)-MAX(BG969:BX969))/(DU969-2))</f>
        <v>0</v>
      </c>
      <c r="CH969" s="1371">
        <f t="shared" ref="CH969:CQ970" si="3348">IF($CH$4=$CD$4,IF(OR(-FLOOR(((18-COUNT($B969:$S969))/2),1)+CH$7&lt;1,-FLOOR(((18-COUNT($B969:$S969))/2),1)+CH$7&gt;COUNT($B969:$S969)),"",LARGE($B969:$S969,-FLOOR(((18-COUNT($B969:$S969))/2),1)+CH$7)),IF(OR(-FLOOR(((18-COUNT($AN969:$BE969))/2),1)+CH$7&lt;1,-FLOOR(((18-COUNT($AN969:$BE969))/2),1)+CH$7&gt;COUNT($AN969:$BE969)),"",LARGE($AN969:$BE969,-FLOOR(((18-COUNT($AN969:$BE969))/2),1)+CH$7)))</f>
        <v>0</v>
      </c>
      <c r="CI969" s="1372">
        <f t="shared" si="3348"/>
        <v>0</v>
      </c>
      <c r="CJ969" s="1373">
        <f t="shared" si="3348"/>
        <v>0</v>
      </c>
      <c r="CK969" s="1373">
        <f t="shared" si="3348"/>
        <v>0</v>
      </c>
      <c r="CL969" s="1373">
        <f t="shared" si="3348"/>
        <v>0</v>
      </c>
      <c r="CM969" s="1373">
        <f t="shared" si="3348"/>
        <v>0</v>
      </c>
      <c r="CN969" s="1373">
        <f t="shared" si="3348"/>
        <v>0</v>
      </c>
      <c r="CO969" s="1374">
        <f t="shared" si="3348"/>
        <v>0</v>
      </c>
      <c r="CP969" s="1374">
        <f t="shared" si="3348"/>
        <v>0</v>
      </c>
      <c r="CQ969" s="1374">
        <f t="shared" si="3348"/>
        <v>0</v>
      </c>
      <c r="CR969" s="1374">
        <f t="shared" ref="CR969:CY970" si="3349">IF($CH$4=$CD$4,IF(OR(-FLOOR(((18-COUNT($B969:$S969))/2),1)+CR$7&lt;1,-FLOOR(((18-COUNT($B969:$S969))/2),1)+CR$7&gt;COUNT($B969:$S969)),"",LARGE($B969:$S969,-FLOOR(((18-COUNT($B969:$S969))/2),1)+CR$7)),IF(OR(-FLOOR(((18-COUNT($AN969:$BE969))/2),1)+CR$7&lt;1,-FLOOR(((18-COUNT($AN969:$BE969))/2),1)+CR$7&gt;COUNT($AN969:$BE969)),"",LARGE($AN969:$BE969,-FLOOR(((18-COUNT($AN969:$BE969))/2),1)+CR$7)))</f>
        <v>0</v>
      </c>
      <c r="CS969" s="1373">
        <f t="shared" si="3349"/>
        <v>0</v>
      </c>
      <c r="CT969" s="1373">
        <f t="shared" si="3349"/>
        <v>0</v>
      </c>
      <c r="CU969" s="1373">
        <f t="shared" si="3349"/>
        <v>0</v>
      </c>
      <c r="CV969" s="1373">
        <f t="shared" si="3349"/>
        <v>0</v>
      </c>
      <c r="CW969" s="1373">
        <f t="shared" si="3349"/>
        <v>0</v>
      </c>
      <c r="CX969" s="1372">
        <f t="shared" si="3349"/>
        <v>0</v>
      </c>
      <c r="CY969" s="1375">
        <f t="shared" si="3349"/>
        <v>0</v>
      </c>
      <c r="CZ969" s="532">
        <f t="shared" ref="CZ969:DI970" si="3350">IF($CH$4=$CD$4,IF(OR(-FLOOR(((18-COUNT($U969:$AL969))/2),1)+CZ$7&lt;1,-FLOOR(((18-COUNT($U969:$AL969))/2),1)+CZ$7&gt;COUNT($U969:$AL969)),"",LARGE($U969:$AL969,-FLOOR(((18-COUNT($U969:$AL969))/2),1)+CZ$7)),IF(OR(-FLOOR(((18-COUNT($BG969:$BX969))/2),1)+CZ$7&lt;1,-FLOOR(((18-COUNT($BG969:$BX969))/2),1)+CZ$7&gt;COUNT($BG969:$BX969)),"",LARGE($BG969:$BX969,-FLOOR(((18-COUNT($BG969:$BX969))/2),1)+CZ$7)))</f>
        <v>0</v>
      </c>
      <c r="DA969" s="533">
        <f t="shared" si="3350"/>
        <v>0</v>
      </c>
      <c r="DB969" s="534">
        <f t="shared" si="3350"/>
        <v>0</v>
      </c>
      <c r="DC969" s="534">
        <f t="shared" si="3350"/>
        <v>0</v>
      </c>
      <c r="DD969" s="534">
        <f t="shared" si="3350"/>
        <v>0</v>
      </c>
      <c r="DE969" s="534">
        <f t="shared" si="3350"/>
        <v>0</v>
      </c>
      <c r="DF969" s="534">
        <f t="shared" si="3350"/>
        <v>0</v>
      </c>
      <c r="DG969" s="535">
        <f t="shared" si="3350"/>
        <v>0</v>
      </c>
      <c r="DH969" s="535">
        <f t="shared" si="3350"/>
        <v>0</v>
      </c>
      <c r="DI969" s="535">
        <f t="shared" si="3350"/>
        <v>0</v>
      </c>
      <c r="DJ969" s="535">
        <f t="shared" ref="DJ969:DQ970" si="3351">IF($CH$4=$CD$4,IF(OR(-FLOOR(((18-COUNT($U969:$AL969))/2),1)+DJ$7&lt;1,-FLOOR(((18-COUNT($U969:$AL969))/2),1)+DJ$7&gt;COUNT($U969:$AL969)),"",LARGE($U969:$AL969,-FLOOR(((18-COUNT($U969:$AL969))/2),1)+DJ$7)),IF(OR(-FLOOR(((18-COUNT($BG969:$BX969))/2),1)+DJ$7&lt;1,-FLOOR(((18-COUNT($BG969:$BX969))/2),1)+DJ$7&gt;COUNT($BG969:$BX969)),"",LARGE($BG969:$BX969,-FLOOR(((18-COUNT($BG969:$BX969))/2),1)+DJ$7)))</f>
        <v>0</v>
      </c>
      <c r="DK969" s="534">
        <f t="shared" si="3351"/>
        <v>0</v>
      </c>
      <c r="DL969" s="534">
        <f t="shared" si="3351"/>
        <v>0</v>
      </c>
      <c r="DM969" s="534">
        <f t="shared" si="3351"/>
        <v>0</v>
      </c>
      <c r="DN969" s="534">
        <f t="shared" si="3351"/>
        <v>0</v>
      </c>
      <c r="DO969" s="534">
        <f t="shared" si="3351"/>
        <v>0</v>
      </c>
      <c r="DP969" s="533">
        <f t="shared" si="3351"/>
        <v>0</v>
      </c>
      <c r="DQ969" s="532">
        <f t="shared" si="3351"/>
        <v>0</v>
      </c>
      <c r="DR969" s="753">
        <f>COUNT(B969:S969)</f>
        <v>18</v>
      </c>
      <c r="DS969" s="111">
        <f>COUNT(U969:AL969)</f>
        <v>18</v>
      </c>
      <c r="DT969" s="111">
        <f>COUNT(AN969:BE969)</f>
        <v>18</v>
      </c>
      <c r="DU969" s="111">
        <f>COUNT(BG969:BX969)</f>
        <v>18</v>
      </c>
      <c r="DV969" s="602"/>
      <c r="DW969" s="719"/>
      <c r="DX969" s="719"/>
      <c r="DY969" s="719"/>
      <c r="DZ969" s="719"/>
      <c r="EA969" s="719"/>
      <c r="EB969" s="719"/>
      <c r="EC969" s="719"/>
      <c r="ED969" s="917"/>
      <c r="EE969" s="603"/>
    </row>
    <row r="970" spans="1:135" s="604" customFormat="1" ht="15.75" customHeight="1">
      <c r="A970" s="718" t="str">
        <f>A733</f>
        <v>Formal Employment (conservancies, etc.)</v>
      </c>
      <c r="B970" s="896">
        <f t="shared" ref="B970:S970" si="3352">SUM(B737)</f>
        <v>0</v>
      </c>
      <c r="C970" s="896">
        <f t="shared" si="3352"/>
        <v>0</v>
      </c>
      <c r="D970" s="896">
        <f t="shared" si="3352"/>
        <v>0</v>
      </c>
      <c r="E970" s="896">
        <f t="shared" si="3352"/>
        <v>0</v>
      </c>
      <c r="F970" s="896">
        <f t="shared" si="3352"/>
        <v>0</v>
      </c>
      <c r="G970" s="896">
        <f t="shared" si="3352"/>
        <v>0</v>
      </c>
      <c r="H970" s="896">
        <f t="shared" si="3352"/>
        <v>0</v>
      </c>
      <c r="I970" s="896">
        <f t="shared" si="3352"/>
        <v>0</v>
      </c>
      <c r="J970" s="896">
        <f t="shared" si="3352"/>
        <v>0</v>
      </c>
      <c r="K970" s="896">
        <f t="shared" si="3352"/>
        <v>0</v>
      </c>
      <c r="L970" s="896">
        <f t="shared" si="3352"/>
        <v>0</v>
      </c>
      <c r="M970" s="896">
        <f t="shared" si="3352"/>
        <v>0</v>
      </c>
      <c r="N970" s="896">
        <f t="shared" si="3352"/>
        <v>0</v>
      </c>
      <c r="O970" s="896">
        <f t="shared" si="3352"/>
        <v>0</v>
      </c>
      <c r="P970" s="896">
        <f t="shared" si="3352"/>
        <v>0</v>
      </c>
      <c r="Q970" s="896">
        <f t="shared" si="3352"/>
        <v>0</v>
      </c>
      <c r="R970" s="896">
        <f t="shared" si="3352"/>
        <v>0</v>
      </c>
      <c r="S970" s="896">
        <f t="shared" si="3352"/>
        <v>0</v>
      </c>
      <c r="T970" s="895"/>
      <c r="U970" s="896">
        <f t="shared" ref="U970:AL970" si="3353">SUM(U737)</f>
        <v>0</v>
      </c>
      <c r="V970" s="896">
        <f t="shared" si="3353"/>
        <v>0</v>
      </c>
      <c r="W970" s="896">
        <f t="shared" si="3353"/>
        <v>0</v>
      </c>
      <c r="X970" s="896">
        <f t="shared" si="3353"/>
        <v>0</v>
      </c>
      <c r="Y970" s="896">
        <f t="shared" si="3353"/>
        <v>0</v>
      </c>
      <c r="Z970" s="896">
        <f t="shared" si="3353"/>
        <v>0</v>
      </c>
      <c r="AA970" s="896">
        <f t="shared" si="3353"/>
        <v>0</v>
      </c>
      <c r="AB970" s="896">
        <f t="shared" si="3353"/>
        <v>0</v>
      </c>
      <c r="AC970" s="896">
        <f t="shared" si="3353"/>
        <v>0</v>
      </c>
      <c r="AD970" s="896">
        <f t="shared" si="3353"/>
        <v>0</v>
      </c>
      <c r="AE970" s="896">
        <f t="shared" si="3353"/>
        <v>0</v>
      </c>
      <c r="AF970" s="896">
        <f t="shared" si="3353"/>
        <v>0</v>
      </c>
      <c r="AG970" s="896">
        <f t="shared" si="3353"/>
        <v>0</v>
      </c>
      <c r="AH970" s="896">
        <f t="shared" si="3353"/>
        <v>0</v>
      </c>
      <c r="AI970" s="896">
        <f t="shared" si="3353"/>
        <v>0</v>
      </c>
      <c r="AJ970" s="896">
        <f t="shared" si="3353"/>
        <v>0</v>
      </c>
      <c r="AK970" s="896">
        <f t="shared" si="3353"/>
        <v>0</v>
      </c>
      <c r="AL970" s="896">
        <f t="shared" si="3353"/>
        <v>0</v>
      </c>
      <c r="AM970" s="895"/>
      <c r="AN970" s="896">
        <f t="shared" ref="AN970:BE970" si="3354">SUM(AN737)</f>
        <v>168000</v>
      </c>
      <c r="AO970" s="896">
        <f t="shared" si="3354"/>
        <v>0</v>
      </c>
      <c r="AP970" s="896">
        <f t="shared" si="3354"/>
        <v>204000</v>
      </c>
      <c r="AQ970" s="896">
        <f t="shared" si="3354"/>
        <v>36000</v>
      </c>
      <c r="AR970" s="896">
        <f t="shared" si="3354"/>
        <v>0</v>
      </c>
      <c r="AS970" s="896">
        <f t="shared" si="3354"/>
        <v>0</v>
      </c>
      <c r="AT970" s="896">
        <f t="shared" si="3354"/>
        <v>0</v>
      </c>
      <c r="AU970" s="896">
        <f t="shared" si="3354"/>
        <v>0</v>
      </c>
      <c r="AV970" s="896">
        <f t="shared" si="3354"/>
        <v>264000</v>
      </c>
      <c r="AW970" s="896">
        <f t="shared" si="3354"/>
        <v>144000</v>
      </c>
      <c r="AX970" s="896">
        <f t="shared" si="3354"/>
        <v>0</v>
      </c>
      <c r="AY970" s="896">
        <f t="shared" si="3354"/>
        <v>60000</v>
      </c>
      <c r="AZ970" s="896">
        <f t="shared" si="3354"/>
        <v>0</v>
      </c>
      <c r="BA970" s="896">
        <f t="shared" si="3354"/>
        <v>0</v>
      </c>
      <c r="BB970" s="896">
        <f t="shared" si="3354"/>
        <v>0</v>
      </c>
      <c r="BC970" s="896">
        <f t="shared" si="3354"/>
        <v>0</v>
      </c>
      <c r="BD970" s="896">
        <f t="shared" si="3354"/>
        <v>119998.79999999999</v>
      </c>
      <c r="BE970" s="896">
        <f t="shared" si="3354"/>
        <v>0</v>
      </c>
      <c r="BF970" s="895"/>
      <c r="BG970" s="896">
        <f t="shared" ref="BG970:BX970" si="3355">SUM(BG737)</f>
        <v>840000</v>
      </c>
      <c r="BH970" s="896">
        <f t="shared" si="3355"/>
        <v>0</v>
      </c>
      <c r="BI970" s="896">
        <f t="shared" si="3355"/>
        <v>960000</v>
      </c>
      <c r="BJ970" s="896">
        <f t="shared" si="3355"/>
        <v>0</v>
      </c>
      <c r="BK970" s="896">
        <f t="shared" si="3355"/>
        <v>0</v>
      </c>
      <c r="BL970" s="896">
        <f t="shared" si="3355"/>
        <v>0</v>
      </c>
      <c r="BM970" s="896">
        <f t="shared" si="3355"/>
        <v>0</v>
      </c>
      <c r="BN970" s="896">
        <f t="shared" si="3355"/>
        <v>0</v>
      </c>
      <c r="BO970" s="896">
        <f t="shared" si="3355"/>
        <v>720000</v>
      </c>
      <c r="BP970" s="896">
        <f t="shared" si="3355"/>
        <v>168000</v>
      </c>
      <c r="BQ970" s="896">
        <f t="shared" si="3355"/>
        <v>0</v>
      </c>
      <c r="BR970" s="896">
        <f t="shared" si="3355"/>
        <v>0</v>
      </c>
      <c r="BS970" s="896">
        <f t="shared" si="3355"/>
        <v>0</v>
      </c>
      <c r="BT970" s="896">
        <f t="shared" si="3355"/>
        <v>240000</v>
      </c>
      <c r="BU970" s="896">
        <f t="shared" si="3355"/>
        <v>0</v>
      </c>
      <c r="BV970" s="896">
        <f t="shared" si="3355"/>
        <v>0</v>
      </c>
      <c r="BW970" s="896">
        <f t="shared" si="3355"/>
        <v>0</v>
      </c>
      <c r="BX970" s="896">
        <f t="shared" si="3355"/>
        <v>0</v>
      </c>
      <c r="BY970" s="895"/>
      <c r="BZ970" s="896">
        <f>SUM(BZ737)</f>
        <v>0</v>
      </c>
      <c r="CA970" s="896">
        <f>SUM(CA737)</f>
        <v>0</v>
      </c>
      <c r="CB970" s="896">
        <f>SUM(CB737)</f>
        <v>36000</v>
      </c>
      <c r="CC970" s="896">
        <f>SUM(CC737)</f>
        <v>204000</v>
      </c>
      <c r="CD970" s="698">
        <f>IF(DR970&lt;3,"",(SUM(B970:S970)-MIN(B970:S970)-MAX(B970:S970))/(DR970-2))</f>
        <v>0</v>
      </c>
      <c r="CE970" s="698">
        <f>IF(DS970&lt;3,"",(SUM(U970:AL970)-MIN(U970:AL970)-MAX(U970:AL970))/(DS970-2))</f>
        <v>0</v>
      </c>
      <c r="CF970" s="698">
        <f>IF(DT970&lt;3,"",(SUM(AN970:BE970)-MIN(AN970:BE970)-MAX(AN970:BE970))/(DT970-2))</f>
        <v>45749.925000000003</v>
      </c>
      <c r="CG970" s="698">
        <f>IF(DU970&lt;3,"",(SUM(BG970:BX970)-MIN(BG970:BX970)-MAX(BG970:BX970))/(DU970-2))</f>
        <v>123000</v>
      </c>
      <c r="CH970" s="1371">
        <f t="shared" si="3348"/>
        <v>0</v>
      </c>
      <c r="CI970" s="1372">
        <f t="shared" si="3348"/>
        <v>0</v>
      </c>
      <c r="CJ970" s="1373">
        <f t="shared" si="3348"/>
        <v>0</v>
      </c>
      <c r="CK970" s="1373">
        <f t="shared" si="3348"/>
        <v>0</v>
      </c>
      <c r="CL970" s="1373">
        <f t="shared" si="3348"/>
        <v>0</v>
      </c>
      <c r="CM970" s="1373">
        <f t="shared" si="3348"/>
        <v>0</v>
      </c>
      <c r="CN970" s="1373">
        <f t="shared" si="3348"/>
        <v>0</v>
      </c>
      <c r="CO970" s="1374">
        <f t="shared" si="3348"/>
        <v>0</v>
      </c>
      <c r="CP970" s="1374">
        <f t="shared" si="3348"/>
        <v>0</v>
      </c>
      <c r="CQ970" s="1374">
        <f t="shared" si="3348"/>
        <v>0</v>
      </c>
      <c r="CR970" s="1374">
        <f t="shared" si="3349"/>
        <v>0</v>
      </c>
      <c r="CS970" s="1373">
        <f t="shared" si="3349"/>
        <v>0</v>
      </c>
      <c r="CT970" s="1373">
        <f t="shared" si="3349"/>
        <v>0</v>
      </c>
      <c r="CU970" s="1373">
        <f t="shared" si="3349"/>
        <v>0</v>
      </c>
      <c r="CV970" s="1373">
        <f t="shared" si="3349"/>
        <v>0</v>
      </c>
      <c r="CW970" s="1373">
        <f t="shared" si="3349"/>
        <v>0</v>
      </c>
      <c r="CX970" s="1372">
        <f t="shared" si="3349"/>
        <v>0</v>
      </c>
      <c r="CY970" s="1375">
        <f t="shared" si="3349"/>
        <v>0</v>
      </c>
      <c r="CZ970" s="532">
        <f t="shared" si="3350"/>
        <v>0</v>
      </c>
      <c r="DA970" s="533">
        <f t="shared" si="3350"/>
        <v>0</v>
      </c>
      <c r="DB970" s="534">
        <f t="shared" si="3350"/>
        <v>0</v>
      </c>
      <c r="DC970" s="534">
        <f t="shared" si="3350"/>
        <v>0</v>
      </c>
      <c r="DD970" s="534">
        <f t="shared" si="3350"/>
        <v>0</v>
      </c>
      <c r="DE970" s="534">
        <f t="shared" si="3350"/>
        <v>0</v>
      </c>
      <c r="DF970" s="534">
        <f t="shared" si="3350"/>
        <v>0</v>
      </c>
      <c r="DG970" s="535">
        <f t="shared" si="3350"/>
        <v>0</v>
      </c>
      <c r="DH970" s="535">
        <f t="shared" si="3350"/>
        <v>0</v>
      </c>
      <c r="DI970" s="535">
        <f t="shared" si="3350"/>
        <v>0</v>
      </c>
      <c r="DJ970" s="535">
        <f t="shared" si="3351"/>
        <v>0</v>
      </c>
      <c r="DK970" s="534">
        <f t="shared" si="3351"/>
        <v>0</v>
      </c>
      <c r="DL970" s="534">
        <f t="shared" si="3351"/>
        <v>0</v>
      </c>
      <c r="DM970" s="534">
        <f t="shared" si="3351"/>
        <v>0</v>
      </c>
      <c r="DN970" s="534">
        <f t="shared" si="3351"/>
        <v>0</v>
      </c>
      <c r="DO970" s="534">
        <f t="shared" si="3351"/>
        <v>0</v>
      </c>
      <c r="DP970" s="533">
        <f t="shared" si="3351"/>
        <v>0</v>
      </c>
      <c r="DQ970" s="532">
        <f t="shared" si="3351"/>
        <v>0</v>
      </c>
      <c r="DR970" s="753">
        <f>COUNT(B970:S970)</f>
        <v>18</v>
      </c>
      <c r="DS970" s="111">
        <f>COUNT(U970:AL970)</f>
        <v>18</v>
      </c>
      <c r="DT970" s="111">
        <f>COUNT(AN970:BE970)</f>
        <v>18</v>
      </c>
      <c r="DU970" s="111">
        <f>COUNT(BG970:BX970)</f>
        <v>18</v>
      </c>
      <c r="DV970" s="602"/>
      <c r="DW970" s="719"/>
      <c r="DX970" s="719"/>
      <c r="DY970" s="719"/>
      <c r="DZ970" s="719"/>
      <c r="EA970" s="719"/>
      <c r="EB970" s="719"/>
      <c r="EC970" s="719"/>
      <c r="ED970" s="917"/>
      <c r="EE970" s="603"/>
    </row>
    <row r="971" spans="1:135" s="604" customFormat="1" ht="15.75" customHeight="1">
      <c r="A971" s="918" t="s">
        <v>514</v>
      </c>
      <c r="B971" s="895"/>
      <c r="C971" s="895"/>
      <c r="D971" s="895"/>
      <c r="E971" s="895"/>
      <c r="F971" s="895"/>
      <c r="G971" s="895"/>
      <c r="H971" s="895"/>
      <c r="I971" s="895"/>
      <c r="J971" s="895"/>
      <c r="K971" s="895"/>
      <c r="L971" s="895"/>
      <c r="M971" s="895"/>
      <c r="N971" s="895"/>
      <c r="O971" s="895"/>
      <c r="P971" s="895"/>
      <c r="Q971" s="895"/>
      <c r="R971" s="895"/>
      <c r="S971" s="895"/>
      <c r="T971" s="880"/>
      <c r="U971" s="895"/>
      <c r="V971" s="895"/>
      <c r="W971" s="895"/>
      <c r="X971" s="895"/>
      <c r="Y971" s="895"/>
      <c r="Z971" s="895"/>
      <c r="AA971" s="895"/>
      <c r="AB971" s="895"/>
      <c r="AC971" s="895"/>
      <c r="AD971" s="895"/>
      <c r="AE971" s="895"/>
      <c r="AF971" s="895"/>
      <c r="AG971" s="895"/>
      <c r="AH971" s="895"/>
      <c r="AI971" s="895"/>
      <c r="AJ971" s="895"/>
      <c r="AK971" s="895"/>
      <c r="AL971" s="895"/>
      <c r="AM971" s="880"/>
      <c r="AN971" s="895"/>
      <c r="AO971" s="895"/>
      <c r="AP971" s="895"/>
      <c r="AQ971" s="895"/>
      <c r="AR971" s="895"/>
      <c r="AS971" s="895"/>
      <c r="AT971" s="895"/>
      <c r="AU971" s="895"/>
      <c r="AV971" s="895"/>
      <c r="AW971" s="895"/>
      <c r="AX971" s="895"/>
      <c r="AY971" s="895"/>
      <c r="AZ971" s="895"/>
      <c r="BA971" s="895"/>
      <c r="BB971" s="895"/>
      <c r="BC971" s="895"/>
      <c r="BD971" s="895"/>
      <c r="BE971" s="895"/>
      <c r="BF971" s="880"/>
      <c r="BG971" s="895"/>
      <c r="BH971" s="895"/>
      <c r="BI971" s="895"/>
      <c r="BJ971" s="895"/>
      <c r="BK971" s="895"/>
      <c r="BL971" s="895"/>
      <c r="BM971" s="895"/>
      <c r="BN971" s="895"/>
      <c r="BO971" s="895"/>
      <c r="BP971" s="895"/>
      <c r="BQ971" s="895"/>
      <c r="BR971" s="895"/>
      <c r="BS971" s="895"/>
      <c r="BT971" s="895"/>
      <c r="BU971" s="895"/>
      <c r="BV971" s="895"/>
      <c r="BW971" s="895"/>
      <c r="BX971" s="895"/>
      <c r="BY971" s="880"/>
      <c r="BZ971" s="895"/>
      <c r="CA971" s="895"/>
      <c r="CB971" s="895"/>
      <c r="CC971" s="895"/>
      <c r="CD971" s="910"/>
      <c r="CE971" s="910"/>
      <c r="CF971" s="910"/>
      <c r="CG971" s="910"/>
      <c r="CH971" s="665"/>
      <c r="CI971" s="666"/>
      <c r="CJ971" s="666"/>
      <c r="CK971" s="666"/>
      <c r="CL971" s="666"/>
      <c r="CM971" s="666"/>
      <c r="CN971" s="666"/>
      <c r="CO971" s="666"/>
      <c r="CP971" s="666"/>
      <c r="CQ971" s="666"/>
      <c r="CR971" s="666"/>
      <c r="CS971" s="666"/>
      <c r="CT971" s="666"/>
      <c r="CU971" s="666"/>
      <c r="CV971" s="666"/>
      <c r="CW971" s="666"/>
      <c r="CX971" s="666"/>
      <c r="CY971" s="667"/>
      <c r="CZ971" s="718"/>
      <c r="DA971" s="208"/>
      <c r="DB971" s="208"/>
      <c r="DC971" s="208"/>
      <c r="DD971" s="208"/>
      <c r="DE971" s="208"/>
      <c r="DF971" s="718"/>
      <c r="DG971" s="718"/>
      <c r="DH971" s="718"/>
      <c r="DI971" s="718"/>
      <c r="DJ971" s="718"/>
      <c r="DK971" s="718"/>
      <c r="DL971" s="718"/>
      <c r="DM971" s="718"/>
      <c r="DN971" s="718"/>
      <c r="DO971" s="718"/>
      <c r="DP971" s="718"/>
      <c r="DQ971" s="718"/>
      <c r="DR971" s="601"/>
      <c r="DS971" s="210"/>
      <c r="DT971" s="210"/>
      <c r="DU971" s="210"/>
      <c r="DV971" s="602"/>
      <c r="DW971" s="603"/>
      <c r="DX971" s="603"/>
      <c r="DY971" s="603"/>
      <c r="DZ971" s="603"/>
      <c r="EA971" s="603"/>
      <c r="EB971" s="603"/>
      <c r="EC971" s="603"/>
      <c r="ED971" s="555"/>
      <c r="EE971" s="603"/>
    </row>
    <row r="972" spans="1:135" s="604" customFormat="1" ht="15.75" customHeight="1">
      <c r="A972" s="718" t="str">
        <f>A728</f>
        <v>Firewood: no. people per HH</v>
      </c>
      <c r="B972" s="896">
        <f t="shared" ref="B972:S972" si="3356">SUM(B732)</f>
        <v>0</v>
      </c>
      <c r="C972" s="896">
        <f t="shared" si="3356"/>
        <v>0</v>
      </c>
      <c r="D972" s="896">
        <f t="shared" si="3356"/>
        <v>0</v>
      </c>
      <c r="E972" s="896">
        <f t="shared" si="3356"/>
        <v>0</v>
      </c>
      <c r="F972" s="896">
        <f t="shared" si="3356"/>
        <v>0</v>
      </c>
      <c r="G972" s="896">
        <f t="shared" si="3356"/>
        <v>0</v>
      </c>
      <c r="H972" s="896">
        <f t="shared" si="3356"/>
        <v>0</v>
      </c>
      <c r="I972" s="896">
        <f t="shared" si="3356"/>
        <v>0</v>
      </c>
      <c r="J972" s="896">
        <f t="shared" si="3356"/>
        <v>0</v>
      </c>
      <c r="K972" s="896">
        <f t="shared" si="3356"/>
        <v>0</v>
      </c>
      <c r="L972" s="896">
        <f t="shared" si="3356"/>
        <v>0</v>
      </c>
      <c r="M972" s="896">
        <f t="shared" si="3356"/>
        <v>0</v>
      </c>
      <c r="N972" s="896">
        <f t="shared" si="3356"/>
        <v>0</v>
      </c>
      <c r="O972" s="896">
        <f t="shared" si="3356"/>
        <v>0</v>
      </c>
      <c r="P972" s="896">
        <f t="shared" si="3356"/>
        <v>0</v>
      </c>
      <c r="Q972" s="896">
        <f t="shared" si="3356"/>
        <v>0</v>
      </c>
      <c r="R972" s="896">
        <f t="shared" si="3356"/>
        <v>0</v>
      </c>
      <c r="S972" s="896">
        <f t="shared" si="3356"/>
        <v>0</v>
      </c>
      <c r="T972" s="895"/>
      <c r="U972" s="896">
        <f t="shared" ref="U972:AL972" si="3357">SUM(U732)</f>
        <v>0</v>
      </c>
      <c r="V972" s="896">
        <f t="shared" si="3357"/>
        <v>0</v>
      </c>
      <c r="W972" s="896">
        <f t="shared" si="3357"/>
        <v>0</v>
      </c>
      <c r="X972" s="896">
        <f t="shared" si="3357"/>
        <v>0</v>
      </c>
      <c r="Y972" s="896">
        <f t="shared" si="3357"/>
        <v>0</v>
      </c>
      <c r="Z972" s="896">
        <f t="shared" si="3357"/>
        <v>0</v>
      </c>
      <c r="AA972" s="896">
        <f t="shared" si="3357"/>
        <v>0</v>
      </c>
      <c r="AB972" s="896">
        <f t="shared" si="3357"/>
        <v>0</v>
      </c>
      <c r="AC972" s="896">
        <f t="shared" si="3357"/>
        <v>0</v>
      </c>
      <c r="AD972" s="896">
        <f t="shared" si="3357"/>
        <v>0</v>
      </c>
      <c r="AE972" s="896">
        <f t="shared" si="3357"/>
        <v>0</v>
      </c>
      <c r="AF972" s="896">
        <f t="shared" si="3357"/>
        <v>0</v>
      </c>
      <c r="AG972" s="896">
        <f t="shared" si="3357"/>
        <v>0</v>
      </c>
      <c r="AH972" s="896">
        <f t="shared" si="3357"/>
        <v>0</v>
      </c>
      <c r="AI972" s="896">
        <f t="shared" si="3357"/>
        <v>0</v>
      </c>
      <c r="AJ972" s="896">
        <f t="shared" si="3357"/>
        <v>0</v>
      </c>
      <c r="AK972" s="896">
        <f t="shared" si="3357"/>
        <v>0</v>
      </c>
      <c r="AL972" s="896">
        <f t="shared" si="3357"/>
        <v>0</v>
      </c>
      <c r="AM972" s="895"/>
      <c r="AN972" s="896">
        <f t="shared" ref="AN972:BE972" si="3358">SUM(AN732)</f>
        <v>0</v>
      </c>
      <c r="AO972" s="896">
        <f t="shared" si="3358"/>
        <v>0</v>
      </c>
      <c r="AP972" s="896">
        <f t="shared" si="3358"/>
        <v>0</v>
      </c>
      <c r="AQ972" s="896">
        <f t="shared" si="3358"/>
        <v>0</v>
      </c>
      <c r="AR972" s="896">
        <f t="shared" si="3358"/>
        <v>0</v>
      </c>
      <c r="AS972" s="896">
        <f t="shared" si="3358"/>
        <v>0</v>
      </c>
      <c r="AT972" s="896">
        <f t="shared" si="3358"/>
        <v>0</v>
      </c>
      <c r="AU972" s="896">
        <f t="shared" si="3358"/>
        <v>0</v>
      </c>
      <c r="AV972" s="896">
        <f t="shared" si="3358"/>
        <v>0</v>
      </c>
      <c r="AW972" s="896">
        <f t="shared" si="3358"/>
        <v>0</v>
      </c>
      <c r="AX972" s="896">
        <f t="shared" si="3358"/>
        <v>0</v>
      </c>
      <c r="AY972" s="896">
        <f t="shared" si="3358"/>
        <v>0</v>
      </c>
      <c r="AZ972" s="896">
        <f t="shared" si="3358"/>
        <v>0</v>
      </c>
      <c r="BA972" s="896">
        <f t="shared" si="3358"/>
        <v>0</v>
      </c>
      <c r="BB972" s="896">
        <f t="shared" si="3358"/>
        <v>0</v>
      </c>
      <c r="BC972" s="896">
        <f t="shared" si="3358"/>
        <v>0</v>
      </c>
      <c r="BD972" s="896">
        <f t="shared" si="3358"/>
        <v>0</v>
      </c>
      <c r="BE972" s="896">
        <f t="shared" si="3358"/>
        <v>0</v>
      </c>
      <c r="BF972" s="895"/>
      <c r="BG972" s="896">
        <f>SUM(BG732)</f>
        <v>0</v>
      </c>
      <c r="BH972" s="896">
        <f>SUM(BH732)</f>
        <v>0</v>
      </c>
      <c r="BI972" s="896">
        <f>SUM(BI732)</f>
        <v>0</v>
      </c>
      <c r="BJ972" s="896">
        <f>SUM(BJ732)</f>
        <v>0</v>
      </c>
      <c r="BK972" s="896"/>
      <c r="BL972" s="896"/>
      <c r="BM972" s="896">
        <f t="shared" ref="BM972:BX972" si="3359">SUM(BM732)</f>
        <v>0</v>
      </c>
      <c r="BN972" s="896">
        <f t="shared" si="3359"/>
        <v>0</v>
      </c>
      <c r="BO972" s="896">
        <f t="shared" si="3359"/>
        <v>0</v>
      </c>
      <c r="BP972" s="896">
        <f t="shared" si="3359"/>
        <v>0</v>
      </c>
      <c r="BQ972" s="896">
        <f t="shared" si="3359"/>
        <v>0</v>
      </c>
      <c r="BR972" s="896">
        <f t="shared" si="3359"/>
        <v>0</v>
      </c>
      <c r="BS972" s="896">
        <f t="shared" si="3359"/>
        <v>0</v>
      </c>
      <c r="BT972" s="896">
        <f t="shared" si="3359"/>
        <v>0</v>
      </c>
      <c r="BU972" s="896">
        <f t="shared" si="3359"/>
        <v>0</v>
      </c>
      <c r="BV972" s="896">
        <f t="shared" si="3359"/>
        <v>0</v>
      </c>
      <c r="BW972" s="896">
        <f t="shared" si="3359"/>
        <v>0</v>
      </c>
      <c r="BX972" s="896">
        <f t="shared" si="3359"/>
        <v>0</v>
      </c>
      <c r="BY972" s="895"/>
      <c r="BZ972" s="896">
        <f>SUM(BZ732)</f>
        <v>0</v>
      </c>
      <c r="CA972" s="896">
        <f>SUM(CA732)</f>
        <v>0</v>
      </c>
      <c r="CB972" s="896">
        <f>SUM(CB732)</f>
        <v>0</v>
      </c>
      <c r="CC972" s="896">
        <f>SUM(CC732)</f>
        <v>0</v>
      </c>
      <c r="CD972" s="698">
        <f>IF(DR972&lt;3,"",(SUM(B972:S972)-MIN(B972:S972)-MAX(B972:S972))/(DR972-2))</f>
        <v>0</v>
      </c>
      <c r="CE972" s="698">
        <f>IF(DS972&lt;3,"",(SUM(U972:AL972)-MIN(U972:AL972)-MAX(U972:AL972))/(DS972-2))</f>
        <v>0</v>
      </c>
      <c r="CF972" s="698">
        <f>IF(DT972&lt;3,"",(SUM(AN972:BE972)-MIN(AN972:BE972)-MAX(AN972:BE972))/(DT972-2))</f>
        <v>0</v>
      </c>
      <c r="CG972" s="698">
        <f>IF(DU972&lt;3,"",(SUM(BG972:BX972)-MIN(BG972:BX972)-MAX(BG972:BX972))/(DU972-2))</f>
        <v>0</v>
      </c>
      <c r="CH972" s="1371">
        <f t="shared" ref="CH972:CQ973" si="3360">IF($CH$4=$CD$4,IF(OR(-FLOOR(((18-COUNT($B972:$S972))/2),1)+CH$7&lt;1,-FLOOR(((18-COUNT($B972:$S972))/2),1)+CH$7&gt;COUNT($B972:$S972)),"",LARGE($B972:$S972,-FLOOR(((18-COUNT($B972:$S972))/2),1)+CH$7)),IF(OR(-FLOOR(((18-COUNT($AN972:$BE972))/2),1)+CH$7&lt;1,-FLOOR(((18-COUNT($AN972:$BE972))/2),1)+CH$7&gt;COUNT($AN972:$BE972)),"",LARGE($AN972:$BE972,-FLOOR(((18-COUNT($AN972:$BE972))/2),1)+CH$7)))</f>
        <v>0</v>
      </c>
      <c r="CI972" s="1372">
        <f t="shared" si="3360"/>
        <v>0</v>
      </c>
      <c r="CJ972" s="1373">
        <f t="shared" si="3360"/>
        <v>0</v>
      </c>
      <c r="CK972" s="1373">
        <f t="shared" si="3360"/>
        <v>0</v>
      </c>
      <c r="CL972" s="1373">
        <f t="shared" si="3360"/>
        <v>0</v>
      </c>
      <c r="CM972" s="1373">
        <f t="shared" si="3360"/>
        <v>0</v>
      </c>
      <c r="CN972" s="1373">
        <f t="shared" si="3360"/>
        <v>0</v>
      </c>
      <c r="CO972" s="1374">
        <f t="shared" si="3360"/>
        <v>0</v>
      </c>
      <c r="CP972" s="1374">
        <f t="shared" si="3360"/>
        <v>0</v>
      </c>
      <c r="CQ972" s="1374">
        <f t="shared" si="3360"/>
        <v>0</v>
      </c>
      <c r="CR972" s="1374">
        <f t="shared" ref="CR972:CY973" si="3361">IF($CH$4=$CD$4,IF(OR(-FLOOR(((18-COUNT($B972:$S972))/2),1)+CR$7&lt;1,-FLOOR(((18-COUNT($B972:$S972))/2),1)+CR$7&gt;COUNT($B972:$S972)),"",LARGE($B972:$S972,-FLOOR(((18-COUNT($B972:$S972))/2),1)+CR$7)),IF(OR(-FLOOR(((18-COUNT($AN972:$BE972))/2),1)+CR$7&lt;1,-FLOOR(((18-COUNT($AN972:$BE972))/2),1)+CR$7&gt;COUNT($AN972:$BE972)),"",LARGE($AN972:$BE972,-FLOOR(((18-COUNT($AN972:$BE972))/2),1)+CR$7)))</f>
        <v>0</v>
      </c>
      <c r="CS972" s="1373">
        <f t="shared" si="3361"/>
        <v>0</v>
      </c>
      <c r="CT972" s="1373">
        <f t="shared" si="3361"/>
        <v>0</v>
      </c>
      <c r="CU972" s="1373">
        <f t="shared" si="3361"/>
        <v>0</v>
      </c>
      <c r="CV972" s="1373">
        <f t="shared" si="3361"/>
        <v>0</v>
      </c>
      <c r="CW972" s="1373">
        <f t="shared" si="3361"/>
        <v>0</v>
      </c>
      <c r="CX972" s="1372">
        <f t="shared" si="3361"/>
        <v>0</v>
      </c>
      <c r="CY972" s="1375">
        <f t="shared" si="3361"/>
        <v>0</v>
      </c>
      <c r="CZ972" s="532">
        <f t="shared" ref="CZ972:DI973" si="3362">IF($CH$4=$CD$4,IF(OR(-FLOOR(((18-COUNT($U972:$AL972))/2),1)+CZ$7&lt;1,-FLOOR(((18-COUNT($U972:$AL972))/2),1)+CZ$7&gt;COUNT($U972:$AL972)),"",LARGE($U972:$AL972,-FLOOR(((18-COUNT($U972:$AL972))/2),1)+CZ$7)),IF(OR(-FLOOR(((18-COUNT($BG972:$BX972))/2),1)+CZ$7&lt;1,-FLOOR(((18-COUNT($BG972:$BX972))/2),1)+CZ$7&gt;COUNT($BG972:$BX972)),"",LARGE($BG972:$BX972,-FLOOR(((18-COUNT($BG972:$BX972))/2),1)+CZ$7)))</f>
        <v>0</v>
      </c>
      <c r="DA972" s="533">
        <f t="shared" si="3362"/>
        <v>0</v>
      </c>
      <c r="DB972" s="534">
        <f t="shared" si="3362"/>
        <v>0</v>
      </c>
      <c r="DC972" s="534">
        <f t="shared" si="3362"/>
        <v>0</v>
      </c>
      <c r="DD972" s="534">
        <f t="shared" si="3362"/>
        <v>0</v>
      </c>
      <c r="DE972" s="534">
        <f t="shared" si="3362"/>
        <v>0</v>
      </c>
      <c r="DF972" s="534">
        <f t="shared" si="3362"/>
        <v>0</v>
      </c>
      <c r="DG972" s="535">
        <f t="shared" si="3362"/>
        <v>0</v>
      </c>
      <c r="DH972" s="535">
        <f t="shared" si="3362"/>
        <v>0</v>
      </c>
      <c r="DI972" s="535">
        <f t="shared" si="3362"/>
        <v>0</v>
      </c>
      <c r="DJ972" s="535">
        <f t="shared" ref="DJ972:DQ973" si="3363">IF($CH$4=$CD$4,IF(OR(-FLOOR(((18-COUNT($U972:$AL972))/2),1)+DJ$7&lt;1,-FLOOR(((18-COUNT($U972:$AL972))/2),1)+DJ$7&gt;COUNT($U972:$AL972)),"",LARGE($U972:$AL972,-FLOOR(((18-COUNT($U972:$AL972))/2),1)+DJ$7)),IF(OR(-FLOOR(((18-COUNT($BG972:$BX972))/2),1)+DJ$7&lt;1,-FLOOR(((18-COUNT($BG972:$BX972))/2),1)+DJ$7&gt;COUNT($BG972:$BX972)),"",LARGE($BG972:$BX972,-FLOOR(((18-COUNT($BG972:$BX972))/2),1)+DJ$7)))</f>
        <v>0</v>
      </c>
      <c r="DK972" s="534">
        <f t="shared" si="3363"/>
        <v>0</v>
      </c>
      <c r="DL972" s="534">
        <f t="shared" si="3363"/>
        <v>0</v>
      </c>
      <c r="DM972" s="534">
        <f t="shared" si="3363"/>
        <v>0</v>
      </c>
      <c r="DN972" s="534">
        <f t="shared" si="3363"/>
        <v>0</v>
      </c>
      <c r="DO972" s="534">
        <f t="shared" si="3363"/>
        <v>0</v>
      </c>
      <c r="DP972" s="533">
        <f t="shared" si="3363"/>
        <v>0</v>
      </c>
      <c r="DQ972" s="532">
        <f t="shared" si="3363"/>
        <v>0</v>
      </c>
      <c r="DR972" s="753">
        <f>COUNT(B972:S972)</f>
        <v>18</v>
      </c>
      <c r="DS972" s="111">
        <f>COUNT(U972:AL972)</f>
        <v>18</v>
      </c>
      <c r="DT972" s="111">
        <f>COUNT(AN972:BE972)</f>
        <v>18</v>
      </c>
      <c r="DU972" s="111">
        <f>COUNT(BG972:BX972)</f>
        <v>16</v>
      </c>
      <c r="DV972" s="602"/>
      <c r="DW972" s="719"/>
      <c r="DX972" s="719"/>
      <c r="DY972" s="719"/>
      <c r="DZ972" s="719"/>
      <c r="EA972" s="719"/>
      <c r="EB972" s="719"/>
      <c r="EC972" s="719"/>
      <c r="ED972" s="917"/>
      <c r="EE972" s="603"/>
    </row>
    <row r="973" spans="1:135" s="604" customFormat="1" ht="15.75" customHeight="1">
      <c r="A973" s="718" t="str">
        <f>A750</f>
        <v>Self-employment -- see Data2</v>
      </c>
      <c r="B973" s="896">
        <f t="shared" ref="B973:S973" si="3364">SUM(B755)</f>
        <v>39600</v>
      </c>
      <c r="C973" s="896">
        <f t="shared" si="3364"/>
        <v>0</v>
      </c>
      <c r="D973" s="896">
        <f t="shared" si="3364"/>
        <v>0</v>
      </c>
      <c r="E973" s="896">
        <f t="shared" si="3364"/>
        <v>0</v>
      </c>
      <c r="F973" s="896">
        <f t="shared" si="3364"/>
        <v>0</v>
      </c>
      <c r="G973" s="896">
        <f t="shared" si="3364"/>
        <v>0</v>
      </c>
      <c r="H973" s="896">
        <f t="shared" si="3364"/>
        <v>0</v>
      </c>
      <c r="I973" s="896">
        <f t="shared" si="3364"/>
        <v>0</v>
      </c>
      <c r="J973" s="896">
        <f t="shared" si="3364"/>
        <v>0</v>
      </c>
      <c r="K973" s="896">
        <f t="shared" si="3364"/>
        <v>0</v>
      </c>
      <c r="L973" s="896">
        <f t="shared" si="3364"/>
        <v>0</v>
      </c>
      <c r="M973" s="896">
        <f t="shared" si="3364"/>
        <v>0</v>
      </c>
      <c r="N973" s="896">
        <f t="shared" si="3364"/>
        <v>6000</v>
      </c>
      <c r="O973" s="896">
        <f t="shared" si="3364"/>
        <v>0</v>
      </c>
      <c r="P973" s="896">
        <f t="shared" si="3364"/>
        <v>9120</v>
      </c>
      <c r="Q973" s="896">
        <f t="shared" si="3364"/>
        <v>0</v>
      </c>
      <c r="R973" s="896">
        <f t="shared" si="3364"/>
        <v>0</v>
      </c>
      <c r="S973" s="896">
        <f t="shared" si="3364"/>
        <v>0</v>
      </c>
      <c r="T973" s="895"/>
      <c r="U973" s="896">
        <f t="shared" ref="U973:AL973" si="3365">SUM(U755)</f>
        <v>4640</v>
      </c>
      <c r="V973" s="896">
        <f t="shared" si="3365"/>
        <v>9700</v>
      </c>
      <c r="W973" s="896">
        <f t="shared" si="3365"/>
        <v>6022</v>
      </c>
      <c r="X973" s="896">
        <f t="shared" si="3365"/>
        <v>0</v>
      </c>
      <c r="Y973" s="896">
        <f t="shared" si="3365"/>
        <v>0</v>
      </c>
      <c r="Z973" s="896">
        <f t="shared" si="3365"/>
        <v>0</v>
      </c>
      <c r="AA973" s="896">
        <f t="shared" si="3365"/>
        <v>0</v>
      </c>
      <c r="AB973" s="896">
        <f t="shared" si="3365"/>
        <v>0</v>
      </c>
      <c r="AC973" s="896">
        <f t="shared" si="3365"/>
        <v>0</v>
      </c>
      <c r="AD973" s="896">
        <f t="shared" si="3365"/>
        <v>0</v>
      </c>
      <c r="AE973" s="896">
        <f t="shared" si="3365"/>
        <v>0</v>
      </c>
      <c r="AF973" s="896">
        <f t="shared" si="3365"/>
        <v>0</v>
      </c>
      <c r="AG973" s="896">
        <f t="shared" si="3365"/>
        <v>0</v>
      </c>
      <c r="AH973" s="896">
        <f t="shared" si="3365"/>
        <v>0</v>
      </c>
      <c r="AI973" s="896">
        <f t="shared" si="3365"/>
        <v>0</v>
      </c>
      <c r="AJ973" s="896">
        <f t="shared" si="3365"/>
        <v>0</v>
      </c>
      <c r="AK973" s="896">
        <f t="shared" si="3365"/>
        <v>0</v>
      </c>
      <c r="AL973" s="896">
        <f t="shared" si="3365"/>
        <v>0</v>
      </c>
      <c r="AM973" s="895"/>
      <c r="AN973" s="896">
        <f t="shared" ref="AN973:BE973" si="3366">SUM(AN755)</f>
        <v>0</v>
      </c>
      <c r="AO973" s="896">
        <f t="shared" si="3366"/>
        <v>0</v>
      </c>
      <c r="AP973" s="896">
        <f t="shared" si="3366"/>
        <v>0</v>
      </c>
      <c r="AQ973" s="896">
        <f t="shared" si="3366"/>
        <v>0</v>
      </c>
      <c r="AR973" s="896">
        <f t="shared" si="3366"/>
        <v>6000</v>
      </c>
      <c r="AS973" s="896">
        <f t="shared" si="3366"/>
        <v>189000</v>
      </c>
      <c r="AT973" s="896">
        <f t="shared" si="3366"/>
        <v>0</v>
      </c>
      <c r="AU973" s="896">
        <f t="shared" si="3366"/>
        <v>0</v>
      </c>
      <c r="AV973" s="896">
        <f t="shared" si="3366"/>
        <v>25200</v>
      </c>
      <c r="AW973" s="896">
        <f t="shared" si="3366"/>
        <v>0</v>
      </c>
      <c r="AX973" s="896">
        <f t="shared" si="3366"/>
        <v>0</v>
      </c>
      <c r="AY973" s="896">
        <f t="shared" si="3366"/>
        <v>0</v>
      </c>
      <c r="AZ973" s="896">
        <f t="shared" si="3366"/>
        <v>0</v>
      </c>
      <c r="BA973" s="896">
        <f t="shared" si="3366"/>
        <v>0</v>
      </c>
      <c r="BB973" s="896">
        <f t="shared" si="3366"/>
        <v>0</v>
      </c>
      <c r="BC973" s="896">
        <f t="shared" si="3366"/>
        <v>0</v>
      </c>
      <c r="BD973" s="896">
        <f t="shared" si="3366"/>
        <v>13200</v>
      </c>
      <c r="BE973" s="896">
        <f t="shared" si="3366"/>
        <v>13200</v>
      </c>
      <c r="BF973" s="895"/>
      <c r="BG973" s="896">
        <f>SUM(BG755)</f>
        <v>0</v>
      </c>
      <c r="BH973" s="896">
        <f>SUM(BH755)</f>
        <v>0</v>
      </c>
      <c r="BI973" s="896">
        <f>SUM(BI755)</f>
        <v>10800</v>
      </c>
      <c r="BJ973" s="896">
        <f>SUM(BJ755)</f>
        <v>0</v>
      </c>
      <c r="BK973" s="896"/>
      <c r="BL973" s="896"/>
      <c r="BM973" s="896">
        <f t="shared" ref="BM973:BX973" si="3367">SUM(BM755)</f>
        <v>21000</v>
      </c>
      <c r="BN973" s="896">
        <f t="shared" si="3367"/>
        <v>0</v>
      </c>
      <c r="BO973" s="896">
        <f t="shared" si="3367"/>
        <v>0</v>
      </c>
      <c r="BP973" s="896">
        <f t="shared" si="3367"/>
        <v>86400</v>
      </c>
      <c r="BQ973" s="896">
        <f t="shared" si="3367"/>
        <v>324000</v>
      </c>
      <c r="BR973" s="896">
        <f t="shared" si="3367"/>
        <v>0</v>
      </c>
      <c r="BS973" s="896">
        <f t="shared" si="3367"/>
        <v>0</v>
      </c>
      <c r="BT973" s="896">
        <f t="shared" si="3367"/>
        <v>0</v>
      </c>
      <c r="BU973" s="896">
        <f t="shared" si="3367"/>
        <v>0</v>
      </c>
      <c r="BV973" s="896">
        <f t="shared" si="3367"/>
        <v>0</v>
      </c>
      <c r="BW973" s="896">
        <f t="shared" si="3367"/>
        <v>0</v>
      </c>
      <c r="BX973" s="896">
        <f t="shared" si="3367"/>
        <v>0</v>
      </c>
      <c r="BY973" s="895"/>
      <c r="BZ973" s="896">
        <f>SUM(BZ755)</f>
        <v>3600</v>
      </c>
      <c r="CA973" s="896">
        <f>SUM(CA755)</f>
        <v>4100</v>
      </c>
      <c r="CB973" s="896">
        <f>SUM(CB755)</f>
        <v>3600</v>
      </c>
      <c r="CC973" s="896">
        <f>SUM(CC755)</f>
        <v>6000</v>
      </c>
      <c r="CD973" s="698">
        <f>IF(DR973&lt;3,"",(SUM(B973:S973)-MIN(B973:S973)-MAX(B973:S973))/(DR973-2))</f>
        <v>945</v>
      </c>
      <c r="CE973" s="698">
        <f>IF(DS973&lt;3,"",(SUM(U973:AL973)-MIN(U973:AL973)-MAX(U973:AL973))/(DS973-2))</f>
        <v>666.375</v>
      </c>
      <c r="CF973" s="698">
        <f>IF(DT973&lt;3,"",(SUM(AN973:BE973)-MIN(AN973:BE973)-MAX(AN973:BE973))/(DT973-2))</f>
        <v>3600</v>
      </c>
      <c r="CG973" s="698">
        <f>IF(DU973&lt;3,"",(SUM(BG973:BX973)-MIN(BG973:BX973)-MAX(BG973:BX973))/(DU973-2))</f>
        <v>8442.8571428571431</v>
      </c>
      <c r="CH973" s="1371">
        <f t="shared" si="3360"/>
        <v>0</v>
      </c>
      <c r="CI973" s="1372">
        <f t="shared" si="3360"/>
        <v>0</v>
      </c>
      <c r="CJ973" s="1373">
        <f t="shared" si="3360"/>
        <v>0</v>
      </c>
      <c r="CK973" s="1373">
        <f t="shared" si="3360"/>
        <v>0</v>
      </c>
      <c r="CL973" s="1373">
        <f t="shared" si="3360"/>
        <v>0</v>
      </c>
      <c r="CM973" s="1373">
        <f t="shared" si="3360"/>
        <v>0</v>
      </c>
      <c r="CN973" s="1373">
        <f t="shared" si="3360"/>
        <v>0</v>
      </c>
      <c r="CO973" s="1374">
        <f t="shared" si="3360"/>
        <v>0</v>
      </c>
      <c r="CP973" s="1374">
        <f t="shared" si="3360"/>
        <v>0</v>
      </c>
      <c r="CQ973" s="1374">
        <f t="shared" si="3360"/>
        <v>0</v>
      </c>
      <c r="CR973" s="1374">
        <f t="shared" si="3361"/>
        <v>0</v>
      </c>
      <c r="CS973" s="1373">
        <f t="shared" si="3361"/>
        <v>0</v>
      </c>
      <c r="CT973" s="1373">
        <f t="shared" si="3361"/>
        <v>0</v>
      </c>
      <c r="CU973" s="1373">
        <f t="shared" si="3361"/>
        <v>0</v>
      </c>
      <c r="CV973" s="1373">
        <f t="shared" si="3361"/>
        <v>0</v>
      </c>
      <c r="CW973" s="1373">
        <f t="shared" si="3361"/>
        <v>6000</v>
      </c>
      <c r="CX973" s="1372">
        <f t="shared" si="3361"/>
        <v>9120</v>
      </c>
      <c r="CY973" s="1375">
        <f t="shared" si="3361"/>
        <v>39600</v>
      </c>
      <c r="CZ973" s="532">
        <f t="shared" si="3362"/>
        <v>0</v>
      </c>
      <c r="DA973" s="533">
        <f t="shared" si="3362"/>
        <v>0</v>
      </c>
      <c r="DB973" s="534">
        <f t="shared" si="3362"/>
        <v>0</v>
      </c>
      <c r="DC973" s="534">
        <f t="shared" si="3362"/>
        <v>0</v>
      </c>
      <c r="DD973" s="534">
        <f t="shared" si="3362"/>
        <v>0</v>
      </c>
      <c r="DE973" s="534">
        <f t="shared" si="3362"/>
        <v>0</v>
      </c>
      <c r="DF973" s="534">
        <f t="shared" si="3362"/>
        <v>0</v>
      </c>
      <c r="DG973" s="535">
        <f t="shared" si="3362"/>
        <v>0</v>
      </c>
      <c r="DH973" s="535">
        <f t="shared" si="3362"/>
        <v>0</v>
      </c>
      <c r="DI973" s="535">
        <f t="shared" si="3362"/>
        <v>0</v>
      </c>
      <c r="DJ973" s="535">
        <f t="shared" si="3363"/>
        <v>0</v>
      </c>
      <c r="DK973" s="534">
        <f t="shared" si="3363"/>
        <v>0</v>
      </c>
      <c r="DL973" s="534">
        <f t="shared" si="3363"/>
        <v>0</v>
      </c>
      <c r="DM973" s="534">
        <f t="shared" si="3363"/>
        <v>0</v>
      </c>
      <c r="DN973" s="534">
        <f t="shared" si="3363"/>
        <v>0</v>
      </c>
      <c r="DO973" s="534">
        <f t="shared" si="3363"/>
        <v>4640</v>
      </c>
      <c r="DP973" s="533">
        <f t="shared" si="3363"/>
        <v>6022</v>
      </c>
      <c r="DQ973" s="532">
        <f t="shared" si="3363"/>
        <v>9700</v>
      </c>
      <c r="DR973" s="753">
        <f>COUNT(B973:S973)</f>
        <v>18</v>
      </c>
      <c r="DS973" s="111">
        <f>COUNT(U973:AL973)</f>
        <v>18</v>
      </c>
      <c r="DT973" s="111">
        <f>COUNT(AN973:BE973)</f>
        <v>18</v>
      </c>
      <c r="DU973" s="111">
        <f>COUNT(BG973:BX973)</f>
        <v>16</v>
      </c>
      <c r="DV973" s="602"/>
      <c r="DW973" s="719"/>
      <c r="DX973" s="719"/>
      <c r="DY973" s="719"/>
      <c r="DZ973" s="719"/>
      <c r="EA973" s="719"/>
      <c r="EB973" s="719"/>
      <c r="EC973" s="719"/>
      <c r="ED973" s="917"/>
      <c r="EE973" s="603"/>
    </row>
    <row r="974" spans="1:135" s="604" customFormat="1" ht="15.75" customHeight="1">
      <c r="A974" s="904" t="s">
        <v>515</v>
      </c>
      <c r="B974" s="895"/>
      <c r="C974" s="895"/>
      <c r="D974" s="895"/>
      <c r="E974" s="895"/>
      <c r="F974" s="895"/>
      <c r="G974" s="895"/>
      <c r="H974" s="895"/>
      <c r="I974" s="895"/>
      <c r="J974" s="895"/>
      <c r="K974" s="895"/>
      <c r="L974" s="895"/>
      <c r="M974" s="895"/>
      <c r="N974" s="895"/>
      <c r="O974" s="895"/>
      <c r="P974" s="895"/>
      <c r="Q974" s="895"/>
      <c r="R974" s="895"/>
      <c r="S974" s="895"/>
      <c r="T974" s="880"/>
      <c r="U974" s="895"/>
      <c r="V974" s="895"/>
      <c r="W974" s="895"/>
      <c r="X974" s="895"/>
      <c r="Y974" s="895"/>
      <c r="Z974" s="895"/>
      <c r="AA974" s="895"/>
      <c r="AB974" s="895"/>
      <c r="AC974" s="895"/>
      <c r="AD974" s="895"/>
      <c r="AE974" s="895"/>
      <c r="AF974" s="895"/>
      <c r="AG974" s="895"/>
      <c r="AH974" s="895"/>
      <c r="AI974" s="895"/>
      <c r="AJ974" s="895"/>
      <c r="AK974" s="895"/>
      <c r="AL974" s="895"/>
      <c r="AM974" s="880"/>
      <c r="AN974" s="895"/>
      <c r="AO974" s="895"/>
      <c r="AP974" s="895"/>
      <c r="AQ974" s="895"/>
      <c r="AR974" s="895"/>
      <c r="AS974" s="895"/>
      <c r="AT974" s="895"/>
      <c r="AU974" s="895"/>
      <c r="AV974" s="895"/>
      <c r="AW974" s="895"/>
      <c r="AX974" s="895"/>
      <c r="AY974" s="895"/>
      <c r="AZ974" s="895"/>
      <c r="BA974" s="895"/>
      <c r="BB974" s="895"/>
      <c r="BC974" s="895"/>
      <c r="BD974" s="895"/>
      <c r="BE974" s="895"/>
      <c r="BF974" s="880"/>
      <c r="BG974" s="895"/>
      <c r="BH974" s="895"/>
      <c r="BI974" s="895"/>
      <c r="BJ974" s="895"/>
      <c r="BK974" s="895"/>
      <c r="BL974" s="895"/>
      <c r="BM974" s="895"/>
      <c r="BN974" s="895"/>
      <c r="BO974" s="895"/>
      <c r="BP974" s="895"/>
      <c r="BQ974" s="895"/>
      <c r="BR974" s="895"/>
      <c r="BS974" s="895"/>
      <c r="BT974" s="895"/>
      <c r="BU974" s="895"/>
      <c r="BV974" s="895"/>
      <c r="BW974" s="895"/>
      <c r="BX974" s="895"/>
      <c r="BY974" s="880"/>
      <c r="BZ974" s="895"/>
      <c r="CA974" s="895"/>
      <c r="CB974" s="895"/>
      <c r="CC974" s="895"/>
      <c r="CD974" s="910"/>
      <c r="CE974" s="910"/>
      <c r="CF974" s="910"/>
      <c r="CG974" s="910"/>
      <c r="CH974" s="665"/>
      <c r="CI974" s="666"/>
      <c r="CJ974" s="666"/>
      <c r="CK974" s="666"/>
      <c r="CL974" s="666"/>
      <c r="CM974" s="666"/>
      <c r="CN974" s="666"/>
      <c r="CO974" s="666"/>
      <c r="CP974" s="666"/>
      <c r="CQ974" s="666"/>
      <c r="CR974" s="666"/>
      <c r="CS974" s="666"/>
      <c r="CT974" s="666"/>
      <c r="CU974" s="666"/>
      <c r="CV974" s="666"/>
      <c r="CW974" s="666"/>
      <c r="CX974" s="666"/>
      <c r="CY974" s="667"/>
      <c r="CZ974" s="718"/>
      <c r="DA974" s="208"/>
      <c r="DB974" s="208"/>
      <c r="DC974" s="208"/>
      <c r="DD974" s="208"/>
      <c r="DE974" s="208"/>
      <c r="DF974" s="718"/>
      <c r="DG974" s="718"/>
      <c r="DH974" s="718"/>
      <c r="DI974" s="718"/>
      <c r="DJ974" s="718"/>
      <c r="DK974" s="718"/>
      <c r="DL974" s="718"/>
      <c r="DM974" s="718"/>
      <c r="DN974" s="718"/>
      <c r="DO974" s="718"/>
      <c r="DP974" s="718"/>
      <c r="DQ974" s="718"/>
      <c r="DR974" s="601"/>
      <c r="DS974" s="210"/>
      <c r="DT974" s="210"/>
      <c r="DU974" s="210"/>
      <c r="DV974" s="602"/>
      <c r="DW974" s="603"/>
      <c r="DX974" s="603"/>
      <c r="DY974" s="603"/>
      <c r="DZ974" s="603"/>
      <c r="EA974" s="603"/>
      <c r="EB974" s="603"/>
      <c r="EC974" s="603"/>
      <c r="ED974" s="555"/>
      <c r="EE974" s="603"/>
    </row>
    <row r="975" spans="1:135" s="604" customFormat="1" ht="15.75" customHeight="1">
      <c r="A975" s="718" t="str">
        <f>A756</f>
        <v>Small business -- see Data2</v>
      </c>
      <c r="B975" s="896">
        <f t="shared" ref="B975:S975" si="3368">SUM(B760)</f>
        <v>0</v>
      </c>
      <c r="C975" s="896">
        <f t="shared" si="3368"/>
        <v>0</v>
      </c>
      <c r="D975" s="896">
        <f t="shared" si="3368"/>
        <v>0</v>
      </c>
      <c r="E975" s="896">
        <f t="shared" si="3368"/>
        <v>0</v>
      </c>
      <c r="F975" s="896">
        <f t="shared" si="3368"/>
        <v>0</v>
      </c>
      <c r="G975" s="896">
        <f t="shared" si="3368"/>
        <v>0</v>
      </c>
      <c r="H975" s="896">
        <f t="shared" si="3368"/>
        <v>0</v>
      </c>
      <c r="I975" s="896">
        <f t="shared" si="3368"/>
        <v>0</v>
      </c>
      <c r="J975" s="896">
        <f t="shared" si="3368"/>
        <v>9600</v>
      </c>
      <c r="K975" s="896">
        <f t="shared" si="3368"/>
        <v>0</v>
      </c>
      <c r="L975" s="896">
        <f t="shared" si="3368"/>
        <v>0</v>
      </c>
      <c r="M975" s="896">
        <f t="shared" si="3368"/>
        <v>0</v>
      </c>
      <c r="N975" s="896">
        <f t="shared" si="3368"/>
        <v>0</v>
      </c>
      <c r="O975" s="896">
        <f t="shared" si="3368"/>
        <v>0</v>
      </c>
      <c r="P975" s="896">
        <f t="shared" si="3368"/>
        <v>0</v>
      </c>
      <c r="Q975" s="896">
        <f t="shared" si="3368"/>
        <v>0</v>
      </c>
      <c r="R975" s="896">
        <f t="shared" si="3368"/>
        <v>43200</v>
      </c>
      <c r="S975" s="896">
        <f t="shared" si="3368"/>
        <v>43200</v>
      </c>
      <c r="T975" s="895"/>
      <c r="U975" s="896">
        <f t="shared" ref="U975:AL975" si="3369">SUM(U760)</f>
        <v>1932</v>
      </c>
      <c r="V975" s="896">
        <f t="shared" si="3369"/>
        <v>600</v>
      </c>
      <c r="W975" s="896">
        <f t="shared" si="3369"/>
        <v>840</v>
      </c>
      <c r="X975" s="896">
        <f t="shared" si="3369"/>
        <v>0</v>
      </c>
      <c r="Y975" s="896">
        <f t="shared" si="3369"/>
        <v>0</v>
      </c>
      <c r="Z975" s="896">
        <f t="shared" si="3369"/>
        <v>0</v>
      </c>
      <c r="AA975" s="896">
        <f t="shared" si="3369"/>
        <v>0</v>
      </c>
      <c r="AB975" s="896">
        <f t="shared" si="3369"/>
        <v>0</v>
      </c>
      <c r="AC975" s="896">
        <f t="shared" si="3369"/>
        <v>0</v>
      </c>
      <c r="AD975" s="896">
        <f t="shared" si="3369"/>
        <v>0</v>
      </c>
      <c r="AE975" s="896">
        <f t="shared" si="3369"/>
        <v>0</v>
      </c>
      <c r="AF975" s="896">
        <f t="shared" si="3369"/>
        <v>36000</v>
      </c>
      <c r="AG975" s="896">
        <f t="shared" si="3369"/>
        <v>0</v>
      </c>
      <c r="AH975" s="896">
        <f t="shared" si="3369"/>
        <v>0</v>
      </c>
      <c r="AI975" s="896">
        <f t="shared" si="3369"/>
        <v>0</v>
      </c>
      <c r="AJ975" s="896">
        <f t="shared" si="3369"/>
        <v>0</v>
      </c>
      <c r="AK975" s="896">
        <f t="shared" si="3369"/>
        <v>0</v>
      </c>
      <c r="AL975" s="896">
        <f t="shared" si="3369"/>
        <v>0</v>
      </c>
      <c r="AM975" s="895"/>
      <c r="AN975" s="896">
        <f t="shared" ref="AN975:BE975" si="3370">SUM(AN760)</f>
        <v>0</v>
      </c>
      <c r="AO975" s="896">
        <f t="shared" si="3370"/>
        <v>0</v>
      </c>
      <c r="AP975" s="896">
        <f t="shared" si="3370"/>
        <v>0</v>
      </c>
      <c r="AQ975" s="896">
        <f t="shared" si="3370"/>
        <v>7200</v>
      </c>
      <c r="AR975" s="896">
        <f t="shared" si="3370"/>
        <v>7200</v>
      </c>
      <c r="AS975" s="896">
        <f t="shared" si="3370"/>
        <v>0</v>
      </c>
      <c r="AT975" s="896">
        <f t="shared" si="3370"/>
        <v>967200</v>
      </c>
      <c r="AU975" s="896">
        <f t="shared" si="3370"/>
        <v>0</v>
      </c>
      <c r="AV975" s="896">
        <f t="shared" si="3370"/>
        <v>0</v>
      </c>
      <c r="AW975" s="896">
        <f t="shared" si="3370"/>
        <v>2880</v>
      </c>
      <c r="AX975" s="896">
        <f t="shared" si="3370"/>
        <v>770400</v>
      </c>
      <c r="AY975" s="896">
        <f t="shared" si="3370"/>
        <v>0</v>
      </c>
      <c r="AZ975" s="896">
        <f t="shared" si="3370"/>
        <v>0</v>
      </c>
      <c r="BA975" s="896">
        <f t="shared" si="3370"/>
        <v>0</v>
      </c>
      <c r="BB975" s="896">
        <f t="shared" si="3370"/>
        <v>0</v>
      </c>
      <c r="BC975" s="896">
        <f t="shared" si="3370"/>
        <v>0</v>
      </c>
      <c r="BD975" s="896">
        <f t="shared" si="3370"/>
        <v>55920</v>
      </c>
      <c r="BE975" s="896">
        <f t="shared" si="3370"/>
        <v>55920</v>
      </c>
      <c r="BF975" s="895"/>
      <c r="BG975" s="896">
        <f t="shared" ref="BG975:BX975" si="3371">SUM(BG760)</f>
        <v>0</v>
      </c>
      <c r="BH975" s="896">
        <f t="shared" si="3371"/>
        <v>0</v>
      </c>
      <c r="BI975" s="896">
        <f t="shared" si="3371"/>
        <v>0</v>
      </c>
      <c r="BJ975" s="896">
        <f t="shared" si="3371"/>
        <v>0</v>
      </c>
      <c r="BK975" s="896">
        <f t="shared" si="3371"/>
        <v>48000</v>
      </c>
      <c r="BL975" s="896">
        <f t="shared" si="3371"/>
        <v>9600</v>
      </c>
      <c r="BM975" s="896">
        <f t="shared" si="3371"/>
        <v>0</v>
      </c>
      <c r="BN975" s="896">
        <f t="shared" si="3371"/>
        <v>0</v>
      </c>
      <c r="BO975" s="896">
        <f t="shared" si="3371"/>
        <v>14400</v>
      </c>
      <c r="BP975" s="896">
        <f t="shared" si="3371"/>
        <v>0</v>
      </c>
      <c r="BQ975" s="896">
        <f t="shared" si="3371"/>
        <v>36000</v>
      </c>
      <c r="BR975" s="896">
        <f t="shared" si="3371"/>
        <v>0</v>
      </c>
      <c r="BS975" s="896">
        <f t="shared" si="3371"/>
        <v>0</v>
      </c>
      <c r="BT975" s="896">
        <f t="shared" si="3371"/>
        <v>108000</v>
      </c>
      <c r="BU975" s="896">
        <f t="shared" si="3371"/>
        <v>0</v>
      </c>
      <c r="BV975" s="896">
        <f t="shared" si="3371"/>
        <v>0</v>
      </c>
      <c r="BW975" s="896">
        <f t="shared" si="3371"/>
        <v>0</v>
      </c>
      <c r="BX975" s="896">
        <f t="shared" si="3371"/>
        <v>0</v>
      </c>
      <c r="BY975" s="895"/>
      <c r="BZ975" s="896">
        <f>SUM(BZ760)</f>
        <v>0</v>
      </c>
      <c r="CA975" s="896">
        <f>SUM(CA760)</f>
        <v>840</v>
      </c>
      <c r="CB975" s="896">
        <f>SUM(CB760)</f>
        <v>7200</v>
      </c>
      <c r="CC975" s="896">
        <f>SUM(CC760)</f>
        <v>14400</v>
      </c>
      <c r="CD975" s="698">
        <f>IF(DR975&lt;3,"",(SUM(B975:S975)-MIN(B975:S975)-MAX(B975:S975))/(DR975-2))</f>
        <v>3300</v>
      </c>
      <c r="CE975" s="698">
        <f>IF(DS975&lt;3,"",(SUM(U975:AL975)-MIN(U975:AL975)-MAX(U975:AL975))/(DS975-2))</f>
        <v>210.75</v>
      </c>
      <c r="CF975" s="698">
        <f>IF(DT975&lt;3,"",(SUM(AN975:BE975)-MIN(AN975:BE975)-MAX(AN975:BE975))/(DT975-2))</f>
        <v>56220</v>
      </c>
      <c r="CG975" s="698">
        <f>IF(DU975&lt;3,"",(SUM(BG975:BX975)-MIN(BG975:BX975)-MAX(BG975:BX975))/(DU975-2))</f>
        <v>6750</v>
      </c>
      <c r="CH975" s="1371">
        <f t="shared" ref="CH975:CY975" si="3372">IF($CH$4=$CD$4,IF(OR(-FLOOR(((18-COUNT($B975:$S975))/2),1)+CH$7&lt;1,-FLOOR(((18-COUNT($B975:$S975))/2),1)+CH$7&gt;COUNT($B975:$S975)),"",LARGE($B975:$S975,-FLOOR(((18-COUNT($B975:$S975))/2),1)+CH$7)),IF(OR(-FLOOR(((18-COUNT($AN975:$BE975))/2),1)+CH$7&lt;1,-FLOOR(((18-COUNT($AN975:$BE975))/2),1)+CH$7&gt;COUNT($AN975:$BE975)),"",LARGE($AN975:$BE975,-FLOOR(((18-COUNT($AN975:$BE975))/2),1)+CH$7)))</f>
        <v>0</v>
      </c>
      <c r="CI975" s="1372">
        <f t="shared" si="3372"/>
        <v>0</v>
      </c>
      <c r="CJ975" s="1373">
        <f t="shared" si="3372"/>
        <v>0</v>
      </c>
      <c r="CK975" s="1373">
        <f t="shared" si="3372"/>
        <v>0</v>
      </c>
      <c r="CL975" s="1373">
        <f t="shared" si="3372"/>
        <v>0</v>
      </c>
      <c r="CM975" s="1373">
        <f t="shared" si="3372"/>
        <v>0</v>
      </c>
      <c r="CN975" s="1373">
        <f t="shared" si="3372"/>
        <v>0</v>
      </c>
      <c r="CO975" s="1374">
        <f t="shared" si="3372"/>
        <v>0</v>
      </c>
      <c r="CP975" s="1374">
        <f t="shared" si="3372"/>
        <v>0</v>
      </c>
      <c r="CQ975" s="1374">
        <f t="shared" si="3372"/>
        <v>0</v>
      </c>
      <c r="CR975" s="1374">
        <f t="shared" si="3372"/>
        <v>0</v>
      </c>
      <c r="CS975" s="1373">
        <f t="shared" si="3372"/>
        <v>0</v>
      </c>
      <c r="CT975" s="1373">
        <f t="shared" si="3372"/>
        <v>0</v>
      </c>
      <c r="CU975" s="1373">
        <f t="shared" si="3372"/>
        <v>0</v>
      </c>
      <c r="CV975" s="1373">
        <f t="shared" si="3372"/>
        <v>0</v>
      </c>
      <c r="CW975" s="1373">
        <f t="shared" si="3372"/>
        <v>9600</v>
      </c>
      <c r="CX975" s="1372">
        <f t="shared" si="3372"/>
        <v>43200</v>
      </c>
      <c r="CY975" s="1375">
        <f t="shared" si="3372"/>
        <v>43200</v>
      </c>
      <c r="CZ975" s="532">
        <f t="shared" ref="CZ975:DQ975" si="3373">IF($CH$4=$CD$4,IF(OR(-FLOOR(((18-COUNT($U975:$AL975))/2),1)+CZ$7&lt;1,-FLOOR(((18-COUNT($U975:$AL975))/2),1)+CZ$7&gt;COUNT($U975:$AL975)),"",LARGE($U975:$AL975,-FLOOR(((18-COUNT($U975:$AL975))/2),1)+CZ$7)),IF(OR(-FLOOR(((18-COUNT($BG975:$BX975))/2),1)+CZ$7&lt;1,-FLOOR(((18-COUNT($BG975:$BX975))/2),1)+CZ$7&gt;COUNT($BG975:$BX975)),"",LARGE($BG975:$BX975,-FLOOR(((18-COUNT($BG975:$BX975))/2),1)+CZ$7)))</f>
        <v>0</v>
      </c>
      <c r="DA975" s="533">
        <f t="shared" si="3373"/>
        <v>0</v>
      </c>
      <c r="DB975" s="534">
        <f t="shared" si="3373"/>
        <v>0</v>
      </c>
      <c r="DC975" s="534">
        <f t="shared" si="3373"/>
        <v>0</v>
      </c>
      <c r="DD975" s="534">
        <f t="shared" si="3373"/>
        <v>0</v>
      </c>
      <c r="DE975" s="534">
        <f t="shared" si="3373"/>
        <v>0</v>
      </c>
      <c r="DF975" s="534">
        <f t="shared" si="3373"/>
        <v>0</v>
      </c>
      <c r="DG975" s="535">
        <f t="shared" si="3373"/>
        <v>0</v>
      </c>
      <c r="DH975" s="535">
        <f t="shared" si="3373"/>
        <v>0</v>
      </c>
      <c r="DI975" s="535">
        <f t="shared" si="3373"/>
        <v>0</v>
      </c>
      <c r="DJ975" s="535">
        <f t="shared" si="3373"/>
        <v>0</v>
      </c>
      <c r="DK975" s="534">
        <f t="shared" si="3373"/>
        <v>0</v>
      </c>
      <c r="DL975" s="534">
        <f t="shared" si="3373"/>
        <v>0</v>
      </c>
      <c r="DM975" s="534">
        <f t="shared" si="3373"/>
        <v>0</v>
      </c>
      <c r="DN975" s="534">
        <f t="shared" si="3373"/>
        <v>600</v>
      </c>
      <c r="DO975" s="534">
        <f t="shared" si="3373"/>
        <v>840</v>
      </c>
      <c r="DP975" s="533">
        <f t="shared" si="3373"/>
        <v>1932</v>
      </c>
      <c r="DQ975" s="532">
        <f t="shared" si="3373"/>
        <v>36000</v>
      </c>
      <c r="DR975" s="753">
        <f>COUNT(B975:S975)</f>
        <v>18</v>
      </c>
      <c r="DS975" s="111">
        <f>COUNT(U975:AL975)</f>
        <v>18</v>
      </c>
      <c r="DT975" s="111">
        <f>COUNT(AN975:BE975)</f>
        <v>18</v>
      </c>
      <c r="DU975" s="111">
        <f>COUNT(BG975:BX975)</f>
        <v>18</v>
      </c>
      <c r="DV975" s="602"/>
      <c r="DW975" s="719"/>
      <c r="DX975" s="719"/>
      <c r="DY975" s="719"/>
      <c r="DZ975" s="719"/>
      <c r="EA975" s="719"/>
      <c r="EB975" s="719"/>
      <c r="EC975" s="719"/>
      <c r="ED975" s="917"/>
      <c r="EE975" s="603"/>
    </row>
    <row r="976" spans="1:135" s="604" customFormat="1" ht="15.75" customHeight="1">
      <c r="A976" s="904" t="s">
        <v>516</v>
      </c>
      <c r="B976" s="895"/>
      <c r="C976" s="895"/>
      <c r="D976" s="895"/>
      <c r="E976" s="895"/>
      <c r="F976" s="895"/>
      <c r="G976" s="895"/>
      <c r="H976" s="895"/>
      <c r="I976" s="895"/>
      <c r="J976" s="895"/>
      <c r="K976" s="895"/>
      <c r="L976" s="895"/>
      <c r="M976" s="895"/>
      <c r="N976" s="895"/>
      <c r="O976" s="895"/>
      <c r="P976" s="895"/>
      <c r="Q976" s="895"/>
      <c r="R976" s="895"/>
      <c r="S976" s="895"/>
      <c r="T976" s="880"/>
      <c r="U976" s="895"/>
      <c r="V976" s="895"/>
      <c r="W976" s="895"/>
      <c r="X976" s="895"/>
      <c r="Y976" s="895"/>
      <c r="Z976" s="895"/>
      <c r="AA976" s="895"/>
      <c r="AB976" s="895"/>
      <c r="AC976" s="895"/>
      <c r="AD976" s="895"/>
      <c r="AE976" s="895"/>
      <c r="AF976" s="895"/>
      <c r="AG976" s="895"/>
      <c r="AH976" s="895"/>
      <c r="AI976" s="895"/>
      <c r="AJ976" s="895"/>
      <c r="AK976" s="895"/>
      <c r="AL976" s="895"/>
      <c r="AM976" s="880"/>
      <c r="AN976" s="895"/>
      <c r="AO976" s="895"/>
      <c r="AP976" s="895"/>
      <c r="AQ976" s="895"/>
      <c r="AR976" s="895"/>
      <c r="AS976" s="895"/>
      <c r="AT976" s="895"/>
      <c r="AU976" s="895"/>
      <c r="AV976" s="895"/>
      <c r="AW976" s="895"/>
      <c r="AX976" s="895"/>
      <c r="AY976" s="895"/>
      <c r="AZ976" s="895"/>
      <c r="BA976" s="895"/>
      <c r="BB976" s="895"/>
      <c r="BC976" s="895"/>
      <c r="BD976" s="895"/>
      <c r="BE976" s="895"/>
      <c r="BF976" s="880"/>
      <c r="BG976" s="895"/>
      <c r="BH976" s="895"/>
      <c r="BI976" s="895"/>
      <c r="BJ976" s="895"/>
      <c r="BK976" s="895"/>
      <c r="BL976" s="895"/>
      <c r="BM976" s="895"/>
      <c r="BN976" s="895"/>
      <c r="BO976" s="895"/>
      <c r="BP976" s="895"/>
      <c r="BQ976" s="895"/>
      <c r="BR976" s="895"/>
      <c r="BS976" s="895"/>
      <c r="BT976" s="895"/>
      <c r="BU976" s="895"/>
      <c r="BV976" s="895"/>
      <c r="BW976" s="895"/>
      <c r="BX976" s="895"/>
      <c r="BY976" s="880"/>
      <c r="BZ976" s="895"/>
      <c r="CA976" s="895"/>
      <c r="CB976" s="895"/>
      <c r="CC976" s="895"/>
      <c r="CD976" s="690"/>
      <c r="CE976" s="690"/>
      <c r="CF976" s="690"/>
      <c r="CG976" s="690"/>
      <c r="CH976" s="1386"/>
      <c r="CI976" s="1387"/>
      <c r="CJ976" s="1387"/>
      <c r="CK976" s="1387"/>
      <c r="CL976" s="1387"/>
      <c r="CM976" s="1387"/>
      <c r="CN976" s="1387"/>
      <c r="CO976" s="1387"/>
      <c r="CP976" s="1387"/>
      <c r="CQ976" s="1387"/>
      <c r="CR976" s="1387"/>
      <c r="CS976" s="1387"/>
      <c r="CT976" s="1387"/>
      <c r="CU976" s="1387"/>
      <c r="CV976" s="1387"/>
      <c r="CW976" s="1387"/>
      <c r="CX976" s="1387"/>
      <c r="CY976" s="1388"/>
      <c r="CZ976" s="736"/>
      <c r="DA976" s="736"/>
      <c r="DB976" s="736"/>
      <c r="DC976" s="736"/>
      <c r="DD976" s="736"/>
      <c r="DE976" s="736"/>
      <c r="DF976" s="736"/>
      <c r="DG976" s="736"/>
      <c r="DH976" s="736"/>
      <c r="DI976" s="736"/>
      <c r="DJ976" s="736"/>
      <c r="DK976" s="736"/>
      <c r="DL976" s="736"/>
      <c r="DM976" s="736"/>
      <c r="DN976" s="736"/>
      <c r="DO976" s="736"/>
      <c r="DP976" s="736"/>
      <c r="DQ976" s="736"/>
      <c r="DR976" s="753"/>
      <c r="DS976" s="111"/>
      <c r="DT976" s="111"/>
      <c r="DU976" s="111"/>
      <c r="DV976" s="602"/>
      <c r="DW976" s="603"/>
      <c r="DX976" s="603"/>
      <c r="DY976" s="603"/>
      <c r="DZ976" s="603"/>
      <c r="EA976" s="603"/>
      <c r="EB976" s="603"/>
      <c r="EC976" s="603"/>
      <c r="ED976" s="555"/>
      <c r="EE976" s="603"/>
    </row>
    <row r="977" spans="1:135" s="604" customFormat="1" ht="15.75" customHeight="1">
      <c r="A977" s="718" t="s">
        <v>432</v>
      </c>
      <c r="B977" s="896">
        <f t="shared" ref="B977:S977" si="3374">SUM(B743)</f>
        <v>37320</v>
      </c>
      <c r="C977" s="896">
        <f t="shared" si="3374"/>
        <v>0</v>
      </c>
      <c r="D977" s="896">
        <f t="shared" si="3374"/>
        <v>16200</v>
      </c>
      <c r="E977" s="896">
        <f t="shared" si="3374"/>
        <v>29640</v>
      </c>
      <c r="F977" s="896">
        <f t="shared" si="3374"/>
        <v>0</v>
      </c>
      <c r="G977" s="896">
        <f t="shared" si="3374"/>
        <v>0</v>
      </c>
      <c r="H977" s="896">
        <f t="shared" si="3374"/>
        <v>0</v>
      </c>
      <c r="I977" s="896">
        <f t="shared" si="3374"/>
        <v>0</v>
      </c>
      <c r="J977" s="896">
        <f t="shared" si="3374"/>
        <v>40080</v>
      </c>
      <c r="K977" s="896">
        <f t="shared" si="3374"/>
        <v>31560</v>
      </c>
      <c r="L977" s="896">
        <f t="shared" si="3374"/>
        <v>0</v>
      </c>
      <c r="M977" s="896">
        <f t="shared" si="3374"/>
        <v>0</v>
      </c>
      <c r="N977" s="896">
        <f t="shared" si="3374"/>
        <v>32880</v>
      </c>
      <c r="O977" s="896">
        <f t="shared" si="3374"/>
        <v>0</v>
      </c>
      <c r="P977" s="896">
        <f t="shared" si="3374"/>
        <v>27840</v>
      </c>
      <c r="Q977" s="896">
        <f t="shared" si="3374"/>
        <v>32880</v>
      </c>
      <c r="R977" s="896">
        <f t="shared" si="3374"/>
        <v>49080</v>
      </c>
      <c r="S977" s="896">
        <f t="shared" si="3374"/>
        <v>49080</v>
      </c>
      <c r="T977" s="895"/>
      <c r="U977" s="896">
        <f t="shared" ref="U977:AL977" si="3375">SUM(U743)</f>
        <v>1380</v>
      </c>
      <c r="V977" s="896">
        <f t="shared" si="3375"/>
        <v>900</v>
      </c>
      <c r="W977" s="896">
        <f t="shared" si="3375"/>
        <v>1860</v>
      </c>
      <c r="X977" s="896">
        <f t="shared" si="3375"/>
        <v>27720</v>
      </c>
      <c r="Y977" s="896">
        <f t="shared" si="3375"/>
        <v>0</v>
      </c>
      <c r="Z977" s="896">
        <f t="shared" si="3375"/>
        <v>0</v>
      </c>
      <c r="AA977" s="896">
        <f t="shared" si="3375"/>
        <v>0</v>
      </c>
      <c r="AB977" s="896">
        <f t="shared" si="3375"/>
        <v>0</v>
      </c>
      <c r="AC977" s="896">
        <f t="shared" si="3375"/>
        <v>20040</v>
      </c>
      <c r="AD977" s="896">
        <f t="shared" si="3375"/>
        <v>36120</v>
      </c>
      <c r="AE977" s="896">
        <f t="shared" si="3375"/>
        <v>0</v>
      </c>
      <c r="AF977" s="896">
        <f t="shared" si="3375"/>
        <v>69600</v>
      </c>
      <c r="AG977" s="896">
        <f t="shared" si="3375"/>
        <v>15840</v>
      </c>
      <c r="AH977" s="896">
        <f t="shared" si="3375"/>
        <v>31560</v>
      </c>
      <c r="AI977" s="896">
        <f t="shared" si="3375"/>
        <v>29520</v>
      </c>
      <c r="AJ977" s="896">
        <f t="shared" si="3375"/>
        <v>0</v>
      </c>
      <c r="AK977" s="896">
        <f t="shared" si="3375"/>
        <v>23880</v>
      </c>
      <c r="AL977" s="896">
        <f t="shared" si="3375"/>
        <v>23880</v>
      </c>
      <c r="AM977" s="895"/>
      <c r="AN977" s="896">
        <f t="shared" ref="AN977:BE977" si="3376">SUM(AN743)</f>
        <v>0</v>
      </c>
      <c r="AO977" s="896">
        <f t="shared" si="3376"/>
        <v>0</v>
      </c>
      <c r="AP977" s="896">
        <f t="shared" si="3376"/>
        <v>40320</v>
      </c>
      <c r="AQ977" s="896">
        <f t="shared" si="3376"/>
        <v>49680</v>
      </c>
      <c r="AR977" s="896">
        <f t="shared" si="3376"/>
        <v>20040</v>
      </c>
      <c r="AS977" s="896">
        <f t="shared" si="3376"/>
        <v>0</v>
      </c>
      <c r="AT977" s="896">
        <f t="shared" si="3376"/>
        <v>0</v>
      </c>
      <c r="AU977" s="896">
        <f t="shared" si="3376"/>
        <v>0</v>
      </c>
      <c r="AV977" s="896">
        <f t="shared" si="3376"/>
        <v>40320</v>
      </c>
      <c r="AW977" s="896">
        <f t="shared" si="3376"/>
        <v>40080</v>
      </c>
      <c r="AX977" s="896">
        <f t="shared" si="3376"/>
        <v>0</v>
      </c>
      <c r="AY977" s="896">
        <f t="shared" si="3376"/>
        <v>9300</v>
      </c>
      <c r="AZ977" s="896">
        <f t="shared" si="3376"/>
        <v>16200</v>
      </c>
      <c r="BA977" s="896">
        <f t="shared" si="3376"/>
        <v>31560</v>
      </c>
      <c r="BB977" s="896">
        <f t="shared" si="3376"/>
        <v>0</v>
      </c>
      <c r="BC977" s="896">
        <f t="shared" si="3376"/>
        <v>51600</v>
      </c>
      <c r="BD977" s="896">
        <f t="shared" si="3376"/>
        <v>40080</v>
      </c>
      <c r="BE977" s="896">
        <f t="shared" si="3376"/>
        <v>40080</v>
      </c>
      <c r="BF977" s="895"/>
      <c r="BG977" s="896">
        <f t="shared" ref="BG977:BX977" si="3377">SUM(BG743)</f>
        <v>0</v>
      </c>
      <c r="BH977" s="896">
        <f t="shared" si="3377"/>
        <v>0</v>
      </c>
      <c r="BI977" s="896">
        <f t="shared" si="3377"/>
        <v>0</v>
      </c>
      <c r="BJ977" s="896">
        <f t="shared" si="3377"/>
        <v>49680</v>
      </c>
      <c r="BK977" s="896">
        <f t="shared" si="3377"/>
        <v>32400</v>
      </c>
      <c r="BL977" s="896">
        <f t="shared" si="3377"/>
        <v>0</v>
      </c>
      <c r="BM977" s="896">
        <f t="shared" si="3377"/>
        <v>0</v>
      </c>
      <c r="BN977" s="896">
        <f t="shared" si="3377"/>
        <v>0</v>
      </c>
      <c r="BO977" s="896">
        <f t="shared" si="3377"/>
        <v>16200</v>
      </c>
      <c r="BP977" s="896">
        <f t="shared" si="3377"/>
        <v>65280</v>
      </c>
      <c r="BQ977" s="896">
        <f t="shared" si="3377"/>
        <v>0</v>
      </c>
      <c r="BR977" s="896">
        <f t="shared" si="3377"/>
        <v>72960</v>
      </c>
      <c r="BS977" s="896">
        <f t="shared" si="3377"/>
        <v>0</v>
      </c>
      <c r="BT977" s="896">
        <f t="shared" si="3377"/>
        <v>0</v>
      </c>
      <c r="BU977" s="896">
        <f t="shared" si="3377"/>
        <v>0</v>
      </c>
      <c r="BV977" s="896">
        <f t="shared" si="3377"/>
        <v>0</v>
      </c>
      <c r="BW977" s="896">
        <f t="shared" si="3377"/>
        <v>0</v>
      </c>
      <c r="BX977" s="896">
        <f t="shared" si="3377"/>
        <v>0</v>
      </c>
      <c r="BY977" s="895"/>
      <c r="BZ977" s="896">
        <f>SUM(BZ743)</f>
        <v>19980.908313376669</v>
      </c>
      <c r="CA977" s="896">
        <f>SUM(CA743)</f>
        <v>19980.908313376669</v>
      </c>
      <c r="CB977" s="896">
        <f>SUM(CB743)</f>
        <v>8078.9240506329124</v>
      </c>
      <c r="CC977" s="896">
        <f>SUM(CC743)</f>
        <v>8078.9240506329124</v>
      </c>
      <c r="CD977" s="698">
        <f>IF(DR977&lt;3,"",(SUM(B977:S977)-MIN(B977:S977)-MAX(B977:S977))/(DR977-2))</f>
        <v>18592.5</v>
      </c>
      <c r="CE977" s="698">
        <f>IF(DS977&lt;3,"",(SUM(U977:AL977)-MIN(U977:AL977)-MAX(U977:AL977))/(DS977-2))</f>
        <v>13293.75</v>
      </c>
      <c r="CF977" s="698">
        <f>IF(DT977&lt;3,"",(SUM(AN977:BE977)-MIN(AN977:BE977)-MAX(AN977:BE977))/(DT977-2))</f>
        <v>20478.75</v>
      </c>
      <c r="CG977" s="698">
        <f>IF(DU977&lt;3,"",(SUM(BG977:BX977)-MIN(BG977:BX977)-MAX(BG977:BX977))/(DU977-2))</f>
        <v>10222.5</v>
      </c>
      <c r="CH977" s="1371">
        <f t="shared" ref="CH977:CY977" si="3378">IF($CH$4=$CD$4,IF(OR(-FLOOR(((18-COUNT($B977:$S977))/2),1)+CH$7&lt;1,-FLOOR(((18-COUNT($B977:$S977))/2),1)+CH$7&gt;COUNT($B977:$S977)),"",LARGE($B977:$S977,-FLOOR(((18-COUNT($B977:$S977))/2),1)+CH$7)),IF(OR(-FLOOR(((18-COUNT($AN977:$BE977))/2),1)+CH$7&lt;1,-FLOOR(((18-COUNT($AN977:$BE977))/2),1)+CH$7&gt;COUNT($AN977:$BE977)),"",LARGE($AN977:$BE977,-FLOOR(((18-COUNT($AN977:$BE977))/2),1)+CH$7)))</f>
        <v>0</v>
      </c>
      <c r="CI977" s="1372">
        <f t="shared" si="3378"/>
        <v>0</v>
      </c>
      <c r="CJ977" s="1373">
        <f t="shared" si="3378"/>
        <v>0</v>
      </c>
      <c r="CK977" s="1373">
        <f t="shared" si="3378"/>
        <v>0</v>
      </c>
      <c r="CL977" s="1373">
        <f t="shared" si="3378"/>
        <v>0</v>
      </c>
      <c r="CM977" s="1373">
        <f t="shared" si="3378"/>
        <v>0</v>
      </c>
      <c r="CN977" s="1373">
        <f t="shared" si="3378"/>
        <v>0</v>
      </c>
      <c r="CO977" s="1374">
        <f t="shared" si="3378"/>
        <v>0</v>
      </c>
      <c r="CP977" s="1374">
        <f t="shared" si="3378"/>
        <v>16200</v>
      </c>
      <c r="CQ977" s="1374">
        <f t="shared" si="3378"/>
        <v>27840</v>
      </c>
      <c r="CR977" s="1374">
        <f t="shared" si="3378"/>
        <v>29640</v>
      </c>
      <c r="CS977" s="1373">
        <f t="shared" si="3378"/>
        <v>31560</v>
      </c>
      <c r="CT977" s="1373">
        <f t="shared" si="3378"/>
        <v>32880</v>
      </c>
      <c r="CU977" s="1373">
        <f t="shared" si="3378"/>
        <v>32880</v>
      </c>
      <c r="CV977" s="1373">
        <f t="shared" si="3378"/>
        <v>37320</v>
      </c>
      <c r="CW977" s="1373">
        <f t="shared" si="3378"/>
        <v>40080</v>
      </c>
      <c r="CX977" s="1372">
        <f t="shared" si="3378"/>
        <v>49080</v>
      </c>
      <c r="CY977" s="1375">
        <f t="shared" si="3378"/>
        <v>49080</v>
      </c>
      <c r="CZ977" s="532">
        <f t="shared" ref="CZ977:DQ977" si="3379">IF($CH$4=$CD$4,IF(OR(-FLOOR(((18-COUNT($U977:$AL977))/2),1)+CZ$7&lt;1,-FLOOR(((18-COUNT($U977:$AL977))/2),1)+CZ$7&gt;COUNT($U977:$AL977)),"",LARGE($U977:$AL977,-FLOOR(((18-COUNT($U977:$AL977))/2),1)+CZ$7)),IF(OR(-FLOOR(((18-COUNT($BG977:$BX977))/2),1)+CZ$7&lt;1,-FLOOR(((18-COUNT($BG977:$BX977))/2),1)+CZ$7&gt;COUNT($BG977:$BX977)),"",LARGE($BG977:$BX977,-FLOOR(((18-COUNT($BG977:$BX977))/2),1)+CZ$7)))</f>
        <v>0</v>
      </c>
      <c r="DA977" s="533">
        <f t="shared" si="3379"/>
        <v>0</v>
      </c>
      <c r="DB977" s="534">
        <f t="shared" si="3379"/>
        <v>0</v>
      </c>
      <c r="DC977" s="534">
        <f t="shared" si="3379"/>
        <v>0</v>
      </c>
      <c r="DD977" s="534">
        <f t="shared" si="3379"/>
        <v>0</v>
      </c>
      <c r="DE977" s="534">
        <f t="shared" si="3379"/>
        <v>0</v>
      </c>
      <c r="DF977" s="534">
        <f t="shared" si="3379"/>
        <v>900</v>
      </c>
      <c r="DG977" s="535">
        <f t="shared" si="3379"/>
        <v>1380</v>
      </c>
      <c r="DH977" s="535">
        <f t="shared" si="3379"/>
        <v>1860</v>
      </c>
      <c r="DI977" s="535">
        <f t="shared" si="3379"/>
        <v>15840</v>
      </c>
      <c r="DJ977" s="535">
        <f t="shared" si="3379"/>
        <v>20040</v>
      </c>
      <c r="DK977" s="534">
        <f t="shared" si="3379"/>
        <v>23880</v>
      </c>
      <c r="DL977" s="534">
        <f t="shared" si="3379"/>
        <v>23880</v>
      </c>
      <c r="DM977" s="534">
        <f t="shared" si="3379"/>
        <v>27720</v>
      </c>
      <c r="DN977" s="534">
        <f t="shared" si="3379"/>
        <v>29520</v>
      </c>
      <c r="DO977" s="534">
        <f t="shared" si="3379"/>
        <v>31560</v>
      </c>
      <c r="DP977" s="533">
        <f t="shared" si="3379"/>
        <v>36120</v>
      </c>
      <c r="DQ977" s="532">
        <f t="shared" si="3379"/>
        <v>69600</v>
      </c>
      <c r="DR977" s="753">
        <f>COUNT(B977:S977)</f>
        <v>18</v>
      </c>
      <c r="DS977" s="111">
        <f>COUNT(U977:AL977)</f>
        <v>18</v>
      </c>
      <c r="DT977" s="111">
        <f>COUNT(AN977:BE977)</f>
        <v>18</v>
      </c>
      <c r="DU977" s="111">
        <f>COUNT(BG977:BX977)</f>
        <v>18</v>
      </c>
      <c r="DV977" s="602"/>
      <c r="DW977" s="719"/>
      <c r="DX977" s="719"/>
      <c r="DY977" s="719"/>
      <c r="DZ977" s="719"/>
      <c r="EA977" s="719"/>
      <c r="EB977" s="719"/>
      <c r="EC977" s="719"/>
      <c r="ED977" s="917"/>
      <c r="EE977" s="603"/>
    </row>
    <row r="978" spans="1:135" s="604" customFormat="1" ht="15.75" customHeight="1">
      <c r="A978" s="904" t="s">
        <v>517</v>
      </c>
      <c r="B978" s="895"/>
      <c r="C978" s="895"/>
      <c r="D978" s="895"/>
      <c r="E978" s="895"/>
      <c r="F978" s="895"/>
      <c r="G978" s="895"/>
      <c r="H978" s="895"/>
      <c r="I978" s="895"/>
      <c r="J978" s="895"/>
      <c r="K978" s="895"/>
      <c r="L978" s="895"/>
      <c r="M978" s="895"/>
      <c r="N978" s="895"/>
      <c r="O978" s="895"/>
      <c r="P978" s="895"/>
      <c r="Q978" s="895"/>
      <c r="R978" s="895"/>
      <c r="S978" s="895"/>
      <c r="T978" s="880"/>
      <c r="U978" s="895"/>
      <c r="V978" s="895"/>
      <c r="W978" s="895"/>
      <c r="X978" s="895"/>
      <c r="Y978" s="895"/>
      <c r="Z978" s="895"/>
      <c r="AA978" s="895"/>
      <c r="AB978" s="895"/>
      <c r="AC978" s="895"/>
      <c r="AD978" s="895"/>
      <c r="AE978" s="895"/>
      <c r="AF978" s="895"/>
      <c r="AG978" s="895"/>
      <c r="AH978" s="895"/>
      <c r="AI978" s="895"/>
      <c r="AJ978" s="895"/>
      <c r="AK978" s="895"/>
      <c r="AL978" s="895"/>
      <c r="AM978" s="880"/>
      <c r="AN978" s="895"/>
      <c r="AO978" s="895"/>
      <c r="AP978" s="895"/>
      <c r="AQ978" s="895"/>
      <c r="AR978" s="895"/>
      <c r="AS978" s="895"/>
      <c r="AT978" s="895"/>
      <c r="AU978" s="895"/>
      <c r="AV978" s="895"/>
      <c r="AW978" s="895"/>
      <c r="AX978" s="895"/>
      <c r="AY978" s="895"/>
      <c r="AZ978" s="895"/>
      <c r="BA978" s="895"/>
      <c r="BB978" s="895"/>
      <c r="BC978" s="895"/>
      <c r="BD978" s="895"/>
      <c r="BE978" s="895"/>
      <c r="BF978" s="880"/>
      <c r="BG978" s="895"/>
      <c r="BH978" s="895"/>
      <c r="BI978" s="895"/>
      <c r="BJ978" s="895"/>
      <c r="BK978" s="895"/>
      <c r="BL978" s="895"/>
      <c r="BM978" s="895"/>
      <c r="BN978" s="895"/>
      <c r="BO978" s="895"/>
      <c r="BP978" s="895"/>
      <c r="BQ978" s="895"/>
      <c r="BR978" s="895"/>
      <c r="BS978" s="895"/>
      <c r="BT978" s="895"/>
      <c r="BU978" s="895"/>
      <c r="BV978" s="895"/>
      <c r="BW978" s="895"/>
      <c r="BX978" s="895"/>
      <c r="BY978" s="880"/>
      <c r="BZ978" s="895"/>
      <c r="CA978" s="895"/>
      <c r="CB978" s="895"/>
      <c r="CC978" s="895"/>
      <c r="CD978" s="690"/>
      <c r="CE978" s="690"/>
      <c r="CF978" s="690"/>
      <c r="CG978" s="690"/>
      <c r="CH978" s="1386"/>
      <c r="CI978" s="1387"/>
      <c r="CJ978" s="1387"/>
      <c r="CK978" s="1387"/>
      <c r="CL978" s="1387"/>
      <c r="CM978" s="1387"/>
      <c r="CN978" s="1387"/>
      <c r="CO978" s="1387"/>
      <c r="CP978" s="1387"/>
      <c r="CQ978" s="1387"/>
      <c r="CR978" s="1387"/>
      <c r="CS978" s="1387"/>
      <c r="CT978" s="1387"/>
      <c r="CU978" s="1387"/>
      <c r="CV978" s="1387"/>
      <c r="CW978" s="1387"/>
      <c r="CX978" s="1387"/>
      <c r="CY978" s="1388"/>
      <c r="CZ978" s="736"/>
      <c r="DA978" s="736"/>
      <c r="DB978" s="736"/>
      <c r="DC978" s="736"/>
      <c r="DD978" s="736"/>
      <c r="DE978" s="736"/>
      <c r="DF978" s="736"/>
      <c r="DG978" s="736"/>
      <c r="DH978" s="736"/>
      <c r="DI978" s="736"/>
      <c r="DJ978" s="736"/>
      <c r="DK978" s="736"/>
      <c r="DL978" s="736"/>
      <c r="DM978" s="736"/>
      <c r="DN978" s="736"/>
      <c r="DO978" s="736"/>
      <c r="DP978" s="736"/>
      <c r="DQ978" s="736"/>
      <c r="DR978" s="753"/>
      <c r="DS978" s="111"/>
      <c r="DT978" s="111"/>
      <c r="DU978" s="111"/>
      <c r="DV978" s="602"/>
      <c r="DW978" s="603"/>
      <c r="DX978" s="603"/>
      <c r="DY978" s="603"/>
      <c r="DZ978" s="603"/>
      <c r="EA978" s="603"/>
      <c r="EB978" s="603"/>
      <c r="EC978" s="603"/>
      <c r="ED978" s="555"/>
      <c r="EE978" s="603"/>
    </row>
    <row r="979" spans="1:135" s="604" customFormat="1" ht="15.75" customHeight="1">
      <c r="A979" s="718" t="s">
        <v>518</v>
      </c>
      <c r="B979" s="896">
        <f t="shared" ref="B979:S979" si="3380">SUM(B749)</f>
        <v>0</v>
      </c>
      <c r="C979" s="896">
        <f t="shared" si="3380"/>
        <v>5670</v>
      </c>
      <c r="D979" s="896">
        <f t="shared" si="3380"/>
        <v>6300</v>
      </c>
      <c r="E979" s="896">
        <f t="shared" si="3380"/>
        <v>14400</v>
      </c>
      <c r="F979" s="896">
        <f t="shared" si="3380"/>
        <v>5040</v>
      </c>
      <c r="G979" s="896">
        <f t="shared" si="3380"/>
        <v>6720</v>
      </c>
      <c r="H979" s="896">
        <f t="shared" si="3380"/>
        <v>0</v>
      </c>
      <c r="I979" s="896">
        <f t="shared" si="3380"/>
        <v>0</v>
      </c>
      <c r="J979" s="896">
        <f t="shared" si="3380"/>
        <v>0</v>
      </c>
      <c r="K979" s="896">
        <f t="shared" si="3380"/>
        <v>0</v>
      </c>
      <c r="L979" s="896">
        <f t="shared" si="3380"/>
        <v>391440</v>
      </c>
      <c r="M979" s="896">
        <f t="shared" si="3380"/>
        <v>0</v>
      </c>
      <c r="N979" s="896">
        <f t="shared" si="3380"/>
        <v>0</v>
      </c>
      <c r="O979" s="896">
        <f t="shared" si="3380"/>
        <v>0</v>
      </c>
      <c r="P979" s="896">
        <f t="shared" si="3380"/>
        <v>0</v>
      </c>
      <c r="Q979" s="896">
        <f t="shared" si="3380"/>
        <v>0</v>
      </c>
      <c r="R979" s="896">
        <f t="shared" si="3380"/>
        <v>0</v>
      </c>
      <c r="S979" s="896">
        <f t="shared" si="3380"/>
        <v>0</v>
      </c>
      <c r="T979" s="895"/>
      <c r="U979" s="896">
        <f t="shared" ref="U979:AL979" si="3381">SUM(U749)</f>
        <v>13122</v>
      </c>
      <c r="V979" s="896">
        <f t="shared" si="3381"/>
        <v>561</v>
      </c>
      <c r="W979" s="896">
        <f t="shared" si="3381"/>
        <v>748</v>
      </c>
      <c r="X979" s="896">
        <f t="shared" si="3381"/>
        <v>14400</v>
      </c>
      <c r="Y979" s="896">
        <f t="shared" si="3381"/>
        <v>12000</v>
      </c>
      <c r="Z979" s="896">
        <f t="shared" si="3381"/>
        <v>0</v>
      </c>
      <c r="AA979" s="896">
        <f t="shared" si="3381"/>
        <v>0</v>
      </c>
      <c r="AB979" s="896">
        <f t="shared" si="3381"/>
        <v>0</v>
      </c>
      <c r="AC979" s="896">
        <f t="shared" si="3381"/>
        <v>0</v>
      </c>
      <c r="AD979" s="896">
        <f t="shared" si="3381"/>
        <v>0</v>
      </c>
      <c r="AE979" s="896">
        <f t="shared" si="3381"/>
        <v>0</v>
      </c>
      <c r="AF979" s="896">
        <f t="shared" si="3381"/>
        <v>0</v>
      </c>
      <c r="AG979" s="896">
        <f t="shared" si="3381"/>
        <v>24480</v>
      </c>
      <c r="AH979" s="896">
        <f t="shared" si="3381"/>
        <v>0</v>
      </c>
      <c r="AI979" s="896">
        <f t="shared" si="3381"/>
        <v>0</v>
      </c>
      <c r="AJ979" s="896">
        <f t="shared" si="3381"/>
        <v>0</v>
      </c>
      <c r="AK979" s="896">
        <f t="shared" si="3381"/>
        <v>0</v>
      </c>
      <c r="AL979" s="896">
        <f t="shared" si="3381"/>
        <v>0</v>
      </c>
      <c r="AM979" s="895"/>
      <c r="AN979" s="896">
        <f t="shared" ref="AN979:BE979" si="3382">SUM(AN749)</f>
        <v>0</v>
      </c>
      <c r="AO979" s="896">
        <f t="shared" si="3382"/>
        <v>0</v>
      </c>
      <c r="AP979" s="896">
        <f t="shared" si="3382"/>
        <v>0</v>
      </c>
      <c r="AQ979" s="896">
        <f t="shared" si="3382"/>
        <v>0</v>
      </c>
      <c r="AR979" s="896">
        <f t="shared" si="3382"/>
        <v>10200</v>
      </c>
      <c r="AS979" s="896">
        <f t="shared" si="3382"/>
        <v>0</v>
      </c>
      <c r="AT979" s="896">
        <f t="shared" si="3382"/>
        <v>0</v>
      </c>
      <c r="AU979" s="896">
        <f t="shared" si="3382"/>
        <v>0</v>
      </c>
      <c r="AV979" s="896">
        <f t="shared" si="3382"/>
        <v>0</v>
      </c>
      <c r="AW979" s="896">
        <f t="shared" si="3382"/>
        <v>0</v>
      </c>
      <c r="AX979" s="896">
        <f t="shared" si="3382"/>
        <v>0</v>
      </c>
      <c r="AY979" s="896">
        <f t="shared" si="3382"/>
        <v>0</v>
      </c>
      <c r="AZ979" s="896">
        <f t="shared" si="3382"/>
        <v>0</v>
      </c>
      <c r="BA979" s="896">
        <f t="shared" si="3382"/>
        <v>0</v>
      </c>
      <c r="BB979" s="896">
        <f t="shared" si="3382"/>
        <v>0</v>
      </c>
      <c r="BC979" s="896">
        <f t="shared" si="3382"/>
        <v>0</v>
      </c>
      <c r="BD979" s="896">
        <f t="shared" si="3382"/>
        <v>0</v>
      </c>
      <c r="BE979" s="896">
        <f t="shared" si="3382"/>
        <v>0</v>
      </c>
      <c r="BF979" s="895"/>
      <c r="BG979" s="896">
        <f t="shared" ref="BG979:BX979" si="3383">SUM(BG749)</f>
        <v>0</v>
      </c>
      <c r="BH979" s="896">
        <f t="shared" si="3383"/>
        <v>0</v>
      </c>
      <c r="BI979" s="896">
        <f t="shared" si="3383"/>
        <v>0</v>
      </c>
      <c r="BJ979" s="896">
        <f t="shared" si="3383"/>
        <v>0</v>
      </c>
      <c r="BK979" s="896">
        <f t="shared" si="3383"/>
        <v>0</v>
      </c>
      <c r="BL979" s="896">
        <f t="shared" si="3383"/>
        <v>0</v>
      </c>
      <c r="BM979" s="896">
        <f t="shared" si="3383"/>
        <v>0</v>
      </c>
      <c r="BN979" s="896">
        <f t="shared" si="3383"/>
        <v>0</v>
      </c>
      <c r="BO979" s="896">
        <f t="shared" si="3383"/>
        <v>0</v>
      </c>
      <c r="BP979" s="896">
        <f t="shared" si="3383"/>
        <v>0</v>
      </c>
      <c r="BQ979" s="896">
        <f t="shared" si="3383"/>
        <v>0</v>
      </c>
      <c r="BR979" s="896">
        <f t="shared" si="3383"/>
        <v>0</v>
      </c>
      <c r="BS979" s="896">
        <f t="shared" si="3383"/>
        <v>0</v>
      </c>
      <c r="BT979" s="896">
        <f t="shared" si="3383"/>
        <v>0</v>
      </c>
      <c r="BU979" s="896">
        <f t="shared" si="3383"/>
        <v>0</v>
      </c>
      <c r="BV979" s="896">
        <f t="shared" si="3383"/>
        <v>0</v>
      </c>
      <c r="BW979" s="896">
        <f t="shared" si="3383"/>
        <v>0</v>
      </c>
      <c r="BX979" s="896">
        <f t="shared" si="3383"/>
        <v>0</v>
      </c>
      <c r="BY979" s="895"/>
      <c r="BZ979" s="896">
        <f>SUM(BZ749)</f>
        <v>0</v>
      </c>
      <c r="CA979" s="896">
        <f>SUM(CA749)</f>
        <v>561</v>
      </c>
      <c r="CB979" s="896">
        <f>SUM(CB749)</f>
        <v>0</v>
      </c>
      <c r="CC979" s="896">
        <f>SUM(CC749)</f>
        <v>0</v>
      </c>
      <c r="CD979" s="698">
        <f>IF(DR979&lt;3,"",(SUM(B979:S979)-MIN(B979:S979)-MAX(B979:S979))/(DR979-2))</f>
        <v>2383.125</v>
      </c>
      <c r="CE979" s="698">
        <f>IF(DS979&lt;3,"",(SUM(U979:AL979)-MIN(U979:AL979)-MAX(U979:AL979))/(DS979-2))</f>
        <v>2551.9375</v>
      </c>
      <c r="CF979" s="698">
        <f>IF(DT979&lt;3,"",(SUM(AN979:BE979)-MIN(AN979:BE979)-MAX(AN979:BE979))/(DT979-2))</f>
        <v>0</v>
      </c>
      <c r="CG979" s="698">
        <f>IF(DU979&lt;3,"",(SUM(BG979:BX979)-MIN(BG979:BX979)-MAX(BG979:BX979))/(DU979-2))</f>
        <v>0</v>
      </c>
      <c r="CH979" s="1371">
        <f t="shared" ref="CH979:CY979" si="3384">IF($CH$4=$CD$4,IF(OR(-FLOOR(((18-COUNT($B979:$S979))/2),1)+CH$7&lt;1,-FLOOR(((18-COUNT($B979:$S979))/2),1)+CH$7&gt;COUNT($B979:$S979)),"",LARGE($B979:$S979,-FLOOR(((18-COUNT($B979:$S979))/2),1)+CH$7)),IF(OR(-FLOOR(((18-COUNT($AN979:$BE979))/2),1)+CH$7&lt;1,-FLOOR(((18-COUNT($AN979:$BE979))/2),1)+CH$7&gt;COUNT($AN979:$BE979)),"",LARGE($AN979:$BE979,-FLOOR(((18-COUNT($AN979:$BE979))/2),1)+CH$7)))</f>
        <v>0</v>
      </c>
      <c r="CI979" s="1372">
        <f t="shared" si="3384"/>
        <v>0</v>
      </c>
      <c r="CJ979" s="1373">
        <f t="shared" si="3384"/>
        <v>0</v>
      </c>
      <c r="CK979" s="1373">
        <f t="shared" si="3384"/>
        <v>0</v>
      </c>
      <c r="CL979" s="1373">
        <f t="shared" si="3384"/>
        <v>0</v>
      </c>
      <c r="CM979" s="1373">
        <f t="shared" si="3384"/>
        <v>0</v>
      </c>
      <c r="CN979" s="1373">
        <f t="shared" si="3384"/>
        <v>0</v>
      </c>
      <c r="CO979" s="1374">
        <f t="shared" si="3384"/>
        <v>0</v>
      </c>
      <c r="CP979" s="1374">
        <f t="shared" si="3384"/>
        <v>0</v>
      </c>
      <c r="CQ979" s="1374">
        <f t="shared" si="3384"/>
        <v>0</v>
      </c>
      <c r="CR979" s="1374">
        <f t="shared" si="3384"/>
        <v>0</v>
      </c>
      <c r="CS979" s="1373">
        <f t="shared" si="3384"/>
        <v>0</v>
      </c>
      <c r="CT979" s="1373">
        <f t="shared" si="3384"/>
        <v>5040</v>
      </c>
      <c r="CU979" s="1373">
        <f t="shared" si="3384"/>
        <v>5670</v>
      </c>
      <c r="CV979" s="1373">
        <f t="shared" si="3384"/>
        <v>6300</v>
      </c>
      <c r="CW979" s="1373">
        <f t="shared" si="3384"/>
        <v>6720</v>
      </c>
      <c r="CX979" s="1372">
        <f t="shared" si="3384"/>
        <v>14400</v>
      </c>
      <c r="CY979" s="1375">
        <f t="shared" si="3384"/>
        <v>391440</v>
      </c>
      <c r="CZ979" s="532">
        <f t="shared" ref="CZ979:DQ979" si="3385">IF($CH$4=$CD$4,IF(OR(-FLOOR(((18-COUNT($U979:$AL979))/2),1)+CZ$7&lt;1,-FLOOR(((18-COUNT($U979:$AL979))/2),1)+CZ$7&gt;COUNT($U979:$AL979)),"",LARGE($U979:$AL979,-FLOOR(((18-COUNT($U979:$AL979))/2),1)+CZ$7)),IF(OR(-FLOOR(((18-COUNT($BG979:$BX979))/2),1)+CZ$7&lt;1,-FLOOR(((18-COUNT($BG979:$BX979))/2),1)+CZ$7&gt;COUNT($BG979:$BX979)),"",LARGE($BG979:$BX979,-FLOOR(((18-COUNT($BG979:$BX979))/2),1)+CZ$7)))</f>
        <v>0</v>
      </c>
      <c r="DA979" s="533">
        <f t="shared" si="3385"/>
        <v>0</v>
      </c>
      <c r="DB979" s="534">
        <f t="shared" si="3385"/>
        <v>0</v>
      </c>
      <c r="DC979" s="534">
        <f t="shared" si="3385"/>
        <v>0</v>
      </c>
      <c r="DD979" s="534">
        <f t="shared" si="3385"/>
        <v>0</v>
      </c>
      <c r="DE979" s="534">
        <f t="shared" si="3385"/>
        <v>0</v>
      </c>
      <c r="DF979" s="534">
        <f t="shared" si="3385"/>
        <v>0</v>
      </c>
      <c r="DG979" s="535">
        <f t="shared" si="3385"/>
        <v>0</v>
      </c>
      <c r="DH979" s="535">
        <f t="shared" si="3385"/>
        <v>0</v>
      </c>
      <c r="DI979" s="535">
        <f t="shared" si="3385"/>
        <v>0</v>
      </c>
      <c r="DJ979" s="535">
        <f t="shared" si="3385"/>
        <v>0</v>
      </c>
      <c r="DK979" s="534">
        <f t="shared" si="3385"/>
        <v>0</v>
      </c>
      <c r="DL979" s="534">
        <f t="shared" si="3385"/>
        <v>561</v>
      </c>
      <c r="DM979" s="534">
        <f t="shared" si="3385"/>
        <v>748</v>
      </c>
      <c r="DN979" s="534">
        <f t="shared" si="3385"/>
        <v>12000</v>
      </c>
      <c r="DO979" s="534">
        <f t="shared" si="3385"/>
        <v>13122</v>
      </c>
      <c r="DP979" s="533">
        <f t="shared" si="3385"/>
        <v>14400</v>
      </c>
      <c r="DQ979" s="532">
        <f t="shared" si="3385"/>
        <v>24480</v>
      </c>
      <c r="DR979" s="753">
        <f>COUNT(B979:S979)</f>
        <v>18</v>
      </c>
      <c r="DS979" s="111">
        <f>COUNT(U979:AL979)</f>
        <v>18</v>
      </c>
      <c r="DT979" s="111">
        <f>COUNT(AN979:BE979)</f>
        <v>18</v>
      </c>
      <c r="DU979" s="111">
        <f>COUNT(BG979:BX979)</f>
        <v>18</v>
      </c>
      <c r="DV979" s="602"/>
      <c r="DW979" s="719"/>
      <c r="DX979" s="719"/>
      <c r="DY979" s="719"/>
      <c r="DZ979" s="719"/>
      <c r="EA979" s="719"/>
      <c r="EB979" s="719"/>
      <c r="EC979" s="719"/>
      <c r="ED979" s="917"/>
      <c r="EE979" s="603"/>
    </row>
    <row r="980" spans="1:135" s="604" customFormat="1" ht="15.75" customHeight="1">
      <c r="A980" s="904" t="s">
        <v>519</v>
      </c>
      <c r="B980" s="895"/>
      <c r="C980" s="895"/>
      <c r="D980" s="895"/>
      <c r="E980" s="895"/>
      <c r="F980" s="895"/>
      <c r="G980" s="895"/>
      <c r="H980" s="895"/>
      <c r="I980" s="895"/>
      <c r="J980" s="895"/>
      <c r="K980" s="895"/>
      <c r="L980" s="895"/>
      <c r="M980" s="895"/>
      <c r="N980" s="895"/>
      <c r="O980" s="895"/>
      <c r="P980" s="895"/>
      <c r="Q980" s="895"/>
      <c r="R980" s="895"/>
      <c r="S980" s="895"/>
      <c r="T980" s="880"/>
      <c r="U980" s="895"/>
      <c r="V980" s="895"/>
      <c r="W980" s="895"/>
      <c r="X980" s="895"/>
      <c r="Y980" s="895"/>
      <c r="Z980" s="895"/>
      <c r="AA980" s="895"/>
      <c r="AB980" s="895"/>
      <c r="AC980" s="895"/>
      <c r="AD980" s="895"/>
      <c r="AE980" s="895"/>
      <c r="AF980" s="895"/>
      <c r="AG980" s="895"/>
      <c r="AH980" s="895"/>
      <c r="AI980" s="895"/>
      <c r="AJ980" s="895"/>
      <c r="AK980" s="895"/>
      <c r="AL980" s="895"/>
      <c r="AM980" s="880"/>
      <c r="AN980" s="895"/>
      <c r="AO980" s="895"/>
      <c r="AP980" s="895"/>
      <c r="AQ980" s="895"/>
      <c r="AR980" s="895"/>
      <c r="AS980" s="895"/>
      <c r="AT980" s="895"/>
      <c r="AU980" s="895"/>
      <c r="AV980" s="895"/>
      <c r="AW980" s="895"/>
      <c r="AX980" s="895"/>
      <c r="AY980" s="895"/>
      <c r="AZ980" s="895"/>
      <c r="BA980" s="895"/>
      <c r="BB980" s="895"/>
      <c r="BC980" s="895"/>
      <c r="BD980" s="895"/>
      <c r="BE980" s="895"/>
      <c r="BF980" s="880"/>
      <c r="BG980" s="895"/>
      <c r="BH980" s="895"/>
      <c r="BI980" s="895"/>
      <c r="BJ980" s="895"/>
      <c r="BK980" s="895"/>
      <c r="BL980" s="895"/>
      <c r="BM980" s="895"/>
      <c r="BN980" s="895"/>
      <c r="BO980" s="895"/>
      <c r="BP980" s="895"/>
      <c r="BQ980" s="895"/>
      <c r="BR980" s="895"/>
      <c r="BS980" s="895"/>
      <c r="BT980" s="895"/>
      <c r="BU980" s="895"/>
      <c r="BV980" s="895"/>
      <c r="BW980" s="895"/>
      <c r="BX980" s="895"/>
      <c r="BY980" s="880"/>
      <c r="BZ980" s="895"/>
      <c r="CA980" s="895"/>
      <c r="CB980" s="895"/>
      <c r="CC980" s="895"/>
      <c r="CD980" s="910"/>
      <c r="CE980" s="910"/>
      <c r="CF980" s="910"/>
      <c r="CG980" s="910"/>
      <c r="CH980" s="665"/>
      <c r="CI980" s="666"/>
      <c r="CJ980" s="666"/>
      <c r="CK980" s="666"/>
      <c r="CL980" s="666"/>
      <c r="CM980" s="666"/>
      <c r="CN980" s="666"/>
      <c r="CO980" s="666"/>
      <c r="CP980" s="666"/>
      <c r="CQ980" s="666"/>
      <c r="CR980" s="666"/>
      <c r="CS980" s="666"/>
      <c r="CT980" s="666"/>
      <c r="CU980" s="666"/>
      <c r="CV980" s="666"/>
      <c r="CW980" s="666"/>
      <c r="CX980" s="666"/>
      <c r="CY980" s="667"/>
      <c r="CZ980" s="718"/>
      <c r="DA980" s="208"/>
      <c r="DB980" s="208"/>
      <c r="DC980" s="208"/>
      <c r="DD980" s="208"/>
      <c r="DE980" s="208"/>
      <c r="DF980" s="718"/>
      <c r="DG980" s="718"/>
      <c r="DH980" s="718"/>
      <c r="DI980" s="718"/>
      <c r="DJ980" s="718"/>
      <c r="DK980" s="718"/>
      <c r="DL980" s="718"/>
      <c r="DM980" s="718"/>
      <c r="DN980" s="718"/>
      <c r="DO980" s="718"/>
      <c r="DP980" s="718"/>
      <c r="DQ980" s="718"/>
      <c r="DR980" s="601"/>
      <c r="DS980" s="210"/>
      <c r="DT980" s="210"/>
      <c r="DU980" s="210"/>
      <c r="DV980" s="602"/>
      <c r="DW980" s="603"/>
      <c r="DX980" s="603"/>
      <c r="DY980" s="603"/>
      <c r="DZ980" s="603"/>
      <c r="EA980" s="603"/>
      <c r="EB980" s="603"/>
      <c r="EC980" s="603"/>
      <c r="ED980" s="555"/>
      <c r="EE980" s="603"/>
    </row>
    <row r="981" spans="1:135" s="604" customFormat="1" ht="15.75" customHeight="1">
      <c r="A981" s="718" t="str">
        <f>A761</f>
        <v>Gifts/social support: type</v>
      </c>
      <c r="B981" s="896">
        <f t="shared" ref="B981:S981" si="3386">SUM(B765)</f>
        <v>0</v>
      </c>
      <c r="C981" s="896">
        <f t="shared" si="3386"/>
        <v>0</v>
      </c>
      <c r="D981" s="896">
        <f t="shared" si="3386"/>
        <v>0</v>
      </c>
      <c r="E981" s="896">
        <f t="shared" si="3386"/>
        <v>0</v>
      </c>
      <c r="F981" s="896">
        <f t="shared" si="3386"/>
        <v>0</v>
      </c>
      <c r="G981" s="896">
        <f t="shared" si="3386"/>
        <v>0</v>
      </c>
      <c r="H981" s="896">
        <f t="shared" si="3386"/>
        <v>0</v>
      </c>
      <c r="I981" s="896">
        <f t="shared" si="3386"/>
        <v>0</v>
      </c>
      <c r="J981" s="896">
        <f t="shared" si="3386"/>
        <v>0</v>
      </c>
      <c r="K981" s="896">
        <f t="shared" si="3386"/>
        <v>0</v>
      </c>
      <c r="L981" s="896">
        <f t="shared" si="3386"/>
        <v>0</v>
      </c>
      <c r="M981" s="896">
        <f t="shared" si="3386"/>
        <v>0</v>
      </c>
      <c r="N981" s="896">
        <f t="shared" si="3386"/>
        <v>0</v>
      </c>
      <c r="O981" s="896">
        <f t="shared" si="3386"/>
        <v>0</v>
      </c>
      <c r="P981" s="896">
        <f t="shared" si="3386"/>
        <v>0</v>
      </c>
      <c r="Q981" s="896">
        <f t="shared" si="3386"/>
        <v>0</v>
      </c>
      <c r="R981" s="896">
        <f t="shared" si="3386"/>
        <v>0</v>
      </c>
      <c r="S981" s="896">
        <f t="shared" si="3386"/>
        <v>0</v>
      </c>
      <c r="T981" s="895"/>
      <c r="U981" s="896">
        <f t="shared" ref="U981:AL981" si="3387">SUM(U765)</f>
        <v>0</v>
      </c>
      <c r="V981" s="896">
        <f t="shared" si="3387"/>
        <v>0</v>
      </c>
      <c r="W981" s="896">
        <f t="shared" si="3387"/>
        <v>0</v>
      </c>
      <c r="X981" s="896">
        <f t="shared" si="3387"/>
        <v>0</v>
      </c>
      <c r="Y981" s="896">
        <f t="shared" si="3387"/>
        <v>0</v>
      </c>
      <c r="Z981" s="896">
        <f t="shared" si="3387"/>
        <v>0</v>
      </c>
      <c r="AA981" s="896">
        <f t="shared" si="3387"/>
        <v>0</v>
      </c>
      <c r="AB981" s="896">
        <f t="shared" si="3387"/>
        <v>0</v>
      </c>
      <c r="AC981" s="896">
        <f t="shared" si="3387"/>
        <v>0</v>
      </c>
      <c r="AD981" s="896">
        <f t="shared" si="3387"/>
        <v>0</v>
      </c>
      <c r="AE981" s="896">
        <f t="shared" si="3387"/>
        <v>0</v>
      </c>
      <c r="AF981" s="896">
        <f t="shared" si="3387"/>
        <v>0</v>
      </c>
      <c r="AG981" s="896">
        <f t="shared" si="3387"/>
        <v>0</v>
      </c>
      <c r="AH981" s="896">
        <f t="shared" si="3387"/>
        <v>0</v>
      </c>
      <c r="AI981" s="896">
        <f t="shared" si="3387"/>
        <v>0</v>
      </c>
      <c r="AJ981" s="896">
        <f t="shared" si="3387"/>
        <v>0</v>
      </c>
      <c r="AK981" s="896">
        <f t="shared" si="3387"/>
        <v>0</v>
      </c>
      <c r="AL981" s="896">
        <f t="shared" si="3387"/>
        <v>0</v>
      </c>
      <c r="AM981" s="895"/>
      <c r="AN981" s="896">
        <f t="shared" ref="AN981:BE981" si="3388">SUM(AN765)</f>
        <v>0</v>
      </c>
      <c r="AO981" s="896">
        <f t="shared" si="3388"/>
        <v>0</v>
      </c>
      <c r="AP981" s="896">
        <f t="shared" si="3388"/>
        <v>0</v>
      </c>
      <c r="AQ981" s="896">
        <f t="shared" si="3388"/>
        <v>0</v>
      </c>
      <c r="AR981" s="896">
        <f t="shared" si="3388"/>
        <v>0</v>
      </c>
      <c r="AS981" s="896">
        <f t="shared" si="3388"/>
        <v>0</v>
      </c>
      <c r="AT981" s="896">
        <f t="shared" si="3388"/>
        <v>0</v>
      </c>
      <c r="AU981" s="896">
        <f t="shared" si="3388"/>
        <v>0</v>
      </c>
      <c r="AV981" s="896">
        <f t="shared" si="3388"/>
        <v>0</v>
      </c>
      <c r="AW981" s="896">
        <f t="shared" si="3388"/>
        <v>0</v>
      </c>
      <c r="AX981" s="896">
        <f t="shared" si="3388"/>
        <v>0</v>
      </c>
      <c r="AY981" s="896">
        <f t="shared" si="3388"/>
        <v>0</v>
      </c>
      <c r="AZ981" s="896">
        <f t="shared" si="3388"/>
        <v>0</v>
      </c>
      <c r="BA981" s="896">
        <f t="shared" si="3388"/>
        <v>0</v>
      </c>
      <c r="BB981" s="896">
        <f t="shared" si="3388"/>
        <v>0</v>
      </c>
      <c r="BC981" s="896">
        <f t="shared" si="3388"/>
        <v>0</v>
      </c>
      <c r="BD981" s="896">
        <f t="shared" si="3388"/>
        <v>0</v>
      </c>
      <c r="BE981" s="896">
        <f t="shared" si="3388"/>
        <v>0</v>
      </c>
      <c r="BF981" s="895"/>
      <c r="BG981" s="896">
        <f t="shared" ref="BG981:BX981" si="3389">SUM(BG765)</f>
        <v>0</v>
      </c>
      <c r="BH981" s="896">
        <f t="shared" si="3389"/>
        <v>0</v>
      </c>
      <c r="BI981" s="896">
        <f t="shared" si="3389"/>
        <v>0</v>
      </c>
      <c r="BJ981" s="896">
        <f t="shared" si="3389"/>
        <v>0</v>
      </c>
      <c r="BK981" s="896">
        <f t="shared" si="3389"/>
        <v>0</v>
      </c>
      <c r="BL981" s="896">
        <f t="shared" si="3389"/>
        <v>0</v>
      </c>
      <c r="BM981" s="896">
        <f t="shared" si="3389"/>
        <v>0</v>
      </c>
      <c r="BN981" s="896">
        <f t="shared" si="3389"/>
        <v>0</v>
      </c>
      <c r="BO981" s="896">
        <f t="shared" si="3389"/>
        <v>0</v>
      </c>
      <c r="BP981" s="896">
        <f t="shared" si="3389"/>
        <v>0</v>
      </c>
      <c r="BQ981" s="896">
        <f t="shared" si="3389"/>
        <v>0</v>
      </c>
      <c r="BR981" s="896">
        <f t="shared" si="3389"/>
        <v>0</v>
      </c>
      <c r="BS981" s="896">
        <f t="shared" si="3389"/>
        <v>0</v>
      </c>
      <c r="BT981" s="896">
        <f t="shared" si="3389"/>
        <v>0</v>
      </c>
      <c r="BU981" s="896">
        <f t="shared" si="3389"/>
        <v>0</v>
      </c>
      <c r="BV981" s="896">
        <f t="shared" si="3389"/>
        <v>0</v>
      </c>
      <c r="BW981" s="896">
        <f t="shared" si="3389"/>
        <v>0</v>
      </c>
      <c r="BX981" s="896">
        <f t="shared" si="3389"/>
        <v>0</v>
      </c>
      <c r="BY981" s="895"/>
      <c r="BZ981" s="896">
        <f>SUM(BZ765)</f>
        <v>0</v>
      </c>
      <c r="CA981" s="896">
        <f>SUM(CA765)</f>
        <v>0</v>
      </c>
      <c r="CB981" s="896">
        <f>SUM(CB765)</f>
        <v>0</v>
      </c>
      <c r="CC981" s="896">
        <f>SUM(CC765)</f>
        <v>0</v>
      </c>
      <c r="CD981" s="698">
        <f>IF(DR981&lt;3,"",(SUM(B981:S981)-MIN(B981:S981)-MAX(B981:S981))/(DR981-2))</f>
        <v>0</v>
      </c>
      <c r="CE981" s="698">
        <f>IF(DS981&lt;3,"",(SUM(U981:AL981)-MIN(U981:AL981)-MAX(U981:AL981))/(DS981-2))</f>
        <v>0</v>
      </c>
      <c r="CF981" s="698">
        <f>IF(DT981&lt;3,"",(SUM(AN981:BE981)-MIN(AN981:BE981)-MAX(AN981:BE981))/(DT981-2))</f>
        <v>0</v>
      </c>
      <c r="CG981" s="698">
        <f>IF(DU981&lt;3,"",(SUM(BG981:BX981)-MIN(BG981:BX981)-MAX(BG981:BX981))/(DU981-2))</f>
        <v>0</v>
      </c>
      <c r="CH981" s="1371">
        <f t="shared" ref="CH981:CQ983" si="3390">IF($CH$4=$CD$4,IF(OR(-FLOOR(((18-COUNT($B981:$S981))/2),1)+CH$7&lt;1,-FLOOR(((18-COUNT($B981:$S981))/2),1)+CH$7&gt;COUNT($B981:$S981)),"",LARGE($B981:$S981,-FLOOR(((18-COUNT($B981:$S981))/2),1)+CH$7)),IF(OR(-FLOOR(((18-COUNT($AN981:$BE981))/2),1)+CH$7&lt;1,-FLOOR(((18-COUNT($AN981:$BE981))/2),1)+CH$7&gt;COUNT($AN981:$BE981)),"",LARGE($AN981:$BE981,-FLOOR(((18-COUNT($AN981:$BE981))/2),1)+CH$7)))</f>
        <v>0</v>
      </c>
      <c r="CI981" s="1372">
        <f t="shared" si="3390"/>
        <v>0</v>
      </c>
      <c r="CJ981" s="1373">
        <f t="shared" si="3390"/>
        <v>0</v>
      </c>
      <c r="CK981" s="1373">
        <f t="shared" si="3390"/>
        <v>0</v>
      </c>
      <c r="CL981" s="1373">
        <f t="shared" si="3390"/>
        <v>0</v>
      </c>
      <c r="CM981" s="1373">
        <f t="shared" si="3390"/>
        <v>0</v>
      </c>
      <c r="CN981" s="1373">
        <f t="shared" si="3390"/>
        <v>0</v>
      </c>
      <c r="CO981" s="1374">
        <f t="shared" si="3390"/>
        <v>0</v>
      </c>
      <c r="CP981" s="1374">
        <f t="shared" si="3390"/>
        <v>0</v>
      </c>
      <c r="CQ981" s="1374">
        <f t="shared" si="3390"/>
        <v>0</v>
      </c>
      <c r="CR981" s="1374">
        <f t="shared" ref="CR981:CY983" si="3391">IF($CH$4=$CD$4,IF(OR(-FLOOR(((18-COUNT($B981:$S981))/2),1)+CR$7&lt;1,-FLOOR(((18-COUNT($B981:$S981))/2),1)+CR$7&gt;COUNT($B981:$S981)),"",LARGE($B981:$S981,-FLOOR(((18-COUNT($B981:$S981))/2),1)+CR$7)),IF(OR(-FLOOR(((18-COUNT($AN981:$BE981))/2),1)+CR$7&lt;1,-FLOOR(((18-COUNT($AN981:$BE981))/2),1)+CR$7&gt;COUNT($AN981:$BE981)),"",LARGE($AN981:$BE981,-FLOOR(((18-COUNT($AN981:$BE981))/2),1)+CR$7)))</f>
        <v>0</v>
      </c>
      <c r="CS981" s="1373">
        <f t="shared" si="3391"/>
        <v>0</v>
      </c>
      <c r="CT981" s="1373">
        <f t="shared" si="3391"/>
        <v>0</v>
      </c>
      <c r="CU981" s="1373">
        <f t="shared" si="3391"/>
        <v>0</v>
      </c>
      <c r="CV981" s="1373">
        <f t="shared" si="3391"/>
        <v>0</v>
      </c>
      <c r="CW981" s="1373">
        <f t="shared" si="3391"/>
        <v>0</v>
      </c>
      <c r="CX981" s="1372">
        <f t="shared" si="3391"/>
        <v>0</v>
      </c>
      <c r="CY981" s="1375">
        <f t="shared" si="3391"/>
        <v>0</v>
      </c>
      <c r="CZ981" s="532">
        <f t="shared" ref="CZ981:DI983" si="3392">IF($CH$4=$CD$4,IF(OR(-FLOOR(((18-COUNT($U981:$AL981))/2),1)+CZ$7&lt;1,-FLOOR(((18-COUNT($U981:$AL981))/2),1)+CZ$7&gt;COUNT($U981:$AL981)),"",LARGE($U981:$AL981,-FLOOR(((18-COUNT($U981:$AL981))/2),1)+CZ$7)),IF(OR(-FLOOR(((18-COUNT($BG981:$BX981))/2),1)+CZ$7&lt;1,-FLOOR(((18-COUNT($BG981:$BX981))/2),1)+CZ$7&gt;COUNT($BG981:$BX981)),"",LARGE($BG981:$BX981,-FLOOR(((18-COUNT($BG981:$BX981))/2),1)+CZ$7)))</f>
        <v>0</v>
      </c>
      <c r="DA981" s="533">
        <f t="shared" si="3392"/>
        <v>0</v>
      </c>
      <c r="DB981" s="534">
        <f t="shared" si="3392"/>
        <v>0</v>
      </c>
      <c r="DC981" s="534">
        <f t="shared" si="3392"/>
        <v>0</v>
      </c>
      <c r="DD981" s="534">
        <f t="shared" si="3392"/>
        <v>0</v>
      </c>
      <c r="DE981" s="534">
        <f t="shared" si="3392"/>
        <v>0</v>
      </c>
      <c r="DF981" s="534">
        <f t="shared" si="3392"/>
        <v>0</v>
      </c>
      <c r="DG981" s="535">
        <f t="shared" si="3392"/>
        <v>0</v>
      </c>
      <c r="DH981" s="535">
        <f t="shared" si="3392"/>
        <v>0</v>
      </c>
      <c r="DI981" s="535">
        <f t="shared" si="3392"/>
        <v>0</v>
      </c>
      <c r="DJ981" s="535">
        <f t="shared" ref="DJ981:DQ983" si="3393">IF($CH$4=$CD$4,IF(OR(-FLOOR(((18-COUNT($U981:$AL981))/2),1)+DJ$7&lt;1,-FLOOR(((18-COUNT($U981:$AL981))/2),1)+DJ$7&gt;COUNT($U981:$AL981)),"",LARGE($U981:$AL981,-FLOOR(((18-COUNT($U981:$AL981))/2),1)+DJ$7)),IF(OR(-FLOOR(((18-COUNT($BG981:$BX981))/2),1)+DJ$7&lt;1,-FLOOR(((18-COUNT($BG981:$BX981))/2),1)+DJ$7&gt;COUNT($BG981:$BX981)),"",LARGE($BG981:$BX981,-FLOOR(((18-COUNT($BG981:$BX981))/2),1)+DJ$7)))</f>
        <v>0</v>
      </c>
      <c r="DK981" s="534">
        <f t="shared" si="3393"/>
        <v>0</v>
      </c>
      <c r="DL981" s="534">
        <f t="shared" si="3393"/>
        <v>0</v>
      </c>
      <c r="DM981" s="534">
        <f t="shared" si="3393"/>
        <v>0</v>
      </c>
      <c r="DN981" s="534">
        <f t="shared" si="3393"/>
        <v>0</v>
      </c>
      <c r="DO981" s="534">
        <f t="shared" si="3393"/>
        <v>0</v>
      </c>
      <c r="DP981" s="533">
        <f t="shared" si="3393"/>
        <v>0</v>
      </c>
      <c r="DQ981" s="532">
        <f t="shared" si="3393"/>
        <v>0</v>
      </c>
      <c r="DR981" s="753">
        <f>COUNT(B981:S981)</f>
        <v>18</v>
      </c>
      <c r="DS981" s="111">
        <f>COUNT(U981:AL981)</f>
        <v>18</v>
      </c>
      <c r="DT981" s="111">
        <f>COUNT(AN981:BE981)</f>
        <v>18</v>
      </c>
      <c r="DU981" s="111">
        <f>COUNT(BG981:BX981)</f>
        <v>18</v>
      </c>
      <c r="DV981" s="602"/>
      <c r="DW981" s="719"/>
      <c r="DX981" s="719"/>
      <c r="DY981" s="719"/>
      <c r="DZ981" s="719"/>
      <c r="EA981" s="719"/>
      <c r="EB981" s="719"/>
      <c r="EC981" s="719"/>
      <c r="ED981" s="917"/>
      <c r="EE981" s="603"/>
    </row>
    <row r="982" spans="1:135" s="604" customFormat="1" ht="15.75" customHeight="1">
      <c r="A982" s="905" t="str">
        <f>A766</f>
        <v>Other income: e.g. Credit (cotton loans)</v>
      </c>
      <c r="B982" s="896">
        <f t="shared" ref="B982:S982" si="3394">SUM(B770)</f>
        <v>0</v>
      </c>
      <c r="C982" s="896">
        <f t="shared" si="3394"/>
        <v>0</v>
      </c>
      <c r="D982" s="896">
        <f t="shared" si="3394"/>
        <v>0</v>
      </c>
      <c r="E982" s="896">
        <f t="shared" si="3394"/>
        <v>0</v>
      </c>
      <c r="F982" s="896">
        <f t="shared" si="3394"/>
        <v>0</v>
      </c>
      <c r="G982" s="896">
        <f t="shared" si="3394"/>
        <v>0</v>
      </c>
      <c r="H982" s="896">
        <f t="shared" si="3394"/>
        <v>0</v>
      </c>
      <c r="I982" s="896">
        <f t="shared" si="3394"/>
        <v>0</v>
      </c>
      <c r="J982" s="896">
        <f t="shared" si="3394"/>
        <v>0</v>
      </c>
      <c r="K982" s="896">
        <f t="shared" si="3394"/>
        <v>0</v>
      </c>
      <c r="L982" s="896">
        <f t="shared" si="3394"/>
        <v>0</v>
      </c>
      <c r="M982" s="896">
        <f t="shared" si="3394"/>
        <v>0</v>
      </c>
      <c r="N982" s="896">
        <f t="shared" si="3394"/>
        <v>450</v>
      </c>
      <c r="O982" s="896">
        <f t="shared" si="3394"/>
        <v>0</v>
      </c>
      <c r="P982" s="896">
        <f t="shared" si="3394"/>
        <v>0</v>
      </c>
      <c r="Q982" s="896">
        <f t="shared" si="3394"/>
        <v>0</v>
      </c>
      <c r="R982" s="896">
        <f t="shared" si="3394"/>
        <v>2640</v>
      </c>
      <c r="S982" s="896">
        <f t="shared" si="3394"/>
        <v>1500</v>
      </c>
      <c r="T982" s="895"/>
      <c r="U982" s="896">
        <f t="shared" ref="U982:AL982" si="3395">SUM(U770)</f>
        <v>0</v>
      </c>
      <c r="V982" s="896">
        <f t="shared" si="3395"/>
        <v>0</v>
      </c>
      <c r="W982" s="896">
        <f t="shared" si="3395"/>
        <v>0</v>
      </c>
      <c r="X982" s="896">
        <f t="shared" si="3395"/>
        <v>0</v>
      </c>
      <c r="Y982" s="896">
        <f t="shared" si="3395"/>
        <v>0</v>
      </c>
      <c r="Z982" s="896">
        <f t="shared" si="3395"/>
        <v>0</v>
      </c>
      <c r="AA982" s="896">
        <f t="shared" si="3395"/>
        <v>0</v>
      </c>
      <c r="AB982" s="896">
        <f t="shared" si="3395"/>
        <v>0</v>
      </c>
      <c r="AC982" s="896">
        <f t="shared" si="3395"/>
        <v>0</v>
      </c>
      <c r="AD982" s="896">
        <f t="shared" si="3395"/>
        <v>0</v>
      </c>
      <c r="AE982" s="896">
        <f t="shared" si="3395"/>
        <v>0</v>
      </c>
      <c r="AF982" s="896">
        <f t="shared" si="3395"/>
        <v>0</v>
      </c>
      <c r="AG982" s="896">
        <f t="shared" si="3395"/>
        <v>0</v>
      </c>
      <c r="AH982" s="896">
        <f t="shared" si="3395"/>
        <v>0</v>
      </c>
      <c r="AI982" s="896">
        <f t="shared" si="3395"/>
        <v>0</v>
      </c>
      <c r="AJ982" s="896">
        <f t="shared" si="3395"/>
        <v>0</v>
      </c>
      <c r="AK982" s="896">
        <f t="shared" si="3395"/>
        <v>0</v>
      </c>
      <c r="AL982" s="896">
        <f t="shared" si="3395"/>
        <v>4000</v>
      </c>
      <c r="AM982" s="895"/>
      <c r="AN982" s="896">
        <f t="shared" ref="AN982:BE982" si="3396">SUM(AN770)</f>
        <v>0</v>
      </c>
      <c r="AO982" s="896">
        <f t="shared" si="3396"/>
        <v>0</v>
      </c>
      <c r="AP982" s="896">
        <f t="shared" si="3396"/>
        <v>0</v>
      </c>
      <c r="AQ982" s="896">
        <f t="shared" si="3396"/>
        <v>0</v>
      </c>
      <c r="AR982" s="896">
        <f t="shared" si="3396"/>
        <v>0</v>
      </c>
      <c r="AS982" s="896">
        <f t="shared" si="3396"/>
        <v>0</v>
      </c>
      <c r="AT982" s="896">
        <f t="shared" si="3396"/>
        <v>0</v>
      </c>
      <c r="AU982" s="896">
        <f t="shared" si="3396"/>
        <v>0</v>
      </c>
      <c r="AV982" s="896">
        <f t="shared" si="3396"/>
        <v>0</v>
      </c>
      <c r="AW982" s="896">
        <f t="shared" si="3396"/>
        <v>0</v>
      </c>
      <c r="AX982" s="896">
        <f t="shared" si="3396"/>
        <v>0</v>
      </c>
      <c r="AY982" s="896">
        <f t="shared" si="3396"/>
        <v>0</v>
      </c>
      <c r="AZ982" s="896">
        <f t="shared" si="3396"/>
        <v>0</v>
      </c>
      <c r="BA982" s="896">
        <f t="shared" si="3396"/>
        <v>0</v>
      </c>
      <c r="BB982" s="896">
        <f t="shared" si="3396"/>
        <v>0</v>
      </c>
      <c r="BC982" s="896">
        <f t="shared" si="3396"/>
        <v>0</v>
      </c>
      <c r="BD982" s="896">
        <f t="shared" si="3396"/>
        <v>30000</v>
      </c>
      <c r="BE982" s="896">
        <f t="shared" si="3396"/>
        <v>0</v>
      </c>
      <c r="BF982" s="895"/>
      <c r="BG982" s="896">
        <f t="shared" ref="BG982:BX982" si="3397">SUM(BG770)</f>
        <v>0</v>
      </c>
      <c r="BH982" s="896">
        <f t="shared" si="3397"/>
        <v>0</v>
      </c>
      <c r="BI982" s="896">
        <f t="shared" si="3397"/>
        <v>0</v>
      </c>
      <c r="BJ982" s="896">
        <f t="shared" si="3397"/>
        <v>0</v>
      </c>
      <c r="BK982" s="896">
        <f t="shared" si="3397"/>
        <v>0</v>
      </c>
      <c r="BL982" s="896">
        <f t="shared" si="3397"/>
        <v>0</v>
      </c>
      <c r="BM982" s="896">
        <f t="shared" si="3397"/>
        <v>0</v>
      </c>
      <c r="BN982" s="896">
        <f t="shared" si="3397"/>
        <v>0</v>
      </c>
      <c r="BO982" s="896">
        <f t="shared" si="3397"/>
        <v>0</v>
      </c>
      <c r="BP982" s="896">
        <f t="shared" si="3397"/>
        <v>0</v>
      </c>
      <c r="BQ982" s="896">
        <f t="shared" si="3397"/>
        <v>0</v>
      </c>
      <c r="BR982" s="896">
        <f t="shared" si="3397"/>
        <v>0</v>
      </c>
      <c r="BS982" s="896">
        <f t="shared" si="3397"/>
        <v>0</v>
      </c>
      <c r="BT982" s="896">
        <f t="shared" si="3397"/>
        <v>0</v>
      </c>
      <c r="BU982" s="896">
        <f t="shared" si="3397"/>
        <v>0</v>
      </c>
      <c r="BV982" s="896">
        <f t="shared" si="3397"/>
        <v>0</v>
      </c>
      <c r="BW982" s="896">
        <f t="shared" si="3397"/>
        <v>0</v>
      </c>
      <c r="BX982" s="896">
        <f t="shared" si="3397"/>
        <v>0</v>
      </c>
      <c r="BY982" s="895"/>
      <c r="BZ982" s="896">
        <f>SUM(BZ770)</f>
        <v>450</v>
      </c>
      <c r="CA982" s="896">
        <f>SUM(CA770)</f>
        <v>0</v>
      </c>
      <c r="CB982" s="896">
        <f>SUM(CB770)</f>
        <v>0</v>
      </c>
      <c r="CC982" s="896">
        <f>SUM(CC770)</f>
        <v>0</v>
      </c>
      <c r="CD982" s="698">
        <f>IF(DR982&lt;3,"",(SUM(B982:S982)-MIN(B982:S982)-MAX(B982:S982))/(DR982-2))</f>
        <v>121.875</v>
      </c>
      <c r="CE982" s="698">
        <f>IF(DS982&lt;3,"",(SUM(U982:AL982)-MIN(U982:AL982)-MAX(U982:AL982))/(DS982-2))</f>
        <v>0</v>
      </c>
      <c r="CF982" s="698">
        <f>IF(DT982&lt;3,"",(SUM(AN982:BE982)-MIN(AN982:BE982)-MAX(AN982:BE982))/(DT982-2))</f>
        <v>0</v>
      </c>
      <c r="CG982" s="698">
        <f>IF(DU982&lt;3,"",(SUM(BG982:BX982)-MIN(BG982:BX982)-MAX(BG982:BX982))/(DU982-2))</f>
        <v>0</v>
      </c>
      <c r="CH982" s="1371">
        <f t="shared" si="3390"/>
        <v>0</v>
      </c>
      <c r="CI982" s="1372">
        <f t="shared" si="3390"/>
        <v>0</v>
      </c>
      <c r="CJ982" s="1373">
        <f t="shared" si="3390"/>
        <v>0</v>
      </c>
      <c r="CK982" s="1373">
        <f t="shared" si="3390"/>
        <v>0</v>
      </c>
      <c r="CL982" s="1373">
        <f t="shared" si="3390"/>
        <v>0</v>
      </c>
      <c r="CM982" s="1373">
        <f t="shared" si="3390"/>
        <v>0</v>
      </c>
      <c r="CN982" s="1373">
        <f t="shared" si="3390"/>
        <v>0</v>
      </c>
      <c r="CO982" s="1374">
        <f t="shared" si="3390"/>
        <v>0</v>
      </c>
      <c r="CP982" s="1374">
        <f t="shared" si="3390"/>
        <v>0</v>
      </c>
      <c r="CQ982" s="1374">
        <f t="shared" si="3390"/>
        <v>0</v>
      </c>
      <c r="CR982" s="1374">
        <f t="shared" si="3391"/>
        <v>0</v>
      </c>
      <c r="CS982" s="1373">
        <f t="shared" si="3391"/>
        <v>0</v>
      </c>
      <c r="CT982" s="1373">
        <f t="shared" si="3391"/>
        <v>0</v>
      </c>
      <c r="CU982" s="1373">
        <f t="shared" si="3391"/>
        <v>0</v>
      </c>
      <c r="CV982" s="1373">
        <f t="shared" si="3391"/>
        <v>0</v>
      </c>
      <c r="CW982" s="1373">
        <f t="shared" si="3391"/>
        <v>450</v>
      </c>
      <c r="CX982" s="1372">
        <f t="shared" si="3391"/>
        <v>1500</v>
      </c>
      <c r="CY982" s="1375">
        <f t="shared" si="3391"/>
        <v>2640</v>
      </c>
      <c r="CZ982" s="532">
        <f t="shared" si="3392"/>
        <v>0</v>
      </c>
      <c r="DA982" s="533">
        <f t="shared" si="3392"/>
        <v>0</v>
      </c>
      <c r="DB982" s="534">
        <f t="shared" si="3392"/>
        <v>0</v>
      </c>
      <c r="DC982" s="534">
        <f t="shared" si="3392"/>
        <v>0</v>
      </c>
      <c r="DD982" s="534">
        <f t="shared" si="3392"/>
        <v>0</v>
      </c>
      <c r="DE982" s="534">
        <f t="shared" si="3392"/>
        <v>0</v>
      </c>
      <c r="DF982" s="534">
        <f t="shared" si="3392"/>
        <v>0</v>
      </c>
      <c r="DG982" s="535">
        <f t="shared" si="3392"/>
        <v>0</v>
      </c>
      <c r="DH982" s="535">
        <f t="shared" si="3392"/>
        <v>0</v>
      </c>
      <c r="DI982" s="535">
        <f t="shared" si="3392"/>
        <v>0</v>
      </c>
      <c r="DJ982" s="535">
        <f t="shared" si="3393"/>
        <v>0</v>
      </c>
      <c r="DK982" s="534">
        <f t="shared" si="3393"/>
        <v>0</v>
      </c>
      <c r="DL982" s="534">
        <f t="shared" si="3393"/>
        <v>0</v>
      </c>
      <c r="DM982" s="534">
        <f t="shared" si="3393"/>
        <v>0</v>
      </c>
      <c r="DN982" s="534">
        <f t="shared" si="3393"/>
        <v>0</v>
      </c>
      <c r="DO982" s="534">
        <f t="shared" si="3393"/>
        <v>0</v>
      </c>
      <c r="DP982" s="533">
        <f t="shared" si="3393"/>
        <v>0</v>
      </c>
      <c r="DQ982" s="532">
        <f t="shared" si="3393"/>
        <v>4000</v>
      </c>
      <c r="DR982" s="753">
        <f>COUNT(B982:S982)</f>
        <v>18</v>
      </c>
      <c r="DS982" s="111">
        <f>COUNT(U982:AL982)</f>
        <v>18</v>
      </c>
      <c r="DT982" s="111">
        <f>COUNT(AN982:BE982)</f>
        <v>18</v>
      </c>
      <c r="DU982" s="111">
        <f>COUNT(BG982:BX982)</f>
        <v>18</v>
      </c>
      <c r="DV982" s="602"/>
      <c r="DW982" s="719"/>
      <c r="DX982" s="719"/>
      <c r="DY982" s="719"/>
      <c r="DZ982" s="719"/>
      <c r="EA982" s="719"/>
      <c r="EB982" s="719"/>
      <c r="EC982" s="719"/>
      <c r="ED982" s="917"/>
      <c r="EE982" s="603"/>
    </row>
    <row r="983" spans="1:135" s="604" customFormat="1" ht="15.75" customHeight="1">
      <c r="A983" s="905" t="str">
        <f>$A$725</f>
        <v>Remittances: no. times per year</v>
      </c>
      <c r="B983" s="896">
        <f t="shared" ref="B983:S983" si="3398">SUM(B727)</f>
        <v>0</v>
      </c>
      <c r="C983" s="896">
        <f t="shared" si="3398"/>
        <v>0</v>
      </c>
      <c r="D983" s="896">
        <f t="shared" si="3398"/>
        <v>0</v>
      </c>
      <c r="E983" s="896">
        <f t="shared" si="3398"/>
        <v>2400</v>
      </c>
      <c r="F983" s="896">
        <f t="shared" si="3398"/>
        <v>0</v>
      </c>
      <c r="G983" s="896">
        <f t="shared" si="3398"/>
        <v>0</v>
      </c>
      <c r="H983" s="896">
        <f t="shared" si="3398"/>
        <v>2400</v>
      </c>
      <c r="I983" s="896">
        <f t="shared" si="3398"/>
        <v>1680</v>
      </c>
      <c r="J983" s="896">
        <f t="shared" si="3398"/>
        <v>0</v>
      </c>
      <c r="K983" s="896">
        <f t="shared" si="3398"/>
        <v>0</v>
      </c>
      <c r="L983" s="896">
        <f t="shared" si="3398"/>
        <v>0</v>
      </c>
      <c r="M983" s="896">
        <f t="shared" si="3398"/>
        <v>0</v>
      </c>
      <c r="N983" s="896">
        <f t="shared" si="3398"/>
        <v>0</v>
      </c>
      <c r="O983" s="896">
        <f t="shared" si="3398"/>
        <v>0</v>
      </c>
      <c r="P983" s="896">
        <f t="shared" si="3398"/>
        <v>0</v>
      </c>
      <c r="Q983" s="896">
        <f t="shared" si="3398"/>
        <v>0</v>
      </c>
      <c r="R983" s="896">
        <f t="shared" si="3398"/>
        <v>0</v>
      </c>
      <c r="S983" s="896">
        <f t="shared" si="3398"/>
        <v>0</v>
      </c>
      <c r="T983" s="895"/>
      <c r="U983" s="896">
        <f t="shared" ref="U983:AL983" si="3399">SUM(U727)</f>
        <v>1500</v>
      </c>
      <c r="V983" s="896">
        <f t="shared" si="3399"/>
        <v>0</v>
      </c>
      <c r="W983" s="896">
        <f t="shared" si="3399"/>
        <v>0</v>
      </c>
      <c r="X983" s="896">
        <f t="shared" si="3399"/>
        <v>0</v>
      </c>
      <c r="Y983" s="896">
        <f t="shared" si="3399"/>
        <v>0</v>
      </c>
      <c r="Z983" s="896">
        <f t="shared" si="3399"/>
        <v>0</v>
      </c>
      <c r="AA983" s="896">
        <f t="shared" si="3399"/>
        <v>0</v>
      </c>
      <c r="AB983" s="896">
        <f t="shared" si="3399"/>
        <v>0</v>
      </c>
      <c r="AC983" s="896">
        <f t="shared" si="3399"/>
        <v>0</v>
      </c>
      <c r="AD983" s="896">
        <f t="shared" si="3399"/>
        <v>4200</v>
      </c>
      <c r="AE983" s="896">
        <f t="shared" si="3399"/>
        <v>0</v>
      </c>
      <c r="AF983" s="896">
        <f t="shared" si="3399"/>
        <v>0</v>
      </c>
      <c r="AG983" s="896">
        <f t="shared" si="3399"/>
        <v>0</v>
      </c>
      <c r="AH983" s="896">
        <f t="shared" si="3399"/>
        <v>0</v>
      </c>
      <c r="AI983" s="896">
        <f t="shared" si="3399"/>
        <v>0</v>
      </c>
      <c r="AJ983" s="896">
        <f t="shared" si="3399"/>
        <v>0</v>
      </c>
      <c r="AK983" s="896">
        <f t="shared" si="3399"/>
        <v>0</v>
      </c>
      <c r="AL983" s="896">
        <f t="shared" si="3399"/>
        <v>0</v>
      </c>
      <c r="AM983" s="895"/>
      <c r="AN983" s="896">
        <f t="shared" ref="AN983:BE983" si="3400">SUM(AN727)</f>
        <v>0</v>
      </c>
      <c r="AO983" s="896">
        <f t="shared" si="3400"/>
        <v>0</v>
      </c>
      <c r="AP983" s="896">
        <f t="shared" si="3400"/>
        <v>0</v>
      </c>
      <c r="AQ983" s="896">
        <f t="shared" si="3400"/>
        <v>24000</v>
      </c>
      <c r="AR983" s="896">
        <f t="shared" si="3400"/>
        <v>24000</v>
      </c>
      <c r="AS983" s="896">
        <f t="shared" si="3400"/>
        <v>0</v>
      </c>
      <c r="AT983" s="896">
        <f t="shared" si="3400"/>
        <v>0</v>
      </c>
      <c r="AU983" s="896">
        <f t="shared" si="3400"/>
        <v>0</v>
      </c>
      <c r="AV983" s="896">
        <f t="shared" si="3400"/>
        <v>0</v>
      </c>
      <c r="AW983" s="896">
        <f t="shared" si="3400"/>
        <v>0</v>
      </c>
      <c r="AX983" s="896">
        <f t="shared" si="3400"/>
        <v>0</v>
      </c>
      <c r="AY983" s="896">
        <f t="shared" si="3400"/>
        <v>0</v>
      </c>
      <c r="AZ983" s="896">
        <f t="shared" si="3400"/>
        <v>0</v>
      </c>
      <c r="BA983" s="896">
        <f t="shared" si="3400"/>
        <v>0</v>
      </c>
      <c r="BB983" s="896">
        <f t="shared" si="3400"/>
        <v>0</v>
      </c>
      <c r="BC983" s="896">
        <f t="shared" si="3400"/>
        <v>0</v>
      </c>
      <c r="BD983" s="896">
        <f t="shared" si="3400"/>
        <v>36000</v>
      </c>
      <c r="BE983" s="896">
        <f t="shared" si="3400"/>
        <v>0</v>
      </c>
      <c r="BF983" s="895"/>
      <c r="BG983" s="896">
        <f t="shared" ref="BG983:BX983" si="3401">SUM(BG727)</f>
        <v>0</v>
      </c>
      <c r="BH983" s="896">
        <f t="shared" si="3401"/>
        <v>0</v>
      </c>
      <c r="BI983" s="896">
        <f t="shared" si="3401"/>
        <v>0</v>
      </c>
      <c r="BJ983" s="896">
        <f t="shared" si="3401"/>
        <v>36000</v>
      </c>
      <c r="BK983" s="896">
        <f t="shared" si="3401"/>
        <v>0</v>
      </c>
      <c r="BL983" s="896">
        <f t="shared" si="3401"/>
        <v>0</v>
      </c>
      <c r="BM983" s="896">
        <f t="shared" si="3401"/>
        <v>0</v>
      </c>
      <c r="BN983" s="896">
        <f t="shared" si="3401"/>
        <v>0</v>
      </c>
      <c r="BO983" s="896">
        <f t="shared" si="3401"/>
        <v>0</v>
      </c>
      <c r="BP983" s="896">
        <f t="shared" si="3401"/>
        <v>36000</v>
      </c>
      <c r="BQ983" s="896">
        <f t="shared" si="3401"/>
        <v>0</v>
      </c>
      <c r="BR983" s="896">
        <f t="shared" si="3401"/>
        <v>0</v>
      </c>
      <c r="BS983" s="896">
        <f t="shared" si="3401"/>
        <v>0</v>
      </c>
      <c r="BT983" s="896">
        <f t="shared" si="3401"/>
        <v>0</v>
      </c>
      <c r="BU983" s="896">
        <f t="shared" si="3401"/>
        <v>0</v>
      </c>
      <c r="BV983" s="896">
        <f t="shared" si="3401"/>
        <v>0</v>
      </c>
      <c r="BW983" s="896">
        <f t="shared" si="3401"/>
        <v>0</v>
      </c>
      <c r="BX983" s="896">
        <f t="shared" si="3401"/>
        <v>0</v>
      </c>
      <c r="BY983" s="895"/>
      <c r="BZ983" s="896">
        <f>SUM(BZ727)</f>
        <v>2400</v>
      </c>
      <c r="CA983" s="896">
        <f>SUM(CA727)</f>
        <v>3600</v>
      </c>
      <c r="CB983" s="896">
        <f>SUM(CB727)</f>
        <v>24000</v>
      </c>
      <c r="CC983" s="896">
        <f>SUM(CC727)</f>
        <v>36000</v>
      </c>
      <c r="CD983" s="698">
        <f>IF(DR983&lt;3,"",(SUM(B983:S983)-MIN(B983:S983)-MAX(B983:S983))/(DR983-2))</f>
        <v>255</v>
      </c>
      <c r="CE983" s="698">
        <f>IF(DS983&lt;3,"",(SUM(U983:AL983)-MIN(U983:AL983)-MAX(U983:AL983))/(DS983-2))</f>
        <v>93.75</v>
      </c>
      <c r="CF983" s="698">
        <f>IF(DT983&lt;3,"",(SUM(AN983:BE983)-MIN(AN983:BE983)-MAX(AN983:BE983))/(DT983-2))</f>
        <v>3000</v>
      </c>
      <c r="CG983" s="698">
        <f>IF(DU983&lt;3,"",(SUM(BG983:BX983)-MIN(BG983:BX983)-MAX(BG983:BX983))/(DU983-2))</f>
        <v>2250</v>
      </c>
      <c r="CH983" s="1371">
        <f t="shared" si="3390"/>
        <v>0</v>
      </c>
      <c r="CI983" s="1372">
        <f t="shared" si="3390"/>
        <v>0</v>
      </c>
      <c r="CJ983" s="1373">
        <f t="shared" si="3390"/>
        <v>0</v>
      </c>
      <c r="CK983" s="1373">
        <f t="shared" si="3390"/>
        <v>0</v>
      </c>
      <c r="CL983" s="1373">
        <f t="shared" si="3390"/>
        <v>0</v>
      </c>
      <c r="CM983" s="1373">
        <f t="shared" si="3390"/>
        <v>0</v>
      </c>
      <c r="CN983" s="1373">
        <f t="shared" si="3390"/>
        <v>0</v>
      </c>
      <c r="CO983" s="1374">
        <f t="shared" si="3390"/>
        <v>0</v>
      </c>
      <c r="CP983" s="1374">
        <f t="shared" si="3390"/>
        <v>0</v>
      </c>
      <c r="CQ983" s="1374">
        <f t="shared" si="3390"/>
        <v>0</v>
      </c>
      <c r="CR983" s="1374">
        <f t="shared" si="3391"/>
        <v>0</v>
      </c>
      <c r="CS983" s="1373">
        <f t="shared" si="3391"/>
        <v>0</v>
      </c>
      <c r="CT983" s="1373">
        <f t="shared" si="3391"/>
        <v>0</v>
      </c>
      <c r="CU983" s="1373">
        <f t="shared" si="3391"/>
        <v>0</v>
      </c>
      <c r="CV983" s="1373">
        <f t="shared" si="3391"/>
        <v>0</v>
      </c>
      <c r="CW983" s="1373">
        <f t="shared" si="3391"/>
        <v>1680</v>
      </c>
      <c r="CX983" s="1372">
        <f t="shared" si="3391"/>
        <v>2400</v>
      </c>
      <c r="CY983" s="1375">
        <f t="shared" si="3391"/>
        <v>2400</v>
      </c>
      <c r="CZ983" s="532">
        <f t="shared" si="3392"/>
        <v>0</v>
      </c>
      <c r="DA983" s="533">
        <f t="shared" si="3392"/>
        <v>0</v>
      </c>
      <c r="DB983" s="534">
        <f t="shared" si="3392"/>
        <v>0</v>
      </c>
      <c r="DC983" s="534">
        <f t="shared" si="3392"/>
        <v>0</v>
      </c>
      <c r="DD983" s="534">
        <f t="shared" si="3392"/>
        <v>0</v>
      </c>
      <c r="DE983" s="534">
        <f t="shared" si="3392"/>
        <v>0</v>
      </c>
      <c r="DF983" s="534">
        <f t="shared" si="3392"/>
        <v>0</v>
      </c>
      <c r="DG983" s="535">
        <f t="shared" si="3392"/>
        <v>0</v>
      </c>
      <c r="DH983" s="535">
        <f t="shared" si="3392"/>
        <v>0</v>
      </c>
      <c r="DI983" s="535">
        <f t="shared" si="3392"/>
        <v>0</v>
      </c>
      <c r="DJ983" s="535">
        <f t="shared" si="3393"/>
        <v>0</v>
      </c>
      <c r="DK983" s="534">
        <f t="shared" si="3393"/>
        <v>0</v>
      </c>
      <c r="DL983" s="534">
        <f t="shared" si="3393"/>
        <v>0</v>
      </c>
      <c r="DM983" s="534">
        <f t="shared" si="3393"/>
        <v>0</v>
      </c>
      <c r="DN983" s="534">
        <f t="shared" si="3393"/>
        <v>0</v>
      </c>
      <c r="DO983" s="534">
        <f t="shared" si="3393"/>
        <v>0</v>
      </c>
      <c r="DP983" s="533">
        <f t="shared" si="3393"/>
        <v>1500</v>
      </c>
      <c r="DQ983" s="532">
        <f t="shared" si="3393"/>
        <v>4200</v>
      </c>
      <c r="DR983" s="753">
        <f>COUNT(B983:S983)</f>
        <v>18</v>
      </c>
      <c r="DS983" s="111">
        <f>COUNT(U983:AL983)</f>
        <v>18</v>
      </c>
      <c r="DT983" s="111">
        <f>COUNT(AN983:BE983)</f>
        <v>18</v>
      </c>
      <c r="DU983" s="111">
        <f>COUNT(BG983:BX983)</f>
        <v>18</v>
      </c>
      <c r="DV983" s="602"/>
      <c r="DW983" s="719"/>
      <c r="DX983" s="719"/>
      <c r="DY983" s="719"/>
      <c r="DZ983" s="719"/>
      <c r="EA983" s="719"/>
      <c r="EB983" s="719"/>
      <c r="EC983" s="719"/>
      <c r="ED983" s="917"/>
      <c r="EE983" s="603"/>
    </row>
    <row r="984" spans="1:135" s="604" customFormat="1" ht="15.75" customHeight="1">
      <c r="A984" s="718"/>
      <c r="B984" s="895"/>
      <c r="C984" s="895"/>
      <c r="D984" s="895"/>
      <c r="E984" s="895"/>
      <c r="F984" s="895"/>
      <c r="G984" s="895"/>
      <c r="H984" s="895"/>
      <c r="I984" s="895"/>
      <c r="J984" s="895"/>
      <c r="K984" s="895"/>
      <c r="L984" s="895"/>
      <c r="M984" s="895"/>
      <c r="N984" s="895"/>
      <c r="O984" s="895"/>
      <c r="P984" s="895"/>
      <c r="Q984" s="895"/>
      <c r="R984" s="895"/>
      <c r="S984" s="895"/>
      <c r="T984" s="880"/>
      <c r="U984" s="895"/>
      <c r="V984" s="895"/>
      <c r="W984" s="895"/>
      <c r="X984" s="895"/>
      <c r="Y984" s="895"/>
      <c r="Z984" s="895"/>
      <c r="AA984" s="895"/>
      <c r="AB984" s="895"/>
      <c r="AC984" s="895"/>
      <c r="AD984" s="895"/>
      <c r="AE984" s="895"/>
      <c r="AF984" s="895"/>
      <c r="AG984" s="895"/>
      <c r="AH984" s="895"/>
      <c r="AI984" s="895"/>
      <c r="AJ984" s="895"/>
      <c r="AK984" s="895"/>
      <c r="AL984" s="895"/>
      <c r="AM984" s="880"/>
      <c r="AN984" s="895"/>
      <c r="AO984" s="895"/>
      <c r="AP984" s="895"/>
      <c r="AQ984" s="895"/>
      <c r="AR984" s="895"/>
      <c r="AS984" s="895"/>
      <c r="AT984" s="895"/>
      <c r="AU984" s="895"/>
      <c r="AV984" s="895"/>
      <c r="AW984" s="895"/>
      <c r="AX984" s="895"/>
      <c r="AY984" s="895"/>
      <c r="AZ984" s="895"/>
      <c r="BA984" s="895"/>
      <c r="BB984" s="895"/>
      <c r="BC984" s="895"/>
      <c r="BD984" s="895"/>
      <c r="BE984" s="895"/>
      <c r="BF984" s="880"/>
      <c r="BG984" s="895"/>
      <c r="BH984" s="895"/>
      <c r="BI984" s="895"/>
      <c r="BJ984" s="895"/>
      <c r="BK984" s="895"/>
      <c r="BL984" s="895"/>
      <c r="BM984" s="895"/>
      <c r="BN984" s="895"/>
      <c r="BO984" s="895"/>
      <c r="BP984" s="895"/>
      <c r="BQ984" s="895"/>
      <c r="BR984" s="895"/>
      <c r="BS984" s="895"/>
      <c r="BT984" s="895"/>
      <c r="BU984" s="895"/>
      <c r="BV984" s="895"/>
      <c r="BW984" s="895"/>
      <c r="BX984" s="895"/>
      <c r="BY984" s="880"/>
      <c r="BZ984" s="895"/>
      <c r="CA984" s="895"/>
      <c r="CB984" s="895"/>
      <c r="CC984" s="895"/>
      <c r="CD984" s="910"/>
      <c r="CE984" s="910"/>
      <c r="CF984" s="910"/>
      <c r="CG984" s="910"/>
      <c r="CH984" s="665"/>
      <c r="CI984" s="666"/>
      <c r="CJ984" s="666"/>
      <c r="CK984" s="666"/>
      <c r="CL984" s="666"/>
      <c r="CM984" s="666"/>
      <c r="CN984" s="666"/>
      <c r="CO984" s="666"/>
      <c r="CP984" s="666"/>
      <c r="CQ984" s="666"/>
      <c r="CR984" s="666"/>
      <c r="CS984" s="666"/>
      <c r="CT984" s="666"/>
      <c r="CU984" s="666"/>
      <c r="CV984" s="666"/>
      <c r="CW984" s="666"/>
      <c r="CX984" s="666"/>
      <c r="CY984" s="667"/>
      <c r="CZ984" s="718"/>
      <c r="DA984" s="208"/>
      <c r="DB984" s="208"/>
      <c r="DC984" s="208"/>
      <c r="DD984" s="208"/>
      <c r="DE984" s="208"/>
      <c r="DF984" s="718"/>
      <c r="DG984" s="718"/>
      <c r="DH984" s="718"/>
      <c r="DI984" s="718"/>
      <c r="DJ984" s="718"/>
      <c r="DK984" s="718"/>
      <c r="DL984" s="718"/>
      <c r="DM984" s="718"/>
      <c r="DN984" s="718"/>
      <c r="DO984" s="718"/>
      <c r="DP984" s="718"/>
      <c r="DQ984" s="718"/>
      <c r="DR984" s="601"/>
      <c r="DS984" s="210"/>
      <c r="DT984" s="210"/>
      <c r="DU984" s="210"/>
      <c r="DV984" s="602"/>
      <c r="DW984" s="603"/>
      <c r="DX984" s="603"/>
      <c r="DY984" s="603"/>
      <c r="DZ984" s="603"/>
      <c r="EA984" s="603"/>
      <c r="EB984" s="603"/>
      <c r="EC984" s="603"/>
      <c r="ED984" s="555"/>
      <c r="EE984" s="603"/>
    </row>
    <row r="985" spans="1:135" s="604" customFormat="1" ht="15.75" customHeight="1">
      <c r="A985" s="916" t="s">
        <v>107</v>
      </c>
      <c r="B985" s="896">
        <f t="shared" ref="B985:S985" si="3402">SUM(B904:B984)</f>
        <v>91320</v>
      </c>
      <c r="C985" s="896">
        <f t="shared" si="3402"/>
        <v>5970</v>
      </c>
      <c r="D985" s="896">
        <f t="shared" si="3402"/>
        <v>76890</v>
      </c>
      <c r="E985" s="896">
        <f t="shared" si="3402"/>
        <v>57790</v>
      </c>
      <c r="F985" s="896">
        <f t="shared" si="3402"/>
        <v>33690</v>
      </c>
      <c r="G985" s="896">
        <f t="shared" si="3402"/>
        <v>7980</v>
      </c>
      <c r="H985" s="896">
        <f t="shared" si="3402"/>
        <v>7200</v>
      </c>
      <c r="I985" s="896">
        <f t="shared" si="3402"/>
        <v>1680</v>
      </c>
      <c r="J985" s="896">
        <f t="shared" si="3402"/>
        <v>52080</v>
      </c>
      <c r="K985" s="896">
        <f t="shared" si="3402"/>
        <v>32460</v>
      </c>
      <c r="L985" s="896">
        <f t="shared" si="3402"/>
        <v>409532</v>
      </c>
      <c r="M985" s="896">
        <f t="shared" si="3402"/>
        <v>36000</v>
      </c>
      <c r="N985" s="896">
        <f t="shared" si="3402"/>
        <v>63450</v>
      </c>
      <c r="O985" s="896">
        <f t="shared" si="3402"/>
        <v>10080</v>
      </c>
      <c r="P985" s="896">
        <f t="shared" si="3402"/>
        <v>36960</v>
      </c>
      <c r="Q985" s="896">
        <f t="shared" si="3402"/>
        <v>42880</v>
      </c>
      <c r="R985" s="896">
        <f t="shared" si="3402"/>
        <v>95520</v>
      </c>
      <c r="S985" s="896">
        <f t="shared" si="3402"/>
        <v>95880</v>
      </c>
      <c r="T985" s="895"/>
      <c r="U985" s="896">
        <f t="shared" ref="U985:AL985" si="3403">SUM(U904:U984)</f>
        <v>33474</v>
      </c>
      <c r="V985" s="896">
        <f t="shared" si="3403"/>
        <v>26061</v>
      </c>
      <c r="W985" s="896">
        <f t="shared" si="3403"/>
        <v>15153</v>
      </c>
      <c r="X985" s="896">
        <f t="shared" si="3403"/>
        <v>59420</v>
      </c>
      <c r="Y985" s="896">
        <f t="shared" si="3403"/>
        <v>89050</v>
      </c>
      <c r="Z985" s="896">
        <f t="shared" si="3403"/>
        <v>4100</v>
      </c>
      <c r="AA985" s="896">
        <f t="shared" si="3403"/>
        <v>409920</v>
      </c>
      <c r="AB985" s="896">
        <f t="shared" si="3403"/>
        <v>63000</v>
      </c>
      <c r="AC985" s="896">
        <f t="shared" si="3403"/>
        <v>21320</v>
      </c>
      <c r="AD985" s="896">
        <f t="shared" si="3403"/>
        <v>42770</v>
      </c>
      <c r="AE985" s="896">
        <f t="shared" si="3403"/>
        <v>378000</v>
      </c>
      <c r="AF985" s="896">
        <f t="shared" si="3403"/>
        <v>124400</v>
      </c>
      <c r="AG985" s="896">
        <f t="shared" si="3403"/>
        <v>66020</v>
      </c>
      <c r="AH985" s="896">
        <f t="shared" si="3403"/>
        <v>67560</v>
      </c>
      <c r="AI985" s="896">
        <f t="shared" si="3403"/>
        <v>55200</v>
      </c>
      <c r="AJ985" s="896">
        <f t="shared" si="3403"/>
        <v>0</v>
      </c>
      <c r="AK985" s="896">
        <f t="shared" si="3403"/>
        <v>55880</v>
      </c>
      <c r="AL985" s="896">
        <f t="shared" si="3403"/>
        <v>61105</v>
      </c>
      <c r="AM985" s="895"/>
      <c r="AN985" s="896">
        <f t="shared" ref="AN985:BE985" si="3404">SUM(AN904:AN984)</f>
        <v>168000</v>
      </c>
      <c r="AO985" s="896">
        <f t="shared" si="3404"/>
        <v>1040280</v>
      </c>
      <c r="AP985" s="896">
        <f t="shared" si="3404"/>
        <v>253939</v>
      </c>
      <c r="AQ985" s="896">
        <f t="shared" si="3404"/>
        <v>126680</v>
      </c>
      <c r="AR985" s="896">
        <f t="shared" si="3404"/>
        <v>104940</v>
      </c>
      <c r="AS985" s="896">
        <f t="shared" si="3404"/>
        <v>195950</v>
      </c>
      <c r="AT985" s="896">
        <f t="shared" si="3404"/>
        <v>978500</v>
      </c>
      <c r="AU985" s="896">
        <f t="shared" si="3404"/>
        <v>22650</v>
      </c>
      <c r="AV985" s="896">
        <f t="shared" si="3404"/>
        <v>339600</v>
      </c>
      <c r="AW985" s="896">
        <f t="shared" si="3404"/>
        <v>193140</v>
      </c>
      <c r="AX985" s="896">
        <f t="shared" si="3404"/>
        <v>770756</v>
      </c>
      <c r="AY985" s="896">
        <f t="shared" si="3404"/>
        <v>72135</v>
      </c>
      <c r="AZ985" s="896">
        <f t="shared" si="3404"/>
        <v>70200</v>
      </c>
      <c r="BA985" s="896">
        <f t="shared" si="3404"/>
        <v>160560</v>
      </c>
      <c r="BB985" s="896">
        <f t="shared" si="3404"/>
        <v>0</v>
      </c>
      <c r="BC985" s="896">
        <f t="shared" si="3404"/>
        <v>69900</v>
      </c>
      <c r="BD985" s="896">
        <f t="shared" si="3404"/>
        <v>315128.8</v>
      </c>
      <c r="BE985" s="896">
        <f t="shared" si="3404"/>
        <v>122390</v>
      </c>
      <c r="BF985" s="895"/>
      <c r="BG985" s="896">
        <f t="shared" ref="BG985:BX985" si="3405">SUM(BG904:BG984)</f>
        <v>856475</v>
      </c>
      <c r="BH985" s="896">
        <f t="shared" si="3405"/>
        <v>450</v>
      </c>
      <c r="BI985" s="896">
        <f t="shared" si="3405"/>
        <v>970800</v>
      </c>
      <c r="BJ985" s="896">
        <f t="shared" si="3405"/>
        <v>192630</v>
      </c>
      <c r="BK985" s="896">
        <f t="shared" si="3405"/>
        <v>118400</v>
      </c>
      <c r="BL985" s="896">
        <f t="shared" si="3405"/>
        <v>57388</v>
      </c>
      <c r="BM985" s="896">
        <f t="shared" si="3405"/>
        <v>33040</v>
      </c>
      <c r="BN985" s="896">
        <f t="shared" si="3405"/>
        <v>27750</v>
      </c>
      <c r="BO985" s="896">
        <f t="shared" si="3405"/>
        <v>750600</v>
      </c>
      <c r="BP985" s="896">
        <f t="shared" si="3405"/>
        <v>421020</v>
      </c>
      <c r="BQ985" s="896">
        <f t="shared" si="3405"/>
        <v>366720</v>
      </c>
      <c r="BR985" s="896">
        <f t="shared" si="3405"/>
        <v>113960</v>
      </c>
      <c r="BS985" s="896">
        <f t="shared" si="3405"/>
        <v>0</v>
      </c>
      <c r="BT985" s="896">
        <f t="shared" si="3405"/>
        <v>403000</v>
      </c>
      <c r="BU985" s="896">
        <f t="shared" si="3405"/>
        <v>0</v>
      </c>
      <c r="BV985" s="896">
        <f t="shared" si="3405"/>
        <v>0</v>
      </c>
      <c r="BW985" s="896">
        <f t="shared" si="3405"/>
        <v>33773.275862068964</v>
      </c>
      <c r="BX985" s="896">
        <f t="shared" si="3405"/>
        <v>0</v>
      </c>
      <c r="BY985" s="895"/>
      <c r="BZ985" s="896">
        <f>SUM(BZ904:BZ984)</f>
        <v>33715.908313376669</v>
      </c>
      <c r="CA985" s="896">
        <f>SUM(CA904:CA984)</f>
        <v>44569.908313376669</v>
      </c>
      <c r="CB985" s="896">
        <f>SUM(CB904:CB984)</f>
        <v>88508.924050632922</v>
      </c>
      <c r="CC985" s="896">
        <f>SUM(CC904:CC984)</f>
        <v>300233.92405063292</v>
      </c>
      <c r="CD985" s="698">
        <f>IF(DR985&lt;3,"",(SUM(B985:S985)-MIN(B985:S985)-MAX(B985:S985))/(DR985-2))</f>
        <v>46634.375</v>
      </c>
      <c r="CE985" s="698">
        <f>IF(DS985&lt;3,"",(SUM(U985:AL985)-MIN(U985:AL985)-MAX(U985:AL985))/(DS985-2))</f>
        <v>72657.0625</v>
      </c>
      <c r="CF985" s="698">
        <f>IF(DT985&lt;3,"",(SUM(AN985:BE985)-MIN(AN985:BE985)-MAX(AN985:BE985))/(DT985-2))</f>
        <v>247779.3</v>
      </c>
      <c r="CG985" s="698">
        <f>IF(DU985&lt;3,"",(SUM(BG985:BX985)-MIN(BG985:BX985)-MAX(BG985:BX985))/(DU985-2))</f>
        <v>210950.3922413793</v>
      </c>
      <c r="CH985" s="1371">
        <f t="shared" ref="CH985:CY985" si="3406">IF($CH$4=$CD$4,IF(OR(-FLOOR(((18-COUNT($B985:$S985))/2),1)+CH$7&lt;1,-FLOOR(((18-COUNT($B985:$S985))/2),1)+CH$7&gt;COUNT($B985:$S985)),"",LARGE($B985:$S985,-FLOOR(((18-COUNT($B985:$S985))/2),1)+CH$7)),IF(OR(-FLOOR(((18-COUNT($AN985:$BE985))/2),1)+CH$7&lt;1,-FLOOR(((18-COUNT($AN985:$BE985))/2),1)+CH$7&gt;COUNT($AN985:$BE985)),"",LARGE($AN985:$BE985,-FLOOR(((18-COUNT($AN985:$BE985))/2),1)+CH$7)))</f>
        <v>1680</v>
      </c>
      <c r="CI985" s="1372">
        <f t="shared" si="3406"/>
        <v>5970</v>
      </c>
      <c r="CJ985" s="1373">
        <f t="shared" si="3406"/>
        <v>7200</v>
      </c>
      <c r="CK985" s="1373">
        <f t="shared" si="3406"/>
        <v>7980</v>
      </c>
      <c r="CL985" s="1373">
        <f t="shared" si="3406"/>
        <v>10080</v>
      </c>
      <c r="CM985" s="1373">
        <f t="shared" si="3406"/>
        <v>32460</v>
      </c>
      <c r="CN985" s="1373">
        <f t="shared" si="3406"/>
        <v>33690</v>
      </c>
      <c r="CO985" s="1374">
        <f t="shared" si="3406"/>
        <v>36000</v>
      </c>
      <c r="CP985" s="1374">
        <f t="shared" si="3406"/>
        <v>36960</v>
      </c>
      <c r="CQ985" s="1374">
        <f t="shared" si="3406"/>
        <v>42880</v>
      </c>
      <c r="CR985" s="1374">
        <f t="shared" si="3406"/>
        <v>52080</v>
      </c>
      <c r="CS985" s="1373">
        <f t="shared" si="3406"/>
        <v>57790</v>
      </c>
      <c r="CT985" s="1373">
        <f t="shared" si="3406"/>
        <v>63450</v>
      </c>
      <c r="CU985" s="1373">
        <f t="shared" si="3406"/>
        <v>76890</v>
      </c>
      <c r="CV985" s="1373">
        <f t="shared" si="3406"/>
        <v>91320</v>
      </c>
      <c r="CW985" s="1373">
        <f t="shared" si="3406"/>
        <v>95520</v>
      </c>
      <c r="CX985" s="1372">
        <f t="shared" si="3406"/>
        <v>95880</v>
      </c>
      <c r="CY985" s="1375">
        <f t="shared" si="3406"/>
        <v>409532</v>
      </c>
      <c r="CZ985" s="532">
        <f t="shared" ref="CZ985:DQ985" si="3407">IF($CH$4=$CD$4,IF(OR(-FLOOR(((18-COUNT($U985:$AL985))/2),1)+CZ$7&lt;1,-FLOOR(((18-COUNT($U985:$AL985))/2),1)+CZ$7&gt;COUNT($U985:$AL985)),"",LARGE($U985:$AL985,-FLOOR(((18-COUNT($U985:$AL985))/2),1)+CZ$7)),IF(OR(-FLOOR(((18-COUNT($BG985:$BX985))/2),1)+CZ$7&lt;1,-FLOOR(((18-COUNT($BG985:$BX985))/2),1)+CZ$7&gt;COUNT($BG985:$BX985)),"",LARGE($BG985:$BX985,-FLOOR(((18-COUNT($BG985:$BX985))/2),1)+CZ$7)))</f>
        <v>0</v>
      </c>
      <c r="DA985" s="533">
        <f t="shared" si="3407"/>
        <v>4100</v>
      </c>
      <c r="DB985" s="534">
        <f t="shared" si="3407"/>
        <v>15153</v>
      </c>
      <c r="DC985" s="534">
        <f t="shared" si="3407"/>
        <v>21320</v>
      </c>
      <c r="DD985" s="534">
        <f t="shared" si="3407"/>
        <v>26061</v>
      </c>
      <c r="DE985" s="534">
        <f t="shared" si="3407"/>
        <v>33474</v>
      </c>
      <c r="DF985" s="534">
        <f t="shared" si="3407"/>
        <v>42770</v>
      </c>
      <c r="DG985" s="535">
        <f t="shared" si="3407"/>
        <v>55200</v>
      </c>
      <c r="DH985" s="535">
        <f t="shared" si="3407"/>
        <v>55880</v>
      </c>
      <c r="DI985" s="535">
        <f t="shared" si="3407"/>
        <v>59420</v>
      </c>
      <c r="DJ985" s="535">
        <f t="shared" si="3407"/>
        <v>61105</v>
      </c>
      <c r="DK985" s="534">
        <f t="shared" si="3407"/>
        <v>63000</v>
      </c>
      <c r="DL985" s="534">
        <f t="shared" si="3407"/>
        <v>66020</v>
      </c>
      <c r="DM985" s="534">
        <f t="shared" si="3407"/>
        <v>67560</v>
      </c>
      <c r="DN985" s="534">
        <f t="shared" si="3407"/>
        <v>89050</v>
      </c>
      <c r="DO985" s="534">
        <f t="shared" si="3407"/>
        <v>124400</v>
      </c>
      <c r="DP985" s="533">
        <f t="shared" si="3407"/>
        <v>378000</v>
      </c>
      <c r="DQ985" s="532">
        <f t="shared" si="3407"/>
        <v>409920</v>
      </c>
      <c r="DR985" s="753">
        <f>COUNT(B985:S985)</f>
        <v>18</v>
      </c>
      <c r="DS985" s="111">
        <f>COUNT(U985:AL985)</f>
        <v>18</v>
      </c>
      <c r="DT985" s="111">
        <f>COUNT(AN985:BE985)</f>
        <v>18</v>
      </c>
      <c r="DU985" s="111">
        <f>COUNT(BG985:BX985)</f>
        <v>18</v>
      </c>
      <c r="DV985" s="602"/>
      <c r="DW985" s="719"/>
      <c r="DX985" s="719"/>
      <c r="DY985" s="719"/>
      <c r="DZ985" s="719"/>
      <c r="EA985" s="719"/>
      <c r="EB985" s="719"/>
      <c r="EC985" s="719"/>
      <c r="ED985" s="917"/>
      <c r="EE985" s="603"/>
    </row>
    <row r="986" spans="1:135" s="604" customFormat="1" ht="15.75" customHeight="1">
      <c r="A986" s="919"/>
      <c r="B986" s="895"/>
      <c r="C986" s="895"/>
      <c r="D986" s="895"/>
      <c r="E986" s="895"/>
      <c r="F986" s="895"/>
      <c r="G986" s="895"/>
      <c r="H986" s="895"/>
      <c r="I986" s="895"/>
      <c r="J986" s="895"/>
      <c r="K986" s="895"/>
      <c r="L986" s="895"/>
      <c r="M986" s="895"/>
      <c r="N986" s="895"/>
      <c r="O986" s="895"/>
      <c r="P986" s="895"/>
      <c r="Q986" s="895"/>
      <c r="R986" s="895"/>
      <c r="S986" s="895"/>
      <c r="T986" s="880"/>
      <c r="U986" s="895"/>
      <c r="V986" s="895"/>
      <c r="W986" s="895"/>
      <c r="X986" s="895"/>
      <c r="Y986" s="895"/>
      <c r="Z986" s="895"/>
      <c r="AA986" s="895"/>
      <c r="AB986" s="895"/>
      <c r="AC986" s="895"/>
      <c r="AD986" s="895"/>
      <c r="AE986" s="895"/>
      <c r="AF986" s="895"/>
      <c r="AG986" s="895"/>
      <c r="AH986" s="895"/>
      <c r="AI986" s="895"/>
      <c r="AJ986" s="895"/>
      <c r="AK986" s="895"/>
      <c r="AL986" s="895"/>
      <c r="AM986" s="880"/>
      <c r="AN986" s="895"/>
      <c r="AO986" s="895"/>
      <c r="AP986" s="895"/>
      <c r="AQ986" s="895"/>
      <c r="AR986" s="895"/>
      <c r="AS986" s="895"/>
      <c r="AT986" s="895"/>
      <c r="AU986" s="895"/>
      <c r="AV986" s="895"/>
      <c r="AW986" s="895"/>
      <c r="AX986" s="895"/>
      <c r="AY986" s="895"/>
      <c r="AZ986" s="895"/>
      <c r="BA986" s="895"/>
      <c r="BB986" s="895"/>
      <c r="BC986" s="895"/>
      <c r="BD986" s="895"/>
      <c r="BE986" s="895"/>
      <c r="BF986" s="880"/>
      <c r="BG986" s="895"/>
      <c r="BH986" s="895"/>
      <c r="BI986" s="895"/>
      <c r="BJ986" s="895"/>
      <c r="BK986" s="895"/>
      <c r="BL986" s="895"/>
      <c r="BM986" s="895"/>
      <c r="BN986" s="895"/>
      <c r="BO986" s="895"/>
      <c r="BP986" s="895"/>
      <c r="BQ986" s="895"/>
      <c r="BR986" s="895"/>
      <c r="BS986" s="895"/>
      <c r="BT986" s="895"/>
      <c r="BU986" s="895"/>
      <c r="BV986" s="895"/>
      <c r="BW986" s="895"/>
      <c r="BX986" s="895"/>
      <c r="BY986" s="880"/>
      <c r="BZ986" s="895"/>
      <c r="CA986" s="895"/>
      <c r="CB986" s="895"/>
      <c r="CC986" s="895"/>
      <c r="CD986" s="910"/>
      <c r="CE986" s="910"/>
      <c r="CF986" s="910"/>
      <c r="CG986" s="910"/>
      <c r="CH986" s="665"/>
      <c r="CI986" s="666"/>
      <c r="CJ986" s="666"/>
      <c r="CK986" s="666"/>
      <c r="CL986" s="666"/>
      <c r="CM986" s="666"/>
      <c r="CN986" s="666"/>
      <c r="CO986" s="666"/>
      <c r="CP986" s="666"/>
      <c r="CQ986" s="666"/>
      <c r="CR986" s="666"/>
      <c r="CS986" s="666"/>
      <c r="CT986" s="666"/>
      <c r="CU986" s="666"/>
      <c r="CV986" s="666"/>
      <c r="CW986" s="666"/>
      <c r="CX986" s="666"/>
      <c r="CY986" s="667"/>
      <c r="CZ986" s="718"/>
      <c r="DA986" s="718"/>
      <c r="DB986" s="718"/>
      <c r="DC986" s="718"/>
      <c r="DD986" s="718"/>
      <c r="DE986" s="718"/>
      <c r="DF986" s="718"/>
      <c r="DG986" s="718"/>
      <c r="DH986" s="718"/>
      <c r="DI986" s="718"/>
      <c r="DJ986" s="718"/>
      <c r="DK986" s="718"/>
      <c r="DL986" s="718"/>
      <c r="DM986" s="718"/>
      <c r="DN986" s="718"/>
      <c r="DO986" s="718"/>
      <c r="DP986" s="718"/>
      <c r="DQ986" s="718"/>
      <c r="DR986" s="601"/>
      <c r="DS986" s="210"/>
      <c r="DT986" s="210"/>
      <c r="DU986" s="210"/>
      <c r="DV986" s="602"/>
      <c r="DW986" s="603"/>
      <c r="DX986" s="603"/>
      <c r="DY986" s="603"/>
      <c r="DZ986" s="603"/>
      <c r="EA986" s="603"/>
      <c r="EB986" s="603"/>
      <c r="EC986" s="603"/>
      <c r="ED986" s="555"/>
      <c r="EE986" s="603"/>
    </row>
    <row r="987" spans="1:135" s="604" customFormat="1" ht="15.75" customHeight="1">
      <c r="A987" s="920" t="s">
        <v>520</v>
      </c>
      <c r="B987" s="903"/>
      <c r="C987" s="903"/>
      <c r="D987" s="903"/>
      <c r="E987" s="903"/>
      <c r="F987" s="903"/>
      <c r="G987" s="903"/>
      <c r="H987" s="903"/>
      <c r="I987" s="903"/>
      <c r="J987" s="903"/>
      <c r="K987" s="903"/>
      <c r="L987" s="903"/>
      <c r="M987" s="903"/>
      <c r="N987" s="903"/>
      <c r="O987" s="903"/>
      <c r="P987" s="903"/>
      <c r="Q987" s="903"/>
      <c r="R987" s="903"/>
      <c r="S987" s="903"/>
      <c r="T987" s="880"/>
      <c r="U987" s="903"/>
      <c r="V987" s="903"/>
      <c r="W987" s="903"/>
      <c r="X987" s="903"/>
      <c r="Y987" s="903"/>
      <c r="Z987" s="903"/>
      <c r="AA987" s="903"/>
      <c r="AB987" s="903"/>
      <c r="AC987" s="903"/>
      <c r="AD987" s="903"/>
      <c r="AE987" s="903"/>
      <c r="AF987" s="903"/>
      <c r="AG987" s="903"/>
      <c r="AH987" s="903"/>
      <c r="AI987" s="903"/>
      <c r="AJ987" s="903"/>
      <c r="AK987" s="903"/>
      <c r="AL987" s="903"/>
      <c r="AM987" s="880"/>
      <c r="AN987" s="903"/>
      <c r="AO987" s="903"/>
      <c r="AP987" s="903"/>
      <c r="AQ987" s="903"/>
      <c r="AR987" s="903"/>
      <c r="AS987" s="903"/>
      <c r="AT987" s="903"/>
      <c r="AU987" s="903"/>
      <c r="AV987" s="903"/>
      <c r="AW987" s="903"/>
      <c r="AX987" s="903"/>
      <c r="AY987" s="903"/>
      <c r="AZ987" s="903"/>
      <c r="BA987" s="903"/>
      <c r="BB987" s="903"/>
      <c r="BC987" s="903"/>
      <c r="BD987" s="903"/>
      <c r="BE987" s="903"/>
      <c r="BF987" s="880"/>
      <c r="BG987" s="903"/>
      <c r="BH987" s="903"/>
      <c r="BI987" s="903"/>
      <c r="BJ987" s="903"/>
      <c r="BK987" s="903"/>
      <c r="BL987" s="903"/>
      <c r="BM987" s="903"/>
      <c r="BN987" s="903"/>
      <c r="BO987" s="903"/>
      <c r="BP987" s="903"/>
      <c r="BQ987" s="903"/>
      <c r="BR987" s="903"/>
      <c r="BS987" s="903"/>
      <c r="BT987" s="903"/>
      <c r="BU987" s="903"/>
      <c r="BV987" s="903"/>
      <c r="BW987" s="903"/>
      <c r="BX987" s="903"/>
      <c r="BY987" s="880"/>
      <c r="BZ987" s="903"/>
      <c r="CA987" s="903"/>
      <c r="CB987" s="903"/>
      <c r="CC987" s="903"/>
      <c r="CD987" s="910"/>
      <c r="CE987" s="910"/>
      <c r="CF987" s="910"/>
      <c r="CG987" s="910"/>
      <c r="CH987" s="665"/>
      <c r="CI987" s="666"/>
      <c r="CJ987" s="666"/>
      <c r="CK987" s="666"/>
      <c r="CL987" s="666"/>
      <c r="CM987" s="666"/>
      <c r="CN987" s="666"/>
      <c r="CO987" s="666"/>
      <c r="CP987" s="666"/>
      <c r="CQ987" s="666"/>
      <c r="CR987" s="666"/>
      <c r="CS987" s="666"/>
      <c r="CT987" s="666"/>
      <c r="CU987" s="666"/>
      <c r="CV987" s="666"/>
      <c r="CW987" s="666"/>
      <c r="CX987" s="666"/>
      <c r="CY987" s="667"/>
      <c r="CZ987" s="718"/>
      <c r="DA987" s="718"/>
      <c r="DB987" s="718"/>
      <c r="DC987" s="718"/>
      <c r="DD987" s="718"/>
      <c r="DE987" s="718"/>
      <c r="DF987" s="718"/>
      <c r="DG987" s="718"/>
      <c r="DH987" s="718"/>
      <c r="DI987" s="718"/>
      <c r="DJ987" s="718"/>
      <c r="DK987" s="718"/>
      <c r="DL987" s="718"/>
      <c r="DM987" s="718"/>
      <c r="DN987" s="718"/>
      <c r="DO987" s="718"/>
      <c r="DP987" s="718"/>
      <c r="DQ987" s="718"/>
      <c r="DR987" s="601"/>
      <c r="DS987" s="210"/>
      <c r="DT987" s="210"/>
      <c r="DU987" s="210"/>
      <c r="DV987" s="602"/>
      <c r="DW987" s="603"/>
      <c r="DX987" s="603"/>
      <c r="DY987" s="603"/>
      <c r="DZ987" s="603"/>
      <c r="EA987" s="603"/>
      <c r="EB987" s="603"/>
      <c r="EC987" s="603"/>
      <c r="ED987" s="691"/>
      <c r="EE987" s="603"/>
    </row>
    <row r="988" spans="1:135" s="604" customFormat="1" ht="15.75" customHeight="1">
      <c r="A988" s="718" t="s">
        <v>243</v>
      </c>
      <c r="B988" s="896">
        <f>SUM(B457,B466)</f>
        <v>5400</v>
      </c>
      <c r="C988" s="896">
        <f t="shared" ref="C988:S988" si="3408">SUM(C457,C466)</f>
        <v>5400</v>
      </c>
      <c r="D988" s="896">
        <f t="shared" si="3408"/>
        <v>0</v>
      </c>
      <c r="E988" s="896">
        <f t="shared" si="3408"/>
        <v>5160</v>
      </c>
      <c r="F988" s="896">
        <f t="shared" si="3408"/>
        <v>5040</v>
      </c>
      <c r="G988" s="896">
        <f t="shared" si="3408"/>
        <v>0</v>
      </c>
      <c r="H988" s="896">
        <f t="shared" si="3408"/>
        <v>4800</v>
      </c>
      <c r="I988" s="896">
        <f t="shared" si="3408"/>
        <v>5040</v>
      </c>
      <c r="J988" s="896">
        <f t="shared" si="3408"/>
        <v>4800</v>
      </c>
      <c r="K988" s="896">
        <f t="shared" si="3408"/>
        <v>5400</v>
      </c>
      <c r="L988" s="896">
        <f t="shared" si="3408"/>
        <v>4920</v>
      </c>
      <c r="M988" s="896">
        <f t="shared" si="3408"/>
        <v>0</v>
      </c>
      <c r="N988" s="896">
        <f t="shared" si="3408"/>
        <v>4500</v>
      </c>
      <c r="O988" s="896">
        <f t="shared" si="3408"/>
        <v>5040</v>
      </c>
      <c r="P988" s="896">
        <f t="shared" si="3408"/>
        <v>3600</v>
      </c>
      <c r="Q988" s="896">
        <f t="shared" si="3408"/>
        <v>3240</v>
      </c>
      <c r="R988" s="896">
        <f t="shared" si="3408"/>
        <v>3000</v>
      </c>
      <c r="S988" s="896">
        <f t="shared" si="3408"/>
        <v>1980</v>
      </c>
      <c r="T988" s="895"/>
      <c r="U988" s="896">
        <f>SUM(U457,U466)</f>
        <v>4980</v>
      </c>
      <c r="V988" s="896">
        <f t="shared" ref="V988:AL988" si="3409">SUM(V457,V466)</f>
        <v>5400</v>
      </c>
      <c r="W988" s="896">
        <f t="shared" si="3409"/>
        <v>4980</v>
      </c>
      <c r="X988" s="896">
        <f t="shared" si="3409"/>
        <v>5400</v>
      </c>
      <c r="Y988" s="896">
        <f t="shared" si="3409"/>
        <v>0</v>
      </c>
      <c r="Z988" s="896">
        <f t="shared" si="3409"/>
        <v>0</v>
      </c>
      <c r="AA988" s="896">
        <f t="shared" si="3409"/>
        <v>0</v>
      </c>
      <c r="AB988" s="896">
        <f t="shared" si="3409"/>
        <v>0</v>
      </c>
      <c r="AC988" s="896">
        <f t="shared" si="3409"/>
        <v>4800</v>
      </c>
      <c r="AD988" s="896">
        <f t="shared" si="3409"/>
        <v>5400</v>
      </c>
      <c r="AE988" s="896">
        <f t="shared" si="3409"/>
        <v>0</v>
      </c>
      <c r="AF988" s="896">
        <f t="shared" si="3409"/>
        <v>5400</v>
      </c>
      <c r="AG988" s="896">
        <f t="shared" si="3409"/>
        <v>3200</v>
      </c>
      <c r="AH988" s="896">
        <f t="shared" si="3409"/>
        <v>5160</v>
      </c>
      <c r="AI988" s="896">
        <f t="shared" si="3409"/>
        <v>3360</v>
      </c>
      <c r="AJ988" s="896">
        <f t="shared" si="3409"/>
        <v>0</v>
      </c>
      <c r="AK988" s="896">
        <f t="shared" si="3409"/>
        <v>5400</v>
      </c>
      <c r="AL988" s="896">
        <f t="shared" si="3409"/>
        <v>2800</v>
      </c>
      <c r="AM988" s="895"/>
      <c r="AN988" s="896">
        <f>SUM(AN457,AN466)</f>
        <v>4800</v>
      </c>
      <c r="AO988" s="896">
        <f t="shared" ref="AO988:BE988" si="3410">SUM(AO457,AO466)</f>
        <v>5820</v>
      </c>
      <c r="AP988" s="896">
        <f t="shared" si="3410"/>
        <v>4800</v>
      </c>
      <c r="AQ988" s="896">
        <f t="shared" si="3410"/>
        <v>1680</v>
      </c>
      <c r="AR988" s="896">
        <f t="shared" si="3410"/>
        <v>2880</v>
      </c>
      <c r="AS988" s="896">
        <f t="shared" si="3410"/>
        <v>2496</v>
      </c>
      <c r="AT988" s="896">
        <f t="shared" si="3410"/>
        <v>5760</v>
      </c>
      <c r="AU988" s="896">
        <f t="shared" si="3410"/>
        <v>4320</v>
      </c>
      <c r="AV988" s="896">
        <f t="shared" si="3410"/>
        <v>4800</v>
      </c>
      <c r="AW988" s="896">
        <f t="shared" si="3410"/>
        <v>2040</v>
      </c>
      <c r="AX988" s="896">
        <f t="shared" si="3410"/>
        <v>81.599999999999994</v>
      </c>
      <c r="AY988" s="896">
        <f t="shared" si="3410"/>
        <v>60</v>
      </c>
      <c r="AZ988" s="896">
        <f t="shared" si="3410"/>
        <v>66</v>
      </c>
      <c r="BA988" s="896">
        <f t="shared" si="3410"/>
        <v>0</v>
      </c>
      <c r="BB988" s="896">
        <f t="shared" si="3410"/>
        <v>0</v>
      </c>
      <c r="BC988" s="896">
        <f t="shared" si="3410"/>
        <v>67.199999999999989</v>
      </c>
      <c r="BD988" s="896">
        <f t="shared" si="3410"/>
        <v>0</v>
      </c>
      <c r="BE988" s="896">
        <f t="shared" si="3410"/>
        <v>21.5</v>
      </c>
      <c r="BF988" s="895"/>
      <c r="BG988" s="896">
        <f>SUM(BG457,BG466)</f>
        <v>204</v>
      </c>
      <c r="BH988" s="896">
        <f t="shared" ref="BH988:BX988" si="3411">SUM(BH457,BH466)</f>
        <v>66</v>
      </c>
      <c r="BI988" s="896">
        <f t="shared" si="3411"/>
        <v>63.599999999999994</v>
      </c>
      <c r="BJ988" s="896">
        <f t="shared" si="3411"/>
        <v>62.400000000000006</v>
      </c>
      <c r="BK988" s="896">
        <f t="shared" si="3411"/>
        <v>72</v>
      </c>
      <c r="BL988" s="896">
        <f t="shared" si="3411"/>
        <v>67.199999999999989</v>
      </c>
      <c r="BM988" s="896">
        <f t="shared" si="3411"/>
        <v>0</v>
      </c>
      <c r="BN988" s="896">
        <f t="shared" si="3411"/>
        <v>5400</v>
      </c>
      <c r="BO988" s="896">
        <f t="shared" si="3411"/>
        <v>6120</v>
      </c>
      <c r="BP988" s="896">
        <f t="shared" si="3411"/>
        <v>1800</v>
      </c>
      <c r="BQ988" s="896">
        <f t="shared" si="3411"/>
        <v>2268</v>
      </c>
      <c r="BR988" s="896">
        <f t="shared" si="3411"/>
        <v>5400</v>
      </c>
      <c r="BS988" s="896">
        <f t="shared" si="3411"/>
        <v>0</v>
      </c>
      <c r="BT988" s="896">
        <f t="shared" si="3411"/>
        <v>5040</v>
      </c>
      <c r="BU988" s="896">
        <f t="shared" si="3411"/>
        <v>0</v>
      </c>
      <c r="BV988" s="896">
        <f t="shared" si="3411"/>
        <v>0</v>
      </c>
      <c r="BW988" s="896">
        <f t="shared" si="3411"/>
        <v>0</v>
      </c>
      <c r="BX988" s="896">
        <f t="shared" si="3411"/>
        <v>0</v>
      </c>
      <c r="BY988" s="895"/>
      <c r="BZ988" s="896">
        <f>SUM(BZ457,BZ466)</f>
        <v>4950</v>
      </c>
      <c r="CA988" s="896">
        <f>SUM(CA457,CA466)</f>
        <v>4500</v>
      </c>
      <c r="CB988" s="896">
        <f>SUM(CB457,CB466)</f>
        <v>4044</v>
      </c>
      <c r="CC988" s="896">
        <f>SUM(CC457,CC466)</f>
        <v>3144</v>
      </c>
      <c r="CD988" s="698">
        <f t="shared" ref="CD988:CD1000" si="3412">IF(DR988&lt;3,"",(SUM(B988:S988)-MIN(B988:S988)-MAX(B988:S988))/(DR988-2))</f>
        <v>3870</v>
      </c>
      <c r="CE988" s="698">
        <f t="shared" ref="CE988:CE1000" si="3413">IF(DS988&lt;3,"",(SUM(U988:AL988)-MIN(U988:AL988)-MAX(U988:AL988))/(DS988-2))</f>
        <v>3180</v>
      </c>
      <c r="CF988" s="698">
        <f t="shared" ref="CF988:CF1000" si="3414">IF(DT988&lt;3,"",(SUM(AN988:BE988)-MIN(AN988:BE988)-MAX(AN988:BE988))/(DT988-2))</f>
        <v>2117.0187499999997</v>
      </c>
      <c r="CG988" s="698">
        <f t="shared" ref="CG988:CG1000" si="3415">IF(DU988&lt;3,"",(SUM(BG988:BX988)-MIN(BG988:BX988)-MAX(BG988:BX988))/(DU988-2))</f>
        <v>1277.7</v>
      </c>
      <c r="CH988" s="1371">
        <f t="shared" ref="CH988:CH1000" si="3416">IF($CH$4=$CD$4,IF(OR(-FLOOR(((18-COUNT($B988:$S988))/2),1)+CH$7&lt;1,-FLOOR(((18-COUNT($B988:$S988))/2),1)+CH$7&gt;COUNT($B988:$S988)),"",LARGE($B988:$S988,-FLOOR(((18-COUNT($B988:$S988))/2),1)+CH$7)),IF(OR(-FLOOR(((18-COUNT($AN988:$BE988))/2),1)+CH$7&lt;1,-FLOOR(((18-COUNT($AN988:$BE988))/2),1)+CH$7&gt;COUNT($AN988:$BE988)),"",LARGE($AN988:$BE988,-FLOOR(((18-COUNT($AN988:$BE988))/2),1)+CH$7)))</f>
        <v>0</v>
      </c>
      <c r="CI988" s="1372">
        <f t="shared" ref="CI988:CI1000" si="3417">IF($CH$4=$CD$4,IF(OR(-FLOOR(((18-COUNT($B988:$S988))/2),1)+CI$7&lt;1,-FLOOR(((18-COUNT($B988:$S988))/2),1)+CI$7&gt;COUNT($B988:$S988)),"",LARGE($B988:$S988,-FLOOR(((18-COUNT($B988:$S988))/2),1)+CI$7)),IF(OR(-FLOOR(((18-COUNT($AN988:$BE988))/2),1)+CI$7&lt;1,-FLOOR(((18-COUNT($AN988:$BE988))/2),1)+CI$7&gt;COUNT($AN988:$BE988)),"",LARGE($AN988:$BE988,-FLOOR(((18-COUNT($AN988:$BE988))/2),1)+CI$7)))</f>
        <v>0</v>
      </c>
      <c r="CJ988" s="1373">
        <f t="shared" ref="CJ988:CJ1000" si="3418">IF($CH$4=$CD$4,IF(OR(-FLOOR(((18-COUNT($B988:$S988))/2),1)+CJ$7&lt;1,-FLOOR(((18-COUNT($B988:$S988))/2),1)+CJ$7&gt;COUNT($B988:$S988)),"",LARGE($B988:$S988,-FLOOR(((18-COUNT($B988:$S988))/2),1)+CJ$7)),IF(OR(-FLOOR(((18-COUNT($AN988:$BE988))/2),1)+CJ$7&lt;1,-FLOOR(((18-COUNT($AN988:$BE988))/2),1)+CJ$7&gt;COUNT($AN988:$BE988)),"",LARGE($AN988:$BE988,-FLOOR(((18-COUNT($AN988:$BE988))/2),1)+CJ$7)))</f>
        <v>0</v>
      </c>
      <c r="CK988" s="1373">
        <f t="shared" ref="CK988:CK1000" si="3419">IF($CH$4=$CD$4,IF(OR(-FLOOR(((18-COUNT($B988:$S988))/2),1)+CK$7&lt;1,-FLOOR(((18-COUNT($B988:$S988))/2),1)+CK$7&gt;COUNT($B988:$S988)),"",LARGE($B988:$S988,-FLOOR(((18-COUNT($B988:$S988))/2),1)+CK$7)),IF(OR(-FLOOR(((18-COUNT($AN988:$BE988))/2),1)+CK$7&lt;1,-FLOOR(((18-COUNT($AN988:$BE988))/2),1)+CK$7&gt;COUNT($AN988:$BE988)),"",LARGE($AN988:$BE988,-FLOOR(((18-COUNT($AN988:$BE988))/2),1)+CK$7)))</f>
        <v>1980</v>
      </c>
      <c r="CL988" s="1373">
        <f t="shared" ref="CL988:CL1000" si="3420">IF($CH$4=$CD$4,IF(OR(-FLOOR(((18-COUNT($B988:$S988))/2),1)+CL$7&lt;1,-FLOOR(((18-COUNT($B988:$S988))/2),1)+CL$7&gt;COUNT($B988:$S988)),"",LARGE($B988:$S988,-FLOOR(((18-COUNT($B988:$S988))/2),1)+CL$7)),IF(OR(-FLOOR(((18-COUNT($AN988:$BE988))/2),1)+CL$7&lt;1,-FLOOR(((18-COUNT($AN988:$BE988))/2),1)+CL$7&gt;COUNT($AN988:$BE988)),"",LARGE($AN988:$BE988,-FLOOR(((18-COUNT($AN988:$BE988))/2),1)+CL$7)))</f>
        <v>3000</v>
      </c>
      <c r="CM988" s="1373">
        <f t="shared" ref="CM988:CM1000" si="3421">IF($CH$4=$CD$4,IF(OR(-FLOOR(((18-COUNT($B988:$S988))/2),1)+CM$7&lt;1,-FLOOR(((18-COUNT($B988:$S988))/2),1)+CM$7&gt;COUNT($B988:$S988)),"",LARGE($B988:$S988,-FLOOR(((18-COUNT($B988:$S988))/2),1)+CM$7)),IF(OR(-FLOOR(((18-COUNT($AN988:$BE988))/2),1)+CM$7&lt;1,-FLOOR(((18-COUNT($AN988:$BE988))/2),1)+CM$7&gt;COUNT($AN988:$BE988)),"",LARGE($AN988:$BE988,-FLOOR(((18-COUNT($AN988:$BE988))/2),1)+CM$7)))</f>
        <v>3240</v>
      </c>
      <c r="CN988" s="1373">
        <f t="shared" ref="CN988:CN1000" si="3422">IF($CH$4=$CD$4,IF(OR(-FLOOR(((18-COUNT($B988:$S988))/2),1)+CN$7&lt;1,-FLOOR(((18-COUNT($B988:$S988))/2),1)+CN$7&gt;COUNT($B988:$S988)),"",LARGE($B988:$S988,-FLOOR(((18-COUNT($B988:$S988))/2),1)+CN$7)),IF(OR(-FLOOR(((18-COUNT($AN988:$BE988))/2),1)+CN$7&lt;1,-FLOOR(((18-COUNT($AN988:$BE988))/2),1)+CN$7&gt;COUNT($AN988:$BE988)),"",LARGE($AN988:$BE988,-FLOOR(((18-COUNT($AN988:$BE988))/2),1)+CN$7)))</f>
        <v>3600</v>
      </c>
      <c r="CO988" s="1374">
        <f t="shared" ref="CO988:CO1000" si="3423">IF($CH$4=$CD$4,IF(OR(-FLOOR(((18-COUNT($B988:$S988))/2),1)+CO$7&lt;1,-FLOOR(((18-COUNT($B988:$S988))/2),1)+CO$7&gt;COUNT($B988:$S988)),"",LARGE($B988:$S988,-FLOOR(((18-COUNT($B988:$S988))/2),1)+CO$7)),IF(OR(-FLOOR(((18-COUNT($AN988:$BE988))/2),1)+CO$7&lt;1,-FLOOR(((18-COUNT($AN988:$BE988))/2),1)+CO$7&gt;COUNT($AN988:$BE988)),"",LARGE($AN988:$BE988,-FLOOR(((18-COUNT($AN988:$BE988))/2),1)+CO$7)))</f>
        <v>4500</v>
      </c>
      <c r="CP988" s="1374">
        <f t="shared" ref="CP988:CP1000" si="3424">IF($CH$4=$CD$4,IF(OR(-FLOOR(((18-COUNT($B988:$S988))/2),1)+CP$7&lt;1,-FLOOR(((18-COUNT($B988:$S988))/2),1)+CP$7&gt;COUNT($B988:$S988)),"",LARGE($B988:$S988,-FLOOR(((18-COUNT($B988:$S988))/2),1)+CP$7)),IF(OR(-FLOOR(((18-COUNT($AN988:$BE988))/2),1)+CP$7&lt;1,-FLOOR(((18-COUNT($AN988:$BE988))/2),1)+CP$7&gt;COUNT($AN988:$BE988)),"",LARGE($AN988:$BE988,-FLOOR(((18-COUNT($AN988:$BE988))/2),1)+CP$7)))</f>
        <v>4800</v>
      </c>
      <c r="CQ988" s="1374">
        <f t="shared" ref="CQ988:CQ1000" si="3425">IF($CH$4=$CD$4,IF(OR(-FLOOR(((18-COUNT($B988:$S988))/2),1)+CQ$7&lt;1,-FLOOR(((18-COUNT($B988:$S988))/2),1)+CQ$7&gt;COUNT($B988:$S988)),"",LARGE($B988:$S988,-FLOOR(((18-COUNT($B988:$S988))/2),1)+CQ$7)),IF(OR(-FLOOR(((18-COUNT($AN988:$BE988))/2),1)+CQ$7&lt;1,-FLOOR(((18-COUNT($AN988:$BE988))/2),1)+CQ$7&gt;COUNT($AN988:$BE988)),"",LARGE($AN988:$BE988,-FLOOR(((18-COUNT($AN988:$BE988))/2),1)+CQ$7)))</f>
        <v>4800</v>
      </c>
      <c r="CR988" s="1374">
        <f t="shared" ref="CR988:CR1000" si="3426">IF($CH$4=$CD$4,IF(OR(-FLOOR(((18-COUNT($B988:$S988))/2),1)+CR$7&lt;1,-FLOOR(((18-COUNT($B988:$S988))/2),1)+CR$7&gt;COUNT($B988:$S988)),"",LARGE($B988:$S988,-FLOOR(((18-COUNT($B988:$S988))/2),1)+CR$7)),IF(OR(-FLOOR(((18-COUNT($AN988:$BE988))/2),1)+CR$7&lt;1,-FLOOR(((18-COUNT($AN988:$BE988))/2),1)+CR$7&gt;COUNT($AN988:$BE988)),"",LARGE($AN988:$BE988,-FLOOR(((18-COUNT($AN988:$BE988))/2),1)+CR$7)))</f>
        <v>4920</v>
      </c>
      <c r="CS988" s="1373">
        <f t="shared" ref="CS988:CS1000" si="3427">IF($CH$4=$CD$4,IF(OR(-FLOOR(((18-COUNT($B988:$S988))/2),1)+CS$7&lt;1,-FLOOR(((18-COUNT($B988:$S988))/2),1)+CS$7&gt;COUNT($B988:$S988)),"",LARGE($B988:$S988,-FLOOR(((18-COUNT($B988:$S988))/2),1)+CS$7)),IF(OR(-FLOOR(((18-COUNT($AN988:$BE988))/2),1)+CS$7&lt;1,-FLOOR(((18-COUNT($AN988:$BE988))/2),1)+CS$7&gt;COUNT($AN988:$BE988)),"",LARGE($AN988:$BE988,-FLOOR(((18-COUNT($AN988:$BE988))/2),1)+CS$7)))</f>
        <v>5040</v>
      </c>
      <c r="CT988" s="1373">
        <f t="shared" ref="CT988:CT1000" si="3428">IF($CH$4=$CD$4,IF(OR(-FLOOR(((18-COUNT($B988:$S988))/2),1)+CT$7&lt;1,-FLOOR(((18-COUNT($B988:$S988))/2),1)+CT$7&gt;COUNT($B988:$S988)),"",LARGE($B988:$S988,-FLOOR(((18-COUNT($B988:$S988))/2),1)+CT$7)),IF(OR(-FLOOR(((18-COUNT($AN988:$BE988))/2),1)+CT$7&lt;1,-FLOOR(((18-COUNT($AN988:$BE988))/2),1)+CT$7&gt;COUNT($AN988:$BE988)),"",LARGE($AN988:$BE988,-FLOOR(((18-COUNT($AN988:$BE988))/2),1)+CT$7)))</f>
        <v>5040</v>
      </c>
      <c r="CU988" s="1373">
        <f t="shared" ref="CU988:CU1000" si="3429">IF($CH$4=$CD$4,IF(OR(-FLOOR(((18-COUNT($B988:$S988))/2),1)+CU$7&lt;1,-FLOOR(((18-COUNT($B988:$S988))/2),1)+CU$7&gt;COUNT($B988:$S988)),"",LARGE($B988:$S988,-FLOOR(((18-COUNT($B988:$S988))/2),1)+CU$7)),IF(OR(-FLOOR(((18-COUNT($AN988:$BE988))/2),1)+CU$7&lt;1,-FLOOR(((18-COUNT($AN988:$BE988))/2),1)+CU$7&gt;COUNT($AN988:$BE988)),"",LARGE($AN988:$BE988,-FLOOR(((18-COUNT($AN988:$BE988))/2),1)+CU$7)))</f>
        <v>5040</v>
      </c>
      <c r="CV988" s="1373">
        <f t="shared" ref="CV988:CV1000" si="3430">IF($CH$4=$CD$4,IF(OR(-FLOOR(((18-COUNT($B988:$S988))/2),1)+CV$7&lt;1,-FLOOR(((18-COUNT($B988:$S988))/2),1)+CV$7&gt;COUNT($B988:$S988)),"",LARGE($B988:$S988,-FLOOR(((18-COUNT($B988:$S988))/2),1)+CV$7)),IF(OR(-FLOOR(((18-COUNT($AN988:$BE988))/2),1)+CV$7&lt;1,-FLOOR(((18-COUNT($AN988:$BE988))/2),1)+CV$7&gt;COUNT($AN988:$BE988)),"",LARGE($AN988:$BE988,-FLOOR(((18-COUNT($AN988:$BE988))/2),1)+CV$7)))</f>
        <v>5160</v>
      </c>
      <c r="CW988" s="1373">
        <f t="shared" ref="CW988:CW1000" si="3431">IF($CH$4=$CD$4,IF(OR(-FLOOR(((18-COUNT($B988:$S988))/2),1)+CW$7&lt;1,-FLOOR(((18-COUNT($B988:$S988))/2),1)+CW$7&gt;COUNT($B988:$S988)),"",LARGE($B988:$S988,-FLOOR(((18-COUNT($B988:$S988))/2),1)+CW$7)),IF(OR(-FLOOR(((18-COUNT($AN988:$BE988))/2),1)+CW$7&lt;1,-FLOOR(((18-COUNT($AN988:$BE988))/2),1)+CW$7&gt;COUNT($AN988:$BE988)),"",LARGE($AN988:$BE988,-FLOOR(((18-COUNT($AN988:$BE988))/2),1)+CW$7)))</f>
        <v>5400</v>
      </c>
      <c r="CX988" s="1372">
        <f t="shared" ref="CX988:CX1000" si="3432">IF($CH$4=$CD$4,IF(OR(-FLOOR(((18-COUNT($B988:$S988))/2),1)+CX$7&lt;1,-FLOOR(((18-COUNT($B988:$S988))/2),1)+CX$7&gt;COUNT($B988:$S988)),"",LARGE($B988:$S988,-FLOOR(((18-COUNT($B988:$S988))/2),1)+CX$7)),IF(OR(-FLOOR(((18-COUNT($AN988:$BE988))/2),1)+CX$7&lt;1,-FLOOR(((18-COUNT($AN988:$BE988))/2),1)+CX$7&gt;COUNT($AN988:$BE988)),"",LARGE($AN988:$BE988,-FLOOR(((18-COUNT($AN988:$BE988))/2),1)+CX$7)))</f>
        <v>5400</v>
      </c>
      <c r="CY988" s="1375">
        <f t="shared" ref="CY988:CY1000" si="3433">IF($CH$4=$CD$4,IF(OR(-FLOOR(((18-COUNT($B988:$S988))/2),1)+CY$7&lt;1,-FLOOR(((18-COUNT($B988:$S988))/2),1)+CY$7&gt;COUNT($B988:$S988)),"",LARGE($B988:$S988,-FLOOR(((18-COUNT($B988:$S988))/2),1)+CY$7)),IF(OR(-FLOOR(((18-COUNT($AN988:$BE988))/2),1)+CY$7&lt;1,-FLOOR(((18-COUNT($AN988:$BE988))/2),1)+CY$7&gt;COUNT($AN988:$BE988)),"",LARGE($AN988:$BE988,-FLOOR(((18-COUNT($AN988:$BE988))/2),1)+CY$7)))</f>
        <v>5400</v>
      </c>
      <c r="CZ988" s="532">
        <f t="shared" ref="CZ988:CZ1000" si="3434">IF($CH$4=$CD$4,IF(OR(-FLOOR(((18-COUNT($U988:$AL988))/2),1)+CZ$7&lt;1,-FLOOR(((18-COUNT($U988:$AL988))/2),1)+CZ$7&gt;COUNT($U988:$AL988)),"",LARGE($U988:$AL988,-FLOOR(((18-COUNT($U988:$AL988))/2),1)+CZ$7)),IF(OR(-FLOOR(((18-COUNT($BG988:$BX988))/2),1)+CZ$7&lt;1,-FLOOR(((18-COUNT($BG988:$BX988))/2),1)+CZ$7&gt;COUNT($BG988:$BX988)),"",LARGE($BG988:$BX988,-FLOOR(((18-COUNT($BG988:$BX988))/2),1)+CZ$7)))</f>
        <v>0</v>
      </c>
      <c r="DA988" s="533">
        <f t="shared" ref="DA988:DA1000" si="3435">IF($CH$4=$CD$4,IF(OR(-FLOOR(((18-COUNT($U988:$AL988))/2),1)+DA$7&lt;1,-FLOOR(((18-COUNT($U988:$AL988))/2),1)+DA$7&gt;COUNT($U988:$AL988)),"",LARGE($U988:$AL988,-FLOOR(((18-COUNT($U988:$AL988))/2),1)+DA$7)),IF(OR(-FLOOR(((18-COUNT($BG988:$BX988))/2),1)+DA$7&lt;1,-FLOOR(((18-COUNT($BG988:$BX988))/2),1)+DA$7&gt;COUNT($BG988:$BX988)),"",LARGE($BG988:$BX988,-FLOOR(((18-COUNT($BG988:$BX988))/2),1)+DA$7)))</f>
        <v>0</v>
      </c>
      <c r="DB988" s="534">
        <f t="shared" ref="DB988:DB1000" si="3436">IF($CH$4=$CD$4,IF(OR(-FLOOR(((18-COUNT($U988:$AL988))/2),1)+DB$7&lt;1,-FLOOR(((18-COUNT($U988:$AL988))/2),1)+DB$7&gt;COUNT($U988:$AL988)),"",LARGE($U988:$AL988,-FLOOR(((18-COUNT($U988:$AL988))/2),1)+DB$7)),IF(OR(-FLOOR(((18-COUNT($BG988:$BX988))/2),1)+DB$7&lt;1,-FLOOR(((18-COUNT($BG988:$BX988))/2),1)+DB$7&gt;COUNT($BG988:$BX988)),"",LARGE($BG988:$BX988,-FLOOR(((18-COUNT($BG988:$BX988))/2),1)+DB$7)))</f>
        <v>0</v>
      </c>
      <c r="DC988" s="534">
        <f t="shared" ref="DC988:DC1000" si="3437">IF($CH$4=$CD$4,IF(OR(-FLOOR(((18-COUNT($U988:$AL988))/2),1)+DC$7&lt;1,-FLOOR(((18-COUNT($U988:$AL988))/2),1)+DC$7&gt;COUNT($U988:$AL988)),"",LARGE($U988:$AL988,-FLOOR(((18-COUNT($U988:$AL988))/2),1)+DC$7)),IF(OR(-FLOOR(((18-COUNT($BG988:$BX988))/2),1)+DC$7&lt;1,-FLOOR(((18-COUNT($BG988:$BX988))/2),1)+DC$7&gt;COUNT($BG988:$BX988)),"",LARGE($BG988:$BX988,-FLOOR(((18-COUNT($BG988:$BX988))/2),1)+DC$7)))</f>
        <v>0</v>
      </c>
      <c r="DD988" s="534">
        <f t="shared" ref="DD988:DD1000" si="3438">IF($CH$4=$CD$4,IF(OR(-FLOOR(((18-COUNT($U988:$AL988))/2),1)+DD$7&lt;1,-FLOOR(((18-COUNT($U988:$AL988))/2),1)+DD$7&gt;COUNT($U988:$AL988)),"",LARGE($U988:$AL988,-FLOOR(((18-COUNT($U988:$AL988))/2),1)+DD$7)),IF(OR(-FLOOR(((18-COUNT($BG988:$BX988))/2),1)+DD$7&lt;1,-FLOOR(((18-COUNT($BG988:$BX988))/2),1)+DD$7&gt;COUNT($BG988:$BX988)),"",LARGE($BG988:$BX988,-FLOOR(((18-COUNT($BG988:$BX988))/2),1)+DD$7)))</f>
        <v>0</v>
      </c>
      <c r="DE988" s="534">
        <f t="shared" ref="DE988:DE1000" si="3439">IF($CH$4=$CD$4,IF(OR(-FLOOR(((18-COUNT($U988:$AL988))/2),1)+DE$7&lt;1,-FLOOR(((18-COUNT($U988:$AL988))/2),1)+DE$7&gt;COUNT($U988:$AL988)),"",LARGE($U988:$AL988,-FLOOR(((18-COUNT($U988:$AL988))/2),1)+DE$7)),IF(OR(-FLOOR(((18-COUNT($BG988:$BX988))/2),1)+DE$7&lt;1,-FLOOR(((18-COUNT($BG988:$BX988))/2),1)+DE$7&gt;COUNT($BG988:$BX988)),"",LARGE($BG988:$BX988,-FLOOR(((18-COUNT($BG988:$BX988))/2),1)+DE$7)))</f>
        <v>0</v>
      </c>
      <c r="DF988" s="534">
        <f t="shared" ref="DF988:DF1000" si="3440">IF($CH$4=$CD$4,IF(OR(-FLOOR(((18-COUNT($U988:$AL988))/2),1)+DF$7&lt;1,-FLOOR(((18-COUNT($U988:$AL988))/2),1)+DF$7&gt;COUNT($U988:$AL988)),"",LARGE($U988:$AL988,-FLOOR(((18-COUNT($U988:$AL988))/2),1)+DF$7)),IF(OR(-FLOOR(((18-COUNT($BG988:$BX988))/2),1)+DF$7&lt;1,-FLOOR(((18-COUNT($BG988:$BX988))/2),1)+DF$7&gt;COUNT($BG988:$BX988)),"",LARGE($BG988:$BX988,-FLOOR(((18-COUNT($BG988:$BX988))/2),1)+DF$7)))</f>
        <v>2800</v>
      </c>
      <c r="DG988" s="535">
        <f t="shared" ref="DG988:DG1000" si="3441">IF($CH$4=$CD$4,IF(OR(-FLOOR(((18-COUNT($U988:$AL988))/2),1)+DG$7&lt;1,-FLOOR(((18-COUNT($U988:$AL988))/2),1)+DG$7&gt;COUNT($U988:$AL988)),"",LARGE($U988:$AL988,-FLOOR(((18-COUNT($U988:$AL988))/2),1)+DG$7)),IF(OR(-FLOOR(((18-COUNT($BG988:$BX988))/2),1)+DG$7&lt;1,-FLOOR(((18-COUNT($BG988:$BX988))/2),1)+DG$7&gt;COUNT($BG988:$BX988)),"",LARGE($BG988:$BX988,-FLOOR(((18-COUNT($BG988:$BX988))/2),1)+DG$7)))</f>
        <v>3200</v>
      </c>
      <c r="DH988" s="535">
        <f t="shared" ref="DH988:DH1000" si="3442">IF($CH$4=$CD$4,IF(OR(-FLOOR(((18-COUNT($U988:$AL988))/2),1)+DH$7&lt;1,-FLOOR(((18-COUNT($U988:$AL988))/2),1)+DH$7&gt;COUNT($U988:$AL988)),"",LARGE($U988:$AL988,-FLOOR(((18-COUNT($U988:$AL988))/2),1)+DH$7)),IF(OR(-FLOOR(((18-COUNT($BG988:$BX988))/2),1)+DH$7&lt;1,-FLOOR(((18-COUNT($BG988:$BX988))/2),1)+DH$7&gt;COUNT($BG988:$BX988)),"",LARGE($BG988:$BX988,-FLOOR(((18-COUNT($BG988:$BX988))/2),1)+DH$7)))</f>
        <v>3360</v>
      </c>
      <c r="DI988" s="535">
        <f t="shared" ref="DI988:DI1000" si="3443">IF($CH$4=$CD$4,IF(OR(-FLOOR(((18-COUNT($U988:$AL988))/2),1)+DI$7&lt;1,-FLOOR(((18-COUNT($U988:$AL988))/2),1)+DI$7&gt;COUNT($U988:$AL988)),"",LARGE($U988:$AL988,-FLOOR(((18-COUNT($U988:$AL988))/2),1)+DI$7)),IF(OR(-FLOOR(((18-COUNT($BG988:$BX988))/2),1)+DI$7&lt;1,-FLOOR(((18-COUNT($BG988:$BX988))/2),1)+DI$7&gt;COUNT($BG988:$BX988)),"",LARGE($BG988:$BX988,-FLOOR(((18-COUNT($BG988:$BX988))/2),1)+DI$7)))</f>
        <v>4800</v>
      </c>
      <c r="DJ988" s="535">
        <f t="shared" ref="DJ988:DJ1000" si="3444">IF($CH$4=$CD$4,IF(OR(-FLOOR(((18-COUNT($U988:$AL988))/2),1)+DJ$7&lt;1,-FLOOR(((18-COUNT($U988:$AL988))/2),1)+DJ$7&gt;COUNT($U988:$AL988)),"",LARGE($U988:$AL988,-FLOOR(((18-COUNT($U988:$AL988))/2),1)+DJ$7)),IF(OR(-FLOOR(((18-COUNT($BG988:$BX988))/2),1)+DJ$7&lt;1,-FLOOR(((18-COUNT($BG988:$BX988))/2),1)+DJ$7&gt;COUNT($BG988:$BX988)),"",LARGE($BG988:$BX988,-FLOOR(((18-COUNT($BG988:$BX988))/2),1)+DJ$7)))</f>
        <v>4980</v>
      </c>
      <c r="DK988" s="534">
        <f t="shared" ref="DK988:DK1000" si="3445">IF($CH$4=$CD$4,IF(OR(-FLOOR(((18-COUNT($U988:$AL988))/2),1)+DK$7&lt;1,-FLOOR(((18-COUNT($U988:$AL988))/2),1)+DK$7&gt;COUNT($U988:$AL988)),"",LARGE($U988:$AL988,-FLOOR(((18-COUNT($U988:$AL988))/2),1)+DK$7)),IF(OR(-FLOOR(((18-COUNT($BG988:$BX988))/2),1)+DK$7&lt;1,-FLOOR(((18-COUNT($BG988:$BX988))/2),1)+DK$7&gt;COUNT($BG988:$BX988)),"",LARGE($BG988:$BX988,-FLOOR(((18-COUNT($BG988:$BX988))/2),1)+DK$7)))</f>
        <v>4980</v>
      </c>
      <c r="DL988" s="534">
        <f t="shared" ref="DL988:DL1000" si="3446">IF($CH$4=$CD$4,IF(OR(-FLOOR(((18-COUNT($U988:$AL988))/2),1)+DL$7&lt;1,-FLOOR(((18-COUNT($U988:$AL988))/2),1)+DL$7&gt;COUNT($U988:$AL988)),"",LARGE($U988:$AL988,-FLOOR(((18-COUNT($U988:$AL988))/2),1)+DL$7)),IF(OR(-FLOOR(((18-COUNT($BG988:$BX988))/2),1)+DL$7&lt;1,-FLOOR(((18-COUNT($BG988:$BX988))/2),1)+DL$7&gt;COUNT($BG988:$BX988)),"",LARGE($BG988:$BX988,-FLOOR(((18-COUNT($BG988:$BX988))/2),1)+DL$7)))</f>
        <v>5160</v>
      </c>
      <c r="DM988" s="534">
        <f t="shared" ref="DM988:DM1000" si="3447">IF($CH$4=$CD$4,IF(OR(-FLOOR(((18-COUNT($U988:$AL988))/2),1)+DM$7&lt;1,-FLOOR(((18-COUNT($U988:$AL988))/2),1)+DM$7&gt;COUNT($U988:$AL988)),"",LARGE($U988:$AL988,-FLOOR(((18-COUNT($U988:$AL988))/2),1)+DM$7)),IF(OR(-FLOOR(((18-COUNT($BG988:$BX988))/2),1)+DM$7&lt;1,-FLOOR(((18-COUNT($BG988:$BX988))/2),1)+DM$7&gt;COUNT($BG988:$BX988)),"",LARGE($BG988:$BX988,-FLOOR(((18-COUNT($BG988:$BX988))/2),1)+DM$7)))</f>
        <v>5400</v>
      </c>
      <c r="DN988" s="534">
        <f t="shared" ref="DN988:DN1000" si="3448">IF($CH$4=$CD$4,IF(OR(-FLOOR(((18-COUNT($U988:$AL988))/2),1)+DN$7&lt;1,-FLOOR(((18-COUNT($U988:$AL988))/2),1)+DN$7&gt;COUNT($U988:$AL988)),"",LARGE($U988:$AL988,-FLOOR(((18-COUNT($U988:$AL988))/2),1)+DN$7)),IF(OR(-FLOOR(((18-COUNT($BG988:$BX988))/2),1)+DN$7&lt;1,-FLOOR(((18-COUNT($BG988:$BX988))/2),1)+DN$7&gt;COUNT($BG988:$BX988)),"",LARGE($BG988:$BX988,-FLOOR(((18-COUNT($BG988:$BX988))/2),1)+DN$7)))</f>
        <v>5400</v>
      </c>
      <c r="DO988" s="534">
        <f t="shared" ref="DO988:DO1000" si="3449">IF($CH$4=$CD$4,IF(OR(-FLOOR(((18-COUNT($U988:$AL988))/2),1)+DO$7&lt;1,-FLOOR(((18-COUNT($U988:$AL988))/2),1)+DO$7&gt;COUNT($U988:$AL988)),"",LARGE($U988:$AL988,-FLOOR(((18-COUNT($U988:$AL988))/2),1)+DO$7)),IF(OR(-FLOOR(((18-COUNT($BG988:$BX988))/2),1)+DO$7&lt;1,-FLOOR(((18-COUNT($BG988:$BX988))/2),1)+DO$7&gt;COUNT($BG988:$BX988)),"",LARGE($BG988:$BX988,-FLOOR(((18-COUNT($BG988:$BX988))/2),1)+DO$7)))</f>
        <v>5400</v>
      </c>
      <c r="DP988" s="533">
        <f t="shared" ref="DP988:DP1000" si="3450">IF($CH$4=$CD$4,IF(OR(-FLOOR(((18-COUNT($U988:$AL988))/2),1)+DP$7&lt;1,-FLOOR(((18-COUNT($U988:$AL988))/2),1)+DP$7&gt;COUNT($U988:$AL988)),"",LARGE($U988:$AL988,-FLOOR(((18-COUNT($U988:$AL988))/2),1)+DP$7)),IF(OR(-FLOOR(((18-COUNT($BG988:$BX988))/2),1)+DP$7&lt;1,-FLOOR(((18-COUNT($BG988:$BX988))/2),1)+DP$7&gt;COUNT($BG988:$BX988)),"",LARGE($BG988:$BX988,-FLOOR(((18-COUNT($BG988:$BX988))/2),1)+DP$7)))</f>
        <v>5400</v>
      </c>
      <c r="DQ988" s="532">
        <f t="shared" ref="DQ988:DQ1000" si="3451">IF($CH$4=$CD$4,IF(OR(-FLOOR(((18-COUNT($U988:$AL988))/2),1)+DQ$7&lt;1,-FLOOR(((18-COUNT($U988:$AL988))/2),1)+DQ$7&gt;COUNT($U988:$AL988)),"",LARGE($U988:$AL988,-FLOOR(((18-COUNT($U988:$AL988))/2),1)+DQ$7)),IF(OR(-FLOOR(((18-COUNT($BG988:$BX988))/2),1)+DQ$7&lt;1,-FLOOR(((18-COUNT($BG988:$BX988))/2),1)+DQ$7&gt;COUNT($BG988:$BX988)),"",LARGE($BG988:$BX988,-FLOOR(((18-COUNT($BG988:$BX988))/2),1)+DQ$7)))</f>
        <v>5400</v>
      </c>
      <c r="DR988" s="753">
        <f t="shared" ref="DR988:DR1000" si="3452">COUNT(B988:S988)</f>
        <v>18</v>
      </c>
      <c r="DS988" s="111">
        <f t="shared" ref="DS988:DS1000" si="3453">COUNT(U988:AL988)</f>
        <v>18</v>
      </c>
      <c r="DT988" s="111">
        <f t="shared" ref="DT988:DT1000" si="3454">COUNT(AN988:BE988)</f>
        <v>18</v>
      </c>
      <c r="DU988" s="111">
        <f t="shared" ref="DU988:DU1000" si="3455">COUNT(BG988:BX988)</f>
        <v>18</v>
      </c>
      <c r="DV988" s="602"/>
      <c r="DW988" s="719"/>
      <c r="DX988" s="719"/>
      <c r="DY988" s="719"/>
      <c r="DZ988" s="719"/>
      <c r="EA988" s="719"/>
      <c r="EB988" s="719"/>
      <c r="EC988" s="719"/>
      <c r="ED988" s="917"/>
      <c r="EE988" s="603"/>
    </row>
    <row r="989" spans="1:135" s="604" customFormat="1" ht="15.75" customHeight="1">
      <c r="A989" s="718" t="s">
        <v>845</v>
      </c>
      <c r="B989" s="896">
        <f>SUM(B475,B484,B493,B502,B508,B514,B520,B526,B532,B538,B544,B550,B556,B562,B568,B574,B580,B586,B592,B605,B611,B623)</f>
        <v>1410</v>
      </c>
      <c r="C989" s="896">
        <f t="shared" ref="C989:S989" si="3456">SUM(C475,C484,C493,C502,C508,C514,C520,C526,C532,C538,C544,C550,C556,C562,C568,C574,C580,C586,C592,C605,C611,C623)</f>
        <v>2755</v>
      </c>
      <c r="D989" s="896">
        <f t="shared" si="3456"/>
        <v>0</v>
      </c>
      <c r="E989" s="896">
        <f t="shared" si="3456"/>
        <v>1344</v>
      </c>
      <c r="F989" s="896">
        <f t="shared" si="3456"/>
        <v>0</v>
      </c>
      <c r="G989" s="896">
        <f t="shared" si="3456"/>
        <v>600</v>
      </c>
      <c r="H989" s="896">
        <f t="shared" si="3456"/>
        <v>1522</v>
      </c>
      <c r="I989" s="896">
        <f t="shared" si="3456"/>
        <v>5629.4400000000005</v>
      </c>
      <c r="J989" s="896">
        <f t="shared" si="3456"/>
        <v>3240</v>
      </c>
      <c r="K989" s="896">
        <f t="shared" si="3456"/>
        <v>1560</v>
      </c>
      <c r="L989" s="896">
        <f t="shared" si="3456"/>
        <v>2479</v>
      </c>
      <c r="M989" s="896">
        <f t="shared" si="3456"/>
        <v>0</v>
      </c>
      <c r="N989" s="896">
        <f t="shared" si="3456"/>
        <v>3060</v>
      </c>
      <c r="O989" s="896">
        <f t="shared" si="3456"/>
        <v>4476</v>
      </c>
      <c r="P989" s="896">
        <f t="shared" si="3456"/>
        <v>2784.6</v>
      </c>
      <c r="Q989" s="896">
        <f t="shared" si="3456"/>
        <v>684</v>
      </c>
      <c r="R989" s="896">
        <f t="shared" si="3456"/>
        <v>2616</v>
      </c>
      <c r="S989" s="896">
        <f t="shared" si="3456"/>
        <v>5916</v>
      </c>
      <c r="T989" s="895"/>
      <c r="U989" s="896">
        <f>SUM(U475,U484,U493,U502,U508,U514,U520,U526,U532,U538,U544,U550,U556,U562,U568,U574,U580,U586,U592,U605,U611,U623)</f>
        <v>1000</v>
      </c>
      <c r="V989" s="896">
        <f t="shared" ref="V989:AL989" si="3457">SUM(V475,V484,V493,V502,V508,V514,V520,V526,V532,V538,V544,V550,V556,V562,V568,V574,V580,V586,V592,V605,V611,V623)</f>
        <v>2928</v>
      </c>
      <c r="W989" s="896">
        <f t="shared" si="3457"/>
        <v>2277</v>
      </c>
      <c r="X989" s="896">
        <f t="shared" si="3457"/>
        <v>360</v>
      </c>
      <c r="Y989" s="896">
        <f t="shared" si="3457"/>
        <v>1440</v>
      </c>
      <c r="Z989" s="896">
        <f t="shared" si="3457"/>
        <v>1800</v>
      </c>
      <c r="AA989" s="896">
        <f t="shared" si="3457"/>
        <v>744</v>
      </c>
      <c r="AB989" s="896">
        <f t="shared" si="3457"/>
        <v>696</v>
      </c>
      <c r="AC989" s="896">
        <f t="shared" si="3457"/>
        <v>500</v>
      </c>
      <c r="AD989" s="896">
        <f t="shared" si="3457"/>
        <v>2110</v>
      </c>
      <c r="AE989" s="896">
        <f t="shared" si="3457"/>
        <v>2940</v>
      </c>
      <c r="AF989" s="896">
        <f t="shared" si="3457"/>
        <v>720</v>
      </c>
      <c r="AG989" s="896">
        <f t="shared" si="3457"/>
        <v>3225</v>
      </c>
      <c r="AH989" s="896">
        <f t="shared" si="3457"/>
        <v>876</v>
      </c>
      <c r="AI989" s="896">
        <f t="shared" si="3457"/>
        <v>3696</v>
      </c>
      <c r="AJ989" s="896">
        <f t="shared" si="3457"/>
        <v>756</v>
      </c>
      <c r="AK989" s="896">
        <f t="shared" si="3457"/>
        <v>3528</v>
      </c>
      <c r="AL989" s="896">
        <f t="shared" si="3457"/>
        <v>2934</v>
      </c>
      <c r="AM989" s="895"/>
      <c r="AN989" s="896">
        <f>SUM(AN475,AN484,AN493,AN502,AN508,AN514,AN520,AN526,AN532,AN538,AN544,AN550,AN556,AN562,AN568,AN574,AN580,AN586,AN592,AN605,AN611,AN623)</f>
        <v>6130</v>
      </c>
      <c r="AO989" s="896">
        <f t="shared" ref="AO989:BE989" si="3458">SUM(AO475,AO484,AO493,AO502,AO508,AO514,AO520,AO526,AO532,AO538,AO544,AO550,AO556,AO562,AO568,AO574,AO580,AO586,AO592,AO605,AO611,AO623)</f>
        <v>15352.8</v>
      </c>
      <c r="AP989" s="896">
        <f t="shared" si="3458"/>
        <v>6130</v>
      </c>
      <c r="AQ989" s="896">
        <f t="shared" si="3458"/>
        <v>3609.96</v>
      </c>
      <c r="AR989" s="896">
        <f t="shared" si="3458"/>
        <v>4099.8</v>
      </c>
      <c r="AS989" s="896">
        <f t="shared" si="3458"/>
        <v>11944.8</v>
      </c>
      <c r="AT989" s="896">
        <f t="shared" si="3458"/>
        <v>4104</v>
      </c>
      <c r="AU989" s="896">
        <f t="shared" si="3458"/>
        <v>10440</v>
      </c>
      <c r="AV989" s="896">
        <f t="shared" si="3458"/>
        <v>3665</v>
      </c>
      <c r="AW989" s="896">
        <f t="shared" si="3458"/>
        <v>2431.8000000000002</v>
      </c>
      <c r="AX989" s="896">
        <f t="shared" si="3458"/>
        <v>9468</v>
      </c>
      <c r="AY989" s="896">
        <f t="shared" si="3458"/>
        <v>6312</v>
      </c>
      <c r="AZ989" s="896">
        <f t="shared" si="3458"/>
        <v>3660</v>
      </c>
      <c r="BA989" s="896">
        <f t="shared" si="3458"/>
        <v>3588</v>
      </c>
      <c r="BB989" s="896">
        <f t="shared" si="3458"/>
        <v>0</v>
      </c>
      <c r="BC989" s="896">
        <f t="shared" si="3458"/>
        <v>1392</v>
      </c>
      <c r="BD989" s="896">
        <f t="shared" si="3458"/>
        <v>2664</v>
      </c>
      <c r="BE989" s="896">
        <f t="shared" si="3458"/>
        <v>4020</v>
      </c>
      <c r="BF989" s="895"/>
      <c r="BG989" s="896">
        <f>SUM(BG475,BG484,BG493,BG502,BG508,BG514,BG520,BG526,BG532,BG538,BG544,BG550,BG556,BG562,BG568,BG574,BG580,BG586,BG592,BG605,BG611,BG623)</f>
        <v>5968</v>
      </c>
      <c r="BH989" s="896">
        <f t="shared" ref="BH989:BX989" si="3459">SUM(BH475,BH484,BH493,BH502,BH508,BH514,BH520,BH526,BH532,BH538,BH544,BH550,BH556,BH562,BH568,BH574,BH580,BH586,BH592,BH605,BH611,BH623)</f>
        <v>3408</v>
      </c>
      <c r="BI989" s="896">
        <f t="shared" si="3459"/>
        <v>5848</v>
      </c>
      <c r="BJ989" s="896">
        <f t="shared" si="3459"/>
        <v>4116</v>
      </c>
      <c r="BK989" s="896">
        <f t="shared" si="3459"/>
        <v>2790</v>
      </c>
      <c r="BL989" s="896">
        <f t="shared" si="3459"/>
        <v>17364</v>
      </c>
      <c r="BM989" s="896">
        <f t="shared" si="3459"/>
        <v>16992</v>
      </c>
      <c r="BN989" s="896">
        <f t="shared" si="3459"/>
        <v>87660</v>
      </c>
      <c r="BO989" s="896">
        <f t="shared" si="3459"/>
        <v>53550</v>
      </c>
      <c r="BP989" s="896">
        <f t="shared" si="3459"/>
        <v>2184</v>
      </c>
      <c r="BQ989" s="896">
        <f t="shared" si="3459"/>
        <v>6276</v>
      </c>
      <c r="BR989" s="896">
        <f t="shared" si="3459"/>
        <v>2865</v>
      </c>
      <c r="BS989" s="896">
        <f t="shared" si="3459"/>
        <v>0</v>
      </c>
      <c r="BT989" s="896">
        <f t="shared" si="3459"/>
        <v>2148</v>
      </c>
      <c r="BU989" s="896">
        <f t="shared" si="3459"/>
        <v>0</v>
      </c>
      <c r="BV989" s="896">
        <f t="shared" si="3459"/>
        <v>0</v>
      </c>
      <c r="BW989" s="896">
        <f t="shared" si="3459"/>
        <v>9766</v>
      </c>
      <c r="BX989" s="896">
        <f t="shared" si="3459"/>
        <v>0</v>
      </c>
      <c r="BY989" s="895"/>
      <c r="BZ989" s="896">
        <f>SUM(BZ475,BZ484,BZ493,BZ502,BZ508,BZ514,BZ520,BZ526,BZ532,BZ538,BZ544,BZ550,BZ556,BZ562,BZ568,BZ574,BZ580,BZ586,BZ592,BZ605,BZ611,BZ623)</f>
        <v>10957</v>
      </c>
      <c r="CA989" s="896">
        <f>SUM(CA475,CA484,CA493,CA502,CA508,CA514,CA520,CA526,CA532,CA538,CA544,CA550,CA556,CA562,CA568,CA574,CA580,CA586,CA592,CA605,CA611,CA623)</f>
        <v>10153</v>
      </c>
      <c r="CB989" s="896">
        <f>SUM(CB475,CB484,CB493,CB502,CB508,CB514,CB520,CB526,CB532,CB538,CB544,CB550,CB556,CB562,CB568,CB574,CB580,CB586,CB592,CB605,CB611,CB623)</f>
        <v>11568</v>
      </c>
      <c r="CC989" s="896">
        <f>SUM(CC475,CC484,CC493,CC502,CC508,CC514,CC520,CC526,CC532,CC538,CC544,CC550,CC556,CC562,CC568,CC574,CC580,CC586,CC592,CC605,CC611,CC623)</f>
        <v>16908</v>
      </c>
      <c r="CD989" s="698">
        <f t="shared" si="3412"/>
        <v>2135.0025000000001</v>
      </c>
      <c r="CE989" s="698">
        <f t="shared" si="3413"/>
        <v>1779.625</v>
      </c>
      <c r="CF989" s="698">
        <f t="shared" si="3414"/>
        <v>5228.71</v>
      </c>
      <c r="CG989" s="698">
        <f t="shared" si="3415"/>
        <v>8329.6875</v>
      </c>
      <c r="CH989" s="1371">
        <f t="shared" si="3416"/>
        <v>0</v>
      </c>
      <c r="CI989" s="1372">
        <f t="shared" si="3417"/>
        <v>0</v>
      </c>
      <c r="CJ989" s="1373">
        <f t="shared" si="3418"/>
        <v>0</v>
      </c>
      <c r="CK989" s="1373">
        <f t="shared" si="3419"/>
        <v>600</v>
      </c>
      <c r="CL989" s="1373">
        <f t="shared" si="3420"/>
        <v>684</v>
      </c>
      <c r="CM989" s="1373">
        <f t="shared" si="3421"/>
        <v>1344</v>
      </c>
      <c r="CN989" s="1373">
        <f t="shared" si="3422"/>
        <v>1410</v>
      </c>
      <c r="CO989" s="1374">
        <f t="shared" si="3423"/>
        <v>1522</v>
      </c>
      <c r="CP989" s="1374">
        <f t="shared" si="3424"/>
        <v>1560</v>
      </c>
      <c r="CQ989" s="1374">
        <f t="shared" si="3425"/>
        <v>2479</v>
      </c>
      <c r="CR989" s="1374">
        <f t="shared" si="3426"/>
        <v>2616</v>
      </c>
      <c r="CS989" s="1373">
        <f t="shared" si="3427"/>
        <v>2755</v>
      </c>
      <c r="CT989" s="1373">
        <f t="shared" si="3428"/>
        <v>2784.6</v>
      </c>
      <c r="CU989" s="1373">
        <f t="shared" si="3429"/>
        <v>3060</v>
      </c>
      <c r="CV989" s="1373">
        <f t="shared" si="3430"/>
        <v>3240</v>
      </c>
      <c r="CW989" s="1373">
        <f t="shared" si="3431"/>
        <v>4476</v>
      </c>
      <c r="CX989" s="1372">
        <f t="shared" si="3432"/>
        <v>5629.4400000000005</v>
      </c>
      <c r="CY989" s="1375">
        <f t="shared" si="3433"/>
        <v>5916</v>
      </c>
      <c r="CZ989" s="532">
        <f t="shared" si="3434"/>
        <v>360</v>
      </c>
      <c r="DA989" s="533">
        <f t="shared" si="3435"/>
        <v>500</v>
      </c>
      <c r="DB989" s="534">
        <f t="shared" si="3436"/>
        <v>696</v>
      </c>
      <c r="DC989" s="534">
        <f t="shared" si="3437"/>
        <v>720</v>
      </c>
      <c r="DD989" s="534">
        <f t="shared" si="3438"/>
        <v>744</v>
      </c>
      <c r="DE989" s="534">
        <f t="shared" si="3439"/>
        <v>756</v>
      </c>
      <c r="DF989" s="534">
        <f t="shared" si="3440"/>
        <v>876</v>
      </c>
      <c r="DG989" s="535">
        <f t="shared" si="3441"/>
        <v>1000</v>
      </c>
      <c r="DH989" s="535">
        <f t="shared" si="3442"/>
        <v>1440</v>
      </c>
      <c r="DI989" s="535">
        <f t="shared" si="3443"/>
        <v>1800</v>
      </c>
      <c r="DJ989" s="535">
        <f t="shared" si="3444"/>
        <v>2110</v>
      </c>
      <c r="DK989" s="534">
        <f t="shared" si="3445"/>
        <v>2277</v>
      </c>
      <c r="DL989" s="534">
        <f t="shared" si="3446"/>
        <v>2928</v>
      </c>
      <c r="DM989" s="534">
        <f t="shared" si="3447"/>
        <v>2934</v>
      </c>
      <c r="DN989" s="534">
        <f t="shared" si="3448"/>
        <v>2940</v>
      </c>
      <c r="DO989" s="534">
        <f t="shared" si="3449"/>
        <v>3225</v>
      </c>
      <c r="DP989" s="533">
        <f t="shared" si="3450"/>
        <v>3528</v>
      </c>
      <c r="DQ989" s="532">
        <f t="shared" si="3451"/>
        <v>3696</v>
      </c>
      <c r="DR989" s="753">
        <f t="shared" si="3452"/>
        <v>18</v>
      </c>
      <c r="DS989" s="111">
        <f t="shared" si="3453"/>
        <v>18</v>
      </c>
      <c r="DT989" s="111">
        <f t="shared" si="3454"/>
        <v>18</v>
      </c>
      <c r="DU989" s="111">
        <f t="shared" si="3455"/>
        <v>18</v>
      </c>
      <c r="DV989" s="602"/>
      <c r="DW989" s="719"/>
      <c r="DX989" s="719"/>
      <c r="DY989" s="719"/>
      <c r="DZ989" s="719"/>
      <c r="EA989" s="719"/>
      <c r="EB989" s="719"/>
      <c r="EC989" s="719"/>
      <c r="ED989" s="917"/>
      <c r="EE989" s="603"/>
    </row>
    <row r="990" spans="1:135" s="604" customFormat="1" ht="15.75" customHeight="1">
      <c r="A990" s="718" t="s">
        <v>846</v>
      </c>
      <c r="B990" s="896">
        <f>SUM(B599,B617,B629,B635)</f>
        <v>0</v>
      </c>
      <c r="C990" s="896">
        <f t="shared" ref="C990:S990" si="3460">SUM(C599,C617,C629,C635)</f>
        <v>1500</v>
      </c>
      <c r="D990" s="896">
        <f t="shared" si="3460"/>
        <v>0</v>
      </c>
      <c r="E990" s="896">
        <f t="shared" si="3460"/>
        <v>0</v>
      </c>
      <c r="F990" s="896">
        <f t="shared" si="3460"/>
        <v>0</v>
      </c>
      <c r="G990" s="896">
        <f t="shared" si="3460"/>
        <v>0</v>
      </c>
      <c r="H990" s="896">
        <f t="shared" si="3460"/>
        <v>0</v>
      </c>
      <c r="I990" s="896">
        <f t="shared" si="3460"/>
        <v>360</v>
      </c>
      <c r="J990" s="896">
        <f t="shared" si="3460"/>
        <v>0</v>
      </c>
      <c r="K990" s="896">
        <f t="shared" si="3460"/>
        <v>0</v>
      </c>
      <c r="L990" s="896">
        <f t="shared" si="3460"/>
        <v>644</v>
      </c>
      <c r="M990" s="896">
        <f t="shared" si="3460"/>
        <v>0</v>
      </c>
      <c r="N990" s="896">
        <f t="shared" si="3460"/>
        <v>0</v>
      </c>
      <c r="O990" s="896">
        <f t="shared" si="3460"/>
        <v>0</v>
      </c>
      <c r="P990" s="896">
        <f t="shared" si="3460"/>
        <v>0</v>
      </c>
      <c r="Q990" s="896">
        <f t="shared" si="3460"/>
        <v>0</v>
      </c>
      <c r="R990" s="896">
        <f t="shared" si="3460"/>
        <v>0</v>
      </c>
      <c r="S990" s="896">
        <f t="shared" si="3460"/>
        <v>0</v>
      </c>
      <c r="T990" s="895"/>
      <c r="U990" s="896">
        <f>SUM(U599,U617,U629,U635)</f>
        <v>0</v>
      </c>
      <c r="V990" s="896">
        <f t="shared" ref="V990:AL990" si="3461">SUM(V599,V617,V629,V635)</f>
        <v>0</v>
      </c>
      <c r="W990" s="896">
        <f t="shared" si="3461"/>
        <v>0</v>
      </c>
      <c r="X990" s="896">
        <f t="shared" si="3461"/>
        <v>0</v>
      </c>
      <c r="Y990" s="896">
        <f t="shared" si="3461"/>
        <v>0</v>
      </c>
      <c r="Z990" s="896">
        <f t="shared" si="3461"/>
        <v>0</v>
      </c>
      <c r="AA990" s="896">
        <f t="shared" si="3461"/>
        <v>0</v>
      </c>
      <c r="AB990" s="896">
        <f t="shared" si="3461"/>
        <v>0</v>
      </c>
      <c r="AC990" s="896">
        <f t="shared" si="3461"/>
        <v>0</v>
      </c>
      <c r="AD990" s="896">
        <f t="shared" si="3461"/>
        <v>0</v>
      </c>
      <c r="AE990" s="896">
        <f t="shared" si="3461"/>
        <v>0</v>
      </c>
      <c r="AF990" s="896">
        <f t="shared" si="3461"/>
        <v>0</v>
      </c>
      <c r="AG990" s="896">
        <f t="shared" si="3461"/>
        <v>0</v>
      </c>
      <c r="AH990" s="896">
        <f t="shared" si="3461"/>
        <v>0</v>
      </c>
      <c r="AI990" s="896">
        <f t="shared" si="3461"/>
        <v>0</v>
      </c>
      <c r="AJ990" s="896">
        <f t="shared" si="3461"/>
        <v>0</v>
      </c>
      <c r="AK990" s="896">
        <f t="shared" si="3461"/>
        <v>0</v>
      </c>
      <c r="AL990" s="896">
        <f t="shared" si="3461"/>
        <v>0</v>
      </c>
      <c r="AM990" s="895"/>
      <c r="AN990" s="896">
        <f>SUM(AN599,AN617,AN629,AN635)</f>
        <v>0</v>
      </c>
      <c r="AO990" s="896">
        <f t="shared" ref="AO990:BE990" si="3462">SUM(AO599,AO617,AO629,AO635)</f>
        <v>0</v>
      </c>
      <c r="AP990" s="896">
        <f t="shared" si="3462"/>
        <v>0</v>
      </c>
      <c r="AQ990" s="896">
        <f t="shared" si="3462"/>
        <v>0</v>
      </c>
      <c r="AR990" s="896">
        <f t="shared" si="3462"/>
        <v>0</v>
      </c>
      <c r="AS990" s="896">
        <f t="shared" si="3462"/>
        <v>0</v>
      </c>
      <c r="AT990" s="896">
        <f t="shared" si="3462"/>
        <v>0</v>
      </c>
      <c r="AU990" s="896">
        <f t="shared" si="3462"/>
        <v>486</v>
      </c>
      <c r="AV990" s="896">
        <f t="shared" si="3462"/>
        <v>0</v>
      </c>
      <c r="AW990" s="896">
        <f t="shared" si="3462"/>
        <v>0</v>
      </c>
      <c r="AX990" s="896">
        <f t="shared" si="3462"/>
        <v>0</v>
      </c>
      <c r="AY990" s="896">
        <f t="shared" si="3462"/>
        <v>0</v>
      </c>
      <c r="AZ990" s="896">
        <f t="shared" si="3462"/>
        <v>0</v>
      </c>
      <c r="BA990" s="896">
        <f t="shared" si="3462"/>
        <v>0</v>
      </c>
      <c r="BB990" s="896">
        <f t="shared" si="3462"/>
        <v>0</v>
      </c>
      <c r="BC990" s="896">
        <f t="shared" si="3462"/>
        <v>0</v>
      </c>
      <c r="BD990" s="896">
        <f t="shared" si="3462"/>
        <v>0</v>
      </c>
      <c r="BE990" s="896">
        <f t="shared" si="3462"/>
        <v>0</v>
      </c>
      <c r="BF990" s="895"/>
      <c r="BG990" s="896">
        <f>SUM(BG599,BG617,BG629,BG635)</f>
        <v>0</v>
      </c>
      <c r="BH990" s="896">
        <f t="shared" ref="BH990:BX990" si="3463">SUM(BH599,BH617,BH629,BH635)</f>
        <v>0</v>
      </c>
      <c r="BI990" s="896">
        <f t="shared" si="3463"/>
        <v>0</v>
      </c>
      <c r="BJ990" s="896">
        <f t="shared" si="3463"/>
        <v>0</v>
      </c>
      <c r="BK990" s="896">
        <f t="shared" si="3463"/>
        <v>0</v>
      </c>
      <c r="BL990" s="896">
        <f t="shared" si="3463"/>
        <v>0</v>
      </c>
      <c r="BM990" s="896">
        <f t="shared" si="3463"/>
        <v>0</v>
      </c>
      <c r="BN990" s="896">
        <f t="shared" si="3463"/>
        <v>0</v>
      </c>
      <c r="BO990" s="896">
        <f t="shared" si="3463"/>
        <v>0</v>
      </c>
      <c r="BP990" s="896">
        <f t="shared" si="3463"/>
        <v>0</v>
      </c>
      <c r="BQ990" s="896">
        <f t="shared" si="3463"/>
        <v>0</v>
      </c>
      <c r="BR990" s="896">
        <f t="shared" si="3463"/>
        <v>0</v>
      </c>
      <c r="BS990" s="896">
        <f t="shared" si="3463"/>
        <v>0</v>
      </c>
      <c r="BT990" s="896">
        <f t="shared" si="3463"/>
        <v>0</v>
      </c>
      <c r="BU990" s="896">
        <f t="shared" si="3463"/>
        <v>0</v>
      </c>
      <c r="BV990" s="896">
        <f t="shared" si="3463"/>
        <v>0</v>
      </c>
      <c r="BW990" s="896">
        <f t="shared" si="3463"/>
        <v>0</v>
      </c>
      <c r="BX990" s="896">
        <f t="shared" si="3463"/>
        <v>0</v>
      </c>
      <c r="BY990" s="895"/>
      <c r="BZ990" s="896">
        <f>SUM(BZ599,BZ617,BZ629,BZ635)</f>
        <v>384</v>
      </c>
      <c r="CA990" s="896">
        <f>SUM(CA599,CA617,CA629,CA635)</f>
        <v>0</v>
      </c>
      <c r="CB990" s="896">
        <f>SUM(CB599,CB617,CB629,CB635)</f>
        <v>0</v>
      </c>
      <c r="CC990" s="896">
        <f>SUM(CC599,CC617,CC629,CC635)</f>
        <v>0</v>
      </c>
      <c r="CD990" s="698"/>
      <c r="CE990" s="698"/>
      <c r="CF990" s="698"/>
      <c r="CG990" s="698"/>
      <c r="CH990" s="1371"/>
      <c r="CI990" s="1372"/>
      <c r="CJ990" s="1373"/>
      <c r="CK990" s="1373"/>
      <c r="CL990" s="1373"/>
      <c r="CM990" s="1373"/>
      <c r="CN990" s="1373"/>
      <c r="CO990" s="1374"/>
      <c r="CP990" s="1374"/>
      <c r="CQ990" s="1374"/>
      <c r="CR990" s="1374"/>
      <c r="CS990" s="1373"/>
      <c r="CT990" s="1373"/>
      <c r="CU990" s="1373"/>
      <c r="CV990" s="1373"/>
      <c r="CW990" s="1373"/>
      <c r="CX990" s="1372"/>
      <c r="CY990" s="1375"/>
      <c r="CZ990" s="532"/>
      <c r="DA990" s="533"/>
      <c r="DB990" s="534"/>
      <c r="DC990" s="534"/>
      <c r="DD990" s="534"/>
      <c r="DE990" s="534"/>
      <c r="DF990" s="534"/>
      <c r="DG990" s="535"/>
      <c r="DH990" s="535"/>
      <c r="DI990" s="535"/>
      <c r="DJ990" s="535"/>
      <c r="DK990" s="534"/>
      <c r="DL990" s="534"/>
      <c r="DM990" s="534"/>
      <c r="DN990" s="534"/>
      <c r="DO990" s="534"/>
      <c r="DP990" s="533"/>
      <c r="DQ990" s="532"/>
      <c r="DR990" s="753"/>
      <c r="DS990" s="111"/>
      <c r="DT990" s="111"/>
      <c r="DU990" s="111"/>
      <c r="DV990" s="602"/>
      <c r="DW990" s="719"/>
      <c r="DX990" s="719"/>
      <c r="DY990" s="719"/>
      <c r="DZ990" s="719"/>
      <c r="EA990" s="719"/>
      <c r="EB990" s="719"/>
      <c r="EC990" s="719"/>
      <c r="ED990" s="917"/>
      <c r="EE990" s="603"/>
    </row>
    <row r="991" spans="1:135" s="604" customFormat="1" ht="15.75" customHeight="1">
      <c r="A991" s="718" t="s">
        <v>847</v>
      </c>
      <c r="B991" s="896">
        <f>SUM(B642)</f>
        <v>15750</v>
      </c>
      <c r="C991" s="896">
        <f t="shared" ref="C991:S991" si="3464">SUM(C642)</f>
        <v>0</v>
      </c>
      <c r="D991" s="896">
        <f t="shared" si="3464"/>
        <v>0</v>
      </c>
      <c r="E991" s="896">
        <f t="shared" si="3464"/>
        <v>384</v>
      </c>
      <c r="F991" s="896">
        <f t="shared" si="3464"/>
        <v>0</v>
      </c>
      <c r="G991" s="896">
        <f t="shared" si="3464"/>
        <v>0</v>
      </c>
      <c r="H991" s="896">
        <f t="shared" si="3464"/>
        <v>0</v>
      </c>
      <c r="I991" s="896">
        <f t="shared" si="3464"/>
        <v>115.20000000000002</v>
      </c>
      <c r="J991" s="896">
        <f t="shared" si="3464"/>
        <v>0</v>
      </c>
      <c r="K991" s="896">
        <f t="shared" si="3464"/>
        <v>0</v>
      </c>
      <c r="L991" s="896">
        <f t="shared" si="3464"/>
        <v>0</v>
      </c>
      <c r="M991" s="896">
        <f t="shared" si="3464"/>
        <v>0</v>
      </c>
      <c r="N991" s="896">
        <f t="shared" si="3464"/>
        <v>0</v>
      </c>
      <c r="O991" s="896">
        <f t="shared" si="3464"/>
        <v>0</v>
      </c>
      <c r="P991" s="896">
        <f t="shared" si="3464"/>
        <v>0</v>
      </c>
      <c r="Q991" s="896">
        <f t="shared" si="3464"/>
        <v>0</v>
      </c>
      <c r="R991" s="896">
        <f t="shared" si="3464"/>
        <v>0</v>
      </c>
      <c r="S991" s="896">
        <f t="shared" si="3464"/>
        <v>0</v>
      </c>
      <c r="T991" s="895"/>
      <c r="U991" s="896">
        <f>SUM(U642)</f>
        <v>828</v>
      </c>
      <c r="V991" s="896">
        <f t="shared" ref="V991:AL991" si="3465">SUM(V642)</f>
        <v>1245</v>
      </c>
      <c r="W991" s="896">
        <f t="shared" si="3465"/>
        <v>1740</v>
      </c>
      <c r="X991" s="896">
        <f t="shared" si="3465"/>
        <v>1620</v>
      </c>
      <c r="Y991" s="896">
        <f t="shared" si="3465"/>
        <v>0</v>
      </c>
      <c r="Z991" s="896">
        <f t="shared" si="3465"/>
        <v>1500</v>
      </c>
      <c r="AA991" s="896">
        <f t="shared" si="3465"/>
        <v>0</v>
      </c>
      <c r="AB991" s="896">
        <f t="shared" si="3465"/>
        <v>0</v>
      </c>
      <c r="AC991" s="896">
        <f t="shared" si="3465"/>
        <v>0</v>
      </c>
      <c r="AD991" s="896">
        <f t="shared" si="3465"/>
        <v>360</v>
      </c>
      <c r="AE991" s="896">
        <f t="shared" si="3465"/>
        <v>302.39999999999998</v>
      </c>
      <c r="AF991" s="896">
        <f t="shared" si="3465"/>
        <v>0</v>
      </c>
      <c r="AG991" s="896">
        <f t="shared" si="3465"/>
        <v>0</v>
      </c>
      <c r="AH991" s="896">
        <f t="shared" si="3465"/>
        <v>0</v>
      </c>
      <c r="AI991" s="896">
        <f t="shared" si="3465"/>
        <v>0</v>
      </c>
      <c r="AJ991" s="896">
        <f t="shared" si="3465"/>
        <v>0</v>
      </c>
      <c r="AK991" s="896">
        <f t="shared" si="3465"/>
        <v>0</v>
      </c>
      <c r="AL991" s="896">
        <f t="shared" si="3465"/>
        <v>0</v>
      </c>
      <c r="AM991" s="895"/>
      <c r="AN991" s="896">
        <f>SUM(AN642)</f>
        <v>0</v>
      </c>
      <c r="AO991" s="896">
        <f t="shared" ref="AO991:BE991" si="3466">SUM(AO642)</f>
        <v>750</v>
      </c>
      <c r="AP991" s="896">
        <f t="shared" si="3466"/>
        <v>0</v>
      </c>
      <c r="AQ991" s="896">
        <f t="shared" si="3466"/>
        <v>0</v>
      </c>
      <c r="AR991" s="896">
        <f t="shared" si="3466"/>
        <v>0</v>
      </c>
      <c r="AS991" s="896">
        <f t="shared" si="3466"/>
        <v>12000</v>
      </c>
      <c r="AT991" s="896">
        <f t="shared" si="3466"/>
        <v>12000</v>
      </c>
      <c r="AU991" s="896">
        <f t="shared" si="3466"/>
        <v>15000</v>
      </c>
      <c r="AV991" s="896">
        <f t="shared" si="3466"/>
        <v>12750</v>
      </c>
      <c r="AW991" s="896">
        <f t="shared" si="3466"/>
        <v>0</v>
      </c>
      <c r="AX991" s="896">
        <f t="shared" si="3466"/>
        <v>12000</v>
      </c>
      <c r="AY991" s="896">
        <f t="shared" si="3466"/>
        <v>0</v>
      </c>
      <c r="AZ991" s="896">
        <f t="shared" si="3466"/>
        <v>0</v>
      </c>
      <c r="BA991" s="896">
        <f t="shared" si="3466"/>
        <v>0</v>
      </c>
      <c r="BB991" s="896">
        <f t="shared" si="3466"/>
        <v>0</v>
      </c>
      <c r="BC991" s="896">
        <f t="shared" si="3466"/>
        <v>0</v>
      </c>
      <c r="BD991" s="896">
        <f t="shared" si="3466"/>
        <v>0</v>
      </c>
      <c r="BE991" s="896">
        <f t="shared" si="3466"/>
        <v>0</v>
      </c>
      <c r="BF991" s="895"/>
      <c r="BG991" s="896">
        <f>SUM(BG642)</f>
        <v>0</v>
      </c>
      <c r="BH991" s="896">
        <f t="shared" ref="BH991:CC991" si="3467">SUM(BH642)</f>
        <v>0</v>
      </c>
      <c r="BI991" s="896">
        <f t="shared" si="3467"/>
        <v>0</v>
      </c>
      <c r="BJ991" s="896">
        <f t="shared" si="3467"/>
        <v>0</v>
      </c>
      <c r="BK991" s="896">
        <f t="shared" si="3467"/>
        <v>0</v>
      </c>
      <c r="BL991" s="896">
        <f t="shared" si="3467"/>
        <v>19500</v>
      </c>
      <c r="BM991" s="896">
        <f t="shared" si="3467"/>
        <v>13200</v>
      </c>
      <c r="BN991" s="896">
        <f t="shared" si="3467"/>
        <v>12750</v>
      </c>
      <c r="BO991" s="896">
        <f t="shared" si="3467"/>
        <v>18000</v>
      </c>
      <c r="BP991" s="896">
        <f t="shared" si="3467"/>
        <v>0</v>
      </c>
      <c r="BQ991" s="896">
        <f t="shared" si="3467"/>
        <v>14400</v>
      </c>
      <c r="BR991" s="896">
        <f t="shared" si="3467"/>
        <v>0</v>
      </c>
      <c r="BS991" s="896">
        <f t="shared" si="3467"/>
        <v>0</v>
      </c>
      <c r="BT991" s="896">
        <f t="shared" si="3467"/>
        <v>0</v>
      </c>
      <c r="BU991" s="896">
        <f t="shared" si="3467"/>
        <v>0</v>
      </c>
      <c r="BV991" s="896">
        <f t="shared" si="3467"/>
        <v>0</v>
      </c>
      <c r="BW991" s="896">
        <f t="shared" si="3467"/>
        <v>0</v>
      </c>
      <c r="BX991" s="896">
        <f t="shared" si="3467"/>
        <v>0</v>
      </c>
      <c r="BY991" s="895"/>
      <c r="BZ991" s="896">
        <f t="shared" si="3467"/>
        <v>120</v>
      </c>
      <c r="CA991" s="896">
        <f t="shared" si="3467"/>
        <v>660</v>
      </c>
      <c r="CB991" s="896">
        <f t="shared" si="3467"/>
        <v>0</v>
      </c>
      <c r="CC991" s="896">
        <f t="shared" si="3467"/>
        <v>0</v>
      </c>
      <c r="CD991" s="698"/>
      <c r="CE991" s="698"/>
      <c r="CF991" s="698"/>
      <c r="CG991" s="698"/>
      <c r="CH991" s="1371"/>
      <c r="CI991" s="1372"/>
      <c r="CJ991" s="1373"/>
      <c r="CK991" s="1373"/>
      <c r="CL991" s="1373"/>
      <c r="CM991" s="1373"/>
      <c r="CN991" s="1373"/>
      <c r="CO991" s="1374"/>
      <c r="CP991" s="1374"/>
      <c r="CQ991" s="1374"/>
      <c r="CR991" s="1374"/>
      <c r="CS991" s="1373"/>
      <c r="CT991" s="1373"/>
      <c r="CU991" s="1373"/>
      <c r="CV991" s="1373"/>
      <c r="CW991" s="1373"/>
      <c r="CX991" s="1372"/>
      <c r="CY991" s="1375"/>
      <c r="CZ991" s="532"/>
      <c r="DA991" s="533"/>
      <c r="DB991" s="534"/>
      <c r="DC991" s="534"/>
      <c r="DD991" s="534"/>
      <c r="DE991" s="534"/>
      <c r="DF991" s="534"/>
      <c r="DG991" s="535"/>
      <c r="DH991" s="535"/>
      <c r="DI991" s="535"/>
      <c r="DJ991" s="535"/>
      <c r="DK991" s="534"/>
      <c r="DL991" s="534"/>
      <c r="DM991" s="534"/>
      <c r="DN991" s="534"/>
      <c r="DO991" s="534"/>
      <c r="DP991" s="533"/>
      <c r="DQ991" s="532"/>
      <c r="DR991" s="753"/>
      <c r="DS991" s="111"/>
      <c r="DT991" s="111"/>
      <c r="DU991" s="111"/>
      <c r="DV991" s="602"/>
      <c r="DW991" s="719"/>
      <c r="DX991" s="719"/>
      <c r="DY991" s="719"/>
      <c r="DZ991" s="719"/>
      <c r="EA991" s="719"/>
      <c r="EB991" s="719"/>
      <c r="EC991" s="719"/>
      <c r="ED991" s="917"/>
      <c r="EE991" s="603"/>
    </row>
    <row r="992" spans="1:135" s="604" customFormat="1" ht="15.75" customHeight="1">
      <c r="A992" s="718" t="s">
        <v>245</v>
      </c>
      <c r="B992" s="896">
        <f t="shared" ref="B992:S992" si="3468">SUM(B772,B773,B774,B775,B776,B782:B783)</f>
        <v>4530</v>
      </c>
      <c r="C992" s="896">
        <f t="shared" si="3468"/>
        <v>2140</v>
      </c>
      <c r="D992" s="896">
        <f t="shared" si="3468"/>
        <v>2030</v>
      </c>
      <c r="E992" s="896">
        <f t="shared" si="3468"/>
        <v>2658</v>
      </c>
      <c r="F992" s="896">
        <f t="shared" si="3468"/>
        <v>0</v>
      </c>
      <c r="G992" s="896">
        <f t="shared" si="3468"/>
        <v>948</v>
      </c>
      <c r="H992" s="896">
        <f t="shared" si="3468"/>
        <v>2030</v>
      </c>
      <c r="I992" s="896">
        <f t="shared" si="3468"/>
        <v>1870</v>
      </c>
      <c r="J992" s="896">
        <f t="shared" si="3468"/>
        <v>2604</v>
      </c>
      <c r="K992" s="896">
        <f t="shared" si="3468"/>
        <v>1500</v>
      </c>
      <c r="L992" s="896">
        <f t="shared" si="3468"/>
        <v>2570</v>
      </c>
      <c r="M992" s="896">
        <f t="shared" si="3468"/>
        <v>0</v>
      </c>
      <c r="N992" s="896">
        <f t="shared" si="3468"/>
        <v>5100</v>
      </c>
      <c r="O992" s="896">
        <f t="shared" si="3468"/>
        <v>744</v>
      </c>
      <c r="P992" s="896">
        <f t="shared" si="3468"/>
        <v>2280</v>
      </c>
      <c r="Q992" s="896">
        <f t="shared" si="3468"/>
        <v>1680</v>
      </c>
      <c r="R992" s="896">
        <f t="shared" si="3468"/>
        <v>3760</v>
      </c>
      <c r="S992" s="896">
        <f t="shared" si="3468"/>
        <v>16476</v>
      </c>
      <c r="T992" s="895"/>
      <c r="U992" s="896">
        <f t="shared" ref="U992:AL992" si="3469">SUM(U772,U773,U774,U775,U776,U782:U783)</f>
        <v>3510</v>
      </c>
      <c r="V992" s="896">
        <f t="shared" si="3469"/>
        <v>4052</v>
      </c>
      <c r="W992" s="896">
        <f t="shared" si="3469"/>
        <v>1086</v>
      </c>
      <c r="X992" s="896">
        <f t="shared" si="3469"/>
        <v>2864</v>
      </c>
      <c r="Y992" s="896">
        <f t="shared" si="3469"/>
        <v>1104</v>
      </c>
      <c r="Z992" s="896">
        <f t="shared" si="3469"/>
        <v>5590</v>
      </c>
      <c r="AA992" s="896">
        <f t="shared" si="3469"/>
        <v>3372</v>
      </c>
      <c r="AB992" s="896">
        <f t="shared" si="3469"/>
        <v>1320</v>
      </c>
      <c r="AC992" s="896">
        <f t="shared" si="3469"/>
        <v>3700</v>
      </c>
      <c r="AD992" s="896">
        <f t="shared" si="3469"/>
        <v>2880</v>
      </c>
      <c r="AE992" s="896">
        <f t="shared" si="3469"/>
        <v>3344</v>
      </c>
      <c r="AF992" s="896">
        <f t="shared" si="3469"/>
        <v>5025</v>
      </c>
      <c r="AG992" s="896">
        <f t="shared" si="3469"/>
        <v>4992</v>
      </c>
      <c r="AH992" s="896">
        <f t="shared" si="3469"/>
        <v>2604</v>
      </c>
      <c r="AI992" s="896">
        <f t="shared" si="3469"/>
        <v>2640</v>
      </c>
      <c r="AJ992" s="896">
        <f t="shared" si="3469"/>
        <v>1596</v>
      </c>
      <c r="AK992" s="896">
        <f t="shared" si="3469"/>
        <v>2160</v>
      </c>
      <c r="AL992" s="896">
        <f t="shared" si="3469"/>
        <v>4768</v>
      </c>
      <c r="AM992" s="895"/>
      <c r="AN992" s="896">
        <f t="shared" ref="AN992:BE992" si="3470">SUM(AN772,AN773,AN774,AN775,AN776,AN782:AN783)</f>
        <v>9740</v>
      </c>
      <c r="AO992" s="896">
        <f t="shared" si="3470"/>
        <v>4807</v>
      </c>
      <c r="AP992" s="896">
        <f t="shared" si="3470"/>
        <v>11890</v>
      </c>
      <c r="AQ992" s="896">
        <f t="shared" si="3470"/>
        <v>3228</v>
      </c>
      <c r="AR992" s="896">
        <f t="shared" si="3470"/>
        <v>0</v>
      </c>
      <c r="AS992" s="896">
        <f t="shared" si="3470"/>
        <v>4680</v>
      </c>
      <c r="AT992" s="896">
        <f t="shared" si="3470"/>
        <v>4620</v>
      </c>
      <c r="AU992" s="896">
        <f t="shared" si="3470"/>
        <v>4450</v>
      </c>
      <c r="AV992" s="896">
        <f t="shared" si="3470"/>
        <v>10440</v>
      </c>
      <c r="AW992" s="896">
        <f t="shared" si="3470"/>
        <v>7860</v>
      </c>
      <c r="AX992" s="896">
        <f t="shared" si="3470"/>
        <v>3090</v>
      </c>
      <c r="AY992" s="896">
        <f t="shared" si="3470"/>
        <v>6720</v>
      </c>
      <c r="AZ992" s="896">
        <f t="shared" si="3470"/>
        <v>2690</v>
      </c>
      <c r="BA992" s="896">
        <f t="shared" si="3470"/>
        <v>4190</v>
      </c>
      <c r="BB992" s="896">
        <f t="shared" si="3470"/>
        <v>0</v>
      </c>
      <c r="BC992" s="896">
        <f t="shared" si="3470"/>
        <v>4842</v>
      </c>
      <c r="BD992" s="896">
        <f t="shared" si="3470"/>
        <v>5142</v>
      </c>
      <c r="BE992" s="896">
        <f t="shared" si="3470"/>
        <v>4500</v>
      </c>
      <c r="BF992" s="895"/>
      <c r="BG992" s="896">
        <f t="shared" ref="BG992:BX992" si="3471">SUM(BG772,BG773,BG774,BG775,BG776,BG782:BG783)</f>
        <v>5900</v>
      </c>
      <c r="BH992" s="896">
        <f t="shared" si="3471"/>
        <v>4478</v>
      </c>
      <c r="BI992" s="896">
        <f t="shared" si="3471"/>
        <v>6100</v>
      </c>
      <c r="BJ992" s="896">
        <f t="shared" si="3471"/>
        <v>5640</v>
      </c>
      <c r="BK992" s="896">
        <f t="shared" si="3471"/>
        <v>1080</v>
      </c>
      <c r="BL992" s="896">
        <f t="shared" si="3471"/>
        <v>5670</v>
      </c>
      <c r="BM992" s="896">
        <f t="shared" si="3471"/>
        <v>2270</v>
      </c>
      <c r="BN992" s="896">
        <f t="shared" si="3471"/>
        <v>1340</v>
      </c>
      <c r="BO992" s="896">
        <f t="shared" si="3471"/>
        <v>6460</v>
      </c>
      <c r="BP992" s="896">
        <f t="shared" si="3471"/>
        <v>8180</v>
      </c>
      <c r="BQ992" s="896">
        <f t="shared" si="3471"/>
        <v>5355</v>
      </c>
      <c r="BR992" s="896">
        <f t="shared" si="3471"/>
        <v>3330</v>
      </c>
      <c r="BS992" s="896">
        <f t="shared" si="3471"/>
        <v>0</v>
      </c>
      <c r="BT992" s="896">
        <f t="shared" si="3471"/>
        <v>8095</v>
      </c>
      <c r="BU992" s="896">
        <f t="shared" si="3471"/>
        <v>0</v>
      </c>
      <c r="BV992" s="896">
        <f t="shared" si="3471"/>
        <v>0</v>
      </c>
      <c r="BW992" s="896">
        <f t="shared" si="3471"/>
        <v>5340</v>
      </c>
      <c r="BX992" s="896">
        <f t="shared" si="3471"/>
        <v>0</v>
      </c>
      <c r="BY992" s="895"/>
      <c r="BZ992" s="896">
        <f>SUM(BZ772,BZ773,BZ774,BZ775,BZ776,BZ782:BZ783,BZ806)</f>
        <v>2965</v>
      </c>
      <c r="CA992" s="896">
        <f>SUM(CA772,CA773,CA774,CA775,CA776,CA782:CA783,CA806)</f>
        <v>3925</v>
      </c>
      <c r="CB992" s="896">
        <f>SUM(CB772,CB773,CB774,CB775,CB776,CB782:CB783,CB806)</f>
        <v>5910</v>
      </c>
      <c r="CC992" s="896">
        <f>SUM(CC772,CC773,CC774,CC775,CC776,CC782:CC783,CC806)</f>
        <v>7810</v>
      </c>
      <c r="CD992" s="698">
        <f t="shared" si="3412"/>
        <v>2277.75</v>
      </c>
      <c r="CE992" s="698">
        <f t="shared" si="3413"/>
        <v>3120.6875</v>
      </c>
      <c r="CF992" s="698">
        <f t="shared" si="3414"/>
        <v>5062.4375</v>
      </c>
      <c r="CG992" s="698">
        <f t="shared" si="3415"/>
        <v>3816.125</v>
      </c>
      <c r="CH992" s="1371">
        <f t="shared" si="3416"/>
        <v>0</v>
      </c>
      <c r="CI992" s="1372">
        <f t="shared" si="3417"/>
        <v>0</v>
      </c>
      <c r="CJ992" s="1373">
        <f t="shared" si="3418"/>
        <v>744</v>
      </c>
      <c r="CK992" s="1373">
        <f t="shared" si="3419"/>
        <v>948</v>
      </c>
      <c r="CL992" s="1373">
        <f t="shared" si="3420"/>
        <v>1500</v>
      </c>
      <c r="CM992" s="1373">
        <f t="shared" si="3421"/>
        <v>1680</v>
      </c>
      <c r="CN992" s="1373">
        <f t="shared" si="3422"/>
        <v>1870</v>
      </c>
      <c r="CO992" s="1374">
        <f t="shared" si="3423"/>
        <v>2030</v>
      </c>
      <c r="CP992" s="1374">
        <f t="shared" si="3424"/>
        <v>2030</v>
      </c>
      <c r="CQ992" s="1374">
        <f t="shared" si="3425"/>
        <v>2140</v>
      </c>
      <c r="CR992" s="1374">
        <f t="shared" si="3426"/>
        <v>2280</v>
      </c>
      <c r="CS992" s="1373">
        <f t="shared" si="3427"/>
        <v>2570</v>
      </c>
      <c r="CT992" s="1373">
        <f t="shared" si="3428"/>
        <v>2604</v>
      </c>
      <c r="CU992" s="1373">
        <f t="shared" si="3429"/>
        <v>2658</v>
      </c>
      <c r="CV992" s="1373">
        <f t="shared" si="3430"/>
        <v>3760</v>
      </c>
      <c r="CW992" s="1373">
        <f t="shared" si="3431"/>
        <v>4530</v>
      </c>
      <c r="CX992" s="1372">
        <f t="shared" si="3432"/>
        <v>5100</v>
      </c>
      <c r="CY992" s="1375">
        <f t="shared" si="3433"/>
        <v>16476</v>
      </c>
      <c r="CZ992" s="532">
        <f t="shared" si="3434"/>
        <v>1086</v>
      </c>
      <c r="DA992" s="533">
        <f t="shared" si="3435"/>
        <v>1104</v>
      </c>
      <c r="DB992" s="534">
        <f t="shared" si="3436"/>
        <v>1320</v>
      </c>
      <c r="DC992" s="534">
        <f t="shared" si="3437"/>
        <v>1596</v>
      </c>
      <c r="DD992" s="534">
        <f t="shared" si="3438"/>
        <v>2160</v>
      </c>
      <c r="DE992" s="534">
        <f t="shared" si="3439"/>
        <v>2604</v>
      </c>
      <c r="DF992" s="534">
        <f t="shared" si="3440"/>
        <v>2640</v>
      </c>
      <c r="DG992" s="535">
        <f t="shared" si="3441"/>
        <v>2864</v>
      </c>
      <c r="DH992" s="535">
        <f t="shared" si="3442"/>
        <v>2880</v>
      </c>
      <c r="DI992" s="535">
        <f t="shared" si="3443"/>
        <v>3344</v>
      </c>
      <c r="DJ992" s="535">
        <f t="shared" si="3444"/>
        <v>3372</v>
      </c>
      <c r="DK992" s="534">
        <f t="shared" si="3445"/>
        <v>3510</v>
      </c>
      <c r="DL992" s="534">
        <f t="shared" si="3446"/>
        <v>3700</v>
      </c>
      <c r="DM992" s="534">
        <f t="shared" si="3447"/>
        <v>4052</v>
      </c>
      <c r="DN992" s="534">
        <f t="shared" si="3448"/>
        <v>4768</v>
      </c>
      <c r="DO992" s="534">
        <f t="shared" si="3449"/>
        <v>4992</v>
      </c>
      <c r="DP992" s="533">
        <f t="shared" si="3450"/>
        <v>5025</v>
      </c>
      <c r="DQ992" s="532">
        <f t="shared" si="3451"/>
        <v>5590</v>
      </c>
      <c r="DR992" s="753">
        <f t="shared" si="3452"/>
        <v>18</v>
      </c>
      <c r="DS992" s="111">
        <f t="shared" si="3453"/>
        <v>18</v>
      </c>
      <c r="DT992" s="111">
        <f t="shared" si="3454"/>
        <v>18</v>
      </c>
      <c r="DU992" s="111">
        <f t="shared" si="3455"/>
        <v>18</v>
      </c>
      <c r="DV992" s="602"/>
      <c r="DW992" s="719"/>
      <c r="DX992" s="719"/>
      <c r="DY992" s="719"/>
      <c r="DZ992" s="719"/>
      <c r="EA992" s="719"/>
      <c r="EB992" s="719"/>
      <c r="EC992" s="719"/>
      <c r="ED992" s="908"/>
      <c r="EE992" s="603"/>
    </row>
    <row r="993" spans="1:135" s="604" customFormat="1" ht="15.75" customHeight="1">
      <c r="A993" s="718" t="s">
        <v>246</v>
      </c>
      <c r="B993" s="896">
        <f t="shared" ref="B993:S993" si="3472">SUM(B781,B790)</f>
        <v>0</v>
      </c>
      <c r="C993" s="896">
        <f t="shared" si="3472"/>
        <v>0</v>
      </c>
      <c r="D993" s="896">
        <f t="shared" si="3472"/>
        <v>0</v>
      </c>
      <c r="E993" s="896">
        <f t="shared" si="3472"/>
        <v>0</v>
      </c>
      <c r="F993" s="896">
        <f t="shared" si="3472"/>
        <v>0</v>
      </c>
      <c r="G993" s="896">
        <f t="shared" si="3472"/>
        <v>0</v>
      </c>
      <c r="H993" s="896">
        <f t="shared" si="3472"/>
        <v>0</v>
      </c>
      <c r="I993" s="896">
        <f t="shared" si="3472"/>
        <v>0</v>
      </c>
      <c r="J993" s="896">
        <f t="shared" si="3472"/>
        <v>0</v>
      </c>
      <c r="K993" s="896">
        <f t="shared" si="3472"/>
        <v>0</v>
      </c>
      <c r="L993" s="896">
        <f t="shared" si="3472"/>
        <v>0</v>
      </c>
      <c r="M993" s="896">
        <f t="shared" si="3472"/>
        <v>0</v>
      </c>
      <c r="N993" s="896">
        <f t="shared" si="3472"/>
        <v>384</v>
      </c>
      <c r="O993" s="896">
        <f t="shared" si="3472"/>
        <v>0</v>
      </c>
      <c r="P993" s="896">
        <f t="shared" si="3472"/>
        <v>480</v>
      </c>
      <c r="Q993" s="896">
        <f t="shared" si="3472"/>
        <v>0</v>
      </c>
      <c r="R993" s="896">
        <f t="shared" si="3472"/>
        <v>4320</v>
      </c>
      <c r="S993" s="896">
        <f t="shared" si="3472"/>
        <v>2016</v>
      </c>
      <c r="T993" s="895"/>
      <c r="U993" s="896">
        <f t="shared" ref="U993:AL993" si="3473">SUM(U781,U790)</f>
        <v>564</v>
      </c>
      <c r="V993" s="896">
        <f t="shared" si="3473"/>
        <v>0</v>
      </c>
      <c r="W993" s="896">
        <f t="shared" si="3473"/>
        <v>1824</v>
      </c>
      <c r="X993" s="896">
        <f t="shared" si="3473"/>
        <v>0</v>
      </c>
      <c r="Y993" s="896">
        <f t="shared" si="3473"/>
        <v>0</v>
      </c>
      <c r="Z993" s="896">
        <f t="shared" si="3473"/>
        <v>0</v>
      </c>
      <c r="AA993" s="896">
        <f t="shared" si="3473"/>
        <v>0</v>
      </c>
      <c r="AB993" s="896">
        <f t="shared" si="3473"/>
        <v>0</v>
      </c>
      <c r="AC993" s="896">
        <f t="shared" si="3473"/>
        <v>0</v>
      </c>
      <c r="AD993" s="896">
        <f t="shared" si="3473"/>
        <v>2400</v>
      </c>
      <c r="AE993" s="896">
        <f t="shared" si="3473"/>
        <v>0</v>
      </c>
      <c r="AF993" s="896">
        <f t="shared" si="3473"/>
        <v>0</v>
      </c>
      <c r="AG993" s="896">
        <f t="shared" si="3473"/>
        <v>0</v>
      </c>
      <c r="AH993" s="896">
        <f t="shared" si="3473"/>
        <v>336</v>
      </c>
      <c r="AI993" s="896">
        <f t="shared" si="3473"/>
        <v>3840</v>
      </c>
      <c r="AJ993" s="896">
        <f t="shared" si="3473"/>
        <v>1200</v>
      </c>
      <c r="AK993" s="896">
        <f t="shared" si="3473"/>
        <v>864</v>
      </c>
      <c r="AL993" s="896">
        <f t="shared" si="3473"/>
        <v>2016</v>
      </c>
      <c r="AM993" s="895"/>
      <c r="AN993" s="896">
        <f t="shared" ref="AN993:BE993" si="3474">SUM(AN781,AN790)</f>
        <v>0</v>
      </c>
      <c r="AO993" s="896">
        <f t="shared" si="3474"/>
        <v>0</v>
      </c>
      <c r="AP993" s="896">
        <f t="shared" si="3474"/>
        <v>0</v>
      </c>
      <c r="AQ993" s="896">
        <f t="shared" si="3474"/>
        <v>0</v>
      </c>
      <c r="AR993" s="896">
        <f t="shared" si="3474"/>
        <v>0</v>
      </c>
      <c r="AS993" s="896">
        <f t="shared" si="3474"/>
        <v>0</v>
      </c>
      <c r="AT993" s="896">
        <f t="shared" si="3474"/>
        <v>0</v>
      </c>
      <c r="AU993" s="896">
        <f t="shared" si="3474"/>
        <v>0</v>
      </c>
      <c r="AV993" s="896">
        <f t="shared" si="3474"/>
        <v>0</v>
      </c>
      <c r="AW993" s="896">
        <f t="shared" si="3474"/>
        <v>0</v>
      </c>
      <c r="AX993" s="896">
        <f t="shared" si="3474"/>
        <v>0</v>
      </c>
      <c r="AY993" s="896">
        <f t="shared" si="3474"/>
        <v>0</v>
      </c>
      <c r="AZ993" s="896">
        <f t="shared" si="3474"/>
        <v>0</v>
      </c>
      <c r="BA993" s="896">
        <f t="shared" si="3474"/>
        <v>336</v>
      </c>
      <c r="BB993" s="896">
        <f t="shared" si="3474"/>
        <v>0</v>
      </c>
      <c r="BC993" s="896">
        <f t="shared" si="3474"/>
        <v>1512</v>
      </c>
      <c r="BD993" s="896">
        <f t="shared" si="3474"/>
        <v>1200</v>
      </c>
      <c r="BE993" s="896">
        <f t="shared" si="3474"/>
        <v>0</v>
      </c>
      <c r="BF993" s="895"/>
      <c r="BG993" s="896">
        <f t="shared" ref="BG993:BX993" si="3475">SUM(BG781,BG790)</f>
        <v>0</v>
      </c>
      <c r="BH993" s="896">
        <f t="shared" si="3475"/>
        <v>0</v>
      </c>
      <c r="BI993" s="896">
        <f t="shared" si="3475"/>
        <v>0</v>
      </c>
      <c r="BJ993" s="896">
        <f t="shared" si="3475"/>
        <v>0</v>
      </c>
      <c r="BK993" s="896">
        <f t="shared" si="3475"/>
        <v>0</v>
      </c>
      <c r="BL993" s="896">
        <f t="shared" si="3475"/>
        <v>0</v>
      </c>
      <c r="BM993" s="896">
        <f t="shared" si="3475"/>
        <v>0</v>
      </c>
      <c r="BN993" s="896">
        <f t="shared" si="3475"/>
        <v>0</v>
      </c>
      <c r="BO993" s="896">
        <f t="shared" si="3475"/>
        <v>0</v>
      </c>
      <c r="BP993" s="896">
        <f t="shared" si="3475"/>
        <v>0</v>
      </c>
      <c r="BQ993" s="896">
        <f t="shared" si="3475"/>
        <v>0</v>
      </c>
      <c r="BR993" s="896">
        <f t="shared" si="3475"/>
        <v>0</v>
      </c>
      <c r="BS993" s="896">
        <f t="shared" si="3475"/>
        <v>0</v>
      </c>
      <c r="BT993" s="896">
        <f t="shared" si="3475"/>
        <v>0</v>
      </c>
      <c r="BU993" s="896">
        <f t="shared" si="3475"/>
        <v>0</v>
      </c>
      <c r="BV993" s="896">
        <f t="shared" si="3475"/>
        <v>0</v>
      </c>
      <c r="BW993" s="896">
        <f t="shared" si="3475"/>
        <v>0</v>
      </c>
      <c r="BX993" s="896">
        <f t="shared" si="3475"/>
        <v>0</v>
      </c>
      <c r="BY993" s="895"/>
      <c r="BZ993" s="896">
        <f>SUM(BZ781,BZ790)</f>
        <v>2160</v>
      </c>
      <c r="CA993" s="896">
        <f>SUM(CA781,CA790)</f>
        <v>1200</v>
      </c>
      <c r="CB993" s="896">
        <f>SUM(CB781,CB790)</f>
        <v>600</v>
      </c>
      <c r="CC993" s="896">
        <f>SUM(CC781,CC790)</f>
        <v>0</v>
      </c>
      <c r="CD993" s="698">
        <f t="shared" si="3412"/>
        <v>180</v>
      </c>
      <c r="CE993" s="698">
        <f t="shared" si="3413"/>
        <v>575.25</v>
      </c>
      <c r="CF993" s="698">
        <f t="shared" si="3414"/>
        <v>96</v>
      </c>
      <c r="CG993" s="698">
        <f t="shared" si="3415"/>
        <v>0</v>
      </c>
      <c r="CH993" s="1371">
        <f t="shared" si="3416"/>
        <v>0</v>
      </c>
      <c r="CI993" s="1372">
        <f t="shared" si="3417"/>
        <v>0</v>
      </c>
      <c r="CJ993" s="1373">
        <f t="shared" si="3418"/>
        <v>0</v>
      </c>
      <c r="CK993" s="1373">
        <f t="shared" si="3419"/>
        <v>0</v>
      </c>
      <c r="CL993" s="1373">
        <f t="shared" si="3420"/>
        <v>0</v>
      </c>
      <c r="CM993" s="1373">
        <f t="shared" si="3421"/>
        <v>0</v>
      </c>
      <c r="CN993" s="1373">
        <f t="shared" si="3422"/>
        <v>0</v>
      </c>
      <c r="CO993" s="1374">
        <f t="shared" si="3423"/>
        <v>0</v>
      </c>
      <c r="CP993" s="1374">
        <f t="shared" si="3424"/>
        <v>0</v>
      </c>
      <c r="CQ993" s="1374">
        <f t="shared" si="3425"/>
        <v>0</v>
      </c>
      <c r="CR993" s="1374">
        <f t="shared" si="3426"/>
        <v>0</v>
      </c>
      <c r="CS993" s="1373">
        <f t="shared" si="3427"/>
        <v>0</v>
      </c>
      <c r="CT993" s="1373">
        <f t="shared" si="3428"/>
        <v>0</v>
      </c>
      <c r="CU993" s="1373">
        <f t="shared" si="3429"/>
        <v>0</v>
      </c>
      <c r="CV993" s="1373">
        <f t="shared" si="3430"/>
        <v>384</v>
      </c>
      <c r="CW993" s="1373">
        <f t="shared" si="3431"/>
        <v>480</v>
      </c>
      <c r="CX993" s="1372">
        <f t="shared" si="3432"/>
        <v>2016</v>
      </c>
      <c r="CY993" s="1375">
        <f t="shared" si="3433"/>
        <v>4320</v>
      </c>
      <c r="CZ993" s="532">
        <f t="shared" si="3434"/>
        <v>0</v>
      </c>
      <c r="DA993" s="533">
        <f t="shared" si="3435"/>
        <v>0</v>
      </c>
      <c r="DB993" s="534">
        <f t="shared" si="3436"/>
        <v>0</v>
      </c>
      <c r="DC993" s="534">
        <f t="shared" si="3437"/>
        <v>0</v>
      </c>
      <c r="DD993" s="534">
        <f t="shared" si="3438"/>
        <v>0</v>
      </c>
      <c r="DE993" s="534">
        <f t="shared" si="3439"/>
        <v>0</v>
      </c>
      <c r="DF993" s="534">
        <f t="shared" si="3440"/>
        <v>0</v>
      </c>
      <c r="DG993" s="535">
        <f t="shared" si="3441"/>
        <v>0</v>
      </c>
      <c r="DH993" s="535">
        <f t="shared" si="3442"/>
        <v>0</v>
      </c>
      <c r="DI993" s="535">
        <f t="shared" si="3443"/>
        <v>0</v>
      </c>
      <c r="DJ993" s="535">
        <f t="shared" si="3444"/>
        <v>336</v>
      </c>
      <c r="DK993" s="534">
        <f t="shared" si="3445"/>
        <v>564</v>
      </c>
      <c r="DL993" s="534">
        <f t="shared" si="3446"/>
        <v>864</v>
      </c>
      <c r="DM993" s="534">
        <f t="shared" si="3447"/>
        <v>1200</v>
      </c>
      <c r="DN993" s="534">
        <f t="shared" si="3448"/>
        <v>1824</v>
      </c>
      <c r="DO993" s="534">
        <f t="shared" si="3449"/>
        <v>2016</v>
      </c>
      <c r="DP993" s="533">
        <f t="shared" si="3450"/>
        <v>2400</v>
      </c>
      <c r="DQ993" s="532">
        <f t="shared" si="3451"/>
        <v>3840</v>
      </c>
      <c r="DR993" s="753">
        <f t="shared" si="3452"/>
        <v>18</v>
      </c>
      <c r="DS993" s="111">
        <f t="shared" si="3453"/>
        <v>18</v>
      </c>
      <c r="DT993" s="111">
        <f t="shared" si="3454"/>
        <v>18</v>
      </c>
      <c r="DU993" s="111">
        <f t="shared" si="3455"/>
        <v>18</v>
      </c>
      <c r="DV993" s="602"/>
      <c r="DW993" s="719"/>
      <c r="DX993" s="719"/>
      <c r="DY993" s="719"/>
      <c r="DZ993" s="719"/>
      <c r="EA993" s="719"/>
      <c r="EB993" s="719"/>
      <c r="EC993" s="719"/>
      <c r="ED993" s="908"/>
      <c r="EE993" s="603"/>
    </row>
    <row r="994" spans="1:135" s="604" customFormat="1" ht="15.75" customHeight="1">
      <c r="A994" s="718" t="s">
        <v>247</v>
      </c>
      <c r="B994" s="896">
        <f t="shared" ref="B994:S994" si="3476">SUM(B784:B785,B791:B798)</f>
        <v>0</v>
      </c>
      <c r="C994" s="896">
        <f t="shared" si="3476"/>
        <v>0</v>
      </c>
      <c r="D994" s="896">
        <f t="shared" si="3476"/>
        <v>295</v>
      </c>
      <c r="E994" s="896">
        <f t="shared" si="3476"/>
        <v>0</v>
      </c>
      <c r="F994" s="896">
        <f t="shared" si="3476"/>
        <v>0</v>
      </c>
      <c r="G994" s="896">
        <f t="shared" si="3476"/>
        <v>0</v>
      </c>
      <c r="H994" s="896">
        <f t="shared" si="3476"/>
        <v>320</v>
      </c>
      <c r="I994" s="896">
        <f t="shared" si="3476"/>
        <v>0</v>
      </c>
      <c r="J994" s="896">
        <f t="shared" si="3476"/>
        <v>0</v>
      </c>
      <c r="K994" s="896">
        <f t="shared" si="3476"/>
        <v>0</v>
      </c>
      <c r="L994" s="896">
        <f t="shared" si="3476"/>
        <v>0</v>
      </c>
      <c r="M994" s="896">
        <f t="shared" si="3476"/>
        <v>0</v>
      </c>
      <c r="N994" s="896">
        <f t="shared" si="3476"/>
        <v>0</v>
      </c>
      <c r="O994" s="896">
        <f t="shared" si="3476"/>
        <v>0</v>
      </c>
      <c r="P994" s="896">
        <f t="shared" si="3476"/>
        <v>0</v>
      </c>
      <c r="Q994" s="896">
        <f t="shared" si="3476"/>
        <v>370</v>
      </c>
      <c r="R994" s="896">
        <f t="shared" si="3476"/>
        <v>0</v>
      </c>
      <c r="S994" s="896">
        <f t="shared" si="3476"/>
        <v>100</v>
      </c>
      <c r="T994" s="895"/>
      <c r="U994" s="896">
        <f t="shared" ref="U994:AL994" si="3477">SUM(U784:U785,U791:U798)</f>
        <v>420</v>
      </c>
      <c r="V994" s="896">
        <f t="shared" si="3477"/>
        <v>250</v>
      </c>
      <c r="W994" s="896">
        <f t="shared" si="3477"/>
        <v>350</v>
      </c>
      <c r="X994" s="896">
        <f t="shared" si="3477"/>
        <v>0</v>
      </c>
      <c r="Y994" s="896">
        <f t="shared" si="3477"/>
        <v>0</v>
      </c>
      <c r="Z994" s="896">
        <f t="shared" si="3477"/>
        <v>0</v>
      </c>
      <c r="AA994" s="896">
        <f t="shared" si="3477"/>
        <v>0</v>
      </c>
      <c r="AB994" s="896">
        <f t="shared" si="3477"/>
        <v>0</v>
      </c>
      <c r="AC994" s="896">
        <f t="shared" si="3477"/>
        <v>0</v>
      </c>
      <c r="AD994" s="896">
        <f t="shared" si="3477"/>
        <v>45</v>
      </c>
      <c r="AE994" s="896">
        <f t="shared" si="3477"/>
        <v>0</v>
      </c>
      <c r="AF994" s="896">
        <f t="shared" si="3477"/>
        <v>0</v>
      </c>
      <c r="AG994" s="896">
        <f t="shared" si="3477"/>
        <v>500</v>
      </c>
      <c r="AH994" s="896">
        <f t="shared" si="3477"/>
        <v>0</v>
      </c>
      <c r="AI994" s="896">
        <f t="shared" si="3477"/>
        <v>1200</v>
      </c>
      <c r="AJ994" s="896">
        <f t="shared" si="3477"/>
        <v>800</v>
      </c>
      <c r="AK994" s="896">
        <f t="shared" si="3477"/>
        <v>160</v>
      </c>
      <c r="AL994" s="896">
        <f t="shared" si="3477"/>
        <v>1000</v>
      </c>
      <c r="AM994" s="895"/>
      <c r="AN994" s="896">
        <f t="shared" ref="AN994:BE994" si="3478">SUM(AN784:AN785,AN791:AN798)</f>
        <v>0</v>
      </c>
      <c r="AO994" s="896">
        <f t="shared" si="3478"/>
        <v>0</v>
      </c>
      <c r="AP994" s="896">
        <f t="shared" si="3478"/>
        <v>0</v>
      </c>
      <c r="AQ994" s="896">
        <f t="shared" si="3478"/>
        <v>500</v>
      </c>
      <c r="AR994" s="896">
        <f t="shared" si="3478"/>
        <v>0</v>
      </c>
      <c r="AS994" s="896">
        <f t="shared" si="3478"/>
        <v>0</v>
      </c>
      <c r="AT994" s="896">
        <f t="shared" si="3478"/>
        <v>0</v>
      </c>
      <c r="AU994" s="896">
        <f t="shared" si="3478"/>
        <v>4160</v>
      </c>
      <c r="AV994" s="896">
        <f t="shared" si="3478"/>
        <v>0</v>
      </c>
      <c r="AW994" s="896">
        <f t="shared" si="3478"/>
        <v>1770</v>
      </c>
      <c r="AX994" s="896">
        <f t="shared" si="3478"/>
        <v>0</v>
      </c>
      <c r="AY994" s="896">
        <f t="shared" si="3478"/>
        <v>2400</v>
      </c>
      <c r="AZ994" s="896">
        <f t="shared" si="3478"/>
        <v>0</v>
      </c>
      <c r="BA994" s="896">
        <f t="shared" si="3478"/>
        <v>0</v>
      </c>
      <c r="BB994" s="896">
        <f t="shared" si="3478"/>
        <v>0</v>
      </c>
      <c r="BC994" s="896">
        <f t="shared" si="3478"/>
        <v>170</v>
      </c>
      <c r="BD994" s="896">
        <f t="shared" si="3478"/>
        <v>2250</v>
      </c>
      <c r="BE994" s="896">
        <f t="shared" si="3478"/>
        <v>600</v>
      </c>
      <c r="BF994" s="895"/>
      <c r="BG994" s="896">
        <f t="shared" ref="BG994:BX994" si="3479">SUM(BG784:BG785,BG791:BG798)</f>
        <v>1310</v>
      </c>
      <c r="BH994" s="896">
        <f t="shared" si="3479"/>
        <v>895</v>
      </c>
      <c r="BI994" s="896">
        <f t="shared" si="3479"/>
        <v>1400</v>
      </c>
      <c r="BJ994" s="896">
        <f t="shared" si="3479"/>
        <v>1700</v>
      </c>
      <c r="BK994" s="896">
        <f t="shared" si="3479"/>
        <v>0</v>
      </c>
      <c r="BL994" s="896">
        <f t="shared" si="3479"/>
        <v>230</v>
      </c>
      <c r="BM994" s="896">
        <f t="shared" si="3479"/>
        <v>1805</v>
      </c>
      <c r="BN994" s="896">
        <f t="shared" si="3479"/>
        <v>250</v>
      </c>
      <c r="BO994" s="896">
        <f t="shared" si="3479"/>
        <v>1300</v>
      </c>
      <c r="BP994" s="896">
        <f t="shared" si="3479"/>
        <v>1590</v>
      </c>
      <c r="BQ994" s="896">
        <f t="shared" si="3479"/>
        <v>2060</v>
      </c>
      <c r="BR994" s="896">
        <f t="shared" si="3479"/>
        <v>0</v>
      </c>
      <c r="BS994" s="896">
        <f t="shared" si="3479"/>
        <v>0</v>
      </c>
      <c r="BT994" s="896">
        <f t="shared" si="3479"/>
        <v>0</v>
      </c>
      <c r="BU994" s="896">
        <f t="shared" si="3479"/>
        <v>0</v>
      </c>
      <c r="BV994" s="896">
        <f t="shared" si="3479"/>
        <v>0</v>
      </c>
      <c r="BW994" s="896">
        <f t="shared" si="3479"/>
        <v>5270</v>
      </c>
      <c r="BX994" s="896">
        <f t="shared" si="3479"/>
        <v>0</v>
      </c>
      <c r="BY994" s="895"/>
      <c r="BZ994" s="896">
        <f>SUM(BZ784:BZ785,BZ791:BZ798)</f>
        <v>342</v>
      </c>
      <c r="CA994" s="896">
        <f>SUM(CA784:CA785,CA791:CA798)</f>
        <v>1305</v>
      </c>
      <c r="CB994" s="896">
        <f>SUM(CB784:CB785,CB791:CB798)</f>
        <v>20610</v>
      </c>
      <c r="CC994" s="896">
        <f>SUM(CC784:CC785,CC791:CC798)</f>
        <v>40070</v>
      </c>
      <c r="CD994" s="698">
        <f t="shared" si="3412"/>
        <v>44.6875</v>
      </c>
      <c r="CE994" s="698">
        <f t="shared" si="3413"/>
        <v>220.3125</v>
      </c>
      <c r="CF994" s="698">
        <f t="shared" si="3414"/>
        <v>480.625</v>
      </c>
      <c r="CG994" s="698">
        <f t="shared" si="3415"/>
        <v>783.75</v>
      </c>
      <c r="CH994" s="1371">
        <f t="shared" si="3416"/>
        <v>0</v>
      </c>
      <c r="CI994" s="1372">
        <f t="shared" si="3417"/>
        <v>0</v>
      </c>
      <c r="CJ994" s="1373">
        <f t="shared" si="3418"/>
        <v>0</v>
      </c>
      <c r="CK994" s="1373">
        <f t="shared" si="3419"/>
        <v>0</v>
      </c>
      <c r="CL994" s="1373">
        <f t="shared" si="3420"/>
        <v>0</v>
      </c>
      <c r="CM994" s="1373">
        <f t="shared" si="3421"/>
        <v>0</v>
      </c>
      <c r="CN994" s="1373">
        <f t="shared" si="3422"/>
        <v>0</v>
      </c>
      <c r="CO994" s="1374">
        <f t="shared" si="3423"/>
        <v>0</v>
      </c>
      <c r="CP994" s="1374">
        <f t="shared" si="3424"/>
        <v>0</v>
      </c>
      <c r="CQ994" s="1374">
        <f t="shared" si="3425"/>
        <v>0</v>
      </c>
      <c r="CR994" s="1374">
        <f t="shared" si="3426"/>
        <v>0</v>
      </c>
      <c r="CS994" s="1373">
        <f t="shared" si="3427"/>
        <v>0</v>
      </c>
      <c r="CT994" s="1373">
        <f t="shared" si="3428"/>
        <v>0</v>
      </c>
      <c r="CU994" s="1373">
        <f t="shared" si="3429"/>
        <v>0</v>
      </c>
      <c r="CV994" s="1373">
        <f t="shared" si="3430"/>
        <v>100</v>
      </c>
      <c r="CW994" s="1373">
        <f t="shared" si="3431"/>
        <v>295</v>
      </c>
      <c r="CX994" s="1372">
        <f t="shared" si="3432"/>
        <v>320</v>
      </c>
      <c r="CY994" s="1375">
        <f t="shared" si="3433"/>
        <v>370</v>
      </c>
      <c r="CZ994" s="532">
        <f t="shared" si="3434"/>
        <v>0</v>
      </c>
      <c r="DA994" s="533">
        <f t="shared" si="3435"/>
        <v>0</v>
      </c>
      <c r="DB994" s="534">
        <f t="shared" si="3436"/>
        <v>0</v>
      </c>
      <c r="DC994" s="534">
        <f t="shared" si="3437"/>
        <v>0</v>
      </c>
      <c r="DD994" s="534">
        <f t="shared" si="3438"/>
        <v>0</v>
      </c>
      <c r="DE994" s="534">
        <f t="shared" si="3439"/>
        <v>0</v>
      </c>
      <c r="DF994" s="534">
        <f t="shared" si="3440"/>
        <v>0</v>
      </c>
      <c r="DG994" s="535">
        <f t="shared" si="3441"/>
        <v>0</v>
      </c>
      <c r="DH994" s="535">
        <f t="shared" si="3442"/>
        <v>0</v>
      </c>
      <c r="DI994" s="535">
        <f t="shared" si="3443"/>
        <v>45</v>
      </c>
      <c r="DJ994" s="535">
        <f t="shared" si="3444"/>
        <v>160</v>
      </c>
      <c r="DK994" s="534">
        <f t="shared" si="3445"/>
        <v>250</v>
      </c>
      <c r="DL994" s="534">
        <f t="shared" si="3446"/>
        <v>350</v>
      </c>
      <c r="DM994" s="534">
        <f t="shared" si="3447"/>
        <v>420</v>
      </c>
      <c r="DN994" s="534">
        <f t="shared" si="3448"/>
        <v>500</v>
      </c>
      <c r="DO994" s="534">
        <f t="shared" si="3449"/>
        <v>800</v>
      </c>
      <c r="DP994" s="533">
        <f t="shared" si="3450"/>
        <v>1000</v>
      </c>
      <c r="DQ994" s="532">
        <f t="shared" si="3451"/>
        <v>1200</v>
      </c>
      <c r="DR994" s="753">
        <f t="shared" si="3452"/>
        <v>18</v>
      </c>
      <c r="DS994" s="111">
        <f t="shared" si="3453"/>
        <v>18</v>
      </c>
      <c r="DT994" s="111">
        <f t="shared" si="3454"/>
        <v>18</v>
      </c>
      <c r="DU994" s="111">
        <f t="shared" si="3455"/>
        <v>18</v>
      </c>
      <c r="DV994" s="602"/>
      <c r="DW994" s="719"/>
      <c r="DX994" s="719"/>
      <c r="DY994" s="719"/>
      <c r="DZ994" s="719"/>
      <c r="EA994" s="719"/>
      <c r="EB994" s="719"/>
      <c r="EC994" s="719"/>
      <c r="ED994" s="908"/>
      <c r="EE994" s="603"/>
    </row>
    <row r="995" spans="1:135" s="604" customFormat="1" ht="15.75" customHeight="1">
      <c r="A995" s="718" t="s">
        <v>248</v>
      </c>
      <c r="B995" s="896">
        <f t="shared" ref="B995:S995" si="3480">SUM(B799,B800)</f>
        <v>1400</v>
      </c>
      <c r="C995" s="896">
        <f t="shared" si="3480"/>
        <v>900</v>
      </c>
      <c r="D995" s="896">
        <f t="shared" si="3480"/>
        <v>450</v>
      </c>
      <c r="E995" s="896">
        <f t="shared" si="3480"/>
        <v>390</v>
      </c>
      <c r="F995" s="896">
        <f t="shared" si="3480"/>
        <v>0</v>
      </c>
      <c r="G995" s="896">
        <f t="shared" si="3480"/>
        <v>850</v>
      </c>
      <c r="H995" s="896">
        <f t="shared" si="3480"/>
        <v>650</v>
      </c>
      <c r="I995" s="896">
        <f t="shared" si="3480"/>
        <v>520</v>
      </c>
      <c r="J995" s="896">
        <f t="shared" si="3480"/>
        <v>780</v>
      </c>
      <c r="K995" s="896">
        <f t="shared" si="3480"/>
        <v>0</v>
      </c>
      <c r="L995" s="896">
        <f t="shared" si="3480"/>
        <v>1100</v>
      </c>
      <c r="M995" s="896">
        <f t="shared" si="3480"/>
        <v>0</v>
      </c>
      <c r="N995" s="896">
        <f t="shared" si="3480"/>
        <v>1800</v>
      </c>
      <c r="O995" s="896">
        <f t="shared" si="3480"/>
        <v>1000</v>
      </c>
      <c r="P995" s="896">
        <f t="shared" si="3480"/>
        <v>750</v>
      </c>
      <c r="Q995" s="896">
        <f t="shared" si="3480"/>
        <v>370</v>
      </c>
      <c r="R995" s="896">
        <f t="shared" si="3480"/>
        <v>1521</v>
      </c>
      <c r="S995" s="896">
        <f t="shared" si="3480"/>
        <v>2500</v>
      </c>
      <c r="T995" s="895"/>
      <c r="U995" s="896">
        <f t="shared" ref="U995:AL995" si="3481">SUM(U799,U800)</f>
        <v>1290</v>
      </c>
      <c r="V995" s="896">
        <f t="shared" si="3481"/>
        <v>960</v>
      </c>
      <c r="W995" s="896">
        <f t="shared" si="3481"/>
        <v>650</v>
      </c>
      <c r="X995" s="896">
        <f t="shared" si="3481"/>
        <v>480</v>
      </c>
      <c r="Y995" s="896">
        <f t="shared" si="3481"/>
        <v>800</v>
      </c>
      <c r="Z995" s="896">
        <f t="shared" si="3481"/>
        <v>1400</v>
      </c>
      <c r="AA995" s="896">
        <f t="shared" si="3481"/>
        <v>800</v>
      </c>
      <c r="AB995" s="896">
        <f t="shared" si="3481"/>
        <v>500</v>
      </c>
      <c r="AC995" s="896">
        <f t="shared" si="3481"/>
        <v>2000</v>
      </c>
      <c r="AD995" s="896">
        <f t="shared" si="3481"/>
        <v>600</v>
      </c>
      <c r="AE995" s="896">
        <f t="shared" si="3481"/>
        <v>600</v>
      </c>
      <c r="AF995" s="896">
        <f t="shared" si="3481"/>
        <v>2250</v>
      </c>
      <c r="AG995" s="896">
        <f t="shared" si="3481"/>
        <v>3000</v>
      </c>
      <c r="AH995" s="896">
        <f t="shared" si="3481"/>
        <v>1800</v>
      </c>
      <c r="AI995" s="896">
        <f t="shared" si="3481"/>
        <v>2250</v>
      </c>
      <c r="AJ995" s="896">
        <f t="shared" si="3481"/>
        <v>1750</v>
      </c>
      <c r="AK995" s="896">
        <f t="shared" si="3481"/>
        <v>3200</v>
      </c>
      <c r="AL995" s="896">
        <f t="shared" si="3481"/>
        <v>5200</v>
      </c>
      <c r="AM995" s="895"/>
      <c r="AN995" s="896">
        <f t="shared" ref="AN995:BE995" si="3482">SUM(AN799,AN800)</f>
        <v>7200</v>
      </c>
      <c r="AO995" s="896">
        <f t="shared" si="3482"/>
        <v>5210</v>
      </c>
      <c r="AP995" s="896">
        <f t="shared" si="3482"/>
        <v>10000</v>
      </c>
      <c r="AQ995" s="896">
        <f t="shared" si="3482"/>
        <v>3000</v>
      </c>
      <c r="AR995" s="896">
        <f t="shared" si="3482"/>
        <v>0</v>
      </c>
      <c r="AS995" s="896">
        <f t="shared" si="3482"/>
        <v>3000</v>
      </c>
      <c r="AT995" s="896">
        <f t="shared" si="3482"/>
        <v>4000</v>
      </c>
      <c r="AU995" s="896">
        <f t="shared" si="3482"/>
        <v>3800</v>
      </c>
      <c r="AV995" s="896">
        <f t="shared" si="3482"/>
        <v>10200</v>
      </c>
      <c r="AW995" s="896">
        <f t="shared" si="3482"/>
        <v>2400</v>
      </c>
      <c r="AX995" s="896">
        <f t="shared" si="3482"/>
        <v>4500</v>
      </c>
      <c r="AY995" s="896">
        <f t="shared" si="3482"/>
        <v>700</v>
      </c>
      <c r="AZ995" s="896">
        <f t="shared" si="3482"/>
        <v>1870</v>
      </c>
      <c r="BA995" s="896">
        <f t="shared" si="3482"/>
        <v>1000</v>
      </c>
      <c r="BB995" s="896">
        <f t="shared" si="3482"/>
        <v>0</v>
      </c>
      <c r="BC995" s="896">
        <f t="shared" si="3482"/>
        <v>3750</v>
      </c>
      <c r="BD995" s="896">
        <f t="shared" si="3482"/>
        <v>550</v>
      </c>
      <c r="BE995" s="896">
        <f t="shared" si="3482"/>
        <v>3320</v>
      </c>
      <c r="BF995" s="895"/>
      <c r="BG995" s="896">
        <f t="shared" ref="BG995:BX995" si="3483">SUM(BG799,BG800)</f>
        <v>11700</v>
      </c>
      <c r="BH995" s="896">
        <f t="shared" si="3483"/>
        <v>800</v>
      </c>
      <c r="BI995" s="896">
        <f t="shared" si="3483"/>
        <v>12800</v>
      </c>
      <c r="BJ995" s="896">
        <f t="shared" si="3483"/>
        <v>400</v>
      </c>
      <c r="BK995" s="896">
        <f t="shared" si="3483"/>
        <v>0</v>
      </c>
      <c r="BL995" s="896">
        <f t="shared" si="3483"/>
        <v>3100</v>
      </c>
      <c r="BM995" s="896">
        <f t="shared" si="3483"/>
        <v>4100</v>
      </c>
      <c r="BN995" s="896">
        <f t="shared" si="3483"/>
        <v>750</v>
      </c>
      <c r="BO995" s="896">
        <f t="shared" si="3483"/>
        <v>11400</v>
      </c>
      <c r="BP995" s="896">
        <f t="shared" si="3483"/>
        <v>1000</v>
      </c>
      <c r="BQ995" s="896">
        <f t="shared" si="3483"/>
        <v>1670</v>
      </c>
      <c r="BR995" s="896">
        <f t="shared" si="3483"/>
        <v>3000</v>
      </c>
      <c r="BS995" s="896">
        <f t="shared" si="3483"/>
        <v>0</v>
      </c>
      <c r="BT995" s="896">
        <f t="shared" si="3483"/>
        <v>3600</v>
      </c>
      <c r="BU995" s="896">
        <f t="shared" si="3483"/>
        <v>0</v>
      </c>
      <c r="BV995" s="896">
        <f t="shared" si="3483"/>
        <v>0</v>
      </c>
      <c r="BW995" s="896">
        <f t="shared" si="3483"/>
        <v>3000</v>
      </c>
      <c r="BX995" s="896">
        <f t="shared" si="3483"/>
        <v>0</v>
      </c>
      <c r="BY995" s="895"/>
      <c r="BZ995" s="896">
        <f>SUM(BZ799,BZ800)</f>
        <v>1250</v>
      </c>
      <c r="CA995" s="896">
        <f>SUM(CA799,CA800)</f>
        <v>1800</v>
      </c>
      <c r="CB995" s="896">
        <f>SUM(CB799,CB800)</f>
        <v>4700</v>
      </c>
      <c r="CC995" s="896">
        <f>SUM(CC799,CC800)</f>
        <v>11500</v>
      </c>
      <c r="CD995" s="698">
        <f t="shared" si="3412"/>
        <v>780.0625</v>
      </c>
      <c r="CE995" s="698">
        <f t="shared" si="3413"/>
        <v>1490.625</v>
      </c>
      <c r="CF995" s="698">
        <f t="shared" si="3414"/>
        <v>3393.75</v>
      </c>
      <c r="CG995" s="698">
        <f t="shared" si="3415"/>
        <v>2782.5</v>
      </c>
      <c r="CH995" s="1371">
        <f t="shared" si="3416"/>
        <v>0</v>
      </c>
      <c r="CI995" s="1372">
        <f t="shared" si="3417"/>
        <v>0</v>
      </c>
      <c r="CJ995" s="1373">
        <f t="shared" si="3418"/>
        <v>0</v>
      </c>
      <c r="CK995" s="1373">
        <f t="shared" si="3419"/>
        <v>370</v>
      </c>
      <c r="CL995" s="1373">
        <f t="shared" si="3420"/>
        <v>390</v>
      </c>
      <c r="CM995" s="1373">
        <f t="shared" si="3421"/>
        <v>450</v>
      </c>
      <c r="CN995" s="1373">
        <f t="shared" si="3422"/>
        <v>520</v>
      </c>
      <c r="CO995" s="1374">
        <f t="shared" si="3423"/>
        <v>650</v>
      </c>
      <c r="CP995" s="1374">
        <f t="shared" si="3424"/>
        <v>750</v>
      </c>
      <c r="CQ995" s="1374">
        <f t="shared" si="3425"/>
        <v>780</v>
      </c>
      <c r="CR995" s="1374">
        <f t="shared" si="3426"/>
        <v>850</v>
      </c>
      <c r="CS995" s="1373">
        <f t="shared" si="3427"/>
        <v>900</v>
      </c>
      <c r="CT995" s="1373">
        <f t="shared" si="3428"/>
        <v>1000</v>
      </c>
      <c r="CU995" s="1373">
        <f t="shared" si="3429"/>
        <v>1100</v>
      </c>
      <c r="CV995" s="1373">
        <f t="shared" si="3430"/>
        <v>1400</v>
      </c>
      <c r="CW995" s="1373">
        <f t="shared" si="3431"/>
        <v>1521</v>
      </c>
      <c r="CX995" s="1372">
        <f t="shared" si="3432"/>
        <v>1800</v>
      </c>
      <c r="CY995" s="1375">
        <f t="shared" si="3433"/>
        <v>2500</v>
      </c>
      <c r="CZ995" s="532">
        <f t="shared" si="3434"/>
        <v>480</v>
      </c>
      <c r="DA995" s="533">
        <f t="shared" si="3435"/>
        <v>500</v>
      </c>
      <c r="DB995" s="534">
        <f t="shared" si="3436"/>
        <v>600</v>
      </c>
      <c r="DC995" s="534">
        <f t="shared" si="3437"/>
        <v>600</v>
      </c>
      <c r="DD995" s="534">
        <f t="shared" si="3438"/>
        <v>650</v>
      </c>
      <c r="DE995" s="534">
        <f t="shared" si="3439"/>
        <v>800</v>
      </c>
      <c r="DF995" s="534">
        <f t="shared" si="3440"/>
        <v>800</v>
      </c>
      <c r="DG995" s="535">
        <f t="shared" si="3441"/>
        <v>960</v>
      </c>
      <c r="DH995" s="535">
        <f t="shared" si="3442"/>
        <v>1290</v>
      </c>
      <c r="DI995" s="535">
        <f t="shared" si="3443"/>
        <v>1400</v>
      </c>
      <c r="DJ995" s="535">
        <f t="shared" si="3444"/>
        <v>1750</v>
      </c>
      <c r="DK995" s="534">
        <f t="shared" si="3445"/>
        <v>1800</v>
      </c>
      <c r="DL995" s="534">
        <f t="shared" si="3446"/>
        <v>2000</v>
      </c>
      <c r="DM995" s="534">
        <f t="shared" si="3447"/>
        <v>2250</v>
      </c>
      <c r="DN995" s="534">
        <f t="shared" si="3448"/>
        <v>2250</v>
      </c>
      <c r="DO995" s="534">
        <f t="shared" si="3449"/>
        <v>3000</v>
      </c>
      <c r="DP995" s="533">
        <f t="shared" si="3450"/>
        <v>3200</v>
      </c>
      <c r="DQ995" s="532">
        <f t="shared" si="3451"/>
        <v>5200</v>
      </c>
      <c r="DR995" s="753">
        <f t="shared" si="3452"/>
        <v>18</v>
      </c>
      <c r="DS995" s="111">
        <f t="shared" si="3453"/>
        <v>18</v>
      </c>
      <c r="DT995" s="111">
        <f t="shared" si="3454"/>
        <v>18</v>
      </c>
      <c r="DU995" s="111">
        <f t="shared" si="3455"/>
        <v>18</v>
      </c>
      <c r="DV995" s="602"/>
      <c r="DW995" s="719"/>
      <c r="DX995" s="719"/>
      <c r="DY995" s="719"/>
      <c r="DZ995" s="719"/>
      <c r="EA995" s="719"/>
      <c r="EB995" s="719"/>
      <c r="EC995" s="719"/>
      <c r="ED995" s="908"/>
      <c r="EE995" s="603"/>
    </row>
    <row r="996" spans="1:135" s="604" customFormat="1" ht="15.75" customHeight="1">
      <c r="A996" s="718" t="s">
        <v>249</v>
      </c>
      <c r="B996" s="896">
        <f t="shared" ref="B996:S996" si="3484">SUM(B801)</f>
        <v>700</v>
      </c>
      <c r="C996" s="896">
        <f t="shared" si="3484"/>
        <v>620</v>
      </c>
      <c r="D996" s="896">
        <f t="shared" si="3484"/>
        <v>560</v>
      </c>
      <c r="E996" s="896">
        <f t="shared" si="3484"/>
        <v>0</v>
      </c>
      <c r="F996" s="896">
        <f t="shared" si="3484"/>
        <v>0</v>
      </c>
      <c r="G996" s="896">
        <f t="shared" si="3484"/>
        <v>0</v>
      </c>
      <c r="H996" s="896">
        <f t="shared" si="3484"/>
        <v>500</v>
      </c>
      <c r="I996" s="896">
        <f t="shared" si="3484"/>
        <v>700</v>
      </c>
      <c r="J996" s="896">
        <f t="shared" si="3484"/>
        <v>900</v>
      </c>
      <c r="K996" s="896">
        <f t="shared" si="3484"/>
        <v>0</v>
      </c>
      <c r="L996" s="896">
        <f t="shared" si="3484"/>
        <v>1250</v>
      </c>
      <c r="M996" s="896">
        <f t="shared" si="3484"/>
        <v>0</v>
      </c>
      <c r="N996" s="896">
        <f t="shared" si="3484"/>
        <v>0</v>
      </c>
      <c r="O996" s="896">
        <f t="shared" si="3484"/>
        <v>1400</v>
      </c>
      <c r="P996" s="896">
        <f t="shared" si="3484"/>
        <v>3500</v>
      </c>
      <c r="Q996" s="896">
        <f t="shared" si="3484"/>
        <v>500</v>
      </c>
      <c r="R996" s="896">
        <f t="shared" si="3484"/>
        <v>1280</v>
      </c>
      <c r="S996" s="896">
        <f t="shared" si="3484"/>
        <v>6000</v>
      </c>
      <c r="T996" s="895"/>
      <c r="U996" s="896">
        <f t="shared" ref="U996:AL996" si="3485">SUM(U801)</f>
        <v>500</v>
      </c>
      <c r="V996" s="896">
        <f t="shared" si="3485"/>
        <v>2000</v>
      </c>
      <c r="W996" s="896">
        <f t="shared" si="3485"/>
        <v>450</v>
      </c>
      <c r="X996" s="896">
        <f t="shared" si="3485"/>
        <v>0</v>
      </c>
      <c r="Y996" s="896">
        <f t="shared" si="3485"/>
        <v>1500</v>
      </c>
      <c r="Z996" s="896">
        <f t="shared" si="3485"/>
        <v>2000</v>
      </c>
      <c r="AA996" s="896">
        <f t="shared" si="3485"/>
        <v>1500</v>
      </c>
      <c r="AB996" s="896">
        <f t="shared" si="3485"/>
        <v>500</v>
      </c>
      <c r="AC996" s="896">
        <f t="shared" si="3485"/>
        <v>1000</v>
      </c>
      <c r="AD996" s="896">
        <f t="shared" si="3485"/>
        <v>8000</v>
      </c>
      <c r="AE996" s="896">
        <f t="shared" si="3485"/>
        <v>2000</v>
      </c>
      <c r="AF996" s="896">
        <f t="shared" si="3485"/>
        <v>7000</v>
      </c>
      <c r="AG996" s="896">
        <f t="shared" si="3485"/>
        <v>4800</v>
      </c>
      <c r="AH996" s="896">
        <f t="shared" si="3485"/>
        <v>2000</v>
      </c>
      <c r="AI996" s="896">
        <f t="shared" si="3485"/>
        <v>3750</v>
      </c>
      <c r="AJ996" s="896">
        <f t="shared" si="3485"/>
        <v>0</v>
      </c>
      <c r="AK996" s="896">
        <f t="shared" si="3485"/>
        <v>2500</v>
      </c>
      <c r="AL996" s="896">
        <f t="shared" si="3485"/>
        <v>6300</v>
      </c>
      <c r="AM996" s="895"/>
      <c r="AN996" s="896">
        <f t="shared" ref="AN996:BE996" si="3486">SUM(AN801)</f>
        <v>7200</v>
      </c>
      <c r="AO996" s="896">
        <f t="shared" si="3486"/>
        <v>5000</v>
      </c>
      <c r="AP996" s="896">
        <f t="shared" si="3486"/>
        <v>7500</v>
      </c>
      <c r="AQ996" s="896">
        <f t="shared" si="3486"/>
        <v>10000</v>
      </c>
      <c r="AR996" s="896">
        <f t="shared" si="3486"/>
        <v>0</v>
      </c>
      <c r="AS996" s="896">
        <f t="shared" si="3486"/>
        <v>4000</v>
      </c>
      <c r="AT996" s="896">
        <f t="shared" si="3486"/>
        <v>6000</v>
      </c>
      <c r="AU996" s="896">
        <f t="shared" si="3486"/>
        <v>4000</v>
      </c>
      <c r="AV996" s="896">
        <f t="shared" si="3486"/>
        <v>8000</v>
      </c>
      <c r="AW996" s="896">
        <f t="shared" si="3486"/>
        <v>3200</v>
      </c>
      <c r="AX996" s="896">
        <f t="shared" si="3486"/>
        <v>3500</v>
      </c>
      <c r="AY996" s="896">
        <f t="shared" si="3486"/>
        <v>6000</v>
      </c>
      <c r="AZ996" s="896">
        <f t="shared" si="3486"/>
        <v>0</v>
      </c>
      <c r="BA996" s="896">
        <f t="shared" si="3486"/>
        <v>2500</v>
      </c>
      <c r="BB996" s="896">
        <f t="shared" si="3486"/>
        <v>0</v>
      </c>
      <c r="BC996" s="896">
        <f t="shared" si="3486"/>
        <v>3150</v>
      </c>
      <c r="BD996" s="896">
        <f t="shared" si="3486"/>
        <v>2000</v>
      </c>
      <c r="BE996" s="896">
        <f t="shared" si="3486"/>
        <v>2000</v>
      </c>
      <c r="BF996" s="895"/>
      <c r="BG996" s="896">
        <f t="shared" ref="BG996:BX996" si="3487">SUM(BG801)</f>
        <v>14000</v>
      </c>
      <c r="BH996" s="896">
        <f t="shared" si="3487"/>
        <v>2800</v>
      </c>
      <c r="BI996" s="896">
        <f t="shared" si="3487"/>
        <v>13200</v>
      </c>
      <c r="BJ996" s="896">
        <f t="shared" si="3487"/>
        <v>6000</v>
      </c>
      <c r="BK996" s="896">
        <f t="shared" si="3487"/>
        <v>0</v>
      </c>
      <c r="BL996" s="896">
        <f t="shared" si="3487"/>
        <v>2000</v>
      </c>
      <c r="BM996" s="896">
        <f t="shared" si="3487"/>
        <v>2800</v>
      </c>
      <c r="BN996" s="896">
        <f t="shared" si="3487"/>
        <v>1300</v>
      </c>
      <c r="BO996" s="896">
        <f t="shared" si="3487"/>
        <v>11200</v>
      </c>
      <c r="BP996" s="896">
        <f t="shared" si="3487"/>
        <v>2000</v>
      </c>
      <c r="BQ996" s="896">
        <f t="shared" si="3487"/>
        <v>3000</v>
      </c>
      <c r="BR996" s="896">
        <f t="shared" si="3487"/>
        <v>0</v>
      </c>
      <c r="BS996" s="896">
        <f t="shared" si="3487"/>
        <v>0</v>
      </c>
      <c r="BT996" s="896">
        <f t="shared" si="3487"/>
        <v>4000</v>
      </c>
      <c r="BU996" s="896">
        <f t="shared" si="3487"/>
        <v>0</v>
      </c>
      <c r="BV996" s="896">
        <f t="shared" si="3487"/>
        <v>0</v>
      </c>
      <c r="BW996" s="896">
        <f t="shared" si="3487"/>
        <v>6000</v>
      </c>
      <c r="BX996" s="896">
        <f t="shared" si="3487"/>
        <v>0</v>
      </c>
      <c r="BY996" s="895"/>
      <c r="BZ996" s="896">
        <f>SUM(BZ801)</f>
        <v>900</v>
      </c>
      <c r="CA996" s="896">
        <f>SUM(CA801)</f>
        <v>2000</v>
      </c>
      <c r="CB996" s="896">
        <f>SUM(CB801)</f>
        <v>4500</v>
      </c>
      <c r="CC996" s="896">
        <f>SUM(CC801)</f>
        <v>5000</v>
      </c>
      <c r="CD996" s="698">
        <f t="shared" si="3412"/>
        <v>744.375</v>
      </c>
      <c r="CE996" s="698">
        <f t="shared" si="3413"/>
        <v>2362.5</v>
      </c>
      <c r="CF996" s="698">
        <f t="shared" si="3414"/>
        <v>4003.125</v>
      </c>
      <c r="CG996" s="698">
        <f t="shared" si="3415"/>
        <v>3393.75</v>
      </c>
      <c r="CH996" s="1371">
        <f t="shared" si="3416"/>
        <v>0</v>
      </c>
      <c r="CI996" s="1372">
        <f t="shared" si="3417"/>
        <v>0</v>
      </c>
      <c r="CJ996" s="1373">
        <f t="shared" si="3418"/>
        <v>0</v>
      </c>
      <c r="CK996" s="1373">
        <f t="shared" si="3419"/>
        <v>0</v>
      </c>
      <c r="CL996" s="1373">
        <f t="shared" si="3420"/>
        <v>0</v>
      </c>
      <c r="CM996" s="1373">
        <f t="shared" si="3421"/>
        <v>0</v>
      </c>
      <c r="CN996" s="1373">
        <f t="shared" si="3422"/>
        <v>500</v>
      </c>
      <c r="CO996" s="1374">
        <f t="shared" si="3423"/>
        <v>500</v>
      </c>
      <c r="CP996" s="1374">
        <f t="shared" si="3424"/>
        <v>560</v>
      </c>
      <c r="CQ996" s="1374">
        <f t="shared" si="3425"/>
        <v>620</v>
      </c>
      <c r="CR996" s="1374">
        <f t="shared" si="3426"/>
        <v>700</v>
      </c>
      <c r="CS996" s="1373">
        <f t="shared" si="3427"/>
        <v>700</v>
      </c>
      <c r="CT996" s="1373">
        <f t="shared" si="3428"/>
        <v>900</v>
      </c>
      <c r="CU996" s="1373">
        <f t="shared" si="3429"/>
        <v>1250</v>
      </c>
      <c r="CV996" s="1373">
        <f t="shared" si="3430"/>
        <v>1280</v>
      </c>
      <c r="CW996" s="1373">
        <f t="shared" si="3431"/>
        <v>1400</v>
      </c>
      <c r="CX996" s="1372">
        <f t="shared" si="3432"/>
        <v>3500</v>
      </c>
      <c r="CY996" s="1375">
        <f t="shared" si="3433"/>
        <v>6000</v>
      </c>
      <c r="CZ996" s="532">
        <f t="shared" si="3434"/>
        <v>0</v>
      </c>
      <c r="DA996" s="533">
        <f t="shared" si="3435"/>
        <v>0</v>
      </c>
      <c r="DB996" s="534">
        <f t="shared" si="3436"/>
        <v>450</v>
      </c>
      <c r="DC996" s="534">
        <f t="shared" si="3437"/>
        <v>500</v>
      </c>
      <c r="DD996" s="534">
        <f t="shared" si="3438"/>
        <v>500</v>
      </c>
      <c r="DE996" s="534">
        <f t="shared" si="3439"/>
        <v>1000</v>
      </c>
      <c r="DF996" s="534">
        <f t="shared" si="3440"/>
        <v>1500</v>
      </c>
      <c r="DG996" s="535">
        <f t="shared" si="3441"/>
        <v>1500</v>
      </c>
      <c r="DH996" s="535">
        <f t="shared" si="3442"/>
        <v>2000</v>
      </c>
      <c r="DI996" s="535">
        <f t="shared" si="3443"/>
        <v>2000</v>
      </c>
      <c r="DJ996" s="535">
        <f t="shared" si="3444"/>
        <v>2000</v>
      </c>
      <c r="DK996" s="534">
        <f t="shared" si="3445"/>
        <v>2000</v>
      </c>
      <c r="DL996" s="534">
        <f t="shared" si="3446"/>
        <v>2500</v>
      </c>
      <c r="DM996" s="534">
        <f t="shared" si="3447"/>
        <v>3750</v>
      </c>
      <c r="DN996" s="534">
        <f t="shared" si="3448"/>
        <v>4800</v>
      </c>
      <c r="DO996" s="534">
        <f t="shared" si="3449"/>
        <v>6300</v>
      </c>
      <c r="DP996" s="533">
        <f t="shared" si="3450"/>
        <v>7000</v>
      </c>
      <c r="DQ996" s="532">
        <f t="shared" si="3451"/>
        <v>8000</v>
      </c>
      <c r="DR996" s="753">
        <f t="shared" si="3452"/>
        <v>18</v>
      </c>
      <c r="DS996" s="111">
        <f t="shared" si="3453"/>
        <v>18</v>
      </c>
      <c r="DT996" s="111">
        <f t="shared" si="3454"/>
        <v>18</v>
      </c>
      <c r="DU996" s="111">
        <f t="shared" si="3455"/>
        <v>18</v>
      </c>
      <c r="DV996" s="602"/>
      <c r="DW996" s="719"/>
      <c r="DX996" s="719"/>
      <c r="DY996" s="719"/>
      <c r="DZ996" s="719"/>
      <c r="EA996" s="719"/>
      <c r="EB996" s="719"/>
      <c r="EC996" s="719"/>
      <c r="ED996" s="917"/>
      <c r="EE996" s="603"/>
    </row>
    <row r="997" spans="1:135" s="604" customFormat="1" ht="15.75" customHeight="1">
      <c r="A997" s="718" t="s">
        <v>521</v>
      </c>
      <c r="B997" s="896">
        <f t="shared" ref="B997:S997" si="3488">SUM(B802,B804)</f>
        <v>520</v>
      </c>
      <c r="C997" s="896">
        <f t="shared" si="3488"/>
        <v>1200</v>
      </c>
      <c r="D997" s="896">
        <f t="shared" si="3488"/>
        <v>900</v>
      </c>
      <c r="E997" s="896">
        <f t="shared" si="3488"/>
        <v>948</v>
      </c>
      <c r="F997" s="896">
        <f t="shared" si="3488"/>
        <v>0</v>
      </c>
      <c r="G997" s="896">
        <f t="shared" si="3488"/>
        <v>600</v>
      </c>
      <c r="H997" s="896">
        <f t="shared" si="3488"/>
        <v>710</v>
      </c>
      <c r="I997" s="896">
        <f t="shared" si="3488"/>
        <v>384</v>
      </c>
      <c r="J997" s="896">
        <f t="shared" si="3488"/>
        <v>500</v>
      </c>
      <c r="K997" s="896">
        <f t="shared" si="3488"/>
        <v>0</v>
      </c>
      <c r="L997" s="896">
        <f t="shared" si="3488"/>
        <v>1100</v>
      </c>
      <c r="M997" s="896">
        <f t="shared" si="3488"/>
        <v>0</v>
      </c>
      <c r="N997" s="896">
        <f t="shared" si="3488"/>
        <v>180</v>
      </c>
      <c r="O997" s="896">
        <f t="shared" si="3488"/>
        <v>60</v>
      </c>
      <c r="P997" s="896">
        <f t="shared" si="3488"/>
        <v>1980</v>
      </c>
      <c r="Q997" s="896">
        <f t="shared" si="3488"/>
        <v>60</v>
      </c>
      <c r="R997" s="896">
        <f t="shared" si="3488"/>
        <v>0</v>
      </c>
      <c r="S997" s="896">
        <f t="shared" si="3488"/>
        <v>360</v>
      </c>
      <c r="T997" s="895"/>
      <c r="U997" s="896">
        <f t="shared" ref="U997:AL997" si="3489">SUM(U802,U804)</f>
        <v>740</v>
      </c>
      <c r="V997" s="896">
        <f t="shared" si="3489"/>
        <v>1920</v>
      </c>
      <c r="W997" s="896">
        <f t="shared" si="3489"/>
        <v>0</v>
      </c>
      <c r="X997" s="896">
        <f t="shared" si="3489"/>
        <v>144</v>
      </c>
      <c r="Y997" s="896">
        <f t="shared" si="3489"/>
        <v>650</v>
      </c>
      <c r="Z997" s="896">
        <f t="shared" si="3489"/>
        <v>3348</v>
      </c>
      <c r="AA997" s="896">
        <f t="shared" si="3489"/>
        <v>744</v>
      </c>
      <c r="AB997" s="896">
        <f t="shared" si="3489"/>
        <v>584</v>
      </c>
      <c r="AC997" s="896">
        <f t="shared" si="3489"/>
        <v>244</v>
      </c>
      <c r="AD997" s="896">
        <f t="shared" si="3489"/>
        <v>240</v>
      </c>
      <c r="AE997" s="896">
        <f t="shared" si="3489"/>
        <v>744</v>
      </c>
      <c r="AF997" s="896">
        <f t="shared" si="3489"/>
        <v>2400</v>
      </c>
      <c r="AG997" s="896">
        <f t="shared" si="3489"/>
        <v>0</v>
      </c>
      <c r="AH997" s="896">
        <f t="shared" si="3489"/>
        <v>384</v>
      </c>
      <c r="AI997" s="896">
        <f t="shared" si="3489"/>
        <v>808</v>
      </c>
      <c r="AJ997" s="896">
        <f t="shared" si="3489"/>
        <v>120</v>
      </c>
      <c r="AK997" s="896">
        <f t="shared" si="3489"/>
        <v>1944</v>
      </c>
      <c r="AL997" s="896">
        <f t="shared" si="3489"/>
        <v>840</v>
      </c>
      <c r="AM997" s="895"/>
      <c r="AN997" s="896">
        <f t="shared" ref="AN997:BE997" si="3490">SUM(AN802,AN804)</f>
        <v>3700</v>
      </c>
      <c r="AO997" s="896">
        <f t="shared" si="3490"/>
        <v>2320</v>
      </c>
      <c r="AP997" s="896">
        <f t="shared" si="3490"/>
        <v>3300</v>
      </c>
      <c r="AQ997" s="896">
        <f t="shared" si="3490"/>
        <v>660</v>
      </c>
      <c r="AR997" s="896">
        <f t="shared" si="3490"/>
        <v>0</v>
      </c>
      <c r="AS997" s="896">
        <f t="shared" si="3490"/>
        <v>3400</v>
      </c>
      <c r="AT997" s="896">
        <f t="shared" si="3490"/>
        <v>3600</v>
      </c>
      <c r="AU997" s="896">
        <f t="shared" si="3490"/>
        <v>3200</v>
      </c>
      <c r="AV997" s="896">
        <f t="shared" si="3490"/>
        <v>3720</v>
      </c>
      <c r="AW997" s="896">
        <f t="shared" si="3490"/>
        <v>600</v>
      </c>
      <c r="AX997" s="896">
        <f t="shared" si="3490"/>
        <v>3700</v>
      </c>
      <c r="AY997" s="896">
        <f t="shared" si="3490"/>
        <v>5160</v>
      </c>
      <c r="AZ997" s="896">
        <f t="shared" si="3490"/>
        <v>2460</v>
      </c>
      <c r="BA997" s="896">
        <f t="shared" si="3490"/>
        <v>2640</v>
      </c>
      <c r="BB997" s="896">
        <f t="shared" si="3490"/>
        <v>0</v>
      </c>
      <c r="BC997" s="896">
        <f t="shared" si="3490"/>
        <v>1824</v>
      </c>
      <c r="BD997" s="896">
        <f t="shared" si="3490"/>
        <v>900</v>
      </c>
      <c r="BE997" s="896">
        <f t="shared" si="3490"/>
        <v>2520</v>
      </c>
      <c r="BF997" s="895"/>
      <c r="BG997" s="896">
        <f t="shared" ref="BG997:BX997" si="3491">SUM(BG802,BG804)</f>
        <v>2000</v>
      </c>
      <c r="BH997" s="896">
        <f t="shared" si="3491"/>
        <v>548</v>
      </c>
      <c r="BI997" s="896">
        <f t="shared" si="3491"/>
        <v>2380</v>
      </c>
      <c r="BJ997" s="896">
        <f t="shared" si="3491"/>
        <v>100</v>
      </c>
      <c r="BK997" s="896">
        <f t="shared" si="3491"/>
        <v>0</v>
      </c>
      <c r="BL997" s="896">
        <f t="shared" si="3491"/>
        <v>4300</v>
      </c>
      <c r="BM997" s="896">
        <f t="shared" si="3491"/>
        <v>3200</v>
      </c>
      <c r="BN997" s="896">
        <f t="shared" si="3491"/>
        <v>6700</v>
      </c>
      <c r="BO997" s="896">
        <f t="shared" si="3491"/>
        <v>2120</v>
      </c>
      <c r="BP997" s="896">
        <f t="shared" si="3491"/>
        <v>30</v>
      </c>
      <c r="BQ997" s="896">
        <f t="shared" si="3491"/>
        <v>3500</v>
      </c>
      <c r="BR997" s="896">
        <f t="shared" si="3491"/>
        <v>1860</v>
      </c>
      <c r="BS997" s="896">
        <f t="shared" si="3491"/>
        <v>0</v>
      </c>
      <c r="BT997" s="896">
        <f t="shared" si="3491"/>
        <v>5520</v>
      </c>
      <c r="BU997" s="896">
        <f t="shared" si="3491"/>
        <v>0</v>
      </c>
      <c r="BV997" s="896">
        <f t="shared" si="3491"/>
        <v>0</v>
      </c>
      <c r="BW997" s="896">
        <f t="shared" si="3491"/>
        <v>780</v>
      </c>
      <c r="BX997" s="896">
        <f t="shared" si="3491"/>
        <v>0</v>
      </c>
      <c r="BY997" s="895"/>
      <c r="BZ997" s="896">
        <f>SUM(BZ802,BZ804)</f>
        <v>800</v>
      </c>
      <c r="CA997" s="896">
        <f>SUM(CA802,CA804)</f>
        <v>930</v>
      </c>
      <c r="CB997" s="896">
        <f>SUM(CB802,CB804)</f>
        <v>3150</v>
      </c>
      <c r="CC997" s="896">
        <f>SUM(CC802,CC804)</f>
        <v>3335</v>
      </c>
      <c r="CD997" s="698">
        <f t="shared" si="3412"/>
        <v>470.125</v>
      </c>
      <c r="CE997" s="698">
        <f t="shared" si="3413"/>
        <v>781.625</v>
      </c>
      <c r="CF997" s="698">
        <f t="shared" si="3414"/>
        <v>2409</v>
      </c>
      <c r="CG997" s="698">
        <f t="shared" si="3415"/>
        <v>1646.125</v>
      </c>
      <c r="CH997" s="1371">
        <f t="shared" si="3416"/>
        <v>0</v>
      </c>
      <c r="CI997" s="1372">
        <f t="shared" si="3417"/>
        <v>0</v>
      </c>
      <c r="CJ997" s="1373">
        <f t="shared" si="3418"/>
        <v>0</v>
      </c>
      <c r="CK997" s="1373">
        <f t="shared" si="3419"/>
        <v>0</v>
      </c>
      <c r="CL997" s="1373">
        <f t="shared" si="3420"/>
        <v>60</v>
      </c>
      <c r="CM997" s="1373">
        <f t="shared" si="3421"/>
        <v>60</v>
      </c>
      <c r="CN997" s="1373">
        <f t="shared" si="3422"/>
        <v>180</v>
      </c>
      <c r="CO997" s="1374">
        <f t="shared" si="3423"/>
        <v>360</v>
      </c>
      <c r="CP997" s="1374">
        <f t="shared" si="3424"/>
        <v>384</v>
      </c>
      <c r="CQ997" s="1374">
        <f t="shared" si="3425"/>
        <v>500</v>
      </c>
      <c r="CR997" s="1374">
        <f t="shared" si="3426"/>
        <v>520</v>
      </c>
      <c r="CS997" s="1373">
        <f t="shared" si="3427"/>
        <v>600</v>
      </c>
      <c r="CT997" s="1373">
        <f t="shared" si="3428"/>
        <v>710</v>
      </c>
      <c r="CU997" s="1373">
        <f t="shared" si="3429"/>
        <v>900</v>
      </c>
      <c r="CV997" s="1373">
        <f t="shared" si="3430"/>
        <v>948</v>
      </c>
      <c r="CW997" s="1373">
        <f t="shared" si="3431"/>
        <v>1100</v>
      </c>
      <c r="CX997" s="1372">
        <f t="shared" si="3432"/>
        <v>1200</v>
      </c>
      <c r="CY997" s="1375">
        <f t="shared" si="3433"/>
        <v>1980</v>
      </c>
      <c r="CZ997" s="532">
        <f t="shared" si="3434"/>
        <v>0</v>
      </c>
      <c r="DA997" s="533">
        <f t="shared" si="3435"/>
        <v>0</v>
      </c>
      <c r="DB997" s="534">
        <f t="shared" si="3436"/>
        <v>120</v>
      </c>
      <c r="DC997" s="534">
        <f t="shared" si="3437"/>
        <v>144</v>
      </c>
      <c r="DD997" s="534">
        <f t="shared" si="3438"/>
        <v>240</v>
      </c>
      <c r="DE997" s="534">
        <f t="shared" si="3439"/>
        <v>244</v>
      </c>
      <c r="DF997" s="534">
        <f t="shared" si="3440"/>
        <v>384</v>
      </c>
      <c r="DG997" s="535">
        <f t="shared" si="3441"/>
        <v>584</v>
      </c>
      <c r="DH997" s="535">
        <f t="shared" si="3442"/>
        <v>650</v>
      </c>
      <c r="DI997" s="535">
        <f t="shared" si="3443"/>
        <v>740</v>
      </c>
      <c r="DJ997" s="535">
        <f t="shared" si="3444"/>
        <v>744</v>
      </c>
      <c r="DK997" s="534">
        <f t="shared" si="3445"/>
        <v>744</v>
      </c>
      <c r="DL997" s="534">
        <f t="shared" si="3446"/>
        <v>808</v>
      </c>
      <c r="DM997" s="534">
        <f t="shared" si="3447"/>
        <v>840</v>
      </c>
      <c r="DN997" s="534">
        <f t="shared" si="3448"/>
        <v>1920</v>
      </c>
      <c r="DO997" s="534">
        <f t="shared" si="3449"/>
        <v>1944</v>
      </c>
      <c r="DP997" s="533">
        <f t="shared" si="3450"/>
        <v>2400</v>
      </c>
      <c r="DQ997" s="532">
        <f t="shared" si="3451"/>
        <v>3348</v>
      </c>
      <c r="DR997" s="753">
        <f t="shared" si="3452"/>
        <v>18</v>
      </c>
      <c r="DS997" s="111">
        <f t="shared" si="3453"/>
        <v>18</v>
      </c>
      <c r="DT997" s="111">
        <f t="shared" si="3454"/>
        <v>18</v>
      </c>
      <c r="DU997" s="111">
        <f t="shared" si="3455"/>
        <v>18</v>
      </c>
      <c r="DV997" s="602"/>
      <c r="DW997" s="719"/>
      <c r="DX997" s="719"/>
      <c r="DY997" s="719"/>
      <c r="DZ997" s="719"/>
      <c r="EA997" s="719"/>
      <c r="EB997" s="719"/>
      <c r="EC997" s="719"/>
      <c r="ED997" s="917"/>
      <c r="EE997" s="603"/>
    </row>
    <row r="998" spans="1:135" s="604" customFormat="1" ht="15.75" customHeight="1">
      <c r="A998" s="718" t="s">
        <v>251</v>
      </c>
      <c r="B998" s="896">
        <f t="shared" ref="B998:S998" si="3492">B803</f>
        <v>480</v>
      </c>
      <c r="C998" s="896">
        <f t="shared" si="3492"/>
        <v>1800</v>
      </c>
      <c r="D998" s="896">
        <f t="shared" si="3492"/>
        <v>450</v>
      </c>
      <c r="E998" s="896">
        <f t="shared" si="3492"/>
        <v>600</v>
      </c>
      <c r="F998" s="896">
        <f t="shared" si="3492"/>
        <v>0</v>
      </c>
      <c r="G998" s="896">
        <f t="shared" si="3492"/>
        <v>0</v>
      </c>
      <c r="H998" s="896">
        <f t="shared" si="3492"/>
        <v>540</v>
      </c>
      <c r="I998" s="896">
        <f t="shared" si="3492"/>
        <v>1800</v>
      </c>
      <c r="J998" s="896">
        <f t="shared" si="3492"/>
        <v>450</v>
      </c>
      <c r="K998" s="896">
        <f t="shared" si="3492"/>
        <v>0</v>
      </c>
      <c r="L998" s="896">
        <f t="shared" si="3492"/>
        <v>900</v>
      </c>
      <c r="M998" s="896">
        <f t="shared" si="3492"/>
        <v>0</v>
      </c>
      <c r="N998" s="896">
        <f t="shared" si="3492"/>
        <v>960</v>
      </c>
      <c r="O998" s="896">
        <f t="shared" si="3492"/>
        <v>0</v>
      </c>
      <c r="P998" s="896">
        <f t="shared" si="3492"/>
        <v>600</v>
      </c>
      <c r="Q998" s="896">
        <f t="shared" si="3492"/>
        <v>480</v>
      </c>
      <c r="R998" s="896">
        <f t="shared" si="3492"/>
        <v>264</v>
      </c>
      <c r="S998" s="896">
        <f t="shared" si="3492"/>
        <v>480</v>
      </c>
      <c r="T998" s="895"/>
      <c r="U998" s="896">
        <f t="shared" ref="U998:AL998" si="3493">U803</f>
        <v>80</v>
      </c>
      <c r="V998" s="896">
        <f t="shared" si="3493"/>
        <v>1560</v>
      </c>
      <c r="W998" s="896">
        <f t="shared" si="3493"/>
        <v>648</v>
      </c>
      <c r="X998" s="896">
        <f t="shared" si="3493"/>
        <v>450</v>
      </c>
      <c r="Y998" s="896">
        <f t="shared" si="3493"/>
        <v>1920</v>
      </c>
      <c r="Z998" s="896">
        <f t="shared" si="3493"/>
        <v>1560</v>
      </c>
      <c r="AA998" s="896">
        <f t="shared" si="3493"/>
        <v>2040</v>
      </c>
      <c r="AB998" s="896">
        <f t="shared" si="3493"/>
        <v>0</v>
      </c>
      <c r="AC998" s="896">
        <f t="shared" si="3493"/>
        <v>400</v>
      </c>
      <c r="AD998" s="896">
        <f t="shared" si="3493"/>
        <v>450</v>
      </c>
      <c r="AE998" s="896">
        <f t="shared" si="3493"/>
        <v>0</v>
      </c>
      <c r="AF998" s="896">
        <f t="shared" si="3493"/>
        <v>1320</v>
      </c>
      <c r="AG998" s="896">
        <f t="shared" si="3493"/>
        <v>0</v>
      </c>
      <c r="AH998" s="896">
        <f t="shared" si="3493"/>
        <v>480</v>
      </c>
      <c r="AI998" s="896">
        <f t="shared" si="3493"/>
        <v>648</v>
      </c>
      <c r="AJ998" s="896">
        <f t="shared" si="3493"/>
        <v>0</v>
      </c>
      <c r="AK998" s="896">
        <f t="shared" si="3493"/>
        <v>360</v>
      </c>
      <c r="AL998" s="896">
        <f t="shared" si="3493"/>
        <v>480</v>
      </c>
      <c r="AM998" s="895"/>
      <c r="AN998" s="896">
        <f t="shared" ref="AN998:BE998" si="3494">AN803</f>
        <v>4250</v>
      </c>
      <c r="AO998" s="896">
        <f t="shared" si="3494"/>
        <v>1360</v>
      </c>
      <c r="AP998" s="896">
        <f t="shared" si="3494"/>
        <v>4500</v>
      </c>
      <c r="AQ998" s="896">
        <f t="shared" si="3494"/>
        <v>400</v>
      </c>
      <c r="AR998" s="896">
        <f t="shared" si="3494"/>
        <v>0</v>
      </c>
      <c r="AS998" s="896">
        <f t="shared" si="3494"/>
        <v>2500</v>
      </c>
      <c r="AT998" s="896">
        <f t="shared" si="3494"/>
        <v>2800</v>
      </c>
      <c r="AU998" s="896">
        <f t="shared" si="3494"/>
        <v>3000</v>
      </c>
      <c r="AV998" s="896">
        <f t="shared" si="3494"/>
        <v>4000</v>
      </c>
      <c r="AW998" s="896">
        <f t="shared" si="3494"/>
        <v>840</v>
      </c>
      <c r="AX998" s="896">
        <f t="shared" si="3494"/>
        <v>2700</v>
      </c>
      <c r="AY998" s="896">
        <f t="shared" si="3494"/>
        <v>1200</v>
      </c>
      <c r="AZ998" s="896">
        <f t="shared" si="3494"/>
        <v>576</v>
      </c>
      <c r="BA998" s="896">
        <f t="shared" si="3494"/>
        <v>720</v>
      </c>
      <c r="BB998" s="896">
        <f t="shared" si="3494"/>
        <v>0</v>
      </c>
      <c r="BC998" s="896">
        <f t="shared" si="3494"/>
        <v>480</v>
      </c>
      <c r="BD998" s="896">
        <f t="shared" si="3494"/>
        <v>500</v>
      </c>
      <c r="BE998" s="896">
        <f t="shared" si="3494"/>
        <v>480</v>
      </c>
      <c r="BF998" s="895"/>
      <c r="BG998" s="896">
        <f t="shared" ref="BG998:BX998" si="3495">BG803</f>
        <v>7500</v>
      </c>
      <c r="BH998" s="896">
        <f t="shared" si="3495"/>
        <v>3300</v>
      </c>
      <c r="BI998" s="896">
        <f t="shared" si="3495"/>
        <v>8500</v>
      </c>
      <c r="BJ998" s="896">
        <f t="shared" si="3495"/>
        <v>0</v>
      </c>
      <c r="BK998" s="896">
        <f t="shared" si="3495"/>
        <v>0</v>
      </c>
      <c r="BL998" s="896">
        <f t="shared" si="3495"/>
        <v>4200</v>
      </c>
      <c r="BM998" s="896">
        <f t="shared" si="3495"/>
        <v>4500</v>
      </c>
      <c r="BN998" s="896">
        <f t="shared" si="3495"/>
        <v>2900</v>
      </c>
      <c r="BO998" s="896">
        <f t="shared" si="3495"/>
        <v>8000</v>
      </c>
      <c r="BP998" s="896">
        <f t="shared" si="3495"/>
        <v>600</v>
      </c>
      <c r="BQ998" s="896">
        <f t="shared" si="3495"/>
        <v>2100</v>
      </c>
      <c r="BR998" s="896">
        <f t="shared" si="3495"/>
        <v>1200</v>
      </c>
      <c r="BS998" s="896">
        <f t="shared" si="3495"/>
        <v>0</v>
      </c>
      <c r="BT998" s="896">
        <f t="shared" si="3495"/>
        <v>9600</v>
      </c>
      <c r="BU998" s="896">
        <f t="shared" si="3495"/>
        <v>0</v>
      </c>
      <c r="BV998" s="896">
        <f t="shared" si="3495"/>
        <v>0</v>
      </c>
      <c r="BW998" s="896">
        <f t="shared" si="3495"/>
        <v>360</v>
      </c>
      <c r="BX998" s="896">
        <f t="shared" si="3495"/>
        <v>0</v>
      </c>
      <c r="BY998" s="895"/>
      <c r="BZ998" s="896">
        <f>BZ803</f>
        <v>525</v>
      </c>
      <c r="CA998" s="896">
        <f>CA803</f>
        <v>564</v>
      </c>
      <c r="CB998" s="896">
        <f>CB803</f>
        <v>2500</v>
      </c>
      <c r="CC998" s="896">
        <f>CC803</f>
        <v>4200</v>
      </c>
      <c r="CD998" s="698">
        <f t="shared" si="3412"/>
        <v>500.25</v>
      </c>
      <c r="CE998" s="698">
        <f t="shared" si="3413"/>
        <v>647.25</v>
      </c>
      <c r="CF998" s="698">
        <f t="shared" si="3414"/>
        <v>1612.875</v>
      </c>
      <c r="CG998" s="698">
        <f t="shared" si="3415"/>
        <v>2697.5</v>
      </c>
      <c r="CH998" s="1371">
        <f t="shared" si="3416"/>
        <v>0</v>
      </c>
      <c r="CI998" s="1372">
        <f t="shared" si="3417"/>
        <v>0</v>
      </c>
      <c r="CJ998" s="1373">
        <f t="shared" si="3418"/>
        <v>0</v>
      </c>
      <c r="CK998" s="1373">
        <f t="shared" si="3419"/>
        <v>0</v>
      </c>
      <c r="CL998" s="1373">
        <f t="shared" si="3420"/>
        <v>0</v>
      </c>
      <c r="CM998" s="1373">
        <f t="shared" si="3421"/>
        <v>264</v>
      </c>
      <c r="CN998" s="1373">
        <f t="shared" si="3422"/>
        <v>450</v>
      </c>
      <c r="CO998" s="1374">
        <f t="shared" si="3423"/>
        <v>450</v>
      </c>
      <c r="CP998" s="1374">
        <f t="shared" si="3424"/>
        <v>480</v>
      </c>
      <c r="CQ998" s="1374">
        <f t="shared" si="3425"/>
        <v>480</v>
      </c>
      <c r="CR998" s="1374">
        <f t="shared" si="3426"/>
        <v>480</v>
      </c>
      <c r="CS998" s="1373">
        <f t="shared" si="3427"/>
        <v>540</v>
      </c>
      <c r="CT998" s="1373">
        <f t="shared" si="3428"/>
        <v>600</v>
      </c>
      <c r="CU998" s="1373">
        <f t="shared" si="3429"/>
        <v>600</v>
      </c>
      <c r="CV998" s="1373">
        <f t="shared" si="3430"/>
        <v>900</v>
      </c>
      <c r="CW998" s="1373">
        <f t="shared" si="3431"/>
        <v>960</v>
      </c>
      <c r="CX998" s="1372">
        <f t="shared" si="3432"/>
        <v>1800</v>
      </c>
      <c r="CY998" s="1375">
        <f t="shared" si="3433"/>
        <v>1800</v>
      </c>
      <c r="CZ998" s="532">
        <f t="shared" si="3434"/>
        <v>0</v>
      </c>
      <c r="DA998" s="533">
        <f t="shared" si="3435"/>
        <v>0</v>
      </c>
      <c r="DB998" s="534">
        <f t="shared" si="3436"/>
        <v>0</v>
      </c>
      <c r="DC998" s="534">
        <f t="shared" si="3437"/>
        <v>0</v>
      </c>
      <c r="DD998" s="534">
        <f t="shared" si="3438"/>
        <v>80</v>
      </c>
      <c r="DE998" s="534">
        <f t="shared" si="3439"/>
        <v>360</v>
      </c>
      <c r="DF998" s="534">
        <f t="shared" si="3440"/>
        <v>400</v>
      </c>
      <c r="DG998" s="535">
        <f t="shared" si="3441"/>
        <v>450</v>
      </c>
      <c r="DH998" s="535">
        <f t="shared" si="3442"/>
        <v>450</v>
      </c>
      <c r="DI998" s="535">
        <f t="shared" si="3443"/>
        <v>480</v>
      </c>
      <c r="DJ998" s="535">
        <f t="shared" si="3444"/>
        <v>480</v>
      </c>
      <c r="DK998" s="534">
        <f t="shared" si="3445"/>
        <v>648</v>
      </c>
      <c r="DL998" s="534">
        <f t="shared" si="3446"/>
        <v>648</v>
      </c>
      <c r="DM998" s="534">
        <f t="shared" si="3447"/>
        <v>1320</v>
      </c>
      <c r="DN998" s="534">
        <f t="shared" si="3448"/>
        <v>1560</v>
      </c>
      <c r="DO998" s="534">
        <f t="shared" si="3449"/>
        <v>1560</v>
      </c>
      <c r="DP998" s="533">
        <f t="shared" si="3450"/>
        <v>1920</v>
      </c>
      <c r="DQ998" s="532">
        <f t="shared" si="3451"/>
        <v>2040</v>
      </c>
      <c r="DR998" s="753">
        <f t="shared" si="3452"/>
        <v>18</v>
      </c>
      <c r="DS998" s="111">
        <f t="shared" si="3453"/>
        <v>18</v>
      </c>
      <c r="DT998" s="111">
        <f t="shared" si="3454"/>
        <v>18</v>
      </c>
      <c r="DU998" s="111">
        <f t="shared" si="3455"/>
        <v>18</v>
      </c>
      <c r="DV998" s="602"/>
      <c r="DW998" s="719"/>
      <c r="DX998" s="719"/>
      <c r="DY998" s="719"/>
      <c r="DZ998" s="719"/>
      <c r="EA998" s="719"/>
      <c r="EB998" s="719"/>
      <c r="EC998" s="719"/>
      <c r="ED998" s="917"/>
      <c r="EE998" s="603"/>
    </row>
    <row r="999" spans="1:135" s="604" customFormat="1" ht="15.75" customHeight="1">
      <c r="A999" s="718" t="s">
        <v>522</v>
      </c>
      <c r="B999" s="896">
        <f t="shared" ref="B999:S999" si="3496">SUM(B805,B808:B810)</f>
        <v>0</v>
      </c>
      <c r="C999" s="896">
        <f t="shared" si="3496"/>
        <v>0</v>
      </c>
      <c r="D999" s="896">
        <f t="shared" si="3496"/>
        <v>0</v>
      </c>
      <c r="E999" s="896">
        <f t="shared" si="3496"/>
        <v>600</v>
      </c>
      <c r="F999" s="896">
        <f t="shared" si="3496"/>
        <v>0</v>
      </c>
      <c r="G999" s="896">
        <f t="shared" si="3496"/>
        <v>0</v>
      </c>
      <c r="H999" s="896">
        <f t="shared" si="3496"/>
        <v>0</v>
      </c>
      <c r="I999" s="896">
        <f t="shared" si="3496"/>
        <v>0</v>
      </c>
      <c r="J999" s="896">
        <f t="shared" si="3496"/>
        <v>0</v>
      </c>
      <c r="K999" s="896">
        <f t="shared" si="3496"/>
        <v>0</v>
      </c>
      <c r="L999" s="896">
        <f t="shared" si="3496"/>
        <v>0</v>
      </c>
      <c r="M999" s="896">
        <f t="shared" si="3496"/>
        <v>0</v>
      </c>
      <c r="N999" s="896">
        <f t="shared" si="3496"/>
        <v>0</v>
      </c>
      <c r="O999" s="896">
        <f t="shared" si="3496"/>
        <v>240</v>
      </c>
      <c r="P999" s="896">
        <f t="shared" si="3496"/>
        <v>0</v>
      </c>
      <c r="Q999" s="896">
        <f t="shared" si="3496"/>
        <v>0</v>
      </c>
      <c r="R999" s="896">
        <f t="shared" si="3496"/>
        <v>0</v>
      </c>
      <c r="S999" s="896">
        <f t="shared" si="3496"/>
        <v>12245</v>
      </c>
      <c r="T999" s="895"/>
      <c r="U999" s="896">
        <f t="shared" ref="U999:AL999" si="3497">SUM(U805,U808:U810)</f>
        <v>365</v>
      </c>
      <c r="V999" s="896">
        <f t="shared" si="3497"/>
        <v>3556</v>
      </c>
      <c r="W999" s="896">
        <f t="shared" si="3497"/>
        <v>1272</v>
      </c>
      <c r="X999" s="896">
        <f t="shared" si="3497"/>
        <v>960</v>
      </c>
      <c r="Y999" s="896">
        <f t="shared" si="3497"/>
        <v>800</v>
      </c>
      <c r="Z999" s="896">
        <f t="shared" si="3497"/>
        <v>0</v>
      </c>
      <c r="AA999" s="896">
        <f t="shared" si="3497"/>
        <v>192</v>
      </c>
      <c r="AB999" s="896">
        <f t="shared" si="3497"/>
        <v>0</v>
      </c>
      <c r="AC999" s="896">
        <f t="shared" si="3497"/>
        <v>0</v>
      </c>
      <c r="AD999" s="896">
        <f t="shared" si="3497"/>
        <v>0</v>
      </c>
      <c r="AE999" s="896">
        <f t="shared" si="3497"/>
        <v>0</v>
      </c>
      <c r="AF999" s="896">
        <f t="shared" si="3497"/>
        <v>18000</v>
      </c>
      <c r="AG999" s="896">
        <f t="shared" si="3497"/>
        <v>9070</v>
      </c>
      <c r="AH999" s="896">
        <f t="shared" si="3497"/>
        <v>240</v>
      </c>
      <c r="AI999" s="896">
        <f t="shared" si="3497"/>
        <v>14070</v>
      </c>
      <c r="AJ999" s="896">
        <f t="shared" si="3497"/>
        <v>0</v>
      </c>
      <c r="AK999" s="896">
        <f t="shared" si="3497"/>
        <v>0</v>
      </c>
      <c r="AL999" s="896">
        <f t="shared" si="3497"/>
        <v>14380</v>
      </c>
      <c r="AM999" s="895"/>
      <c r="AN999" s="896">
        <f t="shared" ref="AN999:BE999" si="3498">SUM(AN805,AN808:AN810)</f>
        <v>4800</v>
      </c>
      <c r="AO999" s="896">
        <f t="shared" si="3498"/>
        <v>0</v>
      </c>
      <c r="AP999" s="896">
        <f t="shared" si="3498"/>
        <v>6500</v>
      </c>
      <c r="AQ999" s="896">
        <f t="shared" si="3498"/>
        <v>840</v>
      </c>
      <c r="AR999" s="896">
        <f t="shared" si="3498"/>
        <v>0</v>
      </c>
      <c r="AS999" s="896">
        <f t="shared" si="3498"/>
        <v>0</v>
      </c>
      <c r="AT999" s="896">
        <f t="shared" si="3498"/>
        <v>2300</v>
      </c>
      <c r="AU999" s="896">
        <f t="shared" si="3498"/>
        <v>0</v>
      </c>
      <c r="AV999" s="896">
        <f t="shared" si="3498"/>
        <v>5000</v>
      </c>
      <c r="AW999" s="896">
        <f t="shared" si="3498"/>
        <v>0</v>
      </c>
      <c r="AX999" s="896">
        <f t="shared" si="3498"/>
        <v>3600</v>
      </c>
      <c r="AY999" s="896">
        <f t="shared" si="3498"/>
        <v>0</v>
      </c>
      <c r="AZ999" s="896">
        <f t="shared" si="3498"/>
        <v>0</v>
      </c>
      <c r="BA999" s="896">
        <f t="shared" si="3498"/>
        <v>0</v>
      </c>
      <c r="BB999" s="896">
        <f t="shared" si="3498"/>
        <v>0</v>
      </c>
      <c r="BC999" s="896">
        <f t="shared" si="3498"/>
        <v>0</v>
      </c>
      <c r="BD999" s="896">
        <f t="shared" si="3498"/>
        <v>3000</v>
      </c>
      <c r="BE999" s="896">
        <f t="shared" si="3498"/>
        <v>2470</v>
      </c>
      <c r="BF999" s="895"/>
      <c r="BG999" s="896">
        <f t="shared" ref="BG999:BX999" si="3499">SUM(BG805,BG808:BG810)</f>
        <v>6500</v>
      </c>
      <c r="BH999" s="896">
        <f t="shared" si="3499"/>
        <v>0</v>
      </c>
      <c r="BI999" s="896">
        <f t="shared" si="3499"/>
        <v>6800</v>
      </c>
      <c r="BJ999" s="896">
        <f t="shared" si="3499"/>
        <v>150</v>
      </c>
      <c r="BK999" s="896">
        <f t="shared" si="3499"/>
        <v>0</v>
      </c>
      <c r="BL999" s="896">
        <f t="shared" si="3499"/>
        <v>0</v>
      </c>
      <c r="BM999" s="896">
        <f t="shared" si="3499"/>
        <v>500</v>
      </c>
      <c r="BN999" s="896">
        <f t="shared" si="3499"/>
        <v>3400</v>
      </c>
      <c r="BO999" s="896">
        <f t="shared" si="3499"/>
        <v>5000</v>
      </c>
      <c r="BP999" s="896">
        <f t="shared" si="3499"/>
        <v>0</v>
      </c>
      <c r="BQ999" s="896">
        <f t="shared" si="3499"/>
        <v>0</v>
      </c>
      <c r="BR999" s="896">
        <f t="shared" si="3499"/>
        <v>0</v>
      </c>
      <c r="BS999" s="896">
        <f t="shared" si="3499"/>
        <v>0</v>
      </c>
      <c r="BT999" s="896">
        <f t="shared" si="3499"/>
        <v>0</v>
      </c>
      <c r="BU999" s="896">
        <f t="shared" si="3499"/>
        <v>0</v>
      </c>
      <c r="BV999" s="896">
        <f t="shared" si="3499"/>
        <v>0</v>
      </c>
      <c r="BW999" s="896">
        <f t="shared" si="3499"/>
        <v>0</v>
      </c>
      <c r="BX999" s="896">
        <f t="shared" si="3499"/>
        <v>0</v>
      </c>
      <c r="BY999" s="895"/>
      <c r="BZ999" s="896">
        <f>SUM(BZ805,BZ808:BZ810)</f>
        <v>840</v>
      </c>
      <c r="CA999" s="896">
        <f>SUM(CA805,CA808:CA810)</f>
        <v>1400</v>
      </c>
      <c r="CB999" s="896">
        <f>SUM(CB805,CB808:CB810)</f>
        <v>3840</v>
      </c>
      <c r="CC999" s="896">
        <f>SUM(CC805,CC808:CC810)</f>
        <v>5840</v>
      </c>
      <c r="CD999" s="698">
        <f t="shared" si="3412"/>
        <v>52.5</v>
      </c>
      <c r="CE999" s="698">
        <f t="shared" si="3413"/>
        <v>2806.5625</v>
      </c>
      <c r="CF999" s="698">
        <f t="shared" si="3414"/>
        <v>1375.625</v>
      </c>
      <c r="CG999" s="698">
        <f t="shared" si="3415"/>
        <v>971.875</v>
      </c>
      <c r="CH999" s="1371">
        <f t="shared" si="3416"/>
        <v>0</v>
      </c>
      <c r="CI999" s="1372">
        <f t="shared" si="3417"/>
        <v>0</v>
      </c>
      <c r="CJ999" s="1373">
        <f t="shared" si="3418"/>
        <v>0</v>
      </c>
      <c r="CK999" s="1373">
        <f t="shared" si="3419"/>
        <v>0</v>
      </c>
      <c r="CL999" s="1373">
        <f t="shared" si="3420"/>
        <v>0</v>
      </c>
      <c r="CM999" s="1373">
        <f t="shared" si="3421"/>
        <v>0</v>
      </c>
      <c r="CN999" s="1373">
        <f t="shared" si="3422"/>
        <v>0</v>
      </c>
      <c r="CO999" s="1374">
        <f t="shared" si="3423"/>
        <v>0</v>
      </c>
      <c r="CP999" s="1374">
        <f t="shared" si="3424"/>
        <v>0</v>
      </c>
      <c r="CQ999" s="1374">
        <f t="shared" si="3425"/>
        <v>0</v>
      </c>
      <c r="CR999" s="1374">
        <f t="shared" si="3426"/>
        <v>0</v>
      </c>
      <c r="CS999" s="1373">
        <f t="shared" si="3427"/>
        <v>0</v>
      </c>
      <c r="CT999" s="1373">
        <f t="shared" si="3428"/>
        <v>0</v>
      </c>
      <c r="CU999" s="1373">
        <f t="shared" si="3429"/>
        <v>0</v>
      </c>
      <c r="CV999" s="1373">
        <f t="shared" si="3430"/>
        <v>0</v>
      </c>
      <c r="CW999" s="1373">
        <f t="shared" si="3431"/>
        <v>240</v>
      </c>
      <c r="CX999" s="1372">
        <f t="shared" si="3432"/>
        <v>600</v>
      </c>
      <c r="CY999" s="1375">
        <f t="shared" si="3433"/>
        <v>12245</v>
      </c>
      <c r="CZ999" s="532">
        <f t="shared" si="3434"/>
        <v>0</v>
      </c>
      <c r="DA999" s="533">
        <f t="shared" si="3435"/>
        <v>0</v>
      </c>
      <c r="DB999" s="534">
        <f t="shared" si="3436"/>
        <v>0</v>
      </c>
      <c r="DC999" s="534">
        <f t="shared" si="3437"/>
        <v>0</v>
      </c>
      <c r="DD999" s="534">
        <f t="shared" si="3438"/>
        <v>0</v>
      </c>
      <c r="DE999" s="534">
        <f t="shared" si="3439"/>
        <v>0</v>
      </c>
      <c r="DF999" s="534">
        <f t="shared" si="3440"/>
        <v>0</v>
      </c>
      <c r="DG999" s="535">
        <f t="shared" si="3441"/>
        <v>192</v>
      </c>
      <c r="DH999" s="535">
        <f t="shared" si="3442"/>
        <v>240</v>
      </c>
      <c r="DI999" s="535">
        <f t="shared" si="3443"/>
        <v>365</v>
      </c>
      <c r="DJ999" s="535">
        <f t="shared" si="3444"/>
        <v>800</v>
      </c>
      <c r="DK999" s="534">
        <f t="shared" si="3445"/>
        <v>960</v>
      </c>
      <c r="DL999" s="534">
        <f t="shared" si="3446"/>
        <v>1272</v>
      </c>
      <c r="DM999" s="534">
        <f t="shared" si="3447"/>
        <v>3556</v>
      </c>
      <c r="DN999" s="534">
        <f t="shared" si="3448"/>
        <v>9070</v>
      </c>
      <c r="DO999" s="534">
        <f t="shared" si="3449"/>
        <v>14070</v>
      </c>
      <c r="DP999" s="533">
        <f t="shared" si="3450"/>
        <v>14380</v>
      </c>
      <c r="DQ999" s="532">
        <f t="shared" si="3451"/>
        <v>18000</v>
      </c>
      <c r="DR999" s="753">
        <f t="shared" si="3452"/>
        <v>18</v>
      </c>
      <c r="DS999" s="111">
        <f t="shared" si="3453"/>
        <v>18</v>
      </c>
      <c r="DT999" s="111">
        <f t="shared" si="3454"/>
        <v>18</v>
      </c>
      <c r="DU999" s="111">
        <f t="shared" si="3455"/>
        <v>18</v>
      </c>
      <c r="DV999" s="602"/>
      <c r="DW999" s="719"/>
      <c r="DX999" s="719"/>
      <c r="DY999" s="719"/>
      <c r="DZ999" s="719"/>
      <c r="EA999" s="719"/>
      <c r="EB999" s="719"/>
      <c r="EC999" s="719"/>
      <c r="ED999" s="917"/>
      <c r="EE999" s="603"/>
    </row>
    <row r="1000" spans="1:135" s="604" customFormat="1" ht="15.75" customHeight="1">
      <c r="A1000" s="718" t="s">
        <v>523</v>
      </c>
      <c r="B1000" s="896">
        <f>B985-SUM(B988:B999)</f>
        <v>61130</v>
      </c>
      <c r="C1000" s="896">
        <f t="shared" ref="C1000:S1000" si="3500">C985-SUM(C988:C999)</f>
        <v>-10345</v>
      </c>
      <c r="D1000" s="896">
        <f t="shared" si="3500"/>
        <v>72205</v>
      </c>
      <c r="E1000" s="896">
        <f t="shared" si="3500"/>
        <v>45706</v>
      </c>
      <c r="F1000" s="896">
        <f t="shared" si="3500"/>
        <v>28650</v>
      </c>
      <c r="G1000" s="896">
        <f t="shared" si="3500"/>
        <v>4982</v>
      </c>
      <c r="H1000" s="896">
        <f t="shared" si="3500"/>
        <v>-3872</v>
      </c>
      <c r="I1000" s="896">
        <f t="shared" si="3500"/>
        <v>-14738.64</v>
      </c>
      <c r="J1000" s="896">
        <f t="shared" si="3500"/>
        <v>38806</v>
      </c>
      <c r="K1000" s="896">
        <f t="shared" si="3500"/>
        <v>24000</v>
      </c>
      <c r="L1000" s="896">
        <f t="shared" si="3500"/>
        <v>394569</v>
      </c>
      <c r="M1000" s="896">
        <f t="shared" si="3500"/>
        <v>36000</v>
      </c>
      <c r="N1000" s="896">
        <f t="shared" si="3500"/>
        <v>47466</v>
      </c>
      <c r="O1000" s="896">
        <f t="shared" si="3500"/>
        <v>-2880</v>
      </c>
      <c r="P1000" s="896">
        <f t="shared" si="3500"/>
        <v>20985.4</v>
      </c>
      <c r="Q1000" s="896">
        <f t="shared" si="3500"/>
        <v>35496</v>
      </c>
      <c r="R1000" s="896">
        <f t="shared" si="3500"/>
        <v>78759</v>
      </c>
      <c r="S1000" s="896">
        <f t="shared" si="3500"/>
        <v>47807</v>
      </c>
      <c r="T1000" s="895"/>
      <c r="U1000" s="896">
        <f t="shared" ref="U1000:AL1000" si="3501">U985-SUM(U988:U999)</f>
        <v>19197</v>
      </c>
      <c r="V1000" s="896">
        <f t="shared" si="3501"/>
        <v>2190</v>
      </c>
      <c r="W1000" s="896">
        <f t="shared" si="3501"/>
        <v>-124</v>
      </c>
      <c r="X1000" s="896">
        <f t="shared" si="3501"/>
        <v>47142</v>
      </c>
      <c r="Y1000" s="896">
        <f t="shared" si="3501"/>
        <v>80836</v>
      </c>
      <c r="Z1000" s="896">
        <f t="shared" si="3501"/>
        <v>-13098</v>
      </c>
      <c r="AA1000" s="896">
        <f t="shared" si="3501"/>
        <v>400528</v>
      </c>
      <c r="AB1000" s="896">
        <f t="shared" si="3501"/>
        <v>59400</v>
      </c>
      <c r="AC1000" s="896">
        <f t="shared" si="3501"/>
        <v>8676</v>
      </c>
      <c r="AD1000" s="896">
        <f t="shared" si="3501"/>
        <v>20285</v>
      </c>
      <c r="AE1000" s="896">
        <f t="shared" si="3501"/>
        <v>368069.6</v>
      </c>
      <c r="AF1000" s="896">
        <f t="shared" si="3501"/>
        <v>82285</v>
      </c>
      <c r="AG1000" s="896">
        <f t="shared" si="3501"/>
        <v>37233</v>
      </c>
      <c r="AH1000" s="896">
        <f t="shared" si="3501"/>
        <v>53680</v>
      </c>
      <c r="AI1000" s="896">
        <f t="shared" si="3501"/>
        <v>18938</v>
      </c>
      <c r="AJ1000" s="896">
        <f t="shared" si="3501"/>
        <v>-6222</v>
      </c>
      <c r="AK1000" s="896">
        <f t="shared" si="3501"/>
        <v>35764</v>
      </c>
      <c r="AL1000" s="896">
        <f t="shared" si="3501"/>
        <v>20387</v>
      </c>
      <c r="AM1000" s="895"/>
      <c r="AN1000" s="896">
        <f t="shared" ref="AN1000:BE1000" si="3502">AN985-SUM(AN988:AN999)</f>
        <v>120180</v>
      </c>
      <c r="AO1000" s="896">
        <f t="shared" si="3502"/>
        <v>999660.2</v>
      </c>
      <c r="AP1000" s="896">
        <f t="shared" si="3502"/>
        <v>199319</v>
      </c>
      <c r="AQ1000" s="896">
        <f t="shared" si="3502"/>
        <v>102762.04000000001</v>
      </c>
      <c r="AR1000" s="896">
        <f t="shared" si="3502"/>
        <v>97960.2</v>
      </c>
      <c r="AS1000" s="896">
        <f t="shared" si="3502"/>
        <v>151929.20000000001</v>
      </c>
      <c r="AT1000" s="896">
        <f t="shared" si="3502"/>
        <v>933316</v>
      </c>
      <c r="AU1000" s="896">
        <f t="shared" si="3502"/>
        <v>-30206</v>
      </c>
      <c r="AV1000" s="896">
        <f t="shared" si="3502"/>
        <v>277025</v>
      </c>
      <c r="AW1000" s="896">
        <f t="shared" si="3502"/>
        <v>171998.2</v>
      </c>
      <c r="AX1000" s="896">
        <f t="shared" si="3502"/>
        <v>728116.4</v>
      </c>
      <c r="AY1000" s="896">
        <f t="shared" si="3502"/>
        <v>43583</v>
      </c>
      <c r="AZ1000" s="896">
        <f t="shared" si="3502"/>
        <v>58878</v>
      </c>
      <c r="BA1000" s="896">
        <f t="shared" si="3502"/>
        <v>145586</v>
      </c>
      <c r="BB1000" s="896">
        <f t="shared" si="3502"/>
        <v>0</v>
      </c>
      <c r="BC1000" s="896">
        <f t="shared" si="3502"/>
        <v>52712.800000000003</v>
      </c>
      <c r="BD1000" s="896">
        <f t="shared" si="3502"/>
        <v>296922.8</v>
      </c>
      <c r="BE1000" s="896">
        <f t="shared" si="3502"/>
        <v>102458.5</v>
      </c>
      <c r="BF1000" s="895"/>
      <c r="BG1000" s="896">
        <f t="shared" ref="BG1000:BX1000" si="3503">BG985-SUM(BG988:BG999)</f>
        <v>801393</v>
      </c>
      <c r="BH1000" s="896">
        <f t="shared" si="3503"/>
        <v>-15845</v>
      </c>
      <c r="BI1000" s="896">
        <f t="shared" si="3503"/>
        <v>913708.4</v>
      </c>
      <c r="BJ1000" s="896">
        <f t="shared" si="3503"/>
        <v>174461.6</v>
      </c>
      <c r="BK1000" s="896">
        <f t="shared" si="3503"/>
        <v>114458</v>
      </c>
      <c r="BL1000" s="896">
        <f t="shared" si="3503"/>
        <v>956.80000000000291</v>
      </c>
      <c r="BM1000" s="896">
        <f t="shared" si="3503"/>
        <v>-16327</v>
      </c>
      <c r="BN1000" s="896">
        <f t="shared" si="3503"/>
        <v>-94700</v>
      </c>
      <c r="BO1000" s="896">
        <f t="shared" si="3503"/>
        <v>627450</v>
      </c>
      <c r="BP1000" s="896">
        <f t="shared" si="3503"/>
        <v>403636</v>
      </c>
      <c r="BQ1000" s="896">
        <f t="shared" si="3503"/>
        <v>326091</v>
      </c>
      <c r="BR1000" s="896">
        <f t="shared" si="3503"/>
        <v>96305</v>
      </c>
      <c r="BS1000" s="896">
        <f t="shared" si="3503"/>
        <v>0</v>
      </c>
      <c r="BT1000" s="896">
        <f t="shared" si="3503"/>
        <v>364997</v>
      </c>
      <c r="BU1000" s="896">
        <f t="shared" si="3503"/>
        <v>0</v>
      </c>
      <c r="BV1000" s="896">
        <f t="shared" si="3503"/>
        <v>0</v>
      </c>
      <c r="BW1000" s="896">
        <f t="shared" si="3503"/>
        <v>3257.2758620689638</v>
      </c>
      <c r="BX1000" s="896">
        <f t="shared" si="3503"/>
        <v>0</v>
      </c>
      <c r="BY1000" s="895"/>
      <c r="BZ1000" s="896">
        <f>BZ985-SUM(BZ988:BZ999)</f>
        <v>7522.908313376669</v>
      </c>
      <c r="CA1000" s="896">
        <f>CA985-SUM(CA988:CA999)</f>
        <v>16132.908313376669</v>
      </c>
      <c r="CB1000" s="896">
        <f>CB985-SUM(CB988:CB999)</f>
        <v>27086.924050632922</v>
      </c>
      <c r="CC1000" s="896">
        <f>CC985-SUM(CC988:CC999)</f>
        <v>202426.92405063292</v>
      </c>
      <c r="CD1000" s="698">
        <f t="shared" si="3412"/>
        <v>32805.962500000001</v>
      </c>
      <c r="CE1000" s="698">
        <f t="shared" si="3413"/>
        <v>52983.537500000006</v>
      </c>
      <c r="CF1000" s="698">
        <f t="shared" si="3414"/>
        <v>217671.69624999998</v>
      </c>
      <c r="CG1000" s="698">
        <f t="shared" si="3415"/>
        <v>180052.1047413793</v>
      </c>
      <c r="CH1000" s="1371">
        <f t="shared" si="3416"/>
        <v>-14738.64</v>
      </c>
      <c r="CI1000" s="1372">
        <f t="shared" si="3417"/>
        <v>-10345</v>
      </c>
      <c r="CJ1000" s="1373">
        <f t="shared" si="3418"/>
        <v>-3872</v>
      </c>
      <c r="CK1000" s="1373">
        <f t="shared" si="3419"/>
        <v>-2880</v>
      </c>
      <c r="CL1000" s="1373">
        <f t="shared" si="3420"/>
        <v>4982</v>
      </c>
      <c r="CM1000" s="1373">
        <f t="shared" si="3421"/>
        <v>20985.4</v>
      </c>
      <c r="CN1000" s="1373">
        <f t="shared" si="3422"/>
        <v>24000</v>
      </c>
      <c r="CO1000" s="1374">
        <f t="shared" si="3423"/>
        <v>28650</v>
      </c>
      <c r="CP1000" s="1374">
        <f t="shared" si="3424"/>
        <v>35496</v>
      </c>
      <c r="CQ1000" s="1374">
        <f t="shared" si="3425"/>
        <v>36000</v>
      </c>
      <c r="CR1000" s="1374">
        <f t="shared" si="3426"/>
        <v>38806</v>
      </c>
      <c r="CS1000" s="1373">
        <f t="shared" si="3427"/>
        <v>45706</v>
      </c>
      <c r="CT1000" s="1373">
        <f t="shared" si="3428"/>
        <v>47466</v>
      </c>
      <c r="CU1000" s="1373">
        <f t="shared" si="3429"/>
        <v>47807</v>
      </c>
      <c r="CV1000" s="1373">
        <f t="shared" si="3430"/>
        <v>61130</v>
      </c>
      <c r="CW1000" s="1373">
        <f t="shared" si="3431"/>
        <v>72205</v>
      </c>
      <c r="CX1000" s="1372">
        <f t="shared" si="3432"/>
        <v>78759</v>
      </c>
      <c r="CY1000" s="1375">
        <f t="shared" si="3433"/>
        <v>394569</v>
      </c>
      <c r="CZ1000" s="532">
        <f t="shared" si="3434"/>
        <v>-13098</v>
      </c>
      <c r="DA1000" s="533">
        <f t="shared" si="3435"/>
        <v>-6222</v>
      </c>
      <c r="DB1000" s="534">
        <f t="shared" si="3436"/>
        <v>-124</v>
      </c>
      <c r="DC1000" s="534">
        <f t="shared" si="3437"/>
        <v>2190</v>
      </c>
      <c r="DD1000" s="534">
        <f t="shared" si="3438"/>
        <v>8676</v>
      </c>
      <c r="DE1000" s="534">
        <f t="shared" si="3439"/>
        <v>18938</v>
      </c>
      <c r="DF1000" s="534">
        <f t="shared" si="3440"/>
        <v>19197</v>
      </c>
      <c r="DG1000" s="535">
        <f t="shared" si="3441"/>
        <v>20285</v>
      </c>
      <c r="DH1000" s="535">
        <f t="shared" si="3442"/>
        <v>20387</v>
      </c>
      <c r="DI1000" s="535">
        <f t="shared" si="3443"/>
        <v>35764</v>
      </c>
      <c r="DJ1000" s="535">
        <f t="shared" si="3444"/>
        <v>37233</v>
      </c>
      <c r="DK1000" s="534">
        <f t="shared" si="3445"/>
        <v>47142</v>
      </c>
      <c r="DL1000" s="534">
        <f t="shared" si="3446"/>
        <v>53680</v>
      </c>
      <c r="DM1000" s="534">
        <f t="shared" si="3447"/>
        <v>59400</v>
      </c>
      <c r="DN1000" s="534">
        <f t="shared" si="3448"/>
        <v>80836</v>
      </c>
      <c r="DO1000" s="534">
        <f t="shared" si="3449"/>
        <v>82285</v>
      </c>
      <c r="DP1000" s="533">
        <f t="shared" si="3450"/>
        <v>368069.6</v>
      </c>
      <c r="DQ1000" s="532">
        <f t="shared" si="3451"/>
        <v>400528</v>
      </c>
      <c r="DR1000" s="753">
        <f t="shared" si="3452"/>
        <v>18</v>
      </c>
      <c r="DS1000" s="111">
        <f t="shared" si="3453"/>
        <v>18</v>
      </c>
      <c r="DT1000" s="111">
        <f t="shared" si="3454"/>
        <v>18</v>
      </c>
      <c r="DU1000" s="111">
        <f t="shared" si="3455"/>
        <v>18</v>
      </c>
      <c r="DV1000" s="602"/>
      <c r="DW1000" s="719"/>
      <c r="DX1000" s="719"/>
      <c r="DY1000" s="719"/>
      <c r="DZ1000" s="719"/>
      <c r="EA1000" s="719"/>
      <c r="EB1000" s="719"/>
      <c r="EC1000" s="719"/>
      <c r="ED1000" s="917"/>
      <c r="EE1000" s="603"/>
    </row>
    <row r="1001" spans="1:135" s="604" customFormat="1" ht="15.75" customHeight="1">
      <c r="A1001" s="718"/>
      <c r="B1001" s="895"/>
      <c r="C1001" s="895"/>
      <c r="D1001" s="895"/>
      <c r="E1001" s="895"/>
      <c r="F1001" s="895"/>
      <c r="G1001" s="895"/>
      <c r="H1001" s="895"/>
      <c r="I1001" s="895"/>
      <c r="J1001" s="895"/>
      <c r="K1001" s="895"/>
      <c r="L1001" s="895"/>
      <c r="M1001" s="895"/>
      <c r="N1001" s="895"/>
      <c r="O1001" s="895"/>
      <c r="P1001" s="895"/>
      <c r="Q1001" s="895"/>
      <c r="R1001" s="895"/>
      <c r="S1001" s="895"/>
      <c r="T1001" s="895"/>
      <c r="U1001" s="895"/>
      <c r="V1001" s="895"/>
      <c r="W1001" s="895"/>
      <c r="X1001" s="895"/>
      <c r="Y1001" s="895"/>
      <c r="Z1001" s="895"/>
      <c r="AA1001" s="895"/>
      <c r="AB1001" s="895"/>
      <c r="AC1001" s="895"/>
      <c r="AD1001" s="895"/>
      <c r="AE1001" s="895"/>
      <c r="AF1001" s="895"/>
      <c r="AG1001" s="895"/>
      <c r="AH1001" s="895"/>
      <c r="AI1001" s="895"/>
      <c r="AJ1001" s="895"/>
      <c r="AK1001" s="895"/>
      <c r="AL1001" s="895"/>
      <c r="AM1001" s="895"/>
      <c r="AN1001" s="895"/>
      <c r="AO1001" s="895"/>
      <c r="AP1001" s="895"/>
      <c r="AQ1001" s="895"/>
      <c r="AR1001" s="895"/>
      <c r="AS1001" s="895"/>
      <c r="AT1001" s="895"/>
      <c r="AU1001" s="895"/>
      <c r="AV1001" s="895"/>
      <c r="AW1001" s="895"/>
      <c r="AX1001" s="895"/>
      <c r="AY1001" s="895"/>
      <c r="AZ1001" s="895"/>
      <c r="BA1001" s="895"/>
      <c r="BB1001" s="895"/>
      <c r="BC1001" s="895"/>
      <c r="BD1001" s="895"/>
      <c r="BE1001" s="895"/>
      <c r="BF1001" s="895"/>
      <c r="BG1001" s="895"/>
      <c r="BH1001" s="895"/>
      <c r="BI1001" s="895"/>
      <c r="BJ1001" s="895"/>
      <c r="BK1001" s="895"/>
      <c r="BL1001" s="895"/>
      <c r="BM1001" s="895"/>
      <c r="BN1001" s="895"/>
      <c r="BO1001" s="895"/>
      <c r="BP1001" s="895"/>
      <c r="BQ1001" s="895"/>
      <c r="BR1001" s="895"/>
      <c r="BS1001" s="895"/>
      <c r="BT1001" s="895"/>
      <c r="BU1001" s="895"/>
      <c r="BV1001" s="895"/>
      <c r="BW1001" s="895"/>
      <c r="BX1001" s="895"/>
      <c r="BY1001" s="895"/>
      <c r="BZ1001" s="895"/>
      <c r="CA1001" s="895"/>
      <c r="CB1001" s="895"/>
      <c r="CC1001" s="895"/>
      <c r="CD1001" s="718"/>
      <c r="CE1001" s="718"/>
      <c r="CF1001" s="718"/>
      <c r="CG1001" s="718"/>
      <c r="CH1001" s="1412"/>
      <c r="CI1001" s="1412"/>
      <c r="CJ1001" s="1412"/>
      <c r="CK1001" s="1412"/>
      <c r="CL1001" s="1412"/>
      <c r="CM1001" s="1412"/>
      <c r="CN1001" s="1412"/>
      <c r="CO1001" s="1412"/>
      <c r="CP1001" s="1412"/>
      <c r="CQ1001" s="1412"/>
      <c r="CR1001" s="1412"/>
      <c r="CS1001" s="1412"/>
      <c r="CT1001" s="1412"/>
      <c r="CU1001" s="1412"/>
      <c r="CV1001" s="1412"/>
      <c r="CW1001" s="1412"/>
      <c r="CX1001" s="1412"/>
      <c r="CY1001" s="1412"/>
      <c r="CZ1001" s="718"/>
      <c r="DA1001" s="718"/>
      <c r="DB1001" s="718"/>
      <c r="DC1001" s="718"/>
      <c r="DD1001" s="718"/>
      <c r="DE1001" s="718"/>
      <c r="DF1001" s="718"/>
      <c r="DG1001" s="718"/>
      <c r="DH1001" s="718"/>
      <c r="DI1001" s="718"/>
      <c r="DJ1001" s="718"/>
      <c r="DK1001" s="718"/>
      <c r="DL1001" s="718"/>
      <c r="DM1001" s="718"/>
      <c r="DN1001" s="718"/>
      <c r="DO1001" s="718"/>
      <c r="DP1001" s="718"/>
      <c r="DQ1001" s="718"/>
      <c r="DR1001" s="603"/>
      <c r="DS1001" s="603"/>
      <c r="DT1001" s="603"/>
      <c r="DU1001" s="603"/>
      <c r="DV1001" s="603"/>
      <c r="DW1001" s="603"/>
      <c r="DX1001" s="603"/>
      <c r="DY1001" s="603"/>
      <c r="DZ1001" s="603"/>
      <c r="EA1001" s="603"/>
      <c r="EB1001" s="603"/>
      <c r="EC1001" s="603"/>
      <c r="ED1001" s="555"/>
      <c r="EE1001" s="603"/>
    </row>
    <row r="1002" spans="1:135" s="604" customFormat="1" ht="15.75" customHeight="1">
      <c r="A1002" s="921" t="s">
        <v>107</v>
      </c>
      <c r="B1002" s="896">
        <f>SUM(B988:B1001)</f>
        <v>91320</v>
      </c>
      <c r="C1002" s="896">
        <f t="shared" ref="C1002:S1002" si="3504">SUM(C988:C1001)</f>
        <v>5970</v>
      </c>
      <c r="D1002" s="896">
        <f t="shared" si="3504"/>
        <v>76890</v>
      </c>
      <c r="E1002" s="896">
        <f t="shared" si="3504"/>
        <v>57790</v>
      </c>
      <c r="F1002" s="896">
        <f t="shared" si="3504"/>
        <v>33690</v>
      </c>
      <c r="G1002" s="896">
        <f t="shared" si="3504"/>
        <v>7980</v>
      </c>
      <c r="H1002" s="896">
        <f t="shared" si="3504"/>
        <v>7200</v>
      </c>
      <c r="I1002" s="896">
        <f t="shared" si="3504"/>
        <v>1680</v>
      </c>
      <c r="J1002" s="896">
        <f t="shared" si="3504"/>
        <v>52080</v>
      </c>
      <c r="K1002" s="896">
        <f t="shared" si="3504"/>
        <v>32460</v>
      </c>
      <c r="L1002" s="896">
        <f t="shared" si="3504"/>
        <v>409532</v>
      </c>
      <c r="M1002" s="896">
        <f t="shared" si="3504"/>
        <v>36000</v>
      </c>
      <c r="N1002" s="896">
        <f t="shared" si="3504"/>
        <v>63450</v>
      </c>
      <c r="O1002" s="896">
        <f t="shared" si="3504"/>
        <v>10080</v>
      </c>
      <c r="P1002" s="896">
        <f t="shared" si="3504"/>
        <v>36960</v>
      </c>
      <c r="Q1002" s="896">
        <f t="shared" si="3504"/>
        <v>42880</v>
      </c>
      <c r="R1002" s="896">
        <f t="shared" si="3504"/>
        <v>95520</v>
      </c>
      <c r="S1002" s="896">
        <f t="shared" si="3504"/>
        <v>95880</v>
      </c>
      <c r="T1002" s="895"/>
      <c r="U1002" s="896">
        <f t="shared" ref="U1002:AL1002" si="3505">SUM(U988:U1001)</f>
        <v>33474</v>
      </c>
      <c r="V1002" s="896">
        <f t="shared" si="3505"/>
        <v>26061</v>
      </c>
      <c r="W1002" s="896">
        <f t="shared" si="3505"/>
        <v>15153</v>
      </c>
      <c r="X1002" s="896">
        <f t="shared" si="3505"/>
        <v>59420</v>
      </c>
      <c r="Y1002" s="896">
        <f t="shared" si="3505"/>
        <v>89050</v>
      </c>
      <c r="Z1002" s="896">
        <f t="shared" si="3505"/>
        <v>4100</v>
      </c>
      <c r="AA1002" s="896">
        <f t="shared" si="3505"/>
        <v>409920</v>
      </c>
      <c r="AB1002" s="896">
        <f t="shared" si="3505"/>
        <v>63000</v>
      </c>
      <c r="AC1002" s="896">
        <f t="shared" si="3505"/>
        <v>21320</v>
      </c>
      <c r="AD1002" s="896">
        <f t="shared" si="3505"/>
        <v>42770</v>
      </c>
      <c r="AE1002" s="896">
        <f t="shared" si="3505"/>
        <v>378000</v>
      </c>
      <c r="AF1002" s="896">
        <f t="shared" si="3505"/>
        <v>124400</v>
      </c>
      <c r="AG1002" s="896">
        <f t="shared" si="3505"/>
        <v>66020</v>
      </c>
      <c r="AH1002" s="896">
        <f t="shared" si="3505"/>
        <v>67560</v>
      </c>
      <c r="AI1002" s="896">
        <f t="shared" si="3505"/>
        <v>55200</v>
      </c>
      <c r="AJ1002" s="896">
        <f t="shared" si="3505"/>
        <v>0</v>
      </c>
      <c r="AK1002" s="896">
        <f t="shared" si="3505"/>
        <v>55880</v>
      </c>
      <c r="AL1002" s="896">
        <f t="shared" si="3505"/>
        <v>61105</v>
      </c>
      <c r="AM1002" s="895"/>
      <c r="AN1002" s="896">
        <f t="shared" ref="AN1002:BE1002" si="3506">SUM(AN988:AN1001)</f>
        <v>168000</v>
      </c>
      <c r="AO1002" s="896">
        <f t="shared" si="3506"/>
        <v>1040280</v>
      </c>
      <c r="AP1002" s="896">
        <f t="shared" si="3506"/>
        <v>253939</v>
      </c>
      <c r="AQ1002" s="896">
        <f t="shared" si="3506"/>
        <v>126680</v>
      </c>
      <c r="AR1002" s="896">
        <f t="shared" si="3506"/>
        <v>104940</v>
      </c>
      <c r="AS1002" s="896">
        <f t="shared" si="3506"/>
        <v>195950</v>
      </c>
      <c r="AT1002" s="896">
        <f t="shared" si="3506"/>
        <v>978500</v>
      </c>
      <c r="AU1002" s="896">
        <f t="shared" si="3506"/>
        <v>22650</v>
      </c>
      <c r="AV1002" s="896">
        <f t="shared" si="3506"/>
        <v>339600</v>
      </c>
      <c r="AW1002" s="896">
        <f t="shared" si="3506"/>
        <v>193140</v>
      </c>
      <c r="AX1002" s="896">
        <f t="shared" si="3506"/>
        <v>770756</v>
      </c>
      <c r="AY1002" s="896">
        <f t="shared" si="3506"/>
        <v>72135</v>
      </c>
      <c r="AZ1002" s="896">
        <f t="shared" si="3506"/>
        <v>70200</v>
      </c>
      <c r="BA1002" s="896">
        <f t="shared" si="3506"/>
        <v>160560</v>
      </c>
      <c r="BB1002" s="896">
        <f t="shared" si="3506"/>
        <v>0</v>
      </c>
      <c r="BC1002" s="896">
        <f t="shared" si="3506"/>
        <v>69900</v>
      </c>
      <c r="BD1002" s="896">
        <f t="shared" si="3506"/>
        <v>315128.8</v>
      </c>
      <c r="BE1002" s="896">
        <f t="shared" si="3506"/>
        <v>122390</v>
      </c>
      <c r="BF1002" s="895"/>
      <c r="BG1002" s="896">
        <f t="shared" ref="BG1002:BX1002" si="3507">SUM(BG988:BG1001)</f>
        <v>856475</v>
      </c>
      <c r="BH1002" s="896">
        <f t="shared" si="3507"/>
        <v>450</v>
      </c>
      <c r="BI1002" s="896">
        <f t="shared" si="3507"/>
        <v>970800</v>
      </c>
      <c r="BJ1002" s="896">
        <f t="shared" si="3507"/>
        <v>192630</v>
      </c>
      <c r="BK1002" s="896">
        <f t="shared" si="3507"/>
        <v>118400</v>
      </c>
      <c r="BL1002" s="896">
        <f t="shared" si="3507"/>
        <v>57388</v>
      </c>
      <c r="BM1002" s="896">
        <f t="shared" si="3507"/>
        <v>33040</v>
      </c>
      <c r="BN1002" s="896">
        <f t="shared" si="3507"/>
        <v>27750</v>
      </c>
      <c r="BO1002" s="896">
        <f t="shared" si="3507"/>
        <v>750600</v>
      </c>
      <c r="BP1002" s="896">
        <f t="shared" si="3507"/>
        <v>421020</v>
      </c>
      <c r="BQ1002" s="896">
        <f t="shared" si="3507"/>
        <v>366720</v>
      </c>
      <c r="BR1002" s="896">
        <f t="shared" si="3507"/>
        <v>113960</v>
      </c>
      <c r="BS1002" s="896">
        <f t="shared" si="3507"/>
        <v>0</v>
      </c>
      <c r="BT1002" s="896">
        <f t="shared" si="3507"/>
        <v>403000</v>
      </c>
      <c r="BU1002" s="896">
        <f t="shared" si="3507"/>
        <v>0</v>
      </c>
      <c r="BV1002" s="896">
        <f t="shared" si="3507"/>
        <v>0</v>
      </c>
      <c r="BW1002" s="896">
        <f t="shared" si="3507"/>
        <v>33773.275862068964</v>
      </c>
      <c r="BX1002" s="896">
        <f t="shared" si="3507"/>
        <v>0</v>
      </c>
      <c r="BY1002" s="895"/>
      <c r="BZ1002" s="896">
        <f>SUM(BZ988:BZ1001)</f>
        <v>33715.908313376669</v>
      </c>
      <c r="CA1002" s="896">
        <f>SUM(CA988:CA1001)</f>
        <v>44569.908313376669</v>
      </c>
      <c r="CB1002" s="896">
        <f>SUM(CB988:CB1001)</f>
        <v>88508.924050632922</v>
      </c>
      <c r="CC1002" s="896">
        <f>SUM(CC988:CC1001)</f>
        <v>300233.92405063292</v>
      </c>
      <c r="CD1002" s="718"/>
      <c r="CE1002" s="718"/>
      <c r="CF1002" s="718"/>
      <c r="CG1002" s="718"/>
      <c r="CH1002" s="1412"/>
      <c r="CI1002" s="1412"/>
      <c r="CJ1002" s="1412"/>
      <c r="CK1002" s="1412"/>
      <c r="CL1002" s="1412"/>
      <c r="CM1002" s="1412"/>
      <c r="CN1002" s="1412"/>
      <c r="CO1002" s="1412"/>
      <c r="CP1002" s="1412"/>
      <c r="CQ1002" s="1412"/>
      <c r="CR1002" s="1412"/>
      <c r="CS1002" s="1412"/>
      <c r="CT1002" s="1412"/>
      <c r="CU1002" s="1412"/>
      <c r="CV1002" s="1412"/>
      <c r="CW1002" s="1412"/>
      <c r="CX1002" s="1412"/>
      <c r="CY1002" s="1412"/>
      <c r="CZ1002" s="718"/>
      <c r="DA1002" s="718"/>
      <c r="DB1002" s="718"/>
      <c r="DC1002" s="718"/>
      <c r="DD1002" s="718"/>
      <c r="DE1002" s="718"/>
      <c r="DF1002" s="718"/>
      <c r="DG1002" s="718"/>
      <c r="DH1002" s="718"/>
      <c r="DI1002" s="718"/>
      <c r="DJ1002" s="718"/>
      <c r="DK1002" s="718"/>
      <c r="DL1002" s="718"/>
      <c r="DM1002" s="718"/>
      <c r="DN1002" s="718"/>
      <c r="DO1002" s="718"/>
      <c r="DP1002" s="718"/>
      <c r="DQ1002" s="718"/>
      <c r="DR1002" s="603"/>
      <c r="DS1002" s="603"/>
      <c r="DT1002" s="603"/>
      <c r="DU1002" s="603"/>
      <c r="DV1002" s="603"/>
      <c r="DW1002" s="719"/>
      <c r="DX1002" s="719"/>
      <c r="DY1002" s="719"/>
      <c r="DZ1002" s="719"/>
      <c r="EA1002" s="719"/>
      <c r="EB1002" s="719"/>
      <c r="EC1002" s="922"/>
      <c r="ED1002" s="923"/>
      <c r="EE1002" s="603"/>
    </row>
    <row r="1003" spans="1:135" s="604" customFormat="1" ht="15.75" customHeight="1">
      <c r="A1003" s="210"/>
      <c r="B1003" s="924"/>
      <c r="C1003" s="210"/>
      <c r="D1003" s="210"/>
      <c r="E1003" s="210"/>
      <c r="F1003" s="210"/>
      <c r="G1003" s="210"/>
      <c r="H1003" s="210"/>
      <c r="I1003" s="210"/>
      <c r="J1003" s="210"/>
      <c r="K1003" s="603"/>
      <c r="L1003" s="603"/>
      <c r="M1003" s="603"/>
      <c r="N1003" s="603"/>
      <c r="O1003" s="210"/>
      <c r="P1003" s="210"/>
      <c r="Q1003" s="210"/>
      <c r="R1003" s="210"/>
      <c r="S1003" s="210"/>
      <c r="T1003" s="925"/>
      <c r="U1003" s="210"/>
      <c r="V1003" s="210"/>
      <c r="W1003" s="210"/>
      <c r="X1003" s="210"/>
      <c r="Y1003" s="210"/>
      <c r="Z1003" s="210"/>
      <c r="AA1003" s="210"/>
      <c r="AB1003" s="210"/>
      <c r="AC1003" s="210"/>
      <c r="AD1003" s="210"/>
      <c r="AE1003" s="210"/>
      <c r="AF1003" s="210"/>
      <c r="AG1003" s="210"/>
      <c r="AH1003" s="210"/>
      <c r="AI1003" s="210"/>
      <c r="AJ1003" s="210"/>
      <c r="AK1003" s="210"/>
      <c r="AL1003" s="210"/>
      <c r="AM1003" s="925"/>
      <c r="AN1003" s="210"/>
      <c r="AO1003" s="210"/>
      <c r="AP1003" s="210"/>
      <c r="AQ1003" s="210"/>
      <c r="AR1003" s="210"/>
      <c r="AS1003" s="210"/>
      <c r="AT1003" s="210"/>
      <c r="AU1003" s="210"/>
      <c r="AV1003" s="210"/>
      <c r="AW1003" s="210"/>
      <c r="AX1003" s="210"/>
      <c r="AY1003" s="210"/>
      <c r="AZ1003" s="210"/>
      <c r="BA1003" s="210"/>
      <c r="BB1003" s="210"/>
      <c r="BC1003" s="210"/>
      <c r="BD1003" s="210"/>
      <c r="BE1003" s="210"/>
      <c r="BF1003" s="925"/>
      <c r="BG1003" s="210"/>
      <c r="BH1003" s="210"/>
      <c r="BI1003" s="210"/>
      <c r="BJ1003" s="210"/>
      <c r="BK1003" s="210"/>
      <c r="BL1003" s="210"/>
      <c r="BM1003" s="210"/>
      <c r="BN1003" s="210"/>
      <c r="BO1003" s="210"/>
      <c r="BP1003" s="210"/>
      <c r="BQ1003" s="210"/>
      <c r="BR1003" s="210"/>
      <c r="BS1003" s="210"/>
      <c r="BT1003" s="210"/>
      <c r="BU1003" s="210"/>
      <c r="BV1003" s="210"/>
      <c r="BW1003" s="210"/>
      <c r="BX1003" s="210"/>
      <c r="BY1003" s="925"/>
      <c r="BZ1003" s="924"/>
      <c r="CA1003" s="924"/>
      <c r="CB1003" s="924"/>
      <c r="CC1003" s="924"/>
      <c r="CD1003" s="718"/>
      <c r="CE1003" s="718"/>
      <c r="CF1003" s="718"/>
      <c r="CG1003" s="718"/>
      <c r="CH1003" s="1412"/>
      <c r="CI1003" s="1412"/>
      <c r="CJ1003" s="1412"/>
      <c r="CK1003" s="1412"/>
      <c r="CL1003" s="1412"/>
      <c r="CM1003" s="1412"/>
      <c r="CN1003" s="1412"/>
      <c r="CO1003" s="1412"/>
      <c r="CP1003" s="1412"/>
      <c r="CQ1003" s="1412"/>
      <c r="CR1003" s="1412"/>
      <c r="CS1003" s="1412"/>
      <c r="CT1003" s="1412"/>
      <c r="CU1003" s="1412"/>
      <c r="CV1003" s="1412"/>
      <c r="CW1003" s="1412"/>
      <c r="CX1003" s="1412"/>
      <c r="CY1003" s="1412"/>
      <c r="CZ1003" s="718"/>
      <c r="DA1003" s="718"/>
      <c r="DB1003" s="718"/>
      <c r="DC1003" s="718"/>
      <c r="DD1003" s="718"/>
      <c r="DE1003" s="718"/>
      <c r="DF1003" s="718"/>
      <c r="DG1003" s="718"/>
      <c r="DH1003" s="718"/>
      <c r="DI1003" s="718"/>
      <c r="DJ1003" s="718"/>
      <c r="DK1003" s="718"/>
      <c r="DL1003" s="718"/>
      <c r="DM1003" s="718"/>
      <c r="DN1003" s="718"/>
      <c r="DO1003" s="718"/>
      <c r="DP1003" s="718"/>
      <c r="DQ1003" s="718"/>
      <c r="DR1003" s="603"/>
      <c r="DS1003" s="603"/>
      <c r="DT1003" s="603"/>
      <c r="DU1003" s="603"/>
      <c r="DV1003" s="603"/>
      <c r="DW1003" s="719"/>
      <c r="DX1003" s="719"/>
      <c r="DY1003" s="719"/>
      <c r="DZ1003" s="719"/>
      <c r="EA1003" s="719"/>
      <c r="EB1003" s="719"/>
      <c r="EC1003" s="922"/>
      <c r="ED1003" s="926"/>
      <c r="EE1003" s="603"/>
    </row>
    <row r="1004" spans="1:135" s="604" customFormat="1" ht="15.75" customHeight="1">
      <c r="A1004" s="210"/>
      <c r="B1004" s="924"/>
      <c r="C1004" s="210"/>
      <c r="D1004" s="210"/>
      <c r="E1004" s="210"/>
      <c r="F1004" s="210"/>
      <c r="G1004" s="210"/>
      <c r="H1004" s="210"/>
      <c r="I1004" s="210"/>
      <c r="J1004" s="210"/>
      <c r="K1004" s="603"/>
      <c r="L1004" s="603"/>
      <c r="M1004" s="603"/>
      <c r="N1004" s="603"/>
      <c r="O1004" s="210"/>
      <c r="P1004" s="210"/>
      <c r="Q1004" s="210"/>
      <c r="R1004" s="210"/>
      <c r="S1004" s="210"/>
      <c r="T1004" s="925"/>
      <c r="U1004" s="210"/>
      <c r="V1004" s="210"/>
      <c r="W1004" s="210"/>
      <c r="X1004" s="210"/>
      <c r="Y1004" s="210"/>
      <c r="Z1004" s="210"/>
      <c r="AA1004" s="210"/>
      <c r="AB1004" s="210"/>
      <c r="AC1004" s="210"/>
      <c r="AD1004" s="210"/>
      <c r="AE1004" s="210"/>
      <c r="AF1004" s="210"/>
      <c r="AG1004" s="210"/>
      <c r="AH1004" s="210"/>
      <c r="AI1004" s="210"/>
      <c r="AJ1004" s="210"/>
      <c r="AK1004" s="210"/>
      <c r="AL1004" s="210"/>
      <c r="AM1004" s="925"/>
      <c r="AN1004" s="210"/>
      <c r="AO1004" s="210"/>
      <c r="AP1004" s="210"/>
      <c r="AQ1004" s="210"/>
      <c r="AR1004" s="210"/>
      <c r="AS1004" s="210"/>
      <c r="AT1004" s="210"/>
      <c r="AU1004" s="210"/>
      <c r="AV1004" s="210"/>
      <c r="AW1004" s="210"/>
      <c r="AX1004" s="210"/>
      <c r="AY1004" s="210"/>
      <c r="AZ1004" s="210"/>
      <c r="BA1004" s="210"/>
      <c r="BB1004" s="210"/>
      <c r="BC1004" s="210"/>
      <c r="BD1004" s="210"/>
      <c r="BE1004" s="210"/>
      <c r="BF1004" s="925"/>
      <c r="BG1004" s="210"/>
      <c r="BH1004" s="210"/>
      <c r="BI1004" s="210"/>
      <c r="BJ1004" s="210"/>
      <c r="BK1004" s="210"/>
      <c r="BL1004" s="210"/>
      <c r="BM1004" s="210"/>
      <c r="BN1004" s="210"/>
      <c r="BO1004" s="210"/>
      <c r="BP1004" s="210"/>
      <c r="BQ1004" s="210"/>
      <c r="BR1004" s="210"/>
      <c r="BS1004" s="210"/>
      <c r="BT1004" s="210"/>
      <c r="BU1004" s="210"/>
      <c r="BV1004" s="210"/>
      <c r="BW1004" s="210"/>
      <c r="BX1004" s="210"/>
      <c r="BY1004" s="925"/>
      <c r="BZ1004" s="924"/>
      <c r="CA1004" s="924"/>
      <c r="CB1004" s="924"/>
      <c r="CC1004" s="924"/>
      <c r="CD1004" s="718"/>
      <c r="CE1004" s="718"/>
      <c r="CF1004" s="718"/>
      <c r="CG1004" s="718"/>
      <c r="CH1004" s="1412"/>
      <c r="CI1004" s="1412"/>
      <c r="CJ1004" s="1412"/>
      <c r="CK1004" s="1412"/>
      <c r="CL1004" s="1412"/>
      <c r="CM1004" s="1412"/>
      <c r="CN1004" s="1412"/>
      <c r="CO1004" s="1412"/>
      <c r="CP1004" s="1412"/>
      <c r="CQ1004" s="1412"/>
      <c r="CR1004" s="1412"/>
      <c r="CS1004" s="1412"/>
      <c r="CT1004" s="1412"/>
      <c r="CU1004" s="1412"/>
      <c r="CV1004" s="1412"/>
      <c r="CW1004" s="1412"/>
      <c r="CX1004" s="1412"/>
      <c r="CY1004" s="1412"/>
      <c r="CZ1004" s="718"/>
      <c r="DA1004" s="718"/>
      <c r="DB1004" s="718"/>
      <c r="DC1004" s="718"/>
      <c r="DD1004" s="718"/>
      <c r="DE1004" s="718"/>
      <c r="DF1004" s="718"/>
      <c r="DG1004" s="718"/>
      <c r="DH1004" s="718"/>
      <c r="DI1004" s="718"/>
      <c r="DJ1004" s="718"/>
      <c r="DK1004" s="718"/>
      <c r="DL1004" s="718"/>
      <c r="DM1004" s="718"/>
      <c r="DN1004" s="718"/>
      <c r="DO1004" s="718"/>
      <c r="DP1004" s="718"/>
      <c r="DQ1004" s="718"/>
      <c r="DR1004" s="603"/>
      <c r="DS1004" s="603"/>
      <c r="DT1004" s="603"/>
      <c r="DU1004" s="603"/>
      <c r="DV1004" s="603"/>
      <c r="DW1004" s="719"/>
      <c r="DX1004" s="719"/>
      <c r="DY1004" s="719"/>
      <c r="DZ1004" s="719"/>
      <c r="EA1004" s="719"/>
      <c r="EB1004" s="719"/>
      <c r="EC1004" s="922"/>
      <c r="ED1004" s="926"/>
      <c r="EE1004" s="603"/>
    </row>
    <row r="1005" spans="1:135" s="604" customFormat="1" ht="15.75" customHeight="1">
      <c r="A1005" s="210"/>
      <c r="B1005" s="924"/>
      <c r="C1005" s="210"/>
      <c r="D1005" s="210"/>
      <c r="E1005" s="210"/>
      <c r="F1005" s="210"/>
      <c r="G1005" s="210"/>
      <c r="H1005" s="210"/>
      <c r="I1005" s="210"/>
      <c r="J1005" s="210"/>
      <c r="K1005" s="603"/>
      <c r="L1005" s="603"/>
      <c r="M1005" s="603"/>
      <c r="N1005" s="603"/>
      <c r="O1005" s="210"/>
      <c r="P1005" s="210"/>
      <c r="Q1005" s="210"/>
      <c r="R1005" s="210"/>
      <c r="S1005" s="210"/>
      <c r="T1005" s="925"/>
      <c r="U1005" s="210"/>
      <c r="V1005" s="210"/>
      <c r="W1005" s="210"/>
      <c r="X1005" s="210"/>
      <c r="Y1005" s="210"/>
      <c r="Z1005" s="210"/>
      <c r="AA1005" s="210"/>
      <c r="AB1005" s="210"/>
      <c r="AC1005" s="210"/>
      <c r="AD1005" s="210"/>
      <c r="AE1005" s="210"/>
      <c r="AF1005" s="210"/>
      <c r="AG1005" s="210"/>
      <c r="AH1005" s="210"/>
      <c r="AI1005" s="210"/>
      <c r="AJ1005" s="210"/>
      <c r="AK1005" s="210"/>
      <c r="AL1005" s="210"/>
      <c r="AM1005" s="925"/>
      <c r="AN1005" s="210"/>
      <c r="AO1005" s="210"/>
      <c r="AP1005" s="210"/>
      <c r="AQ1005" s="210"/>
      <c r="AR1005" s="210"/>
      <c r="AS1005" s="210"/>
      <c r="AT1005" s="210"/>
      <c r="AU1005" s="210"/>
      <c r="AV1005" s="210"/>
      <c r="AW1005" s="210"/>
      <c r="AX1005" s="210"/>
      <c r="AY1005" s="210"/>
      <c r="AZ1005" s="210"/>
      <c r="BA1005" s="210"/>
      <c r="BB1005" s="210"/>
      <c r="BC1005" s="210"/>
      <c r="BD1005" s="210"/>
      <c r="BE1005" s="210"/>
      <c r="BF1005" s="925"/>
      <c r="BG1005" s="210"/>
      <c r="BH1005" s="210"/>
      <c r="BI1005" s="210"/>
      <c r="BJ1005" s="210"/>
      <c r="BK1005" s="210"/>
      <c r="BL1005" s="210"/>
      <c r="BM1005" s="210"/>
      <c r="BN1005" s="210"/>
      <c r="BO1005" s="210"/>
      <c r="BP1005" s="210"/>
      <c r="BQ1005" s="210"/>
      <c r="BR1005" s="210"/>
      <c r="BS1005" s="210"/>
      <c r="BT1005" s="210"/>
      <c r="BU1005" s="210"/>
      <c r="BV1005" s="210"/>
      <c r="BW1005" s="210"/>
      <c r="BX1005" s="210"/>
      <c r="BY1005" s="925"/>
      <c r="BZ1005" s="924"/>
      <c r="CA1005" s="924"/>
      <c r="CB1005" s="924"/>
      <c r="CC1005" s="924"/>
      <c r="CD1005" s="718"/>
      <c r="CE1005" s="718"/>
      <c r="CF1005" s="718"/>
      <c r="CG1005" s="718"/>
      <c r="CH1005" s="1412"/>
      <c r="CI1005" s="1412"/>
      <c r="CJ1005" s="1412"/>
      <c r="CK1005" s="1412"/>
      <c r="CL1005" s="1412"/>
      <c r="CM1005" s="1412"/>
      <c r="CN1005" s="1412"/>
      <c r="CO1005" s="1412"/>
      <c r="CP1005" s="1412"/>
      <c r="CQ1005" s="1412"/>
      <c r="CR1005" s="1412"/>
      <c r="CS1005" s="1412"/>
      <c r="CT1005" s="1412"/>
      <c r="CU1005" s="1412"/>
      <c r="CV1005" s="1412"/>
      <c r="CW1005" s="1412"/>
      <c r="CX1005" s="1412"/>
      <c r="CY1005" s="1412"/>
      <c r="CZ1005" s="718"/>
      <c r="DA1005" s="718"/>
      <c r="DB1005" s="718"/>
      <c r="DC1005" s="718"/>
      <c r="DD1005" s="718"/>
      <c r="DE1005" s="718"/>
      <c r="DF1005" s="718"/>
      <c r="DG1005" s="718"/>
      <c r="DH1005" s="718"/>
      <c r="DI1005" s="718"/>
      <c r="DJ1005" s="718"/>
      <c r="DK1005" s="718"/>
      <c r="DL1005" s="718"/>
      <c r="DM1005" s="718"/>
      <c r="DN1005" s="718"/>
      <c r="DO1005" s="718"/>
      <c r="DP1005" s="718"/>
      <c r="DQ1005" s="718"/>
      <c r="DR1005" s="603"/>
      <c r="DS1005" s="603"/>
      <c r="DT1005" s="603"/>
      <c r="DU1005" s="603"/>
      <c r="DV1005" s="603"/>
      <c r="DW1005" s="719"/>
      <c r="DX1005" s="719"/>
      <c r="DY1005" s="719"/>
      <c r="DZ1005" s="719"/>
      <c r="EA1005" s="719"/>
      <c r="EB1005" s="719"/>
      <c r="EC1005" s="922"/>
      <c r="ED1005" s="926"/>
      <c r="EE1005" s="603"/>
    </row>
    <row r="1006" spans="1:135" s="604" customFormat="1" ht="15.75" customHeight="1">
      <c r="A1006" s="210"/>
      <c r="B1006" s="924"/>
      <c r="C1006" s="210"/>
      <c r="D1006" s="210"/>
      <c r="E1006" s="210"/>
      <c r="F1006" s="210"/>
      <c r="G1006" s="210"/>
      <c r="H1006" s="210"/>
      <c r="I1006" s="210"/>
      <c r="J1006" s="210"/>
      <c r="K1006" s="210"/>
      <c r="L1006" s="210"/>
      <c r="M1006" s="210"/>
      <c r="N1006" s="210"/>
      <c r="O1006" s="210"/>
      <c r="P1006" s="210"/>
      <c r="Q1006" s="210"/>
      <c r="R1006" s="210"/>
      <c r="S1006" s="210"/>
      <c r="T1006" s="925"/>
      <c r="U1006" s="210"/>
      <c r="V1006" s="210"/>
      <c r="W1006" s="210"/>
      <c r="X1006" s="210"/>
      <c r="Y1006" s="210"/>
      <c r="Z1006" s="210"/>
      <c r="AA1006" s="210"/>
      <c r="AB1006" s="210"/>
      <c r="AC1006" s="210"/>
      <c r="AD1006" s="210"/>
      <c r="AE1006" s="210"/>
      <c r="AF1006" s="210"/>
      <c r="AG1006" s="210"/>
      <c r="AH1006" s="210"/>
      <c r="AI1006" s="210"/>
      <c r="AJ1006" s="210"/>
      <c r="AK1006" s="210"/>
      <c r="AL1006" s="210"/>
      <c r="AM1006" s="925"/>
      <c r="AN1006" s="210"/>
      <c r="AO1006" s="210"/>
      <c r="AP1006" s="210"/>
      <c r="AQ1006" s="210"/>
      <c r="AR1006" s="210"/>
      <c r="AS1006" s="210"/>
      <c r="AT1006" s="210"/>
      <c r="AU1006" s="210"/>
      <c r="AV1006" s="210"/>
      <c r="AW1006" s="210"/>
      <c r="AX1006" s="210"/>
      <c r="AY1006" s="210"/>
      <c r="AZ1006" s="210"/>
      <c r="BA1006" s="210"/>
      <c r="BB1006" s="210"/>
      <c r="BC1006" s="210"/>
      <c r="BD1006" s="210"/>
      <c r="BE1006" s="210"/>
      <c r="BF1006" s="925"/>
      <c r="BG1006" s="210"/>
      <c r="BH1006" s="210"/>
      <c r="BI1006" s="210"/>
      <c r="BJ1006" s="210"/>
      <c r="BK1006" s="210"/>
      <c r="BL1006" s="210"/>
      <c r="BM1006" s="210"/>
      <c r="BN1006" s="210"/>
      <c r="BO1006" s="210"/>
      <c r="BP1006" s="210"/>
      <c r="BQ1006" s="210"/>
      <c r="BR1006" s="210"/>
      <c r="BS1006" s="210"/>
      <c r="BT1006" s="210"/>
      <c r="BU1006" s="210"/>
      <c r="BV1006" s="210"/>
      <c r="BW1006" s="210"/>
      <c r="BX1006" s="210"/>
      <c r="BY1006" s="925"/>
      <c r="BZ1006" s="924"/>
      <c r="CA1006" s="924"/>
      <c r="CB1006" s="924"/>
      <c r="CC1006" s="924"/>
      <c r="CD1006" s="718"/>
      <c r="CE1006" s="718"/>
      <c r="CF1006" s="718"/>
      <c r="CG1006" s="718"/>
      <c r="CH1006" s="1412"/>
      <c r="CI1006" s="1412"/>
      <c r="CJ1006" s="1412"/>
      <c r="CK1006" s="1412"/>
      <c r="CL1006" s="1412"/>
      <c r="CM1006" s="1412"/>
      <c r="CN1006" s="1412"/>
      <c r="CO1006" s="1412"/>
      <c r="CP1006" s="1412"/>
      <c r="CQ1006" s="1412"/>
      <c r="CR1006" s="1412"/>
      <c r="CS1006" s="1412"/>
      <c r="CT1006" s="1412"/>
      <c r="CU1006" s="1412"/>
      <c r="CV1006" s="1412"/>
      <c r="CW1006" s="1412"/>
      <c r="CX1006" s="1412"/>
      <c r="CY1006" s="1412"/>
      <c r="CZ1006" s="718"/>
      <c r="DA1006" s="718"/>
      <c r="DB1006" s="718"/>
      <c r="DC1006" s="718"/>
      <c r="DD1006" s="718"/>
      <c r="DE1006" s="718"/>
      <c r="DF1006" s="718"/>
      <c r="DG1006" s="718"/>
      <c r="DH1006" s="718"/>
      <c r="DI1006" s="718"/>
      <c r="DJ1006" s="718"/>
      <c r="DK1006" s="718"/>
      <c r="DL1006" s="718"/>
      <c r="DM1006" s="718"/>
      <c r="DN1006" s="718"/>
      <c r="DO1006" s="718"/>
      <c r="DP1006" s="718"/>
      <c r="DQ1006" s="718"/>
      <c r="DR1006" s="603"/>
      <c r="DS1006" s="603"/>
      <c r="DT1006" s="603"/>
      <c r="DU1006" s="603"/>
      <c r="DV1006" s="603"/>
      <c r="DW1006" s="719"/>
      <c r="DX1006" s="719"/>
      <c r="DY1006" s="719"/>
      <c r="DZ1006" s="719"/>
      <c r="EA1006" s="719"/>
      <c r="EB1006" s="719"/>
      <c r="EC1006" s="922"/>
      <c r="ED1006" s="926"/>
      <c r="EE1006" s="603"/>
    </row>
    <row r="1007" spans="1:135" s="604" customFormat="1" ht="15.75" customHeight="1">
      <c r="A1007" s="490" t="s">
        <v>524</v>
      </c>
      <c r="B1007" s="925"/>
      <c r="C1007" s="490"/>
      <c r="D1007" s="490"/>
      <c r="E1007" s="490"/>
      <c r="F1007" s="490"/>
      <c r="G1007" s="490"/>
      <c r="H1007" s="490"/>
      <c r="I1007" s="490"/>
      <c r="J1007" s="490"/>
      <c r="K1007" s="490"/>
      <c r="L1007" s="490"/>
      <c r="M1007" s="490"/>
      <c r="N1007" s="490"/>
      <c r="O1007" s="490"/>
      <c r="P1007" s="490"/>
      <c r="Q1007" s="490"/>
      <c r="R1007" s="490"/>
      <c r="S1007" s="490"/>
      <c r="T1007" s="925"/>
      <c r="U1007" s="490"/>
      <c r="V1007" s="490"/>
      <c r="W1007" s="490"/>
      <c r="X1007" s="490"/>
      <c r="Y1007" s="490"/>
      <c r="Z1007" s="490"/>
      <c r="AA1007" s="490"/>
      <c r="AB1007" s="490"/>
      <c r="AC1007" s="490"/>
      <c r="AD1007" s="490"/>
      <c r="AE1007" s="490"/>
      <c r="AF1007" s="490"/>
      <c r="AG1007" s="490"/>
      <c r="AH1007" s="490"/>
      <c r="AI1007" s="490"/>
      <c r="AJ1007" s="490"/>
      <c r="AK1007" s="490"/>
      <c r="AL1007" s="490"/>
      <c r="AM1007" s="925"/>
      <c r="AN1007" s="490"/>
      <c r="AO1007" s="490"/>
      <c r="AP1007" s="490"/>
      <c r="AQ1007" s="490"/>
      <c r="AR1007" s="490"/>
      <c r="AS1007" s="490"/>
      <c r="AT1007" s="490"/>
      <c r="AU1007" s="490"/>
      <c r="AV1007" s="490"/>
      <c r="AW1007" s="490"/>
      <c r="AX1007" s="490"/>
      <c r="AY1007" s="490"/>
      <c r="AZ1007" s="490"/>
      <c r="BA1007" s="490"/>
      <c r="BB1007" s="490"/>
      <c r="BC1007" s="490"/>
      <c r="BD1007" s="490"/>
      <c r="BE1007" s="490"/>
      <c r="BF1007" s="925"/>
      <c r="BG1007" s="490"/>
      <c r="BH1007" s="490"/>
      <c r="BI1007" s="490"/>
      <c r="BJ1007" s="490"/>
      <c r="BK1007" s="490"/>
      <c r="BL1007" s="490"/>
      <c r="BM1007" s="490"/>
      <c r="BN1007" s="490"/>
      <c r="BO1007" s="490"/>
      <c r="BP1007" s="490"/>
      <c r="BQ1007" s="490"/>
      <c r="BR1007" s="490"/>
      <c r="BS1007" s="490"/>
      <c r="BT1007" s="490"/>
      <c r="BU1007" s="490"/>
      <c r="BV1007" s="490"/>
      <c r="BW1007" s="490"/>
      <c r="BX1007" s="490"/>
      <c r="BY1007" s="925"/>
      <c r="BZ1007" s="925"/>
      <c r="CA1007" s="925"/>
      <c r="CB1007" s="925"/>
      <c r="CC1007" s="925"/>
      <c r="CD1007" s="718"/>
      <c r="CE1007" s="718"/>
      <c r="CF1007" s="718"/>
      <c r="CG1007" s="718"/>
      <c r="CH1007" s="1412"/>
      <c r="CI1007" s="1412"/>
      <c r="CJ1007" s="1412"/>
      <c r="CK1007" s="1412"/>
      <c r="CL1007" s="1412"/>
      <c r="CM1007" s="1412"/>
      <c r="CN1007" s="1412"/>
      <c r="CO1007" s="1412"/>
      <c r="CP1007" s="1412"/>
      <c r="CQ1007" s="1412"/>
      <c r="CR1007" s="1412"/>
      <c r="CS1007" s="1412"/>
      <c r="CT1007" s="1412"/>
      <c r="CU1007" s="1412"/>
      <c r="CV1007" s="1412"/>
      <c r="CW1007" s="1412"/>
      <c r="CX1007" s="1412"/>
      <c r="CY1007" s="1412"/>
      <c r="CZ1007" s="718"/>
      <c r="DA1007" s="718"/>
      <c r="DB1007" s="718"/>
      <c r="DC1007" s="718"/>
      <c r="DD1007" s="718"/>
      <c r="DE1007" s="718"/>
      <c r="DF1007" s="718"/>
      <c r="DG1007" s="718"/>
      <c r="DH1007" s="718"/>
      <c r="DI1007" s="718"/>
      <c r="DJ1007" s="718"/>
      <c r="DK1007" s="718"/>
      <c r="DL1007" s="718"/>
      <c r="DM1007" s="718"/>
      <c r="DN1007" s="718"/>
      <c r="DO1007" s="718"/>
      <c r="DP1007" s="718"/>
      <c r="DQ1007" s="718"/>
      <c r="DR1007" s="603"/>
      <c r="DS1007" s="603"/>
      <c r="DT1007" s="603"/>
      <c r="DU1007" s="603"/>
      <c r="DV1007" s="603"/>
      <c r="DW1007" s="719"/>
      <c r="DX1007" s="719"/>
      <c r="DY1007" s="719"/>
      <c r="DZ1007" s="719"/>
      <c r="EA1007" s="719"/>
      <c r="EB1007" s="719"/>
      <c r="EC1007" s="922"/>
      <c r="ED1007" s="926"/>
      <c r="EE1007" s="603"/>
    </row>
    <row r="1008" spans="1:135" s="604" customFormat="1" ht="15.75" customHeight="1">
      <c r="A1008" s="490" t="s">
        <v>525</v>
      </c>
      <c r="B1008" s="927"/>
      <c r="C1008" s="490"/>
      <c r="D1008" s="490"/>
      <c r="E1008" s="490"/>
      <c r="F1008" s="490"/>
      <c r="G1008" s="490"/>
      <c r="H1008" s="490"/>
      <c r="I1008" s="490"/>
      <c r="J1008" s="490"/>
      <c r="K1008" s="490"/>
      <c r="L1008" s="490"/>
      <c r="M1008" s="490"/>
      <c r="N1008" s="490"/>
      <c r="O1008" s="490"/>
      <c r="P1008" s="490"/>
      <c r="Q1008" s="490"/>
      <c r="R1008" s="490"/>
      <c r="S1008" s="490"/>
      <c r="T1008" s="927"/>
      <c r="U1008" s="490"/>
      <c r="V1008" s="490"/>
      <c r="W1008" s="490"/>
      <c r="X1008" s="490"/>
      <c r="Y1008" s="490"/>
      <c r="Z1008" s="490"/>
      <c r="AA1008" s="490"/>
      <c r="AB1008" s="490"/>
      <c r="AC1008" s="490"/>
      <c r="AD1008" s="490"/>
      <c r="AE1008" s="490"/>
      <c r="AF1008" s="490"/>
      <c r="AG1008" s="490"/>
      <c r="AH1008" s="490"/>
      <c r="AI1008" s="490"/>
      <c r="AJ1008" s="490"/>
      <c r="AK1008" s="490"/>
      <c r="AL1008" s="490"/>
      <c r="AM1008" s="927"/>
      <c r="AN1008" s="490"/>
      <c r="AO1008" s="490"/>
      <c r="AP1008" s="490"/>
      <c r="AQ1008" s="490"/>
      <c r="AR1008" s="490"/>
      <c r="AS1008" s="490"/>
      <c r="AT1008" s="490"/>
      <c r="AU1008" s="490"/>
      <c r="AV1008" s="490"/>
      <c r="AW1008" s="490"/>
      <c r="AX1008" s="490"/>
      <c r="AY1008" s="490"/>
      <c r="AZ1008" s="490"/>
      <c r="BA1008" s="490"/>
      <c r="BB1008" s="490"/>
      <c r="BC1008" s="490"/>
      <c r="BD1008" s="490"/>
      <c r="BE1008" s="490"/>
      <c r="BF1008" s="927"/>
      <c r="BG1008" s="490"/>
      <c r="BH1008" s="490"/>
      <c r="BI1008" s="490"/>
      <c r="BJ1008" s="490"/>
      <c r="BK1008" s="490"/>
      <c r="BL1008" s="490"/>
      <c r="BM1008" s="490"/>
      <c r="BN1008" s="490"/>
      <c r="BO1008" s="490"/>
      <c r="BP1008" s="490"/>
      <c r="BQ1008" s="490"/>
      <c r="BR1008" s="490"/>
      <c r="BS1008" s="490"/>
      <c r="BT1008" s="490"/>
      <c r="BU1008" s="490"/>
      <c r="BV1008" s="490"/>
      <c r="BW1008" s="490"/>
      <c r="BX1008" s="490"/>
      <c r="BY1008" s="927"/>
      <c r="BZ1008" s="925"/>
      <c r="CA1008" s="925"/>
      <c r="CB1008" s="925"/>
      <c r="CC1008" s="925"/>
      <c r="CD1008" s="718"/>
      <c r="CE1008" s="718"/>
      <c r="CF1008" s="718"/>
      <c r="CG1008" s="718"/>
      <c r="CH1008" s="1412"/>
      <c r="CI1008" s="1412"/>
      <c r="CJ1008" s="1412"/>
      <c r="CK1008" s="1412"/>
      <c r="CL1008" s="1412"/>
      <c r="CM1008" s="1412"/>
      <c r="CN1008" s="1412"/>
      <c r="CO1008" s="1412"/>
      <c r="CP1008" s="1412"/>
      <c r="CQ1008" s="1412"/>
      <c r="CR1008" s="1412"/>
      <c r="CS1008" s="1412"/>
      <c r="CT1008" s="1412"/>
      <c r="CU1008" s="1412"/>
      <c r="CV1008" s="1412"/>
      <c r="CW1008" s="1412"/>
      <c r="CX1008" s="1412"/>
      <c r="CY1008" s="1412"/>
      <c r="CZ1008" s="718"/>
      <c r="DA1008" s="718"/>
      <c r="DB1008" s="718"/>
      <c r="DC1008" s="718"/>
      <c r="DD1008" s="718"/>
      <c r="DE1008" s="718"/>
      <c r="DF1008" s="718"/>
      <c r="DG1008" s="718"/>
      <c r="DH1008" s="718"/>
      <c r="DI1008" s="718"/>
      <c r="DJ1008" s="718"/>
      <c r="DK1008" s="718"/>
      <c r="DL1008" s="718"/>
      <c r="DM1008" s="718"/>
      <c r="DN1008" s="718"/>
      <c r="DO1008" s="718"/>
      <c r="DP1008" s="718"/>
      <c r="DQ1008" s="718"/>
      <c r="DR1008" s="603"/>
      <c r="DS1008" s="603"/>
      <c r="DT1008" s="603"/>
      <c r="DU1008" s="603"/>
      <c r="DV1008" s="603"/>
      <c r="DW1008" s="719"/>
      <c r="DX1008" s="719"/>
      <c r="DY1008" s="719"/>
      <c r="DZ1008" s="719"/>
      <c r="EA1008" s="719"/>
      <c r="EB1008" s="719"/>
      <c r="EC1008" s="922"/>
      <c r="ED1008" s="926"/>
      <c r="EE1008" s="603"/>
    </row>
    <row r="1009" spans="1:135" s="604" customFormat="1" ht="15.75" customHeight="1">
      <c r="A1009" s="276" t="s">
        <v>526</v>
      </c>
      <c r="B1009" s="928"/>
      <c r="C1009" s="208"/>
      <c r="D1009" s="208"/>
      <c r="E1009" s="208"/>
      <c r="F1009" s="208"/>
      <c r="G1009" s="208"/>
      <c r="H1009" s="208"/>
      <c r="I1009" s="208"/>
      <c r="J1009" s="208"/>
      <c r="K1009" s="208"/>
      <c r="L1009" s="208"/>
      <c r="M1009" s="208"/>
      <c r="N1009" s="208"/>
      <c r="O1009" s="208"/>
      <c r="P1009" s="208"/>
      <c r="Q1009" s="208"/>
      <c r="R1009" s="208"/>
      <c r="S1009" s="208"/>
      <c r="T1009" s="927"/>
      <c r="U1009" s="208"/>
      <c r="V1009" s="208"/>
      <c r="W1009" s="208"/>
      <c r="X1009" s="208"/>
      <c r="Y1009" s="208"/>
      <c r="Z1009" s="208"/>
      <c r="AA1009" s="208"/>
      <c r="AB1009" s="208"/>
      <c r="AC1009" s="208"/>
      <c r="AD1009" s="208"/>
      <c r="AE1009" s="208"/>
      <c r="AF1009" s="208"/>
      <c r="AG1009" s="208"/>
      <c r="AH1009" s="208"/>
      <c r="AI1009" s="208"/>
      <c r="AJ1009" s="208"/>
      <c r="AK1009" s="208"/>
      <c r="AL1009" s="208"/>
      <c r="AM1009" s="927"/>
      <c r="AN1009" s="208"/>
      <c r="AO1009" s="208"/>
      <c r="AP1009" s="208"/>
      <c r="AQ1009" s="208"/>
      <c r="AR1009" s="208"/>
      <c r="AS1009" s="208"/>
      <c r="AT1009" s="208"/>
      <c r="AU1009" s="208"/>
      <c r="AV1009" s="208"/>
      <c r="AW1009" s="208"/>
      <c r="AX1009" s="208"/>
      <c r="AY1009" s="208"/>
      <c r="AZ1009" s="208"/>
      <c r="BA1009" s="208"/>
      <c r="BB1009" s="208"/>
      <c r="BC1009" s="208"/>
      <c r="BD1009" s="208"/>
      <c r="BE1009" s="208"/>
      <c r="BF1009" s="927"/>
      <c r="BG1009" s="208"/>
      <c r="BH1009" s="208"/>
      <c r="BI1009" s="208"/>
      <c r="BJ1009" s="208"/>
      <c r="BK1009" s="208"/>
      <c r="BL1009" s="208"/>
      <c r="BM1009" s="208"/>
      <c r="BN1009" s="208"/>
      <c r="BO1009" s="208"/>
      <c r="BP1009" s="208"/>
      <c r="BQ1009" s="208"/>
      <c r="BR1009" s="208"/>
      <c r="BS1009" s="208"/>
      <c r="BT1009" s="208"/>
      <c r="BU1009" s="208"/>
      <c r="BV1009" s="208"/>
      <c r="BW1009" s="208"/>
      <c r="BX1009" s="208"/>
      <c r="BY1009" s="927"/>
      <c r="BZ1009" s="876">
        <f>SUM(BZ45)</f>
        <v>0.49</v>
      </c>
      <c r="CA1009" s="876">
        <f>SUM(CA45)</f>
        <v>0.25</v>
      </c>
      <c r="CB1009" s="876">
        <f>SUM(CB45)</f>
        <v>0.18</v>
      </c>
      <c r="CC1009" s="876">
        <f>SUM(CC45)</f>
        <v>0.08</v>
      </c>
      <c r="CD1009" s="718"/>
      <c r="CE1009" s="718"/>
      <c r="CF1009" s="718"/>
      <c r="CG1009" s="718"/>
      <c r="CH1009" s="1412"/>
      <c r="CI1009" s="1412"/>
      <c r="CJ1009" s="1412"/>
      <c r="CK1009" s="1412"/>
      <c r="CL1009" s="1412"/>
      <c r="CM1009" s="1412"/>
      <c r="CN1009" s="1412"/>
      <c r="CO1009" s="1412"/>
      <c r="CP1009" s="1412"/>
      <c r="CQ1009" s="1412"/>
      <c r="CR1009" s="1412"/>
      <c r="CS1009" s="1412"/>
      <c r="CT1009" s="1412"/>
      <c r="CU1009" s="1412"/>
      <c r="CV1009" s="1412"/>
      <c r="CW1009" s="1412"/>
      <c r="CX1009" s="1412"/>
      <c r="CY1009" s="1412"/>
      <c r="CZ1009" s="718"/>
      <c r="DA1009" s="718"/>
      <c r="DB1009" s="718"/>
      <c r="DC1009" s="718"/>
      <c r="DD1009" s="718"/>
      <c r="DE1009" s="718"/>
      <c r="DF1009" s="718"/>
      <c r="DG1009" s="718"/>
      <c r="DH1009" s="718"/>
      <c r="DI1009" s="718"/>
      <c r="DJ1009" s="718"/>
      <c r="DK1009" s="718"/>
      <c r="DL1009" s="718"/>
      <c r="DM1009" s="718"/>
      <c r="DN1009" s="718"/>
      <c r="DO1009" s="718"/>
      <c r="DP1009" s="718"/>
      <c r="DQ1009" s="718"/>
      <c r="DR1009" s="603"/>
      <c r="DS1009" s="603"/>
      <c r="DT1009" s="603"/>
      <c r="DU1009" s="603"/>
      <c r="DV1009" s="603"/>
      <c r="DW1009" s="719"/>
      <c r="DX1009" s="719"/>
      <c r="DY1009" s="719"/>
      <c r="DZ1009" s="719"/>
      <c r="EA1009" s="719"/>
      <c r="EB1009" s="719"/>
      <c r="EC1009" s="922"/>
      <c r="ED1009" s="926"/>
      <c r="EE1009" s="603"/>
    </row>
    <row r="1010" spans="1:135" s="604" customFormat="1" ht="15.75" customHeight="1">
      <c r="A1010" s="276" t="s">
        <v>527</v>
      </c>
      <c r="B1010" s="929"/>
      <c r="C1010" s="208"/>
      <c r="D1010" s="208"/>
      <c r="E1010" s="208"/>
      <c r="F1010" s="208"/>
      <c r="G1010" s="208"/>
      <c r="H1010" s="208"/>
      <c r="I1010" s="208"/>
      <c r="J1010" s="208"/>
      <c r="K1010" s="208"/>
      <c r="L1010" s="208"/>
      <c r="M1010" s="208"/>
      <c r="N1010" s="208"/>
      <c r="O1010" s="208"/>
      <c r="P1010" s="208"/>
      <c r="Q1010" s="208"/>
      <c r="R1010" s="208"/>
      <c r="S1010" s="208"/>
      <c r="T1010" s="927"/>
      <c r="U1010" s="208"/>
      <c r="V1010" s="208"/>
      <c r="W1010" s="208"/>
      <c r="X1010" s="208"/>
      <c r="Y1010" s="208"/>
      <c r="Z1010" s="208"/>
      <c r="AA1010" s="208"/>
      <c r="AB1010" s="208"/>
      <c r="AC1010" s="208"/>
      <c r="AD1010" s="208"/>
      <c r="AE1010" s="208"/>
      <c r="AF1010" s="208"/>
      <c r="AG1010" s="208"/>
      <c r="AH1010" s="208"/>
      <c r="AI1010" s="208"/>
      <c r="AJ1010" s="208"/>
      <c r="AK1010" s="208"/>
      <c r="AL1010" s="208"/>
      <c r="AM1010" s="927"/>
      <c r="AN1010" s="208"/>
      <c r="AO1010" s="208"/>
      <c r="AP1010" s="208"/>
      <c r="AQ1010" s="208"/>
      <c r="AR1010" s="208"/>
      <c r="AS1010" s="208"/>
      <c r="AT1010" s="208"/>
      <c r="AU1010" s="208"/>
      <c r="AV1010" s="208"/>
      <c r="AW1010" s="208"/>
      <c r="AX1010" s="208"/>
      <c r="AY1010" s="208"/>
      <c r="AZ1010" s="208"/>
      <c r="BA1010" s="208"/>
      <c r="BB1010" s="208"/>
      <c r="BC1010" s="208"/>
      <c r="BD1010" s="208"/>
      <c r="BE1010" s="208"/>
      <c r="BF1010" s="927"/>
      <c r="BG1010" s="208"/>
      <c r="BH1010" s="208"/>
      <c r="BI1010" s="208"/>
      <c r="BJ1010" s="208"/>
      <c r="BK1010" s="208"/>
      <c r="BL1010" s="208"/>
      <c r="BM1010" s="208"/>
      <c r="BN1010" s="208"/>
      <c r="BO1010" s="208"/>
      <c r="BP1010" s="208"/>
      <c r="BQ1010" s="208"/>
      <c r="BR1010" s="208"/>
      <c r="BS1010" s="208"/>
      <c r="BT1010" s="208"/>
      <c r="BU1010" s="208"/>
      <c r="BV1010" s="208"/>
      <c r="BW1010" s="208"/>
      <c r="BX1010" s="208"/>
      <c r="BY1010" s="927"/>
      <c r="BZ1010" s="930">
        <f>SUM(BZ965:BZ967)</f>
        <v>6010</v>
      </c>
      <c r="CA1010" s="930">
        <f>SUM(CA965:CA967)</f>
        <v>12050</v>
      </c>
      <c r="CB1010" s="930">
        <f>SUM(CB965:CB967)</f>
        <v>980</v>
      </c>
      <c r="CC1010" s="930">
        <f>SUM(CC965:CC967)</f>
        <v>0</v>
      </c>
      <c r="CD1010" s="718"/>
      <c r="CE1010" s="718"/>
      <c r="CF1010" s="718"/>
      <c r="CG1010" s="718"/>
      <c r="CH1010" s="1412"/>
      <c r="CI1010" s="1412"/>
      <c r="CJ1010" s="1412"/>
      <c r="CK1010" s="1412"/>
      <c r="CL1010" s="1412"/>
      <c r="CM1010" s="1412"/>
      <c r="CN1010" s="1412"/>
      <c r="CO1010" s="1412"/>
      <c r="CP1010" s="1412"/>
      <c r="CQ1010" s="1412"/>
      <c r="CR1010" s="1412"/>
      <c r="CS1010" s="1412"/>
      <c r="CT1010" s="1412"/>
      <c r="CU1010" s="1412"/>
      <c r="CV1010" s="1412"/>
      <c r="CW1010" s="1412"/>
      <c r="CX1010" s="1412"/>
      <c r="CY1010" s="1412"/>
      <c r="CZ1010" s="718"/>
      <c r="DA1010" s="718"/>
      <c r="DB1010" s="718"/>
      <c r="DC1010" s="718"/>
      <c r="DD1010" s="718"/>
      <c r="DE1010" s="718"/>
      <c r="DF1010" s="718"/>
      <c r="DG1010" s="718"/>
      <c r="DH1010" s="718"/>
      <c r="DI1010" s="718"/>
      <c r="DJ1010" s="718"/>
      <c r="DK1010" s="718"/>
      <c r="DL1010" s="718"/>
      <c r="DM1010" s="718"/>
      <c r="DN1010" s="718"/>
      <c r="DO1010" s="718"/>
      <c r="DP1010" s="718"/>
      <c r="DQ1010" s="718"/>
      <c r="DR1010" s="603"/>
      <c r="DS1010" s="603"/>
      <c r="DT1010" s="603"/>
      <c r="DU1010" s="603"/>
      <c r="DV1010" s="603"/>
      <c r="DW1010" s="719"/>
      <c r="DX1010" s="719"/>
      <c r="DY1010" s="719"/>
      <c r="DZ1010" s="719"/>
      <c r="EA1010" s="719"/>
      <c r="EB1010" s="719"/>
      <c r="EC1010" s="922"/>
      <c r="ED1010" s="926"/>
      <c r="EE1010" s="603"/>
    </row>
    <row r="1011" spans="1:135" s="604" customFormat="1" ht="15.75" customHeight="1">
      <c r="A1011" s="276" t="s">
        <v>528</v>
      </c>
      <c r="B1011" s="929"/>
      <c r="C1011" s="208"/>
      <c r="D1011" s="208"/>
      <c r="E1011" s="208"/>
      <c r="F1011" s="208"/>
      <c r="G1011" s="208"/>
      <c r="H1011" s="208"/>
      <c r="I1011" s="208"/>
      <c r="J1011" s="208"/>
      <c r="K1011" s="208"/>
      <c r="L1011" s="208"/>
      <c r="M1011" s="208"/>
      <c r="N1011" s="208"/>
      <c r="O1011" s="208"/>
      <c r="P1011" s="208"/>
      <c r="Q1011" s="208"/>
      <c r="R1011" s="208"/>
      <c r="S1011" s="208"/>
      <c r="T1011" s="927"/>
      <c r="U1011" s="208"/>
      <c r="V1011" s="208"/>
      <c r="W1011" s="208"/>
      <c r="X1011" s="208"/>
      <c r="Y1011" s="208"/>
      <c r="Z1011" s="208"/>
      <c r="AA1011" s="208"/>
      <c r="AB1011" s="208"/>
      <c r="AC1011" s="208"/>
      <c r="AD1011" s="208"/>
      <c r="AE1011" s="208"/>
      <c r="AF1011" s="208"/>
      <c r="AG1011" s="208"/>
      <c r="AH1011" s="208"/>
      <c r="AI1011" s="208"/>
      <c r="AJ1011" s="208"/>
      <c r="AK1011" s="208"/>
      <c r="AL1011" s="208"/>
      <c r="AM1011" s="927"/>
      <c r="AN1011" s="208"/>
      <c r="AO1011" s="208"/>
      <c r="AP1011" s="208"/>
      <c r="AQ1011" s="208"/>
      <c r="AR1011" s="208"/>
      <c r="AS1011" s="208"/>
      <c r="AT1011" s="208"/>
      <c r="AU1011" s="208"/>
      <c r="AV1011" s="208"/>
      <c r="AW1011" s="208"/>
      <c r="AX1011" s="208"/>
      <c r="AY1011" s="208"/>
      <c r="AZ1011" s="208"/>
      <c r="BA1011" s="208"/>
      <c r="BB1011" s="208"/>
      <c r="BC1011" s="208"/>
      <c r="BD1011" s="208"/>
      <c r="BE1011" s="208"/>
      <c r="BF1011" s="927"/>
      <c r="BG1011" s="208"/>
      <c r="BH1011" s="208"/>
      <c r="BI1011" s="208"/>
      <c r="BJ1011" s="208"/>
      <c r="BK1011" s="208"/>
      <c r="BL1011" s="208"/>
      <c r="BM1011" s="208"/>
      <c r="BN1011" s="208"/>
      <c r="BO1011" s="208"/>
      <c r="BP1011" s="208"/>
      <c r="BQ1011" s="208"/>
      <c r="BR1011" s="208"/>
      <c r="BS1011" s="208"/>
      <c r="BT1011" s="208"/>
      <c r="BU1011" s="208"/>
      <c r="BV1011" s="208"/>
      <c r="BW1011" s="208"/>
      <c r="BX1011" s="208"/>
      <c r="BY1011" s="927"/>
      <c r="BZ1011" s="930">
        <f>BZ1009*BZ1010*100</f>
        <v>294490</v>
      </c>
      <c r="CA1011" s="930">
        <f>CA1009*CA1010*100</f>
        <v>301250</v>
      </c>
      <c r="CB1011" s="930">
        <f>CB1009*CB1010*100</f>
        <v>17640</v>
      </c>
      <c r="CC1011" s="930">
        <f>CC1009*CC1010*100</f>
        <v>0</v>
      </c>
      <c r="CD1011" s="718"/>
      <c r="CE1011" s="718"/>
      <c r="CF1011" s="718"/>
      <c r="CG1011" s="718"/>
      <c r="CH1011" s="1412"/>
      <c r="CI1011" s="1412"/>
      <c r="CJ1011" s="1412"/>
      <c r="CK1011" s="1412"/>
      <c r="CL1011" s="1412"/>
      <c r="CM1011" s="1412"/>
      <c r="CN1011" s="1412"/>
      <c r="CO1011" s="1412"/>
      <c r="CP1011" s="1412"/>
      <c r="CQ1011" s="1412"/>
      <c r="CR1011" s="1412"/>
      <c r="CS1011" s="1412"/>
      <c r="CT1011" s="1412"/>
      <c r="CU1011" s="1412"/>
      <c r="CV1011" s="1412"/>
      <c r="CW1011" s="1412"/>
      <c r="CX1011" s="1412"/>
      <c r="CY1011" s="1412"/>
      <c r="CZ1011" s="718"/>
      <c r="DA1011" s="718"/>
      <c r="DB1011" s="718"/>
      <c r="DC1011" s="718"/>
      <c r="DD1011" s="718"/>
      <c r="DE1011" s="718"/>
      <c r="DF1011" s="718"/>
      <c r="DG1011" s="718"/>
      <c r="DH1011" s="718"/>
      <c r="DI1011" s="718"/>
      <c r="DJ1011" s="718"/>
      <c r="DK1011" s="718"/>
      <c r="DL1011" s="718"/>
      <c r="DM1011" s="718"/>
      <c r="DN1011" s="718"/>
      <c r="DO1011" s="718"/>
      <c r="DP1011" s="718"/>
      <c r="DQ1011" s="718"/>
      <c r="DR1011" s="603"/>
      <c r="DS1011" s="603"/>
      <c r="DT1011" s="603"/>
      <c r="DU1011" s="603"/>
      <c r="DV1011" s="603"/>
      <c r="DW1011" s="719"/>
      <c r="DX1011" s="719"/>
      <c r="DY1011" s="719"/>
      <c r="DZ1011" s="719"/>
      <c r="EA1011" s="719"/>
      <c r="EB1011" s="719"/>
      <c r="EC1011" s="922"/>
      <c r="ED1011" s="926"/>
      <c r="EE1011" s="603"/>
    </row>
    <row r="1012" spans="1:135" s="604" customFormat="1" ht="15.75" customHeight="1">
      <c r="A1012" s="276" t="s">
        <v>529</v>
      </c>
      <c r="B1012" s="931"/>
      <c r="C1012" s="208"/>
      <c r="D1012" s="208"/>
      <c r="E1012" s="208"/>
      <c r="F1012" s="208"/>
      <c r="G1012" s="208"/>
      <c r="H1012" s="208"/>
      <c r="I1012" s="208"/>
      <c r="J1012" s="208"/>
      <c r="K1012" s="208"/>
      <c r="L1012" s="208"/>
      <c r="M1012" s="208"/>
      <c r="N1012" s="208"/>
      <c r="O1012" s="208"/>
      <c r="P1012" s="208"/>
      <c r="Q1012" s="208"/>
      <c r="R1012" s="208"/>
      <c r="S1012" s="208"/>
      <c r="T1012" s="927"/>
      <c r="U1012" s="208"/>
      <c r="V1012" s="208"/>
      <c r="W1012" s="208"/>
      <c r="X1012" s="208"/>
      <c r="Y1012" s="208"/>
      <c r="Z1012" s="208"/>
      <c r="AA1012" s="208"/>
      <c r="AB1012" s="208"/>
      <c r="AC1012" s="208"/>
      <c r="AD1012" s="208"/>
      <c r="AE1012" s="208"/>
      <c r="AF1012" s="208"/>
      <c r="AG1012" s="208"/>
      <c r="AH1012" s="208"/>
      <c r="AI1012" s="208"/>
      <c r="AJ1012" s="208"/>
      <c r="AK1012" s="208"/>
      <c r="AL1012" s="208"/>
      <c r="AM1012" s="927"/>
      <c r="AN1012" s="208"/>
      <c r="AO1012" s="208"/>
      <c r="AP1012" s="208"/>
      <c r="AQ1012" s="208"/>
      <c r="AR1012" s="208"/>
      <c r="AS1012" s="208"/>
      <c r="AT1012" s="208"/>
      <c r="AU1012" s="208"/>
      <c r="AV1012" s="208"/>
      <c r="AW1012" s="208"/>
      <c r="AX1012" s="208"/>
      <c r="AY1012" s="208"/>
      <c r="AZ1012" s="208"/>
      <c r="BA1012" s="208"/>
      <c r="BB1012" s="208"/>
      <c r="BC1012" s="208"/>
      <c r="BD1012" s="208"/>
      <c r="BE1012" s="208"/>
      <c r="BF1012" s="927"/>
      <c r="BG1012" s="208"/>
      <c r="BH1012" s="208"/>
      <c r="BI1012" s="208"/>
      <c r="BJ1012" s="208"/>
      <c r="BK1012" s="208"/>
      <c r="BL1012" s="208"/>
      <c r="BM1012" s="208"/>
      <c r="BN1012" s="208"/>
      <c r="BO1012" s="208"/>
      <c r="BP1012" s="208"/>
      <c r="BQ1012" s="208"/>
      <c r="BR1012" s="208"/>
      <c r="BS1012" s="208"/>
      <c r="BT1012" s="208"/>
      <c r="BU1012" s="208"/>
      <c r="BV1012" s="208"/>
      <c r="BW1012" s="208"/>
      <c r="BX1012" s="208"/>
      <c r="BY1012" s="927"/>
      <c r="BZ1012" s="930">
        <f>SUM(BZ1011:CC1011)</f>
        <v>613380</v>
      </c>
      <c r="CA1012" s="932"/>
      <c r="CB1012" s="932"/>
      <c r="CC1012" s="932"/>
      <c r="CD1012" s="718"/>
      <c r="CE1012" s="718"/>
      <c r="CF1012" s="718"/>
      <c r="CG1012" s="718"/>
      <c r="CH1012" s="1412"/>
      <c r="CI1012" s="1412"/>
      <c r="CJ1012" s="1412"/>
      <c r="CK1012" s="1412"/>
      <c r="CL1012" s="1412"/>
      <c r="CM1012" s="1412"/>
      <c r="CN1012" s="1412"/>
      <c r="CO1012" s="1412"/>
      <c r="CP1012" s="1412"/>
      <c r="CQ1012" s="1412"/>
      <c r="CR1012" s="1412"/>
      <c r="CS1012" s="1412"/>
      <c r="CT1012" s="1412"/>
      <c r="CU1012" s="1412"/>
      <c r="CV1012" s="1412"/>
      <c r="CW1012" s="1412"/>
      <c r="CX1012" s="1412"/>
      <c r="CY1012" s="1412"/>
      <c r="CZ1012" s="718"/>
      <c r="DA1012" s="718"/>
      <c r="DB1012" s="718"/>
      <c r="DC1012" s="718"/>
      <c r="DD1012" s="718"/>
      <c r="DE1012" s="718"/>
      <c r="DF1012" s="718"/>
      <c r="DG1012" s="718"/>
      <c r="DH1012" s="718"/>
      <c r="DI1012" s="718"/>
      <c r="DJ1012" s="718"/>
      <c r="DK1012" s="718"/>
      <c r="DL1012" s="718"/>
      <c r="DM1012" s="718"/>
      <c r="DN1012" s="718"/>
      <c r="DO1012" s="718"/>
      <c r="DP1012" s="718"/>
      <c r="DQ1012" s="718"/>
      <c r="DR1012" s="603"/>
      <c r="DS1012" s="603"/>
      <c r="DT1012" s="603"/>
      <c r="DU1012" s="603"/>
      <c r="DV1012" s="603"/>
      <c r="DW1012" s="719"/>
      <c r="DX1012" s="719"/>
      <c r="DY1012" s="719"/>
      <c r="DZ1012" s="719"/>
      <c r="EA1012" s="719"/>
      <c r="EB1012" s="719"/>
      <c r="EC1012" s="922"/>
      <c r="ED1012" s="926"/>
      <c r="EE1012" s="603"/>
    </row>
    <row r="1013" spans="1:135" s="604" customFormat="1" ht="15.75" customHeight="1">
      <c r="A1013" s="276" t="s">
        <v>530</v>
      </c>
      <c r="B1013" s="929"/>
      <c r="C1013" s="208"/>
      <c r="D1013" s="208"/>
      <c r="E1013" s="208"/>
      <c r="F1013" s="208"/>
      <c r="G1013" s="208"/>
      <c r="H1013" s="208"/>
      <c r="I1013" s="208"/>
      <c r="J1013" s="208"/>
      <c r="K1013" s="208"/>
      <c r="L1013" s="208"/>
      <c r="M1013" s="208"/>
      <c r="N1013" s="208"/>
      <c r="O1013" s="208"/>
      <c r="P1013" s="208"/>
      <c r="Q1013" s="208"/>
      <c r="R1013" s="208"/>
      <c r="S1013" s="208"/>
      <c r="T1013" s="927"/>
      <c r="U1013" s="208"/>
      <c r="V1013" s="208"/>
      <c r="W1013" s="208"/>
      <c r="X1013" s="208"/>
      <c r="Y1013" s="208"/>
      <c r="Z1013" s="208"/>
      <c r="AA1013" s="208"/>
      <c r="AB1013" s="208"/>
      <c r="AC1013" s="208"/>
      <c r="AD1013" s="208"/>
      <c r="AE1013" s="208"/>
      <c r="AF1013" s="208"/>
      <c r="AG1013" s="208"/>
      <c r="AH1013" s="208"/>
      <c r="AI1013" s="208"/>
      <c r="AJ1013" s="208"/>
      <c r="AK1013" s="208"/>
      <c r="AL1013" s="208"/>
      <c r="AM1013" s="927"/>
      <c r="AN1013" s="208"/>
      <c r="AO1013" s="208"/>
      <c r="AP1013" s="208"/>
      <c r="AQ1013" s="208"/>
      <c r="AR1013" s="208"/>
      <c r="AS1013" s="208"/>
      <c r="AT1013" s="208"/>
      <c r="AU1013" s="208"/>
      <c r="AV1013" s="208"/>
      <c r="AW1013" s="208"/>
      <c r="AX1013" s="208"/>
      <c r="AY1013" s="208"/>
      <c r="AZ1013" s="208"/>
      <c r="BA1013" s="208"/>
      <c r="BB1013" s="208"/>
      <c r="BC1013" s="208"/>
      <c r="BD1013" s="208"/>
      <c r="BE1013" s="208"/>
      <c r="BF1013" s="927"/>
      <c r="BG1013" s="208"/>
      <c r="BH1013" s="208"/>
      <c r="BI1013" s="208"/>
      <c r="BJ1013" s="208"/>
      <c r="BK1013" s="208"/>
      <c r="BL1013" s="208"/>
      <c r="BM1013" s="208"/>
      <c r="BN1013" s="208"/>
      <c r="BO1013" s="208"/>
      <c r="BP1013" s="208"/>
      <c r="BQ1013" s="208"/>
      <c r="BR1013" s="208"/>
      <c r="BS1013" s="208"/>
      <c r="BT1013" s="208"/>
      <c r="BU1013" s="208"/>
      <c r="BV1013" s="208"/>
      <c r="BW1013" s="208"/>
      <c r="BX1013" s="208"/>
      <c r="BY1013" s="927"/>
      <c r="BZ1013" s="930">
        <f>BZ795</f>
        <v>0</v>
      </c>
      <c r="CA1013" s="930">
        <f>CA795</f>
        <v>0</v>
      </c>
      <c r="CB1013" s="930">
        <f>CB795</f>
        <v>18000</v>
      </c>
      <c r="CC1013" s="930">
        <f>CC795</f>
        <v>36000</v>
      </c>
      <c r="CD1013" s="718"/>
      <c r="CE1013" s="718"/>
      <c r="CF1013" s="718"/>
      <c r="CG1013" s="718"/>
      <c r="CH1013" s="1412"/>
      <c r="CI1013" s="1412"/>
      <c r="CJ1013" s="1412"/>
      <c r="CK1013" s="1412"/>
      <c r="CL1013" s="1412"/>
      <c r="CM1013" s="1412"/>
      <c r="CN1013" s="1412"/>
      <c r="CO1013" s="1412"/>
      <c r="CP1013" s="1412"/>
      <c r="CQ1013" s="1412"/>
      <c r="CR1013" s="1412"/>
      <c r="CS1013" s="1412"/>
      <c r="CT1013" s="1412"/>
      <c r="CU1013" s="1412"/>
      <c r="CV1013" s="1412"/>
      <c r="CW1013" s="1412"/>
      <c r="CX1013" s="1412"/>
      <c r="CY1013" s="1412"/>
      <c r="CZ1013" s="718"/>
      <c r="DA1013" s="718"/>
      <c r="DB1013" s="718"/>
      <c r="DC1013" s="718"/>
      <c r="DD1013" s="718"/>
      <c r="DE1013" s="718"/>
      <c r="DF1013" s="718"/>
      <c r="DG1013" s="718"/>
      <c r="DH1013" s="718"/>
      <c r="DI1013" s="718"/>
      <c r="DJ1013" s="718"/>
      <c r="DK1013" s="718"/>
      <c r="DL1013" s="718"/>
      <c r="DM1013" s="718"/>
      <c r="DN1013" s="718"/>
      <c r="DO1013" s="718"/>
      <c r="DP1013" s="718"/>
      <c r="DQ1013" s="718"/>
      <c r="DR1013" s="603"/>
      <c r="DS1013" s="603"/>
      <c r="DT1013" s="603"/>
      <c r="DU1013" s="603"/>
      <c r="DV1013" s="603"/>
      <c r="DW1013" s="719"/>
      <c r="DX1013" s="719"/>
      <c r="DY1013" s="719"/>
      <c r="DZ1013" s="719"/>
      <c r="EA1013" s="719"/>
      <c r="EB1013" s="719"/>
      <c r="EC1013" s="922"/>
      <c r="ED1013" s="926"/>
      <c r="EE1013" s="603"/>
    </row>
    <row r="1014" spans="1:135" s="604" customFormat="1" ht="15.75" customHeight="1">
      <c r="A1014" s="276" t="s">
        <v>531</v>
      </c>
      <c r="B1014" s="929"/>
      <c r="C1014" s="208"/>
      <c r="D1014" s="208"/>
      <c r="E1014" s="208"/>
      <c r="F1014" s="208"/>
      <c r="G1014" s="208"/>
      <c r="H1014" s="208"/>
      <c r="I1014" s="208"/>
      <c r="J1014" s="208"/>
      <c r="K1014" s="208"/>
      <c r="L1014" s="208"/>
      <c r="M1014" s="208"/>
      <c r="N1014" s="208"/>
      <c r="O1014" s="208"/>
      <c r="P1014" s="208"/>
      <c r="Q1014" s="208"/>
      <c r="R1014" s="208"/>
      <c r="S1014" s="208"/>
      <c r="T1014" s="927"/>
      <c r="U1014" s="208"/>
      <c r="V1014" s="208"/>
      <c r="W1014" s="208"/>
      <c r="X1014" s="208"/>
      <c r="Y1014" s="208"/>
      <c r="Z1014" s="208"/>
      <c r="AA1014" s="208"/>
      <c r="AB1014" s="208"/>
      <c r="AC1014" s="208"/>
      <c r="AD1014" s="208"/>
      <c r="AE1014" s="208"/>
      <c r="AF1014" s="208"/>
      <c r="AG1014" s="208"/>
      <c r="AH1014" s="208"/>
      <c r="AI1014" s="208"/>
      <c r="AJ1014" s="208"/>
      <c r="AK1014" s="208"/>
      <c r="AL1014" s="208"/>
      <c r="AM1014" s="927"/>
      <c r="AN1014" s="208"/>
      <c r="AO1014" s="208"/>
      <c r="AP1014" s="208"/>
      <c r="AQ1014" s="208"/>
      <c r="AR1014" s="208"/>
      <c r="AS1014" s="208"/>
      <c r="AT1014" s="208"/>
      <c r="AU1014" s="208"/>
      <c r="AV1014" s="208"/>
      <c r="AW1014" s="208"/>
      <c r="AX1014" s="208"/>
      <c r="AY1014" s="208"/>
      <c r="AZ1014" s="208"/>
      <c r="BA1014" s="208"/>
      <c r="BB1014" s="208"/>
      <c r="BC1014" s="208"/>
      <c r="BD1014" s="208"/>
      <c r="BE1014" s="208"/>
      <c r="BF1014" s="927"/>
      <c r="BG1014" s="208"/>
      <c r="BH1014" s="208"/>
      <c r="BI1014" s="208"/>
      <c r="BJ1014" s="208"/>
      <c r="BK1014" s="208"/>
      <c r="BL1014" s="208"/>
      <c r="BM1014" s="208"/>
      <c r="BN1014" s="208"/>
      <c r="BO1014" s="208"/>
      <c r="BP1014" s="208"/>
      <c r="BQ1014" s="208"/>
      <c r="BR1014" s="208"/>
      <c r="BS1014" s="208"/>
      <c r="BT1014" s="208"/>
      <c r="BU1014" s="208"/>
      <c r="BV1014" s="208"/>
      <c r="BW1014" s="208"/>
      <c r="BX1014" s="208"/>
      <c r="BY1014" s="927"/>
      <c r="BZ1014" s="930">
        <f>BZ1009*BZ1013*100</f>
        <v>0</v>
      </c>
      <c r="CA1014" s="930">
        <f>CA1009*CA1013*100</f>
        <v>0</v>
      </c>
      <c r="CB1014" s="930">
        <f>CB1009*CB1013*100</f>
        <v>324000</v>
      </c>
      <c r="CC1014" s="930">
        <f>CC1009*CC1013*100</f>
        <v>288000</v>
      </c>
      <c r="CD1014" s="718"/>
      <c r="CE1014" s="718"/>
      <c r="CF1014" s="718"/>
      <c r="CG1014" s="718"/>
      <c r="CH1014" s="1412"/>
      <c r="CI1014" s="1412"/>
      <c r="CJ1014" s="1412"/>
      <c r="CK1014" s="1412"/>
      <c r="CL1014" s="1412"/>
      <c r="CM1014" s="1412"/>
      <c r="CN1014" s="1412"/>
      <c r="CO1014" s="1412"/>
      <c r="CP1014" s="1412"/>
      <c r="CQ1014" s="1412"/>
      <c r="CR1014" s="1412"/>
      <c r="CS1014" s="1412"/>
      <c r="CT1014" s="1412"/>
      <c r="CU1014" s="1412"/>
      <c r="CV1014" s="1412"/>
      <c r="CW1014" s="1412"/>
      <c r="CX1014" s="1412"/>
      <c r="CY1014" s="1412"/>
      <c r="CZ1014" s="718"/>
      <c r="DA1014" s="718"/>
      <c r="DB1014" s="718"/>
      <c r="DC1014" s="718"/>
      <c r="DD1014" s="718"/>
      <c r="DE1014" s="718"/>
      <c r="DF1014" s="718"/>
      <c r="DG1014" s="718"/>
      <c r="DH1014" s="718"/>
      <c r="DI1014" s="718"/>
      <c r="DJ1014" s="718"/>
      <c r="DK1014" s="718"/>
      <c r="DL1014" s="718"/>
      <c r="DM1014" s="718"/>
      <c r="DN1014" s="718"/>
      <c r="DO1014" s="718"/>
      <c r="DP1014" s="718"/>
      <c r="DQ1014" s="718"/>
      <c r="DR1014" s="603"/>
      <c r="DS1014" s="603"/>
      <c r="DT1014" s="603"/>
      <c r="DU1014" s="603"/>
      <c r="DV1014" s="603"/>
      <c r="DW1014" s="719"/>
      <c r="DX1014" s="719"/>
      <c r="DY1014" s="719"/>
      <c r="DZ1014" s="719"/>
      <c r="EA1014" s="719"/>
      <c r="EB1014" s="719"/>
      <c r="EC1014" s="922"/>
      <c r="ED1014" s="926"/>
      <c r="EE1014" s="603"/>
    </row>
    <row r="1015" spans="1:135" s="604" customFormat="1" ht="15.75" customHeight="1">
      <c r="A1015" s="276" t="s">
        <v>532</v>
      </c>
      <c r="B1015" s="931"/>
      <c r="C1015" s="208"/>
      <c r="D1015" s="208"/>
      <c r="E1015" s="208"/>
      <c r="F1015" s="208"/>
      <c r="G1015" s="208"/>
      <c r="H1015" s="208"/>
      <c r="I1015" s="208"/>
      <c r="J1015" s="208"/>
      <c r="K1015" s="208"/>
      <c r="L1015" s="208"/>
      <c r="M1015" s="208"/>
      <c r="N1015" s="208"/>
      <c r="O1015" s="208"/>
      <c r="P1015" s="208"/>
      <c r="Q1015" s="208"/>
      <c r="R1015" s="208"/>
      <c r="S1015" s="208"/>
      <c r="T1015" s="927"/>
      <c r="U1015" s="208"/>
      <c r="V1015" s="208"/>
      <c r="W1015" s="208"/>
      <c r="X1015" s="208"/>
      <c r="Y1015" s="208"/>
      <c r="Z1015" s="208"/>
      <c r="AA1015" s="208"/>
      <c r="AB1015" s="208"/>
      <c r="AC1015" s="208"/>
      <c r="AD1015" s="208"/>
      <c r="AE1015" s="208"/>
      <c r="AF1015" s="208"/>
      <c r="AG1015" s="208"/>
      <c r="AH1015" s="208"/>
      <c r="AI1015" s="208"/>
      <c r="AJ1015" s="208"/>
      <c r="AK1015" s="208"/>
      <c r="AL1015" s="208"/>
      <c r="AM1015" s="927"/>
      <c r="AN1015" s="208"/>
      <c r="AO1015" s="208"/>
      <c r="AP1015" s="208"/>
      <c r="AQ1015" s="208"/>
      <c r="AR1015" s="208"/>
      <c r="AS1015" s="208"/>
      <c r="AT1015" s="208"/>
      <c r="AU1015" s="208"/>
      <c r="AV1015" s="208"/>
      <c r="AW1015" s="208"/>
      <c r="AX1015" s="208"/>
      <c r="AY1015" s="208"/>
      <c r="AZ1015" s="208"/>
      <c r="BA1015" s="208"/>
      <c r="BB1015" s="208"/>
      <c r="BC1015" s="208"/>
      <c r="BD1015" s="208"/>
      <c r="BE1015" s="208"/>
      <c r="BF1015" s="927"/>
      <c r="BG1015" s="208"/>
      <c r="BH1015" s="208"/>
      <c r="BI1015" s="208"/>
      <c r="BJ1015" s="208"/>
      <c r="BK1015" s="208"/>
      <c r="BL1015" s="208"/>
      <c r="BM1015" s="208"/>
      <c r="BN1015" s="208"/>
      <c r="BO1015" s="208"/>
      <c r="BP1015" s="208"/>
      <c r="BQ1015" s="208"/>
      <c r="BR1015" s="208"/>
      <c r="BS1015" s="208"/>
      <c r="BT1015" s="208"/>
      <c r="BU1015" s="208"/>
      <c r="BV1015" s="208"/>
      <c r="BW1015" s="208"/>
      <c r="BX1015" s="208"/>
      <c r="BY1015" s="927"/>
      <c r="BZ1015" s="930">
        <f>SUM(BZ1014:CC1014)</f>
        <v>612000</v>
      </c>
      <c r="CA1015" s="932"/>
      <c r="CB1015" s="932"/>
      <c r="CC1015" s="932"/>
      <c r="CD1015" s="718"/>
      <c r="CE1015" s="718"/>
      <c r="CF1015" s="718"/>
      <c r="CG1015" s="718"/>
      <c r="CH1015" s="1412"/>
      <c r="CI1015" s="1412"/>
      <c r="CJ1015" s="1412"/>
      <c r="CK1015" s="1412"/>
      <c r="CL1015" s="1412"/>
      <c r="CM1015" s="1412"/>
      <c r="CN1015" s="1412"/>
      <c r="CO1015" s="1412"/>
      <c r="CP1015" s="1412"/>
      <c r="CQ1015" s="1412"/>
      <c r="CR1015" s="1412"/>
      <c r="CS1015" s="1412"/>
      <c r="CT1015" s="1412"/>
      <c r="CU1015" s="1412"/>
      <c r="CV1015" s="1412"/>
      <c r="CW1015" s="1412"/>
      <c r="CX1015" s="1412"/>
      <c r="CY1015" s="1412"/>
      <c r="CZ1015" s="718"/>
      <c r="DA1015" s="718"/>
      <c r="DB1015" s="718"/>
      <c r="DC1015" s="718"/>
      <c r="DD1015" s="718"/>
      <c r="DE1015" s="718"/>
      <c r="DF1015" s="718"/>
      <c r="DG1015" s="718"/>
      <c r="DH1015" s="718"/>
      <c r="DI1015" s="718"/>
      <c r="DJ1015" s="718"/>
      <c r="DK1015" s="718"/>
      <c r="DL1015" s="718"/>
      <c r="DM1015" s="718"/>
      <c r="DN1015" s="718"/>
      <c r="DO1015" s="718"/>
      <c r="DP1015" s="718"/>
      <c r="DQ1015" s="718"/>
      <c r="DR1015" s="603"/>
      <c r="DS1015" s="603"/>
      <c r="DT1015" s="603"/>
      <c r="DU1015" s="603"/>
      <c r="DV1015" s="603"/>
      <c r="DW1015" s="719"/>
      <c r="DX1015" s="719"/>
      <c r="DY1015" s="719"/>
      <c r="DZ1015" s="719"/>
      <c r="EA1015" s="719"/>
      <c r="EB1015" s="719"/>
      <c r="EC1015" s="922"/>
      <c r="ED1015" s="926"/>
      <c r="EE1015" s="603"/>
    </row>
    <row r="1016" spans="1:135" s="604" customFormat="1" ht="15.75" customHeight="1">
      <c r="A1016" s="208"/>
      <c r="B1016" s="927"/>
      <c r="C1016" s="208"/>
      <c r="D1016" s="208"/>
      <c r="E1016" s="208"/>
      <c r="F1016" s="208"/>
      <c r="G1016" s="208"/>
      <c r="H1016" s="208"/>
      <c r="I1016" s="208"/>
      <c r="J1016" s="208"/>
      <c r="K1016" s="208"/>
      <c r="L1016" s="208"/>
      <c r="M1016" s="208"/>
      <c r="N1016" s="208"/>
      <c r="O1016" s="208"/>
      <c r="P1016" s="208"/>
      <c r="Q1016" s="208"/>
      <c r="R1016" s="208"/>
      <c r="S1016" s="208"/>
      <c r="T1016" s="927"/>
      <c r="U1016" s="208"/>
      <c r="V1016" s="208"/>
      <c r="W1016" s="208"/>
      <c r="X1016" s="208"/>
      <c r="Y1016" s="208"/>
      <c r="Z1016" s="208"/>
      <c r="AA1016" s="208"/>
      <c r="AB1016" s="208"/>
      <c r="AC1016" s="208"/>
      <c r="AD1016" s="208"/>
      <c r="AE1016" s="208"/>
      <c r="AF1016" s="208"/>
      <c r="AG1016" s="208"/>
      <c r="AH1016" s="208"/>
      <c r="AI1016" s="208"/>
      <c r="AJ1016" s="208"/>
      <c r="AK1016" s="208"/>
      <c r="AL1016" s="208"/>
      <c r="AM1016" s="927"/>
      <c r="AN1016" s="208"/>
      <c r="AO1016" s="208"/>
      <c r="AP1016" s="208"/>
      <c r="AQ1016" s="208"/>
      <c r="AR1016" s="208"/>
      <c r="AS1016" s="208"/>
      <c r="AT1016" s="208"/>
      <c r="AU1016" s="208"/>
      <c r="AV1016" s="208"/>
      <c r="AW1016" s="208"/>
      <c r="AX1016" s="208"/>
      <c r="AY1016" s="208"/>
      <c r="AZ1016" s="208"/>
      <c r="BA1016" s="208"/>
      <c r="BB1016" s="208"/>
      <c r="BC1016" s="208"/>
      <c r="BD1016" s="208"/>
      <c r="BE1016" s="208"/>
      <c r="BF1016" s="927"/>
      <c r="BG1016" s="208"/>
      <c r="BH1016" s="208"/>
      <c r="BI1016" s="208"/>
      <c r="BJ1016" s="208"/>
      <c r="BK1016" s="208"/>
      <c r="BL1016" s="208"/>
      <c r="BM1016" s="208"/>
      <c r="BN1016" s="208"/>
      <c r="BO1016" s="208"/>
      <c r="BP1016" s="208"/>
      <c r="BQ1016" s="208"/>
      <c r="BR1016" s="208"/>
      <c r="BS1016" s="208"/>
      <c r="BT1016" s="208"/>
      <c r="BU1016" s="208"/>
      <c r="BV1016" s="208"/>
      <c r="BW1016" s="208"/>
      <c r="BX1016" s="208"/>
      <c r="BY1016" s="927"/>
      <c r="BZ1016" s="925"/>
      <c r="CA1016" s="925"/>
      <c r="CB1016" s="925"/>
      <c r="CC1016" s="925"/>
      <c r="CD1016" s="718"/>
      <c r="CE1016" s="718"/>
      <c r="CF1016" s="718"/>
      <c r="CG1016" s="718"/>
      <c r="CH1016" s="1412"/>
      <c r="CI1016" s="1412"/>
      <c r="CJ1016" s="1412"/>
      <c r="CK1016" s="1412"/>
      <c r="CL1016" s="1412"/>
      <c r="CM1016" s="1412"/>
      <c r="CN1016" s="1412"/>
      <c r="CO1016" s="1412"/>
      <c r="CP1016" s="1412"/>
      <c r="CQ1016" s="1412"/>
      <c r="CR1016" s="1412"/>
      <c r="CS1016" s="1412"/>
      <c r="CT1016" s="1412"/>
      <c r="CU1016" s="1412"/>
      <c r="CV1016" s="1412"/>
      <c r="CW1016" s="1412"/>
      <c r="CX1016" s="1412"/>
      <c r="CY1016" s="1412"/>
      <c r="CZ1016" s="718"/>
      <c r="DA1016" s="718"/>
      <c r="DB1016" s="718"/>
      <c r="DC1016" s="718"/>
      <c r="DD1016" s="718"/>
      <c r="DE1016" s="718"/>
      <c r="DF1016" s="718"/>
      <c r="DG1016" s="718"/>
      <c r="DH1016" s="718"/>
      <c r="DI1016" s="718"/>
      <c r="DJ1016" s="718"/>
      <c r="DK1016" s="718"/>
      <c r="DL1016" s="718"/>
      <c r="DM1016" s="718"/>
      <c r="DN1016" s="718"/>
      <c r="DO1016" s="718"/>
      <c r="DP1016" s="718"/>
      <c r="DQ1016" s="718"/>
      <c r="DR1016" s="603"/>
      <c r="DS1016" s="603"/>
      <c r="DT1016" s="603"/>
      <c r="DU1016" s="603"/>
      <c r="DV1016" s="603"/>
      <c r="DW1016" s="719"/>
      <c r="DX1016" s="719"/>
      <c r="DY1016" s="719"/>
      <c r="DZ1016" s="719"/>
      <c r="EA1016" s="719"/>
      <c r="EB1016" s="719"/>
      <c r="EC1016" s="922"/>
      <c r="ED1016" s="926"/>
      <c r="EE1016" s="603"/>
    </row>
    <row r="1017" spans="1:135" s="604" customFormat="1" ht="15.75" customHeight="1">
      <c r="A1017" s="490" t="s">
        <v>533</v>
      </c>
      <c r="B1017" s="927"/>
      <c r="C1017" s="490"/>
      <c r="D1017" s="490"/>
      <c r="E1017" s="490"/>
      <c r="F1017" s="490"/>
      <c r="G1017" s="490"/>
      <c r="H1017" s="490"/>
      <c r="I1017" s="490"/>
      <c r="J1017" s="490"/>
      <c r="K1017" s="490"/>
      <c r="L1017" s="490"/>
      <c r="M1017" s="490"/>
      <c r="N1017" s="490"/>
      <c r="O1017" s="490"/>
      <c r="P1017" s="490"/>
      <c r="Q1017" s="490"/>
      <c r="R1017" s="490"/>
      <c r="S1017" s="490"/>
      <c r="T1017" s="927"/>
      <c r="U1017" s="490"/>
      <c r="V1017" s="490"/>
      <c r="W1017" s="490"/>
      <c r="X1017" s="490"/>
      <c r="Y1017" s="490"/>
      <c r="Z1017" s="490"/>
      <c r="AA1017" s="490"/>
      <c r="AB1017" s="490"/>
      <c r="AC1017" s="490"/>
      <c r="AD1017" s="490"/>
      <c r="AE1017" s="490"/>
      <c r="AF1017" s="490"/>
      <c r="AG1017" s="490"/>
      <c r="AH1017" s="490"/>
      <c r="AI1017" s="490"/>
      <c r="AJ1017" s="490"/>
      <c r="AK1017" s="490"/>
      <c r="AL1017" s="490"/>
      <c r="AM1017" s="927"/>
      <c r="AN1017" s="490"/>
      <c r="AO1017" s="490"/>
      <c r="AP1017" s="490"/>
      <c r="AQ1017" s="490"/>
      <c r="AR1017" s="490"/>
      <c r="AS1017" s="490"/>
      <c r="AT1017" s="490"/>
      <c r="AU1017" s="490"/>
      <c r="AV1017" s="490"/>
      <c r="AW1017" s="490"/>
      <c r="AX1017" s="490"/>
      <c r="AY1017" s="490"/>
      <c r="AZ1017" s="490"/>
      <c r="BA1017" s="490"/>
      <c r="BB1017" s="490"/>
      <c r="BC1017" s="490"/>
      <c r="BD1017" s="490"/>
      <c r="BE1017" s="490"/>
      <c r="BF1017" s="927"/>
      <c r="BG1017" s="490"/>
      <c r="BH1017" s="490"/>
      <c r="BI1017" s="490"/>
      <c r="BJ1017" s="490"/>
      <c r="BK1017" s="490"/>
      <c r="BL1017" s="490"/>
      <c r="BM1017" s="490"/>
      <c r="BN1017" s="490"/>
      <c r="BO1017" s="490"/>
      <c r="BP1017" s="490"/>
      <c r="BQ1017" s="490"/>
      <c r="BR1017" s="490"/>
      <c r="BS1017" s="490"/>
      <c r="BT1017" s="490"/>
      <c r="BU1017" s="490"/>
      <c r="BV1017" s="490"/>
      <c r="BW1017" s="490"/>
      <c r="BX1017" s="490"/>
      <c r="BY1017" s="927"/>
      <c r="BZ1017" s="925"/>
      <c r="CA1017" s="925"/>
      <c r="CB1017" s="925"/>
      <c r="CC1017" s="925"/>
      <c r="CD1017" s="718"/>
      <c r="CE1017" s="718"/>
      <c r="CF1017" s="718"/>
      <c r="CG1017" s="718"/>
      <c r="CH1017" s="1412"/>
      <c r="CI1017" s="1412"/>
      <c r="CJ1017" s="1412"/>
      <c r="CK1017" s="1412"/>
      <c r="CL1017" s="1412"/>
      <c r="CM1017" s="1412"/>
      <c r="CN1017" s="1412"/>
      <c r="CO1017" s="1412"/>
      <c r="CP1017" s="1412"/>
      <c r="CQ1017" s="1412"/>
      <c r="CR1017" s="1412"/>
      <c r="CS1017" s="1412"/>
      <c r="CT1017" s="1412"/>
      <c r="CU1017" s="1412"/>
      <c r="CV1017" s="1412"/>
      <c r="CW1017" s="1412"/>
      <c r="CX1017" s="1412"/>
      <c r="CY1017" s="1412"/>
      <c r="CZ1017" s="718"/>
      <c r="DA1017" s="718"/>
      <c r="DB1017" s="718"/>
      <c r="DC1017" s="718"/>
      <c r="DD1017" s="718"/>
      <c r="DE1017" s="718"/>
      <c r="DF1017" s="718"/>
      <c r="DG1017" s="718"/>
      <c r="DH1017" s="718"/>
      <c r="DI1017" s="718"/>
      <c r="DJ1017" s="718"/>
      <c r="DK1017" s="718"/>
      <c r="DL1017" s="718"/>
      <c r="DM1017" s="718"/>
      <c r="DN1017" s="718"/>
      <c r="DO1017" s="718"/>
      <c r="DP1017" s="718"/>
      <c r="DQ1017" s="718"/>
      <c r="DR1017" s="603"/>
      <c r="DS1017" s="603"/>
      <c r="DT1017" s="603"/>
      <c r="DU1017" s="603"/>
      <c r="DV1017" s="603"/>
      <c r="DW1017" s="719"/>
      <c r="DX1017" s="719"/>
      <c r="DY1017" s="719"/>
      <c r="DZ1017" s="719"/>
      <c r="EA1017" s="719"/>
      <c r="EB1017" s="719"/>
      <c r="EC1017" s="922"/>
      <c r="ED1017" s="926"/>
      <c r="EE1017" s="603"/>
    </row>
    <row r="1018" spans="1:135" s="604" customFormat="1" ht="15.75" customHeight="1">
      <c r="A1018" s="276" t="s">
        <v>534</v>
      </c>
      <c r="B1018" s="911"/>
      <c r="C1018" s="208"/>
      <c r="D1018" s="208"/>
      <c r="E1018" s="208"/>
      <c r="F1018" s="208"/>
      <c r="G1018" s="208"/>
      <c r="H1018" s="208"/>
      <c r="I1018" s="208"/>
      <c r="J1018" s="208"/>
      <c r="K1018" s="208"/>
      <c r="L1018" s="208"/>
      <c r="M1018" s="208"/>
      <c r="N1018" s="208"/>
      <c r="O1018" s="208"/>
      <c r="P1018" s="208"/>
      <c r="Q1018" s="208"/>
      <c r="R1018" s="208"/>
      <c r="S1018" s="208"/>
      <c r="T1018" s="927"/>
      <c r="U1018" s="208"/>
      <c r="V1018" s="208"/>
      <c r="W1018" s="208"/>
      <c r="X1018" s="208"/>
      <c r="Y1018" s="208"/>
      <c r="Z1018" s="208"/>
      <c r="AA1018" s="208"/>
      <c r="AB1018" s="208"/>
      <c r="AC1018" s="208"/>
      <c r="AD1018" s="208"/>
      <c r="AE1018" s="208"/>
      <c r="AF1018" s="208"/>
      <c r="AG1018" s="208"/>
      <c r="AH1018" s="208"/>
      <c r="AI1018" s="208"/>
      <c r="AJ1018" s="208"/>
      <c r="AK1018" s="208"/>
      <c r="AL1018" s="208"/>
      <c r="AM1018" s="927"/>
      <c r="AN1018" s="208"/>
      <c r="AO1018" s="208"/>
      <c r="AP1018" s="208"/>
      <c r="AQ1018" s="208"/>
      <c r="AR1018" s="208"/>
      <c r="AS1018" s="208"/>
      <c r="AT1018" s="208"/>
      <c r="AU1018" s="208"/>
      <c r="AV1018" s="208"/>
      <c r="AW1018" s="208"/>
      <c r="AX1018" s="208"/>
      <c r="AY1018" s="208"/>
      <c r="AZ1018" s="208"/>
      <c r="BA1018" s="208"/>
      <c r="BB1018" s="208"/>
      <c r="BC1018" s="208"/>
      <c r="BD1018" s="208"/>
      <c r="BE1018" s="208"/>
      <c r="BF1018" s="927"/>
      <c r="BG1018" s="208"/>
      <c r="BH1018" s="208"/>
      <c r="BI1018" s="208"/>
      <c r="BJ1018" s="208"/>
      <c r="BK1018" s="208"/>
      <c r="BL1018" s="208"/>
      <c r="BM1018" s="208"/>
      <c r="BN1018" s="208"/>
      <c r="BO1018" s="208"/>
      <c r="BP1018" s="208"/>
      <c r="BQ1018" s="208"/>
      <c r="BR1018" s="208"/>
      <c r="BS1018" s="208"/>
      <c r="BT1018" s="208"/>
      <c r="BU1018" s="208"/>
      <c r="BV1018" s="208"/>
      <c r="BW1018" s="208"/>
      <c r="BX1018" s="208"/>
      <c r="BY1018" s="927"/>
      <c r="BZ1018" s="704">
        <f>BZ11</f>
        <v>6.1511547945205469E-2</v>
      </c>
      <c r="CA1018" s="704">
        <f>CA11</f>
        <v>8.6747054794520537E-2</v>
      </c>
      <c r="CB1018" s="704">
        <f>CB11</f>
        <v>0.12571671855541716</v>
      </c>
      <c r="CC1018" s="704">
        <f>CC11</f>
        <v>0.21237161021170611</v>
      </c>
      <c r="CD1018" s="718"/>
      <c r="CE1018" s="718"/>
      <c r="CF1018" s="718"/>
      <c r="CG1018" s="718"/>
      <c r="CH1018" s="1412"/>
      <c r="CI1018" s="1412"/>
      <c r="CJ1018" s="1412"/>
      <c r="CK1018" s="1412"/>
      <c r="CL1018" s="1412"/>
      <c r="CM1018" s="1412"/>
      <c r="CN1018" s="1412"/>
      <c r="CO1018" s="1412"/>
      <c r="CP1018" s="1412"/>
      <c r="CQ1018" s="1412"/>
      <c r="CR1018" s="1412"/>
      <c r="CS1018" s="1412"/>
      <c r="CT1018" s="1412"/>
      <c r="CU1018" s="1412"/>
      <c r="CV1018" s="1412"/>
      <c r="CW1018" s="1412"/>
      <c r="CX1018" s="1412"/>
      <c r="CY1018" s="1412"/>
      <c r="CZ1018" s="718"/>
      <c r="DA1018" s="718"/>
      <c r="DB1018" s="718"/>
      <c r="DC1018" s="718"/>
      <c r="DD1018" s="718"/>
      <c r="DE1018" s="718"/>
      <c r="DF1018" s="718"/>
      <c r="DG1018" s="718"/>
      <c r="DH1018" s="718"/>
      <c r="DI1018" s="718"/>
      <c r="DJ1018" s="718"/>
      <c r="DK1018" s="718"/>
      <c r="DL1018" s="718"/>
      <c r="DM1018" s="718"/>
      <c r="DN1018" s="718"/>
      <c r="DO1018" s="718"/>
      <c r="DP1018" s="718"/>
      <c r="DQ1018" s="718"/>
      <c r="DR1018" s="603"/>
      <c r="DS1018" s="603"/>
      <c r="DT1018" s="603"/>
      <c r="DU1018" s="603"/>
      <c r="DV1018" s="603"/>
      <c r="DW1018" s="719"/>
      <c r="DX1018" s="719"/>
      <c r="DY1018" s="719"/>
      <c r="DZ1018" s="719"/>
      <c r="EA1018" s="719"/>
      <c r="EB1018" s="719"/>
      <c r="EC1018" s="922"/>
      <c r="ED1018" s="926"/>
      <c r="EE1018" s="603"/>
    </row>
    <row r="1019" spans="1:135" s="604" customFormat="1" ht="15.75" customHeight="1">
      <c r="A1019" s="276" t="s">
        <v>535</v>
      </c>
      <c r="B1019" s="555"/>
      <c r="C1019" s="208"/>
      <c r="D1019" s="208"/>
      <c r="E1019" s="208"/>
      <c r="F1019" s="208"/>
      <c r="G1019" s="208"/>
      <c r="H1019" s="208"/>
      <c r="I1019" s="208"/>
      <c r="J1019" s="208"/>
      <c r="K1019" s="208"/>
      <c r="L1019" s="208"/>
      <c r="M1019" s="208"/>
      <c r="N1019" s="208"/>
      <c r="O1019" s="208"/>
      <c r="P1019" s="208"/>
      <c r="Q1019" s="208"/>
      <c r="R1019" s="208"/>
      <c r="S1019" s="208"/>
      <c r="T1019" s="927"/>
      <c r="U1019" s="208"/>
      <c r="V1019" s="208"/>
      <c r="W1019" s="208"/>
      <c r="X1019" s="208"/>
      <c r="Y1019" s="208"/>
      <c r="Z1019" s="208"/>
      <c r="AA1019" s="208"/>
      <c r="AB1019" s="208"/>
      <c r="AC1019" s="208"/>
      <c r="AD1019" s="208"/>
      <c r="AE1019" s="208"/>
      <c r="AF1019" s="208"/>
      <c r="AG1019" s="208"/>
      <c r="AH1019" s="208"/>
      <c r="AI1019" s="208"/>
      <c r="AJ1019" s="208"/>
      <c r="AK1019" s="208"/>
      <c r="AL1019" s="208"/>
      <c r="AM1019" s="927"/>
      <c r="AN1019" s="208"/>
      <c r="AO1019" s="208"/>
      <c r="AP1019" s="208"/>
      <c r="AQ1019" s="208"/>
      <c r="AR1019" s="208"/>
      <c r="AS1019" s="208"/>
      <c r="AT1019" s="208"/>
      <c r="AU1019" s="208"/>
      <c r="AV1019" s="208"/>
      <c r="AW1019" s="208"/>
      <c r="AX1019" s="208"/>
      <c r="AY1019" s="208"/>
      <c r="AZ1019" s="208"/>
      <c r="BA1019" s="208"/>
      <c r="BB1019" s="208"/>
      <c r="BC1019" s="208"/>
      <c r="BD1019" s="208"/>
      <c r="BE1019" s="208"/>
      <c r="BF1019" s="927"/>
      <c r="BG1019" s="208"/>
      <c r="BH1019" s="208"/>
      <c r="BI1019" s="208"/>
      <c r="BJ1019" s="208"/>
      <c r="BK1019" s="208"/>
      <c r="BL1019" s="208"/>
      <c r="BM1019" s="208"/>
      <c r="BN1019" s="208"/>
      <c r="BO1019" s="208"/>
      <c r="BP1019" s="208"/>
      <c r="BQ1019" s="208"/>
      <c r="BR1019" s="208"/>
      <c r="BS1019" s="208"/>
      <c r="BT1019" s="208"/>
      <c r="BU1019" s="208"/>
      <c r="BV1019" s="208"/>
      <c r="BW1019" s="208"/>
      <c r="BX1019" s="208"/>
      <c r="BY1019" s="927"/>
      <c r="BZ1019" s="706">
        <f>BZ21</f>
        <v>0</v>
      </c>
      <c r="CA1019" s="706">
        <f>CA21</f>
        <v>0</v>
      </c>
      <c r="CB1019" s="706">
        <f>CB21</f>
        <v>150</v>
      </c>
      <c r="CC1019" s="706">
        <f>CC21</f>
        <v>13650</v>
      </c>
      <c r="CD1019" s="718"/>
      <c r="CE1019" s="718"/>
      <c r="CF1019" s="718"/>
      <c r="CG1019" s="718"/>
      <c r="CH1019" s="1412"/>
      <c r="CI1019" s="1412"/>
      <c r="CJ1019" s="1412"/>
      <c r="CK1019" s="1412"/>
      <c r="CL1019" s="1412"/>
      <c r="CM1019" s="1412"/>
      <c r="CN1019" s="1412"/>
      <c r="CO1019" s="1412"/>
      <c r="CP1019" s="1412"/>
      <c r="CQ1019" s="1412"/>
      <c r="CR1019" s="1412"/>
      <c r="CS1019" s="1412"/>
      <c r="CT1019" s="1412"/>
      <c r="CU1019" s="1412"/>
      <c r="CV1019" s="1412"/>
      <c r="CW1019" s="1412"/>
      <c r="CX1019" s="1412"/>
      <c r="CY1019" s="1412"/>
      <c r="CZ1019" s="718"/>
      <c r="DA1019" s="718"/>
      <c r="DB1019" s="718"/>
      <c r="DC1019" s="718"/>
      <c r="DD1019" s="718"/>
      <c r="DE1019" s="718"/>
      <c r="DF1019" s="718"/>
      <c r="DG1019" s="718"/>
      <c r="DH1019" s="718"/>
      <c r="DI1019" s="718"/>
      <c r="DJ1019" s="718"/>
      <c r="DK1019" s="718"/>
      <c r="DL1019" s="718"/>
      <c r="DM1019" s="718"/>
      <c r="DN1019" s="718"/>
      <c r="DO1019" s="718"/>
      <c r="DP1019" s="718"/>
      <c r="DQ1019" s="718"/>
      <c r="DR1019" s="603"/>
      <c r="DS1019" s="603"/>
      <c r="DT1019" s="603"/>
      <c r="DU1019" s="603"/>
      <c r="DV1019" s="603"/>
      <c r="DW1019" s="719"/>
      <c r="DX1019" s="719"/>
      <c r="DY1019" s="719"/>
      <c r="DZ1019" s="719"/>
      <c r="EA1019" s="719"/>
      <c r="EB1019" s="719"/>
      <c r="EC1019" s="922"/>
      <c r="ED1019" s="926"/>
      <c r="EE1019" s="603"/>
    </row>
    <row r="1020" spans="1:135" s="604" customFormat="1" ht="15.75" customHeight="1">
      <c r="A1020" s="933" t="s">
        <v>536</v>
      </c>
      <c r="B1020" s="929"/>
      <c r="C1020" s="112"/>
      <c r="D1020" s="112"/>
      <c r="E1020" s="112"/>
      <c r="F1020" s="112"/>
      <c r="G1020" s="112"/>
      <c r="H1020" s="112"/>
      <c r="I1020" s="112"/>
      <c r="J1020" s="112"/>
      <c r="K1020" s="112"/>
      <c r="L1020" s="112"/>
      <c r="M1020" s="112"/>
      <c r="N1020" s="112"/>
      <c r="O1020" s="112"/>
      <c r="P1020" s="112"/>
      <c r="Q1020" s="112"/>
      <c r="R1020" s="112"/>
      <c r="S1020" s="112"/>
      <c r="T1020" s="927"/>
      <c r="U1020" s="112"/>
      <c r="V1020" s="112"/>
      <c r="W1020" s="112"/>
      <c r="X1020" s="112"/>
      <c r="Y1020" s="112"/>
      <c r="Z1020" s="112"/>
      <c r="AA1020" s="112"/>
      <c r="AB1020" s="112"/>
      <c r="AC1020" s="112"/>
      <c r="AD1020" s="112"/>
      <c r="AE1020" s="112"/>
      <c r="AF1020" s="112"/>
      <c r="AG1020" s="112"/>
      <c r="AH1020" s="112"/>
      <c r="AI1020" s="112"/>
      <c r="AJ1020" s="112"/>
      <c r="AK1020" s="112"/>
      <c r="AL1020" s="112"/>
      <c r="AM1020" s="927"/>
      <c r="AN1020" s="112"/>
      <c r="AO1020" s="112"/>
      <c r="AP1020" s="112"/>
      <c r="AQ1020" s="112"/>
      <c r="AR1020" s="112"/>
      <c r="AS1020" s="112"/>
      <c r="AT1020" s="112"/>
      <c r="AU1020" s="112"/>
      <c r="AV1020" s="112"/>
      <c r="AW1020" s="112"/>
      <c r="AX1020" s="112"/>
      <c r="AY1020" s="112"/>
      <c r="AZ1020" s="112"/>
      <c r="BA1020" s="112"/>
      <c r="BB1020" s="112"/>
      <c r="BC1020" s="112"/>
      <c r="BD1020" s="112"/>
      <c r="BE1020" s="112"/>
      <c r="BF1020" s="927"/>
      <c r="BG1020" s="112"/>
      <c r="BH1020" s="112"/>
      <c r="BI1020" s="112"/>
      <c r="BJ1020" s="112"/>
      <c r="BK1020" s="112"/>
      <c r="BL1020" s="112"/>
      <c r="BM1020" s="112"/>
      <c r="BN1020" s="112"/>
      <c r="BO1020" s="112"/>
      <c r="BP1020" s="112"/>
      <c r="BQ1020" s="112"/>
      <c r="BR1020" s="112"/>
      <c r="BS1020" s="112"/>
      <c r="BT1020" s="112"/>
      <c r="BU1020" s="112"/>
      <c r="BV1020" s="112"/>
      <c r="BW1020" s="112"/>
      <c r="BX1020" s="112"/>
      <c r="BY1020" s="927"/>
      <c r="BZ1020" s="930">
        <f>IF(BZ46="",0,$CA1020*BZ46/$CA46)</f>
        <v>572200.87124649051</v>
      </c>
      <c r="CA1020" s="930">
        <f>365*$G$1/CA454*CA456*CA46</f>
        <v>572200.87124649051</v>
      </c>
      <c r="CB1020" s="930">
        <f>IF(CB46="",0,$CA1020*CB46/$CA46)</f>
        <v>572200.87124649051</v>
      </c>
      <c r="CC1020" s="930">
        <f>IF(CC46="",0,$CA1020*CC46/$CA46)</f>
        <v>476834.05937207543</v>
      </c>
      <c r="CD1020" s="718"/>
      <c r="CE1020" s="718"/>
      <c r="CF1020" s="718"/>
      <c r="CG1020" s="718"/>
      <c r="CH1020" s="1412"/>
      <c r="CI1020" s="1412"/>
      <c r="CJ1020" s="1412"/>
      <c r="CK1020" s="1412"/>
      <c r="CL1020" s="1412"/>
      <c r="CM1020" s="1412"/>
      <c r="CN1020" s="1412"/>
      <c r="CO1020" s="1412"/>
      <c r="CP1020" s="1412"/>
      <c r="CQ1020" s="1412"/>
      <c r="CR1020" s="1412"/>
      <c r="CS1020" s="1412"/>
      <c r="CT1020" s="1412"/>
      <c r="CU1020" s="1412"/>
      <c r="CV1020" s="1412"/>
      <c r="CW1020" s="1412"/>
      <c r="CX1020" s="1412"/>
      <c r="CY1020" s="1412"/>
      <c r="CZ1020" s="718"/>
      <c r="DA1020" s="718"/>
      <c r="DB1020" s="718"/>
      <c r="DC1020" s="718"/>
      <c r="DD1020" s="718"/>
      <c r="DE1020" s="718"/>
      <c r="DF1020" s="718"/>
      <c r="DG1020" s="718"/>
      <c r="DH1020" s="718"/>
      <c r="DI1020" s="718"/>
      <c r="DJ1020" s="718"/>
      <c r="DK1020" s="718"/>
      <c r="DL1020" s="718"/>
      <c r="DM1020" s="718"/>
      <c r="DN1020" s="718"/>
      <c r="DO1020" s="718"/>
      <c r="DP1020" s="718"/>
      <c r="DQ1020" s="718"/>
      <c r="DR1020" s="603"/>
      <c r="DS1020" s="603"/>
      <c r="DT1020" s="603"/>
      <c r="DU1020" s="603"/>
      <c r="DV1020" s="603"/>
      <c r="DW1020" s="719"/>
      <c r="DX1020" s="719"/>
      <c r="DY1020" s="719"/>
      <c r="DZ1020" s="719"/>
      <c r="EA1020" s="719"/>
      <c r="EB1020" s="719"/>
      <c r="EC1020" s="922"/>
      <c r="ED1020" s="926"/>
      <c r="EE1020" s="603"/>
    </row>
    <row r="1021" spans="1:135" s="604" customFormat="1" ht="15.75" customHeight="1">
      <c r="A1021" s="934" t="s">
        <v>537</v>
      </c>
      <c r="B1021" s="928"/>
      <c r="C1021" s="112"/>
      <c r="D1021" s="112"/>
      <c r="E1021" s="112"/>
      <c r="F1021" s="112"/>
      <c r="G1021" s="112"/>
      <c r="H1021" s="112"/>
      <c r="I1021" s="112"/>
      <c r="J1021" s="112"/>
      <c r="K1021" s="112"/>
      <c r="L1021" s="112"/>
      <c r="M1021" s="112"/>
      <c r="N1021" s="112"/>
      <c r="O1021" s="112"/>
      <c r="P1021" s="112"/>
      <c r="Q1021" s="112"/>
      <c r="R1021" s="112"/>
      <c r="S1021" s="112"/>
      <c r="T1021" s="927"/>
      <c r="U1021" s="112"/>
      <c r="V1021" s="112"/>
      <c r="W1021" s="112"/>
      <c r="X1021" s="112"/>
      <c r="Y1021" s="112"/>
      <c r="Z1021" s="112"/>
      <c r="AA1021" s="112"/>
      <c r="AB1021" s="112"/>
      <c r="AC1021" s="112"/>
      <c r="AD1021" s="112"/>
      <c r="AE1021" s="112"/>
      <c r="AF1021" s="112"/>
      <c r="AG1021" s="112"/>
      <c r="AH1021" s="112"/>
      <c r="AI1021" s="112"/>
      <c r="AJ1021" s="112"/>
      <c r="AK1021" s="112"/>
      <c r="AL1021" s="112"/>
      <c r="AM1021" s="927"/>
      <c r="AN1021" s="112"/>
      <c r="AO1021" s="112"/>
      <c r="AP1021" s="112"/>
      <c r="AQ1021" s="112"/>
      <c r="AR1021" s="112"/>
      <c r="AS1021" s="112"/>
      <c r="AT1021" s="112"/>
      <c r="AU1021" s="112"/>
      <c r="AV1021" s="112"/>
      <c r="AW1021" s="112"/>
      <c r="AX1021" s="112"/>
      <c r="AY1021" s="112"/>
      <c r="AZ1021" s="112"/>
      <c r="BA1021" s="112"/>
      <c r="BB1021" s="112"/>
      <c r="BC1021" s="112"/>
      <c r="BD1021" s="112"/>
      <c r="BE1021" s="112"/>
      <c r="BF1021" s="927"/>
      <c r="BG1021" s="112"/>
      <c r="BH1021" s="112"/>
      <c r="BI1021" s="112"/>
      <c r="BJ1021" s="112"/>
      <c r="BK1021" s="112"/>
      <c r="BL1021" s="112"/>
      <c r="BM1021" s="112"/>
      <c r="BN1021" s="112"/>
      <c r="BO1021" s="112"/>
      <c r="BP1021" s="112"/>
      <c r="BQ1021" s="112"/>
      <c r="BR1021" s="112"/>
      <c r="BS1021" s="112"/>
      <c r="BT1021" s="112"/>
      <c r="BU1021" s="112"/>
      <c r="BV1021" s="112"/>
      <c r="BW1021" s="112"/>
      <c r="BX1021" s="112"/>
      <c r="BY1021" s="927"/>
      <c r="BZ1021" s="935">
        <f>IF(OR(BZ1020=0,BZ1020=""),"",BZ1019/BZ1020)</f>
        <v>0</v>
      </c>
      <c r="CA1021" s="935">
        <f>IF(OR(CA1020=0,CA1020=""),"",CA1019/CA1020)</f>
        <v>0</v>
      </c>
      <c r="CB1021" s="935">
        <f>IF(OR(CB1020=0,CB1020=""),"",CB1019/CB1020)</f>
        <v>2.6214570361145705E-4</v>
      </c>
      <c r="CC1021" s="935">
        <f>IF(OR(CC1020=0,CC1020=""),"",CC1019/CC1020)</f>
        <v>2.8626310834371109E-2</v>
      </c>
      <c r="CD1021" s="718"/>
      <c r="CE1021" s="718"/>
      <c r="CF1021" s="718"/>
      <c r="CG1021" s="718"/>
      <c r="CH1021" s="1412"/>
      <c r="CI1021" s="1412"/>
      <c r="CJ1021" s="1412"/>
      <c r="CK1021" s="1412"/>
      <c r="CL1021" s="1412"/>
      <c r="CM1021" s="1412"/>
      <c r="CN1021" s="1412"/>
      <c r="CO1021" s="1412"/>
      <c r="CP1021" s="1412"/>
      <c r="CQ1021" s="1412"/>
      <c r="CR1021" s="1412"/>
      <c r="CS1021" s="1412"/>
      <c r="CT1021" s="1412"/>
      <c r="CU1021" s="1412"/>
      <c r="CV1021" s="1412"/>
      <c r="CW1021" s="1412"/>
      <c r="CX1021" s="1412"/>
      <c r="CY1021" s="1412"/>
      <c r="CZ1021" s="718"/>
      <c r="DA1021" s="718"/>
      <c r="DB1021" s="718"/>
      <c r="DC1021" s="718"/>
      <c r="DD1021" s="718"/>
      <c r="DE1021" s="718"/>
      <c r="DF1021" s="718"/>
      <c r="DG1021" s="718"/>
      <c r="DH1021" s="718"/>
      <c r="DI1021" s="718"/>
      <c r="DJ1021" s="718"/>
      <c r="DK1021" s="718"/>
      <c r="DL1021" s="718"/>
      <c r="DM1021" s="718"/>
      <c r="DN1021" s="718"/>
      <c r="DO1021" s="718"/>
      <c r="DP1021" s="718"/>
      <c r="DQ1021" s="718"/>
      <c r="DR1021" s="603"/>
      <c r="DS1021" s="603"/>
      <c r="DT1021" s="603"/>
      <c r="DU1021" s="603"/>
      <c r="DV1021" s="603"/>
      <c r="DW1021" s="719"/>
      <c r="DX1021" s="719"/>
      <c r="DY1021" s="719"/>
      <c r="DZ1021" s="719"/>
      <c r="EA1021" s="719"/>
      <c r="EB1021" s="719"/>
      <c r="EC1021" s="922"/>
      <c r="ED1021" s="926"/>
      <c r="EE1021" s="603"/>
    </row>
    <row r="1022" spans="1:135" s="604" customFormat="1" ht="15.75" customHeight="1">
      <c r="A1022" s="934" t="s">
        <v>538</v>
      </c>
      <c r="B1022" s="928"/>
      <c r="C1022" s="112"/>
      <c r="D1022" s="112"/>
      <c r="E1022" s="112"/>
      <c r="F1022" s="112"/>
      <c r="G1022" s="112"/>
      <c r="H1022" s="112"/>
      <c r="I1022" s="112"/>
      <c r="J1022" s="112"/>
      <c r="K1022" s="112"/>
      <c r="L1022" s="112"/>
      <c r="M1022" s="112"/>
      <c r="N1022" s="112"/>
      <c r="O1022" s="112"/>
      <c r="P1022" s="112"/>
      <c r="Q1022" s="112"/>
      <c r="R1022" s="112"/>
      <c r="S1022" s="112"/>
      <c r="T1022" s="927"/>
      <c r="U1022" s="112"/>
      <c r="V1022" s="112"/>
      <c r="W1022" s="112"/>
      <c r="X1022" s="112"/>
      <c r="Y1022" s="112"/>
      <c r="Z1022" s="112"/>
      <c r="AA1022" s="112"/>
      <c r="AB1022" s="112"/>
      <c r="AC1022" s="112"/>
      <c r="AD1022" s="112"/>
      <c r="AE1022" s="112"/>
      <c r="AF1022" s="112"/>
      <c r="AG1022" s="112"/>
      <c r="AH1022" s="112"/>
      <c r="AI1022" s="112"/>
      <c r="AJ1022" s="112"/>
      <c r="AK1022" s="112"/>
      <c r="AL1022" s="112"/>
      <c r="AM1022" s="927"/>
      <c r="AN1022" s="112"/>
      <c r="AO1022" s="112"/>
      <c r="AP1022" s="112"/>
      <c r="AQ1022" s="112"/>
      <c r="AR1022" s="112"/>
      <c r="AS1022" s="112"/>
      <c r="AT1022" s="112"/>
      <c r="AU1022" s="112"/>
      <c r="AV1022" s="112"/>
      <c r="AW1022" s="112"/>
      <c r="AX1022" s="112"/>
      <c r="AY1022" s="112"/>
      <c r="AZ1022" s="112"/>
      <c r="BA1022" s="112"/>
      <c r="BB1022" s="112"/>
      <c r="BC1022" s="112"/>
      <c r="BD1022" s="112"/>
      <c r="BE1022" s="112"/>
      <c r="BF1022" s="927"/>
      <c r="BG1022" s="112"/>
      <c r="BH1022" s="112"/>
      <c r="BI1022" s="112"/>
      <c r="BJ1022" s="112"/>
      <c r="BK1022" s="112"/>
      <c r="BL1022" s="112"/>
      <c r="BM1022" s="112"/>
      <c r="BN1022" s="112"/>
      <c r="BO1022" s="112"/>
      <c r="BP1022" s="112"/>
      <c r="BQ1022" s="112"/>
      <c r="BR1022" s="112"/>
      <c r="BS1022" s="112"/>
      <c r="BT1022" s="112"/>
      <c r="BU1022" s="112"/>
      <c r="BV1022" s="112"/>
      <c r="BW1022" s="112"/>
      <c r="BX1022" s="112"/>
      <c r="BY1022" s="927"/>
      <c r="BZ1022" s="935">
        <f>IF(BZ1021="",BZ1018,BZ1018+BZ1021)</f>
        <v>6.1511547945205469E-2</v>
      </c>
      <c r="CA1022" s="935">
        <f>IF(CA1021="",CA1018,CA1018+CA1021)</f>
        <v>8.6747054794520537E-2</v>
      </c>
      <c r="CB1022" s="935">
        <f>IF(CB1021="",CB1018,CB1018+CB1021)</f>
        <v>0.12597886425902863</v>
      </c>
      <c r="CC1022" s="935">
        <f>IF(CC1021="",CC1018,CC1018+CC1021)</f>
        <v>0.24099792104607723</v>
      </c>
      <c r="CD1022" s="718"/>
      <c r="CE1022" s="718"/>
      <c r="CF1022" s="718"/>
      <c r="CG1022" s="718"/>
      <c r="CH1022" s="1412"/>
      <c r="CI1022" s="1412"/>
      <c r="CJ1022" s="1412"/>
      <c r="CK1022" s="1412"/>
      <c r="CL1022" s="1412"/>
      <c r="CM1022" s="1412"/>
      <c r="CN1022" s="1412"/>
      <c r="CO1022" s="1412"/>
      <c r="CP1022" s="1412"/>
      <c r="CQ1022" s="1412"/>
      <c r="CR1022" s="1412"/>
      <c r="CS1022" s="1412"/>
      <c r="CT1022" s="1412"/>
      <c r="CU1022" s="1412"/>
      <c r="CV1022" s="1412"/>
      <c r="CW1022" s="1412"/>
      <c r="CX1022" s="1412"/>
      <c r="CY1022" s="1412"/>
      <c r="CZ1022" s="718"/>
      <c r="DA1022" s="718"/>
      <c r="DB1022" s="718"/>
      <c r="DC1022" s="718"/>
      <c r="DD1022" s="718"/>
      <c r="DE1022" s="718"/>
      <c r="DF1022" s="718"/>
      <c r="DG1022" s="718"/>
      <c r="DH1022" s="718"/>
      <c r="DI1022" s="718"/>
      <c r="DJ1022" s="718"/>
      <c r="DK1022" s="718"/>
      <c r="DL1022" s="718"/>
      <c r="DM1022" s="718"/>
      <c r="DN1022" s="718"/>
      <c r="DO1022" s="718"/>
      <c r="DP1022" s="718"/>
      <c r="DQ1022" s="718"/>
      <c r="DR1022" s="603"/>
      <c r="DS1022" s="603"/>
      <c r="DT1022" s="603"/>
      <c r="DU1022" s="603"/>
      <c r="DV1022" s="603"/>
      <c r="DW1022" s="719"/>
      <c r="DX1022" s="719"/>
      <c r="DY1022" s="719"/>
      <c r="DZ1022" s="719"/>
      <c r="EA1022" s="719"/>
      <c r="EB1022" s="719"/>
      <c r="EC1022" s="922"/>
      <c r="ED1022" s="926"/>
      <c r="EE1022" s="603"/>
    </row>
    <row r="1023" spans="1:135" s="604" customFormat="1" ht="15.75" customHeight="1">
      <c r="A1023" s="934" t="s">
        <v>539</v>
      </c>
      <c r="B1023" s="928"/>
      <c r="C1023" s="112"/>
      <c r="D1023" s="112"/>
      <c r="E1023" s="112"/>
      <c r="F1023" s="112"/>
      <c r="G1023" s="112"/>
      <c r="H1023" s="112"/>
      <c r="I1023" s="112"/>
      <c r="J1023" s="112"/>
      <c r="K1023" s="112"/>
      <c r="L1023" s="112"/>
      <c r="M1023" s="112"/>
      <c r="N1023" s="112"/>
      <c r="O1023" s="112"/>
      <c r="P1023" s="112"/>
      <c r="Q1023" s="112"/>
      <c r="R1023" s="112"/>
      <c r="S1023" s="112"/>
      <c r="T1023" s="927"/>
      <c r="U1023" s="112"/>
      <c r="V1023" s="112"/>
      <c r="W1023" s="112"/>
      <c r="X1023" s="112"/>
      <c r="Y1023" s="112"/>
      <c r="Z1023" s="112"/>
      <c r="AA1023" s="112"/>
      <c r="AB1023" s="112"/>
      <c r="AC1023" s="112"/>
      <c r="AD1023" s="112"/>
      <c r="AE1023" s="112"/>
      <c r="AF1023" s="112"/>
      <c r="AG1023" s="112"/>
      <c r="AH1023" s="112"/>
      <c r="AI1023" s="112"/>
      <c r="AJ1023" s="112"/>
      <c r="AK1023" s="112"/>
      <c r="AL1023" s="112"/>
      <c r="AM1023" s="927"/>
      <c r="AN1023" s="112"/>
      <c r="AO1023" s="112"/>
      <c r="AP1023" s="112"/>
      <c r="AQ1023" s="112"/>
      <c r="AR1023" s="112"/>
      <c r="AS1023" s="112"/>
      <c r="AT1023" s="112"/>
      <c r="AU1023" s="112"/>
      <c r="AV1023" s="112"/>
      <c r="AW1023" s="112"/>
      <c r="AX1023" s="112"/>
      <c r="AY1023" s="112"/>
      <c r="AZ1023" s="112"/>
      <c r="BA1023" s="112"/>
      <c r="BB1023" s="112"/>
      <c r="BC1023" s="112"/>
      <c r="BD1023" s="112"/>
      <c r="BE1023" s="112"/>
      <c r="BF1023" s="927"/>
      <c r="BG1023" s="112"/>
      <c r="BH1023" s="112"/>
      <c r="BI1023" s="112"/>
      <c r="BJ1023" s="112"/>
      <c r="BK1023" s="112"/>
      <c r="BL1023" s="112"/>
      <c r="BM1023" s="112"/>
      <c r="BN1023" s="112"/>
      <c r="BO1023" s="112"/>
      <c r="BP1023" s="112"/>
      <c r="BQ1023" s="112"/>
      <c r="BR1023" s="112"/>
      <c r="BS1023" s="112"/>
      <c r="BT1023" s="112"/>
      <c r="BU1023" s="112"/>
      <c r="BV1023" s="112"/>
      <c r="BW1023" s="112"/>
      <c r="BX1023" s="112"/>
      <c r="BY1023" s="927"/>
      <c r="BZ1023" s="935">
        <f>BZ1022*BZ46/6</f>
        <v>6.1511547945205469E-2</v>
      </c>
      <c r="CA1023" s="935">
        <f>CA1022*CA46/6</f>
        <v>8.6747054794520537E-2</v>
      </c>
      <c r="CB1023" s="935">
        <f>CB1022*CB46/6</f>
        <v>0.12597886425902863</v>
      </c>
      <c r="CC1023" s="935">
        <f>CC1022*CC46/6</f>
        <v>0.20083160087173102</v>
      </c>
      <c r="CD1023" s="718"/>
      <c r="CE1023" s="718"/>
      <c r="CF1023" s="718"/>
      <c r="CG1023" s="718"/>
      <c r="CH1023" s="1412"/>
      <c r="CI1023" s="1412"/>
      <c r="CJ1023" s="1412"/>
      <c r="CK1023" s="1412"/>
      <c r="CL1023" s="1412"/>
      <c r="CM1023" s="1412"/>
      <c r="CN1023" s="1412"/>
      <c r="CO1023" s="1412"/>
      <c r="CP1023" s="1412"/>
      <c r="CQ1023" s="1412"/>
      <c r="CR1023" s="1412"/>
      <c r="CS1023" s="1412"/>
      <c r="CT1023" s="1412"/>
      <c r="CU1023" s="1412"/>
      <c r="CV1023" s="1412"/>
      <c r="CW1023" s="1412"/>
      <c r="CX1023" s="1412"/>
      <c r="CY1023" s="1412"/>
      <c r="CZ1023" s="718"/>
      <c r="DA1023" s="718"/>
      <c r="DB1023" s="718"/>
      <c r="DC1023" s="718"/>
      <c r="DD1023" s="718"/>
      <c r="DE1023" s="718"/>
      <c r="DF1023" s="718"/>
      <c r="DG1023" s="718"/>
      <c r="DH1023" s="718"/>
      <c r="DI1023" s="718"/>
      <c r="DJ1023" s="718"/>
      <c r="DK1023" s="718"/>
      <c r="DL1023" s="718"/>
      <c r="DM1023" s="718"/>
      <c r="DN1023" s="718"/>
      <c r="DO1023" s="718"/>
      <c r="DP1023" s="718"/>
      <c r="DQ1023" s="718"/>
      <c r="DR1023" s="603"/>
      <c r="DS1023" s="603"/>
      <c r="DT1023" s="603"/>
      <c r="DU1023" s="603"/>
      <c r="DV1023" s="603"/>
      <c r="DW1023" s="719"/>
      <c r="DX1023" s="719"/>
      <c r="DY1023" s="719"/>
      <c r="DZ1023" s="719"/>
      <c r="EA1023" s="719"/>
      <c r="EB1023" s="719"/>
      <c r="EC1023" s="922"/>
      <c r="ED1023" s="926"/>
      <c r="EE1023" s="603"/>
    </row>
    <row r="1024" spans="1:135" s="604" customFormat="1" ht="15.75" customHeight="1">
      <c r="A1024" s="934" t="s">
        <v>540</v>
      </c>
      <c r="B1024" s="928"/>
      <c r="C1024" s="112"/>
      <c r="D1024" s="112"/>
      <c r="E1024" s="112"/>
      <c r="F1024" s="112"/>
      <c r="G1024" s="112"/>
      <c r="H1024" s="112"/>
      <c r="I1024" s="112"/>
      <c r="J1024" s="112"/>
      <c r="K1024" s="112"/>
      <c r="L1024" s="112"/>
      <c r="M1024" s="112"/>
      <c r="N1024" s="112"/>
      <c r="O1024" s="112"/>
      <c r="P1024" s="112"/>
      <c r="Q1024" s="112"/>
      <c r="R1024" s="112"/>
      <c r="S1024" s="112"/>
      <c r="T1024" s="927"/>
      <c r="U1024" s="112"/>
      <c r="V1024" s="112"/>
      <c r="W1024" s="112"/>
      <c r="X1024" s="112"/>
      <c r="Y1024" s="112"/>
      <c r="Z1024" s="112"/>
      <c r="AA1024" s="112"/>
      <c r="AB1024" s="112"/>
      <c r="AC1024" s="112"/>
      <c r="AD1024" s="112"/>
      <c r="AE1024" s="112"/>
      <c r="AF1024" s="112"/>
      <c r="AG1024" s="112"/>
      <c r="AH1024" s="112"/>
      <c r="AI1024" s="112"/>
      <c r="AJ1024" s="112"/>
      <c r="AK1024" s="112"/>
      <c r="AL1024" s="112"/>
      <c r="AM1024" s="927"/>
      <c r="AN1024" s="112"/>
      <c r="AO1024" s="112"/>
      <c r="AP1024" s="112"/>
      <c r="AQ1024" s="112"/>
      <c r="AR1024" s="112"/>
      <c r="AS1024" s="112"/>
      <c r="AT1024" s="112"/>
      <c r="AU1024" s="112"/>
      <c r="AV1024" s="112"/>
      <c r="AW1024" s="112"/>
      <c r="AX1024" s="112"/>
      <c r="AY1024" s="112"/>
      <c r="AZ1024" s="112"/>
      <c r="BA1024" s="112"/>
      <c r="BB1024" s="112"/>
      <c r="BC1024" s="112"/>
      <c r="BD1024" s="112"/>
      <c r="BE1024" s="112"/>
      <c r="BF1024" s="927"/>
      <c r="BG1024" s="112"/>
      <c r="BH1024" s="112"/>
      <c r="BI1024" s="112"/>
      <c r="BJ1024" s="112"/>
      <c r="BK1024" s="112"/>
      <c r="BL1024" s="112"/>
      <c r="BM1024" s="112"/>
      <c r="BN1024" s="112"/>
      <c r="BO1024" s="112"/>
      <c r="BP1024" s="112"/>
      <c r="BQ1024" s="112"/>
      <c r="BR1024" s="112"/>
      <c r="BS1024" s="112"/>
      <c r="BT1024" s="112"/>
      <c r="BU1024" s="112"/>
      <c r="BV1024" s="112"/>
      <c r="BW1024" s="112"/>
      <c r="BX1024" s="112"/>
      <c r="BY1024" s="927"/>
      <c r="BZ1024" s="935">
        <f>IF(OR(BZ48=0,BZ48=""),"",BZ1023/SUM(BZ48))</f>
        <v>0.12302309589041094</v>
      </c>
      <c r="CA1024" s="935">
        <f>IF(OR(CA48=0,CA48=""),"",CA1023/SUM(CA48))</f>
        <v>8.6747054794520537E-2</v>
      </c>
      <c r="CB1024" s="935">
        <f>IF(OR(CB48=0,CB48=""),"",CB1023/SUM(CB48))</f>
        <v>0.12597886425902863</v>
      </c>
      <c r="CC1024" s="935">
        <f>IF(OR(CC48=0,CC48=""),"",CC1023/SUM(CC48))</f>
        <v>0.20083160087173102</v>
      </c>
      <c r="CD1024" s="718"/>
      <c r="CE1024" s="718"/>
      <c r="CF1024" s="718"/>
      <c r="CG1024" s="718"/>
      <c r="CH1024" s="1412"/>
      <c r="CI1024" s="1412"/>
      <c r="CJ1024" s="1412"/>
      <c r="CK1024" s="1412"/>
      <c r="CL1024" s="1412"/>
      <c r="CM1024" s="1412"/>
      <c r="CN1024" s="1412"/>
      <c r="CO1024" s="1412"/>
      <c r="CP1024" s="1412"/>
      <c r="CQ1024" s="1412"/>
      <c r="CR1024" s="1412"/>
      <c r="CS1024" s="1412"/>
      <c r="CT1024" s="1412"/>
      <c r="CU1024" s="1412"/>
      <c r="CV1024" s="1412"/>
      <c r="CW1024" s="1412"/>
      <c r="CX1024" s="1412"/>
      <c r="CY1024" s="1412"/>
      <c r="CZ1024" s="718"/>
      <c r="DA1024" s="718"/>
      <c r="DB1024" s="718"/>
      <c r="DC1024" s="718"/>
      <c r="DD1024" s="718"/>
      <c r="DE1024" s="718"/>
      <c r="DF1024" s="718"/>
      <c r="DG1024" s="718"/>
      <c r="DH1024" s="718"/>
      <c r="DI1024" s="718"/>
      <c r="DJ1024" s="718"/>
      <c r="DK1024" s="718"/>
      <c r="DL1024" s="718"/>
      <c r="DM1024" s="718"/>
      <c r="DN1024" s="718"/>
      <c r="DO1024" s="718"/>
      <c r="DP1024" s="718"/>
      <c r="DQ1024" s="718"/>
      <c r="DR1024" s="603"/>
      <c r="DS1024" s="603"/>
      <c r="DT1024" s="603"/>
      <c r="DU1024" s="603"/>
      <c r="DV1024" s="603"/>
      <c r="DW1024" s="719"/>
      <c r="DX1024" s="719"/>
      <c r="DY1024" s="719"/>
      <c r="DZ1024" s="719"/>
      <c r="EA1024" s="719"/>
      <c r="EB1024" s="719"/>
      <c r="EC1024" s="922"/>
      <c r="ED1024" s="926"/>
      <c r="EE1024" s="603"/>
    </row>
    <row r="1025" spans="1:135" s="604" customFormat="1" ht="15.75" customHeight="1">
      <c r="A1025" s="774" t="s">
        <v>541</v>
      </c>
      <c r="B1025" s="924"/>
      <c r="C1025" s="603"/>
      <c r="D1025" s="603"/>
      <c r="E1025" s="603"/>
      <c r="F1025" s="603"/>
      <c r="G1025" s="603"/>
      <c r="H1025" s="603"/>
      <c r="I1025" s="603"/>
      <c r="J1025" s="603"/>
      <c r="K1025" s="603"/>
      <c r="L1025" s="603"/>
      <c r="M1025" s="603"/>
      <c r="N1025" s="603"/>
      <c r="O1025" s="603"/>
      <c r="P1025" s="603"/>
      <c r="Q1025" s="603"/>
      <c r="R1025" s="603"/>
      <c r="S1025" s="603"/>
      <c r="T1025" s="925"/>
      <c r="U1025" s="603"/>
      <c r="V1025" s="603"/>
      <c r="W1025" s="603"/>
      <c r="X1025" s="603"/>
      <c r="Y1025" s="603"/>
      <c r="Z1025" s="603"/>
      <c r="AA1025" s="603"/>
      <c r="AB1025" s="603"/>
      <c r="AC1025" s="603"/>
      <c r="AD1025" s="603"/>
      <c r="AE1025" s="603"/>
      <c r="AF1025" s="603"/>
      <c r="AG1025" s="603"/>
      <c r="AH1025" s="603"/>
      <c r="AI1025" s="603"/>
      <c r="AJ1025" s="603"/>
      <c r="AK1025" s="603"/>
      <c r="AL1025" s="603"/>
      <c r="AM1025" s="925"/>
      <c r="AN1025" s="603"/>
      <c r="AO1025" s="603"/>
      <c r="AP1025" s="603"/>
      <c r="AQ1025" s="603"/>
      <c r="AR1025" s="603"/>
      <c r="AS1025" s="603"/>
      <c r="AT1025" s="603"/>
      <c r="AU1025" s="603"/>
      <c r="AV1025" s="603"/>
      <c r="AW1025" s="603"/>
      <c r="AX1025" s="603"/>
      <c r="AY1025" s="603"/>
      <c r="AZ1025" s="603"/>
      <c r="BA1025" s="603"/>
      <c r="BB1025" s="603"/>
      <c r="BC1025" s="603"/>
      <c r="BD1025" s="603"/>
      <c r="BE1025" s="603"/>
      <c r="BF1025" s="925"/>
      <c r="BG1025" s="603"/>
      <c r="BH1025" s="603"/>
      <c r="BI1025" s="603"/>
      <c r="BJ1025" s="603"/>
      <c r="BK1025" s="603"/>
      <c r="BL1025" s="603"/>
      <c r="BM1025" s="603"/>
      <c r="BN1025" s="603"/>
      <c r="BO1025" s="603"/>
      <c r="BP1025" s="603"/>
      <c r="BQ1025" s="603"/>
      <c r="BR1025" s="603"/>
      <c r="BS1025" s="603"/>
      <c r="BT1025" s="603"/>
      <c r="BU1025" s="603"/>
      <c r="BV1025" s="603"/>
      <c r="BW1025" s="603"/>
      <c r="BX1025" s="603"/>
      <c r="BY1025" s="925"/>
      <c r="BZ1025" s="924"/>
      <c r="CA1025" s="924"/>
      <c r="CB1025" s="924"/>
      <c r="CC1025" s="924"/>
      <c r="CD1025" s="718"/>
      <c r="CE1025" s="718"/>
      <c r="CF1025" s="718"/>
      <c r="CG1025" s="718"/>
      <c r="CH1025" s="1412"/>
      <c r="CI1025" s="1412"/>
      <c r="CJ1025" s="1412"/>
      <c r="CK1025" s="1412"/>
      <c r="CL1025" s="1412"/>
      <c r="CM1025" s="1412"/>
      <c r="CN1025" s="1412"/>
      <c r="CO1025" s="1412"/>
      <c r="CP1025" s="1412"/>
      <c r="CQ1025" s="1412"/>
      <c r="CR1025" s="1412"/>
      <c r="CS1025" s="1412"/>
      <c r="CT1025" s="1412"/>
      <c r="CU1025" s="1412"/>
      <c r="CV1025" s="1412"/>
      <c r="CW1025" s="1412"/>
      <c r="CX1025" s="1412"/>
      <c r="CY1025" s="1412"/>
      <c r="CZ1025" s="718"/>
      <c r="DA1025" s="718"/>
      <c r="DB1025" s="718"/>
      <c r="DC1025" s="718"/>
      <c r="DD1025" s="718"/>
      <c r="DE1025" s="718"/>
      <c r="DF1025" s="718"/>
      <c r="DG1025" s="718"/>
      <c r="DH1025" s="718"/>
      <c r="DI1025" s="718"/>
      <c r="DJ1025" s="718"/>
      <c r="DK1025" s="718"/>
      <c r="DL1025" s="718"/>
      <c r="DM1025" s="718"/>
      <c r="DN1025" s="718"/>
      <c r="DO1025" s="718"/>
      <c r="DP1025" s="718"/>
      <c r="DQ1025" s="718"/>
      <c r="DR1025" s="603"/>
      <c r="DS1025" s="603"/>
      <c r="DT1025" s="603"/>
      <c r="DU1025" s="603"/>
      <c r="DV1025" s="603"/>
      <c r="DW1025" s="719"/>
      <c r="DX1025" s="719"/>
      <c r="DY1025" s="719"/>
      <c r="DZ1025" s="719"/>
      <c r="EA1025" s="719"/>
      <c r="EB1025" s="719"/>
      <c r="EC1025" s="922"/>
      <c r="ED1025" s="926"/>
      <c r="EE1025" s="603"/>
    </row>
    <row r="1026" spans="1:135" s="604" customFormat="1" ht="15.75" customHeight="1">
      <c r="A1026" s="774" t="s">
        <v>542</v>
      </c>
      <c r="B1026" s="924"/>
      <c r="C1026" s="603"/>
      <c r="D1026" s="603"/>
      <c r="E1026" s="603"/>
      <c r="F1026" s="603"/>
      <c r="G1026" s="603"/>
      <c r="H1026" s="603"/>
      <c r="I1026" s="603"/>
      <c r="J1026" s="603"/>
      <c r="K1026" s="603"/>
      <c r="L1026" s="603"/>
      <c r="M1026" s="603"/>
      <c r="N1026" s="603"/>
      <c r="O1026" s="603"/>
      <c r="P1026" s="603"/>
      <c r="Q1026" s="603"/>
      <c r="R1026" s="603"/>
      <c r="S1026" s="603"/>
      <c r="T1026" s="925"/>
      <c r="U1026" s="603"/>
      <c r="V1026" s="603"/>
      <c r="W1026" s="603"/>
      <c r="X1026" s="603"/>
      <c r="Y1026" s="603"/>
      <c r="Z1026" s="603"/>
      <c r="AA1026" s="603"/>
      <c r="AB1026" s="603"/>
      <c r="AC1026" s="603"/>
      <c r="AD1026" s="603"/>
      <c r="AE1026" s="603"/>
      <c r="AF1026" s="603"/>
      <c r="AG1026" s="603"/>
      <c r="AH1026" s="603"/>
      <c r="AI1026" s="603"/>
      <c r="AJ1026" s="603"/>
      <c r="AK1026" s="603"/>
      <c r="AL1026" s="603"/>
      <c r="AM1026" s="925"/>
      <c r="AN1026" s="603"/>
      <c r="AO1026" s="603"/>
      <c r="AP1026" s="603"/>
      <c r="AQ1026" s="603"/>
      <c r="AR1026" s="603"/>
      <c r="AS1026" s="603"/>
      <c r="AT1026" s="603"/>
      <c r="AU1026" s="603"/>
      <c r="AV1026" s="603"/>
      <c r="AW1026" s="603"/>
      <c r="AX1026" s="603"/>
      <c r="AY1026" s="603"/>
      <c r="AZ1026" s="603"/>
      <c r="BA1026" s="603"/>
      <c r="BB1026" s="603"/>
      <c r="BC1026" s="603"/>
      <c r="BD1026" s="603"/>
      <c r="BE1026" s="603"/>
      <c r="BF1026" s="925"/>
      <c r="BG1026" s="603"/>
      <c r="BH1026" s="603"/>
      <c r="BI1026" s="603"/>
      <c r="BJ1026" s="603"/>
      <c r="BK1026" s="603"/>
      <c r="BL1026" s="603"/>
      <c r="BM1026" s="603"/>
      <c r="BN1026" s="603"/>
      <c r="BO1026" s="603"/>
      <c r="BP1026" s="603"/>
      <c r="BQ1026" s="603"/>
      <c r="BR1026" s="603"/>
      <c r="BS1026" s="603"/>
      <c r="BT1026" s="603"/>
      <c r="BU1026" s="603"/>
      <c r="BV1026" s="603"/>
      <c r="BW1026" s="603"/>
      <c r="BX1026" s="603"/>
      <c r="BY1026" s="925"/>
      <c r="BZ1026" s="839">
        <v>0.5</v>
      </c>
      <c r="CA1026" s="924"/>
      <c r="CB1026" s="924"/>
      <c r="CC1026" s="924"/>
      <c r="CD1026" s="718"/>
      <c r="CE1026" s="718"/>
      <c r="CF1026" s="718"/>
      <c r="CG1026" s="718"/>
      <c r="CH1026" s="1412"/>
      <c r="CI1026" s="1412"/>
      <c r="CJ1026" s="1412"/>
      <c r="CK1026" s="1412"/>
      <c r="CL1026" s="1412"/>
      <c r="CM1026" s="1412"/>
      <c r="CN1026" s="1412"/>
      <c r="CO1026" s="1412"/>
      <c r="CP1026" s="1412"/>
      <c r="CQ1026" s="1412"/>
      <c r="CR1026" s="1412"/>
      <c r="CS1026" s="1412"/>
      <c r="CT1026" s="1412"/>
      <c r="CU1026" s="1412"/>
      <c r="CV1026" s="1412"/>
      <c r="CW1026" s="1412"/>
      <c r="CX1026" s="1412"/>
      <c r="CY1026" s="1412"/>
      <c r="CZ1026" s="718"/>
      <c r="DA1026" s="718"/>
      <c r="DB1026" s="718"/>
      <c r="DC1026" s="718"/>
      <c r="DD1026" s="718"/>
      <c r="DE1026" s="718"/>
      <c r="DF1026" s="718"/>
      <c r="DG1026" s="718"/>
      <c r="DH1026" s="718"/>
      <c r="DI1026" s="718"/>
      <c r="DJ1026" s="718"/>
      <c r="DK1026" s="718"/>
      <c r="DL1026" s="718"/>
      <c r="DM1026" s="718"/>
      <c r="DN1026" s="718"/>
      <c r="DO1026" s="718"/>
      <c r="DP1026" s="718"/>
      <c r="DQ1026" s="718"/>
      <c r="DR1026" s="603"/>
      <c r="DS1026" s="603"/>
      <c r="DT1026" s="603"/>
      <c r="DU1026" s="603"/>
      <c r="DV1026" s="603"/>
      <c r="DW1026" s="719"/>
      <c r="DX1026" s="719"/>
      <c r="DY1026" s="719"/>
      <c r="DZ1026" s="719"/>
      <c r="EA1026" s="719"/>
      <c r="EB1026" s="719"/>
      <c r="EC1026" s="922"/>
      <c r="ED1026" s="926"/>
      <c r="EE1026" s="603"/>
    </row>
    <row r="1027" spans="1:135" s="604" customFormat="1" ht="15.75" customHeight="1">
      <c r="A1027" s="276" t="s">
        <v>543</v>
      </c>
      <c r="B1027" s="927"/>
      <c r="C1027" s="208"/>
      <c r="D1027" s="208"/>
      <c r="E1027" s="208"/>
      <c r="F1027" s="208"/>
      <c r="G1027" s="208"/>
      <c r="H1027" s="208"/>
      <c r="I1027" s="208"/>
      <c r="J1027" s="208"/>
      <c r="K1027" s="208"/>
      <c r="L1027" s="208"/>
      <c r="M1027" s="208"/>
      <c r="N1027" s="208"/>
      <c r="O1027" s="208"/>
      <c r="P1027" s="208"/>
      <c r="Q1027" s="208"/>
      <c r="R1027" s="208"/>
      <c r="S1027" s="208"/>
      <c r="T1027" s="927"/>
      <c r="U1027" s="208"/>
      <c r="V1027" s="208"/>
      <c r="W1027" s="208"/>
      <c r="X1027" s="208"/>
      <c r="Y1027" s="208"/>
      <c r="Z1027" s="208"/>
      <c r="AA1027" s="208"/>
      <c r="AB1027" s="208"/>
      <c r="AC1027" s="208"/>
      <c r="AD1027" s="208"/>
      <c r="AE1027" s="208"/>
      <c r="AF1027" s="208"/>
      <c r="AG1027" s="208"/>
      <c r="AH1027" s="208"/>
      <c r="AI1027" s="208"/>
      <c r="AJ1027" s="208"/>
      <c r="AK1027" s="208"/>
      <c r="AL1027" s="208"/>
      <c r="AM1027" s="927"/>
      <c r="AN1027" s="208"/>
      <c r="AO1027" s="208"/>
      <c r="AP1027" s="208"/>
      <c r="AQ1027" s="208"/>
      <c r="AR1027" s="208"/>
      <c r="AS1027" s="208"/>
      <c r="AT1027" s="208"/>
      <c r="AU1027" s="208"/>
      <c r="AV1027" s="208"/>
      <c r="AW1027" s="208"/>
      <c r="AX1027" s="208"/>
      <c r="AY1027" s="208"/>
      <c r="AZ1027" s="208"/>
      <c r="BA1027" s="208"/>
      <c r="BB1027" s="208"/>
      <c r="BC1027" s="208"/>
      <c r="BD1027" s="208"/>
      <c r="BE1027" s="208"/>
      <c r="BF1027" s="927"/>
      <c r="BG1027" s="208"/>
      <c r="BH1027" s="208"/>
      <c r="BI1027" s="208"/>
      <c r="BJ1027" s="208"/>
      <c r="BK1027" s="208"/>
      <c r="BL1027" s="208"/>
      <c r="BM1027" s="208"/>
      <c r="BN1027" s="208"/>
      <c r="BO1027" s="208"/>
      <c r="BP1027" s="208"/>
      <c r="BQ1027" s="208"/>
      <c r="BR1027" s="208"/>
      <c r="BS1027" s="208"/>
      <c r="BT1027" s="208"/>
      <c r="BU1027" s="208"/>
      <c r="BV1027" s="208"/>
      <c r="BW1027" s="208"/>
      <c r="BX1027" s="208"/>
      <c r="BY1027" s="927"/>
      <c r="BZ1027" s="936">
        <f>IF(OR(BZ47="",BZ48=""),"",BZ48+BZ1026*(BZ47-BZ48))</f>
        <v>0.75</v>
      </c>
      <c r="CA1027" s="936">
        <f>IF(OR(CA47="",CA48=""),"",CA48+CA1026*(CA47-CA48))</f>
        <v>1</v>
      </c>
      <c r="CB1027" s="936">
        <f>IF(OR(CB47="",CB48=""),"",CB48+CB1026*(CB47-CB48))</f>
        <v>1</v>
      </c>
      <c r="CC1027" s="936">
        <f>IF(OR(CC47="",CC48=""),"",CC48+CC1026*(CC47-CC48))</f>
        <v>1</v>
      </c>
      <c r="CD1027" s="718"/>
      <c r="CE1027" s="718"/>
      <c r="CF1027" s="718"/>
      <c r="CG1027" s="718"/>
      <c r="CH1027" s="1412"/>
      <c r="CI1027" s="1412"/>
      <c r="CJ1027" s="1412"/>
      <c r="CK1027" s="1412"/>
      <c r="CL1027" s="1412"/>
      <c r="CM1027" s="1412"/>
      <c r="CN1027" s="1412"/>
      <c r="CO1027" s="1412"/>
      <c r="CP1027" s="1412"/>
      <c r="CQ1027" s="1412"/>
      <c r="CR1027" s="1412"/>
      <c r="CS1027" s="1412"/>
      <c r="CT1027" s="1412"/>
      <c r="CU1027" s="1412"/>
      <c r="CV1027" s="1412"/>
      <c r="CW1027" s="1412"/>
      <c r="CX1027" s="1412"/>
      <c r="CY1027" s="1412"/>
      <c r="CZ1027" s="718"/>
      <c r="DA1027" s="718"/>
      <c r="DB1027" s="718"/>
      <c r="DC1027" s="718"/>
      <c r="DD1027" s="718"/>
      <c r="DE1027" s="718"/>
      <c r="DF1027" s="718"/>
      <c r="DG1027" s="718"/>
      <c r="DH1027" s="718"/>
      <c r="DI1027" s="718"/>
      <c r="DJ1027" s="718"/>
      <c r="DK1027" s="718"/>
      <c r="DL1027" s="718"/>
      <c r="DM1027" s="718"/>
      <c r="DN1027" s="718"/>
      <c r="DO1027" s="718"/>
      <c r="DP1027" s="718"/>
      <c r="DQ1027" s="718"/>
      <c r="DR1027" s="603"/>
      <c r="DS1027" s="603"/>
      <c r="DT1027" s="603"/>
      <c r="DU1027" s="603"/>
      <c r="DV1027" s="603"/>
      <c r="DW1027" s="719"/>
      <c r="DX1027" s="719"/>
      <c r="DY1027" s="719"/>
      <c r="DZ1027" s="719"/>
      <c r="EA1027" s="719"/>
      <c r="EB1027" s="719"/>
      <c r="EC1027" s="922"/>
      <c r="ED1027" s="926"/>
      <c r="EE1027" s="603"/>
    </row>
    <row r="1028" spans="1:135" s="604" customFormat="1" ht="15.75" customHeight="1">
      <c r="A1028" s="933" t="s">
        <v>544</v>
      </c>
      <c r="B1028" s="924"/>
      <c r="C1028" s="603"/>
      <c r="D1028" s="603"/>
      <c r="E1028" s="603"/>
      <c r="F1028" s="603"/>
      <c r="G1028" s="603"/>
      <c r="H1028" s="603"/>
      <c r="I1028" s="603"/>
      <c r="J1028" s="603"/>
      <c r="K1028" s="603"/>
      <c r="L1028" s="603"/>
      <c r="M1028" s="603"/>
      <c r="N1028" s="603"/>
      <c r="O1028" s="603"/>
      <c r="P1028" s="603"/>
      <c r="Q1028" s="603"/>
      <c r="R1028" s="603"/>
      <c r="S1028" s="603"/>
      <c r="T1028" s="925"/>
      <c r="U1028" s="603"/>
      <c r="V1028" s="603"/>
      <c r="W1028" s="603"/>
      <c r="X1028" s="603"/>
      <c r="Y1028" s="603"/>
      <c r="Z1028" s="603"/>
      <c r="AA1028" s="603"/>
      <c r="AB1028" s="603"/>
      <c r="AC1028" s="603"/>
      <c r="AD1028" s="603"/>
      <c r="AE1028" s="603"/>
      <c r="AF1028" s="603"/>
      <c r="AG1028" s="603"/>
      <c r="AH1028" s="603"/>
      <c r="AI1028" s="603"/>
      <c r="AJ1028" s="603"/>
      <c r="AK1028" s="603"/>
      <c r="AL1028" s="603"/>
      <c r="AM1028" s="925"/>
      <c r="AN1028" s="603"/>
      <c r="AO1028" s="603"/>
      <c r="AP1028" s="603"/>
      <c r="AQ1028" s="603"/>
      <c r="AR1028" s="603"/>
      <c r="AS1028" s="603"/>
      <c r="AT1028" s="603"/>
      <c r="AU1028" s="603"/>
      <c r="AV1028" s="603"/>
      <c r="AW1028" s="603"/>
      <c r="AX1028" s="603"/>
      <c r="AY1028" s="603"/>
      <c r="AZ1028" s="603"/>
      <c r="BA1028" s="603"/>
      <c r="BB1028" s="603"/>
      <c r="BC1028" s="603"/>
      <c r="BD1028" s="603"/>
      <c r="BE1028" s="603"/>
      <c r="BF1028" s="925"/>
      <c r="BG1028" s="603"/>
      <c r="BH1028" s="603"/>
      <c r="BI1028" s="603"/>
      <c r="BJ1028" s="603"/>
      <c r="BK1028" s="603"/>
      <c r="BL1028" s="603"/>
      <c r="BM1028" s="603"/>
      <c r="BN1028" s="603"/>
      <c r="BO1028" s="603"/>
      <c r="BP1028" s="603"/>
      <c r="BQ1028" s="603"/>
      <c r="BR1028" s="603"/>
      <c r="BS1028" s="603"/>
      <c r="BT1028" s="603"/>
      <c r="BU1028" s="603"/>
      <c r="BV1028" s="603"/>
      <c r="BW1028" s="603"/>
      <c r="BX1028" s="603"/>
      <c r="BY1028" s="925"/>
      <c r="BZ1028" s="937">
        <f>IF(OR(BZ1027="",BZ1027=0),"",BZ1023/BZ1027)</f>
        <v>8.2015397260273959E-2</v>
      </c>
      <c r="CA1028" s="937">
        <f>IF(OR(CA1027="",CA1027=0),"",CA1023/CA1027)</f>
        <v>8.6747054794520537E-2</v>
      </c>
      <c r="CB1028" s="937">
        <f>IF(OR(CB1027="",CB1027=0),"",CB1023/CB1027)</f>
        <v>0.12597886425902863</v>
      </c>
      <c r="CC1028" s="937">
        <f>IF(OR(CC1027="",CC1027=0),"",CC1023/CC1027)</f>
        <v>0.20083160087173102</v>
      </c>
      <c r="CD1028" s="718"/>
      <c r="CE1028" s="718"/>
      <c r="CF1028" s="718"/>
      <c r="CG1028" s="718"/>
      <c r="CH1028" s="1412"/>
      <c r="CI1028" s="1412"/>
      <c r="CJ1028" s="1412"/>
      <c r="CK1028" s="1412"/>
      <c r="CL1028" s="1412"/>
      <c r="CM1028" s="1412"/>
      <c r="CN1028" s="1412"/>
      <c r="CO1028" s="1412"/>
      <c r="CP1028" s="1412"/>
      <c r="CQ1028" s="1412"/>
      <c r="CR1028" s="1412"/>
      <c r="CS1028" s="1412"/>
      <c r="CT1028" s="1412"/>
      <c r="CU1028" s="1412"/>
      <c r="CV1028" s="1412"/>
      <c r="CW1028" s="1412"/>
      <c r="CX1028" s="1412"/>
      <c r="CY1028" s="1412"/>
      <c r="CZ1028" s="718"/>
      <c r="DA1028" s="718"/>
      <c r="DB1028" s="718"/>
      <c r="DC1028" s="718"/>
      <c r="DD1028" s="718"/>
      <c r="DE1028" s="718"/>
      <c r="DF1028" s="718"/>
      <c r="DG1028" s="718"/>
      <c r="DH1028" s="718"/>
      <c r="DI1028" s="718"/>
      <c r="DJ1028" s="718"/>
      <c r="DK1028" s="718"/>
      <c r="DL1028" s="718"/>
      <c r="DM1028" s="718"/>
      <c r="DN1028" s="718"/>
      <c r="DO1028" s="718"/>
      <c r="DP1028" s="718"/>
      <c r="DQ1028" s="718"/>
      <c r="DR1028" s="603"/>
      <c r="DS1028" s="603"/>
      <c r="DT1028" s="603"/>
      <c r="DU1028" s="603"/>
      <c r="DV1028" s="603"/>
      <c r="DW1028" s="719"/>
      <c r="DX1028" s="719"/>
      <c r="DY1028" s="719"/>
      <c r="DZ1028" s="719"/>
      <c r="EA1028" s="719"/>
      <c r="EB1028" s="719"/>
      <c r="EC1028" s="922"/>
      <c r="ED1028" s="926"/>
      <c r="EE1028" s="603"/>
    </row>
    <row r="1029" spans="1:135" ht="15.75" customHeight="1">
      <c r="A1029" s="46"/>
      <c r="B1029" s="938"/>
      <c r="C1029" s="46"/>
      <c r="D1029" s="46"/>
      <c r="E1029" s="46"/>
      <c r="F1029" s="46"/>
      <c r="G1029" s="46"/>
      <c r="H1029" s="46"/>
      <c r="I1029" s="46"/>
      <c r="J1029" s="46"/>
      <c r="K1029" s="46"/>
      <c r="L1029" s="46"/>
      <c r="M1029" s="46"/>
      <c r="N1029" s="46"/>
      <c r="O1029" s="46"/>
      <c r="P1029" s="46"/>
      <c r="Q1029" s="46"/>
      <c r="R1029" s="46"/>
      <c r="S1029" s="46"/>
      <c r="T1029" s="939"/>
      <c r="U1029" s="46"/>
      <c r="V1029" s="46"/>
      <c r="W1029" s="46"/>
      <c r="X1029" s="46"/>
      <c r="Y1029" s="46"/>
      <c r="Z1029" s="46"/>
      <c r="AA1029" s="46"/>
      <c r="AB1029" s="46"/>
      <c r="AC1029" s="46"/>
      <c r="AD1029" s="46"/>
      <c r="AE1029" s="46"/>
      <c r="AF1029" s="46"/>
      <c r="AG1029" s="46"/>
      <c r="AH1029" s="46"/>
      <c r="AI1029" s="46"/>
      <c r="AJ1029" s="46"/>
      <c r="AK1029" s="46"/>
      <c r="AL1029" s="46"/>
      <c r="AM1029" s="939"/>
      <c r="AN1029" s="46"/>
      <c r="AO1029" s="46"/>
      <c r="AP1029" s="46"/>
      <c r="AQ1029" s="46"/>
      <c r="AR1029" s="46"/>
      <c r="AS1029" s="46"/>
      <c r="AT1029" s="46"/>
      <c r="AU1029" s="46"/>
      <c r="AV1029" s="46"/>
      <c r="AW1029" s="46"/>
      <c r="AX1029" s="46"/>
      <c r="AY1029" s="46"/>
      <c r="AZ1029" s="46"/>
      <c r="BA1029" s="46"/>
      <c r="BB1029" s="46"/>
      <c r="BC1029" s="46"/>
      <c r="BD1029" s="46"/>
      <c r="BE1029" s="46"/>
      <c r="BF1029" s="939"/>
      <c r="BG1029" s="46"/>
      <c r="BH1029" s="46"/>
      <c r="BI1029" s="46"/>
      <c r="BJ1029" s="46"/>
      <c r="BK1029" s="46"/>
      <c r="BL1029" s="46"/>
      <c r="BM1029" s="46"/>
      <c r="BN1029" s="46"/>
      <c r="BO1029" s="46"/>
      <c r="BP1029" s="46"/>
      <c r="BQ1029" s="46"/>
      <c r="BR1029" s="46"/>
      <c r="BS1029" s="46"/>
      <c r="BT1029" s="46"/>
      <c r="BU1029" s="46"/>
      <c r="BV1029" s="46"/>
      <c r="BW1029" s="46"/>
      <c r="BX1029" s="46"/>
      <c r="BY1029" s="939"/>
      <c r="BZ1029" s="938"/>
      <c r="CA1029" s="938"/>
      <c r="CB1029" s="938"/>
      <c r="CC1029" s="938"/>
      <c r="CD1029" s="44"/>
      <c r="CE1029" s="44"/>
      <c r="CF1029" s="44"/>
      <c r="CG1029" s="44"/>
      <c r="CH1029" s="1369"/>
      <c r="CI1029" s="1369"/>
      <c r="CJ1029" s="1369"/>
      <c r="CK1029" s="1369"/>
      <c r="CL1029" s="1369"/>
      <c r="CM1029" s="1369"/>
      <c r="CN1029" s="1369"/>
      <c r="CO1029" s="1369"/>
      <c r="CP1029" s="1369"/>
      <c r="CQ1029" s="1369"/>
      <c r="CR1029" s="1369"/>
      <c r="CS1029" s="1369"/>
      <c r="CT1029" s="1369"/>
      <c r="CU1029" s="1369"/>
      <c r="CV1029" s="1369"/>
      <c r="CW1029" s="1369"/>
      <c r="CX1029" s="1369"/>
      <c r="CY1029" s="1369"/>
      <c r="CZ1029" s="44"/>
      <c r="DA1029" s="44"/>
      <c r="DB1029" s="44"/>
      <c r="DC1029" s="44"/>
      <c r="DD1029" s="44"/>
      <c r="DE1029" s="44"/>
      <c r="DF1029" s="44"/>
      <c r="DG1029" s="44"/>
      <c r="DH1029" s="44"/>
      <c r="DI1029" s="44"/>
      <c r="DJ1029" s="44"/>
      <c r="DK1029" s="44"/>
      <c r="DL1029" s="44"/>
      <c r="DM1029" s="44"/>
      <c r="DN1029" s="44"/>
      <c r="DO1029" s="44"/>
      <c r="DP1029" s="44"/>
      <c r="DQ1029" s="44"/>
      <c r="DR1029" s="46"/>
      <c r="DS1029" s="46"/>
      <c r="DT1029" s="46"/>
      <c r="DU1029" s="46"/>
      <c r="DV1029" s="46"/>
      <c r="DW1029" s="46"/>
      <c r="DX1029" s="46"/>
      <c r="DY1029" s="46"/>
      <c r="DZ1029" s="46"/>
      <c r="EA1029" s="46"/>
      <c r="EB1029" s="46"/>
      <c r="EC1029" s="46"/>
      <c r="ED1029" s="472"/>
      <c r="EE1029" s="46"/>
    </row>
    <row r="1030" spans="1:135" ht="15.75" customHeight="1">
      <c r="A1030" s="46"/>
      <c r="B1030" s="93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46"/>
      <c r="T1030" s="939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46"/>
      <c r="AL1030" s="46"/>
      <c r="AM1030" s="939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46"/>
      <c r="BD1030" s="46"/>
      <c r="BE1030" s="46"/>
      <c r="BF1030" s="939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46"/>
      <c r="BV1030" s="46"/>
      <c r="BW1030" s="46"/>
      <c r="BX1030" s="46"/>
      <c r="BY1030" s="939"/>
      <c r="BZ1030" s="938"/>
      <c r="CA1030" s="938"/>
      <c r="CB1030" s="938"/>
      <c r="CC1030" s="938"/>
      <c r="CD1030" s="44"/>
      <c r="CE1030" s="44"/>
      <c r="CF1030" s="44"/>
      <c r="CG1030" s="44"/>
      <c r="CH1030" s="1369"/>
      <c r="CI1030" s="1369"/>
      <c r="CJ1030" s="1369"/>
      <c r="CK1030" s="1369"/>
      <c r="CL1030" s="1369"/>
      <c r="CM1030" s="1369"/>
      <c r="CN1030" s="1369"/>
      <c r="CO1030" s="1369"/>
      <c r="CP1030" s="1369"/>
      <c r="CQ1030" s="1369"/>
      <c r="CR1030" s="1369"/>
      <c r="CS1030" s="1369"/>
      <c r="CT1030" s="1369"/>
      <c r="CU1030" s="1369"/>
      <c r="CV1030" s="1369"/>
      <c r="CW1030" s="1369"/>
      <c r="CX1030" s="1369"/>
      <c r="CY1030" s="1369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4"/>
      <c r="DM1030" s="44"/>
      <c r="DN1030" s="44"/>
      <c r="DO1030" s="44"/>
      <c r="DP1030" s="44"/>
      <c r="DQ1030" s="44"/>
      <c r="DR1030" s="46"/>
      <c r="DS1030" s="46"/>
      <c r="DT1030" s="46"/>
      <c r="DU1030" s="46"/>
      <c r="DV1030" s="46"/>
      <c r="DW1030" s="46"/>
      <c r="DX1030" s="46"/>
      <c r="DY1030" s="46"/>
      <c r="DZ1030" s="46"/>
      <c r="EA1030" s="46"/>
      <c r="EB1030" s="46"/>
      <c r="EC1030" s="46"/>
      <c r="ED1030" s="472"/>
      <c r="EE1030" s="46"/>
    </row>
    <row r="1031" spans="1:135" ht="15.75" customHeight="1">
      <c r="A1031" s="46"/>
      <c r="B1031" s="93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46"/>
      <c r="T1031" s="939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46"/>
      <c r="AL1031" s="46"/>
      <c r="AM1031" s="939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46"/>
      <c r="BD1031" s="46"/>
      <c r="BE1031" s="46"/>
      <c r="BF1031" s="939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46"/>
      <c r="BV1031" s="46"/>
      <c r="BW1031" s="46"/>
      <c r="BX1031" s="46"/>
      <c r="BY1031" s="939"/>
      <c r="BZ1031" s="938"/>
      <c r="CA1031" s="938"/>
      <c r="CB1031" s="938"/>
      <c r="CC1031" s="938"/>
      <c r="CD1031" s="44"/>
      <c r="CE1031" s="44"/>
      <c r="CF1031" s="44"/>
      <c r="CG1031" s="44"/>
      <c r="CH1031" s="1369"/>
      <c r="CI1031" s="1369"/>
      <c r="CJ1031" s="1369"/>
      <c r="CK1031" s="1369"/>
      <c r="CL1031" s="1369"/>
      <c r="CM1031" s="1369"/>
      <c r="CN1031" s="1369"/>
      <c r="CO1031" s="1369"/>
      <c r="CP1031" s="1369"/>
      <c r="CQ1031" s="1369"/>
      <c r="CR1031" s="1369"/>
      <c r="CS1031" s="1369"/>
      <c r="CT1031" s="1369"/>
      <c r="CU1031" s="1369"/>
      <c r="CV1031" s="1369"/>
      <c r="CW1031" s="1369"/>
      <c r="CX1031" s="1369"/>
      <c r="CY1031" s="1369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4"/>
      <c r="DM1031" s="44"/>
      <c r="DN1031" s="44"/>
      <c r="DO1031" s="44"/>
      <c r="DP1031" s="44"/>
      <c r="DQ1031" s="44"/>
      <c r="DR1031" s="46"/>
      <c r="DS1031" s="46"/>
      <c r="DT1031" s="46"/>
      <c r="DU1031" s="46"/>
      <c r="DV1031" s="46"/>
      <c r="DW1031" s="46"/>
      <c r="DX1031" s="46"/>
      <c r="DY1031" s="46"/>
      <c r="DZ1031" s="46"/>
      <c r="EA1031" s="46"/>
      <c r="EB1031" s="46"/>
      <c r="EC1031" s="46"/>
      <c r="ED1031" s="472"/>
      <c r="EE1031" s="46"/>
    </row>
    <row r="1032" spans="1:135" ht="15.75" customHeight="1">
      <c r="A1032" s="46"/>
      <c r="B1032" s="93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46"/>
      <c r="T1032" s="939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46"/>
      <c r="AL1032" s="46"/>
      <c r="AM1032" s="939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46"/>
      <c r="BD1032" s="46"/>
      <c r="BE1032" s="46"/>
      <c r="BF1032" s="939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46"/>
      <c r="BV1032" s="46"/>
      <c r="BW1032" s="46"/>
      <c r="BX1032" s="46"/>
      <c r="BY1032" s="939"/>
      <c r="BZ1032" s="938"/>
      <c r="CA1032" s="938"/>
      <c r="CB1032" s="938"/>
      <c r="CC1032" s="938"/>
      <c r="CD1032" s="44"/>
      <c r="CE1032" s="44"/>
      <c r="CF1032" s="44"/>
      <c r="CG1032" s="44"/>
      <c r="CH1032" s="1369"/>
      <c r="CI1032" s="1369"/>
      <c r="CJ1032" s="1369"/>
      <c r="CK1032" s="1369"/>
      <c r="CL1032" s="1369"/>
      <c r="CM1032" s="1369"/>
      <c r="CN1032" s="1369"/>
      <c r="CO1032" s="1369"/>
      <c r="CP1032" s="1369"/>
      <c r="CQ1032" s="1369"/>
      <c r="CR1032" s="1369"/>
      <c r="CS1032" s="1369"/>
      <c r="CT1032" s="1369"/>
      <c r="CU1032" s="1369"/>
      <c r="CV1032" s="1369"/>
      <c r="CW1032" s="1369"/>
      <c r="CX1032" s="1369"/>
      <c r="CY1032" s="1369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4"/>
      <c r="DM1032" s="44"/>
      <c r="DN1032" s="44"/>
      <c r="DO1032" s="44"/>
      <c r="DP1032" s="44"/>
      <c r="DQ1032" s="44"/>
      <c r="DR1032" s="46"/>
      <c r="DS1032" s="46"/>
      <c r="DT1032" s="46"/>
      <c r="DU1032" s="46"/>
      <c r="DV1032" s="46"/>
      <c r="DW1032" s="46"/>
      <c r="DX1032" s="46"/>
      <c r="DY1032" s="46"/>
      <c r="DZ1032" s="46"/>
      <c r="EA1032" s="46"/>
      <c r="EB1032" s="46"/>
      <c r="EC1032" s="46"/>
      <c r="ED1032" s="472"/>
      <c r="EE1032" s="46"/>
    </row>
    <row r="1033" spans="1:135" ht="15.75" customHeight="1">
      <c r="A1033" s="46"/>
      <c r="B1033" s="93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46"/>
      <c r="T1033" s="939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46"/>
      <c r="AL1033" s="46"/>
      <c r="AM1033" s="939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46"/>
      <c r="BD1033" s="46"/>
      <c r="BE1033" s="46"/>
      <c r="BF1033" s="939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46"/>
      <c r="BV1033" s="46"/>
      <c r="BW1033" s="46"/>
      <c r="BX1033" s="46"/>
      <c r="BY1033" s="939"/>
      <c r="BZ1033" s="938"/>
      <c r="CA1033" s="938"/>
      <c r="CB1033" s="938"/>
      <c r="CC1033" s="938"/>
      <c r="CD1033" s="44"/>
      <c r="CE1033" s="44"/>
      <c r="CF1033" s="44"/>
      <c r="CG1033" s="44"/>
      <c r="CH1033" s="1369"/>
      <c r="CI1033" s="1369"/>
      <c r="CJ1033" s="1369"/>
      <c r="CK1033" s="1369"/>
      <c r="CL1033" s="1369"/>
      <c r="CM1033" s="1369"/>
      <c r="CN1033" s="1369"/>
      <c r="CO1033" s="1369"/>
      <c r="CP1033" s="1369"/>
      <c r="CQ1033" s="1369"/>
      <c r="CR1033" s="1369"/>
      <c r="CS1033" s="1369"/>
      <c r="CT1033" s="1369"/>
      <c r="CU1033" s="1369"/>
      <c r="CV1033" s="1369"/>
      <c r="CW1033" s="1369"/>
      <c r="CX1033" s="1369"/>
      <c r="CY1033" s="1369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4"/>
      <c r="DM1033" s="44"/>
      <c r="DN1033" s="44"/>
      <c r="DO1033" s="44"/>
      <c r="DP1033" s="44"/>
      <c r="DQ1033" s="44"/>
      <c r="DR1033" s="46"/>
      <c r="DS1033" s="46"/>
      <c r="DT1033" s="46"/>
      <c r="DU1033" s="46"/>
      <c r="DV1033" s="46"/>
      <c r="DW1033" s="46"/>
      <c r="DX1033" s="46"/>
      <c r="DY1033" s="46"/>
      <c r="DZ1033" s="46"/>
      <c r="EA1033" s="46"/>
      <c r="EB1033" s="46"/>
      <c r="EC1033" s="46"/>
      <c r="ED1033" s="472"/>
      <c r="EE1033" s="46"/>
    </row>
    <row r="1034" spans="1:135" ht="15.75" customHeight="1">
      <c r="A1034" s="46"/>
      <c r="B1034" s="93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46"/>
      <c r="T1034" s="939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46"/>
      <c r="AL1034" s="46"/>
      <c r="AM1034" s="939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46"/>
      <c r="BD1034" s="46"/>
      <c r="BE1034" s="46"/>
      <c r="BF1034" s="939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46"/>
      <c r="BV1034" s="46"/>
      <c r="BW1034" s="46"/>
      <c r="BX1034" s="46"/>
      <c r="BY1034" s="939"/>
      <c r="BZ1034" s="938"/>
      <c r="CA1034" s="938"/>
      <c r="CB1034" s="938"/>
      <c r="CC1034" s="938"/>
      <c r="CD1034" s="44"/>
      <c r="CE1034" s="44"/>
      <c r="CF1034" s="44"/>
      <c r="CG1034" s="44"/>
      <c r="CH1034" s="1369"/>
      <c r="CI1034" s="1369"/>
      <c r="CJ1034" s="1369"/>
      <c r="CK1034" s="1369"/>
      <c r="CL1034" s="1369"/>
      <c r="CM1034" s="1369"/>
      <c r="CN1034" s="1369"/>
      <c r="CO1034" s="1369"/>
      <c r="CP1034" s="1369"/>
      <c r="CQ1034" s="1369"/>
      <c r="CR1034" s="1369"/>
      <c r="CS1034" s="1369"/>
      <c r="CT1034" s="1369"/>
      <c r="CU1034" s="1369"/>
      <c r="CV1034" s="1369"/>
      <c r="CW1034" s="1369"/>
      <c r="CX1034" s="1369"/>
      <c r="CY1034" s="1369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4"/>
      <c r="DM1034" s="44"/>
      <c r="DN1034" s="44"/>
      <c r="DO1034" s="44"/>
      <c r="DP1034" s="44"/>
      <c r="DQ1034" s="44"/>
      <c r="DR1034" s="46"/>
      <c r="DS1034" s="46"/>
      <c r="DT1034" s="46"/>
      <c r="DU1034" s="46"/>
      <c r="DV1034" s="46"/>
      <c r="DW1034" s="46"/>
      <c r="DX1034" s="46"/>
      <c r="DY1034" s="46"/>
      <c r="DZ1034" s="46"/>
      <c r="EA1034" s="46"/>
      <c r="EB1034" s="46"/>
      <c r="EC1034" s="46"/>
      <c r="ED1034" s="472"/>
      <c r="EE1034" s="46"/>
    </row>
    <row r="1035" spans="1:135" ht="15.75" customHeight="1">
      <c r="A1035" s="46"/>
      <c r="B1035" s="93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46"/>
      <c r="T1035" s="939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46"/>
      <c r="AL1035" s="46"/>
      <c r="AM1035" s="939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46"/>
      <c r="BD1035" s="46"/>
      <c r="BE1035" s="46"/>
      <c r="BF1035" s="939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46"/>
      <c r="BV1035" s="46"/>
      <c r="BW1035" s="46"/>
      <c r="BX1035" s="46"/>
      <c r="BY1035" s="939"/>
      <c r="BZ1035" s="938"/>
      <c r="CA1035" s="938"/>
      <c r="CB1035" s="938"/>
      <c r="CC1035" s="938"/>
      <c r="CD1035" s="44"/>
      <c r="CE1035" s="44"/>
      <c r="CF1035" s="44"/>
      <c r="CG1035" s="44"/>
      <c r="CH1035" s="1369"/>
      <c r="CI1035" s="1369"/>
      <c r="CJ1035" s="1369"/>
      <c r="CK1035" s="1369"/>
      <c r="CL1035" s="1369"/>
      <c r="CM1035" s="1369"/>
      <c r="CN1035" s="1369"/>
      <c r="CO1035" s="1369"/>
      <c r="CP1035" s="1369"/>
      <c r="CQ1035" s="1369"/>
      <c r="CR1035" s="1369"/>
      <c r="CS1035" s="1369"/>
      <c r="CT1035" s="1369"/>
      <c r="CU1035" s="1369"/>
      <c r="CV1035" s="1369"/>
      <c r="CW1035" s="1369"/>
      <c r="CX1035" s="1369"/>
      <c r="CY1035" s="1369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4"/>
      <c r="DM1035" s="44"/>
      <c r="DN1035" s="44"/>
      <c r="DO1035" s="44"/>
      <c r="DP1035" s="44"/>
      <c r="DQ1035" s="44"/>
      <c r="DR1035" s="46"/>
      <c r="DS1035" s="46"/>
      <c r="DT1035" s="46"/>
      <c r="DU1035" s="46"/>
      <c r="DV1035" s="46"/>
      <c r="DW1035" s="46"/>
      <c r="DX1035" s="46"/>
      <c r="DY1035" s="46"/>
      <c r="DZ1035" s="46"/>
      <c r="EA1035" s="46"/>
      <c r="EB1035" s="46"/>
      <c r="EC1035" s="46"/>
      <c r="ED1035" s="472"/>
      <c r="EE1035" s="46"/>
    </row>
    <row r="1036" spans="1:135" ht="15.75" customHeight="1">
      <c r="A1036" s="46"/>
      <c r="B1036" s="93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46"/>
      <c r="T1036" s="939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46"/>
      <c r="AL1036" s="46"/>
      <c r="AM1036" s="939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46"/>
      <c r="BD1036" s="46"/>
      <c r="BE1036" s="46"/>
      <c r="BF1036" s="939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46"/>
      <c r="BV1036" s="46"/>
      <c r="BW1036" s="46"/>
      <c r="BX1036" s="46"/>
      <c r="BY1036" s="939"/>
      <c r="BZ1036" s="938"/>
      <c r="CA1036" s="938"/>
      <c r="CB1036" s="938"/>
      <c r="CC1036" s="938"/>
      <c r="CD1036" s="44"/>
      <c r="CE1036" s="44"/>
      <c r="CF1036" s="44"/>
      <c r="CG1036" s="44"/>
      <c r="CH1036" s="1369"/>
      <c r="CI1036" s="1369"/>
      <c r="CJ1036" s="1369"/>
      <c r="CK1036" s="1369"/>
      <c r="CL1036" s="1369"/>
      <c r="CM1036" s="1369"/>
      <c r="CN1036" s="1369"/>
      <c r="CO1036" s="1369"/>
      <c r="CP1036" s="1369"/>
      <c r="CQ1036" s="1369"/>
      <c r="CR1036" s="1369"/>
      <c r="CS1036" s="1369"/>
      <c r="CT1036" s="1369"/>
      <c r="CU1036" s="1369"/>
      <c r="CV1036" s="1369"/>
      <c r="CW1036" s="1369"/>
      <c r="CX1036" s="1369"/>
      <c r="CY1036" s="1369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4"/>
      <c r="DM1036" s="44"/>
      <c r="DN1036" s="44"/>
      <c r="DO1036" s="44"/>
      <c r="DP1036" s="44"/>
      <c r="DQ1036" s="44"/>
      <c r="DR1036" s="46"/>
      <c r="DS1036" s="46"/>
      <c r="DT1036" s="46"/>
      <c r="DU1036" s="46"/>
      <c r="DV1036" s="46"/>
      <c r="DW1036" s="46"/>
      <c r="DX1036" s="46"/>
      <c r="DY1036" s="46"/>
      <c r="DZ1036" s="46"/>
      <c r="EA1036" s="46"/>
      <c r="EB1036" s="46"/>
      <c r="EC1036" s="46"/>
      <c r="ED1036" s="472"/>
      <c r="EE1036" s="46"/>
    </row>
    <row r="1037" spans="1:135" ht="15.75" customHeight="1">
      <c r="A1037" s="46"/>
      <c r="B1037" s="93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46"/>
      <c r="T1037" s="939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46"/>
      <c r="AL1037" s="46"/>
      <c r="AM1037" s="939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46"/>
      <c r="BD1037" s="46"/>
      <c r="BE1037" s="46"/>
      <c r="BF1037" s="939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46"/>
      <c r="BV1037" s="46"/>
      <c r="BW1037" s="46"/>
      <c r="BX1037" s="46"/>
      <c r="BY1037" s="939"/>
      <c r="BZ1037" s="938"/>
      <c r="CA1037" s="938"/>
      <c r="CB1037" s="938"/>
      <c r="CC1037" s="938"/>
      <c r="CD1037" s="44"/>
      <c r="CE1037" s="44"/>
      <c r="CF1037" s="44"/>
      <c r="CG1037" s="44"/>
      <c r="CH1037" s="1369"/>
      <c r="CI1037" s="1369"/>
      <c r="CJ1037" s="1369"/>
      <c r="CK1037" s="1369"/>
      <c r="CL1037" s="1369"/>
      <c r="CM1037" s="1369"/>
      <c r="CN1037" s="1369"/>
      <c r="CO1037" s="1369"/>
      <c r="CP1037" s="1369"/>
      <c r="CQ1037" s="1369"/>
      <c r="CR1037" s="1369"/>
      <c r="CS1037" s="1369"/>
      <c r="CT1037" s="1369"/>
      <c r="CU1037" s="1369"/>
      <c r="CV1037" s="1369"/>
      <c r="CW1037" s="1369"/>
      <c r="CX1037" s="1369"/>
      <c r="CY1037" s="1369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4"/>
      <c r="DM1037" s="44"/>
      <c r="DN1037" s="44"/>
      <c r="DO1037" s="44"/>
      <c r="DP1037" s="44"/>
      <c r="DQ1037" s="44"/>
      <c r="DR1037" s="46"/>
      <c r="DS1037" s="46"/>
      <c r="DT1037" s="46"/>
      <c r="DU1037" s="46"/>
      <c r="DV1037" s="46"/>
      <c r="DW1037" s="46"/>
      <c r="DX1037" s="46"/>
      <c r="DY1037" s="46"/>
      <c r="DZ1037" s="46"/>
      <c r="EA1037" s="46"/>
      <c r="EB1037" s="46"/>
      <c r="EC1037" s="46"/>
      <c r="ED1037" s="472"/>
      <c r="EE1037" s="46"/>
    </row>
    <row r="1038" spans="1:135" ht="15.75" customHeight="1">
      <c r="A1038" s="46"/>
      <c r="B1038" s="93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46"/>
      <c r="T1038" s="939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46"/>
      <c r="AL1038" s="46"/>
      <c r="AM1038" s="939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46"/>
      <c r="BD1038" s="46"/>
      <c r="BE1038" s="46"/>
      <c r="BF1038" s="939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46"/>
      <c r="BV1038" s="46"/>
      <c r="BW1038" s="46"/>
      <c r="BX1038" s="46"/>
      <c r="BY1038" s="939"/>
      <c r="BZ1038" s="938"/>
      <c r="CA1038" s="938"/>
      <c r="CB1038" s="938"/>
      <c r="CC1038" s="938"/>
      <c r="CD1038" s="44"/>
      <c r="CE1038" s="44"/>
      <c r="CF1038" s="44"/>
      <c r="CG1038" s="44"/>
      <c r="CH1038" s="1369"/>
      <c r="CI1038" s="1369"/>
      <c r="CJ1038" s="1369"/>
      <c r="CK1038" s="1369"/>
      <c r="CL1038" s="1369"/>
      <c r="CM1038" s="1369"/>
      <c r="CN1038" s="1369"/>
      <c r="CO1038" s="1369"/>
      <c r="CP1038" s="1369"/>
      <c r="CQ1038" s="1369"/>
      <c r="CR1038" s="1369"/>
      <c r="CS1038" s="1369"/>
      <c r="CT1038" s="1369"/>
      <c r="CU1038" s="1369"/>
      <c r="CV1038" s="1369"/>
      <c r="CW1038" s="1369"/>
      <c r="CX1038" s="1369"/>
      <c r="CY1038" s="1369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4"/>
      <c r="DM1038" s="44"/>
      <c r="DN1038" s="44"/>
      <c r="DO1038" s="44"/>
      <c r="DP1038" s="44"/>
      <c r="DQ1038" s="44"/>
      <c r="DR1038" s="46"/>
      <c r="DS1038" s="46"/>
      <c r="DT1038" s="46"/>
      <c r="DU1038" s="46"/>
      <c r="DV1038" s="46"/>
      <c r="DW1038" s="46"/>
      <c r="DX1038" s="46"/>
      <c r="DY1038" s="46"/>
      <c r="DZ1038" s="46"/>
      <c r="EA1038" s="46"/>
      <c r="EB1038" s="46"/>
      <c r="EC1038" s="46"/>
      <c r="ED1038" s="472"/>
      <c r="EE1038" s="46"/>
    </row>
    <row r="1039" spans="1:135" ht="15.75" customHeight="1">
      <c r="A1039" s="46"/>
      <c r="B1039" s="93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46"/>
      <c r="T1039" s="939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46"/>
      <c r="AL1039" s="46"/>
      <c r="AM1039" s="939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46"/>
      <c r="BD1039" s="46"/>
      <c r="BE1039" s="46"/>
      <c r="BF1039" s="939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46"/>
      <c r="BV1039" s="46"/>
      <c r="BW1039" s="46"/>
      <c r="BX1039" s="46"/>
      <c r="BY1039" s="939"/>
      <c r="BZ1039" s="938"/>
      <c r="CA1039" s="938"/>
      <c r="CB1039" s="938"/>
      <c r="CC1039" s="938"/>
      <c r="CD1039" s="44"/>
      <c r="CE1039" s="44"/>
      <c r="CF1039" s="44"/>
      <c r="CG1039" s="44"/>
      <c r="CH1039" s="1369"/>
      <c r="CI1039" s="1369"/>
      <c r="CJ1039" s="1369"/>
      <c r="CK1039" s="1369"/>
      <c r="CL1039" s="1369"/>
      <c r="CM1039" s="1369"/>
      <c r="CN1039" s="1369"/>
      <c r="CO1039" s="1369"/>
      <c r="CP1039" s="1369"/>
      <c r="CQ1039" s="1369"/>
      <c r="CR1039" s="1369"/>
      <c r="CS1039" s="1369"/>
      <c r="CT1039" s="1369"/>
      <c r="CU1039" s="1369"/>
      <c r="CV1039" s="1369"/>
      <c r="CW1039" s="1369"/>
      <c r="CX1039" s="1369"/>
      <c r="CY1039" s="1369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4"/>
      <c r="DM1039" s="44"/>
      <c r="DN1039" s="44"/>
      <c r="DO1039" s="44"/>
      <c r="DP1039" s="44"/>
      <c r="DQ1039" s="44"/>
      <c r="DR1039" s="46"/>
      <c r="DS1039" s="46"/>
      <c r="DT1039" s="46"/>
      <c r="DU1039" s="46"/>
      <c r="DV1039" s="46"/>
      <c r="DW1039" s="46"/>
      <c r="DX1039" s="46"/>
      <c r="DY1039" s="46"/>
      <c r="DZ1039" s="46"/>
      <c r="EA1039" s="46"/>
      <c r="EB1039" s="46"/>
      <c r="EC1039" s="46"/>
      <c r="ED1039" s="472"/>
      <c r="EE1039" s="46"/>
    </row>
    <row r="1040" spans="1:135" ht="15.75" customHeight="1">
      <c r="A1040" s="46"/>
      <c r="B1040" s="93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46"/>
      <c r="T1040" s="939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46"/>
      <c r="AL1040" s="46"/>
      <c r="AM1040" s="939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46"/>
      <c r="BD1040" s="46"/>
      <c r="BE1040" s="46"/>
      <c r="BF1040" s="939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46"/>
      <c r="BV1040" s="46"/>
      <c r="BW1040" s="46"/>
      <c r="BX1040" s="46"/>
      <c r="BY1040" s="939"/>
      <c r="BZ1040" s="938"/>
      <c r="CA1040" s="938"/>
      <c r="CB1040" s="938"/>
      <c r="CC1040" s="938"/>
      <c r="CD1040" s="44"/>
      <c r="CE1040" s="44"/>
      <c r="CF1040" s="44"/>
      <c r="CG1040" s="44"/>
      <c r="CH1040" s="1369"/>
      <c r="CI1040" s="1369"/>
      <c r="CJ1040" s="1369"/>
      <c r="CK1040" s="1369"/>
      <c r="CL1040" s="1369"/>
      <c r="CM1040" s="1369"/>
      <c r="CN1040" s="1369"/>
      <c r="CO1040" s="1369"/>
      <c r="CP1040" s="1369"/>
      <c r="CQ1040" s="1369"/>
      <c r="CR1040" s="1369"/>
      <c r="CS1040" s="1369"/>
      <c r="CT1040" s="1369"/>
      <c r="CU1040" s="1369"/>
      <c r="CV1040" s="1369"/>
      <c r="CW1040" s="1369"/>
      <c r="CX1040" s="1369"/>
      <c r="CY1040" s="1369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4"/>
      <c r="DM1040" s="44"/>
      <c r="DN1040" s="44"/>
      <c r="DO1040" s="44"/>
      <c r="DP1040" s="44"/>
      <c r="DQ1040" s="44"/>
      <c r="DR1040" s="46"/>
      <c r="DS1040" s="46"/>
      <c r="DT1040" s="46"/>
      <c r="DU1040" s="46"/>
      <c r="DV1040" s="46"/>
      <c r="DW1040" s="46"/>
      <c r="DX1040" s="46"/>
      <c r="DY1040" s="46"/>
      <c r="DZ1040" s="46"/>
      <c r="EA1040" s="46"/>
      <c r="EB1040" s="46"/>
      <c r="EC1040" s="46"/>
      <c r="ED1040" s="472"/>
      <c r="EE1040" s="46"/>
    </row>
    <row r="1041" spans="1:135" ht="15.75" customHeight="1">
      <c r="A1041" s="46"/>
      <c r="B1041" s="93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46"/>
      <c r="T1041" s="939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46"/>
      <c r="AL1041" s="46"/>
      <c r="AM1041" s="939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46"/>
      <c r="BD1041" s="46"/>
      <c r="BE1041" s="46"/>
      <c r="BF1041" s="939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46"/>
      <c r="BV1041" s="46"/>
      <c r="BW1041" s="46"/>
      <c r="BX1041" s="46"/>
      <c r="BY1041" s="939"/>
      <c r="BZ1041" s="938"/>
      <c r="CA1041" s="938"/>
      <c r="CB1041" s="938"/>
      <c r="CC1041" s="938"/>
      <c r="CD1041" s="44"/>
      <c r="CE1041" s="44"/>
      <c r="CF1041" s="44"/>
      <c r="CG1041" s="44"/>
      <c r="CH1041" s="1369"/>
      <c r="CI1041" s="1369"/>
      <c r="CJ1041" s="1369"/>
      <c r="CK1041" s="1369"/>
      <c r="CL1041" s="1369"/>
      <c r="CM1041" s="1369"/>
      <c r="CN1041" s="1369"/>
      <c r="CO1041" s="1369"/>
      <c r="CP1041" s="1369"/>
      <c r="CQ1041" s="1369"/>
      <c r="CR1041" s="1369"/>
      <c r="CS1041" s="1369"/>
      <c r="CT1041" s="1369"/>
      <c r="CU1041" s="1369"/>
      <c r="CV1041" s="1369"/>
      <c r="CW1041" s="1369"/>
      <c r="CX1041" s="1369"/>
      <c r="CY1041" s="1369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4"/>
      <c r="DM1041" s="44"/>
      <c r="DN1041" s="44"/>
      <c r="DO1041" s="44"/>
      <c r="DP1041" s="44"/>
      <c r="DQ1041" s="44"/>
      <c r="DR1041" s="46"/>
      <c r="DS1041" s="46"/>
      <c r="DT1041" s="46"/>
      <c r="DU1041" s="46"/>
      <c r="DV1041" s="46"/>
      <c r="DW1041" s="46"/>
      <c r="DX1041" s="46"/>
      <c r="DY1041" s="46"/>
      <c r="DZ1041" s="46"/>
      <c r="EA1041" s="46"/>
      <c r="EB1041" s="46"/>
      <c r="EC1041" s="46"/>
      <c r="ED1041" s="472"/>
      <c r="EE1041" s="46"/>
    </row>
    <row r="1042" spans="1:135" ht="15.75" customHeight="1">
      <c r="A1042" s="46"/>
      <c r="B1042" s="93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46"/>
      <c r="T1042" s="939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46"/>
      <c r="AL1042" s="46"/>
      <c r="AM1042" s="939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46"/>
      <c r="BD1042" s="46"/>
      <c r="BE1042" s="46"/>
      <c r="BF1042" s="939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46"/>
      <c r="BV1042" s="46"/>
      <c r="BW1042" s="46"/>
      <c r="BX1042" s="46"/>
      <c r="BY1042" s="939"/>
      <c r="BZ1042" s="938"/>
      <c r="CA1042" s="938"/>
      <c r="CB1042" s="938"/>
      <c r="CC1042" s="938"/>
      <c r="CD1042" s="44"/>
      <c r="CE1042" s="44"/>
      <c r="CF1042" s="44"/>
      <c r="CG1042" s="44"/>
      <c r="CH1042" s="1369"/>
      <c r="CI1042" s="1369"/>
      <c r="CJ1042" s="1369"/>
      <c r="CK1042" s="1369"/>
      <c r="CL1042" s="1369"/>
      <c r="CM1042" s="1369"/>
      <c r="CN1042" s="1369"/>
      <c r="CO1042" s="1369"/>
      <c r="CP1042" s="1369"/>
      <c r="CQ1042" s="1369"/>
      <c r="CR1042" s="1369"/>
      <c r="CS1042" s="1369"/>
      <c r="CT1042" s="1369"/>
      <c r="CU1042" s="1369"/>
      <c r="CV1042" s="1369"/>
      <c r="CW1042" s="1369"/>
      <c r="CX1042" s="1369"/>
      <c r="CY1042" s="1369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4"/>
      <c r="DM1042" s="44"/>
      <c r="DN1042" s="44"/>
      <c r="DO1042" s="44"/>
      <c r="DP1042" s="44"/>
      <c r="DQ1042" s="44"/>
      <c r="DR1042" s="46"/>
      <c r="DS1042" s="46"/>
      <c r="DT1042" s="46"/>
      <c r="DU1042" s="46"/>
      <c r="DV1042" s="46"/>
      <c r="DW1042" s="46"/>
      <c r="DX1042" s="46"/>
      <c r="DY1042" s="46"/>
      <c r="DZ1042" s="46"/>
      <c r="EA1042" s="46"/>
      <c r="EB1042" s="46"/>
      <c r="EC1042" s="46"/>
      <c r="ED1042" s="472"/>
      <c r="EE1042" s="46"/>
    </row>
  </sheetData>
  <sheetProtection sheet="1" objects="1" scenarios="1" formatCells="0" formatColumns="0" formatRows="0" autoFilter="0" pivotTables="0"/>
  <customSheetViews>
    <customSheetView guid="{8914FD97-1D0A-2E40-8555-D3701EE40616}" scale="55" fitToPage="1" hiddenRows="1">
      <pane xSplit="1" ySplit="7.125" topLeftCell="CQ716" activePane="bottomRight" state="frozenSplit"/>
      <selection pane="bottomRight" activeCell="BT717" activeCellId="1" sqref="CP14:CP17 BT717"/>
      <rowBreaks count="13" manualBreakCount="13">
        <brk id="214" max="16383" man="1"/>
        <brk id="230" max="16383" man="1"/>
        <brk id="268" max="16383" man="1"/>
        <brk id="306" max="16383" man="1"/>
        <brk id="336" max="16383" man="1"/>
        <brk id="367" max="16383" man="1"/>
        <brk id="415" max="16383" man="1"/>
        <brk id="444" max="16383" man="1"/>
        <brk id="481" max="16383" man="1"/>
        <brk id="517" max="16383" man="1"/>
        <brk id="622" max="16383" man="1"/>
        <brk id="658" max="16383" man="1"/>
        <brk id="701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E911234-EEFE-2347-980D-0DE8CAB24EC9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E6237687-E0D2-D741-8709-387C08BB102B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70E7395C-A1EC-2E40-B838-4D9BCDE7E871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2AE7949-C6D2-7248-B9A7-1EBC1C7F3800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A75021F8-2BED-7A49-9F0B-DBD591E9A5EE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5A1B9CD4-EE30-7E48-A59C-AB8F01A6154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4AA486FE-FAF2-B34A-AC0D-F9AE3E57C2C6}" showRuler="0"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W4:EC4"/>
    <mergeCell ref="CH6:CI6"/>
    <mergeCell ref="CX6:CY6"/>
    <mergeCell ref="CZ6:DA6"/>
    <mergeCell ref="DP6:DQ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Data!A846" display="Social Cash Transfers -- see Data2"/>
    <hyperlink ref="A744" location="Data!A846" display="Public works -- see Data2"/>
    <hyperlink ref="A750" location="Data!A841" display="Self-employment -- see Data2"/>
    <hyperlink ref="A756" location="Data!A844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Data!A635" display="Small business"/>
    <hyperlink ref="A976" location="Data!A633" display="Formal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workbookViewId="0">
      <pane xSplit="1" ySplit="6" topLeftCell="BT7" activePane="bottomRight" state="frozen"/>
      <selection pane="topRight" activeCell="BT1" sqref="BT1"/>
      <selection pane="bottomLeft" activeCell="A225" sqref="A225"/>
      <selection pane="bottomRight" activeCell="BW26" sqref="BW26"/>
    </sheetView>
  </sheetViews>
  <sheetFormatPr baseColWidth="10" defaultColWidth="8.83203125" defaultRowHeight="12" customHeight="1" x14ac:dyDescent="0"/>
  <cols>
    <col min="1" max="1" width="45.1640625" customWidth="1"/>
    <col min="2" max="19" width="9.5" customWidth="1"/>
    <col min="20" max="20" width="1.83203125" customWidth="1"/>
    <col min="21" max="38" width="9.1640625" customWidth="1"/>
    <col min="39" max="39" width="1.83203125" customWidth="1"/>
    <col min="40" max="57" width="9.6640625" customWidth="1"/>
    <col min="58" max="58" width="1.83203125" customWidth="1"/>
    <col min="59" max="76" width="9.1640625" customWidth="1"/>
    <col min="77" max="77" width="1.83203125" customWidth="1"/>
    <col min="78" max="81" width="7.6640625" customWidth="1"/>
    <col min="82" max="82" width="9.5" customWidth="1"/>
    <col min="86" max="121" width="8" customWidth="1"/>
    <col min="122" max="125" width="6.83203125" customWidth="1"/>
    <col min="134" max="134" width="73.5" customWidth="1"/>
  </cols>
  <sheetData>
    <row r="1" spans="1:140" ht="17" customHeight="1">
      <c r="A1" s="461" t="s">
        <v>144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27"/>
      <c r="CE1" s="27"/>
      <c r="CF1" s="27"/>
      <c r="CG1" s="27"/>
      <c r="CH1" s="462" t="s">
        <v>145</v>
      </c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63"/>
      <c r="CZ1" s="44" t="s">
        <v>146</v>
      </c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  <c r="DR1" s="46"/>
      <c r="DS1" s="46"/>
      <c r="DT1" s="46"/>
      <c r="DU1" s="46"/>
      <c r="DV1" s="29"/>
      <c r="DW1" s="29"/>
      <c r="DX1" s="29"/>
      <c r="DY1" s="29"/>
      <c r="DZ1" s="29"/>
      <c r="EA1" s="29"/>
      <c r="EB1" s="29"/>
      <c r="EC1" s="29"/>
      <c r="ED1" s="464"/>
      <c r="EE1" s="29"/>
      <c r="EF1" s="30"/>
      <c r="EG1" s="30"/>
      <c r="EH1" s="30"/>
      <c r="EI1" s="30"/>
      <c r="EJ1" s="30"/>
    </row>
    <row r="2" spans="1:140" ht="14" customHeight="1">
      <c r="A2" s="46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44"/>
      <c r="CE2" s="44"/>
      <c r="CF2" s="44"/>
      <c r="CG2" s="44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112"/>
      <c r="CU2" s="112"/>
      <c r="CV2" s="112"/>
      <c r="CW2" s="112"/>
      <c r="CX2" s="112"/>
      <c r="CY2" s="466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112"/>
      <c r="DM2" s="112"/>
      <c r="DN2" s="112"/>
      <c r="DO2" s="112"/>
      <c r="DP2" s="112"/>
      <c r="DQ2" s="112"/>
      <c r="DR2" s="467" t="s">
        <v>59</v>
      </c>
      <c r="DS2" s="468"/>
      <c r="DT2" s="468"/>
      <c r="DU2" s="469"/>
      <c r="DV2" s="46"/>
      <c r="DW2" s="470"/>
      <c r="DX2" s="470"/>
      <c r="DY2" s="470"/>
      <c r="DZ2" s="470"/>
      <c r="EA2" s="470"/>
      <c r="EB2" s="470"/>
      <c r="EC2" s="471"/>
      <c r="ED2" s="472"/>
      <c r="EE2" s="46"/>
      <c r="EF2" s="47"/>
      <c r="EG2" s="47"/>
      <c r="EH2" s="47"/>
      <c r="EI2" s="47"/>
      <c r="EJ2" s="47"/>
    </row>
    <row r="3" spans="1:140" ht="14" customHeight="1">
      <c r="A3" s="473" t="s">
        <v>36</v>
      </c>
      <c r="B3" s="474" t="str">
        <f>Data!B3</f>
        <v>V Poor</v>
      </c>
      <c r="C3" s="475" t="str">
        <f>Data!C3</f>
        <v>V Poor</v>
      </c>
      <c r="D3" s="475" t="str">
        <f>Data!D3</f>
        <v>V Poor</v>
      </c>
      <c r="E3" s="475" t="str">
        <f>Data!E3</f>
        <v>V Poor</v>
      </c>
      <c r="F3" s="475" t="str">
        <f>Data!F3</f>
        <v>V Poor</v>
      </c>
      <c r="G3" s="475" t="str">
        <f>Data!G3</f>
        <v>V Poor</v>
      </c>
      <c r="H3" s="475" t="str">
        <f>Data!H3</f>
        <v>V Poor</v>
      </c>
      <c r="I3" s="475" t="str">
        <f>Data!I3</f>
        <v>V Poor</v>
      </c>
      <c r="J3" s="475" t="str">
        <f>Data!J3</f>
        <v>V Poor</v>
      </c>
      <c r="K3" s="475" t="str">
        <f>Data!K3</f>
        <v>V Poor</v>
      </c>
      <c r="L3" s="475" t="str">
        <f>Data!L3</f>
        <v>V Poor</v>
      </c>
      <c r="M3" s="475" t="str">
        <f>Data!M3</f>
        <v>V Poor</v>
      </c>
      <c r="N3" s="475" t="str">
        <f>Data!N3</f>
        <v>V Poor</v>
      </c>
      <c r="O3" s="475" t="str">
        <f>Data!O3</f>
        <v>V Poor</v>
      </c>
      <c r="P3" s="475" t="str">
        <f>Data!P3</f>
        <v>V Poor</v>
      </c>
      <c r="Q3" s="475" t="str">
        <f>Data!Q3</f>
        <v>V Poor</v>
      </c>
      <c r="R3" s="475" t="str">
        <f>Data!R3</f>
        <v>V Poor</v>
      </c>
      <c r="S3" s="475" t="str">
        <f>Data!S3</f>
        <v>V Poor</v>
      </c>
      <c r="T3" s="476"/>
      <c r="U3" s="474" t="str">
        <f>Data!U3</f>
        <v>Poor</v>
      </c>
      <c r="V3" s="475" t="str">
        <f>Data!V3</f>
        <v>Poor</v>
      </c>
      <c r="W3" s="475" t="str">
        <f>Data!W3</f>
        <v>Poor</v>
      </c>
      <c r="X3" s="475" t="str">
        <f>Data!X3</f>
        <v>Poor</v>
      </c>
      <c r="Y3" s="475" t="str">
        <f>Data!Y3</f>
        <v>Poor</v>
      </c>
      <c r="Z3" s="475" t="str">
        <f>Data!Z3</f>
        <v>Poor</v>
      </c>
      <c r="AA3" s="475" t="str">
        <f>Data!AA3</f>
        <v>Poor</v>
      </c>
      <c r="AB3" s="475" t="str">
        <f>Data!AB3</f>
        <v>Poor</v>
      </c>
      <c r="AC3" s="475" t="str">
        <f>Data!AC3</f>
        <v>Poor</v>
      </c>
      <c r="AD3" s="475" t="str">
        <f>Data!AD3</f>
        <v>Poor</v>
      </c>
      <c r="AE3" s="475" t="str">
        <f>Data!AE3</f>
        <v>Poor</v>
      </c>
      <c r="AF3" s="475" t="str">
        <f>Data!AF3</f>
        <v>Poor</v>
      </c>
      <c r="AG3" s="475" t="str">
        <f>Data!AG3</f>
        <v>Poor</v>
      </c>
      <c r="AH3" s="475" t="str">
        <f>Data!AH3</f>
        <v>Poor</v>
      </c>
      <c r="AI3" s="475" t="str">
        <f>Data!AI3</f>
        <v>Poor</v>
      </c>
      <c r="AJ3" s="475" t="str">
        <f>Data!AJ3</f>
        <v>Poor</v>
      </c>
      <c r="AK3" s="475" t="str">
        <f>Data!AK3</f>
        <v>Poor</v>
      </c>
      <c r="AL3" s="475" t="str">
        <f>Data!AL3</f>
        <v>Poor</v>
      </c>
      <c r="AM3" s="476"/>
      <c r="AN3" s="474" t="str">
        <f>Data!AN3</f>
        <v>Middle</v>
      </c>
      <c r="AO3" s="475" t="str">
        <f>Data!AO3</f>
        <v>Middle</v>
      </c>
      <c r="AP3" s="475" t="str">
        <f>Data!AP3</f>
        <v>Middle</v>
      </c>
      <c r="AQ3" s="475" t="str">
        <f>Data!AQ3</f>
        <v>Middle</v>
      </c>
      <c r="AR3" s="475" t="str">
        <f>Data!AR3</f>
        <v>Middle</v>
      </c>
      <c r="AS3" s="475" t="str">
        <f>Data!AS3</f>
        <v>Middle</v>
      </c>
      <c r="AT3" s="475" t="str">
        <f>Data!AT3</f>
        <v>Middle</v>
      </c>
      <c r="AU3" s="475" t="str">
        <f>Data!AU3</f>
        <v>Middle</v>
      </c>
      <c r="AV3" s="475" t="str">
        <f>Data!AV3</f>
        <v>Middle</v>
      </c>
      <c r="AW3" s="475" t="str">
        <f>Data!AW3</f>
        <v>Middle</v>
      </c>
      <c r="AX3" s="475" t="str">
        <f>Data!AX3</f>
        <v>Middle</v>
      </c>
      <c r="AY3" s="475" t="str">
        <f>Data!AY3</f>
        <v>Middle</v>
      </c>
      <c r="AZ3" s="475" t="str">
        <f>Data!AZ3</f>
        <v>Middle</v>
      </c>
      <c r="BA3" s="475" t="str">
        <f>Data!BA3</f>
        <v>Middle</v>
      </c>
      <c r="BB3" s="475" t="str">
        <f>Data!BB3</f>
        <v>Middle</v>
      </c>
      <c r="BC3" s="475" t="str">
        <f>Data!BC3</f>
        <v>Middle</v>
      </c>
      <c r="BD3" s="475" t="str">
        <f>Data!BD3</f>
        <v>Middle</v>
      </c>
      <c r="BE3" s="475" t="str">
        <f>Data!BE3</f>
        <v>Middle</v>
      </c>
      <c r="BF3" s="476"/>
      <c r="BG3" s="474" t="str">
        <f>Data!BG3</f>
        <v>B Off</v>
      </c>
      <c r="BH3" s="475" t="str">
        <f>Data!BH3</f>
        <v>B Off</v>
      </c>
      <c r="BI3" s="475" t="str">
        <f>Data!BI3</f>
        <v>B Off</v>
      </c>
      <c r="BJ3" s="475" t="str">
        <f>Data!BJ3</f>
        <v>B Off</v>
      </c>
      <c r="BK3" s="475" t="str">
        <f>Data!BK3</f>
        <v>B Off</v>
      </c>
      <c r="BL3" s="475" t="str">
        <f>Data!BL3</f>
        <v>B Off</v>
      </c>
      <c r="BM3" s="475" t="str">
        <f>Data!BM3</f>
        <v>B Off</v>
      </c>
      <c r="BN3" s="475" t="str">
        <f>Data!BN3</f>
        <v>B Off</v>
      </c>
      <c r="BO3" s="475" t="str">
        <f>Data!BO3</f>
        <v>B Off</v>
      </c>
      <c r="BP3" s="475" t="str">
        <f>Data!BP3</f>
        <v>B Off</v>
      </c>
      <c r="BQ3" s="475" t="str">
        <f>Data!BQ3</f>
        <v>B Off</v>
      </c>
      <c r="BR3" s="475" t="str">
        <f>Data!BR3</f>
        <v>B Off</v>
      </c>
      <c r="BS3" s="475" t="str">
        <f>Data!BS3</f>
        <v>B Off</v>
      </c>
      <c r="BT3" s="475" t="str">
        <f>Data!BT3</f>
        <v>B Off</v>
      </c>
      <c r="BU3" s="475" t="str">
        <f>Data!BU3</f>
        <v>B Off</v>
      </c>
      <c r="BV3" s="475" t="str">
        <f>Data!BV3</f>
        <v>B Off</v>
      </c>
      <c r="BW3" s="475" t="str">
        <f>Data!BW3</f>
        <v>B Off</v>
      </c>
      <c r="BX3" s="475" t="str">
        <f>Data!BX3</f>
        <v>B Off</v>
      </c>
      <c r="BY3" s="476"/>
      <c r="BZ3" s="477" t="s">
        <v>147</v>
      </c>
      <c r="CA3" s="478"/>
      <c r="CB3" s="478"/>
      <c r="CC3" s="479"/>
      <c r="CD3" s="480" t="s">
        <v>148</v>
      </c>
      <c r="CE3" s="481"/>
      <c r="CF3" s="481"/>
      <c r="CG3" s="482"/>
      <c r="CH3" s="483" t="s">
        <v>688</v>
      </c>
      <c r="CI3" s="484" t="str">
        <f>CONCATENATE("← Your chosen wealth groups to be analysed: if this contains ",CD3,", then data for ",BZ3," and ",CA3," will be displayed.")</f>
        <v>← Your chosen wealth groups to be analysed: if this contains calculated, then data for BASELINE and  will be displayed.</v>
      </c>
      <c r="CJ3" s="485"/>
      <c r="CK3" s="486"/>
      <c r="CL3" s="486"/>
      <c r="CM3" s="486"/>
      <c r="CN3" s="486"/>
      <c r="CO3" s="486"/>
      <c r="CP3" s="486"/>
      <c r="CQ3" s="486"/>
      <c r="CR3" s="486"/>
      <c r="CS3" s="486"/>
      <c r="CT3" s="486"/>
      <c r="CU3" s="486"/>
      <c r="CV3" s="486"/>
      <c r="CW3" s="486"/>
      <c r="CX3" s="486"/>
      <c r="CY3" s="487"/>
      <c r="CZ3" s="486"/>
      <c r="DA3" s="486"/>
      <c r="DB3" s="486"/>
      <c r="DC3" s="486"/>
      <c r="DD3" s="486"/>
      <c r="DE3" s="486"/>
      <c r="DF3" s="486"/>
      <c r="DG3" s="486"/>
      <c r="DH3" s="486"/>
      <c r="DI3" s="486"/>
      <c r="DJ3" s="486"/>
      <c r="DK3" s="486"/>
      <c r="DL3" s="486"/>
      <c r="DM3" s="486"/>
      <c r="DN3" s="486"/>
      <c r="DO3" s="486"/>
      <c r="DP3" s="486"/>
      <c r="DQ3" s="486"/>
      <c r="DR3" s="488" t="str">
        <f>CD4</f>
        <v>VP</v>
      </c>
      <c r="DS3" s="470" t="str">
        <f>CE4</f>
        <v>P</v>
      </c>
      <c r="DT3" s="470" t="str">
        <f>CF4</f>
        <v>M</v>
      </c>
      <c r="DU3" s="471" t="str">
        <f>CG4</f>
        <v>BO</v>
      </c>
      <c r="DV3" s="44"/>
      <c r="DW3" s="489"/>
      <c r="DX3" s="489"/>
      <c r="DY3" s="489"/>
      <c r="DZ3" s="489"/>
      <c r="EA3" s="489"/>
      <c r="EB3" s="489"/>
      <c r="EC3" s="463"/>
      <c r="ED3" s="490"/>
      <c r="EE3" s="46"/>
      <c r="EF3" s="47"/>
      <c r="EG3" s="47"/>
      <c r="EH3" s="47"/>
      <c r="EI3" s="47"/>
      <c r="EJ3" s="47"/>
    </row>
    <row r="4" spans="1:140" s="503" customFormat="1" ht="39" customHeight="1">
      <c r="A4" s="491" t="s">
        <v>149</v>
      </c>
      <c r="B4" s="492" t="str">
        <f>IF(WB!U4="","",WB!U4)</f>
        <v>Elias Mots-oaledi</v>
      </c>
      <c r="C4" s="493" t="str">
        <f>IF(WB!V4="","",WB!V4)</f>
        <v>Elias Mots-oaledi</v>
      </c>
      <c r="D4" s="493" t="str">
        <f>IF(WB!W4="","",WB!W4)</f>
        <v>Ephraim Mogale</v>
      </c>
      <c r="E4" s="493" t="str">
        <f>IF(WB!X4="","",WB!X4)</f>
        <v>Ephraim Mogale</v>
      </c>
      <c r="F4" s="493" t="str">
        <f>IF(WB!Y4="","",WB!Y4)</f>
        <v>Makhudu-thamaga</v>
      </c>
      <c r="G4" s="493" t="str">
        <f>IF(WB!Z4="","",WB!Z4)</f>
        <v>Makhudu-thamaga</v>
      </c>
      <c r="H4" s="493" t="str">
        <f>IF(WB!AA4="","",WB!AA4)</f>
        <v>Makhudu-thamaga</v>
      </c>
      <c r="I4" s="493" t="str">
        <f>IF(WB!AB4="","",WB!AB4)</f>
        <v>Greater Tubatse</v>
      </c>
      <c r="J4" s="493" t="str">
        <f>IF(WB!AC4="","",WB!AC4)</f>
        <v>Greater Tubatse</v>
      </c>
      <c r="K4" s="493" t="str">
        <f>IF(WB!AD4="","",WB!AD4)</f>
        <v>Greater Tubatse</v>
      </c>
      <c r="L4" s="493" t="str">
        <f>IF(WB!AE4="","",WB!AE4)</f>
        <v>Feta-kgomo</v>
      </c>
      <c r="M4" s="493" t="str">
        <f>IF(WB!AF4="","",WB!AF4)</f>
        <v>Lepele-Nkumpi</v>
      </c>
      <c r="N4" s="493" t="str">
        <f>IF(WB!AG4="","",WB!AG4)</f>
        <v>Lepele-Nkumpi</v>
      </c>
      <c r="O4" s="493" t="str">
        <f>IF(WB!AH4="","",WB!AH4)</f>
        <v>Polo-kwane</v>
      </c>
      <c r="P4" s="493" t="str">
        <f>IF(WB!AI4="","",WB!AI4)</f>
        <v>Maru-leng</v>
      </c>
      <c r="Q4" s="493" t="str">
        <f>IF(WB!AJ4="","",WB!AJ4)</f>
        <v>Greater Tzaneen</v>
      </c>
      <c r="R4" s="493" t="str">
        <f>IF(WB!AK4="","",WB!AK4)</f>
        <v>Greater Tzaneen</v>
      </c>
      <c r="S4" s="493" t="str">
        <f>IF(WB!AL4="","",WB!AL4)</f>
        <v>Greater Letaba</v>
      </c>
      <c r="T4" s="494"/>
      <c r="U4" s="493" t="str">
        <f>IF(WB!AM4="","",WB!AM4)</f>
        <v>Elias Mots-oaledi</v>
      </c>
      <c r="V4" s="493" t="str">
        <f>IF(WB!AN4="","",WB!AN4)</f>
        <v>Elias Mots-oaledi</v>
      </c>
      <c r="W4" s="493" t="str">
        <f>IF(WB!AO4="","",WB!AO4)</f>
        <v>Ephraim Mogale</v>
      </c>
      <c r="X4" s="493" t="str">
        <f>IF(WB!AP4="","",WB!AP4)</f>
        <v>Ephraim Mogale</v>
      </c>
      <c r="Y4" s="493" t="str">
        <f>IF(WB!AQ4="","",WB!AQ4)</f>
        <v>Makhudu-thamaga</v>
      </c>
      <c r="Z4" s="493" t="str">
        <f>IF(WB!AR4="","",WB!AR4)</f>
        <v>Makhudu-thamaga</v>
      </c>
      <c r="AA4" s="493" t="str">
        <f>IF(WB!AS4="","",WB!AS4)</f>
        <v>Makhudu-thamaga</v>
      </c>
      <c r="AB4" s="493" t="str">
        <f>IF(WB!AT4="","",WB!AT4)</f>
        <v>Greater Tubatse</v>
      </c>
      <c r="AC4" s="493" t="str">
        <f>IF(WB!AU4="","",WB!AU4)</f>
        <v>Greater Tubatse</v>
      </c>
      <c r="AD4" s="493" t="str">
        <f>IF(WB!AV4="","",WB!AV4)</f>
        <v>Greater Tubatse</v>
      </c>
      <c r="AE4" s="493" t="str">
        <f>IF(WB!AW4="","",WB!AW4)</f>
        <v>Feta-kgomo</v>
      </c>
      <c r="AF4" s="493" t="str">
        <f>IF(WB!AX4="","",WB!AX4)</f>
        <v>Lepele-Nkumpi</v>
      </c>
      <c r="AG4" s="493" t="str">
        <f>IF(WB!AY4="","",WB!AY4)</f>
        <v>Lepele-Nkumpi</v>
      </c>
      <c r="AH4" s="493" t="str">
        <f>IF(WB!AZ4="","",WB!AZ4)</f>
        <v>Polo-kwane</v>
      </c>
      <c r="AI4" s="493" t="str">
        <f>IF(WB!BA4="","",WB!BA4)</f>
        <v>Maru-leng</v>
      </c>
      <c r="AJ4" s="493" t="str">
        <f>IF(WB!BB4="","",WB!BB4)</f>
        <v>Greater Tzaneen</v>
      </c>
      <c r="AK4" s="493" t="str">
        <f>IF(WB!BC4="","",WB!BC4)</f>
        <v>Greater Tzaneen</v>
      </c>
      <c r="AL4" s="493" t="str">
        <f>IF(WB!BD4="","",WB!BD4)</f>
        <v>Greater Letaba</v>
      </c>
      <c r="AM4" s="494"/>
      <c r="AN4" s="493" t="str">
        <f>IF(WB!BE4="","",WB!BE4)</f>
        <v>Elias Mots-oaledi</v>
      </c>
      <c r="AO4" s="493" t="str">
        <f>IF(WB!BF4="","",WB!BF4)</f>
        <v>Elias Mots-oaledi</v>
      </c>
      <c r="AP4" s="493" t="str">
        <f>IF(WB!BG4="","",WB!BG4)</f>
        <v>Ephraim Mogale</v>
      </c>
      <c r="AQ4" s="493" t="str">
        <f>IF(WB!BH4="","",WB!BH4)</f>
        <v>Ephraim Mogale</v>
      </c>
      <c r="AR4" s="493" t="str">
        <f>IF(WB!BI4="","",WB!BI4)</f>
        <v>Makhudu-thamaga</v>
      </c>
      <c r="AS4" s="493" t="str">
        <f>IF(WB!BJ4="","",WB!BJ4)</f>
        <v>Makhudu-thamaga</v>
      </c>
      <c r="AT4" s="493" t="str">
        <f>IF(WB!BK4="","",WB!BK4)</f>
        <v>Makhudu-thamaga</v>
      </c>
      <c r="AU4" s="493" t="str">
        <f>IF(WB!BL4="","",WB!BL4)</f>
        <v>Greater Tubatse</v>
      </c>
      <c r="AV4" s="493" t="str">
        <f>IF(WB!BM4="","",WB!BM4)</f>
        <v>Greater Tubatse</v>
      </c>
      <c r="AW4" s="493" t="str">
        <f>IF(WB!BN4="","",WB!BN4)</f>
        <v>Greater Tubatse</v>
      </c>
      <c r="AX4" s="493" t="str">
        <f>IF(WB!BO4="","",WB!BO4)</f>
        <v>Feta-kgomo</v>
      </c>
      <c r="AY4" s="493" t="str">
        <f>IF(WB!BP4="","",WB!BP4)</f>
        <v>Lepele-Nkumpi</v>
      </c>
      <c r="AZ4" s="493" t="str">
        <f>IF(WB!BQ4="","",WB!BQ4)</f>
        <v>Lepele-Nkumpi</v>
      </c>
      <c r="BA4" s="493" t="str">
        <f>IF(WB!BR4="","",WB!BR4)</f>
        <v>Polo-kwane</v>
      </c>
      <c r="BB4" s="493" t="str">
        <f>IF(WB!BS4="","",WB!BS4)</f>
        <v>Maru-leng</v>
      </c>
      <c r="BC4" s="493" t="str">
        <f>IF(WB!BT4="","",WB!BT4)</f>
        <v>Greater Tzaneen</v>
      </c>
      <c r="BD4" s="493" t="str">
        <f>IF(WB!BU4="","",WB!BU4)</f>
        <v>Greater Tzaneen</v>
      </c>
      <c r="BE4" s="493" t="str">
        <f>IF(WB!BV4="","",WB!BV4)</f>
        <v>Greater Letaba</v>
      </c>
      <c r="BF4" s="494"/>
      <c r="BG4" s="493" t="str">
        <f>IF(WB!BW4="","",WB!BW4)</f>
        <v>Elias Mots-oaledi</v>
      </c>
      <c r="BH4" s="493" t="str">
        <f>IF(WB!BX4="","",WB!BX4)</f>
        <v>Elias Mots-oaledi</v>
      </c>
      <c r="BI4" s="493" t="str">
        <f>IF(WB!BY4="","",WB!BY4)</f>
        <v>Ephraim Mogale</v>
      </c>
      <c r="BJ4" s="493" t="str">
        <f>IF(WB!BZ4="","",WB!BZ4)</f>
        <v>Ephraim Mogale</v>
      </c>
      <c r="BK4" s="493" t="str">
        <f>IF(WB!CA4="","",WB!CA4)</f>
        <v>Makhudu-thamaga</v>
      </c>
      <c r="BL4" s="493" t="str">
        <f>IF(WB!CB4="","",WB!CB4)</f>
        <v>Makhudu-thamaga</v>
      </c>
      <c r="BM4" s="493" t="str">
        <f>IF(WB!CC4="","",WB!CC4)</f>
        <v>Makhudu-thamaga</v>
      </c>
      <c r="BN4" s="493" t="str">
        <f>IF(WB!CD4="","",WB!CD4)</f>
        <v>Greater Tubatse</v>
      </c>
      <c r="BO4" s="493" t="str">
        <f>IF(WB!CE4="","",WB!CE4)</f>
        <v>Greater Tubatse</v>
      </c>
      <c r="BP4" s="493" t="str">
        <f>IF(WB!CF4="","",WB!CF4)</f>
        <v>Greater Tubatse</v>
      </c>
      <c r="BQ4" s="493" t="str">
        <f>IF(WB!CG4="","",WB!CG4)</f>
        <v>Feta-kgomo</v>
      </c>
      <c r="BR4" s="493" t="str">
        <f>IF(WB!CH4="","",WB!CH4)</f>
        <v>Lepele-Nkumpi</v>
      </c>
      <c r="BS4" s="493" t="str">
        <f>IF(WB!CI4="","",WB!CI4)</f>
        <v>Lepele-Nkumpi</v>
      </c>
      <c r="BT4" s="493" t="str">
        <f>IF(WB!CJ4="","",WB!CJ4)</f>
        <v>Polo-kwane</v>
      </c>
      <c r="BU4" s="493" t="str">
        <f>IF(WB!CK4="","",WB!CK4)</f>
        <v>Maru-leng</v>
      </c>
      <c r="BV4" s="493" t="str">
        <f>IF(WB!CL4="","",WB!CL4)</f>
        <v>Greater Tzaneen</v>
      </c>
      <c r="BW4" s="493" t="str">
        <f>IF(WB!CM4="","",WB!CM4)</f>
        <v>Greater Tzaneen</v>
      </c>
      <c r="BX4" s="493" t="str">
        <f>IF(WB!CN4="","",WB!CN4)</f>
        <v>Greater Letaba</v>
      </c>
      <c r="BY4" s="495"/>
      <c r="BZ4" s="496" t="str">
        <f>Data!BZ4</f>
        <v>'Very Poor'</v>
      </c>
      <c r="CA4" s="496" t="str">
        <f>Data!CA4</f>
        <v>'Poor'</v>
      </c>
      <c r="CB4" s="496" t="str">
        <f>Data!CB4</f>
        <v>'Middle'</v>
      </c>
      <c r="CC4" s="496" t="str">
        <f>Data!CC4</f>
        <v>'Better-Off'</v>
      </c>
      <c r="CD4" s="497" t="str">
        <f>WB!B9</f>
        <v>VP</v>
      </c>
      <c r="CE4" s="498" t="str">
        <f>WB!B10</f>
        <v>P</v>
      </c>
      <c r="CF4" s="498" t="str">
        <f>WB!B11</f>
        <v>M</v>
      </c>
      <c r="CG4" s="489" t="str">
        <f>WB!B12</f>
        <v>BO</v>
      </c>
      <c r="CH4" s="499" t="str">
        <f>IF($CH$3=$CD$4,$BZ$4,$CB$4)</f>
        <v>'Very Poor'</v>
      </c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5"/>
      <c r="CU4" s="485"/>
      <c r="CV4" s="485"/>
      <c r="CW4" s="485"/>
      <c r="CX4" s="485"/>
      <c r="CY4" s="500"/>
      <c r="CZ4" s="486" t="str">
        <f>IF($CH$3=$CD$4,$CA$4,$CC$4)</f>
        <v>'Poor'</v>
      </c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485"/>
      <c r="DM4" s="485"/>
      <c r="DN4" s="485"/>
      <c r="DO4" s="485"/>
      <c r="DP4" s="485"/>
      <c r="DQ4" s="485"/>
      <c r="DR4" s="501"/>
      <c r="DS4" s="73"/>
      <c r="DT4" s="73"/>
      <c r="DU4" s="502"/>
      <c r="DV4" s="75"/>
      <c r="DW4" s="1462" t="s">
        <v>63</v>
      </c>
      <c r="DX4" s="1462"/>
      <c r="DY4" s="1462"/>
      <c r="DZ4" s="1462"/>
      <c r="EA4" s="1462"/>
      <c r="EB4" s="1462"/>
      <c r="EC4" s="1462"/>
      <c r="ED4" s="74" t="s">
        <v>62</v>
      </c>
      <c r="EE4" s="73"/>
      <c r="EF4" s="76"/>
      <c r="EG4" s="76"/>
      <c r="EH4" s="76"/>
      <c r="EI4" s="76"/>
      <c r="EJ4" s="76"/>
    </row>
    <row r="5" spans="1:140" s="503" customFormat="1" ht="26" customHeight="1">
      <c r="A5" s="504" t="s">
        <v>150</v>
      </c>
      <c r="B5" s="505" t="str">
        <f>IF(WB!U5="","",WB!U5)</f>
        <v>Hlogot-lou</v>
      </c>
      <c r="C5" s="505" t="str">
        <f>IF(WB!V5="","",WB!V5)</f>
        <v>Dikgalao-peng</v>
      </c>
      <c r="D5" s="505" t="str">
        <f>IF(WB!W5="","",WB!W5)</f>
        <v>Manatol-waneng</v>
      </c>
      <c r="E5" s="505" t="str">
        <f>IF(WB!X5="","",WB!X5)</f>
        <v>Ngwale-mong</v>
      </c>
      <c r="F5" s="505" t="str">
        <f>IF(WB!Y5="","",WB!Y5)</f>
        <v>Manga-neng</v>
      </c>
      <c r="G5" s="505" t="str">
        <f>IF(WB!Z5="","",WB!Z5)</f>
        <v>Masehla-neng</v>
      </c>
      <c r="H5" s="505" t="str">
        <f>IF(WB!AA5="","",WB!AA5)</f>
        <v>Matla-katle</v>
      </c>
      <c r="I5" s="505" t="str">
        <f>IF(WB!AB5="","",WB!AB5)</f>
        <v>Ga-Manyaka</v>
      </c>
      <c r="J5" s="505" t="str">
        <f>IF(WB!AC5="","",WB!AC5)</f>
        <v>Kgau-tswana</v>
      </c>
      <c r="K5" s="506" t="str">
        <f>IF(WB!AD5="","",WB!AD5)</f>
        <v>Ga-Malekana</v>
      </c>
      <c r="L5" s="506" t="str">
        <f>IF(WB!AE5="","",WB!AE5)</f>
        <v>Mohla-letsi</v>
      </c>
      <c r="M5" s="506" t="str">
        <f>IF(WB!AF5="","",WB!AF5)</f>
        <v>Ga-Makgoba</v>
      </c>
      <c r="N5" s="506" t="str">
        <f>IF(WB!AG5="","",WB!AG5)</f>
        <v>Kwaripe</v>
      </c>
      <c r="O5" s="506" t="str">
        <f>IF(WB!AH5="","",WB!AH5)</f>
        <v>Ga-Thaba</v>
      </c>
      <c r="P5" s="506" t="str">
        <f>IF(WB!AI5="","",WB!AI5)</f>
        <v>Finale</v>
      </c>
      <c r="Q5" s="506" t="str">
        <f>IF(WB!AJ5="","",WB!AJ5)</f>
        <v>Hoveni</v>
      </c>
      <c r="R5" s="506" t="str">
        <f>IF(WB!AK5="","",WB!AK5)</f>
        <v>Khuj-wana</v>
      </c>
      <c r="S5" s="506" t="str">
        <f>IF(WB!AL5="","",WB!AL5)</f>
        <v>Jamela</v>
      </c>
      <c r="T5" s="507"/>
      <c r="U5" s="505" t="str">
        <f>IF(WB!AM5="","",WB!AM5)</f>
        <v>Hlogot-lou</v>
      </c>
      <c r="V5" s="505" t="str">
        <f>IF(WB!AN5="","",WB!AN5)</f>
        <v>Dikgalao-peng</v>
      </c>
      <c r="W5" s="505" t="str">
        <f>IF(WB!AO5="","",WB!AO5)</f>
        <v>Manatol-waneng</v>
      </c>
      <c r="X5" s="505" t="str">
        <f>IF(WB!AP5="","",WB!AP5)</f>
        <v>Ngwale-mong</v>
      </c>
      <c r="Y5" s="505" t="str">
        <f>IF(WB!AQ5="","",WB!AQ5)</f>
        <v>Manga-neng</v>
      </c>
      <c r="Z5" s="505" t="str">
        <f>IF(WB!AR5="","",WB!AR5)</f>
        <v>Masehla-neng</v>
      </c>
      <c r="AA5" s="505" t="str">
        <f>IF(WB!AS5="","",WB!AS5)</f>
        <v>Matla-katle</v>
      </c>
      <c r="AB5" s="505" t="str">
        <f>IF(WB!AT5="","",WB!AT5)</f>
        <v>Ga-Manyaka</v>
      </c>
      <c r="AC5" s="505" t="str">
        <f>IF(WB!AU5="","",WB!AU5)</f>
        <v>Kgau-tswana</v>
      </c>
      <c r="AD5" s="505" t="str">
        <f>IF(WB!AV5="","",WB!AV5)</f>
        <v>Ga-Malekana</v>
      </c>
      <c r="AE5" s="505" t="str">
        <f>IF(WB!AW5="","",WB!AW5)</f>
        <v>Mohla-letsi</v>
      </c>
      <c r="AF5" s="505" t="str">
        <f>IF(WB!AX5="","",WB!AX5)</f>
        <v>Ga-Makgoba</v>
      </c>
      <c r="AG5" s="505" t="str">
        <f>IF(WB!AY5="","",WB!AY5)</f>
        <v>Kwaripe</v>
      </c>
      <c r="AH5" s="505" t="str">
        <f>IF(WB!AZ5="","",WB!AZ5)</f>
        <v>Ga-Thaba</v>
      </c>
      <c r="AI5" s="505" t="str">
        <f>IF(WB!BA5="","",WB!BA5)</f>
        <v>Finale</v>
      </c>
      <c r="AJ5" s="505" t="str">
        <f>IF(WB!BB5="","",WB!BB5)</f>
        <v>Hoveni</v>
      </c>
      <c r="AK5" s="505" t="str">
        <f>IF(WB!BC5="","",WB!BC5)</f>
        <v>Khuj-wana</v>
      </c>
      <c r="AL5" s="505" t="str">
        <f>IF(WB!BD5="","",WB!BD5)</f>
        <v>Jamela</v>
      </c>
      <c r="AM5" s="508"/>
      <c r="AN5" s="505" t="str">
        <f>IF(WB!BE5="","",WB!BE5)</f>
        <v>Hlogot-lou</v>
      </c>
      <c r="AO5" s="505" t="str">
        <f>IF(WB!BF5="","",WB!BF5)</f>
        <v>Dikgalao-peng</v>
      </c>
      <c r="AP5" s="505" t="str">
        <f>IF(WB!BG5="","",WB!BG5)</f>
        <v>Manatol-waneng</v>
      </c>
      <c r="AQ5" s="505" t="str">
        <f>IF(WB!BH5="","",WB!BH5)</f>
        <v>Ngwale-mong</v>
      </c>
      <c r="AR5" s="505" t="str">
        <f>IF(WB!BI5="","",WB!BI5)</f>
        <v>Manga-neng</v>
      </c>
      <c r="AS5" s="505" t="str">
        <f>IF(WB!BJ5="","",WB!BJ5)</f>
        <v>Masehla-neng</v>
      </c>
      <c r="AT5" s="505" t="str">
        <f>IF(WB!BK5="","",WB!BK5)</f>
        <v>Matla-katle</v>
      </c>
      <c r="AU5" s="505" t="str">
        <f>IF(WB!BL5="","",WB!BL5)</f>
        <v>Ga-Manyaka</v>
      </c>
      <c r="AV5" s="505" t="str">
        <f>IF(WB!BM5="","",WB!BM5)</f>
        <v>Kgau-tswana</v>
      </c>
      <c r="AW5" s="505" t="str">
        <f>IF(WB!BN5="","",WB!BN5)</f>
        <v>Ga-Malekana</v>
      </c>
      <c r="AX5" s="505" t="str">
        <f>IF(WB!BO5="","",WB!BO5)</f>
        <v>Mohla-letsi</v>
      </c>
      <c r="AY5" s="505" t="str">
        <f>IF(WB!BP5="","",WB!BP5)</f>
        <v>Ga-Makgoba</v>
      </c>
      <c r="AZ5" s="505" t="str">
        <f>IF(WB!BQ5="","",WB!BQ5)</f>
        <v>Kwaripe</v>
      </c>
      <c r="BA5" s="505" t="str">
        <f>IF(WB!BR5="","",WB!BR5)</f>
        <v>Ga-Thaba</v>
      </c>
      <c r="BB5" s="505" t="str">
        <f>IF(WB!BS5="","",WB!BS5)</f>
        <v>Finale</v>
      </c>
      <c r="BC5" s="505" t="str">
        <f>IF(WB!BT5="","",WB!BT5)</f>
        <v>Hoveni</v>
      </c>
      <c r="BD5" s="505" t="str">
        <f>IF(WB!BU5="","",WB!BU5)</f>
        <v>Khuj-wana</v>
      </c>
      <c r="BE5" s="505" t="str">
        <f>IF(WB!BV5="","",WB!BV5)</f>
        <v>Jamela</v>
      </c>
      <c r="BF5" s="507"/>
      <c r="BG5" s="505" t="str">
        <f>IF(WB!BW5="","",WB!BW5)</f>
        <v>Hlogot-lou</v>
      </c>
      <c r="BH5" s="505" t="str">
        <f>IF(WB!BX5="","",WB!BX5)</f>
        <v>Dikgalao-peng</v>
      </c>
      <c r="BI5" s="505" t="str">
        <f>IF(WB!BY5="","",WB!BY5)</f>
        <v>Manatol-waneng</v>
      </c>
      <c r="BJ5" s="505" t="str">
        <f>IF(WB!BZ5="","",WB!BZ5)</f>
        <v>Ngwale-mong</v>
      </c>
      <c r="BK5" s="505" t="str">
        <f>IF(WB!CA5="","",WB!CA5)</f>
        <v>Manga-neng</v>
      </c>
      <c r="BL5" s="505" t="str">
        <f>IF(WB!CB5="","",WB!CB5)</f>
        <v>Masehla-neng</v>
      </c>
      <c r="BM5" s="505" t="str">
        <f>IF(WB!CC5="","",WB!CC5)</f>
        <v>Matla-katle</v>
      </c>
      <c r="BN5" s="505" t="str">
        <f>IF(WB!CD5="","",WB!CD5)</f>
        <v>Ga-Manyaka</v>
      </c>
      <c r="BO5" s="505" t="str">
        <f>IF(WB!CE5="","",WB!CE5)</f>
        <v>Kgau-tswana</v>
      </c>
      <c r="BP5" s="505" t="str">
        <f>IF(WB!CF5="","",WB!CF5)</f>
        <v>Ga-Malekana</v>
      </c>
      <c r="BQ5" s="505" t="str">
        <f>IF(WB!CG5="","",WB!CG5)</f>
        <v>Mohla-letsi</v>
      </c>
      <c r="BR5" s="505" t="str">
        <f>IF(WB!CH5="","",WB!CH5)</f>
        <v>Ga-Makgoba</v>
      </c>
      <c r="BS5" s="505" t="str">
        <f>IF(WB!CI5="","",WB!CI5)</f>
        <v>Kwaripe</v>
      </c>
      <c r="BT5" s="505" t="str">
        <f>IF(WB!CJ5="","",WB!CJ5)</f>
        <v>Ga-Thaba</v>
      </c>
      <c r="BU5" s="505" t="str">
        <f>IF(WB!CK5="","",WB!CK5)</f>
        <v>Finale</v>
      </c>
      <c r="BV5" s="505" t="str">
        <f>IF(WB!CL5="","",WB!CL5)</f>
        <v>Hoveni</v>
      </c>
      <c r="BW5" s="505" t="str">
        <f>IF(WB!CM5="","",WB!CM5)</f>
        <v>Khuj-wana</v>
      </c>
      <c r="BX5" s="505" t="str">
        <f>IF(WB!CN5="","",WB!CN5)</f>
        <v>Jamela</v>
      </c>
      <c r="BY5" s="507"/>
      <c r="BZ5" s="83"/>
      <c r="CA5" s="509"/>
      <c r="CB5" s="509"/>
      <c r="CC5" s="509"/>
      <c r="CD5" s="510"/>
      <c r="CE5" s="510"/>
      <c r="CF5" s="510"/>
      <c r="CG5" s="511"/>
      <c r="CH5" s="1458" t="s">
        <v>60</v>
      </c>
      <c r="CI5" s="1458"/>
      <c r="CJ5" s="512"/>
      <c r="CK5" s="512"/>
      <c r="CL5" s="512"/>
      <c r="CM5" s="512"/>
      <c r="CN5" s="512"/>
      <c r="CO5" s="512"/>
      <c r="CP5" s="512"/>
      <c r="CQ5" s="512"/>
      <c r="CR5" s="512"/>
      <c r="CS5" s="512"/>
      <c r="CT5" s="512"/>
      <c r="CU5" s="512"/>
      <c r="CV5" s="512"/>
      <c r="CW5" s="512"/>
      <c r="CX5" s="1459" t="s">
        <v>61</v>
      </c>
      <c r="CY5" s="1459"/>
      <c r="CZ5" s="1460" t="s">
        <v>60</v>
      </c>
      <c r="DA5" s="1460"/>
      <c r="DB5" s="512"/>
      <c r="DC5" s="512"/>
      <c r="DD5" s="512"/>
      <c r="DE5" s="512"/>
      <c r="DF5" s="512"/>
      <c r="DG5" s="512"/>
      <c r="DH5" s="512"/>
      <c r="DI5" s="512"/>
      <c r="DJ5" s="512"/>
      <c r="DK5" s="512"/>
      <c r="DL5" s="512"/>
      <c r="DM5" s="512"/>
      <c r="DN5" s="512"/>
      <c r="DO5" s="512"/>
      <c r="DP5" s="1461" t="s">
        <v>61</v>
      </c>
      <c r="DQ5" s="1461"/>
      <c r="DR5" s="488"/>
      <c r="DS5" s="468"/>
      <c r="DT5" s="468"/>
      <c r="DU5" s="469"/>
      <c r="DV5" s="75"/>
      <c r="DW5" s="75"/>
      <c r="DX5" s="75"/>
      <c r="DY5" s="75"/>
      <c r="DZ5" s="75"/>
      <c r="EA5" s="75"/>
      <c r="EB5" s="75"/>
      <c r="EC5" s="511"/>
      <c r="ED5" s="75"/>
      <c r="EE5" s="73"/>
      <c r="EF5" s="76"/>
      <c r="EG5" s="76"/>
      <c r="EH5" s="76"/>
      <c r="EI5" s="76"/>
      <c r="EJ5" s="76"/>
    </row>
    <row r="6" spans="1:140" ht="12.75" customHeight="1">
      <c r="A6" s="504" t="s">
        <v>151</v>
      </c>
      <c r="B6" s="513">
        <f>IF(WB!U6="","",WB!U6)</f>
        <v>1</v>
      </c>
      <c r="C6" s="513">
        <f>IF(WB!V6="","",WB!V6)</f>
        <v>2</v>
      </c>
      <c r="D6" s="513">
        <f>IF(WB!W6="","",WB!W6)</f>
        <v>3</v>
      </c>
      <c r="E6" s="513">
        <f>IF(WB!X6="","",WB!X6)</f>
        <v>4</v>
      </c>
      <c r="F6" s="513">
        <f>IF(WB!Y6="","",WB!Y6)</f>
        <v>5</v>
      </c>
      <c r="G6" s="513">
        <f>IF(WB!Z6="","",WB!Z6)</f>
        <v>6</v>
      </c>
      <c r="H6" s="513">
        <f>IF(WB!AA6="","",WB!AA6)</f>
        <v>7</v>
      </c>
      <c r="I6" s="513">
        <f>IF(WB!AB6="","",WB!AB6)</f>
        <v>8</v>
      </c>
      <c r="J6" s="513">
        <f>IF(WB!AC6="","",WB!AC6)</f>
        <v>9</v>
      </c>
      <c r="K6" s="513">
        <f>IF(WB!AD6="","",WB!AD6)</f>
        <v>10</v>
      </c>
      <c r="L6" s="513">
        <f>IF(WB!AE6="","",WB!AE6)</f>
        <v>11</v>
      </c>
      <c r="M6" s="513">
        <f>IF(WB!AF6="","",WB!AF6)</f>
        <v>12</v>
      </c>
      <c r="N6" s="513">
        <f>IF(WB!AG6="","",WB!AG6)</f>
        <v>13</v>
      </c>
      <c r="O6" s="513">
        <f>IF(WB!AH6="","",WB!AH6)</f>
        <v>14</v>
      </c>
      <c r="P6" s="513">
        <f>IF(WB!AI6="","",WB!AI6)</f>
        <v>15</v>
      </c>
      <c r="Q6" s="513">
        <f>IF(WB!AJ6="","",WB!AJ6)</f>
        <v>16</v>
      </c>
      <c r="R6" s="513">
        <f>IF(WB!AK6="","",WB!AK6)</f>
        <v>17</v>
      </c>
      <c r="S6" s="513">
        <f>IF(WB!AL6="","",WB!AL6)</f>
        <v>18</v>
      </c>
      <c r="T6" s="514"/>
      <c r="U6" s="513">
        <f>IF(WB!AM6="","",WB!AM6)</f>
        <v>19</v>
      </c>
      <c r="V6" s="513">
        <f>IF(WB!AN6="","",WB!AN6)</f>
        <v>20</v>
      </c>
      <c r="W6" s="513">
        <f>IF(WB!AO6="","",WB!AO6)</f>
        <v>21</v>
      </c>
      <c r="X6" s="513">
        <f>IF(WB!AP6="","",WB!AP6)</f>
        <v>22</v>
      </c>
      <c r="Y6" s="513">
        <f>IF(WB!AQ6="","",WB!AQ6)</f>
        <v>23</v>
      </c>
      <c r="Z6" s="513">
        <f>IF(WB!AR6="","",WB!AR6)</f>
        <v>24</v>
      </c>
      <c r="AA6" s="513">
        <f>IF(WB!AS6="","",WB!AS6)</f>
        <v>25</v>
      </c>
      <c r="AB6" s="513">
        <f>IF(WB!AT6="","",WB!AT6)</f>
        <v>26</v>
      </c>
      <c r="AC6" s="513">
        <f>IF(WB!AU6="","",WB!AU6)</f>
        <v>27</v>
      </c>
      <c r="AD6" s="513">
        <f>IF(WB!AV6="","",WB!AV6)</f>
        <v>28</v>
      </c>
      <c r="AE6" s="513">
        <f>IF(WB!AW6="","",WB!AW6)</f>
        <v>29</v>
      </c>
      <c r="AF6" s="513">
        <f>IF(WB!AX6="","",WB!AX6)</f>
        <v>30</v>
      </c>
      <c r="AG6" s="513">
        <f>IF(WB!AY6="","",WB!AY6)</f>
        <v>31</v>
      </c>
      <c r="AH6" s="513">
        <f>IF(WB!AZ6="","",WB!AZ6)</f>
        <v>32</v>
      </c>
      <c r="AI6" s="513">
        <f>IF(WB!BA6="","",WB!BA6)</f>
        <v>33</v>
      </c>
      <c r="AJ6" s="513">
        <f>IF(WB!BB6="","",WB!BB6)</f>
        <v>34</v>
      </c>
      <c r="AK6" s="513">
        <f>IF(WB!BC6="","",WB!BC6)</f>
        <v>35</v>
      </c>
      <c r="AL6" s="513">
        <f>IF(WB!BD6="","",WB!BD6)</f>
        <v>36</v>
      </c>
      <c r="AM6" s="514"/>
      <c r="AN6" s="513">
        <f>IF(WB!BE6="","",WB!BE6)</f>
        <v>37</v>
      </c>
      <c r="AO6" s="513">
        <f>IF(WB!BF6="","",WB!BF6)</f>
        <v>38</v>
      </c>
      <c r="AP6" s="513">
        <f>IF(WB!BG6="","",WB!BG6)</f>
        <v>39</v>
      </c>
      <c r="AQ6" s="513">
        <f>IF(WB!BH6="","",WB!BH6)</f>
        <v>40</v>
      </c>
      <c r="AR6" s="513">
        <f>IF(WB!BI6="","",WB!BI6)</f>
        <v>41</v>
      </c>
      <c r="AS6" s="513">
        <f>IF(WB!BJ6="","",WB!BJ6)</f>
        <v>42</v>
      </c>
      <c r="AT6" s="513">
        <f>IF(WB!BK6="","",WB!BK6)</f>
        <v>43</v>
      </c>
      <c r="AU6" s="513">
        <f>IF(WB!BL6="","",WB!BL6)</f>
        <v>44</v>
      </c>
      <c r="AV6" s="513">
        <f>IF(WB!BM6="","",WB!BM6)</f>
        <v>45</v>
      </c>
      <c r="AW6" s="513">
        <f>IF(WB!BN6="","",WB!BN6)</f>
        <v>46</v>
      </c>
      <c r="AX6" s="513">
        <f>IF(WB!BO6="","",WB!BO6)</f>
        <v>47</v>
      </c>
      <c r="AY6" s="513">
        <f>IF(WB!BP6="","",WB!BP6)</f>
        <v>48</v>
      </c>
      <c r="AZ6" s="513">
        <f>IF(WB!BQ6="","",WB!BQ6)</f>
        <v>49</v>
      </c>
      <c r="BA6" s="513">
        <f>IF(WB!BR6="","",WB!BR6)</f>
        <v>50</v>
      </c>
      <c r="BB6" s="513">
        <f>IF(WB!BS6="","",WB!BS6)</f>
        <v>51</v>
      </c>
      <c r="BC6" s="513">
        <f>IF(WB!BT6="","",WB!BT6)</f>
        <v>52</v>
      </c>
      <c r="BD6" s="513">
        <f>IF(WB!BU6="","",WB!BU6)</f>
        <v>53</v>
      </c>
      <c r="BE6" s="513">
        <f>IF(WB!BV6="","",WB!BV6)</f>
        <v>54</v>
      </c>
      <c r="BF6" s="514"/>
      <c r="BG6" s="513">
        <f>IF(WB!BW6="","",WB!BW6)</f>
        <v>55</v>
      </c>
      <c r="BH6" s="513">
        <f>IF(WB!BX6="","",WB!BX6)</f>
        <v>56</v>
      </c>
      <c r="BI6" s="513">
        <f>IF(WB!BY6="","",WB!BY6)</f>
        <v>57</v>
      </c>
      <c r="BJ6" s="513">
        <f>IF(WB!BZ6="","",WB!BZ6)</f>
        <v>58</v>
      </c>
      <c r="BK6" s="513">
        <f>IF(WB!CA6="","",WB!CA6)</f>
        <v>59</v>
      </c>
      <c r="BL6" s="513">
        <f>IF(WB!CB6="","",WB!CB6)</f>
        <v>60</v>
      </c>
      <c r="BM6" s="513">
        <f>IF(WB!CC6="","",WB!CC6)</f>
        <v>61</v>
      </c>
      <c r="BN6" s="513">
        <f>IF(WB!CD6="","",WB!CD6)</f>
        <v>62</v>
      </c>
      <c r="BO6" s="513">
        <f>IF(WB!CE6="","",WB!CE6)</f>
        <v>63</v>
      </c>
      <c r="BP6" s="513">
        <f>IF(WB!CF6="","",WB!CF6)</f>
        <v>64</v>
      </c>
      <c r="BQ6" s="513">
        <f>IF(WB!CG6="","",WB!CG6)</f>
        <v>65</v>
      </c>
      <c r="BR6" s="513">
        <f>IF(WB!CH6="","",WB!CH6)</f>
        <v>66</v>
      </c>
      <c r="BS6" s="513">
        <f>IF(WB!CI6="","",WB!CI6)</f>
        <v>67</v>
      </c>
      <c r="BT6" s="513">
        <f>IF(WB!CJ6="","",WB!CJ6)</f>
        <v>68</v>
      </c>
      <c r="BU6" s="513">
        <f>IF(WB!CK6="","",WB!CK6)</f>
        <v>69</v>
      </c>
      <c r="BV6" s="513">
        <f>IF(WB!CL6="","",WB!CL6)</f>
        <v>70</v>
      </c>
      <c r="BW6" s="513">
        <f>IF(WB!CM6="","",WB!CM6)</f>
        <v>71</v>
      </c>
      <c r="BX6" s="513">
        <f>IF(WB!CN6="","",WB!CN6)</f>
        <v>72</v>
      </c>
      <c r="BY6" s="514"/>
      <c r="BZ6" s="515"/>
      <c r="CA6" s="515"/>
      <c r="CB6" s="515"/>
      <c r="CC6" s="515"/>
      <c r="CD6" s="516"/>
      <c r="CE6" s="516"/>
      <c r="CF6" s="516"/>
      <c r="CG6" s="517"/>
      <c r="CH6" s="518">
        <v>18</v>
      </c>
      <c r="CI6" s="93">
        <v>17</v>
      </c>
      <c r="CJ6" s="94">
        <v>16</v>
      </c>
      <c r="CK6" s="94">
        <v>15</v>
      </c>
      <c r="CL6" s="94">
        <v>14</v>
      </c>
      <c r="CM6" s="94">
        <v>13</v>
      </c>
      <c r="CN6" s="94">
        <v>12</v>
      </c>
      <c r="CO6" s="108">
        <v>11</v>
      </c>
      <c r="CP6" s="108">
        <v>10</v>
      </c>
      <c r="CQ6" s="108">
        <v>9</v>
      </c>
      <c r="CR6" s="108">
        <v>8</v>
      </c>
      <c r="CS6" s="94">
        <v>7</v>
      </c>
      <c r="CT6" s="94">
        <v>6</v>
      </c>
      <c r="CU6" s="94">
        <v>5</v>
      </c>
      <c r="CV6" s="94">
        <v>4</v>
      </c>
      <c r="CW6" s="94">
        <v>3</v>
      </c>
      <c r="CX6" s="93">
        <v>2</v>
      </c>
      <c r="CY6" s="519">
        <v>1</v>
      </c>
      <c r="CZ6" s="107">
        <v>18</v>
      </c>
      <c r="DA6" s="93">
        <v>17</v>
      </c>
      <c r="DB6" s="94">
        <v>16</v>
      </c>
      <c r="DC6" s="94">
        <v>15</v>
      </c>
      <c r="DD6" s="94">
        <v>14</v>
      </c>
      <c r="DE6" s="94">
        <v>13</v>
      </c>
      <c r="DF6" s="94">
        <v>12</v>
      </c>
      <c r="DG6" s="108">
        <v>11</v>
      </c>
      <c r="DH6" s="108">
        <v>10</v>
      </c>
      <c r="DI6" s="108">
        <v>9</v>
      </c>
      <c r="DJ6" s="108">
        <v>8</v>
      </c>
      <c r="DK6" s="94">
        <v>7</v>
      </c>
      <c r="DL6" s="94">
        <v>6</v>
      </c>
      <c r="DM6" s="94">
        <v>5</v>
      </c>
      <c r="DN6" s="94">
        <v>4</v>
      </c>
      <c r="DO6" s="94">
        <v>3</v>
      </c>
      <c r="DP6" s="93">
        <v>2</v>
      </c>
      <c r="DQ6" s="520">
        <v>1</v>
      </c>
      <c r="DR6" s="488"/>
      <c r="DS6" s="468"/>
      <c r="DT6" s="468"/>
      <c r="DU6" s="469"/>
      <c r="DV6" s="521"/>
      <c r="DW6" s="521"/>
      <c r="DX6" s="521"/>
      <c r="DY6" s="521"/>
      <c r="DZ6" s="521"/>
      <c r="EA6" s="521"/>
      <c r="EB6" s="521"/>
      <c r="EC6" s="517"/>
      <c r="ED6" s="521"/>
      <c r="EE6" s="468"/>
      <c r="EF6" s="522"/>
      <c r="EG6" s="522"/>
      <c r="EH6" s="522"/>
      <c r="EI6" s="522"/>
      <c r="EJ6" s="522"/>
    </row>
    <row r="7" spans="1:140" ht="12.75" customHeight="1">
      <c r="A7" s="61"/>
      <c r="B7" s="459"/>
      <c r="C7" s="459"/>
      <c r="D7" s="459"/>
      <c r="E7" s="459"/>
      <c r="F7" s="459"/>
      <c r="G7" s="459"/>
      <c r="H7" s="459"/>
      <c r="I7" s="459"/>
      <c r="J7" s="459"/>
      <c r="K7" s="459"/>
      <c r="L7" s="459"/>
      <c r="M7" s="459"/>
      <c r="N7" s="459"/>
      <c r="O7" s="459"/>
      <c r="P7" s="459"/>
      <c r="Q7" s="459"/>
      <c r="R7" s="459"/>
      <c r="S7" s="459"/>
      <c r="T7" s="523"/>
      <c r="U7" s="459"/>
      <c r="V7" s="459"/>
      <c r="W7" s="459"/>
      <c r="X7" s="459"/>
      <c r="Y7" s="459"/>
      <c r="Z7" s="459"/>
      <c r="AA7" s="459"/>
      <c r="AB7" s="459"/>
      <c r="AC7" s="459"/>
      <c r="AD7" s="459"/>
      <c r="AE7" s="459"/>
      <c r="AF7" s="459"/>
      <c r="AG7" s="459"/>
      <c r="AH7" s="459"/>
      <c r="AI7" s="459"/>
      <c r="AJ7" s="459"/>
      <c r="AK7" s="459"/>
      <c r="AL7" s="459"/>
      <c r="AM7" s="523"/>
      <c r="AN7" s="459"/>
      <c r="AO7" s="459"/>
      <c r="AP7" s="459"/>
      <c r="AQ7" s="459"/>
      <c r="AR7" s="459"/>
      <c r="AS7" s="459"/>
      <c r="AT7" s="459"/>
      <c r="AU7" s="459"/>
      <c r="AV7" s="459"/>
      <c r="AW7" s="459"/>
      <c r="AX7" s="459"/>
      <c r="AY7" s="459"/>
      <c r="AZ7" s="459"/>
      <c r="BA7" s="459"/>
      <c r="BB7" s="459"/>
      <c r="BC7" s="459"/>
      <c r="BD7" s="459"/>
      <c r="BE7" s="459"/>
      <c r="BF7" s="523"/>
      <c r="BG7" s="459"/>
      <c r="BH7" s="459"/>
      <c r="BI7" s="459"/>
      <c r="BJ7" s="459"/>
      <c r="BK7" s="459"/>
      <c r="BL7" s="459"/>
      <c r="BM7" s="459"/>
      <c r="BN7" s="459"/>
      <c r="BO7" s="459"/>
      <c r="BP7" s="459"/>
      <c r="BQ7" s="459"/>
      <c r="BR7" s="459"/>
      <c r="BS7" s="459"/>
      <c r="BT7" s="459"/>
      <c r="BU7" s="459"/>
      <c r="BV7" s="459"/>
      <c r="BW7" s="459"/>
      <c r="BX7" s="459"/>
      <c r="BY7" s="523"/>
      <c r="BZ7" s="459" t="s">
        <v>794</v>
      </c>
      <c r="CA7" s="459"/>
      <c r="CB7" s="459"/>
      <c r="CC7" s="459"/>
      <c r="CD7" s="521"/>
      <c r="CE7" s="521"/>
      <c r="CF7" s="521"/>
      <c r="CG7" s="517"/>
      <c r="CH7" s="521"/>
      <c r="CI7" s="521"/>
      <c r="CJ7" s="521"/>
      <c r="CK7" s="521"/>
      <c r="CL7" s="521"/>
      <c r="CM7" s="521"/>
      <c r="CN7" s="521"/>
      <c r="CO7" s="521"/>
      <c r="CP7" s="521"/>
      <c r="CQ7" s="521"/>
      <c r="CR7" s="521"/>
      <c r="CS7" s="521"/>
      <c r="CT7" s="521"/>
      <c r="CU7" s="521"/>
      <c r="CV7" s="521"/>
      <c r="CW7" s="521"/>
      <c r="CX7" s="521"/>
      <c r="CY7" s="517"/>
      <c r="CZ7" s="521"/>
      <c r="DA7" s="521"/>
      <c r="DB7" s="521"/>
      <c r="DC7" s="521"/>
      <c r="DD7" s="521"/>
      <c r="DE7" s="521"/>
      <c r="DF7" s="521"/>
      <c r="DG7" s="521"/>
      <c r="DH7" s="521"/>
      <c r="DI7" s="521"/>
      <c r="DJ7" s="521"/>
      <c r="DK7" s="521"/>
      <c r="DL7" s="521"/>
      <c r="DM7" s="521"/>
      <c r="DN7" s="521"/>
      <c r="DO7" s="521"/>
      <c r="DP7" s="521"/>
      <c r="DQ7" s="521"/>
      <c r="DR7" s="524"/>
      <c r="DS7" s="521"/>
      <c r="DT7" s="521"/>
      <c r="DU7" s="517"/>
      <c r="DV7" s="521"/>
      <c r="DW7" s="521"/>
      <c r="DX7" s="521"/>
      <c r="DY7" s="521"/>
      <c r="DZ7" s="521"/>
      <c r="EA7" s="521"/>
      <c r="EB7" s="521"/>
      <c r="EC7" s="517"/>
      <c r="ED7" s="489"/>
      <c r="EE7" s="468"/>
      <c r="EF7" s="522"/>
      <c r="EG7" s="522"/>
      <c r="EH7" s="522"/>
      <c r="EI7" s="522"/>
      <c r="EJ7" s="522"/>
    </row>
    <row r="8" spans="1:140" ht="12.75" customHeight="1">
      <c r="A8" s="525" t="s">
        <v>152</v>
      </c>
      <c r="B8" s="526"/>
      <c r="C8" s="526"/>
      <c r="D8" s="526"/>
      <c r="E8" s="526"/>
      <c r="F8" s="526"/>
      <c r="G8" s="526"/>
      <c r="H8" s="526"/>
      <c r="I8" s="526"/>
      <c r="J8" s="526"/>
      <c r="K8" s="526"/>
      <c r="L8" s="526"/>
      <c r="M8" s="526"/>
      <c r="N8" s="526"/>
      <c r="O8" s="526"/>
      <c r="P8" s="526"/>
      <c r="Q8" s="526"/>
      <c r="R8" s="526"/>
      <c r="S8" s="526"/>
      <c r="T8" s="523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  <c r="AG8" s="526"/>
      <c r="AH8" s="526"/>
      <c r="AI8" s="526"/>
      <c r="AJ8" s="526"/>
      <c r="AK8" s="526"/>
      <c r="AL8" s="526"/>
      <c r="AM8" s="523"/>
      <c r="AN8" s="526"/>
      <c r="AO8" s="526"/>
      <c r="AP8" s="526"/>
      <c r="AQ8" s="526"/>
      <c r="AR8" s="526"/>
      <c r="AS8" s="526"/>
      <c r="AT8" s="526"/>
      <c r="AU8" s="526"/>
      <c r="AV8" s="526"/>
      <c r="AW8" s="526"/>
      <c r="AX8" s="526"/>
      <c r="AY8" s="526"/>
      <c r="AZ8" s="526"/>
      <c r="BA8" s="526"/>
      <c r="BB8" s="526"/>
      <c r="BC8" s="526"/>
      <c r="BD8" s="526"/>
      <c r="BE8" s="526"/>
      <c r="BF8" s="523"/>
      <c r="BG8" s="526"/>
      <c r="BH8" s="526"/>
      <c r="BI8" s="526"/>
      <c r="BJ8" s="526"/>
      <c r="BK8" s="526"/>
      <c r="BL8" s="526"/>
      <c r="BM8" s="526"/>
      <c r="BN8" s="526"/>
      <c r="BO8" s="526"/>
      <c r="BP8" s="526"/>
      <c r="BQ8" s="526"/>
      <c r="BR8" s="526"/>
      <c r="BS8" s="526"/>
      <c r="BT8" s="526"/>
      <c r="BU8" s="526"/>
      <c r="BV8" s="526"/>
      <c r="BW8" s="526"/>
      <c r="BX8" s="526"/>
      <c r="BY8" s="523"/>
      <c r="BZ8" s="1415">
        <f>SUM(BZ10*BZ11*BZ12,BZ16*BZ17*BZ18,BZ22*BZ23*BZ24,BZ28*BZ29*BZ30,BZ34*BZ35*BZ36,BZ40*BZ41*BZ42,BZ46*BZ47*BZ48,BZ52*BZ53*BZ54,BZ58*BZ59*BZ60,BZ67*BZ68*BZ69,BZ73*BZ74*BZ75,BZ79*BZ80*BZ81,BZ85*BZ86*BZ87,BZ91*BZ92*BZ93,BZ97*BZ98*BZ99,BZ103*BZ104*BZ105,BZ109*BZ110*BZ111,BZ115*BZ116*BZ117,BZ124*BZ125*BZ126,BZ130*BZ131*BZ132,BZ136*BZ137*BZ138,BZ142*BZ143*BZ144,BZ148*BZ149*BZ150)</f>
        <v>85</v>
      </c>
      <c r="CA8" s="1415">
        <f>SUM(CA10*CA11*CA12,CA16*CA17*CA18,CA22*CA23*CA24,CA28*CA29*CA30,CA34*CA35*CA36,CA40*CA41*CA42,CA46*CA47*CA48,CA52*CA53*CA54,CA58*CA59*CA60,CA67*CA68*CA69,CA73*CA74*CA75,CA79*CA80*CA81,CA85*CA86*CA87,CA91*CA92*CA93,CA97*CA98*CA99,CA103*CA104*CA105,CA109*CA110*CA111,CA115*CA116*CA117,CA124*CA125*CA126,CA130*CA131*CA132,CA136*CA137*CA138,CA142*CA143*CA144,CA148*CA149*CA150)</f>
        <v>167</v>
      </c>
      <c r="CB8" s="1415">
        <f>SUM(CB10*CB11*CB12,CB16*CB17*CB18,CB22*CB23*CB24,CB28*CB29*CB30,CB34*CB35*CB36,CB40*CB41*CB42,CB46*CB47*CB48,CB52*CB53*CB54,CB58*CB59*CB60,CB67*CB68*CB69,CB73*CB74*CB75,CB79*CB80*CB81,CB85*CB86*CB87,CB91*CB92*CB93,CB97*CB98*CB99,CB103*CB104*CB105,CB109*CB110*CB111,CB115*CB116*CB117,CB124*CB125*CB126,CB130*CB131*CB132,CB136*CB137*CB138,CB142*CB143*CB144,CB148*CB149*CB150)</f>
        <v>14</v>
      </c>
      <c r="CC8" s="1415">
        <f>SUM(CC10*CC11*CC12,CC16*CC17*CC18,CC22*CC23*CC24,CC28*CC29*CC30,CC34*CC35*CC36,CC40*CC41*CC42,CC46*CC47*CC48,CC52*CC53*CC54,CC58*CC59*CC60,CC67*CC68*CC69,CC73*CC74*CC75,CC79*CC80*CC81,CC85*CC86*CC87,CC91*CC92*CC93,CC97*CC98*CC99,CC103*CC104*CC105,CC109*CC110*CC111,CC115*CC116*CC117,CC124*CC125*CC126,CC130*CC131*CC132,CC136*CC137*CC138,CC142*CC143*CC144,CC148*CC149*CC150)</f>
        <v>0</v>
      </c>
      <c r="CD8" s="521"/>
      <c r="CE8" s="521"/>
      <c r="CF8" s="521"/>
      <c r="CG8" s="517"/>
      <c r="CH8" s="521"/>
      <c r="CI8" s="521"/>
      <c r="CJ8" s="521"/>
      <c r="CK8" s="521"/>
      <c r="CL8" s="521"/>
      <c r="CM8" s="521"/>
      <c r="CN8" s="521"/>
      <c r="CO8" s="521"/>
      <c r="CP8" s="521"/>
      <c r="CQ8" s="521"/>
      <c r="CR8" s="521"/>
      <c r="CS8" s="521"/>
      <c r="CT8" s="521"/>
      <c r="CU8" s="521"/>
      <c r="CV8" s="521"/>
      <c r="CW8" s="521"/>
      <c r="CX8" s="521"/>
      <c r="CY8" s="517"/>
      <c r="CZ8" s="521"/>
      <c r="DA8" s="521"/>
      <c r="DB8" s="521"/>
      <c r="DC8" s="521"/>
      <c r="DD8" s="521"/>
      <c r="DE8" s="521"/>
      <c r="DF8" s="521"/>
      <c r="DG8" s="521"/>
      <c r="DH8" s="521"/>
      <c r="DI8" s="521"/>
      <c r="DJ8" s="521"/>
      <c r="DK8" s="521"/>
      <c r="DL8" s="521"/>
      <c r="DM8" s="521"/>
      <c r="DN8" s="521"/>
      <c r="DO8" s="521"/>
      <c r="DP8" s="521"/>
      <c r="DQ8" s="521"/>
      <c r="DR8" s="524"/>
      <c r="DS8" s="521"/>
      <c r="DT8" s="521"/>
      <c r="DU8" s="517"/>
      <c r="DV8" s="521"/>
      <c r="DW8" s="521"/>
      <c r="DX8" s="521"/>
      <c r="DY8" s="521"/>
      <c r="DZ8" s="521"/>
      <c r="EA8" s="521"/>
      <c r="EB8" s="521"/>
      <c r="EC8" s="517"/>
      <c r="ED8" s="521"/>
      <c r="EE8" s="468"/>
      <c r="EF8" s="522"/>
      <c r="EG8" s="522"/>
      <c r="EH8" s="522"/>
      <c r="EI8" s="522"/>
      <c r="EJ8" s="522"/>
    </row>
    <row r="9" spans="1:140" ht="12.75" customHeight="1">
      <c r="A9" s="527" t="s">
        <v>153</v>
      </c>
      <c r="B9" s="528"/>
      <c r="C9" s="528"/>
      <c r="D9" s="528"/>
      <c r="E9" s="528"/>
      <c r="F9" s="528"/>
      <c r="G9" s="528"/>
      <c r="H9" s="528"/>
      <c r="I9" s="528"/>
      <c r="J9" s="528"/>
      <c r="K9" s="528"/>
      <c r="L9" s="528"/>
      <c r="M9" s="528"/>
      <c r="N9" s="528"/>
      <c r="O9" s="528"/>
      <c r="P9" s="528"/>
      <c r="Q9" s="528"/>
      <c r="R9" s="528"/>
      <c r="S9" s="528"/>
      <c r="T9" s="523"/>
      <c r="U9" s="528"/>
      <c r="V9" s="528"/>
      <c r="W9" s="528"/>
      <c r="X9" s="528"/>
      <c r="Y9" s="528"/>
      <c r="Z9" s="528"/>
      <c r="AA9" s="528"/>
      <c r="AB9" s="528"/>
      <c r="AC9" s="528"/>
      <c r="AD9" s="528"/>
      <c r="AE9" s="528"/>
      <c r="AF9" s="528"/>
      <c r="AG9" s="528"/>
      <c r="AH9" s="528"/>
      <c r="AI9" s="528"/>
      <c r="AJ9" s="528"/>
      <c r="AK9" s="528"/>
      <c r="AL9" s="528"/>
      <c r="AM9" s="523"/>
      <c r="AN9" s="528"/>
      <c r="AO9" s="528"/>
      <c r="AP9" s="528"/>
      <c r="AQ9" s="528"/>
      <c r="AR9" s="528"/>
      <c r="AS9" s="528"/>
      <c r="AT9" s="528"/>
      <c r="AU9" s="528"/>
      <c r="AV9" s="528"/>
      <c r="AW9" s="528"/>
      <c r="AX9" s="528"/>
      <c r="AY9" s="528"/>
      <c r="AZ9" s="528"/>
      <c r="BA9" s="528"/>
      <c r="BB9" s="528"/>
      <c r="BC9" s="528"/>
      <c r="BD9" s="528"/>
      <c r="BE9" s="528"/>
      <c r="BF9" s="523"/>
      <c r="BG9" s="528"/>
      <c r="BH9" s="528"/>
      <c r="BI9" s="528"/>
      <c r="BJ9" s="528"/>
      <c r="BK9" s="528"/>
      <c r="BL9" s="528"/>
      <c r="BM9" s="528"/>
      <c r="BN9" s="528"/>
      <c r="BO9" s="528"/>
      <c r="BP9" s="528"/>
      <c r="BQ9" s="528"/>
      <c r="BR9" s="528"/>
      <c r="BS9" s="528"/>
      <c r="BT9" s="528"/>
      <c r="BU9" s="528"/>
      <c r="BV9" s="528"/>
      <c r="BW9" s="528"/>
      <c r="BX9" s="528"/>
      <c r="BY9" s="523"/>
      <c r="BZ9" s="528"/>
      <c r="CA9" s="528"/>
      <c r="CB9" s="528"/>
      <c r="CC9" s="528"/>
      <c r="CD9" s="521"/>
      <c r="CE9" s="521"/>
      <c r="CF9" s="521"/>
      <c r="CG9" s="517"/>
      <c r="CH9" s="521"/>
      <c r="CI9" s="521"/>
      <c r="CJ9" s="521"/>
      <c r="CK9" s="521"/>
      <c r="CL9" s="521"/>
      <c r="CM9" s="521"/>
      <c r="CN9" s="521"/>
      <c r="CO9" s="521"/>
      <c r="CP9" s="521"/>
      <c r="CQ9" s="521"/>
      <c r="CR9" s="521"/>
      <c r="CS9" s="521"/>
      <c r="CT9" s="521"/>
      <c r="CU9" s="521"/>
      <c r="CV9" s="521"/>
      <c r="CW9" s="521"/>
      <c r="CX9" s="521"/>
      <c r="CY9" s="517"/>
      <c r="CZ9" s="524"/>
      <c r="DA9" s="521"/>
      <c r="DB9" s="521"/>
      <c r="DC9" s="521"/>
      <c r="DD9" s="521"/>
      <c r="DE9" s="521"/>
      <c r="DF9" s="521"/>
      <c r="DG9" s="521"/>
      <c r="DH9" s="521"/>
      <c r="DI9" s="521"/>
      <c r="DJ9" s="521"/>
      <c r="DK9" s="521"/>
      <c r="DL9" s="521"/>
      <c r="DM9" s="521"/>
      <c r="DN9" s="521"/>
      <c r="DO9" s="521"/>
      <c r="DP9" s="521"/>
      <c r="DQ9" s="517"/>
      <c r="DR9" s="524"/>
      <c r="DS9" s="521"/>
      <c r="DT9" s="521"/>
      <c r="DU9" s="517"/>
      <c r="DV9" s="521"/>
      <c r="DW9" s="521"/>
      <c r="DX9" s="521"/>
      <c r="DY9" s="521"/>
      <c r="DZ9" s="521"/>
      <c r="EA9" s="521"/>
      <c r="EB9" s="521"/>
      <c r="EC9" s="517"/>
      <c r="ED9" s="521"/>
      <c r="EE9" s="468"/>
      <c r="EF9" s="522"/>
      <c r="EG9" s="522"/>
      <c r="EH9" s="522"/>
      <c r="EI9" s="522"/>
      <c r="EJ9" s="522"/>
    </row>
    <row r="10" spans="1:140" ht="12.75" customHeight="1">
      <c r="A10" s="529" t="s">
        <v>154</v>
      </c>
      <c r="B10" s="528"/>
      <c r="C10" s="528"/>
      <c r="D10" s="528"/>
      <c r="E10" s="528"/>
      <c r="F10" s="528"/>
      <c r="G10" s="528"/>
      <c r="H10" s="528"/>
      <c r="I10" s="528"/>
      <c r="J10" s="528"/>
      <c r="K10" s="528"/>
      <c r="L10" s="528"/>
      <c r="M10" s="528"/>
      <c r="N10" s="528"/>
      <c r="O10" s="528"/>
      <c r="P10" s="528"/>
      <c r="Q10" s="528"/>
      <c r="R10" s="528"/>
      <c r="S10" s="528"/>
      <c r="T10" s="523"/>
      <c r="U10" s="528"/>
      <c r="V10" s="528"/>
      <c r="W10" s="528"/>
      <c r="X10" s="528"/>
      <c r="Y10" s="528"/>
      <c r="Z10" s="528"/>
      <c r="AA10" s="528"/>
      <c r="AB10" s="528"/>
      <c r="AC10" s="528"/>
      <c r="AD10" s="528"/>
      <c r="AE10" s="528"/>
      <c r="AF10" s="528"/>
      <c r="AG10" s="528"/>
      <c r="AH10" s="528"/>
      <c r="AI10" s="528"/>
      <c r="AJ10" s="528"/>
      <c r="AK10" s="528"/>
      <c r="AL10" s="528"/>
      <c r="AM10" s="523"/>
      <c r="AN10" s="528"/>
      <c r="AO10" s="528"/>
      <c r="AP10" s="528"/>
      <c r="AQ10" s="528"/>
      <c r="AR10" s="528"/>
      <c r="AS10" s="528"/>
      <c r="AT10" s="528"/>
      <c r="AU10" s="528"/>
      <c r="AV10" s="528"/>
      <c r="AW10" s="528"/>
      <c r="AX10" s="528"/>
      <c r="AY10" s="528"/>
      <c r="AZ10" s="528"/>
      <c r="BA10" s="528"/>
      <c r="BB10" s="528"/>
      <c r="BC10" s="528"/>
      <c r="BD10" s="528"/>
      <c r="BE10" s="528"/>
      <c r="BF10" s="523"/>
      <c r="BG10" s="528"/>
      <c r="BH10" s="528"/>
      <c r="BI10" s="528"/>
      <c r="BJ10" s="528"/>
      <c r="BK10" s="528"/>
      <c r="BL10" s="528"/>
      <c r="BM10" s="528"/>
      <c r="BN10" s="528"/>
      <c r="BO10" s="528"/>
      <c r="BP10" s="528"/>
      <c r="BQ10" s="528"/>
      <c r="BR10" s="528"/>
      <c r="BS10" s="528"/>
      <c r="BT10" s="528"/>
      <c r="BU10" s="528"/>
      <c r="BV10" s="528"/>
      <c r="BW10" s="528"/>
      <c r="BX10" s="528"/>
      <c r="BY10" s="523"/>
      <c r="BZ10" s="528"/>
      <c r="CA10" s="528"/>
      <c r="CB10" s="528"/>
      <c r="CC10" s="528"/>
      <c r="CD10" s="530" t="str">
        <f>IF(DR10&lt;3,"",(SUM(B10:S10)-MIN(B10:S10)-MAX(B10:S10))/(DR10-2))</f>
        <v/>
      </c>
      <c r="CE10" s="530" t="str">
        <f>IF(DS10&lt;3,"",(SUM(U10:AL10)-MIN(U10:AL10)-MAX(U10:AL10))/(DS10-2))</f>
        <v/>
      </c>
      <c r="CF10" s="530" t="str">
        <f>IF(DT10&lt;3,"",(SUM(AN10:BE10)-MIN(AN10:BE10)-MAX(AN10:BE10))/(DT10-2))</f>
        <v/>
      </c>
      <c r="CG10" s="531" t="str">
        <f>IF(DU10&lt;3,"",(SUM(BG10:BX10)-MIN(BG10:BX10)-MAX(BG10:BX10))/(DU10-2))</f>
        <v/>
      </c>
      <c r="CH10" s="518" t="str">
        <f t="shared" ref="CH10:CQ14" si="0">IF($CH$3=$CD$4,IF(OR(-FLOOR(((18-COUNT($B10:$S10))/2),1)+CH$6&lt;1,-FLOOR(((18-COUNT($B10:$S10))/2),1)+CH$6&gt;COUNT($B10:$S10)),"",LARGE($B10:$S10,-FLOOR(((18-COUNT($B10:$S10))/2),1)+CH$6)),IF(OR(-FLOOR(((18-COUNT($AN10:$BE10))/2),1)+CH$6&lt;1,-FLOOR(((18-COUNT($AN10:$BE10))/2),1)+CH$6&gt;COUNT($AN10:$BE10)),"",LARGE($AN10:$BE10,-FLOOR(((18-COUNT($AN10:$BE10))/2),1)+CH$6)))</f>
        <v/>
      </c>
      <c r="CI10" s="93" t="str">
        <f t="shared" si="0"/>
        <v/>
      </c>
      <c r="CJ10" s="94" t="str">
        <f t="shared" si="0"/>
        <v/>
      </c>
      <c r="CK10" s="94" t="str">
        <f t="shared" si="0"/>
        <v/>
      </c>
      <c r="CL10" s="94" t="str">
        <f t="shared" si="0"/>
        <v/>
      </c>
      <c r="CM10" s="94" t="str">
        <f t="shared" si="0"/>
        <v/>
      </c>
      <c r="CN10" s="94" t="str">
        <f t="shared" si="0"/>
        <v/>
      </c>
      <c r="CO10" s="108" t="str">
        <f t="shared" si="0"/>
        <v/>
      </c>
      <c r="CP10" s="108" t="str">
        <f t="shared" si="0"/>
        <v/>
      </c>
      <c r="CQ10" s="108" t="str">
        <f t="shared" si="0"/>
        <v/>
      </c>
      <c r="CR10" s="108" t="str">
        <f t="shared" ref="CR10:CY14" si="1">IF($CH$3=$CD$4,IF(OR(-FLOOR(((18-COUNT($B10:$S10))/2),1)+CR$6&lt;1,-FLOOR(((18-COUNT($B10:$S10))/2),1)+CR$6&gt;COUNT($B10:$S10)),"",LARGE($B10:$S10,-FLOOR(((18-COUNT($B10:$S10))/2),1)+CR$6)),IF(OR(-FLOOR(((18-COUNT($AN10:$BE10))/2),1)+CR$6&lt;1,-FLOOR(((18-COUNT($AN10:$BE10))/2),1)+CR$6&gt;COUNT($AN10:$BE10)),"",LARGE($AN10:$BE10,-FLOOR(((18-COUNT($AN10:$BE10))/2),1)+CR$6)))</f>
        <v/>
      </c>
      <c r="CS10" s="94" t="str">
        <f t="shared" si="1"/>
        <v/>
      </c>
      <c r="CT10" s="94" t="str">
        <f t="shared" si="1"/>
        <v/>
      </c>
      <c r="CU10" s="94" t="str">
        <f t="shared" si="1"/>
        <v/>
      </c>
      <c r="CV10" s="94" t="str">
        <f t="shared" si="1"/>
        <v/>
      </c>
      <c r="CW10" s="94" t="str">
        <f t="shared" si="1"/>
        <v/>
      </c>
      <c r="CX10" s="93" t="str">
        <f t="shared" si="1"/>
        <v/>
      </c>
      <c r="CY10" s="519" t="str">
        <f t="shared" si="1"/>
        <v/>
      </c>
      <c r="CZ10" s="532" t="str">
        <f t="shared" ref="CZ10:DI14" si="2">IF($CH$3=$CD$4,IF(OR(-FLOOR(((18-COUNT($U10:$AL10))/2),1)+CZ$6&lt;1,-FLOOR(((18-COUNT($U10:$AL10))/2),1)+CZ$6&gt;COUNT($U10:$AL10)),"",LARGE($U10:$AL10,-FLOOR(((18-COUNT($U10:$AL10))/2),1)+CZ$6)),IF(OR(-FLOOR(((18-COUNT($BG10:$BX10))/2),1)+CZ$6&lt;1,-FLOOR(((18-COUNT($BG10:$BX10))/2),1)+CZ$6&gt;COUNT($BG10:$BX10)),"",LARGE($BG10:$BX10,-FLOOR(((18-COUNT($BG10:$BX10))/2),1)+CZ$6)))</f>
        <v/>
      </c>
      <c r="DA10" s="533" t="str">
        <f t="shared" si="2"/>
        <v/>
      </c>
      <c r="DB10" s="534" t="str">
        <f t="shared" si="2"/>
        <v/>
      </c>
      <c r="DC10" s="534" t="str">
        <f t="shared" si="2"/>
        <v/>
      </c>
      <c r="DD10" s="534" t="str">
        <f t="shared" si="2"/>
        <v/>
      </c>
      <c r="DE10" s="534" t="str">
        <f t="shared" si="2"/>
        <v/>
      </c>
      <c r="DF10" s="534" t="str">
        <f t="shared" si="2"/>
        <v/>
      </c>
      <c r="DG10" s="535" t="str">
        <f t="shared" si="2"/>
        <v/>
      </c>
      <c r="DH10" s="535" t="str">
        <f t="shared" si="2"/>
        <v/>
      </c>
      <c r="DI10" s="535" t="str">
        <f t="shared" si="2"/>
        <v/>
      </c>
      <c r="DJ10" s="535" t="str">
        <f t="shared" ref="DJ10:DQ14" si="3">IF($CH$3=$CD$4,IF(OR(-FLOOR(((18-COUNT($U10:$AL10))/2),1)+DJ$6&lt;1,-FLOOR(((18-COUNT($U10:$AL10))/2),1)+DJ$6&gt;COUNT($U10:$AL10)),"",LARGE($U10:$AL10,-FLOOR(((18-COUNT($U10:$AL10))/2),1)+DJ$6)),IF(OR(-FLOOR(((18-COUNT($BG10:$BX10))/2),1)+DJ$6&lt;1,-FLOOR(((18-COUNT($BG10:$BX10))/2),1)+DJ$6&gt;COUNT($BG10:$BX10)),"",LARGE($BG10:$BX10,-FLOOR(((18-COUNT($BG10:$BX10))/2),1)+DJ$6)))</f>
        <v/>
      </c>
      <c r="DK10" s="534" t="str">
        <f t="shared" si="3"/>
        <v/>
      </c>
      <c r="DL10" s="534" t="str">
        <f t="shared" si="3"/>
        <v/>
      </c>
      <c r="DM10" s="534" t="str">
        <f t="shared" si="3"/>
        <v/>
      </c>
      <c r="DN10" s="534" t="str">
        <f t="shared" si="3"/>
        <v/>
      </c>
      <c r="DO10" s="534" t="str">
        <f t="shared" si="3"/>
        <v/>
      </c>
      <c r="DP10" s="533" t="str">
        <f t="shared" si="3"/>
        <v/>
      </c>
      <c r="DQ10" s="532" t="str">
        <f t="shared" si="3"/>
        <v/>
      </c>
      <c r="DR10" s="536">
        <f>COUNT(B10:S10)</f>
        <v>0</v>
      </c>
      <c r="DS10" s="468">
        <f>COUNT(U10:AL10)</f>
        <v>0</v>
      </c>
      <c r="DT10" s="468">
        <f>COUNT(AN10:BE10)</f>
        <v>0</v>
      </c>
      <c r="DU10" s="469">
        <f>COUNT(BG10:BX10)</f>
        <v>0</v>
      </c>
      <c r="DV10" s="522"/>
      <c r="DW10" s="537"/>
      <c r="DX10" s="537"/>
      <c r="DY10" s="537"/>
      <c r="DZ10" s="537"/>
      <c r="EA10" s="537"/>
      <c r="EB10" s="537"/>
      <c r="EC10" s="538"/>
      <c r="ED10" s="537"/>
      <c r="EE10" s="468"/>
      <c r="EF10" s="522"/>
      <c r="EG10" s="522"/>
      <c r="EH10" s="522"/>
      <c r="EI10" s="522"/>
      <c r="EJ10" s="522"/>
    </row>
    <row r="11" spans="1:140" ht="12.75" customHeight="1">
      <c r="A11" s="529" t="s">
        <v>155</v>
      </c>
      <c r="B11" s="306"/>
      <c r="C11" s="306"/>
      <c r="D11" s="306"/>
      <c r="E11" s="306"/>
      <c r="F11" s="306"/>
      <c r="G11" s="306"/>
      <c r="H11" s="306"/>
      <c r="I11" s="306"/>
      <c r="J11" s="306"/>
      <c r="K11" s="306"/>
      <c r="L11" s="306"/>
      <c r="M11" s="306"/>
      <c r="N11" s="306"/>
      <c r="O11" s="306"/>
      <c r="P11" s="306"/>
      <c r="Q11" s="306"/>
      <c r="R11" s="306"/>
      <c r="S11" s="306"/>
      <c r="T11" s="523"/>
      <c r="U11" s="306"/>
      <c r="V11" s="306"/>
      <c r="W11" s="306"/>
      <c r="X11" s="306"/>
      <c r="Y11" s="306"/>
      <c r="Z11" s="306"/>
      <c r="AA11" s="306"/>
      <c r="AB11" s="306"/>
      <c r="AC11" s="306"/>
      <c r="AD11" s="306"/>
      <c r="AE11" s="306"/>
      <c r="AF11" s="306"/>
      <c r="AG11" s="306"/>
      <c r="AH11" s="306"/>
      <c r="AI11" s="306"/>
      <c r="AJ11" s="306"/>
      <c r="AK11" s="306"/>
      <c r="AL11" s="306"/>
      <c r="AM11" s="523"/>
      <c r="AN11" s="306"/>
      <c r="AO11" s="306"/>
      <c r="AP11" s="306"/>
      <c r="AQ11" s="306"/>
      <c r="AR11" s="306"/>
      <c r="AS11" s="306"/>
      <c r="AT11" s="306"/>
      <c r="AU11" s="306"/>
      <c r="AV11" s="306"/>
      <c r="AW11" s="306"/>
      <c r="AX11" s="306"/>
      <c r="AY11" s="306"/>
      <c r="AZ11" s="306"/>
      <c r="BA11" s="306"/>
      <c r="BB11" s="306"/>
      <c r="BC11" s="306"/>
      <c r="BD11" s="306"/>
      <c r="BE11" s="306"/>
      <c r="BF11" s="523"/>
      <c r="BG11" s="306"/>
      <c r="BH11" s="306"/>
      <c r="BI11" s="306"/>
      <c r="BJ11" s="306"/>
      <c r="BK11" s="306"/>
      <c r="BL11" s="306"/>
      <c r="BM11" s="306"/>
      <c r="BN11" s="306"/>
      <c r="BO11" s="306"/>
      <c r="BP11" s="306"/>
      <c r="BQ11" s="306"/>
      <c r="BR11" s="306"/>
      <c r="BS11" s="306"/>
      <c r="BT11" s="306"/>
      <c r="BU11" s="306"/>
      <c r="BV11" s="306"/>
      <c r="BW11" s="306"/>
      <c r="BX11" s="306"/>
      <c r="BY11" s="523"/>
      <c r="BZ11" s="306"/>
      <c r="CA11" s="306"/>
      <c r="CB11" s="306"/>
      <c r="CC11" s="306"/>
      <c r="CD11" s="530" t="str">
        <f>IF(DR11&lt;3,"",(SUM(B11:S11)-MIN(B11:S11)-MAX(B11:S11))/(DR11-2))</f>
        <v/>
      </c>
      <c r="CE11" s="530" t="str">
        <f>IF(DS11&lt;3,"",(SUM(U11:AL11)-MIN(U11:AL11)-MAX(U11:AL11))/(DS11-2))</f>
        <v/>
      </c>
      <c r="CF11" s="530" t="str">
        <f>IF(DT11&lt;3,"",(SUM(AN11:BE11)-MIN(AN11:BE11)-MAX(AN11:BE11))/(DT11-2))</f>
        <v/>
      </c>
      <c r="CG11" s="531" t="str">
        <f>IF(DU11&lt;3,"",(SUM(BG11:BX11)-MIN(BG11:BX11)-MAX(BG11:BX11))/(DU11-2))</f>
        <v/>
      </c>
      <c r="CH11" s="518" t="str">
        <f t="shared" si="0"/>
        <v/>
      </c>
      <c r="CI11" s="93" t="str">
        <f t="shared" si="0"/>
        <v/>
      </c>
      <c r="CJ11" s="94" t="str">
        <f t="shared" si="0"/>
        <v/>
      </c>
      <c r="CK11" s="94" t="str">
        <f t="shared" si="0"/>
        <v/>
      </c>
      <c r="CL11" s="94" t="str">
        <f t="shared" si="0"/>
        <v/>
      </c>
      <c r="CM11" s="94" t="str">
        <f t="shared" si="0"/>
        <v/>
      </c>
      <c r="CN11" s="94" t="str">
        <f t="shared" si="0"/>
        <v/>
      </c>
      <c r="CO11" s="108" t="str">
        <f t="shared" si="0"/>
        <v/>
      </c>
      <c r="CP11" s="108" t="str">
        <f t="shared" si="0"/>
        <v/>
      </c>
      <c r="CQ11" s="108" t="str">
        <f t="shared" si="0"/>
        <v/>
      </c>
      <c r="CR11" s="108" t="str">
        <f t="shared" si="1"/>
        <v/>
      </c>
      <c r="CS11" s="94" t="str">
        <f t="shared" si="1"/>
        <v/>
      </c>
      <c r="CT11" s="94" t="str">
        <f t="shared" si="1"/>
        <v/>
      </c>
      <c r="CU11" s="94" t="str">
        <f t="shared" si="1"/>
        <v/>
      </c>
      <c r="CV11" s="94" t="str">
        <f t="shared" si="1"/>
        <v/>
      </c>
      <c r="CW11" s="94" t="str">
        <f t="shared" si="1"/>
        <v/>
      </c>
      <c r="CX11" s="93" t="str">
        <f t="shared" si="1"/>
        <v/>
      </c>
      <c r="CY11" s="519" t="str">
        <f t="shared" si="1"/>
        <v/>
      </c>
      <c r="CZ11" s="532" t="str">
        <f t="shared" si="2"/>
        <v/>
      </c>
      <c r="DA11" s="533" t="str">
        <f t="shared" si="2"/>
        <v/>
      </c>
      <c r="DB11" s="534" t="str">
        <f t="shared" si="2"/>
        <v/>
      </c>
      <c r="DC11" s="534" t="str">
        <f t="shared" si="2"/>
        <v/>
      </c>
      <c r="DD11" s="534" t="str">
        <f t="shared" si="2"/>
        <v/>
      </c>
      <c r="DE11" s="534" t="str">
        <f t="shared" si="2"/>
        <v/>
      </c>
      <c r="DF11" s="534" t="str">
        <f t="shared" si="2"/>
        <v/>
      </c>
      <c r="DG11" s="535" t="str">
        <f t="shared" si="2"/>
        <v/>
      </c>
      <c r="DH11" s="535" t="str">
        <f t="shared" si="2"/>
        <v/>
      </c>
      <c r="DI11" s="535" t="str">
        <f t="shared" si="2"/>
        <v/>
      </c>
      <c r="DJ11" s="535" t="str">
        <f t="shared" si="3"/>
        <v/>
      </c>
      <c r="DK11" s="534" t="str">
        <f t="shared" si="3"/>
        <v/>
      </c>
      <c r="DL11" s="534" t="str">
        <f t="shared" si="3"/>
        <v/>
      </c>
      <c r="DM11" s="534" t="str">
        <f t="shared" si="3"/>
        <v/>
      </c>
      <c r="DN11" s="534" t="str">
        <f t="shared" si="3"/>
        <v/>
      </c>
      <c r="DO11" s="534" t="str">
        <f t="shared" si="3"/>
        <v/>
      </c>
      <c r="DP11" s="533" t="str">
        <f t="shared" si="3"/>
        <v/>
      </c>
      <c r="DQ11" s="532" t="str">
        <f t="shared" si="3"/>
        <v/>
      </c>
      <c r="DR11" s="536">
        <f>COUNT(B11:S11)</f>
        <v>0</v>
      </c>
      <c r="DS11" s="468">
        <f>COUNT(U11:AL11)</f>
        <v>0</v>
      </c>
      <c r="DT11" s="468">
        <f>COUNT(AN11:BE11)</f>
        <v>0</v>
      </c>
      <c r="DU11" s="469">
        <f>COUNT(BG11:BX11)</f>
        <v>0</v>
      </c>
      <c r="DV11" s="522"/>
      <c r="DW11" s="537"/>
      <c r="DX11" s="537"/>
      <c r="DY11" s="537"/>
      <c r="DZ11" s="537"/>
      <c r="EA11" s="537"/>
      <c r="EB11" s="537"/>
      <c r="EC11" s="538"/>
      <c r="ED11" s="537"/>
      <c r="EE11" s="468"/>
      <c r="EF11" s="522"/>
      <c r="EG11" s="522"/>
    </row>
    <row r="12" spans="1:140" ht="12.75" customHeight="1">
      <c r="A12" s="529" t="s">
        <v>156</v>
      </c>
      <c r="B12" s="306"/>
      <c r="C12" s="306"/>
      <c r="D12" s="306"/>
      <c r="E12" s="306"/>
      <c r="F12" s="306"/>
      <c r="G12" s="306"/>
      <c r="H12" s="306"/>
      <c r="I12" s="306"/>
      <c r="J12" s="306"/>
      <c r="K12" s="306"/>
      <c r="L12" s="306"/>
      <c r="M12" s="306"/>
      <c r="N12" s="306"/>
      <c r="O12" s="306"/>
      <c r="P12" s="306"/>
      <c r="Q12" s="306"/>
      <c r="R12" s="306"/>
      <c r="S12" s="306"/>
      <c r="T12" s="523"/>
      <c r="U12" s="306"/>
      <c r="V12" s="306"/>
      <c r="W12" s="306"/>
      <c r="X12" s="306"/>
      <c r="Y12" s="306"/>
      <c r="Z12" s="306"/>
      <c r="AA12" s="306"/>
      <c r="AB12" s="306"/>
      <c r="AC12" s="306"/>
      <c r="AD12" s="306"/>
      <c r="AE12" s="306"/>
      <c r="AF12" s="306"/>
      <c r="AG12" s="306"/>
      <c r="AH12" s="306"/>
      <c r="AI12" s="306"/>
      <c r="AJ12" s="306"/>
      <c r="AK12" s="306"/>
      <c r="AL12" s="306"/>
      <c r="AM12" s="523"/>
      <c r="AN12" s="306"/>
      <c r="AO12" s="306"/>
      <c r="AP12" s="306"/>
      <c r="AQ12" s="306"/>
      <c r="AR12" s="306"/>
      <c r="AS12" s="306"/>
      <c r="AT12" s="306"/>
      <c r="AU12" s="306"/>
      <c r="AV12" s="306"/>
      <c r="AW12" s="306"/>
      <c r="AX12" s="306"/>
      <c r="AY12" s="306"/>
      <c r="AZ12" s="306"/>
      <c r="BA12" s="306"/>
      <c r="BB12" s="306"/>
      <c r="BC12" s="306"/>
      <c r="BD12" s="306"/>
      <c r="BE12" s="306"/>
      <c r="BF12" s="523"/>
      <c r="BG12" s="306"/>
      <c r="BH12" s="306"/>
      <c r="BI12" s="306"/>
      <c r="BJ12" s="306"/>
      <c r="BK12" s="306"/>
      <c r="BL12" s="306"/>
      <c r="BM12" s="306"/>
      <c r="BN12" s="306"/>
      <c r="BO12" s="306"/>
      <c r="BP12" s="306"/>
      <c r="BQ12" s="306"/>
      <c r="BR12" s="306"/>
      <c r="BS12" s="306"/>
      <c r="BT12" s="306"/>
      <c r="BU12" s="306"/>
      <c r="BV12" s="306"/>
      <c r="BW12" s="306"/>
      <c r="BX12" s="306"/>
      <c r="BY12" s="523"/>
      <c r="BZ12" s="306"/>
      <c r="CA12" s="306"/>
      <c r="CB12" s="306"/>
      <c r="CC12" s="306"/>
      <c r="CD12" s="530" t="str">
        <f>IF(DR12&lt;3,"",(SUM(B12:S12)-MIN(B12:S12)-MAX(B12:S12))/(DR12-2))</f>
        <v/>
      </c>
      <c r="CE12" s="530" t="str">
        <f>IF(DS12&lt;3,"",(SUM(U12:AL12)-MIN(U12:AL12)-MAX(U12:AL12))/(DS12-2))</f>
        <v/>
      </c>
      <c r="CF12" s="530" t="str">
        <f>IF(DT12&lt;3,"",(SUM(AN12:BE12)-MIN(AN12:BE12)-MAX(AN12:BE12))/(DT12-2))</f>
        <v/>
      </c>
      <c r="CG12" s="531" t="str">
        <f>IF(DU12&lt;3,"",(SUM(BG12:BX12)-MIN(BG12:BX12)-MAX(BG12:BX12))/(DU12-2))</f>
        <v/>
      </c>
      <c r="CH12" s="518" t="str">
        <f t="shared" si="0"/>
        <v/>
      </c>
      <c r="CI12" s="93" t="str">
        <f t="shared" si="0"/>
        <v/>
      </c>
      <c r="CJ12" s="94" t="str">
        <f t="shared" si="0"/>
        <v/>
      </c>
      <c r="CK12" s="94" t="str">
        <f t="shared" si="0"/>
        <v/>
      </c>
      <c r="CL12" s="94" t="str">
        <f t="shared" si="0"/>
        <v/>
      </c>
      <c r="CM12" s="94" t="str">
        <f t="shared" si="0"/>
        <v/>
      </c>
      <c r="CN12" s="94" t="str">
        <f t="shared" si="0"/>
        <v/>
      </c>
      <c r="CO12" s="108" t="str">
        <f t="shared" si="0"/>
        <v/>
      </c>
      <c r="CP12" s="108" t="str">
        <f t="shared" si="0"/>
        <v/>
      </c>
      <c r="CQ12" s="108" t="str">
        <f t="shared" si="0"/>
        <v/>
      </c>
      <c r="CR12" s="108" t="str">
        <f t="shared" si="1"/>
        <v/>
      </c>
      <c r="CS12" s="94" t="str">
        <f t="shared" si="1"/>
        <v/>
      </c>
      <c r="CT12" s="94" t="str">
        <f t="shared" si="1"/>
        <v/>
      </c>
      <c r="CU12" s="94" t="str">
        <f t="shared" si="1"/>
        <v/>
      </c>
      <c r="CV12" s="94" t="str">
        <f t="shared" si="1"/>
        <v/>
      </c>
      <c r="CW12" s="94" t="str">
        <f t="shared" si="1"/>
        <v/>
      </c>
      <c r="CX12" s="93" t="str">
        <f t="shared" si="1"/>
        <v/>
      </c>
      <c r="CY12" s="519" t="str">
        <f t="shared" si="1"/>
        <v/>
      </c>
      <c r="CZ12" s="532" t="str">
        <f t="shared" si="2"/>
        <v/>
      </c>
      <c r="DA12" s="533" t="str">
        <f t="shared" si="2"/>
        <v/>
      </c>
      <c r="DB12" s="534" t="str">
        <f t="shared" si="2"/>
        <v/>
      </c>
      <c r="DC12" s="534" t="str">
        <f t="shared" si="2"/>
        <v/>
      </c>
      <c r="DD12" s="534" t="str">
        <f t="shared" si="2"/>
        <v/>
      </c>
      <c r="DE12" s="534" t="str">
        <f t="shared" si="2"/>
        <v/>
      </c>
      <c r="DF12" s="534" t="str">
        <f t="shared" si="2"/>
        <v/>
      </c>
      <c r="DG12" s="535" t="str">
        <f t="shared" si="2"/>
        <v/>
      </c>
      <c r="DH12" s="535" t="str">
        <f t="shared" si="2"/>
        <v/>
      </c>
      <c r="DI12" s="535" t="str">
        <f t="shared" si="2"/>
        <v/>
      </c>
      <c r="DJ12" s="535" t="str">
        <f t="shared" si="3"/>
        <v/>
      </c>
      <c r="DK12" s="534" t="str">
        <f t="shared" si="3"/>
        <v/>
      </c>
      <c r="DL12" s="534" t="str">
        <f t="shared" si="3"/>
        <v/>
      </c>
      <c r="DM12" s="534" t="str">
        <f t="shared" si="3"/>
        <v/>
      </c>
      <c r="DN12" s="534" t="str">
        <f t="shared" si="3"/>
        <v/>
      </c>
      <c r="DO12" s="534" t="str">
        <f t="shared" si="3"/>
        <v/>
      </c>
      <c r="DP12" s="533" t="str">
        <f t="shared" si="3"/>
        <v/>
      </c>
      <c r="DQ12" s="532" t="str">
        <f t="shared" si="3"/>
        <v/>
      </c>
      <c r="DR12" s="536">
        <f>COUNT(B12:S12)</f>
        <v>0</v>
      </c>
      <c r="DS12" s="468">
        <f>COUNT(U12:AL12)</f>
        <v>0</v>
      </c>
      <c r="DT12" s="468">
        <f>COUNT(AN12:BE12)</f>
        <v>0</v>
      </c>
      <c r="DU12" s="469">
        <f>COUNT(BG12:BX12)</f>
        <v>0</v>
      </c>
      <c r="DV12" s="522"/>
      <c r="DW12" s="537"/>
      <c r="DX12" s="537"/>
      <c r="DY12" s="537"/>
      <c r="DZ12" s="537"/>
      <c r="EA12" s="537"/>
      <c r="EB12" s="537"/>
      <c r="EC12" s="538"/>
      <c r="ED12" s="537"/>
      <c r="EE12" s="468"/>
      <c r="EF12" s="522"/>
      <c r="EG12" s="522"/>
    </row>
    <row r="13" spans="1:140" ht="12.75" customHeight="1">
      <c r="A13" s="529" t="s">
        <v>157</v>
      </c>
      <c r="B13" s="306"/>
      <c r="C13" s="306"/>
      <c r="D13" s="306"/>
      <c r="E13" s="306"/>
      <c r="F13" s="306"/>
      <c r="G13" s="306"/>
      <c r="H13" s="306"/>
      <c r="I13" s="306"/>
      <c r="J13" s="306"/>
      <c r="K13" s="306"/>
      <c r="L13" s="306"/>
      <c r="M13" s="306"/>
      <c r="N13" s="306"/>
      <c r="O13" s="306"/>
      <c r="P13" s="306"/>
      <c r="Q13" s="306"/>
      <c r="R13" s="306"/>
      <c r="S13" s="306"/>
      <c r="T13" s="523"/>
      <c r="U13" s="306"/>
      <c r="V13" s="306"/>
      <c r="W13" s="306"/>
      <c r="X13" s="306"/>
      <c r="Y13" s="306"/>
      <c r="Z13" s="306"/>
      <c r="AA13" s="306"/>
      <c r="AB13" s="306"/>
      <c r="AC13" s="306"/>
      <c r="AD13" s="306"/>
      <c r="AE13" s="306"/>
      <c r="AF13" s="306"/>
      <c r="AG13" s="306"/>
      <c r="AH13" s="306"/>
      <c r="AI13" s="306"/>
      <c r="AJ13" s="306"/>
      <c r="AK13" s="306"/>
      <c r="AL13" s="306"/>
      <c r="AM13" s="523"/>
      <c r="AN13" s="306"/>
      <c r="AO13" s="306"/>
      <c r="AP13" s="306"/>
      <c r="AQ13" s="306"/>
      <c r="AR13" s="306"/>
      <c r="AS13" s="306"/>
      <c r="AT13" s="306"/>
      <c r="AU13" s="306"/>
      <c r="AV13" s="306"/>
      <c r="AW13" s="306"/>
      <c r="AX13" s="306"/>
      <c r="AY13" s="306"/>
      <c r="AZ13" s="306"/>
      <c r="BA13" s="306"/>
      <c r="BB13" s="306"/>
      <c r="BC13" s="306"/>
      <c r="BD13" s="306"/>
      <c r="BE13" s="306"/>
      <c r="BF13" s="523"/>
      <c r="BG13" s="306"/>
      <c r="BH13" s="306"/>
      <c r="BI13" s="306"/>
      <c r="BJ13" s="306"/>
      <c r="BK13" s="306"/>
      <c r="BL13" s="306"/>
      <c r="BM13" s="306"/>
      <c r="BN13" s="306"/>
      <c r="BO13" s="306"/>
      <c r="BP13" s="306"/>
      <c r="BQ13" s="306"/>
      <c r="BR13" s="306"/>
      <c r="BS13" s="306"/>
      <c r="BT13" s="306"/>
      <c r="BU13" s="306"/>
      <c r="BV13" s="306"/>
      <c r="BW13" s="306"/>
      <c r="BX13" s="306"/>
      <c r="BY13" s="523"/>
      <c r="BZ13" s="306"/>
      <c r="CA13" s="306"/>
      <c r="CB13" s="306"/>
      <c r="CC13" s="306"/>
      <c r="CD13" s="530" t="str">
        <f>IF(DR13&lt;3,"",(SUM(B13:S13)-MIN(B13:S13)-MAX(B13:S13))/(DR13-2))</f>
        <v/>
      </c>
      <c r="CE13" s="530" t="str">
        <f>IF(DS13&lt;3,"",(SUM(U13:AL13)-MIN(U13:AL13)-MAX(U13:AL13))/(DS13-2))</f>
        <v/>
      </c>
      <c r="CF13" s="530" t="str">
        <f>IF(DT13&lt;3,"",(SUM(AN13:BE13)-MIN(AN13:BE13)-MAX(AN13:BE13))/(DT13-2))</f>
        <v/>
      </c>
      <c r="CG13" s="531" t="str">
        <f>IF(DU13&lt;3,"",(SUM(BG13:BX13)-MIN(BG13:BX13)-MAX(BG13:BX13))/(DU13-2))</f>
        <v/>
      </c>
      <c r="CH13" s="518" t="str">
        <f t="shared" si="0"/>
        <v/>
      </c>
      <c r="CI13" s="93" t="str">
        <f t="shared" si="0"/>
        <v/>
      </c>
      <c r="CJ13" s="94" t="str">
        <f t="shared" si="0"/>
        <v/>
      </c>
      <c r="CK13" s="94" t="str">
        <f t="shared" si="0"/>
        <v/>
      </c>
      <c r="CL13" s="94" t="str">
        <f t="shared" si="0"/>
        <v/>
      </c>
      <c r="CM13" s="94" t="str">
        <f t="shared" si="0"/>
        <v/>
      </c>
      <c r="CN13" s="94" t="str">
        <f t="shared" si="0"/>
        <v/>
      </c>
      <c r="CO13" s="108" t="str">
        <f t="shared" si="0"/>
        <v/>
      </c>
      <c r="CP13" s="108" t="str">
        <f t="shared" si="0"/>
        <v/>
      </c>
      <c r="CQ13" s="108" t="str">
        <f t="shared" si="0"/>
        <v/>
      </c>
      <c r="CR13" s="108" t="str">
        <f t="shared" si="1"/>
        <v/>
      </c>
      <c r="CS13" s="94" t="str">
        <f t="shared" si="1"/>
        <v/>
      </c>
      <c r="CT13" s="94" t="str">
        <f t="shared" si="1"/>
        <v/>
      </c>
      <c r="CU13" s="94" t="str">
        <f t="shared" si="1"/>
        <v/>
      </c>
      <c r="CV13" s="94" t="str">
        <f t="shared" si="1"/>
        <v/>
      </c>
      <c r="CW13" s="94" t="str">
        <f t="shared" si="1"/>
        <v/>
      </c>
      <c r="CX13" s="93" t="str">
        <f t="shared" si="1"/>
        <v/>
      </c>
      <c r="CY13" s="519" t="str">
        <f t="shared" si="1"/>
        <v/>
      </c>
      <c r="CZ13" s="532" t="str">
        <f t="shared" si="2"/>
        <v/>
      </c>
      <c r="DA13" s="533" t="str">
        <f t="shared" si="2"/>
        <v/>
      </c>
      <c r="DB13" s="534" t="str">
        <f t="shared" si="2"/>
        <v/>
      </c>
      <c r="DC13" s="534" t="str">
        <f t="shared" si="2"/>
        <v/>
      </c>
      <c r="DD13" s="534" t="str">
        <f t="shared" si="2"/>
        <v/>
      </c>
      <c r="DE13" s="534" t="str">
        <f t="shared" si="2"/>
        <v/>
      </c>
      <c r="DF13" s="534" t="str">
        <f t="shared" si="2"/>
        <v/>
      </c>
      <c r="DG13" s="535" t="str">
        <f t="shared" si="2"/>
        <v/>
      </c>
      <c r="DH13" s="535" t="str">
        <f t="shared" si="2"/>
        <v/>
      </c>
      <c r="DI13" s="535" t="str">
        <f t="shared" si="2"/>
        <v/>
      </c>
      <c r="DJ13" s="535" t="str">
        <f t="shared" si="3"/>
        <v/>
      </c>
      <c r="DK13" s="534" t="str">
        <f t="shared" si="3"/>
        <v/>
      </c>
      <c r="DL13" s="534" t="str">
        <f t="shared" si="3"/>
        <v/>
      </c>
      <c r="DM13" s="534" t="str">
        <f t="shared" si="3"/>
        <v/>
      </c>
      <c r="DN13" s="534" t="str">
        <f t="shared" si="3"/>
        <v/>
      </c>
      <c r="DO13" s="534" t="str">
        <f t="shared" si="3"/>
        <v/>
      </c>
      <c r="DP13" s="533" t="str">
        <f t="shared" si="3"/>
        <v/>
      </c>
      <c r="DQ13" s="532" t="str">
        <f t="shared" si="3"/>
        <v/>
      </c>
      <c r="DR13" s="536">
        <f>COUNT(B13:S13)</f>
        <v>0</v>
      </c>
      <c r="DS13" s="468">
        <f>COUNT(U13:AL13)</f>
        <v>0</v>
      </c>
      <c r="DT13" s="468">
        <f>COUNT(AN13:BE13)</f>
        <v>0</v>
      </c>
      <c r="DU13" s="469">
        <f>COUNT(BG13:BX13)</f>
        <v>0</v>
      </c>
      <c r="DV13" s="522"/>
      <c r="DW13" s="537"/>
      <c r="DX13" s="537"/>
      <c r="DY13" s="537"/>
      <c r="DZ13" s="537"/>
      <c r="EA13" s="537"/>
      <c r="EB13" s="537"/>
      <c r="EC13" s="538"/>
      <c r="ED13" s="537"/>
      <c r="EE13" s="468"/>
      <c r="EF13" s="522"/>
      <c r="EG13" s="522"/>
    </row>
    <row r="14" spans="1:140" ht="12.75" customHeight="1">
      <c r="A14" s="539" t="s">
        <v>158</v>
      </c>
      <c r="B14" s="540" t="str">
        <f t="shared" ref="B14:S14" si="4">IF(B11="","",B10*B11*B12*B13)</f>
        <v/>
      </c>
      <c r="C14" s="540" t="str">
        <f t="shared" si="4"/>
        <v/>
      </c>
      <c r="D14" s="540" t="str">
        <f t="shared" si="4"/>
        <v/>
      </c>
      <c r="E14" s="540" t="str">
        <f t="shared" si="4"/>
        <v/>
      </c>
      <c r="F14" s="540" t="str">
        <f t="shared" si="4"/>
        <v/>
      </c>
      <c r="G14" s="540" t="str">
        <f t="shared" si="4"/>
        <v/>
      </c>
      <c r="H14" s="540" t="str">
        <f t="shared" si="4"/>
        <v/>
      </c>
      <c r="I14" s="540" t="str">
        <f t="shared" si="4"/>
        <v/>
      </c>
      <c r="J14" s="540" t="str">
        <f t="shared" si="4"/>
        <v/>
      </c>
      <c r="K14" s="540" t="str">
        <f t="shared" si="4"/>
        <v/>
      </c>
      <c r="L14" s="540" t="str">
        <f t="shared" si="4"/>
        <v/>
      </c>
      <c r="M14" s="540" t="str">
        <f t="shared" si="4"/>
        <v/>
      </c>
      <c r="N14" s="540" t="str">
        <f t="shared" si="4"/>
        <v/>
      </c>
      <c r="O14" s="540" t="str">
        <f t="shared" si="4"/>
        <v/>
      </c>
      <c r="P14" s="540" t="str">
        <f t="shared" si="4"/>
        <v/>
      </c>
      <c r="Q14" s="540" t="str">
        <f t="shared" si="4"/>
        <v/>
      </c>
      <c r="R14" s="540" t="str">
        <f t="shared" si="4"/>
        <v/>
      </c>
      <c r="S14" s="540" t="str">
        <f t="shared" si="4"/>
        <v/>
      </c>
      <c r="T14" s="523"/>
      <c r="U14" s="540" t="str">
        <f t="shared" ref="U14:AL14" si="5">IF(U11="","",U10*U11*U12*U13)</f>
        <v/>
      </c>
      <c r="V14" s="540" t="str">
        <f t="shared" si="5"/>
        <v/>
      </c>
      <c r="W14" s="540" t="str">
        <f t="shared" si="5"/>
        <v/>
      </c>
      <c r="X14" s="540" t="str">
        <f t="shared" si="5"/>
        <v/>
      </c>
      <c r="Y14" s="540" t="str">
        <f t="shared" si="5"/>
        <v/>
      </c>
      <c r="Z14" s="540" t="str">
        <f t="shared" si="5"/>
        <v/>
      </c>
      <c r="AA14" s="540" t="str">
        <f t="shared" si="5"/>
        <v/>
      </c>
      <c r="AB14" s="540" t="str">
        <f t="shared" si="5"/>
        <v/>
      </c>
      <c r="AC14" s="540" t="str">
        <f t="shared" si="5"/>
        <v/>
      </c>
      <c r="AD14" s="540" t="str">
        <f t="shared" si="5"/>
        <v/>
      </c>
      <c r="AE14" s="540" t="str">
        <f t="shared" si="5"/>
        <v/>
      </c>
      <c r="AF14" s="540" t="str">
        <f t="shared" si="5"/>
        <v/>
      </c>
      <c r="AG14" s="540" t="str">
        <f t="shared" si="5"/>
        <v/>
      </c>
      <c r="AH14" s="540" t="str">
        <f t="shared" si="5"/>
        <v/>
      </c>
      <c r="AI14" s="540" t="str">
        <f t="shared" si="5"/>
        <v/>
      </c>
      <c r="AJ14" s="540" t="str">
        <f t="shared" si="5"/>
        <v/>
      </c>
      <c r="AK14" s="540" t="str">
        <f t="shared" si="5"/>
        <v/>
      </c>
      <c r="AL14" s="540" t="str">
        <f t="shared" si="5"/>
        <v/>
      </c>
      <c r="AM14" s="523"/>
      <c r="AN14" s="540" t="str">
        <f t="shared" ref="AN14:BE14" si="6">IF(AN11="","",AN10*AN11*AN12*AN13)</f>
        <v/>
      </c>
      <c r="AO14" s="540" t="str">
        <f t="shared" si="6"/>
        <v/>
      </c>
      <c r="AP14" s="540" t="str">
        <f t="shared" si="6"/>
        <v/>
      </c>
      <c r="AQ14" s="540" t="str">
        <f t="shared" si="6"/>
        <v/>
      </c>
      <c r="AR14" s="540" t="str">
        <f t="shared" si="6"/>
        <v/>
      </c>
      <c r="AS14" s="540" t="str">
        <f t="shared" si="6"/>
        <v/>
      </c>
      <c r="AT14" s="540" t="str">
        <f t="shared" si="6"/>
        <v/>
      </c>
      <c r="AU14" s="540" t="str">
        <f t="shared" si="6"/>
        <v/>
      </c>
      <c r="AV14" s="540" t="str">
        <f t="shared" si="6"/>
        <v/>
      </c>
      <c r="AW14" s="540" t="str">
        <f t="shared" si="6"/>
        <v/>
      </c>
      <c r="AX14" s="540" t="str">
        <f t="shared" si="6"/>
        <v/>
      </c>
      <c r="AY14" s="540" t="str">
        <f t="shared" si="6"/>
        <v/>
      </c>
      <c r="AZ14" s="540" t="str">
        <f t="shared" si="6"/>
        <v/>
      </c>
      <c r="BA14" s="540" t="str">
        <f t="shared" si="6"/>
        <v/>
      </c>
      <c r="BB14" s="540" t="str">
        <f t="shared" si="6"/>
        <v/>
      </c>
      <c r="BC14" s="540" t="str">
        <f t="shared" si="6"/>
        <v/>
      </c>
      <c r="BD14" s="540" t="str">
        <f t="shared" si="6"/>
        <v/>
      </c>
      <c r="BE14" s="540" t="str">
        <f t="shared" si="6"/>
        <v/>
      </c>
      <c r="BF14" s="523"/>
      <c r="BG14" s="540" t="str">
        <f t="shared" ref="BG14:BX14" si="7">IF(BG11="","",BG10*BG11*BG12*BG13)</f>
        <v/>
      </c>
      <c r="BH14" s="540" t="str">
        <f t="shared" si="7"/>
        <v/>
      </c>
      <c r="BI14" s="540" t="str">
        <f t="shared" si="7"/>
        <v/>
      </c>
      <c r="BJ14" s="540" t="str">
        <f t="shared" si="7"/>
        <v/>
      </c>
      <c r="BK14" s="540" t="str">
        <f t="shared" si="7"/>
        <v/>
      </c>
      <c r="BL14" s="540" t="str">
        <f t="shared" si="7"/>
        <v/>
      </c>
      <c r="BM14" s="540" t="str">
        <f t="shared" si="7"/>
        <v/>
      </c>
      <c r="BN14" s="540" t="str">
        <f t="shared" si="7"/>
        <v/>
      </c>
      <c r="BO14" s="540" t="str">
        <f t="shared" si="7"/>
        <v/>
      </c>
      <c r="BP14" s="540" t="str">
        <f t="shared" si="7"/>
        <v/>
      </c>
      <c r="BQ14" s="540" t="str">
        <f t="shared" si="7"/>
        <v/>
      </c>
      <c r="BR14" s="540" t="str">
        <f t="shared" si="7"/>
        <v/>
      </c>
      <c r="BS14" s="540" t="str">
        <f t="shared" si="7"/>
        <v/>
      </c>
      <c r="BT14" s="540" t="str">
        <f t="shared" si="7"/>
        <v/>
      </c>
      <c r="BU14" s="540" t="str">
        <f t="shared" si="7"/>
        <v/>
      </c>
      <c r="BV14" s="540" t="str">
        <f t="shared" si="7"/>
        <v/>
      </c>
      <c r="BW14" s="540" t="str">
        <f t="shared" si="7"/>
        <v/>
      </c>
      <c r="BX14" s="540" t="str">
        <f t="shared" si="7"/>
        <v/>
      </c>
      <c r="BY14" s="523"/>
      <c r="BZ14" s="540" t="str">
        <f>IF(BZ11="","",BZ10*BZ11*BZ12*BZ13)</f>
        <v/>
      </c>
      <c r="CA14" s="540" t="str">
        <f>IF(CA11="","",CA10*CA11*CA12*CA13)</f>
        <v/>
      </c>
      <c r="CB14" s="540" t="str">
        <f>IF(CB11="","",CB10*CB11*CB12*CB13)</f>
        <v/>
      </c>
      <c r="CC14" s="541" t="str">
        <f>IF(CC11="","",CC10*CC11*CC12*CC13)</f>
        <v/>
      </c>
      <c r="CD14" s="530" t="str">
        <f>IF(DR14&lt;3,"",(SUM(B14:S14)-MIN(B14:S14)-MAX(B14:S14))/(DR14-2))</f>
        <v/>
      </c>
      <c r="CE14" s="530" t="str">
        <f>IF(DS14&lt;3,"",(SUM(U14:AL14)-MIN(U14:AL14)-MAX(U14:AL14))/(DS14-2))</f>
        <v/>
      </c>
      <c r="CF14" s="530" t="str">
        <f>IF(DT14&lt;3,"",(SUM(AN14:BE14)-MIN(AN14:BE14)-MAX(AN14:BE14))/(DT14-2))</f>
        <v/>
      </c>
      <c r="CG14" s="531" t="str">
        <f>IF(DU14&lt;3,"",(SUM(BG14:BX14)-MIN(BG14:BX14)-MAX(BG14:BX14))/(DU14-2))</f>
        <v/>
      </c>
      <c r="CH14" s="518" t="str">
        <f t="shared" si="0"/>
        <v/>
      </c>
      <c r="CI14" s="93" t="str">
        <f t="shared" si="0"/>
        <v/>
      </c>
      <c r="CJ14" s="94" t="str">
        <f t="shared" si="0"/>
        <v/>
      </c>
      <c r="CK14" s="94" t="str">
        <f t="shared" si="0"/>
        <v/>
      </c>
      <c r="CL14" s="94" t="str">
        <f t="shared" si="0"/>
        <v/>
      </c>
      <c r="CM14" s="94" t="str">
        <f t="shared" si="0"/>
        <v/>
      </c>
      <c r="CN14" s="94" t="str">
        <f t="shared" si="0"/>
        <v/>
      </c>
      <c r="CO14" s="108" t="str">
        <f t="shared" si="0"/>
        <v/>
      </c>
      <c r="CP14" s="108" t="str">
        <f t="shared" si="0"/>
        <v/>
      </c>
      <c r="CQ14" s="108" t="str">
        <f t="shared" si="0"/>
        <v/>
      </c>
      <c r="CR14" s="108" t="str">
        <f t="shared" si="1"/>
        <v/>
      </c>
      <c r="CS14" s="94" t="str">
        <f t="shared" si="1"/>
        <v/>
      </c>
      <c r="CT14" s="94" t="str">
        <f t="shared" si="1"/>
        <v/>
      </c>
      <c r="CU14" s="94" t="str">
        <f t="shared" si="1"/>
        <v/>
      </c>
      <c r="CV14" s="94" t="str">
        <f t="shared" si="1"/>
        <v/>
      </c>
      <c r="CW14" s="94" t="str">
        <f t="shared" si="1"/>
        <v/>
      </c>
      <c r="CX14" s="93" t="str">
        <f t="shared" si="1"/>
        <v/>
      </c>
      <c r="CY14" s="519" t="str">
        <f t="shared" si="1"/>
        <v/>
      </c>
      <c r="CZ14" s="532" t="str">
        <f t="shared" si="2"/>
        <v/>
      </c>
      <c r="DA14" s="533" t="str">
        <f t="shared" si="2"/>
        <v/>
      </c>
      <c r="DB14" s="534" t="str">
        <f t="shared" si="2"/>
        <v/>
      </c>
      <c r="DC14" s="534" t="str">
        <f t="shared" si="2"/>
        <v/>
      </c>
      <c r="DD14" s="534" t="str">
        <f t="shared" si="2"/>
        <v/>
      </c>
      <c r="DE14" s="534" t="str">
        <f t="shared" si="2"/>
        <v/>
      </c>
      <c r="DF14" s="534" t="str">
        <f t="shared" si="2"/>
        <v/>
      </c>
      <c r="DG14" s="535" t="str">
        <f t="shared" si="2"/>
        <v/>
      </c>
      <c r="DH14" s="535" t="str">
        <f t="shared" si="2"/>
        <v/>
      </c>
      <c r="DI14" s="535" t="str">
        <f t="shared" si="2"/>
        <v/>
      </c>
      <c r="DJ14" s="535" t="str">
        <f t="shared" si="3"/>
        <v/>
      </c>
      <c r="DK14" s="534" t="str">
        <f t="shared" si="3"/>
        <v/>
      </c>
      <c r="DL14" s="534" t="str">
        <f t="shared" si="3"/>
        <v/>
      </c>
      <c r="DM14" s="534" t="str">
        <f t="shared" si="3"/>
        <v/>
      </c>
      <c r="DN14" s="534" t="str">
        <f t="shared" si="3"/>
        <v/>
      </c>
      <c r="DO14" s="534" t="str">
        <f t="shared" si="3"/>
        <v/>
      </c>
      <c r="DP14" s="533" t="str">
        <f t="shared" si="3"/>
        <v/>
      </c>
      <c r="DQ14" s="532" t="str">
        <f t="shared" si="3"/>
        <v/>
      </c>
      <c r="DR14" s="536">
        <f>COUNT(B14:S14)</f>
        <v>0</v>
      </c>
      <c r="DS14" s="468">
        <f>COUNT(U14:AL14)</f>
        <v>0</v>
      </c>
      <c r="DT14" s="468">
        <f>COUNT(AN14:BE14)</f>
        <v>0</v>
      </c>
      <c r="DU14" s="469">
        <f>COUNT(BG14:BX14)</f>
        <v>0</v>
      </c>
      <c r="DV14" s="522"/>
      <c r="DW14" s="537"/>
      <c r="DX14" s="537"/>
      <c r="DY14" s="537"/>
      <c r="DZ14" s="537"/>
      <c r="EA14" s="537"/>
      <c r="EB14" s="537"/>
      <c r="EC14" s="538"/>
      <c r="ED14" s="537"/>
      <c r="EE14" s="468"/>
      <c r="EF14" s="522"/>
      <c r="EG14" s="522"/>
    </row>
    <row r="15" spans="1:140" ht="12.75" customHeight="1">
      <c r="A15" s="527" t="s">
        <v>159</v>
      </c>
      <c r="B15" s="528"/>
      <c r="C15" s="528"/>
      <c r="D15" s="528"/>
      <c r="E15" s="528"/>
      <c r="F15" s="528"/>
      <c r="G15" s="528"/>
      <c r="H15" s="528"/>
      <c r="I15" s="528"/>
      <c r="J15" s="528"/>
      <c r="K15" s="528"/>
      <c r="L15" s="528"/>
      <c r="M15" s="528"/>
      <c r="N15" s="528"/>
      <c r="O15" s="528"/>
      <c r="P15" s="528"/>
      <c r="Q15" s="528"/>
      <c r="R15" s="528"/>
      <c r="S15" s="528"/>
      <c r="T15" s="523"/>
      <c r="U15" s="528"/>
      <c r="V15" s="528"/>
      <c r="W15" s="528"/>
      <c r="X15" s="528"/>
      <c r="Y15" s="528"/>
      <c r="Z15" s="528"/>
      <c r="AA15" s="528"/>
      <c r="AB15" s="528"/>
      <c r="AC15" s="528"/>
      <c r="AD15" s="528"/>
      <c r="AE15" s="528"/>
      <c r="AF15" s="528"/>
      <c r="AG15" s="528"/>
      <c r="AH15" s="528"/>
      <c r="AI15" s="528"/>
      <c r="AJ15" s="528"/>
      <c r="AK15" s="528"/>
      <c r="AL15" s="528"/>
      <c r="AM15" s="523"/>
      <c r="AN15" s="528"/>
      <c r="AO15" s="528"/>
      <c r="AP15" s="528"/>
      <c r="AQ15" s="528"/>
      <c r="AR15" s="528"/>
      <c r="AS15" s="528"/>
      <c r="AT15" s="528"/>
      <c r="AU15" s="528"/>
      <c r="AV15" s="528"/>
      <c r="AW15" s="528"/>
      <c r="AX15" s="528"/>
      <c r="AY15" s="528"/>
      <c r="AZ15" s="528"/>
      <c r="BA15" s="528"/>
      <c r="BB15" s="528"/>
      <c r="BC15" s="528"/>
      <c r="BD15" s="528"/>
      <c r="BE15" s="528"/>
      <c r="BF15" s="523"/>
      <c r="BG15" s="528"/>
      <c r="BH15" s="528"/>
      <c r="BI15" s="528"/>
      <c r="BJ15" s="528"/>
      <c r="BK15" s="528"/>
      <c r="BL15" s="528"/>
      <c r="BM15" s="528"/>
      <c r="BN15" s="528"/>
      <c r="BO15" s="528"/>
      <c r="BP15" s="528"/>
      <c r="BQ15" s="528"/>
      <c r="BR15" s="528"/>
      <c r="BS15" s="528"/>
      <c r="BT15" s="528"/>
      <c r="BU15" s="528"/>
      <c r="BV15" s="528"/>
      <c r="BW15" s="528"/>
      <c r="BX15" s="528"/>
      <c r="BY15" s="523"/>
      <c r="BZ15" s="528"/>
      <c r="CA15" s="528"/>
      <c r="CB15" s="528"/>
      <c r="CC15" s="306"/>
      <c r="CD15" s="542"/>
      <c r="CE15" s="542"/>
      <c r="CF15" s="542"/>
      <c r="CG15" s="543"/>
      <c r="CH15" s="544"/>
      <c r="CI15" s="544"/>
      <c r="CJ15" s="544"/>
      <c r="CK15" s="544"/>
      <c r="CL15" s="544"/>
      <c r="CM15" s="544"/>
      <c r="CN15" s="544"/>
      <c r="CO15" s="544"/>
      <c r="CP15" s="544"/>
      <c r="CQ15" s="544"/>
      <c r="CR15" s="544"/>
      <c r="CS15" s="544"/>
      <c r="CT15" s="544"/>
      <c r="CU15" s="544"/>
      <c r="CV15" s="544"/>
      <c r="CW15" s="544"/>
      <c r="CX15" s="544"/>
      <c r="CY15" s="545"/>
      <c r="CZ15" s="546"/>
      <c r="DA15" s="544"/>
      <c r="DB15" s="544"/>
      <c r="DC15" s="544"/>
      <c r="DD15" s="544"/>
      <c r="DE15" s="544"/>
      <c r="DF15" s="544"/>
      <c r="DG15" s="544"/>
      <c r="DH15" s="544"/>
      <c r="DI15" s="544"/>
      <c r="DJ15" s="544"/>
      <c r="DK15" s="544"/>
      <c r="DL15" s="544"/>
      <c r="DM15" s="544"/>
      <c r="DN15" s="544"/>
      <c r="DO15" s="544"/>
      <c r="DP15" s="544"/>
      <c r="DQ15" s="544"/>
      <c r="DR15" s="546"/>
      <c r="DS15" s="521"/>
      <c r="DT15" s="521"/>
      <c r="DU15" s="517"/>
      <c r="DV15" s="521"/>
      <c r="DW15" s="521"/>
      <c r="DX15" s="521"/>
      <c r="DY15" s="521"/>
      <c r="DZ15" s="521"/>
      <c r="EA15" s="521"/>
      <c r="EB15" s="521"/>
      <c r="EC15" s="517"/>
      <c r="ED15" s="521"/>
      <c r="EE15" s="468"/>
      <c r="EF15" s="522"/>
      <c r="EG15" s="522"/>
    </row>
    <row r="16" spans="1:140" ht="12.75" customHeight="1">
      <c r="A16" s="529" t="s">
        <v>154</v>
      </c>
      <c r="B16" s="528"/>
      <c r="C16" s="528"/>
      <c r="D16" s="528"/>
      <c r="E16" s="528"/>
      <c r="F16" s="528"/>
      <c r="G16" s="528"/>
      <c r="H16" s="528"/>
      <c r="I16" s="528"/>
      <c r="J16" s="528"/>
      <c r="K16" s="528"/>
      <c r="L16" s="528"/>
      <c r="M16" s="528"/>
      <c r="N16" s="528"/>
      <c r="O16" s="528"/>
      <c r="P16" s="528"/>
      <c r="Q16" s="528"/>
      <c r="R16" s="528"/>
      <c r="S16" s="528"/>
      <c r="T16" s="523"/>
      <c r="U16" s="528"/>
      <c r="V16" s="528"/>
      <c r="W16" s="528"/>
      <c r="X16" s="528"/>
      <c r="Y16" s="528"/>
      <c r="Z16" s="528"/>
      <c r="AA16" s="528"/>
      <c r="AB16" s="528"/>
      <c r="AC16" s="528"/>
      <c r="AD16" s="528"/>
      <c r="AE16" s="528"/>
      <c r="AF16" s="528"/>
      <c r="AG16" s="528"/>
      <c r="AH16" s="528"/>
      <c r="AI16" s="528"/>
      <c r="AJ16" s="528"/>
      <c r="AK16" s="528"/>
      <c r="AL16" s="528"/>
      <c r="AM16" s="523"/>
      <c r="AN16" s="528"/>
      <c r="AO16" s="528"/>
      <c r="AP16" s="528"/>
      <c r="AQ16" s="528"/>
      <c r="AR16" s="528"/>
      <c r="AS16" s="528"/>
      <c r="AT16" s="528"/>
      <c r="AU16" s="528"/>
      <c r="AV16" s="528"/>
      <c r="AW16" s="528"/>
      <c r="AX16" s="528"/>
      <c r="AY16" s="528"/>
      <c r="AZ16" s="528"/>
      <c r="BA16" s="528"/>
      <c r="BB16" s="528"/>
      <c r="BC16" s="528"/>
      <c r="BD16" s="528"/>
      <c r="BE16" s="528"/>
      <c r="BF16" s="523"/>
      <c r="BG16" s="528"/>
      <c r="BH16" s="528"/>
      <c r="BI16" s="528"/>
      <c r="BJ16" s="528"/>
      <c r="BK16" s="528"/>
      <c r="BL16" s="528"/>
      <c r="BM16" s="528"/>
      <c r="BN16" s="528"/>
      <c r="BO16" s="528"/>
      <c r="BP16" s="528"/>
      <c r="BQ16" s="528"/>
      <c r="BR16" s="528"/>
      <c r="BS16" s="528"/>
      <c r="BT16" s="528"/>
      <c r="BU16" s="528"/>
      <c r="BV16" s="528"/>
      <c r="BW16" s="528"/>
      <c r="BX16" s="528"/>
      <c r="BY16" s="523"/>
      <c r="BZ16" s="528"/>
      <c r="CA16" s="528"/>
      <c r="CB16" s="528"/>
      <c r="CC16" s="306"/>
      <c r="CD16" s="530" t="str">
        <f>IF(DR16&lt;3,"",(SUM(B16:S16)-MIN(B16:S16)-MAX(B16:S16))/(DR16-2))</f>
        <v/>
      </c>
      <c r="CE16" s="530" t="str">
        <f>IF(DS16&lt;3,"",(SUM(U16:AL16)-MIN(U16:AL16)-MAX(U16:AL16))/(DS16-2))</f>
        <v/>
      </c>
      <c r="CF16" s="530" t="str">
        <f>IF(DT16&lt;3,"",(SUM(AN16:BE16)-MIN(AN16:BE16)-MAX(AN16:BE16))/(DT16-2))</f>
        <v/>
      </c>
      <c r="CG16" s="531" t="str">
        <f>IF(DU16&lt;3,"",(SUM(BG16:BX16)-MIN(BG16:BX16)-MAX(BG16:BX16))/(DU16-2))</f>
        <v/>
      </c>
      <c r="CH16" s="518" t="str">
        <f t="shared" ref="CH16:CQ20" si="8">IF($CH$3=$CD$4,IF(OR(-FLOOR(((18-COUNT($B16:$S16))/2),1)+CH$6&lt;1,-FLOOR(((18-COUNT($B16:$S16))/2),1)+CH$6&gt;COUNT($B16:$S16)),"",LARGE($B16:$S16,-FLOOR(((18-COUNT($B16:$S16))/2),1)+CH$6)),IF(OR(-FLOOR(((18-COUNT($AN16:$BE16))/2),1)+CH$6&lt;1,-FLOOR(((18-COUNT($AN16:$BE16))/2),1)+CH$6&gt;COUNT($AN16:$BE16)),"",LARGE($AN16:$BE16,-FLOOR(((18-COUNT($AN16:$BE16))/2),1)+CH$6)))</f>
        <v/>
      </c>
      <c r="CI16" s="93" t="str">
        <f t="shared" si="8"/>
        <v/>
      </c>
      <c r="CJ16" s="94" t="str">
        <f t="shared" si="8"/>
        <v/>
      </c>
      <c r="CK16" s="94" t="str">
        <f t="shared" si="8"/>
        <v/>
      </c>
      <c r="CL16" s="94" t="str">
        <f t="shared" si="8"/>
        <v/>
      </c>
      <c r="CM16" s="94" t="str">
        <f t="shared" si="8"/>
        <v/>
      </c>
      <c r="CN16" s="94" t="str">
        <f t="shared" si="8"/>
        <v/>
      </c>
      <c r="CO16" s="108" t="str">
        <f t="shared" si="8"/>
        <v/>
      </c>
      <c r="CP16" s="108" t="str">
        <f t="shared" si="8"/>
        <v/>
      </c>
      <c r="CQ16" s="108" t="str">
        <f t="shared" si="8"/>
        <v/>
      </c>
      <c r="CR16" s="108" t="str">
        <f t="shared" ref="CR16:CY20" si="9">IF($CH$3=$CD$4,IF(OR(-FLOOR(((18-COUNT($B16:$S16))/2),1)+CR$6&lt;1,-FLOOR(((18-COUNT($B16:$S16))/2),1)+CR$6&gt;COUNT($B16:$S16)),"",LARGE($B16:$S16,-FLOOR(((18-COUNT($B16:$S16))/2),1)+CR$6)),IF(OR(-FLOOR(((18-COUNT($AN16:$BE16))/2),1)+CR$6&lt;1,-FLOOR(((18-COUNT($AN16:$BE16))/2),1)+CR$6&gt;COUNT($AN16:$BE16)),"",LARGE($AN16:$BE16,-FLOOR(((18-COUNT($AN16:$BE16))/2),1)+CR$6)))</f>
        <v/>
      </c>
      <c r="CS16" s="94" t="str">
        <f t="shared" si="9"/>
        <v/>
      </c>
      <c r="CT16" s="94" t="str">
        <f t="shared" si="9"/>
        <v/>
      </c>
      <c r="CU16" s="94" t="str">
        <f t="shared" si="9"/>
        <v/>
      </c>
      <c r="CV16" s="94" t="str">
        <f t="shared" si="9"/>
        <v/>
      </c>
      <c r="CW16" s="94" t="str">
        <f t="shared" si="9"/>
        <v/>
      </c>
      <c r="CX16" s="93" t="str">
        <f t="shared" si="9"/>
        <v/>
      </c>
      <c r="CY16" s="519" t="str">
        <f t="shared" si="9"/>
        <v/>
      </c>
      <c r="CZ16" s="532" t="str">
        <f t="shared" ref="CZ16:DI20" si="10">IF($CH$3=$CD$4,IF(OR(-FLOOR(((18-COUNT($U16:$AL16))/2),1)+CZ$6&lt;1,-FLOOR(((18-COUNT($U16:$AL16))/2),1)+CZ$6&gt;COUNT($U16:$AL16)),"",LARGE($U16:$AL16,-FLOOR(((18-COUNT($U16:$AL16))/2),1)+CZ$6)),IF(OR(-FLOOR(((18-COUNT($BG16:$BX16))/2),1)+CZ$6&lt;1,-FLOOR(((18-COUNT($BG16:$BX16))/2),1)+CZ$6&gt;COUNT($BG16:$BX16)),"",LARGE($BG16:$BX16,-FLOOR(((18-COUNT($BG16:$BX16))/2),1)+CZ$6)))</f>
        <v/>
      </c>
      <c r="DA16" s="533" t="str">
        <f t="shared" si="10"/>
        <v/>
      </c>
      <c r="DB16" s="534" t="str">
        <f t="shared" si="10"/>
        <v/>
      </c>
      <c r="DC16" s="534" t="str">
        <f t="shared" si="10"/>
        <v/>
      </c>
      <c r="DD16" s="534" t="str">
        <f t="shared" si="10"/>
        <v/>
      </c>
      <c r="DE16" s="534" t="str">
        <f t="shared" si="10"/>
        <v/>
      </c>
      <c r="DF16" s="534" t="str">
        <f t="shared" si="10"/>
        <v/>
      </c>
      <c r="DG16" s="535" t="str">
        <f t="shared" si="10"/>
        <v/>
      </c>
      <c r="DH16" s="535" t="str">
        <f t="shared" si="10"/>
        <v/>
      </c>
      <c r="DI16" s="535" t="str">
        <f t="shared" si="10"/>
        <v/>
      </c>
      <c r="DJ16" s="535" t="str">
        <f t="shared" ref="DJ16:DQ20" si="11">IF($CH$3=$CD$4,IF(OR(-FLOOR(((18-COUNT($U16:$AL16))/2),1)+DJ$6&lt;1,-FLOOR(((18-COUNT($U16:$AL16))/2),1)+DJ$6&gt;COUNT($U16:$AL16)),"",LARGE($U16:$AL16,-FLOOR(((18-COUNT($U16:$AL16))/2),1)+DJ$6)),IF(OR(-FLOOR(((18-COUNT($BG16:$BX16))/2),1)+DJ$6&lt;1,-FLOOR(((18-COUNT($BG16:$BX16))/2),1)+DJ$6&gt;COUNT($BG16:$BX16)),"",LARGE($BG16:$BX16,-FLOOR(((18-COUNT($BG16:$BX16))/2),1)+DJ$6)))</f>
        <v/>
      </c>
      <c r="DK16" s="534" t="str">
        <f t="shared" si="11"/>
        <v/>
      </c>
      <c r="DL16" s="534" t="str">
        <f t="shared" si="11"/>
        <v/>
      </c>
      <c r="DM16" s="534" t="str">
        <f t="shared" si="11"/>
        <v/>
      </c>
      <c r="DN16" s="534" t="str">
        <f t="shared" si="11"/>
        <v/>
      </c>
      <c r="DO16" s="534" t="str">
        <f t="shared" si="11"/>
        <v/>
      </c>
      <c r="DP16" s="533" t="str">
        <f t="shared" si="11"/>
        <v/>
      </c>
      <c r="DQ16" s="532" t="str">
        <f t="shared" si="11"/>
        <v/>
      </c>
      <c r="DR16" s="536">
        <f>COUNT(B16:S16)</f>
        <v>0</v>
      </c>
      <c r="DS16" s="468">
        <f>COUNT(U16:AL16)</f>
        <v>0</v>
      </c>
      <c r="DT16" s="468">
        <f>COUNT(AN16:BE16)</f>
        <v>0</v>
      </c>
      <c r="DU16" s="469">
        <f>COUNT(BG16:BX16)</f>
        <v>0</v>
      </c>
      <c r="DV16" s="522"/>
      <c r="DW16" s="537"/>
      <c r="DX16" s="537"/>
      <c r="DY16" s="537"/>
      <c r="DZ16" s="537"/>
      <c r="EA16" s="537"/>
      <c r="EB16" s="537"/>
      <c r="EC16" s="538"/>
      <c r="ED16" s="537"/>
      <c r="EE16" s="468"/>
      <c r="EF16" s="522"/>
      <c r="EG16" s="522"/>
    </row>
    <row r="17" spans="1:137" ht="12.75" customHeight="1">
      <c r="A17" s="529" t="s">
        <v>155</v>
      </c>
      <c r="B17" s="306"/>
      <c r="C17" s="306"/>
      <c r="D17" s="306"/>
      <c r="E17" s="306"/>
      <c r="F17" s="306"/>
      <c r="G17" s="306"/>
      <c r="H17" s="306"/>
      <c r="I17" s="306"/>
      <c r="J17" s="306"/>
      <c r="K17" s="306"/>
      <c r="L17" s="306"/>
      <c r="M17" s="306"/>
      <c r="N17" s="306"/>
      <c r="O17" s="306"/>
      <c r="P17" s="306"/>
      <c r="Q17" s="306"/>
      <c r="R17" s="306"/>
      <c r="S17" s="306"/>
      <c r="T17" s="523"/>
      <c r="U17" s="306"/>
      <c r="V17" s="306"/>
      <c r="W17" s="306"/>
      <c r="X17" s="306"/>
      <c r="Y17" s="306"/>
      <c r="Z17" s="306"/>
      <c r="AA17" s="306"/>
      <c r="AB17" s="306"/>
      <c r="AC17" s="306"/>
      <c r="AD17" s="306"/>
      <c r="AE17" s="306"/>
      <c r="AF17" s="306"/>
      <c r="AG17" s="306"/>
      <c r="AH17" s="306"/>
      <c r="AI17" s="306"/>
      <c r="AJ17" s="306"/>
      <c r="AK17" s="306"/>
      <c r="AL17" s="306"/>
      <c r="AM17" s="523"/>
      <c r="AN17" s="306"/>
      <c r="AO17" s="306"/>
      <c r="AP17" s="306"/>
      <c r="AQ17" s="306"/>
      <c r="AR17" s="306"/>
      <c r="AS17" s="306"/>
      <c r="AT17" s="306"/>
      <c r="AU17" s="306"/>
      <c r="AV17" s="306"/>
      <c r="AW17" s="306"/>
      <c r="AX17" s="306"/>
      <c r="AY17" s="306"/>
      <c r="AZ17" s="306"/>
      <c r="BA17" s="306"/>
      <c r="BB17" s="306"/>
      <c r="BC17" s="306"/>
      <c r="BD17" s="306"/>
      <c r="BE17" s="306"/>
      <c r="BF17" s="523"/>
      <c r="BG17" s="306"/>
      <c r="BH17" s="306"/>
      <c r="BI17" s="306"/>
      <c r="BJ17" s="306"/>
      <c r="BK17" s="306"/>
      <c r="BL17" s="306"/>
      <c r="BM17" s="306"/>
      <c r="BN17" s="306"/>
      <c r="BO17" s="306"/>
      <c r="BP17" s="306"/>
      <c r="BQ17" s="306"/>
      <c r="BR17" s="306"/>
      <c r="BS17" s="306"/>
      <c r="BT17" s="306"/>
      <c r="BU17" s="306"/>
      <c r="BV17" s="306"/>
      <c r="BW17" s="306"/>
      <c r="BX17" s="306"/>
      <c r="BY17" s="523"/>
      <c r="BZ17" s="306"/>
      <c r="CA17" s="306"/>
      <c r="CB17" s="306"/>
      <c r="CC17" s="306"/>
      <c r="CD17" s="530" t="str">
        <f>IF(DR17&lt;3,"",(SUM(B17:S17)-MIN(B17:S17)-MAX(B17:S17))/(DR17-2))</f>
        <v/>
      </c>
      <c r="CE17" s="530" t="str">
        <f>IF(DS17&lt;3,"",(SUM(U17:AL17)-MIN(U17:AL17)-MAX(U17:AL17))/(DS17-2))</f>
        <v/>
      </c>
      <c r="CF17" s="530" t="str">
        <f>IF(DT17&lt;3,"",(SUM(AN17:BE17)-MIN(AN17:BE17)-MAX(AN17:BE17))/(DT17-2))</f>
        <v/>
      </c>
      <c r="CG17" s="531" t="str">
        <f>IF(DU17&lt;3,"",(SUM(BG17:BX17)-MIN(BG17:BX17)-MAX(BG17:BX17))/(DU17-2))</f>
        <v/>
      </c>
      <c r="CH17" s="518" t="str">
        <f t="shared" si="8"/>
        <v/>
      </c>
      <c r="CI17" s="93" t="str">
        <f t="shared" si="8"/>
        <v/>
      </c>
      <c r="CJ17" s="94" t="str">
        <f t="shared" si="8"/>
        <v/>
      </c>
      <c r="CK17" s="94" t="str">
        <f t="shared" si="8"/>
        <v/>
      </c>
      <c r="CL17" s="94" t="str">
        <f t="shared" si="8"/>
        <v/>
      </c>
      <c r="CM17" s="94" t="str">
        <f t="shared" si="8"/>
        <v/>
      </c>
      <c r="CN17" s="94" t="str">
        <f t="shared" si="8"/>
        <v/>
      </c>
      <c r="CO17" s="108" t="str">
        <f t="shared" si="8"/>
        <v/>
      </c>
      <c r="CP17" s="108" t="str">
        <f t="shared" si="8"/>
        <v/>
      </c>
      <c r="CQ17" s="108" t="str">
        <f t="shared" si="8"/>
        <v/>
      </c>
      <c r="CR17" s="108" t="str">
        <f t="shared" si="9"/>
        <v/>
      </c>
      <c r="CS17" s="94" t="str">
        <f t="shared" si="9"/>
        <v/>
      </c>
      <c r="CT17" s="94" t="str">
        <f t="shared" si="9"/>
        <v/>
      </c>
      <c r="CU17" s="94" t="str">
        <f t="shared" si="9"/>
        <v/>
      </c>
      <c r="CV17" s="94" t="str">
        <f t="shared" si="9"/>
        <v/>
      </c>
      <c r="CW17" s="94" t="str">
        <f t="shared" si="9"/>
        <v/>
      </c>
      <c r="CX17" s="93" t="str">
        <f t="shared" si="9"/>
        <v/>
      </c>
      <c r="CY17" s="519" t="str">
        <f t="shared" si="9"/>
        <v/>
      </c>
      <c r="CZ17" s="532" t="str">
        <f t="shared" si="10"/>
        <v/>
      </c>
      <c r="DA17" s="533" t="str">
        <f t="shared" si="10"/>
        <v/>
      </c>
      <c r="DB17" s="534" t="str">
        <f t="shared" si="10"/>
        <v/>
      </c>
      <c r="DC17" s="534" t="str">
        <f t="shared" si="10"/>
        <v/>
      </c>
      <c r="DD17" s="534" t="str">
        <f t="shared" si="10"/>
        <v/>
      </c>
      <c r="DE17" s="534" t="str">
        <f t="shared" si="10"/>
        <v/>
      </c>
      <c r="DF17" s="534" t="str">
        <f t="shared" si="10"/>
        <v/>
      </c>
      <c r="DG17" s="535" t="str">
        <f t="shared" si="10"/>
        <v/>
      </c>
      <c r="DH17" s="535" t="str">
        <f t="shared" si="10"/>
        <v/>
      </c>
      <c r="DI17" s="535" t="str">
        <f t="shared" si="10"/>
        <v/>
      </c>
      <c r="DJ17" s="535" t="str">
        <f t="shared" si="11"/>
        <v/>
      </c>
      <c r="DK17" s="534" t="str">
        <f t="shared" si="11"/>
        <v/>
      </c>
      <c r="DL17" s="534" t="str">
        <f t="shared" si="11"/>
        <v/>
      </c>
      <c r="DM17" s="534" t="str">
        <f t="shared" si="11"/>
        <v/>
      </c>
      <c r="DN17" s="534" t="str">
        <f t="shared" si="11"/>
        <v/>
      </c>
      <c r="DO17" s="534" t="str">
        <f t="shared" si="11"/>
        <v/>
      </c>
      <c r="DP17" s="533" t="str">
        <f t="shared" si="11"/>
        <v/>
      </c>
      <c r="DQ17" s="532" t="str">
        <f t="shared" si="11"/>
        <v/>
      </c>
      <c r="DR17" s="536">
        <f>COUNT(B17:S17)</f>
        <v>0</v>
      </c>
      <c r="DS17" s="468">
        <f>COUNT(U17:AL17)</f>
        <v>0</v>
      </c>
      <c r="DT17" s="468">
        <f>COUNT(AN17:BE17)</f>
        <v>0</v>
      </c>
      <c r="DU17" s="469">
        <f>COUNT(BG17:BX17)</f>
        <v>0</v>
      </c>
      <c r="DV17" s="522"/>
      <c r="DW17" s="537"/>
      <c r="DX17" s="537"/>
      <c r="DY17" s="537"/>
      <c r="DZ17" s="537"/>
      <c r="EA17" s="537"/>
      <c r="EB17" s="537"/>
      <c r="EC17" s="538"/>
      <c r="ED17" s="537"/>
      <c r="EE17" s="468"/>
      <c r="EF17" s="522"/>
      <c r="EG17" s="522"/>
    </row>
    <row r="18" spans="1:137" ht="12.75" customHeight="1">
      <c r="A18" s="529" t="s">
        <v>156</v>
      </c>
      <c r="B18" s="306"/>
      <c r="C18" s="306"/>
      <c r="D18" s="306"/>
      <c r="E18" s="306"/>
      <c r="F18" s="306"/>
      <c r="G18" s="306"/>
      <c r="H18" s="306"/>
      <c r="I18" s="306"/>
      <c r="J18" s="306"/>
      <c r="K18" s="306"/>
      <c r="L18" s="306"/>
      <c r="M18" s="306"/>
      <c r="N18" s="306"/>
      <c r="O18" s="306"/>
      <c r="P18" s="306"/>
      <c r="Q18" s="306"/>
      <c r="R18" s="306"/>
      <c r="S18" s="306"/>
      <c r="T18" s="523"/>
      <c r="U18" s="306"/>
      <c r="V18" s="306"/>
      <c r="W18" s="306"/>
      <c r="X18" s="306"/>
      <c r="Y18" s="306"/>
      <c r="Z18" s="306"/>
      <c r="AA18" s="306"/>
      <c r="AB18" s="306"/>
      <c r="AC18" s="306"/>
      <c r="AD18" s="306"/>
      <c r="AE18" s="306"/>
      <c r="AF18" s="306"/>
      <c r="AG18" s="306"/>
      <c r="AH18" s="306"/>
      <c r="AI18" s="306"/>
      <c r="AJ18" s="306"/>
      <c r="AK18" s="306"/>
      <c r="AL18" s="306"/>
      <c r="AM18" s="523"/>
      <c r="AN18" s="306"/>
      <c r="AO18" s="306"/>
      <c r="AP18" s="306"/>
      <c r="AQ18" s="306"/>
      <c r="AR18" s="306"/>
      <c r="AS18" s="306"/>
      <c r="AT18" s="306"/>
      <c r="AU18" s="306"/>
      <c r="AV18" s="306"/>
      <c r="AW18" s="306"/>
      <c r="AX18" s="306"/>
      <c r="AY18" s="306"/>
      <c r="AZ18" s="306"/>
      <c r="BA18" s="306"/>
      <c r="BB18" s="306"/>
      <c r="BC18" s="306"/>
      <c r="BD18" s="306"/>
      <c r="BE18" s="306"/>
      <c r="BF18" s="523"/>
      <c r="BG18" s="306"/>
      <c r="BH18" s="306"/>
      <c r="BI18" s="306"/>
      <c r="BJ18" s="306"/>
      <c r="BK18" s="306"/>
      <c r="BL18" s="306"/>
      <c r="BM18" s="306"/>
      <c r="BN18" s="306"/>
      <c r="BO18" s="306"/>
      <c r="BP18" s="306"/>
      <c r="BQ18" s="306"/>
      <c r="BR18" s="306"/>
      <c r="BS18" s="306"/>
      <c r="BT18" s="306"/>
      <c r="BU18" s="306"/>
      <c r="BV18" s="306"/>
      <c r="BW18" s="306"/>
      <c r="BX18" s="306"/>
      <c r="BY18" s="523"/>
      <c r="BZ18" s="306"/>
      <c r="CA18" s="306"/>
      <c r="CB18" s="306"/>
      <c r="CC18" s="306"/>
      <c r="CD18" s="530" t="str">
        <f>IF(DR18&lt;3,"",(SUM(B18:S18)-MIN(B18:S18)-MAX(B18:S18))/(DR18-2))</f>
        <v/>
      </c>
      <c r="CE18" s="530" t="str">
        <f>IF(DS18&lt;3,"",(SUM(U18:AL18)-MIN(U18:AL18)-MAX(U18:AL18))/(DS18-2))</f>
        <v/>
      </c>
      <c r="CF18" s="530" t="str">
        <f>IF(DT18&lt;3,"",(SUM(AN18:BE18)-MIN(AN18:BE18)-MAX(AN18:BE18))/(DT18-2))</f>
        <v/>
      </c>
      <c r="CG18" s="531" t="str">
        <f>IF(DU18&lt;3,"",(SUM(BG18:BX18)-MIN(BG18:BX18)-MAX(BG18:BX18))/(DU18-2))</f>
        <v/>
      </c>
      <c r="CH18" s="518" t="str">
        <f t="shared" si="8"/>
        <v/>
      </c>
      <c r="CI18" s="93" t="str">
        <f t="shared" si="8"/>
        <v/>
      </c>
      <c r="CJ18" s="94" t="str">
        <f t="shared" si="8"/>
        <v/>
      </c>
      <c r="CK18" s="94" t="str">
        <f t="shared" si="8"/>
        <v/>
      </c>
      <c r="CL18" s="94" t="str">
        <f t="shared" si="8"/>
        <v/>
      </c>
      <c r="CM18" s="94" t="str">
        <f t="shared" si="8"/>
        <v/>
      </c>
      <c r="CN18" s="94" t="str">
        <f t="shared" si="8"/>
        <v/>
      </c>
      <c r="CO18" s="108" t="str">
        <f t="shared" si="8"/>
        <v/>
      </c>
      <c r="CP18" s="108" t="str">
        <f t="shared" si="8"/>
        <v/>
      </c>
      <c r="CQ18" s="108" t="str">
        <f t="shared" si="8"/>
        <v/>
      </c>
      <c r="CR18" s="108" t="str">
        <f t="shared" si="9"/>
        <v/>
      </c>
      <c r="CS18" s="94" t="str">
        <f t="shared" si="9"/>
        <v/>
      </c>
      <c r="CT18" s="94" t="str">
        <f t="shared" si="9"/>
        <v/>
      </c>
      <c r="CU18" s="94" t="str">
        <f t="shared" si="9"/>
        <v/>
      </c>
      <c r="CV18" s="94" t="str">
        <f t="shared" si="9"/>
        <v/>
      </c>
      <c r="CW18" s="94" t="str">
        <f t="shared" si="9"/>
        <v/>
      </c>
      <c r="CX18" s="93" t="str">
        <f t="shared" si="9"/>
        <v/>
      </c>
      <c r="CY18" s="519" t="str">
        <f t="shared" si="9"/>
        <v/>
      </c>
      <c r="CZ18" s="532" t="str">
        <f t="shared" si="10"/>
        <v/>
      </c>
      <c r="DA18" s="533" t="str">
        <f t="shared" si="10"/>
        <v/>
      </c>
      <c r="DB18" s="534" t="str">
        <f t="shared" si="10"/>
        <v/>
      </c>
      <c r="DC18" s="534" t="str">
        <f t="shared" si="10"/>
        <v/>
      </c>
      <c r="DD18" s="534" t="str">
        <f t="shared" si="10"/>
        <v/>
      </c>
      <c r="DE18" s="534" t="str">
        <f t="shared" si="10"/>
        <v/>
      </c>
      <c r="DF18" s="534" t="str">
        <f t="shared" si="10"/>
        <v/>
      </c>
      <c r="DG18" s="535" t="str">
        <f t="shared" si="10"/>
        <v/>
      </c>
      <c r="DH18" s="535" t="str">
        <f t="shared" si="10"/>
        <v/>
      </c>
      <c r="DI18" s="535" t="str">
        <f t="shared" si="10"/>
        <v/>
      </c>
      <c r="DJ18" s="535" t="str">
        <f t="shared" si="11"/>
        <v/>
      </c>
      <c r="DK18" s="534" t="str">
        <f t="shared" si="11"/>
        <v/>
      </c>
      <c r="DL18" s="534" t="str">
        <f t="shared" si="11"/>
        <v/>
      </c>
      <c r="DM18" s="534" t="str">
        <f t="shared" si="11"/>
        <v/>
      </c>
      <c r="DN18" s="534" t="str">
        <f t="shared" si="11"/>
        <v/>
      </c>
      <c r="DO18" s="534" t="str">
        <f t="shared" si="11"/>
        <v/>
      </c>
      <c r="DP18" s="533" t="str">
        <f t="shared" si="11"/>
        <v/>
      </c>
      <c r="DQ18" s="532" t="str">
        <f t="shared" si="11"/>
        <v/>
      </c>
      <c r="DR18" s="536">
        <f>COUNT(B18:S18)</f>
        <v>0</v>
      </c>
      <c r="DS18" s="468">
        <f>COUNT(U18:AL18)</f>
        <v>0</v>
      </c>
      <c r="DT18" s="468">
        <f>COUNT(AN18:BE18)</f>
        <v>0</v>
      </c>
      <c r="DU18" s="469">
        <f>COUNT(BG18:BX18)</f>
        <v>0</v>
      </c>
      <c r="DV18" s="522"/>
      <c r="DW18" s="537"/>
      <c r="DX18" s="537"/>
      <c r="DY18" s="537"/>
      <c r="DZ18" s="537"/>
      <c r="EA18" s="537"/>
      <c r="EB18" s="537"/>
      <c r="EC18" s="538"/>
      <c r="ED18" s="537"/>
      <c r="EE18" s="468"/>
      <c r="EF18" s="522"/>
      <c r="EG18" s="522"/>
    </row>
    <row r="19" spans="1:137" ht="12.75" customHeight="1">
      <c r="A19" s="529" t="s">
        <v>157</v>
      </c>
      <c r="B19" s="306"/>
      <c r="C19" s="306"/>
      <c r="D19" s="306"/>
      <c r="E19" s="306"/>
      <c r="F19" s="306"/>
      <c r="G19" s="306"/>
      <c r="H19" s="306"/>
      <c r="I19" s="306"/>
      <c r="J19" s="306"/>
      <c r="K19" s="306"/>
      <c r="L19" s="306"/>
      <c r="M19" s="306"/>
      <c r="N19" s="306"/>
      <c r="O19" s="306"/>
      <c r="P19" s="306"/>
      <c r="Q19" s="306"/>
      <c r="R19" s="306"/>
      <c r="S19" s="306"/>
      <c r="T19" s="523"/>
      <c r="U19" s="306"/>
      <c r="V19" s="306"/>
      <c r="W19" s="306"/>
      <c r="X19" s="306"/>
      <c r="Y19" s="306"/>
      <c r="Z19" s="306"/>
      <c r="AA19" s="306"/>
      <c r="AB19" s="306"/>
      <c r="AC19" s="306"/>
      <c r="AD19" s="306"/>
      <c r="AE19" s="306"/>
      <c r="AF19" s="306"/>
      <c r="AG19" s="306"/>
      <c r="AH19" s="306"/>
      <c r="AI19" s="306"/>
      <c r="AJ19" s="306"/>
      <c r="AK19" s="306"/>
      <c r="AL19" s="306"/>
      <c r="AM19" s="523"/>
      <c r="AN19" s="306"/>
      <c r="AO19" s="306"/>
      <c r="AP19" s="306"/>
      <c r="AQ19" s="306"/>
      <c r="AR19" s="306"/>
      <c r="AS19" s="306"/>
      <c r="AT19" s="306"/>
      <c r="AU19" s="306"/>
      <c r="AV19" s="306"/>
      <c r="AW19" s="306"/>
      <c r="AX19" s="306"/>
      <c r="AY19" s="306"/>
      <c r="AZ19" s="306"/>
      <c r="BA19" s="306"/>
      <c r="BB19" s="306"/>
      <c r="BC19" s="306"/>
      <c r="BD19" s="306"/>
      <c r="BE19" s="306"/>
      <c r="BF19" s="523"/>
      <c r="BG19" s="306"/>
      <c r="BH19" s="306"/>
      <c r="BI19" s="306"/>
      <c r="BJ19" s="306"/>
      <c r="BK19" s="306"/>
      <c r="BL19" s="306"/>
      <c r="BM19" s="306"/>
      <c r="BN19" s="306"/>
      <c r="BO19" s="306"/>
      <c r="BP19" s="306"/>
      <c r="BQ19" s="306"/>
      <c r="BR19" s="306"/>
      <c r="BS19" s="306"/>
      <c r="BT19" s="306"/>
      <c r="BU19" s="306"/>
      <c r="BV19" s="306"/>
      <c r="BW19" s="306"/>
      <c r="BX19" s="306"/>
      <c r="BY19" s="523"/>
      <c r="BZ19" s="306"/>
      <c r="CA19" s="306"/>
      <c r="CB19" s="306"/>
      <c r="CC19" s="306"/>
      <c r="CD19" s="530" t="str">
        <f>IF(DR19&lt;3,"",(SUM(B19:S19)-MIN(B19:S19)-MAX(B19:S19))/(DR19-2))</f>
        <v/>
      </c>
      <c r="CE19" s="530" t="str">
        <f>IF(DS19&lt;3,"",(SUM(U19:AL19)-MIN(U19:AL19)-MAX(U19:AL19))/(DS19-2))</f>
        <v/>
      </c>
      <c r="CF19" s="530" t="str">
        <f>IF(DT19&lt;3,"",(SUM(AN19:BE19)-MIN(AN19:BE19)-MAX(AN19:BE19))/(DT19-2))</f>
        <v/>
      </c>
      <c r="CG19" s="531" t="str">
        <f>IF(DU19&lt;3,"",(SUM(BG19:BX19)-MIN(BG19:BX19)-MAX(BG19:BX19))/(DU19-2))</f>
        <v/>
      </c>
      <c r="CH19" s="518" t="str">
        <f t="shared" si="8"/>
        <v/>
      </c>
      <c r="CI19" s="93" t="str">
        <f t="shared" si="8"/>
        <v/>
      </c>
      <c r="CJ19" s="94" t="str">
        <f t="shared" si="8"/>
        <v/>
      </c>
      <c r="CK19" s="94" t="str">
        <f t="shared" si="8"/>
        <v/>
      </c>
      <c r="CL19" s="94" t="str">
        <f t="shared" si="8"/>
        <v/>
      </c>
      <c r="CM19" s="94" t="str">
        <f t="shared" si="8"/>
        <v/>
      </c>
      <c r="CN19" s="94" t="str">
        <f t="shared" si="8"/>
        <v/>
      </c>
      <c r="CO19" s="108" t="str">
        <f t="shared" si="8"/>
        <v/>
      </c>
      <c r="CP19" s="108" t="str">
        <f t="shared" si="8"/>
        <v/>
      </c>
      <c r="CQ19" s="108" t="str">
        <f t="shared" si="8"/>
        <v/>
      </c>
      <c r="CR19" s="108" t="str">
        <f t="shared" si="9"/>
        <v/>
      </c>
      <c r="CS19" s="94" t="str">
        <f t="shared" si="9"/>
        <v/>
      </c>
      <c r="CT19" s="94" t="str">
        <f t="shared" si="9"/>
        <v/>
      </c>
      <c r="CU19" s="94" t="str">
        <f t="shared" si="9"/>
        <v/>
      </c>
      <c r="CV19" s="94" t="str">
        <f t="shared" si="9"/>
        <v/>
      </c>
      <c r="CW19" s="94" t="str">
        <f t="shared" si="9"/>
        <v/>
      </c>
      <c r="CX19" s="93" t="str">
        <f t="shared" si="9"/>
        <v/>
      </c>
      <c r="CY19" s="519" t="str">
        <f t="shared" si="9"/>
        <v/>
      </c>
      <c r="CZ19" s="532" t="str">
        <f t="shared" si="10"/>
        <v/>
      </c>
      <c r="DA19" s="533" t="str">
        <f t="shared" si="10"/>
        <v/>
      </c>
      <c r="DB19" s="534" t="str">
        <f t="shared" si="10"/>
        <v/>
      </c>
      <c r="DC19" s="534" t="str">
        <f t="shared" si="10"/>
        <v/>
      </c>
      <c r="DD19" s="534" t="str">
        <f t="shared" si="10"/>
        <v/>
      </c>
      <c r="DE19" s="534" t="str">
        <f t="shared" si="10"/>
        <v/>
      </c>
      <c r="DF19" s="534" t="str">
        <f t="shared" si="10"/>
        <v/>
      </c>
      <c r="DG19" s="535" t="str">
        <f t="shared" si="10"/>
        <v/>
      </c>
      <c r="DH19" s="535" t="str">
        <f t="shared" si="10"/>
        <v/>
      </c>
      <c r="DI19" s="535" t="str">
        <f t="shared" si="10"/>
        <v/>
      </c>
      <c r="DJ19" s="535" t="str">
        <f t="shared" si="11"/>
        <v/>
      </c>
      <c r="DK19" s="534" t="str">
        <f t="shared" si="11"/>
        <v/>
      </c>
      <c r="DL19" s="534" t="str">
        <f t="shared" si="11"/>
        <v/>
      </c>
      <c r="DM19" s="534" t="str">
        <f t="shared" si="11"/>
        <v/>
      </c>
      <c r="DN19" s="534" t="str">
        <f t="shared" si="11"/>
        <v/>
      </c>
      <c r="DO19" s="534" t="str">
        <f t="shared" si="11"/>
        <v/>
      </c>
      <c r="DP19" s="533" t="str">
        <f t="shared" si="11"/>
        <v/>
      </c>
      <c r="DQ19" s="532" t="str">
        <f t="shared" si="11"/>
        <v/>
      </c>
      <c r="DR19" s="536">
        <f>COUNT(B19:S19)</f>
        <v>0</v>
      </c>
      <c r="DS19" s="468">
        <f>COUNT(U19:AL19)</f>
        <v>0</v>
      </c>
      <c r="DT19" s="468">
        <f>COUNT(AN19:BE19)</f>
        <v>0</v>
      </c>
      <c r="DU19" s="469">
        <f>COUNT(BG19:BX19)</f>
        <v>0</v>
      </c>
      <c r="DV19" s="522"/>
      <c r="DW19" s="537"/>
      <c r="DX19" s="537"/>
      <c r="DY19" s="537"/>
      <c r="DZ19" s="537"/>
      <c r="EA19" s="537"/>
      <c r="EB19" s="537"/>
      <c r="EC19" s="538"/>
      <c r="ED19" s="537"/>
      <c r="EE19" s="468"/>
      <c r="EF19" s="522"/>
      <c r="EG19" s="522"/>
    </row>
    <row r="20" spans="1:137" ht="12.75" customHeight="1">
      <c r="A20" s="539" t="s">
        <v>158</v>
      </c>
      <c r="B20" s="540" t="str">
        <f t="shared" ref="B20:S20" si="12">IF(B17="","",B16*B17*B18*B19)</f>
        <v/>
      </c>
      <c r="C20" s="540" t="str">
        <f t="shared" si="12"/>
        <v/>
      </c>
      <c r="D20" s="540" t="str">
        <f t="shared" si="12"/>
        <v/>
      </c>
      <c r="E20" s="540" t="str">
        <f t="shared" si="12"/>
        <v/>
      </c>
      <c r="F20" s="540" t="str">
        <f t="shared" si="12"/>
        <v/>
      </c>
      <c r="G20" s="540" t="str">
        <f t="shared" si="12"/>
        <v/>
      </c>
      <c r="H20" s="540" t="str">
        <f t="shared" si="12"/>
        <v/>
      </c>
      <c r="I20" s="540" t="str">
        <f t="shared" si="12"/>
        <v/>
      </c>
      <c r="J20" s="540" t="str">
        <f t="shared" si="12"/>
        <v/>
      </c>
      <c r="K20" s="540" t="str">
        <f t="shared" si="12"/>
        <v/>
      </c>
      <c r="L20" s="540" t="str">
        <f t="shared" si="12"/>
        <v/>
      </c>
      <c r="M20" s="540" t="str">
        <f t="shared" si="12"/>
        <v/>
      </c>
      <c r="N20" s="540" t="str">
        <f t="shared" si="12"/>
        <v/>
      </c>
      <c r="O20" s="540" t="str">
        <f t="shared" si="12"/>
        <v/>
      </c>
      <c r="P20" s="540" t="str">
        <f t="shared" si="12"/>
        <v/>
      </c>
      <c r="Q20" s="540" t="str">
        <f t="shared" si="12"/>
        <v/>
      </c>
      <c r="R20" s="540" t="str">
        <f t="shared" si="12"/>
        <v/>
      </c>
      <c r="S20" s="540" t="str">
        <f t="shared" si="12"/>
        <v/>
      </c>
      <c r="T20" s="523"/>
      <c r="U20" s="540" t="str">
        <f t="shared" ref="U20:AL20" si="13">IF(U17="","",U16*U17*U18*U19)</f>
        <v/>
      </c>
      <c r="V20" s="540" t="str">
        <f t="shared" si="13"/>
        <v/>
      </c>
      <c r="W20" s="540" t="str">
        <f t="shared" si="13"/>
        <v/>
      </c>
      <c r="X20" s="540" t="str">
        <f t="shared" si="13"/>
        <v/>
      </c>
      <c r="Y20" s="540" t="str">
        <f t="shared" si="13"/>
        <v/>
      </c>
      <c r="Z20" s="540" t="str">
        <f t="shared" si="13"/>
        <v/>
      </c>
      <c r="AA20" s="540" t="str">
        <f t="shared" si="13"/>
        <v/>
      </c>
      <c r="AB20" s="540" t="str">
        <f t="shared" si="13"/>
        <v/>
      </c>
      <c r="AC20" s="540" t="str">
        <f t="shared" si="13"/>
        <v/>
      </c>
      <c r="AD20" s="540" t="str">
        <f t="shared" si="13"/>
        <v/>
      </c>
      <c r="AE20" s="540" t="str">
        <f t="shared" si="13"/>
        <v/>
      </c>
      <c r="AF20" s="540" t="str">
        <f t="shared" si="13"/>
        <v/>
      </c>
      <c r="AG20" s="540" t="str">
        <f t="shared" si="13"/>
        <v/>
      </c>
      <c r="AH20" s="540" t="str">
        <f t="shared" si="13"/>
        <v/>
      </c>
      <c r="AI20" s="540" t="str">
        <f t="shared" si="13"/>
        <v/>
      </c>
      <c r="AJ20" s="540" t="str">
        <f t="shared" si="13"/>
        <v/>
      </c>
      <c r="AK20" s="540" t="str">
        <f t="shared" si="13"/>
        <v/>
      </c>
      <c r="AL20" s="540" t="str">
        <f t="shared" si="13"/>
        <v/>
      </c>
      <c r="AM20" s="523"/>
      <c r="AN20" s="540" t="str">
        <f t="shared" ref="AN20:BE20" si="14">IF(AN17="","",AN16*AN17*AN18*AN19)</f>
        <v/>
      </c>
      <c r="AO20" s="540" t="str">
        <f t="shared" si="14"/>
        <v/>
      </c>
      <c r="AP20" s="540" t="str">
        <f t="shared" si="14"/>
        <v/>
      </c>
      <c r="AQ20" s="540" t="str">
        <f t="shared" si="14"/>
        <v/>
      </c>
      <c r="AR20" s="540" t="str">
        <f t="shared" si="14"/>
        <v/>
      </c>
      <c r="AS20" s="540" t="str">
        <f t="shared" si="14"/>
        <v/>
      </c>
      <c r="AT20" s="540" t="str">
        <f t="shared" si="14"/>
        <v/>
      </c>
      <c r="AU20" s="540" t="str">
        <f t="shared" si="14"/>
        <v/>
      </c>
      <c r="AV20" s="540" t="str">
        <f t="shared" si="14"/>
        <v/>
      </c>
      <c r="AW20" s="540" t="str">
        <f t="shared" si="14"/>
        <v/>
      </c>
      <c r="AX20" s="540" t="str">
        <f t="shared" si="14"/>
        <v/>
      </c>
      <c r="AY20" s="540" t="str">
        <f t="shared" si="14"/>
        <v/>
      </c>
      <c r="AZ20" s="540" t="str">
        <f t="shared" si="14"/>
        <v/>
      </c>
      <c r="BA20" s="540" t="str">
        <f t="shared" si="14"/>
        <v/>
      </c>
      <c r="BB20" s="540" t="str">
        <f t="shared" si="14"/>
        <v/>
      </c>
      <c r="BC20" s="540" t="str">
        <f t="shared" si="14"/>
        <v/>
      </c>
      <c r="BD20" s="540" t="str">
        <f t="shared" si="14"/>
        <v/>
      </c>
      <c r="BE20" s="540" t="str">
        <f t="shared" si="14"/>
        <v/>
      </c>
      <c r="BF20" s="523"/>
      <c r="BG20" s="540" t="str">
        <f t="shared" ref="BG20:BX20" si="15">IF(BG17="","",BG16*BG17*BG18*BG19)</f>
        <v/>
      </c>
      <c r="BH20" s="540" t="str">
        <f t="shared" si="15"/>
        <v/>
      </c>
      <c r="BI20" s="540" t="str">
        <f t="shared" si="15"/>
        <v/>
      </c>
      <c r="BJ20" s="540" t="str">
        <f t="shared" si="15"/>
        <v/>
      </c>
      <c r="BK20" s="540" t="str">
        <f t="shared" si="15"/>
        <v/>
      </c>
      <c r="BL20" s="540" t="str">
        <f t="shared" si="15"/>
        <v/>
      </c>
      <c r="BM20" s="540" t="str">
        <f t="shared" si="15"/>
        <v/>
      </c>
      <c r="BN20" s="540" t="str">
        <f t="shared" si="15"/>
        <v/>
      </c>
      <c r="BO20" s="540" t="str">
        <f t="shared" si="15"/>
        <v/>
      </c>
      <c r="BP20" s="540" t="str">
        <f t="shared" si="15"/>
        <v/>
      </c>
      <c r="BQ20" s="540" t="str">
        <f t="shared" si="15"/>
        <v/>
      </c>
      <c r="BR20" s="540" t="str">
        <f t="shared" si="15"/>
        <v/>
      </c>
      <c r="BS20" s="540" t="str">
        <f t="shared" si="15"/>
        <v/>
      </c>
      <c r="BT20" s="540" t="str">
        <f t="shared" si="15"/>
        <v/>
      </c>
      <c r="BU20" s="540" t="str">
        <f t="shared" si="15"/>
        <v/>
      </c>
      <c r="BV20" s="540" t="str">
        <f t="shared" si="15"/>
        <v/>
      </c>
      <c r="BW20" s="540" t="str">
        <f t="shared" si="15"/>
        <v/>
      </c>
      <c r="BX20" s="540" t="str">
        <f t="shared" si="15"/>
        <v/>
      </c>
      <c r="BY20" s="523"/>
      <c r="BZ20" s="540" t="str">
        <f>IF(BZ17="","",BZ16*BZ17*BZ18*BZ19)</f>
        <v/>
      </c>
      <c r="CA20" s="540" t="str">
        <f>IF(CA17="","",CA16*CA17*CA18*CA19)</f>
        <v/>
      </c>
      <c r="CB20" s="540" t="str">
        <f>IF(CB17="","",CB16*CB17*CB18*CB19)</f>
        <v/>
      </c>
      <c r="CC20" s="541" t="str">
        <f>IF(CC17="","",CC16*CC17*CC18*CC19)</f>
        <v/>
      </c>
      <c r="CD20" s="530" t="str">
        <f>IF(DR20&lt;3,"",(SUM(B20:S20)-MIN(B20:S20)-MAX(B20:S20))/(DR20-2))</f>
        <v/>
      </c>
      <c r="CE20" s="530" t="str">
        <f>IF(DS20&lt;3,"",(SUM(U20:AL20)-MIN(U20:AL20)-MAX(U20:AL20))/(DS20-2))</f>
        <v/>
      </c>
      <c r="CF20" s="530" t="str">
        <f>IF(DT20&lt;3,"",(SUM(AN20:BE20)-MIN(AN20:BE20)-MAX(AN20:BE20))/(DT20-2))</f>
        <v/>
      </c>
      <c r="CG20" s="531" t="str">
        <f>IF(DU20&lt;3,"",(SUM(BG20:BX20)-MIN(BG20:BX20)-MAX(BG20:BX20))/(DU20-2))</f>
        <v/>
      </c>
      <c r="CH20" s="518" t="str">
        <f t="shared" si="8"/>
        <v/>
      </c>
      <c r="CI20" s="93" t="str">
        <f t="shared" si="8"/>
        <v/>
      </c>
      <c r="CJ20" s="94" t="str">
        <f t="shared" si="8"/>
        <v/>
      </c>
      <c r="CK20" s="94" t="str">
        <f t="shared" si="8"/>
        <v/>
      </c>
      <c r="CL20" s="94" t="str">
        <f t="shared" si="8"/>
        <v/>
      </c>
      <c r="CM20" s="94" t="str">
        <f t="shared" si="8"/>
        <v/>
      </c>
      <c r="CN20" s="94" t="str">
        <f t="shared" si="8"/>
        <v/>
      </c>
      <c r="CO20" s="108" t="str">
        <f t="shared" si="8"/>
        <v/>
      </c>
      <c r="CP20" s="108" t="str">
        <f t="shared" si="8"/>
        <v/>
      </c>
      <c r="CQ20" s="108" t="str">
        <f t="shared" si="8"/>
        <v/>
      </c>
      <c r="CR20" s="108" t="str">
        <f t="shared" si="9"/>
        <v/>
      </c>
      <c r="CS20" s="94" t="str">
        <f t="shared" si="9"/>
        <v/>
      </c>
      <c r="CT20" s="94" t="str">
        <f t="shared" si="9"/>
        <v/>
      </c>
      <c r="CU20" s="94" t="str">
        <f t="shared" si="9"/>
        <v/>
      </c>
      <c r="CV20" s="94" t="str">
        <f t="shared" si="9"/>
        <v/>
      </c>
      <c r="CW20" s="94" t="str">
        <f t="shared" si="9"/>
        <v/>
      </c>
      <c r="CX20" s="93" t="str">
        <f t="shared" si="9"/>
        <v/>
      </c>
      <c r="CY20" s="519" t="str">
        <f t="shared" si="9"/>
        <v/>
      </c>
      <c r="CZ20" s="532" t="str">
        <f t="shared" si="10"/>
        <v/>
      </c>
      <c r="DA20" s="533" t="str">
        <f t="shared" si="10"/>
        <v/>
      </c>
      <c r="DB20" s="534" t="str">
        <f t="shared" si="10"/>
        <v/>
      </c>
      <c r="DC20" s="534" t="str">
        <f t="shared" si="10"/>
        <v/>
      </c>
      <c r="DD20" s="534" t="str">
        <f t="shared" si="10"/>
        <v/>
      </c>
      <c r="DE20" s="534" t="str">
        <f t="shared" si="10"/>
        <v/>
      </c>
      <c r="DF20" s="534" t="str">
        <f t="shared" si="10"/>
        <v/>
      </c>
      <c r="DG20" s="535" t="str">
        <f t="shared" si="10"/>
        <v/>
      </c>
      <c r="DH20" s="535" t="str">
        <f t="shared" si="10"/>
        <v/>
      </c>
      <c r="DI20" s="535" t="str">
        <f t="shared" si="10"/>
        <v/>
      </c>
      <c r="DJ20" s="535" t="str">
        <f t="shared" si="11"/>
        <v/>
      </c>
      <c r="DK20" s="534" t="str">
        <f t="shared" si="11"/>
        <v/>
      </c>
      <c r="DL20" s="534" t="str">
        <f t="shared" si="11"/>
        <v/>
      </c>
      <c r="DM20" s="534" t="str">
        <f t="shared" si="11"/>
        <v/>
      </c>
      <c r="DN20" s="534" t="str">
        <f t="shared" si="11"/>
        <v/>
      </c>
      <c r="DO20" s="534" t="str">
        <f t="shared" si="11"/>
        <v/>
      </c>
      <c r="DP20" s="533" t="str">
        <f t="shared" si="11"/>
        <v/>
      </c>
      <c r="DQ20" s="532" t="str">
        <f t="shared" si="11"/>
        <v/>
      </c>
      <c r="DR20" s="536">
        <f>COUNT(B20:S20)</f>
        <v>0</v>
      </c>
      <c r="DS20" s="468">
        <f>COUNT(U20:AL20)</f>
        <v>0</v>
      </c>
      <c r="DT20" s="468">
        <f>COUNT(AN20:BE20)</f>
        <v>0</v>
      </c>
      <c r="DU20" s="469">
        <f>COUNT(BG20:BX20)</f>
        <v>0</v>
      </c>
      <c r="DV20" s="522"/>
      <c r="DW20" s="537"/>
      <c r="DX20" s="537"/>
      <c r="DY20" s="537"/>
      <c r="DZ20" s="537"/>
      <c r="EA20" s="537"/>
      <c r="EB20" s="537"/>
      <c r="EC20" s="538"/>
      <c r="ED20" s="537"/>
      <c r="EE20" s="468"/>
      <c r="EF20" s="522"/>
      <c r="EG20" s="522"/>
    </row>
    <row r="21" spans="1:137" ht="12.75" customHeight="1">
      <c r="A21" s="527" t="s">
        <v>160</v>
      </c>
      <c r="B21" s="528"/>
      <c r="C21" s="528"/>
      <c r="D21" s="528"/>
      <c r="E21" s="528"/>
      <c r="F21" s="528"/>
      <c r="G21" s="528"/>
      <c r="H21" s="528"/>
      <c r="I21" s="528"/>
      <c r="J21" s="528"/>
      <c r="K21" s="528"/>
      <c r="L21" s="528"/>
      <c r="M21" s="528"/>
      <c r="N21" s="528"/>
      <c r="O21" s="528"/>
      <c r="P21" s="528"/>
      <c r="Q21" s="528"/>
      <c r="R21" s="528"/>
      <c r="S21" s="528"/>
      <c r="T21" s="523"/>
      <c r="U21" s="528"/>
      <c r="V21" s="528"/>
      <c r="W21" s="528"/>
      <c r="X21" s="528"/>
      <c r="Y21" s="528"/>
      <c r="Z21" s="528"/>
      <c r="AA21" s="528"/>
      <c r="AB21" s="528"/>
      <c r="AC21" s="528"/>
      <c r="AD21" s="528"/>
      <c r="AE21" s="528"/>
      <c r="AF21" s="528"/>
      <c r="AG21" s="528"/>
      <c r="AH21" s="528"/>
      <c r="AI21" s="528"/>
      <c r="AJ21" s="528"/>
      <c r="AK21" s="528"/>
      <c r="AL21" s="528"/>
      <c r="AM21" s="523"/>
      <c r="AN21" s="528"/>
      <c r="AO21" s="528"/>
      <c r="AP21" s="528"/>
      <c r="AQ21" s="528"/>
      <c r="AR21" s="528"/>
      <c r="AS21" s="528"/>
      <c r="AT21" s="528"/>
      <c r="AU21" s="528"/>
      <c r="AV21" s="528"/>
      <c r="AW21" s="528"/>
      <c r="AX21" s="528"/>
      <c r="AY21" s="528"/>
      <c r="AZ21" s="528"/>
      <c r="BA21" s="528"/>
      <c r="BB21" s="528"/>
      <c r="BC21" s="528"/>
      <c r="BD21" s="528"/>
      <c r="BE21" s="528"/>
      <c r="BF21" s="523"/>
      <c r="BG21" s="528"/>
      <c r="BH21" s="528"/>
      <c r="BI21" s="528"/>
      <c r="BJ21" s="528"/>
      <c r="BK21" s="528"/>
      <c r="BL21" s="528"/>
      <c r="BM21" s="528"/>
      <c r="BN21" s="528"/>
      <c r="BO21" s="528"/>
      <c r="BP21" s="528"/>
      <c r="BQ21" s="528"/>
      <c r="BR21" s="528"/>
      <c r="BS21" s="528"/>
      <c r="BT21" s="528"/>
      <c r="BU21" s="528"/>
      <c r="BV21" s="528"/>
      <c r="BW21" s="528"/>
      <c r="BX21" s="528"/>
      <c r="BY21" s="523"/>
      <c r="BZ21" s="528"/>
      <c r="CA21" s="528"/>
      <c r="CB21" s="528"/>
      <c r="CC21" s="306"/>
      <c r="CD21" s="542"/>
      <c r="CE21" s="542"/>
      <c r="CF21" s="542"/>
      <c r="CG21" s="543"/>
      <c r="CH21" s="544"/>
      <c r="CI21" s="544"/>
      <c r="CJ21" s="544"/>
      <c r="CK21" s="544"/>
      <c r="CL21" s="544"/>
      <c r="CM21" s="544"/>
      <c r="CN21" s="544"/>
      <c r="CO21" s="544"/>
      <c r="CP21" s="544"/>
      <c r="CQ21" s="544"/>
      <c r="CR21" s="544"/>
      <c r="CS21" s="544"/>
      <c r="CT21" s="544"/>
      <c r="CU21" s="544"/>
      <c r="CV21" s="544"/>
      <c r="CW21" s="544"/>
      <c r="CX21" s="544"/>
      <c r="CY21" s="545"/>
      <c r="CZ21" s="546"/>
      <c r="DA21" s="544"/>
      <c r="DB21" s="544"/>
      <c r="DC21" s="544"/>
      <c r="DD21" s="544"/>
      <c r="DE21" s="544"/>
      <c r="DF21" s="544"/>
      <c r="DG21" s="544"/>
      <c r="DH21" s="544"/>
      <c r="DI21" s="544"/>
      <c r="DJ21" s="544"/>
      <c r="DK21" s="544"/>
      <c r="DL21" s="544"/>
      <c r="DM21" s="544"/>
      <c r="DN21" s="544"/>
      <c r="DO21" s="544"/>
      <c r="DP21" s="544"/>
      <c r="DQ21" s="544"/>
      <c r="DR21" s="546"/>
      <c r="DS21" s="521"/>
      <c r="DT21" s="521"/>
      <c r="DU21" s="517"/>
      <c r="DV21" s="521"/>
      <c r="DW21" s="521"/>
      <c r="DX21" s="521"/>
      <c r="DY21" s="521"/>
      <c r="DZ21" s="521"/>
      <c r="EA21" s="521"/>
      <c r="EB21" s="521"/>
      <c r="EC21" s="517"/>
      <c r="ED21" s="521"/>
      <c r="EE21" s="468"/>
      <c r="EF21" s="522"/>
      <c r="EG21" s="522"/>
    </row>
    <row r="22" spans="1:137" ht="12.75" customHeight="1">
      <c r="A22" s="529" t="s">
        <v>154</v>
      </c>
      <c r="B22" s="528"/>
      <c r="C22" s="528"/>
      <c r="D22" s="528">
        <v>1</v>
      </c>
      <c r="E22" s="528">
        <v>1</v>
      </c>
      <c r="F22" s="528"/>
      <c r="G22" s="528">
        <v>1</v>
      </c>
      <c r="H22" s="528"/>
      <c r="I22" s="528"/>
      <c r="J22" s="528"/>
      <c r="K22" s="528"/>
      <c r="L22" s="528"/>
      <c r="M22" s="528"/>
      <c r="N22" s="528"/>
      <c r="O22" s="528"/>
      <c r="P22" s="528"/>
      <c r="Q22" s="528"/>
      <c r="R22" s="528"/>
      <c r="S22" s="528"/>
      <c r="T22" s="523"/>
      <c r="U22" s="528"/>
      <c r="V22" s="528">
        <v>1</v>
      </c>
      <c r="W22" s="528"/>
      <c r="X22" s="528">
        <v>1</v>
      </c>
      <c r="Y22" s="528"/>
      <c r="Z22" s="528">
        <v>1</v>
      </c>
      <c r="AA22" s="528">
        <v>1</v>
      </c>
      <c r="AB22" s="528"/>
      <c r="AC22" s="528"/>
      <c r="AD22" s="528"/>
      <c r="AE22" s="528"/>
      <c r="AF22" s="528"/>
      <c r="AG22" s="528"/>
      <c r="AH22" s="528"/>
      <c r="AI22" s="528"/>
      <c r="AJ22" s="528"/>
      <c r="AK22" s="528"/>
      <c r="AL22" s="528"/>
      <c r="AM22" s="523"/>
      <c r="AN22" s="528"/>
      <c r="AO22" s="528">
        <v>1</v>
      </c>
      <c r="AP22" s="528"/>
      <c r="AQ22" s="528"/>
      <c r="AR22" s="528"/>
      <c r="AS22" s="528"/>
      <c r="AT22" s="528"/>
      <c r="AU22" s="528"/>
      <c r="AV22" s="528"/>
      <c r="AW22" s="528"/>
      <c r="AX22" s="528"/>
      <c r="AY22" s="528"/>
      <c r="AZ22" s="528"/>
      <c r="BA22" s="528"/>
      <c r="BB22" s="528"/>
      <c r="BC22" s="528">
        <v>1</v>
      </c>
      <c r="BD22" s="528"/>
      <c r="BE22" s="528">
        <v>1</v>
      </c>
      <c r="BF22" s="523"/>
      <c r="BG22" s="528"/>
      <c r="BH22" s="528"/>
      <c r="BI22" s="528"/>
      <c r="BJ22" s="528"/>
      <c r="BK22" s="528"/>
      <c r="BL22" s="528"/>
      <c r="BM22" s="528"/>
      <c r="BN22" s="528"/>
      <c r="BO22" s="528"/>
      <c r="BP22" s="528"/>
      <c r="BQ22" s="528"/>
      <c r="BR22" s="528"/>
      <c r="BS22" s="528"/>
      <c r="BT22" s="528"/>
      <c r="BU22" s="528"/>
      <c r="BV22" s="528"/>
      <c r="BW22" s="528">
        <v>1</v>
      </c>
      <c r="BX22" s="528"/>
      <c r="BY22" s="523"/>
      <c r="BZ22" s="528">
        <v>1</v>
      </c>
      <c r="CA22" s="528">
        <v>1</v>
      </c>
      <c r="CB22" s="528">
        <v>1</v>
      </c>
      <c r="CC22" s="306"/>
      <c r="CD22" s="530">
        <f>IF(DR22&lt;3,"",(SUM(B22:S22)-MIN(B22:S22)-MAX(B22:S22))/(DR22-2))</f>
        <v>1</v>
      </c>
      <c r="CE22" s="530">
        <f>IF(DS22&lt;3,"",(SUM(U22:AL22)-MIN(U22:AL22)-MAX(U22:AL22))/(DS22-2))</f>
        <v>1</v>
      </c>
      <c r="CF22" s="530">
        <f>IF(DT22&lt;3,"",(SUM(AN22:BE22)-MIN(AN22:BE22)-MAX(AN22:BE22))/(DT22-2))</f>
        <v>1</v>
      </c>
      <c r="CG22" s="531" t="str">
        <f>IF(DU22&lt;3,"",(SUM(BG22:BX22)-MIN(BG22:BX22)-MAX(BG22:BX22))/(DU22-2))</f>
        <v/>
      </c>
      <c r="CH22" s="518" t="str">
        <f t="shared" ref="CH22:CQ26" si="16">IF($CH$3=$CD$4,IF(OR(-FLOOR(((18-COUNT($B22:$S22))/2),1)+CH$6&lt;1,-FLOOR(((18-COUNT($B22:$S22))/2),1)+CH$6&gt;COUNT($B22:$S22)),"",LARGE($B22:$S22,-FLOOR(((18-COUNT($B22:$S22))/2),1)+CH$6)),IF(OR(-FLOOR(((18-COUNT($AN22:$BE22))/2),1)+CH$6&lt;1,-FLOOR(((18-COUNT($AN22:$BE22))/2),1)+CH$6&gt;COUNT($AN22:$BE22)),"",LARGE($AN22:$BE22,-FLOOR(((18-COUNT($AN22:$BE22))/2),1)+CH$6)))</f>
        <v/>
      </c>
      <c r="CI22" s="93" t="str">
        <f t="shared" si="16"/>
        <v/>
      </c>
      <c r="CJ22" s="94" t="str">
        <f t="shared" si="16"/>
        <v/>
      </c>
      <c r="CK22" s="94" t="str">
        <f t="shared" si="16"/>
        <v/>
      </c>
      <c r="CL22" s="94" t="str">
        <f t="shared" si="16"/>
        <v/>
      </c>
      <c r="CM22" s="94" t="str">
        <f t="shared" si="16"/>
        <v/>
      </c>
      <c r="CN22" s="94" t="str">
        <f t="shared" si="16"/>
        <v/>
      </c>
      <c r="CO22" s="108" t="str">
        <f t="shared" si="16"/>
        <v/>
      </c>
      <c r="CP22" s="108">
        <f t="shared" si="16"/>
        <v>1</v>
      </c>
      <c r="CQ22" s="108">
        <f t="shared" si="16"/>
        <v>1</v>
      </c>
      <c r="CR22" s="108">
        <f t="shared" ref="CR22:CY26" si="17">IF($CH$3=$CD$4,IF(OR(-FLOOR(((18-COUNT($B22:$S22))/2),1)+CR$6&lt;1,-FLOOR(((18-COUNT($B22:$S22))/2),1)+CR$6&gt;COUNT($B22:$S22)),"",LARGE($B22:$S22,-FLOOR(((18-COUNT($B22:$S22))/2),1)+CR$6)),IF(OR(-FLOOR(((18-COUNT($AN22:$BE22))/2),1)+CR$6&lt;1,-FLOOR(((18-COUNT($AN22:$BE22))/2),1)+CR$6&gt;COUNT($AN22:$BE22)),"",LARGE($AN22:$BE22,-FLOOR(((18-COUNT($AN22:$BE22))/2),1)+CR$6)))</f>
        <v>1</v>
      </c>
      <c r="CS22" s="94" t="str">
        <f t="shared" si="17"/>
        <v/>
      </c>
      <c r="CT22" s="94" t="str">
        <f t="shared" si="17"/>
        <v/>
      </c>
      <c r="CU22" s="94" t="str">
        <f t="shared" si="17"/>
        <v/>
      </c>
      <c r="CV22" s="94" t="str">
        <f t="shared" si="17"/>
        <v/>
      </c>
      <c r="CW22" s="94" t="str">
        <f t="shared" si="17"/>
        <v/>
      </c>
      <c r="CX22" s="93" t="str">
        <f t="shared" si="17"/>
        <v/>
      </c>
      <c r="CY22" s="519" t="str">
        <f t="shared" si="17"/>
        <v/>
      </c>
      <c r="CZ22" s="532" t="str">
        <f t="shared" ref="CZ22:DI26" si="18">IF($CH$3=$CD$4,IF(OR(-FLOOR(((18-COUNT($U22:$AL22))/2),1)+CZ$6&lt;1,-FLOOR(((18-COUNT($U22:$AL22))/2),1)+CZ$6&gt;COUNT($U22:$AL22)),"",LARGE($U22:$AL22,-FLOOR(((18-COUNT($U22:$AL22))/2),1)+CZ$6)),IF(OR(-FLOOR(((18-COUNT($BG22:$BX22))/2),1)+CZ$6&lt;1,-FLOOR(((18-COUNT($BG22:$BX22))/2),1)+CZ$6&gt;COUNT($BG22:$BX22)),"",LARGE($BG22:$BX22,-FLOOR(((18-COUNT($BG22:$BX22))/2),1)+CZ$6)))</f>
        <v/>
      </c>
      <c r="DA22" s="533" t="str">
        <f t="shared" si="18"/>
        <v/>
      </c>
      <c r="DB22" s="534" t="str">
        <f t="shared" si="18"/>
        <v/>
      </c>
      <c r="DC22" s="534" t="str">
        <f t="shared" si="18"/>
        <v/>
      </c>
      <c r="DD22" s="534" t="str">
        <f t="shared" si="18"/>
        <v/>
      </c>
      <c r="DE22" s="534" t="str">
        <f t="shared" si="18"/>
        <v/>
      </c>
      <c r="DF22" s="534" t="str">
        <f t="shared" si="18"/>
        <v/>
      </c>
      <c r="DG22" s="535">
        <f t="shared" si="18"/>
        <v>1</v>
      </c>
      <c r="DH22" s="535">
        <f t="shared" si="18"/>
        <v>1</v>
      </c>
      <c r="DI22" s="535">
        <f t="shared" si="18"/>
        <v>1</v>
      </c>
      <c r="DJ22" s="535">
        <f t="shared" ref="DJ22:DQ26" si="19">IF($CH$3=$CD$4,IF(OR(-FLOOR(((18-COUNT($U22:$AL22))/2),1)+DJ$6&lt;1,-FLOOR(((18-COUNT($U22:$AL22))/2),1)+DJ$6&gt;COUNT($U22:$AL22)),"",LARGE($U22:$AL22,-FLOOR(((18-COUNT($U22:$AL22))/2),1)+DJ$6)),IF(OR(-FLOOR(((18-COUNT($BG22:$BX22))/2),1)+DJ$6&lt;1,-FLOOR(((18-COUNT($BG22:$BX22))/2),1)+DJ$6&gt;COUNT($BG22:$BX22)),"",LARGE($BG22:$BX22,-FLOOR(((18-COUNT($BG22:$BX22))/2),1)+DJ$6)))</f>
        <v>1</v>
      </c>
      <c r="DK22" s="534" t="str">
        <f t="shared" si="19"/>
        <v/>
      </c>
      <c r="DL22" s="534" t="str">
        <f t="shared" si="19"/>
        <v/>
      </c>
      <c r="DM22" s="534" t="str">
        <f t="shared" si="19"/>
        <v/>
      </c>
      <c r="DN22" s="534" t="str">
        <f t="shared" si="19"/>
        <v/>
      </c>
      <c r="DO22" s="534" t="str">
        <f t="shared" si="19"/>
        <v/>
      </c>
      <c r="DP22" s="533" t="str">
        <f t="shared" si="19"/>
        <v/>
      </c>
      <c r="DQ22" s="532" t="str">
        <f t="shared" si="19"/>
        <v/>
      </c>
      <c r="DR22" s="536">
        <f>COUNT(B22:S22)</f>
        <v>3</v>
      </c>
      <c r="DS22" s="468">
        <f>COUNT(U22:AL22)</f>
        <v>4</v>
      </c>
      <c r="DT22" s="468">
        <f>COUNT(AN22:BE22)</f>
        <v>3</v>
      </c>
      <c r="DU22" s="469">
        <f>COUNT(BG22:BX22)</f>
        <v>1</v>
      </c>
      <c r="DV22" s="522"/>
      <c r="DW22" s="537"/>
      <c r="DX22" s="537"/>
      <c r="DY22" s="537"/>
      <c r="DZ22" s="537"/>
      <c r="EA22" s="537"/>
      <c r="EB22" s="537"/>
      <c r="EC22" s="538"/>
      <c r="ED22" s="537"/>
      <c r="EE22" s="468"/>
      <c r="EF22" s="522"/>
      <c r="EG22" s="522"/>
    </row>
    <row r="23" spans="1:137" ht="12.75" customHeight="1">
      <c r="A23" s="529" t="s">
        <v>155</v>
      </c>
      <c r="B23" s="306"/>
      <c r="C23" s="306"/>
      <c r="D23" s="306">
        <v>4</v>
      </c>
      <c r="E23" s="306">
        <v>1</v>
      </c>
      <c r="F23" s="306"/>
      <c r="G23" s="306">
        <v>4</v>
      </c>
      <c r="H23" s="306"/>
      <c r="I23" s="306"/>
      <c r="J23" s="306"/>
      <c r="K23" s="306"/>
      <c r="L23" s="306"/>
      <c r="M23" s="306"/>
      <c r="N23" s="306"/>
      <c r="O23" s="306"/>
      <c r="P23" s="306"/>
      <c r="Q23" s="306"/>
      <c r="R23" s="306"/>
      <c r="S23" s="306"/>
      <c r="T23" s="523"/>
      <c r="U23" s="306"/>
      <c r="V23" s="306">
        <v>7</v>
      </c>
      <c r="W23" s="306"/>
      <c r="X23" s="306">
        <v>1</v>
      </c>
      <c r="Y23" s="306"/>
      <c r="Z23" s="306">
        <v>7</v>
      </c>
      <c r="AA23" s="306">
        <v>7</v>
      </c>
      <c r="AB23" s="306"/>
      <c r="AC23" s="306"/>
      <c r="AD23" s="306"/>
      <c r="AE23" s="306"/>
      <c r="AF23" s="306"/>
      <c r="AG23" s="306"/>
      <c r="AH23" s="306"/>
      <c r="AI23" s="306"/>
      <c r="AJ23" s="306"/>
      <c r="AK23" s="306"/>
      <c r="AL23" s="306"/>
      <c r="AM23" s="523"/>
      <c r="AN23" s="306"/>
      <c r="AO23" s="306">
        <v>7</v>
      </c>
      <c r="AP23" s="306"/>
      <c r="AQ23" s="306"/>
      <c r="AR23" s="306"/>
      <c r="AS23" s="306"/>
      <c r="AT23" s="306"/>
      <c r="AU23" s="306"/>
      <c r="AV23" s="306"/>
      <c r="AW23" s="306"/>
      <c r="AX23" s="306"/>
      <c r="AY23" s="306"/>
      <c r="AZ23" s="306"/>
      <c r="BA23" s="306"/>
      <c r="BB23" s="306"/>
      <c r="BC23" s="306">
        <v>6</v>
      </c>
      <c r="BD23" s="306"/>
      <c r="BE23" s="306">
        <v>30</v>
      </c>
      <c r="BF23" s="523"/>
      <c r="BG23" s="306"/>
      <c r="BH23" s="306"/>
      <c r="BI23" s="306"/>
      <c r="BJ23" s="306"/>
      <c r="BK23" s="306"/>
      <c r="BL23" s="306"/>
      <c r="BM23" s="306"/>
      <c r="BN23" s="306"/>
      <c r="BO23" s="306"/>
      <c r="BP23" s="306"/>
      <c r="BQ23" s="306"/>
      <c r="BR23" s="306"/>
      <c r="BS23" s="306"/>
      <c r="BT23" s="306"/>
      <c r="BU23" s="306"/>
      <c r="BV23" s="306"/>
      <c r="BW23" s="306">
        <v>20</v>
      </c>
      <c r="BX23" s="306"/>
      <c r="BY23" s="523"/>
      <c r="BZ23" s="306">
        <v>4</v>
      </c>
      <c r="CA23" s="306">
        <v>7</v>
      </c>
      <c r="CB23" s="306">
        <v>7</v>
      </c>
      <c r="CC23" s="306"/>
      <c r="CD23" s="530">
        <f>IF(DR23&lt;3,"",(SUM(B23:S23)-MIN(B23:S23)-MAX(B23:S23))/(DR23-2))</f>
        <v>4</v>
      </c>
      <c r="CE23" s="530">
        <f>IF(DS23&lt;3,"",(SUM(U23:AL23)-MIN(U23:AL23)-MAX(U23:AL23))/(DS23-2))</f>
        <v>7</v>
      </c>
      <c r="CF23" s="530">
        <f>IF(DT23&lt;3,"",(SUM(AN23:BE23)-MIN(AN23:BE23)-MAX(AN23:BE23))/(DT23-2))</f>
        <v>7</v>
      </c>
      <c r="CG23" s="531" t="str">
        <f>IF(DU23&lt;3,"",(SUM(BG23:BX23)-MIN(BG23:BX23)-MAX(BG23:BX23))/(DU23-2))</f>
        <v/>
      </c>
      <c r="CH23" s="518" t="str">
        <f t="shared" si="16"/>
        <v/>
      </c>
      <c r="CI23" s="93" t="str">
        <f t="shared" si="16"/>
        <v/>
      </c>
      <c r="CJ23" s="94" t="str">
        <f t="shared" si="16"/>
        <v/>
      </c>
      <c r="CK23" s="94" t="str">
        <f t="shared" si="16"/>
        <v/>
      </c>
      <c r="CL23" s="94" t="str">
        <f t="shared" si="16"/>
        <v/>
      </c>
      <c r="CM23" s="94" t="str">
        <f t="shared" si="16"/>
        <v/>
      </c>
      <c r="CN23" s="94" t="str">
        <f t="shared" si="16"/>
        <v/>
      </c>
      <c r="CO23" s="108" t="str">
        <f t="shared" si="16"/>
        <v/>
      </c>
      <c r="CP23" s="108">
        <f t="shared" si="16"/>
        <v>1</v>
      </c>
      <c r="CQ23" s="108">
        <f t="shared" si="16"/>
        <v>4</v>
      </c>
      <c r="CR23" s="108">
        <f t="shared" si="17"/>
        <v>4</v>
      </c>
      <c r="CS23" s="94" t="str">
        <f t="shared" si="17"/>
        <v/>
      </c>
      <c r="CT23" s="94" t="str">
        <f t="shared" si="17"/>
        <v/>
      </c>
      <c r="CU23" s="94" t="str">
        <f t="shared" si="17"/>
        <v/>
      </c>
      <c r="CV23" s="94" t="str">
        <f t="shared" si="17"/>
        <v/>
      </c>
      <c r="CW23" s="94" t="str">
        <f t="shared" si="17"/>
        <v/>
      </c>
      <c r="CX23" s="93" t="str">
        <f t="shared" si="17"/>
        <v/>
      </c>
      <c r="CY23" s="519" t="str">
        <f t="shared" si="17"/>
        <v/>
      </c>
      <c r="CZ23" s="532" t="str">
        <f t="shared" si="18"/>
        <v/>
      </c>
      <c r="DA23" s="533" t="str">
        <f t="shared" si="18"/>
        <v/>
      </c>
      <c r="DB23" s="534" t="str">
        <f t="shared" si="18"/>
        <v/>
      </c>
      <c r="DC23" s="534" t="str">
        <f t="shared" si="18"/>
        <v/>
      </c>
      <c r="DD23" s="534" t="str">
        <f t="shared" si="18"/>
        <v/>
      </c>
      <c r="DE23" s="534" t="str">
        <f t="shared" si="18"/>
        <v/>
      </c>
      <c r="DF23" s="534" t="str">
        <f t="shared" si="18"/>
        <v/>
      </c>
      <c r="DG23" s="535">
        <f t="shared" si="18"/>
        <v>1</v>
      </c>
      <c r="DH23" s="535">
        <f t="shared" si="18"/>
        <v>7</v>
      </c>
      <c r="DI23" s="535">
        <f t="shared" si="18"/>
        <v>7</v>
      </c>
      <c r="DJ23" s="535">
        <f t="shared" si="19"/>
        <v>7</v>
      </c>
      <c r="DK23" s="534" t="str">
        <f t="shared" si="19"/>
        <v/>
      </c>
      <c r="DL23" s="534" t="str">
        <f t="shared" si="19"/>
        <v/>
      </c>
      <c r="DM23" s="534" t="str">
        <f t="shared" si="19"/>
        <v/>
      </c>
      <c r="DN23" s="534" t="str">
        <f t="shared" si="19"/>
        <v/>
      </c>
      <c r="DO23" s="534" t="str">
        <f t="shared" si="19"/>
        <v/>
      </c>
      <c r="DP23" s="533" t="str">
        <f t="shared" si="19"/>
        <v/>
      </c>
      <c r="DQ23" s="532" t="str">
        <f t="shared" si="19"/>
        <v/>
      </c>
      <c r="DR23" s="536">
        <f>COUNT(B23:S23)</f>
        <v>3</v>
      </c>
      <c r="DS23" s="468">
        <f>COUNT(U23:AL23)</f>
        <v>4</v>
      </c>
      <c r="DT23" s="468">
        <f>COUNT(AN23:BE23)</f>
        <v>3</v>
      </c>
      <c r="DU23" s="469">
        <f>COUNT(BG23:BX23)</f>
        <v>1</v>
      </c>
      <c r="DV23" s="522"/>
      <c r="DW23" s="537"/>
      <c r="DX23" s="537"/>
      <c r="DY23" s="537"/>
      <c r="DZ23" s="537"/>
      <c r="EA23" s="537"/>
      <c r="EB23" s="537"/>
      <c r="EC23" s="538"/>
      <c r="ED23" s="537"/>
      <c r="EE23" s="468"/>
      <c r="EF23" s="522"/>
      <c r="EG23" s="522"/>
    </row>
    <row r="24" spans="1:137" ht="12.75" customHeight="1">
      <c r="A24" s="529" t="s">
        <v>156</v>
      </c>
      <c r="B24" s="306"/>
      <c r="C24" s="306"/>
      <c r="D24" s="306">
        <v>1</v>
      </c>
      <c r="E24" s="306">
        <v>3</v>
      </c>
      <c r="F24" s="306"/>
      <c r="G24" s="306">
        <v>1</v>
      </c>
      <c r="H24" s="306"/>
      <c r="I24" s="306"/>
      <c r="J24" s="306"/>
      <c r="K24" s="306"/>
      <c r="L24" s="306"/>
      <c r="M24" s="306"/>
      <c r="N24" s="306"/>
      <c r="O24" s="306"/>
      <c r="P24" s="306"/>
      <c r="Q24" s="306"/>
      <c r="R24" s="306"/>
      <c r="S24" s="306"/>
      <c r="T24" s="523"/>
      <c r="U24" s="306"/>
      <c r="V24" s="306">
        <v>1</v>
      </c>
      <c r="W24" s="306"/>
      <c r="X24" s="306">
        <v>2</v>
      </c>
      <c r="Y24" s="306"/>
      <c r="Z24" s="306">
        <v>3</v>
      </c>
      <c r="AA24" s="306">
        <v>2</v>
      </c>
      <c r="AB24" s="306"/>
      <c r="AC24" s="306"/>
      <c r="AD24" s="306"/>
      <c r="AE24" s="306"/>
      <c r="AF24" s="306"/>
      <c r="AG24" s="306"/>
      <c r="AH24" s="306"/>
      <c r="AI24" s="306"/>
      <c r="AJ24" s="306"/>
      <c r="AK24" s="306"/>
      <c r="AL24" s="306"/>
      <c r="AM24" s="523"/>
      <c r="AN24" s="306"/>
      <c r="AO24" s="306">
        <v>2</v>
      </c>
      <c r="AP24" s="306"/>
      <c r="AQ24" s="306"/>
      <c r="AR24" s="306"/>
      <c r="AS24" s="306"/>
      <c r="AT24" s="306"/>
      <c r="AU24" s="306"/>
      <c r="AV24" s="306"/>
      <c r="AW24" s="306"/>
      <c r="AX24" s="306"/>
      <c r="AY24" s="306"/>
      <c r="AZ24" s="306"/>
      <c r="BA24" s="306"/>
      <c r="BB24" s="306"/>
      <c r="BC24" s="306">
        <v>1</v>
      </c>
      <c r="BD24" s="306"/>
      <c r="BE24" s="306">
        <v>1</v>
      </c>
      <c r="BF24" s="523"/>
      <c r="BG24" s="306"/>
      <c r="BH24" s="306"/>
      <c r="BI24" s="306"/>
      <c r="BJ24" s="306"/>
      <c r="BK24" s="306"/>
      <c r="BL24" s="306"/>
      <c r="BM24" s="306"/>
      <c r="BN24" s="306"/>
      <c r="BO24" s="306"/>
      <c r="BP24" s="306"/>
      <c r="BQ24" s="306"/>
      <c r="BR24" s="306"/>
      <c r="BS24" s="306"/>
      <c r="BT24" s="306"/>
      <c r="BU24" s="306"/>
      <c r="BV24" s="306"/>
      <c r="BW24" s="306">
        <v>3</v>
      </c>
      <c r="BX24" s="306"/>
      <c r="BY24" s="523"/>
      <c r="BZ24" s="306">
        <v>1</v>
      </c>
      <c r="CA24" s="306">
        <v>2</v>
      </c>
      <c r="CB24" s="306">
        <v>2</v>
      </c>
      <c r="CC24" s="306"/>
      <c r="CD24" s="530">
        <f>IF(DR24&lt;3,"",(SUM(B24:S24)-MIN(B24:S24)-MAX(B24:S24))/(DR24-2))</f>
        <v>1</v>
      </c>
      <c r="CE24" s="530">
        <f>IF(DS24&lt;3,"",(SUM(U24:AL24)-MIN(U24:AL24)-MAX(U24:AL24))/(DS24-2))</f>
        <v>2</v>
      </c>
      <c r="CF24" s="530">
        <f>IF(DT24&lt;3,"",(SUM(AN24:BE24)-MIN(AN24:BE24)-MAX(AN24:BE24))/(DT24-2))</f>
        <v>1</v>
      </c>
      <c r="CG24" s="531" t="str">
        <f>IF(DU24&lt;3,"",(SUM(BG24:BX24)-MIN(BG24:BX24)-MAX(BG24:BX24))/(DU24-2))</f>
        <v/>
      </c>
      <c r="CH24" s="518" t="str">
        <f t="shared" si="16"/>
        <v/>
      </c>
      <c r="CI24" s="93" t="str">
        <f t="shared" si="16"/>
        <v/>
      </c>
      <c r="CJ24" s="94" t="str">
        <f t="shared" si="16"/>
        <v/>
      </c>
      <c r="CK24" s="94" t="str">
        <f t="shared" si="16"/>
        <v/>
      </c>
      <c r="CL24" s="94" t="str">
        <f t="shared" si="16"/>
        <v/>
      </c>
      <c r="CM24" s="94" t="str">
        <f t="shared" si="16"/>
        <v/>
      </c>
      <c r="CN24" s="94" t="str">
        <f t="shared" si="16"/>
        <v/>
      </c>
      <c r="CO24" s="108" t="str">
        <f t="shared" si="16"/>
        <v/>
      </c>
      <c r="CP24" s="108">
        <f t="shared" si="16"/>
        <v>1</v>
      </c>
      <c r="CQ24" s="108">
        <f t="shared" si="16"/>
        <v>1</v>
      </c>
      <c r="CR24" s="108">
        <f t="shared" si="17"/>
        <v>3</v>
      </c>
      <c r="CS24" s="94" t="str">
        <f t="shared" si="17"/>
        <v/>
      </c>
      <c r="CT24" s="94" t="str">
        <f t="shared" si="17"/>
        <v/>
      </c>
      <c r="CU24" s="94" t="str">
        <f t="shared" si="17"/>
        <v/>
      </c>
      <c r="CV24" s="94" t="str">
        <f t="shared" si="17"/>
        <v/>
      </c>
      <c r="CW24" s="94" t="str">
        <f t="shared" si="17"/>
        <v/>
      </c>
      <c r="CX24" s="93" t="str">
        <f t="shared" si="17"/>
        <v/>
      </c>
      <c r="CY24" s="519" t="str">
        <f t="shared" si="17"/>
        <v/>
      </c>
      <c r="CZ24" s="532" t="str">
        <f t="shared" si="18"/>
        <v/>
      </c>
      <c r="DA24" s="533" t="str">
        <f t="shared" si="18"/>
        <v/>
      </c>
      <c r="DB24" s="534" t="str">
        <f t="shared" si="18"/>
        <v/>
      </c>
      <c r="DC24" s="534" t="str">
        <f t="shared" si="18"/>
        <v/>
      </c>
      <c r="DD24" s="534" t="str">
        <f t="shared" si="18"/>
        <v/>
      </c>
      <c r="DE24" s="534" t="str">
        <f t="shared" si="18"/>
        <v/>
      </c>
      <c r="DF24" s="534" t="str">
        <f t="shared" si="18"/>
        <v/>
      </c>
      <c r="DG24" s="535">
        <f t="shared" si="18"/>
        <v>1</v>
      </c>
      <c r="DH24" s="535">
        <f t="shared" si="18"/>
        <v>2</v>
      </c>
      <c r="DI24" s="535">
        <f t="shared" si="18"/>
        <v>2</v>
      </c>
      <c r="DJ24" s="535">
        <f t="shared" si="19"/>
        <v>3</v>
      </c>
      <c r="DK24" s="534" t="str">
        <f t="shared" si="19"/>
        <v/>
      </c>
      <c r="DL24" s="534" t="str">
        <f t="shared" si="19"/>
        <v/>
      </c>
      <c r="DM24" s="534" t="str">
        <f t="shared" si="19"/>
        <v/>
      </c>
      <c r="DN24" s="534" t="str">
        <f t="shared" si="19"/>
        <v/>
      </c>
      <c r="DO24" s="534" t="str">
        <f t="shared" si="19"/>
        <v/>
      </c>
      <c r="DP24" s="533" t="str">
        <f t="shared" si="19"/>
        <v/>
      </c>
      <c r="DQ24" s="532" t="str">
        <f t="shared" si="19"/>
        <v/>
      </c>
      <c r="DR24" s="536">
        <f>COUNT(B24:S24)</f>
        <v>3</v>
      </c>
      <c r="DS24" s="468">
        <f>COUNT(U24:AL24)</f>
        <v>4</v>
      </c>
      <c r="DT24" s="468">
        <f>COUNT(AN24:BE24)</f>
        <v>3</v>
      </c>
      <c r="DU24" s="469">
        <f>COUNT(BG24:BX24)</f>
        <v>1</v>
      </c>
      <c r="DV24" s="522"/>
      <c r="DW24" s="537"/>
      <c r="DX24" s="537"/>
      <c r="DY24" s="537"/>
      <c r="DZ24" s="537"/>
      <c r="EA24" s="537"/>
      <c r="EB24" s="537"/>
      <c r="EC24" s="538"/>
      <c r="ED24" s="537"/>
      <c r="EE24" s="468"/>
      <c r="EF24" s="522"/>
      <c r="EG24" s="522"/>
    </row>
    <row r="25" spans="1:137" ht="12.75" customHeight="1">
      <c r="A25" s="529" t="s">
        <v>157</v>
      </c>
      <c r="B25" s="306"/>
      <c r="C25" s="306"/>
      <c r="D25" s="306">
        <v>500</v>
      </c>
      <c r="E25" s="306">
        <v>350</v>
      </c>
      <c r="F25" s="306"/>
      <c r="G25" s="306">
        <v>70</v>
      </c>
      <c r="H25" s="306"/>
      <c r="I25" s="306"/>
      <c r="J25" s="306"/>
      <c r="K25" s="306"/>
      <c r="L25" s="306"/>
      <c r="M25" s="306"/>
      <c r="N25" s="306"/>
      <c r="O25" s="306"/>
      <c r="P25" s="306"/>
      <c r="Q25" s="306"/>
      <c r="R25" s="306"/>
      <c r="S25" s="306"/>
      <c r="T25" s="523"/>
      <c r="U25" s="306"/>
      <c r="V25" s="306">
        <v>50</v>
      </c>
      <c r="W25" s="306"/>
      <c r="X25" s="306">
        <v>350</v>
      </c>
      <c r="Y25" s="306"/>
      <c r="Z25" s="306">
        <v>50</v>
      </c>
      <c r="AA25" s="306">
        <v>60</v>
      </c>
      <c r="AB25" s="306"/>
      <c r="AC25" s="306"/>
      <c r="AD25" s="306"/>
      <c r="AE25" s="306"/>
      <c r="AF25" s="306"/>
      <c r="AG25" s="306"/>
      <c r="AH25" s="306"/>
      <c r="AI25" s="306"/>
      <c r="AJ25" s="306"/>
      <c r="AK25" s="306"/>
      <c r="AL25" s="306"/>
      <c r="AM25" s="523"/>
      <c r="AN25" s="306"/>
      <c r="AO25" s="306">
        <v>70</v>
      </c>
      <c r="AP25" s="306"/>
      <c r="AQ25" s="306"/>
      <c r="AR25" s="306"/>
      <c r="AS25" s="306"/>
      <c r="AT25" s="306"/>
      <c r="AU25" s="306"/>
      <c r="AV25" s="306"/>
      <c r="AW25" s="306"/>
      <c r="AX25" s="306"/>
      <c r="AY25" s="306"/>
      <c r="AZ25" s="306"/>
      <c r="BA25" s="306"/>
      <c r="BB25" s="306"/>
      <c r="BC25" s="306">
        <v>50</v>
      </c>
      <c r="BD25" s="306"/>
      <c r="BE25" s="306">
        <v>20</v>
      </c>
      <c r="BF25" s="523"/>
      <c r="BG25" s="306"/>
      <c r="BH25" s="306"/>
      <c r="BI25" s="306"/>
      <c r="BJ25" s="306"/>
      <c r="BK25" s="306"/>
      <c r="BL25" s="306"/>
      <c r="BM25" s="306"/>
      <c r="BN25" s="306"/>
      <c r="BO25" s="306"/>
      <c r="BP25" s="306"/>
      <c r="BQ25" s="306"/>
      <c r="BR25" s="306"/>
      <c r="BS25" s="306"/>
      <c r="BT25" s="306"/>
      <c r="BU25" s="306"/>
      <c r="BV25" s="306"/>
      <c r="BW25" s="306">
        <v>50</v>
      </c>
      <c r="BX25" s="306"/>
      <c r="BY25" s="523"/>
      <c r="BZ25" s="306">
        <v>70</v>
      </c>
      <c r="CA25" s="306">
        <v>70</v>
      </c>
      <c r="CB25" s="306">
        <v>70</v>
      </c>
      <c r="CC25" s="306"/>
      <c r="CD25" s="530">
        <f>IF(DR25&lt;3,"",(SUM(B25:S25)-MIN(B25:S25)-MAX(B25:S25))/(DR25-2))</f>
        <v>350</v>
      </c>
      <c r="CE25" s="530">
        <f>IF(DS25&lt;3,"",(SUM(U25:AL25)-MIN(U25:AL25)-MAX(U25:AL25))/(DS25-2))</f>
        <v>55</v>
      </c>
      <c r="CF25" s="530">
        <f>IF(DT25&lt;3,"",(SUM(AN25:BE25)-MIN(AN25:BE25)-MAX(AN25:BE25))/(DT25-2))</f>
        <v>50</v>
      </c>
      <c r="CG25" s="531" t="str">
        <f>IF(DU25&lt;3,"",(SUM(BG25:BX25)-MIN(BG25:BX25)-MAX(BG25:BX25))/(DU25-2))</f>
        <v/>
      </c>
      <c r="CH25" s="518" t="str">
        <f t="shared" si="16"/>
        <v/>
      </c>
      <c r="CI25" s="93" t="str">
        <f t="shared" si="16"/>
        <v/>
      </c>
      <c r="CJ25" s="94" t="str">
        <f t="shared" si="16"/>
        <v/>
      </c>
      <c r="CK25" s="94" t="str">
        <f t="shared" si="16"/>
        <v/>
      </c>
      <c r="CL25" s="94" t="str">
        <f t="shared" si="16"/>
        <v/>
      </c>
      <c r="CM25" s="94" t="str">
        <f t="shared" si="16"/>
        <v/>
      </c>
      <c r="CN25" s="94" t="str">
        <f t="shared" si="16"/>
        <v/>
      </c>
      <c r="CO25" s="108" t="str">
        <f t="shared" si="16"/>
        <v/>
      </c>
      <c r="CP25" s="108">
        <f t="shared" si="16"/>
        <v>70</v>
      </c>
      <c r="CQ25" s="108">
        <f t="shared" si="16"/>
        <v>350</v>
      </c>
      <c r="CR25" s="108">
        <f t="shared" si="17"/>
        <v>500</v>
      </c>
      <c r="CS25" s="94" t="str">
        <f t="shared" si="17"/>
        <v/>
      </c>
      <c r="CT25" s="94" t="str">
        <f t="shared" si="17"/>
        <v/>
      </c>
      <c r="CU25" s="94" t="str">
        <f t="shared" si="17"/>
        <v/>
      </c>
      <c r="CV25" s="94" t="str">
        <f t="shared" si="17"/>
        <v/>
      </c>
      <c r="CW25" s="94" t="str">
        <f t="shared" si="17"/>
        <v/>
      </c>
      <c r="CX25" s="93" t="str">
        <f t="shared" si="17"/>
        <v/>
      </c>
      <c r="CY25" s="519" t="str">
        <f t="shared" si="17"/>
        <v/>
      </c>
      <c r="CZ25" s="532" t="str">
        <f t="shared" si="18"/>
        <v/>
      </c>
      <c r="DA25" s="533" t="str">
        <f t="shared" si="18"/>
        <v/>
      </c>
      <c r="DB25" s="534" t="str">
        <f t="shared" si="18"/>
        <v/>
      </c>
      <c r="DC25" s="534" t="str">
        <f t="shared" si="18"/>
        <v/>
      </c>
      <c r="DD25" s="534" t="str">
        <f t="shared" si="18"/>
        <v/>
      </c>
      <c r="DE25" s="534" t="str">
        <f t="shared" si="18"/>
        <v/>
      </c>
      <c r="DF25" s="534" t="str">
        <f t="shared" si="18"/>
        <v/>
      </c>
      <c r="DG25" s="535">
        <f t="shared" si="18"/>
        <v>50</v>
      </c>
      <c r="DH25" s="535">
        <f t="shared" si="18"/>
        <v>50</v>
      </c>
      <c r="DI25" s="535">
        <f t="shared" si="18"/>
        <v>60</v>
      </c>
      <c r="DJ25" s="535">
        <f t="shared" si="19"/>
        <v>350</v>
      </c>
      <c r="DK25" s="534" t="str">
        <f t="shared" si="19"/>
        <v/>
      </c>
      <c r="DL25" s="534" t="str">
        <f t="shared" si="19"/>
        <v/>
      </c>
      <c r="DM25" s="534" t="str">
        <f t="shared" si="19"/>
        <v/>
      </c>
      <c r="DN25" s="534" t="str">
        <f t="shared" si="19"/>
        <v/>
      </c>
      <c r="DO25" s="534" t="str">
        <f t="shared" si="19"/>
        <v/>
      </c>
      <c r="DP25" s="533" t="str">
        <f t="shared" si="19"/>
        <v/>
      </c>
      <c r="DQ25" s="532" t="str">
        <f t="shared" si="19"/>
        <v/>
      </c>
      <c r="DR25" s="536">
        <f>COUNT(B25:S25)</f>
        <v>3</v>
      </c>
      <c r="DS25" s="468">
        <f>COUNT(U25:AL25)</f>
        <v>4</v>
      </c>
      <c r="DT25" s="468">
        <f>COUNT(AN25:BE25)</f>
        <v>3</v>
      </c>
      <c r="DU25" s="469">
        <f>COUNT(BG25:BX25)</f>
        <v>1</v>
      </c>
      <c r="DV25" s="522"/>
      <c r="DW25" s="537"/>
      <c r="DX25" s="537"/>
      <c r="DY25" s="537"/>
      <c r="DZ25" s="537"/>
      <c r="EA25" s="537"/>
      <c r="EB25" s="537"/>
      <c r="EC25" s="538"/>
      <c r="ED25" s="537"/>
      <c r="EE25" s="468"/>
      <c r="EF25" s="522"/>
      <c r="EG25" s="522"/>
    </row>
    <row r="26" spans="1:137" ht="12.75" customHeight="1">
      <c r="A26" s="539" t="s">
        <v>158</v>
      </c>
      <c r="B26" s="540" t="str">
        <f t="shared" ref="B26:S26" si="20">IF(B23="","",B22*B23*B24*B25)</f>
        <v/>
      </c>
      <c r="C26" s="540" t="str">
        <f t="shared" si="20"/>
        <v/>
      </c>
      <c r="D26" s="540">
        <f t="shared" si="20"/>
        <v>2000</v>
      </c>
      <c r="E26" s="540">
        <f t="shared" si="20"/>
        <v>1050</v>
      </c>
      <c r="F26" s="540" t="str">
        <f t="shared" si="20"/>
        <v/>
      </c>
      <c r="G26" s="540">
        <f t="shared" si="20"/>
        <v>280</v>
      </c>
      <c r="H26" s="540" t="str">
        <f t="shared" si="20"/>
        <v/>
      </c>
      <c r="I26" s="540" t="str">
        <f t="shared" si="20"/>
        <v/>
      </c>
      <c r="J26" s="540" t="str">
        <f t="shared" si="20"/>
        <v/>
      </c>
      <c r="K26" s="540" t="str">
        <f t="shared" si="20"/>
        <v/>
      </c>
      <c r="L26" s="540" t="str">
        <f t="shared" si="20"/>
        <v/>
      </c>
      <c r="M26" s="540" t="str">
        <f t="shared" si="20"/>
        <v/>
      </c>
      <c r="N26" s="540" t="str">
        <f t="shared" si="20"/>
        <v/>
      </c>
      <c r="O26" s="540" t="str">
        <f t="shared" si="20"/>
        <v/>
      </c>
      <c r="P26" s="540" t="str">
        <f t="shared" si="20"/>
        <v/>
      </c>
      <c r="Q26" s="540" t="str">
        <f t="shared" si="20"/>
        <v/>
      </c>
      <c r="R26" s="540" t="str">
        <f t="shared" si="20"/>
        <v/>
      </c>
      <c r="S26" s="540" t="str">
        <f t="shared" si="20"/>
        <v/>
      </c>
      <c r="T26" s="523"/>
      <c r="U26" s="540" t="str">
        <f t="shared" ref="U26:AL26" si="21">IF(U23="","",U22*U23*U24*U25)</f>
        <v/>
      </c>
      <c r="V26" s="540">
        <f t="shared" si="21"/>
        <v>350</v>
      </c>
      <c r="W26" s="540" t="str">
        <f t="shared" si="21"/>
        <v/>
      </c>
      <c r="X26" s="540">
        <f t="shared" si="21"/>
        <v>700</v>
      </c>
      <c r="Y26" s="540" t="str">
        <f t="shared" si="21"/>
        <v/>
      </c>
      <c r="Z26" s="540">
        <f t="shared" si="21"/>
        <v>1050</v>
      </c>
      <c r="AA26" s="540">
        <f t="shared" si="21"/>
        <v>840</v>
      </c>
      <c r="AB26" s="540" t="str">
        <f t="shared" si="21"/>
        <v/>
      </c>
      <c r="AC26" s="540" t="str">
        <f t="shared" si="21"/>
        <v/>
      </c>
      <c r="AD26" s="540" t="str">
        <f t="shared" si="21"/>
        <v/>
      </c>
      <c r="AE26" s="540" t="str">
        <f t="shared" si="21"/>
        <v/>
      </c>
      <c r="AF26" s="540" t="str">
        <f t="shared" si="21"/>
        <v/>
      </c>
      <c r="AG26" s="540" t="str">
        <f t="shared" si="21"/>
        <v/>
      </c>
      <c r="AH26" s="540" t="str">
        <f t="shared" si="21"/>
        <v/>
      </c>
      <c r="AI26" s="540" t="str">
        <f t="shared" si="21"/>
        <v/>
      </c>
      <c r="AJ26" s="540" t="str">
        <f t="shared" si="21"/>
        <v/>
      </c>
      <c r="AK26" s="540" t="str">
        <f t="shared" si="21"/>
        <v/>
      </c>
      <c r="AL26" s="540" t="str">
        <f t="shared" si="21"/>
        <v/>
      </c>
      <c r="AM26" s="523"/>
      <c r="AN26" s="540" t="str">
        <f t="shared" ref="AN26:BE26" si="22">IF(AN23="","",AN22*AN23*AN24*AN25)</f>
        <v/>
      </c>
      <c r="AO26" s="540">
        <f t="shared" si="22"/>
        <v>980</v>
      </c>
      <c r="AP26" s="540" t="str">
        <f t="shared" si="22"/>
        <v/>
      </c>
      <c r="AQ26" s="540" t="str">
        <f t="shared" si="22"/>
        <v/>
      </c>
      <c r="AR26" s="540" t="str">
        <f t="shared" si="22"/>
        <v/>
      </c>
      <c r="AS26" s="540" t="str">
        <f t="shared" si="22"/>
        <v/>
      </c>
      <c r="AT26" s="540" t="str">
        <f t="shared" si="22"/>
        <v/>
      </c>
      <c r="AU26" s="540" t="str">
        <f t="shared" si="22"/>
        <v/>
      </c>
      <c r="AV26" s="540" t="str">
        <f t="shared" si="22"/>
        <v/>
      </c>
      <c r="AW26" s="540" t="str">
        <f t="shared" si="22"/>
        <v/>
      </c>
      <c r="AX26" s="540" t="str">
        <f t="shared" si="22"/>
        <v/>
      </c>
      <c r="AY26" s="540" t="str">
        <f t="shared" si="22"/>
        <v/>
      </c>
      <c r="AZ26" s="540" t="str">
        <f t="shared" si="22"/>
        <v/>
      </c>
      <c r="BA26" s="540" t="str">
        <f t="shared" si="22"/>
        <v/>
      </c>
      <c r="BB26" s="540" t="str">
        <f t="shared" si="22"/>
        <v/>
      </c>
      <c r="BC26" s="540">
        <f t="shared" si="22"/>
        <v>300</v>
      </c>
      <c r="BD26" s="540" t="str">
        <f t="shared" si="22"/>
        <v/>
      </c>
      <c r="BE26" s="540">
        <f t="shared" si="22"/>
        <v>600</v>
      </c>
      <c r="BF26" s="523"/>
      <c r="BG26" s="540" t="str">
        <f t="shared" ref="BG26:BX26" si="23">IF(BG23="","",BG22*BG23*BG24*BG25)</f>
        <v/>
      </c>
      <c r="BH26" s="540" t="str">
        <f t="shared" si="23"/>
        <v/>
      </c>
      <c r="BI26" s="540" t="str">
        <f t="shared" si="23"/>
        <v/>
      </c>
      <c r="BJ26" s="540" t="str">
        <f t="shared" si="23"/>
        <v/>
      </c>
      <c r="BK26" s="540" t="str">
        <f t="shared" si="23"/>
        <v/>
      </c>
      <c r="BL26" s="540" t="str">
        <f t="shared" si="23"/>
        <v/>
      </c>
      <c r="BM26" s="540" t="str">
        <f t="shared" si="23"/>
        <v/>
      </c>
      <c r="BN26" s="540" t="str">
        <f t="shared" si="23"/>
        <v/>
      </c>
      <c r="BO26" s="540" t="str">
        <f t="shared" si="23"/>
        <v/>
      </c>
      <c r="BP26" s="540" t="str">
        <f t="shared" si="23"/>
        <v/>
      </c>
      <c r="BQ26" s="540" t="str">
        <f t="shared" si="23"/>
        <v/>
      </c>
      <c r="BR26" s="540" t="str">
        <f t="shared" si="23"/>
        <v/>
      </c>
      <c r="BS26" s="540" t="str">
        <f t="shared" si="23"/>
        <v/>
      </c>
      <c r="BT26" s="540" t="str">
        <f t="shared" si="23"/>
        <v/>
      </c>
      <c r="BU26" s="540" t="str">
        <f t="shared" si="23"/>
        <v/>
      </c>
      <c r="BV26" s="540" t="str">
        <f t="shared" si="23"/>
        <v/>
      </c>
      <c r="BW26" s="540">
        <f t="shared" si="23"/>
        <v>3000</v>
      </c>
      <c r="BX26" s="540" t="str">
        <f t="shared" si="23"/>
        <v/>
      </c>
      <c r="BY26" s="523"/>
      <c r="BZ26" s="540">
        <f>IF(BZ23="","",BZ22*BZ23*BZ24*BZ25)</f>
        <v>280</v>
      </c>
      <c r="CA26" s="540">
        <f>IF(CA23="","",CA22*CA23*CA24*CA25)</f>
        <v>980</v>
      </c>
      <c r="CB26" s="540">
        <f>IF(CB23="","",CB22*CB23*CB24*CB25)</f>
        <v>980</v>
      </c>
      <c r="CC26" s="541" t="str">
        <f>IF(CC23="","",CC22*CC23*CC24*CC25)</f>
        <v/>
      </c>
      <c r="CD26" s="530">
        <f>IF(DR26&lt;3,"",(SUM(B26:S26)-MIN(B26:S26)-MAX(B26:S26))/(DR26-2))</f>
        <v>1050</v>
      </c>
      <c r="CE26" s="530">
        <f>IF(DS26&lt;3,"",(SUM(U26:AL26)-MIN(U26:AL26)-MAX(U26:AL26))/(DS26-2))</f>
        <v>770</v>
      </c>
      <c r="CF26" s="530">
        <f>IF(DT26&lt;3,"",(SUM(AN26:BE26)-MIN(AN26:BE26)-MAX(AN26:BE26))/(DT26-2))</f>
        <v>600</v>
      </c>
      <c r="CG26" s="531" t="str">
        <f>IF(DU26&lt;3,"",(SUM(BG26:BX26)-MIN(BG26:BX26)-MAX(BG26:BX26))/(DU26-2))</f>
        <v/>
      </c>
      <c r="CH26" s="518" t="str">
        <f t="shared" si="16"/>
        <v/>
      </c>
      <c r="CI26" s="93" t="str">
        <f t="shared" si="16"/>
        <v/>
      </c>
      <c r="CJ26" s="94" t="str">
        <f t="shared" si="16"/>
        <v/>
      </c>
      <c r="CK26" s="94" t="str">
        <f t="shared" si="16"/>
        <v/>
      </c>
      <c r="CL26" s="94" t="str">
        <f t="shared" si="16"/>
        <v/>
      </c>
      <c r="CM26" s="94" t="str">
        <f t="shared" si="16"/>
        <v/>
      </c>
      <c r="CN26" s="94" t="str">
        <f t="shared" si="16"/>
        <v/>
      </c>
      <c r="CO26" s="108" t="str">
        <f t="shared" si="16"/>
        <v/>
      </c>
      <c r="CP26" s="108">
        <f t="shared" si="16"/>
        <v>280</v>
      </c>
      <c r="CQ26" s="108">
        <f t="shared" si="16"/>
        <v>1050</v>
      </c>
      <c r="CR26" s="108">
        <f t="shared" si="17"/>
        <v>2000</v>
      </c>
      <c r="CS26" s="94" t="str">
        <f t="shared" si="17"/>
        <v/>
      </c>
      <c r="CT26" s="94" t="str">
        <f t="shared" si="17"/>
        <v/>
      </c>
      <c r="CU26" s="94" t="str">
        <f t="shared" si="17"/>
        <v/>
      </c>
      <c r="CV26" s="94" t="str">
        <f t="shared" si="17"/>
        <v/>
      </c>
      <c r="CW26" s="94" t="str">
        <f t="shared" si="17"/>
        <v/>
      </c>
      <c r="CX26" s="93" t="str">
        <f t="shared" si="17"/>
        <v/>
      </c>
      <c r="CY26" s="519" t="str">
        <f t="shared" si="17"/>
        <v/>
      </c>
      <c r="CZ26" s="532" t="str">
        <f t="shared" si="18"/>
        <v/>
      </c>
      <c r="DA26" s="533" t="str">
        <f t="shared" si="18"/>
        <v/>
      </c>
      <c r="DB26" s="534" t="str">
        <f t="shared" si="18"/>
        <v/>
      </c>
      <c r="DC26" s="534" t="str">
        <f t="shared" si="18"/>
        <v/>
      </c>
      <c r="DD26" s="534" t="str">
        <f t="shared" si="18"/>
        <v/>
      </c>
      <c r="DE26" s="534" t="str">
        <f t="shared" si="18"/>
        <v/>
      </c>
      <c r="DF26" s="534" t="str">
        <f t="shared" si="18"/>
        <v/>
      </c>
      <c r="DG26" s="535">
        <f t="shared" si="18"/>
        <v>350</v>
      </c>
      <c r="DH26" s="535">
        <f t="shared" si="18"/>
        <v>700</v>
      </c>
      <c r="DI26" s="535">
        <f t="shared" si="18"/>
        <v>840</v>
      </c>
      <c r="DJ26" s="535">
        <f t="shared" si="19"/>
        <v>1050</v>
      </c>
      <c r="DK26" s="534" t="str">
        <f t="shared" si="19"/>
        <v/>
      </c>
      <c r="DL26" s="534" t="str">
        <f t="shared" si="19"/>
        <v/>
      </c>
      <c r="DM26" s="534" t="str">
        <f t="shared" si="19"/>
        <v/>
      </c>
      <c r="DN26" s="534" t="str">
        <f t="shared" si="19"/>
        <v/>
      </c>
      <c r="DO26" s="534" t="str">
        <f t="shared" si="19"/>
        <v/>
      </c>
      <c r="DP26" s="533" t="str">
        <f t="shared" si="19"/>
        <v/>
      </c>
      <c r="DQ26" s="532" t="str">
        <f t="shared" si="19"/>
        <v/>
      </c>
      <c r="DR26" s="536">
        <f>COUNT(B26:S26)</f>
        <v>3</v>
      </c>
      <c r="DS26" s="468">
        <f>COUNT(U26:AL26)</f>
        <v>4</v>
      </c>
      <c r="DT26" s="468">
        <f>COUNT(AN26:BE26)</f>
        <v>3</v>
      </c>
      <c r="DU26" s="469">
        <f>COUNT(BG26:BX26)</f>
        <v>1</v>
      </c>
      <c r="DV26" s="522"/>
      <c r="DW26" s="537"/>
      <c r="DX26" s="537"/>
      <c r="DY26" s="537"/>
      <c r="DZ26" s="537"/>
      <c r="EA26" s="537"/>
      <c r="EB26" s="537"/>
      <c r="EC26" s="538"/>
      <c r="ED26" s="537"/>
      <c r="EE26" s="468"/>
      <c r="EF26" s="522"/>
      <c r="EG26" s="522"/>
    </row>
    <row r="27" spans="1:137" ht="12.75" customHeight="1">
      <c r="A27" s="527" t="s">
        <v>161</v>
      </c>
      <c r="B27" s="528"/>
      <c r="C27" s="528"/>
      <c r="D27" s="528"/>
      <c r="E27" s="528"/>
      <c r="F27" s="528"/>
      <c r="G27" s="528"/>
      <c r="H27" s="528"/>
      <c r="I27" s="528"/>
      <c r="J27" s="528"/>
      <c r="K27" s="528"/>
      <c r="L27" s="528"/>
      <c r="M27" s="528"/>
      <c r="N27" s="528"/>
      <c r="O27" s="528"/>
      <c r="P27" s="528"/>
      <c r="Q27" s="528"/>
      <c r="R27" s="528"/>
      <c r="S27" s="528"/>
      <c r="T27" s="523"/>
      <c r="U27" s="528"/>
      <c r="V27" s="528"/>
      <c r="W27" s="528"/>
      <c r="X27" s="528"/>
      <c r="Y27" s="528"/>
      <c r="Z27" s="528"/>
      <c r="AA27" s="528"/>
      <c r="AB27" s="528"/>
      <c r="AC27" s="528"/>
      <c r="AD27" s="528"/>
      <c r="AE27" s="528"/>
      <c r="AF27" s="528"/>
      <c r="AG27" s="528"/>
      <c r="AH27" s="528"/>
      <c r="AI27" s="528"/>
      <c r="AJ27" s="528"/>
      <c r="AK27" s="528"/>
      <c r="AL27" s="528"/>
      <c r="AM27" s="523"/>
      <c r="AN27" s="528"/>
      <c r="AO27" s="528"/>
      <c r="AP27" s="528"/>
      <c r="AQ27" s="528"/>
      <c r="AR27" s="528"/>
      <c r="AS27" s="528"/>
      <c r="AT27" s="528"/>
      <c r="AU27" s="528"/>
      <c r="AV27" s="528"/>
      <c r="AW27" s="528"/>
      <c r="AX27" s="528"/>
      <c r="AY27" s="528"/>
      <c r="AZ27" s="528"/>
      <c r="BA27" s="528"/>
      <c r="BB27" s="528"/>
      <c r="BC27" s="528"/>
      <c r="BD27" s="528"/>
      <c r="BE27" s="528"/>
      <c r="BF27" s="523"/>
      <c r="BG27" s="528"/>
      <c r="BH27" s="528"/>
      <c r="BI27" s="528"/>
      <c r="BJ27" s="528"/>
      <c r="BK27" s="528"/>
      <c r="BL27" s="528"/>
      <c r="BM27" s="528"/>
      <c r="BN27" s="528"/>
      <c r="BO27" s="528"/>
      <c r="BP27" s="528"/>
      <c r="BQ27" s="528"/>
      <c r="BR27" s="528"/>
      <c r="BS27" s="528"/>
      <c r="BT27" s="528"/>
      <c r="BU27" s="528"/>
      <c r="BV27" s="528"/>
      <c r="BW27" s="528"/>
      <c r="BX27" s="528"/>
      <c r="BY27" s="523"/>
      <c r="BZ27" s="528"/>
      <c r="CA27" s="528"/>
      <c r="CB27" s="528"/>
      <c r="CC27" s="528"/>
      <c r="CD27" s="542"/>
      <c r="CE27" s="542"/>
      <c r="CF27" s="542"/>
      <c r="CG27" s="543"/>
      <c r="CH27" s="544"/>
      <c r="CI27" s="544"/>
      <c r="CJ27" s="544"/>
      <c r="CK27" s="544"/>
      <c r="CL27" s="544"/>
      <c r="CM27" s="544"/>
      <c r="CN27" s="544"/>
      <c r="CO27" s="544"/>
      <c r="CP27" s="544"/>
      <c r="CQ27" s="544"/>
      <c r="CR27" s="544"/>
      <c r="CS27" s="544"/>
      <c r="CT27" s="544"/>
      <c r="CU27" s="544"/>
      <c r="CV27" s="544"/>
      <c r="CW27" s="544"/>
      <c r="CX27" s="544"/>
      <c r="CY27" s="545"/>
      <c r="CZ27" s="546"/>
      <c r="DA27" s="544"/>
      <c r="DB27" s="544"/>
      <c r="DC27" s="544"/>
      <c r="DD27" s="544"/>
      <c r="DE27" s="544"/>
      <c r="DF27" s="544"/>
      <c r="DG27" s="544"/>
      <c r="DH27" s="544"/>
      <c r="DI27" s="544"/>
      <c r="DJ27" s="544"/>
      <c r="DK27" s="544"/>
      <c r="DL27" s="544"/>
      <c r="DM27" s="544"/>
      <c r="DN27" s="544"/>
      <c r="DO27" s="544"/>
      <c r="DP27" s="544"/>
      <c r="DQ27" s="544"/>
      <c r="DR27" s="546"/>
      <c r="DS27" s="521"/>
      <c r="DT27" s="521"/>
      <c r="DU27" s="517"/>
      <c r="DV27" s="521"/>
      <c r="DW27" s="521"/>
      <c r="DX27" s="521"/>
      <c r="DY27" s="521"/>
      <c r="DZ27" s="521"/>
      <c r="EA27" s="521"/>
      <c r="EB27" s="521"/>
      <c r="EC27" s="517"/>
      <c r="ED27" s="521"/>
      <c r="EE27" s="468"/>
      <c r="EF27" s="522"/>
      <c r="EG27" s="522"/>
    </row>
    <row r="28" spans="1:137" ht="12.75" customHeight="1">
      <c r="A28" s="529" t="s">
        <v>154</v>
      </c>
      <c r="B28" s="528"/>
      <c r="C28" s="528"/>
      <c r="D28" s="528">
        <v>1</v>
      </c>
      <c r="E28" s="528">
        <v>1</v>
      </c>
      <c r="F28" s="528">
        <v>1</v>
      </c>
      <c r="G28" s="528">
        <v>1</v>
      </c>
      <c r="H28" s="528"/>
      <c r="I28" s="528"/>
      <c r="J28" s="528"/>
      <c r="K28" s="528"/>
      <c r="L28" s="528"/>
      <c r="M28" s="528"/>
      <c r="N28" s="528"/>
      <c r="O28" s="528"/>
      <c r="P28" s="528"/>
      <c r="Q28" s="528"/>
      <c r="R28" s="528"/>
      <c r="S28" s="528"/>
      <c r="T28" s="523"/>
      <c r="U28" s="528"/>
      <c r="V28" s="528">
        <v>1</v>
      </c>
      <c r="W28" s="528"/>
      <c r="X28" s="528"/>
      <c r="Y28" s="528">
        <v>1</v>
      </c>
      <c r="Z28" s="528">
        <v>1</v>
      </c>
      <c r="AA28" s="528">
        <v>1</v>
      </c>
      <c r="AB28" s="528"/>
      <c r="AC28" s="528"/>
      <c r="AD28" s="528"/>
      <c r="AE28" s="528"/>
      <c r="AF28" s="528"/>
      <c r="AG28" s="528"/>
      <c r="AH28" s="528"/>
      <c r="AI28" s="528"/>
      <c r="AJ28" s="528"/>
      <c r="AK28" s="528"/>
      <c r="AL28" s="528"/>
      <c r="AM28" s="523"/>
      <c r="AN28" s="528"/>
      <c r="AO28" s="528"/>
      <c r="AP28" s="528"/>
      <c r="AQ28" s="528"/>
      <c r="AR28" s="528"/>
      <c r="AS28" s="528"/>
      <c r="AT28" s="528"/>
      <c r="AU28" s="528"/>
      <c r="AV28" s="528"/>
      <c r="AW28" s="528"/>
      <c r="AX28" s="528"/>
      <c r="AY28" s="528"/>
      <c r="AZ28" s="528"/>
      <c r="BA28" s="528"/>
      <c r="BB28" s="528"/>
      <c r="BC28" s="528"/>
      <c r="BD28" s="528"/>
      <c r="BE28" s="528"/>
      <c r="BF28" s="523"/>
      <c r="BG28" s="528"/>
      <c r="BH28" s="528"/>
      <c r="BI28" s="528"/>
      <c r="BJ28" s="528"/>
      <c r="BK28" s="528"/>
      <c r="BL28" s="528"/>
      <c r="BM28" s="528"/>
      <c r="BN28" s="528"/>
      <c r="BO28" s="528"/>
      <c r="BP28" s="528"/>
      <c r="BQ28" s="528"/>
      <c r="BR28" s="528"/>
      <c r="BS28" s="528"/>
      <c r="BT28" s="528"/>
      <c r="BU28" s="528"/>
      <c r="BV28" s="528"/>
      <c r="BW28" s="528"/>
      <c r="BX28" s="528"/>
      <c r="BY28" s="523"/>
      <c r="BZ28" s="528">
        <v>1</v>
      </c>
      <c r="CA28" s="528">
        <v>1</v>
      </c>
      <c r="CB28" s="528"/>
      <c r="CC28" s="528"/>
      <c r="CD28" s="530">
        <f>IF(DR28&lt;3,"",(SUM(B28:S28)-MIN(B28:S28)-MAX(B28:S28))/(DR28-2))</f>
        <v>1</v>
      </c>
      <c r="CE28" s="530">
        <f>IF(DS28&lt;3,"",(SUM(U28:AL28)-MIN(U28:AL28)-MAX(U28:AL28))/(DS28-2))</f>
        <v>1</v>
      </c>
      <c r="CF28" s="530" t="str">
        <f>IF(DT28&lt;3,"",(SUM(AN28:BE28)-MIN(AN28:BE28)-MAX(AN28:BE28))/(DT28-2))</f>
        <v/>
      </c>
      <c r="CG28" s="531" t="str">
        <f>IF(DU28&lt;3,"",(SUM(BG28:BX28)-MIN(BG28:BX28)-MAX(BG28:BX28))/(DU28-2))</f>
        <v/>
      </c>
      <c r="CH28" s="518" t="str">
        <f t="shared" ref="CH28:CQ32" si="24">IF($CH$3=$CD$4,IF(OR(-FLOOR(((18-COUNT($B28:$S28))/2),1)+CH$6&lt;1,-FLOOR(((18-COUNT($B28:$S28))/2),1)+CH$6&gt;COUNT($B28:$S28)),"",LARGE($B28:$S28,-FLOOR(((18-COUNT($B28:$S28))/2),1)+CH$6)),IF(OR(-FLOOR(((18-COUNT($AN28:$BE28))/2),1)+CH$6&lt;1,-FLOOR(((18-COUNT($AN28:$BE28))/2),1)+CH$6&gt;COUNT($AN28:$BE28)),"",LARGE($AN28:$BE28,-FLOOR(((18-COUNT($AN28:$BE28))/2),1)+CH$6)))</f>
        <v/>
      </c>
      <c r="CI28" s="93" t="str">
        <f t="shared" si="24"/>
        <v/>
      </c>
      <c r="CJ28" s="94" t="str">
        <f t="shared" si="24"/>
        <v/>
      </c>
      <c r="CK28" s="94" t="str">
        <f t="shared" si="24"/>
        <v/>
      </c>
      <c r="CL28" s="94" t="str">
        <f t="shared" si="24"/>
        <v/>
      </c>
      <c r="CM28" s="94" t="str">
        <f t="shared" si="24"/>
        <v/>
      </c>
      <c r="CN28" s="94" t="str">
        <f t="shared" si="24"/>
        <v/>
      </c>
      <c r="CO28" s="108">
        <f t="shared" si="24"/>
        <v>1</v>
      </c>
      <c r="CP28" s="108">
        <f t="shared" si="24"/>
        <v>1</v>
      </c>
      <c r="CQ28" s="108">
        <f t="shared" si="24"/>
        <v>1</v>
      </c>
      <c r="CR28" s="108">
        <f t="shared" ref="CR28:CY32" si="25">IF($CH$3=$CD$4,IF(OR(-FLOOR(((18-COUNT($B28:$S28))/2),1)+CR$6&lt;1,-FLOOR(((18-COUNT($B28:$S28))/2),1)+CR$6&gt;COUNT($B28:$S28)),"",LARGE($B28:$S28,-FLOOR(((18-COUNT($B28:$S28))/2),1)+CR$6)),IF(OR(-FLOOR(((18-COUNT($AN28:$BE28))/2),1)+CR$6&lt;1,-FLOOR(((18-COUNT($AN28:$BE28))/2),1)+CR$6&gt;COUNT($AN28:$BE28)),"",LARGE($AN28:$BE28,-FLOOR(((18-COUNT($AN28:$BE28))/2),1)+CR$6)))</f>
        <v>1</v>
      </c>
      <c r="CS28" s="94" t="str">
        <f t="shared" si="25"/>
        <v/>
      </c>
      <c r="CT28" s="94" t="str">
        <f t="shared" si="25"/>
        <v/>
      </c>
      <c r="CU28" s="94" t="str">
        <f t="shared" si="25"/>
        <v/>
      </c>
      <c r="CV28" s="94" t="str">
        <f t="shared" si="25"/>
        <v/>
      </c>
      <c r="CW28" s="94" t="str">
        <f t="shared" si="25"/>
        <v/>
      </c>
      <c r="CX28" s="93" t="str">
        <f t="shared" si="25"/>
        <v/>
      </c>
      <c r="CY28" s="519" t="str">
        <f t="shared" si="25"/>
        <v/>
      </c>
      <c r="CZ28" s="532" t="str">
        <f t="shared" ref="CZ28:DI32" si="26">IF($CH$3=$CD$4,IF(OR(-FLOOR(((18-COUNT($U28:$AL28))/2),1)+CZ$6&lt;1,-FLOOR(((18-COUNT($U28:$AL28))/2),1)+CZ$6&gt;COUNT($U28:$AL28)),"",LARGE($U28:$AL28,-FLOOR(((18-COUNT($U28:$AL28))/2),1)+CZ$6)),IF(OR(-FLOOR(((18-COUNT($BG28:$BX28))/2),1)+CZ$6&lt;1,-FLOOR(((18-COUNT($BG28:$BX28))/2),1)+CZ$6&gt;COUNT($BG28:$BX28)),"",LARGE($BG28:$BX28,-FLOOR(((18-COUNT($BG28:$BX28))/2),1)+CZ$6)))</f>
        <v/>
      </c>
      <c r="DA28" s="533" t="str">
        <f t="shared" si="26"/>
        <v/>
      </c>
      <c r="DB28" s="534" t="str">
        <f t="shared" si="26"/>
        <v/>
      </c>
      <c r="DC28" s="534" t="str">
        <f t="shared" si="26"/>
        <v/>
      </c>
      <c r="DD28" s="534" t="str">
        <f t="shared" si="26"/>
        <v/>
      </c>
      <c r="DE28" s="534" t="str">
        <f t="shared" si="26"/>
        <v/>
      </c>
      <c r="DF28" s="534" t="str">
        <f t="shared" si="26"/>
        <v/>
      </c>
      <c r="DG28" s="535">
        <f t="shared" si="26"/>
        <v>1</v>
      </c>
      <c r="DH28" s="535">
        <f t="shared" si="26"/>
        <v>1</v>
      </c>
      <c r="DI28" s="535">
        <f t="shared" si="26"/>
        <v>1</v>
      </c>
      <c r="DJ28" s="535">
        <f t="shared" ref="DJ28:DQ32" si="27">IF($CH$3=$CD$4,IF(OR(-FLOOR(((18-COUNT($U28:$AL28))/2),1)+DJ$6&lt;1,-FLOOR(((18-COUNT($U28:$AL28))/2),1)+DJ$6&gt;COUNT($U28:$AL28)),"",LARGE($U28:$AL28,-FLOOR(((18-COUNT($U28:$AL28))/2),1)+DJ$6)),IF(OR(-FLOOR(((18-COUNT($BG28:$BX28))/2),1)+DJ$6&lt;1,-FLOOR(((18-COUNT($BG28:$BX28))/2),1)+DJ$6&gt;COUNT($BG28:$BX28)),"",LARGE($BG28:$BX28,-FLOOR(((18-COUNT($BG28:$BX28))/2),1)+DJ$6)))</f>
        <v>1</v>
      </c>
      <c r="DK28" s="534" t="str">
        <f t="shared" si="27"/>
        <v/>
      </c>
      <c r="DL28" s="534" t="str">
        <f t="shared" si="27"/>
        <v/>
      </c>
      <c r="DM28" s="534" t="str">
        <f t="shared" si="27"/>
        <v/>
      </c>
      <c r="DN28" s="534" t="str">
        <f t="shared" si="27"/>
        <v/>
      </c>
      <c r="DO28" s="534" t="str">
        <f t="shared" si="27"/>
        <v/>
      </c>
      <c r="DP28" s="533" t="str">
        <f t="shared" si="27"/>
        <v/>
      </c>
      <c r="DQ28" s="532" t="str">
        <f t="shared" si="27"/>
        <v/>
      </c>
      <c r="DR28" s="536">
        <f>COUNT(B28:S28)</f>
        <v>4</v>
      </c>
      <c r="DS28" s="468">
        <f>COUNT(U28:AL28)</f>
        <v>4</v>
      </c>
      <c r="DT28" s="468">
        <f>COUNT(AN28:BE28)</f>
        <v>0</v>
      </c>
      <c r="DU28" s="469">
        <f>COUNT(BG28:BX28)</f>
        <v>0</v>
      </c>
      <c r="DV28" s="522"/>
      <c r="DW28" s="537"/>
      <c r="DX28" s="537"/>
      <c r="DY28" s="537"/>
      <c r="DZ28" s="537"/>
      <c r="EA28" s="537"/>
      <c r="EB28" s="537"/>
      <c r="EC28" s="538"/>
      <c r="ED28" s="537"/>
      <c r="EE28" s="468"/>
      <c r="EF28" s="522"/>
      <c r="EG28" s="522"/>
    </row>
    <row r="29" spans="1:137" ht="12.75" customHeight="1">
      <c r="A29" s="529" t="s">
        <v>155</v>
      </c>
      <c r="B29" s="306"/>
      <c r="C29" s="306"/>
      <c r="D29" s="306">
        <v>14</v>
      </c>
      <c r="E29" s="306">
        <v>1</v>
      </c>
      <c r="F29" s="306">
        <v>7</v>
      </c>
      <c r="G29" s="306">
        <v>14</v>
      </c>
      <c r="H29" s="306"/>
      <c r="I29" s="306"/>
      <c r="J29" s="306"/>
      <c r="K29" s="306"/>
      <c r="L29" s="306"/>
      <c r="M29" s="306"/>
      <c r="N29" s="306"/>
      <c r="O29" s="306"/>
      <c r="P29" s="306"/>
      <c r="Q29" s="306"/>
      <c r="R29" s="306"/>
      <c r="S29" s="306"/>
      <c r="T29" s="523"/>
      <c r="U29" s="306"/>
      <c r="V29" s="306">
        <v>21</v>
      </c>
      <c r="W29" s="306"/>
      <c r="X29" s="306"/>
      <c r="Y29" s="306">
        <v>21</v>
      </c>
      <c r="Z29" s="306">
        <v>21</v>
      </c>
      <c r="AA29" s="306">
        <v>42</v>
      </c>
      <c r="AB29" s="306"/>
      <c r="AC29" s="306"/>
      <c r="AD29" s="306"/>
      <c r="AE29" s="306"/>
      <c r="AF29" s="306"/>
      <c r="AG29" s="306"/>
      <c r="AH29" s="306"/>
      <c r="AI29" s="306"/>
      <c r="AJ29" s="306"/>
      <c r="AK29" s="306"/>
      <c r="AL29" s="306"/>
      <c r="AM29" s="523"/>
      <c r="AN29" s="306"/>
      <c r="AO29" s="306"/>
      <c r="AP29" s="306"/>
      <c r="AQ29" s="306"/>
      <c r="AR29" s="306"/>
      <c r="AS29" s="306"/>
      <c r="AT29" s="306"/>
      <c r="AU29" s="306"/>
      <c r="AV29" s="306"/>
      <c r="AW29" s="306"/>
      <c r="AX29" s="306"/>
      <c r="AY29" s="306"/>
      <c r="AZ29" s="306"/>
      <c r="BA29" s="306"/>
      <c r="BB29" s="306"/>
      <c r="BC29" s="306"/>
      <c r="BD29" s="306"/>
      <c r="BE29" s="306"/>
      <c r="BF29" s="523"/>
      <c r="BG29" s="306"/>
      <c r="BH29" s="306"/>
      <c r="BI29" s="306"/>
      <c r="BJ29" s="306"/>
      <c r="BK29" s="306"/>
      <c r="BL29" s="306"/>
      <c r="BM29" s="306"/>
      <c r="BN29" s="306"/>
      <c r="BO29" s="306"/>
      <c r="BP29" s="306"/>
      <c r="BQ29" s="306"/>
      <c r="BR29" s="306"/>
      <c r="BS29" s="306"/>
      <c r="BT29" s="306"/>
      <c r="BU29" s="306"/>
      <c r="BV29" s="306"/>
      <c r="BW29" s="306"/>
      <c r="BX29" s="306"/>
      <c r="BY29" s="523"/>
      <c r="BZ29" s="306">
        <v>9</v>
      </c>
      <c r="CA29" s="306">
        <v>21</v>
      </c>
      <c r="CB29" s="306"/>
      <c r="CC29" s="306"/>
      <c r="CD29" s="530">
        <f>IF(DR29&lt;3,"",(SUM(B29:S29)-MIN(B29:S29)-MAX(B29:S29))/(DR29-2))</f>
        <v>10.5</v>
      </c>
      <c r="CE29" s="530">
        <f>IF(DS29&lt;3,"",(SUM(U29:AL29)-MIN(U29:AL29)-MAX(U29:AL29))/(DS29-2))</f>
        <v>21</v>
      </c>
      <c r="CF29" s="530" t="str">
        <f>IF(DT29&lt;3,"",(SUM(AN29:BE29)-MIN(AN29:BE29)-MAX(AN29:BE29))/(DT29-2))</f>
        <v/>
      </c>
      <c r="CG29" s="531" t="str">
        <f>IF(DU29&lt;3,"",(SUM(BG29:BX29)-MIN(BG29:BX29)-MAX(BG29:BX29))/(DU29-2))</f>
        <v/>
      </c>
      <c r="CH29" s="518" t="str">
        <f t="shared" si="24"/>
        <v/>
      </c>
      <c r="CI29" s="93" t="str">
        <f t="shared" si="24"/>
        <v/>
      </c>
      <c r="CJ29" s="94" t="str">
        <f t="shared" si="24"/>
        <v/>
      </c>
      <c r="CK29" s="94" t="str">
        <f t="shared" si="24"/>
        <v/>
      </c>
      <c r="CL29" s="94" t="str">
        <f t="shared" si="24"/>
        <v/>
      </c>
      <c r="CM29" s="94" t="str">
        <f t="shared" si="24"/>
        <v/>
      </c>
      <c r="CN29" s="94" t="str">
        <f t="shared" si="24"/>
        <v/>
      </c>
      <c r="CO29" s="108">
        <f t="shared" si="24"/>
        <v>1</v>
      </c>
      <c r="CP29" s="108">
        <f t="shared" si="24"/>
        <v>7</v>
      </c>
      <c r="CQ29" s="108">
        <f t="shared" si="24"/>
        <v>14</v>
      </c>
      <c r="CR29" s="108">
        <f t="shared" si="25"/>
        <v>14</v>
      </c>
      <c r="CS29" s="94" t="str">
        <f t="shared" si="25"/>
        <v/>
      </c>
      <c r="CT29" s="94" t="str">
        <f t="shared" si="25"/>
        <v/>
      </c>
      <c r="CU29" s="94" t="str">
        <f t="shared" si="25"/>
        <v/>
      </c>
      <c r="CV29" s="94" t="str">
        <f t="shared" si="25"/>
        <v/>
      </c>
      <c r="CW29" s="94" t="str">
        <f t="shared" si="25"/>
        <v/>
      </c>
      <c r="CX29" s="93" t="str">
        <f t="shared" si="25"/>
        <v/>
      </c>
      <c r="CY29" s="519" t="str">
        <f t="shared" si="25"/>
        <v/>
      </c>
      <c r="CZ29" s="532" t="str">
        <f t="shared" si="26"/>
        <v/>
      </c>
      <c r="DA29" s="533" t="str">
        <f t="shared" si="26"/>
        <v/>
      </c>
      <c r="DB29" s="534" t="str">
        <f t="shared" si="26"/>
        <v/>
      </c>
      <c r="DC29" s="534" t="str">
        <f t="shared" si="26"/>
        <v/>
      </c>
      <c r="DD29" s="534" t="str">
        <f t="shared" si="26"/>
        <v/>
      </c>
      <c r="DE29" s="534" t="str">
        <f t="shared" si="26"/>
        <v/>
      </c>
      <c r="DF29" s="534" t="str">
        <f t="shared" si="26"/>
        <v/>
      </c>
      <c r="DG29" s="535">
        <f t="shared" si="26"/>
        <v>21</v>
      </c>
      <c r="DH29" s="535">
        <f t="shared" si="26"/>
        <v>21</v>
      </c>
      <c r="DI29" s="535">
        <f t="shared" si="26"/>
        <v>21</v>
      </c>
      <c r="DJ29" s="535">
        <f t="shared" si="27"/>
        <v>42</v>
      </c>
      <c r="DK29" s="534" t="str">
        <f t="shared" si="27"/>
        <v/>
      </c>
      <c r="DL29" s="534" t="str">
        <f t="shared" si="27"/>
        <v/>
      </c>
      <c r="DM29" s="534" t="str">
        <f t="shared" si="27"/>
        <v/>
      </c>
      <c r="DN29" s="534" t="str">
        <f t="shared" si="27"/>
        <v/>
      </c>
      <c r="DO29" s="534" t="str">
        <f t="shared" si="27"/>
        <v/>
      </c>
      <c r="DP29" s="533" t="str">
        <f t="shared" si="27"/>
        <v/>
      </c>
      <c r="DQ29" s="532" t="str">
        <f t="shared" si="27"/>
        <v/>
      </c>
      <c r="DR29" s="536">
        <f>COUNT(B29:S29)</f>
        <v>4</v>
      </c>
      <c r="DS29" s="468">
        <f>COUNT(U29:AL29)</f>
        <v>4</v>
      </c>
      <c r="DT29" s="468">
        <f>COUNT(AN29:BE29)</f>
        <v>0</v>
      </c>
      <c r="DU29" s="469">
        <f>COUNT(BG29:BX29)</f>
        <v>0</v>
      </c>
      <c r="DV29" s="522"/>
      <c r="DW29" s="537"/>
      <c r="DX29" s="537"/>
      <c r="DY29" s="537"/>
      <c r="DZ29" s="537"/>
      <c r="EA29" s="537"/>
      <c r="EB29" s="537"/>
      <c r="EC29" s="538"/>
      <c r="ED29" s="537"/>
      <c r="EE29" s="468"/>
      <c r="EF29" s="522"/>
      <c r="EG29" s="522"/>
    </row>
    <row r="30" spans="1:137" ht="12.75" customHeight="1">
      <c r="A30" s="529" t="s">
        <v>156</v>
      </c>
      <c r="B30" s="306"/>
      <c r="C30" s="306"/>
      <c r="D30" s="306">
        <v>1</v>
      </c>
      <c r="E30" s="306">
        <v>1</v>
      </c>
      <c r="F30" s="306">
        <v>1</v>
      </c>
      <c r="G30" s="306">
        <v>1</v>
      </c>
      <c r="H30" s="306"/>
      <c r="I30" s="306"/>
      <c r="J30" s="306"/>
      <c r="K30" s="306"/>
      <c r="L30" s="306"/>
      <c r="M30" s="306"/>
      <c r="N30" s="306"/>
      <c r="O30" s="306"/>
      <c r="P30" s="306"/>
      <c r="Q30" s="306"/>
      <c r="R30" s="306"/>
      <c r="S30" s="306"/>
      <c r="T30" s="523"/>
      <c r="U30" s="306"/>
      <c r="V30" s="306">
        <v>1</v>
      </c>
      <c r="W30" s="306"/>
      <c r="X30" s="306"/>
      <c r="Y30" s="306">
        <v>1</v>
      </c>
      <c r="Z30" s="306">
        <v>1</v>
      </c>
      <c r="AA30" s="306">
        <v>2</v>
      </c>
      <c r="AB30" s="306"/>
      <c r="AC30" s="306"/>
      <c r="AD30" s="306"/>
      <c r="AE30" s="306"/>
      <c r="AF30" s="306"/>
      <c r="AG30" s="306"/>
      <c r="AH30" s="306"/>
      <c r="AI30" s="306"/>
      <c r="AJ30" s="306"/>
      <c r="AK30" s="306"/>
      <c r="AL30" s="306"/>
      <c r="AM30" s="523"/>
      <c r="AN30" s="306"/>
      <c r="AO30" s="306"/>
      <c r="AP30" s="306"/>
      <c r="AQ30" s="306"/>
      <c r="AR30" s="306"/>
      <c r="AS30" s="306"/>
      <c r="AT30" s="306"/>
      <c r="AU30" s="306"/>
      <c r="AV30" s="306"/>
      <c r="AW30" s="306"/>
      <c r="AX30" s="306"/>
      <c r="AY30" s="306"/>
      <c r="AZ30" s="306"/>
      <c r="BA30" s="306"/>
      <c r="BB30" s="306"/>
      <c r="BC30" s="306"/>
      <c r="BD30" s="306"/>
      <c r="BE30" s="306"/>
      <c r="BF30" s="523"/>
      <c r="BG30" s="306"/>
      <c r="BH30" s="306"/>
      <c r="BI30" s="306"/>
      <c r="BJ30" s="306"/>
      <c r="BK30" s="306"/>
      <c r="BL30" s="306"/>
      <c r="BM30" s="306"/>
      <c r="BN30" s="306"/>
      <c r="BO30" s="306"/>
      <c r="BP30" s="306"/>
      <c r="BQ30" s="306"/>
      <c r="BR30" s="306"/>
      <c r="BS30" s="306"/>
      <c r="BT30" s="306"/>
      <c r="BU30" s="306"/>
      <c r="BV30" s="306"/>
      <c r="BW30" s="306"/>
      <c r="BX30" s="306"/>
      <c r="BY30" s="523"/>
      <c r="BZ30" s="306">
        <v>1</v>
      </c>
      <c r="CA30" s="306">
        <v>1</v>
      </c>
      <c r="CB30" s="306"/>
      <c r="CC30" s="306"/>
      <c r="CD30" s="530">
        <f>IF(DR30&lt;3,"",(SUM(B30:S30)-MIN(B30:S30)-MAX(B30:S30))/(DR30-2))</f>
        <v>1</v>
      </c>
      <c r="CE30" s="530">
        <f>IF(DS30&lt;3,"",(SUM(U30:AL30)-MIN(U30:AL30)-MAX(U30:AL30))/(DS30-2))</f>
        <v>1</v>
      </c>
      <c r="CF30" s="530" t="str">
        <f>IF(DT30&lt;3,"",(SUM(AN30:BE30)-MIN(AN30:BE30)-MAX(AN30:BE30))/(DT30-2))</f>
        <v/>
      </c>
      <c r="CG30" s="531" t="str">
        <f>IF(DU30&lt;3,"",(SUM(BG30:BX30)-MIN(BG30:BX30)-MAX(BG30:BX30))/(DU30-2))</f>
        <v/>
      </c>
      <c r="CH30" s="518" t="str">
        <f t="shared" si="24"/>
        <v/>
      </c>
      <c r="CI30" s="93" t="str">
        <f t="shared" si="24"/>
        <v/>
      </c>
      <c r="CJ30" s="94" t="str">
        <f t="shared" si="24"/>
        <v/>
      </c>
      <c r="CK30" s="94" t="str">
        <f t="shared" si="24"/>
        <v/>
      </c>
      <c r="CL30" s="94" t="str">
        <f t="shared" si="24"/>
        <v/>
      </c>
      <c r="CM30" s="94" t="str">
        <f t="shared" si="24"/>
        <v/>
      </c>
      <c r="CN30" s="94" t="str">
        <f t="shared" si="24"/>
        <v/>
      </c>
      <c r="CO30" s="108">
        <f t="shared" si="24"/>
        <v>1</v>
      </c>
      <c r="CP30" s="108">
        <f t="shared" si="24"/>
        <v>1</v>
      </c>
      <c r="CQ30" s="108">
        <f t="shared" si="24"/>
        <v>1</v>
      </c>
      <c r="CR30" s="108">
        <f t="shared" si="25"/>
        <v>1</v>
      </c>
      <c r="CS30" s="94" t="str">
        <f t="shared" si="25"/>
        <v/>
      </c>
      <c r="CT30" s="94" t="str">
        <f t="shared" si="25"/>
        <v/>
      </c>
      <c r="CU30" s="94" t="str">
        <f t="shared" si="25"/>
        <v/>
      </c>
      <c r="CV30" s="94" t="str">
        <f t="shared" si="25"/>
        <v/>
      </c>
      <c r="CW30" s="94" t="str">
        <f t="shared" si="25"/>
        <v/>
      </c>
      <c r="CX30" s="93" t="str">
        <f t="shared" si="25"/>
        <v/>
      </c>
      <c r="CY30" s="519" t="str">
        <f t="shared" si="25"/>
        <v/>
      </c>
      <c r="CZ30" s="532" t="str">
        <f t="shared" si="26"/>
        <v/>
      </c>
      <c r="DA30" s="533" t="str">
        <f t="shared" si="26"/>
        <v/>
      </c>
      <c r="DB30" s="534" t="str">
        <f t="shared" si="26"/>
        <v/>
      </c>
      <c r="DC30" s="534" t="str">
        <f t="shared" si="26"/>
        <v/>
      </c>
      <c r="DD30" s="534" t="str">
        <f t="shared" si="26"/>
        <v/>
      </c>
      <c r="DE30" s="534" t="str">
        <f t="shared" si="26"/>
        <v/>
      </c>
      <c r="DF30" s="534" t="str">
        <f t="shared" si="26"/>
        <v/>
      </c>
      <c r="DG30" s="535">
        <f t="shared" si="26"/>
        <v>1</v>
      </c>
      <c r="DH30" s="535">
        <f t="shared" si="26"/>
        <v>1</v>
      </c>
      <c r="DI30" s="535">
        <f t="shared" si="26"/>
        <v>1</v>
      </c>
      <c r="DJ30" s="535">
        <f t="shared" si="27"/>
        <v>2</v>
      </c>
      <c r="DK30" s="534" t="str">
        <f t="shared" si="27"/>
        <v/>
      </c>
      <c r="DL30" s="534" t="str">
        <f t="shared" si="27"/>
        <v/>
      </c>
      <c r="DM30" s="534" t="str">
        <f t="shared" si="27"/>
        <v/>
      </c>
      <c r="DN30" s="534" t="str">
        <f t="shared" si="27"/>
        <v/>
      </c>
      <c r="DO30" s="534" t="str">
        <f t="shared" si="27"/>
        <v/>
      </c>
      <c r="DP30" s="533" t="str">
        <f t="shared" si="27"/>
        <v/>
      </c>
      <c r="DQ30" s="532" t="str">
        <f t="shared" si="27"/>
        <v/>
      </c>
      <c r="DR30" s="536">
        <f>COUNT(B30:S30)</f>
        <v>4</v>
      </c>
      <c r="DS30" s="468">
        <f>COUNT(U30:AL30)</f>
        <v>4</v>
      </c>
      <c r="DT30" s="468">
        <f>COUNT(AN30:BE30)</f>
        <v>0</v>
      </c>
      <c r="DU30" s="469">
        <f>COUNT(BG30:BX30)</f>
        <v>0</v>
      </c>
      <c r="DV30" s="522"/>
      <c r="DW30" s="537"/>
      <c r="DX30" s="537"/>
      <c r="DY30" s="537"/>
      <c r="DZ30" s="537"/>
      <c r="EA30" s="537"/>
      <c r="EB30" s="537"/>
      <c r="EC30" s="538"/>
      <c r="ED30" s="537"/>
      <c r="EE30" s="468"/>
      <c r="EF30" s="522"/>
      <c r="EG30" s="522"/>
    </row>
    <row r="31" spans="1:137" ht="12.75" customHeight="1">
      <c r="A31" s="529" t="s">
        <v>157</v>
      </c>
      <c r="B31" s="306"/>
      <c r="C31" s="306"/>
      <c r="D31" s="306">
        <v>50</v>
      </c>
      <c r="E31" s="306">
        <v>700</v>
      </c>
      <c r="F31" s="306">
        <v>70</v>
      </c>
      <c r="G31" s="306">
        <v>70</v>
      </c>
      <c r="H31" s="306"/>
      <c r="I31" s="306"/>
      <c r="J31" s="306"/>
      <c r="K31" s="306"/>
      <c r="L31" s="306"/>
      <c r="M31" s="306"/>
      <c r="N31" s="306"/>
      <c r="O31" s="306"/>
      <c r="P31" s="306"/>
      <c r="Q31" s="306"/>
      <c r="R31" s="306"/>
      <c r="S31" s="306"/>
      <c r="T31" s="523"/>
      <c r="U31" s="306"/>
      <c r="V31" s="306">
        <v>50</v>
      </c>
      <c r="W31" s="306"/>
      <c r="X31" s="306"/>
      <c r="Y31" s="306">
        <v>50</v>
      </c>
      <c r="Z31" s="306">
        <v>50</v>
      </c>
      <c r="AA31" s="306">
        <v>70</v>
      </c>
      <c r="AB31" s="306"/>
      <c r="AC31" s="306"/>
      <c r="AD31" s="306"/>
      <c r="AE31" s="306"/>
      <c r="AF31" s="306"/>
      <c r="AG31" s="306"/>
      <c r="AH31" s="306"/>
      <c r="AI31" s="306"/>
      <c r="AJ31" s="306"/>
      <c r="AK31" s="306"/>
      <c r="AL31" s="306"/>
      <c r="AM31" s="523"/>
      <c r="AN31" s="306"/>
      <c r="AO31" s="306"/>
      <c r="AP31" s="306"/>
      <c r="AQ31" s="306"/>
      <c r="AR31" s="306"/>
      <c r="AS31" s="306"/>
      <c r="AT31" s="306"/>
      <c r="AU31" s="306"/>
      <c r="AV31" s="306"/>
      <c r="AW31" s="306"/>
      <c r="AX31" s="306"/>
      <c r="AY31" s="306"/>
      <c r="AZ31" s="306"/>
      <c r="BA31" s="306"/>
      <c r="BB31" s="306"/>
      <c r="BC31" s="306"/>
      <c r="BD31" s="306"/>
      <c r="BE31" s="306"/>
      <c r="BF31" s="523"/>
      <c r="BG31" s="306"/>
      <c r="BH31" s="306"/>
      <c r="BI31" s="306"/>
      <c r="BJ31" s="306"/>
      <c r="BK31" s="306"/>
      <c r="BL31" s="306"/>
      <c r="BM31" s="306"/>
      <c r="BN31" s="306"/>
      <c r="BO31" s="306"/>
      <c r="BP31" s="306"/>
      <c r="BQ31" s="306"/>
      <c r="BR31" s="306"/>
      <c r="BS31" s="306"/>
      <c r="BT31" s="306"/>
      <c r="BU31" s="306"/>
      <c r="BV31" s="306"/>
      <c r="BW31" s="306"/>
      <c r="BX31" s="306"/>
      <c r="BY31" s="523"/>
      <c r="BZ31" s="306">
        <v>70</v>
      </c>
      <c r="CA31" s="306">
        <v>70</v>
      </c>
      <c r="CB31" s="306"/>
      <c r="CC31" s="306"/>
      <c r="CD31" s="530">
        <f>IF(DR31&lt;3,"",(SUM(B31:S31)-MIN(B31:S31)-MAX(B31:S31))/(DR31-2))</f>
        <v>70</v>
      </c>
      <c r="CE31" s="530">
        <f>IF(DS31&lt;3,"",(SUM(U31:AL31)-MIN(U31:AL31)-MAX(U31:AL31))/(DS31-2))</f>
        <v>50</v>
      </c>
      <c r="CF31" s="530" t="str">
        <f>IF(DT31&lt;3,"",(SUM(AN31:BE31)-MIN(AN31:BE31)-MAX(AN31:BE31))/(DT31-2))</f>
        <v/>
      </c>
      <c r="CG31" s="531" t="str">
        <f>IF(DU31&lt;3,"",(SUM(BG31:BX31)-MIN(BG31:BX31)-MAX(BG31:BX31))/(DU31-2))</f>
        <v/>
      </c>
      <c r="CH31" s="518" t="str">
        <f t="shared" si="24"/>
        <v/>
      </c>
      <c r="CI31" s="93" t="str">
        <f t="shared" si="24"/>
        <v/>
      </c>
      <c r="CJ31" s="94" t="str">
        <f t="shared" si="24"/>
        <v/>
      </c>
      <c r="CK31" s="94" t="str">
        <f t="shared" si="24"/>
        <v/>
      </c>
      <c r="CL31" s="94" t="str">
        <f t="shared" si="24"/>
        <v/>
      </c>
      <c r="CM31" s="94" t="str">
        <f t="shared" si="24"/>
        <v/>
      </c>
      <c r="CN31" s="94" t="str">
        <f t="shared" si="24"/>
        <v/>
      </c>
      <c r="CO31" s="108">
        <f t="shared" si="24"/>
        <v>50</v>
      </c>
      <c r="CP31" s="108">
        <f t="shared" si="24"/>
        <v>70</v>
      </c>
      <c r="CQ31" s="108">
        <f t="shared" si="24"/>
        <v>70</v>
      </c>
      <c r="CR31" s="108">
        <f t="shared" si="25"/>
        <v>700</v>
      </c>
      <c r="CS31" s="94" t="str">
        <f t="shared" si="25"/>
        <v/>
      </c>
      <c r="CT31" s="94" t="str">
        <f t="shared" si="25"/>
        <v/>
      </c>
      <c r="CU31" s="94" t="str">
        <f t="shared" si="25"/>
        <v/>
      </c>
      <c r="CV31" s="94" t="str">
        <f t="shared" si="25"/>
        <v/>
      </c>
      <c r="CW31" s="94" t="str">
        <f t="shared" si="25"/>
        <v/>
      </c>
      <c r="CX31" s="93" t="str">
        <f t="shared" si="25"/>
        <v/>
      </c>
      <c r="CY31" s="519" t="str">
        <f t="shared" si="25"/>
        <v/>
      </c>
      <c r="CZ31" s="532" t="str">
        <f t="shared" si="26"/>
        <v/>
      </c>
      <c r="DA31" s="533" t="str">
        <f t="shared" si="26"/>
        <v/>
      </c>
      <c r="DB31" s="534" t="str">
        <f t="shared" si="26"/>
        <v/>
      </c>
      <c r="DC31" s="534" t="str">
        <f t="shared" si="26"/>
        <v/>
      </c>
      <c r="DD31" s="534" t="str">
        <f t="shared" si="26"/>
        <v/>
      </c>
      <c r="DE31" s="534" t="str">
        <f t="shared" si="26"/>
        <v/>
      </c>
      <c r="DF31" s="534" t="str">
        <f t="shared" si="26"/>
        <v/>
      </c>
      <c r="DG31" s="535">
        <f t="shared" si="26"/>
        <v>50</v>
      </c>
      <c r="DH31" s="535">
        <f t="shared" si="26"/>
        <v>50</v>
      </c>
      <c r="DI31" s="535">
        <f t="shared" si="26"/>
        <v>50</v>
      </c>
      <c r="DJ31" s="535">
        <f t="shared" si="27"/>
        <v>70</v>
      </c>
      <c r="DK31" s="534" t="str">
        <f t="shared" si="27"/>
        <v/>
      </c>
      <c r="DL31" s="534" t="str">
        <f t="shared" si="27"/>
        <v/>
      </c>
      <c r="DM31" s="534" t="str">
        <f t="shared" si="27"/>
        <v/>
      </c>
      <c r="DN31" s="534" t="str">
        <f t="shared" si="27"/>
        <v/>
      </c>
      <c r="DO31" s="534" t="str">
        <f t="shared" si="27"/>
        <v/>
      </c>
      <c r="DP31" s="533" t="str">
        <f t="shared" si="27"/>
        <v/>
      </c>
      <c r="DQ31" s="532" t="str">
        <f t="shared" si="27"/>
        <v/>
      </c>
      <c r="DR31" s="536">
        <f>COUNT(B31:S31)</f>
        <v>4</v>
      </c>
      <c r="DS31" s="468">
        <f>COUNT(U31:AL31)</f>
        <v>4</v>
      </c>
      <c r="DT31" s="468">
        <f>COUNT(AN31:BE31)</f>
        <v>0</v>
      </c>
      <c r="DU31" s="469">
        <f>COUNT(BG31:BX31)</f>
        <v>0</v>
      </c>
      <c r="DV31" s="522"/>
      <c r="DW31" s="537"/>
      <c r="DX31" s="537"/>
      <c r="DY31" s="537"/>
      <c r="DZ31" s="537"/>
      <c r="EA31" s="537"/>
      <c r="EB31" s="537"/>
      <c r="EC31" s="538"/>
      <c r="ED31" s="537"/>
      <c r="EE31" s="468"/>
      <c r="EF31" s="522"/>
      <c r="EG31" s="522"/>
    </row>
    <row r="32" spans="1:137" ht="12.75" customHeight="1">
      <c r="A32" s="539" t="s">
        <v>158</v>
      </c>
      <c r="B32" s="540" t="str">
        <f t="shared" ref="B32:S32" si="28">IF(B29="","",B28*B29*B30*B31)</f>
        <v/>
      </c>
      <c r="C32" s="540" t="str">
        <f t="shared" si="28"/>
        <v/>
      </c>
      <c r="D32" s="540">
        <f t="shared" si="28"/>
        <v>700</v>
      </c>
      <c r="E32" s="540">
        <f t="shared" si="28"/>
        <v>700</v>
      </c>
      <c r="F32" s="540">
        <f t="shared" si="28"/>
        <v>490</v>
      </c>
      <c r="G32" s="540">
        <f t="shared" si="28"/>
        <v>980</v>
      </c>
      <c r="H32" s="540" t="str">
        <f t="shared" si="28"/>
        <v/>
      </c>
      <c r="I32" s="540" t="str">
        <f t="shared" si="28"/>
        <v/>
      </c>
      <c r="J32" s="540" t="str">
        <f t="shared" si="28"/>
        <v/>
      </c>
      <c r="K32" s="540" t="str">
        <f t="shared" si="28"/>
        <v/>
      </c>
      <c r="L32" s="540" t="str">
        <f t="shared" si="28"/>
        <v/>
      </c>
      <c r="M32" s="540" t="str">
        <f t="shared" si="28"/>
        <v/>
      </c>
      <c r="N32" s="540" t="str">
        <f t="shared" si="28"/>
        <v/>
      </c>
      <c r="O32" s="540" t="str">
        <f t="shared" si="28"/>
        <v/>
      </c>
      <c r="P32" s="540" t="str">
        <f t="shared" si="28"/>
        <v/>
      </c>
      <c r="Q32" s="540" t="str">
        <f t="shared" si="28"/>
        <v/>
      </c>
      <c r="R32" s="540" t="str">
        <f t="shared" si="28"/>
        <v/>
      </c>
      <c r="S32" s="540" t="str">
        <f t="shared" si="28"/>
        <v/>
      </c>
      <c r="T32" s="523"/>
      <c r="U32" s="540" t="str">
        <f t="shared" ref="U32:AL32" si="29">IF(U29="","",U28*U29*U30*U31)</f>
        <v/>
      </c>
      <c r="V32" s="540">
        <f t="shared" si="29"/>
        <v>1050</v>
      </c>
      <c r="W32" s="540" t="str">
        <f t="shared" si="29"/>
        <v/>
      </c>
      <c r="X32" s="540" t="str">
        <f t="shared" si="29"/>
        <v/>
      </c>
      <c r="Y32" s="540">
        <f t="shared" si="29"/>
        <v>1050</v>
      </c>
      <c r="Z32" s="540">
        <f t="shared" si="29"/>
        <v>1050</v>
      </c>
      <c r="AA32" s="540">
        <f t="shared" si="29"/>
        <v>5880</v>
      </c>
      <c r="AB32" s="540" t="str">
        <f t="shared" si="29"/>
        <v/>
      </c>
      <c r="AC32" s="540" t="str">
        <f t="shared" si="29"/>
        <v/>
      </c>
      <c r="AD32" s="540" t="str">
        <f t="shared" si="29"/>
        <v/>
      </c>
      <c r="AE32" s="540" t="str">
        <f t="shared" si="29"/>
        <v/>
      </c>
      <c r="AF32" s="540" t="str">
        <f t="shared" si="29"/>
        <v/>
      </c>
      <c r="AG32" s="540" t="str">
        <f t="shared" si="29"/>
        <v/>
      </c>
      <c r="AH32" s="540" t="str">
        <f t="shared" si="29"/>
        <v/>
      </c>
      <c r="AI32" s="540" t="str">
        <f t="shared" si="29"/>
        <v/>
      </c>
      <c r="AJ32" s="540" t="str">
        <f t="shared" si="29"/>
        <v/>
      </c>
      <c r="AK32" s="540" t="str">
        <f t="shared" si="29"/>
        <v/>
      </c>
      <c r="AL32" s="540" t="str">
        <f t="shared" si="29"/>
        <v/>
      </c>
      <c r="AM32" s="523"/>
      <c r="AN32" s="540" t="str">
        <f t="shared" ref="AN32:BE32" si="30">IF(AN29="","",AN28*AN29*AN30*AN31)</f>
        <v/>
      </c>
      <c r="AO32" s="540" t="str">
        <f t="shared" si="30"/>
        <v/>
      </c>
      <c r="AP32" s="540" t="str">
        <f t="shared" si="30"/>
        <v/>
      </c>
      <c r="AQ32" s="540" t="str">
        <f t="shared" si="30"/>
        <v/>
      </c>
      <c r="AR32" s="540" t="str">
        <f t="shared" si="30"/>
        <v/>
      </c>
      <c r="AS32" s="540" t="str">
        <f t="shared" si="30"/>
        <v/>
      </c>
      <c r="AT32" s="540" t="str">
        <f t="shared" si="30"/>
        <v/>
      </c>
      <c r="AU32" s="540" t="str">
        <f t="shared" si="30"/>
        <v/>
      </c>
      <c r="AV32" s="540" t="str">
        <f t="shared" si="30"/>
        <v/>
      </c>
      <c r="AW32" s="540" t="str">
        <f t="shared" si="30"/>
        <v/>
      </c>
      <c r="AX32" s="540" t="str">
        <f t="shared" si="30"/>
        <v/>
      </c>
      <c r="AY32" s="540" t="str">
        <f t="shared" si="30"/>
        <v/>
      </c>
      <c r="AZ32" s="540" t="str">
        <f t="shared" si="30"/>
        <v/>
      </c>
      <c r="BA32" s="540" t="str">
        <f t="shared" si="30"/>
        <v/>
      </c>
      <c r="BB32" s="540" t="str">
        <f t="shared" si="30"/>
        <v/>
      </c>
      <c r="BC32" s="540" t="str">
        <f t="shared" si="30"/>
        <v/>
      </c>
      <c r="BD32" s="540" t="str">
        <f t="shared" si="30"/>
        <v/>
      </c>
      <c r="BE32" s="540" t="str">
        <f t="shared" si="30"/>
        <v/>
      </c>
      <c r="BF32" s="523"/>
      <c r="BG32" s="540" t="str">
        <f t="shared" ref="BG32:BX32" si="31">IF(BG29="","",BG28*BG29*BG30*BG31)</f>
        <v/>
      </c>
      <c r="BH32" s="540" t="str">
        <f t="shared" si="31"/>
        <v/>
      </c>
      <c r="BI32" s="540" t="str">
        <f t="shared" si="31"/>
        <v/>
      </c>
      <c r="BJ32" s="540" t="str">
        <f t="shared" si="31"/>
        <v/>
      </c>
      <c r="BK32" s="540" t="str">
        <f t="shared" si="31"/>
        <v/>
      </c>
      <c r="BL32" s="540" t="str">
        <f t="shared" si="31"/>
        <v/>
      </c>
      <c r="BM32" s="540" t="str">
        <f t="shared" si="31"/>
        <v/>
      </c>
      <c r="BN32" s="540" t="str">
        <f t="shared" si="31"/>
        <v/>
      </c>
      <c r="BO32" s="540" t="str">
        <f t="shared" si="31"/>
        <v/>
      </c>
      <c r="BP32" s="540" t="str">
        <f t="shared" si="31"/>
        <v/>
      </c>
      <c r="BQ32" s="540" t="str">
        <f t="shared" si="31"/>
        <v/>
      </c>
      <c r="BR32" s="540" t="str">
        <f t="shared" si="31"/>
        <v/>
      </c>
      <c r="BS32" s="540" t="str">
        <f t="shared" si="31"/>
        <v/>
      </c>
      <c r="BT32" s="540" t="str">
        <f t="shared" si="31"/>
        <v/>
      </c>
      <c r="BU32" s="540" t="str">
        <f t="shared" si="31"/>
        <v/>
      </c>
      <c r="BV32" s="540" t="str">
        <f t="shared" si="31"/>
        <v/>
      </c>
      <c r="BW32" s="540" t="str">
        <f t="shared" si="31"/>
        <v/>
      </c>
      <c r="BX32" s="540" t="str">
        <f t="shared" si="31"/>
        <v/>
      </c>
      <c r="BY32" s="523"/>
      <c r="BZ32" s="540">
        <f>IF(BZ29="","",BZ28*BZ29*BZ30*BZ31)</f>
        <v>630</v>
      </c>
      <c r="CA32" s="540">
        <f>IF(CA29="","",CA28*CA29*CA30*CA31)</f>
        <v>1470</v>
      </c>
      <c r="CB32" s="540" t="str">
        <f>IF(CB29="","",CB28*CB29*CB30*CB31)</f>
        <v/>
      </c>
      <c r="CC32" s="541" t="str">
        <f>IF(CC29="","",CC28*CC29*CC30*CC31)</f>
        <v/>
      </c>
      <c r="CD32" s="530">
        <f>IF(DR32&lt;3,"",(SUM(B32:S32)-MIN(B32:S32)-MAX(B32:S32))/(DR32-2))</f>
        <v>700</v>
      </c>
      <c r="CE32" s="530">
        <f>IF(DS32&lt;3,"",(SUM(U32:AL32)-MIN(U32:AL32)-MAX(U32:AL32))/(DS32-2))</f>
        <v>1050</v>
      </c>
      <c r="CF32" s="530" t="str">
        <f>IF(DT32&lt;3,"",(SUM(AN32:BE32)-MIN(AN32:BE32)-MAX(AN32:BE32))/(DT32-2))</f>
        <v/>
      </c>
      <c r="CG32" s="531" t="str">
        <f>IF(DU32&lt;3,"",(SUM(BG32:BX32)-MIN(BG32:BX32)-MAX(BG32:BX32))/(DU32-2))</f>
        <v/>
      </c>
      <c r="CH32" s="518" t="str">
        <f t="shared" si="24"/>
        <v/>
      </c>
      <c r="CI32" s="93" t="str">
        <f t="shared" si="24"/>
        <v/>
      </c>
      <c r="CJ32" s="94" t="str">
        <f t="shared" si="24"/>
        <v/>
      </c>
      <c r="CK32" s="94" t="str">
        <f t="shared" si="24"/>
        <v/>
      </c>
      <c r="CL32" s="94" t="str">
        <f t="shared" si="24"/>
        <v/>
      </c>
      <c r="CM32" s="94" t="str">
        <f t="shared" si="24"/>
        <v/>
      </c>
      <c r="CN32" s="94" t="str">
        <f t="shared" si="24"/>
        <v/>
      </c>
      <c r="CO32" s="108">
        <f t="shared" si="24"/>
        <v>490</v>
      </c>
      <c r="CP32" s="108">
        <f t="shared" si="24"/>
        <v>700</v>
      </c>
      <c r="CQ32" s="108">
        <f t="shared" si="24"/>
        <v>700</v>
      </c>
      <c r="CR32" s="108">
        <f t="shared" si="25"/>
        <v>980</v>
      </c>
      <c r="CS32" s="94" t="str">
        <f t="shared" si="25"/>
        <v/>
      </c>
      <c r="CT32" s="94" t="str">
        <f t="shared" si="25"/>
        <v/>
      </c>
      <c r="CU32" s="94" t="str">
        <f t="shared" si="25"/>
        <v/>
      </c>
      <c r="CV32" s="94" t="str">
        <f t="shared" si="25"/>
        <v/>
      </c>
      <c r="CW32" s="94" t="str">
        <f t="shared" si="25"/>
        <v/>
      </c>
      <c r="CX32" s="93" t="str">
        <f t="shared" si="25"/>
        <v/>
      </c>
      <c r="CY32" s="519" t="str">
        <f t="shared" si="25"/>
        <v/>
      </c>
      <c r="CZ32" s="532" t="str">
        <f t="shared" si="26"/>
        <v/>
      </c>
      <c r="DA32" s="533" t="str">
        <f t="shared" si="26"/>
        <v/>
      </c>
      <c r="DB32" s="534" t="str">
        <f t="shared" si="26"/>
        <v/>
      </c>
      <c r="DC32" s="534" t="str">
        <f t="shared" si="26"/>
        <v/>
      </c>
      <c r="DD32" s="534" t="str">
        <f t="shared" si="26"/>
        <v/>
      </c>
      <c r="DE32" s="534" t="str">
        <f t="shared" si="26"/>
        <v/>
      </c>
      <c r="DF32" s="534" t="str">
        <f t="shared" si="26"/>
        <v/>
      </c>
      <c r="DG32" s="535">
        <f t="shared" si="26"/>
        <v>1050</v>
      </c>
      <c r="DH32" s="535">
        <f t="shared" si="26"/>
        <v>1050</v>
      </c>
      <c r="DI32" s="535">
        <f t="shared" si="26"/>
        <v>1050</v>
      </c>
      <c r="DJ32" s="535">
        <f t="shared" si="27"/>
        <v>5880</v>
      </c>
      <c r="DK32" s="534" t="str">
        <f t="shared" si="27"/>
        <v/>
      </c>
      <c r="DL32" s="534" t="str">
        <f t="shared" si="27"/>
        <v/>
      </c>
      <c r="DM32" s="534" t="str">
        <f t="shared" si="27"/>
        <v/>
      </c>
      <c r="DN32" s="534" t="str">
        <f t="shared" si="27"/>
        <v/>
      </c>
      <c r="DO32" s="534" t="str">
        <f t="shared" si="27"/>
        <v/>
      </c>
      <c r="DP32" s="533" t="str">
        <f t="shared" si="27"/>
        <v/>
      </c>
      <c r="DQ32" s="532" t="str">
        <f t="shared" si="27"/>
        <v/>
      </c>
      <c r="DR32" s="536">
        <f>COUNT(B32:S32)</f>
        <v>4</v>
      </c>
      <c r="DS32" s="468">
        <f>COUNT(U32:AL32)</f>
        <v>4</v>
      </c>
      <c r="DT32" s="468">
        <f>COUNT(AN32:BE32)</f>
        <v>0</v>
      </c>
      <c r="DU32" s="469">
        <f>COUNT(BG32:BX32)</f>
        <v>0</v>
      </c>
      <c r="DV32" s="522"/>
      <c r="DW32" s="537"/>
      <c r="DX32" s="537"/>
      <c r="DY32" s="537"/>
      <c r="DZ32" s="537"/>
      <c r="EA32" s="537"/>
      <c r="EB32" s="537"/>
      <c r="EC32" s="538"/>
      <c r="ED32" s="537"/>
      <c r="EE32" s="468"/>
      <c r="EF32" s="522"/>
      <c r="EG32" s="522"/>
    </row>
    <row r="33" spans="1:137" ht="12.75" customHeight="1">
      <c r="A33" s="527" t="s">
        <v>162</v>
      </c>
      <c r="B33" s="528"/>
      <c r="C33" s="528"/>
      <c r="D33" s="528"/>
      <c r="E33" s="528"/>
      <c r="F33" s="528"/>
      <c r="G33" s="528"/>
      <c r="H33" s="528"/>
      <c r="I33" s="528"/>
      <c r="J33" s="528"/>
      <c r="K33" s="528"/>
      <c r="L33" s="528"/>
      <c r="M33" s="528"/>
      <c r="N33" s="528"/>
      <c r="O33" s="528"/>
      <c r="P33" s="528"/>
      <c r="Q33" s="528"/>
      <c r="R33" s="528"/>
      <c r="S33" s="528"/>
      <c r="T33" s="523"/>
      <c r="U33" s="528"/>
      <c r="V33" s="528"/>
      <c r="W33" s="528"/>
      <c r="X33" s="528"/>
      <c r="Y33" s="528"/>
      <c r="Z33" s="528"/>
      <c r="AA33" s="528"/>
      <c r="AB33" s="528"/>
      <c r="AC33" s="528"/>
      <c r="AD33" s="528"/>
      <c r="AE33" s="528"/>
      <c r="AF33" s="528"/>
      <c r="AG33" s="528"/>
      <c r="AH33" s="528"/>
      <c r="AI33" s="528"/>
      <c r="AJ33" s="528"/>
      <c r="AK33" s="528"/>
      <c r="AL33" s="528"/>
      <c r="AM33" s="523"/>
      <c r="AN33" s="528"/>
      <c r="AO33" s="528"/>
      <c r="AP33" s="528"/>
      <c r="AQ33" s="528"/>
      <c r="AR33" s="528"/>
      <c r="AS33" s="528"/>
      <c r="AT33" s="528"/>
      <c r="AU33" s="528"/>
      <c r="AV33" s="528"/>
      <c r="AW33" s="528"/>
      <c r="AX33" s="528"/>
      <c r="AY33" s="528"/>
      <c r="AZ33" s="528"/>
      <c r="BA33" s="528"/>
      <c r="BB33" s="528"/>
      <c r="BC33" s="528"/>
      <c r="BD33" s="528"/>
      <c r="BE33" s="528"/>
      <c r="BF33" s="523"/>
      <c r="BG33" s="528"/>
      <c r="BH33" s="528"/>
      <c r="BI33" s="528"/>
      <c r="BJ33" s="528"/>
      <c r="BK33" s="528"/>
      <c r="BL33" s="528"/>
      <c r="BM33" s="528"/>
      <c r="BN33" s="528"/>
      <c r="BO33" s="528"/>
      <c r="BP33" s="528"/>
      <c r="BQ33" s="528"/>
      <c r="BR33" s="528"/>
      <c r="BS33" s="528"/>
      <c r="BT33" s="528"/>
      <c r="BU33" s="528"/>
      <c r="BV33" s="528"/>
      <c r="BW33" s="528"/>
      <c r="BX33" s="528"/>
      <c r="BY33" s="523"/>
      <c r="BZ33" s="528"/>
      <c r="CA33" s="528"/>
      <c r="CB33" s="528"/>
      <c r="CC33" s="306"/>
      <c r="CD33" s="542"/>
      <c r="CE33" s="542"/>
      <c r="CF33" s="542"/>
      <c r="CG33" s="543"/>
      <c r="CH33" s="544"/>
      <c r="CI33" s="544"/>
      <c r="CJ33" s="544"/>
      <c r="CK33" s="544"/>
      <c r="CL33" s="544"/>
      <c r="CM33" s="544"/>
      <c r="CN33" s="544"/>
      <c r="CO33" s="544"/>
      <c r="CP33" s="544"/>
      <c r="CQ33" s="544"/>
      <c r="CR33" s="544"/>
      <c r="CS33" s="544"/>
      <c r="CT33" s="544"/>
      <c r="CU33" s="544"/>
      <c r="CV33" s="544"/>
      <c r="CW33" s="544"/>
      <c r="CX33" s="544"/>
      <c r="CY33" s="545"/>
      <c r="CZ33" s="546"/>
      <c r="DA33" s="544"/>
      <c r="DB33" s="544"/>
      <c r="DC33" s="544"/>
      <c r="DD33" s="544"/>
      <c r="DE33" s="544"/>
      <c r="DF33" s="544"/>
      <c r="DG33" s="544"/>
      <c r="DH33" s="544"/>
      <c r="DI33" s="544"/>
      <c r="DJ33" s="544"/>
      <c r="DK33" s="544"/>
      <c r="DL33" s="544"/>
      <c r="DM33" s="544"/>
      <c r="DN33" s="544"/>
      <c r="DO33" s="544"/>
      <c r="DP33" s="544"/>
      <c r="DQ33" s="544"/>
      <c r="DR33" s="546"/>
      <c r="DS33" s="521"/>
      <c r="DT33" s="521"/>
      <c r="DU33" s="517"/>
      <c r="DV33" s="521"/>
      <c r="DW33" s="521"/>
      <c r="DX33" s="521"/>
      <c r="DY33" s="521"/>
      <c r="DZ33" s="521"/>
      <c r="EA33" s="521"/>
      <c r="EB33" s="521"/>
      <c r="EC33" s="517"/>
      <c r="ED33" s="521"/>
      <c r="EE33" s="468"/>
      <c r="EF33" s="522"/>
      <c r="EG33" s="522"/>
    </row>
    <row r="34" spans="1:137" ht="12.75" customHeight="1">
      <c r="A34" s="529" t="s">
        <v>154</v>
      </c>
      <c r="B34" s="528"/>
      <c r="C34" s="528"/>
      <c r="D34" s="528">
        <v>1</v>
      </c>
      <c r="E34" s="528"/>
      <c r="F34" s="528"/>
      <c r="G34" s="528"/>
      <c r="H34" s="528"/>
      <c r="I34" s="528"/>
      <c r="J34" s="528"/>
      <c r="K34" s="528"/>
      <c r="L34" s="528"/>
      <c r="M34" s="528"/>
      <c r="N34" s="528"/>
      <c r="O34" s="528"/>
      <c r="P34" s="528"/>
      <c r="Q34" s="528"/>
      <c r="R34" s="528"/>
      <c r="S34" s="528"/>
      <c r="T34" s="523"/>
      <c r="U34" s="528"/>
      <c r="V34" s="528"/>
      <c r="W34" s="528"/>
      <c r="X34" s="528"/>
      <c r="Y34" s="528"/>
      <c r="Z34" s="528"/>
      <c r="AA34" s="528"/>
      <c r="AB34" s="528"/>
      <c r="AC34" s="528"/>
      <c r="AD34" s="528"/>
      <c r="AE34" s="528"/>
      <c r="AF34" s="528"/>
      <c r="AG34" s="528"/>
      <c r="AH34" s="528"/>
      <c r="AI34" s="528"/>
      <c r="AJ34" s="528"/>
      <c r="AK34" s="528"/>
      <c r="AL34" s="528"/>
      <c r="AM34" s="523"/>
      <c r="AN34" s="528"/>
      <c r="AO34" s="528"/>
      <c r="AP34" s="528"/>
      <c r="AQ34" s="528"/>
      <c r="AR34" s="528"/>
      <c r="AS34" s="528"/>
      <c r="AT34" s="528"/>
      <c r="AU34" s="528"/>
      <c r="AV34" s="528"/>
      <c r="AW34" s="528"/>
      <c r="AX34" s="528"/>
      <c r="AY34" s="528"/>
      <c r="AZ34" s="528"/>
      <c r="BA34" s="528"/>
      <c r="BB34" s="528"/>
      <c r="BC34" s="528"/>
      <c r="BD34" s="528"/>
      <c r="BE34" s="528"/>
      <c r="BF34" s="523"/>
      <c r="BG34" s="528"/>
      <c r="BH34" s="528"/>
      <c r="BI34" s="528"/>
      <c r="BJ34" s="528"/>
      <c r="BK34" s="528"/>
      <c r="BL34" s="528"/>
      <c r="BM34" s="528"/>
      <c r="BN34" s="528"/>
      <c r="BO34" s="528"/>
      <c r="BP34" s="528"/>
      <c r="BQ34" s="528"/>
      <c r="BR34" s="528"/>
      <c r="BS34" s="528"/>
      <c r="BT34" s="528"/>
      <c r="BU34" s="528"/>
      <c r="BV34" s="528"/>
      <c r="BW34" s="528"/>
      <c r="BX34" s="528"/>
      <c r="BY34" s="523"/>
      <c r="BZ34" s="528"/>
      <c r="CA34" s="528"/>
      <c r="CB34" s="528"/>
      <c r="CC34" s="306"/>
      <c r="CD34" s="530" t="str">
        <f>IF(DR34&lt;3,"",(SUM(B34:S34)-MIN(B34:S34)-MAX(B34:S34))/(DR34-2))</f>
        <v/>
      </c>
      <c r="CE34" s="530" t="str">
        <f>IF(DS34&lt;3,"",(SUM(U34:AL34)-MIN(U34:AL34)-MAX(U34:AL34))/(DS34-2))</f>
        <v/>
      </c>
      <c r="CF34" s="530" t="str">
        <f>IF(DT34&lt;3,"",(SUM(AN34:BE34)-MIN(AN34:BE34)-MAX(AN34:BE34))/(DT34-2))</f>
        <v/>
      </c>
      <c r="CG34" s="531" t="str">
        <f>IF(DU34&lt;3,"",(SUM(BG34:BX34)-MIN(BG34:BX34)-MAX(BG34:BX34))/(DU34-2))</f>
        <v/>
      </c>
      <c r="CH34" s="518" t="str">
        <f t="shared" ref="CH34:CQ38" si="32">IF($CH$3=$CD$4,IF(OR(-FLOOR(((18-COUNT($B34:$S34))/2),1)+CH$6&lt;1,-FLOOR(((18-COUNT($B34:$S34))/2),1)+CH$6&gt;COUNT($B34:$S34)),"",LARGE($B34:$S34,-FLOOR(((18-COUNT($B34:$S34))/2),1)+CH$6)),IF(OR(-FLOOR(((18-COUNT($AN34:$BE34))/2),1)+CH$6&lt;1,-FLOOR(((18-COUNT($AN34:$BE34))/2),1)+CH$6&gt;COUNT($AN34:$BE34)),"",LARGE($AN34:$BE34,-FLOOR(((18-COUNT($AN34:$BE34))/2),1)+CH$6)))</f>
        <v/>
      </c>
      <c r="CI34" s="93" t="str">
        <f t="shared" si="32"/>
        <v/>
      </c>
      <c r="CJ34" s="94" t="str">
        <f t="shared" si="32"/>
        <v/>
      </c>
      <c r="CK34" s="94" t="str">
        <f t="shared" si="32"/>
        <v/>
      </c>
      <c r="CL34" s="94" t="str">
        <f t="shared" si="32"/>
        <v/>
      </c>
      <c r="CM34" s="94" t="str">
        <f t="shared" si="32"/>
        <v/>
      </c>
      <c r="CN34" s="94" t="str">
        <f t="shared" si="32"/>
        <v/>
      </c>
      <c r="CO34" s="108" t="str">
        <f t="shared" si="32"/>
        <v/>
      </c>
      <c r="CP34" s="108" t="str">
        <f t="shared" si="32"/>
        <v/>
      </c>
      <c r="CQ34" s="108">
        <f t="shared" si="32"/>
        <v>1</v>
      </c>
      <c r="CR34" s="108" t="str">
        <f t="shared" ref="CR34:CY38" si="33">IF($CH$3=$CD$4,IF(OR(-FLOOR(((18-COUNT($B34:$S34))/2),1)+CR$6&lt;1,-FLOOR(((18-COUNT($B34:$S34))/2),1)+CR$6&gt;COUNT($B34:$S34)),"",LARGE($B34:$S34,-FLOOR(((18-COUNT($B34:$S34))/2),1)+CR$6)),IF(OR(-FLOOR(((18-COUNT($AN34:$BE34))/2),1)+CR$6&lt;1,-FLOOR(((18-COUNT($AN34:$BE34))/2),1)+CR$6&gt;COUNT($AN34:$BE34)),"",LARGE($AN34:$BE34,-FLOOR(((18-COUNT($AN34:$BE34))/2),1)+CR$6)))</f>
        <v/>
      </c>
      <c r="CS34" s="94" t="str">
        <f t="shared" si="33"/>
        <v/>
      </c>
      <c r="CT34" s="94" t="str">
        <f t="shared" si="33"/>
        <v/>
      </c>
      <c r="CU34" s="94" t="str">
        <f t="shared" si="33"/>
        <v/>
      </c>
      <c r="CV34" s="94" t="str">
        <f t="shared" si="33"/>
        <v/>
      </c>
      <c r="CW34" s="94" t="str">
        <f t="shared" si="33"/>
        <v/>
      </c>
      <c r="CX34" s="93" t="str">
        <f t="shared" si="33"/>
        <v/>
      </c>
      <c r="CY34" s="519" t="str">
        <f t="shared" si="33"/>
        <v/>
      </c>
      <c r="CZ34" s="532" t="str">
        <f t="shared" ref="CZ34:DI38" si="34">IF($CH$3=$CD$4,IF(OR(-FLOOR(((18-COUNT($U34:$AL34))/2),1)+CZ$6&lt;1,-FLOOR(((18-COUNT($U34:$AL34))/2),1)+CZ$6&gt;COUNT($U34:$AL34)),"",LARGE($U34:$AL34,-FLOOR(((18-COUNT($U34:$AL34))/2),1)+CZ$6)),IF(OR(-FLOOR(((18-COUNT($BG34:$BX34))/2),1)+CZ$6&lt;1,-FLOOR(((18-COUNT($BG34:$BX34))/2),1)+CZ$6&gt;COUNT($BG34:$BX34)),"",LARGE($BG34:$BX34,-FLOOR(((18-COUNT($BG34:$BX34))/2),1)+CZ$6)))</f>
        <v/>
      </c>
      <c r="DA34" s="533" t="str">
        <f t="shared" si="34"/>
        <v/>
      </c>
      <c r="DB34" s="534" t="str">
        <f t="shared" si="34"/>
        <v/>
      </c>
      <c r="DC34" s="534" t="str">
        <f t="shared" si="34"/>
        <v/>
      </c>
      <c r="DD34" s="534" t="str">
        <f t="shared" si="34"/>
        <v/>
      </c>
      <c r="DE34" s="534" t="str">
        <f t="shared" si="34"/>
        <v/>
      </c>
      <c r="DF34" s="534" t="str">
        <f t="shared" si="34"/>
        <v/>
      </c>
      <c r="DG34" s="535" t="str">
        <f t="shared" si="34"/>
        <v/>
      </c>
      <c r="DH34" s="535" t="str">
        <f t="shared" si="34"/>
        <v/>
      </c>
      <c r="DI34" s="535" t="str">
        <f t="shared" si="34"/>
        <v/>
      </c>
      <c r="DJ34" s="535" t="str">
        <f t="shared" ref="DJ34:DQ38" si="35">IF($CH$3=$CD$4,IF(OR(-FLOOR(((18-COUNT($U34:$AL34))/2),1)+DJ$6&lt;1,-FLOOR(((18-COUNT($U34:$AL34))/2),1)+DJ$6&gt;COUNT($U34:$AL34)),"",LARGE($U34:$AL34,-FLOOR(((18-COUNT($U34:$AL34))/2),1)+DJ$6)),IF(OR(-FLOOR(((18-COUNT($BG34:$BX34))/2),1)+DJ$6&lt;1,-FLOOR(((18-COUNT($BG34:$BX34))/2),1)+DJ$6&gt;COUNT($BG34:$BX34)),"",LARGE($BG34:$BX34,-FLOOR(((18-COUNT($BG34:$BX34))/2),1)+DJ$6)))</f>
        <v/>
      </c>
      <c r="DK34" s="534" t="str">
        <f t="shared" si="35"/>
        <v/>
      </c>
      <c r="DL34" s="534" t="str">
        <f t="shared" si="35"/>
        <v/>
      </c>
      <c r="DM34" s="534" t="str">
        <f t="shared" si="35"/>
        <v/>
      </c>
      <c r="DN34" s="534" t="str">
        <f t="shared" si="35"/>
        <v/>
      </c>
      <c r="DO34" s="534" t="str">
        <f t="shared" si="35"/>
        <v/>
      </c>
      <c r="DP34" s="533" t="str">
        <f t="shared" si="35"/>
        <v/>
      </c>
      <c r="DQ34" s="532" t="str">
        <f t="shared" si="35"/>
        <v/>
      </c>
      <c r="DR34" s="536">
        <f>COUNT(B34:S34)</f>
        <v>1</v>
      </c>
      <c r="DS34" s="468">
        <f>COUNT(U34:AL34)</f>
        <v>0</v>
      </c>
      <c r="DT34" s="468">
        <f>COUNT(AN34:BE34)</f>
        <v>0</v>
      </c>
      <c r="DU34" s="469">
        <f>COUNT(BG34:BX34)</f>
        <v>0</v>
      </c>
      <c r="DV34" s="522"/>
      <c r="DW34" s="537"/>
      <c r="DX34" s="537"/>
      <c r="DY34" s="537"/>
      <c r="DZ34" s="537"/>
      <c r="EA34" s="537"/>
      <c r="EB34" s="537"/>
      <c r="EC34" s="538"/>
      <c r="ED34" s="537"/>
      <c r="EE34" s="468"/>
      <c r="EF34" s="522"/>
      <c r="EG34" s="522"/>
    </row>
    <row r="35" spans="1:137" ht="12.75" customHeight="1">
      <c r="A35" s="529" t="s">
        <v>155</v>
      </c>
      <c r="B35" s="306"/>
      <c r="C35" s="306"/>
      <c r="D35" s="306">
        <v>14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306"/>
      <c r="T35" s="523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306"/>
      <c r="AF35" s="306"/>
      <c r="AG35" s="306"/>
      <c r="AH35" s="306"/>
      <c r="AI35" s="306"/>
      <c r="AJ35" s="306"/>
      <c r="AK35" s="306"/>
      <c r="AL35" s="306"/>
      <c r="AM35" s="523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306"/>
      <c r="BD35" s="306"/>
      <c r="BE35" s="306"/>
      <c r="BF35" s="523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306"/>
      <c r="BV35" s="306"/>
      <c r="BW35" s="306"/>
      <c r="BX35" s="306"/>
      <c r="BY35" s="523"/>
      <c r="BZ35" s="306"/>
      <c r="CA35" s="306"/>
      <c r="CB35" s="306"/>
      <c r="CC35" s="306"/>
      <c r="CD35" s="530" t="str">
        <f>IF(DR35&lt;3,"",(SUM(B35:S35)-MIN(B35:S35)-MAX(B35:S35))/(DR35-2))</f>
        <v/>
      </c>
      <c r="CE35" s="530" t="str">
        <f>IF(DS35&lt;3,"",(SUM(U35:AL35)-MIN(U35:AL35)-MAX(U35:AL35))/(DS35-2))</f>
        <v/>
      </c>
      <c r="CF35" s="530" t="str">
        <f>IF(DT35&lt;3,"",(SUM(AN35:BE35)-MIN(AN35:BE35)-MAX(AN35:BE35))/(DT35-2))</f>
        <v/>
      </c>
      <c r="CG35" s="531" t="str">
        <f>IF(DU35&lt;3,"",(SUM(BG35:BX35)-MIN(BG35:BX35)-MAX(BG35:BX35))/(DU35-2))</f>
        <v/>
      </c>
      <c r="CH35" s="518" t="str">
        <f t="shared" si="32"/>
        <v/>
      </c>
      <c r="CI35" s="93" t="str">
        <f t="shared" si="32"/>
        <v/>
      </c>
      <c r="CJ35" s="94" t="str">
        <f t="shared" si="32"/>
        <v/>
      </c>
      <c r="CK35" s="94" t="str">
        <f t="shared" si="32"/>
        <v/>
      </c>
      <c r="CL35" s="94" t="str">
        <f t="shared" si="32"/>
        <v/>
      </c>
      <c r="CM35" s="94" t="str">
        <f t="shared" si="32"/>
        <v/>
      </c>
      <c r="CN35" s="94" t="str">
        <f t="shared" si="32"/>
        <v/>
      </c>
      <c r="CO35" s="108" t="str">
        <f t="shared" si="32"/>
        <v/>
      </c>
      <c r="CP35" s="108" t="str">
        <f t="shared" si="32"/>
        <v/>
      </c>
      <c r="CQ35" s="108">
        <f t="shared" si="32"/>
        <v>14</v>
      </c>
      <c r="CR35" s="108" t="str">
        <f t="shared" si="33"/>
        <v/>
      </c>
      <c r="CS35" s="94" t="str">
        <f t="shared" si="33"/>
        <v/>
      </c>
      <c r="CT35" s="94" t="str">
        <f t="shared" si="33"/>
        <v/>
      </c>
      <c r="CU35" s="94" t="str">
        <f t="shared" si="33"/>
        <v/>
      </c>
      <c r="CV35" s="94" t="str">
        <f t="shared" si="33"/>
        <v/>
      </c>
      <c r="CW35" s="94" t="str">
        <f t="shared" si="33"/>
        <v/>
      </c>
      <c r="CX35" s="93" t="str">
        <f t="shared" si="33"/>
        <v/>
      </c>
      <c r="CY35" s="519" t="str">
        <f t="shared" si="33"/>
        <v/>
      </c>
      <c r="CZ35" s="532" t="str">
        <f t="shared" si="34"/>
        <v/>
      </c>
      <c r="DA35" s="533" t="str">
        <f t="shared" si="34"/>
        <v/>
      </c>
      <c r="DB35" s="534" t="str">
        <f t="shared" si="34"/>
        <v/>
      </c>
      <c r="DC35" s="534" t="str">
        <f t="shared" si="34"/>
        <v/>
      </c>
      <c r="DD35" s="534" t="str">
        <f t="shared" si="34"/>
        <v/>
      </c>
      <c r="DE35" s="534" t="str">
        <f t="shared" si="34"/>
        <v/>
      </c>
      <c r="DF35" s="534" t="str">
        <f t="shared" si="34"/>
        <v/>
      </c>
      <c r="DG35" s="535" t="str">
        <f t="shared" si="34"/>
        <v/>
      </c>
      <c r="DH35" s="535" t="str">
        <f t="shared" si="34"/>
        <v/>
      </c>
      <c r="DI35" s="535" t="str">
        <f t="shared" si="34"/>
        <v/>
      </c>
      <c r="DJ35" s="535" t="str">
        <f t="shared" si="35"/>
        <v/>
      </c>
      <c r="DK35" s="534" t="str">
        <f t="shared" si="35"/>
        <v/>
      </c>
      <c r="DL35" s="534" t="str">
        <f t="shared" si="35"/>
        <v/>
      </c>
      <c r="DM35" s="534" t="str">
        <f t="shared" si="35"/>
        <v/>
      </c>
      <c r="DN35" s="534" t="str">
        <f t="shared" si="35"/>
        <v/>
      </c>
      <c r="DO35" s="534" t="str">
        <f t="shared" si="35"/>
        <v/>
      </c>
      <c r="DP35" s="533" t="str">
        <f t="shared" si="35"/>
        <v/>
      </c>
      <c r="DQ35" s="532" t="str">
        <f t="shared" si="35"/>
        <v/>
      </c>
      <c r="DR35" s="536">
        <f>COUNT(B35:S35)</f>
        <v>1</v>
      </c>
      <c r="DS35" s="468">
        <f>COUNT(U35:AL35)</f>
        <v>0</v>
      </c>
      <c r="DT35" s="468">
        <f>COUNT(AN35:BE35)</f>
        <v>0</v>
      </c>
      <c r="DU35" s="469">
        <f>COUNT(BG35:BX35)</f>
        <v>0</v>
      </c>
      <c r="DV35" s="522"/>
      <c r="DW35" s="537"/>
      <c r="DX35" s="537"/>
      <c r="DY35" s="537"/>
      <c r="DZ35" s="537"/>
      <c r="EA35" s="537"/>
      <c r="EB35" s="537"/>
      <c r="EC35" s="538"/>
      <c r="ED35" s="537"/>
      <c r="EE35" s="468"/>
      <c r="EF35" s="522"/>
      <c r="EG35" s="522"/>
    </row>
    <row r="36" spans="1:137" ht="12.75" customHeight="1">
      <c r="A36" s="529" t="s">
        <v>156</v>
      </c>
      <c r="B36" s="306"/>
      <c r="C36" s="306"/>
      <c r="D36" s="306">
        <v>70</v>
      </c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523"/>
      <c r="U36" s="306"/>
      <c r="V36" s="306"/>
      <c r="W36" s="306"/>
      <c r="X36" s="306"/>
      <c r="Y36" s="306"/>
      <c r="Z36" s="306"/>
      <c r="AA36" s="306"/>
      <c r="AB36" s="306"/>
      <c r="AC36" s="306"/>
      <c r="AD36" s="306"/>
      <c r="AE36" s="306"/>
      <c r="AF36" s="306"/>
      <c r="AG36" s="306"/>
      <c r="AH36" s="306"/>
      <c r="AI36" s="306"/>
      <c r="AJ36" s="306"/>
      <c r="AK36" s="306"/>
      <c r="AL36" s="306"/>
      <c r="AM36" s="523"/>
      <c r="AN36" s="306"/>
      <c r="AO36" s="306"/>
      <c r="AP36" s="306"/>
      <c r="AQ36" s="306"/>
      <c r="AR36" s="306"/>
      <c r="AS36" s="306"/>
      <c r="AT36" s="306"/>
      <c r="AU36" s="306"/>
      <c r="AV36" s="306"/>
      <c r="AW36" s="306"/>
      <c r="AX36" s="306"/>
      <c r="AY36" s="306"/>
      <c r="AZ36" s="306"/>
      <c r="BA36" s="306"/>
      <c r="BB36" s="306"/>
      <c r="BC36" s="306"/>
      <c r="BD36" s="306"/>
      <c r="BE36" s="306"/>
      <c r="BF36" s="523"/>
      <c r="BG36" s="306"/>
      <c r="BH36" s="306"/>
      <c r="BI36" s="306"/>
      <c r="BJ36" s="306"/>
      <c r="BK36" s="306"/>
      <c r="BL36" s="306"/>
      <c r="BM36" s="306"/>
      <c r="BN36" s="306"/>
      <c r="BO36" s="306"/>
      <c r="BP36" s="306"/>
      <c r="BQ36" s="306"/>
      <c r="BR36" s="306"/>
      <c r="BS36" s="306"/>
      <c r="BT36" s="306"/>
      <c r="BU36" s="306"/>
      <c r="BV36" s="306"/>
      <c r="BW36" s="306"/>
      <c r="BX36" s="306"/>
      <c r="BY36" s="523"/>
      <c r="BZ36" s="306"/>
      <c r="CA36" s="306"/>
      <c r="CB36" s="306"/>
      <c r="CC36" s="306"/>
      <c r="CD36" s="530" t="str">
        <f>IF(DR36&lt;3,"",(SUM(B36:S36)-MIN(B36:S36)-MAX(B36:S36))/(DR36-2))</f>
        <v/>
      </c>
      <c r="CE36" s="530" t="str">
        <f>IF(DS36&lt;3,"",(SUM(U36:AL36)-MIN(U36:AL36)-MAX(U36:AL36))/(DS36-2))</f>
        <v/>
      </c>
      <c r="CF36" s="530" t="str">
        <f>IF(DT36&lt;3,"",(SUM(AN36:BE36)-MIN(AN36:BE36)-MAX(AN36:BE36))/(DT36-2))</f>
        <v/>
      </c>
      <c r="CG36" s="531" t="str">
        <f>IF(DU36&lt;3,"",(SUM(BG36:BX36)-MIN(BG36:BX36)-MAX(BG36:BX36))/(DU36-2))</f>
        <v/>
      </c>
      <c r="CH36" s="518" t="str">
        <f t="shared" si="32"/>
        <v/>
      </c>
      <c r="CI36" s="93" t="str">
        <f t="shared" si="32"/>
        <v/>
      </c>
      <c r="CJ36" s="94" t="str">
        <f t="shared" si="32"/>
        <v/>
      </c>
      <c r="CK36" s="94" t="str">
        <f t="shared" si="32"/>
        <v/>
      </c>
      <c r="CL36" s="94" t="str">
        <f t="shared" si="32"/>
        <v/>
      </c>
      <c r="CM36" s="94" t="str">
        <f t="shared" si="32"/>
        <v/>
      </c>
      <c r="CN36" s="94" t="str">
        <f t="shared" si="32"/>
        <v/>
      </c>
      <c r="CO36" s="108" t="str">
        <f t="shared" si="32"/>
        <v/>
      </c>
      <c r="CP36" s="108" t="str">
        <f t="shared" si="32"/>
        <v/>
      </c>
      <c r="CQ36" s="108">
        <f t="shared" si="32"/>
        <v>70</v>
      </c>
      <c r="CR36" s="108" t="str">
        <f t="shared" si="33"/>
        <v/>
      </c>
      <c r="CS36" s="94" t="str">
        <f t="shared" si="33"/>
        <v/>
      </c>
      <c r="CT36" s="94" t="str">
        <f t="shared" si="33"/>
        <v/>
      </c>
      <c r="CU36" s="94" t="str">
        <f t="shared" si="33"/>
        <v/>
      </c>
      <c r="CV36" s="94" t="str">
        <f t="shared" si="33"/>
        <v/>
      </c>
      <c r="CW36" s="94" t="str">
        <f t="shared" si="33"/>
        <v/>
      </c>
      <c r="CX36" s="93" t="str">
        <f t="shared" si="33"/>
        <v/>
      </c>
      <c r="CY36" s="519" t="str">
        <f t="shared" si="33"/>
        <v/>
      </c>
      <c r="CZ36" s="532" t="str">
        <f t="shared" si="34"/>
        <v/>
      </c>
      <c r="DA36" s="533" t="str">
        <f t="shared" si="34"/>
        <v/>
      </c>
      <c r="DB36" s="534" t="str">
        <f t="shared" si="34"/>
        <v/>
      </c>
      <c r="DC36" s="534" t="str">
        <f t="shared" si="34"/>
        <v/>
      </c>
      <c r="DD36" s="534" t="str">
        <f t="shared" si="34"/>
        <v/>
      </c>
      <c r="DE36" s="534" t="str">
        <f t="shared" si="34"/>
        <v/>
      </c>
      <c r="DF36" s="534" t="str">
        <f t="shared" si="34"/>
        <v/>
      </c>
      <c r="DG36" s="535" t="str">
        <f t="shared" si="34"/>
        <v/>
      </c>
      <c r="DH36" s="535" t="str">
        <f t="shared" si="34"/>
        <v/>
      </c>
      <c r="DI36" s="535" t="str">
        <f t="shared" si="34"/>
        <v/>
      </c>
      <c r="DJ36" s="535" t="str">
        <f t="shared" si="35"/>
        <v/>
      </c>
      <c r="DK36" s="534" t="str">
        <f t="shared" si="35"/>
        <v/>
      </c>
      <c r="DL36" s="534" t="str">
        <f t="shared" si="35"/>
        <v/>
      </c>
      <c r="DM36" s="534" t="str">
        <f t="shared" si="35"/>
        <v/>
      </c>
      <c r="DN36" s="534" t="str">
        <f t="shared" si="35"/>
        <v/>
      </c>
      <c r="DO36" s="534" t="str">
        <f t="shared" si="35"/>
        <v/>
      </c>
      <c r="DP36" s="533" t="str">
        <f t="shared" si="35"/>
        <v/>
      </c>
      <c r="DQ36" s="532" t="str">
        <f t="shared" si="35"/>
        <v/>
      </c>
      <c r="DR36" s="536">
        <f>COUNT(B36:S36)</f>
        <v>1</v>
      </c>
      <c r="DS36" s="468">
        <f>COUNT(U36:AL36)</f>
        <v>0</v>
      </c>
      <c r="DT36" s="468">
        <f>COUNT(AN36:BE36)</f>
        <v>0</v>
      </c>
      <c r="DU36" s="469">
        <f>COUNT(BG36:BX36)</f>
        <v>0</v>
      </c>
      <c r="DV36" s="522"/>
      <c r="DW36" s="537"/>
      <c r="DX36" s="537"/>
      <c r="DY36" s="537"/>
      <c r="DZ36" s="537"/>
      <c r="EA36" s="537"/>
      <c r="EB36" s="537"/>
      <c r="EC36" s="538"/>
      <c r="ED36" s="537"/>
      <c r="EE36" s="468"/>
      <c r="EF36" s="522"/>
      <c r="EG36" s="522"/>
    </row>
    <row r="37" spans="1:137" ht="12.75" customHeight="1">
      <c r="A37" s="529" t="s">
        <v>157</v>
      </c>
      <c r="B37" s="306"/>
      <c r="C37" s="306"/>
      <c r="D37" s="306">
        <v>50</v>
      </c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6"/>
      <c r="T37" s="523"/>
      <c r="U37" s="306"/>
      <c r="V37" s="306"/>
      <c r="W37" s="306"/>
      <c r="X37" s="306"/>
      <c r="Y37" s="306"/>
      <c r="Z37" s="306"/>
      <c r="AA37" s="306"/>
      <c r="AB37" s="306"/>
      <c r="AC37" s="306"/>
      <c r="AD37" s="306"/>
      <c r="AE37" s="306"/>
      <c r="AF37" s="306"/>
      <c r="AG37" s="306"/>
      <c r="AH37" s="306"/>
      <c r="AI37" s="306"/>
      <c r="AJ37" s="306"/>
      <c r="AK37" s="306"/>
      <c r="AL37" s="306"/>
      <c r="AM37" s="523"/>
      <c r="AN37" s="306"/>
      <c r="AO37" s="306"/>
      <c r="AP37" s="306"/>
      <c r="AQ37" s="306"/>
      <c r="AR37" s="306"/>
      <c r="AS37" s="306"/>
      <c r="AT37" s="306"/>
      <c r="AU37" s="306"/>
      <c r="AV37" s="306"/>
      <c r="AW37" s="306"/>
      <c r="AX37" s="306"/>
      <c r="AY37" s="306"/>
      <c r="AZ37" s="306"/>
      <c r="BA37" s="306"/>
      <c r="BB37" s="306"/>
      <c r="BC37" s="306"/>
      <c r="BD37" s="306"/>
      <c r="BE37" s="306"/>
      <c r="BF37" s="523"/>
      <c r="BG37" s="306"/>
      <c r="BH37" s="306"/>
      <c r="BI37" s="306"/>
      <c r="BJ37" s="306"/>
      <c r="BK37" s="306"/>
      <c r="BL37" s="306"/>
      <c r="BM37" s="306"/>
      <c r="BN37" s="306"/>
      <c r="BO37" s="306"/>
      <c r="BP37" s="306"/>
      <c r="BQ37" s="306"/>
      <c r="BR37" s="306"/>
      <c r="BS37" s="306"/>
      <c r="BT37" s="306"/>
      <c r="BU37" s="306"/>
      <c r="BV37" s="306"/>
      <c r="BW37" s="306"/>
      <c r="BX37" s="306"/>
      <c r="BY37" s="523"/>
      <c r="BZ37" s="306"/>
      <c r="CA37" s="306"/>
      <c r="CB37" s="306"/>
      <c r="CC37" s="306"/>
      <c r="CD37" s="530" t="str">
        <f>IF(DR37&lt;3,"",(SUM(B37:S37)-MIN(B37:S37)-MAX(B37:S37))/(DR37-2))</f>
        <v/>
      </c>
      <c r="CE37" s="530" t="str">
        <f>IF(DS37&lt;3,"",(SUM(U37:AL37)-MIN(U37:AL37)-MAX(U37:AL37))/(DS37-2))</f>
        <v/>
      </c>
      <c r="CF37" s="530" t="str">
        <f>IF(DT37&lt;3,"",(SUM(AN37:BE37)-MIN(AN37:BE37)-MAX(AN37:BE37))/(DT37-2))</f>
        <v/>
      </c>
      <c r="CG37" s="531" t="str">
        <f>IF(DU37&lt;3,"",(SUM(BG37:BX37)-MIN(BG37:BX37)-MAX(BG37:BX37))/(DU37-2))</f>
        <v/>
      </c>
      <c r="CH37" s="518" t="str">
        <f t="shared" si="32"/>
        <v/>
      </c>
      <c r="CI37" s="93" t="str">
        <f t="shared" si="32"/>
        <v/>
      </c>
      <c r="CJ37" s="94" t="str">
        <f t="shared" si="32"/>
        <v/>
      </c>
      <c r="CK37" s="94" t="str">
        <f t="shared" si="32"/>
        <v/>
      </c>
      <c r="CL37" s="94" t="str">
        <f t="shared" si="32"/>
        <v/>
      </c>
      <c r="CM37" s="94" t="str">
        <f t="shared" si="32"/>
        <v/>
      </c>
      <c r="CN37" s="94" t="str">
        <f t="shared" si="32"/>
        <v/>
      </c>
      <c r="CO37" s="108" t="str">
        <f t="shared" si="32"/>
        <v/>
      </c>
      <c r="CP37" s="108" t="str">
        <f t="shared" si="32"/>
        <v/>
      </c>
      <c r="CQ37" s="108">
        <f t="shared" si="32"/>
        <v>50</v>
      </c>
      <c r="CR37" s="108" t="str">
        <f t="shared" si="33"/>
        <v/>
      </c>
      <c r="CS37" s="94" t="str">
        <f t="shared" si="33"/>
        <v/>
      </c>
      <c r="CT37" s="94" t="str">
        <f t="shared" si="33"/>
        <v/>
      </c>
      <c r="CU37" s="94" t="str">
        <f t="shared" si="33"/>
        <v/>
      </c>
      <c r="CV37" s="94" t="str">
        <f t="shared" si="33"/>
        <v/>
      </c>
      <c r="CW37" s="94" t="str">
        <f t="shared" si="33"/>
        <v/>
      </c>
      <c r="CX37" s="93" t="str">
        <f t="shared" si="33"/>
        <v/>
      </c>
      <c r="CY37" s="519" t="str">
        <f t="shared" si="33"/>
        <v/>
      </c>
      <c r="CZ37" s="532" t="str">
        <f t="shared" si="34"/>
        <v/>
      </c>
      <c r="DA37" s="533" t="str">
        <f t="shared" si="34"/>
        <v/>
      </c>
      <c r="DB37" s="534" t="str">
        <f t="shared" si="34"/>
        <v/>
      </c>
      <c r="DC37" s="534" t="str">
        <f t="shared" si="34"/>
        <v/>
      </c>
      <c r="DD37" s="534" t="str">
        <f t="shared" si="34"/>
        <v/>
      </c>
      <c r="DE37" s="534" t="str">
        <f t="shared" si="34"/>
        <v/>
      </c>
      <c r="DF37" s="534" t="str">
        <f t="shared" si="34"/>
        <v/>
      </c>
      <c r="DG37" s="535" t="str">
        <f t="shared" si="34"/>
        <v/>
      </c>
      <c r="DH37" s="535" t="str">
        <f t="shared" si="34"/>
        <v/>
      </c>
      <c r="DI37" s="535" t="str">
        <f t="shared" si="34"/>
        <v/>
      </c>
      <c r="DJ37" s="535" t="str">
        <f t="shared" si="35"/>
        <v/>
      </c>
      <c r="DK37" s="534" t="str">
        <f t="shared" si="35"/>
        <v/>
      </c>
      <c r="DL37" s="534" t="str">
        <f t="shared" si="35"/>
        <v/>
      </c>
      <c r="DM37" s="534" t="str">
        <f t="shared" si="35"/>
        <v/>
      </c>
      <c r="DN37" s="534" t="str">
        <f t="shared" si="35"/>
        <v/>
      </c>
      <c r="DO37" s="534" t="str">
        <f t="shared" si="35"/>
        <v/>
      </c>
      <c r="DP37" s="533" t="str">
        <f t="shared" si="35"/>
        <v/>
      </c>
      <c r="DQ37" s="532" t="str">
        <f t="shared" si="35"/>
        <v/>
      </c>
      <c r="DR37" s="536">
        <f>COUNT(B37:S37)</f>
        <v>1</v>
      </c>
      <c r="DS37" s="468">
        <f>COUNT(U37:AL37)</f>
        <v>0</v>
      </c>
      <c r="DT37" s="468">
        <f>COUNT(AN37:BE37)</f>
        <v>0</v>
      </c>
      <c r="DU37" s="469">
        <f>COUNT(BG37:BX37)</f>
        <v>0</v>
      </c>
      <c r="DV37" s="522"/>
      <c r="DW37" s="537"/>
      <c r="DX37" s="537"/>
      <c r="DY37" s="537"/>
      <c r="DZ37" s="537"/>
      <c r="EA37" s="537"/>
      <c r="EB37" s="537"/>
      <c r="EC37" s="538"/>
      <c r="ED37" s="537"/>
      <c r="EE37" s="468"/>
      <c r="EF37" s="522"/>
      <c r="EG37" s="522"/>
    </row>
    <row r="38" spans="1:137" ht="12.75" customHeight="1">
      <c r="A38" s="539" t="s">
        <v>158</v>
      </c>
      <c r="B38" s="540" t="str">
        <f t="shared" ref="B38:S38" si="36">IF(B35="","",B34*B35*B36*B37)</f>
        <v/>
      </c>
      <c r="C38" s="540" t="str">
        <f t="shared" si="36"/>
        <v/>
      </c>
      <c r="D38" s="540">
        <f t="shared" si="36"/>
        <v>49000</v>
      </c>
      <c r="E38" s="540" t="str">
        <f t="shared" si="36"/>
        <v/>
      </c>
      <c r="F38" s="540" t="str">
        <f t="shared" si="36"/>
        <v/>
      </c>
      <c r="G38" s="540" t="str">
        <f t="shared" si="36"/>
        <v/>
      </c>
      <c r="H38" s="540" t="str">
        <f t="shared" si="36"/>
        <v/>
      </c>
      <c r="I38" s="540" t="str">
        <f t="shared" si="36"/>
        <v/>
      </c>
      <c r="J38" s="540" t="str">
        <f t="shared" si="36"/>
        <v/>
      </c>
      <c r="K38" s="540" t="str">
        <f t="shared" si="36"/>
        <v/>
      </c>
      <c r="L38" s="540" t="str">
        <f t="shared" si="36"/>
        <v/>
      </c>
      <c r="M38" s="540" t="str">
        <f t="shared" si="36"/>
        <v/>
      </c>
      <c r="N38" s="540" t="str">
        <f t="shared" si="36"/>
        <v/>
      </c>
      <c r="O38" s="540" t="str">
        <f t="shared" si="36"/>
        <v/>
      </c>
      <c r="P38" s="540" t="str">
        <f t="shared" si="36"/>
        <v/>
      </c>
      <c r="Q38" s="540" t="str">
        <f t="shared" si="36"/>
        <v/>
      </c>
      <c r="R38" s="540" t="str">
        <f t="shared" si="36"/>
        <v/>
      </c>
      <c r="S38" s="540" t="str">
        <f t="shared" si="36"/>
        <v/>
      </c>
      <c r="T38" s="523"/>
      <c r="U38" s="540" t="str">
        <f t="shared" ref="U38:AL38" si="37">IF(U35="","",U34*U35*U36*U37)</f>
        <v/>
      </c>
      <c r="V38" s="540" t="str">
        <f t="shared" si="37"/>
        <v/>
      </c>
      <c r="W38" s="540" t="str">
        <f t="shared" si="37"/>
        <v/>
      </c>
      <c r="X38" s="540" t="str">
        <f t="shared" si="37"/>
        <v/>
      </c>
      <c r="Y38" s="540" t="str">
        <f t="shared" si="37"/>
        <v/>
      </c>
      <c r="Z38" s="540" t="str">
        <f t="shared" si="37"/>
        <v/>
      </c>
      <c r="AA38" s="540" t="str">
        <f t="shared" si="37"/>
        <v/>
      </c>
      <c r="AB38" s="540" t="str">
        <f t="shared" si="37"/>
        <v/>
      </c>
      <c r="AC38" s="540" t="str">
        <f t="shared" si="37"/>
        <v/>
      </c>
      <c r="AD38" s="540" t="str">
        <f t="shared" si="37"/>
        <v/>
      </c>
      <c r="AE38" s="540" t="str">
        <f t="shared" si="37"/>
        <v/>
      </c>
      <c r="AF38" s="540" t="str">
        <f t="shared" si="37"/>
        <v/>
      </c>
      <c r="AG38" s="540" t="str">
        <f t="shared" si="37"/>
        <v/>
      </c>
      <c r="AH38" s="540" t="str">
        <f t="shared" si="37"/>
        <v/>
      </c>
      <c r="AI38" s="540" t="str">
        <f t="shared" si="37"/>
        <v/>
      </c>
      <c r="AJ38" s="540" t="str">
        <f t="shared" si="37"/>
        <v/>
      </c>
      <c r="AK38" s="540" t="str">
        <f t="shared" si="37"/>
        <v/>
      </c>
      <c r="AL38" s="540" t="str">
        <f t="shared" si="37"/>
        <v/>
      </c>
      <c r="AM38" s="523"/>
      <c r="AN38" s="540" t="str">
        <f t="shared" ref="AN38:BE38" si="38">IF(AN35="","",AN34*AN35*AN36*AN37)</f>
        <v/>
      </c>
      <c r="AO38" s="540" t="str">
        <f t="shared" si="38"/>
        <v/>
      </c>
      <c r="AP38" s="540" t="str">
        <f t="shared" si="38"/>
        <v/>
      </c>
      <c r="AQ38" s="540" t="str">
        <f t="shared" si="38"/>
        <v/>
      </c>
      <c r="AR38" s="540" t="str">
        <f t="shared" si="38"/>
        <v/>
      </c>
      <c r="AS38" s="540" t="str">
        <f t="shared" si="38"/>
        <v/>
      </c>
      <c r="AT38" s="540" t="str">
        <f t="shared" si="38"/>
        <v/>
      </c>
      <c r="AU38" s="540" t="str">
        <f t="shared" si="38"/>
        <v/>
      </c>
      <c r="AV38" s="540" t="str">
        <f t="shared" si="38"/>
        <v/>
      </c>
      <c r="AW38" s="540" t="str">
        <f t="shared" si="38"/>
        <v/>
      </c>
      <c r="AX38" s="540" t="str">
        <f t="shared" si="38"/>
        <v/>
      </c>
      <c r="AY38" s="540" t="str">
        <f t="shared" si="38"/>
        <v/>
      </c>
      <c r="AZ38" s="540" t="str">
        <f t="shared" si="38"/>
        <v/>
      </c>
      <c r="BA38" s="540" t="str">
        <f t="shared" si="38"/>
        <v/>
      </c>
      <c r="BB38" s="540" t="str">
        <f t="shared" si="38"/>
        <v/>
      </c>
      <c r="BC38" s="540" t="str">
        <f t="shared" si="38"/>
        <v/>
      </c>
      <c r="BD38" s="540" t="str">
        <f t="shared" si="38"/>
        <v/>
      </c>
      <c r="BE38" s="540" t="str">
        <f t="shared" si="38"/>
        <v/>
      </c>
      <c r="BF38" s="523"/>
      <c r="BG38" s="540" t="str">
        <f t="shared" ref="BG38:BX38" si="39">IF(BG35="","",BG34*BG35*BG36*BG37)</f>
        <v/>
      </c>
      <c r="BH38" s="540" t="str">
        <f t="shared" si="39"/>
        <v/>
      </c>
      <c r="BI38" s="540" t="str">
        <f t="shared" si="39"/>
        <v/>
      </c>
      <c r="BJ38" s="540" t="str">
        <f t="shared" si="39"/>
        <v/>
      </c>
      <c r="BK38" s="540" t="str">
        <f t="shared" si="39"/>
        <v/>
      </c>
      <c r="BL38" s="540" t="str">
        <f t="shared" si="39"/>
        <v/>
      </c>
      <c r="BM38" s="540" t="str">
        <f t="shared" si="39"/>
        <v/>
      </c>
      <c r="BN38" s="540" t="str">
        <f t="shared" si="39"/>
        <v/>
      </c>
      <c r="BO38" s="540" t="str">
        <f t="shared" si="39"/>
        <v/>
      </c>
      <c r="BP38" s="540" t="str">
        <f t="shared" si="39"/>
        <v/>
      </c>
      <c r="BQ38" s="540" t="str">
        <f t="shared" si="39"/>
        <v/>
      </c>
      <c r="BR38" s="540" t="str">
        <f t="shared" si="39"/>
        <v/>
      </c>
      <c r="BS38" s="540" t="str">
        <f t="shared" si="39"/>
        <v/>
      </c>
      <c r="BT38" s="540" t="str">
        <f t="shared" si="39"/>
        <v/>
      </c>
      <c r="BU38" s="540" t="str">
        <f t="shared" si="39"/>
        <v/>
      </c>
      <c r="BV38" s="540" t="str">
        <f t="shared" si="39"/>
        <v/>
      </c>
      <c r="BW38" s="540" t="str">
        <f t="shared" si="39"/>
        <v/>
      </c>
      <c r="BX38" s="540" t="str">
        <f t="shared" si="39"/>
        <v/>
      </c>
      <c r="BY38" s="523"/>
      <c r="BZ38" s="540" t="str">
        <f>IF(BZ35="","",BZ34*BZ35*BZ36*BZ37)</f>
        <v/>
      </c>
      <c r="CA38" s="540" t="str">
        <f>IF(CA35="","",CA34*CA35*CA36*CA37)</f>
        <v/>
      </c>
      <c r="CB38" s="540" t="str">
        <f>IF(CB35="","",CB34*CB35*CB36*CB37)</f>
        <v/>
      </c>
      <c r="CC38" s="541" t="str">
        <f>IF(CC35="","",CC34*CC35*CC36*CC37)</f>
        <v/>
      </c>
      <c r="CD38" s="530" t="str">
        <f>IF(DR38&lt;3,"",(SUM(B38:S38)-MIN(B38:S38)-MAX(B38:S38))/(DR38-2))</f>
        <v/>
      </c>
      <c r="CE38" s="530" t="str">
        <f>IF(DS38&lt;3,"",(SUM(U38:AL38)-MIN(U38:AL38)-MAX(U38:AL38))/(DS38-2))</f>
        <v/>
      </c>
      <c r="CF38" s="530" t="str">
        <f>IF(DT38&lt;3,"",(SUM(AN38:BE38)-MIN(AN38:BE38)-MAX(AN38:BE38))/(DT38-2))</f>
        <v/>
      </c>
      <c r="CG38" s="531" t="str">
        <f>IF(DU38&lt;3,"",(SUM(BG38:BX38)-MIN(BG38:BX38)-MAX(BG38:BX38))/(DU38-2))</f>
        <v/>
      </c>
      <c r="CH38" s="518" t="str">
        <f t="shared" si="32"/>
        <v/>
      </c>
      <c r="CI38" s="93" t="str">
        <f t="shared" si="32"/>
        <v/>
      </c>
      <c r="CJ38" s="94" t="str">
        <f t="shared" si="32"/>
        <v/>
      </c>
      <c r="CK38" s="94" t="str">
        <f t="shared" si="32"/>
        <v/>
      </c>
      <c r="CL38" s="94" t="str">
        <f t="shared" si="32"/>
        <v/>
      </c>
      <c r="CM38" s="94" t="str">
        <f t="shared" si="32"/>
        <v/>
      </c>
      <c r="CN38" s="94" t="str">
        <f t="shared" si="32"/>
        <v/>
      </c>
      <c r="CO38" s="108" t="str">
        <f t="shared" si="32"/>
        <v/>
      </c>
      <c r="CP38" s="108" t="str">
        <f t="shared" si="32"/>
        <v/>
      </c>
      <c r="CQ38" s="108">
        <f t="shared" si="32"/>
        <v>49000</v>
      </c>
      <c r="CR38" s="108" t="str">
        <f t="shared" si="33"/>
        <v/>
      </c>
      <c r="CS38" s="94" t="str">
        <f t="shared" si="33"/>
        <v/>
      </c>
      <c r="CT38" s="94" t="str">
        <f t="shared" si="33"/>
        <v/>
      </c>
      <c r="CU38" s="94" t="str">
        <f t="shared" si="33"/>
        <v/>
      </c>
      <c r="CV38" s="94" t="str">
        <f t="shared" si="33"/>
        <v/>
      </c>
      <c r="CW38" s="94" t="str">
        <f t="shared" si="33"/>
        <v/>
      </c>
      <c r="CX38" s="93" t="str">
        <f t="shared" si="33"/>
        <v/>
      </c>
      <c r="CY38" s="519" t="str">
        <f t="shared" si="33"/>
        <v/>
      </c>
      <c r="CZ38" s="532" t="str">
        <f t="shared" si="34"/>
        <v/>
      </c>
      <c r="DA38" s="533" t="str">
        <f t="shared" si="34"/>
        <v/>
      </c>
      <c r="DB38" s="534" t="str">
        <f t="shared" si="34"/>
        <v/>
      </c>
      <c r="DC38" s="534" t="str">
        <f t="shared" si="34"/>
        <v/>
      </c>
      <c r="DD38" s="534" t="str">
        <f t="shared" si="34"/>
        <v/>
      </c>
      <c r="DE38" s="534" t="str">
        <f t="shared" si="34"/>
        <v/>
      </c>
      <c r="DF38" s="534" t="str">
        <f t="shared" si="34"/>
        <v/>
      </c>
      <c r="DG38" s="535" t="str">
        <f t="shared" si="34"/>
        <v/>
      </c>
      <c r="DH38" s="535" t="str">
        <f t="shared" si="34"/>
        <v/>
      </c>
      <c r="DI38" s="535" t="str">
        <f t="shared" si="34"/>
        <v/>
      </c>
      <c r="DJ38" s="535" t="str">
        <f t="shared" si="35"/>
        <v/>
      </c>
      <c r="DK38" s="534" t="str">
        <f t="shared" si="35"/>
        <v/>
      </c>
      <c r="DL38" s="534" t="str">
        <f t="shared" si="35"/>
        <v/>
      </c>
      <c r="DM38" s="534" t="str">
        <f t="shared" si="35"/>
        <v/>
      </c>
      <c r="DN38" s="534" t="str">
        <f t="shared" si="35"/>
        <v/>
      </c>
      <c r="DO38" s="534" t="str">
        <f t="shared" si="35"/>
        <v/>
      </c>
      <c r="DP38" s="533" t="str">
        <f t="shared" si="35"/>
        <v/>
      </c>
      <c r="DQ38" s="532" t="str">
        <f t="shared" si="35"/>
        <v/>
      </c>
      <c r="DR38" s="536">
        <f>COUNT(B38:S38)</f>
        <v>1</v>
      </c>
      <c r="DS38" s="468">
        <f>COUNT(U38:AL38)</f>
        <v>0</v>
      </c>
      <c r="DT38" s="468">
        <f>COUNT(AN38:BE38)</f>
        <v>0</v>
      </c>
      <c r="DU38" s="469">
        <f>COUNT(BG38:BX38)</f>
        <v>0</v>
      </c>
      <c r="DV38" s="522"/>
      <c r="DW38" s="537"/>
      <c r="DX38" s="537"/>
      <c r="DY38" s="537"/>
      <c r="DZ38" s="537"/>
      <c r="EA38" s="537"/>
      <c r="EB38" s="537"/>
      <c r="EC38" s="538"/>
      <c r="ED38" s="537"/>
      <c r="EE38" s="468"/>
      <c r="EF38" s="522"/>
      <c r="EG38" s="522"/>
    </row>
    <row r="39" spans="1:137" ht="12.75" customHeight="1">
      <c r="A39" s="527" t="s">
        <v>163</v>
      </c>
      <c r="B39" s="528"/>
      <c r="C39" s="528"/>
      <c r="D39" s="528"/>
      <c r="E39" s="528"/>
      <c r="F39" s="528"/>
      <c r="G39" s="528"/>
      <c r="H39" s="528"/>
      <c r="I39" s="528"/>
      <c r="J39" s="528"/>
      <c r="K39" s="528"/>
      <c r="L39" s="528"/>
      <c r="M39" s="528"/>
      <c r="N39" s="528"/>
      <c r="O39" s="528"/>
      <c r="P39" s="528"/>
      <c r="Q39" s="528"/>
      <c r="R39" s="528"/>
      <c r="S39" s="528"/>
      <c r="T39" s="523"/>
      <c r="U39" s="528"/>
      <c r="V39" s="528"/>
      <c r="W39" s="528"/>
      <c r="X39" s="528"/>
      <c r="Y39" s="528"/>
      <c r="Z39" s="528"/>
      <c r="AA39" s="528"/>
      <c r="AB39" s="528"/>
      <c r="AC39" s="528"/>
      <c r="AD39" s="528"/>
      <c r="AE39" s="528"/>
      <c r="AF39" s="528"/>
      <c r="AG39" s="528"/>
      <c r="AH39" s="528"/>
      <c r="AI39" s="528"/>
      <c r="AJ39" s="528"/>
      <c r="AK39" s="528"/>
      <c r="AL39" s="528"/>
      <c r="AM39" s="523"/>
      <c r="AN39" s="528"/>
      <c r="AO39" s="528"/>
      <c r="AP39" s="528"/>
      <c r="AQ39" s="528"/>
      <c r="AR39" s="528"/>
      <c r="AS39" s="528"/>
      <c r="AT39" s="528"/>
      <c r="AU39" s="528"/>
      <c r="AV39" s="528"/>
      <c r="AW39" s="528"/>
      <c r="AX39" s="528"/>
      <c r="AY39" s="528"/>
      <c r="AZ39" s="528"/>
      <c r="BA39" s="528"/>
      <c r="BB39" s="528"/>
      <c r="BC39" s="528"/>
      <c r="BD39" s="528"/>
      <c r="BE39" s="528"/>
      <c r="BF39" s="523"/>
      <c r="BG39" s="528"/>
      <c r="BH39" s="528"/>
      <c r="BI39" s="528"/>
      <c r="BJ39" s="528"/>
      <c r="BK39" s="528"/>
      <c r="BL39" s="528"/>
      <c r="BM39" s="528"/>
      <c r="BN39" s="528"/>
      <c r="BO39" s="528"/>
      <c r="BP39" s="528"/>
      <c r="BQ39" s="528"/>
      <c r="BR39" s="528"/>
      <c r="BS39" s="528"/>
      <c r="BT39" s="528"/>
      <c r="BU39" s="528"/>
      <c r="BV39" s="528"/>
      <c r="BW39" s="528"/>
      <c r="BX39" s="528"/>
      <c r="BY39" s="523"/>
      <c r="BZ39" s="528"/>
      <c r="CA39" s="528"/>
      <c r="CB39" s="528"/>
      <c r="CC39" s="306"/>
      <c r="CD39" s="542"/>
      <c r="CE39" s="542"/>
      <c r="CF39" s="542"/>
      <c r="CG39" s="543"/>
      <c r="CH39" s="544"/>
      <c r="CI39" s="544"/>
      <c r="CJ39" s="544"/>
      <c r="CK39" s="544"/>
      <c r="CL39" s="544"/>
      <c r="CM39" s="544"/>
      <c r="CN39" s="544"/>
      <c r="CO39" s="544"/>
      <c r="CP39" s="544"/>
      <c r="CQ39" s="544"/>
      <c r="CR39" s="544"/>
      <c r="CS39" s="544"/>
      <c r="CT39" s="544"/>
      <c r="CU39" s="544"/>
      <c r="CV39" s="544"/>
      <c r="CW39" s="544"/>
      <c r="CX39" s="544"/>
      <c r="CY39" s="545"/>
      <c r="CZ39" s="546"/>
      <c r="DA39" s="544"/>
      <c r="DB39" s="544"/>
      <c r="DC39" s="544"/>
      <c r="DD39" s="544"/>
      <c r="DE39" s="544"/>
      <c r="DF39" s="544"/>
      <c r="DG39" s="544"/>
      <c r="DH39" s="544"/>
      <c r="DI39" s="544"/>
      <c r="DJ39" s="544"/>
      <c r="DK39" s="544"/>
      <c r="DL39" s="544"/>
      <c r="DM39" s="544"/>
      <c r="DN39" s="544"/>
      <c r="DO39" s="544"/>
      <c r="DP39" s="544"/>
      <c r="DQ39" s="544"/>
      <c r="DR39" s="546"/>
      <c r="DS39" s="521"/>
      <c r="DT39" s="521"/>
      <c r="DU39" s="517"/>
      <c r="DV39" s="521"/>
      <c r="DW39" s="521"/>
      <c r="DX39" s="521"/>
      <c r="DY39" s="521"/>
      <c r="DZ39" s="521"/>
      <c r="EA39" s="521"/>
      <c r="EB39" s="521"/>
      <c r="EC39" s="517"/>
      <c r="ED39" s="521"/>
      <c r="EE39" s="468"/>
      <c r="EF39" s="522"/>
      <c r="EG39" s="522"/>
    </row>
    <row r="40" spans="1:137" ht="12.75" customHeight="1">
      <c r="A40" s="529" t="s">
        <v>154</v>
      </c>
      <c r="B40" s="528"/>
      <c r="C40" s="528"/>
      <c r="D40" s="528"/>
      <c r="E40" s="528"/>
      <c r="F40" s="528"/>
      <c r="G40" s="528"/>
      <c r="H40" s="528"/>
      <c r="I40" s="528"/>
      <c r="J40" s="528"/>
      <c r="K40" s="528"/>
      <c r="L40" s="528"/>
      <c r="M40" s="528"/>
      <c r="N40" s="528"/>
      <c r="O40" s="528"/>
      <c r="P40" s="528"/>
      <c r="Q40" s="528"/>
      <c r="R40" s="528"/>
      <c r="S40" s="528">
        <v>1</v>
      </c>
      <c r="T40" s="523"/>
      <c r="U40" s="528"/>
      <c r="V40" s="528"/>
      <c r="W40" s="528"/>
      <c r="X40" s="528"/>
      <c r="Y40" s="528"/>
      <c r="Z40" s="528"/>
      <c r="AA40" s="528"/>
      <c r="AB40" s="528"/>
      <c r="AC40" s="528"/>
      <c r="AD40" s="528"/>
      <c r="AE40" s="528"/>
      <c r="AF40" s="528"/>
      <c r="AG40" s="528"/>
      <c r="AH40" s="528"/>
      <c r="AI40" s="528"/>
      <c r="AJ40" s="528"/>
      <c r="AK40" s="528"/>
      <c r="AL40" s="528"/>
      <c r="AM40" s="523"/>
      <c r="AN40" s="528"/>
      <c r="AO40" s="528"/>
      <c r="AP40" s="528"/>
      <c r="AQ40" s="528"/>
      <c r="AR40" s="528"/>
      <c r="AS40" s="528"/>
      <c r="AT40" s="528"/>
      <c r="AU40" s="528"/>
      <c r="AV40" s="528"/>
      <c r="AW40" s="528"/>
      <c r="AX40" s="528"/>
      <c r="AY40" s="528"/>
      <c r="AZ40" s="528"/>
      <c r="BA40" s="528"/>
      <c r="BB40" s="528"/>
      <c r="BC40" s="528"/>
      <c r="BD40" s="528"/>
      <c r="BE40" s="528"/>
      <c r="BF40" s="523"/>
      <c r="BG40" s="528"/>
      <c r="BH40" s="528"/>
      <c r="BI40" s="528"/>
      <c r="BJ40" s="528"/>
      <c r="BK40" s="528"/>
      <c r="BL40" s="528"/>
      <c r="BM40" s="528"/>
      <c r="BN40" s="528"/>
      <c r="BO40" s="528"/>
      <c r="BP40" s="528"/>
      <c r="BQ40" s="528"/>
      <c r="BR40" s="528"/>
      <c r="BS40" s="528"/>
      <c r="BT40" s="528"/>
      <c r="BU40" s="528"/>
      <c r="BV40" s="528"/>
      <c r="BW40" s="528"/>
      <c r="BX40" s="528"/>
      <c r="BY40" s="523"/>
      <c r="BZ40" s="528"/>
      <c r="CA40" s="528"/>
      <c r="CB40" s="528"/>
      <c r="CC40" s="306"/>
      <c r="CD40" s="530" t="str">
        <f>IF(DR40&lt;3,"",(SUM(B40:S40)-MIN(B40:S40)-MAX(B40:S40))/(DR40-2))</f>
        <v/>
      </c>
      <c r="CE40" s="530" t="str">
        <f>IF(DS40&lt;3,"",(SUM(U40:AL40)-MIN(U40:AL40)-MAX(U40:AL40))/(DS40-2))</f>
        <v/>
      </c>
      <c r="CF40" s="530" t="str">
        <f>IF(DT40&lt;3,"",(SUM(AN40:BE40)-MIN(AN40:BE40)-MAX(AN40:BE40))/(DT40-2))</f>
        <v/>
      </c>
      <c r="CG40" s="531" t="str">
        <f>IF(DU40&lt;3,"",(SUM(BG40:BX40)-MIN(BG40:BX40)-MAX(BG40:BX40))/(DU40-2))</f>
        <v/>
      </c>
      <c r="CH40" s="518" t="str">
        <f t="shared" ref="CH40:CQ44" si="40">IF($CH$3=$CD$4,IF(OR(-FLOOR(((18-COUNT($B40:$S40))/2),1)+CH$6&lt;1,-FLOOR(((18-COUNT($B40:$S40))/2),1)+CH$6&gt;COUNT($B40:$S40)),"",LARGE($B40:$S40,-FLOOR(((18-COUNT($B40:$S40))/2),1)+CH$6)),IF(OR(-FLOOR(((18-COUNT($AN40:$BE40))/2),1)+CH$6&lt;1,-FLOOR(((18-COUNT($AN40:$BE40))/2),1)+CH$6&gt;COUNT($AN40:$BE40)),"",LARGE($AN40:$BE40,-FLOOR(((18-COUNT($AN40:$BE40))/2),1)+CH$6)))</f>
        <v/>
      </c>
      <c r="CI40" s="93" t="str">
        <f t="shared" si="40"/>
        <v/>
      </c>
      <c r="CJ40" s="94" t="str">
        <f t="shared" si="40"/>
        <v/>
      </c>
      <c r="CK40" s="94" t="str">
        <f t="shared" si="40"/>
        <v/>
      </c>
      <c r="CL40" s="94" t="str">
        <f t="shared" si="40"/>
        <v/>
      </c>
      <c r="CM40" s="94" t="str">
        <f t="shared" si="40"/>
        <v/>
      </c>
      <c r="CN40" s="94" t="str">
        <f t="shared" si="40"/>
        <v/>
      </c>
      <c r="CO40" s="108" t="str">
        <f t="shared" si="40"/>
        <v/>
      </c>
      <c r="CP40" s="108" t="str">
        <f t="shared" si="40"/>
        <v/>
      </c>
      <c r="CQ40" s="108">
        <f t="shared" si="40"/>
        <v>1</v>
      </c>
      <c r="CR40" s="108" t="str">
        <f t="shared" ref="CR40:CY44" si="41">IF($CH$3=$CD$4,IF(OR(-FLOOR(((18-COUNT($B40:$S40))/2),1)+CR$6&lt;1,-FLOOR(((18-COUNT($B40:$S40))/2),1)+CR$6&gt;COUNT($B40:$S40)),"",LARGE($B40:$S40,-FLOOR(((18-COUNT($B40:$S40))/2),1)+CR$6)),IF(OR(-FLOOR(((18-COUNT($AN40:$BE40))/2),1)+CR$6&lt;1,-FLOOR(((18-COUNT($AN40:$BE40))/2),1)+CR$6&gt;COUNT($AN40:$BE40)),"",LARGE($AN40:$BE40,-FLOOR(((18-COUNT($AN40:$BE40))/2),1)+CR$6)))</f>
        <v/>
      </c>
      <c r="CS40" s="94" t="str">
        <f t="shared" si="41"/>
        <v/>
      </c>
      <c r="CT40" s="94" t="str">
        <f t="shared" si="41"/>
        <v/>
      </c>
      <c r="CU40" s="94" t="str">
        <f t="shared" si="41"/>
        <v/>
      </c>
      <c r="CV40" s="94" t="str">
        <f t="shared" si="41"/>
        <v/>
      </c>
      <c r="CW40" s="94" t="str">
        <f t="shared" si="41"/>
        <v/>
      </c>
      <c r="CX40" s="93" t="str">
        <f t="shared" si="41"/>
        <v/>
      </c>
      <c r="CY40" s="519" t="str">
        <f t="shared" si="41"/>
        <v/>
      </c>
      <c r="CZ40" s="532" t="str">
        <f t="shared" ref="CZ40:DI44" si="42">IF($CH$3=$CD$4,IF(OR(-FLOOR(((18-COUNT($U40:$AL40))/2),1)+CZ$6&lt;1,-FLOOR(((18-COUNT($U40:$AL40))/2),1)+CZ$6&gt;COUNT($U40:$AL40)),"",LARGE($U40:$AL40,-FLOOR(((18-COUNT($U40:$AL40))/2),1)+CZ$6)),IF(OR(-FLOOR(((18-COUNT($BG40:$BX40))/2),1)+CZ$6&lt;1,-FLOOR(((18-COUNT($BG40:$BX40))/2),1)+CZ$6&gt;COUNT($BG40:$BX40)),"",LARGE($BG40:$BX40,-FLOOR(((18-COUNT($BG40:$BX40))/2),1)+CZ$6)))</f>
        <v/>
      </c>
      <c r="DA40" s="533" t="str">
        <f t="shared" si="42"/>
        <v/>
      </c>
      <c r="DB40" s="534" t="str">
        <f t="shared" si="42"/>
        <v/>
      </c>
      <c r="DC40" s="534" t="str">
        <f t="shared" si="42"/>
        <v/>
      </c>
      <c r="DD40" s="534" t="str">
        <f t="shared" si="42"/>
        <v/>
      </c>
      <c r="DE40" s="534" t="str">
        <f t="shared" si="42"/>
        <v/>
      </c>
      <c r="DF40" s="534" t="str">
        <f t="shared" si="42"/>
        <v/>
      </c>
      <c r="DG40" s="535" t="str">
        <f t="shared" si="42"/>
        <v/>
      </c>
      <c r="DH40" s="535" t="str">
        <f t="shared" si="42"/>
        <v/>
      </c>
      <c r="DI40" s="535" t="str">
        <f t="shared" si="42"/>
        <v/>
      </c>
      <c r="DJ40" s="535" t="str">
        <f t="shared" ref="DJ40:DQ44" si="43">IF($CH$3=$CD$4,IF(OR(-FLOOR(((18-COUNT($U40:$AL40))/2),1)+DJ$6&lt;1,-FLOOR(((18-COUNT($U40:$AL40))/2),1)+DJ$6&gt;COUNT($U40:$AL40)),"",LARGE($U40:$AL40,-FLOOR(((18-COUNT($U40:$AL40))/2),1)+DJ$6)),IF(OR(-FLOOR(((18-COUNT($BG40:$BX40))/2),1)+DJ$6&lt;1,-FLOOR(((18-COUNT($BG40:$BX40))/2),1)+DJ$6&gt;COUNT($BG40:$BX40)),"",LARGE($BG40:$BX40,-FLOOR(((18-COUNT($BG40:$BX40))/2),1)+DJ$6)))</f>
        <v/>
      </c>
      <c r="DK40" s="534" t="str">
        <f t="shared" si="43"/>
        <v/>
      </c>
      <c r="DL40" s="534" t="str">
        <f t="shared" si="43"/>
        <v/>
      </c>
      <c r="DM40" s="534" t="str">
        <f t="shared" si="43"/>
        <v/>
      </c>
      <c r="DN40" s="534" t="str">
        <f t="shared" si="43"/>
        <v/>
      </c>
      <c r="DO40" s="534" t="str">
        <f t="shared" si="43"/>
        <v/>
      </c>
      <c r="DP40" s="533" t="str">
        <f t="shared" si="43"/>
        <v/>
      </c>
      <c r="DQ40" s="532" t="str">
        <f t="shared" si="43"/>
        <v/>
      </c>
      <c r="DR40" s="536">
        <f>COUNT(B40:S40)</f>
        <v>1</v>
      </c>
      <c r="DS40" s="468">
        <f>COUNT(U40:AL40)</f>
        <v>0</v>
      </c>
      <c r="DT40" s="468">
        <f>COUNT(AN40:BE40)</f>
        <v>0</v>
      </c>
      <c r="DU40" s="469">
        <f>COUNT(BG40:BX40)</f>
        <v>0</v>
      </c>
      <c r="DV40" s="522"/>
      <c r="DW40" s="537"/>
      <c r="DX40" s="537"/>
      <c r="DY40" s="537"/>
      <c r="DZ40" s="537"/>
      <c r="EA40" s="537"/>
      <c r="EB40" s="537"/>
      <c r="EC40" s="538"/>
      <c r="ED40" s="537"/>
      <c r="EE40" s="468"/>
      <c r="EF40" s="522"/>
      <c r="EG40" s="522"/>
    </row>
    <row r="41" spans="1:137" ht="12.75" customHeight="1">
      <c r="A41" s="529" t="s">
        <v>155</v>
      </c>
      <c r="B41" s="306"/>
      <c r="C41" s="306"/>
      <c r="D41" s="306"/>
      <c r="E41" s="306"/>
      <c r="F41" s="306"/>
      <c r="G41" s="306"/>
      <c r="H41" s="306"/>
      <c r="I41" s="306"/>
      <c r="J41" s="306"/>
      <c r="K41" s="306"/>
      <c r="L41" s="306"/>
      <c r="M41" s="306"/>
      <c r="N41" s="306"/>
      <c r="O41" s="306"/>
      <c r="P41" s="306"/>
      <c r="Q41" s="306"/>
      <c r="R41" s="306"/>
      <c r="S41" s="306">
        <v>1</v>
      </c>
      <c r="T41" s="523"/>
      <c r="U41" s="306"/>
      <c r="V41" s="306"/>
      <c r="W41" s="306"/>
      <c r="X41" s="306"/>
      <c r="Y41" s="306"/>
      <c r="Z41" s="306"/>
      <c r="AA41" s="306"/>
      <c r="AB41" s="306"/>
      <c r="AC41" s="306"/>
      <c r="AD41" s="306"/>
      <c r="AE41" s="306"/>
      <c r="AF41" s="306"/>
      <c r="AG41" s="306"/>
      <c r="AH41" s="306"/>
      <c r="AI41" s="306"/>
      <c r="AJ41" s="306"/>
      <c r="AK41" s="306"/>
      <c r="AL41" s="306"/>
      <c r="AM41" s="523"/>
      <c r="AN41" s="306"/>
      <c r="AO41" s="306"/>
      <c r="AP41" s="306"/>
      <c r="AQ41" s="306"/>
      <c r="AR41" s="306"/>
      <c r="AS41" s="306"/>
      <c r="AT41" s="306"/>
      <c r="AU41" s="306"/>
      <c r="AV41" s="306"/>
      <c r="AW41" s="306"/>
      <c r="AX41" s="306"/>
      <c r="AY41" s="306"/>
      <c r="AZ41" s="306"/>
      <c r="BA41" s="306"/>
      <c r="BB41" s="306"/>
      <c r="BC41" s="306"/>
      <c r="BD41" s="306"/>
      <c r="BE41" s="306"/>
      <c r="BF41" s="523"/>
      <c r="BG41" s="306"/>
      <c r="BH41" s="306"/>
      <c r="BI41" s="306"/>
      <c r="BJ41" s="306"/>
      <c r="BK41" s="306"/>
      <c r="BL41" s="306"/>
      <c r="BM41" s="306"/>
      <c r="BN41" s="306"/>
      <c r="BO41" s="306"/>
      <c r="BP41" s="306"/>
      <c r="BQ41" s="306"/>
      <c r="BR41" s="306"/>
      <c r="BS41" s="306"/>
      <c r="BT41" s="306"/>
      <c r="BU41" s="306"/>
      <c r="BV41" s="306"/>
      <c r="BW41" s="306"/>
      <c r="BX41" s="306"/>
      <c r="BY41" s="523"/>
      <c r="BZ41" s="306"/>
      <c r="CA41" s="306"/>
      <c r="CB41" s="306"/>
      <c r="CC41" s="306"/>
      <c r="CD41" s="530" t="str">
        <f>IF(DR41&lt;3,"",(SUM(B41:S41)-MIN(B41:S41)-MAX(B41:S41))/(DR41-2))</f>
        <v/>
      </c>
      <c r="CE41" s="530" t="str">
        <f>IF(DS41&lt;3,"",(SUM(U41:AL41)-MIN(U41:AL41)-MAX(U41:AL41))/(DS41-2))</f>
        <v/>
      </c>
      <c r="CF41" s="530" t="str">
        <f>IF(DT41&lt;3,"",(SUM(AN41:BE41)-MIN(AN41:BE41)-MAX(AN41:BE41))/(DT41-2))</f>
        <v/>
      </c>
      <c r="CG41" s="531" t="str">
        <f>IF(DU41&lt;3,"",(SUM(BG41:BX41)-MIN(BG41:BX41)-MAX(BG41:BX41))/(DU41-2))</f>
        <v/>
      </c>
      <c r="CH41" s="518" t="str">
        <f t="shared" si="40"/>
        <v/>
      </c>
      <c r="CI41" s="93" t="str">
        <f t="shared" si="40"/>
        <v/>
      </c>
      <c r="CJ41" s="94" t="str">
        <f t="shared" si="40"/>
        <v/>
      </c>
      <c r="CK41" s="94" t="str">
        <f t="shared" si="40"/>
        <v/>
      </c>
      <c r="CL41" s="94" t="str">
        <f t="shared" si="40"/>
        <v/>
      </c>
      <c r="CM41" s="94" t="str">
        <f t="shared" si="40"/>
        <v/>
      </c>
      <c r="CN41" s="94" t="str">
        <f t="shared" si="40"/>
        <v/>
      </c>
      <c r="CO41" s="108" t="str">
        <f t="shared" si="40"/>
        <v/>
      </c>
      <c r="CP41" s="108" t="str">
        <f t="shared" si="40"/>
        <v/>
      </c>
      <c r="CQ41" s="108">
        <f t="shared" si="40"/>
        <v>1</v>
      </c>
      <c r="CR41" s="108" t="str">
        <f t="shared" si="41"/>
        <v/>
      </c>
      <c r="CS41" s="94" t="str">
        <f t="shared" si="41"/>
        <v/>
      </c>
      <c r="CT41" s="94" t="str">
        <f t="shared" si="41"/>
        <v/>
      </c>
      <c r="CU41" s="94" t="str">
        <f t="shared" si="41"/>
        <v/>
      </c>
      <c r="CV41" s="94" t="str">
        <f t="shared" si="41"/>
        <v/>
      </c>
      <c r="CW41" s="94" t="str">
        <f t="shared" si="41"/>
        <v/>
      </c>
      <c r="CX41" s="93" t="str">
        <f t="shared" si="41"/>
        <v/>
      </c>
      <c r="CY41" s="519" t="str">
        <f t="shared" si="41"/>
        <v/>
      </c>
      <c r="CZ41" s="532" t="str">
        <f t="shared" si="42"/>
        <v/>
      </c>
      <c r="DA41" s="533" t="str">
        <f t="shared" si="42"/>
        <v/>
      </c>
      <c r="DB41" s="534" t="str">
        <f t="shared" si="42"/>
        <v/>
      </c>
      <c r="DC41" s="534" t="str">
        <f t="shared" si="42"/>
        <v/>
      </c>
      <c r="DD41" s="534" t="str">
        <f t="shared" si="42"/>
        <v/>
      </c>
      <c r="DE41" s="534" t="str">
        <f t="shared" si="42"/>
        <v/>
      </c>
      <c r="DF41" s="534" t="str">
        <f t="shared" si="42"/>
        <v/>
      </c>
      <c r="DG41" s="535" t="str">
        <f t="shared" si="42"/>
        <v/>
      </c>
      <c r="DH41" s="535" t="str">
        <f t="shared" si="42"/>
        <v/>
      </c>
      <c r="DI41" s="535" t="str">
        <f t="shared" si="42"/>
        <v/>
      </c>
      <c r="DJ41" s="535" t="str">
        <f t="shared" si="43"/>
        <v/>
      </c>
      <c r="DK41" s="534" t="str">
        <f t="shared" si="43"/>
        <v/>
      </c>
      <c r="DL41" s="534" t="str">
        <f t="shared" si="43"/>
        <v/>
      </c>
      <c r="DM41" s="534" t="str">
        <f t="shared" si="43"/>
        <v/>
      </c>
      <c r="DN41" s="534" t="str">
        <f t="shared" si="43"/>
        <v/>
      </c>
      <c r="DO41" s="534" t="str">
        <f t="shared" si="43"/>
        <v/>
      </c>
      <c r="DP41" s="533" t="str">
        <f t="shared" si="43"/>
        <v/>
      </c>
      <c r="DQ41" s="532" t="str">
        <f t="shared" si="43"/>
        <v/>
      </c>
      <c r="DR41" s="536">
        <f>COUNT(B41:S41)</f>
        <v>1</v>
      </c>
      <c r="DS41" s="468">
        <f>COUNT(U41:AL41)</f>
        <v>0</v>
      </c>
      <c r="DT41" s="468">
        <f>COUNT(AN41:BE41)</f>
        <v>0</v>
      </c>
      <c r="DU41" s="469">
        <f>COUNT(BG41:BX41)</f>
        <v>0</v>
      </c>
      <c r="DV41" s="522"/>
      <c r="DW41" s="537"/>
      <c r="DX41" s="537"/>
      <c r="DY41" s="537"/>
      <c r="DZ41" s="537"/>
      <c r="EA41" s="537"/>
      <c r="EB41" s="537"/>
      <c r="EC41" s="538"/>
      <c r="ED41" s="537"/>
      <c r="EE41" s="468"/>
      <c r="EF41" s="522"/>
      <c r="EG41" s="522"/>
    </row>
    <row r="42" spans="1:137" ht="12.75" customHeight="1">
      <c r="A42" s="529" t="s">
        <v>156</v>
      </c>
      <c r="B42" s="306"/>
      <c r="C42" s="306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6">
        <v>12</v>
      </c>
      <c r="T42" s="523"/>
      <c r="U42" s="306"/>
      <c r="V42" s="306"/>
      <c r="W42" s="306"/>
      <c r="X42" s="306"/>
      <c r="Y42" s="306"/>
      <c r="Z42" s="306"/>
      <c r="AA42" s="306"/>
      <c r="AB42" s="306"/>
      <c r="AC42" s="306"/>
      <c r="AD42" s="306"/>
      <c r="AE42" s="306"/>
      <c r="AF42" s="306"/>
      <c r="AG42" s="306"/>
      <c r="AH42" s="306"/>
      <c r="AI42" s="306"/>
      <c r="AJ42" s="306"/>
      <c r="AK42" s="306"/>
      <c r="AL42" s="306"/>
      <c r="AM42" s="523"/>
      <c r="AN42" s="306"/>
      <c r="AO42" s="306"/>
      <c r="AP42" s="306"/>
      <c r="AQ42" s="306"/>
      <c r="AR42" s="306"/>
      <c r="AS42" s="306"/>
      <c r="AT42" s="306"/>
      <c r="AU42" s="306"/>
      <c r="AV42" s="306"/>
      <c r="AW42" s="306"/>
      <c r="AX42" s="306"/>
      <c r="AY42" s="306"/>
      <c r="AZ42" s="306"/>
      <c r="BA42" s="306"/>
      <c r="BB42" s="306"/>
      <c r="BC42" s="306"/>
      <c r="BD42" s="306"/>
      <c r="BE42" s="306"/>
      <c r="BF42" s="523"/>
      <c r="BG42" s="306"/>
      <c r="BH42" s="306"/>
      <c r="BI42" s="306"/>
      <c r="BJ42" s="306"/>
      <c r="BK42" s="306"/>
      <c r="BL42" s="306"/>
      <c r="BM42" s="306"/>
      <c r="BN42" s="306"/>
      <c r="BO42" s="306"/>
      <c r="BP42" s="306"/>
      <c r="BQ42" s="306"/>
      <c r="BR42" s="306"/>
      <c r="BS42" s="306"/>
      <c r="BT42" s="306"/>
      <c r="BU42" s="306"/>
      <c r="BV42" s="306"/>
      <c r="BW42" s="306"/>
      <c r="BX42" s="306"/>
      <c r="BY42" s="523"/>
      <c r="BZ42" s="306"/>
      <c r="CA42" s="306"/>
      <c r="CB42" s="306"/>
      <c r="CC42" s="306"/>
      <c r="CD42" s="530" t="str">
        <f>IF(DR42&lt;3,"",(SUM(B42:S42)-MIN(B42:S42)-MAX(B42:S42))/(DR42-2))</f>
        <v/>
      </c>
      <c r="CE42" s="530" t="str">
        <f>IF(DS42&lt;3,"",(SUM(U42:AL42)-MIN(U42:AL42)-MAX(U42:AL42))/(DS42-2))</f>
        <v/>
      </c>
      <c r="CF42" s="530" t="str">
        <f>IF(DT42&lt;3,"",(SUM(AN42:BE42)-MIN(AN42:BE42)-MAX(AN42:BE42))/(DT42-2))</f>
        <v/>
      </c>
      <c r="CG42" s="531" t="str">
        <f>IF(DU42&lt;3,"",(SUM(BG42:BX42)-MIN(BG42:BX42)-MAX(BG42:BX42))/(DU42-2))</f>
        <v/>
      </c>
      <c r="CH42" s="518" t="str">
        <f t="shared" si="40"/>
        <v/>
      </c>
      <c r="CI42" s="93" t="str">
        <f t="shared" si="40"/>
        <v/>
      </c>
      <c r="CJ42" s="94" t="str">
        <f t="shared" si="40"/>
        <v/>
      </c>
      <c r="CK42" s="94" t="str">
        <f t="shared" si="40"/>
        <v/>
      </c>
      <c r="CL42" s="94" t="str">
        <f t="shared" si="40"/>
        <v/>
      </c>
      <c r="CM42" s="94" t="str">
        <f t="shared" si="40"/>
        <v/>
      </c>
      <c r="CN42" s="94" t="str">
        <f t="shared" si="40"/>
        <v/>
      </c>
      <c r="CO42" s="108" t="str">
        <f t="shared" si="40"/>
        <v/>
      </c>
      <c r="CP42" s="108" t="str">
        <f t="shared" si="40"/>
        <v/>
      </c>
      <c r="CQ42" s="108">
        <f t="shared" si="40"/>
        <v>12</v>
      </c>
      <c r="CR42" s="108" t="str">
        <f t="shared" si="41"/>
        <v/>
      </c>
      <c r="CS42" s="94" t="str">
        <f t="shared" si="41"/>
        <v/>
      </c>
      <c r="CT42" s="94" t="str">
        <f t="shared" si="41"/>
        <v/>
      </c>
      <c r="CU42" s="94" t="str">
        <f t="shared" si="41"/>
        <v/>
      </c>
      <c r="CV42" s="94" t="str">
        <f t="shared" si="41"/>
        <v/>
      </c>
      <c r="CW42" s="94" t="str">
        <f t="shared" si="41"/>
        <v/>
      </c>
      <c r="CX42" s="93" t="str">
        <f t="shared" si="41"/>
        <v/>
      </c>
      <c r="CY42" s="519" t="str">
        <f t="shared" si="41"/>
        <v/>
      </c>
      <c r="CZ42" s="532" t="str">
        <f t="shared" si="42"/>
        <v/>
      </c>
      <c r="DA42" s="533" t="str">
        <f t="shared" si="42"/>
        <v/>
      </c>
      <c r="DB42" s="534" t="str">
        <f t="shared" si="42"/>
        <v/>
      </c>
      <c r="DC42" s="534" t="str">
        <f t="shared" si="42"/>
        <v/>
      </c>
      <c r="DD42" s="534" t="str">
        <f t="shared" si="42"/>
        <v/>
      </c>
      <c r="DE42" s="534" t="str">
        <f t="shared" si="42"/>
        <v/>
      </c>
      <c r="DF42" s="534" t="str">
        <f t="shared" si="42"/>
        <v/>
      </c>
      <c r="DG42" s="535" t="str">
        <f t="shared" si="42"/>
        <v/>
      </c>
      <c r="DH42" s="535" t="str">
        <f t="shared" si="42"/>
        <v/>
      </c>
      <c r="DI42" s="535" t="str">
        <f t="shared" si="42"/>
        <v/>
      </c>
      <c r="DJ42" s="535" t="str">
        <f t="shared" si="43"/>
        <v/>
      </c>
      <c r="DK42" s="534" t="str">
        <f t="shared" si="43"/>
        <v/>
      </c>
      <c r="DL42" s="534" t="str">
        <f t="shared" si="43"/>
        <v/>
      </c>
      <c r="DM42" s="534" t="str">
        <f t="shared" si="43"/>
        <v/>
      </c>
      <c r="DN42" s="534" t="str">
        <f t="shared" si="43"/>
        <v/>
      </c>
      <c r="DO42" s="534" t="str">
        <f t="shared" si="43"/>
        <v/>
      </c>
      <c r="DP42" s="533" t="str">
        <f t="shared" si="43"/>
        <v/>
      </c>
      <c r="DQ42" s="532" t="str">
        <f t="shared" si="43"/>
        <v/>
      </c>
      <c r="DR42" s="536">
        <f>COUNT(B42:S42)</f>
        <v>1</v>
      </c>
      <c r="DS42" s="468">
        <f>COUNT(U42:AL42)</f>
        <v>0</v>
      </c>
      <c r="DT42" s="468">
        <f>COUNT(AN42:BE42)</f>
        <v>0</v>
      </c>
      <c r="DU42" s="469">
        <f>COUNT(BG42:BX42)</f>
        <v>0</v>
      </c>
      <c r="DV42" s="522"/>
      <c r="DW42" s="537"/>
      <c r="DX42" s="537"/>
      <c r="DY42" s="537"/>
      <c r="DZ42" s="537"/>
      <c r="EA42" s="537"/>
      <c r="EB42" s="537"/>
      <c r="EC42" s="538"/>
      <c r="ED42" s="537"/>
      <c r="EE42" s="468"/>
      <c r="EF42" s="522"/>
      <c r="EG42" s="522"/>
    </row>
    <row r="43" spans="1:137" ht="12.75" customHeight="1">
      <c r="A43" s="529" t="s">
        <v>157</v>
      </c>
      <c r="B43" s="306"/>
      <c r="C43" s="306"/>
      <c r="D43" s="306"/>
      <c r="E43" s="306"/>
      <c r="F43" s="306"/>
      <c r="G43" s="306"/>
      <c r="H43" s="306"/>
      <c r="I43" s="306"/>
      <c r="J43" s="306"/>
      <c r="K43" s="306"/>
      <c r="L43" s="306"/>
      <c r="M43" s="306"/>
      <c r="N43" s="306"/>
      <c r="O43" s="306"/>
      <c r="P43" s="306"/>
      <c r="Q43" s="306"/>
      <c r="R43" s="306"/>
      <c r="S43" s="306">
        <v>50</v>
      </c>
      <c r="T43" s="523"/>
      <c r="U43" s="306"/>
      <c r="V43" s="306"/>
      <c r="W43" s="306"/>
      <c r="X43" s="306"/>
      <c r="Y43" s="306"/>
      <c r="Z43" s="306"/>
      <c r="AA43" s="306"/>
      <c r="AB43" s="306"/>
      <c r="AC43" s="306"/>
      <c r="AD43" s="306"/>
      <c r="AE43" s="306"/>
      <c r="AF43" s="306"/>
      <c r="AG43" s="306"/>
      <c r="AH43" s="306"/>
      <c r="AI43" s="306"/>
      <c r="AJ43" s="306"/>
      <c r="AK43" s="306"/>
      <c r="AL43" s="306"/>
      <c r="AM43" s="523"/>
      <c r="AN43" s="306"/>
      <c r="AO43" s="306"/>
      <c r="AP43" s="306"/>
      <c r="AQ43" s="306"/>
      <c r="AR43" s="306"/>
      <c r="AS43" s="306"/>
      <c r="AT43" s="306"/>
      <c r="AU43" s="306"/>
      <c r="AV43" s="306"/>
      <c r="AW43" s="306"/>
      <c r="AX43" s="306"/>
      <c r="AY43" s="306"/>
      <c r="AZ43" s="306"/>
      <c r="BA43" s="306"/>
      <c r="BB43" s="306"/>
      <c r="BC43" s="306"/>
      <c r="BD43" s="306"/>
      <c r="BE43" s="306"/>
      <c r="BF43" s="523"/>
      <c r="BG43" s="306"/>
      <c r="BH43" s="306"/>
      <c r="BI43" s="306"/>
      <c r="BJ43" s="306"/>
      <c r="BK43" s="306"/>
      <c r="BL43" s="306"/>
      <c r="BM43" s="306"/>
      <c r="BN43" s="306"/>
      <c r="BO43" s="306"/>
      <c r="BP43" s="306"/>
      <c r="BQ43" s="306"/>
      <c r="BR43" s="306"/>
      <c r="BS43" s="306"/>
      <c r="BT43" s="306"/>
      <c r="BU43" s="306"/>
      <c r="BV43" s="306"/>
      <c r="BW43" s="306"/>
      <c r="BX43" s="306"/>
      <c r="BY43" s="523"/>
      <c r="BZ43" s="306"/>
      <c r="CA43" s="306"/>
      <c r="CB43" s="306"/>
      <c r="CC43" s="306"/>
      <c r="CD43" s="530" t="str">
        <f>IF(DR43&lt;3,"",(SUM(B43:S43)-MIN(B43:S43)-MAX(B43:S43))/(DR43-2))</f>
        <v/>
      </c>
      <c r="CE43" s="530" t="str">
        <f>IF(DS43&lt;3,"",(SUM(U43:AL43)-MIN(U43:AL43)-MAX(U43:AL43))/(DS43-2))</f>
        <v/>
      </c>
      <c r="CF43" s="530" t="str">
        <f>IF(DT43&lt;3,"",(SUM(AN43:BE43)-MIN(AN43:BE43)-MAX(AN43:BE43))/(DT43-2))</f>
        <v/>
      </c>
      <c r="CG43" s="531" t="str">
        <f>IF(DU43&lt;3,"",(SUM(BG43:BX43)-MIN(BG43:BX43)-MAX(BG43:BX43))/(DU43-2))</f>
        <v/>
      </c>
      <c r="CH43" s="518" t="str">
        <f t="shared" si="40"/>
        <v/>
      </c>
      <c r="CI43" s="93" t="str">
        <f t="shared" si="40"/>
        <v/>
      </c>
      <c r="CJ43" s="94" t="str">
        <f t="shared" si="40"/>
        <v/>
      </c>
      <c r="CK43" s="94" t="str">
        <f t="shared" si="40"/>
        <v/>
      </c>
      <c r="CL43" s="94" t="str">
        <f t="shared" si="40"/>
        <v/>
      </c>
      <c r="CM43" s="94" t="str">
        <f t="shared" si="40"/>
        <v/>
      </c>
      <c r="CN43" s="94" t="str">
        <f t="shared" si="40"/>
        <v/>
      </c>
      <c r="CO43" s="108" t="str">
        <f t="shared" si="40"/>
        <v/>
      </c>
      <c r="CP43" s="108" t="str">
        <f t="shared" si="40"/>
        <v/>
      </c>
      <c r="CQ43" s="108">
        <f t="shared" si="40"/>
        <v>50</v>
      </c>
      <c r="CR43" s="108" t="str">
        <f t="shared" si="41"/>
        <v/>
      </c>
      <c r="CS43" s="94" t="str">
        <f t="shared" si="41"/>
        <v/>
      </c>
      <c r="CT43" s="94" t="str">
        <f t="shared" si="41"/>
        <v/>
      </c>
      <c r="CU43" s="94" t="str">
        <f t="shared" si="41"/>
        <v/>
      </c>
      <c r="CV43" s="94" t="str">
        <f t="shared" si="41"/>
        <v/>
      </c>
      <c r="CW43" s="94" t="str">
        <f t="shared" si="41"/>
        <v/>
      </c>
      <c r="CX43" s="93" t="str">
        <f t="shared" si="41"/>
        <v/>
      </c>
      <c r="CY43" s="519" t="str">
        <f t="shared" si="41"/>
        <v/>
      </c>
      <c r="CZ43" s="532" t="str">
        <f t="shared" si="42"/>
        <v/>
      </c>
      <c r="DA43" s="533" t="str">
        <f t="shared" si="42"/>
        <v/>
      </c>
      <c r="DB43" s="534" t="str">
        <f t="shared" si="42"/>
        <v/>
      </c>
      <c r="DC43" s="534" t="str">
        <f t="shared" si="42"/>
        <v/>
      </c>
      <c r="DD43" s="534" t="str">
        <f t="shared" si="42"/>
        <v/>
      </c>
      <c r="DE43" s="534" t="str">
        <f t="shared" si="42"/>
        <v/>
      </c>
      <c r="DF43" s="534" t="str">
        <f t="shared" si="42"/>
        <v/>
      </c>
      <c r="DG43" s="535" t="str">
        <f t="shared" si="42"/>
        <v/>
      </c>
      <c r="DH43" s="535" t="str">
        <f t="shared" si="42"/>
        <v/>
      </c>
      <c r="DI43" s="535" t="str">
        <f t="shared" si="42"/>
        <v/>
      </c>
      <c r="DJ43" s="535" t="str">
        <f t="shared" si="43"/>
        <v/>
      </c>
      <c r="DK43" s="534" t="str">
        <f t="shared" si="43"/>
        <v/>
      </c>
      <c r="DL43" s="534" t="str">
        <f t="shared" si="43"/>
        <v/>
      </c>
      <c r="DM43" s="534" t="str">
        <f t="shared" si="43"/>
        <v/>
      </c>
      <c r="DN43" s="534" t="str">
        <f t="shared" si="43"/>
        <v/>
      </c>
      <c r="DO43" s="534" t="str">
        <f t="shared" si="43"/>
        <v/>
      </c>
      <c r="DP43" s="533" t="str">
        <f t="shared" si="43"/>
        <v/>
      </c>
      <c r="DQ43" s="532" t="str">
        <f t="shared" si="43"/>
        <v/>
      </c>
      <c r="DR43" s="536">
        <f>COUNT(B43:S43)</f>
        <v>1</v>
      </c>
      <c r="DS43" s="468">
        <f>COUNT(U43:AL43)</f>
        <v>0</v>
      </c>
      <c r="DT43" s="468">
        <f>COUNT(AN43:BE43)</f>
        <v>0</v>
      </c>
      <c r="DU43" s="469">
        <f>COUNT(BG43:BX43)</f>
        <v>0</v>
      </c>
      <c r="DV43" s="522"/>
      <c r="DW43" s="537"/>
      <c r="DX43" s="537"/>
      <c r="DY43" s="537"/>
      <c r="DZ43" s="537"/>
      <c r="EA43" s="537"/>
      <c r="EB43" s="537"/>
      <c r="EC43" s="538"/>
      <c r="ED43" s="537"/>
      <c r="EE43" s="468"/>
      <c r="EF43" s="522"/>
      <c r="EG43" s="522"/>
    </row>
    <row r="44" spans="1:137" ht="12.75" customHeight="1">
      <c r="A44" s="539" t="s">
        <v>158</v>
      </c>
      <c r="B44" s="540" t="str">
        <f t="shared" ref="B44:S44" si="44">IF(B41="","",B40*B41*B42*B43)</f>
        <v/>
      </c>
      <c r="C44" s="540" t="str">
        <f t="shared" si="44"/>
        <v/>
      </c>
      <c r="D44" s="540" t="str">
        <f t="shared" si="44"/>
        <v/>
      </c>
      <c r="E44" s="540" t="str">
        <f t="shared" si="44"/>
        <v/>
      </c>
      <c r="F44" s="540" t="str">
        <f t="shared" si="44"/>
        <v/>
      </c>
      <c r="G44" s="540" t="str">
        <f t="shared" si="44"/>
        <v/>
      </c>
      <c r="H44" s="540" t="str">
        <f t="shared" si="44"/>
        <v/>
      </c>
      <c r="I44" s="540" t="str">
        <f t="shared" si="44"/>
        <v/>
      </c>
      <c r="J44" s="540" t="str">
        <f t="shared" si="44"/>
        <v/>
      </c>
      <c r="K44" s="540" t="str">
        <f t="shared" si="44"/>
        <v/>
      </c>
      <c r="L44" s="540" t="str">
        <f t="shared" si="44"/>
        <v/>
      </c>
      <c r="M44" s="540" t="str">
        <f t="shared" si="44"/>
        <v/>
      </c>
      <c r="N44" s="540" t="str">
        <f t="shared" si="44"/>
        <v/>
      </c>
      <c r="O44" s="540" t="str">
        <f t="shared" si="44"/>
        <v/>
      </c>
      <c r="P44" s="540" t="str">
        <f t="shared" si="44"/>
        <v/>
      </c>
      <c r="Q44" s="540" t="str">
        <f t="shared" si="44"/>
        <v/>
      </c>
      <c r="R44" s="540" t="str">
        <f t="shared" si="44"/>
        <v/>
      </c>
      <c r="S44" s="540">
        <f t="shared" si="44"/>
        <v>600</v>
      </c>
      <c r="T44" s="523"/>
      <c r="U44" s="540" t="str">
        <f t="shared" ref="U44:AL44" si="45">IF(U41="","",U40*U41*U42*U43)</f>
        <v/>
      </c>
      <c r="V44" s="540" t="str">
        <f t="shared" si="45"/>
        <v/>
      </c>
      <c r="W44" s="540" t="str">
        <f t="shared" si="45"/>
        <v/>
      </c>
      <c r="X44" s="540" t="str">
        <f t="shared" si="45"/>
        <v/>
      </c>
      <c r="Y44" s="540" t="str">
        <f t="shared" si="45"/>
        <v/>
      </c>
      <c r="Z44" s="540" t="str">
        <f t="shared" si="45"/>
        <v/>
      </c>
      <c r="AA44" s="540" t="str">
        <f t="shared" si="45"/>
        <v/>
      </c>
      <c r="AB44" s="540" t="str">
        <f t="shared" si="45"/>
        <v/>
      </c>
      <c r="AC44" s="540" t="str">
        <f t="shared" si="45"/>
        <v/>
      </c>
      <c r="AD44" s="540" t="str">
        <f t="shared" si="45"/>
        <v/>
      </c>
      <c r="AE44" s="540" t="str">
        <f t="shared" si="45"/>
        <v/>
      </c>
      <c r="AF44" s="540" t="str">
        <f t="shared" si="45"/>
        <v/>
      </c>
      <c r="AG44" s="540" t="str">
        <f t="shared" si="45"/>
        <v/>
      </c>
      <c r="AH44" s="540" t="str">
        <f t="shared" si="45"/>
        <v/>
      </c>
      <c r="AI44" s="540" t="str">
        <f t="shared" si="45"/>
        <v/>
      </c>
      <c r="AJ44" s="540" t="str">
        <f t="shared" si="45"/>
        <v/>
      </c>
      <c r="AK44" s="540" t="str">
        <f t="shared" si="45"/>
        <v/>
      </c>
      <c r="AL44" s="540" t="str">
        <f t="shared" si="45"/>
        <v/>
      </c>
      <c r="AM44" s="523"/>
      <c r="AN44" s="540" t="str">
        <f t="shared" ref="AN44:BE44" si="46">IF(AN41="","",AN40*AN41*AN42*AN43)</f>
        <v/>
      </c>
      <c r="AO44" s="540" t="str">
        <f t="shared" si="46"/>
        <v/>
      </c>
      <c r="AP44" s="540" t="str">
        <f t="shared" si="46"/>
        <v/>
      </c>
      <c r="AQ44" s="540" t="str">
        <f t="shared" si="46"/>
        <v/>
      </c>
      <c r="AR44" s="540" t="str">
        <f t="shared" si="46"/>
        <v/>
      </c>
      <c r="AS44" s="540" t="str">
        <f t="shared" si="46"/>
        <v/>
      </c>
      <c r="AT44" s="540" t="str">
        <f t="shared" si="46"/>
        <v/>
      </c>
      <c r="AU44" s="540" t="str">
        <f t="shared" si="46"/>
        <v/>
      </c>
      <c r="AV44" s="540" t="str">
        <f t="shared" si="46"/>
        <v/>
      </c>
      <c r="AW44" s="540" t="str">
        <f t="shared" si="46"/>
        <v/>
      </c>
      <c r="AX44" s="540" t="str">
        <f t="shared" si="46"/>
        <v/>
      </c>
      <c r="AY44" s="540" t="str">
        <f t="shared" si="46"/>
        <v/>
      </c>
      <c r="AZ44" s="540" t="str">
        <f t="shared" si="46"/>
        <v/>
      </c>
      <c r="BA44" s="540" t="str">
        <f t="shared" si="46"/>
        <v/>
      </c>
      <c r="BB44" s="540" t="str">
        <f t="shared" si="46"/>
        <v/>
      </c>
      <c r="BC44" s="540" t="str">
        <f t="shared" si="46"/>
        <v/>
      </c>
      <c r="BD44" s="540" t="str">
        <f t="shared" si="46"/>
        <v/>
      </c>
      <c r="BE44" s="540" t="str">
        <f t="shared" si="46"/>
        <v/>
      </c>
      <c r="BF44" s="523"/>
      <c r="BG44" s="540" t="str">
        <f t="shared" ref="BG44:BX44" si="47">IF(BG41="","",BG40*BG41*BG42*BG43)</f>
        <v/>
      </c>
      <c r="BH44" s="540" t="str">
        <f t="shared" si="47"/>
        <v/>
      </c>
      <c r="BI44" s="540" t="str">
        <f t="shared" si="47"/>
        <v/>
      </c>
      <c r="BJ44" s="540" t="str">
        <f t="shared" si="47"/>
        <v/>
      </c>
      <c r="BK44" s="540" t="str">
        <f t="shared" si="47"/>
        <v/>
      </c>
      <c r="BL44" s="540" t="str">
        <f t="shared" si="47"/>
        <v/>
      </c>
      <c r="BM44" s="540" t="str">
        <f t="shared" si="47"/>
        <v/>
      </c>
      <c r="BN44" s="540" t="str">
        <f t="shared" si="47"/>
        <v/>
      </c>
      <c r="BO44" s="540" t="str">
        <f t="shared" si="47"/>
        <v/>
      </c>
      <c r="BP44" s="540" t="str">
        <f t="shared" si="47"/>
        <v/>
      </c>
      <c r="BQ44" s="540" t="str">
        <f t="shared" si="47"/>
        <v/>
      </c>
      <c r="BR44" s="540" t="str">
        <f t="shared" si="47"/>
        <v/>
      </c>
      <c r="BS44" s="540" t="str">
        <f t="shared" si="47"/>
        <v/>
      </c>
      <c r="BT44" s="540" t="str">
        <f t="shared" si="47"/>
        <v/>
      </c>
      <c r="BU44" s="540" t="str">
        <f t="shared" si="47"/>
        <v/>
      </c>
      <c r="BV44" s="540" t="str">
        <f t="shared" si="47"/>
        <v/>
      </c>
      <c r="BW44" s="540" t="str">
        <f t="shared" si="47"/>
        <v/>
      </c>
      <c r="BX44" s="540" t="str">
        <f t="shared" si="47"/>
        <v/>
      </c>
      <c r="BY44" s="523"/>
      <c r="BZ44" s="540" t="str">
        <f>IF(BZ41="","",BZ40*BZ41*BZ42*BZ43)</f>
        <v/>
      </c>
      <c r="CA44" s="540" t="str">
        <f>IF(CA41="","",CA40*CA41*CA42*CA43)</f>
        <v/>
      </c>
      <c r="CB44" s="540" t="str">
        <f>IF(CB41="","",CB40*CB41*CB42*CB43)</f>
        <v/>
      </c>
      <c r="CC44" s="541" t="str">
        <f>IF(CC41="","",CC40*CC41*CC42*CC43)</f>
        <v/>
      </c>
      <c r="CD44" s="530" t="str">
        <f>IF(DR44&lt;3,"",(SUM(B44:S44)-MIN(B44:S44)-MAX(B44:S44))/(DR44-2))</f>
        <v/>
      </c>
      <c r="CE44" s="530" t="str">
        <f>IF(DS44&lt;3,"",(SUM(U44:AL44)-MIN(U44:AL44)-MAX(U44:AL44))/(DS44-2))</f>
        <v/>
      </c>
      <c r="CF44" s="530" t="str">
        <f>IF(DT44&lt;3,"",(SUM(AN44:BE44)-MIN(AN44:BE44)-MAX(AN44:BE44))/(DT44-2))</f>
        <v/>
      </c>
      <c r="CG44" s="531" t="str">
        <f>IF(DU44&lt;3,"",(SUM(BG44:BX44)-MIN(BG44:BX44)-MAX(BG44:BX44))/(DU44-2))</f>
        <v/>
      </c>
      <c r="CH44" s="518" t="str">
        <f t="shared" si="40"/>
        <v/>
      </c>
      <c r="CI44" s="93" t="str">
        <f t="shared" si="40"/>
        <v/>
      </c>
      <c r="CJ44" s="94" t="str">
        <f t="shared" si="40"/>
        <v/>
      </c>
      <c r="CK44" s="94" t="str">
        <f t="shared" si="40"/>
        <v/>
      </c>
      <c r="CL44" s="94" t="str">
        <f t="shared" si="40"/>
        <v/>
      </c>
      <c r="CM44" s="94" t="str">
        <f t="shared" si="40"/>
        <v/>
      </c>
      <c r="CN44" s="94" t="str">
        <f t="shared" si="40"/>
        <v/>
      </c>
      <c r="CO44" s="108" t="str">
        <f t="shared" si="40"/>
        <v/>
      </c>
      <c r="CP44" s="108" t="str">
        <f t="shared" si="40"/>
        <v/>
      </c>
      <c r="CQ44" s="108">
        <f t="shared" si="40"/>
        <v>600</v>
      </c>
      <c r="CR44" s="108" t="str">
        <f t="shared" si="41"/>
        <v/>
      </c>
      <c r="CS44" s="94" t="str">
        <f t="shared" si="41"/>
        <v/>
      </c>
      <c r="CT44" s="94" t="str">
        <f t="shared" si="41"/>
        <v/>
      </c>
      <c r="CU44" s="94" t="str">
        <f t="shared" si="41"/>
        <v/>
      </c>
      <c r="CV44" s="94" t="str">
        <f t="shared" si="41"/>
        <v/>
      </c>
      <c r="CW44" s="94" t="str">
        <f t="shared" si="41"/>
        <v/>
      </c>
      <c r="CX44" s="93" t="str">
        <f t="shared" si="41"/>
        <v/>
      </c>
      <c r="CY44" s="519" t="str">
        <f t="shared" si="41"/>
        <v/>
      </c>
      <c r="CZ44" s="532" t="str">
        <f t="shared" si="42"/>
        <v/>
      </c>
      <c r="DA44" s="533" t="str">
        <f t="shared" si="42"/>
        <v/>
      </c>
      <c r="DB44" s="534" t="str">
        <f t="shared" si="42"/>
        <v/>
      </c>
      <c r="DC44" s="534" t="str">
        <f t="shared" si="42"/>
        <v/>
      </c>
      <c r="DD44" s="534" t="str">
        <f t="shared" si="42"/>
        <v/>
      </c>
      <c r="DE44" s="534" t="str">
        <f t="shared" si="42"/>
        <v/>
      </c>
      <c r="DF44" s="534" t="str">
        <f t="shared" si="42"/>
        <v/>
      </c>
      <c r="DG44" s="535" t="str">
        <f t="shared" si="42"/>
        <v/>
      </c>
      <c r="DH44" s="535" t="str">
        <f t="shared" si="42"/>
        <v/>
      </c>
      <c r="DI44" s="535" t="str">
        <f t="shared" si="42"/>
        <v/>
      </c>
      <c r="DJ44" s="535" t="str">
        <f t="shared" si="43"/>
        <v/>
      </c>
      <c r="DK44" s="534" t="str">
        <f t="shared" si="43"/>
        <v/>
      </c>
      <c r="DL44" s="534" t="str">
        <f t="shared" si="43"/>
        <v/>
      </c>
      <c r="DM44" s="534" t="str">
        <f t="shared" si="43"/>
        <v/>
      </c>
      <c r="DN44" s="534" t="str">
        <f t="shared" si="43"/>
        <v/>
      </c>
      <c r="DO44" s="534" t="str">
        <f t="shared" si="43"/>
        <v/>
      </c>
      <c r="DP44" s="533" t="str">
        <f t="shared" si="43"/>
        <v/>
      </c>
      <c r="DQ44" s="532" t="str">
        <f t="shared" si="43"/>
        <v/>
      </c>
      <c r="DR44" s="536">
        <f>COUNT(B44:S44)</f>
        <v>1</v>
      </c>
      <c r="DS44" s="468">
        <f>COUNT(U44:AL44)</f>
        <v>0</v>
      </c>
      <c r="DT44" s="468">
        <f>COUNT(AN44:BE44)</f>
        <v>0</v>
      </c>
      <c r="DU44" s="469">
        <f>COUNT(BG44:BX44)</f>
        <v>0</v>
      </c>
      <c r="DV44" s="522"/>
      <c r="DW44" s="537"/>
      <c r="DX44" s="537"/>
      <c r="DY44" s="537"/>
      <c r="DZ44" s="537"/>
      <c r="EA44" s="537"/>
      <c r="EB44" s="537"/>
      <c r="EC44" s="538"/>
      <c r="ED44" s="537"/>
      <c r="EE44" s="468"/>
      <c r="EF44" s="522"/>
      <c r="EG44" s="522"/>
    </row>
    <row r="45" spans="1:137" ht="12.75" customHeight="1">
      <c r="A45" s="527" t="s">
        <v>164</v>
      </c>
      <c r="B45" s="528"/>
      <c r="C45" s="528"/>
      <c r="D45" s="528"/>
      <c r="E45" s="528"/>
      <c r="F45" s="528"/>
      <c r="G45" s="528"/>
      <c r="H45" s="528"/>
      <c r="I45" s="528"/>
      <c r="J45" s="528"/>
      <c r="K45" s="528"/>
      <c r="L45" s="528"/>
      <c r="M45" s="528"/>
      <c r="N45" s="528"/>
      <c r="O45" s="528"/>
      <c r="P45" s="528"/>
      <c r="Q45" s="528"/>
      <c r="R45" s="528"/>
      <c r="S45" s="528"/>
      <c r="T45" s="523"/>
      <c r="U45" s="528"/>
      <c r="V45" s="528"/>
      <c r="W45" s="528"/>
      <c r="X45" s="528"/>
      <c r="Y45" s="528"/>
      <c r="Z45" s="528"/>
      <c r="AA45" s="528"/>
      <c r="AB45" s="528"/>
      <c r="AC45" s="528"/>
      <c r="AD45" s="528"/>
      <c r="AE45" s="528"/>
      <c r="AF45" s="528"/>
      <c r="AG45" s="528"/>
      <c r="AH45" s="528"/>
      <c r="AI45" s="528"/>
      <c r="AJ45" s="528"/>
      <c r="AK45" s="528"/>
      <c r="AL45" s="528"/>
      <c r="AM45" s="523"/>
      <c r="AN45" s="528"/>
      <c r="AO45" s="528"/>
      <c r="AP45" s="528"/>
      <c r="AQ45" s="528"/>
      <c r="AR45" s="528"/>
      <c r="AS45" s="528"/>
      <c r="AT45" s="528"/>
      <c r="AU45" s="528"/>
      <c r="AV45" s="528"/>
      <c r="AW45" s="528"/>
      <c r="AX45" s="528"/>
      <c r="AY45" s="528"/>
      <c r="AZ45" s="528"/>
      <c r="BA45" s="528"/>
      <c r="BB45" s="528"/>
      <c r="BC45" s="528"/>
      <c r="BD45" s="528"/>
      <c r="BE45" s="528"/>
      <c r="BF45" s="523"/>
      <c r="BG45" s="528"/>
      <c r="BH45" s="528"/>
      <c r="BI45" s="528"/>
      <c r="BJ45" s="528"/>
      <c r="BK45" s="528"/>
      <c r="BL45" s="528"/>
      <c r="BM45" s="528"/>
      <c r="BN45" s="528"/>
      <c r="BO45" s="528"/>
      <c r="BP45" s="528"/>
      <c r="BQ45" s="528"/>
      <c r="BR45" s="528"/>
      <c r="BS45" s="528"/>
      <c r="BT45" s="528"/>
      <c r="BU45" s="528"/>
      <c r="BV45" s="528"/>
      <c r="BW45" s="528"/>
      <c r="BX45" s="528"/>
      <c r="BY45" s="523"/>
      <c r="BZ45" s="528"/>
      <c r="CA45" s="528"/>
      <c r="CB45" s="528"/>
      <c r="CC45" s="528"/>
      <c r="CD45" s="542"/>
      <c r="CE45" s="542"/>
      <c r="CF45" s="542"/>
      <c r="CG45" s="543"/>
      <c r="CH45" s="544"/>
      <c r="CI45" s="544"/>
      <c r="CJ45" s="544"/>
      <c r="CK45" s="544"/>
      <c r="CL45" s="544"/>
      <c r="CM45" s="544"/>
      <c r="CN45" s="544"/>
      <c r="CO45" s="544"/>
      <c r="CP45" s="544"/>
      <c r="CQ45" s="544"/>
      <c r="CR45" s="544"/>
      <c r="CS45" s="544"/>
      <c r="CT45" s="544"/>
      <c r="CU45" s="544"/>
      <c r="CV45" s="544"/>
      <c r="CW45" s="544"/>
      <c r="CX45" s="544"/>
      <c r="CY45" s="545"/>
      <c r="CZ45" s="546"/>
      <c r="DA45" s="544"/>
      <c r="DB45" s="544"/>
      <c r="DC45" s="544"/>
      <c r="DD45" s="544"/>
      <c r="DE45" s="544"/>
      <c r="DF45" s="544"/>
      <c r="DG45" s="544"/>
      <c r="DH45" s="544"/>
      <c r="DI45" s="544"/>
      <c r="DJ45" s="544"/>
      <c r="DK45" s="544"/>
      <c r="DL45" s="544"/>
      <c r="DM45" s="544"/>
      <c r="DN45" s="544"/>
      <c r="DO45" s="544"/>
      <c r="DP45" s="544"/>
      <c r="DQ45" s="544"/>
      <c r="DR45" s="546"/>
      <c r="DS45" s="521"/>
      <c r="DT45" s="521"/>
      <c r="DU45" s="517"/>
      <c r="DV45" s="521"/>
      <c r="DW45" s="521"/>
      <c r="DX45" s="521"/>
      <c r="DY45" s="521"/>
      <c r="DZ45" s="521"/>
      <c r="EA45" s="521"/>
      <c r="EB45" s="521"/>
      <c r="EC45" s="517"/>
      <c r="ED45" s="521"/>
      <c r="EE45" s="468"/>
      <c r="EF45" s="522"/>
      <c r="EG45" s="522"/>
    </row>
    <row r="46" spans="1:137" ht="12.75" customHeight="1">
      <c r="A46" s="529" t="s">
        <v>154</v>
      </c>
      <c r="B46" s="528"/>
      <c r="C46" s="528"/>
      <c r="D46" s="528"/>
      <c r="E46" s="528"/>
      <c r="F46" s="528"/>
      <c r="G46" s="528"/>
      <c r="H46" s="528"/>
      <c r="I46" s="528"/>
      <c r="J46" s="528"/>
      <c r="K46" s="528"/>
      <c r="L46" s="528"/>
      <c r="M46" s="528"/>
      <c r="N46" s="528"/>
      <c r="O46" s="528"/>
      <c r="P46" s="528"/>
      <c r="Q46" s="528"/>
      <c r="R46" s="528"/>
      <c r="S46" s="528"/>
      <c r="T46" s="523"/>
      <c r="U46" s="528"/>
      <c r="V46" s="528"/>
      <c r="W46" s="528"/>
      <c r="X46" s="528"/>
      <c r="Y46" s="528"/>
      <c r="Z46" s="528"/>
      <c r="AA46" s="528"/>
      <c r="AB46" s="528"/>
      <c r="AC46" s="528"/>
      <c r="AD46" s="528"/>
      <c r="AE46" s="528"/>
      <c r="AF46" s="528"/>
      <c r="AG46" s="528"/>
      <c r="AH46" s="528"/>
      <c r="AI46" s="528"/>
      <c r="AJ46" s="528"/>
      <c r="AK46" s="528"/>
      <c r="AL46" s="528"/>
      <c r="AM46" s="523"/>
      <c r="AN46" s="528"/>
      <c r="AO46" s="528"/>
      <c r="AP46" s="528"/>
      <c r="AQ46" s="528"/>
      <c r="AR46" s="528"/>
      <c r="AS46" s="528"/>
      <c r="AT46" s="528"/>
      <c r="AU46" s="528"/>
      <c r="AV46" s="528"/>
      <c r="AW46" s="528"/>
      <c r="AX46" s="528"/>
      <c r="AY46" s="528"/>
      <c r="AZ46" s="528"/>
      <c r="BA46" s="528"/>
      <c r="BB46" s="528"/>
      <c r="BC46" s="528"/>
      <c r="BD46" s="528"/>
      <c r="BE46" s="528"/>
      <c r="BF46" s="523"/>
      <c r="BG46" s="528"/>
      <c r="BH46" s="528"/>
      <c r="BI46" s="528"/>
      <c r="BJ46" s="528"/>
      <c r="BK46" s="528"/>
      <c r="BL46" s="528"/>
      <c r="BM46" s="528"/>
      <c r="BN46" s="528"/>
      <c r="BO46" s="528"/>
      <c r="BP46" s="528"/>
      <c r="BQ46" s="528"/>
      <c r="BR46" s="528"/>
      <c r="BS46" s="528"/>
      <c r="BT46" s="528"/>
      <c r="BU46" s="528"/>
      <c r="BV46" s="528"/>
      <c r="BW46" s="528"/>
      <c r="BX46" s="528"/>
      <c r="BY46" s="523"/>
      <c r="BZ46" s="528"/>
      <c r="CA46" s="528"/>
      <c r="CB46" s="528"/>
      <c r="CC46" s="528"/>
      <c r="CD46" s="530" t="str">
        <f>IF(DR46&lt;3,"",(SUM(B46:S46)-MIN(B46:S46)-MAX(B46:S46))/(DR46-2))</f>
        <v/>
      </c>
      <c r="CE46" s="530" t="str">
        <f>IF(DS46&lt;3,"",(SUM(U46:AL46)-MIN(U46:AL46)-MAX(U46:AL46))/(DS46-2))</f>
        <v/>
      </c>
      <c r="CF46" s="530" t="str">
        <f>IF(DT46&lt;3,"",(SUM(AN46:BE46)-MIN(AN46:BE46)-MAX(AN46:BE46))/(DT46-2))</f>
        <v/>
      </c>
      <c r="CG46" s="531" t="str">
        <f>IF(DU46&lt;3,"",(SUM(BG46:BX46)-MIN(BG46:BX46)-MAX(BG46:BX46))/(DU46-2))</f>
        <v/>
      </c>
      <c r="CH46" s="518" t="str">
        <f t="shared" ref="CH46:CQ50" si="48">IF($CH$3=$CD$4,IF(OR(-FLOOR(((18-COUNT($B46:$S46))/2),1)+CH$6&lt;1,-FLOOR(((18-COUNT($B46:$S46))/2),1)+CH$6&gt;COUNT($B46:$S46)),"",LARGE($B46:$S46,-FLOOR(((18-COUNT($B46:$S46))/2),1)+CH$6)),IF(OR(-FLOOR(((18-COUNT($AN46:$BE46))/2),1)+CH$6&lt;1,-FLOOR(((18-COUNT($AN46:$BE46))/2),1)+CH$6&gt;COUNT($AN46:$BE46)),"",LARGE($AN46:$BE46,-FLOOR(((18-COUNT($AN46:$BE46))/2),1)+CH$6)))</f>
        <v/>
      </c>
      <c r="CI46" s="93" t="str">
        <f t="shared" si="48"/>
        <v/>
      </c>
      <c r="CJ46" s="94" t="str">
        <f t="shared" si="48"/>
        <v/>
      </c>
      <c r="CK46" s="94" t="str">
        <f t="shared" si="48"/>
        <v/>
      </c>
      <c r="CL46" s="94" t="str">
        <f t="shared" si="48"/>
        <v/>
      </c>
      <c r="CM46" s="94" t="str">
        <f t="shared" si="48"/>
        <v/>
      </c>
      <c r="CN46" s="94" t="str">
        <f t="shared" si="48"/>
        <v/>
      </c>
      <c r="CO46" s="108" t="str">
        <f t="shared" si="48"/>
        <v/>
      </c>
      <c r="CP46" s="108" t="str">
        <f t="shared" si="48"/>
        <v/>
      </c>
      <c r="CQ46" s="108" t="str">
        <f t="shared" si="48"/>
        <v/>
      </c>
      <c r="CR46" s="108" t="str">
        <f t="shared" ref="CR46:CY50" si="49">IF($CH$3=$CD$4,IF(OR(-FLOOR(((18-COUNT($B46:$S46))/2),1)+CR$6&lt;1,-FLOOR(((18-COUNT($B46:$S46))/2),1)+CR$6&gt;COUNT($B46:$S46)),"",LARGE($B46:$S46,-FLOOR(((18-COUNT($B46:$S46))/2),1)+CR$6)),IF(OR(-FLOOR(((18-COUNT($AN46:$BE46))/2),1)+CR$6&lt;1,-FLOOR(((18-COUNT($AN46:$BE46))/2),1)+CR$6&gt;COUNT($AN46:$BE46)),"",LARGE($AN46:$BE46,-FLOOR(((18-COUNT($AN46:$BE46))/2),1)+CR$6)))</f>
        <v/>
      </c>
      <c r="CS46" s="94" t="str">
        <f t="shared" si="49"/>
        <v/>
      </c>
      <c r="CT46" s="94" t="str">
        <f t="shared" si="49"/>
        <v/>
      </c>
      <c r="CU46" s="94" t="str">
        <f t="shared" si="49"/>
        <v/>
      </c>
      <c r="CV46" s="94" t="str">
        <f t="shared" si="49"/>
        <v/>
      </c>
      <c r="CW46" s="94" t="str">
        <f t="shared" si="49"/>
        <v/>
      </c>
      <c r="CX46" s="93" t="str">
        <f t="shared" si="49"/>
        <v/>
      </c>
      <c r="CY46" s="519" t="str">
        <f t="shared" si="49"/>
        <v/>
      </c>
      <c r="CZ46" s="532" t="str">
        <f t="shared" ref="CZ46:DI50" si="50">IF($CH$3=$CD$4,IF(OR(-FLOOR(((18-COUNT($U46:$AL46))/2),1)+CZ$6&lt;1,-FLOOR(((18-COUNT($U46:$AL46))/2),1)+CZ$6&gt;COUNT($U46:$AL46)),"",LARGE($U46:$AL46,-FLOOR(((18-COUNT($U46:$AL46))/2),1)+CZ$6)),IF(OR(-FLOOR(((18-COUNT($BG46:$BX46))/2),1)+CZ$6&lt;1,-FLOOR(((18-COUNT($BG46:$BX46))/2),1)+CZ$6&gt;COUNT($BG46:$BX46)),"",LARGE($BG46:$BX46,-FLOOR(((18-COUNT($BG46:$BX46))/2),1)+CZ$6)))</f>
        <v/>
      </c>
      <c r="DA46" s="533" t="str">
        <f t="shared" si="50"/>
        <v/>
      </c>
      <c r="DB46" s="534" t="str">
        <f t="shared" si="50"/>
        <v/>
      </c>
      <c r="DC46" s="534" t="str">
        <f t="shared" si="50"/>
        <v/>
      </c>
      <c r="DD46" s="534" t="str">
        <f t="shared" si="50"/>
        <v/>
      </c>
      <c r="DE46" s="534" t="str">
        <f t="shared" si="50"/>
        <v/>
      </c>
      <c r="DF46" s="534" t="str">
        <f t="shared" si="50"/>
        <v/>
      </c>
      <c r="DG46" s="535" t="str">
        <f t="shared" si="50"/>
        <v/>
      </c>
      <c r="DH46" s="535" t="str">
        <f t="shared" si="50"/>
        <v/>
      </c>
      <c r="DI46" s="535" t="str">
        <f t="shared" si="50"/>
        <v/>
      </c>
      <c r="DJ46" s="535" t="str">
        <f t="shared" ref="DJ46:DQ50" si="51">IF($CH$3=$CD$4,IF(OR(-FLOOR(((18-COUNT($U46:$AL46))/2),1)+DJ$6&lt;1,-FLOOR(((18-COUNT($U46:$AL46))/2),1)+DJ$6&gt;COUNT($U46:$AL46)),"",LARGE($U46:$AL46,-FLOOR(((18-COUNT($U46:$AL46))/2),1)+DJ$6)),IF(OR(-FLOOR(((18-COUNT($BG46:$BX46))/2),1)+DJ$6&lt;1,-FLOOR(((18-COUNT($BG46:$BX46))/2),1)+DJ$6&gt;COUNT($BG46:$BX46)),"",LARGE($BG46:$BX46,-FLOOR(((18-COUNT($BG46:$BX46))/2),1)+DJ$6)))</f>
        <v/>
      </c>
      <c r="DK46" s="534" t="str">
        <f t="shared" si="51"/>
        <v/>
      </c>
      <c r="DL46" s="534" t="str">
        <f t="shared" si="51"/>
        <v/>
      </c>
      <c r="DM46" s="534" t="str">
        <f t="shared" si="51"/>
        <v/>
      </c>
      <c r="DN46" s="534" t="str">
        <f t="shared" si="51"/>
        <v/>
      </c>
      <c r="DO46" s="534" t="str">
        <f t="shared" si="51"/>
        <v/>
      </c>
      <c r="DP46" s="533" t="str">
        <f t="shared" si="51"/>
        <v/>
      </c>
      <c r="DQ46" s="532" t="str">
        <f t="shared" si="51"/>
        <v/>
      </c>
      <c r="DR46" s="536">
        <f>COUNT(B46:S46)</f>
        <v>0</v>
      </c>
      <c r="DS46" s="468">
        <f>COUNT(U46:AL46)</f>
        <v>0</v>
      </c>
      <c r="DT46" s="468">
        <f>COUNT(AN46:BE46)</f>
        <v>0</v>
      </c>
      <c r="DU46" s="469">
        <f>COUNT(BG46:BX46)</f>
        <v>0</v>
      </c>
      <c r="DV46" s="522"/>
      <c r="DW46" s="537"/>
      <c r="DX46" s="537"/>
      <c r="DY46" s="537"/>
      <c r="DZ46" s="537"/>
      <c r="EA46" s="537"/>
      <c r="EB46" s="537"/>
      <c r="EC46" s="538"/>
      <c r="ED46" s="537"/>
      <c r="EE46" s="468"/>
      <c r="EF46" s="522"/>
      <c r="EG46" s="522"/>
    </row>
    <row r="47" spans="1:137" ht="12.75" customHeight="1">
      <c r="A47" s="529" t="s">
        <v>155</v>
      </c>
      <c r="B47" s="306"/>
      <c r="C47" s="306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6"/>
      <c r="T47" s="523"/>
      <c r="U47" s="306"/>
      <c r="V47" s="306"/>
      <c r="W47" s="306"/>
      <c r="X47" s="306"/>
      <c r="Y47" s="306"/>
      <c r="Z47" s="306"/>
      <c r="AA47" s="306"/>
      <c r="AB47" s="306"/>
      <c r="AC47" s="306"/>
      <c r="AD47" s="306"/>
      <c r="AE47" s="306"/>
      <c r="AF47" s="306"/>
      <c r="AG47" s="306"/>
      <c r="AH47" s="306"/>
      <c r="AI47" s="306"/>
      <c r="AJ47" s="306"/>
      <c r="AK47" s="306"/>
      <c r="AL47" s="306"/>
      <c r="AM47" s="523"/>
      <c r="AN47" s="306"/>
      <c r="AO47" s="306"/>
      <c r="AP47" s="306"/>
      <c r="AQ47" s="306"/>
      <c r="AR47" s="306"/>
      <c r="AS47" s="306"/>
      <c r="AT47" s="306"/>
      <c r="AU47" s="306"/>
      <c r="AV47" s="306"/>
      <c r="AW47" s="306"/>
      <c r="AX47" s="306"/>
      <c r="AY47" s="306"/>
      <c r="AZ47" s="306"/>
      <c r="BA47" s="306"/>
      <c r="BB47" s="306"/>
      <c r="BC47" s="306"/>
      <c r="BD47" s="306"/>
      <c r="BE47" s="306"/>
      <c r="BF47" s="523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6"/>
      <c r="BS47" s="306"/>
      <c r="BT47" s="306"/>
      <c r="BU47" s="306"/>
      <c r="BV47" s="306"/>
      <c r="BW47" s="306"/>
      <c r="BX47" s="306"/>
      <c r="BY47" s="523"/>
      <c r="BZ47" s="306"/>
      <c r="CA47" s="306"/>
      <c r="CB47" s="306"/>
      <c r="CC47" s="306"/>
      <c r="CD47" s="530" t="str">
        <f>IF(DR47&lt;3,"",(SUM(B47:S47)-MIN(B47:S47)-MAX(B47:S47))/(DR47-2))</f>
        <v/>
      </c>
      <c r="CE47" s="530" t="str">
        <f>IF(DS47&lt;3,"",(SUM(U47:AL47)-MIN(U47:AL47)-MAX(U47:AL47))/(DS47-2))</f>
        <v/>
      </c>
      <c r="CF47" s="530" t="str">
        <f>IF(DT47&lt;3,"",(SUM(AN47:BE47)-MIN(AN47:BE47)-MAX(AN47:BE47))/(DT47-2))</f>
        <v/>
      </c>
      <c r="CG47" s="531" t="str">
        <f>IF(DU47&lt;3,"",(SUM(BG47:BX47)-MIN(BG47:BX47)-MAX(BG47:BX47))/(DU47-2))</f>
        <v/>
      </c>
      <c r="CH47" s="518" t="str">
        <f t="shared" si="48"/>
        <v/>
      </c>
      <c r="CI47" s="93" t="str">
        <f t="shared" si="48"/>
        <v/>
      </c>
      <c r="CJ47" s="94" t="str">
        <f t="shared" si="48"/>
        <v/>
      </c>
      <c r="CK47" s="94" t="str">
        <f t="shared" si="48"/>
        <v/>
      </c>
      <c r="CL47" s="94" t="str">
        <f t="shared" si="48"/>
        <v/>
      </c>
      <c r="CM47" s="94" t="str">
        <f t="shared" si="48"/>
        <v/>
      </c>
      <c r="CN47" s="94" t="str">
        <f t="shared" si="48"/>
        <v/>
      </c>
      <c r="CO47" s="108" t="str">
        <f t="shared" si="48"/>
        <v/>
      </c>
      <c r="CP47" s="108" t="str">
        <f t="shared" si="48"/>
        <v/>
      </c>
      <c r="CQ47" s="108" t="str">
        <f t="shared" si="48"/>
        <v/>
      </c>
      <c r="CR47" s="108" t="str">
        <f t="shared" si="49"/>
        <v/>
      </c>
      <c r="CS47" s="94" t="str">
        <f t="shared" si="49"/>
        <v/>
      </c>
      <c r="CT47" s="94" t="str">
        <f t="shared" si="49"/>
        <v/>
      </c>
      <c r="CU47" s="94" t="str">
        <f t="shared" si="49"/>
        <v/>
      </c>
      <c r="CV47" s="94" t="str">
        <f t="shared" si="49"/>
        <v/>
      </c>
      <c r="CW47" s="94" t="str">
        <f t="shared" si="49"/>
        <v/>
      </c>
      <c r="CX47" s="93" t="str">
        <f t="shared" si="49"/>
        <v/>
      </c>
      <c r="CY47" s="519" t="str">
        <f t="shared" si="49"/>
        <v/>
      </c>
      <c r="CZ47" s="532" t="str">
        <f t="shared" si="50"/>
        <v/>
      </c>
      <c r="DA47" s="533" t="str">
        <f t="shared" si="50"/>
        <v/>
      </c>
      <c r="DB47" s="534" t="str">
        <f t="shared" si="50"/>
        <v/>
      </c>
      <c r="DC47" s="534" t="str">
        <f t="shared" si="50"/>
        <v/>
      </c>
      <c r="DD47" s="534" t="str">
        <f t="shared" si="50"/>
        <v/>
      </c>
      <c r="DE47" s="534" t="str">
        <f t="shared" si="50"/>
        <v/>
      </c>
      <c r="DF47" s="534" t="str">
        <f t="shared" si="50"/>
        <v/>
      </c>
      <c r="DG47" s="535" t="str">
        <f t="shared" si="50"/>
        <v/>
      </c>
      <c r="DH47" s="535" t="str">
        <f t="shared" si="50"/>
        <v/>
      </c>
      <c r="DI47" s="535" t="str">
        <f t="shared" si="50"/>
        <v/>
      </c>
      <c r="DJ47" s="535" t="str">
        <f t="shared" si="51"/>
        <v/>
      </c>
      <c r="DK47" s="534" t="str">
        <f t="shared" si="51"/>
        <v/>
      </c>
      <c r="DL47" s="534" t="str">
        <f t="shared" si="51"/>
        <v/>
      </c>
      <c r="DM47" s="534" t="str">
        <f t="shared" si="51"/>
        <v/>
      </c>
      <c r="DN47" s="534" t="str">
        <f t="shared" si="51"/>
        <v/>
      </c>
      <c r="DO47" s="534" t="str">
        <f t="shared" si="51"/>
        <v/>
      </c>
      <c r="DP47" s="533" t="str">
        <f t="shared" si="51"/>
        <v/>
      </c>
      <c r="DQ47" s="532" t="str">
        <f t="shared" si="51"/>
        <v/>
      </c>
      <c r="DR47" s="536">
        <f>COUNT(B47:S47)</f>
        <v>0</v>
      </c>
      <c r="DS47" s="468">
        <f>COUNT(U47:AL47)</f>
        <v>0</v>
      </c>
      <c r="DT47" s="468">
        <f>COUNT(AN47:BE47)</f>
        <v>0</v>
      </c>
      <c r="DU47" s="469">
        <f>COUNT(BG47:BX47)</f>
        <v>0</v>
      </c>
      <c r="DV47" s="522"/>
      <c r="DW47" s="537"/>
      <c r="DX47" s="537"/>
      <c r="DY47" s="537"/>
      <c r="DZ47" s="537"/>
      <c r="EA47" s="537"/>
      <c r="EB47" s="537"/>
      <c r="EC47" s="538"/>
      <c r="ED47" s="537"/>
      <c r="EE47" s="468"/>
      <c r="EF47" s="522"/>
      <c r="EG47" s="522"/>
    </row>
    <row r="48" spans="1:137" ht="12.75" customHeight="1">
      <c r="A48" s="529" t="s">
        <v>156</v>
      </c>
      <c r="B48" s="306"/>
      <c r="C48" s="306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6"/>
      <c r="T48" s="523"/>
      <c r="U48" s="306"/>
      <c r="V48" s="306"/>
      <c r="W48" s="306"/>
      <c r="X48" s="306"/>
      <c r="Y48" s="306"/>
      <c r="Z48" s="306"/>
      <c r="AA48" s="306"/>
      <c r="AB48" s="306"/>
      <c r="AC48" s="306"/>
      <c r="AD48" s="306"/>
      <c r="AE48" s="306"/>
      <c r="AF48" s="306"/>
      <c r="AG48" s="306"/>
      <c r="AH48" s="306"/>
      <c r="AI48" s="306"/>
      <c r="AJ48" s="306"/>
      <c r="AK48" s="306"/>
      <c r="AL48" s="306"/>
      <c r="AM48" s="523"/>
      <c r="AN48" s="306"/>
      <c r="AO48" s="306"/>
      <c r="AP48" s="306"/>
      <c r="AQ48" s="306"/>
      <c r="AR48" s="306"/>
      <c r="AS48" s="306"/>
      <c r="AT48" s="306"/>
      <c r="AU48" s="306"/>
      <c r="AV48" s="306"/>
      <c r="AW48" s="306"/>
      <c r="AX48" s="306"/>
      <c r="AY48" s="306"/>
      <c r="AZ48" s="306"/>
      <c r="BA48" s="306"/>
      <c r="BB48" s="306"/>
      <c r="BC48" s="306"/>
      <c r="BD48" s="306"/>
      <c r="BE48" s="306"/>
      <c r="BF48" s="523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6"/>
      <c r="BS48" s="306"/>
      <c r="BT48" s="306"/>
      <c r="BU48" s="306"/>
      <c r="BV48" s="306"/>
      <c r="BW48" s="306"/>
      <c r="BX48" s="306"/>
      <c r="BY48" s="523"/>
      <c r="BZ48" s="306"/>
      <c r="CA48" s="306"/>
      <c r="CB48" s="306"/>
      <c r="CC48" s="306"/>
      <c r="CD48" s="530" t="str">
        <f>IF(DR48&lt;3,"",(SUM(B48:S48)-MIN(B48:S48)-MAX(B48:S48))/(DR48-2))</f>
        <v/>
      </c>
      <c r="CE48" s="530" t="str">
        <f>IF(DS48&lt;3,"",(SUM(U48:AL48)-MIN(U48:AL48)-MAX(U48:AL48))/(DS48-2))</f>
        <v/>
      </c>
      <c r="CF48" s="530" t="str">
        <f>IF(DT48&lt;3,"",(SUM(AN48:BE48)-MIN(AN48:BE48)-MAX(AN48:BE48))/(DT48-2))</f>
        <v/>
      </c>
      <c r="CG48" s="531" t="str">
        <f>IF(DU48&lt;3,"",(SUM(BG48:BX48)-MIN(BG48:BX48)-MAX(BG48:BX48))/(DU48-2))</f>
        <v/>
      </c>
      <c r="CH48" s="518" t="str">
        <f t="shared" si="48"/>
        <v/>
      </c>
      <c r="CI48" s="93" t="str">
        <f t="shared" si="48"/>
        <v/>
      </c>
      <c r="CJ48" s="94" t="str">
        <f t="shared" si="48"/>
        <v/>
      </c>
      <c r="CK48" s="94" t="str">
        <f t="shared" si="48"/>
        <v/>
      </c>
      <c r="CL48" s="94" t="str">
        <f t="shared" si="48"/>
        <v/>
      </c>
      <c r="CM48" s="94" t="str">
        <f t="shared" si="48"/>
        <v/>
      </c>
      <c r="CN48" s="94" t="str">
        <f t="shared" si="48"/>
        <v/>
      </c>
      <c r="CO48" s="108" t="str">
        <f t="shared" si="48"/>
        <v/>
      </c>
      <c r="CP48" s="108" t="str">
        <f t="shared" si="48"/>
        <v/>
      </c>
      <c r="CQ48" s="108" t="str">
        <f t="shared" si="48"/>
        <v/>
      </c>
      <c r="CR48" s="108" t="str">
        <f t="shared" si="49"/>
        <v/>
      </c>
      <c r="CS48" s="94" t="str">
        <f t="shared" si="49"/>
        <v/>
      </c>
      <c r="CT48" s="94" t="str">
        <f t="shared" si="49"/>
        <v/>
      </c>
      <c r="CU48" s="94" t="str">
        <f t="shared" si="49"/>
        <v/>
      </c>
      <c r="CV48" s="94" t="str">
        <f t="shared" si="49"/>
        <v/>
      </c>
      <c r="CW48" s="94" t="str">
        <f t="shared" si="49"/>
        <v/>
      </c>
      <c r="CX48" s="93" t="str">
        <f t="shared" si="49"/>
        <v/>
      </c>
      <c r="CY48" s="519" t="str">
        <f t="shared" si="49"/>
        <v/>
      </c>
      <c r="CZ48" s="532" t="str">
        <f t="shared" si="50"/>
        <v/>
      </c>
      <c r="DA48" s="533" t="str">
        <f t="shared" si="50"/>
        <v/>
      </c>
      <c r="DB48" s="534" t="str">
        <f t="shared" si="50"/>
        <v/>
      </c>
      <c r="DC48" s="534" t="str">
        <f t="shared" si="50"/>
        <v/>
      </c>
      <c r="DD48" s="534" t="str">
        <f t="shared" si="50"/>
        <v/>
      </c>
      <c r="DE48" s="534" t="str">
        <f t="shared" si="50"/>
        <v/>
      </c>
      <c r="DF48" s="534" t="str">
        <f t="shared" si="50"/>
        <v/>
      </c>
      <c r="DG48" s="535" t="str">
        <f t="shared" si="50"/>
        <v/>
      </c>
      <c r="DH48" s="535" t="str">
        <f t="shared" si="50"/>
        <v/>
      </c>
      <c r="DI48" s="535" t="str">
        <f t="shared" si="50"/>
        <v/>
      </c>
      <c r="DJ48" s="535" t="str">
        <f t="shared" si="51"/>
        <v/>
      </c>
      <c r="DK48" s="534" t="str">
        <f t="shared" si="51"/>
        <v/>
      </c>
      <c r="DL48" s="534" t="str">
        <f t="shared" si="51"/>
        <v/>
      </c>
      <c r="DM48" s="534" t="str">
        <f t="shared" si="51"/>
        <v/>
      </c>
      <c r="DN48" s="534" t="str">
        <f t="shared" si="51"/>
        <v/>
      </c>
      <c r="DO48" s="534" t="str">
        <f t="shared" si="51"/>
        <v/>
      </c>
      <c r="DP48" s="533" t="str">
        <f t="shared" si="51"/>
        <v/>
      </c>
      <c r="DQ48" s="532" t="str">
        <f t="shared" si="51"/>
        <v/>
      </c>
      <c r="DR48" s="536">
        <f>COUNT(B48:S48)</f>
        <v>0</v>
      </c>
      <c r="DS48" s="468">
        <f>COUNT(U48:AL48)</f>
        <v>0</v>
      </c>
      <c r="DT48" s="468">
        <f>COUNT(AN48:BE48)</f>
        <v>0</v>
      </c>
      <c r="DU48" s="469">
        <f>COUNT(BG48:BX48)</f>
        <v>0</v>
      </c>
      <c r="DV48" s="522"/>
      <c r="DW48" s="537"/>
      <c r="DX48" s="537"/>
      <c r="DY48" s="537"/>
      <c r="DZ48" s="537"/>
      <c r="EA48" s="537"/>
      <c r="EB48" s="537"/>
      <c r="EC48" s="538"/>
      <c r="ED48" s="537"/>
      <c r="EE48" s="468"/>
      <c r="EF48" s="522"/>
      <c r="EG48" s="522"/>
    </row>
    <row r="49" spans="1:137" ht="12.75" customHeight="1">
      <c r="A49" s="529" t="s">
        <v>157</v>
      </c>
      <c r="B49" s="306"/>
      <c r="C49" s="306"/>
      <c r="D49" s="306"/>
      <c r="E49" s="306"/>
      <c r="F49" s="306"/>
      <c r="G49" s="306"/>
      <c r="H49" s="306"/>
      <c r="I49" s="306"/>
      <c r="J49" s="306"/>
      <c r="K49" s="306"/>
      <c r="L49" s="306"/>
      <c r="M49" s="306"/>
      <c r="N49" s="306"/>
      <c r="O49" s="306"/>
      <c r="P49" s="306"/>
      <c r="Q49" s="306"/>
      <c r="R49" s="306"/>
      <c r="S49" s="306"/>
      <c r="T49" s="523"/>
      <c r="U49" s="306"/>
      <c r="V49" s="306"/>
      <c r="W49" s="306"/>
      <c r="X49" s="306"/>
      <c r="Y49" s="306"/>
      <c r="Z49" s="306"/>
      <c r="AA49" s="306"/>
      <c r="AB49" s="306"/>
      <c r="AC49" s="306"/>
      <c r="AD49" s="306"/>
      <c r="AE49" s="306"/>
      <c r="AF49" s="306"/>
      <c r="AG49" s="306"/>
      <c r="AH49" s="306"/>
      <c r="AI49" s="306"/>
      <c r="AJ49" s="306"/>
      <c r="AK49" s="306"/>
      <c r="AL49" s="306"/>
      <c r="AM49" s="523"/>
      <c r="AN49" s="306"/>
      <c r="AO49" s="306"/>
      <c r="AP49" s="306"/>
      <c r="AQ49" s="306"/>
      <c r="AR49" s="306"/>
      <c r="AS49" s="306"/>
      <c r="AT49" s="306"/>
      <c r="AU49" s="306"/>
      <c r="AV49" s="306"/>
      <c r="AW49" s="306"/>
      <c r="AX49" s="306"/>
      <c r="AY49" s="306"/>
      <c r="AZ49" s="306"/>
      <c r="BA49" s="306"/>
      <c r="BB49" s="306"/>
      <c r="BC49" s="306"/>
      <c r="BD49" s="306"/>
      <c r="BE49" s="306"/>
      <c r="BF49" s="523"/>
      <c r="BG49" s="306"/>
      <c r="BH49" s="306"/>
      <c r="BI49" s="306"/>
      <c r="BJ49" s="306"/>
      <c r="BK49" s="306"/>
      <c r="BL49" s="306"/>
      <c r="BM49" s="306"/>
      <c r="BN49" s="306"/>
      <c r="BO49" s="306"/>
      <c r="BP49" s="306"/>
      <c r="BQ49" s="306"/>
      <c r="BR49" s="306"/>
      <c r="BS49" s="306"/>
      <c r="BT49" s="306"/>
      <c r="BU49" s="306"/>
      <c r="BV49" s="306"/>
      <c r="BW49" s="306"/>
      <c r="BX49" s="306"/>
      <c r="BY49" s="523"/>
      <c r="BZ49" s="306"/>
      <c r="CA49" s="306"/>
      <c r="CB49" s="306"/>
      <c r="CC49" s="306"/>
      <c r="CD49" s="530" t="str">
        <f>IF(DR49&lt;3,"",(SUM(B49:S49)-MIN(B49:S49)-MAX(B49:S49))/(DR49-2))</f>
        <v/>
      </c>
      <c r="CE49" s="530" t="str">
        <f>IF(DS49&lt;3,"",(SUM(U49:AL49)-MIN(U49:AL49)-MAX(U49:AL49))/(DS49-2))</f>
        <v/>
      </c>
      <c r="CF49" s="530" t="str">
        <f>IF(DT49&lt;3,"",(SUM(AN49:BE49)-MIN(AN49:BE49)-MAX(AN49:BE49))/(DT49-2))</f>
        <v/>
      </c>
      <c r="CG49" s="531" t="str">
        <f>IF(DU49&lt;3,"",(SUM(BG49:BX49)-MIN(BG49:BX49)-MAX(BG49:BX49))/(DU49-2))</f>
        <v/>
      </c>
      <c r="CH49" s="518" t="str">
        <f t="shared" si="48"/>
        <v/>
      </c>
      <c r="CI49" s="93" t="str">
        <f t="shared" si="48"/>
        <v/>
      </c>
      <c r="CJ49" s="94" t="str">
        <f t="shared" si="48"/>
        <v/>
      </c>
      <c r="CK49" s="94" t="str">
        <f t="shared" si="48"/>
        <v/>
      </c>
      <c r="CL49" s="94" t="str">
        <f t="shared" si="48"/>
        <v/>
      </c>
      <c r="CM49" s="94" t="str">
        <f t="shared" si="48"/>
        <v/>
      </c>
      <c r="CN49" s="94" t="str">
        <f t="shared" si="48"/>
        <v/>
      </c>
      <c r="CO49" s="108" t="str">
        <f t="shared" si="48"/>
        <v/>
      </c>
      <c r="CP49" s="108" t="str">
        <f t="shared" si="48"/>
        <v/>
      </c>
      <c r="CQ49" s="108" t="str">
        <f t="shared" si="48"/>
        <v/>
      </c>
      <c r="CR49" s="108" t="str">
        <f t="shared" si="49"/>
        <v/>
      </c>
      <c r="CS49" s="94" t="str">
        <f t="shared" si="49"/>
        <v/>
      </c>
      <c r="CT49" s="94" t="str">
        <f t="shared" si="49"/>
        <v/>
      </c>
      <c r="CU49" s="94" t="str">
        <f t="shared" si="49"/>
        <v/>
      </c>
      <c r="CV49" s="94" t="str">
        <f t="shared" si="49"/>
        <v/>
      </c>
      <c r="CW49" s="94" t="str">
        <f t="shared" si="49"/>
        <v/>
      </c>
      <c r="CX49" s="93" t="str">
        <f t="shared" si="49"/>
        <v/>
      </c>
      <c r="CY49" s="519" t="str">
        <f t="shared" si="49"/>
        <v/>
      </c>
      <c r="CZ49" s="532" t="str">
        <f t="shared" si="50"/>
        <v/>
      </c>
      <c r="DA49" s="533" t="str">
        <f t="shared" si="50"/>
        <v/>
      </c>
      <c r="DB49" s="534" t="str">
        <f t="shared" si="50"/>
        <v/>
      </c>
      <c r="DC49" s="534" t="str">
        <f t="shared" si="50"/>
        <v/>
      </c>
      <c r="DD49" s="534" t="str">
        <f t="shared" si="50"/>
        <v/>
      </c>
      <c r="DE49" s="534" t="str">
        <f t="shared" si="50"/>
        <v/>
      </c>
      <c r="DF49" s="534" t="str">
        <f t="shared" si="50"/>
        <v/>
      </c>
      <c r="DG49" s="535" t="str">
        <f t="shared" si="50"/>
        <v/>
      </c>
      <c r="DH49" s="535" t="str">
        <f t="shared" si="50"/>
        <v/>
      </c>
      <c r="DI49" s="535" t="str">
        <f t="shared" si="50"/>
        <v/>
      </c>
      <c r="DJ49" s="535" t="str">
        <f t="shared" si="51"/>
        <v/>
      </c>
      <c r="DK49" s="534" t="str">
        <f t="shared" si="51"/>
        <v/>
      </c>
      <c r="DL49" s="534" t="str">
        <f t="shared" si="51"/>
        <v/>
      </c>
      <c r="DM49" s="534" t="str">
        <f t="shared" si="51"/>
        <v/>
      </c>
      <c r="DN49" s="534" t="str">
        <f t="shared" si="51"/>
        <v/>
      </c>
      <c r="DO49" s="534" t="str">
        <f t="shared" si="51"/>
        <v/>
      </c>
      <c r="DP49" s="533" t="str">
        <f t="shared" si="51"/>
        <v/>
      </c>
      <c r="DQ49" s="532" t="str">
        <f t="shared" si="51"/>
        <v/>
      </c>
      <c r="DR49" s="536">
        <f>COUNT(B49:S49)</f>
        <v>0</v>
      </c>
      <c r="DS49" s="468">
        <f>COUNT(U49:AL49)</f>
        <v>0</v>
      </c>
      <c r="DT49" s="468">
        <f>COUNT(AN49:BE49)</f>
        <v>0</v>
      </c>
      <c r="DU49" s="469">
        <f>COUNT(BG49:BX49)</f>
        <v>0</v>
      </c>
      <c r="DV49" s="522"/>
      <c r="DW49" s="537"/>
      <c r="DX49" s="537"/>
      <c r="DY49" s="537"/>
      <c r="DZ49" s="537"/>
      <c r="EA49" s="537"/>
      <c r="EB49" s="537"/>
      <c r="EC49" s="538"/>
      <c r="ED49" s="537"/>
      <c r="EE49" s="468"/>
      <c r="EF49" s="522"/>
      <c r="EG49" s="522"/>
    </row>
    <row r="50" spans="1:137" ht="12.75" customHeight="1">
      <c r="A50" s="539" t="s">
        <v>158</v>
      </c>
      <c r="B50" s="540" t="str">
        <f t="shared" ref="B50:S50" si="52">IF(B47="","",B46*B47*B48*B49)</f>
        <v/>
      </c>
      <c r="C50" s="540" t="str">
        <f t="shared" si="52"/>
        <v/>
      </c>
      <c r="D50" s="540" t="str">
        <f t="shared" si="52"/>
        <v/>
      </c>
      <c r="E50" s="540" t="str">
        <f t="shared" si="52"/>
        <v/>
      </c>
      <c r="F50" s="540" t="str">
        <f t="shared" si="52"/>
        <v/>
      </c>
      <c r="G50" s="540" t="str">
        <f t="shared" si="52"/>
        <v/>
      </c>
      <c r="H50" s="540" t="str">
        <f t="shared" si="52"/>
        <v/>
      </c>
      <c r="I50" s="540" t="str">
        <f t="shared" si="52"/>
        <v/>
      </c>
      <c r="J50" s="540" t="str">
        <f t="shared" si="52"/>
        <v/>
      </c>
      <c r="K50" s="540" t="str">
        <f t="shared" si="52"/>
        <v/>
      </c>
      <c r="L50" s="540" t="str">
        <f t="shared" si="52"/>
        <v/>
      </c>
      <c r="M50" s="540" t="str">
        <f t="shared" si="52"/>
        <v/>
      </c>
      <c r="N50" s="540" t="str">
        <f t="shared" si="52"/>
        <v/>
      </c>
      <c r="O50" s="540" t="str">
        <f t="shared" si="52"/>
        <v/>
      </c>
      <c r="P50" s="540" t="str">
        <f t="shared" si="52"/>
        <v/>
      </c>
      <c r="Q50" s="540" t="str">
        <f t="shared" si="52"/>
        <v/>
      </c>
      <c r="R50" s="540" t="str">
        <f t="shared" si="52"/>
        <v/>
      </c>
      <c r="S50" s="540" t="str">
        <f t="shared" si="52"/>
        <v/>
      </c>
      <c r="T50" s="523"/>
      <c r="U50" s="540" t="str">
        <f t="shared" ref="U50:AL50" si="53">IF(U47="","",U46*U47*U48*U49)</f>
        <v/>
      </c>
      <c r="V50" s="540" t="str">
        <f t="shared" si="53"/>
        <v/>
      </c>
      <c r="W50" s="540" t="str">
        <f t="shared" si="53"/>
        <v/>
      </c>
      <c r="X50" s="540" t="str">
        <f t="shared" si="53"/>
        <v/>
      </c>
      <c r="Y50" s="540" t="str">
        <f t="shared" si="53"/>
        <v/>
      </c>
      <c r="Z50" s="540" t="str">
        <f t="shared" si="53"/>
        <v/>
      </c>
      <c r="AA50" s="540" t="str">
        <f t="shared" si="53"/>
        <v/>
      </c>
      <c r="AB50" s="540" t="str">
        <f t="shared" si="53"/>
        <v/>
      </c>
      <c r="AC50" s="540" t="str">
        <f t="shared" si="53"/>
        <v/>
      </c>
      <c r="AD50" s="540" t="str">
        <f t="shared" si="53"/>
        <v/>
      </c>
      <c r="AE50" s="540" t="str">
        <f t="shared" si="53"/>
        <v/>
      </c>
      <c r="AF50" s="540" t="str">
        <f t="shared" si="53"/>
        <v/>
      </c>
      <c r="AG50" s="540" t="str">
        <f t="shared" si="53"/>
        <v/>
      </c>
      <c r="AH50" s="540" t="str">
        <f t="shared" si="53"/>
        <v/>
      </c>
      <c r="AI50" s="540" t="str">
        <f t="shared" si="53"/>
        <v/>
      </c>
      <c r="AJ50" s="540" t="str">
        <f t="shared" si="53"/>
        <v/>
      </c>
      <c r="AK50" s="540" t="str">
        <f t="shared" si="53"/>
        <v/>
      </c>
      <c r="AL50" s="540" t="str">
        <f t="shared" si="53"/>
        <v/>
      </c>
      <c r="AM50" s="523"/>
      <c r="AN50" s="540" t="str">
        <f t="shared" ref="AN50:BE50" si="54">IF(AN47="","",AN46*AN47*AN48*AN49)</f>
        <v/>
      </c>
      <c r="AO50" s="540" t="str">
        <f t="shared" si="54"/>
        <v/>
      </c>
      <c r="AP50" s="540" t="str">
        <f t="shared" si="54"/>
        <v/>
      </c>
      <c r="AQ50" s="540" t="str">
        <f t="shared" si="54"/>
        <v/>
      </c>
      <c r="AR50" s="540" t="str">
        <f t="shared" si="54"/>
        <v/>
      </c>
      <c r="AS50" s="540" t="str">
        <f t="shared" si="54"/>
        <v/>
      </c>
      <c r="AT50" s="540" t="str">
        <f t="shared" si="54"/>
        <v/>
      </c>
      <c r="AU50" s="540" t="str">
        <f t="shared" si="54"/>
        <v/>
      </c>
      <c r="AV50" s="540" t="str">
        <f t="shared" si="54"/>
        <v/>
      </c>
      <c r="AW50" s="540" t="str">
        <f t="shared" si="54"/>
        <v/>
      </c>
      <c r="AX50" s="540" t="str">
        <f t="shared" si="54"/>
        <v/>
      </c>
      <c r="AY50" s="540" t="str">
        <f t="shared" si="54"/>
        <v/>
      </c>
      <c r="AZ50" s="540" t="str">
        <f t="shared" si="54"/>
        <v/>
      </c>
      <c r="BA50" s="540" t="str">
        <f t="shared" si="54"/>
        <v/>
      </c>
      <c r="BB50" s="540" t="str">
        <f t="shared" si="54"/>
        <v/>
      </c>
      <c r="BC50" s="540" t="str">
        <f t="shared" si="54"/>
        <v/>
      </c>
      <c r="BD50" s="540" t="str">
        <f t="shared" si="54"/>
        <v/>
      </c>
      <c r="BE50" s="540" t="str">
        <f t="shared" si="54"/>
        <v/>
      </c>
      <c r="BF50" s="523"/>
      <c r="BG50" s="540" t="str">
        <f t="shared" ref="BG50:BX50" si="55">IF(BG47="","",BG46*BG47*BG48*BG49)</f>
        <v/>
      </c>
      <c r="BH50" s="540" t="str">
        <f t="shared" si="55"/>
        <v/>
      </c>
      <c r="BI50" s="540" t="str">
        <f t="shared" si="55"/>
        <v/>
      </c>
      <c r="BJ50" s="540" t="str">
        <f t="shared" si="55"/>
        <v/>
      </c>
      <c r="BK50" s="540" t="str">
        <f t="shared" si="55"/>
        <v/>
      </c>
      <c r="BL50" s="540" t="str">
        <f t="shared" si="55"/>
        <v/>
      </c>
      <c r="BM50" s="540" t="str">
        <f t="shared" si="55"/>
        <v/>
      </c>
      <c r="BN50" s="540" t="str">
        <f t="shared" si="55"/>
        <v/>
      </c>
      <c r="BO50" s="540" t="str">
        <f t="shared" si="55"/>
        <v/>
      </c>
      <c r="BP50" s="540" t="str">
        <f t="shared" si="55"/>
        <v/>
      </c>
      <c r="BQ50" s="540" t="str">
        <f t="shared" si="55"/>
        <v/>
      </c>
      <c r="BR50" s="540" t="str">
        <f t="shared" si="55"/>
        <v/>
      </c>
      <c r="BS50" s="540" t="str">
        <f t="shared" si="55"/>
        <v/>
      </c>
      <c r="BT50" s="540" t="str">
        <f t="shared" si="55"/>
        <v/>
      </c>
      <c r="BU50" s="540" t="str">
        <f t="shared" si="55"/>
        <v/>
      </c>
      <c r="BV50" s="540" t="str">
        <f t="shared" si="55"/>
        <v/>
      </c>
      <c r="BW50" s="540" t="str">
        <f t="shared" si="55"/>
        <v/>
      </c>
      <c r="BX50" s="540" t="str">
        <f t="shared" si="55"/>
        <v/>
      </c>
      <c r="BY50" s="523"/>
      <c r="BZ50" s="540" t="str">
        <f>IF(BZ47="","",BZ46*BZ47*BZ48*BZ49)</f>
        <v/>
      </c>
      <c r="CA50" s="540" t="str">
        <f>IF(CA47="","",CA46*CA47*CA48*CA49)</f>
        <v/>
      </c>
      <c r="CB50" s="540" t="str">
        <f>IF(CB47="","",CB46*CB47*CB48*CB49)</f>
        <v/>
      </c>
      <c r="CC50" s="541" t="str">
        <f>IF(CC47="","",CC46*CC47*CC48*CC49)</f>
        <v/>
      </c>
      <c r="CD50" s="530" t="str">
        <f>IF(DR50&lt;3,"",(SUM(B50:S50)-MIN(B50:S50)-MAX(B50:S50))/(DR50-2))</f>
        <v/>
      </c>
      <c r="CE50" s="530" t="str">
        <f>IF(DS50&lt;3,"",(SUM(U50:AL50)-MIN(U50:AL50)-MAX(U50:AL50))/(DS50-2))</f>
        <v/>
      </c>
      <c r="CF50" s="530" t="str">
        <f>IF(DT50&lt;3,"",(SUM(AN50:BE50)-MIN(AN50:BE50)-MAX(AN50:BE50))/(DT50-2))</f>
        <v/>
      </c>
      <c r="CG50" s="531" t="str">
        <f>IF(DU50&lt;3,"",(SUM(BG50:BX50)-MIN(BG50:BX50)-MAX(BG50:BX50))/(DU50-2))</f>
        <v/>
      </c>
      <c r="CH50" s="518" t="str">
        <f t="shared" si="48"/>
        <v/>
      </c>
      <c r="CI50" s="93" t="str">
        <f t="shared" si="48"/>
        <v/>
      </c>
      <c r="CJ50" s="94" t="str">
        <f t="shared" si="48"/>
        <v/>
      </c>
      <c r="CK50" s="94" t="str">
        <f t="shared" si="48"/>
        <v/>
      </c>
      <c r="CL50" s="94" t="str">
        <f t="shared" si="48"/>
        <v/>
      </c>
      <c r="CM50" s="94" t="str">
        <f t="shared" si="48"/>
        <v/>
      </c>
      <c r="CN50" s="94" t="str">
        <f t="shared" si="48"/>
        <v/>
      </c>
      <c r="CO50" s="108" t="str">
        <f t="shared" si="48"/>
        <v/>
      </c>
      <c r="CP50" s="108" t="str">
        <f t="shared" si="48"/>
        <v/>
      </c>
      <c r="CQ50" s="108" t="str">
        <f t="shared" si="48"/>
        <v/>
      </c>
      <c r="CR50" s="108" t="str">
        <f t="shared" si="49"/>
        <v/>
      </c>
      <c r="CS50" s="94" t="str">
        <f t="shared" si="49"/>
        <v/>
      </c>
      <c r="CT50" s="94" t="str">
        <f t="shared" si="49"/>
        <v/>
      </c>
      <c r="CU50" s="94" t="str">
        <f t="shared" si="49"/>
        <v/>
      </c>
      <c r="CV50" s="94" t="str">
        <f t="shared" si="49"/>
        <v/>
      </c>
      <c r="CW50" s="94" t="str">
        <f t="shared" si="49"/>
        <v/>
      </c>
      <c r="CX50" s="93" t="str">
        <f t="shared" si="49"/>
        <v/>
      </c>
      <c r="CY50" s="519" t="str">
        <f t="shared" si="49"/>
        <v/>
      </c>
      <c r="CZ50" s="532" t="str">
        <f t="shared" si="50"/>
        <v/>
      </c>
      <c r="DA50" s="533" t="str">
        <f t="shared" si="50"/>
        <v/>
      </c>
      <c r="DB50" s="534" t="str">
        <f t="shared" si="50"/>
        <v/>
      </c>
      <c r="DC50" s="534" t="str">
        <f t="shared" si="50"/>
        <v/>
      </c>
      <c r="DD50" s="534" t="str">
        <f t="shared" si="50"/>
        <v/>
      </c>
      <c r="DE50" s="534" t="str">
        <f t="shared" si="50"/>
        <v/>
      </c>
      <c r="DF50" s="534" t="str">
        <f t="shared" si="50"/>
        <v/>
      </c>
      <c r="DG50" s="535" t="str">
        <f t="shared" si="50"/>
        <v/>
      </c>
      <c r="DH50" s="535" t="str">
        <f t="shared" si="50"/>
        <v/>
      </c>
      <c r="DI50" s="535" t="str">
        <f t="shared" si="50"/>
        <v/>
      </c>
      <c r="DJ50" s="535" t="str">
        <f t="shared" si="51"/>
        <v/>
      </c>
      <c r="DK50" s="534" t="str">
        <f t="shared" si="51"/>
        <v/>
      </c>
      <c r="DL50" s="534" t="str">
        <f t="shared" si="51"/>
        <v/>
      </c>
      <c r="DM50" s="534" t="str">
        <f t="shared" si="51"/>
        <v/>
      </c>
      <c r="DN50" s="534" t="str">
        <f t="shared" si="51"/>
        <v/>
      </c>
      <c r="DO50" s="534" t="str">
        <f t="shared" si="51"/>
        <v/>
      </c>
      <c r="DP50" s="533" t="str">
        <f t="shared" si="51"/>
        <v/>
      </c>
      <c r="DQ50" s="532" t="str">
        <f t="shared" si="51"/>
        <v/>
      </c>
      <c r="DR50" s="536">
        <f>COUNT(B50:S50)</f>
        <v>0</v>
      </c>
      <c r="DS50" s="468">
        <f>COUNT(U50:AL50)</f>
        <v>0</v>
      </c>
      <c r="DT50" s="468">
        <f>COUNT(AN50:BE50)</f>
        <v>0</v>
      </c>
      <c r="DU50" s="469">
        <f>COUNT(BG50:BX50)</f>
        <v>0</v>
      </c>
      <c r="DV50" s="522"/>
      <c r="DW50" s="537"/>
      <c r="DX50" s="537"/>
      <c r="DY50" s="537"/>
      <c r="DZ50" s="537"/>
      <c r="EA50" s="537"/>
      <c r="EB50" s="537"/>
      <c r="EC50" s="538"/>
      <c r="ED50" s="537"/>
      <c r="EE50" s="468"/>
      <c r="EF50" s="522"/>
      <c r="EG50" s="522"/>
    </row>
    <row r="51" spans="1:137" ht="12.75" customHeight="1">
      <c r="A51" s="527" t="s">
        <v>165</v>
      </c>
      <c r="B51" s="528"/>
      <c r="C51" s="528"/>
      <c r="D51" s="528"/>
      <c r="E51" s="528"/>
      <c r="F51" s="528"/>
      <c r="G51" s="528"/>
      <c r="H51" s="528"/>
      <c r="I51" s="528"/>
      <c r="J51" s="528"/>
      <c r="K51" s="528"/>
      <c r="L51" s="528"/>
      <c r="M51" s="528"/>
      <c r="N51" s="528"/>
      <c r="O51" s="528"/>
      <c r="P51" s="528"/>
      <c r="Q51" s="528"/>
      <c r="R51" s="528"/>
      <c r="S51" s="528"/>
      <c r="T51" s="523"/>
      <c r="U51" s="528"/>
      <c r="V51" s="528"/>
      <c r="W51" s="528"/>
      <c r="X51" s="528"/>
      <c r="Y51" s="528"/>
      <c r="Z51" s="528"/>
      <c r="AA51" s="528"/>
      <c r="AB51" s="528"/>
      <c r="AC51" s="528"/>
      <c r="AD51" s="528"/>
      <c r="AE51" s="528"/>
      <c r="AF51" s="528"/>
      <c r="AG51" s="528"/>
      <c r="AH51" s="528"/>
      <c r="AI51" s="528"/>
      <c r="AJ51" s="528"/>
      <c r="AK51" s="528"/>
      <c r="AL51" s="528"/>
      <c r="AM51" s="523"/>
      <c r="AN51" s="528"/>
      <c r="AO51" s="528"/>
      <c r="AP51" s="528"/>
      <c r="AQ51" s="528"/>
      <c r="AR51" s="528"/>
      <c r="AS51" s="528"/>
      <c r="AT51" s="528"/>
      <c r="AU51" s="528"/>
      <c r="AV51" s="528"/>
      <c r="AW51" s="528"/>
      <c r="AX51" s="528"/>
      <c r="AY51" s="528"/>
      <c r="AZ51" s="528"/>
      <c r="BA51" s="528"/>
      <c r="BB51" s="528"/>
      <c r="BC51" s="528"/>
      <c r="BD51" s="528"/>
      <c r="BE51" s="528"/>
      <c r="BF51" s="523"/>
      <c r="BG51" s="528"/>
      <c r="BH51" s="528"/>
      <c r="BI51" s="528"/>
      <c r="BJ51" s="528"/>
      <c r="BK51" s="528"/>
      <c r="BL51" s="528"/>
      <c r="BM51" s="528"/>
      <c r="BN51" s="528"/>
      <c r="BO51" s="528"/>
      <c r="BP51" s="528"/>
      <c r="BQ51" s="528"/>
      <c r="BR51" s="528"/>
      <c r="BS51" s="528"/>
      <c r="BT51" s="528"/>
      <c r="BU51" s="528"/>
      <c r="BV51" s="528"/>
      <c r="BW51" s="528"/>
      <c r="BX51" s="528"/>
      <c r="BY51" s="523"/>
      <c r="BZ51" s="528"/>
      <c r="CA51" s="528"/>
      <c r="CB51" s="528"/>
      <c r="CC51" s="528"/>
      <c r="CD51" s="542"/>
      <c r="CE51" s="542"/>
      <c r="CF51" s="542"/>
      <c r="CG51" s="543"/>
      <c r="CH51" s="544"/>
      <c r="CI51" s="544"/>
      <c r="CJ51" s="544"/>
      <c r="CK51" s="544"/>
      <c r="CL51" s="544"/>
      <c r="CM51" s="544"/>
      <c r="CN51" s="544"/>
      <c r="CO51" s="544"/>
      <c r="CP51" s="544"/>
      <c r="CQ51" s="544"/>
      <c r="CR51" s="544"/>
      <c r="CS51" s="544"/>
      <c r="CT51" s="544"/>
      <c r="CU51" s="544"/>
      <c r="CV51" s="544"/>
      <c r="CW51" s="544"/>
      <c r="CX51" s="544"/>
      <c r="CY51" s="545"/>
      <c r="CZ51" s="546"/>
      <c r="DA51" s="544"/>
      <c r="DB51" s="544"/>
      <c r="DC51" s="544"/>
      <c r="DD51" s="544"/>
      <c r="DE51" s="544"/>
      <c r="DF51" s="544"/>
      <c r="DG51" s="544"/>
      <c r="DH51" s="544"/>
      <c r="DI51" s="544"/>
      <c r="DJ51" s="544"/>
      <c r="DK51" s="544"/>
      <c r="DL51" s="544"/>
      <c r="DM51" s="544"/>
      <c r="DN51" s="544"/>
      <c r="DO51" s="544"/>
      <c r="DP51" s="544"/>
      <c r="DQ51" s="544"/>
      <c r="DR51" s="546"/>
      <c r="DS51" s="521"/>
      <c r="DT51" s="521"/>
      <c r="DU51" s="517"/>
      <c r="DV51" s="521"/>
      <c r="DW51" s="521"/>
      <c r="DX51" s="521"/>
      <c r="DY51" s="521"/>
      <c r="DZ51" s="521"/>
      <c r="EA51" s="521"/>
      <c r="EB51" s="521"/>
      <c r="EC51" s="517"/>
      <c r="ED51" s="521"/>
      <c r="EE51" s="468"/>
      <c r="EF51" s="522"/>
      <c r="EG51" s="522"/>
    </row>
    <row r="52" spans="1:137" ht="12.75" customHeight="1">
      <c r="A52" s="529" t="s">
        <v>154</v>
      </c>
      <c r="B52" s="528"/>
      <c r="C52" s="528"/>
      <c r="D52" s="528"/>
      <c r="E52" s="528"/>
      <c r="F52" s="528"/>
      <c r="G52" s="528"/>
      <c r="H52" s="528"/>
      <c r="I52" s="528"/>
      <c r="J52" s="528"/>
      <c r="K52" s="528"/>
      <c r="L52" s="528"/>
      <c r="M52" s="528">
        <v>1</v>
      </c>
      <c r="N52" s="528">
        <v>1</v>
      </c>
      <c r="O52" s="528">
        <v>1</v>
      </c>
      <c r="P52" s="528"/>
      <c r="Q52" s="528"/>
      <c r="R52" s="528"/>
      <c r="S52" s="528"/>
      <c r="T52" s="523"/>
      <c r="U52" s="528"/>
      <c r="V52" s="528">
        <v>1</v>
      </c>
      <c r="W52" s="528"/>
      <c r="X52" s="528"/>
      <c r="Y52" s="528">
        <v>1</v>
      </c>
      <c r="Z52" s="528"/>
      <c r="AA52" s="528"/>
      <c r="AB52" s="528">
        <v>1</v>
      </c>
      <c r="AC52" s="528"/>
      <c r="AD52" s="528"/>
      <c r="AE52" s="528"/>
      <c r="AF52" s="528"/>
      <c r="AG52" s="528"/>
      <c r="AH52" s="528">
        <v>1</v>
      </c>
      <c r="AI52" s="528"/>
      <c r="AJ52" s="528"/>
      <c r="AK52" s="528"/>
      <c r="AL52" s="528"/>
      <c r="AM52" s="523"/>
      <c r="AN52" s="528"/>
      <c r="AO52" s="528"/>
      <c r="AP52" s="528"/>
      <c r="AQ52" s="528"/>
      <c r="AR52" s="528"/>
      <c r="AS52" s="528"/>
      <c r="AT52" s="528"/>
      <c r="AU52" s="528"/>
      <c r="AV52" s="528"/>
      <c r="AW52" s="528"/>
      <c r="AX52" s="528"/>
      <c r="AY52" s="528"/>
      <c r="AZ52" s="528">
        <v>1</v>
      </c>
      <c r="BA52" s="528"/>
      <c r="BB52" s="528"/>
      <c r="BC52" s="528"/>
      <c r="BD52" s="528"/>
      <c r="BE52" s="528"/>
      <c r="BF52" s="523"/>
      <c r="BG52" s="528"/>
      <c r="BH52" s="528"/>
      <c r="BI52" s="528"/>
      <c r="BJ52" s="528"/>
      <c r="BK52" s="528"/>
      <c r="BL52" s="528"/>
      <c r="BM52" s="528"/>
      <c r="BN52" s="528"/>
      <c r="BO52" s="528"/>
      <c r="BP52" s="528"/>
      <c r="BQ52" s="528"/>
      <c r="BR52" s="528"/>
      <c r="BS52" s="528"/>
      <c r="BT52" s="528"/>
      <c r="BU52" s="528"/>
      <c r="BV52" s="528"/>
      <c r="BW52" s="528"/>
      <c r="BX52" s="528"/>
      <c r="BY52" s="523"/>
      <c r="BZ52" s="528">
        <v>1</v>
      </c>
      <c r="CA52" s="528">
        <v>1</v>
      </c>
      <c r="CB52" s="528"/>
      <c r="CC52" s="528"/>
      <c r="CD52" s="530">
        <f>IF(DR52&lt;3,"",(SUM(B52:S52)-MIN(B52:S52)-MAX(B52:S52))/(DR52-2))</f>
        <v>1</v>
      </c>
      <c r="CE52" s="530">
        <f>IF(DS52&lt;3,"",(SUM(U52:AL52)-MIN(U52:AL52)-MAX(U52:AL52))/(DS52-2))</f>
        <v>1</v>
      </c>
      <c r="CF52" s="530" t="str">
        <f>IF(DT52&lt;3,"",(SUM(AN52:BE52)-MIN(AN52:BE52)-MAX(AN52:BE52))/(DT52-2))</f>
        <v/>
      </c>
      <c r="CG52" s="531" t="str">
        <f>IF(DU52&lt;3,"",(SUM(BG52:BX52)-MIN(BG52:BX52)-MAX(BG52:BX52))/(DU52-2))</f>
        <v/>
      </c>
      <c r="CH52" s="518" t="str">
        <f t="shared" ref="CH52:CQ56" si="56">IF($CH$3=$CD$4,IF(OR(-FLOOR(((18-COUNT($B52:$S52))/2),1)+CH$6&lt;1,-FLOOR(((18-COUNT($B52:$S52))/2),1)+CH$6&gt;COUNT($B52:$S52)),"",LARGE($B52:$S52,-FLOOR(((18-COUNT($B52:$S52))/2),1)+CH$6)),IF(OR(-FLOOR(((18-COUNT($AN52:$BE52))/2),1)+CH$6&lt;1,-FLOOR(((18-COUNT($AN52:$BE52))/2),1)+CH$6&gt;COUNT($AN52:$BE52)),"",LARGE($AN52:$BE52,-FLOOR(((18-COUNT($AN52:$BE52))/2),1)+CH$6)))</f>
        <v/>
      </c>
      <c r="CI52" s="93" t="str">
        <f t="shared" si="56"/>
        <v/>
      </c>
      <c r="CJ52" s="94" t="str">
        <f t="shared" si="56"/>
        <v/>
      </c>
      <c r="CK52" s="94" t="str">
        <f t="shared" si="56"/>
        <v/>
      </c>
      <c r="CL52" s="94" t="str">
        <f t="shared" si="56"/>
        <v/>
      </c>
      <c r="CM52" s="94" t="str">
        <f t="shared" si="56"/>
        <v/>
      </c>
      <c r="CN52" s="94" t="str">
        <f t="shared" si="56"/>
        <v/>
      </c>
      <c r="CO52" s="108" t="str">
        <f t="shared" si="56"/>
        <v/>
      </c>
      <c r="CP52" s="108">
        <f t="shared" si="56"/>
        <v>1</v>
      </c>
      <c r="CQ52" s="108">
        <f t="shared" si="56"/>
        <v>1</v>
      </c>
      <c r="CR52" s="108">
        <f t="shared" ref="CR52:CY56" si="57">IF($CH$3=$CD$4,IF(OR(-FLOOR(((18-COUNT($B52:$S52))/2),1)+CR$6&lt;1,-FLOOR(((18-COUNT($B52:$S52))/2),1)+CR$6&gt;COUNT($B52:$S52)),"",LARGE($B52:$S52,-FLOOR(((18-COUNT($B52:$S52))/2),1)+CR$6)),IF(OR(-FLOOR(((18-COUNT($AN52:$BE52))/2),1)+CR$6&lt;1,-FLOOR(((18-COUNT($AN52:$BE52))/2),1)+CR$6&gt;COUNT($AN52:$BE52)),"",LARGE($AN52:$BE52,-FLOOR(((18-COUNT($AN52:$BE52))/2),1)+CR$6)))</f>
        <v>1</v>
      </c>
      <c r="CS52" s="94" t="str">
        <f t="shared" si="57"/>
        <v/>
      </c>
      <c r="CT52" s="94" t="str">
        <f t="shared" si="57"/>
        <v/>
      </c>
      <c r="CU52" s="94" t="str">
        <f t="shared" si="57"/>
        <v/>
      </c>
      <c r="CV52" s="94" t="str">
        <f t="shared" si="57"/>
        <v/>
      </c>
      <c r="CW52" s="94" t="str">
        <f t="shared" si="57"/>
        <v/>
      </c>
      <c r="CX52" s="93" t="str">
        <f t="shared" si="57"/>
        <v/>
      </c>
      <c r="CY52" s="519" t="str">
        <f t="shared" si="57"/>
        <v/>
      </c>
      <c r="CZ52" s="532" t="str">
        <f t="shared" ref="CZ52:DI56" si="58">IF($CH$3=$CD$4,IF(OR(-FLOOR(((18-COUNT($U52:$AL52))/2),1)+CZ$6&lt;1,-FLOOR(((18-COUNT($U52:$AL52))/2),1)+CZ$6&gt;COUNT($U52:$AL52)),"",LARGE($U52:$AL52,-FLOOR(((18-COUNT($U52:$AL52))/2),1)+CZ$6)),IF(OR(-FLOOR(((18-COUNT($BG52:$BX52))/2),1)+CZ$6&lt;1,-FLOOR(((18-COUNT($BG52:$BX52))/2),1)+CZ$6&gt;COUNT($BG52:$BX52)),"",LARGE($BG52:$BX52,-FLOOR(((18-COUNT($BG52:$BX52))/2),1)+CZ$6)))</f>
        <v/>
      </c>
      <c r="DA52" s="533" t="str">
        <f t="shared" si="58"/>
        <v/>
      </c>
      <c r="DB52" s="534" t="str">
        <f t="shared" si="58"/>
        <v/>
      </c>
      <c r="DC52" s="534" t="str">
        <f t="shared" si="58"/>
        <v/>
      </c>
      <c r="DD52" s="534" t="str">
        <f t="shared" si="58"/>
        <v/>
      </c>
      <c r="DE52" s="534" t="str">
        <f t="shared" si="58"/>
        <v/>
      </c>
      <c r="DF52" s="534" t="str">
        <f t="shared" si="58"/>
        <v/>
      </c>
      <c r="DG52" s="535">
        <f t="shared" si="58"/>
        <v>1</v>
      </c>
      <c r="DH52" s="535">
        <f t="shared" si="58"/>
        <v>1</v>
      </c>
      <c r="DI52" s="535">
        <f t="shared" si="58"/>
        <v>1</v>
      </c>
      <c r="DJ52" s="535">
        <f t="shared" ref="DJ52:DQ56" si="59">IF($CH$3=$CD$4,IF(OR(-FLOOR(((18-COUNT($U52:$AL52))/2),1)+DJ$6&lt;1,-FLOOR(((18-COUNT($U52:$AL52))/2),1)+DJ$6&gt;COUNT($U52:$AL52)),"",LARGE($U52:$AL52,-FLOOR(((18-COUNT($U52:$AL52))/2),1)+DJ$6)),IF(OR(-FLOOR(((18-COUNT($BG52:$BX52))/2),1)+DJ$6&lt;1,-FLOOR(((18-COUNT($BG52:$BX52))/2),1)+DJ$6&gt;COUNT($BG52:$BX52)),"",LARGE($BG52:$BX52,-FLOOR(((18-COUNT($BG52:$BX52))/2),1)+DJ$6)))</f>
        <v>1</v>
      </c>
      <c r="DK52" s="534" t="str">
        <f t="shared" si="59"/>
        <v/>
      </c>
      <c r="DL52" s="534" t="str">
        <f t="shared" si="59"/>
        <v/>
      </c>
      <c r="DM52" s="534" t="str">
        <f t="shared" si="59"/>
        <v/>
      </c>
      <c r="DN52" s="534" t="str">
        <f t="shared" si="59"/>
        <v/>
      </c>
      <c r="DO52" s="534" t="str">
        <f t="shared" si="59"/>
        <v/>
      </c>
      <c r="DP52" s="533" t="str">
        <f t="shared" si="59"/>
        <v/>
      </c>
      <c r="DQ52" s="532" t="str">
        <f t="shared" si="59"/>
        <v/>
      </c>
      <c r="DR52" s="536">
        <f>COUNT(B52:S52)</f>
        <v>3</v>
      </c>
      <c r="DS52" s="468">
        <f>COUNT(U52:AL52)</f>
        <v>4</v>
      </c>
      <c r="DT52" s="468">
        <f>COUNT(AN52:BE52)</f>
        <v>1</v>
      </c>
      <c r="DU52" s="469">
        <f>COUNT(BG52:BX52)</f>
        <v>0</v>
      </c>
      <c r="DV52" s="522"/>
      <c r="DW52" s="537"/>
      <c r="DX52" s="537"/>
      <c r="DY52" s="537"/>
      <c r="DZ52" s="537"/>
      <c r="EA52" s="537"/>
      <c r="EB52" s="537"/>
      <c r="EC52" s="538"/>
      <c r="ED52" s="537"/>
      <c r="EE52" s="468"/>
      <c r="EF52" s="522"/>
      <c r="EG52" s="522"/>
    </row>
    <row r="53" spans="1:137" ht="12.75" customHeight="1">
      <c r="A53" s="529" t="s">
        <v>155</v>
      </c>
      <c r="B53" s="306"/>
      <c r="C53" s="306"/>
      <c r="D53" s="306"/>
      <c r="E53" s="306"/>
      <c r="F53" s="306"/>
      <c r="G53" s="306"/>
      <c r="H53" s="306"/>
      <c r="I53" s="306"/>
      <c r="J53" s="306"/>
      <c r="K53" s="306"/>
      <c r="L53" s="306"/>
      <c r="M53" s="306">
        <v>30</v>
      </c>
      <c r="N53" s="306">
        <v>30</v>
      </c>
      <c r="O53" s="306">
        <v>12</v>
      </c>
      <c r="P53" s="306"/>
      <c r="Q53" s="306"/>
      <c r="R53" s="306"/>
      <c r="S53" s="306"/>
      <c r="T53" s="523"/>
      <c r="U53" s="306"/>
      <c r="V53" s="306">
        <v>1</v>
      </c>
      <c r="W53" s="306"/>
      <c r="X53" s="306"/>
      <c r="Y53" s="306">
        <v>21</v>
      </c>
      <c r="Z53" s="306"/>
      <c r="AA53" s="306"/>
      <c r="AB53" s="306">
        <v>21</v>
      </c>
      <c r="AC53" s="306"/>
      <c r="AD53" s="306"/>
      <c r="AE53" s="306"/>
      <c r="AF53" s="306"/>
      <c r="AG53" s="306"/>
      <c r="AH53" s="306">
        <v>30</v>
      </c>
      <c r="AI53" s="306"/>
      <c r="AJ53" s="306"/>
      <c r="AK53" s="306"/>
      <c r="AL53" s="306"/>
      <c r="AM53" s="523"/>
      <c r="AN53" s="306"/>
      <c r="AO53" s="306"/>
      <c r="AP53" s="306"/>
      <c r="AQ53" s="306"/>
      <c r="AR53" s="306"/>
      <c r="AS53" s="306"/>
      <c r="AT53" s="306"/>
      <c r="AU53" s="306"/>
      <c r="AV53" s="306"/>
      <c r="AW53" s="306"/>
      <c r="AX53" s="306"/>
      <c r="AY53" s="306"/>
      <c r="AZ53" s="306">
        <v>30</v>
      </c>
      <c r="BA53" s="306"/>
      <c r="BB53" s="306"/>
      <c r="BC53" s="306"/>
      <c r="BD53" s="306"/>
      <c r="BE53" s="306"/>
      <c r="BF53" s="523"/>
      <c r="BG53" s="306"/>
      <c r="BH53" s="306"/>
      <c r="BI53" s="306"/>
      <c r="BJ53" s="306"/>
      <c r="BK53" s="306"/>
      <c r="BL53" s="306"/>
      <c r="BM53" s="306"/>
      <c r="BN53" s="306"/>
      <c r="BO53" s="306"/>
      <c r="BP53" s="306"/>
      <c r="BQ53" s="306"/>
      <c r="BR53" s="306"/>
      <c r="BS53" s="306"/>
      <c r="BT53" s="306"/>
      <c r="BU53" s="306"/>
      <c r="BV53" s="306"/>
      <c r="BW53" s="306"/>
      <c r="BX53" s="306"/>
      <c r="BY53" s="523"/>
      <c r="BZ53" s="306">
        <v>2</v>
      </c>
      <c r="CA53" s="306">
        <v>2</v>
      </c>
      <c r="CB53" s="306"/>
      <c r="CC53" s="306"/>
      <c r="CD53" s="530">
        <f>IF(DR53&lt;3,"",(SUM(B53:S53)-MIN(B53:S53)-MAX(B53:S53))/(DR53-2))</f>
        <v>30</v>
      </c>
      <c r="CE53" s="530">
        <f>IF(DS53&lt;3,"",(SUM(U53:AL53)-MIN(U53:AL53)-MAX(U53:AL53))/(DS53-2))</f>
        <v>21</v>
      </c>
      <c r="CF53" s="530" t="str">
        <f>IF(DT53&lt;3,"",(SUM(AN53:BE53)-MIN(AN53:BE53)-MAX(AN53:BE53))/(DT53-2))</f>
        <v/>
      </c>
      <c r="CG53" s="531" t="str">
        <f>IF(DU53&lt;3,"",(SUM(BG53:BX53)-MIN(BG53:BX53)-MAX(BG53:BX53))/(DU53-2))</f>
        <v/>
      </c>
      <c r="CH53" s="518" t="str">
        <f t="shared" si="56"/>
        <v/>
      </c>
      <c r="CI53" s="93" t="str">
        <f t="shared" si="56"/>
        <v/>
      </c>
      <c r="CJ53" s="94" t="str">
        <f t="shared" si="56"/>
        <v/>
      </c>
      <c r="CK53" s="94" t="str">
        <f t="shared" si="56"/>
        <v/>
      </c>
      <c r="CL53" s="94" t="str">
        <f t="shared" si="56"/>
        <v/>
      </c>
      <c r="CM53" s="94" t="str">
        <f t="shared" si="56"/>
        <v/>
      </c>
      <c r="CN53" s="94" t="str">
        <f t="shared" si="56"/>
        <v/>
      </c>
      <c r="CO53" s="108" t="str">
        <f t="shared" si="56"/>
        <v/>
      </c>
      <c r="CP53" s="108">
        <f t="shared" si="56"/>
        <v>12</v>
      </c>
      <c r="CQ53" s="108">
        <f t="shared" si="56"/>
        <v>30</v>
      </c>
      <c r="CR53" s="108">
        <f t="shared" si="57"/>
        <v>30</v>
      </c>
      <c r="CS53" s="94" t="str">
        <f t="shared" si="57"/>
        <v/>
      </c>
      <c r="CT53" s="94" t="str">
        <f t="shared" si="57"/>
        <v/>
      </c>
      <c r="CU53" s="94" t="str">
        <f t="shared" si="57"/>
        <v/>
      </c>
      <c r="CV53" s="94" t="str">
        <f t="shared" si="57"/>
        <v/>
      </c>
      <c r="CW53" s="94" t="str">
        <f t="shared" si="57"/>
        <v/>
      </c>
      <c r="CX53" s="93" t="str">
        <f t="shared" si="57"/>
        <v/>
      </c>
      <c r="CY53" s="519" t="str">
        <f t="shared" si="57"/>
        <v/>
      </c>
      <c r="CZ53" s="532" t="str">
        <f t="shared" si="58"/>
        <v/>
      </c>
      <c r="DA53" s="533" t="str">
        <f t="shared" si="58"/>
        <v/>
      </c>
      <c r="DB53" s="534" t="str">
        <f t="shared" si="58"/>
        <v/>
      </c>
      <c r="DC53" s="534" t="str">
        <f t="shared" si="58"/>
        <v/>
      </c>
      <c r="DD53" s="534" t="str">
        <f t="shared" si="58"/>
        <v/>
      </c>
      <c r="DE53" s="534" t="str">
        <f t="shared" si="58"/>
        <v/>
      </c>
      <c r="DF53" s="534" t="str">
        <f t="shared" si="58"/>
        <v/>
      </c>
      <c r="DG53" s="535">
        <f t="shared" si="58"/>
        <v>1</v>
      </c>
      <c r="DH53" s="535">
        <f t="shared" si="58"/>
        <v>21</v>
      </c>
      <c r="DI53" s="535">
        <f t="shared" si="58"/>
        <v>21</v>
      </c>
      <c r="DJ53" s="535">
        <f t="shared" si="59"/>
        <v>30</v>
      </c>
      <c r="DK53" s="534" t="str">
        <f t="shared" si="59"/>
        <v/>
      </c>
      <c r="DL53" s="534" t="str">
        <f t="shared" si="59"/>
        <v/>
      </c>
      <c r="DM53" s="534" t="str">
        <f t="shared" si="59"/>
        <v/>
      </c>
      <c r="DN53" s="534" t="str">
        <f t="shared" si="59"/>
        <v/>
      </c>
      <c r="DO53" s="534" t="str">
        <f t="shared" si="59"/>
        <v/>
      </c>
      <c r="DP53" s="533" t="str">
        <f t="shared" si="59"/>
        <v/>
      </c>
      <c r="DQ53" s="532" t="str">
        <f t="shared" si="59"/>
        <v/>
      </c>
      <c r="DR53" s="536">
        <f>COUNT(B53:S53)</f>
        <v>3</v>
      </c>
      <c r="DS53" s="468">
        <f>COUNT(U53:AL53)</f>
        <v>4</v>
      </c>
      <c r="DT53" s="468">
        <f>COUNT(AN53:BE53)</f>
        <v>1</v>
      </c>
      <c r="DU53" s="469">
        <f>COUNT(BG53:BX53)</f>
        <v>0</v>
      </c>
      <c r="DV53" s="522"/>
      <c r="DW53" s="537"/>
      <c r="DX53" s="537"/>
      <c r="DY53" s="537"/>
      <c r="DZ53" s="537"/>
      <c r="EA53" s="537"/>
      <c r="EB53" s="537"/>
      <c r="EC53" s="538"/>
      <c r="ED53" s="537"/>
      <c r="EE53" s="468"/>
      <c r="EF53" s="522"/>
      <c r="EG53" s="522"/>
    </row>
    <row r="54" spans="1:137" ht="12.75" customHeight="1">
      <c r="A54" s="529" t="s">
        <v>156</v>
      </c>
      <c r="B54" s="306"/>
      <c r="C54" s="306"/>
      <c r="D54" s="306"/>
      <c r="E54" s="306"/>
      <c r="F54" s="306"/>
      <c r="G54" s="306"/>
      <c r="H54" s="306"/>
      <c r="I54" s="306"/>
      <c r="J54" s="306"/>
      <c r="K54" s="306"/>
      <c r="L54" s="306"/>
      <c r="M54" s="306">
        <v>12</v>
      </c>
      <c r="N54" s="306">
        <v>12</v>
      </c>
      <c r="O54" s="306">
        <v>12</v>
      </c>
      <c r="P54" s="306"/>
      <c r="Q54" s="306"/>
      <c r="R54" s="306"/>
      <c r="S54" s="306"/>
      <c r="T54" s="523"/>
      <c r="U54" s="306"/>
      <c r="V54" s="306">
        <v>12</v>
      </c>
      <c r="W54" s="306"/>
      <c r="X54" s="306"/>
      <c r="Y54" s="306">
        <v>12</v>
      </c>
      <c r="Z54" s="306"/>
      <c r="AA54" s="306"/>
      <c r="AB54" s="306">
        <v>12</v>
      </c>
      <c r="AC54" s="306"/>
      <c r="AD54" s="306"/>
      <c r="AE54" s="306"/>
      <c r="AF54" s="306"/>
      <c r="AG54" s="306"/>
      <c r="AH54" s="306">
        <v>12</v>
      </c>
      <c r="AI54" s="306"/>
      <c r="AJ54" s="306"/>
      <c r="AK54" s="306"/>
      <c r="AL54" s="306"/>
      <c r="AM54" s="523"/>
      <c r="AN54" s="306"/>
      <c r="AO54" s="306"/>
      <c r="AP54" s="306"/>
      <c r="AQ54" s="306"/>
      <c r="AR54" s="306"/>
      <c r="AS54" s="306"/>
      <c r="AT54" s="306"/>
      <c r="AU54" s="306"/>
      <c r="AV54" s="306"/>
      <c r="AW54" s="306"/>
      <c r="AX54" s="306"/>
      <c r="AY54" s="306"/>
      <c r="AZ54" s="306">
        <v>12</v>
      </c>
      <c r="BA54" s="306"/>
      <c r="BB54" s="306"/>
      <c r="BC54" s="306"/>
      <c r="BD54" s="306"/>
      <c r="BE54" s="306"/>
      <c r="BF54" s="523"/>
      <c r="BG54" s="306"/>
      <c r="BH54" s="306"/>
      <c r="BI54" s="306"/>
      <c r="BJ54" s="306"/>
      <c r="BK54" s="306"/>
      <c r="BL54" s="306"/>
      <c r="BM54" s="306"/>
      <c r="BN54" s="306"/>
      <c r="BO54" s="306"/>
      <c r="BP54" s="306"/>
      <c r="BQ54" s="306"/>
      <c r="BR54" s="306"/>
      <c r="BS54" s="306"/>
      <c r="BT54" s="306"/>
      <c r="BU54" s="306"/>
      <c r="BV54" s="306"/>
      <c r="BW54" s="306"/>
      <c r="BX54" s="306"/>
      <c r="BY54" s="523"/>
      <c r="BZ54" s="306">
        <v>6</v>
      </c>
      <c r="CA54" s="306">
        <v>6</v>
      </c>
      <c r="CB54" s="306"/>
      <c r="CC54" s="306"/>
      <c r="CD54" s="530">
        <f>IF(DR54&lt;3,"",(SUM(B54:S54)-MIN(B54:S54)-MAX(B54:S54))/(DR54-2))</f>
        <v>12</v>
      </c>
      <c r="CE54" s="530">
        <f>IF(DS54&lt;3,"",(SUM(U54:AL54)-MIN(U54:AL54)-MAX(U54:AL54))/(DS54-2))</f>
        <v>12</v>
      </c>
      <c r="CF54" s="530" t="str">
        <f>IF(DT54&lt;3,"",(SUM(AN54:BE54)-MIN(AN54:BE54)-MAX(AN54:BE54))/(DT54-2))</f>
        <v/>
      </c>
      <c r="CG54" s="531" t="str">
        <f>IF(DU54&lt;3,"",(SUM(BG54:BX54)-MIN(BG54:BX54)-MAX(BG54:BX54))/(DU54-2))</f>
        <v/>
      </c>
      <c r="CH54" s="518" t="str">
        <f t="shared" si="56"/>
        <v/>
      </c>
      <c r="CI54" s="93" t="str">
        <f t="shared" si="56"/>
        <v/>
      </c>
      <c r="CJ54" s="94" t="str">
        <f t="shared" si="56"/>
        <v/>
      </c>
      <c r="CK54" s="94" t="str">
        <f t="shared" si="56"/>
        <v/>
      </c>
      <c r="CL54" s="94" t="str">
        <f t="shared" si="56"/>
        <v/>
      </c>
      <c r="CM54" s="94" t="str">
        <f t="shared" si="56"/>
        <v/>
      </c>
      <c r="CN54" s="94" t="str">
        <f t="shared" si="56"/>
        <v/>
      </c>
      <c r="CO54" s="108" t="str">
        <f t="shared" si="56"/>
        <v/>
      </c>
      <c r="CP54" s="108">
        <f t="shared" si="56"/>
        <v>12</v>
      </c>
      <c r="CQ54" s="108">
        <f t="shared" si="56"/>
        <v>12</v>
      </c>
      <c r="CR54" s="108">
        <f t="shared" si="57"/>
        <v>12</v>
      </c>
      <c r="CS54" s="94" t="str">
        <f t="shared" si="57"/>
        <v/>
      </c>
      <c r="CT54" s="94" t="str">
        <f t="shared" si="57"/>
        <v/>
      </c>
      <c r="CU54" s="94" t="str">
        <f t="shared" si="57"/>
        <v/>
      </c>
      <c r="CV54" s="94" t="str">
        <f t="shared" si="57"/>
        <v/>
      </c>
      <c r="CW54" s="94" t="str">
        <f t="shared" si="57"/>
        <v/>
      </c>
      <c r="CX54" s="93" t="str">
        <f t="shared" si="57"/>
        <v/>
      </c>
      <c r="CY54" s="519" t="str">
        <f t="shared" si="57"/>
        <v/>
      </c>
      <c r="CZ54" s="532" t="str">
        <f t="shared" si="58"/>
        <v/>
      </c>
      <c r="DA54" s="533" t="str">
        <f t="shared" si="58"/>
        <v/>
      </c>
      <c r="DB54" s="534" t="str">
        <f t="shared" si="58"/>
        <v/>
      </c>
      <c r="DC54" s="534" t="str">
        <f t="shared" si="58"/>
        <v/>
      </c>
      <c r="DD54" s="534" t="str">
        <f t="shared" si="58"/>
        <v/>
      </c>
      <c r="DE54" s="534" t="str">
        <f t="shared" si="58"/>
        <v/>
      </c>
      <c r="DF54" s="534" t="str">
        <f t="shared" si="58"/>
        <v/>
      </c>
      <c r="DG54" s="535">
        <f t="shared" si="58"/>
        <v>12</v>
      </c>
      <c r="DH54" s="535">
        <f t="shared" si="58"/>
        <v>12</v>
      </c>
      <c r="DI54" s="535">
        <f t="shared" si="58"/>
        <v>12</v>
      </c>
      <c r="DJ54" s="535">
        <f t="shared" si="59"/>
        <v>12</v>
      </c>
      <c r="DK54" s="534" t="str">
        <f t="shared" si="59"/>
        <v/>
      </c>
      <c r="DL54" s="534" t="str">
        <f t="shared" si="59"/>
        <v/>
      </c>
      <c r="DM54" s="534" t="str">
        <f t="shared" si="59"/>
        <v/>
      </c>
      <c r="DN54" s="534" t="str">
        <f t="shared" si="59"/>
        <v/>
      </c>
      <c r="DO54" s="534" t="str">
        <f t="shared" si="59"/>
        <v/>
      </c>
      <c r="DP54" s="533" t="str">
        <f t="shared" si="59"/>
        <v/>
      </c>
      <c r="DQ54" s="532" t="str">
        <f t="shared" si="59"/>
        <v/>
      </c>
      <c r="DR54" s="536">
        <f>COUNT(B54:S54)</f>
        <v>3</v>
      </c>
      <c r="DS54" s="468">
        <f>COUNT(U54:AL54)</f>
        <v>4</v>
      </c>
      <c r="DT54" s="468">
        <f>COUNT(AN54:BE54)</f>
        <v>1</v>
      </c>
      <c r="DU54" s="469">
        <f>COUNT(BG54:BX54)</f>
        <v>0</v>
      </c>
      <c r="DV54" s="522"/>
      <c r="DW54" s="537"/>
      <c r="DX54" s="537"/>
      <c r="DY54" s="537"/>
      <c r="DZ54" s="537"/>
      <c r="EA54" s="537"/>
      <c r="EB54" s="537"/>
      <c r="EC54" s="538"/>
      <c r="ED54" s="537"/>
      <c r="EE54" s="468"/>
      <c r="EF54" s="522"/>
      <c r="EG54" s="522"/>
    </row>
    <row r="55" spans="1:137" ht="12.75" customHeight="1">
      <c r="A55" s="529" t="s">
        <v>157</v>
      </c>
      <c r="B55" s="306"/>
      <c r="C55" s="306"/>
      <c r="D55" s="306"/>
      <c r="E55" s="306"/>
      <c r="F55" s="306"/>
      <c r="G55" s="306"/>
      <c r="H55" s="306"/>
      <c r="I55" s="306"/>
      <c r="J55" s="306"/>
      <c r="K55" s="306"/>
      <c r="L55" s="306"/>
      <c r="M55" s="306">
        <v>50</v>
      </c>
      <c r="N55" s="306">
        <v>50</v>
      </c>
      <c r="O55" s="306">
        <v>70</v>
      </c>
      <c r="P55" s="306"/>
      <c r="Q55" s="306"/>
      <c r="R55" s="306"/>
      <c r="S55" s="306"/>
      <c r="T55" s="523"/>
      <c r="U55" s="306"/>
      <c r="V55" s="306">
        <v>300</v>
      </c>
      <c r="W55" s="306"/>
      <c r="X55" s="306"/>
      <c r="Y55" s="306">
        <v>300</v>
      </c>
      <c r="Z55" s="306"/>
      <c r="AA55" s="306"/>
      <c r="AB55" s="306">
        <v>250</v>
      </c>
      <c r="AC55" s="306"/>
      <c r="AD55" s="306"/>
      <c r="AE55" s="306"/>
      <c r="AF55" s="306"/>
      <c r="AG55" s="306"/>
      <c r="AH55" s="306">
        <v>50</v>
      </c>
      <c r="AI55" s="306"/>
      <c r="AJ55" s="306"/>
      <c r="AK55" s="306"/>
      <c r="AL55" s="306"/>
      <c r="AM55" s="523"/>
      <c r="AN55" s="306"/>
      <c r="AO55" s="306"/>
      <c r="AP55" s="306"/>
      <c r="AQ55" s="306"/>
      <c r="AR55" s="306"/>
      <c r="AS55" s="306"/>
      <c r="AT55" s="306"/>
      <c r="AU55" s="306"/>
      <c r="AV55" s="306"/>
      <c r="AW55" s="306"/>
      <c r="AX55" s="306"/>
      <c r="AY55" s="306"/>
      <c r="AZ55" s="306">
        <v>150</v>
      </c>
      <c r="BA55" s="306"/>
      <c r="BB55" s="306"/>
      <c r="BC55" s="306"/>
      <c r="BD55" s="306"/>
      <c r="BE55" s="306"/>
      <c r="BF55" s="523"/>
      <c r="BG55" s="306"/>
      <c r="BH55" s="306"/>
      <c r="BI55" s="306"/>
      <c r="BJ55" s="306"/>
      <c r="BK55" s="306"/>
      <c r="BL55" s="306"/>
      <c r="BM55" s="306"/>
      <c r="BN55" s="306"/>
      <c r="BO55" s="306"/>
      <c r="BP55" s="306"/>
      <c r="BQ55" s="306"/>
      <c r="BR55" s="306"/>
      <c r="BS55" s="306"/>
      <c r="BT55" s="306"/>
      <c r="BU55" s="306"/>
      <c r="BV55" s="306"/>
      <c r="BW55" s="306"/>
      <c r="BX55" s="306"/>
      <c r="BY55" s="523"/>
      <c r="BZ55" s="306">
        <v>50</v>
      </c>
      <c r="CA55" s="306">
        <v>50</v>
      </c>
      <c r="CB55" s="306"/>
      <c r="CC55" s="306"/>
      <c r="CD55" s="530">
        <f>IF(DR55&lt;3,"",(SUM(B55:S55)-MIN(B55:S55)-MAX(B55:S55))/(DR55-2))</f>
        <v>50</v>
      </c>
      <c r="CE55" s="530">
        <f>IF(DS55&lt;3,"",(SUM(U55:AL55)-MIN(U55:AL55)-MAX(U55:AL55))/(DS55-2))</f>
        <v>275</v>
      </c>
      <c r="CF55" s="530" t="str">
        <f>IF(DT55&lt;3,"",(SUM(AN55:BE55)-MIN(AN55:BE55)-MAX(AN55:BE55))/(DT55-2))</f>
        <v/>
      </c>
      <c r="CG55" s="531" t="str">
        <f>IF(DU55&lt;3,"",(SUM(BG55:BX55)-MIN(BG55:BX55)-MAX(BG55:BX55))/(DU55-2))</f>
        <v/>
      </c>
      <c r="CH55" s="518" t="str">
        <f t="shared" si="56"/>
        <v/>
      </c>
      <c r="CI55" s="93" t="str">
        <f t="shared" si="56"/>
        <v/>
      </c>
      <c r="CJ55" s="94" t="str">
        <f t="shared" si="56"/>
        <v/>
      </c>
      <c r="CK55" s="94" t="str">
        <f t="shared" si="56"/>
        <v/>
      </c>
      <c r="CL55" s="94" t="str">
        <f t="shared" si="56"/>
        <v/>
      </c>
      <c r="CM55" s="94" t="str">
        <f t="shared" si="56"/>
        <v/>
      </c>
      <c r="CN55" s="94" t="str">
        <f t="shared" si="56"/>
        <v/>
      </c>
      <c r="CO55" s="108" t="str">
        <f t="shared" si="56"/>
        <v/>
      </c>
      <c r="CP55" s="108">
        <f t="shared" si="56"/>
        <v>50</v>
      </c>
      <c r="CQ55" s="108">
        <f t="shared" si="56"/>
        <v>50</v>
      </c>
      <c r="CR55" s="108">
        <f t="shared" si="57"/>
        <v>70</v>
      </c>
      <c r="CS55" s="94" t="str">
        <f t="shared" si="57"/>
        <v/>
      </c>
      <c r="CT55" s="94" t="str">
        <f t="shared" si="57"/>
        <v/>
      </c>
      <c r="CU55" s="94" t="str">
        <f t="shared" si="57"/>
        <v/>
      </c>
      <c r="CV55" s="94" t="str">
        <f t="shared" si="57"/>
        <v/>
      </c>
      <c r="CW55" s="94" t="str">
        <f t="shared" si="57"/>
        <v/>
      </c>
      <c r="CX55" s="93" t="str">
        <f t="shared" si="57"/>
        <v/>
      </c>
      <c r="CY55" s="519" t="str">
        <f t="shared" si="57"/>
        <v/>
      </c>
      <c r="CZ55" s="532" t="str">
        <f t="shared" si="58"/>
        <v/>
      </c>
      <c r="DA55" s="533" t="str">
        <f t="shared" si="58"/>
        <v/>
      </c>
      <c r="DB55" s="534" t="str">
        <f t="shared" si="58"/>
        <v/>
      </c>
      <c r="DC55" s="534" t="str">
        <f t="shared" si="58"/>
        <v/>
      </c>
      <c r="DD55" s="534" t="str">
        <f t="shared" si="58"/>
        <v/>
      </c>
      <c r="DE55" s="534" t="str">
        <f t="shared" si="58"/>
        <v/>
      </c>
      <c r="DF55" s="534" t="str">
        <f t="shared" si="58"/>
        <v/>
      </c>
      <c r="DG55" s="535">
        <f t="shared" si="58"/>
        <v>50</v>
      </c>
      <c r="DH55" s="535">
        <f t="shared" si="58"/>
        <v>250</v>
      </c>
      <c r="DI55" s="535">
        <f t="shared" si="58"/>
        <v>300</v>
      </c>
      <c r="DJ55" s="535">
        <f t="shared" si="59"/>
        <v>300</v>
      </c>
      <c r="DK55" s="534" t="str">
        <f t="shared" si="59"/>
        <v/>
      </c>
      <c r="DL55" s="534" t="str">
        <f t="shared" si="59"/>
        <v/>
      </c>
      <c r="DM55" s="534" t="str">
        <f t="shared" si="59"/>
        <v/>
      </c>
      <c r="DN55" s="534" t="str">
        <f t="shared" si="59"/>
        <v/>
      </c>
      <c r="DO55" s="534" t="str">
        <f t="shared" si="59"/>
        <v/>
      </c>
      <c r="DP55" s="533" t="str">
        <f t="shared" si="59"/>
        <v/>
      </c>
      <c r="DQ55" s="532" t="str">
        <f t="shared" si="59"/>
        <v/>
      </c>
      <c r="DR55" s="536">
        <f>COUNT(B55:S55)</f>
        <v>3</v>
      </c>
      <c r="DS55" s="468">
        <f>COUNT(U55:AL55)</f>
        <v>4</v>
      </c>
      <c r="DT55" s="468">
        <f>COUNT(AN55:BE55)</f>
        <v>1</v>
      </c>
      <c r="DU55" s="469">
        <f>COUNT(BG55:BX55)</f>
        <v>0</v>
      </c>
      <c r="DV55" s="522"/>
      <c r="DW55" s="537"/>
      <c r="DX55" s="537"/>
      <c r="DY55" s="537"/>
      <c r="DZ55" s="537"/>
      <c r="EA55" s="537"/>
      <c r="EB55" s="537"/>
      <c r="EC55" s="538"/>
      <c r="ED55" s="537"/>
      <c r="EE55" s="468"/>
      <c r="EF55" s="522"/>
      <c r="EG55" s="522"/>
    </row>
    <row r="56" spans="1:137" ht="12.75" customHeight="1">
      <c r="A56" s="539" t="s">
        <v>158</v>
      </c>
      <c r="B56" s="540" t="str">
        <f t="shared" ref="B56:S56" si="60">IF(B53="","",B52*B53*B54*B55)</f>
        <v/>
      </c>
      <c r="C56" s="540" t="str">
        <f t="shared" si="60"/>
        <v/>
      </c>
      <c r="D56" s="540" t="str">
        <f t="shared" si="60"/>
        <v/>
      </c>
      <c r="E56" s="540" t="str">
        <f t="shared" si="60"/>
        <v/>
      </c>
      <c r="F56" s="540" t="str">
        <f t="shared" si="60"/>
        <v/>
      </c>
      <c r="G56" s="540" t="str">
        <f t="shared" si="60"/>
        <v/>
      </c>
      <c r="H56" s="540" t="str">
        <f t="shared" si="60"/>
        <v/>
      </c>
      <c r="I56" s="540" t="str">
        <f t="shared" si="60"/>
        <v/>
      </c>
      <c r="J56" s="540" t="str">
        <f t="shared" si="60"/>
        <v/>
      </c>
      <c r="K56" s="540" t="str">
        <f t="shared" si="60"/>
        <v/>
      </c>
      <c r="L56" s="540" t="str">
        <f t="shared" si="60"/>
        <v/>
      </c>
      <c r="M56" s="540">
        <f t="shared" si="60"/>
        <v>18000</v>
      </c>
      <c r="N56" s="540">
        <f t="shared" si="60"/>
        <v>18000</v>
      </c>
      <c r="O56" s="540">
        <f t="shared" si="60"/>
        <v>10080</v>
      </c>
      <c r="P56" s="540" t="str">
        <f t="shared" si="60"/>
        <v/>
      </c>
      <c r="Q56" s="540" t="str">
        <f t="shared" si="60"/>
        <v/>
      </c>
      <c r="R56" s="540" t="str">
        <f t="shared" si="60"/>
        <v/>
      </c>
      <c r="S56" s="540" t="str">
        <f t="shared" si="60"/>
        <v/>
      </c>
      <c r="T56" s="523"/>
      <c r="U56" s="540" t="str">
        <f t="shared" ref="U56:AL56" si="61">IF(U53="","",U52*U53*U54*U55)</f>
        <v/>
      </c>
      <c r="V56" s="540">
        <f t="shared" si="61"/>
        <v>3600</v>
      </c>
      <c r="W56" s="540" t="str">
        <f t="shared" si="61"/>
        <v/>
      </c>
      <c r="X56" s="540" t="str">
        <f t="shared" si="61"/>
        <v/>
      </c>
      <c r="Y56" s="540">
        <f t="shared" si="61"/>
        <v>75600</v>
      </c>
      <c r="Z56" s="540" t="str">
        <f t="shared" si="61"/>
        <v/>
      </c>
      <c r="AA56" s="540" t="str">
        <f t="shared" si="61"/>
        <v/>
      </c>
      <c r="AB56" s="540">
        <f t="shared" si="61"/>
        <v>63000</v>
      </c>
      <c r="AC56" s="540" t="str">
        <f t="shared" si="61"/>
        <v/>
      </c>
      <c r="AD56" s="540" t="str">
        <f t="shared" si="61"/>
        <v/>
      </c>
      <c r="AE56" s="540" t="str">
        <f t="shared" si="61"/>
        <v/>
      </c>
      <c r="AF56" s="540" t="str">
        <f t="shared" si="61"/>
        <v/>
      </c>
      <c r="AG56" s="540" t="str">
        <f t="shared" si="61"/>
        <v/>
      </c>
      <c r="AH56" s="540">
        <f t="shared" si="61"/>
        <v>18000</v>
      </c>
      <c r="AI56" s="540" t="str">
        <f t="shared" si="61"/>
        <v/>
      </c>
      <c r="AJ56" s="540" t="str">
        <f t="shared" si="61"/>
        <v/>
      </c>
      <c r="AK56" s="540" t="str">
        <f t="shared" si="61"/>
        <v/>
      </c>
      <c r="AL56" s="540" t="str">
        <f t="shared" si="61"/>
        <v/>
      </c>
      <c r="AM56" s="523"/>
      <c r="AN56" s="540" t="str">
        <f t="shared" ref="AN56:BE56" si="62">IF(AN53="","",AN52*AN53*AN54*AN55)</f>
        <v/>
      </c>
      <c r="AO56" s="540" t="str">
        <f t="shared" si="62"/>
        <v/>
      </c>
      <c r="AP56" s="540" t="str">
        <f t="shared" si="62"/>
        <v/>
      </c>
      <c r="AQ56" s="540" t="str">
        <f t="shared" si="62"/>
        <v/>
      </c>
      <c r="AR56" s="540" t="str">
        <f t="shared" si="62"/>
        <v/>
      </c>
      <c r="AS56" s="540" t="str">
        <f t="shared" si="62"/>
        <v/>
      </c>
      <c r="AT56" s="540" t="str">
        <f t="shared" si="62"/>
        <v/>
      </c>
      <c r="AU56" s="540" t="str">
        <f t="shared" si="62"/>
        <v/>
      </c>
      <c r="AV56" s="540" t="str">
        <f t="shared" si="62"/>
        <v/>
      </c>
      <c r="AW56" s="540" t="str">
        <f t="shared" si="62"/>
        <v/>
      </c>
      <c r="AX56" s="540" t="str">
        <f t="shared" si="62"/>
        <v/>
      </c>
      <c r="AY56" s="540" t="str">
        <f t="shared" si="62"/>
        <v/>
      </c>
      <c r="AZ56" s="540">
        <f t="shared" si="62"/>
        <v>54000</v>
      </c>
      <c r="BA56" s="540" t="str">
        <f t="shared" si="62"/>
        <v/>
      </c>
      <c r="BB56" s="540" t="str">
        <f t="shared" si="62"/>
        <v/>
      </c>
      <c r="BC56" s="540" t="str">
        <f t="shared" si="62"/>
        <v/>
      </c>
      <c r="BD56" s="540" t="str">
        <f t="shared" si="62"/>
        <v/>
      </c>
      <c r="BE56" s="540" t="str">
        <f t="shared" si="62"/>
        <v/>
      </c>
      <c r="BF56" s="523"/>
      <c r="BG56" s="540" t="str">
        <f t="shared" ref="BG56:BX56" si="63">IF(BG53="","",BG52*BG53*BG54*BG55)</f>
        <v/>
      </c>
      <c r="BH56" s="540" t="str">
        <f t="shared" si="63"/>
        <v/>
      </c>
      <c r="BI56" s="540" t="str">
        <f t="shared" si="63"/>
        <v/>
      </c>
      <c r="BJ56" s="540" t="str">
        <f t="shared" si="63"/>
        <v/>
      </c>
      <c r="BK56" s="540" t="str">
        <f t="shared" si="63"/>
        <v/>
      </c>
      <c r="BL56" s="540" t="str">
        <f t="shared" si="63"/>
        <v/>
      </c>
      <c r="BM56" s="540" t="str">
        <f t="shared" si="63"/>
        <v/>
      </c>
      <c r="BN56" s="540" t="str">
        <f t="shared" si="63"/>
        <v/>
      </c>
      <c r="BO56" s="540" t="str">
        <f t="shared" si="63"/>
        <v/>
      </c>
      <c r="BP56" s="540" t="str">
        <f t="shared" si="63"/>
        <v/>
      </c>
      <c r="BQ56" s="540" t="str">
        <f t="shared" si="63"/>
        <v/>
      </c>
      <c r="BR56" s="540" t="str">
        <f t="shared" si="63"/>
        <v/>
      </c>
      <c r="BS56" s="540" t="str">
        <f t="shared" si="63"/>
        <v/>
      </c>
      <c r="BT56" s="540" t="str">
        <f t="shared" si="63"/>
        <v/>
      </c>
      <c r="BU56" s="540" t="str">
        <f t="shared" si="63"/>
        <v/>
      </c>
      <c r="BV56" s="540" t="str">
        <f t="shared" si="63"/>
        <v/>
      </c>
      <c r="BW56" s="540" t="str">
        <f t="shared" si="63"/>
        <v/>
      </c>
      <c r="BX56" s="540" t="str">
        <f t="shared" si="63"/>
        <v/>
      </c>
      <c r="BY56" s="523"/>
      <c r="BZ56" s="540">
        <f>IF(BZ53="","",BZ52*BZ53*BZ54*BZ55)</f>
        <v>600</v>
      </c>
      <c r="CA56" s="540">
        <f>IF(CA53="","",CA52*CA53*CA54*CA55)</f>
        <v>600</v>
      </c>
      <c r="CB56" s="540" t="str">
        <f>IF(CB53="","",CB52*CB53*CB54*CB55)</f>
        <v/>
      </c>
      <c r="CC56" s="541" t="str">
        <f>IF(CC53="","",CC52*CC53*CC54*CC55)</f>
        <v/>
      </c>
      <c r="CD56" s="530">
        <f>IF(DR56&lt;3,"",(SUM(B56:S56)-MIN(B56:S56)-MAX(B56:S56))/(DR56-2))</f>
        <v>18000</v>
      </c>
      <c r="CE56" s="530">
        <f>IF(DS56&lt;3,"",(SUM(U56:AL56)-MIN(U56:AL56)-MAX(U56:AL56))/(DS56-2))</f>
        <v>40500</v>
      </c>
      <c r="CF56" s="530" t="str">
        <f>IF(DT56&lt;3,"",(SUM(AN56:BE56)-MIN(AN56:BE56)-MAX(AN56:BE56))/(DT56-2))</f>
        <v/>
      </c>
      <c r="CG56" s="531" t="str">
        <f>IF(DU56&lt;3,"",(SUM(BG56:BX56)-MIN(BG56:BX56)-MAX(BG56:BX56))/(DU56-2))</f>
        <v/>
      </c>
      <c r="CH56" s="518" t="str">
        <f t="shared" si="56"/>
        <v/>
      </c>
      <c r="CI56" s="93" t="str">
        <f t="shared" si="56"/>
        <v/>
      </c>
      <c r="CJ56" s="94" t="str">
        <f t="shared" si="56"/>
        <v/>
      </c>
      <c r="CK56" s="94" t="str">
        <f t="shared" si="56"/>
        <v/>
      </c>
      <c r="CL56" s="94" t="str">
        <f t="shared" si="56"/>
        <v/>
      </c>
      <c r="CM56" s="94" t="str">
        <f t="shared" si="56"/>
        <v/>
      </c>
      <c r="CN56" s="94" t="str">
        <f t="shared" si="56"/>
        <v/>
      </c>
      <c r="CO56" s="108" t="str">
        <f t="shared" si="56"/>
        <v/>
      </c>
      <c r="CP56" s="108">
        <f t="shared" si="56"/>
        <v>10080</v>
      </c>
      <c r="CQ56" s="108">
        <f t="shared" si="56"/>
        <v>18000</v>
      </c>
      <c r="CR56" s="108">
        <f t="shared" si="57"/>
        <v>18000</v>
      </c>
      <c r="CS56" s="94" t="str">
        <f t="shared" si="57"/>
        <v/>
      </c>
      <c r="CT56" s="94" t="str">
        <f t="shared" si="57"/>
        <v/>
      </c>
      <c r="CU56" s="94" t="str">
        <f t="shared" si="57"/>
        <v/>
      </c>
      <c r="CV56" s="94" t="str">
        <f t="shared" si="57"/>
        <v/>
      </c>
      <c r="CW56" s="94" t="str">
        <f t="shared" si="57"/>
        <v/>
      </c>
      <c r="CX56" s="93" t="str">
        <f t="shared" si="57"/>
        <v/>
      </c>
      <c r="CY56" s="519" t="str">
        <f t="shared" si="57"/>
        <v/>
      </c>
      <c r="CZ56" s="532" t="str">
        <f t="shared" si="58"/>
        <v/>
      </c>
      <c r="DA56" s="533" t="str">
        <f t="shared" si="58"/>
        <v/>
      </c>
      <c r="DB56" s="534" t="str">
        <f t="shared" si="58"/>
        <v/>
      </c>
      <c r="DC56" s="534" t="str">
        <f t="shared" si="58"/>
        <v/>
      </c>
      <c r="DD56" s="534" t="str">
        <f t="shared" si="58"/>
        <v/>
      </c>
      <c r="DE56" s="534" t="str">
        <f t="shared" si="58"/>
        <v/>
      </c>
      <c r="DF56" s="534" t="str">
        <f t="shared" si="58"/>
        <v/>
      </c>
      <c r="DG56" s="535">
        <f t="shared" si="58"/>
        <v>3600</v>
      </c>
      <c r="DH56" s="535">
        <f t="shared" si="58"/>
        <v>18000</v>
      </c>
      <c r="DI56" s="535">
        <f t="shared" si="58"/>
        <v>63000</v>
      </c>
      <c r="DJ56" s="535">
        <f t="shared" si="59"/>
        <v>75600</v>
      </c>
      <c r="DK56" s="534" t="str">
        <f t="shared" si="59"/>
        <v/>
      </c>
      <c r="DL56" s="534" t="str">
        <f t="shared" si="59"/>
        <v/>
      </c>
      <c r="DM56" s="534" t="str">
        <f t="shared" si="59"/>
        <v/>
      </c>
      <c r="DN56" s="534" t="str">
        <f t="shared" si="59"/>
        <v/>
      </c>
      <c r="DO56" s="534" t="str">
        <f t="shared" si="59"/>
        <v/>
      </c>
      <c r="DP56" s="533" t="str">
        <f t="shared" si="59"/>
        <v/>
      </c>
      <c r="DQ56" s="532" t="str">
        <f t="shared" si="59"/>
        <v/>
      </c>
      <c r="DR56" s="536">
        <f>COUNT(B56:S56)</f>
        <v>3</v>
      </c>
      <c r="DS56" s="468">
        <f>COUNT(U56:AL56)</f>
        <v>4</v>
      </c>
      <c r="DT56" s="468">
        <f>COUNT(AN56:BE56)</f>
        <v>1</v>
      </c>
      <c r="DU56" s="469">
        <f>COUNT(BG56:BX56)</f>
        <v>0</v>
      </c>
      <c r="DV56" s="522"/>
      <c r="DW56" s="537"/>
      <c r="DX56" s="537"/>
      <c r="DY56" s="537"/>
      <c r="DZ56" s="537"/>
      <c r="EA56" s="537"/>
      <c r="EB56" s="537"/>
      <c r="EC56" s="538"/>
      <c r="ED56" s="537"/>
      <c r="EE56" s="468"/>
      <c r="EF56" s="522"/>
      <c r="EG56" s="522"/>
    </row>
    <row r="57" spans="1:137" ht="12.75" customHeight="1">
      <c r="A57" s="527" t="s">
        <v>166</v>
      </c>
      <c r="B57" s="528"/>
      <c r="C57" s="528"/>
      <c r="D57" s="528"/>
      <c r="E57" s="528"/>
      <c r="F57" s="528"/>
      <c r="G57" s="528"/>
      <c r="H57" s="528"/>
      <c r="I57" s="528"/>
      <c r="J57" s="528"/>
      <c r="K57" s="528"/>
      <c r="L57" s="528"/>
      <c r="M57" s="528"/>
      <c r="N57" s="528"/>
      <c r="O57" s="528"/>
      <c r="P57" s="528"/>
      <c r="Q57" s="528"/>
      <c r="R57" s="528"/>
      <c r="S57" s="528"/>
      <c r="T57" s="523"/>
      <c r="U57" s="528"/>
      <c r="V57" s="528"/>
      <c r="W57" s="528"/>
      <c r="X57" s="528"/>
      <c r="Y57" s="528"/>
      <c r="Z57" s="528"/>
      <c r="AA57" s="528"/>
      <c r="AB57" s="528"/>
      <c r="AC57" s="528"/>
      <c r="AD57" s="528"/>
      <c r="AE57" s="528"/>
      <c r="AF57" s="528"/>
      <c r="AG57" s="528"/>
      <c r="AH57" s="528"/>
      <c r="AI57" s="528"/>
      <c r="AJ57" s="528"/>
      <c r="AK57" s="528"/>
      <c r="AL57" s="528"/>
      <c r="AM57" s="523"/>
      <c r="AN57" s="528"/>
      <c r="AO57" s="528"/>
      <c r="AP57" s="528"/>
      <c r="AQ57" s="528"/>
      <c r="AR57" s="528"/>
      <c r="AS57" s="528"/>
      <c r="AT57" s="528"/>
      <c r="AU57" s="528"/>
      <c r="AV57" s="528"/>
      <c r="AW57" s="528"/>
      <c r="AX57" s="528"/>
      <c r="AY57" s="528"/>
      <c r="AZ57" s="528"/>
      <c r="BA57" s="528"/>
      <c r="BB57" s="528"/>
      <c r="BC57" s="528"/>
      <c r="BD57" s="528"/>
      <c r="BE57" s="528"/>
      <c r="BF57" s="523"/>
      <c r="BG57" s="528"/>
      <c r="BH57" s="528"/>
      <c r="BI57" s="528"/>
      <c r="BJ57" s="528"/>
      <c r="BK57" s="528"/>
      <c r="BL57" s="528"/>
      <c r="BM57" s="528"/>
      <c r="BN57" s="528"/>
      <c r="BO57" s="528"/>
      <c r="BP57" s="528"/>
      <c r="BQ57" s="528"/>
      <c r="BR57" s="528"/>
      <c r="BS57" s="528"/>
      <c r="BT57" s="528"/>
      <c r="BU57" s="528"/>
      <c r="BV57" s="528"/>
      <c r="BW57" s="528"/>
      <c r="BX57" s="528"/>
      <c r="BY57" s="523"/>
      <c r="BZ57" s="528"/>
      <c r="CA57" s="528"/>
      <c r="CB57" s="528"/>
      <c r="CC57" s="528"/>
      <c r="CD57" s="542"/>
      <c r="CE57" s="542"/>
      <c r="CF57" s="542"/>
      <c r="CG57" s="543"/>
      <c r="CH57" s="544"/>
      <c r="CI57" s="544"/>
      <c r="CJ57" s="544"/>
      <c r="CK57" s="544"/>
      <c r="CL57" s="544"/>
      <c r="CM57" s="544"/>
      <c r="CN57" s="544"/>
      <c r="CO57" s="544"/>
      <c r="CP57" s="544"/>
      <c r="CQ57" s="544"/>
      <c r="CR57" s="544"/>
      <c r="CS57" s="544"/>
      <c r="CT57" s="544"/>
      <c r="CU57" s="544"/>
      <c r="CV57" s="544"/>
      <c r="CW57" s="544"/>
      <c r="CX57" s="544"/>
      <c r="CY57" s="545"/>
      <c r="CZ57" s="546"/>
      <c r="DA57" s="544"/>
      <c r="DB57" s="544"/>
      <c r="DC57" s="544"/>
      <c r="DD57" s="544"/>
      <c r="DE57" s="544"/>
      <c r="DF57" s="544"/>
      <c r="DG57" s="544"/>
      <c r="DH57" s="544"/>
      <c r="DI57" s="544"/>
      <c r="DJ57" s="544"/>
      <c r="DK57" s="544"/>
      <c r="DL57" s="544"/>
      <c r="DM57" s="544"/>
      <c r="DN57" s="544"/>
      <c r="DO57" s="544"/>
      <c r="DP57" s="544"/>
      <c r="DQ57" s="544"/>
      <c r="DR57" s="546"/>
      <c r="DS57" s="521"/>
      <c r="DT57" s="521"/>
      <c r="DU57" s="517"/>
      <c r="DV57" s="521"/>
      <c r="DW57" s="521"/>
      <c r="DX57" s="521"/>
      <c r="DY57" s="521"/>
      <c r="DZ57" s="521"/>
      <c r="EA57" s="521"/>
      <c r="EB57" s="521"/>
      <c r="EC57" s="517"/>
      <c r="ED57" s="521"/>
      <c r="EE57" s="468"/>
      <c r="EF57" s="522"/>
      <c r="EG57" s="522"/>
    </row>
    <row r="58" spans="1:137" ht="12.75" customHeight="1">
      <c r="A58" s="529" t="s">
        <v>154</v>
      </c>
      <c r="B58" s="528"/>
      <c r="C58" s="528"/>
      <c r="D58" s="528"/>
      <c r="E58" s="528"/>
      <c r="F58" s="528"/>
      <c r="G58" s="528"/>
      <c r="H58" s="528"/>
      <c r="I58" s="528"/>
      <c r="J58" s="528"/>
      <c r="K58" s="528"/>
      <c r="L58" s="528"/>
      <c r="M58" s="528"/>
      <c r="N58" s="528"/>
      <c r="O58" s="528"/>
      <c r="P58" s="528"/>
      <c r="Q58" s="528"/>
      <c r="R58" s="528"/>
      <c r="S58" s="528"/>
      <c r="T58" s="523"/>
      <c r="U58" s="528"/>
      <c r="V58" s="528"/>
      <c r="W58" s="528"/>
      <c r="X58" s="528"/>
      <c r="Y58" s="528"/>
      <c r="Z58" s="528"/>
      <c r="AA58" s="528">
        <v>1</v>
      </c>
      <c r="AB58" s="528"/>
      <c r="AC58" s="528"/>
      <c r="AD58" s="528"/>
      <c r="AE58" s="528">
        <v>1</v>
      </c>
      <c r="AF58" s="528"/>
      <c r="AG58" s="528"/>
      <c r="AH58" s="528"/>
      <c r="AI58" s="528"/>
      <c r="AJ58" s="528"/>
      <c r="AK58" s="528"/>
      <c r="AL58" s="528"/>
      <c r="AM58" s="523"/>
      <c r="AN58" s="528"/>
      <c r="AO58" s="528"/>
      <c r="AP58" s="528"/>
      <c r="AQ58" s="528"/>
      <c r="AR58" s="528"/>
      <c r="AS58" s="528"/>
      <c r="AT58" s="528"/>
      <c r="AU58" s="528"/>
      <c r="AV58" s="528"/>
      <c r="AW58" s="528"/>
      <c r="AX58" s="528"/>
      <c r="AY58" s="528"/>
      <c r="AZ58" s="528"/>
      <c r="BA58" s="528"/>
      <c r="BB58" s="528"/>
      <c r="BC58" s="528"/>
      <c r="BD58" s="528"/>
      <c r="BE58" s="528">
        <v>1</v>
      </c>
      <c r="BF58" s="523"/>
      <c r="BG58" s="528"/>
      <c r="BH58" s="528"/>
      <c r="BI58" s="528"/>
      <c r="BJ58" s="528"/>
      <c r="BK58" s="528"/>
      <c r="BL58" s="528"/>
      <c r="BM58" s="528"/>
      <c r="BN58" s="528"/>
      <c r="BO58" s="528"/>
      <c r="BP58" s="528"/>
      <c r="BQ58" s="528"/>
      <c r="BR58" s="528"/>
      <c r="BS58" s="528"/>
      <c r="BT58" s="528"/>
      <c r="BU58" s="528"/>
      <c r="BV58" s="528"/>
      <c r="BW58" s="528"/>
      <c r="BX58" s="528"/>
      <c r="BY58" s="523"/>
      <c r="BZ58" s="528"/>
      <c r="CA58" s="528"/>
      <c r="CB58" s="528"/>
      <c r="CC58" s="528"/>
      <c r="CD58" s="530" t="str">
        <f t="shared" ref="CD58:CD63" si="64">IF(DR58&lt;3,"",(SUM(B58:S58)-MIN(B58:S58)-MAX(B58:S58))/(DR58-2))</f>
        <v/>
      </c>
      <c r="CE58" s="530" t="str">
        <f t="shared" ref="CE58:CE63" si="65">IF(DS58&lt;3,"",(SUM(U58:AL58)-MIN(U58:AL58)-MAX(U58:AL58))/(DS58-2))</f>
        <v/>
      </c>
      <c r="CF58" s="530" t="str">
        <f t="shared" ref="CF58:CF63" si="66">IF(DT58&lt;3,"",(SUM(AN58:BE58)-MIN(AN58:BE58)-MAX(AN58:BE58))/(DT58-2))</f>
        <v/>
      </c>
      <c r="CG58" s="531" t="str">
        <f t="shared" ref="CG58:CG63" si="67">IF(DU58&lt;3,"",(SUM(BG58:BX58)-MIN(BG58:BX58)-MAX(BG58:BX58))/(DU58-2))</f>
        <v/>
      </c>
      <c r="CH58" s="518" t="str">
        <f t="shared" ref="CH58:CH63" si="68">IF($CH$3=$CD$4,IF(OR(-FLOOR(((18-COUNT($B58:$S58))/2),1)+CH$6&lt;1,-FLOOR(((18-COUNT($B58:$S58))/2),1)+CH$6&gt;COUNT($B58:$S58)),"",LARGE($B58:$S58,-FLOOR(((18-COUNT($B58:$S58))/2),1)+CH$6)),IF(OR(-FLOOR(((18-COUNT($AN58:$BE58))/2),1)+CH$6&lt;1,-FLOOR(((18-COUNT($AN58:$BE58))/2),1)+CH$6&gt;COUNT($AN58:$BE58)),"",LARGE($AN58:$BE58,-FLOOR(((18-COUNT($AN58:$BE58))/2),1)+CH$6)))</f>
        <v/>
      </c>
      <c r="CI58" s="93" t="str">
        <f t="shared" ref="CI58:CI63" si="69">IF($CH$3=$CD$4,IF(OR(-FLOOR(((18-COUNT($B58:$S58))/2),1)+CI$6&lt;1,-FLOOR(((18-COUNT($B58:$S58))/2),1)+CI$6&gt;COUNT($B58:$S58)),"",LARGE($B58:$S58,-FLOOR(((18-COUNT($B58:$S58))/2),1)+CI$6)),IF(OR(-FLOOR(((18-COUNT($AN58:$BE58))/2),1)+CI$6&lt;1,-FLOOR(((18-COUNT($AN58:$BE58))/2),1)+CI$6&gt;COUNT($AN58:$BE58)),"",LARGE($AN58:$BE58,-FLOOR(((18-COUNT($AN58:$BE58))/2),1)+CI$6)))</f>
        <v/>
      </c>
      <c r="CJ58" s="94" t="str">
        <f t="shared" ref="CJ58:CJ63" si="70">IF($CH$3=$CD$4,IF(OR(-FLOOR(((18-COUNT($B58:$S58))/2),1)+CJ$6&lt;1,-FLOOR(((18-COUNT($B58:$S58))/2),1)+CJ$6&gt;COUNT($B58:$S58)),"",LARGE($B58:$S58,-FLOOR(((18-COUNT($B58:$S58))/2),1)+CJ$6)),IF(OR(-FLOOR(((18-COUNT($AN58:$BE58))/2),1)+CJ$6&lt;1,-FLOOR(((18-COUNT($AN58:$BE58))/2),1)+CJ$6&gt;COUNT($AN58:$BE58)),"",LARGE($AN58:$BE58,-FLOOR(((18-COUNT($AN58:$BE58))/2),1)+CJ$6)))</f>
        <v/>
      </c>
      <c r="CK58" s="94" t="str">
        <f t="shared" ref="CK58:CK63" si="71">IF($CH$3=$CD$4,IF(OR(-FLOOR(((18-COUNT($B58:$S58))/2),1)+CK$6&lt;1,-FLOOR(((18-COUNT($B58:$S58))/2),1)+CK$6&gt;COUNT($B58:$S58)),"",LARGE($B58:$S58,-FLOOR(((18-COUNT($B58:$S58))/2),1)+CK$6)),IF(OR(-FLOOR(((18-COUNT($AN58:$BE58))/2),1)+CK$6&lt;1,-FLOOR(((18-COUNT($AN58:$BE58))/2),1)+CK$6&gt;COUNT($AN58:$BE58)),"",LARGE($AN58:$BE58,-FLOOR(((18-COUNT($AN58:$BE58))/2),1)+CK$6)))</f>
        <v/>
      </c>
      <c r="CL58" s="94" t="str">
        <f t="shared" ref="CL58:CL63" si="72">IF($CH$3=$CD$4,IF(OR(-FLOOR(((18-COUNT($B58:$S58))/2),1)+CL$6&lt;1,-FLOOR(((18-COUNT($B58:$S58))/2),1)+CL$6&gt;COUNT($B58:$S58)),"",LARGE($B58:$S58,-FLOOR(((18-COUNT($B58:$S58))/2),1)+CL$6)),IF(OR(-FLOOR(((18-COUNT($AN58:$BE58))/2),1)+CL$6&lt;1,-FLOOR(((18-COUNT($AN58:$BE58))/2),1)+CL$6&gt;COUNT($AN58:$BE58)),"",LARGE($AN58:$BE58,-FLOOR(((18-COUNT($AN58:$BE58))/2),1)+CL$6)))</f>
        <v/>
      </c>
      <c r="CM58" s="94" t="str">
        <f t="shared" ref="CM58:CM63" si="73">IF($CH$3=$CD$4,IF(OR(-FLOOR(((18-COUNT($B58:$S58))/2),1)+CM$6&lt;1,-FLOOR(((18-COUNT($B58:$S58))/2),1)+CM$6&gt;COUNT($B58:$S58)),"",LARGE($B58:$S58,-FLOOR(((18-COUNT($B58:$S58))/2),1)+CM$6)),IF(OR(-FLOOR(((18-COUNT($AN58:$BE58))/2),1)+CM$6&lt;1,-FLOOR(((18-COUNT($AN58:$BE58))/2),1)+CM$6&gt;COUNT($AN58:$BE58)),"",LARGE($AN58:$BE58,-FLOOR(((18-COUNT($AN58:$BE58))/2),1)+CM$6)))</f>
        <v/>
      </c>
      <c r="CN58" s="94" t="str">
        <f t="shared" ref="CN58:CN63" si="74">IF($CH$3=$CD$4,IF(OR(-FLOOR(((18-COUNT($B58:$S58))/2),1)+CN$6&lt;1,-FLOOR(((18-COUNT($B58:$S58))/2),1)+CN$6&gt;COUNT($B58:$S58)),"",LARGE($B58:$S58,-FLOOR(((18-COUNT($B58:$S58))/2),1)+CN$6)),IF(OR(-FLOOR(((18-COUNT($AN58:$BE58))/2),1)+CN$6&lt;1,-FLOOR(((18-COUNT($AN58:$BE58))/2),1)+CN$6&gt;COUNT($AN58:$BE58)),"",LARGE($AN58:$BE58,-FLOOR(((18-COUNT($AN58:$BE58))/2),1)+CN$6)))</f>
        <v/>
      </c>
      <c r="CO58" s="108" t="str">
        <f t="shared" ref="CO58:CO63" si="75">IF($CH$3=$CD$4,IF(OR(-FLOOR(((18-COUNT($B58:$S58))/2),1)+CO$6&lt;1,-FLOOR(((18-COUNT($B58:$S58))/2),1)+CO$6&gt;COUNT($B58:$S58)),"",LARGE($B58:$S58,-FLOOR(((18-COUNT($B58:$S58))/2),1)+CO$6)),IF(OR(-FLOOR(((18-COUNT($AN58:$BE58))/2),1)+CO$6&lt;1,-FLOOR(((18-COUNT($AN58:$BE58))/2),1)+CO$6&gt;COUNT($AN58:$BE58)),"",LARGE($AN58:$BE58,-FLOOR(((18-COUNT($AN58:$BE58))/2),1)+CO$6)))</f>
        <v/>
      </c>
      <c r="CP58" s="108" t="str">
        <f t="shared" ref="CP58:CP63" si="76">IF($CH$3=$CD$4,IF(OR(-FLOOR(((18-COUNT($B58:$S58))/2),1)+CP$6&lt;1,-FLOOR(((18-COUNT($B58:$S58))/2),1)+CP$6&gt;COUNT($B58:$S58)),"",LARGE($B58:$S58,-FLOOR(((18-COUNT($B58:$S58))/2),1)+CP$6)),IF(OR(-FLOOR(((18-COUNT($AN58:$BE58))/2),1)+CP$6&lt;1,-FLOOR(((18-COUNT($AN58:$BE58))/2),1)+CP$6&gt;COUNT($AN58:$BE58)),"",LARGE($AN58:$BE58,-FLOOR(((18-COUNT($AN58:$BE58))/2),1)+CP$6)))</f>
        <v/>
      </c>
      <c r="CQ58" s="108" t="str">
        <f t="shared" ref="CQ58:CQ63" si="77">IF($CH$3=$CD$4,IF(OR(-FLOOR(((18-COUNT($B58:$S58))/2),1)+CQ$6&lt;1,-FLOOR(((18-COUNT($B58:$S58))/2),1)+CQ$6&gt;COUNT($B58:$S58)),"",LARGE($B58:$S58,-FLOOR(((18-COUNT($B58:$S58))/2),1)+CQ$6)),IF(OR(-FLOOR(((18-COUNT($AN58:$BE58))/2),1)+CQ$6&lt;1,-FLOOR(((18-COUNT($AN58:$BE58))/2),1)+CQ$6&gt;COUNT($AN58:$BE58)),"",LARGE($AN58:$BE58,-FLOOR(((18-COUNT($AN58:$BE58))/2),1)+CQ$6)))</f>
        <v/>
      </c>
      <c r="CR58" s="108" t="str">
        <f t="shared" ref="CR58:CR63" si="78">IF($CH$3=$CD$4,IF(OR(-FLOOR(((18-COUNT($B58:$S58))/2),1)+CR$6&lt;1,-FLOOR(((18-COUNT($B58:$S58))/2),1)+CR$6&gt;COUNT($B58:$S58)),"",LARGE($B58:$S58,-FLOOR(((18-COUNT($B58:$S58))/2),1)+CR$6)),IF(OR(-FLOOR(((18-COUNT($AN58:$BE58))/2),1)+CR$6&lt;1,-FLOOR(((18-COUNT($AN58:$BE58))/2),1)+CR$6&gt;COUNT($AN58:$BE58)),"",LARGE($AN58:$BE58,-FLOOR(((18-COUNT($AN58:$BE58))/2),1)+CR$6)))</f>
        <v/>
      </c>
      <c r="CS58" s="94" t="str">
        <f t="shared" ref="CS58:CS63" si="79">IF($CH$3=$CD$4,IF(OR(-FLOOR(((18-COUNT($B58:$S58))/2),1)+CS$6&lt;1,-FLOOR(((18-COUNT($B58:$S58))/2),1)+CS$6&gt;COUNT($B58:$S58)),"",LARGE($B58:$S58,-FLOOR(((18-COUNT($B58:$S58))/2),1)+CS$6)),IF(OR(-FLOOR(((18-COUNT($AN58:$BE58))/2),1)+CS$6&lt;1,-FLOOR(((18-COUNT($AN58:$BE58))/2),1)+CS$6&gt;COUNT($AN58:$BE58)),"",LARGE($AN58:$BE58,-FLOOR(((18-COUNT($AN58:$BE58))/2),1)+CS$6)))</f>
        <v/>
      </c>
      <c r="CT58" s="94" t="str">
        <f t="shared" ref="CT58:CT63" si="80">IF($CH$3=$CD$4,IF(OR(-FLOOR(((18-COUNT($B58:$S58))/2),1)+CT$6&lt;1,-FLOOR(((18-COUNT($B58:$S58))/2),1)+CT$6&gt;COUNT($B58:$S58)),"",LARGE($B58:$S58,-FLOOR(((18-COUNT($B58:$S58))/2),1)+CT$6)),IF(OR(-FLOOR(((18-COUNT($AN58:$BE58))/2),1)+CT$6&lt;1,-FLOOR(((18-COUNT($AN58:$BE58))/2),1)+CT$6&gt;COUNT($AN58:$BE58)),"",LARGE($AN58:$BE58,-FLOOR(((18-COUNT($AN58:$BE58))/2),1)+CT$6)))</f>
        <v/>
      </c>
      <c r="CU58" s="94" t="str">
        <f t="shared" ref="CU58:CU63" si="81">IF($CH$3=$CD$4,IF(OR(-FLOOR(((18-COUNT($B58:$S58))/2),1)+CU$6&lt;1,-FLOOR(((18-COUNT($B58:$S58))/2),1)+CU$6&gt;COUNT($B58:$S58)),"",LARGE($B58:$S58,-FLOOR(((18-COUNT($B58:$S58))/2),1)+CU$6)),IF(OR(-FLOOR(((18-COUNT($AN58:$BE58))/2),1)+CU$6&lt;1,-FLOOR(((18-COUNT($AN58:$BE58))/2),1)+CU$6&gt;COUNT($AN58:$BE58)),"",LARGE($AN58:$BE58,-FLOOR(((18-COUNT($AN58:$BE58))/2),1)+CU$6)))</f>
        <v/>
      </c>
      <c r="CV58" s="94" t="str">
        <f t="shared" ref="CV58:CV63" si="82">IF($CH$3=$CD$4,IF(OR(-FLOOR(((18-COUNT($B58:$S58))/2),1)+CV$6&lt;1,-FLOOR(((18-COUNT($B58:$S58))/2),1)+CV$6&gt;COUNT($B58:$S58)),"",LARGE($B58:$S58,-FLOOR(((18-COUNT($B58:$S58))/2),1)+CV$6)),IF(OR(-FLOOR(((18-COUNT($AN58:$BE58))/2),1)+CV$6&lt;1,-FLOOR(((18-COUNT($AN58:$BE58))/2),1)+CV$6&gt;COUNT($AN58:$BE58)),"",LARGE($AN58:$BE58,-FLOOR(((18-COUNT($AN58:$BE58))/2),1)+CV$6)))</f>
        <v/>
      </c>
      <c r="CW58" s="94" t="str">
        <f t="shared" ref="CW58:CW63" si="83">IF($CH$3=$CD$4,IF(OR(-FLOOR(((18-COUNT($B58:$S58))/2),1)+CW$6&lt;1,-FLOOR(((18-COUNT($B58:$S58))/2),1)+CW$6&gt;COUNT($B58:$S58)),"",LARGE($B58:$S58,-FLOOR(((18-COUNT($B58:$S58))/2),1)+CW$6)),IF(OR(-FLOOR(((18-COUNT($AN58:$BE58))/2),1)+CW$6&lt;1,-FLOOR(((18-COUNT($AN58:$BE58))/2),1)+CW$6&gt;COUNT($AN58:$BE58)),"",LARGE($AN58:$BE58,-FLOOR(((18-COUNT($AN58:$BE58))/2),1)+CW$6)))</f>
        <v/>
      </c>
      <c r="CX58" s="93" t="str">
        <f t="shared" ref="CX58:CX63" si="84">IF($CH$3=$CD$4,IF(OR(-FLOOR(((18-COUNT($B58:$S58))/2),1)+CX$6&lt;1,-FLOOR(((18-COUNT($B58:$S58))/2),1)+CX$6&gt;COUNT($B58:$S58)),"",LARGE($B58:$S58,-FLOOR(((18-COUNT($B58:$S58))/2),1)+CX$6)),IF(OR(-FLOOR(((18-COUNT($AN58:$BE58))/2),1)+CX$6&lt;1,-FLOOR(((18-COUNT($AN58:$BE58))/2),1)+CX$6&gt;COUNT($AN58:$BE58)),"",LARGE($AN58:$BE58,-FLOOR(((18-COUNT($AN58:$BE58))/2),1)+CX$6)))</f>
        <v/>
      </c>
      <c r="CY58" s="519" t="str">
        <f t="shared" ref="CY58:CY63" si="85">IF($CH$3=$CD$4,IF(OR(-FLOOR(((18-COUNT($B58:$S58))/2),1)+CY$6&lt;1,-FLOOR(((18-COUNT($B58:$S58))/2),1)+CY$6&gt;COUNT($B58:$S58)),"",LARGE($B58:$S58,-FLOOR(((18-COUNT($B58:$S58))/2),1)+CY$6)),IF(OR(-FLOOR(((18-COUNT($AN58:$BE58))/2),1)+CY$6&lt;1,-FLOOR(((18-COUNT($AN58:$BE58))/2),1)+CY$6&gt;COUNT($AN58:$BE58)),"",LARGE($AN58:$BE58,-FLOOR(((18-COUNT($AN58:$BE58))/2),1)+CY$6)))</f>
        <v/>
      </c>
      <c r="CZ58" s="532" t="str">
        <f t="shared" ref="CZ58:CZ63" si="86">IF($CH$3=$CD$4,IF(OR(-FLOOR(((18-COUNT($U58:$AL58))/2),1)+CZ$6&lt;1,-FLOOR(((18-COUNT($U58:$AL58))/2),1)+CZ$6&gt;COUNT($U58:$AL58)),"",LARGE($U58:$AL58,-FLOOR(((18-COUNT($U58:$AL58))/2),1)+CZ$6)),IF(OR(-FLOOR(((18-COUNT($BG58:$BX58))/2),1)+CZ$6&lt;1,-FLOOR(((18-COUNT($BG58:$BX58))/2),1)+CZ$6&gt;COUNT($BG58:$BX58)),"",LARGE($BG58:$BX58,-FLOOR(((18-COUNT($BG58:$BX58))/2),1)+CZ$6)))</f>
        <v/>
      </c>
      <c r="DA58" s="533" t="str">
        <f t="shared" ref="DA58:DA63" si="87">IF($CH$3=$CD$4,IF(OR(-FLOOR(((18-COUNT($U58:$AL58))/2),1)+DA$6&lt;1,-FLOOR(((18-COUNT($U58:$AL58))/2),1)+DA$6&gt;COUNT($U58:$AL58)),"",LARGE($U58:$AL58,-FLOOR(((18-COUNT($U58:$AL58))/2),1)+DA$6)),IF(OR(-FLOOR(((18-COUNT($BG58:$BX58))/2),1)+DA$6&lt;1,-FLOOR(((18-COUNT($BG58:$BX58))/2),1)+DA$6&gt;COUNT($BG58:$BX58)),"",LARGE($BG58:$BX58,-FLOOR(((18-COUNT($BG58:$BX58))/2),1)+DA$6)))</f>
        <v/>
      </c>
      <c r="DB58" s="534" t="str">
        <f t="shared" ref="DB58:DB63" si="88">IF($CH$3=$CD$4,IF(OR(-FLOOR(((18-COUNT($U58:$AL58))/2),1)+DB$6&lt;1,-FLOOR(((18-COUNT($U58:$AL58))/2),1)+DB$6&gt;COUNT($U58:$AL58)),"",LARGE($U58:$AL58,-FLOOR(((18-COUNT($U58:$AL58))/2),1)+DB$6)),IF(OR(-FLOOR(((18-COUNT($BG58:$BX58))/2),1)+DB$6&lt;1,-FLOOR(((18-COUNT($BG58:$BX58))/2),1)+DB$6&gt;COUNT($BG58:$BX58)),"",LARGE($BG58:$BX58,-FLOOR(((18-COUNT($BG58:$BX58))/2),1)+DB$6)))</f>
        <v/>
      </c>
      <c r="DC58" s="534" t="str">
        <f t="shared" ref="DC58:DC63" si="89">IF($CH$3=$CD$4,IF(OR(-FLOOR(((18-COUNT($U58:$AL58))/2),1)+DC$6&lt;1,-FLOOR(((18-COUNT($U58:$AL58))/2),1)+DC$6&gt;COUNT($U58:$AL58)),"",LARGE($U58:$AL58,-FLOOR(((18-COUNT($U58:$AL58))/2),1)+DC$6)),IF(OR(-FLOOR(((18-COUNT($BG58:$BX58))/2),1)+DC$6&lt;1,-FLOOR(((18-COUNT($BG58:$BX58))/2),1)+DC$6&gt;COUNT($BG58:$BX58)),"",LARGE($BG58:$BX58,-FLOOR(((18-COUNT($BG58:$BX58))/2),1)+DC$6)))</f>
        <v/>
      </c>
      <c r="DD58" s="534" t="str">
        <f t="shared" ref="DD58:DD63" si="90">IF($CH$3=$CD$4,IF(OR(-FLOOR(((18-COUNT($U58:$AL58))/2),1)+DD$6&lt;1,-FLOOR(((18-COUNT($U58:$AL58))/2),1)+DD$6&gt;COUNT($U58:$AL58)),"",LARGE($U58:$AL58,-FLOOR(((18-COUNT($U58:$AL58))/2),1)+DD$6)),IF(OR(-FLOOR(((18-COUNT($BG58:$BX58))/2),1)+DD$6&lt;1,-FLOOR(((18-COUNT($BG58:$BX58))/2),1)+DD$6&gt;COUNT($BG58:$BX58)),"",LARGE($BG58:$BX58,-FLOOR(((18-COUNT($BG58:$BX58))/2),1)+DD$6)))</f>
        <v/>
      </c>
      <c r="DE58" s="534" t="str">
        <f t="shared" ref="DE58:DE63" si="91">IF($CH$3=$CD$4,IF(OR(-FLOOR(((18-COUNT($U58:$AL58))/2),1)+DE$6&lt;1,-FLOOR(((18-COUNT($U58:$AL58))/2),1)+DE$6&gt;COUNT($U58:$AL58)),"",LARGE($U58:$AL58,-FLOOR(((18-COUNT($U58:$AL58))/2),1)+DE$6)),IF(OR(-FLOOR(((18-COUNT($BG58:$BX58))/2),1)+DE$6&lt;1,-FLOOR(((18-COUNT($BG58:$BX58))/2),1)+DE$6&gt;COUNT($BG58:$BX58)),"",LARGE($BG58:$BX58,-FLOOR(((18-COUNT($BG58:$BX58))/2),1)+DE$6)))</f>
        <v/>
      </c>
      <c r="DF58" s="534" t="str">
        <f t="shared" ref="DF58:DF63" si="92">IF($CH$3=$CD$4,IF(OR(-FLOOR(((18-COUNT($U58:$AL58))/2),1)+DF$6&lt;1,-FLOOR(((18-COUNT($U58:$AL58))/2),1)+DF$6&gt;COUNT($U58:$AL58)),"",LARGE($U58:$AL58,-FLOOR(((18-COUNT($U58:$AL58))/2),1)+DF$6)),IF(OR(-FLOOR(((18-COUNT($BG58:$BX58))/2),1)+DF$6&lt;1,-FLOOR(((18-COUNT($BG58:$BX58))/2),1)+DF$6&gt;COUNT($BG58:$BX58)),"",LARGE($BG58:$BX58,-FLOOR(((18-COUNT($BG58:$BX58))/2),1)+DF$6)))</f>
        <v/>
      </c>
      <c r="DG58" s="535" t="str">
        <f t="shared" ref="DG58:DG63" si="93">IF($CH$3=$CD$4,IF(OR(-FLOOR(((18-COUNT($U58:$AL58))/2),1)+DG$6&lt;1,-FLOOR(((18-COUNT($U58:$AL58))/2),1)+DG$6&gt;COUNT($U58:$AL58)),"",LARGE($U58:$AL58,-FLOOR(((18-COUNT($U58:$AL58))/2),1)+DG$6)),IF(OR(-FLOOR(((18-COUNT($BG58:$BX58))/2),1)+DG$6&lt;1,-FLOOR(((18-COUNT($BG58:$BX58))/2),1)+DG$6&gt;COUNT($BG58:$BX58)),"",LARGE($BG58:$BX58,-FLOOR(((18-COUNT($BG58:$BX58))/2),1)+DG$6)))</f>
        <v/>
      </c>
      <c r="DH58" s="535">
        <f t="shared" ref="DH58:DH63" si="94">IF($CH$3=$CD$4,IF(OR(-FLOOR(((18-COUNT($U58:$AL58))/2),1)+DH$6&lt;1,-FLOOR(((18-COUNT($U58:$AL58))/2),1)+DH$6&gt;COUNT($U58:$AL58)),"",LARGE($U58:$AL58,-FLOOR(((18-COUNT($U58:$AL58))/2),1)+DH$6)),IF(OR(-FLOOR(((18-COUNT($BG58:$BX58))/2),1)+DH$6&lt;1,-FLOOR(((18-COUNT($BG58:$BX58))/2),1)+DH$6&gt;COUNT($BG58:$BX58)),"",LARGE($BG58:$BX58,-FLOOR(((18-COUNT($BG58:$BX58))/2),1)+DH$6)))</f>
        <v>1</v>
      </c>
      <c r="DI58" s="535">
        <f t="shared" ref="DI58:DI63" si="95">IF($CH$3=$CD$4,IF(OR(-FLOOR(((18-COUNT($U58:$AL58))/2),1)+DI$6&lt;1,-FLOOR(((18-COUNT($U58:$AL58))/2),1)+DI$6&gt;COUNT($U58:$AL58)),"",LARGE($U58:$AL58,-FLOOR(((18-COUNT($U58:$AL58))/2),1)+DI$6)),IF(OR(-FLOOR(((18-COUNT($BG58:$BX58))/2),1)+DI$6&lt;1,-FLOOR(((18-COUNT($BG58:$BX58))/2),1)+DI$6&gt;COUNT($BG58:$BX58)),"",LARGE($BG58:$BX58,-FLOOR(((18-COUNT($BG58:$BX58))/2),1)+DI$6)))</f>
        <v>1</v>
      </c>
      <c r="DJ58" s="535" t="str">
        <f t="shared" ref="DJ58:DJ63" si="96">IF($CH$3=$CD$4,IF(OR(-FLOOR(((18-COUNT($U58:$AL58))/2),1)+DJ$6&lt;1,-FLOOR(((18-COUNT($U58:$AL58))/2),1)+DJ$6&gt;COUNT($U58:$AL58)),"",LARGE($U58:$AL58,-FLOOR(((18-COUNT($U58:$AL58))/2),1)+DJ$6)),IF(OR(-FLOOR(((18-COUNT($BG58:$BX58))/2),1)+DJ$6&lt;1,-FLOOR(((18-COUNT($BG58:$BX58))/2),1)+DJ$6&gt;COUNT($BG58:$BX58)),"",LARGE($BG58:$BX58,-FLOOR(((18-COUNT($BG58:$BX58))/2),1)+DJ$6)))</f>
        <v/>
      </c>
      <c r="DK58" s="534" t="str">
        <f t="shared" ref="DK58:DK63" si="97">IF($CH$3=$CD$4,IF(OR(-FLOOR(((18-COUNT($U58:$AL58))/2),1)+DK$6&lt;1,-FLOOR(((18-COUNT($U58:$AL58))/2),1)+DK$6&gt;COUNT($U58:$AL58)),"",LARGE($U58:$AL58,-FLOOR(((18-COUNT($U58:$AL58))/2),1)+DK$6)),IF(OR(-FLOOR(((18-COUNT($BG58:$BX58))/2),1)+DK$6&lt;1,-FLOOR(((18-COUNT($BG58:$BX58))/2),1)+DK$6&gt;COUNT($BG58:$BX58)),"",LARGE($BG58:$BX58,-FLOOR(((18-COUNT($BG58:$BX58))/2),1)+DK$6)))</f>
        <v/>
      </c>
      <c r="DL58" s="534" t="str">
        <f t="shared" ref="DL58:DL63" si="98">IF($CH$3=$CD$4,IF(OR(-FLOOR(((18-COUNT($U58:$AL58))/2),1)+DL$6&lt;1,-FLOOR(((18-COUNT($U58:$AL58))/2),1)+DL$6&gt;COUNT($U58:$AL58)),"",LARGE($U58:$AL58,-FLOOR(((18-COUNT($U58:$AL58))/2),1)+DL$6)),IF(OR(-FLOOR(((18-COUNT($BG58:$BX58))/2),1)+DL$6&lt;1,-FLOOR(((18-COUNT($BG58:$BX58))/2),1)+DL$6&gt;COUNT($BG58:$BX58)),"",LARGE($BG58:$BX58,-FLOOR(((18-COUNT($BG58:$BX58))/2),1)+DL$6)))</f>
        <v/>
      </c>
      <c r="DM58" s="534" t="str">
        <f t="shared" ref="DM58:DM63" si="99">IF($CH$3=$CD$4,IF(OR(-FLOOR(((18-COUNT($U58:$AL58))/2),1)+DM$6&lt;1,-FLOOR(((18-COUNT($U58:$AL58))/2),1)+DM$6&gt;COUNT($U58:$AL58)),"",LARGE($U58:$AL58,-FLOOR(((18-COUNT($U58:$AL58))/2),1)+DM$6)),IF(OR(-FLOOR(((18-COUNT($BG58:$BX58))/2),1)+DM$6&lt;1,-FLOOR(((18-COUNT($BG58:$BX58))/2),1)+DM$6&gt;COUNT($BG58:$BX58)),"",LARGE($BG58:$BX58,-FLOOR(((18-COUNT($BG58:$BX58))/2),1)+DM$6)))</f>
        <v/>
      </c>
      <c r="DN58" s="534" t="str">
        <f t="shared" ref="DN58:DN63" si="100">IF($CH$3=$CD$4,IF(OR(-FLOOR(((18-COUNT($U58:$AL58))/2),1)+DN$6&lt;1,-FLOOR(((18-COUNT($U58:$AL58))/2),1)+DN$6&gt;COUNT($U58:$AL58)),"",LARGE($U58:$AL58,-FLOOR(((18-COUNT($U58:$AL58))/2),1)+DN$6)),IF(OR(-FLOOR(((18-COUNT($BG58:$BX58))/2),1)+DN$6&lt;1,-FLOOR(((18-COUNT($BG58:$BX58))/2),1)+DN$6&gt;COUNT($BG58:$BX58)),"",LARGE($BG58:$BX58,-FLOOR(((18-COUNT($BG58:$BX58))/2),1)+DN$6)))</f>
        <v/>
      </c>
      <c r="DO58" s="534" t="str">
        <f t="shared" ref="DO58:DO63" si="101">IF($CH$3=$CD$4,IF(OR(-FLOOR(((18-COUNT($U58:$AL58))/2),1)+DO$6&lt;1,-FLOOR(((18-COUNT($U58:$AL58))/2),1)+DO$6&gt;COUNT($U58:$AL58)),"",LARGE($U58:$AL58,-FLOOR(((18-COUNT($U58:$AL58))/2),1)+DO$6)),IF(OR(-FLOOR(((18-COUNT($BG58:$BX58))/2),1)+DO$6&lt;1,-FLOOR(((18-COUNT($BG58:$BX58))/2),1)+DO$6&gt;COUNT($BG58:$BX58)),"",LARGE($BG58:$BX58,-FLOOR(((18-COUNT($BG58:$BX58))/2),1)+DO$6)))</f>
        <v/>
      </c>
      <c r="DP58" s="533" t="str">
        <f t="shared" ref="DP58:DP63" si="102">IF($CH$3=$CD$4,IF(OR(-FLOOR(((18-COUNT($U58:$AL58))/2),1)+DP$6&lt;1,-FLOOR(((18-COUNT($U58:$AL58))/2),1)+DP$6&gt;COUNT($U58:$AL58)),"",LARGE($U58:$AL58,-FLOOR(((18-COUNT($U58:$AL58))/2),1)+DP$6)),IF(OR(-FLOOR(((18-COUNT($BG58:$BX58))/2),1)+DP$6&lt;1,-FLOOR(((18-COUNT($BG58:$BX58))/2),1)+DP$6&gt;COUNT($BG58:$BX58)),"",LARGE($BG58:$BX58,-FLOOR(((18-COUNT($BG58:$BX58))/2),1)+DP$6)))</f>
        <v/>
      </c>
      <c r="DQ58" s="532" t="str">
        <f t="shared" ref="DQ58:DQ63" si="103">IF($CH$3=$CD$4,IF(OR(-FLOOR(((18-COUNT($U58:$AL58))/2),1)+DQ$6&lt;1,-FLOOR(((18-COUNT($U58:$AL58))/2),1)+DQ$6&gt;COUNT($U58:$AL58)),"",LARGE($U58:$AL58,-FLOOR(((18-COUNT($U58:$AL58))/2),1)+DQ$6)),IF(OR(-FLOOR(((18-COUNT($BG58:$BX58))/2),1)+DQ$6&lt;1,-FLOOR(((18-COUNT($BG58:$BX58))/2),1)+DQ$6&gt;COUNT($BG58:$BX58)),"",LARGE($BG58:$BX58,-FLOOR(((18-COUNT($BG58:$BX58))/2),1)+DQ$6)))</f>
        <v/>
      </c>
      <c r="DR58" s="536">
        <f t="shared" ref="DR58:DR63" si="104">COUNT(B58:S58)</f>
        <v>0</v>
      </c>
      <c r="DS58" s="468">
        <f t="shared" ref="DS58:DS63" si="105">COUNT(U58:AL58)</f>
        <v>2</v>
      </c>
      <c r="DT58" s="468">
        <f t="shared" ref="DT58:DT63" si="106">COUNT(AN58:BE58)</f>
        <v>1</v>
      </c>
      <c r="DU58" s="469">
        <f t="shared" ref="DU58:DU63" si="107">COUNT(BG58:BX58)</f>
        <v>0</v>
      </c>
      <c r="DV58" s="522"/>
      <c r="DW58" s="537"/>
      <c r="DX58" s="537"/>
      <c r="DY58" s="537"/>
      <c r="DZ58" s="537"/>
      <c r="EA58" s="537"/>
      <c r="EB58" s="537"/>
      <c r="EC58" s="538"/>
      <c r="ED58" s="537"/>
      <c r="EE58" s="468"/>
      <c r="EF58" s="522"/>
      <c r="EG58" s="522"/>
    </row>
    <row r="59" spans="1:137" ht="12.75" customHeight="1">
      <c r="A59" s="529" t="s">
        <v>155</v>
      </c>
      <c r="B59" s="306"/>
      <c r="C59" s="306"/>
      <c r="D59" s="306"/>
      <c r="E59" s="306"/>
      <c r="F59" s="306"/>
      <c r="G59" s="306"/>
      <c r="H59" s="306"/>
      <c r="I59" s="306"/>
      <c r="J59" s="306"/>
      <c r="K59" s="306"/>
      <c r="L59" s="306"/>
      <c r="M59" s="306"/>
      <c r="N59" s="306"/>
      <c r="O59" s="306"/>
      <c r="P59" s="306"/>
      <c r="Q59" s="306"/>
      <c r="R59" s="306"/>
      <c r="S59" s="306"/>
      <c r="T59" s="523"/>
      <c r="U59" s="306"/>
      <c r="V59" s="306"/>
      <c r="W59" s="306"/>
      <c r="X59" s="306"/>
      <c r="Y59" s="306"/>
      <c r="Z59" s="306"/>
      <c r="AA59" s="306">
        <v>21</v>
      </c>
      <c r="AB59" s="306"/>
      <c r="AC59" s="306"/>
      <c r="AD59" s="306"/>
      <c r="AE59" s="306">
        <v>21</v>
      </c>
      <c r="AF59" s="306"/>
      <c r="AG59" s="306"/>
      <c r="AH59" s="306"/>
      <c r="AI59" s="306"/>
      <c r="AJ59" s="306"/>
      <c r="AK59" s="306"/>
      <c r="AL59" s="306"/>
      <c r="AM59" s="523"/>
      <c r="AN59" s="306"/>
      <c r="AO59" s="306"/>
      <c r="AP59" s="306"/>
      <c r="AQ59" s="306"/>
      <c r="AR59" s="306"/>
      <c r="AS59" s="306"/>
      <c r="AT59" s="306"/>
      <c r="AU59" s="306"/>
      <c r="AV59" s="306"/>
      <c r="AW59" s="306"/>
      <c r="AX59" s="306"/>
      <c r="AY59" s="306"/>
      <c r="AZ59" s="306"/>
      <c r="BA59" s="306"/>
      <c r="BB59" s="306"/>
      <c r="BC59" s="306"/>
      <c r="BD59" s="306"/>
      <c r="BE59" s="306">
        <v>30</v>
      </c>
      <c r="BF59" s="523"/>
      <c r="BG59" s="306"/>
      <c r="BH59" s="306"/>
      <c r="BI59" s="306"/>
      <c r="BJ59" s="306"/>
      <c r="BK59" s="306"/>
      <c r="BL59" s="306"/>
      <c r="BM59" s="306"/>
      <c r="BN59" s="306"/>
      <c r="BO59" s="306"/>
      <c r="BP59" s="306"/>
      <c r="BQ59" s="306"/>
      <c r="BR59" s="306"/>
      <c r="BS59" s="306"/>
      <c r="BT59" s="306"/>
      <c r="BU59" s="306"/>
      <c r="BV59" s="306"/>
      <c r="BW59" s="306"/>
      <c r="BX59" s="306"/>
      <c r="BY59" s="523"/>
      <c r="BZ59" s="306"/>
      <c r="CA59" s="306"/>
      <c r="CB59" s="306"/>
      <c r="CC59" s="306"/>
      <c r="CD59" s="530" t="str">
        <f t="shared" si="64"/>
        <v/>
      </c>
      <c r="CE59" s="530" t="str">
        <f t="shared" si="65"/>
        <v/>
      </c>
      <c r="CF59" s="530" t="str">
        <f t="shared" si="66"/>
        <v/>
      </c>
      <c r="CG59" s="531" t="str">
        <f t="shared" si="67"/>
        <v/>
      </c>
      <c r="CH59" s="518" t="str">
        <f t="shared" si="68"/>
        <v/>
      </c>
      <c r="CI59" s="93" t="str">
        <f t="shared" si="69"/>
        <v/>
      </c>
      <c r="CJ59" s="94" t="str">
        <f t="shared" si="70"/>
        <v/>
      </c>
      <c r="CK59" s="94" t="str">
        <f t="shared" si="71"/>
        <v/>
      </c>
      <c r="CL59" s="94" t="str">
        <f t="shared" si="72"/>
        <v/>
      </c>
      <c r="CM59" s="94" t="str">
        <f t="shared" si="73"/>
        <v/>
      </c>
      <c r="CN59" s="94" t="str">
        <f t="shared" si="74"/>
        <v/>
      </c>
      <c r="CO59" s="108" t="str">
        <f t="shared" si="75"/>
        <v/>
      </c>
      <c r="CP59" s="108" t="str">
        <f t="shared" si="76"/>
        <v/>
      </c>
      <c r="CQ59" s="108" t="str">
        <f t="shared" si="77"/>
        <v/>
      </c>
      <c r="CR59" s="108" t="str">
        <f t="shared" si="78"/>
        <v/>
      </c>
      <c r="CS59" s="94" t="str">
        <f t="shared" si="79"/>
        <v/>
      </c>
      <c r="CT59" s="94" t="str">
        <f t="shared" si="80"/>
        <v/>
      </c>
      <c r="CU59" s="94" t="str">
        <f t="shared" si="81"/>
        <v/>
      </c>
      <c r="CV59" s="94" t="str">
        <f t="shared" si="82"/>
        <v/>
      </c>
      <c r="CW59" s="94" t="str">
        <f t="shared" si="83"/>
        <v/>
      </c>
      <c r="CX59" s="93" t="str">
        <f t="shared" si="84"/>
        <v/>
      </c>
      <c r="CY59" s="519" t="str">
        <f t="shared" si="85"/>
        <v/>
      </c>
      <c r="CZ59" s="532" t="str">
        <f t="shared" si="86"/>
        <v/>
      </c>
      <c r="DA59" s="533" t="str">
        <f t="shared" si="87"/>
        <v/>
      </c>
      <c r="DB59" s="534" t="str">
        <f t="shared" si="88"/>
        <v/>
      </c>
      <c r="DC59" s="534" t="str">
        <f t="shared" si="89"/>
        <v/>
      </c>
      <c r="DD59" s="534" t="str">
        <f t="shared" si="90"/>
        <v/>
      </c>
      <c r="DE59" s="534" t="str">
        <f t="shared" si="91"/>
        <v/>
      </c>
      <c r="DF59" s="534" t="str">
        <f t="shared" si="92"/>
        <v/>
      </c>
      <c r="DG59" s="535" t="str">
        <f t="shared" si="93"/>
        <v/>
      </c>
      <c r="DH59" s="535">
        <f t="shared" si="94"/>
        <v>21</v>
      </c>
      <c r="DI59" s="535">
        <f t="shared" si="95"/>
        <v>21</v>
      </c>
      <c r="DJ59" s="535" t="str">
        <f t="shared" si="96"/>
        <v/>
      </c>
      <c r="DK59" s="534" t="str">
        <f t="shared" si="97"/>
        <v/>
      </c>
      <c r="DL59" s="534" t="str">
        <f t="shared" si="98"/>
        <v/>
      </c>
      <c r="DM59" s="534" t="str">
        <f t="shared" si="99"/>
        <v/>
      </c>
      <c r="DN59" s="534" t="str">
        <f t="shared" si="100"/>
        <v/>
      </c>
      <c r="DO59" s="534" t="str">
        <f t="shared" si="101"/>
        <v/>
      </c>
      <c r="DP59" s="533" t="str">
        <f t="shared" si="102"/>
        <v/>
      </c>
      <c r="DQ59" s="532" t="str">
        <f t="shared" si="103"/>
        <v/>
      </c>
      <c r="DR59" s="536">
        <f t="shared" si="104"/>
        <v>0</v>
      </c>
      <c r="DS59" s="468">
        <f t="shared" si="105"/>
        <v>2</v>
      </c>
      <c r="DT59" s="468">
        <f t="shared" si="106"/>
        <v>1</v>
      </c>
      <c r="DU59" s="469">
        <f t="shared" si="107"/>
        <v>0</v>
      </c>
      <c r="DV59" s="522"/>
      <c r="DW59" s="537"/>
      <c r="DX59" s="537"/>
      <c r="DY59" s="537"/>
      <c r="DZ59" s="537"/>
      <c r="EA59" s="537"/>
      <c r="EB59" s="537"/>
      <c r="EC59" s="538"/>
      <c r="ED59" s="537"/>
      <c r="EE59" s="468"/>
      <c r="EF59" s="522"/>
      <c r="EG59" s="522"/>
    </row>
    <row r="60" spans="1:137" ht="12.75" customHeight="1">
      <c r="A60" s="529" t="s">
        <v>156</v>
      </c>
      <c r="B60" s="306"/>
      <c r="C60" s="306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6"/>
      <c r="T60" s="523"/>
      <c r="U60" s="306"/>
      <c r="V60" s="306"/>
      <c r="W60" s="306"/>
      <c r="X60" s="306"/>
      <c r="Y60" s="306"/>
      <c r="Z60" s="306"/>
      <c r="AA60" s="306">
        <v>12</v>
      </c>
      <c r="AB60" s="306"/>
      <c r="AC60" s="306"/>
      <c r="AD60" s="306"/>
      <c r="AE60" s="306">
        <v>12</v>
      </c>
      <c r="AF60" s="306"/>
      <c r="AG60" s="306"/>
      <c r="AH60" s="306"/>
      <c r="AI60" s="306"/>
      <c r="AJ60" s="306"/>
      <c r="AK60" s="306"/>
      <c r="AL60" s="306"/>
      <c r="AM60" s="523"/>
      <c r="AN60" s="306"/>
      <c r="AO60" s="306"/>
      <c r="AP60" s="306"/>
      <c r="AQ60" s="306"/>
      <c r="AR60" s="306"/>
      <c r="AS60" s="306"/>
      <c r="AT60" s="306"/>
      <c r="AU60" s="306"/>
      <c r="AV60" s="306"/>
      <c r="AW60" s="306"/>
      <c r="AX60" s="306"/>
      <c r="AY60" s="306"/>
      <c r="AZ60" s="306"/>
      <c r="BA60" s="306"/>
      <c r="BB60" s="306"/>
      <c r="BC60" s="306"/>
      <c r="BD60" s="306"/>
      <c r="BE60" s="306">
        <v>2</v>
      </c>
      <c r="BF60" s="523"/>
      <c r="BG60" s="306"/>
      <c r="BH60" s="306"/>
      <c r="BI60" s="306"/>
      <c r="BJ60" s="306"/>
      <c r="BK60" s="306"/>
      <c r="BL60" s="306"/>
      <c r="BM60" s="306"/>
      <c r="BN60" s="306"/>
      <c r="BO60" s="306"/>
      <c r="BP60" s="306"/>
      <c r="BQ60" s="306"/>
      <c r="BR60" s="306"/>
      <c r="BS60" s="306"/>
      <c r="BT60" s="306"/>
      <c r="BU60" s="306"/>
      <c r="BV60" s="306"/>
      <c r="BW60" s="306"/>
      <c r="BX60" s="306"/>
      <c r="BY60" s="523"/>
      <c r="BZ60" s="306"/>
      <c r="CA60" s="306"/>
      <c r="CB60" s="306"/>
      <c r="CC60" s="306"/>
      <c r="CD60" s="530" t="str">
        <f t="shared" si="64"/>
        <v/>
      </c>
      <c r="CE60" s="530" t="str">
        <f t="shared" si="65"/>
        <v/>
      </c>
      <c r="CF60" s="530" t="str">
        <f t="shared" si="66"/>
        <v/>
      </c>
      <c r="CG60" s="531" t="str">
        <f t="shared" si="67"/>
        <v/>
      </c>
      <c r="CH60" s="518" t="str">
        <f t="shared" si="68"/>
        <v/>
      </c>
      <c r="CI60" s="93" t="str">
        <f t="shared" si="69"/>
        <v/>
      </c>
      <c r="CJ60" s="94" t="str">
        <f t="shared" si="70"/>
        <v/>
      </c>
      <c r="CK60" s="94" t="str">
        <f t="shared" si="71"/>
        <v/>
      </c>
      <c r="CL60" s="94" t="str">
        <f t="shared" si="72"/>
        <v/>
      </c>
      <c r="CM60" s="94" t="str">
        <f t="shared" si="73"/>
        <v/>
      </c>
      <c r="CN60" s="94" t="str">
        <f t="shared" si="74"/>
        <v/>
      </c>
      <c r="CO60" s="108" t="str">
        <f t="shared" si="75"/>
        <v/>
      </c>
      <c r="CP60" s="108" t="str">
        <f t="shared" si="76"/>
        <v/>
      </c>
      <c r="CQ60" s="108" t="str">
        <f t="shared" si="77"/>
        <v/>
      </c>
      <c r="CR60" s="108" t="str">
        <f t="shared" si="78"/>
        <v/>
      </c>
      <c r="CS60" s="94" t="str">
        <f t="shared" si="79"/>
        <v/>
      </c>
      <c r="CT60" s="94" t="str">
        <f t="shared" si="80"/>
        <v/>
      </c>
      <c r="CU60" s="94" t="str">
        <f t="shared" si="81"/>
        <v/>
      </c>
      <c r="CV60" s="94" t="str">
        <f t="shared" si="82"/>
        <v/>
      </c>
      <c r="CW60" s="94" t="str">
        <f t="shared" si="83"/>
        <v/>
      </c>
      <c r="CX60" s="93" t="str">
        <f t="shared" si="84"/>
        <v/>
      </c>
      <c r="CY60" s="519" t="str">
        <f t="shared" si="85"/>
        <v/>
      </c>
      <c r="CZ60" s="532" t="str">
        <f t="shared" si="86"/>
        <v/>
      </c>
      <c r="DA60" s="533" t="str">
        <f t="shared" si="87"/>
        <v/>
      </c>
      <c r="DB60" s="534" t="str">
        <f t="shared" si="88"/>
        <v/>
      </c>
      <c r="DC60" s="534" t="str">
        <f t="shared" si="89"/>
        <v/>
      </c>
      <c r="DD60" s="534" t="str">
        <f t="shared" si="90"/>
        <v/>
      </c>
      <c r="DE60" s="534" t="str">
        <f t="shared" si="91"/>
        <v/>
      </c>
      <c r="DF60" s="534" t="str">
        <f t="shared" si="92"/>
        <v/>
      </c>
      <c r="DG60" s="535" t="str">
        <f t="shared" si="93"/>
        <v/>
      </c>
      <c r="DH60" s="535">
        <f t="shared" si="94"/>
        <v>12</v>
      </c>
      <c r="DI60" s="535">
        <f t="shared" si="95"/>
        <v>12</v>
      </c>
      <c r="DJ60" s="535" t="str">
        <f t="shared" si="96"/>
        <v/>
      </c>
      <c r="DK60" s="534" t="str">
        <f t="shared" si="97"/>
        <v/>
      </c>
      <c r="DL60" s="534" t="str">
        <f t="shared" si="98"/>
        <v/>
      </c>
      <c r="DM60" s="534" t="str">
        <f t="shared" si="99"/>
        <v/>
      </c>
      <c r="DN60" s="534" t="str">
        <f t="shared" si="100"/>
        <v/>
      </c>
      <c r="DO60" s="534" t="str">
        <f t="shared" si="101"/>
        <v/>
      </c>
      <c r="DP60" s="533" t="str">
        <f t="shared" si="102"/>
        <v/>
      </c>
      <c r="DQ60" s="532" t="str">
        <f t="shared" si="103"/>
        <v/>
      </c>
      <c r="DR60" s="536">
        <f t="shared" si="104"/>
        <v>0</v>
      </c>
      <c r="DS60" s="468">
        <f t="shared" si="105"/>
        <v>2</v>
      </c>
      <c r="DT60" s="468">
        <f t="shared" si="106"/>
        <v>1</v>
      </c>
      <c r="DU60" s="469">
        <f t="shared" si="107"/>
        <v>0</v>
      </c>
      <c r="DV60" s="522"/>
      <c r="DW60" s="537"/>
      <c r="DX60" s="537"/>
      <c r="DY60" s="537"/>
      <c r="DZ60" s="537"/>
      <c r="EA60" s="537"/>
      <c r="EB60" s="537"/>
      <c r="EC60" s="538"/>
      <c r="ED60" s="537"/>
      <c r="EE60" s="468"/>
      <c r="EF60" s="522"/>
      <c r="EG60" s="522"/>
    </row>
    <row r="61" spans="1:137" ht="12.75" customHeight="1">
      <c r="A61" s="529" t="s">
        <v>157</v>
      </c>
      <c r="B61" s="306"/>
      <c r="C61" s="306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6"/>
      <c r="T61" s="523"/>
      <c r="U61" s="306"/>
      <c r="V61" s="306"/>
      <c r="W61" s="306"/>
      <c r="X61" s="306"/>
      <c r="Y61" s="306"/>
      <c r="Z61" s="306"/>
      <c r="AA61" s="306">
        <v>1600</v>
      </c>
      <c r="AB61" s="306"/>
      <c r="AC61" s="306"/>
      <c r="AD61" s="306"/>
      <c r="AE61" s="306">
        <v>1500</v>
      </c>
      <c r="AF61" s="306"/>
      <c r="AG61" s="306"/>
      <c r="AH61" s="306"/>
      <c r="AI61" s="306"/>
      <c r="AJ61" s="306"/>
      <c r="AK61" s="306"/>
      <c r="AL61" s="306"/>
      <c r="AM61" s="523"/>
      <c r="AN61" s="306"/>
      <c r="AO61" s="306"/>
      <c r="AP61" s="306"/>
      <c r="AQ61" s="306"/>
      <c r="AR61" s="306"/>
      <c r="AS61" s="306"/>
      <c r="AT61" s="306"/>
      <c r="AU61" s="306"/>
      <c r="AV61" s="306"/>
      <c r="AW61" s="306"/>
      <c r="AX61" s="306"/>
      <c r="AY61" s="306"/>
      <c r="AZ61" s="306"/>
      <c r="BA61" s="306"/>
      <c r="BB61" s="306"/>
      <c r="BC61" s="306"/>
      <c r="BD61" s="306"/>
      <c r="BE61" s="306">
        <v>50</v>
      </c>
      <c r="BF61" s="523"/>
      <c r="BG61" s="306"/>
      <c r="BH61" s="306"/>
      <c r="BI61" s="306"/>
      <c r="BJ61" s="306"/>
      <c r="BK61" s="306"/>
      <c r="BL61" s="306"/>
      <c r="BM61" s="306"/>
      <c r="BN61" s="306"/>
      <c r="BO61" s="306"/>
      <c r="BP61" s="306"/>
      <c r="BQ61" s="306"/>
      <c r="BR61" s="306"/>
      <c r="BS61" s="306"/>
      <c r="BT61" s="306"/>
      <c r="BU61" s="306"/>
      <c r="BV61" s="306"/>
      <c r="BW61" s="306"/>
      <c r="BX61" s="306"/>
      <c r="BY61" s="523"/>
      <c r="BZ61" s="306"/>
      <c r="CA61" s="306"/>
      <c r="CB61" s="306"/>
      <c r="CC61" s="306"/>
      <c r="CD61" s="530" t="str">
        <f t="shared" si="64"/>
        <v/>
      </c>
      <c r="CE61" s="530" t="str">
        <f t="shared" si="65"/>
        <v/>
      </c>
      <c r="CF61" s="530" t="str">
        <f t="shared" si="66"/>
        <v/>
      </c>
      <c r="CG61" s="531" t="str">
        <f t="shared" si="67"/>
        <v/>
      </c>
      <c r="CH61" s="518" t="str">
        <f t="shared" si="68"/>
        <v/>
      </c>
      <c r="CI61" s="93" t="str">
        <f t="shared" si="69"/>
        <v/>
      </c>
      <c r="CJ61" s="94" t="str">
        <f t="shared" si="70"/>
        <v/>
      </c>
      <c r="CK61" s="94" t="str">
        <f t="shared" si="71"/>
        <v/>
      </c>
      <c r="CL61" s="94" t="str">
        <f t="shared" si="72"/>
        <v/>
      </c>
      <c r="CM61" s="94" t="str">
        <f t="shared" si="73"/>
        <v/>
      </c>
      <c r="CN61" s="94" t="str">
        <f t="shared" si="74"/>
        <v/>
      </c>
      <c r="CO61" s="108" t="str">
        <f t="shared" si="75"/>
        <v/>
      </c>
      <c r="CP61" s="108" t="str">
        <f t="shared" si="76"/>
        <v/>
      </c>
      <c r="CQ61" s="108" t="str">
        <f t="shared" si="77"/>
        <v/>
      </c>
      <c r="CR61" s="108" t="str">
        <f t="shared" si="78"/>
        <v/>
      </c>
      <c r="CS61" s="94" t="str">
        <f t="shared" si="79"/>
        <v/>
      </c>
      <c r="CT61" s="94" t="str">
        <f t="shared" si="80"/>
        <v/>
      </c>
      <c r="CU61" s="94" t="str">
        <f t="shared" si="81"/>
        <v/>
      </c>
      <c r="CV61" s="94" t="str">
        <f t="shared" si="82"/>
        <v/>
      </c>
      <c r="CW61" s="94" t="str">
        <f t="shared" si="83"/>
        <v/>
      </c>
      <c r="CX61" s="93" t="str">
        <f t="shared" si="84"/>
        <v/>
      </c>
      <c r="CY61" s="519" t="str">
        <f t="shared" si="85"/>
        <v/>
      </c>
      <c r="CZ61" s="532" t="str">
        <f t="shared" si="86"/>
        <v/>
      </c>
      <c r="DA61" s="533" t="str">
        <f t="shared" si="87"/>
        <v/>
      </c>
      <c r="DB61" s="534" t="str">
        <f t="shared" si="88"/>
        <v/>
      </c>
      <c r="DC61" s="534" t="str">
        <f t="shared" si="89"/>
        <v/>
      </c>
      <c r="DD61" s="534" t="str">
        <f t="shared" si="90"/>
        <v/>
      </c>
      <c r="DE61" s="534" t="str">
        <f t="shared" si="91"/>
        <v/>
      </c>
      <c r="DF61" s="534" t="str">
        <f t="shared" si="92"/>
        <v/>
      </c>
      <c r="DG61" s="535" t="str">
        <f t="shared" si="93"/>
        <v/>
      </c>
      <c r="DH61" s="535">
        <f t="shared" si="94"/>
        <v>1500</v>
      </c>
      <c r="DI61" s="535">
        <f t="shared" si="95"/>
        <v>1600</v>
      </c>
      <c r="DJ61" s="535" t="str">
        <f t="shared" si="96"/>
        <v/>
      </c>
      <c r="DK61" s="534" t="str">
        <f t="shared" si="97"/>
        <v/>
      </c>
      <c r="DL61" s="534" t="str">
        <f t="shared" si="98"/>
        <v/>
      </c>
      <c r="DM61" s="534" t="str">
        <f t="shared" si="99"/>
        <v/>
      </c>
      <c r="DN61" s="534" t="str">
        <f t="shared" si="100"/>
        <v/>
      </c>
      <c r="DO61" s="534" t="str">
        <f t="shared" si="101"/>
        <v/>
      </c>
      <c r="DP61" s="533" t="str">
        <f t="shared" si="102"/>
        <v/>
      </c>
      <c r="DQ61" s="532" t="str">
        <f t="shared" si="103"/>
        <v/>
      </c>
      <c r="DR61" s="536">
        <f t="shared" si="104"/>
        <v>0</v>
      </c>
      <c r="DS61" s="468">
        <f t="shared" si="105"/>
        <v>2</v>
      </c>
      <c r="DT61" s="468">
        <f t="shared" si="106"/>
        <v>1</v>
      </c>
      <c r="DU61" s="469">
        <f t="shared" si="107"/>
        <v>0</v>
      </c>
      <c r="DV61" s="522"/>
      <c r="DW61" s="537"/>
      <c r="DX61" s="537"/>
      <c r="DY61" s="537"/>
      <c r="DZ61" s="537"/>
      <c r="EA61" s="537"/>
      <c r="EB61" s="537"/>
      <c r="EC61" s="538"/>
      <c r="ED61" s="537"/>
      <c r="EE61" s="468"/>
      <c r="EF61" s="522"/>
      <c r="EG61" s="522"/>
    </row>
    <row r="62" spans="1:137" ht="14" customHeight="1">
      <c r="A62" s="539" t="s">
        <v>158</v>
      </c>
      <c r="B62" s="540" t="str">
        <f t="shared" ref="B62:S62" si="108">IF(B59="","",B58*B59*B60*B61)</f>
        <v/>
      </c>
      <c r="C62" s="540" t="str">
        <f t="shared" si="108"/>
        <v/>
      </c>
      <c r="D62" s="540" t="str">
        <f t="shared" si="108"/>
        <v/>
      </c>
      <c r="E62" s="540" t="str">
        <f t="shared" si="108"/>
        <v/>
      </c>
      <c r="F62" s="540" t="str">
        <f t="shared" si="108"/>
        <v/>
      </c>
      <c r="G62" s="540" t="str">
        <f t="shared" si="108"/>
        <v/>
      </c>
      <c r="H62" s="540" t="str">
        <f t="shared" si="108"/>
        <v/>
      </c>
      <c r="I62" s="540" t="str">
        <f t="shared" si="108"/>
        <v/>
      </c>
      <c r="J62" s="540" t="str">
        <f t="shared" si="108"/>
        <v/>
      </c>
      <c r="K62" s="540" t="str">
        <f t="shared" si="108"/>
        <v/>
      </c>
      <c r="L62" s="540" t="str">
        <f t="shared" si="108"/>
        <v/>
      </c>
      <c r="M62" s="540" t="str">
        <f t="shared" si="108"/>
        <v/>
      </c>
      <c r="N62" s="540" t="str">
        <f t="shared" si="108"/>
        <v/>
      </c>
      <c r="O62" s="540" t="str">
        <f t="shared" si="108"/>
        <v/>
      </c>
      <c r="P62" s="540" t="str">
        <f t="shared" si="108"/>
        <v/>
      </c>
      <c r="Q62" s="540" t="str">
        <f t="shared" si="108"/>
        <v/>
      </c>
      <c r="R62" s="540" t="str">
        <f t="shared" si="108"/>
        <v/>
      </c>
      <c r="S62" s="540" t="str">
        <f t="shared" si="108"/>
        <v/>
      </c>
      <c r="T62" s="523"/>
      <c r="U62" s="540" t="str">
        <f t="shared" ref="U62:AL62" si="109">IF(U59="","",U58*U59*U60*U61)</f>
        <v/>
      </c>
      <c r="V62" s="540" t="str">
        <f t="shared" si="109"/>
        <v/>
      </c>
      <c r="W62" s="540" t="str">
        <f t="shared" si="109"/>
        <v/>
      </c>
      <c r="X62" s="540" t="str">
        <f t="shared" si="109"/>
        <v/>
      </c>
      <c r="Y62" s="540" t="str">
        <f t="shared" si="109"/>
        <v/>
      </c>
      <c r="Z62" s="540" t="str">
        <f t="shared" si="109"/>
        <v/>
      </c>
      <c r="AA62" s="540">
        <f t="shared" si="109"/>
        <v>403200</v>
      </c>
      <c r="AB62" s="540" t="str">
        <f t="shared" si="109"/>
        <v/>
      </c>
      <c r="AC62" s="540" t="str">
        <f t="shared" si="109"/>
        <v/>
      </c>
      <c r="AD62" s="540" t="str">
        <f t="shared" si="109"/>
        <v/>
      </c>
      <c r="AE62" s="540">
        <f t="shared" si="109"/>
        <v>378000</v>
      </c>
      <c r="AF62" s="540" t="str">
        <f t="shared" si="109"/>
        <v/>
      </c>
      <c r="AG62" s="540" t="str">
        <f t="shared" si="109"/>
        <v/>
      </c>
      <c r="AH62" s="540" t="str">
        <f t="shared" si="109"/>
        <v/>
      </c>
      <c r="AI62" s="540" t="str">
        <f t="shared" si="109"/>
        <v/>
      </c>
      <c r="AJ62" s="540" t="str">
        <f t="shared" si="109"/>
        <v/>
      </c>
      <c r="AK62" s="540" t="str">
        <f t="shared" si="109"/>
        <v/>
      </c>
      <c r="AL62" s="540" t="str">
        <f t="shared" si="109"/>
        <v/>
      </c>
      <c r="AM62" s="523"/>
      <c r="AN62" s="540" t="str">
        <f t="shared" ref="AN62:BE62" si="110">IF(AN59="","",AN58*AN59*AN60*AN61)</f>
        <v/>
      </c>
      <c r="AO62" s="540" t="str">
        <f t="shared" si="110"/>
        <v/>
      </c>
      <c r="AP62" s="540" t="str">
        <f t="shared" si="110"/>
        <v/>
      </c>
      <c r="AQ62" s="540" t="str">
        <f t="shared" si="110"/>
        <v/>
      </c>
      <c r="AR62" s="540" t="str">
        <f t="shared" si="110"/>
        <v/>
      </c>
      <c r="AS62" s="540" t="str">
        <f t="shared" si="110"/>
        <v/>
      </c>
      <c r="AT62" s="540" t="str">
        <f t="shared" si="110"/>
        <v/>
      </c>
      <c r="AU62" s="540" t="str">
        <f t="shared" si="110"/>
        <v/>
      </c>
      <c r="AV62" s="540" t="str">
        <f t="shared" si="110"/>
        <v/>
      </c>
      <c r="AW62" s="540" t="str">
        <f t="shared" si="110"/>
        <v/>
      </c>
      <c r="AX62" s="540" t="str">
        <f t="shared" si="110"/>
        <v/>
      </c>
      <c r="AY62" s="540" t="str">
        <f t="shared" si="110"/>
        <v/>
      </c>
      <c r="AZ62" s="540" t="str">
        <f t="shared" si="110"/>
        <v/>
      </c>
      <c r="BA62" s="540" t="str">
        <f t="shared" si="110"/>
        <v/>
      </c>
      <c r="BB62" s="540" t="str">
        <f t="shared" si="110"/>
        <v/>
      </c>
      <c r="BC62" s="540" t="str">
        <f t="shared" si="110"/>
        <v/>
      </c>
      <c r="BD62" s="540" t="str">
        <f t="shared" si="110"/>
        <v/>
      </c>
      <c r="BE62" s="540">
        <f t="shared" si="110"/>
        <v>3000</v>
      </c>
      <c r="BF62" s="523"/>
      <c r="BG62" s="540" t="str">
        <f t="shared" ref="BG62:BX62" si="111">IF(BG59="","",BG58*BG59*BG60*BG61)</f>
        <v/>
      </c>
      <c r="BH62" s="540" t="str">
        <f t="shared" si="111"/>
        <v/>
      </c>
      <c r="BI62" s="540" t="str">
        <f t="shared" si="111"/>
        <v/>
      </c>
      <c r="BJ62" s="540" t="str">
        <f t="shared" si="111"/>
        <v/>
      </c>
      <c r="BK62" s="540" t="str">
        <f t="shared" si="111"/>
        <v/>
      </c>
      <c r="BL62" s="540" t="str">
        <f t="shared" si="111"/>
        <v/>
      </c>
      <c r="BM62" s="540" t="str">
        <f t="shared" si="111"/>
        <v/>
      </c>
      <c r="BN62" s="540" t="str">
        <f t="shared" si="111"/>
        <v/>
      </c>
      <c r="BO62" s="540" t="str">
        <f t="shared" si="111"/>
        <v/>
      </c>
      <c r="BP62" s="540" t="str">
        <f t="shared" si="111"/>
        <v/>
      </c>
      <c r="BQ62" s="540" t="str">
        <f t="shared" si="111"/>
        <v/>
      </c>
      <c r="BR62" s="540" t="str">
        <f t="shared" si="111"/>
        <v/>
      </c>
      <c r="BS62" s="540" t="str">
        <f t="shared" si="111"/>
        <v/>
      </c>
      <c r="BT62" s="540" t="str">
        <f t="shared" si="111"/>
        <v/>
      </c>
      <c r="BU62" s="540" t="str">
        <f t="shared" si="111"/>
        <v/>
      </c>
      <c r="BV62" s="540" t="str">
        <f t="shared" si="111"/>
        <v/>
      </c>
      <c r="BW62" s="540" t="str">
        <f t="shared" si="111"/>
        <v/>
      </c>
      <c r="BX62" s="540" t="str">
        <f t="shared" si="111"/>
        <v/>
      </c>
      <c r="BY62" s="523"/>
      <c r="BZ62" s="540" t="str">
        <f>IF(BZ59="","",BZ58*BZ59*BZ60*BZ61)</f>
        <v/>
      </c>
      <c r="CA62" s="540" t="str">
        <f>IF(CA59="","",CA58*CA59*CA60*CA61)</f>
        <v/>
      </c>
      <c r="CB62" s="540" t="str">
        <f>IF(CB59="","",CB58*CB59*CB60*CB61)</f>
        <v/>
      </c>
      <c r="CC62" s="540" t="str">
        <f>IF(CC59="","",CC58*CC59*CC60*CC61)</f>
        <v/>
      </c>
      <c r="CD62" s="530" t="str">
        <f t="shared" si="64"/>
        <v/>
      </c>
      <c r="CE62" s="530" t="str">
        <f t="shared" si="65"/>
        <v/>
      </c>
      <c r="CF62" s="530" t="str">
        <f t="shared" si="66"/>
        <v/>
      </c>
      <c r="CG62" s="531" t="str">
        <f t="shared" si="67"/>
        <v/>
      </c>
      <c r="CH62" s="518" t="str">
        <f t="shared" si="68"/>
        <v/>
      </c>
      <c r="CI62" s="93" t="str">
        <f t="shared" si="69"/>
        <v/>
      </c>
      <c r="CJ62" s="94" t="str">
        <f t="shared" si="70"/>
        <v/>
      </c>
      <c r="CK62" s="94" t="str">
        <f t="shared" si="71"/>
        <v/>
      </c>
      <c r="CL62" s="94" t="str">
        <f t="shared" si="72"/>
        <v/>
      </c>
      <c r="CM62" s="94" t="str">
        <f t="shared" si="73"/>
        <v/>
      </c>
      <c r="CN62" s="94" t="str">
        <f t="shared" si="74"/>
        <v/>
      </c>
      <c r="CO62" s="108" t="str">
        <f t="shared" si="75"/>
        <v/>
      </c>
      <c r="CP62" s="108" t="str">
        <f t="shared" si="76"/>
        <v/>
      </c>
      <c r="CQ62" s="108" t="str">
        <f t="shared" si="77"/>
        <v/>
      </c>
      <c r="CR62" s="108" t="str">
        <f t="shared" si="78"/>
        <v/>
      </c>
      <c r="CS62" s="94" t="str">
        <f t="shared" si="79"/>
        <v/>
      </c>
      <c r="CT62" s="94" t="str">
        <f t="shared" si="80"/>
        <v/>
      </c>
      <c r="CU62" s="94" t="str">
        <f t="shared" si="81"/>
        <v/>
      </c>
      <c r="CV62" s="94" t="str">
        <f t="shared" si="82"/>
        <v/>
      </c>
      <c r="CW62" s="94" t="str">
        <f t="shared" si="83"/>
        <v/>
      </c>
      <c r="CX62" s="93" t="str">
        <f t="shared" si="84"/>
        <v/>
      </c>
      <c r="CY62" s="519" t="str">
        <f t="shared" si="85"/>
        <v/>
      </c>
      <c r="CZ62" s="532" t="str">
        <f t="shared" si="86"/>
        <v/>
      </c>
      <c r="DA62" s="533" t="str">
        <f t="shared" si="87"/>
        <v/>
      </c>
      <c r="DB62" s="534" t="str">
        <f t="shared" si="88"/>
        <v/>
      </c>
      <c r="DC62" s="534" t="str">
        <f t="shared" si="89"/>
        <v/>
      </c>
      <c r="DD62" s="534" t="str">
        <f t="shared" si="90"/>
        <v/>
      </c>
      <c r="DE62" s="534" t="str">
        <f t="shared" si="91"/>
        <v/>
      </c>
      <c r="DF62" s="534" t="str">
        <f t="shared" si="92"/>
        <v/>
      </c>
      <c r="DG62" s="535" t="str">
        <f t="shared" si="93"/>
        <v/>
      </c>
      <c r="DH62" s="535">
        <f t="shared" si="94"/>
        <v>378000</v>
      </c>
      <c r="DI62" s="535">
        <f t="shared" si="95"/>
        <v>403200</v>
      </c>
      <c r="DJ62" s="535" t="str">
        <f t="shared" si="96"/>
        <v/>
      </c>
      <c r="DK62" s="534" t="str">
        <f t="shared" si="97"/>
        <v/>
      </c>
      <c r="DL62" s="534" t="str">
        <f t="shared" si="98"/>
        <v/>
      </c>
      <c r="DM62" s="534" t="str">
        <f t="shared" si="99"/>
        <v/>
      </c>
      <c r="DN62" s="534" t="str">
        <f t="shared" si="100"/>
        <v/>
      </c>
      <c r="DO62" s="534" t="str">
        <f t="shared" si="101"/>
        <v/>
      </c>
      <c r="DP62" s="533" t="str">
        <f t="shared" si="102"/>
        <v/>
      </c>
      <c r="DQ62" s="532" t="str">
        <f t="shared" si="103"/>
        <v/>
      </c>
      <c r="DR62" s="536">
        <f t="shared" si="104"/>
        <v>0</v>
      </c>
      <c r="DS62" s="468">
        <f t="shared" si="105"/>
        <v>2</v>
      </c>
      <c r="DT62" s="468">
        <f t="shared" si="106"/>
        <v>1</v>
      </c>
      <c r="DU62" s="469">
        <f t="shared" si="107"/>
        <v>0</v>
      </c>
      <c r="DV62" s="522"/>
      <c r="DW62" s="537"/>
      <c r="DX62" s="537"/>
      <c r="DY62" s="537"/>
      <c r="DZ62" s="537"/>
      <c r="EA62" s="537"/>
      <c r="EB62" s="537"/>
      <c r="EC62" s="538"/>
      <c r="ED62" s="537"/>
      <c r="EE62" s="468"/>
      <c r="EF62" s="522"/>
      <c r="EG62" s="522"/>
    </row>
    <row r="63" spans="1:137" ht="14" customHeight="1">
      <c r="A63" s="547" t="s">
        <v>167</v>
      </c>
      <c r="B63" s="548">
        <f t="shared" ref="B63:S63" si="112">SUM(B14,B20,B26,B32,B38,B44,B50,B56,B62)</f>
        <v>0</v>
      </c>
      <c r="C63" s="548">
        <f t="shared" si="112"/>
        <v>0</v>
      </c>
      <c r="D63" s="548">
        <f t="shared" si="112"/>
        <v>51700</v>
      </c>
      <c r="E63" s="548">
        <f t="shared" si="112"/>
        <v>1750</v>
      </c>
      <c r="F63" s="548">
        <f t="shared" si="112"/>
        <v>490</v>
      </c>
      <c r="G63" s="548">
        <f t="shared" si="112"/>
        <v>1260</v>
      </c>
      <c r="H63" s="548">
        <f t="shared" si="112"/>
        <v>0</v>
      </c>
      <c r="I63" s="548">
        <f t="shared" si="112"/>
        <v>0</v>
      </c>
      <c r="J63" s="548">
        <f t="shared" si="112"/>
        <v>0</v>
      </c>
      <c r="K63" s="548">
        <f t="shared" si="112"/>
        <v>0</v>
      </c>
      <c r="L63" s="548">
        <f t="shared" si="112"/>
        <v>0</v>
      </c>
      <c r="M63" s="548">
        <f t="shared" si="112"/>
        <v>18000</v>
      </c>
      <c r="N63" s="548">
        <f t="shared" si="112"/>
        <v>18000</v>
      </c>
      <c r="O63" s="548">
        <f t="shared" si="112"/>
        <v>10080</v>
      </c>
      <c r="P63" s="548">
        <f t="shared" si="112"/>
        <v>0</v>
      </c>
      <c r="Q63" s="548">
        <f t="shared" si="112"/>
        <v>0</v>
      </c>
      <c r="R63" s="548">
        <f t="shared" si="112"/>
        <v>0</v>
      </c>
      <c r="S63" s="548">
        <f t="shared" si="112"/>
        <v>600</v>
      </c>
      <c r="T63" s="549"/>
      <c r="U63" s="548">
        <f t="shared" ref="U63:AL63" si="113">SUM(U14,U20,U26,U32,U38,U44,U50,U56,U62)</f>
        <v>0</v>
      </c>
      <c r="V63" s="548">
        <f t="shared" si="113"/>
        <v>5000</v>
      </c>
      <c r="W63" s="548">
        <f t="shared" si="113"/>
        <v>0</v>
      </c>
      <c r="X63" s="548">
        <f t="shared" si="113"/>
        <v>700</v>
      </c>
      <c r="Y63" s="548">
        <f t="shared" si="113"/>
        <v>76650</v>
      </c>
      <c r="Z63" s="548">
        <f t="shared" si="113"/>
        <v>2100</v>
      </c>
      <c r="AA63" s="548">
        <f t="shared" si="113"/>
        <v>409920</v>
      </c>
      <c r="AB63" s="548">
        <f t="shared" si="113"/>
        <v>63000</v>
      </c>
      <c r="AC63" s="548">
        <f t="shared" si="113"/>
        <v>0</v>
      </c>
      <c r="AD63" s="548">
        <f t="shared" si="113"/>
        <v>0</v>
      </c>
      <c r="AE63" s="548">
        <f t="shared" si="113"/>
        <v>378000</v>
      </c>
      <c r="AF63" s="548">
        <f t="shared" si="113"/>
        <v>0</v>
      </c>
      <c r="AG63" s="548">
        <f t="shared" si="113"/>
        <v>0</v>
      </c>
      <c r="AH63" s="548">
        <f t="shared" si="113"/>
        <v>18000</v>
      </c>
      <c r="AI63" s="548">
        <f t="shared" si="113"/>
        <v>0</v>
      </c>
      <c r="AJ63" s="548">
        <f t="shared" si="113"/>
        <v>0</v>
      </c>
      <c r="AK63" s="548">
        <f t="shared" si="113"/>
        <v>0</v>
      </c>
      <c r="AL63" s="548">
        <f t="shared" si="113"/>
        <v>0</v>
      </c>
      <c r="AM63" s="549"/>
      <c r="AN63" s="548">
        <f t="shared" ref="AN63:BE63" si="114">SUM(AN14,AN20,AN26,AN32,AN38,AN44,AN50,AN56,AN62)</f>
        <v>0</v>
      </c>
      <c r="AO63" s="548">
        <f t="shared" si="114"/>
        <v>980</v>
      </c>
      <c r="AP63" s="548">
        <f t="shared" si="114"/>
        <v>0</v>
      </c>
      <c r="AQ63" s="548">
        <f t="shared" si="114"/>
        <v>0</v>
      </c>
      <c r="AR63" s="548">
        <f t="shared" si="114"/>
        <v>0</v>
      </c>
      <c r="AS63" s="548">
        <f t="shared" si="114"/>
        <v>0</v>
      </c>
      <c r="AT63" s="548">
        <f t="shared" si="114"/>
        <v>0</v>
      </c>
      <c r="AU63" s="548">
        <f t="shared" si="114"/>
        <v>0</v>
      </c>
      <c r="AV63" s="548">
        <f t="shared" si="114"/>
        <v>0</v>
      </c>
      <c r="AW63" s="548">
        <f t="shared" si="114"/>
        <v>0</v>
      </c>
      <c r="AX63" s="548">
        <f t="shared" si="114"/>
        <v>0</v>
      </c>
      <c r="AY63" s="548">
        <f t="shared" si="114"/>
        <v>0</v>
      </c>
      <c r="AZ63" s="548">
        <f t="shared" si="114"/>
        <v>54000</v>
      </c>
      <c r="BA63" s="548">
        <f t="shared" si="114"/>
        <v>0</v>
      </c>
      <c r="BB63" s="548">
        <f t="shared" si="114"/>
        <v>0</v>
      </c>
      <c r="BC63" s="548">
        <f t="shared" si="114"/>
        <v>300</v>
      </c>
      <c r="BD63" s="548">
        <f t="shared" si="114"/>
        <v>0</v>
      </c>
      <c r="BE63" s="548">
        <f t="shared" si="114"/>
        <v>3600</v>
      </c>
      <c r="BF63" s="549"/>
      <c r="BG63" s="548">
        <f>SUM(BG14,BG20,BG26,BG32,BG38,BG44,BG50,BG56,BG62)</f>
        <v>0</v>
      </c>
      <c r="BH63" s="548">
        <f>SUM(BH14,BH20,BH26,BH32,BH38,BH44,BH50,BH56,BH62)</f>
        <v>0</v>
      </c>
      <c r="BI63" s="548">
        <f>SUM(BI14,BI20,BI26,BI32,BI38,BI44,BI50,BI56,BI62)</f>
        <v>0</v>
      </c>
      <c r="BJ63" s="548">
        <f>SUM(BJ14,BJ20,BJ26,BJ32,BJ38,BJ44,BJ50,BJ56,BJ62)</f>
        <v>0</v>
      </c>
      <c r="BK63" s="548"/>
      <c r="BL63" s="548"/>
      <c r="BM63" s="548">
        <f t="shared" ref="BM63:BX63" si="115">SUM(BM14,BM20,BM26,BM32,BM38,BM44,BM50,BM56,BM62)</f>
        <v>0</v>
      </c>
      <c r="BN63" s="548">
        <f t="shared" si="115"/>
        <v>0</v>
      </c>
      <c r="BO63" s="548">
        <f t="shared" si="115"/>
        <v>0</v>
      </c>
      <c r="BP63" s="548">
        <f t="shared" si="115"/>
        <v>0</v>
      </c>
      <c r="BQ63" s="548">
        <f t="shared" si="115"/>
        <v>0</v>
      </c>
      <c r="BR63" s="548">
        <f t="shared" si="115"/>
        <v>0</v>
      </c>
      <c r="BS63" s="548">
        <f t="shared" si="115"/>
        <v>0</v>
      </c>
      <c r="BT63" s="548">
        <f t="shared" si="115"/>
        <v>0</v>
      </c>
      <c r="BU63" s="548">
        <f t="shared" si="115"/>
        <v>0</v>
      </c>
      <c r="BV63" s="548">
        <f t="shared" si="115"/>
        <v>0</v>
      </c>
      <c r="BW63" s="548">
        <f t="shared" si="115"/>
        <v>3000</v>
      </c>
      <c r="BX63" s="548">
        <f t="shared" si="115"/>
        <v>0</v>
      </c>
      <c r="BY63" s="549"/>
      <c r="BZ63" s="548">
        <f>SUM(BZ14,BZ20,BZ26,BZ32,BZ38,BZ44,BZ50,BZ56,BZ62)</f>
        <v>1510</v>
      </c>
      <c r="CA63" s="548">
        <f>SUM(CA14,CA20,CA26,CA32,CA38,CA44,CA50,CA56,CA62)</f>
        <v>3050</v>
      </c>
      <c r="CB63" s="548">
        <f>SUM(CB14,CB20,CB26,CB32,CB38,CB44,CB50,CB56,CB62)</f>
        <v>980</v>
      </c>
      <c r="CC63" s="548">
        <f>SUM(CC14,CC20,CC26,CC32,CC38,CC44,CC50,CC56,CC62)</f>
        <v>0</v>
      </c>
      <c r="CD63" s="530">
        <f t="shared" si="64"/>
        <v>3136.25</v>
      </c>
      <c r="CE63" s="530">
        <f t="shared" si="65"/>
        <v>33965.625</v>
      </c>
      <c r="CF63" s="530">
        <f t="shared" si="66"/>
        <v>305</v>
      </c>
      <c r="CG63" s="531">
        <f t="shared" si="67"/>
        <v>0</v>
      </c>
      <c r="CH63" s="518">
        <f t="shared" si="68"/>
        <v>0</v>
      </c>
      <c r="CI63" s="93">
        <f t="shared" si="69"/>
        <v>0</v>
      </c>
      <c r="CJ63" s="94">
        <f t="shared" si="70"/>
        <v>0</v>
      </c>
      <c r="CK63" s="94">
        <f t="shared" si="71"/>
        <v>0</v>
      </c>
      <c r="CL63" s="94">
        <f t="shared" si="72"/>
        <v>0</v>
      </c>
      <c r="CM63" s="94">
        <f t="shared" si="73"/>
        <v>0</v>
      </c>
      <c r="CN63" s="94">
        <f t="shared" si="74"/>
        <v>0</v>
      </c>
      <c r="CO63" s="108">
        <f t="shared" si="75"/>
        <v>0</v>
      </c>
      <c r="CP63" s="108">
        <f t="shared" si="76"/>
        <v>0</v>
      </c>
      <c r="CQ63" s="108">
        <f t="shared" si="77"/>
        <v>0</v>
      </c>
      <c r="CR63" s="108">
        <f t="shared" si="78"/>
        <v>490</v>
      </c>
      <c r="CS63" s="94">
        <f t="shared" si="79"/>
        <v>600</v>
      </c>
      <c r="CT63" s="94">
        <f t="shared" si="80"/>
        <v>1260</v>
      </c>
      <c r="CU63" s="94">
        <f t="shared" si="81"/>
        <v>1750</v>
      </c>
      <c r="CV63" s="94">
        <f t="shared" si="82"/>
        <v>10080</v>
      </c>
      <c r="CW63" s="94">
        <f t="shared" si="83"/>
        <v>18000</v>
      </c>
      <c r="CX63" s="93">
        <f t="shared" si="84"/>
        <v>18000</v>
      </c>
      <c r="CY63" s="519">
        <f t="shared" si="85"/>
        <v>51700</v>
      </c>
      <c r="CZ63" s="532">
        <f t="shared" si="86"/>
        <v>0</v>
      </c>
      <c r="DA63" s="533">
        <f t="shared" si="87"/>
        <v>0</v>
      </c>
      <c r="DB63" s="534">
        <f t="shared" si="88"/>
        <v>0</v>
      </c>
      <c r="DC63" s="534">
        <f t="shared" si="89"/>
        <v>0</v>
      </c>
      <c r="DD63" s="534">
        <f t="shared" si="90"/>
        <v>0</v>
      </c>
      <c r="DE63" s="534">
        <f t="shared" si="91"/>
        <v>0</v>
      </c>
      <c r="DF63" s="534">
        <f t="shared" si="92"/>
        <v>0</v>
      </c>
      <c r="DG63" s="535">
        <f t="shared" si="93"/>
        <v>0</v>
      </c>
      <c r="DH63" s="535">
        <f t="shared" si="94"/>
        <v>0</v>
      </c>
      <c r="DI63" s="535">
        <f t="shared" si="95"/>
        <v>0</v>
      </c>
      <c r="DJ63" s="535">
        <f t="shared" si="96"/>
        <v>700</v>
      </c>
      <c r="DK63" s="534">
        <f t="shared" si="97"/>
        <v>2100</v>
      </c>
      <c r="DL63" s="534">
        <f t="shared" si="98"/>
        <v>5000</v>
      </c>
      <c r="DM63" s="534">
        <f t="shared" si="99"/>
        <v>18000</v>
      </c>
      <c r="DN63" s="534">
        <f t="shared" si="100"/>
        <v>63000</v>
      </c>
      <c r="DO63" s="534">
        <f t="shared" si="101"/>
        <v>76650</v>
      </c>
      <c r="DP63" s="533">
        <f t="shared" si="102"/>
        <v>378000</v>
      </c>
      <c r="DQ63" s="532">
        <f t="shared" si="103"/>
        <v>409920</v>
      </c>
      <c r="DR63" s="536">
        <f t="shared" si="104"/>
        <v>18</v>
      </c>
      <c r="DS63" s="468">
        <f t="shared" si="105"/>
        <v>18</v>
      </c>
      <c r="DT63" s="468">
        <f t="shared" si="106"/>
        <v>18</v>
      </c>
      <c r="DU63" s="469">
        <f t="shared" si="107"/>
        <v>16</v>
      </c>
      <c r="DV63" s="522"/>
      <c r="DW63" s="537"/>
      <c r="DX63" s="537"/>
      <c r="DY63" s="537"/>
      <c r="DZ63" s="537"/>
      <c r="EA63" s="537"/>
      <c r="EB63" s="537"/>
      <c r="EC63" s="538"/>
      <c r="ED63" s="537"/>
      <c r="EE63" s="468"/>
      <c r="EF63" s="522"/>
      <c r="EG63" s="522"/>
    </row>
    <row r="64" spans="1:137" ht="12" customHeight="1">
      <c r="A64" s="459"/>
      <c r="B64" s="459"/>
      <c r="C64" s="459"/>
      <c r="D64" s="459"/>
      <c r="E64" s="459"/>
      <c r="F64" s="459"/>
      <c r="G64" s="459"/>
      <c r="H64" s="459"/>
      <c r="I64" s="459"/>
      <c r="J64" s="459"/>
      <c r="K64" s="459"/>
      <c r="L64" s="459"/>
      <c r="M64" s="459"/>
      <c r="N64" s="459"/>
      <c r="O64" s="459"/>
      <c r="P64" s="459"/>
      <c r="Q64" s="459"/>
      <c r="R64" s="459"/>
      <c r="S64" s="459"/>
      <c r="T64" s="523"/>
      <c r="U64" s="459"/>
      <c r="V64" s="459"/>
      <c r="W64" s="459"/>
      <c r="X64" s="459"/>
      <c r="Y64" s="459"/>
      <c r="Z64" s="459"/>
      <c r="AA64" s="459"/>
      <c r="AB64" s="459"/>
      <c r="AC64" s="459"/>
      <c r="AD64" s="459"/>
      <c r="AE64" s="459"/>
      <c r="AF64" s="459"/>
      <c r="AG64" s="459"/>
      <c r="AH64" s="459"/>
      <c r="AI64" s="459"/>
      <c r="AJ64" s="459"/>
      <c r="AK64" s="459"/>
      <c r="AL64" s="459"/>
      <c r="AM64" s="523"/>
      <c r="AN64" s="459"/>
      <c r="AO64" s="459"/>
      <c r="AP64" s="459"/>
      <c r="AQ64" s="459"/>
      <c r="AR64" s="459"/>
      <c r="AS64" s="459"/>
      <c r="AT64" s="459"/>
      <c r="AU64" s="459"/>
      <c r="AV64" s="459"/>
      <c r="AW64" s="459"/>
      <c r="AX64" s="459"/>
      <c r="AY64" s="459"/>
      <c r="AZ64" s="459"/>
      <c r="BA64" s="459"/>
      <c r="BB64" s="459"/>
      <c r="BC64" s="459"/>
      <c r="BD64" s="459"/>
      <c r="BE64" s="459"/>
      <c r="BF64" s="523"/>
      <c r="BG64" s="459"/>
      <c r="BH64" s="459"/>
      <c r="BI64" s="459"/>
      <c r="BJ64" s="459"/>
      <c r="BK64" s="459"/>
      <c r="BL64" s="459"/>
      <c r="BM64" s="459"/>
      <c r="BN64" s="459"/>
      <c r="BO64" s="459"/>
      <c r="BP64" s="459"/>
      <c r="BQ64" s="459"/>
      <c r="BR64" s="459"/>
      <c r="BS64" s="459"/>
      <c r="BT64" s="459"/>
      <c r="BU64" s="459"/>
      <c r="BV64" s="459"/>
      <c r="BW64" s="459"/>
      <c r="BX64" s="459"/>
      <c r="BY64" s="523"/>
      <c r="BZ64" s="459"/>
      <c r="CA64" s="459"/>
      <c r="CB64" s="459"/>
      <c r="CC64" s="459"/>
      <c r="CD64" s="550"/>
      <c r="CE64" s="550"/>
      <c r="CF64" s="550"/>
      <c r="CG64" s="551"/>
      <c r="CH64" s="459"/>
      <c r="CI64" s="459"/>
      <c r="CJ64" s="459"/>
      <c r="CK64" s="459"/>
      <c r="CL64" s="459"/>
      <c r="CM64" s="459"/>
      <c r="CN64" s="459"/>
      <c r="CO64" s="459"/>
      <c r="CP64" s="459"/>
      <c r="CQ64" s="459"/>
      <c r="CR64" s="459"/>
      <c r="CS64" s="459"/>
      <c r="CT64" s="459"/>
      <c r="CU64" s="459"/>
      <c r="CV64" s="459"/>
      <c r="CW64" s="459"/>
      <c r="CX64" s="459"/>
      <c r="CY64" s="552"/>
      <c r="CZ64" s="459"/>
      <c r="DA64" s="459"/>
      <c r="DB64" s="459"/>
      <c r="DC64" s="459"/>
      <c r="DD64" s="459"/>
      <c r="DE64" s="459"/>
      <c r="DF64" s="459"/>
      <c r="DG64" s="459"/>
      <c r="DH64" s="459"/>
      <c r="DI64" s="459"/>
      <c r="DJ64" s="459"/>
      <c r="DK64" s="459"/>
      <c r="DL64" s="459"/>
      <c r="DM64" s="459"/>
      <c r="DN64" s="459"/>
      <c r="DO64" s="459"/>
      <c r="DP64" s="459"/>
      <c r="DQ64" s="552"/>
      <c r="DR64" s="553"/>
      <c r="DS64" s="553"/>
      <c r="DT64" s="553"/>
      <c r="DU64" s="552"/>
      <c r="DV64" s="459"/>
      <c r="DW64" s="459"/>
      <c r="DX64" s="459"/>
      <c r="DY64" s="459"/>
      <c r="DZ64" s="459"/>
      <c r="EA64" s="459"/>
      <c r="EB64" s="459"/>
      <c r="EC64" s="552"/>
      <c r="ED64" s="459"/>
      <c r="EE64" s="61"/>
    </row>
    <row r="65" spans="1:137" ht="12.75" customHeight="1">
      <c r="A65" s="554" t="s">
        <v>168</v>
      </c>
      <c r="B65" s="526"/>
      <c r="C65" s="526"/>
      <c r="D65" s="526"/>
      <c r="E65" s="526"/>
      <c r="F65" s="526"/>
      <c r="G65" s="526"/>
      <c r="H65" s="526"/>
      <c r="I65" s="526"/>
      <c r="J65" s="526"/>
      <c r="K65" s="526"/>
      <c r="L65" s="526"/>
      <c r="M65" s="526"/>
      <c r="N65" s="526"/>
      <c r="O65" s="526"/>
      <c r="P65" s="526"/>
      <c r="Q65" s="526"/>
      <c r="R65" s="526"/>
      <c r="S65" s="526"/>
      <c r="T65" s="523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  <c r="AG65" s="526"/>
      <c r="AH65" s="526"/>
      <c r="AI65" s="526"/>
      <c r="AJ65" s="526"/>
      <c r="AK65" s="526"/>
      <c r="AL65" s="526"/>
      <c r="AM65" s="523"/>
      <c r="AN65" s="526"/>
      <c r="AO65" s="526"/>
      <c r="AP65" s="526"/>
      <c r="AQ65" s="526"/>
      <c r="AR65" s="526"/>
      <c r="AS65" s="526"/>
      <c r="AT65" s="526"/>
      <c r="AU65" s="526"/>
      <c r="AV65" s="526"/>
      <c r="AW65" s="526"/>
      <c r="AX65" s="526"/>
      <c r="AY65" s="526"/>
      <c r="AZ65" s="526"/>
      <c r="BA65" s="526"/>
      <c r="BB65" s="526"/>
      <c r="BC65" s="526"/>
      <c r="BD65" s="526"/>
      <c r="BE65" s="526"/>
      <c r="BF65" s="523"/>
      <c r="BG65" s="526"/>
      <c r="BH65" s="526"/>
      <c r="BI65" s="526"/>
      <c r="BJ65" s="526"/>
      <c r="BK65" s="526"/>
      <c r="BL65" s="526"/>
      <c r="BM65" s="526"/>
      <c r="BN65" s="526"/>
      <c r="BO65" s="526"/>
      <c r="BP65" s="526"/>
      <c r="BQ65" s="526"/>
      <c r="BR65" s="526"/>
      <c r="BS65" s="526"/>
      <c r="BT65" s="526"/>
      <c r="BU65" s="526"/>
      <c r="BV65" s="526"/>
      <c r="BW65" s="526"/>
      <c r="BX65" s="526"/>
      <c r="BY65" s="523"/>
      <c r="BZ65" s="526"/>
      <c r="CA65" s="526"/>
      <c r="CB65" s="526"/>
      <c r="CC65" s="526"/>
      <c r="CD65" s="542"/>
      <c r="CE65" s="542"/>
      <c r="CF65" s="542"/>
      <c r="CG65" s="543"/>
      <c r="CH65" s="544"/>
      <c r="CI65" s="544"/>
      <c r="CJ65" s="544"/>
      <c r="CK65" s="544"/>
      <c r="CL65" s="544"/>
      <c r="CM65" s="544"/>
      <c r="CN65" s="544"/>
      <c r="CO65" s="544"/>
      <c r="CP65" s="544"/>
      <c r="CQ65" s="544"/>
      <c r="CR65" s="544"/>
      <c r="CS65" s="544"/>
      <c r="CT65" s="544"/>
      <c r="CU65" s="544"/>
      <c r="CV65" s="544"/>
      <c r="CW65" s="544"/>
      <c r="CX65" s="544"/>
      <c r="CY65" s="545"/>
      <c r="CZ65" s="546"/>
      <c r="DA65" s="544"/>
      <c r="DB65" s="544"/>
      <c r="DC65" s="544"/>
      <c r="DD65" s="544"/>
      <c r="DE65" s="544"/>
      <c r="DF65" s="544"/>
      <c r="DG65" s="544"/>
      <c r="DH65" s="544"/>
      <c r="DI65" s="544"/>
      <c r="DJ65" s="544"/>
      <c r="DK65" s="544"/>
      <c r="DL65" s="544"/>
      <c r="DM65" s="544"/>
      <c r="DN65" s="544"/>
      <c r="DO65" s="544"/>
      <c r="DP65" s="544"/>
      <c r="DQ65" s="544"/>
      <c r="DR65" s="546"/>
      <c r="DS65" s="521"/>
      <c r="DT65" s="521"/>
      <c r="DU65" s="517"/>
      <c r="DV65" s="521"/>
      <c r="DW65" s="521"/>
      <c r="DX65" s="521"/>
      <c r="DY65" s="521"/>
      <c r="DZ65" s="521"/>
      <c r="EA65" s="521"/>
      <c r="EB65" s="521"/>
      <c r="EC65" s="517"/>
      <c r="ED65" s="521"/>
      <c r="EE65" s="468"/>
      <c r="EF65" s="522"/>
      <c r="EG65" s="522"/>
    </row>
    <row r="66" spans="1:137" ht="12.75" customHeight="1">
      <c r="A66" s="527" t="s">
        <v>169</v>
      </c>
      <c r="B66" s="528"/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M66" s="528"/>
      <c r="N66" s="528"/>
      <c r="O66" s="528"/>
      <c r="P66" s="528"/>
      <c r="Q66" s="528"/>
      <c r="R66" s="528"/>
      <c r="S66" s="528"/>
      <c r="T66" s="523"/>
      <c r="U66" s="528"/>
      <c r="V66" s="528"/>
      <c r="W66" s="528"/>
      <c r="X66" s="528"/>
      <c r="Y66" s="528"/>
      <c r="Z66" s="528"/>
      <c r="AA66" s="528"/>
      <c r="AB66" s="528"/>
      <c r="AC66" s="528"/>
      <c r="AD66" s="528"/>
      <c r="AE66" s="528"/>
      <c r="AF66" s="528"/>
      <c r="AG66" s="528"/>
      <c r="AH66" s="528"/>
      <c r="AI66" s="528"/>
      <c r="AJ66" s="528"/>
      <c r="AK66" s="528"/>
      <c r="AL66" s="528"/>
      <c r="AM66" s="523"/>
      <c r="AN66" s="528"/>
      <c r="AO66" s="528"/>
      <c r="AP66" s="528"/>
      <c r="AQ66" s="528"/>
      <c r="AR66" s="528"/>
      <c r="AS66" s="528"/>
      <c r="AT66" s="528"/>
      <c r="AU66" s="528"/>
      <c r="AV66" s="528"/>
      <c r="AW66" s="528"/>
      <c r="AX66" s="528"/>
      <c r="AY66" s="528"/>
      <c r="AZ66" s="528"/>
      <c r="BA66" s="528"/>
      <c r="BB66" s="528"/>
      <c r="BC66" s="528"/>
      <c r="BD66" s="528"/>
      <c r="BE66" s="528"/>
      <c r="BF66" s="523"/>
      <c r="BG66" s="528"/>
      <c r="BH66" s="528"/>
      <c r="BI66" s="528"/>
      <c r="BJ66" s="528"/>
      <c r="BK66" s="528"/>
      <c r="BL66" s="528"/>
      <c r="BM66" s="528"/>
      <c r="BN66" s="528"/>
      <c r="BO66" s="528"/>
      <c r="BP66" s="528"/>
      <c r="BQ66" s="528"/>
      <c r="BR66" s="528"/>
      <c r="BS66" s="528"/>
      <c r="BT66" s="528"/>
      <c r="BU66" s="528"/>
      <c r="BV66" s="528"/>
      <c r="BW66" s="528"/>
      <c r="BX66" s="528"/>
      <c r="BY66" s="523"/>
      <c r="BZ66" s="528"/>
      <c r="CA66" s="528"/>
      <c r="CB66" s="528"/>
      <c r="CC66" s="528"/>
      <c r="CD66" s="542"/>
      <c r="CE66" s="542"/>
      <c r="CF66" s="542"/>
      <c r="CG66" s="543"/>
      <c r="CH66" s="555"/>
      <c r="CI66" s="556"/>
      <c r="CJ66" s="556"/>
      <c r="CK66" s="556"/>
      <c r="CL66" s="556"/>
      <c r="CM66" s="556"/>
      <c r="CN66" s="556"/>
      <c r="CO66" s="556"/>
      <c r="CP66" s="556"/>
      <c r="CQ66" s="556"/>
      <c r="CR66" s="556"/>
      <c r="CS66" s="556"/>
      <c r="CT66" s="556"/>
      <c r="CU66" s="556"/>
      <c r="CV66" s="556"/>
      <c r="CW66" s="556"/>
      <c r="CX66" s="556"/>
      <c r="CY66" s="557"/>
      <c r="CZ66" s="558"/>
      <c r="DA66" s="558"/>
      <c r="DB66" s="558"/>
      <c r="DC66" s="558"/>
      <c r="DD66" s="558"/>
      <c r="DE66" s="558"/>
      <c r="DF66" s="558"/>
      <c r="DG66" s="558"/>
      <c r="DH66" s="558"/>
      <c r="DI66" s="558"/>
      <c r="DJ66" s="558"/>
      <c r="DK66" s="558"/>
      <c r="DL66" s="558"/>
      <c r="DM66" s="558"/>
      <c r="DN66" s="558"/>
      <c r="DO66" s="558"/>
      <c r="DP66" s="558"/>
      <c r="DQ66" s="558"/>
      <c r="DR66" s="546"/>
      <c r="DS66" s="521"/>
      <c r="DT66" s="521"/>
      <c r="DU66" s="517"/>
      <c r="DV66" s="521"/>
      <c r="DW66" s="521"/>
      <c r="DX66" s="521"/>
      <c r="DY66" s="521"/>
      <c r="DZ66" s="521"/>
      <c r="EA66" s="521"/>
      <c r="EB66" s="521"/>
      <c r="EC66" s="517"/>
      <c r="ED66" s="521"/>
      <c r="EE66" s="468"/>
      <c r="EF66" s="522"/>
      <c r="EG66" s="522"/>
    </row>
    <row r="67" spans="1:137" ht="12.75" customHeight="1">
      <c r="A67" s="529" t="s">
        <v>154</v>
      </c>
      <c r="B67" s="528"/>
      <c r="C67" s="528"/>
      <c r="D67" s="528"/>
      <c r="E67" s="528"/>
      <c r="F67" s="528"/>
      <c r="G67" s="528"/>
      <c r="H67" s="528"/>
      <c r="I67" s="528"/>
      <c r="J67" s="528"/>
      <c r="K67" s="528"/>
      <c r="L67" s="528"/>
      <c r="M67" s="528"/>
      <c r="N67" s="528"/>
      <c r="O67" s="528"/>
      <c r="P67" s="528"/>
      <c r="Q67" s="528"/>
      <c r="R67" s="528"/>
      <c r="S67" s="528"/>
      <c r="T67" s="523"/>
      <c r="U67" s="528"/>
      <c r="V67" s="528"/>
      <c r="W67" s="528"/>
      <c r="X67" s="528"/>
      <c r="Y67" s="528"/>
      <c r="Z67" s="528"/>
      <c r="AA67" s="528"/>
      <c r="AB67" s="528"/>
      <c r="AC67" s="528"/>
      <c r="AD67" s="528"/>
      <c r="AE67" s="528"/>
      <c r="AF67" s="528"/>
      <c r="AG67" s="528"/>
      <c r="AH67" s="528"/>
      <c r="AI67" s="528"/>
      <c r="AJ67" s="528"/>
      <c r="AK67" s="528"/>
      <c r="AL67" s="528"/>
      <c r="AM67" s="523"/>
      <c r="AN67" s="528"/>
      <c r="AO67" s="528"/>
      <c r="AP67" s="528"/>
      <c r="AQ67" s="528"/>
      <c r="AR67" s="528"/>
      <c r="AS67" s="528"/>
      <c r="AT67" s="528"/>
      <c r="AU67" s="528"/>
      <c r="AV67" s="528">
        <v>1</v>
      </c>
      <c r="AW67" s="528"/>
      <c r="AX67" s="528"/>
      <c r="AY67" s="528"/>
      <c r="AZ67" s="528"/>
      <c r="BA67" s="528"/>
      <c r="BB67" s="528"/>
      <c r="BC67" s="528"/>
      <c r="BD67" s="528"/>
      <c r="BE67" s="528"/>
      <c r="BF67" s="523"/>
      <c r="BG67" s="528"/>
      <c r="BH67" s="528"/>
      <c r="BI67" s="528"/>
      <c r="BJ67" s="528"/>
      <c r="BK67" s="528"/>
      <c r="BL67" s="528"/>
      <c r="BM67" s="528"/>
      <c r="BN67" s="528"/>
      <c r="BO67" s="528"/>
      <c r="BP67" s="528"/>
      <c r="BQ67" s="528"/>
      <c r="BR67" s="528"/>
      <c r="BS67" s="528"/>
      <c r="BT67" s="528"/>
      <c r="BU67" s="528"/>
      <c r="BV67" s="528"/>
      <c r="BW67" s="528"/>
      <c r="BX67" s="528"/>
      <c r="BY67" s="523"/>
      <c r="BZ67" s="528"/>
      <c r="CA67" s="528"/>
      <c r="CB67" s="528"/>
      <c r="CC67" s="528"/>
      <c r="CD67" s="530" t="str">
        <f>IF(DR67&lt;3,"",(SUM(B67:S67)-MIN(B67:S67)-MAX(B67:S67))/(DR67-2))</f>
        <v/>
      </c>
      <c r="CE67" s="530" t="str">
        <f>IF(DS67&lt;3,"",(SUM(U67:AL67)-MIN(U67:AL67)-MAX(U67:AL67))/(DS67-2))</f>
        <v/>
      </c>
      <c r="CF67" s="530" t="str">
        <f>IF(DT67&lt;3,"",(SUM(AN67:BE67)-MIN(AN67:BE67)-MAX(AN67:BE67))/(DT67-2))</f>
        <v/>
      </c>
      <c r="CG67" s="531" t="str">
        <f>IF(DU67&lt;3,"",(SUM(BG67:BX67)-MIN(BG67:BX67)-MAX(BG67:BX67))/(DU67-2))</f>
        <v/>
      </c>
      <c r="CH67" s="518" t="str">
        <f t="shared" ref="CH67:CQ71" si="116">IF($CH$3=$CD$4,IF(OR(-FLOOR(((18-COUNT($B67:$S67))/2),1)+CH$6&lt;1,-FLOOR(((18-COUNT($B67:$S67))/2),1)+CH$6&gt;COUNT($B67:$S67)),"",LARGE($B67:$S67,-FLOOR(((18-COUNT($B67:$S67))/2),1)+CH$6)),IF(OR(-FLOOR(((18-COUNT($AN67:$BE67))/2),1)+CH$6&lt;1,-FLOOR(((18-COUNT($AN67:$BE67))/2),1)+CH$6&gt;COUNT($AN67:$BE67)),"",LARGE($AN67:$BE67,-FLOOR(((18-COUNT($AN67:$BE67))/2),1)+CH$6)))</f>
        <v/>
      </c>
      <c r="CI67" s="93" t="str">
        <f t="shared" si="116"/>
        <v/>
      </c>
      <c r="CJ67" s="94" t="str">
        <f t="shared" si="116"/>
        <v/>
      </c>
      <c r="CK67" s="94" t="str">
        <f t="shared" si="116"/>
        <v/>
      </c>
      <c r="CL67" s="94" t="str">
        <f t="shared" si="116"/>
        <v/>
      </c>
      <c r="CM67" s="94" t="str">
        <f t="shared" si="116"/>
        <v/>
      </c>
      <c r="CN67" s="94" t="str">
        <f t="shared" si="116"/>
        <v/>
      </c>
      <c r="CO67" s="108" t="str">
        <f t="shared" si="116"/>
        <v/>
      </c>
      <c r="CP67" s="108" t="str">
        <f t="shared" si="116"/>
        <v/>
      </c>
      <c r="CQ67" s="108" t="str">
        <f t="shared" si="116"/>
        <v/>
      </c>
      <c r="CR67" s="108" t="str">
        <f t="shared" ref="CR67:CY71" si="117">IF($CH$3=$CD$4,IF(OR(-FLOOR(((18-COUNT($B67:$S67))/2),1)+CR$6&lt;1,-FLOOR(((18-COUNT($B67:$S67))/2),1)+CR$6&gt;COUNT($B67:$S67)),"",LARGE($B67:$S67,-FLOOR(((18-COUNT($B67:$S67))/2),1)+CR$6)),IF(OR(-FLOOR(((18-COUNT($AN67:$BE67))/2),1)+CR$6&lt;1,-FLOOR(((18-COUNT($AN67:$BE67))/2),1)+CR$6&gt;COUNT($AN67:$BE67)),"",LARGE($AN67:$BE67,-FLOOR(((18-COUNT($AN67:$BE67))/2),1)+CR$6)))</f>
        <v/>
      </c>
      <c r="CS67" s="94" t="str">
        <f t="shared" si="117"/>
        <v/>
      </c>
      <c r="CT67" s="94" t="str">
        <f t="shared" si="117"/>
        <v/>
      </c>
      <c r="CU67" s="94" t="str">
        <f t="shared" si="117"/>
        <v/>
      </c>
      <c r="CV67" s="94" t="str">
        <f t="shared" si="117"/>
        <v/>
      </c>
      <c r="CW67" s="94" t="str">
        <f t="shared" si="117"/>
        <v/>
      </c>
      <c r="CX67" s="93" t="str">
        <f t="shared" si="117"/>
        <v/>
      </c>
      <c r="CY67" s="519" t="str">
        <f t="shared" si="117"/>
        <v/>
      </c>
      <c r="CZ67" s="532" t="str">
        <f t="shared" ref="CZ67:DI71" si="118">IF($CH$3=$CD$4,IF(OR(-FLOOR(((18-COUNT($U67:$AL67))/2),1)+CZ$6&lt;1,-FLOOR(((18-COUNT($U67:$AL67))/2),1)+CZ$6&gt;COUNT($U67:$AL67)),"",LARGE($U67:$AL67,-FLOOR(((18-COUNT($U67:$AL67))/2),1)+CZ$6)),IF(OR(-FLOOR(((18-COUNT($BG67:$BX67))/2),1)+CZ$6&lt;1,-FLOOR(((18-COUNT($BG67:$BX67))/2),1)+CZ$6&gt;COUNT($BG67:$BX67)),"",LARGE($BG67:$BX67,-FLOOR(((18-COUNT($BG67:$BX67))/2),1)+CZ$6)))</f>
        <v/>
      </c>
      <c r="DA67" s="533" t="str">
        <f t="shared" si="118"/>
        <v/>
      </c>
      <c r="DB67" s="534" t="str">
        <f t="shared" si="118"/>
        <v/>
      </c>
      <c r="DC67" s="534" t="str">
        <f t="shared" si="118"/>
        <v/>
      </c>
      <c r="DD67" s="534" t="str">
        <f t="shared" si="118"/>
        <v/>
      </c>
      <c r="DE67" s="534" t="str">
        <f t="shared" si="118"/>
        <v/>
      </c>
      <c r="DF67" s="534" t="str">
        <f t="shared" si="118"/>
        <v/>
      </c>
      <c r="DG67" s="535" t="str">
        <f t="shared" si="118"/>
        <v/>
      </c>
      <c r="DH67" s="535" t="str">
        <f t="shared" si="118"/>
        <v/>
      </c>
      <c r="DI67" s="535" t="str">
        <f t="shared" si="118"/>
        <v/>
      </c>
      <c r="DJ67" s="535" t="str">
        <f t="shared" ref="DJ67:DQ71" si="119">IF($CH$3=$CD$4,IF(OR(-FLOOR(((18-COUNT($U67:$AL67))/2),1)+DJ$6&lt;1,-FLOOR(((18-COUNT($U67:$AL67))/2),1)+DJ$6&gt;COUNT($U67:$AL67)),"",LARGE($U67:$AL67,-FLOOR(((18-COUNT($U67:$AL67))/2),1)+DJ$6)),IF(OR(-FLOOR(((18-COUNT($BG67:$BX67))/2),1)+DJ$6&lt;1,-FLOOR(((18-COUNT($BG67:$BX67))/2),1)+DJ$6&gt;COUNT($BG67:$BX67)),"",LARGE($BG67:$BX67,-FLOOR(((18-COUNT($BG67:$BX67))/2),1)+DJ$6)))</f>
        <v/>
      </c>
      <c r="DK67" s="534" t="str">
        <f t="shared" si="119"/>
        <v/>
      </c>
      <c r="DL67" s="534" t="str">
        <f t="shared" si="119"/>
        <v/>
      </c>
      <c r="DM67" s="534" t="str">
        <f t="shared" si="119"/>
        <v/>
      </c>
      <c r="DN67" s="534" t="str">
        <f t="shared" si="119"/>
        <v/>
      </c>
      <c r="DO67" s="534" t="str">
        <f t="shared" si="119"/>
        <v/>
      </c>
      <c r="DP67" s="533" t="str">
        <f t="shared" si="119"/>
        <v/>
      </c>
      <c r="DQ67" s="532" t="str">
        <f t="shared" si="119"/>
        <v/>
      </c>
      <c r="DR67" s="536">
        <f>COUNT(B67:S67)</f>
        <v>0</v>
      </c>
      <c r="DS67" s="468">
        <f>COUNT(U67:AL67)</f>
        <v>0</v>
      </c>
      <c r="DT67" s="468">
        <f>COUNT(AN67:BE67)</f>
        <v>1</v>
      </c>
      <c r="DU67" s="469">
        <f>COUNT(BG67:BX67)</f>
        <v>0</v>
      </c>
      <c r="DV67" s="522"/>
      <c r="DW67" s="537"/>
      <c r="DX67" s="537"/>
      <c r="DY67" s="537"/>
      <c r="DZ67" s="537"/>
      <c r="EA67" s="537"/>
      <c r="EB67" s="537"/>
      <c r="EC67" s="538"/>
      <c r="ED67" s="537"/>
      <c r="EE67" s="468"/>
      <c r="EF67" s="522"/>
      <c r="EG67" s="522"/>
    </row>
    <row r="68" spans="1:137" ht="12.75" customHeight="1">
      <c r="A68" s="529" t="s">
        <v>155</v>
      </c>
      <c r="B68" s="306"/>
      <c r="C68" s="306"/>
      <c r="D68" s="306"/>
      <c r="E68" s="306"/>
      <c r="F68" s="306"/>
      <c r="G68" s="306"/>
      <c r="H68" s="306"/>
      <c r="I68" s="306"/>
      <c r="J68" s="306"/>
      <c r="K68" s="306"/>
      <c r="L68" s="306"/>
      <c r="M68" s="306"/>
      <c r="N68" s="306"/>
      <c r="O68" s="306"/>
      <c r="P68" s="306"/>
      <c r="Q68" s="306"/>
      <c r="R68" s="306"/>
      <c r="S68" s="306"/>
      <c r="T68" s="523"/>
      <c r="U68" s="306"/>
      <c r="V68" s="306"/>
      <c r="W68" s="306"/>
      <c r="X68" s="306"/>
      <c r="Y68" s="306"/>
      <c r="Z68" s="306"/>
      <c r="AA68" s="306"/>
      <c r="AB68" s="306"/>
      <c r="AC68" s="306"/>
      <c r="AD68" s="306"/>
      <c r="AE68" s="306"/>
      <c r="AF68" s="306"/>
      <c r="AG68" s="306"/>
      <c r="AH68" s="306"/>
      <c r="AI68" s="306"/>
      <c r="AJ68" s="528"/>
      <c r="AK68" s="528"/>
      <c r="AL68" s="306"/>
      <c r="AM68" s="523"/>
      <c r="AN68" s="306"/>
      <c r="AO68" s="306"/>
      <c r="AP68" s="306"/>
      <c r="AQ68" s="306"/>
      <c r="AR68" s="306"/>
      <c r="AS68" s="306"/>
      <c r="AT68" s="306"/>
      <c r="AU68" s="306"/>
      <c r="AV68" s="306">
        <v>12</v>
      </c>
      <c r="AW68" s="306"/>
      <c r="AX68" s="306"/>
      <c r="AY68" s="306"/>
      <c r="AZ68" s="306"/>
      <c r="BA68" s="306"/>
      <c r="BB68" s="528"/>
      <c r="BC68" s="528"/>
      <c r="BD68" s="528"/>
      <c r="BE68" s="306"/>
      <c r="BF68" s="523"/>
      <c r="BG68" s="306"/>
      <c r="BH68" s="306"/>
      <c r="BI68" s="306"/>
      <c r="BJ68" s="306"/>
      <c r="BK68" s="306"/>
      <c r="BL68" s="306"/>
      <c r="BM68" s="306"/>
      <c r="BN68" s="306"/>
      <c r="BO68" s="306"/>
      <c r="BP68" s="306"/>
      <c r="BQ68" s="306"/>
      <c r="BR68" s="306"/>
      <c r="BS68" s="306"/>
      <c r="BT68" s="306"/>
      <c r="BU68" s="306"/>
      <c r="BV68" s="306"/>
      <c r="BW68" s="306"/>
      <c r="BX68" s="306"/>
      <c r="BY68" s="523"/>
      <c r="BZ68" s="306"/>
      <c r="CA68" s="306"/>
      <c r="CB68" s="306"/>
      <c r="CC68" s="306"/>
      <c r="CD68" s="530" t="str">
        <f>IF(DR68&lt;3,"",(SUM(B68:S68)-MIN(B68:S68)-MAX(B68:S68))/(DR68-2))</f>
        <v/>
      </c>
      <c r="CE68" s="530" t="str">
        <f>IF(DS68&lt;3,"",(SUM(U68:AL68)-MIN(U68:AL68)-MAX(U68:AL68))/(DS68-2))</f>
        <v/>
      </c>
      <c r="CF68" s="530" t="str">
        <f>IF(DT68&lt;3,"",(SUM(AN68:BE68)-MIN(AN68:BE68)-MAX(AN68:BE68))/(DT68-2))</f>
        <v/>
      </c>
      <c r="CG68" s="531" t="str">
        <f>IF(DU68&lt;3,"",(SUM(BG68:BX68)-MIN(BG68:BX68)-MAX(BG68:BX68))/(DU68-2))</f>
        <v/>
      </c>
      <c r="CH68" s="518" t="str">
        <f t="shared" si="116"/>
        <v/>
      </c>
      <c r="CI68" s="93" t="str">
        <f t="shared" si="116"/>
        <v/>
      </c>
      <c r="CJ68" s="94" t="str">
        <f t="shared" si="116"/>
        <v/>
      </c>
      <c r="CK68" s="94" t="str">
        <f t="shared" si="116"/>
        <v/>
      </c>
      <c r="CL68" s="94" t="str">
        <f t="shared" si="116"/>
        <v/>
      </c>
      <c r="CM68" s="94" t="str">
        <f t="shared" si="116"/>
        <v/>
      </c>
      <c r="CN68" s="94" t="str">
        <f t="shared" si="116"/>
        <v/>
      </c>
      <c r="CO68" s="108" t="str">
        <f t="shared" si="116"/>
        <v/>
      </c>
      <c r="CP68" s="108" t="str">
        <f t="shared" si="116"/>
        <v/>
      </c>
      <c r="CQ68" s="108" t="str">
        <f t="shared" si="116"/>
        <v/>
      </c>
      <c r="CR68" s="108" t="str">
        <f t="shared" si="117"/>
        <v/>
      </c>
      <c r="CS68" s="94" t="str">
        <f t="shared" si="117"/>
        <v/>
      </c>
      <c r="CT68" s="94" t="str">
        <f t="shared" si="117"/>
        <v/>
      </c>
      <c r="CU68" s="94" t="str">
        <f t="shared" si="117"/>
        <v/>
      </c>
      <c r="CV68" s="94" t="str">
        <f t="shared" si="117"/>
        <v/>
      </c>
      <c r="CW68" s="94" t="str">
        <f t="shared" si="117"/>
        <v/>
      </c>
      <c r="CX68" s="93" t="str">
        <f t="shared" si="117"/>
        <v/>
      </c>
      <c r="CY68" s="519" t="str">
        <f t="shared" si="117"/>
        <v/>
      </c>
      <c r="CZ68" s="532" t="str">
        <f t="shared" si="118"/>
        <v/>
      </c>
      <c r="DA68" s="533" t="str">
        <f t="shared" si="118"/>
        <v/>
      </c>
      <c r="DB68" s="534" t="str">
        <f t="shared" si="118"/>
        <v/>
      </c>
      <c r="DC68" s="534" t="str">
        <f t="shared" si="118"/>
        <v/>
      </c>
      <c r="DD68" s="534" t="str">
        <f t="shared" si="118"/>
        <v/>
      </c>
      <c r="DE68" s="534" t="str">
        <f t="shared" si="118"/>
        <v/>
      </c>
      <c r="DF68" s="534" t="str">
        <f t="shared" si="118"/>
        <v/>
      </c>
      <c r="DG68" s="535" t="str">
        <f t="shared" si="118"/>
        <v/>
      </c>
      <c r="DH68" s="535" t="str">
        <f t="shared" si="118"/>
        <v/>
      </c>
      <c r="DI68" s="535" t="str">
        <f t="shared" si="118"/>
        <v/>
      </c>
      <c r="DJ68" s="535" t="str">
        <f t="shared" si="119"/>
        <v/>
      </c>
      <c r="DK68" s="534" t="str">
        <f t="shared" si="119"/>
        <v/>
      </c>
      <c r="DL68" s="534" t="str">
        <f t="shared" si="119"/>
        <v/>
      </c>
      <c r="DM68" s="534" t="str">
        <f t="shared" si="119"/>
        <v/>
      </c>
      <c r="DN68" s="534" t="str">
        <f t="shared" si="119"/>
        <v/>
      </c>
      <c r="DO68" s="534" t="str">
        <f t="shared" si="119"/>
        <v/>
      </c>
      <c r="DP68" s="533" t="str">
        <f t="shared" si="119"/>
        <v/>
      </c>
      <c r="DQ68" s="532" t="str">
        <f t="shared" si="119"/>
        <v/>
      </c>
      <c r="DR68" s="536">
        <f>COUNT(B68:S68)</f>
        <v>0</v>
      </c>
      <c r="DS68" s="468">
        <f>COUNT(U68:AL68)</f>
        <v>0</v>
      </c>
      <c r="DT68" s="468">
        <f>COUNT(AN68:BE68)</f>
        <v>1</v>
      </c>
      <c r="DU68" s="469">
        <f>COUNT(BG68:BX68)</f>
        <v>0</v>
      </c>
      <c r="DV68" s="522"/>
      <c r="DW68" s="537"/>
      <c r="DX68" s="537"/>
      <c r="DY68" s="537"/>
      <c r="DZ68" s="537"/>
      <c r="EA68" s="537"/>
      <c r="EB68" s="537"/>
      <c r="EC68" s="538"/>
      <c r="ED68" s="537"/>
      <c r="EE68" s="468"/>
      <c r="EF68" s="522"/>
      <c r="EG68" s="522"/>
    </row>
    <row r="69" spans="1:137" ht="12.75" customHeight="1">
      <c r="A69" s="529" t="s">
        <v>156</v>
      </c>
      <c r="B69" s="306"/>
      <c r="C69" s="306"/>
      <c r="D69" s="306"/>
      <c r="E69" s="306"/>
      <c r="F69" s="306"/>
      <c r="G69" s="306"/>
      <c r="H69" s="306"/>
      <c r="I69" s="306"/>
      <c r="J69" s="306"/>
      <c r="K69" s="306"/>
      <c r="L69" s="306"/>
      <c r="M69" s="306"/>
      <c r="N69" s="306"/>
      <c r="O69" s="306"/>
      <c r="P69" s="306"/>
      <c r="Q69" s="306"/>
      <c r="R69" s="306"/>
      <c r="S69" s="306"/>
      <c r="T69" s="523"/>
      <c r="U69" s="306"/>
      <c r="V69" s="306"/>
      <c r="W69" s="306"/>
      <c r="X69" s="306"/>
      <c r="Y69" s="306"/>
      <c r="Z69" s="306"/>
      <c r="AA69" s="306"/>
      <c r="AB69" s="306"/>
      <c r="AC69" s="306"/>
      <c r="AD69" s="306"/>
      <c r="AE69" s="306"/>
      <c r="AF69" s="306"/>
      <c r="AG69" s="306"/>
      <c r="AH69" s="306"/>
      <c r="AI69" s="306"/>
      <c r="AJ69" s="306"/>
      <c r="AK69" s="306"/>
      <c r="AL69" s="306"/>
      <c r="AM69" s="523"/>
      <c r="AN69" s="306"/>
      <c r="AO69" s="306"/>
      <c r="AP69" s="306"/>
      <c r="AQ69" s="306"/>
      <c r="AR69" s="306"/>
      <c r="AS69" s="306"/>
      <c r="AT69" s="306"/>
      <c r="AU69" s="306"/>
      <c r="AV69" s="306">
        <v>7</v>
      </c>
      <c r="AW69" s="306"/>
      <c r="AX69" s="306"/>
      <c r="AY69" s="306"/>
      <c r="AZ69" s="306"/>
      <c r="BA69" s="306"/>
      <c r="BB69" s="306"/>
      <c r="BC69" s="306"/>
      <c r="BD69" s="306"/>
      <c r="BE69" s="306"/>
      <c r="BF69" s="523"/>
      <c r="BG69" s="306"/>
      <c r="BH69" s="306"/>
      <c r="BI69" s="306"/>
      <c r="BJ69" s="306"/>
      <c r="BK69" s="306"/>
      <c r="BL69" s="306"/>
      <c r="BM69" s="306"/>
      <c r="BN69" s="306"/>
      <c r="BO69" s="306"/>
      <c r="BP69" s="306"/>
      <c r="BQ69" s="306"/>
      <c r="BR69" s="306"/>
      <c r="BS69" s="306"/>
      <c r="BT69" s="306"/>
      <c r="BU69" s="306"/>
      <c r="BV69" s="306"/>
      <c r="BW69" s="306"/>
      <c r="BX69" s="306"/>
      <c r="BY69" s="523"/>
      <c r="BZ69" s="306"/>
      <c r="CA69" s="306"/>
      <c r="CB69" s="306"/>
      <c r="CC69" s="306"/>
      <c r="CD69" s="530" t="str">
        <f>IF(DR69&lt;3,"",(SUM(B69:S69)-MIN(B69:S69)-MAX(B69:S69))/(DR69-2))</f>
        <v/>
      </c>
      <c r="CE69" s="530" t="str">
        <f>IF(DS69&lt;3,"",(SUM(U69:AL69)-MIN(U69:AL69)-MAX(U69:AL69))/(DS69-2))</f>
        <v/>
      </c>
      <c r="CF69" s="530" t="str">
        <f>IF(DT69&lt;3,"",(SUM(AN69:BE69)-MIN(AN69:BE69)-MAX(AN69:BE69))/(DT69-2))</f>
        <v/>
      </c>
      <c r="CG69" s="531" t="str">
        <f>IF(DU69&lt;3,"",(SUM(BG69:BX69)-MIN(BG69:BX69)-MAX(BG69:BX69))/(DU69-2))</f>
        <v/>
      </c>
      <c r="CH69" s="518" t="str">
        <f t="shared" si="116"/>
        <v/>
      </c>
      <c r="CI69" s="93" t="str">
        <f t="shared" si="116"/>
        <v/>
      </c>
      <c r="CJ69" s="94" t="str">
        <f t="shared" si="116"/>
        <v/>
      </c>
      <c r="CK69" s="94" t="str">
        <f t="shared" si="116"/>
        <v/>
      </c>
      <c r="CL69" s="94" t="str">
        <f t="shared" si="116"/>
        <v/>
      </c>
      <c r="CM69" s="94" t="str">
        <f t="shared" si="116"/>
        <v/>
      </c>
      <c r="CN69" s="94" t="str">
        <f t="shared" si="116"/>
        <v/>
      </c>
      <c r="CO69" s="108" t="str">
        <f t="shared" si="116"/>
        <v/>
      </c>
      <c r="CP69" s="108" t="str">
        <f t="shared" si="116"/>
        <v/>
      </c>
      <c r="CQ69" s="108" t="str">
        <f t="shared" si="116"/>
        <v/>
      </c>
      <c r="CR69" s="108" t="str">
        <f t="shared" si="117"/>
        <v/>
      </c>
      <c r="CS69" s="94" t="str">
        <f t="shared" si="117"/>
        <v/>
      </c>
      <c r="CT69" s="94" t="str">
        <f t="shared" si="117"/>
        <v/>
      </c>
      <c r="CU69" s="94" t="str">
        <f t="shared" si="117"/>
        <v/>
      </c>
      <c r="CV69" s="94" t="str">
        <f t="shared" si="117"/>
        <v/>
      </c>
      <c r="CW69" s="94" t="str">
        <f t="shared" si="117"/>
        <v/>
      </c>
      <c r="CX69" s="93" t="str">
        <f t="shared" si="117"/>
        <v/>
      </c>
      <c r="CY69" s="519" t="str">
        <f t="shared" si="117"/>
        <v/>
      </c>
      <c r="CZ69" s="532" t="str">
        <f t="shared" si="118"/>
        <v/>
      </c>
      <c r="DA69" s="533" t="str">
        <f t="shared" si="118"/>
        <v/>
      </c>
      <c r="DB69" s="534" t="str">
        <f t="shared" si="118"/>
        <v/>
      </c>
      <c r="DC69" s="534" t="str">
        <f t="shared" si="118"/>
        <v/>
      </c>
      <c r="DD69" s="534" t="str">
        <f t="shared" si="118"/>
        <v/>
      </c>
      <c r="DE69" s="534" t="str">
        <f t="shared" si="118"/>
        <v/>
      </c>
      <c r="DF69" s="534" t="str">
        <f t="shared" si="118"/>
        <v/>
      </c>
      <c r="DG69" s="535" t="str">
        <f t="shared" si="118"/>
        <v/>
      </c>
      <c r="DH69" s="535" t="str">
        <f t="shared" si="118"/>
        <v/>
      </c>
      <c r="DI69" s="535" t="str">
        <f t="shared" si="118"/>
        <v/>
      </c>
      <c r="DJ69" s="535" t="str">
        <f t="shared" si="119"/>
        <v/>
      </c>
      <c r="DK69" s="534" t="str">
        <f t="shared" si="119"/>
        <v/>
      </c>
      <c r="DL69" s="534" t="str">
        <f t="shared" si="119"/>
        <v/>
      </c>
      <c r="DM69" s="534" t="str">
        <f t="shared" si="119"/>
        <v/>
      </c>
      <c r="DN69" s="534" t="str">
        <f t="shared" si="119"/>
        <v/>
      </c>
      <c r="DO69" s="534" t="str">
        <f t="shared" si="119"/>
        <v/>
      </c>
      <c r="DP69" s="533" t="str">
        <f t="shared" si="119"/>
        <v/>
      </c>
      <c r="DQ69" s="532" t="str">
        <f t="shared" si="119"/>
        <v/>
      </c>
      <c r="DR69" s="536">
        <f>COUNT(B69:S69)</f>
        <v>0</v>
      </c>
      <c r="DS69" s="468">
        <f>COUNT(U69:AL69)</f>
        <v>0</v>
      </c>
      <c r="DT69" s="468">
        <f>COUNT(AN69:BE69)</f>
        <v>1</v>
      </c>
      <c r="DU69" s="469">
        <f>COUNT(BG69:BX69)</f>
        <v>0</v>
      </c>
      <c r="DV69" s="522"/>
      <c r="DW69" s="537"/>
      <c r="DX69" s="537"/>
      <c r="DY69" s="537"/>
      <c r="DZ69" s="537"/>
      <c r="EA69" s="537"/>
      <c r="EB69" s="537"/>
      <c r="EC69" s="538"/>
      <c r="ED69" s="537"/>
      <c r="EE69" s="468"/>
      <c r="EF69" s="522"/>
      <c r="EG69" s="522"/>
    </row>
    <row r="70" spans="1:137" ht="12.75" customHeight="1">
      <c r="A70" s="529" t="s">
        <v>157</v>
      </c>
      <c r="B70" s="306"/>
      <c r="C70" s="306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6"/>
      <c r="T70" s="523"/>
      <c r="U70" s="306"/>
      <c r="V70" s="306"/>
      <c r="W70" s="306"/>
      <c r="X70" s="306"/>
      <c r="Y70" s="306"/>
      <c r="Z70" s="306"/>
      <c r="AA70" s="306"/>
      <c r="AB70" s="306"/>
      <c r="AC70" s="306"/>
      <c r="AD70" s="306"/>
      <c r="AE70" s="306"/>
      <c r="AF70" s="306"/>
      <c r="AG70" s="306"/>
      <c r="AH70" s="306"/>
      <c r="AI70" s="306"/>
      <c r="AJ70" s="306"/>
      <c r="AK70" s="306"/>
      <c r="AL70" s="306"/>
      <c r="AM70" s="523"/>
      <c r="AN70" s="306"/>
      <c r="AO70" s="306"/>
      <c r="AP70" s="306"/>
      <c r="AQ70" s="306"/>
      <c r="AR70" s="306"/>
      <c r="AS70" s="306"/>
      <c r="AT70" s="306"/>
      <c r="AU70" s="306"/>
      <c r="AV70" s="306">
        <v>120</v>
      </c>
      <c r="AW70" s="306"/>
      <c r="AX70" s="306"/>
      <c r="AY70" s="306"/>
      <c r="AZ70" s="306"/>
      <c r="BA70" s="306"/>
      <c r="BB70" s="306"/>
      <c r="BC70" s="306"/>
      <c r="BD70" s="306"/>
      <c r="BE70" s="306"/>
      <c r="BF70" s="523"/>
      <c r="BG70" s="306"/>
      <c r="BH70" s="306"/>
      <c r="BI70" s="306"/>
      <c r="BJ70" s="306"/>
      <c r="BK70" s="306"/>
      <c r="BL70" s="306"/>
      <c r="BM70" s="306"/>
      <c r="BN70" s="306"/>
      <c r="BO70" s="306"/>
      <c r="BP70" s="306"/>
      <c r="BQ70" s="306"/>
      <c r="BR70" s="306"/>
      <c r="BS70" s="306"/>
      <c r="BT70" s="306"/>
      <c r="BU70" s="306"/>
      <c r="BV70" s="306"/>
      <c r="BW70" s="306"/>
      <c r="BX70" s="306"/>
      <c r="BY70" s="523"/>
      <c r="BZ70" s="306"/>
      <c r="CA70" s="306"/>
      <c r="CB70" s="306"/>
      <c r="CC70" s="306"/>
      <c r="CD70" s="530" t="str">
        <f>IF(DR70&lt;3,"",(SUM(B70:S70)-MIN(B70:S70)-MAX(B70:S70))/(DR70-2))</f>
        <v/>
      </c>
      <c r="CE70" s="530" t="str">
        <f>IF(DS70&lt;3,"",(SUM(U70:AL70)-MIN(U70:AL70)-MAX(U70:AL70))/(DS70-2))</f>
        <v/>
      </c>
      <c r="CF70" s="530" t="str">
        <f>IF(DT70&lt;3,"",(SUM(AN70:BE70)-MIN(AN70:BE70)-MAX(AN70:BE70))/(DT70-2))</f>
        <v/>
      </c>
      <c r="CG70" s="531" t="str">
        <f>IF(DU70&lt;3,"",(SUM(BG70:BX70)-MIN(BG70:BX70)-MAX(BG70:BX70))/(DU70-2))</f>
        <v/>
      </c>
      <c r="CH70" s="518" t="str">
        <f t="shared" si="116"/>
        <v/>
      </c>
      <c r="CI70" s="93" t="str">
        <f t="shared" si="116"/>
        <v/>
      </c>
      <c r="CJ70" s="94" t="str">
        <f t="shared" si="116"/>
        <v/>
      </c>
      <c r="CK70" s="94" t="str">
        <f t="shared" si="116"/>
        <v/>
      </c>
      <c r="CL70" s="94" t="str">
        <f t="shared" si="116"/>
        <v/>
      </c>
      <c r="CM70" s="94" t="str">
        <f t="shared" si="116"/>
        <v/>
      </c>
      <c r="CN70" s="94" t="str">
        <f t="shared" si="116"/>
        <v/>
      </c>
      <c r="CO70" s="108" t="str">
        <f t="shared" si="116"/>
        <v/>
      </c>
      <c r="CP70" s="108" t="str">
        <f t="shared" si="116"/>
        <v/>
      </c>
      <c r="CQ70" s="108" t="str">
        <f t="shared" si="116"/>
        <v/>
      </c>
      <c r="CR70" s="108" t="str">
        <f t="shared" si="117"/>
        <v/>
      </c>
      <c r="CS70" s="94" t="str">
        <f t="shared" si="117"/>
        <v/>
      </c>
      <c r="CT70" s="94" t="str">
        <f t="shared" si="117"/>
        <v/>
      </c>
      <c r="CU70" s="94" t="str">
        <f t="shared" si="117"/>
        <v/>
      </c>
      <c r="CV70" s="94" t="str">
        <f t="shared" si="117"/>
        <v/>
      </c>
      <c r="CW70" s="94" t="str">
        <f t="shared" si="117"/>
        <v/>
      </c>
      <c r="CX70" s="93" t="str">
        <f t="shared" si="117"/>
        <v/>
      </c>
      <c r="CY70" s="519" t="str">
        <f t="shared" si="117"/>
        <v/>
      </c>
      <c r="CZ70" s="532" t="str">
        <f t="shared" si="118"/>
        <v/>
      </c>
      <c r="DA70" s="533" t="str">
        <f t="shared" si="118"/>
        <v/>
      </c>
      <c r="DB70" s="534" t="str">
        <f t="shared" si="118"/>
        <v/>
      </c>
      <c r="DC70" s="534" t="str">
        <f t="shared" si="118"/>
        <v/>
      </c>
      <c r="DD70" s="534" t="str">
        <f t="shared" si="118"/>
        <v/>
      </c>
      <c r="DE70" s="534" t="str">
        <f t="shared" si="118"/>
        <v/>
      </c>
      <c r="DF70" s="534" t="str">
        <f t="shared" si="118"/>
        <v/>
      </c>
      <c r="DG70" s="535" t="str">
        <f t="shared" si="118"/>
        <v/>
      </c>
      <c r="DH70" s="535" t="str">
        <f t="shared" si="118"/>
        <v/>
      </c>
      <c r="DI70" s="535" t="str">
        <f t="shared" si="118"/>
        <v/>
      </c>
      <c r="DJ70" s="535" t="str">
        <f t="shared" si="119"/>
        <v/>
      </c>
      <c r="DK70" s="534" t="str">
        <f t="shared" si="119"/>
        <v/>
      </c>
      <c r="DL70" s="534" t="str">
        <f t="shared" si="119"/>
        <v/>
      </c>
      <c r="DM70" s="534" t="str">
        <f t="shared" si="119"/>
        <v/>
      </c>
      <c r="DN70" s="534" t="str">
        <f t="shared" si="119"/>
        <v/>
      </c>
      <c r="DO70" s="534" t="str">
        <f t="shared" si="119"/>
        <v/>
      </c>
      <c r="DP70" s="533" t="str">
        <f t="shared" si="119"/>
        <v/>
      </c>
      <c r="DQ70" s="532" t="str">
        <f t="shared" si="119"/>
        <v/>
      </c>
      <c r="DR70" s="536">
        <f>COUNT(B70:S70)</f>
        <v>0</v>
      </c>
      <c r="DS70" s="468">
        <f>COUNT(U70:AL70)</f>
        <v>0</v>
      </c>
      <c r="DT70" s="468">
        <f>COUNT(AN70:BE70)</f>
        <v>1</v>
      </c>
      <c r="DU70" s="469">
        <f>COUNT(BG70:BX70)</f>
        <v>0</v>
      </c>
      <c r="DV70" s="522"/>
      <c r="DW70" s="537"/>
      <c r="DX70" s="537"/>
      <c r="DY70" s="537"/>
      <c r="DZ70" s="537"/>
      <c r="EA70" s="537"/>
      <c r="EB70" s="537"/>
      <c r="EC70" s="538"/>
      <c r="ED70" s="537"/>
      <c r="EE70" s="468"/>
      <c r="EF70" s="522"/>
      <c r="EG70" s="522"/>
    </row>
    <row r="71" spans="1:137" ht="12.75" customHeight="1">
      <c r="A71" s="539" t="s">
        <v>158</v>
      </c>
      <c r="B71" s="540" t="str">
        <f t="shared" ref="B71:S71" si="120">IF(B68="","",B67*B68*B69*B70)</f>
        <v/>
      </c>
      <c r="C71" s="540" t="str">
        <f t="shared" si="120"/>
        <v/>
      </c>
      <c r="D71" s="540" t="str">
        <f t="shared" si="120"/>
        <v/>
      </c>
      <c r="E71" s="540" t="str">
        <f t="shared" si="120"/>
        <v/>
      </c>
      <c r="F71" s="540" t="str">
        <f t="shared" si="120"/>
        <v/>
      </c>
      <c r="G71" s="540" t="str">
        <f t="shared" si="120"/>
        <v/>
      </c>
      <c r="H71" s="540" t="str">
        <f t="shared" si="120"/>
        <v/>
      </c>
      <c r="I71" s="540" t="str">
        <f t="shared" si="120"/>
        <v/>
      </c>
      <c r="J71" s="540" t="str">
        <f t="shared" si="120"/>
        <v/>
      </c>
      <c r="K71" s="540" t="str">
        <f t="shared" si="120"/>
        <v/>
      </c>
      <c r="L71" s="540" t="str">
        <f t="shared" si="120"/>
        <v/>
      </c>
      <c r="M71" s="540" t="str">
        <f t="shared" si="120"/>
        <v/>
      </c>
      <c r="N71" s="540" t="str">
        <f t="shared" si="120"/>
        <v/>
      </c>
      <c r="O71" s="540" t="str">
        <f t="shared" si="120"/>
        <v/>
      </c>
      <c r="P71" s="540" t="str">
        <f t="shared" si="120"/>
        <v/>
      </c>
      <c r="Q71" s="540" t="str">
        <f t="shared" si="120"/>
        <v/>
      </c>
      <c r="R71" s="540" t="str">
        <f t="shared" si="120"/>
        <v/>
      </c>
      <c r="S71" s="540" t="str">
        <f t="shared" si="120"/>
        <v/>
      </c>
      <c r="T71" s="523"/>
      <c r="U71" s="540" t="str">
        <f t="shared" ref="U71:AL71" si="121">IF(U68="","",U67*U68*U69*U70)</f>
        <v/>
      </c>
      <c r="V71" s="540" t="str">
        <f t="shared" si="121"/>
        <v/>
      </c>
      <c r="W71" s="540" t="str">
        <f t="shared" si="121"/>
        <v/>
      </c>
      <c r="X71" s="540" t="str">
        <f t="shared" si="121"/>
        <v/>
      </c>
      <c r="Y71" s="540" t="str">
        <f t="shared" si="121"/>
        <v/>
      </c>
      <c r="Z71" s="540" t="str">
        <f t="shared" si="121"/>
        <v/>
      </c>
      <c r="AA71" s="540" t="str">
        <f t="shared" si="121"/>
        <v/>
      </c>
      <c r="AB71" s="540" t="str">
        <f t="shared" si="121"/>
        <v/>
      </c>
      <c r="AC71" s="540" t="str">
        <f t="shared" si="121"/>
        <v/>
      </c>
      <c r="AD71" s="540" t="str">
        <f t="shared" si="121"/>
        <v/>
      </c>
      <c r="AE71" s="540" t="str">
        <f t="shared" si="121"/>
        <v/>
      </c>
      <c r="AF71" s="540" t="str">
        <f t="shared" si="121"/>
        <v/>
      </c>
      <c r="AG71" s="540" t="str">
        <f t="shared" si="121"/>
        <v/>
      </c>
      <c r="AH71" s="540" t="str">
        <f t="shared" si="121"/>
        <v/>
      </c>
      <c r="AI71" s="540" t="str">
        <f t="shared" si="121"/>
        <v/>
      </c>
      <c r="AJ71" s="540" t="str">
        <f t="shared" si="121"/>
        <v/>
      </c>
      <c r="AK71" s="540" t="str">
        <f t="shared" si="121"/>
        <v/>
      </c>
      <c r="AL71" s="540" t="str">
        <f t="shared" si="121"/>
        <v/>
      </c>
      <c r="AM71" s="523"/>
      <c r="AN71" s="540" t="str">
        <f t="shared" ref="AN71:BE71" si="122">IF(AN68="","",AN67*AN68*AN69*AN70)</f>
        <v/>
      </c>
      <c r="AO71" s="540" t="str">
        <f t="shared" si="122"/>
        <v/>
      </c>
      <c r="AP71" s="540" t="str">
        <f t="shared" si="122"/>
        <v/>
      </c>
      <c r="AQ71" s="540" t="str">
        <f t="shared" si="122"/>
        <v/>
      </c>
      <c r="AR71" s="540" t="str">
        <f t="shared" si="122"/>
        <v/>
      </c>
      <c r="AS71" s="540" t="str">
        <f t="shared" si="122"/>
        <v/>
      </c>
      <c r="AT71" s="540" t="str">
        <f t="shared" si="122"/>
        <v/>
      </c>
      <c r="AU71" s="540" t="str">
        <f t="shared" si="122"/>
        <v/>
      </c>
      <c r="AV71" s="540">
        <f t="shared" si="122"/>
        <v>10080</v>
      </c>
      <c r="AW71" s="540" t="str">
        <f t="shared" si="122"/>
        <v/>
      </c>
      <c r="AX71" s="540" t="str">
        <f t="shared" si="122"/>
        <v/>
      </c>
      <c r="AY71" s="540" t="str">
        <f t="shared" si="122"/>
        <v/>
      </c>
      <c r="AZ71" s="540" t="str">
        <f t="shared" si="122"/>
        <v/>
      </c>
      <c r="BA71" s="540" t="str">
        <f t="shared" si="122"/>
        <v/>
      </c>
      <c r="BB71" s="540" t="str">
        <f t="shared" si="122"/>
        <v/>
      </c>
      <c r="BC71" s="540" t="str">
        <f t="shared" si="122"/>
        <v/>
      </c>
      <c r="BD71" s="540" t="str">
        <f t="shared" si="122"/>
        <v/>
      </c>
      <c r="BE71" s="540" t="str">
        <f t="shared" si="122"/>
        <v/>
      </c>
      <c r="BF71" s="523"/>
      <c r="BG71" s="540" t="str">
        <f t="shared" ref="BG71:BX71" si="123">IF(BG68="","",BG67*BG68*BG69*BG70)</f>
        <v/>
      </c>
      <c r="BH71" s="540" t="str">
        <f t="shared" si="123"/>
        <v/>
      </c>
      <c r="BI71" s="540" t="str">
        <f t="shared" si="123"/>
        <v/>
      </c>
      <c r="BJ71" s="540" t="str">
        <f t="shared" si="123"/>
        <v/>
      </c>
      <c r="BK71" s="540" t="str">
        <f t="shared" si="123"/>
        <v/>
      </c>
      <c r="BL71" s="540" t="str">
        <f t="shared" si="123"/>
        <v/>
      </c>
      <c r="BM71" s="540" t="str">
        <f t="shared" si="123"/>
        <v/>
      </c>
      <c r="BN71" s="540" t="str">
        <f t="shared" si="123"/>
        <v/>
      </c>
      <c r="BO71" s="540" t="str">
        <f t="shared" si="123"/>
        <v/>
      </c>
      <c r="BP71" s="540" t="str">
        <f t="shared" si="123"/>
        <v/>
      </c>
      <c r="BQ71" s="540" t="str">
        <f t="shared" si="123"/>
        <v/>
      </c>
      <c r="BR71" s="540" t="str">
        <f t="shared" si="123"/>
        <v/>
      </c>
      <c r="BS71" s="540" t="str">
        <f t="shared" si="123"/>
        <v/>
      </c>
      <c r="BT71" s="540" t="str">
        <f t="shared" si="123"/>
        <v/>
      </c>
      <c r="BU71" s="540" t="str">
        <f t="shared" si="123"/>
        <v/>
      </c>
      <c r="BV71" s="540" t="str">
        <f t="shared" si="123"/>
        <v/>
      </c>
      <c r="BW71" s="540" t="str">
        <f t="shared" si="123"/>
        <v/>
      </c>
      <c r="BX71" s="540" t="str">
        <f t="shared" si="123"/>
        <v/>
      </c>
      <c r="BY71" s="523"/>
      <c r="BZ71" s="540" t="str">
        <f>IF(BZ68="","",BZ67*BZ68*BZ69*BZ70)</f>
        <v/>
      </c>
      <c r="CA71" s="540" t="str">
        <f>IF(CA68="","",CA67*CA68*CA69*CA70)</f>
        <v/>
      </c>
      <c r="CB71" s="540" t="str">
        <f>IF(CB68="","",CB67*CB68*CB69*CB70)</f>
        <v/>
      </c>
      <c r="CC71" s="541" t="str">
        <f>IF(CC68="","",CC67*CC68*CC69*CC70)</f>
        <v/>
      </c>
      <c r="CD71" s="530" t="str">
        <f>IF(DR71&lt;3,"",(SUM(B71:S71)-MIN(B71:S71)-MAX(B71:S71))/(DR71-2))</f>
        <v/>
      </c>
      <c r="CE71" s="530" t="str">
        <f>IF(DS71&lt;3,"",(SUM(U71:AL71)-MIN(U71:AL71)-MAX(U71:AL71))/(DS71-2))</f>
        <v/>
      </c>
      <c r="CF71" s="530" t="str">
        <f>IF(DT71&lt;3,"",(SUM(AN71:BE71)-MIN(AN71:BE71)-MAX(AN71:BE71))/(DT71-2))</f>
        <v/>
      </c>
      <c r="CG71" s="531" t="str">
        <f>IF(DU71&lt;3,"",(SUM(BG71:BX71)-MIN(BG71:BX71)-MAX(BG71:BX71))/(DU71-2))</f>
        <v/>
      </c>
      <c r="CH71" s="518" t="str">
        <f t="shared" si="116"/>
        <v/>
      </c>
      <c r="CI71" s="93" t="str">
        <f t="shared" si="116"/>
        <v/>
      </c>
      <c r="CJ71" s="94" t="str">
        <f t="shared" si="116"/>
        <v/>
      </c>
      <c r="CK71" s="94" t="str">
        <f t="shared" si="116"/>
        <v/>
      </c>
      <c r="CL71" s="94" t="str">
        <f t="shared" si="116"/>
        <v/>
      </c>
      <c r="CM71" s="94" t="str">
        <f t="shared" si="116"/>
        <v/>
      </c>
      <c r="CN71" s="94" t="str">
        <f t="shared" si="116"/>
        <v/>
      </c>
      <c r="CO71" s="108" t="str">
        <f t="shared" si="116"/>
        <v/>
      </c>
      <c r="CP71" s="108" t="str">
        <f t="shared" si="116"/>
        <v/>
      </c>
      <c r="CQ71" s="108" t="str">
        <f t="shared" si="116"/>
        <v/>
      </c>
      <c r="CR71" s="108" t="str">
        <f t="shared" si="117"/>
        <v/>
      </c>
      <c r="CS71" s="94" t="str">
        <f t="shared" si="117"/>
        <v/>
      </c>
      <c r="CT71" s="94" t="str">
        <f t="shared" si="117"/>
        <v/>
      </c>
      <c r="CU71" s="94" t="str">
        <f t="shared" si="117"/>
        <v/>
      </c>
      <c r="CV71" s="94" t="str">
        <f t="shared" si="117"/>
        <v/>
      </c>
      <c r="CW71" s="94" t="str">
        <f t="shared" si="117"/>
        <v/>
      </c>
      <c r="CX71" s="93" t="str">
        <f t="shared" si="117"/>
        <v/>
      </c>
      <c r="CY71" s="519" t="str">
        <f t="shared" si="117"/>
        <v/>
      </c>
      <c r="CZ71" s="532" t="str">
        <f t="shared" si="118"/>
        <v/>
      </c>
      <c r="DA71" s="533" t="str">
        <f t="shared" si="118"/>
        <v/>
      </c>
      <c r="DB71" s="534" t="str">
        <f t="shared" si="118"/>
        <v/>
      </c>
      <c r="DC71" s="534" t="str">
        <f t="shared" si="118"/>
        <v/>
      </c>
      <c r="DD71" s="534" t="str">
        <f t="shared" si="118"/>
        <v/>
      </c>
      <c r="DE71" s="534" t="str">
        <f t="shared" si="118"/>
        <v/>
      </c>
      <c r="DF71" s="534" t="str">
        <f t="shared" si="118"/>
        <v/>
      </c>
      <c r="DG71" s="535" t="str">
        <f t="shared" si="118"/>
        <v/>
      </c>
      <c r="DH71" s="535" t="str">
        <f t="shared" si="118"/>
        <v/>
      </c>
      <c r="DI71" s="535" t="str">
        <f t="shared" si="118"/>
        <v/>
      </c>
      <c r="DJ71" s="535" t="str">
        <f t="shared" si="119"/>
        <v/>
      </c>
      <c r="DK71" s="534" t="str">
        <f t="shared" si="119"/>
        <v/>
      </c>
      <c r="DL71" s="534" t="str">
        <f t="shared" si="119"/>
        <v/>
      </c>
      <c r="DM71" s="534" t="str">
        <f t="shared" si="119"/>
        <v/>
      </c>
      <c r="DN71" s="534" t="str">
        <f t="shared" si="119"/>
        <v/>
      </c>
      <c r="DO71" s="534" t="str">
        <f t="shared" si="119"/>
        <v/>
      </c>
      <c r="DP71" s="533" t="str">
        <f t="shared" si="119"/>
        <v/>
      </c>
      <c r="DQ71" s="532" t="str">
        <f t="shared" si="119"/>
        <v/>
      </c>
      <c r="DR71" s="536">
        <f>COUNT(B71:S71)</f>
        <v>0</v>
      </c>
      <c r="DS71" s="468">
        <f>COUNT(U71:AL71)</f>
        <v>0</v>
      </c>
      <c r="DT71" s="468">
        <f>COUNT(AN71:BE71)</f>
        <v>1</v>
      </c>
      <c r="DU71" s="469">
        <f>COUNT(BG71:BX71)</f>
        <v>0</v>
      </c>
      <c r="DV71" s="522"/>
      <c r="DW71" s="537"/>
      <c r="DX71" s="537"/>
      <c r="DY71" s="537"/>
      <c r="DZ71" s="537"/>
      <c r="EA71" s="537"/>
      <c r="EB71" s="537"/>
      <c r="EC71" s="538"/>
      <c r="ED71" s="537"/>
      <c r="EE71" s="468"/>
      <c r="EF71" s="522"/>
      <c r="EG71" s="522"/>
    </row>
    <row r="72" spans="1:137" ht="12.75" customHeight="1">
      <c r="A72" s="527" t="s">
        <v>170</v>
      </c>
      <c r="B72" s="528"/>
      <c r="C72" s="528"/>
      <c r="D72" s="528"/>
      <c r="E72" s="528"/>
      <c r="F72" s="528"/>
      <c r="G72" s="528"/>
      <c r="H72" s="528"/>
      <c r="I72" s="528"/>
      <c r="J72" s="528"/>
      <c r="K72" s="528"/>
      <c r="L72" s="528"/>
      <c r="M72" s="528"/>
      <c r="N72" s="528"/>
      <c r="O72" s="528"/>
      <c r="P72" s="528"/>
      <c r="Q72" s="528"/>
      <c r="R72" s="528"/>
      <c r="S72" s="528"/>
      <c r="T72" s="523"/>
      <c r="U72" s="528"/>
      <c r="V72" s="528"/>
      <c r="W72" s="528"/>
      <c r="X72" s="528"/>
      <c r="Y72" s="528"/>
      <c r="Z72" s="528"/>
      <c r="AA72" s="528"/>
      <c r="AB72" s="528"/>
      <c r="AC72" s="528"/>
      <c r="AD72" s="528"/>
      <c r="AE72" s="528"/>
      <c r="AF72" s="528"/>
      <c r="AG72" s="528"/>
      <c r="AH72" s="528"/>
      <c r="AI72" s="528"/>
      <c r="AJ72" s="528"/>
      <c r="AK72" s="528"/>
      <c r="AL72" s="528"/>
      <c r="AM72" s="523"/>
      <c r="AN72" s="528"/>
      <c r="AO72" s="528"/>
      <c r="AP72" s="528"/>
      <c r="AQ72" s="528"/>
      <c r="AR72" s="528"/>
      <c r="AS72" s="528"/>
      <c r="AT72" s="528"/>
      <c r="AU72" s="528"/>
      <c r="AV72" s="528"/>
      <c r="AW72" s="528"/>
      <c r="AX72" s="528"/>
      <c r="AY72" s="528"/>
      <c r="AZ72" s="528"/>
      <c r="BA72" s="528"/>
      <c r="BB72" s="528"/>
      <c r="BC72" s="528"/>
      <c r="BD72" s="528"/>
      <c r="BE72" s="528"/>
      <c r="BF72" s="523"/>
      <c r="BG72" s="528"/>
      <c r="BH72" s="528"/>
      <c r="BI72" s="528"/>
      <c r="BJ72" s="528"/>
      <c r="BK72" s="528"/>
      <c r="BL72" s="528"/>
      <c r="BM72" s="528"/>
      <c r="BN72" s="528"/>
      <c r="BO72" s="528"/>
      <c r="BP72" s="528"/>
      <c r="BQ72" s="528"/>
      <c r="BR72" s="528"/>
      <c r="BS72" s="528"/>
      <c r="BT72" s="528"/>
      <c r="BU72" s="528"/>
      <c r="BV72" s="528"/>
      <c r="BW72" s="528"/>
      <c r="BX72" s="528"/>
      <c r="BY72" s="523"/>
      <c r="BZ72" s="528"/>
      <c r="CA72" s="528"/>
      <c r="CB72" s="528"/>
      <c r="CC72" s="306"/>
      <c r="CD72" s="542"/>
      <c r="CE72" s="542"/>
      <c r="CF72" s="542"/>
      <c r="CG72" s="543"/>
      <c r="CH72" s="544"/>
      <c r="CI72" s="544"/>
      <c r="CJ72" s="544"/>
      <c r="CK72" s="544"/>
      <c r="CL72" s="544"/>
      <c r="CM72" s="544"/>
      <c r="CN72" s="544"/>
      <c r="CO72" s="544"/>
      <c r="CP72" s="544"/>
      <c r="CQ72" s="544"/>
      <c r="CR72" s="544"/>
      <c r="CS72" s="544"/>
      <c r="CT72" s="544"/>
      <c r="CU72" s="544"/>
      <c r="CV72" s="544"/>
      <c r="CW72" s="544"/>
      <c r="CX72" s="544"/>
      <c r="CY72" s="545"/>
      <c r="CZ72" s="546"/>
      <c r="DA72" s="544"/>
      <c r="DB72" s="544"/>
      <c r="DC72" s="544"/>
      <c r="DD72" s="544"/>
      <c r="DE72" s="544"/>
      <c r="DF72" s="544"/>
      <c r="DG72" s="544"/>
      <c r="DH72" s="544"/>
      <c r="DI72" s="544"/>
      <c r="DJ72" s="544"/>
      <c r="DK72" s="544"/>
      <c r="DL72" s="544"/>
      <c r="DM72" s="544"/>
      <c r="DN72" s="544"/>
      <c r="DO72" s="544"/>
      <c r="DP72" s="544"/>
      <c r="DQ72" s="544"/>
      <c r="DR72" s="536"/>
      <c r="DS72" s="468"/>
      <c r="DT72" s="468"/>
      <c r="DU72" s="469"/>
      <c r="DV72" s="468"/>
      <c r="DW72" s="559"/>
      <c r="DX72" s="559"/>
      <c r="DY72" s="559"/>
      <c r="DZ72" s="559"/>
      <c r="EA72" s="559"/>
      <c r="EB72" s="559"/>
      <c r="EC72" s="560"/>
      <c r="ED72" s="559"/>
      <c r="EE72" s="468"/>
      <c r="EF72" s="522"/>
      <c r="EG72" s="522"/>
    </row>
    <row r="73" spans="1:137" ht="12.75" customHeight="1">
      <c r="A73" s="529" t="s">
        <v>154</v>
      </c>
      <c r="B73" s="528"/>
      <c r="C73" s="528"/>
      <c r="D73" s="528"/>
      <c r="E73" s="528"/>
      <c r="F73" s="528"/>
      <c r="G73" s="528"/>
      <c r="H73" s="528"/>
      <c r="I73" s="528"/>
      <c r="J73" s="528"/>
      <c r="K73" s="528"/>
      <c r="L73" s="528"/>
      <c r="M73" s="528"/>
      <c r="N73" s="528"/>
      <c r="O73" s="528"/>
      <c r="P73" s="528"/>
      <c r="Q73" s="528"/>
      <c r="R73" s="528"/>
      <c r="S73" s="528"/>
      <c r="T73" s="523"/>
      <c r="U73" s="528"/>
      <c r="V73" s="528">
        <v>1</v>
      </c>
      <c r="W73" s="528"/>
      <c r="X73" s="528"/>
      <c r="Y73" s="528"/>
      <c r="Z73" s="528"/>
      <c r="AA73" s="528"/>
      <c r="AB73" s="528"/>
      <c r="AC73" s="528"/>
      <c r="AD73" s="528"/>
      <c r="AE73" s="528"/>
      <c r="AF73" s="528"/>
      <c r="AG73" s="528"/>
      <c r="AH73" s="528"/>
      <c r="AI73" s="528"/>
      <c r="AJ73" s="528"/>
      <c r="AK73" s="528"/>
      <c r="AL73" s="528"/>
      <c r="AM73" s="523"/>
      <c r="AN73" s="528"/>
      <c r="AO73" s="528"/>
      <c r="AP73" s="528"/>
      <c r="AQ73" s="528"/>
      <c r="AR73" s="528"/>
      <c r="AS73" s="528"/>
      <c r="AT73" s="528"/>
      <c r="AU73" s="528"/>
      <c r="AV73" s="528"/>
      <c r="AW73" s="528"/>
      <c r="AX73" s="528"/>
      <c r="AY73" s="528"/>
      <c r="AZ73" s="528"/>
      <c r="BA73" s="528"/>
      <c r="BB73" s="528"/>
      <c r="BC73" s="528">
        <v>1</v>
      </c>
      <c r="BD73" s="528"/>
      <c r="BE73" s="528">
        <v>1</v>
      </c>
      <c r="BF73" s="523"/>
      <c r="BG73" s="528"/>
      <c r="BH73" s="528"/>
      <c r="BI73" s="528"/>
      <c r="BJ73" s="528"/>
      <c r="BK73" s="528"/>
      <c r="BL73" s="528"/>
      <c r="BM73" s="528"/>
      <c r="BN73" s="528"/>
      <c r="BO73" s="528"/>
      <c r="BP73" s="528"/>
      <c r="BQ73" s="528"/>
      <c r="BR73" s="528"/>
      <c r="BS73" s="528"/>
      <c r="BT73" s="528"/>
      <c r="BU73" s="528"/>
      <c r="BV73" s="528"/>
      <c r="BW73" s="528"/>
      <c r="BX73" s="528"/>
      <c r="BY73" s="523"/>
      <c r="BZ73" s="528"/>
      <c r="CA73" s="528"/>
      <c r="CB73" s="528"/>
      <c r="CC73" s="306"/>
      <c r="CD73" s="530" t="str">
        <f>IF(DR73&lt;3,"",(SUM(B73:S73)-MIN(B73:S73)-MAX(B73:S73))/(DR73-2))</f>
        <v/>
      </c>
      <c r="CE73" s="530" t="str">
        <f>IF(DS73&lt;3,"",(SUM(U73:AL73)-MIN(U73:AL73)-MAX(U73:AL73))/(DS73-2))</f>
        <v/>
      </c>
      <c r="CF73" s="530" t="str">
        <f>IF(DT73&lt;3,"",(SUM(AN73:BE73)-MIN(AN73:BE73)-MAX(AN73:BE73))/(DT73-2))</f>
        <v/>
      </c>
      <c r="CG73" s="531" t="str">
        <f>IF(DU73&lt;3,"",(SUM(BG73:BX73)-MIN(BG73:BX73)-MAX(BG73:BX73))/(DU73-2))</f>
        <v/>
      </c>
      <c r="CH73" s="518" t="str">
        <f t="shared" ref="CH73:CQ77" si="124">IF($CH$3=$CD$4,IF(OR(-FLOOR(((18-COUNT($B73:$S73))/2),1)+CH$6&lt;1,-FLOOR(((18-COUNT($B73:$S73))/2),1)+CH$6&gt;COUNT($B73:$S73)),"",LARGE($B73:$S73,-FLOOR(((18-COUNT($B73:$S73))/2),1)+CH$6)),IF(OR(-FLOOR(((18-COUNT($AN73:$BE73))/2),1)+CH$6&lt;1,-FLOOR(((18-COUNT($AN73:$BE73))/2),1)+CH$6&gt;COUNT($AN73:$BE73)),"",LARGE($AN73:$BE73,-FLOOR(((18-COUNT($AN73:$BE73))/2),1)+CH$6)))</f>
        <v/>
      </c>
      <c r="CI73" s="93" t="str">
        <f t="shared" si="124"/>
        <v/>
      </c>
      <c r="CJ73" s="94" t="str">
        <f t="shared" si="124"/>
        <v/>
      </c>
      <c r="CK73" s="94" t="str">
        <f t="shared" si="124"/>
        <v/>
      </c>
      <c r="CL73" s="94" t="str">
        <f t="shared" si="124"/>
        <v/>
      </c>
      <c r="CM73" s="94" t="str">
        <f t="shared" si="124"/>
        <v/>
      </c>
      <c r="CN73" s="94" t="str">
        <f t="shared" si="124"/>
        <v/>
      </c>
      <c r="CO73" s="108" t="str">
        <f t="shared" si="124"/>
        <v/>
      </c>
      <c r="CP73" s="108" t="str">
        <f t="shared" si="124"/>
        <v/>
      </c>
      <c r="CQ73" s="108" t="str">
        <f t="shared" si="124"/>
        <v/>
      </c>
      <c r="CR73" s="108" t="str">
        <f t="shared" ref="CR73:CY77" si="125">IF($CH$3=$CD$4,IF(OR(-FLOOR(((18-COUNT($B73:$S73))/2),1)+CR$6&lt;1,-FLOOR(((18-COUNT($B73:$S73))/2),1)+CR$6&gt;COUNT($B73:$S73)),"",LARGE($B73:$S73,-FLOOR(((18-COUNT($B73:$S73))/2),1)+CR$6)),IF(OR(-FLOOR(((18-COUNT($AN73:$BE73))/2),1)+CR$6&lt;1,-FLOOR(((18-COUNT($AN73:$BE73))/2),1)+CR$6&gt;COUNT($AN73:$BE73)),"",LARGE($AN73:$BE73,-FLOOR(((18-COUNT($AN73:$BE73))/2),1)+CR$6)))</f>
        <v/>
      </c>
      <c r="CS73" s="94" t="str">
        <f t="shared" si="125"/>
        <v/>
      </c>
      <c r="CT73" s="94" t="str">
        <f t="shared" si="125"/>
        <v/>
      </c>
      <c r="CU73" s="94" t="str">
        <f t="shared" si="125"/>
        <v/>
      </c>
      <c r="CV73" s="94" t="str">
        <f t="shared" si="125"/>
        <v/>
      </c>
      <c r="CW73" s="94" t="str">
        <f t="shared" si="125"/>
        <v/>
      </c>
      <c r="CX73" s="93" t="str">
        <f t="shared" si="125"/>
        <v/>
      </c>
      <c r="CY73" s="519" t="str">
        <f t="shared" si="125"/>
        <v/>
      </c>
      <c r="CZ73" s="532" t="str">
        <f t="shared" ref="CZ73:DI77" si="126">IF($CH$3=$CD$4,IF(OR(-FLOOR(((18-COUNT($U73:$AL73))/2),1)+CZ$6&lt;1,-FLOOR(((18-COUNT($U73:$AL73))/2),1)+CZ$6&gt;COUNT($U73:$AL73)),"",LARGE($U73:$AL73,-FLOOR(((18-COUNT($U73:$AL73))/2),1)+CZ$6)),IF(OR(-FLOOR(((18-COUNT($BG73:$BX73))/2),1)+CZ$6&lt;1,-FLOOR(((18-COUNT($BG73:$BX73))/2),1)+CZ$6&gt;COUNT($BG73:$BX73)),"",LARGE($BG73:$BX73,-FLOOR(((18-COUNT($BG73:$BX73))/2),1)+CZ$6)))</f>
        <v/>
      </c>
      <c r="DA73" s="533" t="str">
        <f t="shared" si="126"/>
        <v/>
      </c>
      <c r="DB73" s="534" t="str">
        <f t="shared" si="126"/>
        <v/>
      </c>
      <c r="DC73" s="534" t="str">
        <f t="shared" si="126"/>
        <v/>
      </c>
      <c r="DD73" s="534" t="str">
        <f t="shared" si="126"/>
        <v/>
      </c>
      <c r="DE73" s="534" t="str">
        <f t="shared" si="126"/>
        <v/>
      </c>
      <c r="DF73" s="534" t="str">
        <f t="shared" si="126"/>
        <v/>
      </c>
      <c r="DG73" s="535" t="str">
        <f t="shared" si="126"/>
        <v/>
      </c>
      <c r="DH73" s="535" t="str">
        <f t="shared" si="126"/>
        <v/>
      </c>
      <c r="DI73" s="535">
        <f t="shared" si="126"/>
        <v>1</v>
      </c>
      <c r="DJ73" s="535" t="str">
        <f t="shared" ref="DJ73:DQ77" si="127">IF($CH$3=$CD$4,IF(OR(-FLOOR(((18-COUNT($U73:$AL73))/2),1)+DJ$6&lt;1,-FLOOR(((18-COUNT($U73:$AL73))/2),1)+DJ$6&gt;COUNT($U73:$AL73)),"",LARGE($U73:$AL73,-FLOOR(((18-COUNT($U73:$AL73))/2),1)+DJ$6)),IF(OR(-FLOOR(((18-COUNT($BG73:$BX73))/2),1)+DJ$6&lt;1,-FLOOR(((18-COUNT($BG73:$BX73))/2),1)+DJ$6&gt;COUNT($BG73:$BX73)),"",LARGE($BG73:$BX73,-FLOOR(((18-COUNT($BG73:$BX73))/2),1)+DJ$6)))</f>
        <v/>
      </c>
      <c r="DK73" s="534" t="str">
        <f t="shared" si="127"/>
        <v/>
      </c>
      <c r="DL73" s="534" t="str">
        <f t="shared" si="127"/>
        <v/>
      </c>
      <c r="DM73" s="534" t="str">
        <f t="shared" si="127"/>
        <v/>
      </c>
      <c r="DN73" s="534" t="str">
        <f t="shared" si="127"/>
        <v/>
      </c>
      <c r="DO73" s="534" t="str">
        <f t="shared" si="127"/>
        <v/>
      </c>
      <c r="DP73" s="533" t="str">
        <f t="shared" si="127"/>
        <v/>
      </c>
      <c r="DQ73" s="532" t="str">
        <f t="shared" si="127"/>
        <v/>
      </c>
      <c r="DR73" s="536">
        <f>COUNT(B73:S73)</f>
        <v>0</v>
      </c>
      <c r="DS73" s="468">
        <f>COUNT(U73:AL73)</f>
        <v>1</v>
      </c>
      <c r="DT73" s="468">
        <f>COUNT(AN73:BE73)</f>
        <v>2</v>
      </c>
      <c r="DU73" s="469">
        <f>COUNT(BG73:BX73)</f>
        <v>0</v>
      </c>
      <c r="DV73" s="522"/>
      <c r="DW73" s="537"/>
      <c r="DX73" s="537"/>
      <c r="DY73" s="537"/>
      <c r="DZ73" s="537"/>
      <c r="EA73" s="537"/>
      <c r="EB73" s="537"/>
      <c r="EC73" s="538"/>
      <c r="ED73" s="537"/>
      <c r="EE73" s="468"/>
      <c r="EF73" s="522"/>
      <c r="EG73" s="522"/>
    </row>
    <row r="74" spans="1:137" ht="12.75" customHeight="1">
      <c r="A74" s="529" t="s">
        <v>155</v>
      </c>
      <c r="B74" s="306"/>
      <c r="C74" s="306"/>
      <c r="D74" s="306"/>
      <c r="E74" s="306"/>
      <c r="F74" s="306"/>
      <c r="G74" s="306"/>
      <c r="H74" s="306"/>
      <c r="I74" s="306"/>
      <c r="J74" s="306"/>
      <c r="K74" s="306"/>
      <c r="L74" s="306"/>
      <c r="M74" s="306"/>
      <c r="N74" s="306"/>
      <c r="O74" s="306"/>
      <c r="P74" s="306"/>
      <c r="Q74" s="306"/>
      <c r="R74" s="306"/>
      <c r="S74" s="306"/>
      <c r="T74" s="523"/>
      <c r="U74" s="306"/>
      <c r="V74" s="306">
        <v>1</v>
      </c>
      <c r="W74" s="306"/>
      <c r="X74" s="306"/>
      <c r="Y74" s="306"/>
      <c r="Z74" s="306"/>
      <c r="AA74" s="306"/>
      <c r="AB74" s="306"/>
      <c r="AC74" s="306"/>
      <c r="AD74" s="306"/>
      <c r="AE74" s="306"/>
      <c r="AF74" s="306"/>
      <c r="AG74" s="306"/>
      <c r="AH74" s="306"/>
      <c r="AI74" s="306"/>
      <c r="AJ74" s="306"/>
      <c r="AK74" s="306"/>
      <c r="AL74" s="306"/>
      <c r="AM74" s="523"/>
      <c r="AN74" s="306"/>
      <c r="AO74" s="306"/>
      <c r="AP74" s="306"/>
      <c r="AQ74" s="306"/>
      <c r="AR74" s="306"/>
      <c r="AS74" s="306"/>
      <c r="AT74" s="306"/>
      <c r="AU74" s="306"/>
      <c r="AV74" s="306"/>
      <c r="AW74" s="306"/>
      <c r="AX74" s="306"/>
      <c r="AY74" s="306"/>
      <c r="AZ74" s="306"/>
      <c r="BA74" s="306"/>
      <c r="BB74" s="306"/>
      <c r="BC74" s="306">
        <v>30</v>
      </c>
      <c r="BD74" s="306"/>
      <c r="BE74" s="306">
        <v>30</v>
      </c>
      <c r="BF74" s="523"/>
      <c r="BG74" s="306"/>
      <c r="BH74" s="306"/>
      <c r="BI74" s="306"/>
      <c r="BJ74" s="306"/>
      <c r="BK74" s="306"/>
      <c r="BL74" s="306"/>
      <c r="BM74" s="306"/>
      <c r="BN74" s="306"/>
      <c r="BO74" s="306"/>
      <c r="BP74" s="306"/>
      <c r="BQ74" s="306"/>
      <c r="BR74" s="306"/>
      <c r="BS74" s="306"/>
      <c r="BT74" s="306"/>
      <c r="BU74" s="306"/>
      <c r="BV74" s="306"/>
      <c r="BW74" s="306"/>
      <c r="BX74" s="306"/>
      <c r="BY74" s="523"/>
      <c r="BZ74" s="306"/>
      <c r="CA74" s="306"/>
      <c r="CB74" s="306"/>
      <c r="CC74" s="306"/>
      <c r="CD74" s="530" t="str">
        <f>IF(DR74&lt;3,"",(SUM(B74:S74)-MIN(B74:S74)-MAX(B74:S74))/(DR74-2))</f>
        <v/>
      </c>
      <c r="CE74" s="530" t="str">
        <f>IF(DS74&lt;3,"",(SUM(U74:AL74)-MIN(U74:AL74)-MAX(U74:AL74))/(DS74-2))</f>
        <v/>
      </c>
      <c r="CF74" s="530" t="str">
        <f>IF(DT74&lt;3,"",(SUM(AN74:BE74)-MIN(AN74:BE74)-MAX(AN74:BE74))/(DT74-2))</f>
        <v/>
      </c>
      <c r="CG74" s="531" t="str">
        <f>IF(DU74&lt;3,"",(SUM(BG74:BX74)-MIN(BG74:BX74)-MAX(BG74:BX74))/(DU74-2))</f>
        <v/>
      </c>
      <c r="CH74" s="518" t="str">
        <f t="shared" si="124"/>
        <v/>
      </c>
      <c r="CI74" s="93" t="str">
        <f t="shared" si="124"/>
        <v/>
      </c>
      <c r="CJ74" s="94" t="str">
        <f t="shared" si="124"/>
        <v/>
      </c>
      <c r="CK74" s="94" t="str">
        <f t="shared" si="124"/>
        <v/>
      </c>
      <c r="CL74" s="94" t="str">
        <f t="shared" si="124"/>
        <v/>
      </c>
      <c r="CM74" s="94" t="str">
        <f t="shared" si="124"/>
        <v/>
      </c>
      <c r="CN74" s="94" t="str">
        <f t="shared" si="124"/>
        <v/>
      </c>
      <c r="CO74" s="108" t="str">
        <f t="shared" si="124"/>
        <v/>
      </c>
      <c r="CP74" s="108" t="str">
        <f t="shared" si="124"/>
        <v/>
      </c>
      <c r="CQ74" s="108" t="str">
        <f t="shared" si="124"/>
        <v/>
      </c>
      <c r="CR74" s="108" t="str">
        <f t="shared" si="125"/>
        <v/>
      </c>
      <c r="CS74" s="94" t="str">
        <f t="shared" si="125"/>
        <v/>
      </c>
      <c r="CT74" s="94" t="str">
        <f t="shared" si="125"/>
        <v/>
      </c>
      <c r="CU74" s="94" t="str">
        <f t="shared" si="125"/>
        <v/>
      </c>
      <c r="CV74" s="94" t="str">
        <f t="shared" si="125"/>
        <v/>
      </c>
      <c r="CW74" s="94" t="str">
        <f t="shared" si="125"/>
        <v/>
      </c>
      <c r="CX74" s="93" t="str">
        <f t="shared" si="125"/>
        <v/>
      </c>
      <c r="CY74" s="519" t="str">
        <f t="shared" si="125"/>
        <v/>
      </c>
      <c r="CZ74" s="532" t="str">
        <f t="shared" si="126"/>
        <v/>
      </c>
      <c r="DA74" s="533" t="str">
        <f t="shared" si="126"/>
        <v/>
      </c>
      <c r="DB74" s="534" t="str">
        <f t="shared" si="126"/>
        <v/>
      </c>
      <c r="DC74" s="534" t="str">
        <f t="shared" si="126"/>
        <v/>
      </c>
      <c r="DD74" s="534" t="str">
        <f t="shared" si="126"/>
        <v/>
      </c>
      <c r="DE74" s="534" t="str">
        <f t="shared" si="126"/>
        <v/>
      </c>
      <c r="DF74" s="534" t="str">
        <f t="shared" si="126"/>
        <v/>
      </c>
      <c r="DG74" s="535" t="str">
        <f t="shared" si="126"/>
        <v/>
      </c>
      <c r="DH74" s="535" t="str">
        <f t="shared" si="126"/>
        <v/>
      </c>
      <c r="DI74" s="535">
        <f t="shared" si="126"/>
        <v>1</v>
      </c>
      <c r="DJ74" s="535" t="str">
        <f t="shared" si="127"/>
        <v/>
      </c>
      <c r="DK74" s="534" t="str">
        <f t="shared" si="127"/>
        <v/>
      </c>
      <c r="DL74" s="534" t="str">
        <f t="shared" si="127"/>
        <v/>
      </c>
      <c r="DM74" s="534" t="str">
        <f t="shared" si="127"/>
        <v/>
      </c>
      <c r="DN74" s="534" t="str">
        <f t="shared" si="127"/>
        <v/>
      </c>
      <c r="DO74" s="534" t="str">
        <f t="shared" si="127"/>
        <v/>
      </c>
      <c r="DP74" s="533" t="str">
        <f t="shared" si="127"/>
        <v/>
      </c>
      <c r="DQ74" s="532" t="str">
        <f t="shared" si="127"/>
        <v/>
      </c>
      <c r="DR74" s="536">
        <f>COUNT(B74:S74)</f>
        <v>0</v>
      </c>
      <c r="DS74" s="468">
        <f>COUNT(U74:AL74)</f>
        <v>1</v>
      </c>
      <c r="DT74" s="468">
        <f>COUNT(AN74:BE74)</f>
        <v>2</v>
      </c>
      <c r="DU74" s="469">
        <f>COUNT(BG74:BX74)</f>
        <v>0</v>
      </c>
      <c r="DV74" s="522"/>
      <c r="DW74" s="537"/>
      <c r="DX74" s="537"/>
      <c r="DY74" s="537"/>
      <c r="DZ74" s="537"/>
      <c r="EA74" s="537"/>
      <c r="EB74" s="537"/>
      <c r="EC74" s="538"/>
      <c r="ED74" s="537"/>
      <c r="EE74" s="468"/>
      <c r="EF74" s="522"/>
      <c r="EG74" s="522"/>
    </row>
    <row r="75" spans="1:137" ht="12.75" customHeight="1">
      <c r="A75" s="529" t="s">
        <v>156</v>
      </c>
      <c r="B75" s="306"/>
      <c r="C75" s="306"/>
      <c r="D75" s="306"/>
      <c r="E75" s="306"/>
      <c r="F75" s="306"/>
      <c r="G75" s="306"/>
      <c r="H75" s="306"/>
      <c r="I75" s="306"/>
      <c r="J75" s="306"/>
      <c r="K75" s="306"/>
      <c r="L75" s="306"/>
      <c r="M75" s="306"/>
      <c r="N75" s="306"/>
      <c r="O75" s="306"/>
      <c r="P75" s="306"/>
      <c r="Q75" s="306"/>
      <c r="R75" s="306"/>
      <c r="S75" s="306"/>
      <c r="T75" s="523"/>
      <c r="U75" s="306"/>
      <c r="V75" s="306">
        <v>1</v>
      </c>
      <c r="W75" s="306"/>
      <c r="X75" s="306"/>
      <c r="Y75" s="306"/>
      <c r="Z75" s="306"/>
      <c r="AA75" s="306"/>
      <c r="AB75" s="306"/>
      <c r="AC75" s="306"/>
      <c r="AD75" s="306"/>
      <c r="AE75" s="306"/>
      <c r="AF75" s="306"/>
      <c r="AG75" s="306"/>
      <c r="AH75" s="306"/>
      <c r="AI75" s="306"/>
      <c r="AJ75" s="306"/>
      <c r="AK75" s="306"/>
      <c r="AL75" s="306"/>
      <c r="AM75" s="523"/>
      <c r="AN75" s="306"/>
      <c r="AO75" s="306"/>
      <c r="AP75" s="306"/>
      <c r="AQ75" s="306"/>
      <c r="AR75" s="306"/>
      <c r="AS75" s="306"/>
      <c r="AT75" s="306"/>
      <c r="AU75" s="306"/>
      <c r="AV75" s="306"/>
      <c r="AW75" s="306"/>
      <c r="AX75" s="306"/>
      <c r="AY75" s="306"/>
      <c r="AZ75" s="306"/>
      <c r="BA75" s="306"/>
      <c r="BB75" s="306"/>
      <c r="BC75" s="306">
        <v>12</v>
      </c>
      <c r="BD75" s="306"/>
      <c r="BE75" s="306">
        <v>3</v>
      </c>
      <c r="BF75" s="523"/>
      <c r="BG75" s="306"/>
      <c r="BH75" s="306"/>
      <c r="BI75" s="306"/>
      <c r="BJ75" s="306"/>
      <c r="BK75" s="306"/>
      <c r="BL75" s="306"/>
      <c r="BM75" s="306"/>
      <c r="BN75" s="306"/>
      <c r="BO75" s="306"/>
      <c r="BP75" s="306"/>
      <c r="BQ75" s="306"/>
      <c r="BR75" s="306"/>
      <c r="BS75" s="306"/>
      <c r="BT75" s="306"/>
      <c r="BU75" s="306"/>
      <c r="BV75" s="306"/>
      <c r="BW75" s="306"/>
      <c r="BX75" s="306"/>
      <c r="BY75" s="523"/>
      <c r="BZ75" s="306"/>
      <c r="CA75" s="306"/>
      <c r="CB75" s="306"/>
      <c r="CC75" s="306"/>
      <c r="CD75" s="530" t="str">
        <f>IF(DR75&lt;3,"",(SUM(B75:S75)-MIN(B75:S75)-MAX(B75:S75))/(DR75-2))</f>
        <v/>
      </c>
      <c r="CE75" s="530" t="str">
        <f>IF(DS75&lt;3,"",(SUM(U75:AL75)-MIN(U75:AL75)-MAX(U75:AL75))/(DS75-2))</f>
        <v/>
      </c>
      <c r="CF75" s="530" t="str">
        <f>IF(DT75&lt;3,"",(SUM(AN75:BE75)-MIN(AN75:BE75)-MAX(AN75:BE75))/(DT75-2))</f>
        <v/>
      </c>
      <c r="CG75" s="531" t="str">
        <f>IF(DU75&lt;3,"",(SUM(BG75:BX75)-MIN(BG75:BX75)-MAX(BG75:BX75))/(DU75-2))</f>
        <v/>
      </c>
      <c r="CH75" s="518" t="str">
        <f t="shared" si="124"/>
        <v/>
      </c>
      <c r="CI75" s="93" t="str">
        <f t="shared" si="124"/>
        <v/>
      </c>
      <c r="CJ75" s="94" t="str">
        <f t="shared" si="124"/>
        <v/>
      </c>
      <c r="CK75" s="94" t="str">
        <f t="shared" si="124"/>
        <v/>
      </c>
      <c r="CL75" s="94" t="str">
        <f t="shared" si="124"/>
        <v/>
      </c>
      <c r="CM75" s="94" t="str">
        <f t="shared" si="124"/>
        <v/>
      </c>
      <c r="CN75" s="94" t="str">
        <f t="shared" si="124"/>
        <v/>
      </c>
      <c r="CO75" s="108" t="str">
        <f t="shared" si="124"/>
        <v/>
      </c>
      <c r="CP75" s="108" t="str">
        <f t="shared" si="124"/>
        <v/>
      </c>
      <c r="CQ75" s="108" t="str">
        <f t="shared" si="124"/>
        <v/>
      </c>
      <c r="CR75" s="108" t="str">
        <f t="shared" si="125"/>
        <v/>
      </c>
      <c r="CS75" s="94" t="str">
        <f t="shared" si="125"/>
        <v/>
      </c>
      <c r="CT75" s="94" t="str">
        <f t="shared" si="125"/>
        <v/>
      </c>
      <c r="CU75" s="94" t="str">
        <f t="shared" si="125"/>
        <v/>
      </c>
      <c r="CV75" s="94" t="str">
        <f t="shared" si="125"/>
        <v/>
      </c>
      <c r="CW75" s="94" t="str">
        <f t="shared" si="125"/>
        <v/>
      </c>
      <c r="CX75" s="93" t="str">
        <f t="shared" si="125"/>
        <v/>
      </c>
      <c r="CY75" s="519" t="str">
        <f t="shared" si="125"/>
        <v/>
      </c>
      <c r="CZ75" s="532" t="str">
        <f t="shared" si="126"/>
        <v/>
      </c>
      <c r="DA75" s="533" t="str">
        <f t="shared" si="126"/>
        <v/>
      </c>
      <c r="DB75" s="534" t="str">
        <f t="shared" si="126"/>
        <v/>
      </c>
      <c r="DC75" s="534" t="str">
        <f t="shared" si="126"/>
        <v/>
      </c>
      <c r="DD75" s="534" t="str">
        <f t="shared" si="126"/>
        <v/>
      </c>
      <c r="DE75" s="534" t="str">
        <f t="shared" si="126"/>
        <v/>
      </c>
      <c r="DF75" s="534" t="str">
        <f t="shared" si="126"/>
        <v/>
      </c>
      <c r="DG75" s="535" t="str">
        <f t="shared" si="126"/>
        <v/>
      </c>
      <c r="DH75" s="535" t="str">
        <f t="shared" si="126"/>
        <v/>
      </c>
      <c r="DI75" s="535">
        <f t="shared" si="126"/>
        <v>1</v>
      </c>
      <c r="DJ75" s="535" t="str">
        <f t="shared" si="127"/>
        <v/>
      </c>
      <c r="DK75" s="534" t="str">
        <f t="shared" si="127"/>
        <v/>
      </c>
      <c r="DL75" s="534" t="str">
        <f t="shared" si="127"/>
        <v/>
      </c>
      <c r="DM75" s="534" t="str">
        <f t="shared" si="127"/>
        <v/>
      </c>
      <c r="DN75" s="534" t="str">
        <f t="shared" si="127"/>
        <v/>
      </c>
      <c r="DO75" s="534" t="str">
        <f t="shared" si="127"/>
        <v/>
      </c>
      <c r="DP75" s="533" t="str">
        <f t="shared" si="127"/>
        <v/>
      </c>
      <c r="DQ75" s="532" t="str">
        <f t="shared" si="127"/>
        <v/>
      </c>
      <c r="DR75" s="536">
        <f>COUNT(B75:S75)</f>
        <v>0</v>
      </c>
      <c r="DS75" s="468">
        <f>COUNT(U75:AL75)</f>
        <v>1</v>
      </c>
      <c r="DT75" s="468">
        <f>COUNT(AN75:BE75)</f>
        <v>2</v>
      </c>
      <c r="DU75" s="469">
        <f>COUNT(BG75:BX75)</f>
        <v>0</v>
      </c>
      <c r="DV75" s="522"/>
      <c r="DW75" s="537"/>
      <c r="DX75" s="537"/>
      <c r="DY75" s="537"/>
      <c r="DZ75" s="537"/>
      <c r="EA75" s="537"/>
      <c r="EB75" s="537"/>
      <c r="EC75" s="538"/>
      <c r="ED75" s="537"/>
      <c r="EE75" s="468"/>
      <c r="EF75" s="522"/>
      <c r="EG75" s="522"/>
    </row>
    <row r="76" spans="1:137" ht="12.75" customHeight="1">
      <c r="A76" s="529" t="s">
        <v>157</v>
      </c>
      <c r="B76" s="306"/>
      <c r="C76" s="306"/>
      <c r="D76" s="306"/>
      <c r="E76" s="306"/>
      <c r="F76" s="306"/>
      <c r="G76" s="306"/>
      <c r="H76" s="306"/>
      <c r="I76" s="306"/>
      <c r="J76" s="306"/>
      <c r="K76" s="306"/>
      <c r="L76" s="306"/>
      <c r="M76" s="306"/>
      <c r="N76" s="306"/>
      <c r="O76" s="306"/>
      <c r="P76" s="306"/>
      <c r="Q76" s="306"/>
      <c r="R76" s="306"/>
      <c r="S76" s="306"/>
      <c r="T76" s="523"/>
      <c r="U76" s="306"/>
      <c r="V76" s="306">
        <v>400</v>
      </c>
      <c r="W76" s="306"/>
      <c r="X76" s="306"/>
      <c r="Y76" s="306"/>
      <c r="Z76" s="306"/>
      <c r="AA76" s="306"/>
      <c r="AB76" s="306"/>
      <c r="AC76" s="306"/>
      <c r="AD76" s="306"/>
      <c r="AE76" s="306"/>
      <c r="AF76" s="306"/>
      <c r="AG76" s="306"/>
      <c r="AH76" s="306"/>
      <c r="AI76" s="306"/>
      <c r="AJ76" s="306"/>
      <c r="AK76" s="306"/>
      <c r="AL76" s="306"/>
      <c r="AM76" s="523"/>
      <c r="AN76" s="306"/>
      <c r="AO76" s="306"/>
      <c r="AP76" s="306"/>
      <c r="AQ76" s="306"/>
      <c r="AR76" s="306"/>
      <c r="AS76" s="306"/>
      <c r="AT76" s="306"/>
      <c r="AU76" s="306"/>
      <c r="AV76" s="306"/>
      <c r="AW76" s="306"/>
      <c r="AX76" s="306"/>
      <c r="AY76" s="306"/>
      <c r="AZ76" s="306"/>
      <c r="BA76" s="306"/>
      <c r="BB76" s="306"/>
      <c r="BC76" s="306">
        <v>50</v>
      </c>
      <c r="BD76" s="306"/>
      <c r="BE76" s="306">
        <v>87</v>
      </c>
      <c r="BF76" s="523"/>
      <c r="BG76" s="306"/>
      <c r="BH76" s="306"/>
      <c r="BI76" s="306"/>
      <c r="BJ76" s="306"/>
      <c r="BK76" s="306"/>
      <c r="BL76" s="306"/>
      <c r="BM76" s="306"/>
      <c r="BN76" s="306"/>
      <c r="BO76" s="306"/>
      <c r="BP76" s="306"/>
      <c r="BQ76" s="306"/>
      <c r="BR76" s="306"/>
      <c r="BS76" s="306"/>
      <c r="BT76" s="306"/>
      <c r="BU76" s="306"/>
      <c r="BV76" s="306"/>
      <c r="BW76" s="306"/>
      <c r="BX76" s="306"/>
      <c r="BY76" s="523"/>
      <c r="BZ76" s="306"/>
      <c r="CA76" s="306"/>
      <c r="CB76" s="306"/>
      <c r="CC76" s="306"/>
      <c r="CD76" s="530" t="str">
        <f>IF(DR76&lt;3,"",(SUM(B76:S76)-MIN(B76:S76)-MAX(B76:S76))/(DR76-2))</f>
        <v/>
      </c>
      <c r="CE76" s="530" t="str">
        <f>IF(DS76&lt;3,"",(SUM(U76:AL76)-MIN(U76:AL76)-MAX(U76:AL76))/(DS76-2))</f>
        <v/>
      </c>
      <c r="CF76" s="530" t="str">
        <f>IF(DT76&lt;3,"",(SUM(AN76:BE76)-MIN(AN76:BE76)-MAX(AN76:BE76))/(DT76-2))</f>
        <v/>
      </c>
      <c r="CG76" s="531" t="str">
        <f>IF(DU76&lt;3,"",(SUM(BG76:BX76)-MIN(BG76:BX76)-MAX(BG76:BX76))/(DU76-2))</f>
        <v/>
      </c>
      <c r="CH76" s="518" t="str">
        <f t="shared" si="124"/>
        <v/>
      </c>
      <c r="CI76" s="93" t="str">
        <f t="shared" si="124"/>
        <v/>
      </c>
      <c r="CJ76" s="94" t="str">
        <f t="shared" si="124"/>
        <v/>
      </c>
      <c r="CK76" s="94" t="str">
        <f t="shared" si="124"/>
        <v/>
      </c>
      <c r="CL76" s="94" t="str">
        <f t="shared" si="124"/>
        <v/>
      </c>
      <c r="CM76" s="94" t="str">
        <f t="shared" si="124"/>
        <v/>
      </c>
      <c r="CN76" s="94" t="str">
        <f t="shared" si="124"/>
        <v/>
      </c>
      <c r="CO76" s="108" t="str">
        <f t="shared" si="124"/>
        <v/>
      </c>
      <c r="CP76" s="108" t="str">
        <f t="shared" si="124"/>
        <v/>
      </c>
      <c r="CQ76" s="108" t="str">
        <f t="shared" si="124"/>
        <v/>
      </c>
      <c r="CR76" s="108" t="str">
        <f t="shared" si="125"/>
        <v/>
      </c>
      <c r="CS76" s="94" t="str">
        <f t="shared" si="125"/>
        <v/>
      </c>
      <c r="CT76" s="94" t="str">
        <f t="shared" si="125"/>
        <v/>
      </c>
      <c r="CU76" s="94" t="str">
        <f t="shared" si="125"/>
        <v/>
      </c>
      <c r="CV76" s="94" t="str">
        <f t="shared" si="125"/>
        <v/>
      </c>
      <c r="CW76" s="94" t="str">
        <f t="shared" si="125"/>
        <v/>
      </c>
      <c r="CX76" s="93" t="str">
        <f t="shared" si="125"/>
        <v/>
      </c>
      <c r="CY76" s="519" t="str">
        <f t="shared" si="125"/>
        <v/>
      </c>
      <c r="CZ76" s="532" t="str">
        <f t="shared" si="126"/>
        <v/>
      </c>
      <c r="DA76" s="533" t="str">
        <f t="shared" si="126"/>
        <v/>
      </c>
      <c r="DB76" s="534" t="str">
        <f t="shared" si="126"/>
        <v/>
      </c>
      <c r="DC76" s="534" t="str">
        <f t="shared" si="126"/>
        <v/>
      </c>
      <c r="DD76" s="534" t="str">
        <f t="shared" si="126"/>
        <v/>
      </c>
      <c r="DE76" s="534" t="str">
        <f t="shared" si="126"/>
        <v/>
      </c>
      <c r="DF76" s="534" t="str">
        <f t="shared" si="126"/>
        <v/>
      </c>
      <c r="DG76" s="535" t="str">
        <f t="shared" si="126"/>
        <v/>
      </c>
      <c r="DH76" s="535" t="str">
        <f t="shared" si="126"/>
        <v/>
      </c>
      <c r="DI76" s="535">
        <f t="shared" si="126"/>
        <v>400</v>
      </c>
      <c r="DJ76" s="535" t="str">
        <f t="shared" si="127"/>
        <v/>
      </c>
      <c r="DK76" s="534" t="str">
        <f t="shared" si="127"/>
        <v/>
      </c>
      <c r="DL76" s="534" t="str">
        <f t="shared" si="127"/>
        <v/>
      </c>
      <c r="DM76" s="534" t="str">
        <f t="shared" si="127"/>
        <v/>
      </c>
      <c r="DN76" s="534" t="str">
        <f t="shared" si="127"/>
        <v/>
      </c>
      <c r="DO76" s="534" t="str">
        <f t="shared" si="127"/>
        <v/>
      </c>
      <c r="DP76" s="533" t="str">
        <f t="shared" si="127"/>
        <v/>
      </c>
      <c r="DQ76" s="532" t="str">
        <f t="shared" si="127"/>
        <v/>
      </c>
      <c r="DR76" s="536">
        <f>COUNT(B76:S76)</f>
        <v>0</v>
      </c>
      <c r="DS76" s="468">
        <f>COUNT(U76:AL76)</f>
        <v>1</v>
      </c>
      <c r="DT76" s="468">
        <f>COUNT(AN76:BE76)</f>
        <v>2</v>
      </c>
      <c r="DU76" s="469">
        <f>COUNT(BG76:BX76)</f>
        <v>0</v>
      </c>
      <c r="DV76" s="522"/>
      <c r="DW76" s="537"/>
      <c r="DX76" s="537"/>
      <c r="DY76" s="537"/>
      <c r="DZ76" s="537"/>
      <c r="EA76" s="537"/>
      <c r="EB76" s="537"/>
      <c r="EC76" s="538"/>
      <c r="ED76" s="537"/>
      <c r="EE76" s="468"/>
      <c r="EF76" s="522"/>
      <c r="EG76" s="522"/>
    </row>
    <row r="77" spans="1:137" ht="12.75" customHeight="1">
      <c r="A77" s="539" t="s">
        <v>158</v>
      </c>
      <c r="B77" s="540" t="str">
        <f t="shared" ref="B77:S77" si="128">IF(B74="","",B73*B74*B75*B76)</f>
        <v/>
      </c>
      <c r="C77" s="540" t="str">
        <f t="shared" si="128"/>
        <v/>
      </c>
      <c r="D77" s="540" t="str">
        <f t="shared" si="128"/>
        <v/>
      </c>
      <c r="E77" s="540" t="str">
        <f t="shared" si="128"/>
        <v/>
      </c>
      <c r="F77" s="540" t="str">
        <f t="shared" si="128"/>
        <v/>
      </c>
      <c r="G77" s="540" t="str">
        <f t="shared" si="128"/>
        <v/>
      </c>
      <c r="H77" s="540" t="str">
        <f t="shared" si="128"/>
        <v/>
      </c>
      <c r="I77" s="540" t="str">
        <f t="shared" si="128"/>
        <v/>
      </c>
      <c r="J77" s="540" t="str">
        <f t="shared" si="128"/>
        <v/>
      </c>
      <c r="K77" s="540" t="str">
        <f t="shared" si="128"/>
        <v/>
      </c>
      <c r="L77" s="540" t="str">
        <f t="shared" si="128"/>
        <v/>
      </c>
      <c r="M77" s="540" t="str">
        <f t="shared" si="128"/>
        <v/>
      </c>
      <c r="N77" s="540" t="str">
        <f t="shared" si="128"/>
        <v/>
      </c>
      <c r="O77" s="540" t="str">
        <f t="shared" si="128"/>
        <v/>
      </c>
      <c r="P77" s="540" t="str">
        <f t="shared" si="128"/>
        <v/>
      </c>
      <c r="Q77" s="540" t="str">
        <f t="shared" si="128"/>
        <v/>
      </c>
      <c r="R77" s="540" t="str">
        <f t="shared" si="128"/>
        <v/>
      </c>
      <c r="S77" s="540" t="str">
        <f t="shared" si="128"/>
        <v/>
      </c>
      <c r="T77" s="523"/>
      <c r="U77" s="540" t="str">
        <f t="shared" ref="U77:AL77" si="129">IF(U74="","",U73*U74*U75*U76)</f>
        <v/>
      </c>
      <c r="V77" s="540">
        <f t="shared" si="129"/>
        <v>400</v>
      </c>
      <c r="W77" s="540" t="str">
        <f t="shared" si="129"/>
        <v/>
      </c>
      <c r="X77" s="540" t="str">
        <f t="shared" si="129"/>
        <v/>
      </c>
      <c r="Y77" s="540" t="str">
        <f t="shared" si="129"/>
        <v/>
      </c>
      <c r="Z77" s="540" t="str">
        <f t="shared" si="129"/>
        <v/>
      </c>
      <c r="AA77" s="540" t="str">
        <f t="shared" si="129"/>
        <v/>
      </c>
      <c r="AB77" s="540" t="str">
        <f t="shared" si="129"/>
        <v/>
      </c>
      <c r="AC77" s="540" t="str">
        <f t="shared" si="129"/>
        <v/>
      </c>
      <c r="AD77" s="540" t="str">
        <f t="shared" si="129"/>
        <v/>
      </c>
      <c r="AE77" s="540" t="str">
        <f t="shared" si="129"/>
        <v/>
      </c>
      <c r="AF77" s="540" t="str">
        <f t="shared" si="129"/>
        <v/>
      </c>
      <c r="AG77" s="540" t="str">
        <f t="shared" si="129"/>
        <v/>
      </c>
      <c r="AH77" s="540" t="str">
        <f t="shared" si="129"/>
        <v/>
      </c>
      <c r="AI77" s="540" t="str">
        <f t="shared" si="129"/>
        <v/>
      </c>
      <c r="AJ77" s="540" t="str">
        <f t="shared" si="129"/>
        <v/>
      </c>
      <c r="AK77" s="540" t="str">
        <f t="shared" si="129"/>
        <v/>
      </c>
      <c r="AL77" s="540" t="str">
        <f t="shared" si="129"/>
        <v/>
      </c>
      <c r="AM77" s="523"/>
      <c r="AN77" s="540" t="str">
        <f t="shared" ref="AN77:BE77" si="130">IF(AN74="","",AN73*AN74*AN75*AN76)</f>
        <v/>
      </c>
      <c r="AO77" s="540" t="str">
        <f t="shared" si="130"/>
        <v/>
      </c>
      <c r="AP77" s="540" t="str">
        <f t="shared" si="130"/>
        <v/>
      </c>
      <c r="AQ77" s="540" t="str">
        <f t="shared" si="130"/>
        <v/>
      </c>
      <c r="AR77" s="540" t="str">
        <f t="shared" si="130"/>
        <v/>
      </c>
      <c r="AS77" s="540" t="str">
        <f t="shared" si="130"/>
        <v/>
      </c>
      <c r="AT77" s="540" t="str">
        <f t="shared" si="130"/>
        <v/>
      </c>
      <c r="AU77" s="540" t="str">
        <f t="shared" si="130"/>
        <v/>
      </c>
      <c r="AV77" s="540" t="str">
        <f t="shared" si="130"/>
        <v/>
      </c>
      <c r="AW77" s="540" t="str">
        <f t="shared" si="130"/>
        <v/>
      </c>
      <c r="AX77" s="540" t="str">
        <f t="shared" si="130"/>
        <v/>
      </c>
      <c r="AY77" s="540" t="str">
        <f t="shared" si="130"/>
        <v/>
      </c>
      <c r="AZ77" s="540" t="str">
        <f t="shared" si="130"/>
        <v/>
      </c>
      <c r="BA77" s="540" t="str">
        <f t="shared" si="130"/>
        <v/>
      </c>
      <c r="BB77" s="540" t="str">
        <f t="shared" si="130"/>
        <v/>
      </c>
      <c r="BC77" s="540">
        <f t="shared" si="130"/>
        <v>18000</v>
      </c>
      <c r="BD77" s="540" t="str">
        <f t="shared" si="130"/>
        <v/>
      </c>
      <c r="BE77" s="540">
        <f t="shared" si="130"/>
        <v>7830</v>
      </c>
      <c r="BF77" s="523"/>
      <c r="BG77" s="540" t="str">
        <f t="shared" ref="BG77:BX77" si="131">IF(BG74="","",BG73*BG74*BG75*BG76)</f>
        <v/>
      </c>
      <c r="BH77" s="540" t="str">
        <f t="shared" si="131"/>
        <v/>
      </c>
      <c r="BI77" s="540" t="str">
        <f t="shared" si="131"/>
        <v/>
      </c>
      <c r="BJ77" s="540" t="str">
        <f t="shared" si="131"/>
        <v/>
      </c>
      <c r="BK77" s="540" t="str">
        <f t="shared" si="131"/>
        <v/>
      </c>
      <c r="BL77" s="540" t="str">
        <f t="shared" si="131"/>
        <v/>
      </c>
      <c r="BM77" s="540" t="str">
        <f t="shared" si="131"/>
        <v/>
      </c>
      <c r="BN77" s="540" t="str">
        <f t="shared" si="131"/>
        <v/>
      </c>
      <c r="BO77" s="540" t="str">
        <f t="shared" si="131"/>
        <v/>
      </c>
      <c r="BP77" s="540" t="str">
        <f t="shared" si="131"/>
        <v/>
      </c>
      <c r="BQ77" s="540" t="str">
        <f t="shared" si="131"/>
        <v/>
      </c>
      <c r="BR77" s="540" t="str">
        <f t="shared" si="131"/>
        <v/>
      </c>
      <c r="BS77" s="540" t="str">
        <f t="shared" si="131"/>
        <v/>
      </c>
      <c r="BT77" s="540" t="str">
        <f t="shared" si="131"/>
        <v/>
      </c>
      <c r="BU77" s="540" t="str">
        <f t="shared" si="131"/>
        <v/>
      </c>
      <c r="BV77" s="540" t="str">
        <f t="shared" si="131"/>
        <v/>
      </c>
      <c r="BW77" s="540" t="str">
        <f t="shared" si="131"/>
        <v/>
      </c>
      <c r="BX77" s="540" t="str">
        <f t="shared" si="131"/>
        <v/>
      </c>
      <c r="BY77" s="523"/>
      <c r="BZ77" s="540" t="str">
        <f>IF(BZ74="","",BZ73*BZ74*BZ75*BZ76)</f>
        <v/>
      </c>
      <c r="CA77" s="540" t="str">
        <f>IF(CA74="","",CA73*CA74*CA75*CA76)</f>
        <v/>
      </c>
      <c r="CB77" s="540" t="str">
        <f>IF(CB74="","",CB73*CB74*CB75*CB76)</f>
        <v/>
      </c>
      <c r="CC77" s="541" t="str">
        <f>IF(CC74="","",CC73*CC74*CC75*CC76)</f>
        <v/>
      </c>
      <c r="CD77" s="530" t="str">
        <f>IF(DR77&lt;3,"",(SUM(B77:S77)-MIN(B77:S77)-MAX(B77:S77))/(DR77-2))</f>
        <v/>
      </c>
      <c r="CE77" s="530" t="str">
        <f>IF(DS77&lt;3,"",(SUM(U77:AL77)-MIN(U77:AL77)-MAX(U77:AL77))/(DS77-2))</f>
        <v/>
      </c>
      <c r="CF77" s="530" t="str">
        <f>IF(DT77&lt;3,"",(SUM(AN77:BE77)-MIN(AN77:BE77)-MAX(AN77:BE77))/(DT77-2))</f>
        <v/>
      </c>
      <c r="CG77" s="531" t="str">
        <f>IF(DU77&lt;3,"",(SUM(BG77:BX77)-MIN(BG77:BX77)-MAX(BG77:BX77))/(DU77-2))</f>
        <v/>
      </c>
      <c r="CH77" s="518" t="str">
        <f t="shared" si="124"/>
        <v/>
      </c>
      <c r="CI77" s="93" t="str">
        <f t="shared" si="124"/>
        <v/>
      </c>
      <c r="CJ77" s="94" t="str">
        <f t="shared" si="124"/>
        <v/>
      </c>
      <c r="CK77" s="94" t="str">
        <f t="shared" si="124"/>
        <v/>
      </c>
      <c r="CL77" s="94" t="str">
        <f t="shared" si="124"/>
        <v/>
      </c>
      <c r="CM77" s="94" t="str">
        <f t="shared" si="124"/>
        <v/>
      </c>
      <c r="CN77" s="94" t="str">
        <f t="shared" si="124"/>
        <v/>
      </c>
      <c r="CO77" s="108" t="str">
        <f t="shared" si="124"/>
        <v/>
      </c>
      <c r="CP77" s="108" t="str">
        <f t="shared" si="124"/>
        <v/>
      </c>
      <c r="CQ77" s="108" t="str">
        <f t="shared" si="124"/>
        <v/>
      </c>
      <c r="CR77" s="108" t="str">
        <f t="shared" si="125"/>
        <v/>
      </c>
      <c r="CS77" s="94" t="str">
        <f t="shared" si="125"/>
        <v/>
      </c>
      <c r="CT77" s="94" t="str">
        <f t="shared" si="125"/>
        <v/>
      </c>
      <c r="CU77" s="94" t="str">
        <f t="shared" si="125"/>
        <v/>
      </c>
      <c r="CV77" s="94" t="str">
        <f t="shared" si="125"/>
        <v/>
      </c>
      <c r="CW77" s="94" t="str">
        <f t="shared" si="125"/>
        <v/>
      </c>
      <c r="CX77" s="93" t="str">
        <f t="shared" si="125"/>
        <v/>
      </c>
      <c r="CY77" s="519" t="str">
        <f t="shared" si="125"/>
        <v/>
      </c>
      <c r="CZ77" s="532" t="str">
        <f t="shared" si="126"/>
        <v/>
      </c>
      <c r="DA77" s="533" t="str">
        <f t="shared" si="126"/>
        <v/>
      </c>
      <c r="DB77" s="534" t="str">
        <f t="shared" si="126"/>
        <v/>
      </c>
      <c r="DC77" s="534" t="str">
        <f t="shared" si="126"/>
        <v/>
      </c>
      <c r="DD77" s="534" t="str">
        <f t="shared" si="126"/>
        <v/>
      </c>
      <c r="DE77" s="534" t="str">
        <f t="shared" si="126"/>
        <v/>
      </c>
      <c r="DF77" s="534" t="str">
        <f t="shared" si="126"/>
        <v/>
      </c>
      <c r="DG77" s="535" t="str">
        <f t="shared" si="126"/>
        <v/>
      </c>
      <c r="DH77" s="535" t="str">
        <f t="shared" si="126"/>
        <v/>
      </c>
      <c r="DI77" s="535">
        <f t="shared" si="126"/>
        <v>400</v>
      </c>
      <c r="DJ77" s="535" t="str">
        <f t="shared" si="127"/>
        <v/>
      </c>
      <c r="DK77" s="534" t="str">
        <f t="shared" si="127"/>
        <v/>
      </c>
      <c r="DL77" s="534" t="str">
        <f t="shared" si="127"/>
        <v/>
      </c>
      <c r="DM77" s="534" t="str">
        <f t="shared" si="127"/>
        <v/>
      </c>
      <c r="DN77" s="534" t="str">
        <f t="shared" si="127"/>
        <v/>
      </c>
      <c r="DO77" s="534" t="str">
        <f t="shared" si="127"/>
        <v/>
      </c>
      <c r="DP77" s="533" t="str">
        <f t="shared" si="127"/>
        <v/>
      </c>
      <c r="DQ77" s="532" t="str">
        <f t="shared" si="127"/>
        <v/>
      </c>
      <c r="DR77" s="536">
        <f>COUNT(B77:S77)</f>
        <v>0</v>
      </c>
      <c r="DS77" s="468">
        <f>COUNT(U77:AL77)</f>
        <v>1</v>
      </c>
      <c r="DT77" s="468">
        <f>COUNT(AN77:BE77)</f>
        <v>2</v>
      </c>
      <c r="DU77" s="469">
        <f>COUNT(BG77:BX77)</f>
        <v>0</v>
      </c>
      <c r="DV77" s="522"/>
      <c r="DW77" s="537"/>
      <c r="DX77" s="537"/>
      <c r="DY77" s="537"/>
      <c r="DZ77" s="537"/>
      <c r="EA77" s="537"/>
      <c r="EB77" s="537"/>
      <c r="EC77" s="538"/>
      <c r="ED77" s="537"/>
      <c r="EE77" s="468"/>
      <c r="EF77" s="522"/>
      <c r="EG77" s="522"/>
    </row>
    <row r="78" spans="1:137" ht="12.75" customHeight="1">
      <c r="A78" s="527" t="s">
        <v>171</v>
      </c>
      <c r="B78" s="528"/>
      <c r="C78" s="528"/>
      <c r="D78" s="528"/>
      <c r="E78" s="528"/>
      <c r="F78" s="528"/>
      <c r="G78" s="528"/>
      <c r="H78" s="528"/>
      <c r="I78" s="528"/>
      <c r="J78" s="528">
        <v>1</v>
      </c>
      <c r="K78" s="528"/>
      <c r="L78" s="528"/>
      <c r="M78" s="528"/>
      <c r="N78" s="528"/>
      <c r="O78" s="528"/>
      <c r="P78" s="528"/>
      <c r="Q78" s="528"/>
      <c r="R78" s="528"/>
      <c r="S78" s="528"/>
      <c r="T78" s="523"/>
      <c r="U78" s="528"/>
      <c r="V78" s="528"/>
      <c r="W78" s="528"/>
      <c r="X78" s="528"/>
      <c r="Y78" s="528"/>
      <c r="Z78" s="528"/>
      <c r="AA78" s="528"/>
      <c r="AB78" s="528"/>
      <c r="AC78" s="528"/>
      <c r="AD78" s="528"/>
      <c r="AE78" s="528"/>
      <c r="AF78" s="528"/>
      <c r="AG78" s="528"/>
      <c r="AH78" s="528"/>
      <c r="AI78" s="528"/>
      <c r="AJ78" s="528"/>
      <c r="AK78" s="528"/>
      <c r="AL78" s="528"/>
      <c r="AM78" s="523"/>
      <c r="AN78" s="528"/>
      <c r="AO78" s="528"/>
      <c r="AP78" s="528"/>
      <c r="AQ78" s="528"/>
      <c r="AR78" s="528"/>
      <c r="AS78" s="528"/>
      <c r="AT78" s="528"/>
      <c r="AU78" s="528"/>
      <c r="AV78" s="528"/>
      <c r="AW78" s="528"/>
      <c r="AX78" s="528"/>
      <c r="AY78" s="528"/>
      <c r="AZ78" s="528"/>
      <c r="BA78" s="528"/>
      <c r="BB78" s="528"/>
      <c r="BC78" s="528"/>
      <c r="BD78" s="528"/>
      <c r="BE78" s="528"/>
      <c r="BF78" s="523"/>
      <c r="BG78" s="528"/>
      <c r="BH78" s="528"/>
      <c r="BI78" s="528"/>
      <c r="BJ78" s="528"/>
      <c r="BK78" s="528"/>
      <c r="BL78" s="528"/>
      <c r="BM78" s="528"/>
      <c r="BN78" s="528"/>
      <c r="BO78" s="528"/>
      <c r="BP78" s="528"/>
      <c r="BQ78" s="528"/>
      <c r="BR78" s="528"/>
      <c r="BS78" s="528"/>
      <c r="BT78" s="528"/>
      <c r="BU78" s="528"/>
      <c r="BV78" s="528"/>
      <c r="BW78" s="528"/>
      <c r="BX78" s="528"/>
      <c r="BY78" s="523"/>
      <c r="BZ78" s="528"/>
      <c r="CA78" s="528"/>
      <c r="CB78" s="528"/>
      <c r="CC78" s="306"/>
      <c r="CD78" s="542"/>
      <c r="CE78" s="542"/>
      <c r="CF78" s="542"/>
      <c r="CG78" s="543"/>
      <c r="CH78" s="544"/>
      <c r="CI78" s="544"/>
      <c r="CJ78" s="544"/>
      <c r="CK78" s="544"/>
      <c r="CL78" s="544"/>
      <c r="CM78" s="544"/>
      <c r="CN78" s="544"/>
      <c r="CO78" s="544"/>
      <c r="CP78" s="544"/>
      <c r="CQ78" s="544"/>
      <c r="CR78" s="544"/>
      <c r="CS78" s="544"/>
      <c r="CT78" s="544"/>
      <c r="CU78" s="544"/>
      <c r="CV78" s="544"/>
      <c r="CW78" s="544"/>
      <c r="CX78" s="544"/>
      <c r="CY78" s="545"/>
      <c r="CZ78" s="546"/>
      <c r="DA78" s="544"/>
      <c r="DB78" s="544"/>
      <c r="DC78" s="544"/>
      <c r="DD78" s="544"/>
      <c r="DE78" s="544"/>
      <c r="DF78" s="544"/>
      <c r="DG78" s="544"/>
      <c r="DH78" s="544"/>
      <c r="DI78" s="544"/>
      <c r="DJ78" s="544"/>
      <c r="DK78" s="544"/>
      <c r="DL78" s="544"/>
      <c r="DM78" s="544"/>
      <c r="DN78" s="544"/>
      <c r="DO78" s="544"/>
      <c r="DP78" s="544"/>
      <c r="DQ78" s="544"/>
      <c r="DR78" s="546"/>
      <c r="DS78" s="521"/>
      <c r="DT78" s="521"/>
      <c r="DU78" s="517"/>
      <c r="DV78" s="521"/>
      <c r="DW78" s="521"/>
      <c r="DX78" s="521"/>
      <c r="DY78" s="521"/>
      <c r="DZ78" s="521"/>
      <c r="EA78" s="521"/>
      <c r="EB78" s="521"/>
      <c r="EC78" s="517"/>
      <c r="ED78" s="521"/>
      <c r="EE78" s="468"/>
      <c r="EF78" s="522"/>
      <c r="EG78" s="522"/>
    </row>
    <row r="79" spans="1:137" ht="12.75" customHeight="1">
      <c r="A79" s="529" t="s">
        <v>154</v>
      </c>
      <c r="B79" s="528"/>
      <c r="C79" s="528"/>
      <c r="D79" s="528"/>
      <c r="E79" s="528"/>
      <c r="F79" s="528"/>
      <c r="G79" s="528"/>
      <c r="H79" s="528"/>
      <c r="I79" s="528"/>
      <c r="J79" s="528">
        <v>1</v>
      </c>
      <c r="K79" s="528"/>
      <c r="L79" s="528"/>
      <c r="M79" s="528"/>
      <c r="N79" s="528"/>
      <c r="O79" s="528"/>
      <c r="P79" s="528"/>
      <c r="Q79" s="528"/>
      <c r="R79" s="528"/>
      <c r="S79" s="528"/>
      <c r="T79" s="523"/>
      <c r="U79" s="528">
        <v>1</v>
      </c>
      <c r="V79" s="528"/>
      <c r="W79" s="528">
        <v>1</v>
      </c>
      <c r="X79" s="528"/>
      <c r="Y79" s="528"/>
      <c r="Z79" s="528"/>
      <c r="AA79" s="528"/>
      <c r="AB79" s="528"/>
      <c r="AC79" s="528"/>
      <c r="AD79" s="528"/>
      <c r="AE79" s="528"/>
      <c r="AF79" s="528"/>
      <c r="AG79" s="528"/>
      <c r="AH79" s="528"/>
      <c r="AI79" s="528"/>
      <c r="AJ79" s="528"/>
      <c r="AK79" s="528"/>
      <c r="AL79" s="528"/>
      <c r="AM79" s="523"/>
      <c r="AN79" s="528"/>
      <c r="AO79" s="528"/>
      <c r="AP79" s="528"/>
      <c r="AQ79" s="528"/>
      <c r="AR79" s="528"/>
      <c r="AS79" s="528"/>
      <c r="AT79" s="528"/>
      <c r="AU79" s="528"/>
      <c r="AV79" s="528"/>
      <c r="AW79" s="528"/>
      <c r="AX79" s="528"/>
      <c r="AY79" s="528"/>
      <c r="AZ79" s="528"/>
      <c r="BA79" s="528"/>
      <c r="BB79" s="528"/>
      <c r="BC79" s="528"/>
      <c r="BD79" s="528"/>
      <c r="BE79" s="528"/>
      <c r="BF79" s="523"/>
      <c r="BG79" s="528"/>
      <c r="BH79" s="528"/>
      <c r="BI79" s="528"/>
      <c r="BJ79" s="528"/>
      <c r="BK79" s="528"/>
      <c r="BL79" s="528"/>
      <c r="BM79" s="528"/>
      <c r="BN79" s="528"/>
      <c r="BO79" s="528"/>
      <c r="BP79" s="528"/>
      <c r="BQ79" s="528"/>
      <c r="BR79" s="528"/>
      <c r="BS79" s="528"/>
      <c r="BT79" s="528"/>
      <c r="BU79" s="528"/>
      <c r="BV79" s="528"/>
      <c r="BW79" s="528"/>
      <c r="BX79" s="528"/>
      <c r="BY79" s="523"/>
      <c r="BZ79" s="528"/>
      <c r="CA79" s="528"/>
      <c r="CB79" s="528"/>
      <c r="CC79" s="306"/>
      <c r="CD79" s="530" t="str">
        <f>IF(DR79&lt;3,"",(SUM(B79:S79)-MIN(B79:S79)-MAX(B79:S79))/(DR79-2))</f>
        <v/>
      </c>
      <c r="CE79" s="530" t="str">
        <f>IF(DS79&lt;3,"",(SUM(U79:AL79)-MIN(U79:AL79)-MAX(U79:AL79))/(DS79-2))</f>
        <v/>
      </c>
      <c r="CF79" s="530" t="str">
        <f>IF(DT79&lt;3,"",(SUM(AN79:BE79)-MIN(AN79:BE79)-MAX(AN79:BE79))/(DT79-2))</f>
        <v/>
      </c>
      <c r="CG79" s="531" t="str">
        <f>IF(DU79&lt;3,"",(SUM(BG79:BX79)-MIN(BG79:BX79)-MAX(BG79:BX79))/(DU79-2))</f>
        <v/>
      </c>
      <c r="CH79" s="518" t="str">
        <f t="shared" ref="CH79:CQ83" si="132">IF($CH$3=$CD$4,IF(OR(-FLOOR(((18-COUNT($B79:$S79))/2),1)+CH$6&lt;1,-FLOOR(((18-COUNT($B79:$S79))/2),1)+CH$6&gt;COUNT($B79:$S79)),"",LARGE($B79:$S79,-FLOOR(((18-COUNT($B79:$S79))/2),1)+CH$6)),IF(OR(-FLOOR(((18-COUNT($AN79:$BE79))/2),1)+CH$6&lt;1,-FLOOR(((18-COUNT($AN79:$BE79))/2),1)+CH$6&gt;COUNT($AN79:$BE79)),"",LARGE($AN79:$BE79,-FLOOR(((18-COUNT($AN79:$BE79))/2),1)+CH$6)))</f>
        <v/>
      </c>
      <c r="CI79" s="93" t="str">
        <f t="shared" si="132"/>
        <v/>
      </c>
      <c r="CJ79" s="94" t="str">
        <f t="shared" si="132"/>
        <v/>
      </c>
      <c r="CK79" s="94" t="str">
        <f t="shared" si="132"/>
        <v/>
      </c>
      <c r="CL79" s="94" t="str">
        <f t="shared" si="132"/>
        <v/>
      </c>
      <c r="CM79" s="94" t="str">
        <f t="shared" si="132"/>
        <v/>
      </c>
      <c r="CN79" s="94" t="str">
        <f t="shared" si="132"/>
        <v/>
      </c>
      <c r="CO79" s="108" t="str">
        <f t="shared" si="132"/>
        <v/>
      </c>
      <c r="CP79" s="108" t="str">
        <f t="shared" si="132"/>
        <v/>
      </c>
      <c r="CQ79" s="108">
        <f t="shared" si="132"/>
        <v>1</v>
      </c>
      <c r="CR79" s="108" t="str">
        <f t="shared" ref="CR79:CY83" si="133">IF($CH$3=$CD$4,IF(OR(-FLOOR(((18-COUNT($B79:$S79))/2),1)+CR$6&lt;1,-FLOOR(((18-COUNT($B79:$S79))/2),1)+CR$6&gt;COUNT($B79:$S79)),"",LARGE($B79:$S79,-FLOOR(((18-COUNT($B79:$S79))/2),1)+CR$6)),IF(OR(-FLOOR(((18-COUNT($AN79:$BE79))/2),1)+CR$6&lt;1,-FLOOR(((18-COUNT($AN79:$BE79))/2),1)+CR$6&gt;COUNT($AN79:$BE79)),"",LARGE($AN79:$BE79,-FLOOR(((18-COUNT($AN79:$BE79))/2),1)+CR$6)))</f>
        <v/>
      </c>
      <c r="CS79" s="94" t="str">
        <f t="shared" si="133"/>
        <v/>
      </c>
      <c r="CT79" s="94" t="str">
        <f t="shared" si="133"/>
        <v/>
      </c>
      <c r="CU79" s="94" t="str">
        <f t="shared" si="133"/>
        <v/>
      </c>
      <c r="CV79" s="94" t="str">
        <f t="shared" si="133"/>
        <v/>
      </c>
      <c r="CW79" s="94" t="str">
        <f t="shared" si="133"/>
        <v/>
      </c>
      <c r="CX79" s="93" t="str">
        <f t="shared" si="133"/>
        <v/>
      </c>
      <c r="CY79" s="519" t="str">
        <f t="shared" si="133"/>
        <v/>
      </c>
      <c r="CZ79" s="532" t="str">
        <f t="shared" ref="CZ79:DI83" si="134">IF($CH$3=$CD$4,IF(OR(-FLOOR(((18-COUNT($U79:$AL79))/2),1)+CZ$6&lt;1,-FLOOR(((18-COUNT($U79:$AL79))/2),1)+CZ$6&gt;COUNT($U79:$AL79)),"",LARGE($U79:$AL79,-FLOOR(((18-COUNT($U79:$AL79))/2),1)+CZ$6)),IF(OR(-FLOOR(((18-COUNT($BG79:$BX79))/2),1)+CZ$6&lt;1,-FLOOR(((18-COUNT($BG79:$BX79))/2),1)+CZ$6&gt;COUNT($BG79:$BX79)),"",LARGE($BG79:$BX79,-FLOOR(((18-COUNT($BG79:$BX79))/2),1)+CZ$6)))</f>
        <v/>
      </c>
      <c r="DA79" s="533" t="str">
        <f t="shared" si="134"/>
        <v/>
      </c>
      <c r="DB79" s="534" t="str">
        <f t="shared" si="134"/>
        <v/>
      </c>
      <c r="DC79" s="534" t="str">
        <f t="shared" si="134"/>
        <v/>
      </c>
      <c r="DD79" s="534" t="str">
        <f t="shared" si="134"/>
        <v/>
      </c>
      <c r="DE79" s="534" t="str">
        <f t="shared" si="134"/>
        <v/>
      </c>
      <c r="DF79" s="534" t="str">
        <f t="shared" si="134"/>
        <v/>
      </c>
      <c r="DG79" s="535" t="str">
        <f t="shared" si="134"/>
        <v/>
      </c>
      <c r="DH79" s="535">
        <f t="shared" si="134"/>
        <v>1</v>
      </c>
      <c r="DI79" s="535">
        <f t="shared" si="134"/>
        <v>1</v>
      </c>
      <c r="DJ79" s="535" t="str">
        <f t="shared" ref="DJ79:DQ83" si="135">IF($CH$3=$CD$4,IF(OR(-FLOOR(((18-COUNT($U79:$AL79))/2),1)+DJ$6&lt;1,-FLOOR(((18-COUNT($U79:$AL79))/2),1)+DJ$6&gt;COUNT($U79:$AL79)),"",LARGE($U79:$AL79,-FLOOR(((18-COUNT($U79:$AL79))/2),1)+DJ$6)),IF(OR(-FLOOR(((18-COUNT($BG79:$BX79))/2),1)+DJ$6&lt;1,-FLOOR(((18-COUNT($BG79:$BX79))/2),1)+DJ$6&gt;COUNT($BG79:$BX79)),"",LARGE($BG79:$BX79,-FLOOR(((18-COUNT($BG79:$BX79))/2),1)+DJ$6)))</f>
        <v/>
      </c>
      <c r="DK79" s="534" t="str">
        <f t="shared" si="135"/>
        <v/>
      </c>
      <c r="DL79" s="534" t="str">
        <f t="shared" si="135"/>
        <v/>
      </c>
      <c r="DM79" s="534" t="str">
        <f t="shared" si="135"/>
        <v/>
      </c>
      <c r="DN79" s="534" t="str">
        <f t="shared" si="135"/>
        <v/>
      </c>
      <c r="DO79" s="534" t="str">
        <f t="shared" si="135"/>
        <v/>
      </c>
      <c r="DP79" s="533" t="str">
        <f t="shared" si="135"/>
        <v/>
      </c>
      <c r="DQ79" s="532" t="str">
        <f t="shared" si="135"/>
        <v/>
      </c>
      <c r="DR79" s="536">
        <f>COUNT(B79:S79)</f>
        <v>1</v>
      </c>
      <c r="DS79" s="468">
        <f>COUNT(U79:AL79)</f>
        <v>2</v>
      </c>
      <c r="DT79" s="468">
        <f>COUNT(AN79:BE79)</f>
        <v>0</v>
      </c>
      <c r="DU79" s="469">
        <f>COUNT(BG79:BX79)</f>
        <v>0</v>
      </c>
      <c r="DV79" s="522"/>
      <c r="DW79" s="537"/>
      <c r="DX79" s="537"/>
      <c r="DY79" s="537"/>
      <c r="DZ79" s="537"/>
      <c r="EA79" s="537"/>
      <c r="EB79" s="537"/>
      <c r="EC79" s="538"/>
      <c r="ED79" s="537"/>
      <c r="EE79" s="468"/>
      <c r="EF79" s="522"/>
      <c r="EG79" s="522"/>
    </row>
    <row r="80" spans="1:137" ht="12.75" customHeight="1">
      <c r="A80" s="529" t="s">
        <v>155</v>
      </c>
      <c r="B80" s="306"/>
      <c r="C80" s="306"/>
      <c r="D80" s="306"/>
      <c r="E80" s="306"/>
      <c r="F80" s="306"/>
      <c r="G80" s="306"/>
      <c r="H80" s="306"/>
      <c r="I80" s="306"/>
      <c r="J80" s="306">
        <v>4</v>
      </c>
      <c r="K80" s="306"/>
      <c r="L80" s="306"/>
      <c r="M80" s="306"/>
      <c r="N80" s="306"/>
      <c r="O80" s="306"/>
      <c r="P80" s="306"/>
      <c r="Q80" s="306"/>
      <c r="R80" s="306"/>
      <c r="S80" s="306"/>
      <c r="T80" s="523"/>
      <c r="U80" s="306">
        <v>1</v>
      </c>
      <c r="V80" s="306"/>
      <c r="W80" s="306">
        <v>1</v>
      </c>
      <c r="X80" s="306"/>
      <c r="Y80" s="306"/>
      <c r="Z80" s="306"/>
      <c r="AA80" s="306"/>
      <c r="AB80" s="306"/>
      <c r="AC80" s="306"/>
      <c r="AD80" s="306"/>
      <c r="AE80" s="306"/>
      <c r="AF80" s="306"/>
      <c r="AG80" s="306"/>
      <c r="AH80" s="306"/>
      <c r="AI80" s="306"/>
      <c r="AJ80" s="306"/>
      <c r="AK80" s="306"/>
      <c r="AL80" s="306"/>
      <c r="AM80" s="523"/>
      <c r="AN80" s="306"/>
      <c r="AO80" s="306"/>
      <c r="AP80" s="306"/>
      <c r="AQ80" s="306"/>
      <c r="AR80" s="306"/>
      <c r="AS80" s="306"/>
      <c r="AT80" s="306"/>
      <c r="AU80" s="306"/>
      <c r="AV80" s="306"/>
      <c r="AW80" s="306"/>
      <c r="AX80" s="306"/>
      <c r="AY80" s="306"/>
      <c r="AZ80" s="306"/>
      <c r="BA80" s="306"/>
      <c r="BB80" s="306"/>
      <c r="BC80" s="306"/>
      <c r="BD80" s="306"/>
      <c r="BE80" s="306"/>
      <c r="BF80" s="523"/>
      <c r="BG80" s="306"/>
      <c r="BH80" s="306"/>
      <c r="BI80" s="306"/>
      <c r="BJ80" s="306"/>
      <c r="BK80" s="306"/>
      <c r="BL80" s="306"/>
      <c r="BM80" s="306"/>
      <c r="BN80" s="306"/>
      <c r="BO80" s="306"/>
      <c r="BP80" s="306"/>
      <c r="BQ80" s="306"/>
      <c r="BR80" s="306"/>
      <c r="BS80" s="306"/>
      <c r="BT80" s="306"/>
      <c r="BU80" s="306"/>
      <c r="BV80" s="306"/>
      <c r="BW80" s="306"/>
      <c r="BX80" s="306"/>
      <c r="BY80" s="523"/>
      <c r="BZ80" s="306"/>
      <c r="CA80" s="306"/>
      <c r="CB80" s="306"/>
      <c r="CC80" s="306"/>
      <c r="CD80" s="530" t="str">
        <f>IF(DR80&lt;3,"",(SUM(B80:S80)-MIN(B80:S80)-MAX(B80:S80))/(DR80-2))</f>
        <v/>
      </c>
      <c r="CE80" s="530" t="str">
        <f>IF(DS80&lt;3,"",(SUM(U80:AL80)-MIN(U80:AL80)-MAX(U80:AL80))/(DS80-2))</f>
        <v/>
      </c>
      <c r="CF80" s="530" t="str">
        <f>IF(DT80&lt;3,"",(SUM(AN80:BE80)-MIN(AN80:BE80)-MAX(AN80:BE80))/(DT80-2))</f>
        <v/>
      </c>
      <c r="CG80" s="531" t="str">
        <f>IF(DU80&lt;3,"",(SUM(BG80:BX80)-MIN(BG80:BX80)-MAX(BG80:BX80))/(DU80-2))</f>
        <v/>
      </c>
      <c r="CH80" s="518" t="str">
        <f t="shared" si="132"/>
        <v/>
      </c>
      <c r="CI80" s="93" t="str">
        <f t="shared" si="132"/>
        <v/>
      </c>
      <c r="CJ80" s="94" t="str">
        <f t="shared" si="132"/>
        <v/>
      </c>
      <c r="CK80" s="94" t="str">
        <f t="shared" si="132"/>
        <v/>
      </c>
      <c r="CL80" s="94" t="str">
        <f t="shared" si="132"/>
        <v/>
      </c>
      <c r="CM80" s="94" t="str">
        <f t="shared" si="132"/>
        <v/>
      </c>
      <c r="CN80" s="94" t="str">
        <f t="shared" si="132"/>
        <v/>
      </c>
      <c r="CO80" s="108" t="str">
        <f t="shared" si="132"/>
        <v/>
      </c>
      <c r="CP80" s="108" t="str">
        <f t="shared" si="132"/>
        <v/>
      </c>
      <c r="CQ80" s="108">
        <f t="shared" si="132"/>
        <v>4</v>
      </c>
      <c r="CR80" s="108" t="str">
        <f t="shared" si="133"/>
        <v/>
      </c>
      <c r="CS80" s="94" t="str">
        <f t="shared" si="133"/>
        <v/>
      </c>
      <c r="CT80" s="94" t="str">
        <f t="shared" si="133"/>
        <v/>
      </c>
      <c r="CU80" s="94" t="str">
        <f t="shared" si="133"/>
        <v/>
      </c>
      <c r="CV80" s="94" t="str">
        <f t="shared" si="133"/>
        <v/>
      </c>
      <c r="CW80" s="94" t="str">
        <f t="shared" si="133"/>
        <v/>
      </c>
      <c r="CX80" s="93" t="str">
        <f t="shared" si="133"/>
        <v/>
      </c>
      <c r="CY80" s="519" t="str">
        <f t="shared" si="133"/>
        <v/>
      </c>
      <c r="CZ80" s="532" t="str">
        <f t="shared" si="134"/>
        <v/>
      </c>
      <c r="DA80" s="533" t="str">
        <f t="shared" si="134"/>
        <v/>
      </c>
      <c r="DB80" s="534" t="str">
        <f t="shared" si="134"/>
        <v/>
      </c>
      <c r="DC80" s="534" t="str">
        <f t="shared" si="134"/>
        <v/>
      </c>
      <c r="DD80" s="534" t="str">
        <f t="shared" si="134"/>
        <v/>
      </c>
      <c r="DE80" s="534" t="str">
        <f t="shared" si="134"/>
        <v/>
      </c>
      <c r="DF80" s="534" t="str">
        <f t="shared" si="134"/>
        <v/>
      </c>
      <c r="DG80" s="535" t="str">
        <f t="shared" si="134"/>
        <v/>
      </c>
      <c r="DH80" s="535">
        <f t="shared" si="134"/>
        <v>1</v>
      </c>
      <c r="DI80" s="535">
        <f t="shared" si="134"/>
        <v>1</v>
      </c>
      <c r="DJ80" s="535" t="str">
        <f t="shared" si="135"/>
        <v/>
      </c>
      <c r="DK80" s="534" t="str">
        <f t="shared" si="135"/>
        <v/>
      </c>
      <c r="DL80" s="534" t="str">
        <f t="shared" si="135"/>
        <v/>
      </c>
      <c r="DM80" s="534" t="str">
        <f t="shared" si="135"/>
        <v/>
      </c>
      <c r="DN80" s="534" t="str">
        <f t="shared" si="135"/>
        <v/>
      </c>
      <c r="DO80" s="534" t="str">
        <f t="shared" si="135"/>
        <v/>
      </c>
      <c r="DP80" s="533" t="str">
        <f t="shared" si="135"/>
        <v/>
      </c>
      <c r="DQ80" s="532" t="str">
        <f t="shared" si="135"/>
        <v/>
      </c>
      <c r="DR80" s="536">
        <f>COUNT(B80:S80)</f>
        <v>1</v>
      </c>
      <c r="DS80" s="468">
        <f>COUNT(U80:AL80)</f>
        <v>2</v>
      </c>
      <c r="DT80" s="468">
        <f>COUNT(AN80:BE80)</f>
        <v>0</v>
      </c>
      <c r="DU80" s="469">
        <f>COUNT(BG80:BX80)</f>
        <v>0</v>
      </c>
      <c r="DV80" s="522"/>
      <c r="DW80" s="537"/>
      <c r="DX80" s="537"/>
      <c r="DY80" s="537"/>
      <c r="DZ80" s="537"/>
      <c r="EA80" s="537"/>
      <c r="EB80" s="537"/>
      <c r="EC80" s="538"/>
      <c r="ED80" s="537"/>
      <c r="EE80" s="468"/>
      <c r="EF80" s="522"/>
      <c r="EG80" s="522"/>
    </row>
    <row r="81" spans="1:137" ht="12.75" customHeight="1">
      <c r="A81" s="529" t="s">
        <v>156</v>
      </c>
      <c r="B81" s="306"/>
      <c r="C81" s="306"/>
      <c r="D81" s="306"/>
      <c r="E81" s="306"/>
      <c r="F81" s="306"/>
      <c r="G81" s="306"/>
      <c r="H81" s="306"/>
      <c r="I81" s="306"/>
      <c r="J81" s="306">
        <v>12</v>
      </c>
      <c r="K81" s="306"/>
      <c r="L81" s="306"/>
      <c r="M81" s="306"/>
      <c r="N81" s="306"/>
      <c r="O81" s="306"/>
      <c r="P81" s="306"/>
      <c r="Q81" s="306"/>
      <c r="R81" s="306"/>
      <c r="S81" s="306"/>
      <c r="T81" s="523"/>
      <c r="U81" s="306">
        <v>6</v>
      </c>
      <c r="V81" s="306"/>
      <c r="W81" s="306">
        <v>1</v>
      </c>
      <c r="X81" s="306"/>
      <c r="Y81" s="306"/>
      <c r="Z81" s="306"/>
      <c r="AA81" s="306"/>
      <c r="AB81" s="306"/>
      <c r="AC81" s="306"/>
      <c r="AD81" s="306"/>
      <c r="AE81" s="306"/>
      <c r="AF81" s="306"/>
      <c r="AG81" s="306"/>
      <c r="AH81" s="306"/>
      <c r="AI81" s="306"/>
      <c r="AJ81" s="306"/>
      <c r="AK81" s="306"/>
      <c r="AL81" s="306"/>
      <c r="AM81" s="523"/>
      <c r="AN81" s="306"/>
      <c r="AO81" s="306"/>
      <c r="AP81" s="306"/>
      <c r="AQ81" s="306"/>
      <c r="AR81" s="306"/>
      <c r="AS81" s="306"/>
      <c r="AT81" s="306"/>
      <c r="AU81" s="306"/>
      <c r="AV81" s="306"/>
      <c r="AW81" s="306"/>
      <c r="AX81" s="306"/>
      <c r="AY81" s="306"/>
      <c r="AZ81" s="306"/>
      <c r="BA81" s="306"/>
      <c r="BB81" s="306"/>
      <c r="BC81" s="306"/>
      <c r="BD81" s="306"/>
      <c r="BE81" s="306"/>
      <c r="BF81" s="523"/>
      <c r="BG81" s="306"/>
      <c r="BH81" s="306"/>
      <c r="BI81" s="306"/>
      <c r="BJ81" s="306"/>
      <c r="BK81" s="306"/>
      <c r="BL81" s="306"/>
      <c r="BM81" s="306"/>
      <c r="BN81" s="306"/>
      <c r="BO81" s="306"/>
      <c r="BP81" s="306"/>
      <c r="BQ81" s="306"/>
      <c r="BR81" s="306"/>
      <c r="BS81" s="306"/>
      <c r="BT81" s="306"/>
      <c r="BU81" s="306"/>
      <c r="BV81" s="306"/>
      <c r="BW81" s="306"/>
      <c r="BX81" s="306"/>
      <c r="BY81" s="523"/>
      <c r="BZ81" s="306"/>
      <c r="CA81" s="306"/>
      <c r="CB81" s="306"/>
      <c r="CC81" s="306"/>
      <c r="CD81" s="530" t="str">
        <f>IF(DR81&lt;3,"",(SUM(B81:S81)-MIN(B81:S81)-MAX(B81:S81))/(DR81-2))</f>
        <v/>
      </c>
      <c r="CE81" s="530" t="str">
        <f>IF(DS81&lt;3,"",(SUM(U81:AL81)-MIN(U81:AL81)-MAX(U81:AL81))/(DS81-2))</f>
        <v/>
      </c>
      <c r="CF81" s="530" t="str">
        <f>IF(DT81&lt;3,"",(SUM(AN81:BE81)-MIN(AN81:BE81)-MAX(AN81:BE81))/(DT81-2))</f>
        <v/>
      </c>
      <c r="CG81" s="531" t="str">
        <f>IF(DU81&lt;3,"",(SUM(BG81:BX81)-MIN(BG81:BX81)-MAX(BG81:BX81))/(DU81-2))</f>
        <v/>
      </c>
      <c r="CH81" s="518" t="str">
        <f t="shared" si="132"/>
        <v/>
      </c>
      <c r="CI81" s="93" t="str">
        <f t="shared" si="132"/>
        <v/>
      </c>
      <c r="CJ81" s="94" t="str">
        <f t="shared" si="132"/>
        <v/>
      </c>
      <c r="CK81" s="94" t="str">
        <f t="shared" si="132"/>
        <v/>
      </c>
      <c r="CL81" s="94" t="str">
        <f t="shared" si="132"/>
        <v/>
      </c>
      <c r="CM81" s="94" t="str">
        <f t="shared" si="132"/>
        <v/>
      </c>
      <c r="CN81" s="94" t="str">
        <f t="shared" si="132"/>
        <v/>
      </c>
      <c r="CO81" s="108" t="str">
        <f t="shared" si="132"/>
        <v/>
      </c>
      <c r="CP81" s="108" t="str">
        <f t="shared" si="132"/>
        <v/>
      </c>
      <c r="CQ81" s="108">
        <f t="shared" si="132"/>
        <v>12</v>
      </c>
      <c r="CR81" s="108" t="str">
        <f t="shared" si="133"/>
        <v/>
      </c>
      <c r="CS81" s="94" t="str">
        <f t="shared" si="133"/>
        <v/>
      </c>
      <c r="CT81" s="94" t="str">
        <f t="shared" si="133"/>
        <v/>
      </c>
      <c r="CU81" s="94" t="str">
        <f t="shared" si="133"/>
        <v/>
      </c>
      <c r="CV81" s="94" t="str">
        <f t="shared" si="133"/>
        <v/>
      </c>
      <c r="CW81" s="94" t="str">
        <f t="shared" si="133"/>
        <v/>
      </c>
      <c r="CX81" s="93" t="str">
        <f t="shared" si="133"/>
        <v/>
      </c>
      <c r="CY81" s="519" t="str">
        <f t="shared" si="133"/>
        <v/>
      </c>
      <c r="CZ81" s="532" t="str">
        <f t="shared" si="134"/>
        <v/>
      </c>
      <c r="DA81" s="533" t="str">
        <f t="shared" si="134"/>
        <v/>
      </c>
      <c r="DB81" s="534" t="str">
        <f t="shared" si="134"/>
        <v/>
      </c>
      <c r="DC81" s="534" t="str">
        <f t="shared" si="134"/>
        <v/>
      </c>
      <c r="DD81" s="534" t="str">
        <f t="shared" si="134"/>
        <v/>
      </c>
      <c r="DE81" s="534" t="str">
        <f t="shared" si="134"/>
        <v/>
      </c>
      <c r="DF81" s="534" t="str">
        <f t="shared" si="134"/>
        <v/>
      </c>
      <c r="DG81" s="535" t="str">
        <f t="shared" si="134"/>
        <v/>
      </c>
      <c r="DH81" s="535">
        <f t="shared" si="134"/>
        <v>1</v>
      </c>
      <c r="DI81" s="535">
        <f t="shared" si="134"/>
        <v>6</v>
      </c>
      <c r="DJ81" s="535" t="str">
        <f t="shared" si="135"/>
        <v/>
      </c>
      <c r="DK81" s="534" t="str">
        <f t="shared" si="135"/>
        <v/>
      </c>
      <c r="DL81" s="534" t="str">
        <f t="shared" si="135"/>
        <v/>
      </c>
      <c r="DM81" s="534" t="str">
        <f t="shared" si="135"/>
        <v/>
      </c>
      <c r="DN81" s="534" t="str">
        <f t="shared" si="135"/>
        <v/>
      </c>
      <c r="DO81" s="534" t="str">
        <f t="shared" si="135"/>
        <v/>
      </c>
      <c r="DP81" s="533" t="str">
        <f t="shared" si="135"/>
        <v/>
      </c>
      <c r="DQ81" s="532" t="str">
        <f t="shared" si="135"/>
        <v/>
      </c>
      <c r="DR81" s="536">
        <f>COUNT(B81:S81)</f>
        <v>1</v>
      </c>
      <c r="DS81" s="468">
        <f>COUNT(U81:AL81)</f>
        <v>2</v>
      </c>
      <c r="DT81" s="468">
        <f>COUNT(AN81:BE81)</f>
        <v>0</v>
      </c>
      <c r="DU81" s="469">
        <f>COUNT(BG81:BX81)</f>
        <v>0</v>
      </c>
      <c r="DV81" s="522"/>
      <c r="DW81" s="537"/>
      <c r="DX81" s="537"/>
      <c r="DY81" s="537"/>
      <c r="DZ81" s="537"/>
      <c r="EA81" s="537"/>
      <c r="EB81" s="537"/>
      <c r="EC81" s="538"/>
      <c r="ED81" s="537"/>
      <c r="EE81" s="468"/>
      <c r="EF81" s="522"/>
      <c r="EG81" s="522"/>
    </row>
    <row r="82" spans="1:137" ht="12.75" customHeight="1">
      <c r="A82" s="529" t="s">
        <v>157</v>
      </c>
      <c r="B82" s="306"/>
      <c r="C82" s="306"/>
      <c r="D82" s="306"/>
      <c r="E82" s="306"/>
      <c r="F82" s="306"/>
      <c r="G82" s="306"/>
      <c r="H82" s="306"/>
      <c r="I82" s="306"/>
      <c r="J82" s="306">
        <v>50</v>
      </c>
      <c r="K82" s="306"/>
      <c r="L82" s="306"/>
      <c r="M82" s="306"/>
      <c r="N82" s="306"/>
      <c r="O82" s="306"/>
      <c r="P82" s="306"/>
      <c r="Q82" s="306"/>
      <c r="R82" s="306"/>
      <c r="S82" s="306"/>
      <c r="T82" s="523"/>
      <c r="U82" s="306">
        <v>300</v>
      </c>
      <c r="V82" s="306"/>
      <c r="W82" s="306">
        <v>100</v>
      </c>
      <c r="X82" s="306"/>
      <c r="Y82" s="306"/>
      <c r="Z82" s="306"/>
      <c r="AA82" s="306"/>
      <c r="AB82" s="306"/>
      <c r="AC82" s="306"/>
      <c r="AD82" s="306"/>
      <c r="AE82" s="306"/>
      <c r="AF82" s="306"/>
      <c r="AG82" s="306"/>
      <c r="AH82" s="306"/>
      <c r="AI82" s="306"/>
      <c r="AJ82" s="306"/>
      <c r="AK82" s="306"/>
      <c r="AL82" s="306"/>
      <c r="AM82" s="523"/>
      <c r="AN82" s="306"/>
      <c r="AO82" s="306"/>
      <c r="AP82" s="306"/>
      <c r="AQ82" s="306"/>
      <c r="AR82" s="306"/>
      <c r="AS82" s="306"/>
      <c r="AT82" s="306"/>
      <c r="AU82" s="306"/>
      <c r="AV82" s="306"/>
      <c r="AW82" s="306"/>
      <c r="AX82" s="306"/>
      <c r="AY82" s="306"/>
      <c r="AZ82" s="306"/>
      <c r="BA82" s="306"/>
      <c r="BB82" s="306"/>
      <c r="BC82" s="306"/>
      <c r="BD82" s="306"/>
      <c r="BE82" s="306"/>
      <c r="BF82" s="523"/>
      <c r="BG82" s="306"/>
      <c r="BH82" s="306"/>
      <c r="BI82" s="306"/>
      <c r="BJ82" s="306"/>
      <c r="BK82" s="306"/>
      <c r="BL82" s="306"/>
      <c r="BM82" s="306"/>
      <c r="BN82" s="306"/>
      <c r="BO82" s="306"/>
      <c r="BP82" s="306"/>
      <c r="BQ82" s="306"/>
      <c r="BR82" s="306"/>
      <c r="BS82" s="306"/>
      <c r="BT82" s="306"/>
      <c r="BU82" s="306"/>
      <c r="BV82" s="306"/>
      <c r="BW82" s="306"/>
      <c r="BX82" s="306"/>
      <c r="BY82" s="523"/>
      <c r="BZ82" s="306"/>
      <c r="CA82" s="306"/>
      <c r="CB82" s="306"/>
      <c r="CC82" s="306"/>
      <c r="CD82" s="530" t="str">
        <f>IF(DR82&lt;3,"",(SUM(B82:S82)-MIN(B82:S82)-MAX(B82:S82))/(DR82-2))</f>
        <v/>
      </c>
      <c r="CE82" s="530" t="str">
        <f>IF(DS82&lt;3,"",(SUM(U82:AL82)-MIN(U82:AL82)-MAX(U82:AL82))/(DS82-2))</f>
        <v/>
      </c>
      <c r="CF82" s="530" t="str">
        <f>IF(DT82&lt;3,"",(SUM(AN82:BE82)-MIN(AN82:BE82)-MAX(AN82:BE82))/(DT82-2))</f>
        <v/>
      </c>
      <c r="CG82" s="531" t="str">
        <f>IF(DU82&lt;3,"",(SUM(BG82:BX82)-MIN(BG82:BX82)-MAX(BG82:BX82))/(DU82-2))</f>
        <v/>
      </c>
      <c r="CH82" s="518" t="str">
        <f t="shared" si="132"/>
        <v/>
      </c>
      <c r="CI82" s="93" t="str">
        <f t="shared" si="132"/>
        <v/>
      </c>
      <c r="CJ82" s="94" t="str">
        <f t="shared" si="132"/>
        <v/>
      </c>
      <c r="CK82" s="94" t="str">
        <f t="shared" si="132"/>
        <v/>
      </c>
      <c r="CL82" s="94" t="str">
        <f t="shared" si="132"/>
        <v/>
      </c>
      <c r="CM82" s="94" t="str">
        <f t="shared" si="132"/>
        <v/>
      </c>
      <c r="CN82" s="94" t="str">
        <f t="shared" si="132"/>
        <v/>
      </c>
      <c r="CO82" s="108" t="str">
        <f t="shared" si="132"/>
        <v/>
      </c>
      <c r="CP82" s="108" t="str">
        <f t="shared" si="132"/>
        <v/>
      </c>
      <c r="CQ82" s="108">
        <f t="shared" si="132"/>
        <v>50</v>
      </c>
      <c r="CR82" s="108" t="str">
        <f t="shared" si="133"/>
        <v/>
      </c>
      <c r="CS82" s="94" t="str">
        <f t="shared" si="133"/>
        <v/>
      </c>
      <c r="CT82" s="94" t="str">
        <f t="shared" si="133"/>
        <v/>
      </c>
      <c r="CU82" s="94" t="str">
        <f t="shared" si="133"/>
        <v/>
      </c>
      <c r="CV82" s="94" t="str">
        <f t="shared" si="133"/>
        <v/>
      </c>
      <c r="CW82" s="94" t="str">
        <f t="shared" si="133"/>
        <v/>
      </c>
      <c r="CX82" s="93" t="str">
        <f t="shared" si="133"/>
        <v/>
      </c>
      <c r="CY82" s="519" t="str">
        <f t="shared" si="133"/>
        <v/>
      </c>
      <c r="CZ82" s="532" t="str">
        <f t="shared" si="134"/>
        <v/>
      </c>
      <c r="DA82" s="533" t="str">
        <f t="shared" si="134"/>
        <v/>
      </c>
      <c r="DB82" s="534" t="str">
        <f t="shared" si="134"/>
        <v/>
      </c>
      <c r="DC82" s="534" t="str">
        <f t="shared" si="134"/>
        <v/>
      </c>
      <c r="DD82" s="534" t="str">
        <f t="shared" si="134"/>
        <v/>
      </c>
      <c r="DE82" s="534" t="str">
        <f t="shared" si="134"/>
        <v/>
      </c>
      <c r="DF82" s="534" t="str">
        <f t="shared" si="134"/>
        <v/>
      </c>
      <c r="DG82" s="535" t="str">
        <f t="shared" si="134"/>
        <v/>
      </c>
      <c r="DH82" s="535">
        <f t="shared" si="134"/>
        <v>100</v>
      </c>
      <c r="DI82" s="535">
        <f t="shared" si="134"/>
        <v>300</v>
      </c>
      <c r="DJ82" s="535" t="str">
        <f t="shared" si="135"/>
        <v/>
      </c>
      <c r="DK82" s="534" t="str">
        <f t="shared" si="135"/>
        <v/>
      </c>
      <c r="DL82" s="534" t="str">
        <f t="shared" si="135"/>
        <v/>
      </c>
      <c r="DM82" s="534" t="str">
        <f t="shared" si="135"/>
        <v/>
      </c>
      <c r="DN82" s="534" t="str">
        <f t="shared" si="135"/>
        <v/>
      </c>
      <c r="DO82" s="534" t="str">
        <f t="shared" si="135"/>
        <v/>
      </c>
      <c r="DP82" s="533" t="str">
        <f t="shared" si="135"/>
        <v/>
      </c>
      <c r="DQ82" s="532" t="str">
        <f t="shared" si="135"/>
        <v/>
      </c>
      <c r="DR82" s="536">
        <f>COUNT(B82:S82)</f>
        <v>1</v>
      </c>
      <c r="DS82" s="468">
        <f>COUNT(U82:AL82)</f>
        <v>2</v>
      </c>
      <c r="DT82" s="468">
        <f>COUNT(AN82:BE82)</f>
        <v>0</v>
      </c>
      <c r="DU82" s="469">
        <f>COUNT(BG82:BX82)</f>
        <v>0</v>
      </c>
      <c r="DV82" s="522"/>
      <c r="DW82" s="537"/>
      <c r="DX82" s="537"/>
      <c r="DY82" s="537"/>
      <c r="DZ82" s="537"/>
      <c r="EA82" s="537"/>
      <c r="EB82" s="537"/>
      <c r="EC82" s="538"/>
      <c r="ED82" s="537"/>
      <c r="EE82" s="468"/>
      <c r="EF82" s="522"/>
      <c r="EG82" s="522"/>
    </row>
    <row r="83" spans="1:137" ht="12.75" customHeight="1">
      <c r="A83" s="539" t="s">
        <v>158</v>
      </c>
      <c r="B83" s="540" t="str">
        <f t="shared" ref="B83:S83" si="136">IF(B80="","",B79*B80*B81*B82)</f>
        <v/>
      </c>
      <c r="C83" s="540" t="str">
        <f t="shared" si="136"/>
        <v/>
      </c>
      <c r="D83" s="540" t="str">
        <f t="shared" si="136"/>
        <v/>
      </c>
      <c r="E83" s="540" t="str">
        <f t="shared" si="136"/>
        <v/>
      </c>
      <c r="F83" s="540" t="str">
        <f t="shared" si="136"/>
        <v/>
      </c>
      <c r="G83" s="540" t="str">
        <f t="shared" si="136"/>
        <v/>
      </c>
      <c r="H83" s="540" t="str">
        <f t="shared" si="136"/>
        <v/>
      </c>
      <c r="I83" s="540" t="str">
        <f t="shared" si="136"/>
        <v/>
      </c>
      <c r="J83" s="540">
        <f t="shared" si="136"/>
        <v>2400</v>
      </c>
      <c r="K83" s="540" t="str">
        <f t="shared" si="136"/>
        <v/>
      </c>
      <c r="L83" s="540" t="str">
        <f t="shared" si="136"/>
        <v/>
      </c>
      <c r="M83" s="540" t="str">
        <f t="shared" si="136"/>
        <v/>
      </c>
      <c r="N83" s="540" t="str">
        <f t="shared" si="136"/>
        <v/>
      </c>
      <c r="O83" s="540" t="str">
        <f t="shared" si="136"/>
        <v/>
      </c>
      <c r="P83" s="540" t="str">
        <f t="shared" si="136"/>
        <v/>
      </c>
      <c r="Q83" s="540" t="str">
        <f t="shared" si="136"/>
        <v/>
      </c>
      <c r="R83" s="540" t="str">
        <f t="shared" si="136"/>
        <v/>
      </c>
      <c r="S83" s="540" t="str">
        <f t="shared" si="136"/>
        <v/>
      </c>
      <c r="T83" s="523"/>
      <c r="U83" s="540">
        <f t="shared" ref="U83:AL83" si="137">IF(U80="","",U79*U80*U81*U82)</f>
        <v>1800</v>
      </c>
      <c r="V83" s="540" t="str">
        <f t="shared" si="137"/>
        <v/>
      </c>
      <c r="W83" s="540">
        <f t="shared" si="137"/>
        <v>100</v>
      </c>
      <c r="X83" s="540" t="str">
        <f t="shared" si="137"/>
        <v/>
      </c>
      <c r="Y83" s="540" t="str">
        <f t="shared" si="137"/>
        <v/>
      </c>
      <c r="Z83" s="540" t="str">
        <f t="shared" si="137"/>
        <v/>
      </c>
      <c r="AA83" s="540" t="str">
        <f t="shared" si="137"/>
        <v/>
      </c>
      <c r="AB83" s="540" t="str">
        <f t="shared" si="137"/>
        <v/>
      </c>
      <c r="AC83" s="540" t="str">
        <f t="shared" si="137"/>
        <v/>
      </c>
      <c r="AD83" s="540" t="str">
        <f t="shared" si="137"/>
        <v/>
      </c>
      <c r="AE83" s="540" t="str">
        <f t="shared" si="137"/>
        <v/>
      </c>
      <c r="AF83" s="540" t="str">
        <f t="shared" si="137"/>
        <v/>
      </c>
      <c r="AG83" s="540" t="str">
        <f t="shared" si="137"/>
        <v/>
      </c>
      <c r="AH83" s="540" t="str">
        <f t="shared" si="137"/>
        <v/>
      </c>
      <c r="AI83" s="540" t="str">
        <f t="shared" si="137"/>
        <v/>
      </c>
      <c r="AJ83" s="540" t="str">
        <f t="shared" si="137"/>
        <v/>
      </c>
      <c r="AK83" s="540" t="str">
        <f t="shared" si="137"/>
        <v/>
      </c>
      <c r="AL83" s="540" t="str">
        <f t="shared" si="137"/>
        <v/>
      </c>
      <c r="AM83" s="523"/>
      <c r="AN83" s="540" t="str">
        <f t="shared" ref="AN83:BE83" si="138">IF(AN80="","",AN79*AN80*AN81*AN82)</f>
        <v/>
      </c>
      <c r="AO83" s="540" t="str">
        <f t="shared" si="138"/>
        <v/>
      </c>
      <c r="AP83" s="540" t="str">
        <f t="shared" si="138"/>
        <v/>
      </c>
      <c r="AQ83" s="540" t="str">
        <f t="shared" si="138"/>
        <v/>
      </c>
      <c r="AR83" s="540" t="str">
        <f t="shared" si="138"/>
        <v/>
      </c>
      <c r="AS83" s="540" t="str">
        <f t="shared" si="138"/>
        <v/>
      </c>
      <c r="AT83" s="540" t="str">
        <f t="shared" si="138"/>
        <v/>
      </c>
      <c r="AU83" s="540" t="str">
        <f t="shared" si="138"/>
        <v/>
      </c>
      <c r="AV83" s="540" t="str">
        <f t="shared" si="138"/>
        <v/>
      </c>
      <c r="AW83" s="540" t="str">
        <f t="shared" si="138"/>
        <v/>
      </c>
      <c r="AX83" s="540" t="str">
        <f t="shared" si="138"/>
        <v/>
      </c>
      <c r="AY83" s="540" t="str">
        <f t="shared" si="138"/>
        <v/>
      </c>
      <c r="AZ83" s="540" t="str">
        <f t="shared" si="138"/>
        <v/>
      </c>
      <c r="BA83" s="540" t="str">
        <f t="shared" si="138"/>
        <v/>
      </c>
      <c r="BB83" s="540" t="str">
        <f t="shared" si="138"/>
        <v/>
      </c>
      <c r="BC83" s="540" t="str">
        <f t="shared" si="138"/>
        <v/>
      </c>
      <c r="BD83" s="540" t="str">
        <f t="shared" si="138"/>
        <v/>
      </c>
      <c r="BE83" s="540" t="str">
        <f t="shared" si="138"/>
        <v/>
      </c>
      <c r="BF83" s="523"/>
      <c r="BG83" s="540" t="str">
        <f t="shared" ref="BG83:BX83" si="139">IF(BG80="","",BG79*BG80*BG81*BG82)</f>
        <v/>
      </c>
      <c r="BH83" s="540" t="str">
        <f t="shared" si="139"/>
        <v/>
      </c>
      <c r="BI83" s="540" t="str">
        <f t="shared" si="139"/>
        <v/>
      </c>
      <c r="BJ83" s="540" t="str">
        <f t="shared" si="139"/>
        <v/>
      </c>
      <c r="BK83" s="540" t="str">
        <f t="shared" si="139"/>
        <v/>
      </c>
      <c r="BL83" s="540" t="str">
        <f t="shared" si="139"/>
        <v/>
      </c>
      <c r="BM83" s="540" t="str">
        <f t="shared" si="139"/>
        <v/>
      </c>
      <c r="BN83" s="540" t="str">
        <f t="shared" si="139"/>
        <v/>
      </c>
      <c r="BO83" s="540" t="str">
        <f t="shared" si="139"/>
        <v/>
      </c>
      <c r="BP83" s="540" t="str">
        <f t="shared" si="139"/>
        <v/>
      </c>
      <c r="BQ83" s="540" t="str">
        <f t="shared" si="139"/>
        <v/>
      </c>
      <c r="BR83" s="540" t="str">
        <f t="shared" si="139"/>
        <v/>
      </c>
      <c r="BS83" s="540" t="str">
        <f t="shared" si="139"/>
        <v/>
      </c>
      <c r="BT83" s="540" t="str">
        <f t="shared" si="139"/>
        <v/>
      </c>
      <c r="BU83" s="540" t="str">
        <f t="shared" si="139"/>
        <v/>
      </c>
      <c r="BV83" s="540" t="str">
        <f t="shared" si="139"/>
        <v/>
      </c>
      <c r="BW83" s="540" t="str">
        <f t="shared" si="139"/>
        <v/>
      </c>
      <c r="BX83" s="540" t="str">
        <f t="shared" si="139"/>
        <v/>
      </c>
      <c r="BY83" s="523"/>
      <c r="BZ83" s="540" t="str">
        <f>IF(BZ80="","",BZ79*BZ80*BZ81*BZ82)</f>
        <v/>
      </c>
      <c r="CA83" s="540" t="str">
        <f>IF(CA80="","",CA79*CA80*CA81*CA82)</f>
        <v/>
      </c>
      <c r="CB83" s="540" t="str">
        <f>IF(CB80="","",CB79*CB80*CB81*CB82)</f>
        <v/>
      </c>
      <c r="CC83" s="541" t="str">
        <f>IF(CC80="","",CC79*CC80*CC81*CC82)</f>
        <v/>
      </c>
      <c r="CD83" s="530" t="str">
        <f>IF(DR83&lt;3,"",(SUM(B83:S83)-MIN(B83:S83)-MAX(B83:S83))/(DR83-2))</f>
        <v/>
      </c>
      <c r="CE83" s="530" t="str">
        <f>IF(DS83&lt;3,"",(SUM(U83:AL83)-MIN(U83:AL83)-MAX(U83:AL83))/(DS83-2))</f>
        <v/>
      </c>
      <c r="CF83" s="530" t="str">
        <f>IF(DT83&lt;3,"",(SUM(AN83:BE83)-MIN(AN83:BE83)-MAX(AN83:BE83))/(DT83-2))</f>
        <v/>
      </c>
      <c r="CG83" s="531" t="str">
        <f>IF(DU83&lt;3,"",(SUM(BG83:BX83)-MIN(BG83:BX83)-MAX(BG83:BX83))/(DU83-2))</f>
        <v/>
      </c>
      <c r="CH83" s="518" t="str">
        <f t="shared" si="132"/>
        <v/>
      </c>
      <c r="CI83" s="93" t="str">
        <f t="shared" si="132"/>
        <v/>
      </c>
      <c r="CJ83" s="94" t="str">
        <f t="shared" si="132"/>
        <v/>
      </c>
      <c r="CK83" s="94" t="str">
        <f t="shared" si="132"/>
        <v/>
      </c>
      <c r="CL83" s="94" t="str">
        <f t="shared" si="132"/>
        <v/>
      </c>
      <c r="CM83" s="94" t="str">
        <f t="shared" si="132"/>
        <v/>
      </c>
      <c r="CN83" s="94" t="str">
        <f t="shared" si="132"/>
        <v/>
      </c>
      <c r="CO83" s="108" t="str">
        <f t="shared" si="132"/>
        <v/>
      </c>
      <c r="CP83" s="108" t="str">
        <f t="shared" si="132"/>
        <v/>
      </c>
      <c r="CQ83" s="108">
        <f t="shared" si="132"/>
        <v>2400</v>
      </c>
      <c r="CR83" s="108" t="str">
        <f t="shared" si="133"/>
        <v/>
      </c>
      <c r="CS83" s="94" t="str">
        <f t="shared" si="133"/>
        <v/>
      </c>
      <c r="CT83" s="94" t="str">
        <f t="shared" si="133"/>
        <v/>
      </c>
      <c r="CU83" s="94" t="str">
        <f t="shared" si="133"/>
        <v/>
      </c>
      <c r="CV83" s="94" t="str">
        <f t="shared" si="133"/>
        <v/>
      </c>
      <c r="CW83" s="94" t="str">
        <f t="shared" si="133"/>
        <v/>
      </c>
      <c r="CX83" s="93" t="str">
        <f t="shared" si="133"/>
        <v/>
      </c>
      <c r="CY83" s="519" t="str">
        <f t="shared" si="133"/>
        <v/>
      </c>
      <c r="CZ83" s="532" t="str">
        <f t="shared" si="134"/>
        <v/>
      </c>
      <c r="DA83" s="533" t="str">
        <f t="shared" si="134"/>
        <v/>
      </c>
      <c r="DB83" s="534" t="str">
        <f t="shared" si="134"/>
        <v/>
      </c>
      <c r="DC83" s="534" t="str">
        <f t="shared" si="134"/>
        <v/>
      </c>
      <c r="DD83" s="534" t="str">
        <f t="shared" si="134"/>
        <v/>
      </c>
      <c r="DE83" s="534" t="str">
        <f t="shared" si="134"/>
        <v/>
      </c>
      <c r="DF83" s="534" t="str">
        <f t="shared" si="134"/>
        <v/>
      </c>
      <c r="DG83" s="535" t="str">
        <f t="shared" si="134"/>
        <v/>
      </c>
      <c r="DH83" s="535">
        <f t="shared" si="134"/>
        <v>100</v>
      </c>
      <c r="DI83" s="535">
        <f t="shared" si="134"/>
        <v>1800</v>
      </c>
      <c r="DJ83" s="535" t="str">
        <f t="shared" si="135"/>
        <v/>
      </c>
      <c r="DK83" s="534" t="str">
        <f t="shared" si="135"/>
        <v/>
      </c>
      <c r="DL83" s="534" t="str">
        <f t="shared" si="135"/>
        <v/>
      </c>
      <c r="DM83" s="534" t="str">
        <f t="shared" si="135"/>
        <v/>
      </c>
      <c r="DN83" s="534" t="str">
        <f t="shared" si="135"/>
        <v/>
      </c>
      <c r="DO83" s="534" t="str">
        <f t="shared" si="135"/>
        <v/>
      </c>
      <c r="DP83" s="533" t="str">
        <f t="shared" si="135"/>
        <v/>
      </c>
      <c r="DQ83" s="532" t="str">
        <f t="shared" si="135"/>
        <v/>
      </c>
      <c r="DR83" s="536">
        <f>COUNT(B83:S83)</f>
        <v>1</v>
      </c>
      <c r="DS83" s="468">
        <f>COUNT(U83:AL83)</f>
        <v>2</v>
      </c>
      <c r="DT83" s="468">
        <f>COUNT(AN83:BE83)</f>
        <v>0</v>
      </c>
      <c r="DU83" s="469">
        <f>COUNT(BG83:BX83)</f>
        <v>0</v>
      </c>
      <c r="DV83" s="522"/>
      <c r="DW83" s="537"/>
      <c r="DX83" s="537"/>
      <c r="DY83" s="537"/>
      <c r="DZ83" s="537"/>
      <c r="EA83" s="537"/>
      <c r="EB83" s="537"/>
      <c r="EC83" s="538"/>
      <c r="ED83" s="537"/>
      <c r="EE83" s="468"/>
      <c r="EF83" s="522"/>
      <c r="EG83" s="522"/>
    </row>
    <row r="84" spans="1:137" ht="12.75" customHeight="1">
      <c r="A84" s="527" t="s">
        <v>172</v>
      </c>
      <c r="B84" s="528"/>
      <c r="C84" s="528"/>
      <c r="D84" s="528"/>
      <c r="E84" s="528"/>
      <c r="F84" s="528"/>
      <c r="G84" s="528"/>
      <c r="H84" s="528"/>
      <c r="I84" s="528"/>
      <c r="J84" s="528"/>
      <c r="K84" s="528"/>
      <c r="L84" s="528"/>
      <c r="M84" s="528"/>
      <c r="N84" s="528"/>
      <c r="O84" s="528"/>
      <c r="P84" s="528"/>
      <c r="Q84" s="528"/>
      <c r="R84" s="528"/>
      <c r="S84" s="528"/>
      <c r="T84" s="523"/>
      <c r="U84" s="528"/>
      <c r="V84" s="528"/>
      <c r="W84" s="528"/>
      <c r="X84" s="528"/>
      <c r="Y84" s="528"/>
      <c r="Z84" s="528"/>
      <c r="AA84" s="528"/>
      <c r="AB84" s="528"/>
      <c r="AC84" s="528"/>
      <c r="AD84" s="528"/>
      <c r="AE84" s="528"/>
      <c r="AF84" s="528"/>
      <c r="AG84" s="528"/>
      <c r="AH84" s="528"/>
      <c r="AI84" s="528"/>
      <c r="AJ84" s="528"/>
      <c r="AK84" s="528"/>
      <c r="AL84" s="528"/>
      <c r="AM84" s="523"/>
      <c r="AN84" s="528"/>
      <c r="AO84" s="528"/>
      <c r="AP84" s="528"/>
      <c r="AQ84" s="528"/>
      <c r="AR84" s="528"/>
      <c r="AS84" s="528"/>
      <c r="AT84" s="528"/>
      <c r="AU84" s="528"/>
      <c r="AV84" s="528"/>
      <c r="AW84" s="528"/>
      <c r="AX84" s="528"/>
      <c r="AY84" s="528"/>
      <c r="AZ84" s="528"/>
      <c r="BA84" s="528"/>
      <c r="BB84" s="528"/>
      <c r="BC84" s="528"/>
      <c r="BD84" s="528"/>
      <c r="BE84" s="528"/>
      <c r="BF84" s="523"/>
      <c r="BG84" s="528"/>
      <c r="BH84" s="528"/>
      <c r="BI84" s="528"/>
      <c r="BJ84" s="528"/>
      <c r="BK84" s="528"/>
      <c r="BL84" s="528"/>
      <c r="BM84" s="528"/>
      <c r="BN84" s="528"/>
      <c r="BO84" s="528"/>
      <c r="BP84" s="528"/>
      <c r="BQ84" s="528"/>
      <c r="BR84" s="528"/>
      <c r="BS84" s="528"/>
      <c r="BT84" s="528"/>
      <c r="BU84" s="528"/>
      <c r="BV84" s="528"/>
      <c r="BW84" s="528"/>
      <c r="BX84" s="528"/>
      <c r="BY84" s="523"/>
      <c r="BZ84" s="528"/>
      <c r="CA84" s="528"/>
      <c r="CB84" s="528"/>
      <c r="CC84" s="528"/>
      <c r="CD84" s="542"/>
      <c r="CE84" s="542"/>
      <c r="CF84" s="542"/>
      <c r="CG84" s="543"/>
      <c r="CH84" s="544"/>
      <c r="CI84" s="544"/>
      <c r="CJ84" s="544"/>
      <c r="CK84" s="544"/>
      <c r="CL84" s="544"/>
      <c r="CM84" s="544"/>
      <c r="CN84" s="544"/>
      <c r="CO84" s="544"/>
      <c r="CP84" s="544"/>
      <c r="CQ84" s="544"/>
      <c r="CR84" s="544"/>
      <c r="CS84" s="544"/>
      <c r="CT84" s="544"/>
      <c r="CU84" s="544"/>
      <c r="CV84" s="544"/>
      <c r="CW84" s="544"/>
      <c r="CX84" s="544"/>
      <c r="CY84" s="545"/>
      <c r="CZ84" s="546"/>
      <c r="DA84" s="544"/>
      <c r="DB84" s="544"/>
      <c r="DC84" s="544"/>
      <c r="DD84" s="544"/>
      <c r="DE84" s="544"/>
      <c r="DF84" s="544"/>
      <c r="DG84" s="544"/>
      <c r="DH84" s="544"/>
      <c r="DI84" s="544"/>
      <c r="DJ84" s="544"/>
      <c r="DK84" s="544"/>
      <c r="DL84" s="544"/>
      <c r="DM84" s="544"/>
      <c r="DN84" s="544"/>
      <c r="DO84" s="544"/>
      <c r="DP84" s="544"/>
      <c r="DQ84" s="544"/>
      <c r="DR84" s="546"/>
      <c r="DS84" s="521"/>
      <c r="DT84" s="521"/>
      <c r="DU84" s="517"/>
      <c r="DV84" s="521"/>
      <c r="DW84" s="521"/>
      <c r="DX84" s="521"/>
      <c r="DY84" s="521"/>
      <c r="DZ84" s="521"/>
      <c r="EA84" s="521"/>
      <c r="EB84" s="521"/>
      <c r="EC84" s="517"/>
      <c r="ED84" s="521"/>
      <c r="EE84" s="468"/>
      <c r="EF84" s="522"/>
      <c r="EG84" s="522"/>
    </row>
    <row r="85" spans="1:137" ht="12.75" customHeight="1">
      <c r="A85" s="529" t="s">
        <v>154</v>
      </c>
      <c r="B85" s="528">
        <v>1</v>
      </c>
      <c r="C85" s="528"/>
      <c r="D85" s="528"/>
      <c r="E85" s="528"/>
      <c r="F85" s="528"/>
      <c r="G85" s="528"/>
      <c r="H85" s="528"/>
      <c r="I85" s="528"/>
      <c r="J85" s="528"/>
      <c r="K85" s="528"/>
      <c r="L85" s="528"/>
      <c r="M85" s="528"/>
      <c r="N85" s="528"/>
      <c r="O85" s="528"/>
      <c r="P85" s="528"/>
      <c r="Q85" s="528"/>
      <c r="R85" s="528"/>
      <c r="S85" s="528"/>
      <c r="T85" s="523"/>
      <c r="U85" s="528"/>
      <c r="V85" s="528"/>
      <c r="W85" s="528">
        <v>2</v>
      </c>
      <c r="X85" s="528"/>
      <c r="Y85" s="528"/>
      <c r="Z85" s="528"/>
      <c r="AA85" s="528"/>
      <c r="AB85" s="528"/>
      <c r="AC85" s="528"/>
      <c r="AD85" s="528"/>
      <c r="AE85" s="528"/>
      <c r="AF85" s="528"/>
      <c r="AG85" s="528"/>
      <c r="AH85" s="528"/>
      <c r="AI85" s="528"/>
      <c r="AJ85" s="528"/>
      <c r="AK85" s="528"/>
      <c r="AL85" s="528">
        <v>1</v>
      </c>
      <c r="AM85" s="523"/>
      <c r="AN85" s="528"/>
      <c r="AO85" s="528">
        <v>1</v>
      </c>
      <c r="AP85" s="528"/>
      <c r="AQ85" s="528"/>
      <c r="AR85" s="528"/>
      <c r="AS85" s="528"/>
      <c r="AT85" s="528"/>
      <c r="AU85" s="528"/>
      <c r="AV85" s="528"/>
      <c r="AW85" s="528"/>
      <c r="AX85" s="528"/>
      <c r="AY85" s="528"/>
      <c r="AZ85" s="528"/>
      <c r="BA85" s="528"/>
      <c r="BB85" s="528"/>
      <c r="BC85" s="528"/>
      <c r="BD85" s="528"/>
      <c r="BE85" s="528"/>
      <c r="BF85" s="523"/>
      <c r="BG85" s="528"/>
      <c r="BH85" s="528"/>
      <c r="BI85" s="528"/>
      <c r="BJ85" s="528"/>
      <c r="BK85" s="528"/>
      <c r="BL85" s="528"/>
      <c r="BM85" s="528"/>
      <c r="BN85" s="528"/>
      <c r="BO85" s="528"/>
      <c r="BP85" s="528"/>
      <c r="BQ85" s="528"/>
      <c r="BR85" s="528"/>
      <c r="BS85" s="528"/>
      <c r="BT85" s="528"/>
      <c r="BU85" s="528"/>
      <c r="BV85" s="528"/>
      <c r="BW85" s="528"/>
      <c r="BX85" s="528"/>
      <c r="BY85" s="523"/>
      <c r="BZ85" s="528"/>
      <c r="CA85" s="528"/>
      <c r="CB85" s="528"/>
      <c r="CC85" s="528"/>
      <c r="CD85" s="530" t="str">
        <f>IF(DR85&lt;3,"",(SUM(B85:S85)-MIN(B85:S85)-MAX(B85:S85))/(DR85-2))</f>
        <v/>
      </c>
      <c r="CE85" s="530" t="str">
        <f>IF(DS85&lt;3,"",(SUM(U85:AL85)-MIN(U85:AL85)-MAX(U85:AL85))/(DS85-2))</f>
        <v/>
      </c>
      <c r="CF85" s="530" t="str">
        <f>IF(DT85&lt;3,"",(SUM(AN85:BE85)-MIN(AN85:BE85)-MAX(AN85:BE85))/(DT85-2))</f>
        <v/>
      </c>
      <c r="CG85" s="531" t="str">
        <f>IF(DU85&lt;3,"",(SUM(BG85:BX85)-MIN(BG85:BX85)-MAX(BG85:BX85))/(DU85-2))</f>
        <v/>
      </c>
      <c r="CH85" s="518" t="str">
        <f t="shared" ref="CH85:CQ89" si="140">IF($CH$3=$CD$4,IF(OR(-FLOOR(((18-COUNT($B85:$S85))/2),1)+CH$6&lt;1,-FLOOR(((18-COUNT($B85:$S85))/2),1)+CH$6&gt;COUNT($B85:$S85)),"",LARGE($B85:$S85,-FLOOR(((18-COUNT($B85:$S85))/2),1)+CH$6)),IF(OR(-FLOOR(((18-COUNT($AN85:$BE85))/2),1)+CH$6&lt;1,-FLOOR(((18-COUNT($AN85:$BE85))/2),1)+CH$6&gt;COUNT($AN85:$BE85)),"",LARGE($AN85:$BE85,-FLOOR(((18-COUNT($AN85:$BE85))/2),1)+CH$6)))</f>
        <v/>
      </c>
      <c r="CI85" s="93" t="str">
        <f t="shared" si="140"/>
        <v/>
      </c>
      <c r="CJ85" s="94" t="str">
        <f t="shared" si="140"/>
        <v/>
      </c>
      <c r="CK85" s="94" t="str">
        <f t="shared" si="140"/>
        <v/>
      </c>
      <c r="CL85" s="94" t="str">
        <f t="shared" si="140"/>
        <v/>
      </c>
      <c r="CM85" s="94" t="str">
        <f t="shared" si="140"/>
        <v/>
      </c>
      <c r="CN85" s="94" t="str">
        <f t="shared" si="140"/>
        <v/>
      </c>
      <c r="CO85" s="108" t="str">
        <f t="shared" si="140"/>
        <v/>
      </c>
      <c r="CP85" s="108" t="str">
        <f t="shared" si="140"/>
        <v/>
      </c>
      <c r="CQ85" s="108">
        <f t="shared" si="140"/>
        <v>1</v>
      </c>
      <c r="CR85" s="108" t="str">
        <f t="shared" ref="CR85:CY89" si="141">IF($CH$3=$CD$4,IF(OR(-FLOOR(((18-COUNT($B85:$S85))/2),1)+CR$6&lt;1,-FLOOR(((18-COUNT($B85:$S85))/2),1)+CR$6&gt;COUNT($B85:$S85)),"",LARGE($B85:$S85,-FLOOR(((18-COUNT($B85:$S85))/2),1)+CR$6)),IF(OR(-FLOOR(((18-COUNT($AN85:$BE85))/2),1)+CR$6&lt;1,-FLOOR(((18-COUNT($AN85:$BE85))/2),1)+CR$6&gt;COUNT($AN85:$BE85)),"",LARGE($AN85:$BE85,-FLOOR(((18-COUNT($AN85:$BE85))/2),1)+CR$6)))</f>
        <v/>
      </c>
      <c r="CS85" s="94" t="str">
        <f t="shared" si="141"/>
        <v/>
      </c>
      <c r="CT85" s="94" t="str">
        <f t="shared" si="141"/>
        <v/>
      </c>
      <c r="CU85" s="94" t="str">
        <f t="shared" si="141"/>
        <v/>
      </c>
      <c r="CV85" s="94" t="str">
        <f t="shared" si="141"/>
        <v/>
      </c>
      <c r="CW85" s="94" t="str">
        <f t="shared" si="141"/>
        <v/>
      </c>
      <c r="CX85" s="93" t="str">
        <f t="shared" si="141"/>
        <v/>
      </c>
      <c r="CY85" s="519" t="str">
        <f t="shared" si="141"/>
        <v/>
      </c>
      <c r="CZ85" s="532" t="str">
        <f t="shared" ref="CZ85:DI89" si="142">IF($CH$3=$CD$4,IF(OR(-FLOOR(((18-COUNT($U85:$AL85))/2),1)+CZ$6&lt;1,-FLOOR(((18-COUNT($U85:$AL85))/2),1)+CZ$6&gt;COUNT($U85:$AL85)),"",LARGE($U85:$AL85,-FLOOR(((18-COUNT($U85:$AL85))/2),1)+CZ$6)),IF(OR(-FLOOR(((18-COUNT($BG85:$BX85))/2),1)+CZ$6&lt;1,-FLOOR(((18-COUNT($BG85:$BX85))/2),1)+CZ$6&gt;COUNT($BG85:$BX85)),"",LARGE($BG85:$BX85,-FLOOR(((18-COUNT($BG85:$BX85))/2),1)+CZ$6)))</f>
        <v/>
      </c>
      <c r="DA85" s="533" t="str">
        <f t="shared" si="142"/>
        <v/>
      </c>
      <c r="DB85" s="534" t="str">
        <f t="shared" si="142"/>
        <v/>
      </c>
      <c r="DC85" s="534" t="str">
        <f t="shared" si="142"/>
        <v/>
      </c>
      <c r="DD85" s="534" t="str">
        <f t="shared" si="142"/>
        <v/>
      </c>
      <c r="DE85" s="534" t="str">
        <f t="shared" si="142"/>
        <v/>
      </c>
      <c r="DF85" s="534" t="str">
        <f t="shared" si="142"/>
        <v/>
      </c>
      <c r="DG85" s="535" t="str">
        <f t="shared" si="142"/>
        <v/>
      </c>
      <c r="DH85" s="535">
        <f t="shared" si="142"/>
        <v>1</v>
      </c>
      <c r="DI85" s="535">
        <f t="shared" si="142"/>
        <v>2</v>
      </c>
      <c r="DJ85" s="535" t="str">
        <f t="shared" ref="DJ85:DQ89" si="143">IF($CH$3=$CD$4,IF(OR(-FLOOR(((18-COUNT($U85:$AL85))/2),1)+DJ$6&lt;1,-FLOOR(((18-COUNT($U85:$AL85))/2),1)+DJ$6&gt;COUNT($U85:$AL85)),"",LARGE($U85:$AL85,-FLOOR(((18-COUNT($U85:$AL85))/2),1)+DJ$6)),IF(OR(-FLOOR(((18-COUNT($BG85:$BX85))/2),1)+DJ$6&lt;1,-FLOOR(((18-COUNT($BG85:$BX85))/2),1)+DJ$6&gt;COUNT($BG85:$BX85)),"",LARGE($BG85:$BX85,-FLOOR(((18-COUNT($BG85:$BX85))/2),1)+DJ$6)))</f>
        <v/>
      </c>
      <c r="DK85" s="534" t="str">
        <f t="shared" si="143"/>
        <v/>
      </c>
      <c r="DL85" s="534" t="str">
        <f t="shared" si="143"/>
        <v/>
      </c>
      <c r="DM85" s="534" t="str">
        <f t="shared" si="143"/>
        <v/>
      </c>
      <c r="DN85" s="534" t="str">
        <f t="shared" si="143"/>
        <v/>
      </c>
      <c r="DO85" s="534" t="str">
        <f t="shared" si="143"/>
        <v/>
      </c>
      <c r="DP85" s="533" t="str">
        <f t="shared" si="143"/>
        <v/>
      </c>
      <c r="DQ85" s="532" t="str">
        <f t="shared" si="143"/>
        <v/>
      </c>
      <c r="DR85" s="536">
        <f>COUNT(B85:S85)</f>
        <v>1</v>
      </c>
      <c r="DS85" s="468">
        <f>COUNT(U85:AL85)</f>
        <v>2</v>
      </c>
      <c r="DT85" s="468">
        <f>COUNT(AN85:BE85)</f>
        <v>1</v>
      </c>
      <c r="DU85" s="469">
        <f>COUNT(BG85:BX85)</f>
        <v>0</v>
      </c>
      <c r="DV85" s="522"/>
      <c r="DW85" s="537"/>
      <c r="DX85" s="537"/>
      <c r="DY85" s="537"/>
      <c r="DZ85" s="537"/>
      <c r="EA85" s="537"/>
      <c r="EB85" s="537"/>
      <c r="EC85" s="538"/>
      <c r="ED85" s="537"/>
      <c r="EE85" s="468"/>
      <c r="EF85" s="522"/>
      <c r="EG85" s="522"/>
    </row>
    <row r="86" spans="1:137" ht="12.75" customHeight="1">
      <c r="A86" s="529" t="s">
        <v>155</v>
      </c>
      <c r="B86" s="306">
        <v>4</v>
      </c>
      <c r="C86" s="306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6"/>
      <c r="T86" s="523"/>
      <c r="U86" s="306"/>
      <c r="V86" s="306"/>
      <c r="W86" s="306">
        <v>1</v>
      </c>
      <c r="X86" s="306"/>
      <c r="Y86" s="306"/>
      <c r="Z86" s="306"/>
      <c r="AA86" s="306"/>
      <c r="AB86" s="306"/>
      <c r="AC86" s="306"/>
      <c r="AD86" s="306"/>
      <c r="AE86" s="306"/>
      <c r="AF86" s="306"/>
      <c r="AG86" s="306"/>
      <c r="AH86" s="306"/>
      <c r="AI86" s="306"/>
      <c r="AJ86" s="306"/>
      <c r="AK86" s="306"/>
      <c r="AL86" s="306">
        <v>20</v>
      </c>
      <c r="AM86" s="523"/>
      <c r="AN86" s="306"/>
      <c r="AO86" s="306">
        <v>21</v>
      </c>
      <c r="AP86" s="306"/>
      <c r="AQ86" s="306"/>
      <c r="AR86" s="306"/>
      <c r="AS86" s="306"/>
      <c r="AT86" s="306"/>
      <c r="AU86" s="306"/>
      <c r="AV86" s="306"/>
      <c r="AW86" s="306"/>
      <c r="AX86" s="306"/>
      <c r="AY86" s="306"/>
      <c r="AZ86" s="306"/>
      <c r="BA86" s="306"/>
      <c r="BB86" s="306"/>
      <c r="BC86" s="306"/>
      <c r="BD86" s="306"/>
      <c r="BE86" s="306"/>
      <c r="BF86" s="523"/>
      <c r="BG86" s="306"/>
      <c r="BH86" s="306"/>
      <c r="BI86" s="306"/>
      <c r="BJ86" s="306"/>
      <c r="BK86" s="306"/>
      <c r="BL86" s="306"/>
      <c r="BM86" s="306"/>
      <c r="BN86" s="306"/>
      <c r="BO86" s="306"/>
      <c r="BP86" s="306"/>
      <c r="BQ86" s="306"/>
      <c r="BR86" s="306"/>
      <c r="BS86" s="306"/>
      <c r="BT86" s="306"/>
      <c r="BU86" s="306"/>
      <c r="BV86" s="306"/>
      <c r="BW86" s="306"/>
      <c r="BX86" s="306"/>
      <c r="BY86" s="523"/>
      <c r="BZ86" s="306"/>
      <c r="CA86" s="306"/>
      <c r="CB86" s="306"/>
      <c r="CC86" s="306"/>
      <c r="CD86" s="530" t="str">
        <f>IF(DR86&lt;3,"",(SUM(B86:S86)-MIN(B86:S86)-MAX(B86:S86))/(DR86-2))</f>
        <v/>
      </c>
      <c r="CE86" s="530" t="str">
        <f>IF(DS86&lt;3,"",(SUM(U86:AL86)-MIN(U86:AL86)-MAX(U86:AL86))/(DS86-2))</f>
        <v/>
      </c>
      <c r="CF86" s="530" t="str">
        <f>IF(DT86&lt;3,"",(SUM(AN86:BE86)-MIN(AN86:BE86)-MAX(AN86:BE86))/(DT86-2))</f>
        <v/>
      </c>
      <c r="CG86" s="531" t="str">
        <f>IF(DU86&lt;3,"",(SUM(BG86:BX86)-MIN(BG86:BX86)-MAX(BG86:BX86))/(DU86-2))</f>
        <v/>
      </c>
      <c r="CH86" s="518" t="str">
        <f t="shared" si="140"/>
        <v/>
      </c>
      <c r="CI86" s="93" t="str">
        <f t="shared" si="140"/>
        <v/>
      </c>
      <c r="CJ86" s="94" t="str">
        <f t="shared" si="140"/>
        <v/>
      </c>
      <c r="CK86" s="94" t="str">
        <f t="shared" si="140"/>
        <v/>
      </c>
      <c r="CL86" s="94" t="str">
        <f t="shared" si="140"/>
        <v/>
      </c>
      <c r="CM86" s="94" t="str">
        <f t="shared" si="140"/>
        <v/>
      </c>
      <c r="CN86" s="94" t="str">
        <f t="shared" si="140"/>
        <v/>
      </c>
      <c r="CO86" s="108" t="str">
        <f t="shared" si="140"/>
        <v/>
      </c>
      <c r="CP86" s="108" t="str">
        <f t="shared" si="140"/>
        <v/>
      </c>
      <c r="CQ86" s="108">
        <f t="shared" si="140"/>
        <v>4</v>
      </c>
      <c r="CR86" s="108" t="str">
        <f t="shared" si="141"/>
        <v/>
      </c>
      <c r="CS86" s="94" t="str">
        <f t="shared" si="141"/>
        <v/>
      </c>
      <c r="CT86" s="94" t="str">
        <f t="shared" si="141"/>
        <v/>
      </c>
      <c r="CU86" s="94" t="str">
        <f t="shared" si="141"/>
        <v/>
      </c>
      <c r="CV86" s="94" t="str">
        <f t="shared" si="141"/>
        <v/>
      </c>
      <c r="CW86" s="94" t="str">
        <f t="shared" si="141"/>
        <v/>
      </c>
      <c r="CX86" s="93" t="str">
        <f t="shared" si="141"/>
        <v/>
      </c>
      <c r="CY86" s="519" t="str">
        <f t="shared" si="141"/>
        <v/>
      </c>
      <c r="CZ86" s="532" t="str">
        <f t="shared" si="142"/>
        <v/>
      </c>
      <c r="DA86" s="533" t="str">
        <f t="shared" si="142"/>
        <v/>
      </c>
      <c r="DB86" s="534" t="str">
        <f t="shared" si="142"/>
        <v/>
      </c>
      <c r="DC86" s="534" t="str">
        <f t="shared" si="142"/>
        <v/>
      </c>
      <c r="DD86" s="534" t="str">
        <f t="shared" si="142"/>
        <v/>
      </c>
      <c r="DE86" s="534" t="str">
        <f t="shared" si="142"/>
        <v/>
      </c>
      <c r="DF86" s="534" t="str">
        <f t="shared" si="142"/>
        <v/>
      </c>
      <c r="DG86" s="535" t="str">
        <f t="shared" si="142"/>
        <v/>
      </c>
      <c r="DH86" s="535">
        <f t="shared" si="142"/>
        <v>1</v>
      </c>
      <c r="DI86" s="535">
        <f t="shared" si="142"/>
        <v>20</v>
      </c>
      <c r="DJ86" s="535" t="str">
        <f t="shared" si="143"/>
        <v/>
      </c>
      <c r="DK86" s="534" t="str">
        <f t="shared" si="143"/>
        <v/>
      </c>
      <c r="DL86" s="534" t="str">
        <f t="shared" si="143"/>
        <v/>
      </c>
      <c r="DM86" s="534" t="str">
        <f t="shared" si="143"/>
        <v/>
      </c>
      <c r="DN86" s="534" t="str">
        <f t="shared" si="143"/>
        <v/>
      </c>
      <c r="DO86" s="534" t="str">
        <f t="shared" si="143"/>
        <v/>
      </c>
      <c r="DP86" s="533" t="str">
        <f t="shared" si="143"/>
        <v/>
      </c>
      <c r="DQ86" s="532" t="str">
        <f t="shared" si="143"/>
        <v/>
      </c>
      <c r="DR86" s="536">
        <f>COUNT(B86:S86)</f>
        <v>1</v>
      </c>
      <c r="DS86" s="468">
        <f>COUNT(U86:AL86)</f>
        <v>2</v>
      </c>
      <c r="DT86" s="468">
        <f>COUNT(AN86:BE86)</f>
        <v>1</v>
      </c>
      <c r="DU86" s="469">
        <f>COUNT(BG86:BX86)</f>
        <v>0</v>
      </c>
      <c r="DV86" s="522"/>
      <c r="DW86" s="537"/>
      <c r="DX86" s="537"/>
      <c r="DY86" s="537"/>
      <c r="DZ86" s="537"/>
      <c r="EA86" s="537"/>
      <c r="EB86" s="537"/>
      <c r="EC86" s="538"/>
      <c r="ED86" s="537"/>
      <c r="EE86" s="468"/>
      <c r="EF86" s="522"/>
      <c r="EG86" s="522"/>
    </row>
    <row r="87" spans="1:137" ht="12.75" customHeight="1">
      <c r="A87" s="529" t="s">
        <v>156</v>
      </c>
      <c r="B87" s="306">
        <v>12</v>
      </c>
      <c r="C87" s="306"/>
      <c r="D87" s="306"/>
      <c r="E87" s="306"/>
      <c r="F87" s="306"/>
      <c r="G87" s="306"/>
      <c r="H87" s="306"/>
      <c r="I87" s="306"/>
      <c r="J87" s="306"/>
      <c r="K87" s="306"/>
      <c r="L87" s="306"/>
      <c r="M87" s="306"/>
      <c r="N87" s="306"/>
      <c r="O87" s="306"/>
      <c r="P87" s="306"/>
      <c r="Q87" s="306"/>
      <c r="R87" s="306"/>
      <c r="S87" s="306"/>
      <c r="T87" s="523"/>
      <c r="U87" s="306"/>
      <c r="V87" s="306"/>
      <c r="W87" s="306">
        <v>12</v>
      </c>
      <c r="X87" s="306"/>
      <c r="Y87" s="306"/>
      <c r="Z87" s="306"/>
      <c r="AA87" s="306"/>
      <c r="AB87" s="306"/>
      <c r="AC87" s="306"/>
      <c r="AD87" s="306"/>
      <c r="AE87" s="306"/>
      <c r="AF87" s="306"/>
      <c r="AG87" s="306"/>
      <c r="AH87" s="306"/>
      <c r="AI87" s="306"/>
      <c r="AJ87" s="306"/>
      <c r="AK87" s="306"/>
      <c r="AL87" s="306">
        <v>2</v>
      </c>
      <c r="AM87" s="523"/>
      <c r="AN87" s="306"/>
      <c r="AO87" s="306">
        <v>12</v>
      </c>
      <c r="AP87" s="306"/>
      <c r="AQ87" s="306"/>
      <c r="AR87" s="306"/>
      <c r="AS87" s="306"/>
      <c r="AT87" s="306"/>
      <c r="AU87" s="306"/>
      <c r="AV87" s="306"/>
      <c r="AW87" s="306"/>
      <c r="AX87" s="306"/>
      <c r="AY87" s="306"/>
      <c r="AZ87" s="306"/>
      <c r="BA87" s="306"/>
      <c r="BB87" s="306"/>
      <c r="BC87" s="306"/>
      <c r="BD87" s="306"/>
      <c r="BE87" s="306"/>
      <c r="BF87" s="523"/>
      <c r="BG87" s="306"/>
      <c r="BH87" s="306"/>
      <c r="BI87" s="306"/>
      <c r="BJ87" s="306"/>
      <c r="BK87" s="306"/>
      <c r="BL87" s="306"/>
      <c r="BM87" s="306"/>
      <c r="BN87" s="306"/>
      <c r="BO87" s="306"/>
      <c r="BP87" s="306"/>
      <c r="BQ87" s="306"/>
      <c r="BR87" s="306"/>
      <c r="BS87" s="306"/>
      <c r="BT87" s="306"/>
      <c r="BU87" s="306"/>
      <c r="BV87" s="306"/>
      <c r="BW87" s="306"/>
      <c r="BX87" s="306"/>
      <c r="BY87" s="523"/>
      <c r="BZ87" s="306"/>
      <c r="CA87" s="306"/>
      <c r="CB87" s="306"/>
      <c r="CC87" s="306"/>
      <c r="CD87" s="530" t="str">
        <f>IF(DR87&lt;3,"",(SUM(B87:S87)-MIN(B87:S87)-MAX(B87:S87))/(DR87-2))</f>
        <v/>
      </c>
      <c r="CE87" s="530" t="str">
        <f>IF(DS87&lt;3,"",(SUM(U87:AL87)-MIN(U87:AL87)-MAX(U87:AL87))/(DS87-2))</f>
        <v/>
      </c>
      <c r="CF87" s="530" t="str">
        <f>IF(DT87&lt;3,"",(SUM(AN87:BE87)-MIN(AN87:BE87)-MAX(AN87:BE87))/(DT87-2))</f>
        <v/>
      </c>
      <c r="CG87" s="531" t="str">
        <f>IF(DU87&lt;3,"",(SUM(BG87:BX87)-MIN(BG87:BX87)-MAX(BG87:BX87))/(DU87-2))</f>
        <v/>
      </c>
      <c r="CH87" s="518" t="str">
        <f t="shared" si="140"/>
        <v/>
      </c>
      <c r="CI87" s="93" t="str">
        <f t="shared" si="140"/>
        <v/>
      </c>
      <c r="CJ87" s="94" t="str">
        <f t="shared" si="140"/>
        <v/>
      </c>
      <c r="CK87" s="94" t="str">
        <f t="shared" si="140"/>
        <v/>
      </c>
      <c r="CL87" s="94" t="str">
        <f t="shared" si="140"/>
        <v/>
      </c>
      <c r="CM87" s="94" t="str">
        <f t="shared" si="140"/>
        <v/>
      </c>
      <c r="CN87" s="94" t="str">
        <f t="shared" si="140"/>
        <v/>
      </c>
      <c r="CO87" s="108" t="str">
        <f t="shared" si="140"/>
        <v/>
      </c>
      <c r="CP87" s="108" t="str">
        <f t="shared" si="140"/>
        <v/>
      </c>
      <c r="CQ87" s="108">
        <f t="shared" si="140"/>
        <v>12</v>
      </c>
      <c r="CR87" s="108" t="str">
        <f t="shared" si="141"/>
        <v/>
      </c>
      <c r="CS87" s="94" t="str">
        <f t="shared" si="141"/>
        <v/>
      </c>
      <c r="CT87" s="94" t="str">
        <f t="shared" si="141"/>
        <v/>
      </c>
      <c r="CU87" s="94" t="str">
        <f t="shared" si="141"/>
        <v/>
      </c>
      <c r="CV87" s="94" t="str">
        <f t="shared" si="141"/>
        <v/>
      </c>
      <c r="CW87" s="94" t="str">
        <f t="shared" si="141"/>
        <v/>
      </c>
      <c r="CX87" s="93" t="str">
        <f t="shared" si="141"/>
        <v/>
      </c>
      <c r="CY87" s="519" t="str">
        <f t="shared" si="141"/>
        <v/>
      </c>
      <c r="CZ87" s="532" t="str">
        <f t="shared" si="142"/>
        <v/>
      </c>
      <c r="DA87" s="533" t="str">
        <f t="shared" si="142"/>
        <v/>
      </c>
      <c r="DB87" s="534" t="str">
        <f t="shared" si="142"/>
        <v/>
      </c>
      <c r="DC87" s="534" t="str">
        <f t="shared" si="142"/>
        <v/>
      </c>
      <c r="DD87" s="534" t="str">
        <f t="shared" si="142"/>
        <v/>
      </c>
      <c r="DE87" s="534" t="str">
        <f t="shared" si="142"/>
        <v/>
      </c>
      <c r="DF87" s="534" t="str">
        <f t="shared" si="142"/>
        <v/>
      </c>
      <c r="DG87" s="535" t="str">
        <f t="shared" si="142"/>
        <v/>
      </c>
      <c r="DH87" s="535">
        <f t="shared" si="142"/>
        <v>2</v>
      </c>
      <c r="DI87" s="535">
        <f t="shared" si="142"/>
        <v>12</v>
      </c>
      <c r="DJ87" s="535" t="str">
        <f t="shared" si="143"/>
        <v/>
      </c>
      <c r="DK87" s="534" t="str">
        <f t="shared" si="143"/>
        <v/>
      </c>
      <c r="DL87" s="534" t="str">
        <f t="shared" si="143"/>
        <v/>
      </c>
      <c r="DM87" s="534" t="str">
        <f t="shared" si="143"/>
        <v/>
      </c>
      <c r="DN87" s="534" t="str">
        <f t="shared" si="143"/>
        <v/>
      </c>
      <c r="DO87" s="534" t="str">
        <f t="shared" si="143"/>
        <v/>
      </c>
      <c r="DP87" s="533" t="str">
        <f t="shared" si="143"/>
        <v/>
      </c>
      <c r="DQ87" s="532" t="str">
        <f t="shared" si="143"/>
        <v/>
      </c>
      <c r="DR87" s="536">
        <f>COUNT(B87:S87)</f>
        <v>1</v>
      </c>
      <c r="DS87" s="468">
        <f>COUNT(U87:AL87)</f>
        <v>2</v>
      </c>
      <c r="DT87" s="468">
        <f>COUNT(AN87:BE87)</f>
        <v>1</v>
      </c>
      <c r="DU87" s="469">
        <f>COUNT(BG87:BX87)</f>
        <v>0</v>
      </c>
      <c r="DV87" s="522"/>
      <c r="DW87" s="537"/>
      <c r="DX87" s="537"/>
      <c r="DY87" s="537"/>
      <c r="DZ87" s="537"/>
      <c r="EA87" s="537"/>
      <c r="EB87" s="537"/>
      <c r="EC87" s="538"/>
      <c r="ED87" s="537"/>
      <c r="EE87" s="468"/>
      <c r="EF87" s="522"/>
      <c r="EG87" s="522"/>
    </row>
    <row r="88" spans="1:137" ht="12.75" customHeight="1">
      <c r="A88" s="529" t="s">
        <v>157</v>
      </c>
      <c r="B88" s="306">
        <v>300</v>
      </c>
      <c r="C88" s="306"/>
      <c r="D88" s="306"/>
      <c r="E88" s="306"/>
      <c r="F88" s="306"/>
      <c r="G88" s="306"/>
      <c r="H88" s="306"/>
      <c r="I88" s="306"/>
      <c r="J88" s="306"/>
      <c r="K88" s="306"/>
      <c r="L88" s="306"/>
      <c r="M88" s="306"/>
      <c r="N88" s="306"/>
      <c r="O88" s="306"/>
      <c r="P88" s="306"/>
      <c r="Q88" s="306"/>
      <c r="R88" s="306"/>
      <c r="S88" s="306"/>
      <c r="T88" s="523"/>
      <c r="U88" s="306"/>
      <c r="V88" s="306"/>
      <c r="W88" s="306">
        <v>167</v>
      </c>
      <c r="X88" s="306"/>
      <c r="Y88" s="306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>
        <v>350</v>
      </c>
      <c r="AM88" s="523"/>
      <c r="AN88" s="306"/>
      <c r="AO88" s="306">
        <v>1400</v>
      </c>
      <c r="AP88" s="306"/>
      <c r="AQ88" s="306"/>
      <c r="AR88" s="306"/>
      <c r="AS88" s="306"/>
      <c r="AT88" s="306"/>
      <c r="AU88" s="306"/>
      <c r="AV88" s="306"/>
      <c r="AW88" s="306"/>
      <c r="AX88" s="306"/>
      <c r="AY88" s="306"/>
      <c r="AZ88" s="306"/>
      <c r="BA88" s="306"/>
      <c r="BB88" s="306"/>
      <c r="BC88" s="306"/>
      <c r="BD88" s="306"/>
      <c r="BE88" s="306"/>
      <c r="BF88" s="523"/>
      <c r="BG88" s="306"/>
      <c r="BH88" s="306"/>
      <c r="BI88" s="306"/>
      <c r="BJ88" s="306"/>
      <c r="BK88" s="306"/>
      <c r="BL88" s="306"/>
      <c r="BM88" s="306"/>
      <c r="BN88" s="306"/>
      <c r="BO88" s="306"/>
      <c r="BP88" s="306"/>
      <c r="BQ88" s="306"/>
      <c r="BR88" s="306"/>
      <c r="BS88" s="306"/>
      <c r="BT88" s="306"/>
      <c r="BU88" s="306"/>
      <c r="BV88" s="306"/>
      <c r="BW88" s="306"/>
      <c r="BX88" s="306"/>
      <c r="BY88" s="523"/>
      <c r="BZ88" s="306"/>
      <c r="CA88" s="306"/>
      <c r="CB88" s="306"/>
      <c r="CC88" s="306"/>
      <c r="CD88" s="530" t="str">
        <f>IF(DR88&lt;3,"",(SUM(B88:S88)-MIN(B88:S88)-MAX(B88:S88))/(DR88-2))</f>
        <v/>
      </c>
      <c r="CE88" s="530" t="str">
        <f>IF(DS88&lt;3,"",(SUM(U88:AL88)-MIN(U88:AL88)-MAX(U88:AL88))/(DS88-2))</f>
        <v/>
      </c>
      <c r="CF88" s="530" t="str">
        <f>IF(DT88&lt;3,"",(SUM(AN88:BE88)-MIN(AN88:BE88)-MAX(AN88:BE88))/(DT88-2))</f>
        <v/>
      </c>
      <c r="CG88" s="531" t="str">
        <f>IF(DU88&lt;3,"",(SUM(BG88:BX88)-MIN(BG88:BX88)-MAX(BG88:BX88))/(DU88-2))</f>
        <v/>
      </c>
      <c r="CH88" s="518" t="str">
        <f t="shared" si="140"/>
        <v/>
      </c>
      <c r="CI88" s="93" t="str">
        <f t="shared" si="140"/>
        <v/>
      </c>
      <c r="CJ88" s="94" t="str">
        <f t="shared" si="140"/>
        <v/>
      </c>
      <c r="CK88" s="94" t="str">
        <f t="shared" si="140"/>
        <v/>
      </c>
      <c r="CL88" s="94" t="str">
        <f t="shared" si="140"/>
        <v/>
      </c>
      <c r="CM88" s="94" t="str">
        <f t="shared" si="140"/>
        <v/>
      </c>
      <c r="CN88" s="94" t="str">
        <f t="shared" si="140"/>
        <v/>
      </c>
      <c r="CO88" s="108" t="str">
        <f t="shared" si="140"/>
        <v/>
      </c>
      <c r="CP88" s="108" t="str">
        <f t="shared" si="140"/>
        <v/>
      </c>
      <c r="CQ88" s="108">
        <f t="shared" si="140"/>
        <v>300</v>
      </c>
      <c r="CR88" s="108" t="str">
        <f t="shared" si="141"/>
        <v/>
      </c>
      <c r="CS88" s="94" t="str">
        <f t="shared" si="141"/>
        <v/>
      </c>
      <c r="CT88" s="94" t="str">
        <f t="shared" si="141"/>
        <v/>
      </c>
      <c r="CU88" s="94" t="str">
        <f t="shared" si="141"/>
        <v/>
      </c>
      <c r="CV88" s="94" t="str">
        <f t="shared" si="141"/>
        <v/>
      </c>
      <c r="CW88" s="94" t="str">
        <f t="shared" si="141"/>
        <v/>
      </c>
      <c r="CX88" s="93" t="str">
        <f t="shared" si="141"/>
        <v/>
      </c>
      <c r="CY88" s="519" t="str">
        <f t="shared" si="141"/>
        <v/>
      </c>
      <c r="CZ88" s="532" t="str">
        <f t="shared" si="142"/>
        <v/>
      </c>
      <c r="DA88" s="533" t="str">
        <f t="shared" si="142"/>
        <v/>
      </c>
      <c r="DB88" s="534" t="str">
        <f t="shared" si="142"/>
        <v/>
      </c>
      <c r="DC88" s="534" t="str">
        <f t="shared" si="142"/>
        <v/>
      </c>
      <c r="DD88" s="534" t="str">
        <f t="shared" si="142"/>
        <v/>
      </c>
      <c r="DE88" s="534" t="str">
        <f t="shared" si="142"/>
        <v/>
      </c>
      <c r="DF88" s="534" t="str">
        <f t="shared" si="142"/>
        <v/>
      </c>
      <c r="DG88" s="535" t="str">
        <f t="shared" si="142"/>
        <v/>
      </c>
      <c r="DH88" s="535">
        <f t="shared" si="142"/>
        <v>167</v>
      </c>
      <c r="DI88" s="535">
        <f t="shared" si="142"/>
        <v>350</v>
      </c>
      <c r="DJ88" s="535" t="str">
        <f t="shared" si="143"/>
        <v/>
      </c>
      <c r="DK88" s="534" t="str">
        <f t="shared" si="143"/>
        <v/>
      </c>
      <c r="DL88" s="534" t="str">
        <f t="shared" si="143"/>
        <v/>
      </c>
      <c r="DM88" s="534" t="str">
        <f t="shared" si="143"/>
        <v/>
      </c>
      <c r="DN88" s="534" t="str">
        <f t="shared" si="143"/>
        <v/>
      </c>
      <c r="DO88" s="534" t="str">
        <f t="shared" si="143"/>
        <v/>
      </c>
      <c r="DP88" s="533" t="str">
        <f t="shared" si="143"/>
        <v/>
      </c>
      <c r="DQ88" s="532" t="str">
        <f t="shared" si="143"/>
        <v/>
      </c>
      <c r="DR88" s="536">
        <f>COUNT(B88:S88)</f>
        <v>1</v>
      </c>
      <c r="DS88" s="468">
        <f>COUNT(U88:AL88)</f>
        <v>2</v>
      </c>
      <c r="DT88" s="468">
        <f>COUNT(AN88:BE88)</f>
        <v>1</v>
      </c>
      <c r="DU88" s="469">
        <f>COUNT(BG88:BX88)</f>
        <v>0</v>
      </c>
      <c r="DV88" s="522"/>
      <c r="DW88" s="537"/>
      <c r="DX88" s="537"/>
      <c r="DY88" s="537"/>
      <c r="DZ88" s="537"/>
      <c r="EA88" s="537"/>
      <c r="EB88" s="537"/>
      <c r="EC88" s="538"/>
      <c r="ED88" s="537"/>
      <c r="EE88" s="468"/>
      <c r="EF88" s="522"/>
      <c r="EG88" s="522"/>
    </row>
    <row r="89" spans="1:137" ht="12.75" customHeight="1">
      <c r="A89" s="539" t="s">
        <v>158</v>
      </c>
      <c r="B89" s="540">
        <f t="shared" ref="B89:S89" si="144">IF(B86="","",B85*B86*B87*B88)</f>
        <v>14400</v>
      </c>
      <c r="C89" s="540" t="str">
        <f t="shared" si="144"/>
        <v/>
      </c>
      <c r="D89" s="540" t="str">
        <f t="shared" si="144"/>
        <v/>
      </c>
      <c r="E89" s="540" t="str">
        <f t="shared" si="144"/>
        <v/>
      </c>
      <c r="F89" s="540" t="str">
        <f t="shared" si="144"/>
        <v/>
      </c>
      <c r="G89" s="540" t="str">
        <f t="shared" si="144"/>
        <v/>
      </c>
      <c r="H89" s="540" t="str">
        <f t="shared" si="144"/>
        <v/>
      </c>
      <c r="I89" s="540" t="str">
        <f t="shared" si="144"/>
        <v/>
      </c>
      <c r="J89" s="540" t="str">
        <f t="shared" si="144"/>
        <v/>
      </c>
      <c r="K89" s="540" t="str">
        <f t="shared" si="144"/>
        <v/>
      </c>
      <c r="L89" s="540" t="str">
        <f t="shared" si="144"/>
        <v/>
      </c>
      <c r="M89" s="540" t="str">
        <f t="shared" si="144"/>
        <v/>
      </c>
      <c r="N89" s="540" t="str">
        <f t="shared" si="144"/>
        <v/>
      </c>
      <c r="O89" s="540" t="str">
        <f t="shared" si="144"/>
        <v/>
      </c>
      <c r="P89" s="540" t="str">
        <f t="shared" si="144"/>
        <v/>
      </c>
      <c r="Q89" s="540" t="str">
        <f t="shared" si="144"/>
        <v/>
      </c>
      <c r="R89" s="540" t="str">
        <f t="shared" si="144"/>
        <v/>
      </c>
      <c r="S89" s="540" t="str">
        <f t="shared" si="144"/>
        <v/>
      </c>
      <c r="T89" s="523"/>
      <c r="U89" s="540" t="str">
        <f t="shared" ref="U89:AL89" si="145">IF(U86="","",U85*U86*U87*U88)</f>
        <v/>
      </c>
      <c r="V89" s="540" t="str">
        <f t="shared" si="145"/>
        <v/>
      </c>
      <c r="W89" s="540">
        <f t="shared" si="145"/>
        <v>4008</v>
      </c>
      <c r="X89" s="540" t="str">
        <f t="shared" si="145"/>
        <v/>
      </c>
      <c r="Y89" s="540" t="str">
        <f t="shared" si="145"/>
        <v/>
      </c>
      <c r="Z89" s="540" t="str">
        <f t="shared" si="145"/>
        <v/>
      </c>
      <c r="AA89" s="540" t="str">
        <f t="shared" si="145"/>
        <v/>
      </c>
      <c r="AB89" s="540" t="str">
        <f t="shared" si="145"/>
        <v/>
      </c>
      <c r="AC89" s="540" t="str">
        <f t="shared" si="145"/>
        <v/>
      </c>
      <c r="AD89" s="540" t="str">
        <f t="shared" si="145"/>
        <v/>
      </c>
      <c r="AE89" s="540" t="str">
        <f t="shared" si="145"/>
        <v/>
      </c>
      <c r="AF89" s="540" t="str">
        <f t="shared" si="145"/>
        <v/>
      </c>
      <c r="AG89" s="540" t="str">
        <f t="shared" si="145"/>
        <v/>
      </c>
      <c r="AH89" s="540" t="str">
        <f t="shared" si="145"/>
        <v/>
      </c>
      <c r="AI89" s="540" t="str">
        <f t="shared" si="145"/>
        <v/>
      </c>
      <c r="AJ89" s="540" t="str">
        <f t="shared" si="145"/>
        <v/>
      </c>
      <c r="AK89" s="540" t="str">
        <f t="shared" si="145"/>
        <v/>
      </c>
      <c r="AL89" s="540">
        <f t="shared" si="145"/>
        <v>14000</v>
      </c>
      <c r="AM89" s="523"/>
      <c r="AN89" s="540" t="str">
        <f t="shared" ref="AN89:BE89" si="146">IF(AN86="","",AN85*AN86*AN87*AN88)</f>
        <v/>
      </c>
      <c r="AO89" s="540">
        <f t="shared" si="146"/>
        <v>352800</v>
      </c>
      <c r="AP89" s="540" t="str">
        <f t="shared" si="146"/>
        <v/>
      </c>
      <c r="AQ89" s="540" t="str">
        <f t="shared" si="146"/>
        <v/>
      </c>
      <c r="AR89" s="540" t="str">
        <f t="shared" si="146"/>
        <v/>
      </c>
      <c r="AS89" s="540" t="str">
        <f t="shared" si="146"/>
        <v/>
      </c>
      <c r="AT89" s="540" t="str">
        <f t="shared" si="146"/>
        <v/>
      </c>
      <c r="AU89" s="540" t="str">
        <f t="shared" si="146"/>
        <v/>
      </c>
      <c r="AV89" s="540" t="str">
        <f t="shared" si="146"/>
        <v/>
      </c>
      <c r="AW89" s="540" t="str">
        <f t="shared" si="146"/>
        <v/>
      </c>
      <c r="AX89" s="540" t="str">
        <f t="shared" si="146"/>
        <v/>
      </c>
      <c r="AY89" s="540" t="str">
        <f t="shared" si="146"/>
        <v/>
      </c>
      <c r="AZ89" s="540" t="str">
        <f t="shared" si="146"/>
        <v/>
      </c>
      <c r="BA89" s="540" t="str">
        <f t="shared" si="146"/>
        <v/>
      </c>
      <c r="BB89" s="540" t="str">
        <f t="shared" si="146"/>
        <v/>
      </c>
      <c r="BC89" s="540" t="str">
        <f t="shared" si="146"/>
        <v/>
      </c>
      <c r="BD89" s="540" t="str">
        <f t="shared" si="146"/>
        <v/>
      </c>
      <c r="BE89" s="540" t="str">
        <f t="shared" si="146"/>
        <v/>
      </c>
      <c r="BF89" s="523"/>
      <c r="BG89" s="540" t="str">
        <f t="shared" ref="BG89:BX89" si="147">IF(BG86="","",BG85*BG86*BG87*BG88)</f>
        <v/>
      </c>
      <c r="BH89" s="540" t="str">
        <f t="shared" si="147"/>
        <v/>
      </c>
      <c r="BI89" s="540" t="str">
        <f t="shared" si="147"/>
        <v/>
      </c>
      <c r="BJ89" s="540" t="str">
        <f t="shared" si="147"/>
        <v/>
      </c>
      <c r="BK89" s="540" t="str">
        <f t="shared" si="147"/>
        <v/>
      </c>
      <c r="BL89" s="540" t="str">
        <f t="shared" si="147"/>
        <v/>
      </c>
      <c r="BM89" s="540" t="str">
        <f t="shared" si="147"/>
        <v/>
      </c>
      <c r="BN89" s="540" t="str">
        <f t="shared" si="147"/>
        <v/>
      </c>
      <c r="BO89" s="540" t="str">
        <f t="shared" si="147"/>
        <v/>
      </c>
      <c r="BP89" s="540" t="str">
        <f t="shared" si="147"/>
        <v/>
      </c>
      <c r="BQ89" s="540" t="str">
        <f t="shared" si="147"/>
        <v/>
      </c>
      <c r="BR89" s="540" t="str">
        <f t="shared" si="147"/>
        <v/>
      </c>
      <c r="BS89" s="540" t="str">
        <f t="shared" si="147"/>
        <v/>
      </c>
      <c r="BT89" s="540" t="str">
        <f t="shared" si="147"/>
        <v/>
      </c>
      <c r="BU89" s="540" t="str">
        <f t="shared" si="147"/>
        <v/>
      </c>
      <c r="BV89" s="540" t="str">
        <f t="shared" si="147"/>
        <v/>
      </c>
      <c r="BW89" s="540" t="str">
        <f t="shared" si="147"/>
        <v/>
      </c>
      <c r="BX89" s="540" t="str">
        <f t="shared" si="147"/>
        <v/>
      </c>
      <c r="BY89" s="523"/>
      <c r="BZ89" s="540" t="str">
        <f>IF(BZ86="","",BZ85*BZ86*BZ87*BZ88)</f>
        <v/>
      </c>
      <c r="CA89" s="540" t="str">
        <f>IF(CA86="","",CA85*CA86*CA87*CA88)</f>
        <v/>
      </c>
      <c r="CB89" s="540" t="str">
        <f>IF(CB86="","",CB85*CB86*CB87*CB88)</f>
        <v/>
      </c>
      <c r="CC89" s="541" t="str">
        <f>IF(CC86="","",CC85*CC86*CC87*CC88)</f>
        <v/>
      </c>
      <c r="CD89" s="530" t="str">
        <f>IF(DR89&lt;3,"",(SUM(B89:S89)-MIN(B89:S89)-MAX(B89:S89))/(DR89-2))</f>
        <v/>
      </c>
      <c r="CE89" s="530" t="str">
        <f>IF(DS89&lt;3,"",(SUM(U89:AL89)-MIN(U89:AL89)-MAX(U89:AL89))/(DS89-2))</f>
        <v/>
      </c>
      <c r="CF89" s="530" t="str">
        <f>IF(DT89&lt;3,"",(SUM(AN89:BE89)-MIN(AN89:BE89)-MAX(AN89:BE89))/(DT89-2))</f>
        <v/>
      </c>
      <c r="CG89" s="531" t="str">
        <f>IF(DU89&lt;3,"",(SUM(BG89:BX89)-MIN(BG89:BX89)-MAX(BG89:BX89))/(DU89-2))</f>
        <v/>
      </c>
      <c r="CH89" s="518" t="str">
        <f t="shared" si="140"/>
        <v/>
      </c>
      <c r="CI89" s="93" t="str">
        <f t="shared" si="140"/>
        <v/>
      </c>
      <c r="CJ89" s="94" t="str">
        <f t="shared" si="140"/>
        <v/>
      </c>
      <c r="CK89" s="94" t="str">
        <f t="shared" si="140"/>
        <v/>
      </c>
      <c r="CL89" s="94" t="str">
        <f t="shared" si="140"/>
        <v/>
      </c>
      <c r="CM89" s="94" t="str">
        <f t="shared" si="140"/>
        <v/>
      </c>
      <c r="CN89" s="94" t="str">
        <f t="shared" si="140"/>
        <v/>
      </c>
      <c r="CO89" s="108" t="str">
        <f t="shared" si="140"/>
        <v/>
      </c>
      <c r="CP89" s="108" t="str">
        <f t="shared" si="140"/>
        <v/>
      </c>
      <c r="CQ89" s="108">
        <f t="shared" si="140"/>
        <v>14400</v>
      </c>
      <c r="CR89" s="108" t="str">
        <f t="shared" si="141"/>
        <v/>
      </c>
      <c r="CS89" s="94" t="str">
        <f t="shared" si="141"/>
        <v/>
      </c>
      <c r="CT89" s="94" t="str">
        <f t="shared" si="141"/>
        <v/>
      </c>
      <c r="CU89" s="94" t="str">
        <f t="shared" si="141"/>
        <v/>
      </c>
      <c r="CV89" s="94" t="str">
        <f t="shared" si="141"/>
        <v/>
      </c>
      <c r="CW89" s="94" t="str">
        <f t="shared" si="141"/>
        <v/>
      </c>
      <c r="CX89" s="93" t="str">
        <f t="shared" si="141"/>
        <v/>
      </c>
      <c r="CY89" s="519" t="str">
        <f t="shared" si="141"/>
        <v/>
      </c>
      <c r="CZ89" s="532" t="str">
        <f t="shared" si="142"/>
        <v/>
      </c>
      <c r="DA89" s="533" t="str">
        <f t="shared" si="142"/>
        <v/>
      </c>
      <c r="DB89" s="534" t="str">
        <f t="shared" si="142"/>
        <v/>
      </c>
      <c r="DC89" s="534" t="str">
        <f t="shared" si="142"/>
        <v/>
      </c>
      <c r="DD89" s="534" t="str">
        <f t="shared" si="142"/>
        <v/>
      </c>
      <c r="DE89" s="534" t="str">
        <f t="shared" si="142"/>
        <v/>
      </c>
      <c r="DF89" s="534" t="str">
        <f t="shared" si="142"/>
        <v/>
      </c>
      <c r="DG89" s="535" t="str">
        <f t="shared" si="142"/>
        <v/>
      </c>
      <c r="DH89" s="535">
        <f t="shared" si="142"/>
        <v>4008</v>
      </c>
      <c r="DI89" s="535">
        <f t="shared" si="142"/>
        <v>14000</v>
      </c>
      <c r="DJ89" s="535" t="str">
        <f t="shared" si="143"/>
        <v/>
      </c>
      <c r="DK89" s="534" t="str">
        <f t="shared" si="143"/>
        <v/>
      </c>
      <c r="DL89" s="534" t="str">
        <f t="shared" si="143"/>
        <v/>
      </c>
      <c r="DM89" s="534" t="str">
        <f t="shared" si="143"/>
        <v/>
      </c>
      <c r="DN89" s="534" t="str">
        <f t="shared" si="143"/>
        <v/>
      </c>
      <c r="DO89" s="534" t="str">
        <f t="shared" si="143"/>
        <v/>
      </c>
      <c r="DP89" s="533" t="str">
        <f t="shared" si="143"/>
        <v/>
      </c>
      <c r="DQ89" s="532" t="str">
        <f t="shared" si="143"/>
        <v/>
      </c>
      <c r="DR89" s="536">
        <f>COUNT(B89:S89)</f>
        <v>1</v>
      </c>
      <c r="DS89" s="468">
        <f>COUNT(U89:AL89)</f>
        <v>2</v>
      </c>
      <c r="DT89" s="468">
        <f>COUNT(AN89:BE89)</f>
        <v>1</v>
      </c>
      <c r="DU89" s="469">
        <f>COUNT(BG89:BX89)</f>
        <v>0</v>
      </c>
      <c r="DV89" s="522"/>
      <c r="DW89" s="537"/>
      <c r="DX89" s="537"/>
      <c r="DY89" s="537"/>
      <c r="DZ89" s="537"/>
      <c r="EA89" s="537"/>
      <c r="EB89" s="537"/>
      <c r="EC89" s="538"/>
      <c r="ED89" s="537"/>
      <c r="EE89" s="468"/>
      <c r="EF89" s="522"/>
      <c r="EG89" s="522"/>
    </row>
    <row r="90" spans="1:137" ht="12.75" customHeight="1">
      <c r="A90" s="527" t="s">
        <v>173</v>
      </c>
      <c r="B90" s="528"/>
      <c r="C90" s="528"/>
      <c r="D90" s="528"/>
      <c r="E90" s="528"/>
      <c r="F90" s="528"/>
      <c r="G90" s="528"/>
      <c r="H90" s="528"/>
      <c r="I90" s="528"/>
      <c r="J90" s="528"/>
      <c r="K90" s="528"/>
      <c r="L90" s="528"/>
      <c r="M90" s="528"/>
      <c r="N90" s="528"/>
      <c r="O90" s="528"/>
      <c r="P90" s="528"/>
      <c r="Q90" s="528"/>
      <c r="R90" s="528"/>
      <c r="S90" s="528"/>
      <c r="T90" s="523"/>
      <c r="U90" s="528"/>
      <c r="V90" s="528"/>
      <c r="W90" s="528"/>
      <c r="X90" s="528"/>
      <c r="Y90" s="528"/>
      <c r="Z90" s="528"/>
      <c r="AA90" s="528"/>
      <c r="AB90" s="528"/>
      <c r="AC90" s="528"/>
      <c r="AD90" s="528"/>
      <c r="AE90" s="528"/>
      <c r="AF90" s="528"/>
      <c r="AG90" s="528"/>
      <c r="AH90" s="528"/>
      <c r="AI90" s="528"/>
      <c r="AJ90" s="528"/>
      <c r="AK90" s="528"/>
      <c r="AL90" s="528"/>
      <c r="AM90" s="523"/>
      <c r="AN90" s="528"/>
      <c r="AO90" s="528"/>
      <c r="AP90" s="528"/>
      <c r="AQ90" s="528"/>
      <c r="AR90" s="528"/>
      <c r="AS90" s="528"/>
      <c r="AT90" s="528"/>
      <c r="AU90" s="528"/>
      <c r="AV90" s="528"/>
      <c r="AW90" s="528"/>
      <c r="AX90" s="528"/>
      <c r="AY90" s="528"/>
      <c r="AZ90" s="528"/>
      <c r="BA90" s="528"/>
      <c r="BB90" s="528"/>
      <c r="BC90" s="528"/>
      <c r="BD90" s="528"/>
      <c r="BE90" s="528"/>
      <c r="BF90" s="523"/>
      <c r="BG90" s="528"/>
      <c r="BH90" s="528"/>
      <c r="BI90" s="528"/>
      <c r="BJ90" s="528"/>
      <c r="BK90" s="528"/>
      <c r="BL90" s="528"/>
      <c r="BM90" s="528"/>
      <c r="BN90" s="528"/>
      <c r="BO90" s="528"/>
      <c r="BP90" s="528"/>
      <c r="BQ90" s="528"/>
      <c r="BR90" s="528"/>
      <c r="BS90" s="528"/>
      <c r="BT90" s="528"/>
      <c r="BU90" s="528"/>
      <c r="BV90" s="528"/>
      <c r="BW90" s="528"/>
      <c r="BX90" s="528"/>
      <c r="BY90" s="523"/>
      <c r="BZ90" s="528"/>
      <c r="CA90" s="528"/>
      <c r="CB90" s="528"/>
      <c r="CC90" s="306"/>
      <c r="CD90" s="542"/>
      <c r="CE90" s="542"/>
      <c r="CF90" s="542"/>
      <c r="CG90" s="543"/>
      <c r="CH90" s="544"/>
      <c r="CI90" s="544"/>
      <c r="CJ90" s="544"/>
      <c r="CK90" s="544"/>
      <c r="CL90" s="544"/>
      <c r="CM90" s="544"/>
      <c r="CN90" s="544"/>
      <c r="CO90" s="544"/>
      <c r="CP90" s="544"/>
      <c r="CQ90" s="544"/>
      <c r="CR90" s="544"/>
      <c r="CS90" s="544"/>
      <c r="CT90" s="544"/>
      <c r="CU90" s="544"/>
      <c r="CV90" s="544"/>
      <c r="CW90" s="544"/>
      <c r="CX90" s="544"/>
      <c r="CY90" s="545"/>
      <c r="CZ90" s="546"/>
      <c r="DA90" s="544"/>
      <c r="DB90" s="544"/>
      <c r="DC90" s="544"/>
      <c r="DD90" s="544"/>
      <c r="DE90" s="544"/>
      <c r="DF90" s="544"/>
      <c r="DG90" s="544"/>
      <c r="DH90" s="544"/>
      <c r="DI90" s="544"/>
      <c r="DJ90" s="544"/>
      <c r="DK90" s="544"/>
      <c r="DL90" s="544"/>
      <c r="DM90" s="544"/>
      <c r="DN90" s="544"/>
      <c r="DO90" s="544"/>
      <c r="DP90" s="544"/>
      <c r="DQ90" s="544"/>
      <c r="DR90" s="546"/>
      <c r="DS90" s="521"/>
      <c r="DT90" s="521"/>
      <c r="DU90" s="517"/>
      <c r="DV90" s="521"/>
      <c r="DW90" s="521"/>
      <c r="DX90" s="521"/>
      <c r="DY90" s="521"/>
      <c r="DZ90" s="521"/>
      <c r="EA90" s="521"/>
      <c r="EB90" s="521"/>
      <c r="EC90" s="517"/>
      <c r="ED90" s="521"/>
      <c r="EE90" s="468"/>
      <c r="EF90" s="522"/>
      <c r="EG90" s="522"/>
    </row>
    <row r="91" spans="1:137" ht="12.75" customHeight="1">
      <c r="A91" s="529" t="s">
        <v>154</v>
      </c>
      <c r="B91" s="528"/>
      <c r="C91" s="528"/>
      <c r="D91" s="528"/>
      <c r="E91" s="528"/>
      <c r="F91" s="528"/>
      <c r="G91" s="528"/>
      <c r="H91" s="528"/>
      <c r="I91" s="528"/>
      <c r="J91" s="528"/>
      <c r="K91" s="528"/>
      <c r="L91" s="528"/>
      <c r="M91" s="528"/>
      <c r="N91" s="528"/>
      <c r="O91" s="528"/>
      <c r="P91" s="528"/>
      <c r="Q91" s="528"/>
      <c r="R91" s="528"/>
      <c r="S91" s="528"/>
      <c r="T91" s="523"/>
      <c r="U91" s="528"/>
      <c r="V91" s="528"/>
      <c r="W91" s="528"/>
      <c r="X91" s="528"/>
      <c r="Y91" s="528"/>
      <c r="Z91" s="528"/>
      <c r="AA91" s="528"/>
      <c r="AB91" s="528"/>
      <c r="AC91" s="528"/>
      <c r="AD91" s="528"/>
      <c r="AE91" s="528"/>
      <c r="AF91" s="528"/>
      <c r="AG91" s="528"/>
      <c r="AH91" s="528"/>
      <c r="AI91" s="528"/>
      <c r="AJ91" s="528"/>
      <c r="AK91" s="528"/>
      <c r="AL91" s="528"/>
      <c r="AM91" s="523"/>
      <c r="AN91" s="528"/>
      <c r="AO91" s="528"/>
      <c r="AP91" s="528"/>
      <c r="AQ91" s="528"/>
      <c r="AR91" s="528"/>
      <c r="AS91" s="528"/>
      <c r="AT91" s="528"/>
      <c r="AU91" s="528"/>
      <c r="AV91" s="528"/>
      <c r="AW91" s="528"/>
      <c r="AX91" s="528"/>
      <c r="AY91" s="528"/>
      <c r="AZ91" s="528"/>
      <c r="BA91" s="528"/>
      <c r="BB91" s="528"/>
      <c r="BC91" s="528"/>
      <c r="BD91" s="528"/>
      <c r="BE91" s="528"/>
      <c r="BF91" s="523"/>
      <c r="BG91" s="528"/>
      <c r="BH91" s="528"/>
      <c r="BI91" s="528"/>
      <c r="BJ91" s="528"/>
      <c r="BK91" s="528"/>
      <c r="BL91" s="528"/>
      <c r="BM91" s="528"/>
      <c r="BN91" s="528"/>
      <c r="BO91" s="528"/>
      <c r="BP91" s="528"/>
      <c r="BQ91" s="528"/>
      <c r="BR91" s="528"/>
      <c r="BS91" s="528"/>
      <c r="BT91" s="528"/>
      <c r="BU91" s="528"/>
      <c r="BV91" s="528"/>
      <c r="BW91" s="528"/>
      <c r="BX91" s="528"/>
      <c r="BY91" s="523"/>
      <c r="BZ91" s="528"/>
      <c r="CA91" s="528"/>
      <c r="CB91" s="528"/>
      <c r="CC91" s="306"/>
      <c r="CD91" s="530" t="str">
        <f>IF(DR91&lt;3,"",(SUM(B91:S91)-MIN(B91:S91)-MAX(B91:S91))/(DR91-2))</f>
        <v/>
      </c>
      <c r="CE91" s="530" t="str">
        <f>IF(DS91&lt;3,"",(SUM(U91:AL91)-MIN(U91:AL91)-MAX(U91:AL91))/(DS91-2))</f>
        <v/>
      </c>
      <c r="CF91" s="530" t="str">
        <f>IF(DT91&lt;3,"",(SUM(AN91:BE91)-MIN(AN91:BE91)-MAX(AN91:BE91))/(DT91-2))</f>
        <v/>
      </c>
      <c r="CG91" s="531" t="str">
        <f>IF(DU91&lt;3,"",(SUM(BG91:BX91)-MIN(BG91:BX91)-MAX(BG91:BX91))/(DU91-2))</f>
        <v/>
      </c>
      <c r="CH91" s="518" t="str">
        <f t="shared" ref="CH91:CQ95" si="148">IF($CH$3=$CD$4,IF(OR(-FLOOR(((18-COUNT($B91:$S91))/2),1)+CH$6&lt;1,-FLOOR(((18-COUNT($B91:$S91))/2),1)+CH$6&gt;COUNT($B91:$S91)),"",LARGE($B91:$S91,-FLOOR(((18-COUNT($B91:$S91))/2),1)+CH$6)),IF(OR(-FLOOR(((18-COUNT($AN91:$BE91))/2),1)+CH$6&lt;1,-FLOOR(((18-COUNT($AN91:$BE91))/2),1)+CH$6&gt;COUNT($AN91:$BE91)),"",LARGE($AN91:$BE91,-FLOOR(((18-COUNT($AN91:$BE91))/2),1)+CH$6)))</f>
        <v/>
      </c>
      <c r="CI91" s="93" t="str">
        <f t="shared" si="148"/>
        <v/>
      </c>
      <c r="CJ91" s="94" t="str">
        <f t="shared" si="148"/>
        <v/>
      </c>
      <c r="CK91" s="94" t="str">
        <f t="shared" si="148"/>
        <v/>
      </c>
      <c r="CL91" s="94" t="str">
        <f t="shared" si="148"/>
        <v/>
      </c>
      <c r="CM91" s="94" t="str">
        <f t="shared" si="148"/>
        <v/>
      </c>
      <c r="CN91" s="94" t="str">
        <f t="shared" si="148"/>
        <v/>
      </c>
      <c r="CO91" s="108" t="str">
        <f t="shared" si="148"/>
        <v/>
      </c>
      <c r="CP91" s="108" t="str">
        <f t="shared" si="148"/>
        <v/>
      </c>
      <c r="CQ91" s="108" t="str">
        <f t="shared" si="148"/>
        <v/>
      </c>
      <c r="CR91" s="108" t="str">
        <f t="shared" ref="CR91:CY95" si="149">IF($CH$3=$CD$4,IF(OR(-FLOOR(((18-COUNT($B91:$S91))/2),1)+CR$6&lt;1,-FLOOR(((18-COUNT($B91:$S91))/2),1)+CR$6&gt;COUNT($B91:$S91)),"",LARGE($B91:$S91,-FLOOR(((18-COUNT($B91:$S91))/2),1)+CR$6)),IF(OR(-FLOOR(((18-COUNT($AN91:$BE91))/2),1)+CR$6&lt;1,-FLOOR(((18-COUNT($AN91:$BE91))/2),1)+CR$6&gt;COUNT($AN91:$BE91)),"",LARGE($AN91:$BE91,-FLOOR(((18-COUNT($AN91:$BE91))/2),1)+CR$6)))</f>
        <v/>
      </c>
      <c r="CS91" s="94" t="str">
        <f t="shared" si="149"/>
        <v/>
      </c>
      <c r="CT91" s="94" t="str">
        <f t="shared" si="149"/>
        <v/>
      </c>
      <c r="CU91" s="94" t="str">
        <f t="shared" si="149"/>
        <v/>
      </c>
      <c r="CV91" s="94" t="str">
        <f t="shared" si="149"/>
        <v/>
      </c>
      <c r="CW91" s="94" t="str">
        <f t="shared" si="149"/>
        <v/>
      </c>
      <c r="CX91" s="93" t="str">
        <f t="shared" si="149"/>
        <v/>
      </c>
      <c r="CY91" s="519" t="str">
        <f t="shared" si="149"/>
        <v/>
      </c>
      <c r="CZ91" s="532" t="str">
        <f t="shared" ref="CZ91:DI95" si="150">IF($CH$3=$CD$4,IF(OR(-FLOOR(((18-COUNT($U91:$AL91))/2),1)+CZ$6&lt;1,-FLOOR(((18-COUNT($U91:$AL91))/2),1)+CZ$6&gt;COUNT($U91:$AL91)),"",LARGE($U91:$AL91,-FLOOR(((18-COUNT($U91:$AL91))/2),1)+CZ$6)),IF(OR(-FLOOR(((18-COUNT($BG91:$BX91))/2),1)+CZ$6&lt;1,-FLOOR(((18-COUNT($BG91:$BX91))/2),1)+CZ$6&gt;COUNT($BG91:$BX91)),"",LARGE($BG91:$BX91,-FLOOR(((18-COUNT($BG91:$BX91))/2),1)+CZ$6)))</f>
        <v/>
      </c>
      <c r="DA91" s="533" t="str">
        <f t="shared" si="150"/>
        <v/>
      </c>
      <c r="DB91" s="534" t="str">
        <f t="shared" si="150"/>
        <v/>
      </c>
      <c r="DC91" s="534" t="str">
        <f t="shared" si="150"/>
        <v/>
      </c>
      <c r="DD91" s="534" t="str">
        <f t="shared" si="150"/>
        <v/>
      </c>
      <c r="DE91" s="534" t="str">
        <f t="shared" si="150"/>
        <v/>
      </c>
      <c r="DF91" s="534" t="str">
        <f t="shared" si="150"/>
        <v/>
      </c>
      <c r="DG91" s="535" t="str">
        <f t="shared" si="150"/>
        <v/>
      </c>
      <c r="DH91" s="535" t="str">
        <f t="shared" si="150"/>
        <v/>
      </c>
      <c r="DI91" s="535" t="str">
        <f t="shared" si="150"/>
        <v/>
      </c>
      <c r="DJ91" s="535" t="str">
        <f t="shared" ref="DJ91:DQ95" si="151">IF($CH$3=$CD$4,IF(OR(-FLOOR(((18-COUNT($U91:$AL91))/2),1)+DJ$6&lt;1,-FLOOR(((18-COUNT($U91:$AL91))/2),1)+DJ$6&gt;COUNT($U91:$AL91)),"",LARGE($U91:$AL91,-FLOOR(((18-COUNT($U91:$AL91))/2),1)+DJ$6)),IF(OR(-FLOOR(((18-COUNT($BG91:$BX91))/2),1)+DJ$6&lt;1,-FLOOR(((18-COUNT($BG91:$BX91))/2),1)+DJ$6&gt;COUNT($BG91:$BX91)),"",LARGE($BG91:$BX91,-FLOOR(((18-COUNT($BG91:$BX91))/2),1)+DJ$6)))</f>
        <v/>
      </c>
      <c r="DK91" s="534" t="str">
        <f t="shared" si="151"/>
        <v/>
      </c>
      <c r="DL91" s="534" t="str">
        <f t="shared" si="151"/>
        <v/>
      </c>
      <c r="DM91" s="534" t="str">
        <f t="shared" si="151"/>
        <v/>
      </c>
      <c r="DN91" s="534" t="str">
        <f t="shared" si="151"/>
        <v/>
      </c>
      <c r="DO91" s="534" t="str">
        <f t="shared" si="151"/>
        <v/>
      </c>
      <c r="DP91" s="533" t="str">
        <f t="shared" si="151"/>
        <v/>
      </c>
      <c r="DQ91" s="532" t="str">
        <f t="shared" si="151"/>
        <v/>
      </c>
      <c r="DR91" s="536">
        <f>COUNT(B91:S91)</f>
        <v>0</v>
      </c>
      <c r="DS91" s="468">
        <f>COUNT(U91:AL91)</f>
        <v>0</v>
      </c>
      <c r="DT91" s="468">
        <f>COUNT(AN91:BE91)</f>
        <v>0</v>
      </c>
      <c r="DU91" s="469">
        <f>COUNT(BG91:BX91)</f>
        <v>0</v>
      </c>
      <c r="DV91" s="522"/>
      <c r="DW91" s="537"/>
      <c r="DX91" s="537"/>
      <c r="DY91" s="537"/>
      <c r="DZ91" s="537"/>
      <c r="EA91" s="537"/>
      <c r="EB91" s="537"/>
      <c r="EC91" s="538"/>
      <c r="ED91" s="537"/>
      <c r="EE91" s="468"/>
      <c r="EF91" s="522"/>
      <c r="EG91" s="522"/>
    </row>
    <row r="92" spans="1:137" ht="12.75" customHeight="1">
      <c r="A92" s="529" t="s">
        <v>155</v>
      </c>
      <c r="B92" s="306"/>
      <c r="C92" s="306"/>
      <c r="D92" s="306"/>
      <c r="E92" s="306"/>
      <c r="F92" s="306"/>
      <c r="G92" s="306"/>
      <c r="H92" s="306"/>
      <c r="I92" s="306"/>
      <c r="J92" s="306"/>
      <c r="K92" s="306"/>
      <c r="L92" s="306"/>
      <c r="M92" s="306"/>
      <c r="N92" s="306"/>
      <c r="O92" s="306"/>
      <c r="P92" s="306"/>
      <c r="Q92" s="306"/>
      <c r="R92" s="306"/>
      <c r="S92" s="306"/>
      <c r="T92" s="523"/>
      <c r="U92" s="306"/>
      <c r="V92" s="306"/>
      <c r="W92" s="306"/>
      <c r="X92" s="306"/>
      <c r="Y92" s="306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523"/>
      <c r="AN92" s="306"/>
      <c r="AO92" s="306"/>
      <c r="AP92" s="306"/>
      <c r="AQ92" s="306"/>
      <c r="AR92" s="306"/>
      <c r="AS92" s="306"/>
      <c r="AT92" s="306"/>
      <c r="AU92" s="306"/>
      <c r="AV92" s="306"/>
      <c r="AW92" s="306"/>
      <c r="AX92" s="306"/>
      <c r="AY92" s="306"/>
      <c r="AZ92" s="306"/>
      <c r="BA92" s="306"/>
      <c r="BB92" s="306"/>
      <c r="BC92" s="306"/>
      <c r="BD92" s="306"/>
      <c r="BE92" s="306"/>
      <c r="BF92" s="523"/>
      <c r="BG92" s="306"/>
      <c r="BH92" s="306"/>
      <c r="BI92" s="306"/>
      <c r="BJ92" s="306"/>
      <c r="BK92" s="306"/>
      <c r="BL92" s="306"/>
      <c r="BM92" s="306"/>
      <c r="BN92" s="306"/>
      <c r="BO92" s="306"/>
      <c r="BP92" s="306"/>
      <c r="BQ92" s="306"/>
      <c r="BR92" s="306"/>
      <c r="BS92" s="306"/>
      <c r="BT92" s="306"/>
      <c r="BU92" s="306"/>
      <c r="BV92" s="306"/>
      <c r="BW92" s="306"/>
      <c r="BX92" s="306"/>
      <c r="BY92" s="523"/>
      <c r="BZ92" s="306"/>
      <c r="CA92" s="306"/>
      <c r="CB92" s="306"/>
      <c r="CC92" s="306"/>
      <c r="CD92" s="530" t="str">
        <f>IF(DR92&lt;3,"",(SUM(B92:S92)-MIN(B92:S92)-MAX(B92:S92))/(DR92-2))</f>
        <v/>
      </c>
      <c r="CE92" s="530" t="str">
        <f>IF(DS92&lt;3,"",(SUM(U92:AL92)-MIN(U92:AL92)-MAX(U92:AL92))/(DS92-2))</f>
        <v/>
      </c>
      <c r="CF92" s="530" t="str">
        <f>IF(DT92&lt;3,"",(SUM(AN92:BE92)-MIN(AN92:BE92)-MAX(AN92:BE92))/(DT92-2))</f>
        <v/>
      </c>
      <c r="CG92" s="531" t="str">
        <f>IF(DU92&lt;3,"",(SUM(BG92:BX92)-MIN(BG92:BX92)-MAX(BG92:BX92))/(DU92-2))</f>
        <v/>
      </c>
      <c r="CH92" s="518" t="str">
        <f t="shared" si="148"/>
        <v/>
      </c>
      <c r="CI92" s="93" t="str">
        <f t="shared" si="148"/>
        <v/>
      </c>
      <c r="CJ92" s="94" t="str">
        <f t="shared" si="148"/>
        <v/>
      </c>
      <c r="CK92" s="94" t="str">
        <f t="shared" si="148"/>
        <v/>
      </c>
      <c r="CL92" s="94" t="str">
        <f t="shared" si="148"/>
        <v/>
      </c>
      <c r="CM92" s="94" t="str">
        <f t="shared" si="148"/>
        <v/>
      </c>
      <c r="CN92" s="94" t="str">
        <f t="shared" si="148"/>
        <v/>
      </c>
      <c r="CO92" s="108" t="str">
        <f t="shared" si="148"/>
        <v/>
      </c>
      <c r="CP92" s="108" t="str">
        <f t="shared" si="148"/>
        <v/>
      </c>
      <c r="CQ92" s="108" t="str">
        <f t="shared" si="148"/>
        <v/>
      </c>
      <c r="CR92" s="108" t="str">
        <f t="shared" si="149"/>
        <v/>
      </c>
      <c r="CS92" s="94" t="str">
        <f t="shared" si="149"/>
        <v/>
      </c>
      <c r="CT92" s="94" t="str">
        <f t="shared" si="149"/>
        <v/>
      </c>
      <c r="CU92" s="94" t="str">
        <f t="shared" si="149"/>
        <v/>
      </c>
      <c r="CV92" s="94" t="str">
        <f t="shared" si="149"/>
        <v/>
      </c>
      <c r="CW92" s="94" t="str">
        <f t="shared" si="149"/>
        <v/>
      </c>
      <c r="CX92" s="93" t="str">
        <f t="shared" si="149"/>
        <v/>
      </c>
      <c r="CY92" s="519" t="str">
        <f t="shared" si="149"/>
        <v/>
      </c>
      <c r="CZ92" s="532" t="str">
        <f t="shared" si="150"/>
        <v/>
      </c>
      <c r="DA92" s="533" t="str">
        <f t="shared" si="150"/>
        <v/>
      </c>
      <c r="DB92" s="534" t="str">
        <f t="shared" si="150"/>
        <v/>
      </c>
      <c r="DC92" s="534" t="str">
        <f t="shared" si="150"/>
        <v/>
      </c>
      <c r="DD92" s="534" t="str">
        <f t="shared" si="150"/>
        <v/>
      </c>
      <c r="DE92" s="534" t="str">
        <f t="shared" si="150"/>
        <v/>
      </c>
      <c r="DF92" s="534" t="str">
        <f t="shared" si="150"/>
        <v/>
      </c>
      <c r="DG92" s="535" t="str">
        <f t="shared" si="150"/>
        <v/>
      </c>
      <c r="DH92" s="535" t="str">
        <f t="shared" si="150"/>
        <v/>
      </c>
      <c r="DI92" s="535" t="str">
        <f t="shared" si="150"/>
        <v/>
      </c>
      <c r="DJ92" s="535" t="str">
        <f t="shared" si="151"/>
        <v/>
      </c>
      <c r="DK92" s="534" t="str">
        <f t="shared" si="151"/>
        <v/>
      </c>
      <c r="DL92" s="534" t="str">
        <f t="shared" si="151"/>
        <v/>
      </c>
      <c r="DM92" s="534" t="str">
        <f t="shared" si="151"/>
        <v/>
      </c>
      <c r="DN92" s="534" t="str">
        <f t="shared" si="151"/>
        <v/>
      </c>
      <c r="DO92" s="534" t="str">
        <f t="shared" si="151"/>
        <v/>
      </c>
      <c r="DP92" s="533" t="str">
        <f t="shared" si="151"/>
        <v/>
      </c>
      <c r="DQ92" s="532" t="str">
        <f t="shared" si="151"/>
        <v/>
      </c>
      <c r="DR92" s="536">
        <f>COUNT(B92:S92)</f>
        <v>0</v>
      </c>
      <c r="DS92" s="468">
        <f>COUNT(U92:AL92)</f>
        <v>0</v>
      </c>
      <c r="DT92" s="468">
        <f>COUNT(AN92:BE92)</f>
        <v>0</v>
      </c>
      <c r="DU92" s="469">
        <f>COUNT(BG92:BX92)</f>
        <v>0</v>
      </c>
      <c r="DV92" s="522"/>
      <c r="DW92" s="537"/>
      <c r="DX92" s="537"/>
      <c r="DY92" s="537"/>
      <c r="DZ92" s="537"/>
      <c r="EA92" s="537"/>
      <c r="EB92" s="537"/>
      <c r="EC92" s="538"/>
      <c r="ED92" s="537"/>
      <c r="EE92" s="468"/>
      <c r="EF92" s="522"/>
      <c r="EG92" s="522"/>
    </row>
    <row r="93" spans="1:137" ht="12.75" customHeight="1">
      <c r="A93" s="529" t="s">
        <v>156</v>
      </c>
      <c r="B93" s="306"/>
      <c r="C93" s="306"/>
      <c r="D93" s="306"/>
      <c r="E93" s="306"/>
      <c r="F93" s="306"/>
      <c r="G93" s="306"/>
      <c r="H93" s="306"/>
      <c r="I93" s="306"/>
      <c r="J93" s="306"/>
      <c r="K93" s="306"/>
      <c r="L93" s="306"/>
      <c r="M93" s="306"/>
      <c r="N93" s="306"/>
      <c r="O93" s="306"/>
      <c r="P93" s="306"/>
      <c r="Q93" s="306"/>
      <c r="R93" s="306"/>
      <c r="S93" s="306"/>
      <c r="T93" s="523"/>
      <c r="U93" s="306"/>
      <c r="V93" s="306"/>
      <c r="W93" s="306"/>
      <c r="X93" s="306"/>
      <c r="Y93" s="306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523"/>
      <c r="AN93" s="306"/>
      <c r="AO93" s="306"/>
      <c r="AP93" s="306"/>
      <c r="AQ93" s="306"/>
      <c r="AR93" s="306"/>
      <c r="AS93" s="306"/>
      <c r="AT93" s="306"/>
      <c r="AU93" s="306"/>
      <c r="AV93" s="306"/>
      <c r="AW93" s="306"/>
      <c r="AX93" s="306"/>
      <c r="AY93" s="306"/>
      <c r="AZ93" s="306"/>
      <c r="BA93" s="306"/>
      <c r="BB93" s="306"/>
      <c r="BC93" s="306"/>
      <c r="BD93" s="306"/>
      <c r="BE93" s="306"/>
      <c r="BF93" s="523"/>
      <c r="BG93" s="306"/>
      <c r="BH93" s="306"/>
      <c r="BI93" s="306"/>
      <c r="BJ93" s="306"/>
      <c r="BK93" s="306"/>
      <c r="BL93" s="306"/>
      <c r="BM93" s="306"/>
      <c r="BN93" s="306"/>
      <c r="BO93" s="306"/>
      <c r="BP93" s="306"/>
      <c r="BQ93" s="306"/>
      <c r="BR93" s="306"/>
      <c r="BS93" s="306"/>
      <c r="BT93" s="306"/>
      <c r="BU93" s="306"/>
      <c r="BV93" s="306"/>
      <c r="BW93" s="306"/>
      <c r="BX93" s="306"/>
      <c r="BY93" s="523"/>
      <c r="BZ93" s="306"/>
      <c r="CA93" s="306"/>
      <c r="CB93" s="306"/>
      <c r="CC93" s="306"/>
      <c r="CD93" s="530" t="str">
        <f>IF(DR93&lt;3,"",(SUM(B93:S93)-MIN(B93:S93)-MAX(B93:S93))/(DR93-2))</f>
        <v/>
      </c>
      <c r="CE93" s="530" t="str">
        <f>IF(DS93&lt;3,"",(SUM(U93:AL93)-MIN(U93:AL93)-MAX(U93:AL93))/(DS93-2))</f>
        <v/>
      </c>
      <c r="CF93" s="530" t="str">
        <f>IF(DT93&lt;3,"",(SUM(AN93:BE93)-MIN(AN93:BE93)-MAX(AN93:BE93))/(DT93-2))</f>
        <v/>
      </c>
      <c r="CG93" s="531" t="str">
        <f>IF(DU93&lt;3,"",(SUM(BG93:BX93)-MIN(BG93:BX93)-MAX(BG93:BX93))/(DU93-2))</f>
        <v/>
      </c>
      <c r="CH93" s="518" t="str">
        <f t="shared" si="148"/>
        <v/>
      </c>
      <c r="CI93" s="93" t="str">
        <f t="shared" si="148"/>
        <v/>
      </c>
      <c r="CJ93" s="94" t="str">
        <f t="shared" si="148"/>
        <v/>
      </c>
      <c r="CK93" s="94" t="str">
        <f t="shared" si="148"/>
        <v/>
      </c>
      <c r="CL93" s="94" t="str">
        <f t="shared" si="148"/>
        <v/>
      </c>
      <c r="CM93" s="94" t="str">
        <f t="shared" si="148"/>
        <v/>
      </c>
      <c r="CN93" s="94" t="str">
        <f t="shared" si="148"/>
        <v/>
      </c>
      <c r="CO93" s="108" t="str">
        <f t="shared" si="148"/>
        <v/>
      </c>
      <c r="CP93" s="108" t="str">
        <f t="shared" si="148"/>
        <v/>
      </c>
      <c r="CQ93" s="108" t="str">
        <f t="shared" si="148"/>
        <v/>
      </c>
      <c r="CR93" s="108" t="str">
        <f t="shared" si="149"/>
        <v/>
      </c>
      <c r="CS93" s="94" t="str">
        <f t="shared" si="149"/>
        <v/>
      </c>
      <c r="CT93" s="94" t="str">
        <f t="shared" si="149"/>
        <v/>
      </c>
      <c r="CU93" s="94" t="str">
        <f t="shared" si="149"/>
        <v/>
      </c>
      <c r="CV93" s="94" t="str">
        <f t="shared" si="149"/>
        <v/>
      </c>
      <c r="CW93" s="94" t="str">
        <f t="shared" si="149"/>
        <v/>
      </c>
      <c r="CX93" s="93" t="str">
        <f t="shared" si="149"/>
        <v/>
      </c>
      <c r="CY93" s="519" t="str">
        <f t="shared" si="149"/>
        <v/>
      </c>
      <c r="CZ93" s="532" t="str">
        <f t="shared" si="150"/>
        <v/>
      </c>
      <c r="DA93" s="533" t="str">
        <f t="shared" si="150"/>
        <v/>
      </c>
      <c r="DB93" s="534" t="str">
        <f t="shared" si="150"/>
        <v/>
      </c>
      <c r="DC93" s="534" t="str">
        <f t="shared" si="150"/>
        <v/>
      </c>
      <c r="DD93" s="534" t="str">
        <f t="shared" si="150"/>
        <v/>
      </c>
      <c r="DE93" s="534" t="str">
        <f t="shared" si="150"/>
        <v/>
      </c>
      <c r="DF93" s="534" t="str">
        <f t="shared" si="150"/>
        <v/>
      </c>
      <c r="DG93" s="535" t="str">
        <f t="shared" si="150"/>
        <v/>
      </c>
      <c r="DH93" s="535" t="str">
        <f t="shared" si="150"/>
        <v/>
      </c>
      <c r="DI93" s="535" t="str">
        <f t="shared" si="150"/>
        <v/>
      </c>
      <c r="DJ93" s="535" t="str">
        <f t="shared" si="151"/>
        <v/>
      </c>
      <c r="DK93" s="534" t="str">
        <f t="shared" si="151"/>
        <v/>
      </c>
      <c r="DL93" s="534" t="str">
        <f t="shared" si="151"/>
        <v/>
      </c>
      <c r="DM93" s="534" t="str">
        <f t="shared" si="151"/>
        <v/>
      </c>
      <c r="DN93" s="534" t="str">
        <f t="shared" si="151"/>
        <v/>
      </c>
      <c r="DO93" s="534" t="str">
        <f t="shared" si="151"/>
        <v/>
      </c>
      <c r="DP93" s="533" t="str">
        <f t="shared" si="151"/>
        <v/>
      </c>
      <c r="DQ93" s="532" t="str">
        <f t="shared" si="151"/>
        <v/>
      </c>
      <c r="DR93" s="536">
        <f>COUNT(B93:S93)</f>
        <v>0</v>
      </c>
      <c r="DS93" s="468">
        <f>COUNT(U93:AL93)</f>
        <v>0</v>
      </c>
      <c r="DT93" s="468">
        <f>COUNT(AN93:BE93)</f>
        <v>0</v>
      </c>
      <c r="DU93" s="469">
        <f>COUNT(BG93:BX93)</f>
        <v>0</v>
      </c>
      <c r="DV93" s="522"/>
      <c r="DW93" s="537"/>
      <c r="DX93" s="537"/>
      <c r="DY93" s="537"/>
      <c r="DZ93" s="537"/>
      <c r="EA93" s="537"/>
      <c r="EB93" s="537"/>
      <c r="EC93" s="538"/>
      <c r="ED93" s="537"/>
      <c r="EE93" s="468"/>
      <c r="EF93" s="522"/>
      <c r="EG93" s="522"/>
    </row>
    <row r="94" spans="1:137" ht="12.75" customHeight="1">
      <c r="A94" s="529" t="s">
        <v>157</v>
      </c>
      <c r="B94" s="306"/>
      <c r="C94" s="306"/>
      <c r="D94" s="306"/>
      <c r="E94" s="306"/>
      <c r="F94" s="306"/>
      <c r="G94" s="306"/>
      <c r="H94" s="306"/>
      <c r="I94" s="306"/>
      <c r="J94" s="306"/>
      <c r="K94" s="306"/>
      <c r="L94" s="306"/>
      <c r="M94" s="306"/>
      <c r="N94" s="306"/>
      <c r="O94" s="306"/>
      <c r="P94" s="306"/>
      <c r="Q94" s="306"/>
      <c r="R94" s="306"/>
      <c r="S94" s="306"/>
      <c r="T94" s="523"/>
      <c r="U94" s="306"/>
      <c r="V94" s="306"/>
      <c r="W94" s="306"/>
      <c r="X94" s="306"/>
      <c r="Y94" s="306"/>
      <c r="Z94" s="306"/>
      <c r="AA94" s="306"/>
      <c r="AB94" s="306"/>
      <c r="AC94" s="306"/>
      <c r="AD94" s="306"/>
      <c r="AE94" s="306"/>
      <c r="AF94" s="306"/>
      <c r="AG94" s="306"/>
      <c r="AH94" s="306"/>
      <c r="AI94" s="306"/>
      <c r="AJ94" s="306"/>
      <c r="AK94" s="306"/>
      <c r="AL94" s="306"/>
      <c r="AM94" s="523"/>
      <c r="AN94" s="306"/>
      <c r="AO94" s="306"/>
      <c r="AP94" s="306"/>
      <c r="AQ94" s="306"/>
      <c r="AR94" s="306"/>
      <c r="AS94" s="306"/>
      <c r="AT94" s="306"/>
      <c r="AU94" s="306"/>
      <c r="AV94" s="306"/>
      <c r="AW94" s="306"/>
      <c r="AX94" s="306"/>
      <c r="AY94" s="306"/>
      <c r="AZ94" s="306"/>
      <c r="BA94" s="306"/>
      <c r="BB94" s="306"/>
      <c r="BC94" s="306"/>
      <c r="BD94" s="306"/>
      <c r="BE94" s="306"/>
      <c r="BF94" s="523"/>
      <c r="BG94" s="306"/>
      <c r="BH94" s="306"/>
      <c r="BI94" s="306"/>
      <c r="BJ94" s="306"/>
      <c r="BK94" s="306"/>
      <c r="BL94" s="306"/>
      <c r="BM94" s="306"/>
      <c r="BN94" s="306"/>
      <c r="BO94" s="306"/>
      <c r="BP94" s="306"/>
      <c r="BQ94" s="306"/>
      <c r="BR94" s="306"/>
      <c r="BS94" s="306"/>
      <c r="BT94" s="306"/>
      <c r="BU94" s="306"/>
      <c r="BV94" s="306"/>
      <c r="BW94" s="306"/>
      <c r="BX94" s="306"/>
      <c r="BY94" s="523"/>
      <c r="BZ94" s="306"/>
      <c r="CA94" s="306"/>
      <c r="CB94" s="306"/>
      <c r="CC94" s="306"/>
      <c r="CD94" s="530" t="str">
        <f>IF(DR94&lt;3,"",(SUM(B94:S94)-MIN(B94:S94)-MAX(B94:S94))/(DR94-2))</f>
        <v/>
      </c>
      <c r="CE94" s="530" t="str">
        <f>IF(DS94&lt;3,"",(SUM(U94:AL94)-MIN(U94:AL94)-MAX(U94:AL94))/(DS94-2))</f>
        <v/>
      </c>
      <c r="CF94" s="530" t="str">
        <f>IF(DT94&lt;3,"",(SUM(AN94:BE94)-MIN(AN94:BE94)-MAX(AN94:BE94))/(DT94-2))</f>
        <v/>
      </c>
      <c r="CG94" s="531" t="str">
        <f>IF(DU94&lt;3,"",(SUM(BG94:BX94)-MIN(BG94:BX94)-MAX(BG94:BX94))/(DU94-2))</f>
        <v/>
      </c>
      <c r="CH94" s="518" t="str">
        <f t="shared" si="148"/>
        <v/>
      </c>
      <c r="CI94" s="93" t="str">
        <f t="shared" si="148"/>
        <v/>
      </c>
      <c r="CJ94" s="94" t="str">
        <f t="shared" si="148"/>
        <v/>
      </c>
      <c r="CK94" s="94" t="str">
        <f t="shared" si="148"/>
        <v/>
      </c>
      <c r="CL94" s="94" t="str">
        <f t="shared" si="148"/>
        <v/>
      </c>
      <c r="CM94" s="94" t="str">
        <f t="shared" si="148"/>
        <v/>
      </c>
      <c r="CN94" s="94" t="str">
        <f t="shared" si="148"/>
        <v/>
      </c>
      <c r="CO94" s="108" t="str">
        <f t="shared" si="148"/>
        <v/>
      </c>
      <c r="CP94" s="108" t="str">
        <f t="shared" si="148"/>
        <v/>
      </c>
      <c r="CQ94" s="108" t="str">
        <f t="shared" si="148"/>
        <v/>
      </c>
      <c r="CR94" s="108" t="str">
        <f t="shared" si="149"/>
        <v/>
      </c>
      <c r="CS94" s="94" t="str">
        <f t="shared" si="149"/>
        <v/>
      </c>
      <c r="CT94" s="94" t="str">
        <f t="shared" si="149"/>
        <v/>
      </c>
      <c r="CU94" s="94" t="str">
        <f t="shared" si="149"/>
        <v/>
      </c>
      <c r="CV94" s="94" t="str">
        <f t="shared" si="149"/>
        <v/>
      </c>
      <c r="CW94" s="94" t="str">
        <f t="shared" si="149"/>
        <v/>
      </c>
      <c r="CX94" s="93" t="str">
        <f t="shared" si="149"/>
        <v/>
      </c>
      <c r="CY94" s="519" t="str">
        <f t="shared" si="149"/>
        <v/>
      </c>
      <c r="CZ94" s="532" t="str">
        <f t="shared" si="150"/>
        <v/>
      </c>
      <c r="DA94" s="533" t="str">
        <f t="shared" si="150"/>
        <v/>
      </c>
      <c r="DB94" s="534" t="str">
        <f t="shared" si="150"/>
        <v/>
      </c>
      <c r="DC94" s="534" t="str">
        <f t="shared" si="150"/>
        <v/>
      </c>
      <c r="DD94" s="534" t="str">
        <f t="shared" si="150"/>
        <v/>
      </c>
      <c r="DE94" s="534" t="str">
        <f t="shared" si="150"/>
        <v/>
      </c>
      <c r="DF94" s="534" t="str">
        <f t="shared" si="150"/>
        <v/>
      </c>
      <c r="DG94" s="535" t="str">
        <f t="shared" si="150"/>
        <v/>
      </c>
      <c r="DH94" s="535" t="str">
        <f t="shared" si="150"/>
        <v/>
      </c>
      <c r="DI94" s="535" t="str">
        <f t="shared" si="150"/>
        <v/>
      </c>
      <c r="DJ94" s="535" t="str">
        <f t="shared" si="151"/>
        <v/>
      </c>
      <c r="DK94" s="534" t="str">
        <f t="shared" si="151"/>
        <v/>
      </c>
      <c r="DL94" s="534" t="str">
        <f t="shared" si="151"/>
        <v/>
      </c>
      <c r="DM94" s="534" t="str">
        <f t="shared" si="151"/>
        <v/>
      </c>
      <c r="DN94" s="534" t="str">
        <f t="shared" si="151"/>
        <v/>
      </c>
      <c r="DO94" s="534" t="str">
        <f t="shared" si="151"/>
        <v/>
      </c>
      <c r="DP94" s="533" t="str">
        <f t="shared" si="151"/>
        <v/>
      </c>
      <c r="DQ94" s="532" t="str">
        <f t="shared" si="151"/>
        <v/>
      </c>
      <c r="DR94" s="536">
        <f>COUNT(B94:S94)</f>
        <v>0</v>
      </c>
      <c r="DS94" s="468">
        <f>COUNT(U94:AL94)</f>
        <v>0</v>
      </c>
      <c r="DT94" s="468">
        <f>COUNT(AN94:BE94)</f>
        <v>0</v>
      </c>
      <c r="DU94" s="469">
        <f>COUNT(BG94:BX94)</f>
        <v>0</v>
      </c>
      <c r="DV94" s="522"/>
      <c r="DW94" s="537"/>
      <c r="DX94" s="537"/>
      <c r="DY94" s="537"/>
      <c r="DZ94" s="537"/>
      <c r="EA94" s="537"/>
      <c r="EB94" s="537"/>
      <c r="EC94" s="538"/>
      <c r="ED94" s="537"/>
      <c r="EE94" s="468"/>
      <c r="EF94" s="522"/>
      <c r="EG94" s="522"/>
    </row>
    <row r="95" spans="1:137" ht="12.75" customHeight="1">
      <c r="A95" s="539" t="s">
        <v>158</v>
      </c>
      <c r="B95" s="540" t="str">
        <f t="shared" ref="B95:S95" si="152">IF(B92="","",B91*B92*B93*B94)</f>
        <v/>
      </c>
      <c r="C95" s="540" t="str">
        <f t="shared" si="152"/>
        <v/>
      </c>
      <c r="D95" s="540" t="str">
        <f t="shared" si="152"/>
        <v/>
      </c>
      <c r="E95" s="540" t="str">
        <f t="shared" si="152"/>
        <v/>
      </c>
      <c r="F95" s="540" t="str">
        <f t="shared" si="152"/>
        <v/>
      </c>
      <c r="G95" s="540" t="str">
        <f t="shared" si="152"/>
        <v/>
      </c>
      <c r="H95" s="540" t="str">
        <f t="shared" si="152"/>
        <v/>
      </c>
      <c r="I95" s="540" t="str">
        <f t="shared" si="152"/>
        <v/>
      </c>
      <c r="J95" s="540" t="str">
        <f t="shared" si="152"/>
        <v/>
      </c>
      <c r="K95" s="540" t="str">
        <f t="shared" si="152"/>
        <v/>
      </c>
      <c r="L95" s="540" t="str">
        <f t="shared" si="152"/>
        <v/>
      </c>
      <c r="M95" s="540" t="str">
        <f t="shared" si="152"/>
        <v/>
      </c>
      <c r="N95" s="540" t="str">
        <f t="shared" si="152"/>
        <v/>
      </c>
      <c r="O95" s="540" t="str">
        <f t="shared" si="152"/>
        <v/>
      </c>
      <c r="P95" s="540" t="str">
        <f t="shared" si="152"/>
        <v/>
      </c>
      <c r="Q95" s="540" t="str">
        <f t="shared" si="152"/>
        <v/>
      </c>
      <c r="R95" s="540" t="str">
        <f t="shared" si="152"/>
        <v/>
      </c>
      <c r="S95" s="540" t="str">
        <f t="shared" si="152"/>
        <v/>
      </c>
      <c r="T95" s="523"/>
      <c r="U95" s="540" t="str">
        <f t="shared" ref="U95:AL95" si="153">IF(U92="","",U91*U92*U93*U94)</f>
        <v/>
      </c>
      <c r="V95" s="540" t="str">
        <f t="shared" si="153"/>
        <v/>
      </c>
      <c r="W95" s="540" t="str">
        <f t="shared" si="153"/>
        <v/>
      </c>
      <c r="X95" s="540" t="str">
        <f t="shared" si="153"/>
        <v/>
      </c>
      <c r="Y95" s="540" t="str">
        <f t="shared" si="153"/>
        <v/>
      </c>
      <c r="Z95" s="540" t="str">
        <f t="shared" si="153"/>
        <v/>
      </c>
      <c r="AA95" s="540" t="str">
        <f t="shared" si="153"/>
        <v/>
      </c>
      <c r="AB95" s="540" t="str">
        <f t="shared" si="153"/>
        <v/>
      </c>
      <c r="AC95" s="540" t="str">
        <f t="shared" si="153"/>
        <v/>
      </c>
      <c r="AD95" s="540" t="str">
        <f t="shared" si="153"/>
        <v/>
      </c>
      <c r="AE95" s="540" t="str">
        <f t="shared" si="153"/>
        <v/>
      </c>
      <c r="AF95" s="540" t="str">
        <f t="shared" si="153"/>
        <v/>
      </c>
      <c r="AG95" s="540" t="str">
        <f t="shared" si="153"/>
        <v/>
      </c>
      <c r="AH95" s="540" t="str">
        <f t="shared" si="153"/>
        <v/>
      </c>
      <c r="AI95" s="540" t="str">
        <f t="shared" si="153"/>
        <v/>
      </c>
      <c r="AJ95" s="540" t="str">
        <f t="shared" si="153"/>
        <v/>
      </c>
      <c r="AK95" s="540" t="str">
        <f t="shared" si="153"/>
        <v/>
      </c>
      <c r="AL95" s="540" t="str">
        <f t="shared" si="153"/>
        <v/>
      </c>
      <c r="AM95" s="523"/>
      <c r="AN95" s="540" t="str">
        <f t="shared" ref="AN95:BE95" si="154">IF(AN92="","",AN91*AN92*AN93*AN94)</f>
        <v/>
      </c>
      <c r="AO95" s="540" t="str">
        <f t="shared" si="154"/>
        <v/>
      </c>
      <c r="AP95" s="540" t="str">
        <f t="shared" si="154"/>
        <v/>
      </c>
      <c r="AQ95" s="540" t="str">
        <f t="shared" si="154"/>
        <v/>
      </c>
      <c r="AR95" s="540" t="str">
        <f t="shared" si="154"/>
        <v/>
      </c>
      <c r="AS95" s="540" t="str">
        <f t="shared" si="154"/>
        <v/>
      </c>
      <c r="AT95" s="540" t="str">
        <f t="shared" si="154"/>
        <v/>
      </c>
      <c r="AU95" s="540" t="str">
        <f t="shared" si="154"/>
        <v/>
      </c>
      <c r="AV95" s="540" t="str">
        <f t="shared" si="154"/>
        <v/>
      </c>
      <c r="AW95" s="540" t="str">
        <f t="shared" si="154"/>
        <v/>
      </c>
      <c r="AX95" s="540" t="str">
        <f t="shared" si="154"/>
        <v/>
      </c>
      <c r="AY95" s="540" t="str">
        <f t="shared" si="154"/>
        <v/>
      </c>
      <c r="AZ95" s="540" t="str">
        <f t="shared" si="154"/>
        <v/>
      </c>
      <c r="BA95" s="540" t="str">
        <f t="shared" si="154"/>
        <v/>
      </c>
      <c r="BB95" s="540" t="str">
        <f t="shared" si="154"/>
        <v/>
      </c>
      <c r="BC95" s="540" t="str">
        <f t="shared" si="154"/>
        <v/>
      </c>
      <c r="BD95" s="540" t="str">
        <f t="shared" si="154"/>
        <v/>
      </c>
      <c r="BE95" s="540" t="str">
        <f t="shared" si="154"/>
        <v/>
      </c>
      <c r="BF95" s="523"/>
      <c r="BG95" s="540" t="str">
        <f t="shared" ref="BG95:BX95" si="155">IF(BG92="","",BG91*BG92*BG93*BG94)</f>
        <v/>
      </c>
      <c r="BH95" s="540" t="str">
        <f t="shared" si="155"/>
        <v/>
      </c>
      <c r="BI95" s="540" t="str">
        <f t="shared" si="155"/>
        <v/>
      </c>
      <c r="BJ95" s="540" t="str">
        <f t="shared" si="155"/>
        <v/>
      </c>
      <c r="BK95" s="540" t="str">
        <f t="shared" si="155"/>
        <v/>
      </c>
      <c r="BL95" s="540" t="str">
        <f t="shared" si="155"/>
        <v/>
      </c>
      <c r="BM95" s="540" t="str">
        <f t="shared" si="155"/>
        <v/>
      </c>
      <c r="BN95" s="540" t="str">
        <f t="shared" si="155"/>
        <v/>
      </c>
      <c r="BO95" s="540" t="str">
        <f t="shared" si="155"/>
        <v/>
      </c>
      <c r="BP95" s="540" t="str">
        <f t="shared" si="155"/>
        <v/>
      </c>
      <c r="BQ95" s="540" t="str">
        <f t="shared" si="155"/>
        <v/>
      </c>
      <c r="BR95" s="540" t="str">
        <f t="shared" si="155"/>
        <v/>
      </c>
      <c r="BS95" s="540" t="str">
        <f t="shared" si="155"/>
        <v/>
      </c>
      <c r="BT95" s="540" t="str">
        <f t="shared" si="155"/>
        <v/>
      </c>
      <c r="BU95" s="540" t="str">
        <f t="shared" si="155"/>
        <v/>
      </c>
      <c r="BV95" s="540" t="str">
        <f t="shared" si="155"/>
        <v/>
      </c>
      <c r="BW95" s="540" t="str">
        <f t="shared" si="155"/>
        <v/>
      </c>
      <c r="BX95" s="540" t="str">
        <f t="shared" si="155"/>
        <v/>
      </c>
      <c r="BY95" s="523"/>
      <c r="BZ95" s="540" t="str">
        <f>IF(BZ92="","",BZ91*BZ92*BZ93*BZ94)</f>
        <v/>
      </c>
      <c r="CA95" s="540" t="str">
        <f>IF(CA92="","",CA91*CA92*CA93*CA94)</f>
        <v/>
      </c>
      <c r="CB95" s="540" t="str">
        <f>IF(CB92="","",CB91*CB92*CB93*CB94)</f>
        <v/>
      </c>
      <c r="CC95" s="541" t="str">
        <f>IF(CC92="","",CC91*CC92*CC93*CC94)</f>
        <v/>
      </c>
      <c r="CD95" s="530" t="str">
        <f>IF(DR95&lt;3,"",(SUM(B95:S95)-MIN(B95:S95)-MAX(B95:S95))/(DR95-2))</f>
        <v/>
      </c>
      <c r="CE95" s="530" t="str">
        <f>IF(DS95&lt;3,"",(SUM(U95:AL95)-MIN(U95:AL95)-MAX(U95:AL95))/(DS95-2))</f>
        <v/>
      </c>
      <c r="CF95" s="530" t="str">
        <f>IF(DT95&lt;3,"",(SUM(AN95:BE95)-MIN(AN95:BE95)-MAX(AN95:BE95))/(DT95-2))</f>
        <v/>
      </c>
      <c r="CG95" s="531" t="str">
        <f>IF(DU95&lt;3,"",(SUM(BG95:BX95)-MIN(BG95:BX95)-MAX(BG95:BX95))/(DU95-2))</f>
        <v/>
      </c>
      <c r="CH95" s="518" t="str">
        <f t="shared" si="148"/>
        <v/>
      </c>
      <c r="CI95" s="93" t="str">
        <f t="shared" si="148"/>
        <v/>
      </c>
      <c r="CJ95" s="94" t="str">
        <f t="shared" si="148"/>
        <v/>
      </c>
      <c r="CK95" s="94" t="str">
        <f t="shared" si="148"/>
        <v/>
      </c>
      <c r="CL95" s="94" t="str">
        <f t="shared" si="148"/>
        <v/>
      </c>
      <c r="CM95" s="94" t="str">
        <f t="shared" si="148"/>
        <v/>
      </c>
      <c r="CN95" s="94" t="str">
        <f t="shared" si="148"/>
        <v/>
      </c>
      <c r="CO95" s="108" t="str">
        <f t="shared" si="148"/>
        <v/>
      </c>
      <c r="CP95" s="108" t="str">
        <f t="shared" si="148"/>
        <v/>
      </c>
      <c r="CQ95" s="108" t="str">
        <f t="shared" si="148"/>
        <v/>
      </c>
      <c r="CR95" s="108" t="str">
        <f t="shared" si="149"/>
        <v/>
      </c>
      <c r="CS95" s="94" t="str">
        <f t="shared" si="149"/>
        <v/>
      </c>
      <c r="CT95" s="94" t="str">
        <f t="shared" si="149"/>
        <v/>
      </c>
      <c r="CU95" s="94" t="str">
        <f t="shared" si="149"/>
        <v/>
      </c>
      <c r="CV95" s="94" t="str">
        <f t="shared" si="149"/>
        <v/>
      </c>
      <c r="CW95" s="94" t="str">
        <f t="shared" si="149"/>
        <v/>
      </c>
      <c r="CX95" s="93" t="str">
        <f t="shared" si="149"/>
        <v/>
      </c>
      <c r="CY95" s="519" t="str">
        <f t="shared" si="149"/>
        <v/>
      </c>
      <c r="CZ95" s="532" t="str">
        <f t="shared" si="150"/>
        <v/>
      </c>
      <c r="DA95" s="533" t="str">
        <f t="shared" si="150"/>
        <v/>
      </c>
      <c r="DB95" s="534" t="str">
        <f t="shared" si="150"/>
        <v/>
      </c>
      <c r="DC95" s="534" t="str">
        <f t="shared" si="150"/>
        <v/>
      </c>
      <c r="DD95" s="534" t="str">
        <f t="shared" si="150"/>
        <v/>
      </c>
      <c r="DE95" s="534" t="str">
        <f t="shared" si="150"/>
        <v/>
      </c>
      <c r="DF95" s="534" t="str">
        <f t="shared" si="150"/>
        <v/>
      </c>
      <c r="DG95" s="535" t="str">
        <f t="shared" si="150"/>
        <v/>
      </c>
      <c r="DH95" s="535" t="str">
        <f t="shared" si="150"/>
        <v/>
      </c>
      <c r="DI95" s="535" t="str">
        <f t="shared" si="150"/>
        <v/>
      </c>
      <c r="DJ95" s="535" t="str">
        <f t="shared" si="151"/>
        <v/>
      </c>
      <c r="DK95" s="534" t="str">
        <f t="shared" si="151"/>
        <v/>
      </c>
      <c r="DL95" s="534" t="str">
        <f t="shared" si="151"/>
        <v/>
      </c>
      <c r="DM95" s="534" t="str">
        <f t="shared" si="151"/>
        <v/>
      </c>
      <c r="DN95" s="534" t="str">
        <f t="shared" si="151"/>
        <v/>
      </c>
      <c r="DO95" s="534" t="str">
        <f t="shared" si="151"/>
        <v/>
      </c>
      <c r="DP95" s="533" t="str">
        <f t="shared" si="151"/>
        <v/>
      </c>
      <c r="DQ95" s="532" t="str">
        <f t="shared" si="151"/>
        <v/>
      </c>
      <c r="DR95" s="536">
        <f>COUNT(B95:S95)</f>
        <v>0</v>
      </c>
      <c r="DS95" s="468">
        <f>COUNT(U95:AL95)</f>
        <v>0</v>
      </c>
      <c r="DT95" s="468">
        <f>COUNT(AN95:BE95)</f>
        <v>0</v>
      </c>
      <c r="DU95" s="469">
        <f>COUNT(BG95:BX95)</f>
        <v>0</v>
      </c>
      <c r="DV95" s="522"/>
      <c r="DW95" s="537"/>
      <c r="DX95" s="537"/>
      <c r="DY95" s="537"/>
      <c r="DZ95" s="537"/>
      <c r="EA95" s="537"/>
      <c r="EB95" s="537"/>
      <c r="EC95" s="538"/>
      <c r="ED95" s="537"/>
      <c r="EE95" s="468"/>
      <c r="EF95" s="522"/>
      <c r="EG95" s="522"/>
    </row>
    <row r="96" spans="1:137" ht="12.75" customHeight="1">
      <c r="A96" s="527" t="s">
        <v>174</v>
      </c>
      <c r="B96" s="528"/>
      <c r="C96" s="528"/>
      <c r="D96" s="528"/>
      <c r="E96" s="528"/>
      <c r="F96" s="528"/>
      <c r="G96" s="528"/>
      <c r="H96" s="528"/>
      <c r="I96" s="528"/>
      <c r="J96" s="528"/>
      <c r="K96" s="528"/>
      <c r="L96" s="528"/>
      <c r="M96" s="528"/>
      <c r="N96" s="528"/>
      <c r="O96" s="528"/>
      <c r="P96" s="528"/>
      <c r="Q96" s="528"/>
      <c r="R96" s="528"/>
      <c r="S96" s="528"/>
      <c r="T96" s="523"/>
      <c r="U96" s="528"/>
      <c r="V96" s="528"/>
      <c r="W96" s="528"/>
      <c r="X96" s="528"/>
      <c r="Y96" s="528"/>
      <c r="Z96" s="528"/>
      <c r="AA96" s="528"/>
      <c r="AB96" s="528"/>
      <c r="AC96" s="528"/>
      <c r="AD96" s="528"/>
      <c r="AE96" s="528"/>
      <c r="AF96" s="528"/>
      <c r="AG96" s="528"/>
      <c r="AH96" s="528"/>
      <c r="AI96" s="528"/>
      <c r="AJ96" s="528"/>
      <c r="AK96" s="528"/>
      <c r="AL96" s="528"/>
      <c r="AM96" s="523"/>
      <c r="AN96" s="528"/>
      <c r="AO96" s="528"/>
      <c r="AP96" s="528"/>
      <c r="AQ96" s="528"/>
      <c r="AR96" s="528"/>
      <c r="AS96" s="528"/>
      <c r="AT96" s="528"/>
      <c r="AU96" s="528"/>
      <c r="AV96" s="528"/>
      <c r="AW96" s="528"/>
      <c r="AX96" s="528"/>
      <c r="AY96" s="528"/>
      <c r="AZ96" s="528"/>
      <c r="BA96" s="528"/>
      <c r="BB96" s="528"/>
      <c r="BC96" s="528"/>
      <c r="BD96" s="528"/>
      <c r="BE96" s="528"/>
      <c r="BF96" s="523"/>
      <c r="BG96" s="528"/>
      <c r="BH96" s="528"/>
      <c r="BI96" s="528"/>
      <c r="BJ96" s="528"/>
      <c r="BK96" s="528"/>
      <c r="BL96" s="528"/>
      <c r="BM96" s="528"/>
      <c r="BN96" s="528"/>
      <c r="BO96" s="528"/>
      <c r="BP96" s="528"/>
      <c r="BQ96" s="528"/>
      <c r="BR96" s="528"/>
      <c r="BS96" s="528"/>
      <c r="BT96" s="528"/>
      <c r="BU96" s="528"/>
      <c r="BV96" s="528"/>
      <c r="BW96" s="528"/>
      <c r="BX96" s="528"/>
      <c r="BY96" s="523"/>
      <c r="BZ96" s="528"/>
      <c r="CA96" s="528"/>
      <c r="CB96" s="528"/>
      <c r="CC96" s="306"/>
      <c r="CD96" s="542"/>
      <c r="CE96" s="542"/>
      <c r="CF96" s="542"/>
      <c r="CG96" s="543"/>
      <c r="CH96" s="544"/>
      <c r="CI96" s="544"/>
      <c r="CJ96" s="544"/>
      <c r="CK96" s="544"/>
      <c r="CL96" s="544"/>
      <c r="CM96" s="544"/>
      <c r="CN96" s="544"/>
      <c r="CO96" s="544"/>
      <c r="CP96" s="544"/>
      <c r="CQ96" s="544"/>
      <c r="CR96" s="544"/>
      <c r="CS96" s="544"/>
      <c r="CT96" s="544"/>
      <c r="CU96" s="544"/>
      <c r="CV96" s="544"/>
      <c r="CW96" s="544"/>
      <c r="CX96" s="544"/>
      <c r="CY96" s="545"/>
      <c r="CZ96" s="546"/>
      <c r="DA96" s="544"/>
      <c r="DB96" s="544"/>
      <c r="DC96" s="544"/>
      <c r="DD96" s="544"/>
      <c r="DE96" s="544"/>
      <c r="DF96" s="544"/>
      <c r="DG96" s="544"/>
      <c r="DH96" s="544"/>
      <c r="DI96" s="544"/>
      <c r="DJ96" s="544"/>
      <c r="DK96" s="544"/>
      <c r="DL96" s="544"/>
      <c r="DM96" s="544"/>
      <c r="DN96" s="544"/>
      <c r="DO96" s="544"/>
      <c r="DP96" s="544"/>
      <c r="DQ96" s="544"/>
      <c r="DR96" s="546"/>
      <c r="DS96" s="521"/>
      <c r="DT96" s="521"/>
      <c r="DU96" s="517"/>
      <c r="DV96" s="521"/>
      <c r="DW96" s="521"/>
      <c r="DX96" s="521"/>
      <c r="DY96" s="521"/>
      <c r="DZ96" s="521"/>
      <c r="EA96" s="521"/>
      <c r="EB96" s="521"/>
      <c r="EC96" s="517"/>
      <c r="ED96" s="521"/>
      <c r="EE96" s="468"/>
      <c r="EF96" s="522"/>
      <c r="EG96" s="522"/>
    </row>
    <row r="97" spans="1:137" ht="12.75" customHeight="1">
      <c r="A97" s="529" t="s">
        <v>154</v>
      </c>
      <c r="B97" s="528"/>
      <c r="C97" s="528"/>
      <c r="D97" s="528"/>
      <c r="E97" s="528"/>
      <c r="F97" s="528"/>
      <c r="G97" s="528"/>
      <c r="H97" s="528"/>
      <c r="I97" s="528"/>
      <c r="J97" s="528"/>
      <c r="K97" s="528"/>
      <c r="L97" s="528"/>
      <c r="M97" s="528"/>
      <c r="N97" s="528"/>
      <c r="O97" s="528"/>
      <c r="P97" s="528"/>
      <c r="Q97" s="528"/>
      <c r="R97" s="528"/>
      <c r="S97" s="528"/>
      <c r="T97" s="523"/>
      <c r="U97" s="528"/>
      <c r="V97" s="528">
        <v>1</v>
      </c>
      <c r="W97" s="528">
        <v>1</v>
      </c>
      <c r="X97" s="528"/>
      <c r="Y97" s="528"/>
      <c r="Z97" s="528"/>
      <c r="AA97" s="528"/>
      <c r="AB97" s="528"/>
      <c r="AC97" s="528"/>
      <c r="AD97" s="528"/>
      <c r="AE97" s="528"/>
      <c r="AF97" s="528"/>
      <c r="AG97" s="528"/>
      <c r="AH97" s="528"/>
      <c r="AI97" s="528"/>
      <c r="AJ97" s="528"/>
      <c r="AK97" s="528"/>
      <c r="AL97" s="528"/>
      <c r="AM97" s="523"/>
      <c r="AN97" s="528"/>
      <c r="AO97" s="528"/>
      <c r="AP97" s="528"/>
      <c r="AQ97" s="528"/>
      <c r="AR97" s="528"/>
      <c r="AS97" s="528"/>
      <c r="AT97" s="528"/>
      <c r="AU97" s="528"/>
      <c r="AV97" s="528"/>
      <c r="AW97" s="528"/>
      <c r="AX97" s="528"/>
      <c r="AY97" s="528"/>
      <c r="AZ97" s="528"/>
      <c r="BA97" s="528"/>
      <c r="BB97" s="528"/>
      <c r="BC97" s="528"/>
      <c r="BD97" s="528"/>
      <c r="BE97" s="528"/>
      <c r="BF97" s="523"/>
      <c r="BG97" s="528"/>
      <c r="BH97" s="528"/>
      <c r="BI97" s="528"/>
      <c r="BJ97" s="528"/>
      <c r="BK97" s="528"/>
      <c r="BL97" s="528"/>
      <c r="BM97" s="528"/>
      <c r="BN97" s="528"/>
      <c r="BO97" s="528"/>
      <c r="BP97" s="528"/>
      <c r="BQ97" s="528"/>
      <c r="BR97" s="528"/>
      <c r="BS97" s="528"/>
      <c r="BT97" s="528"/>
      <c r="BU97" s="528"/>
      <c r="BV97" s="528"/>
      <c r="BW97" s="528"/>
      <c r="BX97" s="528"/>
      <c r="BY97" s="523"/>
      <c r="BZ97" s="528"/>
      <c r="CA97" s="528"/>
      <c r="CB97" s="528"/>
      <c r="CC97" s="306"/>
      <c r="CD97" s="530" t="str">
        <f>IF(DR97&lt;3,"",(SUM(B97:S97)-MIN(B97:S97)-MAX(B97:S97))/(DR97-2))</f>
        <v/>
      </c>
      <c r="CE97" s="530" t="str">
        <f>IF(DS97&lt;3,"",(SUM(U97:AL97)-MIN(U97:AL97)-MAX(U97:AL97))/(DS97-2))</f>
        <v/>
      </c>
      <c r="CF97" s="530" t="str">
        <f>IF(DT97&lt;3,"",(SUM(AN97:BE97)-MIN(AN97:BE97)-MAX(AN97:BE97))/(DT97-2))</f>
        <v/>
      </c>
      <c r="CG97" s="531" t="str">
        <f>IF(DU97&lt;3,"",(SUM(BG97:BX97)-MIN(BG97:BX97)-MAX(BG97:BX97))/(DU97-2))</f>
        <v/>
      </c>
      <c r="CH97" s="518" t="str">
        <f t="shared" ref="CH97:CQ101" si="156">IF($CH$3=$CD$4,IF(OR(-FLOOR(((18-COUNT($B97:$S97))/2),1)+CH$6&lt;1,-FLOOR(((18-COUNT($B97:$S97))/2),1)+CH$6&gt;COUNT($B97:$S97)),"",LARGE($B97:$S97,-FLOOR(((18-COUNT($B97:$S97))/2),1)+CH$6)),IF(OR(-FLOOR(((18-COUNT($AN97:$BE97))/2),1)+CH$6&lt;1,-FLOOR(((18-COUNT($AN97:$BE97))/2),1)+CH$6&gt;COUNT($AN97:$BE97)),"",LARGE($AN97:$BE97,-FLOOR(((18-COUNT($AN97:$BE97))/2),1)+CH$6)))</f>
        <v/>
      </c>
      <c r="CI97" s="93" t="str">
        <f t="shared" si="156"/>
        <v/>
      </c>
      <c r="CJ97" s="94" t="str">
        <f t="shared" si="156"/>
        <v/>
      </c>
      <c r="CK97" s="94" t="str">
        <f t="shared" si="156"/>
        <v/>
      </c>
      <c r="CL97" s="94" t="str">
        <f t="shared" si="156"/>
        <v/>
      </c>
      <c r="CM97" s="94" t="str">
        <f t="shared" si="156"/>
        <v/>
      </c>
      <c r="CN97" s="94" t="str">
        <f t="shared" si="156"/>
        <v/>
      </c>
      <c r="CO97" s="108" t="str">
        <f t="shared" si="156"/>
        <v/>
      </c>
      <c r="CP97" s="108" t="str">
        <f t="shared" si="156"/>
        <v/>
      </c>
      <c r="CQ97" s="108" t="str">
        <f t="shared" si="156"/>
        <v/>
      </c>
      <c r="CR97" s="108" t="str">
        <f t="shared" ref="CR97:CY101" si="157">IF($CH$3=$CD$4,IF(OR(-FLOOR(((18-COUNT($B97:$S97))/2),1)+CR$6&lt;1,-FLOOR(((18-COUNT($B97:$S97))/2),1)+CR$6&gt;COUNT($B97:$S97)),"",LARGE($B97:$S97,-FLOOR(((18-COUNT($B97:$S97))/2),1)+CR$6)),IF(OR(-FLOOR(((18-COUNT($AN97:$BE97))/2),1)+CR$6&lt;1,-FLOOR(((18-COUNT($AN97:$BE97))/2),1)+CR$6&gt;COUNT($AN97:$BE97)),"",LARGE($AN97:$BE97,-FLOOR(((18-COUNT($AN97:$BE97))/2),1)+CR$6)))</f>
        <v/>
      </c>
      <c r="CS97" s="94" t="str">
        <f t="shared" si="157"/>
        <v/>
      </c>
      <c r="CT97" s="94" t="str">
        <f t="shared" si="157"/>
        <v/>
      </c>
      <c r="CU97" s="94" t="str">
        <f t="shared" si="157"/>
        <v/>
      </c>
      <c r="CV97" s="94" t="str">
        <f t="shared" si="157"/>
        <v/>
      </c>
      <c r="CW97" s="94" t="str">
        <f t="shared" si="157"/>
        <v/>
      </c>
      <c r="CX97" s="93" t="str">
        <f t="shared" si="157"/>
        <v/>
      </c>
      <c r="CY97" s="519" t="str">
        <f t="shared" si="157"/>
        <v/>
      </c>
      <c r="CZ97" s="532" t="str">
        <f t="shared" ref="CZ97:DI101" si="158">IF($CH$3=$CD$4,IF(OR(-FLOOR(((18-COUNT($U97:$AL97))/2),1)+CZ$6&lt;1,-FLOOR(((18-COUNT($U97:$AL97))/2),1)+CZ$6&gt;COUNT($U97:$AL97)),"",LARGE($U97:$AL97,-FLOOR(((18-COUNT($U97:$AL97))/2),1)+CZ$6)),IF(OR(-FLOOR(((18-COUNT($BG97:$BX97))/2),1)+CZ$6&lt;1,-FLOOR(((18-COUNT($BG97:$BX97))/2),1)+CZ$6&gt;COUNT($BG97:$BX97)),"",LARGE($BG97:$BX97,-FLOOR(((18-COUNT($BG97:$BX97))/2),1)+CZ$6)))</f>
        <v/>
      </c>
      <c r="DA97" s="533" t="str">
        <f t="shared" si="158"/>
        <v/>
      </c>
      <c r="DB97" s="534" t="str">
        <f t="shared" si="158"/>
        <v/>
      </c>
      <c r="DC97" s="534" t="str">
        <f t="shared" si="158"/>
        <v/>
      </c>
      <c r="DD97" s="534" t="str">
        <f t="shared" si="158"/>
        <v/>
      </c>
      <c r="DE97" s="534" t="str">
        <f t="shared" si="158"/>
        <v/>
      </c>
      <c r="DF97" s="534" t="str">
        <f t="shared" si="158"/>
        <v/>
      </c>
      <c r="DG97" s="535" t="str">
        <f t="shared" si="158"/>
        <v/>
      </c>
      <c r="DH97" s="535">
        <f t="shared" si="158"/>
        <v>1</v>
      </c>
      <c r="DI97" s="535">
        <f t="shared" si="158"/>
        <v>1</v>
      </c>
      <c r="DJ97" s="535" t="str">
        <f t="shared" ref="DJ97:DQ101" si="159">IF($CH$3=$CD$4,IF(OR(-FLOOR(((18-COUNT($U97:$AL97))/2),1)+DJ$6&lt;1,-FLOOR(((18-COUNT($U97:$AL97))/2),1)+DJ$6&gt;COUNT($U97:$AL97)),"",LARGE($U97:$AL97,-FLOOR(((18-COUNT($U97:$AL97))/2),1)+DJ$6)),IF(OR(-FLOOR(((18-COUNT($BG97:$BX97))/2),1)+DJ$6&lt;1,-FLOOR(((18-COUNT($BG97:$BX97))/2),1)+DJ$6&gt;COUNT($BG97:$BX97)),"",LARGE($BG97:$BX97,-FLOOR(((18-COUNT($BG97:$BX97))/2),1)+DJ$6)))</f>
        <v/>
      </c>
      <c r="DK97" s="534" t="str">
        <f t="shared" si="159"/>
        <v/>
      </c>
      <c r="DL97" s="534" t="str">
        <f t="shared" si="159"/>
        <v/>
      </c>
      <c r="DM97" s="534" t="str">
        <f t="shared" si="159"/>
        <v/>
      </c>
      <c r="DN97" s="534" t="str">
        <f t="shared" si="159"/>
        <v/>
      </c>
      <c r="DO97" s="534" t="str">
        <f t="shared" si="159"/>
        <v/>
      </c>
      <c r="DP97" s="533" t="str">
        <f t="shared" si="159"/>
        <v/>
      </c>
      <c r="DQ97" s="532" t="str">
        <f t="shared" si="159"/>
        <v/>
      </c>
      <c r="DR97" s="536">
        <f>COUNT(B97:S97)</f>
        <v>0</v>
      </c>
      <c r="DS97" s="468">
        <f>COUNT(U97:AL97)</f>
        <v>2</v>
      </c>
      <c r="DT97" s="468">
        <f>COUNT(AN97:BE97)</f>
        <v>0</v>
      </c>
      <c r="DU97" s="469">
        <f>COUNT(BG97:BX97)</f>
        <v>0</v>
      </c>
      <c r="DV97" s="522"/>
      <c r="DW97" s="537"/>
      <c r="DX97" s="537"/>
      <c r="DY97" s="537"/>
      <c r="DZ97" s="537"/>
      <c r="EA97" s="537"/>
      <c r="EB97" s="537"/>
      <c r="EC97" s="538"/>
      <c r="ED97" s="537"/>
      <c r="EE97" s="468"/>
      <c r="EF97" s="522"/>
      <c r="EG97" s="522"/>
    </row>
    <row r="98" spans="1:137" ht="12.75" customHeight="1">
      <c r="A98" s="529" t="s">
        <v>155</v>
      </c>
      <c r="B98" s="306"/>
      <c r="C98" s="306"/>
      <c r="D98" s="306"/>
      <c r="E98" s="306"/>
      <c r="F98" s="306"/>
      <c r="G98" s="306"/>
      <c r="H98" s="306"/>
      <c r="I98" s="306"/>
      <c r="J98" s="306"/>
      <c r="K98" s="306"/>
      <c r="L98" s="306"/>
      <c r="M98" s="306"/>
      <c r="N98" s="306"/>
      <c r="O98" s="306"/>
      <c r="P98" s="306"/>
      <c r="Q98" s="306"/>
      <c r="R98" s="306"/>
      <c r="S98" s="306"/>
      <c r="T98" s="523"/>
      <c r="U98" s="306"/>
      <c r="V98" s="306">
        <v>150</v>
      </c>
      <c r="W98" s="306">
        <v>1</v>
      </c>
      <c r="X98" s="306"/>
      <c r="Y98" s="306"/>
      <c r="Z98" s="306"/>
      <c r="AA98" s="306"/>
      <c r="AB98" s="306"/>
      <c r="AC98" s="306"/>
      <c r="AD98" s="306"/>
      <c r="AE98" s="306"/>
      <c r="AF98" s="306"/>
      <c r="AG98" s="306"/>
      <c r="AH98" s="306"/>
      <c r="AI98" s="306"/>
      <c r="AJ98" s="306"/>
      <c r="AK98" s="306"/>
      <c r="AL98" s="306"/>
      <c r="AM98" s="523"/>
      <c r="AN98" s="306"/>
      <c r="AO98" s="306"/>
      <c r="AP98" s="306"/>
      <c r="AQ98" s="306"/>
      <c r="AR98" s="306"/>
      <c r="AS98" s="306"/>
      <c r="AT98" s="306"/>
      <c r="AU98" s="306"/>
      <c r="AV98" s="306"/>
      <c r="AW98" s="306"/>
      <c r="AX98" s="306"/>
      <c r="AY98" s="306"/>
      <c r="AZ98" s="306"/>
      <c r="BA98" s="306"/>
      <c r="BB98" s="306"/>
      <c r="BC98" s="306"/>
      <c r="BD98" s="306"/>
      <c r="BE98" s="306"/>
      <c r="BF98" s="523"/>
      <c r="BG98" s="306"/>
      <c r="BH98" s="306"/>
      <c r="BI98" s="306"/>
      <c r="BJ98" s="306"/>
      <c r="BK98" s="306"/>
      <c r="BL98" s="306"/>
      <c r="BM98" s="306"/>
      <c r="BN98" s="306"/>
      <c r="BO98" s="306"/>
      <c r="BP98" s="306"/>
      <c r="BQ98" s="306"/>
      <c r="BR98" s="306"/>
      <c r="BS98" s="306"/>
      <c r="BT98" s="306"/>
      <c r="BU98" s="306"/>
      <c r="BV98" s="306"/>
      <c r="BW98" s="306"/>
      <c r="BX98" s="306"/>
      <c r="BY98" s="523"/>
      <c r="BZ98" s="306"/>
      <c r="CA98" s="306"/>
      <c r="CB98" s="306"/>
      <c r="CC98" s="306"/>
      <c r="CD98" s="530" t="str">
        <f>IF(DR98&lt;3,"",(SUM(B98:S98)-MIN(B98:S98)-MAX(B98:S98))/(DR98-2))</f>
        <v/>
      </c>
      <c r="CE98" s="530" t="str">
        <f>IF(DS98&lt;3,"",(SUM(U98:AL98)-MIN(U98:AL98)-MAX(U98:AL98))/(DS98-2))</f>
        <v/>
      </c>
      <c r="CF98" s="530" t="str">
        <f>IF(DT98&lt;3,"",(SUM(AN98:BE98)-MIN(AN98:BE98)-MAX(AN98:BE98))/(DT98-2))</f>
        <v/>
      </c>
      <c r="CG98" s="531" t="str">
        <f>IF(DU98&lt;3,"",(SUM(BG98:BX98)-MIN(BG98:BX98)-MAX(BG98:BX98))/(DU98-2))</f>
        <v/>
      </c>
      <c r="CH98" s="518" t="str">
        <f t="shared" si="156"/>
        <v/>
      </c>
      <c r="CI98" s="93" t="str">
        <f t="shared" si="156"/>
        <v/>
      </c>
      <c r="CJ98" s="94" t="str">
        <f t="shared" si="156"/>
        <v/>
      </c>
      <c r="CK98" s="94" t="str">
        <f t="shared" si="156"/>
        <v/>
      </c>
      <c r="CL98" s="94" t="str">
        <f t="shared" si="156"/>
        <v/>
      </c>
      <c r="CM98" s="94" t="str">
        <f t="shared" si="156"/>
        <v/>
      </c>
      <c r="CN98" s="94" t="str">
        <f t="shared" si="156"/>
        <v/>
      </c>
      <c r="CO98" s="108" t="str">
        <f t="shared" si="156"/>
        <v/>
      </c>
      <c r="CP98" s="108" t="str">
        <f t="shared" si="156"/>
        <v/>
      </c>
      <c r="CQ98" s="108" t="str">
        <f t="shared" si="156"/>
        <v/>
      </c>
      <c r="CR98" s="108" t="str">
        <f t="shared" si="157"/>
        <v/>
      </c>
      <c r="CS98" s="94" t="str">
        <f t="shared" si="157"/>
        <v/>
      </c>
      <c r="CT98" s="94" t="str">
        <f t="shared" si="157"/>
        <v/>
      </c>
      <c r="CU98" s="94" t="str">
        <f t="shared" si="157"/>
        <v/>
      </c>
      <c r="CV98" s="94" t="str">
        <f t="shared" si="157"/>
        <v/>
      </c>
      <c r="CW98" s="94" t="str">
        <f t="shared" si="157"/>
        <v/>
      </c>
      <c r="CX98" s="93" t="str">
        <f t="shared" si="157"/>
        <v/>
      </c>
      <c r="CY98" s="519" t="str">
        <f t="shared" si="157"/>
        <v/>
      </c>
      <c r="CZ98" s="532" t="str">
        <f t="shared" si="158"/>
        <v/>
      </c>
      <c r="DA98" s="533" t="str">
        <f t="shared" si="158"/>
        <v/>
      </c>
      <c r="DB98" s="534" t="str">
        <f t="shared" si="158"/>
        <v/>
      </c>
      <c r="DC98" s="534" t="str">
        <f t="shared" si="158"/>
        <v/>
      </c>
      <c r="DD98" s="534" t="str">
        <f t="shared" si="158"/>
        <v/>
      </c>
      <c r="DE98" s="534" t="str">
        <f t="shared" si="158"/>
        <v/>
      </c>
      <c r="DF98" s="534" t="str">
        <f t="shared" si="158"/>
        <v/>
      </c>
      <c r="DG98" s="535" t="str">
        <f t="shared" si="158"/>
        <v/>
      </c>
      <c r="DH98" s="535">
        <f t="shared" si="158"/>
        <v>1</v>
      </c>
      <c r="DI98" s="535">
        <f t="shared" si="158"/>
        <v>150</v>
      </c>
      <c r="DJ98" s="535" t="str">
        <f t="shared" si="159"/>
        <v/>
      </c>
      <c r="DK98" s="534" t="str">
        <f t="shared" si="159"/>
        <v/>
      </c>
      <c r="DL98" s="534" t="str">
        <f t="shared" si="159"/>
        <v/>
      </c>
      <c r="DM98" s="534" t="str">
        <f t="shared" si="159"/>
        <v/>
      </c>
      <c r="DN98" s="534" t="str">
        <f t="shared" si="159"/>
        <v/>
      </c>
      <c r="DO98" s="534" t="str">
        <f t="shared" si="159"/>
        <v/>
      </c>
      <c r="DP98" s="533" t="str">
        <f t="shared" si="159"/>
        <v/>
      </c>
      <c r="DQ98" s="532" t="str">
        <f t="shared" si="159"/>
        <v/>
      </c>
      <c r="DR98" s="536">
        <f>COUNT(B98:S98)</f>
        <v>0</v>
      </c>
      <c r="DS98" s="468">
        <f>COUNT(U98:AL98)</f>
        <v>2</v>
      </c>
      <c r="DT98" s="468">
        <f>COUNT(AN98:BE98)</f>
        <v>0</v>
      </c>
      <c r="DU98" s="469">
        <f>COUNT(BG98:BX98)</f>
        <v>0</v>
      </c>
      <c r="DV98" s="522"/>
      <c r="DW98" s="537"/>
      <c r="DX98" s="537"/>
      <c r="DY98" s="537"/>
      <c r="DZ98" s="537"/>
      <c r="EA98" s="537"/>
      <c r="EB98" s="537"/>
      <c r="EC98" s="538"/>
      <c r="ED98" s="537"/>
      <c r="EE98" s="468"/>
      <c r="EF98" s="522"/>
      <c r="EG98" s="522"/>
    </row>
    <row r="99" spans="1:137" ht="12.75" customHeight="1">
      <c r="A99" s="529" t="s">
        <v>156</v>
      </c>
      <c r="B99" s="306"/>
      <c r="C99" s="306"/>
      <c r="D99" s="306"/>
      <c r="E99" s="306"/>
      <c r="F99" s="306"/>
      <c r="G99" s="306"/>
      <c r="H99" s="306"/>
      <c r="I99" s="306"/>
      <c r="J99" s="306"/>
      <c r="K99" s="306"/>
      <c r="L99" s="306"/>
      <c r="M99" s="306"/>
      <c r="N99" s="306"/>
      <c r="O99" s="306"/>
      <c r="P99" s="306"/>
      <c r="Q99" s="306"/>
      <c r="R99" s="306"/>
      <c r="S99" s="306"/>
      <c r="T99" s="523"/>
      <c r="U99" s="306"/>
      <c r="V99" s="306">
        <v>1</v>
      </c>
      <c r="W99" s="306">
        <v>3</v>
      </c>
      <c r="X99" s="306"/>
      <c r="Y99" s="306"/>
      <c r="Z99" s="306"/>
      <c r="AA99" s="306"/>
      <c r="AB99" s="306"/>
      <c r="AC99" s="306"/>
      <c r="AD99" s="306"/>
      <c r="AE99" s="306"/>
      <c r="AF99" s="306"/>
      <c r="AG99" s="306"/>
      <c r="AH99" s="306"/>
      <c r="AI99" s="306"/>
      <c r="AJ99" s="306"/>
      <c r="AK99" s="306"/>
      <c r="AL99" s="306"/>
      <c r="AM99" s="523"/>
      <c r="AN99" s="306"/>
      <c r="AO99" s="306"/>
      <c r="AP99" s="306"/>
      <c r="AQ99" s="306"/>
      <c r="AR99" s="306"/>
      <c r="AS99" s="306"/>
      <c r="AT99" s="306"/>
      <c r="AU99" s="306"/>
      <c r="AV99" s="306"/>
      <c r="AW99" s="306"/>
      <c r="AX99" s="306"/>
      <c r="AY99" s="306"/>
      <c r="AZ99" s="306"/>
      <c r="BA99" s="306"/>
      <c r="BB99" s="306"/>
      <c r="BC99" s="306"/>
      <c r="BD99" s="306"/>
      <c r="BE99" s="306"/>
      <c r="BF99" s="523"/>
      <c r="BG99" s="306"/>
      <c r="BH99" s="306"/>
      <c r="BI99" s="306"/>
      <c r="BJ99" s="306"/>
      <c r="BK99" s="306"/>
      <c r="BL99" s="306"/>
      <c r="BM99" s="306"/>
      <c r="BN99" s="306"/>
      <c r="BO99" s="306"/>
      <c r="BP99" s="306"/>
      <c r="BQ99" s="306"/>
      <c r="BR99" s="306"/>
      <c r="BS99" s="306"/>
      <c r="BT99" s="306"/>
      <c r="BU99" s="306"/>
      <c r="BV99" s="306"/>
      <c r="BW99" s="306"/>
      <c r="BX99" s="306"/>
      <c r="BY99" s="523"/>
      <c r="BZ99" s="306"/>
      <c r="CA99" s="306"/>
      <c r="CB99" s="306"/>
      <c r="CC99" s="306"/>
      <c r="CD99" s="530" t="str">
        <f>IF(DR99&lt;3,"",(SUM(B99:S99)-MIN(B99:S99)-MAX(B99:S99))/(DR99-2))</f>
        <v/>
      </c>
      <c r="CE99" s="530" t="str">
        <f>IF(DS99&lt;3,"",(SUM(U99:AL99)-MIN(U99:AL99)-MAX(U99:AL99))/(DS99-2))</f>
        <v/>
      </c>
      <c r="CF99" s="530" t="str">
        <f>IF(DT99&lt;3,"",(SUM(AN99:BE99)-MIN(AN99:BE99)-MAX(AN99:BE99))/(DT99-2))</f>
        <v/>
      </c>
      <c r="CG99" s="531" t="str">
        <f>IF(DU99&lt;3,"",(SUM(BG99:BX99)-MIN(BG99:BX99)-MAX(BG99:BX99))/(DU99-2))</f>
        <v/>
      </c>
      <c r="CH99" s="518" t="str">
        <f t="shared" si="156"/>
        <v/>
      </c>
      <c r="CI99" s="93" t="str">
        <f t="shared" si="156"/>
        <v/>
      </c>
      <c r="CJ99" s="94" t="str">
        <f t="shared" si="156"/>
        <v/>
      </c>
      <c r="CK99" s="94" t="str">
        <f t="shared" si="156"/>
        <v/>
      </c>
      <c r="CL99" s="94" t="str">
        <f t="shared" si="156"/>
        <v/>
      </c>
      <c r="CM99" s="94" t="str">
        <f t="shared" si="156"/>
        <v/>
      </c>
      <c r="CN99" s="94" t="str">
        <f t="shared" si="156"/>
        <v/>
      </c>
      <c r="CO99" s="108" t="str">
        <f t="shared" si="156"/>
        <v/>
      </c>
      <c r="CP99" s="108" t="str">
        <f t="shared" si="156"/>
        <v/>
      </c>
      <c r="CQ99" s="108" t="str">
        <f t="shared" si="156"/>
        <v/>
      </c>
      <c r="CR99" s="108" t="str">
        <f t="shared" si="157"/>
        <v/>
      </c>
      <c r="CS99" s="94" t="str">
        <f t="shared" si="157"/>
        <v/>
      </c>
      <c r="CT99" s="94" t="str">
        <f t="shared" si="157"/>
        <v/>
      </c>
      <c r="CU99" s="94" t="str">
        <f t="shared" si="157"/>
        <v/>
      </c>
      <c r="CV99" s="94" t="str">
        <f t="shared" si="157"/>
        <v/>
      </c>
      <c r="CW99" s="94" t="str">
        <f t="shared" si="157"/>
        <v/>
      </c>
      <c r="CX99" s="93" t="str">
        <f t="shared" si="157"/>
        <v/>
      </c>
      <c r="CY99" s="519" t="str">
        <f t="shared" si="157"/>
        <v/>
      </c>
      <c r="CZ99" s="532" t="str">
        <f t="shared" si="158"/>
        <v/>
      </c>
      <c r="DA99" s="533" t="str">
        <f t="shared" si="158"/>
        <v/>
      </c>
      <c r="DB99" s="534" t="str">
        <f t="shared" si="158"/>
        <v/>
      </c>
      <c r="DC99" s="534" t="str">
        <f t="shared" si="158"/>
        <v/>
      </c>
      <c r="DD99" s="534" t="str">
        <f t="shared" si="158"/>
        <v/>
      </c>
      <c r="DE99" s="534" t="str">
        <f t="shared" si="158"/>
        <v/>
      </c>
      <c r="DF99" s="534" t="str">
        <f t="shared" si="158"/>
        <v/>
      </c>
      <c r="DG99" s="535" t="str">
        <f t="shared" si="158"/>
        <v/>
      </c>
      <c r="DH99" s="535">
        <f t="shared" si="158"/>
        <v>1</v>
      </c>
      <c r="DI99" s="535">
        <f t="shared" si="158"/>
        <v>3</v>
      </c>
      <c r="DJ99" s="535" t="str">
        <f t="shared" si="159"/>
        <v/>
      </c>
      <c r="DK99" s="534" t="str">
        <f t="shared" si="159"/>
        <v/>
      </c>
      <c r="DL99" s="534" t="str">
        <f t="shared" si="159"/>
        <v/>
      </c>
      <c r="DM99" s="534" t="str">
        <f t="shared" si="159"/>
        <v/>
      </c>
      <c r="DN99" s="534" t="str">
        <f t="shared" si="159"/>
        <v/>
      </c>
      <c r="DO99" s="534" t="str">
        <f t="shared" si="159"/>
        <v/>
      </c>
      <c r="DP99" s="533" t="str">
        <f t="shared" si="159"/>
        <v/>
      </c>
      <c r="DQ99" s="532" t="str">
        <f t="shared" si="159"/>
        <v/>
      </c>
      <c r="DR99" s="536">
        <f>COUNT(B99:S99)</f>
        <v>0</v>
      </c>
      <c r="DS99" s="468">
        <f>COUNT(U99:AL99)</f>
        <v>2</v>
      </c>
      <c r="DT99" s="468">
        <f>COUNT(AN99:BE99)</f>
        <v>0</v>
      </c>
      <c r="DU99" s="469">
        <f>COUNT(BG99:BX99)</f>
        <v>0</v>
      </c>
      <c r="DV99" s="522"/>
      <c r="DW99" s="537"/>
      <c r="DX99" s="537"/>
      <c r="DY99" s="537"/>
      <c r="DZ99" s="537"/>
      <c r="EA99" s="537"/>
      <c r="EB99" s="537"/>
      <c r="EC99" s="538"/>
      <c r="ED99" s="537"/>
      <c r="EE99" s="468"/>
      <c r="EF99" s="522"/>
      <c r="EG99" s="522"/>
    </row>
    <row r="100" spans="1:137" ht="12.75" customHeight="1">
      <c r="A100" s="529" t="s">
        <v>157</v>
      </c>
      <c r="B100" s="306"/>
      <c r="C100" s="306"/>
      <c r="D100" s="306"/>
      <c r="E100" s="306"/>
      <c r="F100" s="306"/>
      <c r="G100" s="306"/>
      <c r="H100" s="306"/>
      <c r="I100" s="306"/>
      <c r="J100" s="306"/>
      <c r="K100" s="306"/>
      <c r="L100" s="306"/>
      <c r="M100" s="306"/>
      <c r="N100" s="306"/>
      <c r="O100" s="306"/>
      <c r="P100" s="306"/>
      <c r="Q100" s="306"/>
      <c r="R100" s="306"/>
      <c r="S100" s="306"/>
      <c r="T100" s="523"/>
      <c r="U100" s="306"/>
      <c r="V100" s="306">
        <v>10</v>
      </c>
      <c r="W100" s="306">
        <v>300</v>
      </c>
      <c r="X100" s="306"/>
      <c r="Y100" s="306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523"/>
      <c r="AN100" s="306"/>
      <c r="AO100" s="306"/>
      <c r="AP100" s="306"/>
      <c r="AQ100" s="306"/>
      <c r="AR100" s="306"/>
      <c r="AS100" s="306"/>
      <c r="AT100" s="306"/>
      <c r="AU100" s="306"/>
      <c r="AV100" s="306"/>
      <c r="AW100" s="306"/>
      <c r="AX100" s="306"/>
      <c r="AY100" s="306"/>
      <c r="AZ100" s="306"/>
      <c r="BA100" s="306"/>
      <c r="BB100" s="306"/>
      <c r="BC100" s="306"/>
      <c r="BD100" s="306"/>
      <c r="BE100" s="306"/>
      <c r="BF100" s="523"/>
      <c r="BG100" s="306"/>
      <c r="BH100" s="306"/>
      <c r="BI100" s="306"/>
      <c r="BJ100" s="306"/>
      <c r="BK100" s="306"/>
      <c r="BL100" s="306"/>
      <c r="BM100" s="306"/>
      <c r="BN100" s="306"/>
      <c r="BO100" s="306"/>
      <c r="BP100" s="306"/>
      <c r="BQ100" s="306"/>
      <c r="BR100" s="306"/>
      <c r="BS100" s="306"/>
      <c r="BT100" s="306"/>
      <c r="BU100" s="306"/>
      <c r="BV100" s="306"/>
      <c r="BW100" s="306"/>
      <c r="BX100" s="306"/>
      <c r="BY100" s="523"/>
      <c r="BZ100" s="306"/>
      <c r="CA100" s="306"/>
      <c r="CB100" s="306"/>
      <c r="CC100" s="306"/>
      <c r="CD100" s="530" t="str">
        <f>IF(DR100&lt;3,"",(SUM(B100:S100)-MIN(B100:S100)-MAX(B100:S100))/(DR100-2))</f>
        <v/>
      </c>
      <c r="CE100" s="530" t="str">
        <f>IF(DS100&lt;3,"",(SUM(U100:AL100)-MIN(U100:AL100)-MAX(U100:AL100))/(DS100-2))</f>
        <v/>
      </c>
      <c r="CF100" s="530" t="str">
        <f>IF(DT100&lt;3,"",(SUM(AN100:BE100)-MIN(AN100:BE100)-MAX(AN100:BE100))/(DT100-2))</f>
        <v/>
      </c>
      <c r="CG100" s="531" t="str">
        <f>IF(DU100&lt;3,"",(SUM(BG100:BX100)-MIN(BG100:BX100)-MAX(BG100:BX100))/(DU100-2))</f>
        <v/>
      </c>
      <c r="CH100" s="518" t="str">
        <f t="shared" si="156"/>
        <v/>
      </c>
      <c r="CI100" s="93" t="str">
        <f t="shared" si="156"/>
        <v/>
      </c>
      <c r="CJ100" s="94" t="str">
        <f t="shared" si="156"/>
        <v/>
      </c>
      <c r="CK100" s="94" t="str">
        <f t="shared" si="156"/>
        <v/>
      </c>
      <c r="CL100" s="94" t="str">
        <f t="shared" si="156"/>
        <v/>
      </c>
      <c r="CM100" s="94" t="str">
        <f t="shared" si="156"/>
        <v/>
      </c>
      <c r="CN100" s="94" t="str">
        <f t="shared" si="156"/>
        <v/>
      </c>
      <c r="CO100" s="108" t="str">
        <f t="shared" si="156"/>
        <v/>
      </c>
      <c r="CP100" s="108" t="str">
        <f t="shared" si="156"/>
        <v/>
      </c>
      <c r="CQ100" s="108" t="str">
        <f t="shared" si="156"/>
        <v/>
      </c>
      <c r="CR100" s="108" t="str">
        <f t="shared" si="157"/>
        <v/>
      </c>
      <c r="CS100" s="94" t="str">
        <f t="shared" si="157"/>
        <v/>
      </c>
      <c r="CT100" s="94" t="str">
        <f t="shared" si="157"/>
        <v/>
      </c>
      <c r="CU100" s="94" t="str">
        <f t="shared" si="157"/>
        <v/>
      </c>
      <c r="CV100" s="94" t="str">
        <f t="shared" si="157"/>
        <v/>
      </c>
      <c r="CW100" s="94" t="str">
        <f t="shared" si="157"/>
        <v/>
      </c>
      <c r="CX100" s="93" t="str">
        <f t="shared" si="157"/>
        <v/>
      </c>
      <c r="CY100" s="519" t="str">
        <f t="shared" si="157"/>
        <v/>
      </c>
      <c r="CZ100" s="532" t="str">
        <f t="shared" si="158"/>
        <v/>
      </c>
      <c r="DA100" s="533" t="str">
        <f t="shared" si="158"/>
        <v/>
      </c>
      <c r="DB100" s="534" t="str">
        <f t="shared" si="158"/>
        <v/>
      </c>
      <c r="DC100" s="534" t="str">
        <f t="shared" si="158"/>
        <v/>
      </c>
      <c r="DD100" s="534" t="str">
        <f t="shared" si="158"/>
        <v/>
      </c>
      <c r="DE100" s="534" t="str">
        <f t="shared" si="158"/>
        <v/>
      </c>
      <c r="DF100" s="534" t="str">
        <f t="shared" si="158"/>
        <v/>
      </c>
      <c r="DG100" s="535" t="str">
        <f t="shared" si="158"/>
        <v/>
      </c>
      <c r="DH100" s="535">
        <f t="shared" si="158"/>
        <v>10</v>
      </c>
      <c r="DI100" s="535">
        <f t="shared" si="158"/>
        <v>300</v>
      </c>
      <c r="DJ100" s="535" t="str">
        <f t="shared" si="159"/>
        <v/>
      </c>
      <c r="DK100" s="534" t="str">
        <f t="shared" si="159"/>
        <v/>
      </c>
      <c r="DL100" s="534" t="str">
        <f t="shared" si="159"/>
        <v/>
      </c>
      <c r="DM100" s="534" t="str">
        <f t="shared" si="159"/>
        <v/>
      </c>
      <c r="DN100" s="534" t="str">
        <f t="shared" si="159"/>
        <v/>
      </c>
      <c r="DO100" s="534" t="str">
        <f t="shared" si="159"/>
        <v/>
      </c>
      <c r="DP100" s="533" t="str">
        <f t="shared" si="159"/>
        <v/>
      </c>
      <c r="DQ100" s="532" t="str">
        <f t="shared" si="159"/>
        <v/>
      </c>
      <c r="DR100" s="536">
        <f>COUNT(B100:S100)</f>
        <v>0</v>
      </c>
      <c r="DS100" s="468">
        <f>COUNT(U100:AL100)</f>
        <v>2</v>
      </c>
      <c r="DT100" s="468">
        <f>COUNT(AN100:BE100)</f>
        <v>0</v>
      </c>
      <c r="DU100" s="469">
        <f>COUNT(BG100:BX100)</f>
        <v>0</v>
      </c>
      <c r="DV100" s="522"/>
      <c r="DW100" s="537"/>
      <c r="DX100" s="537"/>
      <c r="DY100" s="537"/>
      <c r="DZ100" s="537"/>
      <c r="EA100" s="537"/>
      <c r="EB100" s="537"/>
      <c r="EC100" s="538"/>
      <c r="ED100" s="537"/>
      <c r="EE100" s="468"/>
      <c r="EF100" s="522"/>
      <c r="EG100" s="522"/>
    </row>
    <row r="101" spans="1:137" ht="12.75" customHeight="1">
      <c r="A101" s="539" t="s">
        <v>158</v>
      </c>
      <c r="B101" s="540" t="str">
        <f t="shared" ref="B101:S101" si="160">IF(B98="","",B97*B98*B99*B100)</f>
        <v/>
      </c>
      <c r="C101" s="540" t="str">
        <f t="shared" si="160"/>
        <v/>
      </c>
      <c r="D101" s="540" t="str">
        <f t="shared" si="160"/>
        <v/>
      </c>
      <c r="E101" s="540" t="str">
        <f t="shared" si="160"/>
        <v/>
      </c>
      <c r="F101" s="540" t="str">
        <f t="shared" si="160"/>
        <v/>
      </c>
      <c r="G101" s="540" t="str">
        <f t="shared" si="160"/>
        <v/>
      </c>
      <c r="H101" s="540" t="str">
        <f t="shared" si="160"/>
        <v/>
      </c>
      <c r="I101" s="540" t="str">
        <f t="shared" si="160"/>
        <v/>
      </c>
      <c r="J101" s="540" t="str">
        <f t="shared" si="160"/>
        <v/>
      </c>
      <c r="K101" s="540" t="str">
        <f t="shared" si="160"/>
        <v/>
      </c>
      <c r="L101" s="540" t="str">
        <f t="shared" si="160"/>
        <v/>
      </c>
      <c r="M101" s="540" t="str">
        <f t="shared" si="160"/>
        <v/>
      </c>
      <c r="N101" s="540" t="str">
        <f t="shared" si="160"/>
        <v/>
      </c>
      <c r="O101" s="540" t="str">
        <f t="shared" si="160"/>
        <v/>
      </c>
      <c r="P101" s="540" t="str">
        <f t="shared" si="160"/>
        <v/>
      </c>
      <c r="Q101" s="540" t="str">
        <f t="shared" si="160"/>
        <v/>
      </c>
      <c r="R101" s="540" t="str">
        <f t="shared" si="160"/>
        <v/>
      </c>
      <c r="S101" s="540" t="str">
        <f t="shared" si="160"/>
        <v/>
      </c>
      <c r="T101" s="523"/>
      <c r="U101" s="540" t="str">
        <f t="shared" ref="U101:AL101" si="161">IF(U98="","",U97*U98*U99*U100)</f>
        <v/>
      </c>
      <c r="V101" s="540">
        <f t="shared" si="161"/>
        <v>1500</v>
      </c>
      <c r="W101" s="540">
        <f t="shared" si="161"/>
        <v>900</v>
      </c>
      <c r="X101" s="540" t="str">
        <f t="shared" si="161"/>
        <v/>
      </c>
      <c r="Y101" s="540" t="str">
        <f t="shared" si="161"/>
        <v/>
      </c>
      <c r="Z101" s="540" t="str">
        <f t="shared" si="161"/>
        <v/>
      </c>
      <c r="AA101" s="540" t="str">
        <f t="shared" si="161"/>
        <v/>
      </c>
      <c r="AB101" s="540" t="str">
        <f t="shared" si="161"/>
        <v/>
      </c>
      <c r="AC101" s="540" t="str">
        <f t="shared" si="161"/>
        <v/>
      </c>
      <c r="AD101" s="540" t="str">
        <f t="shared" si="161"/>
        <v/>
      </c>
      <c r="AE101" s="540" t="str">
        <f t="shared" si="161"/>
        <v/>
      </c>
      <c r="AF101" s="540" t="str">
        <f t="shared" si="161"/>
        <v/>
      </c>
      <c r="AG101" s="540" t="str">
        <f t="shared" si="161"/>
        <v/>
      </c>
      <c r="AH101" s="540" t="str">
        <f t="shared" si="161"/>
        <v/>
      </c>
      <c r="AI101" s="540" t="str">
        <f t="shared" si="161"/>
        <v/>
      </c>
      <c r="AJ101" s="540" t="str">
        <f t="shared" si="161"/>
        <v/>
      </c>
      <c r="AK101" s="540" t="str">
        <f t="shared" si="161"/>
        <v/>
      </c>
      <c r="AL101" s="540" t="str">
        <f t="shared" si="161"/>
        <v/>
      </c>
      <c r="AM101" s="523"/>
      <c r="AN101" s="540" t="str">
        <f t="shared" ref="AN101:BE101" si="162">IF(AN98="","",AN97*AN98*AN99*AN100)</f>
        <v/>
      </c>
      <c r="AO101" s="540" t="str">
        <f t="shared" si="162"/>
        <v/>
      </c>
      <c r="AP101" s="540" t="str">
        <f t="shared" si="162"/>
        <v/>
      </c>
      <c r="AQ101" s="540" t="str">
        <f t="shared" si="162"/>
        <v/>
      </c>
      <c r="AR101" s="540" t="str">
        <f t="shared" si="162"/>
        <v/>
      </c>
      <c r="AS101" s="540" t="str">
        <f t="shared" si="162"/>
        <v/>
      </c>
      <c r="AT101" s="540" t="str">
        <f t="shared" si="162"/>
        <v/>
      </c>
      <c r="AU101" s="540" t="str">
        <f t="shared" si="162"/>
        <v/>
      </c>
      <c r="AV101" s="540" t="str">
        <f t="shared" si="162"/>
        <v/>
      </c>
      <c r="AW101" s="540" t="str">
        <f t="shared" si="162"/>
        <v/>
      </c>
      <c r="AX101" s="540" t="str">
        <f t="shared" si="162"/>
        <v/>
      </c>
      <c r="AY101" s="540" t="str">
        <f t="shared" si="162"/>
        <v/>
      </c>
      <c r="AZ101" s="540" t="str">
        <f t="shared" si="162"/>
        <v/>
      </c>
      <c r="BA101" s="540" t="str">
        <f t="shared" si="162"/>
        <v/>
      </c>
      <c r="BB101" s="540" t="str">
        <f t="shared" si="162"/>
        <v/>
      </c>
      <c r="BC101" s="540" t="str">
        <f t="shared" si="162"/>
        <v/>
      </c>
      <c r="BD101" s="540" t="str">
        <f t="shared" si="162"/>
        <v/>
      </c>
      <c r="BE101" s="540" t="str">
        <f t="shared" si="162"/>
        <v/>
      </c>
      <c r="BF101" s="523"/>
      <c r="BG101" s="540" t="str">
        <f t="shared" ref="BG101:BX101" si="163">IF(BG98="","",BG97*BG98*BG99*BG100)</f>
        <v/>
      </c>
      <c r="BH101" s="540" t="str">
        <f t="shared" si="163"/>
        <v/>
      </c>
      <c r="BI101" s="540" t="str">
        <f t="shared" si="163"/>
        <v/>
      </c>
      <c r="BJ101" s="540" t="str">
        <f t="shared" si="163"/>
        <v/>
      </c>
      <c r="BK101" s="540" t="str">
        <f t="shared" si="163"/>
        <v/>
      </c>
      <c r="BL101" s="540" t="str">
        <f t="shared" si="163"/>
        <v/>
      </c>
      <c r="BM101" s="540" t="str">
        <f t="shared" si="163"/>
        <v/>
      </c>
      <c r="BN101" s="540" t="str">
        <f t="shared" si="163"/>
        <v/>
      </c>
      <c r="BO101" s="540" t="str">
        <f t="shared" si="163"/>
        <v/>
      </c>
      <c r="BP101" s="540" t="str">
        <f t="shared" si="163"/>
        <v/>
      </c>
      <c r="BQ101" s="540" t="str">
        <f t="shared" si="163"/>
        <v/>
      </c>
      <c r="BR101" s="540" t="str">
        <f t="shared" si="163"/>
        <v/>
      </c>
      <c r="BS101" s="540" t="str">
        <f t="shared" si="163"/>
        <v/>
      </c>
      <c r="BT101" s="540" t="str">
        <f t="shared" si="163"/>
        <v/>
      </c>
      <c r="BU101" s="540" t="str">
        <f t="shared" si="163"/>
        <v/>
      </c>
      <c r="BV101" s="540" t="str">
        <f t="shared" si="163"/>
        <v/>
      </c>
      <c r="BW101" s="540" t="str">
        <f t="shared" si="163"/>
        <v/>
      </c>
      <c r="BX101" s="540" t="str">
        <f t="shared" si="163"/>
        <v/>
      </c>
      <c r="BY101" s="523"/>
      <c r="BZ101" s="540" t="str">
        <f>IF(BZ98="","",BZ97*BZ98*BZ99*BZ100)</f>
        <v/>
      </c>
      <c r="CA101" s="540" t="str">
        <f>IF(CA98="","",CA97*CA98*CA99*CA100)</f>
        <v/>
      </c>
      <c r="CB101" s="540" t="str">
        <f>IF(CB98="","",CB97*CB98*CB99*CB100)</f>
        <v/>
      </c>
      <c r="CC101" s="541" t="str">
        <f>IF(CC98="","",CC97*CC98*CC99*CC100)</f>
        <v/>
      </c>
      <c r="CD101" s="530" t="str">
        <f>IF(DR101&lt;3,"",(SUM(B101:S101)-MIN(B101:S101)-MAX(B101:S101))/(DR101-2))</f>
        <v/>
      </c>
      <c r="CE101" s="530" t="str">
        <f>IF(DS101&lt;3,"",(SUM(U101:AL101)-MIN(U101:AL101)-MAX(U101:AL101))/(DS101-2))</f>
        <v/>
      </c>
      <c r="CF101" s="530" t="str">
        <f>IF(DT101&lt;3,"",(SUM(AN101:BE101)-MIN(AN101:BE101)-MAX(AN101:BE101))/(DT101-2))</f>
        <v/>
      </c>
      <c r="CG101" s="531" t="str">
        <f>IF(DU101&lt;3,"",(SUM(BG101:BX101)-MIN(BG101:BX101)-MAX(BG101:BX101))/(DU101-2))</f>
        <v/>
      </c>
      <c r="CH101" s="518" t="str">
        <f t="shared" si="156"/>
        <v/>
      </c>
      <c r="CI101" s="93" t="str">
        <f t="shared" si="156"/>
        <v/>
      </c>
      <c r="CJ101" s="94" t="str">
        <f t="shared" si="156"/>
        <v/>
      </c>
      <c r="CK101" s="94" t="str">
        <f t="shared" si="156"/>
        <v/>
      </c>
      <c r="CL101" s="94" t="str">
        <f t="shared" si="156"/>
        <v/>
      </c>
      <c r="CM101" s="94" t="str">
        <f t="shared" si="156"/>
        <v/>
      </c>
      <c r="CN101" s="94" t="str">
        <f t="shared" si="156"/>
        <v/>
      </c>
      <c r="CO101" s="108" t="str">
        <f t="shared" si="156"/>
        <v/>
      </c>
      <c r="CP101" s="108" t="str">
        <f t="shared" si="156"/>
        <v/>
      </c>
      <c r="CQ101" s="108" t="str">
        <f t="shared" si="156"/>
        <v/>
      </c>
      <c r="CR101" s="108" t="str">
        <f t="shared" si="157"/>
        <v/>
      </c>
      <c r="CS101" s="94" t="str">
        <f t="shared" si="157"/>
        <v/>
      </c>
      <c r="CT101" s="94" t="str">
        <f t="shared" si="157"/>
        <v/>
      </c>
      <c r="CU101" s="94" t="str">
        <f t="shared" si="157"/>
        <v/>
      </c>
      <c r="CV101" s="94" t="str">
        <f t="shared" si="157"/>
        <v/>
      </c>
      <c r="CW101" s="94" t="str">
        <f t="shared" si="157"/>
        <v/>
      </c>
      <c r="CX101" s="93" t="str">
        <f t="shared" si="157"/>
        <v/>
      </c>
      <c r="CY101" s="519" t="str">
        <f t="shared" si="157"/>
        <v/>
      </c>
      <c r="CZ101" s="532" t="str">
        <f t="shared" si="158"/>
        <v/>
      </c>
      <c r="DA101" s="533" t="str">
        <f t="shared" si="158"/>
        <v/>
      </c>
      <c r="DB101" s="534" t="str">
        <f t="shared" si="158"/>
        <v/>
      </c>
      <c r="DC101" s="534" t="str">
        <f t="shared" si="158"/>
        <v/>
      </c>
      <c r="DD101" s="534" t="str">
        <f t="shared" si="158"/>
        <v/>
      </c>
      <c r="DE101" s="534" t="str">
        <f t="shared" si="158"/>
        <v/>
      </c>
      <c r="DF101" s="534" t="str">
        <f t="shared" si="158"/>
        <v/>
      </c>
      <c r="DG101" s="535" t="str">
        <f t="shared" si="158"/>
        <v/>
      </c>
      <c r="DH101" s="535">
        <f t="shared" si="158"/>
        <v>900</v>
      </c>
      <c r="DI101" s="535">
        <f t="shared" si="158"/>
        <v>1500</v>
      </c>
      <c r="DJ101" s="535" t="str">
        <f t="shared" si="159"/>
        <v/>
      </c>
      <c r="DK101" s="534" t="str">
        <f t="shared" si="159"/>
        <v/>
      </c>
      <c r="DL101" s="534" t="str">
        <f t="shared" si="159"/>
        <v/>
      </c>
      <c r="DM101" s="534" t="str">
        <f t="shared" si="159"/>
        <v/>
      </c>
      <c r="DN101" s="534" t="str">
        <f t="shared" si="159"/>
        <v/>
      </c>
      <c r="DO101" s="534" t="str">
        <f t="shared" si="159"/>
        <v/>
      </c>
      <c r="DP101" s="533" t="str">
        <f t="shared" si="159"/>
        <v/>
      </c>
      <c r="DQ101" s="532" t="str">
        <f t="shared" si="159"/>
        <v/>
      </c>
      <c r="DR101" s="536">
        <f>COUNT(B101:S101)</f>
        <v>0</v>
      </c>
      <c r="DS101" s="468">
        <f>COUNT(U101:AL101)</f>
        <v>2</v>
      </c>
      <c r="DT101" s="468">
        <f>COUNT(AN101:BE101)</f>
        <v>0</v>
      </c>
      <c r="DU101" s="469">
        <f>COUNT(BG101:BX101)</f>
        <v>0</v>
      </c>
      <c r="DV101" s="522"/>
      <c r="DW101" s="537"/>
      <c r="DX101" s="537"/>
      <c r="DY101" s="537"/>
      <c r="DZ101" s="537"/>
      <c r="EA101" s="537"/>
      <c r="EB101" s="537"/>
      <c r="EC101" s="538"/>
      <c r="ED101" s="537"/>
      <c r="EE101" s="468"/>
      <c r="EF101" s="522"/>
      <c r="EG101" s="522"/>
    </row>
    <row r="102" spans="1:137" ht="12.75" customHeight="1">
      <c r="A102" s="527" t="s">
        <v>175</v>
      </c>
      <c r="B102" s="528"/>
      <c r="C102" s="528"/>
      <c r="D102" s="528"/>
      <c r="E102" s="528"/>
      <c r="F102" s="528"/>
      <c r="G102" s="528"/>
      <c r="H102" s="528"/>
      <c r="I102" s="528"/>
      <c r="J102" s="528"/>
      <c r="K102" s="528"/>
      <c r="L102" s="528"/>
      <c r="M102" s="528"/>
      <c r="N102" s="528"/>
      <c r="O102" s="528"/>
      <c r="P102" s="528"/>
      <c r="Q102" s="528"/>
      <c r="R102" s="528"/>
      <c r="S102" s="528"/>
      <c r="T102" s="523"/>
      <c r="U102" s="528"/>
      <c r="V102" s="528"/>
      <c r="W102" s="528"/>
      <c r="X102" s="528"/>
      <c r="Y102" s="528"/>
      <c r="Z102" s="528"/>
      <c r="AA102" s="528"/>
      <c r="AB102" s="528"/>
      <c r="AC102" s="528"/>
      <c r="AD102" s="528"/>
      <c r="AE102" s="528"/>
      <c r="AF102" s="528"/>
      <c r="AG102" s="528"/>
      <c r="AH102" s="528"/>
      <c r="AI102" s="528"/>
      <c r="AJ102" s="528"/>
      <c r="AK102" s="528"/>
      <c r="AL102" s="528"/>
      <c r="AM102" s="523"/>
      <c r="AN102" s="528"/>
      <c r="AO102" s="528"/>
      <c r="AP102" s="528"/>
      <c r="AQ102" s="528"/>
      <c r="AR102" s="528"/>
      <c r="AS102" s="528"/>
      <c r="AT102" s="528"/>
      <c r="AU102" s="528"/>
      <c r="AV102" s="528"/>
      <c r="AW102" s="528"/>
      <c r="AX102" s="528"/>
      <c r="AY102" s="528"/>
      <c r="AZ102" s="528"/>
      <c r="BA102" s="528"/>
      <c r="BB102" s="528"/>
      <c r="BC102" s="528"/>
      <c r="BD102" s="528"/>
      <c r="BE102" s="528"/>
      <c r="BF102" s="523"/>
      <c r="BG102" s="528"/>
      <c r="BH102" s="528"/>
      <c r="BI102" s="528"/>
      <c r="BJ102" s="528"/>
      <c r="BK102" s="528"/>
      <c r="BL102" s="528"/>
      <c r="BM102" s="528"/>
      <c r="BN102" s="528"/>
      <c r="BO102" s="528"/>
      <c r="BP102" s="528"/>
      <c r="BQ102" s="528"/>
      <c r="BR102" s="528"/>
      <c r="BS102" s="528"/>
      <c r="BT102" s="528"/>
      <c r="BU102" s="528"/>
      <c r="BV102" s="528"/>
      <c r="BW102" s="528"/>
      <c r="BX102" s="528"/>
      <c r="BY102" s="523"/>
      <c r="BZ102" s="528"/>
      <c r="CA102" s="528"/>
      <c r="CB102" s="528"/>
      <c r="CC102" s="528"/>
      <c r="CD102" s="542"/>
      <c r="CE102" s="542"/>
      <c r="CF102" s="542"/>
      <c r="CG102" s="543"/>
      <c r="CH102" s="544"/>
      <c r="CI102" s="544"/>
      <c r="CJ102" s="544"/>
      <c r="CK102" s="544"/>
      <c r="CL102" s="544"/>
      <c r="CM102" s="544"/>
      <c r="CN102" s="544"/>
      <c r="CO102" s="544"/>
      <c r="CP102" s="544"/>
      <c r="CQ102" s="544"/>
      <c r="CR102" s="544"/>
      <c r="CS102" s="544"/>
      <c r="CT102" s="544"/>
      <c r="CU102" s="544"/>
      <c r="CV102" s="544"/>
      <c r="CW102" s="544"/>
      <c r="CX102" s="544"/>
      <c r="CY102" s="545"/>
      <c r="CZ102" s="546"/>
      <c r="DA102" s="544"/>
      <c r="DB102" s="544"/>
      <c r="DC102" s="544"/>
      <c r="DD102" s="544"/>
      <c r="DE102" s="544"/>
      <c r="DF102" s="544"/>
      <c r="DG102" s="544"/>
      <c r="DH102" s="544"/>
      <c r="DI102" s="544"/>
      <c r="DJ102" s="544"/>
      <c r="DK102" s="544"/>
      <c r="DL102" s="544"/>
      <c r="DM102" s="544"/>
      <c r="DN102" s="544"/>
      <c r="DO102" s="544"/>
      <c r="DP102" s="544"/>
      <c r="DQ102" s="544"/>
      <c r="DR102" s="546"/>
      <c r="DS102" s="521"/>
      <c r="DT102" s="521"/>
      <c r="DU102" s="517"/>
      <c r="DV102" s="521"/>
      <c r="DW102" s="521"/>
      <c r="DX102" s="521"/>
      <c r="DY102" s="521"/>
      <c r="DZ102" s="521"/>
      <c r="EA102" s="521"/>
      <c r="EB102" s="521"/>
      <c r="EC102" s="517"/>
      <c r="ED102" s="521"/>
      <c r="EE102" s="468"/>
      <c r="EF102" s="522"/>
      <c r="EG102" s="522"/>
    </row>
    <row r="103" spans="1:137" ht="12.75" customHeight="1">
      <c r="A103" s="529" t="s">
        <v>154</v>
      </c>
      <c r="B103" s="528"/>
      <c r="C103" s="528"/>
      <c r="D103" s="528"/>
      <c r="E103" s="528"/>
      <c r="F103" s="528"/>
      <c r="G103" s="528"/>
      <c r="H103" s="528"/>
      <c r="I103" s="528"/>
      <c r="J103" s="528"/>
      <c r="K103" s="528"/>
      <c r="L103" s="528"/>
      <c r="M103" s="528"/>
      <c r="N103" s="528"/>
      <c r="O103" s="528"/>
      <c r="P103" s="528"/>
      <c r="Q103" s="528"/>
      <c r="R103" s="528"/>
      <c r="S103" s="528"/>
      <c r="T103" s="523"/>
      <c r="U103" s="528">
        <v>1</v>
      </c>
      <c r="V103" s="528"/>
      <c r="W103" s="528"/>
      <c r="X103" s="528"/>
      <c r="Y103" s="528"/>
      <c r="Z103" s="528"/>
      <c r="AA103" s="528"/>
      <c r="AB103" s="528"/>
      <c r="AC103" s="528"/>
      <c r="AD103" s="528"/>
      <c r="AE103" s="528"/>
      <c r="AF103" s="528"/>
      <c r="AG103" s="528"/>
      <c r="AH103" s="528"/>
      <c r="AI103" s="528"/>
      <c r="AJ103" s="528"/>
      <c r="AK103" s="528"/>
      <c r="AL103" s="528"/>
      <c r="AM103" s="523"/>
      <c r="AN103" s="528"/>
      <c r="AO103" s="528"/>
      <c r="AP103" s="528"/>
      <c r="AQ103" s="528"/>
      <c r="AR103" s="528"/>
      <c r="AS103" s="528"/>
      <c r="AT103" s="528"/>
      <c r="AU103" s="528"/>
      <c r="AV103" s="528"/>
      <c r="AW103" s="528"/>
      <c r="AX103" s="528"/>
      <c r="AY103" s="528"/>
      <c r="AZ103" s="528"/>
      <c r="BA103" s="528"/>
      <c r="BB103" s="528"/>
      <c r="BC103" s="528"/>
      <c r="BD103" s="528"/>
      <c r="BE103" s="528"/>
      <c r="BF103" s="523"/>
      <c r="BG103" s="528"/>
      <c r="BH103" s="528"/>
      <c r="BI103" s="528"/>
      <c r="BJ103" s="528"/>
      <c r="BK103" s="528"/>
      <c r="BL103" s="528"/>
      <c r="BM103" s="528"/>
      <c r="BN103" s="528"/>
      <c r="BO103" s="528"/>
      <c r="BP103" s="528"/>
      <c r="BQ103" s="528"/>
      <c r="BR103" s="528"/>
      <c r="BS103" s="528"/>
      <c r="BT103" s="528"/>
      <c r="BU103" s="528"/>
      <c r="BV103" s="528"/>
      <c r="BW103" s="528"/>
      <c r="BX103" s="528"/>
      <c r="BY103" s="523"/>
      <c r="BZ103" s="528"/>
      <c r="CA103" s="528"/>
      <c r="CB103" s="528"/>
      <c r="CC103" s="528"/>
      <c r="CD103" s="530" t="str">
        <f>IF(DR103&lt;3,"",(SUM(B103:S103)-MIN(B103:S103)-MAX(B103:S103))/(DR103-2))</f>
        <v/>
      </c>
      <c r="CE103" s="530" t="str">
        <f>IF(DS103&lt;3,"",(SUM(U103:AL103)-MIN(U103:AL103)-MAX(U103:AL103))/(DS103-2))</f>
        <v/>
      </c>
      <c r="CF103" s="530" t="str">
        <f>IF(DT103&lt;3,"",(SUM(AN103:BE103)-MIN(AN103:BE103)-MAX(AN103:BE103))/(DT103-2))</f>
        <v/>
      </c>
      <c r="CG103" s="531" t="str">
        <f>IF(DU103&lt;3,"",(SUM(BG103:BX103)-MIN(BG103:BX103)-MAX(BG103:BX103))/(DU103-2))</f>
        <v/>
      </c>
      <c r="CH103" s="518" t="str">
        <f t="shared" ref="CH103:CQ107" si="164">IF($CH$3=$CD$4,IF(OR(-FLOOR(((18-COUNT($B103:$S103))/2),1)+CH$6&lt;1,-FLOOR(((18-COUNT($B103:$S103))/2),1)+CH$6&gt;COUNT($B103:$S103)),"",LARGE($B103:$S103,-FLOOR(((18-COUNT($B103:$S103))/2),1)+CH$6)),IF(OR(-FLOOR(((18-COUNT($AN103:$BE103))/2),1)+CH$6&lt;1,-FLOOR(((18-COUNT($AN103:$BE103))/2),1)+CH$6&gt;COUNT($AN103:$BE103)),"",LARGE($AN103:$BE103,-FLOOR(((18-COUNT($AN103:$BE103))/2),1)+CH$6)))</f>
        <v/>
      </c>
      <c r="CI103" s="93" t="str">
        <f t="shared" si="164"/>
        <v/>
      </c>
      <c r="CJ103" s="94" t="str">
        <f t="shared" si="164"/>
        <v/>
      </c>
      <c r="CK103" s="94" t="str">
        <f t="shared" si="164"/>
        <v/>
      </c>
      <c r="CL103" s="94" t="str">
        <f t="shared" si="164"/>
        <v/>
      </c>
      <c r="CM103" s="94" t="str">
        <f t="shared" si="164"/>
        <v/>
      </c>
      <c r="CN103" s="94" t="str">
        <f t="shared" si="164"/>
        <v/>
      </c>
      <c r="CO103" s="108" t="str">
        <f t="shared" si="164"/>
        <v/>
      </c>
      <c r="CP103" s="108" t="str">
        <f t="shared" si="164"/>
        <v/>
      </c>
      <c r="CQ103" s="108" t="str">
        <f t="shared" si="164"/>
        <v/>
      </c>
      <c r="CR103" s="108" t="str">
        <f t="shared" ref="CR103:CY107" si="165">IF($CH$3=$CD$4,IF(OR(-FLOOR(((18-COUNT($B103:$S103))/2),1)+CR$6&lt;1,-FLOOR(((18-COUNT($B103:$S103))/2),1)+CR$6&gt;COUNT($B103:$S103)),"",LARGE($B103:$S103,-FLOOR(((18-COUNT($B103:$S103))/2),1)+CR$6)),IF(OR(-FLOOR(((18-COUNT($AN103:$BE103))/2),1)+CR$6&lt;1,-FLOOR(((18-COUNT($AN103:$BE103))/2),1)+CR$6&gt;COUNT($AN103:$BE103)),"",LARGE($AN103:$BE103,-FLOOR(((18-COUNT($AN103:$BE103))/2),1)+CR$6)))</f>
        <v/>
      </c>
      <c r="CS103" s="94" t="str">
        <f t="shared" si="165"/>
        <v/>
      </c>
      <c r="CT103" s="94" t="str">
        <f t="shared" si="165"/>
        <v/>
      </c>
      <c r="CU103" s="94" t="str">
        <f t="shared" si="165"/>
        <v/>
      </c>
      <c r="CV103" s="94" t="str">
        <f t="shared" si="165"/>
        <v/>
      </c>
      <c r="CW103" s="94" t="str">
        <f t="shared" si="165"/>
        <v/>
      </c>
      <c r="CX103" s="93" t="str">
        <f t="shared" si="165"/>
        <v/>
      </c>
      <c r="CY103" s="519" t="str">
        <f t="shared" si="165"/>
        <v/>
      </c>
      <c r="CZ103" s="532" t="str">
        <f t="shared" ref="CZ103:DI107" si="166">IF($CH$3=$CD$4,IF(OR(-FLOOR(((18-COUNT($U103:$AL103))/2),1)+CZ$6&lt;1,-FLOOR(((18-COUNT($U103:$AL103))/2),1)+CZ$6&gt;COUNT($U103:$AL103)),"",LARGE($U103:$AL103,-FLOOR(((18-COUNT($U103:$AL103))/2),1)+CZ$6)),IF(OR(-FLOOR(((18-COUNT($BG103:$BX103))/2),1)+CZ$6&lt;1,-FLOOR(((18-COUNT($BG103:$BX103))/2),1)+CZ$6&gt;COUNT($BG103:$BX103)),"",LARGE($BG103:$BX103,-FLOOR(((18-COUNT($BG103:$BX103))/2),1)+CZ$6)))</f>
        <v/>
      </c>
      <c r="DA103" s="533" t="str">
        <f t="shared" si="166"/>
        <v/>
      </c>
      <c r="DB103" s="534" t="str">
        <f t="shared" si="166"/>
        <v/>
      </c>
      <c r="DC103" s="534" t="str">
        <f t="shared" si="166"/>
        <v/>
      </c>
      <c r="DD103" s="534" t="str">
        <f t="shared" si="166"/>
        <v/>
      </c>
      <c r="DE103" s="534" t="str">
        <f t="shared" si="166"/>
        <v/>
      </c>
      <c r="DF103" s="534" t="str">
        <f t="shared" si="166"/>
        <v/>
      </c>
      <c r="DG103" s="535" t="str">
        <f t="shared" si="166"/>
        <v/>
      </c>
      <c r="DH103" s="535" t="str">
        <f t="shared" si="166"/>
        <v/>
      </c>
      <c r="DI103" s="535">
        <f t="shared" si="166"/>
        <v>1</v>
      </c>
      <c r="DJ103" s="535" t="str">
        <f t="shared" ref="DJ103:DQ107" si="167">IF($CH$3=$CD$4,IF(OR(-FLOOR(((18-COUNT($U103:$AL103))/2),1)+DJ$6&lt;1,-FLOOR(((18-COUNT($U103:$AL103))/2),1)+DJ$6&gt;COUNT($U103:$AL103)),"",LARGE($U103:$AL103,-FLOOR(((18-COUNT($U103:$AL103))/2),1)+DJ$6)),IF(OR(-FLOOR(((18-COUNT($BG103:$BX103))/2),1)+DJ$6&lt;1,-FLOOR(((18-COUNT($BG103:$BX103))/2),1)+DJ$6&gt;COUNT($BG103:$BX103)),"",LARGE($BG103:$BX103,-FLOOR(((18-COUNT($BG103:$BX103))/2),1)+DJ$6)))</f>
        <v/>
      </c>
      <c r="DK103" s="534" t="str">
        <f t="shared" si="167"/>
        <v/>
      </c>
      <c r="DL103" s="534" t="str">
        <f t="shared" si="167"/>
        <v/>
      </c>
      <c r="DM103" s="534" t="str">
        <f t="shared" si="167"/>
        <v/>
      </c>
      <c r="DN103" s="534" t="str">
        <f t="shared" si="167"/>
        <v/>
      </c>
      <c r="DO103" s="534" t="str">
        <f t="shared" si="167"/>
        <v/>
      </c>
      <c r="DP103" s="533" t="str">
        <f t="shared" si="167"/>
        <v/>
      </c>
      <c r="DQ103" s="532" t="str">
        <f t="shared" si="167"/>
        <v/>
      </c>
      <c r="DR103" s="536">
        <f>COUNT(B103:S103)</f>
        <v>0</v>
      </c>
      <c r="DS103" s="468">
        <f>COUNT(U103:AL103)</f>
        <v>1</v>
      </c>
      <c r="DT103" s="468">
        <f>COUNT(AN103:BE103)</f>
        <v>0</v>
      </c>
      <c r="DU103" s="469">
        <f>COUNT(BG103:BX103)</f>
        <v>0</v>
      </c>
      <c r="DV103" s="522"/>
      <c r="DW103" s="537"/>
      <c r="DX103" s="537"/>
      <c r="DY103" s="537"/>
      <c r="DZ103" s="537"/>
      <c r="EA103" s="537"/>
      <c r="EB103" s="537"/>
      <c r="EC103" s="538"/>
      <c r="ED103" s="537"/>
      <c r="EE103" s="468"/>
      <c r="EF103" s="522"/>
      <c r="EG103" s="522"/>
    </row>
    <row r="104" spans="1:137" ht="12.75" customHeight="1">
      <c r="A104" s="529" t="s">
        <v>155</v>
      </c>
      <c r="B104" s="306"/>
      <c r="C104" s="306"/>
      <c r="D104" s="306"/>
      <c r="E104" s="306"/>
      <c r="F104" s="306"/>
      <c r="G104" s="306"/>
      <c r="H104" s="306"/>
      <c r="I104" s="306"/>
      <c r="J104" s="306"/>
      <c r="K104" s="306"/>
      <c r="L104" s="306"/>
      <c r="M104" s="306"/>
      <c r="N104" s="306"/>
      <c r="O104" s="306"/>
      <c r="P104" s="306"/>
      <c r="Q104" s="306"/>
      <c r="R104" s="306"/>
      <c r="S104" s="306"/>
      <c r="T104" s="523"/>
      <c r="U104" s="306">
        <v>1</v>
      </c>
      <c r="V104" s="306"/>
      <c r="W104" s="306"/>
      <c r="X104" s="306"/>
      <c r="Y104" s="306"/>
      <c r="Z104" s="306"/>
      <c r="AA104" s="306"/>
      <c r="AB104" s="306"/>
      <c r="AC104" s="306"/>
      <c r="AD104" s="306"/>
      <c r="AE104" s="306"/>
      <c r="AF104" s="306"/>
      <c r="AG104" s="306"/>
      <c r="AH104" s="306"/>
      <c r="AI104" s="306"/>
      <c r="AJ104" s="306"/>
      <c r="AK104" s="306"/>
      <c r="AL104" s="306"/>
      <c r="AM104" s="523"/>
      <c r="AN104" s="306"/>
      <c r="AO104" s="306"/>
      <c r="AP104" s="306"/>
      <c r="AQ104" s="306"/>
      <c r="AR104" s="306"/>
      <c r="AS104" s="306"/>
      <c r="AT104" s="306"/>
      <c r="AU104" s="306"/>
      <c r="AV104" s="306"/>
      <c r="AW104" s="306"/>
      <c r="AX104" s="306"/>
      <c r="AY104" s="306"/>
      <c r="AZ104" s="306"/>
      <c r="BA104" s="306"/>
      <c r="BB104" s="306"/>
      <c r="BC104" s="306"/>
      <c r="BD104" s="306"/>
      <c r="BE104" s="306"/>
      <c r="BF104" s="523"/>
      <c r="BG104" s="306"/>
      <c r="BH104" s="306"/>
      <c r="BI104" s="306"/>
      <c r="BJ104" s="306"/>
      <c r="BK104" s="306"/>
      <c r="BL104" s="306"/>
      <c r="BM104" s="306"/>
      <c r="BN104" s="306"/>
      <c r="BO104" s="306"/>
      <c r="BP104" s="306"/>
      <c r="BQ104" s="306"/>
      <c r="BR104" s="306"/>
      <c r="BS104" s="306"/>
      <c r="BT104" s="306"/>
      <c r="BU104" s="306"/>
      <c r="BV104" s="306"/>
      <c r="BW104" s="306"/>
      <c r="BX104" s="306"/>
      <c r="BY104" s="523"/>
      <c r="BZ104" s="306"/>
      <c r="CA104" s="306"/>
      <c r="CB104" s="306"/>
      <c r="CC104" s="306"/>
      <c r="CD104" s="530" t="str">
        <f>IF(DR104&lt;3,"",(SUM(B104:S104)-MIN(B104:S104)-MAX(B104:S104))/(DR104-2))</f>
        <v/>
      </c>
      <c r="CE104" s="530" t="str">
        <f>IF(DS104&lt;3,"",(SUM(U104:AL104)-MIN(U104:AL104)-MAX(U104:AL104))/(DS104-2))</f>
        <v/>
      </c>
      <c r="CF104" s="530" t="str">
        <f>IF(DT104&lt;3,"",(SUM(AN104:BE104)-MIN(AN104:BE104)-MAX(AN104:BE104))/(DT104-2))</f>
        <v/>
      </c>
      <c r="CG104" s="531" t="str">
        <f>IF(DU104&lt;3,"",(SUM(BG104:BX104)-MIN(BG104:BX104)-MAX(BG104:BX104))/(DU104-2))</f>
        <v/>
      </c>
      <c r="CH104" s="518" t="str">
        <f t="shared" si="164"/>
        <v/>
      </c>
      <c r="CI104" s="93" t="str">
        <f t="shared" si="164"/>
        <v/>
      </c>
      <c r="CJ104" s="94" t="str">
        <f t="shared" si="164"/>
        <v/>
      </c>
      <c r="CK104" s="94" t="str">
        <f t="shared" si="164"/>
        <v/>
      </c>
      <c r="CL104" s="94" t="str">
        <f t="shared" si="164"/>
        <v/>
      </c>
      <c r="CM104" s="94" t="str">
        <f t="shared" si="164"/>
        <v/>
      </c>
      <c r="CN104" s="94" t="str">
        <f t="shared" si="164"/>
        <v/>
      </c>
      <c r="CO104" s="108" t="str">
        <f t="shared" si="164"/>
        <v/>
      </c>
      <c r="CP104" s="108" t="str">
        <f t="shared" si="164"/>
        <v/>
      </c>
      <c r="CQ104" s="108" t="str">
        <f t="shared" si="164"/>
        <v/>
      </c>
      <c r="CR104" s="108" t="str">
        <f t="shared" si="165"/>
        <v/>
      </c>
      <c r="CS104" s="94" t="str">
        <f t="shared" si="165"/>
        <v/>
      </c>
      <c r="CT104" s="94" t="str">
        <f t="shared" si="165"/>
        <v/>
      </c>
      <c r="CU104" s="94" t="str">
        <f t="shared" si="165"/>
        <v/>
      </c>
      <c r="CV104" s="94" t="str">
        <f t="shared" si="165"/>
        <v/>
      </c>
      <c r="CW104" s="94" t="str">
        <f t="shared" si="165"/>
        <v/>
      </c>
      <c r="CX104" s="93" t="str">
        <f t="shared" si="165"/>
        <v/>
      </c>
      <c r="CY104" s="519" t="str">
        <f t="shared" si="165"/>
        <v/>
      </c>
      <c r="CZ104" s="532" t="str">
        <f t="shared" si="166"/>
        <v/>
      </c>
      <c r="DA104" s="533" t="str">
        <f t="shared" si="166"/>
        <v/>
      </c>
      <c r="DB104" s="534" t="str">
        <f t="shared" si="166"/>
        <v/>
      </c>
      <c r="DC104" s="534" t="str">
        <f t="shared" si="166"/>
        <v/>
      </c>
      <c r="DD104" s="534" t="str">
        <f t="shared" si="166"/>
        <v/>
      </c>
      <c r="DE104" s="534" t="str">
        <f t="shared" si="166"/>
        <v/>
      </c>
      <c r="DF104" s="534" t="str">
        <f t="shared" si="166"/>
        <v/>
      </c>
      <c r="DG104" s="535" t="str">
        <f t="shared" si="166"/>
        <v/>
      </c>
      <c r="DH104" s="535" t="str">
        <f t="shared" si="166"/>
        <v/>
      </c>
      <c r="DI104" s="535">
        <f t="shared" si="166"/>
        <v>1</v>
      </c>
      <c r="DJ104" s="535" t="str">
        <f t="shared" si="167"/>
        <v/>
      </c>
      <c r="DK104" s="534" t="str">
        <f t="shared" si="167"/>
        <v/>
      </c>
      <c r="DL104" s="534" t="str">
        <f t="shared" si="167"/>
        <v/>
      </c>
      <c r="DM104" s="534" t="str">
        <f t="shared" si="167"/>
        <v/>
      </c>
      <c r="DN104" s="534" t="str">
        <f t="shared" si="167"/>
        <v/>
      </c>
      <c r="DO104" s="534" t="str">
        <f t="shared" si="167"/>
        <v/>
      </c>
      <c r="DP104" s="533" t="str">
        <f t="shared" si="167"/>
        <v/>
      </c>
      <c r="DQ104" s="532" t="str">
        <f t="shared" si="167"/>
        <v/>
      </c>
      <c r="DR104" s="536">
        <f>COUNT(B104:S104)</f>
        <v>0</v>
      </c>
      <c r="DS104" s="468">
        <f>COUNT(U104:AL104)</f>
        <v>1</v>
      </c>
      <c r="DT104" s="468">
        <f>COUNT(AN104:BE104)</f>
        <v>0</v>
      </c>
      <c r="DU104" s="469">
        <f>COUNT(BG104:BX104)</f>
        <v>0</v>
      </c>
      <c r="DV104" s="522"/>
      <c r="DW104" s="537"/>
      <c r="DX104" s="537"/>
      <c r="DY104" s="537"/>
      <c r="DZ104" s="537"/>
      <c r="EA104" s="537"/>
      <c r="EB104" s="537"/>
      <c r="EC104" s="538"/>
      <c r="ED104" s="537"/>
      <c r="EE104" s="468"/>
      <c r="EF104" s="522"/>
      <c r="EG104" s="522"/>
    </row>
    <row r="105" spans="1:137" ht="12.75" customHeight="1">
      <c r="A105" s="529" t="s">
        <v>156</v>
      </c>
      <c r="B105" s="306"/>
      <c r="C105" s="306"/>
      <c r="D105" s="306"/>
      <c r="E105" s="306"/>
      <c r="F105" s="306"/>
      <c r="G105" s="306"/>
      <c r="H105" s="306"/>
      <c r="I105" s="306"/>
      <c r="J105" s="306"/>
      <c r="K105" s="306"/>
      <c r="L105" s="306"/>
      <c r="M105" s="306"/>
      <c r="N105" s="306"/>
      <c r="O105" s="306"/>
      <c r="P105" s="306"/>
      <c r="Q105" s="306"/>
      <c r="R105" s="306"/>
      <c r="S105" s="306"/>
      <c r="T105" s="523"/>
      <c r="U105" s="306">
        <v>2</v>
      </c>
      <c r="V105" s="306"/>
      <c r="W105" s="306"/>
      <c r="X105" s="306"/>
      <c r="Y105" s="306"/>
      <c r="Z105" s="306"/>
      <c r="AA105" s="306"/>
      <c r="AB105" s="306"/>
      <c r="AC105" s="306"/>
      <c r="AD105" s="306"/>
      <c r="AE105" s="306"/>
      <c r="AF105" s="306"/>
      <c r="AG105" s="306"/>
      <c r="AH105" s="306"/>
      <c r="AI105" s="306"/>
      <c r="AJ105" s="306"/>
      <c r="AK105" s="306"/>
      <c r="AL105" s="306"/>
      <c r="AM105" s="523"/>
      <c r="AN105" s="306"/>
      <c r="AO105" s="306"/>
      <c r="AP105" s="306"/>
      <c r="AQ105" s="306"/>
      <c r="AR105" s="306"/>
      <c r="AS105" s="306"/>
      <c r="AT105" s="306"/>
      <c r="AU105" s="306"/>
      <c r="AV105" s="306"/>
      <c r="AW105" s="306"/>
      <c r="AX105" s="306"/>
      <c r="AY105" s="306"/>
      <c r="AZ105" s="306"/>
      <c r="BA105" s="306"/>
      <c r="BB105" s="306"/>
      <c r="BC105" s="306"/>
      <c r="BD105" s="306"/>
      <c r="BE105" s="306"/>
      <c r="BF105" s="523"/>
      <c r="BG105" s="306"/>
      <c r="BH105" s="306"/>
      <c r="BI105" s="306"/>
      <c r="BJ105" s="306"/>
      <c r="BK105" s="306"/>
      <c r="BL105" s="306"/>
      <c r="BM105" s="306"/>
      <c r="BN105" s="306"/>
      <c r="BO105" s="306"/>
      <c r="BP105" s="306"/>
      <c r="BQ105" s="306"/>
      <c r="BR105" s="306"/>
      <c r="BS105" s="306"/>
      <c r="BT105" s="306"/>
      <c r="BU105" s="306"/>
      <c r="BV105" s="306"/>
      <c r="BW105" s="306"/>
      <c r="BX105" s="306"/>
      <c r="BY105" s="523"/>
      <c r="BZ105" s="306"/>
      <c r="CA105" s="306"/>
      <c r="CB105" s="306"/>
      <c r="CC105" s="306"/>
      <c r="CD105" s="530" t="str">
        <f>IF(DR105&lt;3,"",(SUM(B105:S105)-MIN(B105:S105)-MAX(B105:S105))/(DR105-2))</f>
        <v/>
      </c>
      <c r="CE105" s="530" t="str">
        <f>IF(DS105&lt;3,"",(SUM(U105:AL105)-MIN(U105:AL105)-MAX(U105:AL105))/(DS105-2))</f>
        <v/>
      </c>
      <c r="CF105" s="530" t="str">
        <f>IF(DT105&lt;3,"",(SUM(AN105:BE105)-MIN(AN105:BE105)-MAX(AN105:BE105))/(DT105-2))</f>
        <v/>
      </c>
      <c r="CG105" s="531" t="str">
        <f>IF(DU105&lt;3,"",(SUM(BG105:BX105)-MIN(BG105:BX105)-MAX(BG105:BX105))/(DU105-2))</f>
        <v/>
      </c>
      <c r="CH105" s="518" t="str">
        <f t="shared" si="164"/>
        <v/>
      </c>
      <c r="CI105" s="93" t="str">
        <f t="shared" si="164"/>
        <v/>
      </c>
      <c r="CJ105" s="94" t="str">
        <f t="shared" si="164"/>
        <v/>
      </c>
      <c r="CK105" s="94" t="str">
        <f t="shared" si="164"/>
        <v/>
      </c>
      <c r="CL105" s="94" t="str">
        <f t="shared" si="164"/>
        <v/>
      </c>
      <c r="CM105" s="94" t="str">
        <f t="shared" si="164"/>
        <v/>
      </c>
      <c r="CN105" s="94" t="str">
        <f t="shared" si="164"/>
        <v/>
      </c>
      <c r="CO105" s="108" t="str">
        <f t="shared" si="164"/>
        <v/>
      </c>
      <c r="CP105" s="108" t="str">
        <f t="shared" si="164"/>
        <v/>
      </c>
      <c r="CQ105" s="108" t="str">
        <f t="shared" si="164"/>
        <v/>
      </c>
      <c r="CR105" s="108" t="str">
        <f t="shared" si="165"/>
        <v/>
      </c>
      <c r="CS105" s="94" t="str">
        <f t="shared" si="165"/>
        <v/>
      </c>
      <c r="CT105" s="94" t="str">
        <f t="shared" si="165"/>
        <v/>
      </c>
      <c r="CU105" s="94" t="str">
        <f t="shared" si="165"/>
        <v/>
      </c>
      <c r="CV105" s="94" t="str">
        <f t="shared" si="165"/>
        <v/>
      </c>
      <c r="CW105" s="94" t="str">
        <f t="shared" si="165"/>
        <v/>
      </c>
      <c r="CX105" s="93" t="str">
        <f t="shared" si="165"/>
        <v/>
      </c>
      <c r="CY105" s="519" t="str">
        <f t="shared" si="165"/>
        <v/>
      </c>
      <c r="CZ105" s="532" t="str">
        <f t="shared" si="166"/>
        <v/>
      </c>
      <c r="DA105" s="533" t="str">
        <f t="shared" si="166"/>
        <v/>
      </c>
      <c r="DB105" s="534" t="str">
        <f t="shared" si="166"/>
        <v/>
      </c>
      <c r="DC105" s="534" t="str">
        <f t="shared" si="166"/>
        <v/>
      </c>
      <c r="DD105" s="534" t="str">
        <f t="shared" si="166"/>
        <v/>
      </c>
      <c r="DE105" s="534" t="str">
        <f t="shared" si="166"/>
        <v/>
      </c>
      <c r="DF105" s="534" t="str">
        <f t="shared" si="166"/>
        <v/>
      </c>
      <c r="DG105" s="535" t="str">
        <f t="shared" si="166"/>
        <v/>
      </c>
      <c r="DH105" s="535" t="str">
        <f t="shared" si="166"/>
        <v/>
      </c>
      <c r="DI105" s="535">
        <f t="shared" si="166"/>
        <v>2</v>
      </c>
      <c r="DJ105" s="535" t="str">
        <f t="shared" si="167"/>
        <v/>
      </c>
      <c r="DK105" s="534" t="str">
        <f t="shared" si="167"/>
        <v/>
      </c>
      <c r="DL105" s="534" t="str">
        <f t="shared" si="167"/>
        <v/>
      </c>
      <c r="DM105" s="534" t="str">
        <f t="shared" si="167"/>
        <v/>
      </c>
      <c r="DN105" s="534" t="str">
        <f t="shared" si="167"/>
        <v/>
      </c>
      <c r="DO105" s="534" t="str">
        <f t="shared" si="167"/>
        <v/>
      </c>
      <c r="DP105" s="533" t="str">
        <f t="shared" si="167"/>
        <v/>
      </c>
      <c r="DQ105" s="532" t="str">
        <f t="shared" si="167"/>
        <v/>
      </c>
      <c r="DR105" s="536">
        <f>COUNT(B105:S105)</f>
        <v>0</v>
      </c>
      <c r="DS105" s="468">
        <f>COUNT(U105:AL105)</f>
        <v>1</v>
      </c>
      <c r="DT105" s="468">
        <f>COUNT(AN105:BE105)</f>
        <v>0</v>
      </c>
      <c r="DU105" s="469">
        <f>COUNT(BG105:BX105)</f>
        <v>0</v>
      </c>
      <c r="DV105" s="522"/>
      <c r="DW105" s="537"/>
      <c r="DX105" s="537"/>
      <c r="DY105" s="537"/>
      <c r="DZ105" s="537"/>
      <c r="EA105" s="537"/>
      <c r="EB105" s="537"/>
      <c r="EC105" s="538"/>
      <c r="ED105" s="537"/>
      <c r="EE105" s="468"/>
      <c r="EF105" s="522"/>
      <c r="EG105" s="522"/>
    </row>
    <row r="106" spans="1:137" ht="12.75" customHeight="1">
      <c r="A106" s="529" t="s">
        <v>157</v>
      </c>
      <c r="B106" s="306"/>
      <c r="C106" s="306"/>
      <c r="D106" s="306"/>
      <c r="E106" s="306"/>
      <c r="F106" s="306"/>
      <c r="G106" s="306"/>
      <c r="H106" s="306"/>
      <c r="I106" s="306"/>
      <c r="J106" s="306"/>
      <c r="K106" s="306"/>
      <c r="L106" s="306"/>
      <c r="M106" s="306"/>
      <c r="N106" s="306"/>
      <c r="O106" s="306"/>
      <c r="P106" s="306"/>
      <c r="Q106" s="306"/>
      <c r="R106" s="306"/>
      <c r="S106" s="306"/>
      <c r="T106" s="523"/>
      <c r="U106" s="306">
        <v>800</v>
      </c>
      <c r="V106" s="306"/>
      <c r="W106" s="306"/>
      <c r="X106" s="306"/>
      <c r="Y106" s="306"/>
      <c r="Z106" s="306"/>
      <c r="AA106" s="306"/>
      <c r="AB106" s="306"/>
      <c r="AC106" s="306"/>
      <c r="AD106" s="306"/>
      <c r="AE106" s="306"/>
      <c r="AF106" s="306"/>
      <c r="AG106" s="306"/>
      <c r="AH106" s="306"/>
      <c r="AI106" s="306"/>
      <c r="AJ106" s="306"/>
      <c r="AK106" s="306"/>
      <c r="AL106" s="306"/>
      <c r="AM106" s="523"/>
      <c r="AN106" s="306"/>
      <c r="AO106" s="306"/>
      <c r="AP106" s="306"/>
      <c r="AQ106" s="306"/>
      <c r="AR106" s="306"/>
      <c r="AS106" s="306"/>
      <c r="AT106" s="306"/>
      <c r="AU106" s="306"/>
      <c r="AV106" s="306"/>
      <c r="AW106" s="306"/>
      <c r="AX106" s="306"/>
      <c r="AY106" s="306"/>
      <c r="AZ106" s="306"/>
      <c r="BA106" s="306"/>
      <c r="BB106" s="306"/>
      <c r="BC106" s="306"/>
      <c r="BD106" s="306"/>
      <c r="BE106" s="306"/>
      <c r="BF106" s="523"/>
      <c r="BG106" s="306"/>
      <c r="BH106" s="306"/>
      <c r="BI106" s="306"/>
      <c r="BJ106" s="306"/>
      <c r="BK106" s="306"/>
      <c r="BL106" s="306"/>
      <c r="BM106" s="306"/>
      <c r="BN106" s="306"/>
      <c r="BO106" s="306"/>
      <c r="BP106" s="306"/>
      <c r="BQ106" s="306"/>
      <c r="BR106" s="306"/>
      <c r="BS106" s="306"/>
      <c r="BT106" s="306"/>
      <c r="BU106" s="306"/>
      <c r="BV106" s="306"/>
      <c r="BW106" s="306"/>
      <c r="BX106" s="306"/>
      <c r="BY106" s="523"/>
      <c r="BZ106" s="306"/>
      <c r="CA106" s="306"/>
      <c r="CB106" s="306"/>
      <c r="CC106" s="306"/>
      <c r="CD106" s="530" t="str">
        <f>IF(DR106&lt;3,"",(SUM(B106:S106)-MIN(B106:S106)-MAX(B106:S106))/(DR106-2))</f>
        <v/>
      </c>
      <c r="CE106" s="530" t="str">
        <f>IF(DS106&lt;3,"",(SUM(U106:AL106)-MIN(U106:AL106)-MAX(U106:AL106))/(DS106-2))</f>
        <v/>
      </c>
      <c r="CF106" s="530" t="str">
        <f>IF(DT106&lt;3,"",(SUM(AN106:BE106)-MIN(AN106:BE106)-MAX(AN106:BE106))/(DT106-2))</f>
        <v/>
      </c>
      <c r="CG106" s="531" t="str">
        <f>IF(DU106&lt;3,"",(SUM(BG106:BX106)-MIN(BG106:BX106)-MAX(BG106:BX106))/(DU106-2))</f>
        <v/>
      </c>
      <c r="CH106" s="518" t="str">
        <f t="shared" si="164"/>
        <v/>
      </c>
      <c r="CI106" s="93" t="str">
        <f t="shared" si="164"/>
        <v/>
      </c>
      <c r="CJ106" s="94" t="str">
        <f t="shared" si="164"/>
        <v/>
      </c>
      <c r="CK106" s="94" t="str">
        <f t="shared" si="164"/>
        <v/>
      </c>
      <c r="CL106" s="94" t="str">
        <f t="shared" si="164"/>
        <v/>
      </c>
      <c r="CM106" s="94" t="str">
        <f t="shared" si="164"/>
        <v/>
      </c>
      <c r="CN106" s="94" t="str">
        <f t="shared" si="164"/>
        <v/>
      </c>
      <c r="CO106" s="108" t="str">
        <f t="shared" si="164"/>
        <v/>
      </c>
      <c r="CP106" s="108" t="str">
        <f t="shared" si="164"/>
        <v/>
      </c>
      <c r="CQ106" s="108" t="str">
        <f t="shared" si="164"/>
        <v/>
      </c>
      <c r="CR106" s="108" t="str">
        <f t="shared" si="165"/>
        <v/>
      </c>
      <c r="CS106" s="94" t="str">
        <f t="shared" si="165"/>
        <v/>
      </c>
      <c r="CT106" s="94" t="str">
        <f t="shared" si="165"/>
        <v/>
      </c>
      <c r="CU106" s="94" t="str">
        <f t="shared" si="165"/>
        <v/>
      </c>
      <c r="CV106" s="94" t="str">
        <f t="shared" si="165"/>
        <v/>
      </c>
      <c r="CW106" s="94" t="str">
        <f t="shared" si="165"/>
        <v/>
      </c>
      <c r="CX106" s="93" t="str">
        <f t="shared" si="165"/>
        <v/>
      </c>
      <c r="CY106" s="519" t="str">
        <f t="shared" si="165"/>
        <v/>
      </c>
      <c r="CZ106" s="532" t="str">
        <f t="shared" si="166"/>
        <v/>
      </c>
      <c r="DA106" s="533" t="str">
        <f t="shared" si="166"/>
        <v/>
      </c>
      <c r="DB106" s="534" t="str">
        <f t="shared" si="166"/>
        <v/>
      </c>
      <c r="DC106" s="534" t="str">
        <f t="shared" si="166"/>
        <v/>
      </c>
      <c r="DD106" s="534" t="str">
        <f t="shared" si="166"/>
        <v/>
      </c>
      <c r="DE106" s="534" t="str">
        <f t="shared" si="166"/>
        <v/>
      </c>
      <c r="DF106" s="534" t="str">
        <f t="shared" si="166"/>
        <v/>
      </c>
      <c r="DG106" s="535" t="str">
        <f t="shared" si="166"/>
        <v/>
      </c>
      <c r="DH106" s="535" t="str">
        <f t="shared" si="166"/>
        <v/>
      </c>
      <c r="DI106" s="535">
        <f t="shared" si="166"/>
        <v>800</v>
      </c>
      <c r="DJ106" s="535" t="str">
        <f t="shared" si="167"/>
        <v/>
      </c>
      <c r="DK106" s="534" t="str">
        <f t="shared" si="167"/>
        <v/>
      </c>
      <c r="DL106" s="534" t="str">
        <f t="shared" si="167"/>
        <v/>
      </c>
      <c r="DM106" s="534" t="str">
        <f t="shared" si="167"/>
        <v/>
      </c>
      <c r="DN106" s="534" t="str">
        <f t="shared" si="167"/>
        <v/>
      </c>
      <c r="DO106" s="534" t="str">
        <f t="shared" si="167"/>
        <v/>
      </c>
      <c r="DP106" s="533" t="str">
        <f t="shared" si="167"/>
        <v/>
      </c>
      <c r="DQ106" s="532" t="str">
        <f t="shared" si="167"/>
        <v/>
      </c>
      <c r="DR106" s="536">
        <f>COUNT(B106:S106)</f>
        <v>0</v>
      </c>
      <c r="DS106" s="468">
        <f>COUNT(U106:AL106)</f>
        <v>1</v>
      </c>
      <c r="DT106" s="468">
        <f>COUNT(AN106:BE106)</f>
        <v>0</v>
      </c>
      <c r="DU106" s="469">
        <f>COUNT(BG106:BX106)</f>
        <v>0</v>
      </c>
      <c r="DV106" s="522"/>
      <c r="DW106" s="537"/>
      <c r="DX106" s="537"/>
      <c r="DY106" s="537"/>
      <c r="DZ106" s="537"/>
      <c r="EA106" s="537"/>
      <c r="EB106" s="537"/>
      <c r="EC106" s="538"/>
      <c r="ED106" s="537"/>
      <c r="EE106" s="468"/>
      <c r="EF106" s="522"/>
      <c r="EG106" s="522"/>
    </row>
    <row r="107" spans="1:137" ht="12.75" customHeight="1">
      <c r="A107" s="539" t="s">
        <v>158</v>
      </c>
      <c r="B107" s="540" t="str">
        <f t="shared" ref="B107:S107" si="168">IF(B104="","",B103*B104*B105*B106)</f>
        <v/>
      </c>
      <c r="C107" s="540" t="str">
        <f t="shared" si="168"/>
        <v/>
      </c>
      <c r="D107" s="540" t="str">
        <f t="shared" si="168"/>
        <v/>
      </c>
      <c r="E107" s="540" t="str">
        <f t="shared" si="168"/>
        <v/>
      </c>
      <c r="F107" s="540" t="str">
        <f t="shared" si="168"/>
        <v/>
      </c>
      <c r="G107" s="540" t="str">
        <f t="shared" si="168"/>
        <v/>
      </c>
      <c r="H107" s="540" t="str">
        <f t="shared" si="168"/>
        <v/>
      </c>
      <c r="I107" s="540" t="str">
        <f t="shared" si="168"/>
        <v/>
      </c>
      <c r="J107" s="540" t="str">
        <f t="shared" si="168"/>
        <v/>
      </c>
      <c r="K107" s="540" t="str">
        <f t="shared" si="168"/>
        <v/>
      </c>
      <c r="L107" s="540" t="str">
        <f t="shared" si="168"/>
        <v/>
      </c>
      <c r="M107" s="540" t="str">
        <f t="shared" si="168"/>
        <v/>
      </c>
      <c r="N107" s="540" t="str">
        <f t="shared" si="168"/>
        <v/>
      </c>
      <c r="O107" s="540" t="str">
        <f t="shared" si="168"/>
        <v/>
      </c>
      <c r="P107" s="540" t="str">
        <f t="shared" si="168"/>
        <v/>
      </c>
      <c r="Q107" s="540" t="str">
        <f t="shared" si="168"/>
        <v/>
      </c>
      <c r="R107" s="540" t="str">
        <f t="shared" si="168"/>
        <v/>
      </c>
      <c r="S107" s="540" t="str">
        <f t="shared" si="168"/>
        <v/>
      </c>
      <c r="T107" s="523"/>
      <c r="U107" s="540">
        <f t="shared" ref="U107:AL107" si="169">IF(U104="","",U103*U104*U105*U106)</f>
        <v>1600</v>
      </c>
      <c r="V107" s="540" t="str">
        <f t="shared" si="169"/>
        <v/>
      </c>
      <c r="W107" s="540" t="str">
        <f t="shared" si="169"/>
        <v/>
      </c>
      <c r="X107" s="540" t="str">
        <f t="shared" si="169"/>
        <v/>
      </c>
      <c r="Y107" s="540" t="str">
        <f t="shared" si="169"/>
        <v/>
      </c>
      <c r="Z107" s="540" t="str">
        <f t="shared" si="169"/>
        <v/>
      </c>
      <c r="AA107" s="540" t="str">
        <f t="shared" si="169"/>
        <v/>
      </c>
      <c r="AB107" s="540" t="str">
        <f t="shared" si="169"/>
        <v/>
      </c>
      <c r="AC107" s="540" t="str">
        <f t="shared" si="169"/>
        <v/>
      </c>
      <c r="AD107" s="540" t="str">
        <f t="shared" si="169"/>
        <v/>
      </c>
      <c r="AE107" s="540" t="str">
        <f t="shared" si="169"/>
        <v/>
      </c>
      <c r="AF107" s="540" t="str">
        <f t="shared" si="169"/>
        <v/>
      </c>
      <c r="AG107" s="540" t="str">
        <f t="shared" si="169"/>
        <v/>
      </c>
      <c r="AH107" s="540" t="str">
        <f t="shared" si="169"/>
        <v/>
      </c>
      <c r="AI107" s="540" t="str">
        <f t="shared" si="169"/>
        <v/>
      </c>
      <c r="AJ107" s="540" t="str">
        <f t="shared" si="169"/>
        <v/>
      </c>
      <c r="AK107" s="540" t="str">
        <f t="shared" si="169"/>
        <v/>
      </c>
      <c r="AL107" s="540" t="str">
        <f t="shared" si="169"/>
        <v/>
      </c>
      <c r="AM107" s="523"/>
      <c r="AN107" s="540" t="str">
        <f t="shared" ref="AN107:BE107" si="170">IF(AN104="","",AN103*AN104*AN105*AN106)</f>
        <v/>
      </c>
      <c r="AO107" s="540" t="str">
        <f t="shared" si="170"/>
        <v/>
      </c>
      <c r="AP107" s="540" t="str">
        <f t="shared" si="170"/>
        <v/>
      </c>
      <c r="AQ107" s="540" t="str">
        <f t="shared" si="170"/>
        <v/>
      </c>
      <c r="AR107" s="540" t="str">
        <f t="shared" si="170"/>
        <v/>
      </c>
      <c r="AS107" s="540" t="str">
        <f t="shared" si="170"/>
        <v/>
      </c>
      <c r="AT107" s="540" t="str">
        <f t="shared" si="170"/>
        <v/>
      </c>
      <c r="AU107" s="540" t="str">
        <f t="shared" si="170"/>
        <v/>
      </c>
      <c r="AV107" s="540" t="str">
        <f t="shared" si="170"/>
        <v/>
      </c>
      <c r="AW107" s="540" t="str">
        <f t="shared" si="170"/>
        <v/>
      </c>
      <c r="AX107" s="540" t="str">
        <f t="shared" si="170"/>
        <v/>
      </c>
      <c r="AY107" s="540" t="str">
        <f t="shared" si="170"/>
        <v/>
      </c>
      <c r="AZ107" s="540" t="str">
        <f t="shared" si="170"/>
        <v/>
      </c>
      <c r="BA107" s="540" t="str">
        <f t="shared" si="170"/>
        <v/>
      </c>
      <c r="BB107" s="540" t="str">
        <f t="shared" si="170"/>
        <v/>
      </c>
      <c r="BC107" s="540" t="str">
        <f t="shared" si="170"/>
        <v/>
      </c>
      <c r="BD107" s="540" t="str">
        <f t="shared" si="170"/>
        <v/>
      </c>
      <c r="BE107" s="540" t="str">
        <f t="shared" si="170"/>
        <v/>
      </c>
      <c r="BF107" s="523"/>
      <c r="BG107" s="540" t="str">
        <f t="shared" ref="BG107:BX107" si="171">IF(BG104="","",BG103*BG104*BG105*BG106)</f>
        <v/>
      </c>
      <c r="BH107" s="540" t="str">
        <f t="shared" si="171"/>
        <v/>
      </c>
      <c r="BI107" s="540" t="str">
        <f t="shared" si="171"/>
        <v/>
      </c>
      <c r="BJ107" s="540" t="str">
        <f t="shared" si="171"/>
        <v/>
      </c>
      <c r="BK107" s="540" t="str">
        <f t="shared" si="171"/>
        <v/>
      </c>
      <c r="BL107" s="540" t="str">
        <f t="shared" si="171"/>
        <v/>
      </c>
      <c r="BM107" s="540" t="str">
        <f t="shared" si="171"/>
        <v/>
      </c>
      <c r="BN107" s="540" t="str">
        <f t="shared" si="171"/>
        <v/>
      </c>
      <c r="BO107" s="540" t="str">
        <f t="shared" si="171"/>
        <v/>
      </c>
      <c r="BP107" s="540" t="str">
        <f t="shared" si="171"/>
        <v/>
      </c>
      <c r="BQ107" s="540" t="str">
        <f t="shared" si="171"/>
        <v/>
      </c>
      <c r="BR107" s="540" t="str">
        <f t="shared" si="171"/>
        <v/>
      </c>
      <c r="BS107" s="540" t="str">
        <f t="shared" si="171"/>
        <v/>
      </c>
      <c r="BT107" s="540" t="str">
        <f t="shared" si="171"/>
        <v/>
      </c>
      <c r="BU107" s="540" t="str">
        <f t="shared" si="171"/>
        <v/>
      </c>
      <c r="BV107" s="540" t="str">
        <f t="shared" si="171"/>
        <v/>
      </c>
      <c r="BW107" s="540" t="str">
        <f t="shared" si="171"/>
        <v/>
      </c>
      <c r="BX107" s="540" t="str">
        <f t="shared" si="171"/>
        <v/>
      </c>
      <c r="BY107" s="523"/>
      <c r="BZ107" s="540" t="str">
        <f>IF(BZ104="","",BZ103*BZ104*BZ105*BZ106)</f>
        <v/>
      </c>
      <c r="CA107" s="540" t="str">
        <f>IF(CA104="","",CA103*CA104*CA105*CA106)</f>
        <v/>
      </c>
      <c r="CB107" s="540" t="str">
        <f>IF(CB104="","",CB103*CB104*CB105*CB106)</f>
        <v/>
      </c>
      <c r="CC107" s="541" t="str">
        <f>IF(CC104="","",CC103*CC104*CC105*CC106)</f>
        <v/>
      </c>
      <c r="CD107" s="530" t="str">
        <f>IF(DR107&lt;3,"",(SUM(B107:S107)-MIN(B107:S107)-MAX(B107:S107))/(DR107-2))</f>
        <v/>
      </c>
      <c r="CE107" s="530" t="str">
        <f>IF(DS107&lt;3,"",(SUM(U107:AL107)-MIN(U107:AL107)-MAX(U107:AL107))/(DS107-2))</f>
        <v/>
      </c>
      <c r="CF107" s="530" t="str">
        <f>IF(DT107&lt;3,"",(SUM(AN107:BE107)-MIN(AN107:BE107)-MAX(AN107:BE107))/(DT107-2))</f>
        <v/>
      </c>
      <c r="CG107" s="531" t="str">
        <f>IF(DU107&lt;3,"",(SUM(BG107:BX107)-MIN(BG107:BX107)-MAX(BG107:BX107))/(DU107-2))</f>
        <v/>
      </c>
      <c r="CH107" s="518" t="str">
        <f t="shared" si="164"/>
        <v/>
      </c>
      <c r="CI107" s="93" t="str">
        <f t="shared" si="164"/>
        <v/>
      </c>
      <c r="CJ107" s="94" t="str">
        <f t="shared" si="164"/>
        <v/>
      </c>
      <c r="CK107" s="94" t="str">
        <f t="shared" si="164"/>
        <v/>
      </c>
      <c r="CL107" s="94" t="str">
        <f t="shared" si="164"/>
        <v/>
      </c>
      <c r="CM107" s="94" t="str">
        <f t="shared" si="164"/>
        <v/>
      </c>
      <c r="CN107" s="94" t="str">
        <f t="shared" si="164"/>
        <v/>
      </c>
      <c r="CO107" s="108" t="str">
        <f t="shared" si="164"/>
        <v/>
      </c>
      <c r="CP107" s="108" t="str">
        <f t="shared" si="164"/>
        <v/>
      </c>
      <c r="CQ107" s="108" t="str">
        <f t="shared" si="164"/>
        <v/>
      </c>
      <c r="CR107" s="108" t="str">
        <f t="shared" si="165"/>
        <v/>
      </c>
      <c r="CS107" s="94" t="str">
        <f t="shared" si="165"/>
        <v/>
      </c>
      <c r="CT107" s="94" t="str">
        <f t="shared" si="165"/>
        <v/>
      </c>
      <c r="CU107" s="94" t="str">
        <f t="shared" si="165"/>
        <v/>
      </c>
      <c r="CV107" s="94" t="str">
        <f t="shared" si="165"/>
        <v/>
      </c>
      <c r="CW107" s="94" t="str">
        <f t="shared" si="165"/>
        <v/>
      </c>
      <c r="CX107" s="93" t="str">
        <f t="shared" si="165"/>
        <v/>
      </c>
      <c r="CY107" s="519" t="str">
        <f t="shared" si="165"/>
        <v/>
      </c>
      <c r="CZ107" s="532" t="str">
        <f t="shared" si="166"/>
        <v/>
      </c>
      <c r="DA107" s="533" t="str">
        <f t="shared" si="166"/>
        <v/>
      </c>
      <c r="DB107" s="534" t="str">
        <f t="shared" si="166"/>
        <v/>
      </c>
      <c r="DC107" s="534" t="str">
        <f t="shared" si="166"/>
        <v/>
      </c>
      <c r="DD107" s="534" t="str">
        <f t="shared" si="166"/>
        <v/>
      </c>
      <c r="DE107" s="534" t="str">
        <f t="shared" si="166"/>
        <v/>
      </c>
      <c r="DF107" s="534" t="str">
        <f t="shared" si="166"/>
        <v/>
      </c>
      <c r="DG107" s="535" t="str">
        <f t="shared" si="166"/>
        <v/>
      </c>
      <c r="DH107" s="535" t="str">
        <f t="shared" si="166"/>
        <v/>
      </c>
      <c r="DI107" s="535">
        <f t="shared" si="166"/>
        <v>1600</v>
      </c>
      <c r="DJ107" s="535" t="str">
        <f t="shared" si="167"/>
        <v/>
      </c>
      <c r="DK107" s="534" t="str">
        <f t="shared" si="167"/>
        <v/>
      </c>
      <c r="DL107" s="534" t="str">
        <f t="shared" si="167"/>
        <v/>
      </c>
      <c r="DM107" s="534" t="str">
        <f t="shared" si="167"/>
        <v/>
      </c>
      <c r="DN107" s="534" t="str">
        <f t="shared" si="167"/>
        <v/>
      </c>
      <c r="DO107" s="534" t="str">
        <f t="shared" si="167"/>
        <v/>
      </c>
      <c r="DP107" s="533" t="str">
        <f t="shared" si="167"/>
        <v/>
      </c>
      <c r="DQ107" s="532" t="str">
        <f t="shared" si="167"/>
        <v/>
      </c>
      <c r="DR107" s="536">
        <f>COUNT(B107:S107)</f>
        <v>0</v>
      </c>
      <c r="DS107" s="468">
        <f>COUNT(U107:AL107)</f>
        <v>1</v>
      </c>
      <c r="DT107" s="468">
        <f>COUNT(AN107:BE107)</f>
        <v>0</v>
      </c>
      <c r="DU107" s="469">
        <f>COUNT(BG107:BX107)</f>
        <v>0</v>
      </c>
      <c r="DV107" s="522"/>
      <c r="DW107" s="537"/>
      <c r="DX107" s="537"/>
      <c r="DY107" s="537"/>
      <c r="DZ107" s="537"/>
      <c r="EA107" s="537"/>
      <c r="EB107" s="537"/>
      <c r="EC107" s="538"/>
      <c r="ED107" s="537"/>
      <c r="EE107" s="468"/>
      <c r="EF107" s="522"/>
      <c r="EG107" s="522"/>
    </row>
    <row r="108" spans="1:137" ht="12.75" customHeight="1">
      <c r="A108" s="527" t="s">
        <v>176</v>
      </c>
      <c r="B108" s="528"/>
      <c r="C108" s="528"/>
      <c r="D108" s="528"/>
      <c r="E108" s="528"/>
      <c r="F108" s="528"/>
      <c r="G108" s="528"/>
      <c r="H108" s="528"/>
      <c r="I108" s="528"/>
      <c r="J108" s="528"/>
      <c r="K108" s="528"/>
      <c r="L108" s="528"/>
      <c r="M108" s="528"/>
      <c r="N108" s="528"/>
      <c r="O108" s="528"/>
      <c r="P108" s="528"/>
      <c r="Q108" s="528"/>
      <c r="R108" s="528"/>
      <c r="S108" s="528"/>
      <c r="T108" s="523"/>
      <c r="U108" s="528"/>
      <c r="V108" s="528"/>
      <c r="W108" s="528"/>
      <c r="X108" s="528"/>
      <c r="Y108" s="528"/>
      <c r="Z108" s="528"/>
      <c r="AA108" s="528"/>
      <c r="AB108" s="528"/>
      <c r="AC108" s="528"/>
      <c r="AD108" s="528"/>
      <c r="AE108" s="528"/>
      <c r="AF108" s="528"/>
      <c r="AG108" s="528"/>
      <c r="AH108" s="528"/>
      <c r="AI108" s="528"/>
      <c r="AJ108" s="528"/>
      <c r="AK108" s="528"/>
      <c r="AL108" s="528"/>
      <c r="AM108" s="523"/>
      <c r="AN108" s="528"/>
      <c r="AO108" s="528"/>
      <c r="AP108" s="528"/>
      <c r="AQ108" s="528"/>
      <c r="AR108" s="528"/>
      <c r="AS108" s="528"/>
      <c r="AT108" s="528"/>
      <c r="AU108" s="528"/>
      <c r="AV108" s="528"/>
      <c r="AW108" s="528"/>
      <c r="AX108" s="528"/>
      <c r="AY108" s="528"/>
      <c r="AZ108" s="528"/>
      <c r="BA108" s="528"/>
      <c r="BB108" s="528"/>
      <c r="BC108" s="528"/>
      <c r="BD108" s="528"/>
      <c r="BE108" s="528"/>
      <c r="BF108" s="523"/>
      <c r="BG108" s="528"/>
      <c r="BH108" s="528"/>
      <c r="BI108" s="528"/>
      <c r="BJ108" s="528"/>
      <c r="BK108" s="528"/>
      <c r="BL108" s="528"/>
      <c r="BM108" s="528"/>
      <c r="BN108" s="528"/>
      <c r="BO108" s="528"/>
      <c r="BP108" s="528"/>
      <c r="BQ108" s="528"/>
      <c r="BR108" s="528"/>
      <c r="BS108" s="528"/>
      <c r="BT108" s="528"/>
      <c r="BU108" s="528"/>
      <c r="BV108" s="528"/>
      <c r="BW108" s="528"/>
      <c r="BX108" s="528"/>
      <c r="BY108" s="523"/>
      <c r="BZ108" s="528"/>
      <c r="CA108" s="528"/>
      <c r="CB108" s="528"/>
      <c r="CC108" s="528"/>
      <c r="CD108" s="542"/>
      <c r="CE108" s="542"/>
      <c r="CF108" s="542"/>
      <c r="CG108" s="543"/>
      <c r="CH108" s="544"/>
      <c r="CI108" s="544"/>
      <c r="CJ108" s="544"/>
      <c r="CK108" s="544"/>
      <c r="CL108" s="544"/>
      <c r="CM108" s="544"/>
      <c r="CN108" s="544"/>
      <c r="CO108" s="544"/>
      <c r="CP108" s="544"/>
      <c r="CQ108" s="544"/>
      <c r="CR108" s="544"/>
      <c r="CS108" s="544"/>
      <c r="CT108" s="544"/>
      <c r="CU108" s="544"/>
      <c r="CV108" s="544"/>
      <c r="CW108" s="544"/>
      <c r="CX108" s="544"/>
      <c r="CY108" s="545"/>
      <c r="CZ108" s="546"/>
      <c r="DA108" s="544"/>
      <c r="DB108" s="544"/>
      <c r="DC108" s="544"/>
      <c r="DD108" s="544"/>
      <c r="DE108" s="544"/>
      <c r="DF108" s="544"/>
      <c r="DG108" s="544"/>
      <c r="DH108" s="544"/>
      <c r="DI108" s="544"/>
      <c r="DJ108" s="544"/>
      <c r="DK108" s="544"/>
      <c r="DL108" s="544"/>
      <c r="DM108" s="544"/>
      <c r="DN108" s="544"/>
      <c r="DO108" s="544"/>
      <c r="DP108" s="544"/>
      <c r="DQ108" s="544"/>
      <c r="DR108" s="546"/>
      <c r="DS108" s="521"/>
      <c r="DT108" s="521"/>
      <c r="DU108" s="517"/>
      <c r="DV108" s="521"/>
      <c r="DW108" s="521"/>
      <c r="DX108" s="521"/>
      <c r="DY108" s="521"/>
      <c r="DZ108" s="521"/>
      <c r="EA108" s="521"/>
      <c r="EB108" s="521"/>
      <c r="EC108" s="517"/>
      <c r="ED108" s="521"/>
      <c r="EE108" s="468"/>
      <c r="EF108" s="522"/>
      <c r="EG108" s="522"/>
    </row>
    <row r="109" spans="1:137" ht="12.75" customHeight="1">
      <c r="A109" s="529" t="s">
        <v>154</v>
      </c>
      <c r="B109" s="528"/>
      <c r="C109" s="528"/>
      <c r="D109" s="528"/>
      <c r="E109" s="528"/>
      <c r="F109" s="528"/>
      <c r="G109" s="528"/>
      <c r="H109" s="528"/>
      <c r="I109" s="528"/>
      <c r="J109" s="528"/>
      <c r="K109" s="528"/>
      <c r="L109" s="528"/>
      <c r="M109" s="528"/>
      <c r="N109" s="528"/>
      <c r="O109" s="528"/>
      <c r="P109" s="528"/>
      <c r="Q109" s="528"/>
      <c r="R109" s="528"/>
      <c r="S109" s="528"/>
      <c r="T109" s="523"/>
      <c r="U109" s="528"/>
      <c r="V109" s="528"/>
      <c r="W109" s="528">
        <v>1</v>
      </c>
      <c r="X109" s="528"/>
      <c r="Y109" s="528"/>
      <c r="Z109" s="528"/>
      <c r="AA109" s="528"/>
      <c r="AB109" s="528"/>
      <c r="AC109" s="528"/>
      <c r="AD109" s="528"/>
      <c r="AE109" s="528"/>
      <c r="AF109" s="528"/>
      <c r="AG109" s="528"/>
      <c r="AH109" s="528"/>
      <c r="AI109" s="528"/>
      <c r="AJ109" s="528"/>
      <c r="AK109" s="528"/>
      <c r="AL109" s="528"/>
      <c r="AM109" s="523"/>
      <c r="AN109" s="528"/>
      <c r="AO109" s="528"/>
      <c r="AP109" s="528"/>
      <c r="AQ109" s="528"/>
      <c r="AR109" s="528"/>
      <c r="AS109" s="528"/>
      <c r="AT109" s="528"/>
      <c r="AU109" s="528"/>
      <c r="AV109" s="528"/>
      <c r="AW109" s="528"/>
      <c r="AX109" s="528"/>
      <c r="AY109" s="528"/>
      <c r="AZ109" s="528"/>
      <c r="BA109" s="528"/>
      <c r="BB109" s="528"/>
      <c r="BC109" s="528"/>
      <c r="BD109" s="528"/>
      <c r="BE109" s="528"/>
      <c r="BF109" s="523"/>
      <c r="BG109" s="528"/>
      <c r="BH109" s="528"/>
      <c r="BI109" s="528"/>
      <c r="BJ109" s="528"/>
      <c r="BK109" s="528"/>
      <c r="BL109" s="528"/>
      <c r="BM109" s="528"/>
      <c r="BN109" s="528"/>
      <c r="BO109" s="528"/>
      <c r="BP109" s="528"/>
      <c r="BQ109" s="528"/>
      <c r="BR109" s="528"/>
      <c r="BS109" s="528"/>
      <c r="BT109" s="528"/>
      <c r="BU109" s="528"/>
      <c r="BV109" s="528"/>
      <c r="BW109" s="528"/>
      <c r="BX109" s="528"/>
      <c r="BY109" s="523"/>
      <c r="BZ109" s="528"/>
      <c r="CA109" s="528"/>
      <c r="CB109" s="528"/>
      <c r="CC109" s="528"/>
      <c r="CD109" s="530" t="str">
        <f>IF(DR109&lt;3,"",(SUM(B109:S109)-MIN(B109:S109)-MAX(B109:S109))/(DR109-2))</f>
        <v/>
      </c>
      <c r="CE109" s="530" t="str">
        <f>IF(DS109&lt;3,"",(SUM(U109:AL109)-MIN(U109:AL109)-MAX(U109:AL109))/(DS109-2))</f>
        <v/>
      </c>
      <c r="CF109" s="530" t="str">
        <f>IF(DT109&lt;3,"",(SUM(AN109:BE109)-MIN(AN109:BE109)-MAX(AN109:BE109))/(DT109-2))</f>
        <v/>
      </c>
      <c r="CG109" s="531" t="str">
        <f>IF(DU109&lt;3,"",(SUM(BG109:BX109)-MIN(BG109:BX109)-MAX(BG109:BX109))/(DU109-2))</f>
        <v/>
      </c>
      <c r="CH109" s="518" t="str">
        <f t="shared" ref="CH109:CQ113" si="172">IF($CH$3=$CD$4,IF(OR(-FLOOR(((18-COUNT($B109:$S109))/2),1)+CH$6&lt;1,-FLOOR(((18-COUNT($B109:$S109))/2),1)+CH$6&gt;COUNT($B109:$S109)),"",LARGE($B109:$S109,-FLOOR(((18-COUNT($B109:$S109))/2),1)+CH$6)),IF(OR(-FLOOR(((18-COUNT($AN109:$BE109))/2),1)+CH$6&lt;1,-FLOOR(((18-COUNT($AN109:$BE109))/2),1)+CH$6&gt;COUNT($AN109:$BE109)),"",LARGE($AN109:$BE109,-FLOOR(((18-COUNT($AN109:$BE109))/2),1)+CH$6)))</f>
        <v/>
      </c>
      <c r="CI109" s="93" t="str">
        <f t="shared" si="172"/>
        <v/>
      </c>
      <c r="CJ109" s="94" t="str">
        <f t="shared" si="172"/>
        <v/>
      </c>
      <c r="CK109" s="94" t="str">
        <f t="shared" si="172"/>
        <v/>
      </c>
      <c r="CL109" s="94" t="str">
        <f t="shared" si="172"/>
        <v/>
      </c>
      <c r="CM109" s="94" t="str">
        <f t="shared" si="172"/>
        <v/>
      </c>
      <c r="CN109" s="94" t="str">
        <f t="shared" si="172"/>
        <v/>
      </c>
      <c r="CO109" s="108" t="str">
        <f t="shared" si="172"/>
        <v/>
      </c>
      <c r="CP109" s="108" t="str">
        <f t="shared" si="172"/>
        <v/>
      </c>
      <c r="CQ109" s="108" t="str">
        <f t="shared" si="172"/>
        <v/>
      </c>
      <c r="CR109" s="108" t="str">
        <f t="shared" ref="CR109:CY113" si="173">IF($CH$3=$CD$4,IF(OR(-FLOOR(((18-COUNT($B109:$S109))/2),1)+CR$6&lt;1,-FLOOR(((18-COUNT($B109:$S109))/2),1)+CR$6&gt;COUNT($B109:$S109)),"",LARGE($B109:$S109,-FLOOR(((18-COUNT($B109:$S109))/2),1)+CR$6)),IF(OR(-FLOOR(((18-COUNT($AN109:$BE109))/2),1)+CR$6&lt;1,-FLOOR(((18-COUNT($AN109:$BE109))/2),1)+CR$6&gt;COUNT($AN109:$BE109)),"",LARGE($AN109:$BE109,-FLOOR(((18-COUNT($AN109:$BE109))/2),1)+CR$6)))</f>
        <v/>
      </c>
      <c r="CS109" s="94" t="str">
        <f t="shared" si="173"/>
        <v/>
      </c>
      <c r="CT109" s="94" t="str">
        <f t="shared" si="173"/>
        <v/>
      </c>
      <c r="CU109" s="94" t="str">
        <f t="shared" si="173"/>
        <v/>
      </c>
      <c r="CV109" s="94" t="str">
        <f t="shared" si="173"/>
        <v/>
      </c>
      <c r="CW109" s="94" t="str">
        <f t="shared" si="173"/>
        <v/>
      </c>
      <c r="CX109" s="93" t="str">
        <f t="shared" si="173"/>
        <v/>
      </c>
      <c r="CY109" s="519" t="str">
        <f t="shared" si="173"/>
        <v/>
      </c>
      <c r="CZ109" s="532" t="str">
        <f t="shared" ref="CZ109:DI113" si="174">IF($CH$3=$CD$4,IF(OR(-FLOOR(((18-COUNT($U109:$AL109))/2),1)+CZ$6&lt;1,-FLOOR(((18-COUNT($U109:$AL109))/2),1)+CZ$6&gt;COUNT($U109:$AL109)),"",LARGE($U109:$AL109,-FLOOR(((18-COUNT($U109:$AL109))/2),1)+CZ$6)),IF(OR(-FLOOR(((18-COUNT($BG109:$BX109))/2),1)+CZ$6&lt;1,-FLOOR(((18-COUNT($BG109:$BX109))/2),1)+CZ$6&gt;COUNT($BG109:$BX109)),"",LARGE($BG109:$BX109,-FLOOR(((18-COUNT($BG109:$BX109))/2),1)+CZ$6)))</f>
        <v/>
      </c>
      <c r="DA109" s="533" t="str">
        <f t="shared" si="174"/>
        <v/>
      </c>
      <c r="DB109" s="534" t="str">
        <f t="shared" si="174"/>
        <v/>
      </c>
      <c r="DC109" s="534" t="str">
        <f t="shared" si="174"/>
        <v/>
      </c>
      <c r="DD109" s="534" t="str">
        <f t="shared" si="174"/>
        <v/>
      </c>
      <c r="DE109" s="534" t="str">
        <f t="shared" si="174"/>
        <v/>
      </c>
      <c r="DF109" s="534" t="str">
        <f t="shared" si="174"/>
        <v/>
      </c>
      <c r="DG109" s="535" t="str">
        <f t="shared" si="174"/>
        <v/>
      </c>
      <c r="DH109" s="535" t="str">
        <f t="shared" si="174"/>
        <v/>
      </c>
      <c r="DI109" s="535">
        <f t="shared" si="174"/>
        <v>1</v>
      </c>
      <c r="DJ109" s="535" t="str">
        <f t="shared" ref="DJ109:DQ113" si="175">IF($CH$3=$CD$4,IF(OR(-FLOOR(((18-COUNT($U109:$AL109))/2),1)+DJ$6&lt;1,-FLOOR(((18-COUNT($U109:$AL109))/2),1)+DJ$6&gt;COUNT($U109:$AL109)),"",LARGE($U109:$AL109,-FLOOR(((18-COUNT($U109:$AL109))/2),1)+DJ$6)),IF(OR(-FLOOR(((18-COUNT($BG109:$BX109))/2),1)+DJ$6&lt;1,-FLOOR(((18-COUNT($BG109:$BX109))/2),1)+DJ$6&gt;COUNT($BG109:$BX109)),"",LARGE($BG109:$BX109,-FLOOR(((18-COUNT($BG109:$BX109))/2),1)+DJ$6)))</f>
        <v/>
      </c>
      <c r="DK109" s="534" t="str">
        <f t="shared" si="175"/>
        <v/>
      </c>
      <c r="DL109" s="534" t="str">
        <f t="shared" si="175"/>
        <v/>
      </c>
      <c r="DM109" s="534" t="str">
        <f t="shared" si="175"/>
        <v/>
      </c>
      <c r="DN109" s="534" t="str">
        <f t="shared" si="175"/>
        <v/>
      </c>
      <c r="DO109" s="534" t="str">
        <f t="shared" si="175"/>
        <v/>
      </c>
      <c r="DP109" s="533" t="str">
        <f t="shared" si="175"/>
        <v/>
      </c>
      <c r="DQ109" s="532" t="str">
        <f t="shared" si="175"/>
        <v/>
      </c>
      <c r="DR109" s="536">
        <f>COUNT(B109:S109)</f>
        <v>0</v>
      </c>
      <c r="DS109" s="468">
        <f>COUNT(U109:AL109)</f>
        <v>1</v>
      </c>
      <c r="DT109" s="468">
        <f>COUNT(AN109:BE109)</f>
        <v>0</v>
      </c>
      <c r="DU109" s="469">
        <f>COUNT(BG109:BX109)</f>
        <v>0</v>
      </c>
      <c r="DV109" s="522"/>
      <c r="DW109" s="537"/>
      <c r="DX109" s="537"/>
      <c r="DY109" s="537"/>
      <c r="DZ109" s="537"/>
      <c r="EA109" s="537"/>
      <c r="EB109" s="537"/>
      <c r="EC109" s="538"/>
      <c r="ED109" s="537"/>
      <c r="EE109" s="468"/>
      <c r="EF109" s="522"/>
      <c r="EG109" s="522"/>
    </row>
    <row r="110" spans="1:137" ht="12.75" customHeight="1">
      <c r="A110" s="529" t="s">
        <v>155</v>
      </c>
      <c r="B110" s="306"/>
      <c r="C110" s="306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6"/>
      <c r="T110" s="523"/>
      <c r="U110" s="306"/>
      <c r="V110" s="306"/>
      <c r="W110" s="306">
        <v>1</v>
      </c>
      <c r="X110" s="306"/>
      <c r="Y110" s="306"/>
      <c r="Z110" s="306"/>
      <c r="AA110" s="306"/>
      <c r="AB110" s="306"/>
      <c r="AC110" s="306"/>
      <c r="AD110" s="306"/>
      <c r="AE110" s="306"/>
      <c r="AF110" s="306"/>
      <c r="AG110" s="306"/>
      <c r="AH110" s="306"/>
      <c r="AI110" s="306"/>
      <c r="AJ110" s="306"/>
      <c r="AK110" s="306"/>
      <c r="AL110" s="306"/>
      <c r="AM110" s="523"/>
      <c r="AN110" s="306"/>
      <c r="AO110" s="306"/>
      <c r="AP110" s="306"/>
      <c r="AQ110" s="306"/>
      <c r="AR110" s="306"/>
      <c r="AS110" s="306"/>
      <c r="AT110" s="306"/>
      <c r="AU110" s="306"/>
      <c r="AV110" s="306"/>
      <c r="AW110" s="306"/>
      <c r="AX110" s="306"/>
      <c r="AY110" s="306"/>
      <c r="AZ110" s="306"/>
      <c r="BA110" s="306"/>
      <c r="BB110" s="306"/>
      <c r="BC110" s="306"/>
      <c r="BD110" s="306"/>
      <c r="BE110" s="306"/>
      <c r="BF110" s="523"/>
      <c r="BG110" s="306"/>
      <c r="BH110" s="306"/>
      <c r="BI110" s="306"/>
      <c r="BJ110" s="306"/>
      <c r="BK110" s="306"/>
      <c r="BL110" s="306"/>
      <c r="BM110" s="306"/>
      <c r="BN110" s="306"/>
      <c r="BO110" s="306"/>
      <c r="BP110" s="306"/>
      <c r="BQ110" s="306"/>
      <c r="BR110" s="306"/>
      <c r="BS110" s="306"/>
      <c r="BT110" s="306"/>
      <c r="BU110" s="306"/>
      <c r="BV110" s="306"/>
      <c r="BW110" s="306"/>
      <c r="BX110" s="306"/>
      <c r="BY110" s="523"/>
      <c r="BZ110" s="306"/>
      <c r="CA110" s="306"/>
      <c r="CB110" s="306"/>
      <c r="CC110" s="306"/>
      <c r="CD110" s="530" t="str">
        <f>IF(DR110&lt;3,"",(SUM(B110:S110)-MIN(B110:S110)-MAX(B110:S110))/(DR110-2))</f>
        <v/>
      </c>
      <c r="CE110" s="530" t="str">
        <f>IF(DS110&lt;3,"",(SUM(U110:AL110)-MIN(U110:AL110)-MAX(U110:AL110))/(DS110-2))</f>
        <v/>
      </c>
      <c r="CF110" s="530" t="str">
        <f>IF(DT110&lt;3,"",(SUM(AN110:BE110)-MIN(AN110:BE110)-MAX(AN110:BE110))/(DT110-2))</f>
        <v/>
      </c>
      <c r="CG110" s="531" t="str">
        <f>IF(DU110&lt;3,"",(SUM(BG110:BX110)-MIN(BG110:BX110)-MAX(BG110:BX110))/(DU110-2))</f>
        <v/>
      </c>
      <c r="CH110" s="518" t="str">
        <f t="shared" si="172"/>
        <v/>
      </c>
      <c r="CI110" s="93" t="str">
        <f t="shared" si="172"/>
        <v/>
      </c>
      <c r="CJ110" s="94" t="str">
        <f t="shared" si="172"/>
        <v/>
      </c>
      <c r="CK110" s="94" t="str">
        <f t="shared" si="172"/>
        <v/>
      </c>
      <c r="CL110" s="94" t="str">
        <f t="shared" si="172"/>
        <v/>
      </c>
      <c r="CM110" s="94" t="str">
        <f t="shared" si="172"/>
        <v/>
      </c>
      <c r="CN110" s="94" t="str">
        <f t="shared" si="172"/>
        <v/>
      </c>
      <c r="CO110" s="108" t="str">
        <f t="shared" si="172"/>
        <v/>
      </c>
      <c r="CP110" s="108" t="str">
        <f t="shared" si="172"/>
        <v/>
      </c>
      <c r="CQ110" s="108" t="str">
        <f t="shared" si="172"/>
        <v/>
      </c>
      <c r="CR110" s="108" t="str">
        <f t="shared" si="173"/>
        <v/>
      </c>
      <c r="CS110" s="94" t="str">
        <f t="shared" si="173"/>
        <v/>
      </c>
      <c r="CT110" s="94" t="str">
        <f t="shared" si="173"/>
        <v/>
      </c>
      <c r="CU110" s="94" t="str">
        <f t="shared" si="173"/>
        <v/>
      </c>
      <c r="CV110" s="94" t="str">
        <f t="shared" si="173"/>
        <v/>
      </c>
      <c r="CW110" s="94" t="str">
        <f t="shared" si="173"/>
        <v/>
      </c>
      <c r="CX110" s="93" t="str">
        <f t="shared" si="173"/>
        <v/>
      </c>
      <c r="CY110" s="519" t="str">
        <f t="shared" si="173"/>
        <v/>
      </c>
      <c r="CZ110" s="532" t="str">
        <f t="shared" si="174"/>
        <v/>
      </c>
      <c r="DA110" s="533" t="str">
        <f t="shared" si="174"/>
        <v/>
      </c>
      <c r="DB110" s="534" t="str">
        <f t="shared" si="174"/>
        <v/>
      </c>
      <c r="DC110" s="534" t="str">
        <f t="shared" si="174"/>
        <v/>
      </c>
      <c r="DD110" s="534" t="str">
        <f t="shared" si="174"/>
        <v/>
      </c>
      <c r="DE110" s="534" t="str">
        <f t="shared" si="174"/>
        <v/>
      </c>
      <c r="DF110" s="534" t="str">
        <f t="shared" si="174"/>
        <v/>
      </c>
      <c r="DG110" s="535" t="str">
        <f t="shared" si="174"/>
        <v/>
      </c>
      <c r="DH110" s="535" t="str">
        <f t="shared" si="174"/>
        <v/>
      </c>
      <c r="DI110" s="535">
        <f t="shared" si="174"/>
        <v>1</v>
      </c>
      <c r="DJ110" s="535" t="str">
        <f t="shared" si="175"/>
        <v/>
      </c>
      <c r="DK110" s="534" t="str">
        <f t="shared" si="175"/>
        <v/>
      </c>
      <c r="DL110" s="534" t="str">
        <f t="shared" si="175"/>
        <v/>
      </c>
      <c r="DM110" s="534" t="str">
        <f t="shared" si="175"/>
        <v/>
      </c>
      <c r="DN110" s="534" t="str">
        <f t="shared" si="175"/>
        <v/>
      </c>
      <c r="DO110" s="534" t="str">
        <f t="shared" si="175"/>
        <v/>
      </c>
      <c r="DP110" s="533" t="str">
        <f t="shared" si="175"/>
        <v/>
      </c>
      <c r="DQ110" s="532" t="str">
        <f t="shared" si="175"/>
        <v/>
      </c>
      <c r="DR110" s="536">
        <f>COUNT(B110:S110)</f>
        <v>0</v>
      </c>
      <c r="DS110" s="468">
        <f>COUNT(U110:AL110)</f>
        <v>1</v>
      </c>
      <c r="DT110" s="468">
        <f>COUNT(AN110:BE110)</f>
        <v>0</v>
      </c>
      <c r="DU110" s="469">
        <f>COUNT(BG110:BX110)</f>
        <v>0</v>
      </c>
      <c r="DV110" s="522"/>
      <c r="DW110" s="537"/>
      <c r="DX110" s="537"/>
      <c r="DY110" s="537"/>
      <c r="DZ110" s="537"/>
      <c r="EA110" s="537"/>
      <c r="EB110" s="537"/>
      <c r="EC110" s="538"/>
      <c r="ED110" s="537"/>
      <c r="EE110" s="468"/>
      <c r="EF110" s="522"/>
      <c r="EG110" s="522"/>
    </row>
    <row r="111" spans="1:137" ht="12.75" customHeight="1">
      <c r="A111" s="529" t="s">
        <v>156</v>
      </c>
      <c r="B111" s="306"/>
      <c r="C111" s="306"/>
      <c r="D111" s="306"/>
      <c r="E111" s="306"/>
      <c r="F111" s="306"/>
      <c r="G111" s="306"/>
      <c r="H111" s="306"/>
      <c r="I111" s="306"/>
      <c r="J111" s="306"/>
      <c r="K111" s="306"/>
      <c r="L111" s="306"/>
      <c r="M111" s="306"/>
      <c r="N111" s="306"/>
      <c r="O111" s="306"/>
      <c r="P111" s="306"/>
      <c r="Q111" s="306"/>
      <c r="R111" s="306"/>
      <c r="S111" s="306"/>
      <c r="T111" s="523"/>
      <c r="U111" s="306"/>
      <c r="V111" s="306"/>
      <c r="W111" s="306">
        <v>12</v>
      </c>
      <c r="X111" s="306"/>
      <c r="Y111" s="306"/>
      <c r="Z111" s="306"/>
      <c r="AA111" s="306"/>
      <c r="AB111" s="306"/>
      <c r="AC111" s="306"/>
      <c r="AD111" s="306"/>
      <c r="AE111" s="306"/>
      <c r="AF111" s="306"/>
      <c r="AG111" s="306"/>
      <c r="AH111" s="306"/>
      <c r="AI111" s="306"/>
      <c r="AJ111" s="306"/>
      <c r="AK111" s="306"/>
      <c r="AL111" s="306"/>
      <c r="AM111" s="523"/>
      <c r="AN111" s="306"/>
      <c r="AO111" s="306"/>
      <c r="AP111" s="306"/>
      <c r="AQ111" s="306"/>
      <c r="AR111" s="306"/>
      <c r="AS111" s="306"/>
      <c r="AT111" s="306"/>
      <c r="AU111" s="306"/>
      <c r="AV111" s="306"/>
      <c r="AW111" s="306"/>
      <c r="AX111" s="306"/>
      <c r="AY111" s="306"/>
      <c r="AZ111" s="306"/>
      <c r="BA111" s="306"/>
      <c r="BB111" s="306"/>
      <c r="BC111" s="306"/>
      <c r="BD111" s="306"/>
      <c r="BE111" s="306"/>
      <c r="BF111" s="523"/>
      <c r="BG111" s="306"/>
      <c r="BH111" s="306"/>
      <c r="BI111" s="306"/>
      <c r="BJ111" s="306"/>
      <c r="BK111" s="306"/>
      <c r="BL111" s="306"/>
      <c r="BM111" s="306"/>
      <c r="BN111" s="306"/>
      <c r="BO111" s="306"/>
      <c r="BP111" s="306"/>
      <c r="BQ111" s="306"/>
      <c r="BR111" s="306"/>
      <c r="BS111" s="306"/>
      <c r="BT111" s="306"/>
      <c r="BU111" s="306"/>
      <c r="BV111" s="306"/>
      <c r="BW111" s="306"/>
      <c r="BX111" s="306"/>
      <c r="BY111" s="523"/>
      <c r="BZ111" s="306"/>
      <c r="CA111" s="306"/>
      <c r="CB111" s="306"/>
      <c r="CC111" s="306"/>
      <c r="CD111" s="530" t="str">
        <f>IF(DR111&lt;3,"",(SUM(B111:S111)-MIN(B111:S111)-MAX(B111:S111))/(DR111-2))</f>
        <v/>
      </c>
      <c r="CE111" s="530" t="str">
        <f>IF(DS111&lt;3,"",(SUM(U111:AL111)-MIN(U111:AL111)-MAX(U111:AL111))/(DS111-2))</f>
        <v/>
      </c>
      <c r="CF111" s="530" t="str">
        <f>IF(DT111&lt;3,"",(SUM(AN111:BE111)-MIN(AN111:BE111)-MAX(AN111:BE111))/(DT111-2))</f>
        <v/>
      </c>
      <c r="CG111" s="531" t="str">
        <f>IF(DU111&lt;3,"",(SUM(BG111:BX111)-MIN(BG111:BX111)-MAX(BG111:BX111))/(DU111-2))</f>
        <v/>
      </c>
      <c r="CH111" s="518" t="str">
        <f t="shared" si="172"/>
        <v/>
      </c>
      <c r="CI111" s="93" t="str">
        <f t="shared" si="172"/>
        <v/>
      </c>
      <c r="CJ111" s="94" t="str">
        <f t="shared" si="172"/>
        <v/>
      </c>
      <c r="CK111" s="94" t="str">
        <f t="shared" si="172"/>
        <v/>
      </c>
      <c r="CL111" s="94" t="str">
        <f t="shared" si="172"/>
        <v/>
      </c>
      <c r="CM111" s="94" t="str">
        <f t="shared" si="172"/>
        <v/>
      </c>
      <c r="CN111" s="94" t="str">
        <f t="shared" si="172"/>
        <v/>
      </c>
      <c r="CO111" s="108" t="str">
        <f t="shared" si="172"/>
        <v/>
      </c>
      <c r="CP111" s="108" t="str">
        <f t="shared" si="172"/>
        <v/>
      </c>
      <c r="CQ111" s="108" t="str">
        <f t="shared" si="172"/>
        <v/>
      </c>
      <c r="CR111" s="108" t="str">
        <f t="shared" si="173"/>
        <v/>
      </c>
      <c r="CS111" s="94" t="str">
        <f t="shared" si="173"/>
        <v/>
      </c>
      <c r="CT111" s="94" t="str">
        <f t="shared" si="173"/>
        <v/>
      </c>
      <c r="CU111" s="94" t="str">
        <f t="shared" si="173"/>
        <v/>
      </c>
      <c r="CV111" s="94" t="str">
        <f t="shared" si="173"/>
        <v/>
      </c>
      <c r="CW111" s="94" t="str">
        <f t="shared" si="173"/>
        <v/>
      </c>
      <c r="CX111" s="93" t="str">
        <f t="shared" si="173"/>
        <v/>
      </c>
      <c r="CY111" s="519" t="str">
        <f t="shared" si="173"/>
        <v/>
      </c>
      <c r="CZ111" s="532" t="str">
        <f t="shared" si="174"/>
        <v/>
      </c>
      <c r="DA111" s="533" t="str">
        <f t="shared" si="174"/>
        <v/>
      </c>
      <c r="DB111" s="534" t="str">
        <f t="shared" si="174"/>
        <v/>
      </c>
      <c r="DC111" s="534" t="str">
        <f t="shared" si="174"/>
        <v/>
      </c>
      <c r="DD111" s="534" t="str">
        <f t="shared" si="174"/>
        <v/>
      </c>
      <c r="DE111" s="534" t="str">
        <f t="shared" si="174"/>
        <v/>
      </c>
      <c r="DF111" s="534" t="str">
        <f t="shared" si="174"/>
        <v/>
      </c>
      <c r="DG111" s="535" t="str">
        <f t="shared" si="174"/>
        <v/>
      </c>
      <c r="DH111" s="535" t="str">
        <f t="shared" si="174"/>
        <v/>
      </c>
      <c r="DI111" s="535">
        <f t="shared" si="174"/>
        <v>12</v>
      </c>
      <c r="DJ111" s="535" t="str">
        <f t="shared" si="175"/>
        <v/>
      </c>
      <c r="DK111" s="534" t="str">
        <f t="shared" si="175"/>
        <v/>
      </c>
      <c r="DL111" s="534" t="str">
        <f t="shared" si="175"/>
        <v/>
      </c>
      <c r="DM111" s="534" t="str">
        <f t="shared" si="175"/>
        <v/>
      </c>
      <c r="DN111" s="534" t="str">
        <f t="shared" si="175"/>
        <v/>
      </c>
      <c r="DO111" s="534" t="str">
        <f t="shared" si="175"/>
        <v/>
      </c>
      <c r="DP111" s="533" t="str">
        <f t="shared" si="175"/>
        <v/>
      </c>
      <c r="DQ111" s="532" t="str">
        <f t="shared" si="175"/>
        <v/>
      </c>
      <c r="DR111" s="536">
        <f>COUNT(B111:S111)</f>
        <v>0</v>
      </c>
      <c r="DS111" s="468">
        <f>COUNT(U111:AL111)</f>
        <v>1</v>
      </c>
      <c r="DT111" s="468">
        <f>COUNT(AN111:BE111)</f>
        <v>0</v>
      </c>
      <c r="DU111" s="469">
        <f>COUNT(BG111:BX111)</f>
        <v>0</v>
      </c>
      <c r="DV111" s="522"/>
      <c r="DW111" s="537"/>
      <c r="DX111" s="537"/>
      <c r="DY111" s="537"/>
      <c r="DZ111" s="537"/>
      <c r="EA111" s="537"/>
      <c r="EB111" s="537"/>
      <c r="EC111" s="538"/>
      <c r="ED111" s="537"/>
      <c r="EE111" s="468"/>
      <c r="EF111" s="522"/>
      <c r="EG111" s="522"/>
    </row>
    <row r="112" spans="1:137" ht="12.75" customHeight="1">
      <c r="A112" s="529" t="s">
        <v>157</v>
      </c>
      <c r="B112" s="306"/>
      <c r="C112" s="306"/>
      <c r="D112" s="306"/>
      <c r="E112" s="306"/>
      <c r="F112" s="306"/>
      <c r="G112" s="306"/>
      <c r="H112" s="306"/>
      <c r="I112" s="306"/>
      <c r="J112" s="306"/>
      <c r="K112" s="306"/>
      <c r="L112" s="306"/>
      <c r="M112" s="306"/>
      <c r="N112" s="306"/>
      <c r="O112" s="306"/>
      <c r="P112" s="306"/>
      <c r="Q112" s="306"/>
      <c r="R112" s="306"/>
      <c r="S112" s="306"/>
      <c r="T112" s="523"/>
      <c r="U112" s="306"/>
      <c r="V112" s="306"/>
      <c r="W112" s="306">
        <v>50</v>
      </c>
      <c r="X112" s="306"/>
      <c r="Y112" s="306"/>
      <c r="Z112" s="306"/>
      <c r="AA112" s="306"/>
      <c r="AB112" s="306"/>
      <c r="AC112" s="306"/>
      <c r="AD112" s="306"/>
      <c r="AE112" s="306"/>
      <c r="AF112" s="306"/>
      <c r="AG112" s="306"/>
      <c r="AH112" s="306"/>
      <c r="AI112" s="306"/>
      <c r="AJ112" s="306"/>
      <c r="AK112" s="306"/>
      <c r="AL112" s="306"/>
      <c r="AM112" s="523"/>
      <c r="AN112" s="306"/>
      <c r="AO112" s="306"/>
      <c r="AP112" s="306"/>
      <c r="AQ112" s="306"/>
      <c r="AR112" s="306"/>
      <c r="AS112" s="306"/>
      <c r="AT112" s="306"/>
      <c r="AU112" s="306"/>
      <c r="AV112" s="306"/>
      <c r="AW112" s="306"/>
      <c r="AX112" s="306"/>
      <c r="AY112" s="306"/>
      <c r="AZ112" s="306"/>
      <c r="BA112" s="306"/>
      <c r="BB112" s="306"/>
      <c r="BC112" s="306"/>
      <c r="BD112" s="306"/>
      <c r="BE112" s="306"/>
      <c r="BF112" s="523"/>
      <c r="BG112" s="306"/>
      <c r="BH112" s="306"/>
      <c r="BI112" s="306"/>
      <c r="BJ112" s="306"/>
      <c r="BK112" s="306"/>
      <c r="BL112" s="306"/>
      <c r="BM112" s="306"/>
      <c r="BN112" s="306"/>
      <c r="BO112" s="306"/>
      <c r="BP112" s="306"/>
      <c r="BQ112" s="306"/>
      <c r="BR112" s="306"/>
      <c r="BS112" s="306"/>
      <c r="BT112" s="306"/>
      <c r="BU112" s="306"/>
      <c r="BV112" s="306"/>
      <c r="BW112" s="306"/>
      <c r="BX112" s="306"/>
      <c r="BY112" s="523"/>
      <c r="BZ112" s="306"/>
      <c r="CA112" s="306"/>
      <c r="CB112" s="306"/>
      <c r="CC112" s="306"/>
      <c r="CD112" s="530" t="str">
        <f>IF(DR112&lt;3,"",(SUM(B112:S112)-MIN(B112:S112)-MAX(B112:S112))/(DR112-2))</f>
        <v/>
      </c>
      <c r="CE112" s="530" t="str">
        <f>IF(DS112&lt;3,"",(SUM(U112:AL112)-MIN(U112:AL112)-MAX(U112:AL112))/(DS112-2))</f>
        <v/>
      </c>
      <c r="CF112" s="530" t="str">
        <f>IF(DT112&lt;3,"",(SUM(AN112:BE112)-MIN(AN112:BE112)-MAX(AN112:BE112))/(DT112-2))</f>
        <v/>
      </c>
      <c r="CG112" s="531" t="str">
        <f>IF(DU112&lt;3,"",(SUM(BG112:BX112)-MIN(BG112:BX112)-MAX(BG112:BX112))/(DU112-2))</f>
        <v/>
      </c>
      <c r="CH112" s="518" t="str">
        <f t="shared" si="172"/>
        <v/>
      </c>
      <c r="CI112" s="93" t="str">
        <f t="shared" si="172"/>
        <v/>
      </c>
      <c r="CJ112" s="94" t="str">
        <f t="shared" si="172"/>
        <v/>
      </c>
      <c r="CK112" s="94" t="str">
        <f t="shared" si="172"/>
        <v/>
      </c>
      <c r="CL112" s="94" t="str">
        <f t="shared" si="172"/>
        <v/>
      </c>
      <c r="CM112" s="94" t="str">
        <f t="shared" si="172"/>
        <v/>
      </c>
      <c r="CN112" s="94" t="str">
        <f t="shared" si="172"/>
        <v/>
      </c>
      <c r="CO112" s="108" t="str">
        <f t="shared" si="172"/>
        <v/>
      </c>
      <c r="CP112" s="108" t="str">
        <f t="shared" si="172"/>
        <v/>
      </c>
      <c r="CQ112" s="108" t="str">
        <f t="shared" si="172"/>
        <v/>
      </c>
      <c r="CR112" s="108" t="str">
        <f t="shared" si="173"/>
        <v/>
      </c>
      <c r="CS112" s="94" t="str">
        <f t="shared" si="173"/>
        <v/>
      </c>
      <c r="CT112" s="94" t="str">
        <f t="shared" si="173"/>
        <v/>
      </c>
      <c r="CU112" s="94" t="str">
        <f t="shared" si="173"/>
        <v/>
      </c>
      <c r="CV112" s="94" t="str">
        <f t="shared" si="173"/>
        <v/>
      </c>
      <c r="CW112" s="94" t="str">
        <f t="shared" si="173"/>
        <v/>
      </c>
      <c r="CX112" s="93" t="str">
        <f t="shared" si="173"/>
        <v/>
      </c>
      <c r="CY112" s="519" t="str">
        <f t="shared" si="173"/>
        <v/>
      </c>
      <c r="CZ112" s="532" t="str">
        <f t="shared" si="174"/>
        <v/>
      </c>
      <c r="DA112" s="533" t="str">
        <f t="shared" si="174"/>
        <v/>
      </c>
      <c r="DB112" s="534" t="str">
        <f t="shared" si="174"/>
        <v/>
      </c>
      <c r="DC112" s="534" t="str">
        <f t="shared" si="174"/>
        <v/>
      </c>
      <c r="DD112" s="534" t="str">
        <f t="shared" si="174"/>
        <v/>
      </c>
      <c r="DE112" s="534" t="str">
        <f t="shared" si="174"/>
        <v/>
      </c>
      <c r="DF112" s="534" t="str">
        <f t="shared" si="174"/>
        <v/>
      </c>
      <c r="DG112" s="535" t="str">
        <f t="shared" si="174"/>
        <v/>
      </c>
      <c r="DH112" s="535" t="str">
        <f t="shared" si="174"/>
        <v/>
      </c>
      <c r="DI112" s="535">
        <f t="shared" si="174"/>
        <v>50</v>
      </c>
      <c r="DJ112" s="535" t="str">
        <f t="shared" si="175"/>
        <v/>
      </c>
      <c r="DK112" s="534" t="str">
        <f t="shared" si="175"/>
        <v/>
      </c>
      <c r="DL112" s="534" t="str">
        <f t="shared" si="175"/>
        <v/>
      </c>
      <c r="DM112" s="534" t="str">
        <f t="shared" si="175"/>
        <v/>
      </c>
      <c r="DN112" s="534" t="str">
        <f t="shared" si="175"/>
        <v/>
      </c>
      <c r="DO112" s="534" t="str">
        <f t="shared" si="175"/>
        <v/>
      </c>
      <c r="DP112" s="533" t="str">
        <f t="shared" si="175"/>
        <v/>
      </c>
      <c r="DQ112" s="532" t="str">
        <f t="shared" si="175"/>
        <v/>
      </c>
      <c r="DR112" s="536">
        <f>COUNT(B112:S112)</f>
        <v>0</v>
      </c>
      <c r="DS112" s="468">
        <f>COUNT(U112:AL112)</f>
        <v>1</v>
      </c>
      <c r="DT112" s="468">
        <f>COUNT(AN112:BE112)</f>
        <v>0</v>
      </c>
      <c r="DU112" s="469">
        <f>COUNT(BG112:BX112)</f>
        <v>0</v>
      </c>
      <c r="DV112" s="522"/>
      <c r="DW112" s="537"/>
      <c r="DX112" s="537"/>
      <c r="DY112" s="537"/>
      <c r="DZ112" s="537"/>
      <c r="EA112" s="537"/>
      <c r="EB112" s="537"/>
      <c r="EC112" s="538"/>
      <c r="ED112" s="537"/>
      <c r="EE112" s="468"/>
      <c r="EF112" s="522"/>
      <c r="EG112" s="522"/>
    </row>
    <row r="113" spans="1:137" ht="12.75" customHeight="1">
      <c r="A113" s="539" t="s">
        <v>158</v>
      </c>
      <c r="B113" s="540" t="str">
        <f t="shared" ref="B113:S113" si="176">IF(B110="","",B109*B110*B111*B112)</f>
        <v/>
      </c>
      <c r="C113" s="540" t="str">
        <f t="shared" si="176"/>
        <v/>
      </c>
      <c r="D113" s="540" t="str">
        <f t="shared" si="176"/>
        <v/>
      </c>
      <c r="E113" s="540" t="str">
        <f t="shared" si="176"/>
        <v/>
      </c>
      <c r="F113" s="540" t="str">
        <f t="shared" si="176"/>
        <v/>
      </c>
      <c r="G113" s="540" t="str">
        <f t="shared" si="176"/>
        <v/>
      </c>
      <c r="H113" s="540" t="str">
        <f t="shared" si="176"/>
        <v/>
      </c>
      <c r="I113" s="540" t="str">
        <f t="shared" si="176"/>
        <v/>
      </c>
      <c r="J113" s="540" t="str">
        <f t="shared" si="176"/>
        <v/>
      </c>
      <c r="K113" s="540" t="str">
        <f t="shared" si="176"/>
        <v/>
      </c>
      <c r="L113" s="540" t="str">
        <f t="shared" si="176"/>
        <v/>
      </c>
      <c r="M113" s="540" t="str">
        <f t="shared" si="176"/>
        <v/>
      </c>
      <c r="N113" s="540" t="str">
        <f t="shared" si="176"/>
        <v/>
      </c>
      <c r="O113" s="540" t="str">
        <f t="shared" si="176"/>
        <v/>
      </c>
      <c r="P113" s="540" t="str">
        <f t="shared" si="176"/>
        <v/>
      </c>
      <c r="Q113" s="540" t="str">
        <f t="shared" si="176"/>
        <v/>
      </c>
      <c r="R113" s="540" t="str">
        <f t="shared" si="176"/>
        <v/>
      </c>
      <c r="S113" s="540" t="str">
        <f t="shared" si="176"/>
        <v/>
      </c>
      <c r="T113" s="523"/>
      <c r="U113" s="540" t="str">
        <f t="shared" ref="U113:AL113" si="177">IF(U110="","",U109*U110*U111*U112)</f>
        <v/>
      </c>
      <c r="V113" s="540" t="str">
        <f t="shared" si="177"/>
        <v/>
      </c>
      <c r="W113" s="540">
        <f t="shared" si="177"/>
        <v>600</v>
      </c>
      <c r="X113" s="540" t="str">
        <f t="shared" si="177"/>
        <v/>
      </c>
      <c r="Y113" s="540" t="str">
        <f t="shared" si="177"/>
        <v/>
      </c>
      <c r="Z113" s="540" t="str">
        <f t="shared" si="177"/>
        <v/>
      </c>
      <c r="AA113" s="540" t="str">
        <f t="shared" si="177"/>
        <v/>
      </c>
      <c r="AB113" s="540" t="str">
        <f t="shared" si="177"/>
        <v/>
      </c>
      <c r="AC113" s="540" t="str">
        <f t="shared" si="177"/>
        <v/>
      </c>
      <c r="AD113" s="540" t="str">
        <f t="shared" si="177"/>
        <v/>
      </c>
      <c r="AE113" s="540" t="str">
        <f t="shared" si="177"/>
        <v/>
      </c>
      <c r="AF113" s="540" t="str">
        <f t="shared" si="177"/>
        <v/>
      </c>
      <c r="AG113" s="540" t="str">
        <f t="shared" si="177"/>
        <v/>
      </c>
      <c r="AH113" s="540" t="str">
        <f t="shared" si="177"/>
        <v/>
      </c>
      <c r="AI113" s="540" t="str">
        <f t="shared" si="177"/>
        <v/>
      </c>
      <c r="AJ113" s="540" t="str">
        <f t="shared" si="177"/>
        <v/>
      </c>
      <c r="AK113" s="540" t="str">
        <f t="shared" si="177"/>
        <v/>
      </c>
      <c r="AL113" s="540" t="str">
        <f t="shared" si="177"/>
        <v/>
      </c>
      <c r="AM113" s="523"/>
      <c r="AN113" s="540" t="str">
        <f t="shared" ref="AN113:BE113" si="178">IF(AN110="","",AN109*AN110*AN111*AN112)</f>
        <v/>
      </c>
      <c r="AO113" s="540" t="str">
        <f t="shared" si="178"/>
        <v/>
      </c>
      <c r="AP113" s="540" t="str">
        <f t="shared" si="178"/>
        <v/>
      </c>
      <c r="AQ113" s="540" t="str">
        <f t="shared" si="178"/>
        <v/>
      </c>
      <c r="AR113" s="540" t="str">
        <f t="shared" si="178"/>
        <v/>
      </c>
      <c r="AS113" s="540" t="str">
        <f t="shared" si="178"/>
        <v/>
      </c>
      <c r="AT113" s="540" t="str">
        <f t="shared" si="178"/>
        <v/>
      </c>
      <c r="AU113" s="540" t="str">
        <f t="shared" si="178"/>
        <v/>
      </c>
      <c r="AV113" s="540" t="str">
        <f t="shared" si="178"/>
        <v/>
      </c>
      <c r="AW113" s="540" t="str">
        <f t="shared" si="178"/>
        <v/>
      </c>
      <c r="AX113" s="540" t="str">
        <f t="shared" si="178"/>
        <v/>
      </c>
      <c r="AY113" s="540" t="str">
        <f t="shared" si="178"/>
        <v/>
      </c>
      <c r="AZ113" s="540" t="str">
        <f t="shared" si="178"/>
        <v/>
      </c>
      <c r="BA113" s="540" t="str">
        <f t="shared" si="178"/>
        <v/>
      </c>
      <c r="BB113" s="540" t="str">
        <f t="shared" si="178"/>
        <v/>
      </c>
      <c r="BC113" s="540" t="str">
        <f t="shared" si="178"/>
        <v/>
      </c>
      <c r="BD113" s="540" t="str">
        <f t="shared" si="178"/>
        <v/>
      </c>
      <c r="BE113" s="540" t="str">
        <f t="shared" si="178"/>
        <v/>
      </c>
      <c r="BF113" s="523"/>
      <c r="BG113" s="540" t="str">
        <f t="shared" ref="BG113:BX113" si="179">IF(BG110="","",BG109*BG110*BG111*BG112)</f>
        <v/>
      </c>
      <c r="BH113" s="540" t="str">
        <f t="shared" si="179"/>
        <v/>
      </c>
      <c r="BI113" s="540" t="str">
        <f t="shared" si="179"/>
        <v/>
      </c>
      <c r="BJ113" s="540" t="str">
        <f t="shared" si="179"/>
        <v/>
      </c>
      <c r="BK113" s="540" t="str">
        <f t="shared" si="179"/>
        <v/>
      </c>
      <c r="BL113" s="540" t="str">
        <f t="shared" si="179"/>
        <v/>
      </c>
      <c r="BM113" s="540" t="str">
        <f t="shared" si="179"/>
        <v/>
      </c>
      <c r="BN113" s="540" t="str">
        <f t="shared" si="179"/>
        <v/>
      </c>
      <c r="BO113" s="540" t="str">
        <f t="shared" si="179"/>
        <v/>
      </c>
      <c r="BP113" s="540" t="str">
        <f t="shared" si="179"/>
        <v/>
      </c>
      <c r="BQ113" s="540" t="str">
        <f t="shared" si="179"/>
        <v/>
      </c>
      <c r="BR113" s="540" t="str">
        <f t="shared" si="179"/>
        <v/>
      </c>
      <c r="BS113" s="540" t="str">
        <f t="shared" si="179"/>
        <v/>
      </c>
      <c r="BT113" s="540" t="str">
        <f t="shared" si="179"/>
        <v/>
      </c>
      <c r="BU113" s="540" t="str">
        <f t="shared" si="179"/>
        <v/>
      </c>
      <c r="BV113" s="540" t="str">
        <f t="shared" si="179"/>
        <v/>
      </c>
      <c r="BW113" s="540" t="str">
        <f t="shared" si="179"/>
        <v/>
      </c>
      <c r="BX113" s="540" t="str">
        <f t="shared" si="179"/>
        <v/>
      </c>
      <c r="BY113" s="523"/>
      <c r="BZ113" s="540" t="str">
        <f>IF(BZ110="","",BZ109*BZ110*BZ111*BZ112)</f>
        <v/>
      </c>
      <c r="CA113" s="540" t="str">
        <f>IF(CA110="","",CA109*CA110*CA111*CA112)</f>
        <v/>
      </c>
      <c r="CB113" s="540" t="str">
        <f>IF(CB110="","",CB109*CB110*CB111*CB112)</f>
        <v/>
      </c>
      <c r="CC113" s="541" t="str">
        <f>IF(CC110="","",CC109*CC110*CC111*CC112)</f>
        <v/>
      </c>
      <c r="CD113" s="530" t="str">
        <f>IF(DR113&lt;3,"",(SUM(B113:S113)-MIN(B113:S113)-MAX(B113:S113))/(DR113-2))</f>
        <v/>
      </c>
      <c r="CE113" s="530" t="str">
        <f>IF(DS113&lt;3,"",(SUM(U113:AL113)-MIN(U113:AL113)-MAX(U113:AL113))/(DS113-2))</f>
        <v/>
      </c>
      <c r="CF113" s="530" t="str">
        <f>IF(DT113&lt;3,"",(SUM(AN113:BE113)-MIN(AN113:BE113)-MAX(AN113:BE113))/(DT113-2))</f>
        <v/>
      </c>
      <c r="CG113" s="531" t="str">
        <f>IF(DU113&lt;3,"",(SUM(BG113:BX113)-MIN(BG113:BX113)-MAX(BG113:BX113))/(DU113-2))</f>
        <v/>
      </c>
      <c r="CH113" s="518" t="str">
        <f t="shared" si="172"/>
        <v/>
      </c>
      <c r="CI113" s="93" t="str">
        <f t="shared" si="172"/>
        <v/>
      </c>
      <c r="CJ113" s="94" t="str">
        <f t="shared" si="172"/>
        <v/>
      </c>
      <c r="CK113" s="94" t="str">
        <f t="shared" si="172"/>
        <v/>
      </c>
      <c r="CL113" s="94" t="str">
        <f t="shared" si="172"/>
        <v/>
      </c>
      <c r="CM113" s="94" t="str">
        <f t="shared" si="172"/>
        <v/>
      </c>
      <c r="CN113" s="94" t="str">
        <f t="shared" si="172"/>
        <v/>
      </c>
      <c r="CO113" s="108" t="str">
        <f t="shared" si="172"/>
        <v/>
      </c>
      <c r="CP113" s="108" t="str">
        <f t="shared" si="172"/>
        <v/>
      </c>
      <c r="CQ113" s="108" t="str">
        <f t="shared" si="172"/>
        <v/>
      </c>
      <c r="CR113" s="108" t="str">
        <f t="shared" si="173"/>
        <v/>
      </c>
      <c r="CS113" s="94" t="str">
        <f t="shared" si="173"/>
        <v/>
      </c>
      <c r="CT113" s="94" t="str">
        <f t="shared" si="173"/>
        <v/>
      </c>
      <c r="CU113" s="94" t="str">
        <f t="shared" si="173"/>
        <v/>
      </c>
      <c r="CV113" s="94" t="str">
        <f t="shared" si="173"/>
        <v/>
      </c>
      <c r="CW113" s="94" t="str">
        <f t="shared" si="173"/>
        <v/>
      </c>
      <c r="CX113" s="93" t="str">
        <f t="shared" si="173"/>
        <v/>
      </c>
      <c r="CY113" s="519" t="str">
        <f t="shared" si="173"/>
        <v/>
      </c>
      <c r="CZ113" s="532" t="str">
        <f t="shared" si="174"/>
        <v/>
      </c>
      <c r="DA113" s="533" t="str">
        <f t="shared" si="174"/>
        <v/>
      </c>
      <c r="DB113" s="534" t="str">
        <f t="shared" si="174"/>
        <v/>
      </c>
      <c r="DC113" s="534" t="str">
        <f t="shared" si="174"/>
        <v/>
      </c>
      <c r="DD113" s="534" t="str">
        <f t="shared" si="174"/>
        <v/>
      </c>
      <c r="DE113" s="534" t="str">
        <f t="shared" si="174"/>
        <v/>
      </c>
      <c r="DF113" s="534" t="str">
        <f t="shared" si="174"/>
        <v/>
      </c>
      <c r="DG113" s="535" t="str">
        <f t="shared" si="174"/>
        <v/>
      </c>
      <c r="DH113" s="535" t="str">
        <f t="shared" si="174"/>
        <v/>
      </c>
      <c r="DI113" s="535">
        <f t="shared" si="174"/>
        <v>600</v>
      </c>
      <c r="DJ113" s="535" t="str">
        <f t="shared" si="175"/>
        <v/>
      </c>
      <c r="DK113" s="534" t="str">
        <f t="shared" si="175"/>
        <v/>
      </c>
      <c r="DL113" s="534" t="str">
        <f t="shared" si="175"/>
        <v/>
      </c>
      <c r="DM113" s="534" t="str">
        <f t="shared" si="175"/>
        <v/>
      </c>
      <c r="DN113" s="534" t="str">
        <f t="shared" si="175"/>
        <v/>
      </c>
      <c r="DO113" s="534" t="str">
        <f t="shared" si="175"/>
        <v/>
      </c>
      <c r="DP113" s="533" t="str">
        <f t="shared" si="175"/>
        <v/>
      </c>
      <c r="DQ113" s="532" t="str">
        <f t="shared" si="175"/>
        <v/>
      </c>
      <c r="DR113" s="536">
        <f>COUNT(B113:S113)</f>
        <v>0</v>
      </c>
      <c r="DS113" s="468">
        <f>COUNT(U113:AL113)</f>
        <v>1</v>
      </c>
      <c r="DT113" s="468">
        <f>COUNT(AN113:BE113)</f>
        <v>0</v>
      </c>
      <c r="DU113" s="469">
        <f>COUNT(BG113:BX113)</f>
        <v>0</v>
      </c>
      <c r="DV113" s="522"/>
      <c r="DW113" s="537"/>
      <c r="DX113" s="537"/>
      <c r="DY113" s="537"/>
      <c r="DZ113" s="537"/>
      <c r="EA113" s="537"/>
      <c r="EB113" s="537"/>
      <c r="EC113" s="538"/>
      <c r="ED113" s="537"/>
      <c r="EE113" s="468"/>
      <c r="EF113" s="522"/>
      <c r="EG113" s="522"/>
    </row>
    <row r="114" spans="1:137" ht="12.75" customHeight="1">
      <c r="A114" s="527" t="s">
        <v>177</v>
      </c>
      <c r="B114" s="528"/>
      <c r="C114" s="528"/>
      <c r="D114" s="528"/>
      <c r="E114" s="528"/>
      <c r="F114" s="528"/>
      <c r="G114" s="528"/>
      <c r="H114" s="528"/>
      <c r="I114" s="528"/>
      <c r="J114" s="528"/>
      <c r="K114" s="528"/>
      <c r="L114" s="528"/>
      <c r="M114" s="528"/>
      <c r="N114" s="528"/>
      <c r="O114" s="528"/>
      <c r="P114" s="528"/>
      <c r="Q114" s="528"/>
      <c r="R114" s="528"/>
      <c r="S114" s="528"/>
      <c r="T114" s="523"/>
      <c r="U114" s="528"/>
      <c r="V114" s="528"/>
      <c r="W114" s="528"/>
      <c r="X114" s="528"/>
      <c r="Y114" s="528"/>
      <c r="Z114" s="528"/>
      <c r="AA114" s="528"/>
      <c r="AB114" s="528"/>
      <c r="AC114" s="528"/>
      <c r="AD114" s="528"/>
      <c r="AE114" s="528"/>
      <c r="AF114" s="528"/>
      <c r="AG114" s="528"/>
      <c r="AH114" s="528"/>
      <c r="AI114" s="528"/>
      <c r="AJ114" s="528"/>
      <c r="AK114" s="528"/>
      <c r="AL114" s="528"/>
      <c r="AM114" s="523"/>
      <c r="AN114" s="528"/>
      <c r="AO114" s="528"/>
      <c r="AP114" s="528"/>
      <c r="AQ114" s="528"/>
      <c r="AR114" s="528"/>
      <c r="AS114" s="528"/>
      <c r="AT114" s="528"/>
      <c r="AU114" s="528"/>
      <c r="AV114" s="528"/>
      <c r="AW114" s="528"/>
      <c r="AX114" s="528"/>
      <c r="AY114" s="528"/>
      <c r="AZ114" s="528"/>
      <c r="BA114" s="528"/>
      <c r="BB114" s="528"/>
      <c r="BC114" s="528"/>
      <c r="BD114" s="528"/>
      <c r="BE114" s="528"/>
      <c r="BF114" s="523"/>
      <c r="BG114" s="528"/>
      <c r="BH114" s="528"/>
      <c r="BI114" s="528"/>
      <c r="BJ114" s="528"/>
      <c r="BK114" s="528"/>
      <c r="BL114" s="528"/>
      <c r="BM114" s="528"/>
      <c r="BN114" s="528"/>
      <c r="BO114" s="528"/>
      <c r="BP114" s="528"/>
      <c r="BQ114" s="528"/>
      <c r="BR114" s="528"/>
      <c r="BS114" s="528"/>
      <c r="BT114" s="528"/>
      <c r="BU114" s="528"/>
      <c r="BV114" s="528"/>
      <c r="BW114" s="528"/>
      <c r="BX114" s="528"/>
      <c r="BY114" s="523"/>
      <c r="BZ114" s="528"/>
      <c r="CA114" s="528"/>
      <c r="CB114" s="528"/>
      <c r="CC114" s="528"/>
      <c r="CD114" s="542"/>
      <c r="CE114" s="542"/>
      <c r="CF114" s="542"/>
      <c r="CG114" s="543"/>
      <c r="CH114" s="544"/>
      <c r="CI114" s="544"/>
      <c r="CJ114" s="544"/>
      <c r="CK114" s="544"/>
      <c r="CL114" s="544"/>
      <c r="CM114" s="544"/>
      <c r="CN114" s="544"/>
      <c r="CO114" s="544"/>
      <c r="CP114" s="544"/>
      <c r="CQ114" s="544"/>
      <c r="CR114" s="544"/>
      <c r="CS114" s="544"/>
      <c r="CT114" s="544"/>
      <c r="CU114" s="544"/>
      <c r="CV114" s="544"/>
      <c r="CW114" s="544"/>
      <c r="CX114" s="544"/>
      <c r="CY114" s="545"/>
      <c r="CZ114" s="546"/>
      <c r="DA114" s="544"/>
      <c r="DB114" s="544"/>
      <c r="DC114" s="544"/>
      <c r="DD114" s="544"/>
      <c r="DE114" s="544"/>
      <c r="DF114" s="544"/>
      <c r="DG114" s="544"/>
      <c r="DH114" s="544"/>
      <c r="DI114" s="544"/>
      <c r="DJ114" s="544"/>
      <c r="DK114" s="544"/>
      <c r="DL114" s="544"/>
      <c r="DM114" s="544"/>
      <c r="DN114" s="544"/>
      <c r="DO114" s="544"/>
      <c r="DP114" s="544"/>
      <c r="DQ114" s="544"/>
      <c r="DR114" s="546"/>
      <c r="DS114" s="521"/>
      <c r="DT114" s="521"/>
      <c r="DU114" s="517"/>
      <c r="DV114" s="521"/>
      <c r="DW114" s="521"/>
      <c r="DX114" s="521"/>
      <c r="DY114" s="521"/>
      <c r="DZ114" s="521"/>
      <c r="EA114" s="521"/>
      <c r="EB114" s="521"/>
      <c r="EC114" s="517"/>
      <c r="ED114" s="521"/>
      <c r="EE114" s="468"/>
      <c r="EF114" s="522"/>
      <c r="EG114" s="522"/>
    </row>
    <row r="115" spans="1:137" ht="12.75" customHeight="1">
      <c r="A115" s="529" t="s">
        <v>154</v>
      </c>
      <c r="B115" s="528"/>
      <c r="C115" s="528"/>
      <c r="D115" s="528"/>
      <c r="E115" s="528"/>
      <c r="F115" s="528"/>
      <c r="G115" s="528"/>
      <c r="H115" s="528"/>
      <c r="I115" s="528"/>
      <c r="J115" s="528"/>
      <c r="K115" s="528"/>
      <c r="L115" s="528">
        <v>1</v>
      </c>
      <c r="M115" s="528"/>
      <c r="N115" s="528"/>
      <c r="O115" s="528"/>
      <c r="P115" s="528"/>
      <c r="Q115" s="528"/>
      <c r="R115" s="528"/>
      <c r="S115" s="528"/>
      <c r="T115" s="523"/>
      <c r="U115" s="528"/>
      <c r="V115" s="528"/>
      <c r="W115" s="528"/>
      <c r="X115" s="528"/>
      <c r="Y115" s="528"/>
      <c r="Z115" s="528"/>
      <c r="AA115" s="528"/>
      <c r="AB115" s="528"/>
      <c r="AC115" s="528"/>
      <c r="AD115" s="528"/>
      <c r="AE115" s="528"/>
      <c r="AF115" s="528"/>
      <c r="AG115" s="528"/>
      <c r="AH115" s="528"/>
      <c r="AI115" s="528"/>
      <c r="AJ115" s="528"/>
      <c r="AK115" s="528"/>
      <c r="AL115" s="528"/>
      <c r="AM115" s="523"/>
      <c r="AN115" s="528"/>
      <c r="AO115" s="528"/>
      <c r="AP115" s="528"/>
      <c r="AQ115" s="528"/>
      <c r="AR115" s="528"/>
      <c r="AS115" s="528"/>
      <c r="AT115" s="528"/>
      <c r="AU115" s="528"/>
      <c r="AV115" s="528"/>
      <c r="AW115" s="528"/>
      <c r="AX115" s="528"/>
      <c r="AY115" s="528"/>
      <c r="AZ115" s="528"/>
      <c r="BA115" s="528"/>
      <c r="BB115" s="528"/>
      <c r="BC115" s="528"/>
      <c r="BD115" s="528"/>
      <c r="BE115" s="528"/>
      <c r="BF115" s="523"/>
      <c r="BG115" s="528"/>
      <c r="BH115" s="528"/>
      <c r="BI115" s="528"/>
      <c r="BJ115" s="528"/>
      <c r="BK115" s="528"/>
      <c r="BL115" s="528"/>
      <c r="BM115" s="528"/>
      <c r="BN115" s="528"/>
      <c r="BO115" s="528"/>
      <c r="BP115" s="528"/>
      <c r="BQ115" s="528"/>
      <c r="BR115" s="528"/>
      <c r="BS115" s="528"/>
      <c r="BT115" s="528"/>
      <c r="BU115" s="528"/>
      <c r="BV115" s="528"/>
      <c r="BW115" s="528"/>
      <c r="BX115" s="528"/>
      <c r="BY115" s="523"/>
      <c r="BZ115" s="528"/>
      <c r="CA115" s="528"/>
      <c r="CB115" s="528"/>
      <c r="CC115" s="528"/>
      <c r="CD115" s="530" t="str">
        <f t="shared" ref="CD115:CD120" si="180">IF(DR115&lt;3,"",(SUM(B115:S115)-MIN(B115:S115)-MAX(B115:S115))/(DR115-2))</f>
        <v/>
      </c>
      <c r="CE115" s="530" t="str">
        <f t="shared" ref="CE115:CE120" si="181">IF(DS115&lt;3,"",(SUM(U115:AL115)-MIN(U115:AL115)-MAX(U115:AL115))/(DS115-2))</f>
        <v/>
      </c>
      <c r="CF115" s="530" t="str">
        <f t="shared" ref="CF115:CF120" si="182">IF(DT115&lt;3,"",(SUM(AN115:BE115)-MIN(AN115:BE115)-MAX(AN115:BE115))/(DT115-2))</f>
        <v/>
      </c>
      <c r="CG115" s="531" t="str">
        <f t="shared" ref="CG115:CG120" si="183">IF(DU115&lt;3,"",(SUM(BG115:BX115)-MIN(BG115:BX115)-MAX(BG115:BX115))/(DU115-2))</f>
        <v/>
      </c>
      <c r="CH115" s="518" t="str">
        <f t="shared" ref="CH115:CH120" si="184">IF($CH$3=$CD$4,IF(OR(-FLOOR(((18-COUNT($B115:$S115))/2),1)+CH$6&lt;1,-FLOOR(((18-COUNT($B115:$S115))/2),1)+CH$6&gt;COUNT($B115:$S115)),"",LARGE($B115:$S115,-FLOOR(((18-COUNT($B115:$S115))/2),1)+CH$6)),IF(OR(-FLOOR(((18-COUNT($AN115:$BE115))/2),1)+CH$6&lt;1,-FLOOR(((18-COUNT($AN115:$BE115))/2),1)+CH$6&gt;COUNT($AN115:$BE115)),"",LARGE($AN115:$BE115,-FLOOR(((18-COUNT($AN115:$BE115))/2),1)+CH$6)))</f>
        <v/>
      </c>
      <c r="CI115" s="93" t="str">
        <f t="shared" ref="CI115:CI120" si="185">IF($CH$3=$CD$4,IF(OR(-FLOOR(((18-COUNT($B115:$S115))/2),1)+CI$6&lt;1,-FLOOR(((18-COUNT($B115:$S115))/2),1)+CI$6&gt;COUNT($B115:$S115)),"",LARGE($B115:$S115,-FLOOR(((18-COUNT($B115:$S115))/2),1)+CI$6)),IF(OR(-FLOOR(((18-COUNT($AN115:$BE115))/2),1)+CI$6&lt;1,-FLOOR(((18-COUNT($AN115:$BE115))/2),1)+CI$6&gt;COUNT($AN115:$BE115)),"",LARGE($AN115:$BE115,-FLOOR(((18-COUNT($AN115:$BE115))/2),1)+CI$6)))</f>
        <v/>
      </c>
      <c r="CJ115" s="94" t="str">
        <f t="shared" ref="CJ115:CJ120" si="186">IF($CH$3=$CD$4,IF(OR(-FLOOR(((18-COUNT($B115:$S115))/2),1)+CJ$6&lt;1,-FLOOR(((18-COUNT($B115:$S115))/2),1)+CJ$6&gt;COUNT($B115:$S115)),"",LARGE($B115:$S115,-FLOOR(((18-COUNT($B115:$S115))/2),1)+CJ$6)),IF(OR(-FLOOR(((18-COUNT($AN115:$BE115))/2),1)+CJ$6&lt;1,-FLOOR(((18-COUNT($AN115:$BE115))/2),1)+CJ$6&gt;COUNT($AN115:$BE115)),"",LARGE($AN115:$BE115,-FLOOR(((18-COUNT($AN115:$BE115))/2),1)+CJ$6)))</f>
        <v/>
      </c>
      <c r="CK115" s="94" t="str">
        <f t="shared" ref="CK115:CK120" si="187">IF($CH$3=$CD$4,IF(OR(-FLOOR(((18-COUNT($B115:$S115))/2),1)+CK$6&lt;1,-FLOOR(((18-COUNT($B115:$S115))/2),1)+CK$6&gt;COUNT($B115:$S115)),"",LARGE($B115:$S115,-FLOOR(((18-COUNT($B115:$S115))/2),1)+CK$6)),IF(OR(-FLOOR(((18-COUNT($AN115:$BE115))/2),1)+CK$6&lt;1,-FLOOR(((18-COUNT($AN115:$BE115))/2),1)+CK$6&gt;COUNT($AN115:$BE115)),"",LARGE($AN115:$BE115,-FLOOR(((18-COUNT($AN115:$BE115))/2),1)+CK$6)))</f>
        <v/>
      </c>
      <c r="CL115" s="94" t="str">
        <f t="shared" ref="CL115:CL120" si="188">IF($CH$3=$CD$4,IF(OR(-FLOOR(((18-COUNT($B115:$S115))/2),1)+CL$6&lt;1,-FLOOR(((18-COUNT($B115:$S115))/2),1)+CL$6&gt;COUNT($B115:$S115)),"",LARGE($B115:$S115,-FLOOR(((18-COUNT($B115:$S115))/2),1)+CL$6)),IF(OR(-FLOOR(((18-COUNT($AN115:$BE115))/2),1)+CL$6&lt;1,-FLOOR(((18-COUNT($AN115:$BE115))/2),1)+CL$6&gt;COUNT($AN115:$BE115)),"",LARGE($AN115:$BE115,-FLOOR(((18-COUNT($AN115:$BE115))/2),1)+CL$6)))</f>
        <v/>
      </c>
      <c r="CM115" s="94" t="str">
        <f t="shared" ref="CM115:CM120" si="189">IF($CH$3=$CD$4,IF(OR(-FLOOR(((18-COUNT($B115:$S115))/2),1)+CM$6&lt;1,-FLOOR(((18-COUNT($B115:$S115))/2),1)+CM$6&gt;COUNT($B115:$S115)),"",LARGE($B115:$S115,-FLOOR(((18-COUNT($B115:$S115))/2),1)+CM$6)),IF(OR(-FLOOR(((18-COUNT($AN115:$BE115))/2),1)+CM$6&lt;1,-FLOOR(((18-COUNT($AN115:$BE115))/2),1)+CM$6&gt;COUNT($AN115:$BE115)),"",LARGE($AN115:$BE115,-FLOOR(((18-COUNT($AN115:$BE115))/2),1)+CM$6)))</f>
        <v/>
      </c>
      <c r="CN115" s="94" t="str">
        <f t="shared" ref="CN115:CN120" si="190">IF($CH$3=$CD$4,IF(OR(-FLOOR(((18-COUNT($B115:$S115))/2),1)+CN$6&lt;1,-FLOOR(((18-COUNT($B115:$S115))/2),1)+CN$6&gt;COUNT($B115:$S115)),"",LARGE($B115:$S115,-FLOOR(((18-COUNT($B115:$S115))/2),1)+CN$6)),IF(OR(-FLOOR(((18-COUNT($AN115:$BE115))/2),1)+CN$6&lt;1,-FLOOR(((18-COUNT($AN115:$BE115))/2),1)+CN$6&gt;COUNT($AN115:$BE115)),"",LARGE($AN115:$BE115,-FLOOR(((18-COUNT($AN115:$BE115))/2),1)+CN$6)))</f>
        <v/>
      </c>
      <c r="CO115" s="108" t="str">
        <f t="shared" ref="CO115:CO120" si="191">IF($CH$3=$CD$4,IF(OR(-FLOOR(((18-COUNT($B115:$S115))/2),1)+CO$6&lt;1,-FLOOR(((18-COUNT($B115:$S115))/2),1)+CO$6&gt;COUNT($B115:$S115)),"",LARGE($B115:$S115,-FLOOR(((18-COUNT($B115:$S115))/2),1)+CO$6)),IF(OR(-FLOOR(((18-COUNT($AN115:$BE115))/2),1)+CO$6&lt;1,-FLOOR(((18-COUNT($AN115:$BE115))/2),1)+CO$6&gt;COUNT($AN115:$BE115)),"",LARGE($AN115:$BE115,-FLOOR(((18-COUNT($AN115:$BE115))/2),1)+CO$6)))</f>
        <v/>
      </c>
      <c r="CP115" s="108" t="str">
        <f t="shared" ref="CP115:CP120" si="192">IF($CH$3=$CD$4,IF(OR(-FLOOR(((18-COUNT($B115:$S115))/2),1)+CP$6&lt;1,-FLOOR(((18-COUNT($B115:$S115))/2),1)+CP$6&gt;COUNT($B115:$S115)),"",LARGE($B115:$S115,-FLOOR(((18-COUNT($B115:$S115))/2),1)+CP$6)),IF(OR(-FLOOR(((18-COUNT($AN115:$BE115))/2),1)+CP$6&lt;1,-FLOOR(((18-COUNT($AN115:$BE115))/2),1)+CP$6&gt;COUNT($AN115:$BE115)),"",LARGE($AN115:$BE115,-FLOOR(((18-COUNT($AN115:$BE115))/2),1)+CP$6)))</f>
        <v/>
      </c>
      <c r="CQ115" s="108">
        <f t="shared" ref="CQ115:CQ120" si="193">IF($CH$3=$CD$4,IF(OR(-FLOOR(((18-COUNT($B115:$S115))/2),1)+CQ$6&lt;1,-FLOOR(((18-COUNT($B115:$S115))/2),1)+CQ$6&gt;COUNT($B115:$S115)),"",LARGE($B115:$S115,-FLOOR(((18-COUNT($B115:$S115))/2),1)+CQ$6)),IF(OR(-FLOOR(((18-COUNT($AN115:$BE115))/2),1)+CQ$6&lt;1,-FLOOR(((18-COUNT($AN115:$BE115))/2),1)+CQ$6&gt;COUNT($AN115:$BE115)),"",LARGE($AN115:$BE115,-FLOOR(((18-COUNT($AN115:$BE115))/2),1)+CQ$6)))</f>
        <v>1</v>
      </c>
      <c r="CR115" s="108" t="str">
        <f t="shared" ref="CR115:CR120" si="194">IF($CH$3=$CD$4,IF(OR(-FLOOR(((18-COUNT($B115:$S115))/2),1)+CR$6&lt;1,-FLOOR(((18-COUNT($B115:$S115))/2),1)+CR$6&gt;COUNT($B115:$S115)),"",LARGE($B115:$S115,-FLOOR(((18-COUNT($B115:$S115))/2),1)+CR$6)),IF(OR(-FLOOR(((18-COUNT($AN115:$BE115))/2),1)+CR$6&lt;1,-FLOOR(((18-COUNT($AN115:$BE115))/2),1)+CR$6&gt;COUNT($AN115:$BE115)),"",LARGE($AN115:$BE115,-FLOOR(((18-COUNT($AN115:$BE115))/2),1)+CR$6)))</f>
        <v/>
      </c>
      <c r="CS115" s="94" t="str">
        <f t="shared" ref="CS115:CS120" si="195">IF($CH$3=$CD$4,IF(OR(-FLOOR(((18-COUNT($B115:$S115))/2),1)+CS$6&lt;1,-FLOOR(((18-COUNT($B115:$S115))/2),1)+CS$6&gt;COUNT($B115:$S115)),"",LARGE($B115:$S115,-FLOOR(((18-COUNT($B115:$S115))/2),1)+CS$6)),IF(OR(-FLOOR(((18-COUNT($AN115:$BE115))/2),1)+CS$6&lt;1,-FLOOR(((18-COUNT($AN115:$BE115))/2),1)+CS$6&gt;COUNT($AN115:$BE115)),"",LARGE($AN115:$BE115,-FLOOR(((18-COUNT($AN115:$BE115))/2),1)+CS$6)))</f>
        <v/>
      </c>
      <c r="CT115" s="94" t="str">
        <f t="shared" ref="CT115:CT120" si="196">IF($CH$3=$CD$4,IF(OR(-FLOOR(((18-COUNT($B115:$S115))/2),1)+CT$6&lt;1,-FLOOR(((18-COUNT($B115:$S115))/2),1)+CT$6&gt;COUNT($B115:$S115)),"",LARGE($B115:$S115,-FLOOR(((18-COUNT($B115:$S115))/2),1)+CT$6)),IF(OR(-FLOOR(((18-COUNT($AN115:$BE115))/2),1)+CT$6&lt;1,-FLOOR(((18-COUNT($AN115:$BE115))/2),1)+CT$6&gt;COUNT($AN115:$BE115)),"",LARGE($AN115:$BE115,-FLOOR(((18-COUNT($AN115:$BE115))/2),1)+CT$6)))</f>
        <v/>
      </c>
      <c r="CU115" s="94" t="str">
        <f t="shared" ref="CU115:CU120" si="197">IF($CH$3=$CD$4,IF(OR(-FLOOR(((18-COUNT($B115:$S115))/2),1)+CU$6&lt;1,-FLOOR(((18-COUNT($B115:$S115))/2),1)+CU$6&gt;COUNT($B115:$S115)),"",LARGE($B115:$S115,-FLOOR(((18-COUNT($B115:$S115))/2),1)+CU$6)),IF(OR(-FLOOR(((18-COUNT($AN115:$BE115))/2),1)+CU$6&lt;1,-FLOOR(((18-COUNT($AN115:$BE115))/2),1)+CU$6&gt;COUNT($AN115:$BE115)),"",LARGE($AN115:$BE115,-FLOOR(((18-COUNT($AN115:$BE115))/2),1)+CU$6)))</f>
        <v/>
      </c>
      <c r="CV115" s="94" t="str">
        <f t="shared" ref="CV115:CV120" si="198">IF($CH$3=$CD$4,IF(OR(-FLOOR(((18-COUNT($B115:$S115))/2),1)+CV$6&lt;1,-FLOOR(((18-COUNT($B115:$S115))/2),1)+CV$6&gt;COUNT($B115:$S115)),"",LARGE($B115:$S115,-FLOOR(((18-COUNT($B115:$S115))/2),1)+CV$6)),IF(OR(-FLOOR(((18-COUNT($AN115:$BE115))/2),1)+CV$6&lt;1,-FLOOR(((18-COUNT($AN115:$BE115))/2),1)+CV$6&gt;COUNT($AN115:$BE115)),"",LARGE($AN115:$BE115,-FLOOR(((18-COUNT($AN115:$BE115))/2),1)+CV$6)))</f>
        <v/>
      </c>
      <c r="CW115" s="94" t="str">
        <f t="shared" ref="CW115:CW120" si="199">IF($CH$3=$CD$4,IF(OR(-FLOOR(((18-COUNT($B115:$S115))/2),1)+CW$6&lt;1,-FLOOR(((18-COUNT($B115:$S115))/2),1)+CW$6&gt;COUNT($B115:$S115)),"",LARGE($B115:$S115,-FLOOR(((18-COUNT($B115:$S115))/2),1)+CW$6)),IF(OR(-FLOOR(((18-COUNT($AN115:$BE115))/2),1)+CW$6&lt;1,-FLOOR(((18-COUNT($AN115:$BE115))/2),1)+CW$6&gt;COUNT($AN115:$BE115)),"",LARGE($AN115:$BE115,-FLOOR(((18-COUNT($AN115:$BE115))/2),1)+CW$6)))</f>
        <v/>
      </c>
      <c r="CX115" s="93" t="str">
        <f t="shared" ref="CX115:CX120" si="200">IF($CH$3=$CD$4,IF(OR(-FLOOR(((18-COUNT($B115:$S115))/2),1)+CX$6&lt;1,-FLOOR(((18-COUNT($B115:$S115))/2),1)+CX$6&gt;COUNT($B115:$S115)),"",LARGE($B115:$S115,-FLOOR(((18-COUNT($B115:$S115))/2),1)+CX$6)),IF(OR(-FLOOR(((18-COUNT($AN115:$BE115))/2),1)+CX$6&lt;1,-FLOOR(((18-COUNT($AN115:$BE115))/2),1)+CX$6&gt;COUNT($AN115:$BE115)),"",LARGE($AN115:$BE115,-FLOOR(((18-COUNT($AN115:$BE115))/2),1)+CX$6)))</f>
        <v/>
      </c>
      <c r="CY115" s="519" t="str">
        <f t="shared" ref="CY115:CY120" si="201">IF($CH$3=$CD$4,IF(OR(-FLOOR(((18-COUNT($B115:$S115))/2),1)+CY$6&lt;1,-FLOOR(((18-COUNT($B115:$S115))/2),1)+CY$6&gt;COUNT($B115:$S115)),"",LARGE($B115:$S115,-FLOOR(((18-COUNT($B115:$S115))/2),1)+CY$6)),IF(OR(-FLOOR(((18-COUNT($AN115:$BE115))/2),1)+CY$6&lt;1,-FLOOR(((18-COUNT($AN115:$BE115))/2),1)+CY$6&gt;COUNT($AN115:$BE115)),"",LARGE($AN115:$BE115,-FLOOR(((18-COUNT($AN115:$BE115))/2),1)+CY$6)))</f>
        <v/>
      </c>
      <c r="CZ115" s="532" t="str">
        <f t="shared" ref="CZ115:CZ120" si="202">IF($CH$3=$CD$4,IF(OR(-FLOOR(((18-COUNT($U115:$AL115))/2),1)+CZ$6&lt;1,-FLOOR(((18-COUNT($U115:$AL115))/2),1)+CZ$6&gt;COUNT($U115:$AL115)),"",LARGE($U115:$AL115,-FLOOR(((18-COUNT($U115:$AL115))/2),1)+CZ$6)),IF(OR(-FLOOR(((18-COUNT($BG115:$BX115))/2),1)+CZ$6&lt;1,-FLOOR(((18-COUNT($BG115:$BX115))/2),1)+CZ$6&gt;COUNT($BG115:$BX115)),"",LARGE($BG115:$BX115,-FLOOR(((18-COUNT($BG115:$BX115))/2),1)+CZ$6)))</f>
        <v/>
      </c>
      <c r="DA115" s="533" t="str">
        <f t="shared" ref="DA115:DA120" si="203">IF($CH$3=$CD$4,IF(OR(-FLOOR(((18-COUNT($U115:$AL115))/2),1)+DA$6&lt;1,-FLOOR(((18-COUNT($U115:$AL115))/2),1)+DA$6&gt;COUNT($U115:$AL115)),"",LARGE($U115:$AL115,-FLOOR(((18-COUNT($U115:$AL115))/2),1)+DA$6)),IF(OR(-FLOOR(((18-COUNT($BG115:$BX115))/2),1)+DA$6&lt;1,-FLOOR(((18-COUNT($BG115:$BX115))/2),1)+DA$6&gt;COUNT($BG115:$BX115)),"",LARGE($BG115:$BX115,-FLOOR(((18-COUNT($BG115:$BX115))/2),1)+DA$6)))</f>
        <v/>
      </c>
      <c r="DB115" s="534" t="str">
        <f t="shared" ref="DB115:DB120" si="204">IF($CH$3=$CD$4,IF(OR(-FLOOR(((18-COUNT($U115:$AL115))/2),1)+DB$6&lt;1,-FLOOR(((18-COUNT($U115:$AL115))/2),1)+DB$6&gt;COUNT($U115:$AL115)),"",LARGE($U115:$AL115,-FLOOR(((18-COUNT($U115:$AL115))/2),1)+DB$6)),IF(OR(-FLOOR(((18-COUNT($BG115:$BX115))/2),1)+DB$6&lt;1,-FLOOR(((18-COUNT($BG115:$BX115))/2),1)+DB$6&gt;COUNT($BG115:$BX115)),"",LARGE($BG115:$BX115,-FLOOR(((18-COUNT($BG115:$BX115))/2),1)+DB$6)))</f>
        <v/>
      </c>
      <c r="DC115" s="534" t="str">
        <f t="shared" ref="DC115:DC120" si="205">IF($CH$3=$CD$4,IF(OR(-FLOOR(((18-COUNT($U115:$AL115))/2),1)+DC$6&lt;1,-FLOOR(((18-COUNT($U115:$AL115))/2),1)+DC$6&gt;COUNT($U115:$AL115)),"",LARGE($U115:$AL115,-FLOOR(((18-COUNT($U115:$AL115))/2),1)+DC$6)),IF(OR(-FLOOR(((18-COUNT($BG115:$BX115))/2),1)+DC$6&lt;1,-FLOOR(((18-COUNT($BG115:$BX115))/2),1)+DC$6&gt;COUNT($BG115:$BX115)),"",LARGE($BG115:$BX115,-FLOOR(((18-COUNT($BG115:$BX115))/2),1)+DC$6)))</f>
        <v/>
      </c>
      <c r="DD115" s="534" t="str">
        <f t="shared" ref="DD115:DD120" si="206">IF($CH$3=$CD$4,IF(OR(-FLOOR(((18-COUNT($U115:$AL115))/2),1)+DD$6&lt;1,-FLOOR(((18-COUNT($U115:$AL115))/2),1)+DD$6&gt;COUNT($U115:$AL115)),"",LARGE($U115:$AL115,-FLOOR(((18-COUNT($U115:$AL115))/2),1)+DD$6)),IF(OR(-FLOOR(((18-COUNT($BG115:$BX115))/2),1)+DD$6&lt;1,-FLOOR(((18-COUNT($BG115:$BX115))/2),1)+DD$6&gt;COUNT($BG115:$BX115)),"",LARGE($BG115:$BX115,-FLOOR(((18-COUNT($BG115:$BX115))/2),1)+DD$6)))</f>
        <v/>
      </c>
      <c r="DE115" s="534" t="str">
        <f t="shared" ref="DE115:DE120" si="207">IF($CH$3=$CD$4,IF(OR(-FLOOR(((18-COUNT($U115:$AL115))/2),1)+DE$6&lt;1,-FLOOR(((18-COUNT($U115:$AL115))/2),1)+DE$6&gt;COUNT($U115:$AL115)),"",LARGE($U115:$AL115,-FLOOR(((18-COUNT($U115:$AL115))/2),1)+DE$6)),IF(OR(-FLOOR(((18-COUNT($BG115:$BX115))/2),1)+DE$6&lt;1,-FLOOR(((18-COUNT($BG115:$BX115))/2),1)+DE$6&gt;COUNT($BG115:$BX115)),"",LARGE($BG115:$BX115,-FLOOR(((18-COUNT($BG115:$BX115))/2),1)+DE$6)))</f>
        <v/>
      </c>
      <c r="DF115" s="534" t="str">
        <f t="shared" ref="DF115:DF120" si="208">IF($CH$3=$CD$4,IF(OR(-FLOOR(((18-COUNT($U115:$AL115))/2),1)+DF$6&lt;1,-FLOOR(((18-COUNT($U115:$AL115))/2),1)+DF$6&gt;COUNT($U115:$AL115)),"",LARGE($U115:$AL115,-FLOOR(((18-COUNT($U115:$AL115))/2),1)+DF$6)),IF(OR(-FLOOR(((18-COUNT($BG115:$BX115))/2),1)+DF$6&lt;1,-FLOOR(((18-COUNT($BG115:$BX115))/2),1)+DF$6&gt;COUNT($BG115:$BX115)),"",LARGE($BG115:$BX115,-FLOOR(((18-COUNT($BG115:$BX115))/2),1)+DF$6)))</f>
        <v/>
      </c>
      <c r="DG115" s="535" t="str">
        <f t="shared" ref="DG115:DG120" si="209">IF($CH$3=$CD$4,IF(OR(-FLOOR(((18-COUNT($U115:$AL115))/2),1)+DG$6&lt;1,-FLOOR(((18-COUNT($U115:$AL115))/2),1)+DG$6&gt;COUNT($U115:$AL115)),"",LARGE($U115:$AL115,-FLOOR(((18-COUNT($U115:$AL115))/2),1)+DG$6)),IF(OR(-FLOOR(((18-COUNT($BG115:$BX115))/2),1)+DG$6&lt;1,-FLOOR(((18-COUNT($BG115:$BX115))/2),1)+DG$6&gt;COUNT($BG115:$BX115)),"",LARGE($BG115:$BX115,-FLOOR(((18-COUNT($BG115:$BX115))/2),1)+DG$6)))</f>
        <v/>
      </c>
      <c r="DH115" s="535" t="str">
        <f t="shared" ref="DH115:DH120" si="210">IF($CH$3=$CD$4,IF(OR(-FLOOR(((18-COUNT($U115:$AL115))/2),1)+DH$6&lt;1,-FLOOR(((18-COUNT($U115:$AL115))/2),1)+DH$6&gt;COUNT($U115:$AL115)),"",LARGE($U115:$AL115,-FLOOR(((18-COUNT($U115:$AL115))/2),1)+DH$6)),IF(OR(-FLOOR(((18-COUNT($BG115:$BX115))/2),1)+DH$6&lt;1,-FLOOR(((18-COUNT($BG115:$BX115))/2),1)+DH$6&gt;COUNT($BG115:$BX115)),"",LARGE($BG115:$BX115,-FLOOR(((18-COUNT($BG115:$BX115))/2),1)+DH$6)))</f>
        <v/>
      </c>
      <c r="DI115" s="535" t="str">
        <f t="shared" ref="DI115:DI120" si="211">IF($CH$3=$CD$4,IF(OR(-FLOOR(((18-COUNT($U115:$AL115))/2),1)+DI$6&lt;1,-FLOOR(((18-COUNT($U115:$AL115))/2),1)+DI$6&gt;COUNT($U115:$AL115)),"",LARGE($U115:$AL115,-FLOOR(((18-COUNT($U115:$AL115))/2),1)+DI$6)),IF(OR(-FLOOR(((18-COUNT($BG115:$BX115))/2),1)+DI$6&lt;1,-FLOOR(((18-COUNT($BG115:$BX115))/2),1)+DI$6&gt;COUNT($BG115:$BX115)),"",LARGE($BG115:$BX115,-FLOOR(((18-COUNT($BG115:$BX115))/2),1)+DI$6)))</f>
        <v/>
      </c>
      <c r="DJ115" s="535" t="str">
        <f t="shared" ref="DJ115:DJ120" si="212">IF($CH$3=$CD$4,IF(OR(-FLOOR(((18-COUNT($U115:$AL115))/2),1)+DJ$6&lt;1,-FLOOR(((18-COUNT($U115:$AL115))/2),1)+DJ$6&gt;COUNT($U115:$AL115)),"",LARGE($U115:$AL115,-FLOOR(((18-COUNT($U115:$AL115))/2),1)+DJ$6)),IF(OR(-FLOOR(((18-COUNT($BG115:$BX115))/2),1)+DJ$6&lt;1,-FLOOR(((18-COUNT($BG115:$BX115))/2),1)+DJ$6&gt;COUNT($BG115:$BX115)),"",LARGE($BG115:$BX115,-FLOOR(((18-COUNT($BG115:$BX115))/2),1)+DJ$6)))</f>
        <v/>
      </c>
      <c r="DK115" s="534" t="str">
        <f t="shared" ref="DK115:DK120" si="213">IF($CH$3=$CD$4,IF(OR(-FLOOR(((18-COUNT($U115:$AL115))/2),1)+DK$6&lt;1,-FLOOR(((18-COUNT($U115:$AL115))/2),1)+DK$6&gt;COUNT($U115:$AL115)),"",LARGE($U115:$AL115,-FLOOR(((18-COUNT($U115:$AL115))/2),1)+DK$6)),IF(OR(-FLOOR(((18-COUNT($BG115:$BX115))/2),1)+DK$6&lt;1,-FLOOR(((18-COUNT($BG115:$BX115))/2),1)+DK$6&gt;COUNT($BG115:$BX115)),"",LARGE($BG115:$BX115,-FLOOR(((18-COUNT($BG115:$BX115))/2),1)+DK$6)))</f>
        <v/>
      </c>
      <c r="DL115" s="534" t="str">
        <f t="shared" ref="DL115:DL120" si="214">IF($CH$3=$CD$4,IF(OR(-FLOOR(((18-COUNT($U115:$AL115))/2),1)+DL$6&lt;1,-FLOOR(((18-COUNT($U115:$AL115))/2),1)+DL$6&gt;COUNT($U115:$AL115)),"",LARGE($U115:$AL115,-FLOOR(((18-COUNT($U115:$AL115))/2),1)+DL$6)),IF(OR(-FLOOR(((18-COUNT($BG115:$BX115))/2),1)+DL$6&lt;1,-FLOOR(((18-COUNT($BG115:$BX115))/2),1)+DL$6&gt;COUNT($BG115:$BX115)),"",LARGE($BG115:$BX115,-FLOOR(((18-COUNT($BG115:$BX115))/2),1)+DL$6)))</f>
        <v/>
      </c>
      <c r="DM115" s="534" t="str">
        <f t="shared" ref="DM115:DM120" si="215">IF($CH$3=$CD$4,IF(OR(-FLOOR(((18-COUNT($U115:$AL115))/2),1)+DM$6&lt;1,-FLOOR(((18-COUNT($U115:$AL115))/2),1)+DM$6&gt;COUNT($U115:$AL115)),"",LARGE($U115:$AL115,-FLOOR(((18-COUNT($U115:$AL115))/2),1)+DM$6)),IF(OR(-FLOOR(((18-COUNT($BG115:$BX115))/2),1)+DM$6&lt;1,-FLOOR(((18-COUNT($BG115:$BX115))/2),1)+DM$6&gt;COUNT($BG115:$BX115)),"",LARGE($BG115:$BX115,-FLOOR(((18-COUNT($BG115:$BX115))/2),1)+DM$6)))</f>
        <v/>
      </c>
      <c r="DN115" s="534" t="str">
        <f t="shared" ref="DN115:DN120" si="216">IF($CH$3=$CD$4,IF(OR(-FLOOR(((18-COUNT($U115:$AL115))/2),1)+DN$6&lt;1,-FLOOR(((18-COUNT($U115:$AL115))/2),1)+DN$6&gt;COUNT($U115:$AL115)),"",LARGE($U115:$AL115,-FLOOR(((18-COUNT($U115:$AL115))/2),1)+DN$6)),IF(OR(-FLOOR(((18-COUNT($BG115:$BX115))/2),1)+DN$6&lt;1,-FLOOR(((18-COUNT($BG115:$BX115))/2),1)+DN$6&gt;COUNT($BG115:$BX115)),"",LARGE($BG115:$BX115,-FLOOR(((18-COUNT($BG115:$BX115))/2),1)+DN$6)))</f>
        <v/>
      </c>
      <c r="DO115" s="534" t="str">
        <f t="shared" ref="DO115:DO120" si="217">IF($CH$3=$CD$4,IF(OR(-FLOOR(((18-COUNT($U115:$AL115))/2),1)+DO$6&lt;1,-FLOOR(((18-COUNT($U115:$AL115))/2),1)+DO$6&gt;COUNT($U115:$AL115)),"",LARGE($U115:$AL115,-FLOOR(((18-COUNT($U115:$AL115))/2),1)+DO$6)),IF(OR(-FLOOR(((18-COUNT($BG115:$BX115))/2),1)+DO$6&lt;1,-FLOOR(((18-COUNT($BG115:$BX115))/2),1)+DO$6&gt;COUNT($BG115:$BX115)),"",LARGE($BG115:$BX115,-FLOOR(((18-COUNT($BG115:$BX115))/2),1)+DO$6)))</f>
        <v/>
      </c>
      <c r="DP115" s="533" t="str">
        <f t="shared" ref="DP115:DP120" si="218">IF($CH$3=$CD$4,IF(OR(-FLOOR(((18-COUNT($U115:$AL115))/2),1)+DP$6&lt;1,-FLOOR(((18-COUNT($U115:$AL115))/2),1)+DP$6&gt;COUNT($U115:$AL115)),"",LARGE($U115:$AL115,-FLOOR(((18-COUNT($U115:$AL115))/2),1)+DP$6)),IF(OR(-FLOOR(((18-COUNT($BG115:$BX115))/2),1)+DP$6&lt;1,-FLOOR(((18-COUNT($BG115:$BX115))/2),1)+DP$6&gt;COUNT($BG115:$BX115)),"",LARGE($BG115:$BX115,-FLOOR(((18-COUNT($BG115:$BX115))/2),1)+DP$6)))</f>
        <v/>
      </c>
      <c r="DQ115" s="532" t="str">
        <f t="shared" ref="DQ115:DQ120" si="219">IF($CH$3=$CD$4,IF(OR(-FLOOR(((18-COUNT($U115:$AL115))/2),1)+DQ$6&lt;1,-FLOOR(((18-COUNT($U115:$AL115))/2),1)+DQ$6&gt;COUNT($U115:$AL115)),"",LARGE($U115:$AL115,-FLOOR(((18-COUNT($U115:$AL115))/2),1)+DQ$6)),IF(OR(-FLOOR(((18-COUNT($BG115:$BX115))/2),1)+DQ$6&lt;1,-FLOOR(((18-COUNT($BG115:$BX115))/2),1)+DQ$6&gt;COUNT($BG115:$BX115)),"",LARGE($BG115:$BX115,-FLOOR(((18-COUNT($BG115:$BX115))/2),1)+DQ$6)))</f>
        <v/>
      </c>
      <c r="DR115" s="536">
        <f t="shared" ref="DR115:DR120" si="220">COUNT(B115:S115)</f>
        <v>1</v>
      </c>
      <c r="DS115" s="468">
        <f t="shared" ref="DS115:DS120" si="221">COUNT(U115:AL115)</f>
        <v>0</v>
      </c>
      <c r="DT115" s="468">
        <f t="shared" ref="DT115:DT120" si="222">COUNT(AN115:BE115)</f>
        <v>0</v>
      </c>
      <c r="DU115" s="469">
        <f t="shared" ref="DU115:DU120" si="223">COUNT(BG115:BX115)</f>
        <v>0</v>
      </c>
      <c r="DV115" s="522"/>
      <c r="DW115" s="537"/>
      <c r="DX115" s="537"/>
      <c r="DY115" s="537"/>
      <c r="DZ115" s="537"/>
      <c r="EA115" s="537"/>
      <c r="EB115" s="537"/>
      <c r="EC115" s="538"/>
      <c r="ED115" s="537"/>
      <c r="EE115" s="468"/>
      <c r="EF115" s="522"/>
      <c r="EG115" s="522"/>
    </row>
    <row r="116" spans="1:137" ht="12.75" customHeight="1">
      <c r="A116" s="529" t="s">
        <v>155</v>
      </c>
      <c r="B116" s="306"/>
      <c r="C116" s="306"/>
      <c r="D116" s="306"/>
      <c r="E116" s="306"/>
      <c r="F116" s="306"/>
      <c r="G116" s="306"/>
      <c r="H116" s="306"/>
      <c r="I116" s="306"/>
      <c r="J116" s="306"/>
      <c r="K116" s="306"/>
      <c r="L116" s="528">
        <v>21</v>
      </c>
      <c r="M116" s="306"/>
      <c r="N116" s="306"/>
      <c r="O116" s="306"/>
      <c r="P116" s="306"/>
      <c r="Q116" s="306"/>
      <c r="R116" s="306"/>
      <c r="S116" s="306"/>
      <c r="T116" s="523"/>
      <c r="U116" s="306"/>
      <c r="V116" s="306"/>
      <c r="W116" s="306"/>
      <c r="X116" s="306"/>
      <c r="Y116" s="306"/>
      <c r="Z116" s="306"/>
      <c r="AA116" s="306"/>
      <c r="AB116" s="306"/>
      <c r="AC116" s="306"/>
      <c r="AD116" s="306"/>
      <c r="AE116" s="306"/>
      <c r="AF116" s="306"/>
      <c r="AG116" s="306"/>
      <c r="AH116" s="306"/>
      <c r="AI116" s="306"/>
      <c r="AJ116" s="306"/>
      <c r="AK116" s="306"/>
      <c r="AL116" s="306"/>
      <c r="AM116" s="523"/>
      <c r="AN116" s="306"/>
      <c r="AO116" s="306"/>
      <c r="AP116" s="306"/>
      <c r="AQ116" s="306"/>
      <c r="AR116" s="306"/>
      <c r="AS116" s="306"/>
      <c r="AT116" s="306"/>
      <c r="AU116" s="306"/>
      <c r="AV116" s="306"/>
      <c r="AW116" s="306"/>
      <c r="AX116" s="306"/>
      <c r="AY116" s="306"/>
      <c r="AZ116" s="306"/>
      <c r="BA116" s="306"/>
      <c r="BB116" s="306"/>
      <c r="BC116" s="306"/>
      <c r="BD116" s="306"/>
      <c r="BE116" s="306"/>
      <c r="BF116" s="523"/>
      <c r="BG116" s="306"/>
      <c r="BH116" s="306"/>
      <c r="BI116" s="306"/>
      <c r="BJ116" s="306"/>
      <c r="BK116" s="306"/>
      <c r="BL116" s="306"/>
      <c r="BM116" s="306"/>
      <c r="BN116" s="306"/>
      <c r="BO116" s="306"/>
      <c r="BP116" s="306"/>
      <c r="BQ116" s="306"/>
      <c r="BR116" s="306"/>
      <c r="BS116" s="306"/>
      <c r="BT116" s="306"/>
      <c r="BU116" s="306"/>
      <c r="BV116" s="306"/>
      <c r="BW116" s="306"/>
      <c r="BX116" s="306"/>
      <c r="BY116" s="523"/>
      <c r="BZ116" s="306"/>
      <c r="CA116" s="306"/>
      <c r="CB116" s="306"/>
      <c r="CC116" s="306"/>
      <c r="CD116" s="530" t="str">
        <f t="shared" si="180"/>
        <v/>
      </c>
      <c r="CE116" s="530" t="str">
        <f t="shared" si="181"/>
        <v/>
      </c>
      <c r="CF116" s="530" t="str">
        <f t="shared" si="182"/>
        <v/>
      </c>
      <c r="CG116" s="531" t="str">
        <f t="shared" si="183"/>
        <v/>
      </c>
      <c r="CH116" s="518" t="str">
        <f t="shared" si="184"/>
        <v/>
      </c>
      <c r="CI116" s="93" t="str">
        <f t="shared" si="185"/>
        <v/>
      </c>
      <c r="CJ116" s="94" t="str">
        <f t="shared" si="186"/>
        <v/>
      </c>
      <c r="CK116" s="94" t="str">
        <f t="shared" si="187"/>
        <v/>
      </c>
      <c r="CL116" s="94" t="str">
        <f t="shared" si="188"/>
        <v/>
      </c>
      <c r="CM116" s="94" t="str">
        <f t="shared" si="189"/>
        <v/>
      </c>
      <c r="CN116" s="94" t="str">
        <f t="shared" si="190"/>
        <v/>
      </c>
      <c r="CO116" s="108" t="str">
        <f t="shared" si="191"/>
        <v/>
      </c>
      <c r="CP116" s="108" t="str">
        <f t="shared" si="192"/>
        <v/>
      </c>
      <c r="CQ116" s="108">
        <f t="shared" si="193"/>
        <v>21</v>
      </c>
      <c r="CR116" s="108" t="str">
        <f t="shared" si="194"/>
        <v/>
      </c>
      <c r="CS116" s="94" t="str">
        <f t="shared" si="195"/>
        <v/>
      </c>
      <c r="CT116" s="94" t="str">
        <f t="shared" si="196"/>
        <v/>
      </c>
      <c r="CU116" s="94" t="str">
        <f t="shared" si="197"/>
        <v/>
      </c>
      <c r="CV116" s="94" t="str">
        <f t="shared" si="198"/>
        <v/>
      </c>
      <c r="CW116" s="94" t="str">
        <f t="shared" si="199"/>
        <v/>
      </c>
      <c r="CX116" s="93" t="str">
        <f t="shared" si="200"/>
        <v/>
      </c>
      <c r="CY116" s="519" t="str">
        <f t="shared" si="201"/>
        <v/>
      </c>
      <c r="CZ116" s="532" t="str">
        <f t="shared" si="202"/>
        <v/>
      </c>
      <c r="DA116" s="533" t="str">
        <f t="shared" si="203"/>
        <v/>
      </c>
      <c r="DB116" s="534" t="str">
        <f t="shared" si="204"/>
        <v/>
      </c>
      <c r="DC116" s="534" t="str">
        <f t="shared" si="205"/>
        <v/>
      </c>
      <c r="DD116" s="534" t="str">
        <f t="shared" si="206"/>
        <v/>
      </c>
      <c r="DE116" s="534" t="str">
        <f t="shared" si="207"/>
        <v/>
      </c>
      <c r="DF116" s="534" t="str">
        <f t="shared" si="208"/>
        <v/>
      </c>
      <c r="DG116" s="535" t="str">
        <f t="shared" si="209"/>
        <v/>
      </c>
      <c r="DH116" s="535" t="str">
        <f t="shared" si="210"/>
        <v/>
      </c>
      <c r="DI116" s="535" t="str">
        <f t="shared" si="211"/>
        <v/>
      </c>
      <c r="DJ116" s="535" t="str">
        <f t="shared" si="212"/>
        <v/>
      </c>
      <c r="DK116" s="534" t="str">
        <f t="shared" si="213"/>
        <v/>
      </c>
      <c r="DL116" s="534" t="str">
        <f t="shared" si="214"/>
        <v/>
      </c>
      <c r="DM116" s="534" t="str">
        <f t="shared" si="215"/>
        <v/>
      </c>
      <c r="DN116" s="534" t="str">
        <f t="shared" si="216"/>
        <v/>
      </c>
      <c r="DO116" s="534" t="str">
        <f t="shared" si="217"/>
        <v/>
      </c>
      <c r="DP116" s="533" t="str">
        <f t="shared" si="218"/>
        <v/>
      </c>
      <c r="DQ116" s="532" t="str">
        <f t="shared" si="219"/>
        <v/>
      </c>
      <c r="DR116" s="536">
        <f t="shared" si="220"/>
        <v>1</v>
      </c>
      <c r="DS116" s="468">
        <f t="shared" si="221"/>
        <v>0</v>
      </c>
      <c r="DT116" s="468">
        <f t="shared" si="222"/>
        <v>0</v>
      </c>
      <c r="DU116" s="469">
        <f t="shared" si="223"/>
        <v>0</v>
      </c>
      <c r="DV116" s="522"/>
      <c r="DW116" s="537"/>
      <c r="DX116" s="537"/>
      <c r="DY116" s="537"/>
      <c r="DZ116" s="537"/>
      <c r="EA116" s="537"/>
      <c r="EB116" s="537"/>
      <c r="EC116" s="538"/>
      <c r="ED116" s="537"/>
      <c r="EE116" s="468"/>
      <c r="EF116" s="522"/>
      <c r="EG116" s="522"/>
    </row>
    <row r="117" spans="1:137" ht="12.75" customHeight="1">
      <c r="A117" s="529" t="s">
        <v>156</v>
      </c>
      <c r="B117" s="306"/>
      <c r="C117" s="306"/>
      <c r="D117" s="306"/>
      <c r="E117" s="306"/>
      <c r="F117" s="306"/>
      <c r="G117" s="306"/>
      <c r="H117" s="306"/>
      <c r="I117" s="306"/>
      <c r="J117" s="306"/>
      <c r="K117" s="306"/>
      <c r="L117" s="306">
        <v>12</v>
      </c>
      <c r="M117" s="306"/>
      <c r="N117" s="306"/>
      <c r="O117" s="306"/>
      <c r="P117" s="306"/>
      <c r="Q117" s="306"/>
      <c r="R117" s="306"/>
      <c r="S117" s="306"/>
      <c r="T117" s="523"/>
      <c r="U117" s="306"/>
      <c r="V117" s="306"/>
      <c r="W117" s="306"/>
      <c r="X117" s="306"/>
      <c r="Y117" s="306"/>
      <c r="Z117" s="306"/>
      <c r="AA117" s="306"/>
      <c r="AB117" s="306"/>
      <c r="AC117" s="306"/>
      <c r="AD117" s="306"/>
      <c r="AE117" s="306"/>
      <c r="AF117" s="306"/>
      <c r="AG117" s="306"/>
      <c r="AH117" s="306"/>
      <c r="AI117" s="306"/>
      <c r="AJ117" s="306"/>
      <c r="AK117" s="306"/>
      <c r="AL117" s="306"/>
      <c r="AM117" s="523"/>
      <c r="AN117" s="306"/>
      <c r="AO117" s="306"/>
      <c r="AP117" s="306"/>
      <c r="AQ117" s="306"/>
      <c r="AR117" s="306"/>
      <c r="AS117" s="306"/>
      <c r="AT117" s="306"/>
      <c r="AU117" s="306"/>
      <c r="AV117" s="306"/>
      <c r="AW117" s="306"/>
      <c r="AX117" s="306"/>
      <c r="AY117" s="306"/>
      <c r="AZ117" s="306"/>
      <c r="BA117" s="306"/>
      <c r="BB117" s="306"/>
      <c r="BC117" s="306"/>
      <c r="BD117" s="306"/>
      <c r="BE117" s="306"/>
      <c r="BF117" s="523"/>
      <c r="BG117" s="306"/>
      <c r="BH117" s="306"/>
      <c r="BI117" s="306"/>
      <c r="BJ117" s="306"/>
      <c r="BK117" s="306"/>
      <c r="BL117" s="306"/>
      <c r="BM117" s="306"/>
      <c r="BN117" s="306"/>
      <c r="BO117" s="306"/>
      <c r="BP117" s="306"/>
      <c r="BQ117" s="306"/>
      <c r="BR117" s="306"/>
      <c r="BS117" s="306"/>
      <c r="BT117" s="306"/>
      <c r="BU117" s="306"/>
      <c r="BV117" s="306"/>
      <c r="BW117" s="306"/>
      <c r="BX117" s="306"/>
      <c r="BY117" s="523"/>
      <c r="BZ117" s="306"/>
      <c r="CA117" s="306"/>
      <c r="CB117" s="306"/>
      <c r="CC117" s="306"/>
      <c r="CD117" s="530" t="str">
        <f t="shared" si="180"/>
        <v/>
      </c>
      <c r="CE117" s="530" t="str">
        <f t="shared" si="181"/>
        <v/>
      </c>
      <c r="CF117" s="530" t="str">
        <f t="shared" si="182"/>
        <v/>
      </c>
      <c r="CG117" s="531" t="str">
        <f t="shared" si="183"/>
        <v/>
      </c>
      <c r="CH117" s="518" t="str">
        <f t="shared" si="184"/>
        <v/>
      </c>
      <c r="CI117" s="93" t="str">
        <f t="shared" si="185"/>
        <v/>
      </c>
      <c r="CJ117" s="94" t="str">
        <f t="shared" si="186"/>
        <v/>
      </c>
      <c r="CK117" s="94" t="str">
        <f t="shared" si="187"/>
        <v/>
      </c>
      <c r="CL117" s="94" t="str">
        <f t="shared" si="188"/>
        <v/>
      </c>
      <c r="CM117" s="94" t="str">
        <f t="shared" si="189"/>
        <v/>
      </c>
      <c r="CN117" s="94" t="str">
        <f t="shared" si="190"/>
        <v/>
      </c>
      <c r="CO117" s="108" t="str">
        <f t="shared" si="191"/>
        <v/>
      </c>
      <c r="CP117" s="108" t="str">
        <f t="shared" si="192"/>
        <v/>
      </c>
      <c r="CQ117" s="108">
        <f t="shared" si="193"/>
        <v>12</v>
      </c>
      <c r="CR117" s="108" t="str">
        <f t="shared" si="194"/>
        <v/>
      </c>
      <c r="CS117" s="94" t="str">
        <f t="shared" si="195"/>
        <v/>
      </c>
      <c r="CT117" s="94" t="str">
        <f t="shared" si="196"/>
        <v/>
      </c>
      <c r="CU117" s="94" t="str">
        <f t="shared" si="197"/>
        <v/>
      </c>
      <c r="CV117" s="94" t="str">
        <f t="shared" si="198"/>
        <v/>
      </c>
      <c r="CW117" s="94" t="str">
        <f t="shared" si="199"/>
        <v/>
      </c>
      <c r="CX117" s="93" t="str">
        <f t="shared" si="200"/>
        <v/>
      </c>
      <c r="CY117" s="519" t="str">
        <f t="shared" si="201"/>
        <v/>
      </c>
      <c r="CZ117" s="532" t="str">
        <f t="shared" si="202"/>
        <v/>
      </c>
      <c r="DA117" s="533" t="str">
        <f t="shared" si="203"/>
        <v/>
      </c>
      <c r="DB117" s="534" t="str">
        <f t="shared" si="204"/>
        <v/>
      </c>
      <c r="DC117" s="534" t="str">
        <f t="shared" si="205"/>
        <v/>
      </c>
      <c r="DD117" s="534" t="str">
        <f t="shared" si="206"/>
        <v/>
      </c>
      <c r="DE117" s="534" t="str">
        <f t="shared" si="207"/>
        <v/>
      </c>
      <c r="DF117" s="534" t="str">
        <f t="shared" si="208"/>
        <v/>
      </c>
      <c r="DG117" s="535" t="str">
        <f t="shared" si="209"/>
        <v/>
      </c>
      <c r="DH117" s="535" t="str">
        <f t="shared" si="210"/>
        <v/>
      </c>
      <c r="DI117" s="535" t="str">
        <f t="shared" si="211"/>
        <v/>
      </c>
      <c r="DJ117" s="535" t="str">
        <f t="shared" si="212"/>
        <v/>
      </c>
      <c r="DK117" s="534" t="str">
        <f t="shared" si="213"/>
        <v/>
      </c>
      <c r="DL117" s="534" t="str">
        <f t="shared" si="214"/>
        <v/>
      </c>
      <c r="DM117" s="534" t="str">
        <f t="shared" si="215"/>
        <v/>
      </c>
      <c r="DN117" s="534" t="str">
        <f t="shared" si="216"/>
        <v/>
      </c>
      <c r="DO117" s="534" t="str">
        <f t="shared" si="217"/>
        <v/>
      </c>
      <c r="DP117" s="533" t="str">
        <f t="shared" si="218"/>
        <v/>
      </c>
      <c r="DQ117" s="532" t="str">
        <f t="shared" si="219"/>
        <v/>
      </c>
      <c r="DR117" s="536">
        <f t="shared" si="220"/>
        <v>1</v>
      </c>
      <c r="DS117" s="468">
        <f t="shared" si="221"/>
        <v>0</v>
      </c>
      <c r="DT117" s="468">
        <f t="shared" si="222"/>
        <v>0</v>
      </c>
      <c r="DU117" s="469">
        <f t="shared" si="223"/>
        <v>0</v>
      </c>
      <c r="DV117" s="522"/>
      <c r="DW117" s="537"/>
      <c r="DX117" s="537"/>
      <c r="DY117" s="537"/>
      <c r="DZ117" s="537"/>
      <c r="EA117" s="537"/>
      <c r="EB117" s="537"/>
      <c r="EC117" s="538"/>
      <c r="ED117" s="537"/>
      <c r="EE117" s="468"/>
      <c r="EF117" s="522"/>
      <c r="EG117" s="522"/>
    </row>
    <row r="118" spans="1:137" ht="12.75" customHeight="1">
      <c r="A118" s="529" t="s">
        <v>157</v>
      </c>
      <c r="B118" s="306"/>
      <c r="C118" s="306"/>
      <c r="D118" s="306"/>
      <c r="E118" s="306"/>
      <c r="F118" s="306"/>
      <c r="G118" s="306"/>
      <c r="H118" s="306"/>
      <c r="I118" s="306"/>
      <c r="J118" s="306"/>
      <c r="K118" s="306"/>
      <c r="L118" s="306">
        <v>71</v>
      </c>
      <c r="M118" s="306"/>
      <c r="N118" s="306"/>
      <c r="O118" s="306"/>
      <c r="P118" s="306"/>
      <c r="Q118" s="306"/>
      <c r="R118" s="306"/>
      <c r="S118" s="306"/>
      <c r="T118" s="523"/>
      <c r="U118" s="306"/>
      <c r="V118" s="306"/>
      <c r="W118" s="306"/>
      <c r="X118" s="306"/>
      <c r="Y118" s="306"/>
      <c r="Z118" s="306"/>
      <c r="AA118" s="306"/>
      <c r="AB118" s="306"/>
      <c r="AC118" s="306"/>
      <c r="AD118" s="306"/>
      <c r="AE118" s="306"/>
      <c r="AF118" s="306"/>
      <c r="AG118" s="306"/>
      <c r="AH118" s="306"/>
      <c r="AI118" s="306"/>
      <c r="AJ118" s="306"/>
      <c r="AK118" s="306"/>
      <c r="AL118" s="306"/>
      <c r="AM118" s="523"/>
      <c r="AN118" s="306"/>
      <c r="AO118" s="306"/>
      <c r="AP118" s="306"/>
      <c r="AQ118" s="306"/>
      <c r="AR118" s="306"/>
      <c r="AS118" s="306"/>
      <c r="AT118" s="306"/>
      <c r="AU118" s="306"/>
      <c r="AV118" s="306"/>
      <c r="AW118" s="306"/>
      <c r="AX118" s="306"/>
      <c r="AY118" s="306"/>
      <c r="AZ118" s="306"/>
      <c r="BA118" s="306"/>
      <c r="BB118" s="306"/>
      <c r="BC118" s="306"/>
      <c r="BD118" s="306"/>
      <c r="BE118" s="306"/>
      <c r="BF118" s="523"/>
      <c r="BG118" s="306"/>
      <c r="BH118" s="306"/>
      <c r="BI118" s="306"/>
      <c r="BJ118" s="306"/>
      <c r="BK118" s="306"/>
      <c r="BL118" s="306"/>
      <c r="BM118" s="306"/>
      <c r="BN118" s="306"/>
      <c r="BO118" s="306"/>
      <c r="BP118" s="306"/>
      <c r="BQ118" s="306"/>
      <c r="BR118" s="306"/>
      <c r="BS118" s="306"/>
      <c r="BT118" s="306"/>
      <c r="BU118" s="306"/>
      <c r="BV118" s="306"/>
      <c r="BW118" s="306"/>
      <c r="BX118" s="306"/>
      <c r="BY118" s="523"/>
      <c r="BZ118" s="306"/>
      <c r="CA118" s="306"/>
      <c r="CB118" s="306"/>
      <c r="CC118" s="306"/>
      <c r="CD118" s="530" t="str">
        <f t="shared" si="180"/>
        <v/>
      </c>
      <c r="CE118" s="530" t="str">
        <f t="shared" si="181"/>
        <v/>
      </c>
      <c r="CF118" s="530" t="str">
        <f t="shared" si="182"/>
        <v/>
      </c>
      <c r="CG118" s="531" t="str">
        <f t="shared" si="183"/>
        <v/>
      </c>
      <c r="CH118" s="518" t="str">
        <f t="shared" si="184"/>
        <v/>
      </c>
      <c r="CI118" s="93" t="str">
        <f t="shared" si="185"/>
        <v/>
      </c>
      <c r="CJ118" s="94" t="str">
        <f t="shared" si="186"/>
        <v/>
      </c>
      <c r="CK118" s="94" t="str">
        <f t="shared" si="187"/>
        <v/>
      </c>
      <c r="CL118" s="94" t="str">
        <f t="shared" si="188"/>
        <v/>
      </c>
      <c r="CM118" s="94" t="str">
        <f t="shared" si="189"/>
        <v/>
      </c>
      <c r="CN118" s="94" t="str">
        <f t="shared" si="190"/>
        <v/>
      </c>
      <c r="CO118" s="108" t="str">
        <f t="shared" si="191"/>
        <v/>
      </c>
      <c r="CP118" s="108" t="str">
        <f t="shared" si="192"/>
        <v/>
      </c>
      <c r="CQ118" s="108">
        <f t="shared" si="193"/>
        <v>71</v>
      </c>
      <c r="CR118" s="108" t="str">
        <f t="shared" si="194"/>
        <v/>
      </c>
      <c r="CS118" s="94" t="str">
        <f t="shared" si="195"/>
        <v/>
      </c>
      <c r="CT118" s="94" t="str">
        <f t="shared" si="196"/>
        <v/>
      </c>
      <c r="CU118" s="94" t="str">
        <f t="shared" si="197"/>
        <v/>
      </c>
      <c r="CV118" s="94" t="str">
        <f t="shared" si="198"/>
        <v/>
      </c>
      <c r="CW118" s="94" t="str">
        <f t="shared" si="199"/>
        <v/>
      </c>
      <c r="CX118" s="93" t="str">
        <f t="shared" si="200"/>
        <v/>
      </c>
      <c r="CY118" s="519" t="str">
        <f t="shared" si="201"/>
        <v/>
      </c>
      <c r="CZ118" s="532" t="str">
        <f t="shared" si="202"/>
        <v/>
      </c>
      <c r="DA118" s="533" t="str">
        <f t="shared" si="203"/>
        <v/>
      </c>
      <c r="DB118" s="534" t="str">
        <f t="shared" si="204"/>
        <v/>
      </c>
      <c r="DC118" s="534" t="str">
        <f t="shared" si="205"/>
        <v/>
      </c>
      <c r="DD118" s="534" t="str">
        <f t="shared" si="206"/>
        <v/>
      </c>
      <c r="DE118" s="534" t="str">
        <f t="shared" si="207"/>
        <v/>
      </c>
      <c r="DF118" s="534" t="str">
        <f t="shared" si="208"/>
        <v/>
      </c>
      <c r="DG118" s="535" t="str">
        <f t="shared" si="209"/>
        <v/>
      </c>
      <c r="DH118" s="535" t="str">
        <f t="shared" si="210"/>
        <v/>
      </c>
      <c r="DI118" s="535" t="str">
        <f t="shared" si="211"/>
        <v/>
      </c>
      <c r="DJ118" s="535" t="str">
        <f t="shared" si="212"/>
        <v/>
      </c>
      <c r="DK118" s="534" t="str">
        <f t="shared" si="213"/>
        <v/>
      </c>
      <c r="DL118" s="534" t="str">
        <f t="shared" si="214"/>
        <v/>
      </c>
      <c r="DM118" s="534" t="str">
        <f t="shared" si="215"/>
        <v/>
      </c>
      <c r="DN118" s="534" t="str">
        <f t="shared" si="216"/>
        <v/>
      </c>
      <c r="DO118" s="534" t="str">
        <f t="shared" si="217"/>
        <v/>
      </c>
      <c r="DP118" s="533" t="str">
        <f t="shared" si="218"/>
        <v/>
      </c>
      <c r="DQ118" s="532" t="str">
        <f t="shared" si="219"/>
        <v/>
      </c>
      <c r="DR118" s="536">
        <f t="shared" si="220"/>
        <v>1</v>
      </c>
      <c r="DS118" s="468">
        <f t="shared" si="221"/>
        <v>0</v>
      </c>
      <c r="DT118" s="468">
        <f t="shared" si="222"/>
        <v>0</v>
      </c>
      <c r="DU118" s="469">
        <f t="shared" si="223"/>
        <v>0</v>
      </c>
      <c r="DV118" s="522"/>
      <c r="DW118" s="537"/>
      <c r="DX118" s="537"/>
      <c r="DY118" s="537"/>
      <c r="DZ118" s="537"/>
      <c r="EA118" s="537"/>
      <c r="EB118" s="537"/>
      <c r="EC118" s="538"/>
      <c r="ED118" s="537"/>
      <c r="EE118" s="468"/>
      <c r="EF118" s="522"/>
      <c r="EG118" s="522"/>
    </row>
    <row r="119" spans="1:137" ht="14" customHeight="1">
      <c r="A119" s="539" t="s">
        <v>158</v>
      </c>
      <c r="B119" s="540" t="str">
        <f t="shared" ref="B119:S119" si="224">IF(B116="","",B115*B116*B117*B118)</f>
        <v/>
      </c>
      <c r="C119" s="540" t="str">
        <f t="shared" si="224"/>
        <v/>
      </c>
      <c r="D119" s="540" t="str">
        <f t="shared" si="224"/>
        <v/>
      </c>
      <c r="E119" s="540" t="str">
        <f t="shared" si="224"/>
        <v/>
      </c>
      <c r="F119" s="540" t="str">
        <f t="shared" si="224"/>
        <v/>
      </c>
      <c r="G119" s="540" t="str">
        <f t="shared" si="224"/>
        <v/>
      </c>
      <c r="H119" s="540" t="str">
        <f t="shared" si="224"/>
        <v/>
      </c>
      <c r="I119" s="540" t="str">
        <f t="shared" si="224"/>
        <v/>
      </c>
      <c r="J119" s="540" t="str">
        <f t="shared" si="224"/>
        <v/>
      </c>
      <c r="K119" s="540" t="str">
        <f t="shared" si="224"/>
        <v/>
      </c>
      <c r="L119" s="540">
        <f t="shared" si="224"/>
        <v>17892</v>
      </c>
      <c r="M119" s="540" t="str">
        <f t="shared" si="224"/>
        <v/>
      </c>
      <c r="N119" s="540" t="str">
        <f t="shared" si="224"/>
        <v/>
      </c>
      <c r="O119" s="540" t="str">
        <f t="shared" si="224"/>
        <v/>
      </c>
      <c r="P119" s="540" t="str">
        <f t="shared" si="224"/>
        <v/>
      </c>
      <c r="Q119" s="540" t="str">
        <f t="shared" si="224"/>
        <v/>
      </c>
      <c r="R119" s="540" t="str">
        <f t="shared" si="224"/>
        <v/>
      </c>
      <c r="S119" s="540" t="str">
        <f t="shared" si="224"/>
        <v/>
      </c>
      <c r="T119" s="523"/>
      <c r="U119" s="540" t="str">
        <f t="shared" ref="U119:AL119" si="225">IF(U116="","",U115*U116*U117*U118)</f>
        <v/>
      </c>
      <c r="V119" s="540" t="str">
        <f t="shared" si="225"/>
        <v/>
      </c>
      <c r="W119" s="540" t="str">
        <f t="shared" si="225"/>
        <v/>
      </c>
      <c r="X119" s="540" t="str">
        <f t="shared" si="225"/>
        <v/>
      </c>
      <c r="Y119" s="540" t="str">
        <f t="shared" si="225"/>
        <v/>
      </c>
      <c r="Z119" s="540" t="str">
        <f t="shared" si="225"/>
        <v/>
      </c>
      <c r="AA119" s="540" t="str">
        <f t="shared" si="225"/>
        <v/>
      </c>
      <c r="AB119" s="540" t="str">
        <f t="shared" si="225"/>
        <v/>
      </c>
      <c r="AC119" s="540" t="str">
        <f t="shared" si="225"/>
        <v/>
      </c>
      <c r="AD119" s="540" t="str">
        <f t="shared" si="225"/>
        <v/>
      </c>
      <c r="AE119" s="540" t="str">
        <f t="shared" si="225"/>
        <v/>
      </c>
      <c r="AF119" s="540" t="str">
        <f t="shared" si="225"/>
        <v/>
      </c>
      <c r="AG119" s="540" t="str">
        <f t="shared" si="225"/>
        <v/>
      </c>
      <c r="AH119" s="540" t="str">
        <f t="shared" si="225"/>
        <v/>
      </c>
      <c r="AI119" s="540" t="str">
        <f t="shared" si="225"/>
        <v/>
      </c>
      <c r="AJ119" s="540" t="str">
        <f t="shared" si="225"/>
        <v/>
      </c>
      <c r="AK119" s="540" t="str">
        <f t="shared" si="225"/>
        <v/>
      </c>
      <c r="AL119" s="540" t="str">
        <f t="shared" si="225"/>
        <v/>
      </c>
      <c r="AM119" s="523"/>
      <c r="AN119" s="540" t="str">
        <f t="shared" ref="AN119:BE119" si="226">IF(AN116="","",AN115*AN116*AN117*AN118)</f>
        <v/>
      </c>
      <c r="AO119" s="540" t="str">
        <f t="shared" si="226"/>
        <v/>
      </c>
      <c r="AP119" s="540" t="str">
        <f t="shared" si="226"/>
        <v/>
      </c>
      <c r="AQ119" s="540" t="str">
        <f t="shared" si="226"/>
        <v/>
      </c>
      <c r="AR119" s="540" t="str">
        <f t="shared" si="226"/>
        <v/>
      </c>
      <c r="AS119" s="540" t="str">
        <f t="shared" si="226"/>
        <v/>
      </c>
      <c r="AT119" s="540" t="str">
        <f t="shared" si="226"/>
        <v/>
      </c>
      <c r="AU119" s="540" t="str">
        <f t="shared" si="226"/>
        <v/>
      </c>
      <c r="AV119" s="540" t="str">
        <f t="shared" si="226"/>
        <v/>
      </c>
      <c r="AW119" s="540" t="str">
        <f t="shared" si="226"/>
        <v/>
      </c>
      <c r="AX119" s="540" t="str">
        <f t="shared" si="226"/>
        <v/>
      </c>
      <c r="AY119" s="540" t="str">
        <f t="shared" si="226"/>
        <v/>
      </c>
      <c r="AZ119" s="540" t="str">
        <f t="shared" si="226"/>
        <v/>
      </c>
      <c r="BA119" s="540" t="str">
        <f t="shared" si="226"/>
        <v/>
      </c>
      <c r="BB119" s="540" t="str">
        <f t="shared" si="226"/>
        <v/>
      </c>
      <c r="BC119" s="540" t="str">
        <f t="shared" si="226"/>
        <v/>
      </c>
      <c r="BD119" s="540" t="str">
        <f t="shared" si="226"/>
        <v/>
      </c>
      <c r="BE119" s="540" t="str">
        <f t="shared" si="226"/>
        <v/>
      </c>
      <c r="BF119" s="523"/>
      <c r="BG119" s="540" t="str">
        <f t="shared" ref="BG119:BX119" si="227">IF(BG116="","",BG115*BG116*BG117*BG118)</f>
        <v/>
      </c>
      <c r="BH119" s="540" t="str">
        <f t="shared" si="227"/>
        <v/>
      </c>
      <c r="BI119" s="540" t="str">
        <f t="shared" si="227"/>
        <v/>
      </c>
      <c r="BJ119" s="540" t="str">
        <f t="shared" si="227"/>
        <v/>
      </c>
      <c r="BK119" s="540" t="str">
        <f t="shared" si="227"/>
        <v/>
      </c>
      <c r="BL119" s="540" t="str">
        <f t="shared" si="227"/>
        <v/>
      </c>
      <c r="BM119" s="540" t="str">
        <f t="shared" si="227"/>
        <v/>
      </c>
      <c r="BN119" s="540" t="str">
        <f t="shared" si="227"/>
        <v/>
      </c>
      <c r="BO119" s="540" t="str">
        <f t="shared" si="227"/>
        <v/>
      </c>
      <c r="BP119" s="540" t="str">
        <f t="shared" si="227"/>
        <v/>
      </c>
      <c r="BQ119" s="540" t="str">
        <f t="shared" si="227"/>
        <v/>
      </c>
      <c r="BR119" s="540" t="str">
        <f t="shared" si="227"/>
        <v/>
      </c>
      <c r="BS119" s="540" t="str">
        <f t="shared" si="227"/>
        <v/>
      </c>
      <c r="BT119" s="540" t="str">
        <f t="shared" si="227"/>
        <v/>
      </c>
      <c r="BU119" s="540" t="str">
        <f t="shared" si="227"/>
        <v/>
      </c>
      <c r="BV119" s="540" t="str">
        <f t="shared" si="227"/>
        <v/>
      </c>
      <c r="BW119" s="540" t="str">
        <f t="shared" si="227"/>
        <v/>
      </c>
      <c r="BX119" s="540" t="str">
        <f t="shared" si="227"/>
        <v/>
      </c>
      <c r="BY119" s="523"/>
      <c r="BZ119" s="540" t="str">
        <f>IF(BZ116="","",BZ115*BZ116*BZ117*BZ118)</f>
        <v/>
      </c>
      <c r="CA119" s="540" t="str">
        <f>IF(CA116="","",CA115*CA116*CA117*CA118)</f>
        <v/>
      </c>
      <c r="CB119" s="540" t="str">
        <f>IF(CB116="","",CB115*CB116*CB117*CB118)</f>
        <v/>
      </c>
      <c r="CC119" s="541" t="str">
        <f>IF(CC116="","",CC115*CC116*CC117*CC118)</f>
        <v/>
      </c>
      <c r="CD119" s="530" t="str">
        <f t="shared" si="180"/>
        <v/>
      </c>
      <c r="CE119" s="530" t="str">
        <f t="shared" si="181"/>
        <v/>
      </c>
      <c r="CF119" s="530" t="str">
        <f t="shared" si="182"/>
        <v/>
      </c>
      <c r="CG119" s="531" t="str">
        <f t="shared" si="183"/>
        <v/>
      </c>
      <c r="CH119" s="518" t="str">
        <f t="shared" si="184"/>
        <v/>
      </c>
      <c r="CI119" s="93" t="str">
        <f t="shared" si="185"/>
        <v/>
      </c>
      <c r="CJ119" s="94" t="str">
        <f t="shared" si="186"/>
        <v/>
      </c>
      <c r="CK119" s="94" t="str">
        <f t="shared" si="187"/>
        <v/>
      </c>
      <c r="CL119" s="94" t="str">
        <f t="shared" si="188"/>
        <v/>
      </c>
      <c r="CM119" s="94" t="str">
        <f t="shared" si="189"/>
        <v/>
      </c>
      <c r="CN119" s="94" t="str">
        <f t="shared" si="190"/>
        <v/>
      </c>
      <c r="CO119" s="108" t="str">
        <f t="shared" si="191"/>
        <v/>
      </c>
      <c r="CP119" s="108" t="str">
        <f t="shared" si="192"/>
        <v/>
      </c>
      <c r="CQ119" s="108">
        <f t="shared" si="193"/>
        <v>17892</v>
      </c>
      <c r="CR119" s="108" t="str">
        <f t="shared" si="194"/>
        <v/>
      </c>
      <c r="CS119" s="94" t="str">
        <f t="shared" si="195"/>
        <v/>
      </c>
      <c r="CT119" s="94" t="str">
        <f t="shared" si="196"/>
        <v/>
      </c>
      <c r="CU119" s="94" t="str">
        <f t="shared" si="197"/>
        <v/>
      </c>
      <c r="CV119" s="94" t="str">
        <f t="shared" si="198"/>
        <v/>
      </c>
      <c r="CW119" s="94" t="str">
        <f t="shared" si="199"/>
        <v/>
      </c>
      <c r="CX119" s="93" t="str">
        <f t="shared" si="200"/>
        <v/>
      </c>
      <c r="CY119" s="519" t="str">
        <f t="shared" si="201"/>
        <v/>
      </c>
      <c r="CZ119" s="532" t="str">
        <f t="shared" si="202"/>
        <v/>
      </c>
      <c r="DA119" s="533" t="str">
        <f t="shared" si="203"/>
        <v/>
      </c>
      <c r="DB119" s="534" t="str">
        <f t="shared" si="204"/>
        <v/>
      </c>
      <c r="DC119" s="534" t="str">
        <f t="shared" si="205"/>
        <v/>
      </c>
      <c r="DD119" s="534" t="str">
        <f t="shared" si="206"/>
        <v/>
      </c>
      <c r="DE119" s="534" t="str">
        <f t="shared" si="207"/>
        <v/>
      </c>
      <c r="DF119" s="534" t="str">
        <f t="shared" si="208"/>
        <v/>
      </c>
      <c r="DG119" s="535" t="str">
        <f t="shared" si="209"/>
        <v/>
      </c>
      <c r="DH119" s="535" t="str">
        <f t="shared" si="210"/>
        <v/>
      </c>
      <c r="DI119" s="535" t="str">
        <f t="shared" si="211"/>
        <v/>
      </c>
      <c r="DJ119" s="535" t="str">
        <f t="shared" si="212"/>
        <v/>
      </c>
      <c r="DK119" s="534" t="str">
        <f t="shared" si="213"/>
        <v/>
      </c>
      <c r="DL119" s="534" t="str">
        <f t="shared" si="214"/>
        <v/>
      </c>
      <c r="DM119" s="534" t="str">
        <f t="shared" si="215"/>
        <v/>
      </c>
      <c r="DN119" s="534" t="str">
        <f t="shared" si="216"/>
        <v/>
      </c>
      <c r="DO119" s="534" t="str">
        <f t="shared" si="217"/>
        <v/>
      </c>
      <c r="DP119" s="533" t="str">
        <f t="shared" si="218"/>
        <v/>
      </c>
      <c r="DQ119" s="532" t="str">
        <f t="shared" si="219"/>
        <v/>
      </c>
      <c r="DR119" s="536">
        <f t="shared" si="220"/>
        <v>1</v>
      </c>
      <c r="DS119" s="468">
        <f t="shared" si="221"/>
        <v>0</v>
      </c>
      <c r="DT119" s="468">
        <f t="shared" si="222"/>
        <v>0</v>
      </c>
      <c r="DU119" s="469">
        <f t="shared" si="223"/>
        <v>0</v>
      </c>
      <c r="DV119" s="522"/>
      <c r="DW119" s="537"/>
      <c r="DX119" s="537"/>
      <c r="DY119" s="537"/>
      <c r="DZ119" s="537"/>
      <c r="EA119" s="537"/>
      <c r="EB119" s="537"/>
      <c r="EC119" s="538"/>
      <c r="ED119" s="537"/>
      <c r="EE119" s="468"/>
      <c r="EF119" s="522"/>
      <c r="EG119" s="522"/>
    </row>
    <row r="120" spans="1:137" ht="14" customHeight="1">
      <c r="A120" s="473" t="s">
        <v>178</v>
      </c>
      <c r="B120" s="548">
        <f t="shared" ref="B120:S120" si="228">SUM(B71,B77,B83,B89,B95,B101,B107,B113,B119)</f>
        <v>14400</v>
      </c>
      <c r="C120" s="548">
        <f t="shared" si="228"/>
        <v>0</v>
      </c>
      <c r="D120" s="548">
        <f t="shared" si="228"/>
        <v>0</v>
      </c>
      <c r="E120" s="548">
        <f t="shared" si="228"/>
        <v>0</v>
      </c>
      <c r="F120" s="548">
        <f t="shared" si="228"/>
        <v>0</v>
      </c>
      <c r="G120" s="548">
        <f t="shared" si="228"/>
        <v>0</v>
      </c>
      <c r="H120" s="548">
        <f t="shared" si="228"/>
        <v>0</v>
      </c>
      <c r="I120" s="548">
        <f t="shared" si="228"/>
        <v>0</v>
      </c>
      <c r="J120" s="548">
        <f t="shared" si="228"/>
        <v>2400</v>
      </c>
      <c r="K120" s="548">
        <f t="shared" si="228"/>
        <v>0</v>
      </c>
      <c r="L120" s="548">
        <f t="shared" si="228"/>
        <v>17892</v>
      </c>
      <c r="M120" s="548">
        <f t="shared" si="228"/>
        <v>0</v>
      </c>
      <c r="N120" s="548">
        <f t="shared" si="228"/>
        <v>0</v>
      </c>
      <c r="O120" s="548">
        <f t="shared" si="228"/>
        <v>0</v>
      </c>
      <c r="P120" s="548">
        <f t="shared" si="228"/>
        <v>0</v>
      </c>
      <c r="Q120" s="548">
        <f t="shared" si="228"/>
        <v>0</v>
      </c>
      <c r="R120" s="548">
        <f t="shared" si="228"/>
        <v>0</v>
      </c>
      <c r="S120" s="548">
        <f t="shared" si="228"/>
        <v>0</v>
      </c>
      <c r="T120" s="549"/>
      <c r="U120" s="548">
        <f t="shared" ref="U120:AL120" si="229">SUM(U71,U77,U83,U89,U95,U101,U107,U113,U119)</f>
        <v>3400</v>
      </c>
      <c r="V120" s="548">
        <f t="shared" si="229"/>
        <v>1900</v>
      </c>
      <c r="W120" s="548">
        <f t="shared" si="229"/>
        <v>5608</v>
      </c>
      <c r="X120" s="548">
        <f t="shared" si="229"/>
        <v>0</v>
      </c>
      <c r="Y120" s="548">
        <f t="shared" si="229"/>
        <v>0</v>
      </c>
      <c r="Z120" s="548">
        <f t="shared" si="229"/>
        <v>0</v>
      </c>
      <c r="AA120" s="548">
        <f t="shared" si="229"/>
        <v>0</v>
      </c>
      <c r="AB120" s="548">
        <f t="shared" si="229"/>
        <v>0</v>
      </c>
      <c r="AC120" s="548">
        <f t="shared" si="229"/>
        <v>0</v>
      </c>
      <c r="AD120" s="548">
        <f t="shared" si="229"/>
        <v>0</v>
      </c>
      <c r="AE120" s="548">
        <f t="shared" si="229"/>
        <v>0</v>
      </c>
      <c r="AF120" s="548">
        <f t="shared" si="229"/>
        <v>0</v>
      </c>
      <c r="AG120" s="548">
        <f t="shared" si="229"/>
        <v>0</v>
      </c>
      <c r="AH120" s="548">
        <f t="shared" si="229"/>
        <v>0</v>
      </c>
      <c r="AI120" s="548">
        <f t="shared" si="229"/>
        <v>0</v>
      </c>
      <c r="AJ120" s="548">
        <f t="shared" si="229"/>
        <v>0</v>
      </c>
      <c r="AK120" s="548">
        <f t="shared" si="229"/>
        <v>0</v>
      </c>
      <c r="AL120" s="548">
        <f t="shared" si="229"/>
        <v>14000</v>
      </c>
      <c r="AM120" s="549"/>
      <c r="AN120" s="548">
        <f t="shared" ref="AN120:BE120" si="230">SUM(AN71,AN77,AN83,AN89,AN95,AN101,AN107,AN113,AN119)</f>
        <v>0</v>
      </c>
      <c r="AO120" s="548">
        <f t="shared" si="230"/>
        <v>352800</v>
      </c>
      <c r="AP120" s="548">
        <f t="shared" si="230"/>
        <v>0</v>
      </c>
      <c r="AQ120" s="548">
        <f t="shared" si="230"/>
        <v>0</v>
      </c>
      <c r="AR120" s="548">
        <f t="shared" si="230"/>
        <v>0</v>
      </c>
      <c r="AS120" s="548">
        <f t="shared" si="230"/>
        <v>0</v>
      </c>
      <c r="AT120" s="548">
        <f t="shared" si="230"/>
        <v>0</v>
      </c>
      <c r="AU120" s="548">
        <f t="shared" si="230"/>
        <v>0</v>
      </c>
      <c r="AV120" s="548">
        <f t="shared" si="230"/>
        <v>10080</v>
      </c>
      <c r="AW120" s="548">
        <f t="shared" si="230"/>
        <v>0</v>
      </c>
      <c r="AX120" s="548">
        <f t="shared" si="230"/>
        <v>0</v>
      </c>
      <c r="AY120" s="548">
        <f t="shared" si="230"/>
        <v>0</v>
      </c>
      <c r="AZ120" s="548">
        <f t="shared" si="230"/>
        <v>0</v>
      </c>
      <c r="BA120" s="548">
        <f t="shared" si="230"/>
        <v>0</v>
      </c>
      <c r="BB120" s="548">
        <f t="shared" si="230"/>
        <v>0</v>
      </c>
      <c r="BC120" s="548">
        <f t="shared" si="230"/>
        <v>18000</v>
      </c>
      <c r="BD120" s="548">
        <f t="shared" si="230"/>
        <v>0</v>
      </c>
      <c r="BE120" s="548">
        <f t="shared" si="230"/>
        <v>7830</v>
      </c>
      <c r="BF120" s="549"/>
      <c r="BG120" s="548">
        <f t="shared" ref="BG120:BX120" si="231">SUM(BG71,BG77,BG83,BG89,BG95,BG101,BG107,BG113,BG119)</f>
        <v>0</v>
      </c>
      <c r="BH120" s="548">
        <f t="shared" si="231"/>
        <v>0</v>
      </c>
      <c r="BI120" s="548">
        <f t="shared" si="231"/>
        <v>0</v>
      </c>
      <c r="BJ120" s="548">
        <f t="shared" si="231"/>
        <v>0</v>
      </c>
      <c r="BK120" s="548">
        <f t="shared" si="231"/>
        <v>0</v>
      </c>
      <c r="BL120" s="548">
        <f t="shared" si="231"/>
        <v>0</v>
      </c>
      <c r="BM120" s="548">
        <f t="shared" si="231"/>
        <v>0</v>
      </c>
      <c r="BN120" s="548">
        <f t="shared" si="231"/>
        <v>0</v>
      </c>
      <c r="BO120" s="548">
        <f t="shared" si="231"/>
        <v>0</v>
      </c>
      <c r="BP120" s="548">
        <f t="shared" si="231"/>
        <v>0</v>
      </c>
      <c r="BQ120" s="548">
        <f t="shared" si="231"/>
        <v>0</v>
      </c>
      <c r="BR120" s="548">
        <f t="shared" si="231"/>
        <v>0</v>
      </c>
      <c r="BS120" s="548">
        <f t="shared" si="231"/>
        <v>0</v>
      </c>
      <c r="BT120" s="548">
        <f t="shared" si="231"/>
        <v>0</v>
      </c>
      <c r="BU120" s="548">
        <f t="shared" si="231"/>
        <v>0</v>
      </c>
      <c r="BV120" s="548">
        <f t="shared" si="231"/>
        <v>0</v>
      </c>
      <c r="BW120" s="548">
        <f t="shared" si="231"/>
        <v>0</v>
      </c>
      <c r="BX120" s="548">
        <f t="shared" si="231"/>
        <v>0</v>
      </c>
      <c r="BY120" s="549"/>
      <c r="BZ120" s="548">
        <f>SUM(BZ71,BZ77,BZ83,BZ89,BZ95,BZ101,BZ107,BZ113,BZ119)</f>
        <v>0</v>
      </c>
      <c r="CA120" s="548">
        <f>SUM(CA71,CA77,CA83,CA89,CA95,CA101,CA107,CA113,CA119)</f>
        <v>0</v>
      </c>
      <c r="CB120" s="548">
        <f>SUM(CB71,CB77,CB83,CB89,CB95,CB101,CB107,CB113,CB119)</f>
        <v>0</v>
      </c>
      <c r="CC120" s="548">
        <f>SUM(CC71,CC77,CC83,CC89,CC95,CC101,CC107,CC113,CC119)</f>
        <v>0</v>
      </c>
      <c r="CD120" s="530">
        <f t="shared" si="180"/>
        <v>1050</v>
      </c>
      <c r="CE120" s="530">
        <f t="shared" si="181"/>
        <v>681.75</v>
      </c>
      <c r="CF120" s="530">
        <f t="shared" si="182"/>
        <v>2244.375</v>
      </c>
      <c r="CG120" s="531">
        <f t="shared" si="183"/>
        <v>0</v>
      </c>
      <c r="CH120" s="518">
        <f t="shared" si="184"/>
        <v>0</v>
      </c>
      <c r="CI120" s="93">
        <f t="shared" si="185"/>
        <v>0</v>
      </c>
      <c r="CJ120" s="94">
        <f t="shared" si="186"/>
        <v>0</v>
      </c>
      <c r="CK120" s="94">
        <f t="shared" si="187"/>
        <v>0</v>
      </c>
      <c r="CL120" s="94">
        <f t="shared" si="188"/>
        <v>0</v>
      </c>
      <c r="CM120" s="94">
        <f t="shared" si="189"/>
        <v>0</v>
      </c>
      <c r="CN120" s="94">
        <f t="shared" si="190"/>
        <v>0</v>
      </c>
      <c r="CO120" s="108">
        <f t="shared" si="191"/>
        <v>0</v>
      </c>
      <c r="CP120" s="108">
        <f t="shared" si="192"/>
        <v>0</v>
      </c>
      <c r="CQ120" s="108">
        <f t="shared" si="193"/>
        <v>0</v>
      </c>
      <c r="CR120" s="108">
        <f t="shared" si="194"/>
        <v>0</v>
      </c>
      <c r="CS120" s="94">
        <f t="shared" si="195"/>
        <v>0</v>
      </c>
      <c r="CT120" s="94">
        <f t="shared" si="196"/>
        <v>0</v>
      </c>
      <c r="CU120" s="94">
        <f t="shared" si="197"/>
        <v>0</v>
      </c>
      <c r="CV120" s="94">
        <f t="shared" si="198"/>
        <v>0</v>
      </c>
      <c r="CW120" s="94">
        <f t="shared" si="199"/>
        <v>2400</v>
      </c>
      <c r="CX120" s="93">
        <f t="shared" si="200"/>
        <v>14400</v>
      </c>
      <c r="CY120" s="519">
        <f t="shared" si="201"/>
        <v>17892</v>
      </c>
      <c r="CZ120" s="532">
        <f t="shared" si="202"/>
        <v>0</v>
      </c>
      <c r="DA120" s="533">
        <f t="shared" si="203"/>
        <v>0</v>
      </c>
      <c r="DB120" s="534">
        <f t="shared" si="204"/>
        <v>0</v>
      </c>
      <c r="DC120" s="534">
        <f t="shared" si="205"/>
        <v>0</v>
      </c>
      <c r="DD120" s="534">
        <f t="shared" si="206"/>
        <v>0</v>
      </c>
      <c r="DE120" s="534">
        <f t="shared" si="207"/>
        <v>0</v>
      </c>
      <c r="DF120" s="534">
        <f t="shared" si="208"/>
        <v>0</v>
      </c>
      <c r="DG120" s="535">
        <f t="shared" si="209"/>
        <v>0</v>
      </c>
      <c r="DH120" s="535">
        <f t="shared" si="210"/>
        <v>0</v>
      </c>
      <c r="DI120" s="535">
        <f t="shared" si="211"/>
        <v>0</v>
      </c>
      <c r="DJ120" s="535">
        <f t="shared" si="212"/>
        <v>0</v>
      </c>
      <c r="DK120" s="534">
        <f t="shared" si="213"/>
        <v>0</v>
      </c>
      <c r="DL120" s="534">
        <f t="shared" si="214"/>
        <v>0</v>
      </c>
      <c r="DM120" s="534">
        <f t="shared" si="215"/>
        <v>0</v>
      </c>
      <c r="DN120" s="534">
        <f t="shared" si="216"/>
        <v>1900</v>
      </c>
      <c r="DO120" s="534">
        <f t="shared" si="217"/>
        <v>3400</v>
      </c>
      <c r="DP120" s="533">
        <f t="shared" si="218"/>
        <v>5608</v>
      </c>
      <c r="DQ120" s="532">
        <f t="shared" si="219"/>
        <v>14000</v>
      </c>
      <c r="DR120" s="536">
        <f t="shared" si="220"/>
        <v>18</v>
      </c>
      <c r="DS120" s="468">
        <f t="shared" si="221"/>
        <v>18</v>
      </c>
      <c r="DT120" s="468">
        <f t="shared" si="222"/>
        <v>18</v>
      </c>
      <c r="DU120" s="469">
        <f t="shared" si="223"/>
        <v>18</v>
      </c>
      <c r="DV120" s="522"/>
      <c r="DW120" s="537"/>
      <c r="DX120" s="537"/>
      <c r="DY120" s="537"/>
      <c r="DZ120" s="537"/>
      <c r="EA120" s="537"/>
      <c r="EB120" s="537"/>
      <c r="EC120" s="538"/>
      <c r="ED120" s="537"/>
      <c r="EE120" s="468"/>
      <c r="EF120" s="522"/>
      <c r="EG120" s="522"/>
    </row>
    <row r="121" spans="1:137" ht="12" customHeight="1">
      <c r="A121" s="61"/>
      <c r="B121" s="459"/>
      <c r="C121" s="459"/>
      <c r="D121" s="459"/>
      <c r="E121" s="459"/>
      <c r="F121" s="459"/>
      <c r="G121" s="459"/>
      <c r="H121" s="459"/>
      <c r="I121" s="459"/>
      <c r="J121" s="459"/>
      <c r="K121" s="459"/>
      <c r="L121" s="459"/>
      <c r="M121" s="459"/>
      <c r="N121" s="459"/>
      <c r="O121" s="459"/>
      <c r="P121" s="459"/>
      <c r="Q121" s="459"/>
      <c r="R121" s="459"/>
      <c r="S121" s="459"/>
      <c r="T121" s="523"/>
      <c r="U121" s="459"/>
      <c r="V121" s="459"/>
      <c r="W121" s="459"/>
      <c r="X121" s="459"/>
      <c r="Y121" s="459"/>
      <c r="Z121" s="459"/>
      <c r="AA121" s="459"/>
      <c r="AB121" s="459"/>
      <c r="AC121" s="459"/>
      <c r="AD121" s="459"/>
      <c r="AE121" s="459"/>
      <c r="AF121" s="459"/>
      <c r="AG121" s="459"/>
      <c r="AH121" s="459"/>
      <c r="AI121" s="459"/>
      <c r="AJ121" s="459"/>
      <c r="AK121" s="459"/>
      <c r="AL121" s="459"/>
      <c r="AM121" s="523"/>
      <c r="AN121" s="459"/>
      <c r="AO121" s="459"/>
      <c r="AP121" s="459"/>
      <c r="AQ121" s="459"/>
      <c r="AR121" s="459"/>
      <c r="AS121" s="459"/>
      <c r="AT121" s="459"/>
      <c r="AU121" s="459"/>
      <c r="AV121" s="459"/>
      <c r="AW121" s="459"/>
      <c r="AX121" s="459"/>
      <c r="AY121" s="459"/>
      <c r="AZ121" s="459"/>
      <c r="BA121" s="459"/>
      <c r="BB121" s="459"/>
      <c r="BC121" s="459"/>
      <c r="BD121" s="459"/>
      <c r="BE121" s="459"/>
      <c r="BF121" s="523"/>
      <c r="BG121" s="459"/>
      <c r="BH121" s="459"/>
      <c r="BI121" s="459"/>
      <c r="BJ121" s="459"/>
      <c r="BK121" s="459"/>
      <c r="BL121" s="459"/>
      <c r="BM121" s="459"/>
      <c r="BN121" s="459"/>
      <c r="BO121" s="459"/>
      <c r="BP121" s="459"/>
      <c r="BQ121" s="459"/>
      <c r="BR121" s="459"/>
      <c r="BS121" s="459"/>
      <c r="BT121" s="459"/>
      <c r="BU121" s="459"/>
      <c r="BV121" s="459"/>
      <c r="BW121" s="459"/>
      <c r="BX121" s="459"/>
      <c r="BY121" s="523"/>
      <c r="BZ121" s="459"/>
      <c r="CA121" s="459"/>
      <c r="CB121" s="459"/>
      <c r="CC121" s="459"/>
      <c r="CD121" s="550"/>
      <c r="CE121" s="550"/>
      <c r="CF121" s="550"/>
      <c r="CG121" s="551"/>
      <c r="CH121" s="459"/>
      <c r="CI121" s="459"/>
      <c r="CJ121" s="459"/>
      <c r="CK121" s="459"/>
      <c r="CL121" s="459"/>
      <c r="CM121" s="459"/>
      <c r="CN121" s="459"/>
      <c r="CO121" s="459"/>
      <c r="CP121" s="459"/>
      <c r="CQ121" s="459"/>
      <c r="CR121" s="459"/>
      <c r="CS121" s="459"/>
      <c r="CT121" s="459"/>
      <c r="CU121" s="459"/>
      <c r="CV121" s="459"/>
      <c r="CW121" s="459"/>
      <c r="CX121" s="459"/>
      <c r="CY121" s="552"/>
      <c r="CZ121" s="459"/>
      <c r="DA121" s="459"/>
      <c r="DB121" s="459"/>
      <c r="DC121" s="459"/>
      <c r="DD121" s="459"/>
      <c r="DE121" s="459"/>
      <c r="DF121" s="459"/>
      <c r="DG121" s="459"/>
      <c r="DH121" s="459"/>
      <c r="DI121" s="459"/>
      <c r="DJ121" s="459"/>
      <c r="DK121" s="459"/>
      <c r="DL121" s="459"/>
      <c r="DM121" s="459"/>
      <c r="DN121" s="459"/>
      <c r="DO121" s="459"/>
      <c r="DP121" s="459"/>
      <c r="DQ121" s="552"/>
      <c r="DR121" s="553"/>
      <c r="DS121" s="553"/>
      <c r="DT121" s="553"/>
      <c r="DU121" s="552"/>
      <c r="DV121" s="459"/>
      <c r="DW121" s="459"/>
      <c r="DX121" s="459"/>
      <c r="DY121" s="459"/>
      <c r="DZ121" s="459"/>
      <c r="EA121" s="459"/>
      <c r="EB121" s="459"/>
      <c r="EC121" s="552"/>
      <c r="ED121" s="459"/>
      <c r="EE121" s="61"/>
    </row>
    <row r="122" spans="1:137" ht="12.75" customHeight="1">
      <c r="A122" s="525" t="s">
        <v>179</v>
      </c>
      <c r="B122" s="526"/>
      <c r="C122" s="526"/>
      <c r="D122" s="526"/>
      <c r="E122" s="526"/>
      <c r="F122" s="526"/>
      <c r="G122" s="526"/>
      <c r="H122" s="526"/>
      <c r="I122" s="526"/>
      <c r="J122" s="526"/>
      <c r="K122" s="526"/>
      <c r="L122" s="526"/>
      <c r="M122" s="526"/>
      <c r="N122" s="526"/>
      <c r="O122" s="526"/>
      <c r="P122" s="526"/>
      <c r="Q122" s="526"/>
      <c r="R122" s="526"/>
      <c r="S122" s="526"/>
      <c r="T122" s="523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  <c r="AG122" s="526"/>
      <c r="AH122" s="526"/>
      <c r="AI122" s="526"/>
      <c r="AJ122" s="526"/>
      <c r="AK122" s="526"/>
      <c r="AL122" s="526"/>
      <c r="AM122" s="523"/>
      <c r="AN122" s="526"/>
      <c r="AO122" s="526"/>
      <c r="AP122" s="526"/>
      <c r="AQ122" s="526"/>
      <c r="AR122" s="526"/>
      <c r="AS122" s="526"/>
      <c r="AT122" s="526"/>
      <c r="AU122" s="526"/>
      <c r="AV122" s="526"/>
      <c r="AW122" s="526"/>
      <c r="AX122" s="526"/>
      <c r="AY122" s="526"/>
      <c r="AZ122" s="526"/>
      <c r="BA122" s="526"/>
      <c r="BB122" s="526"/>
      <c r="BC122" s="526"/>
      <c r="BD122" s="526"/>
      <c r="BE122" s="526"/>
      <c r="BF122" s="523"/>
      <c r="BG122" s="526"/>
      <c r="BH122" s="526"/>
      <c r="BI122" s="526"/>
      <c r="BJ122" s="526"/>
      <c r="BK122" s="526"/>
      <c r="BL122" s="526"/>
      <c r="BM122" s="526"/>
      <c r="BN122" s="526"/>
      <c r="BO122" s="526"/>
      <c r="BP122" s="526"/>
      <c r="BQ122" s="526"/>
      <c r="BR122" s="526"/>
      <c r="BS122" s="526"/>
      <c r="BT122" s="526"/>
      <c r="BU122" s="526"/>
      <c r="BV122" s="526"/>
      <c r="BW122" s="526"/>
      <c r="BX122" s="526"/>
      <c r="BY122" s="523"/>
      <c r="BZ122" s="526"/>
      <c r="CA122" s="526"/>
      <c r="CB122" s="526"/>
      <c r="CC122" s="526"/>
      <c r="CD122" s="542"/>
      <c r="CE122" s="542"/>
      <c r="CF122" s="542"/>
      <c r="CG122" s="543"/>
      <c r="CH122" s="544"/>
      <c r="CI122" s="544"/>
      <c r="CJ122" s="544"/>
      <c r="CK122" s="544"/>
      <c r="CL122" s="544"/>
      <c r="CM122" s="544"/>
      <c r="CN122" s="544"/>
      <c r="CO122" s="544"/>
      <c r="CP122" s="544"/>
      <c r="CQ122" s="544"/>
      <c r="CR122" s="544"/>
      <c r="CS122" s="544"/>
      <c r="CT122" s="544"/>
      <c r="CU122" s="544"/>
      <c r="CV122" s="544"/>
      <c r="CW122" s="544"/>
      <c r="CX122" s="544"/>
      <c r="CY122" s="545"/>
      <c r="CZ122" s="546"/>
      <c r="DA122" s="544"/>
      <c r="DB122" s="544"/>
      <c r="DC122" s="544"/>
      <c r="DD122" s="544"/>
      <c r="DE122" s="544"/>
      <c r="DF122" s="544"/>
      <c r="DG122" s="544"/>
      <c r="DH122" s="544"/>
      <c r="DI122" s="544"/>
      <c r="DJ122" s="544"/>
      <c r="DK122" s="544"/>
      <c r="DL122" s="544"/>
      <c r="DM122" s="544"/>
      <c r="DN122" s="544"/>
      <c r="DO122" s="544"/>
      <c r="DP122" s="544"/>
      <c r="DQ122" s="544"/>
      <c r="DR122" s="546"/>
      <c r="DS122" s="521"/>
      <c r="DT122" s="521"/>
      <c r="DU122" s="517"/>
      <c r="DV122" s="521"/>
      <c r="DW122" s="521"/>
      <c r="DX122" s="521"/>
      <c r="DY122" s="521"/>
      <c r="DZ122" s="521"/>
      <c r="EA122" s="521"/>
      <c r="EB122" s="521"/>
      <c r="EC122" s="517"/>
      <c r="ED122" s="521"/>
      <c r="EE122" s="468"/>
      <c r="EF122" s="522"/>
      <c r="EG122" s="522"/>
    </row>
    <row r="123" spans="1:137" ht="12.75" customHeight="1">
      <c r="A123" s="527" t="s">
        <v>180</v>
      </c>
      <c r="B123" s="528"/>
      <c r="C123" s="528"/>
      <c r="D123" s="528"/>
      <c r="E123" s="528"/>
      <c r="F123" s="528"/>
      <c r="G123" s="528"/>
      <c r="H123" s="528"/>
      <c r="I123" s="528"/>
      <c r="J123" s="528"/>
      <c r="K123" s="528"/>
      <c r="L123" s="528"/>
      <c r="M123" s="528"/>
      <c r="N123" s="528"/>
      <c r="O123" s="528"/>
      <c r="P123" s="528"/>
      <c r="Q123" s="528"/>
      <c r="R123" s="528"/>
      <c r="S123" s="528"/>
      <c r="T123" s="523"/>
      <c r="U123" s="528"/>
      <c r="V123" s="528"/>
      <c r="W123" s="528" t="s">
        <v>181</v>
      </c>
      <c r="X123" s="528"/>
      <c r="Y123" s="528"/>
      <c r="Z123" s="528"/>
      <c r="AA123" s="528"/>
      <c r="AB123" s="528"/>
      <c r="AC123" s="528"/>
      <c r="AD123" s="528"/>
      <c r="AE123" s="528"/>
      <c r="AF123" s="528"/>
      <c r="AG123" s="528"/>
      <c r="AH123" s="528"/>
      <c r="AI123" s="528"/>
      <c r="AJ123" s="528"/>
      <c r="AK123" s="528"/>
      <c r="AL123" s="528"/>
      <c r="AM123" s="523"/>
      <c r="AN123" s="528"/>
      <c r="AO123" s="528"/>
      <c r="AP123" s="528"/>
      <c r="AQ123" s="528"/>
      <c r="AR123" s="528"/>
      <c r="AS123" s="528"/>
      <c r="AT123" s="528"/>
      <c r="AU123" s="528"/>
      <c r="AV123" s="528"/>
      <c r="AW123" s="528"/>
      <c r="AX123" s="528"/>
      <c r="AY123" s="528"/>
      <c r="AZ123" s="528"/>
      <c r="BA123" s="528"/>
      <c r="BB123" s="528"/>
      <c r="BC123" s="528"/>
      <c r="BD123" s="528"/>
      <c r="BE123" s="528"/>
      <c r="BF123" s="523"/>
      <c r="BG123" s="528"/>
      <c r="BH123" s="528"/>
      <c r="BI123" s="528"/>
      <c r="BJ123" s="528"/>
      <c r="BK123" s="528"/>
      <c r="BL123" s="528"/>
      <c r="BM123" s="528"/>
      <c r="BN123" s="528"/>
      <c r="BO123" s="528"/>
      <c r="BP123" s="528"/>
      <c r="BQ123" s="528"/>
      <c r="BR123" s="528"/>
      <c r="BS123" s="528"/>
      <c r="BT123" s="528"/>
      <c r="BU123" s="528"/>
      <c r="BV123" s="528"/>
      <c r="BW123" s="528"/>
      <c r="BX123" s="528"/>
      <c r="BY123" s="523"/>
      <c r="BZ123" s="528"/>
      <c r="CA123" s="528"/>
      <c r="CB123" s="528"/>
      <c r="CC123" s="528"/>
      <c r="CD123" s="542"/>
      <c r="CE123" s="542"/>
      <c r="CF123" s="542"/>
      <c r="CG123" s="543"/>
      <c r="CH123" s="544"/>
      <c r="CI123" s="544"/>
      <c r="CJ123" s="544"/>
      <c r="CK123" s="544"/>
      <c r="CL123" s="544"/>
      <c r="CM123" s="544"/>
      <c r="CN123" s="544"/>
      <c r="CO123" s="544"/>
      <c r="CP123" s="544"/>
      <c r="CQ123" s="544"/>
      <c r="CR123" s="544"/>
      <c r="CS123" s="544"/>
      <c r="CT123" s="544"/>
      <c r="CU123" s="544"/>
      <c r="CV123" s="544"/>
      <c r="CW123" s="544"/>
      <c r="CX123" s="544"/>
      <c r="CY123" s="545"/>
      <c r="CZ123" s="546"/>
      <c r="DA123" s="544"/>
      <c r="DB123" s="544"/>
      <c r="DC123" s="544"/>
      <c r="DD123" s="544"/>
      <c r="DE123" s="544"/>
      <c r="DF123" s="544"/>
      <c r="DG123" s="544"/>
      <c r="DH123" s="544"/>
      <c r="DI123" s="544"/>
      <c r="DJ123" s="544"/>
      <c r="DK123" s="544"/>
      <c r="DL123" s="544"/>
      <c r="DM123" s="544"/>
      <c r="DN123" s="544"/>
      <c r="DO123" s="544"/>
      <c r="DP123" s="544"/>
      <c r="DQ123" s="544"/>
      <c r="DR123" s="546"/>
      <c r="DS123" s="521"/>
      <c r="DT123" s="521"/>
      <c r="DU123" s="517"/>
      <c r="DV123" s="521"/>
      <c r="DW123" s="521"/>
      <c r="DX123" s="521"/>
      <c r="DY123" s="521"/>
      <c r="DZ123" s="521"/>
      <c r="EA123" s="521"/>
      <c r="EB123" s="521"/>
      <c r="EC123" s="517"/>
      <c r="ED123" s="521"/>
      <c r="EE123" s="468"/>
      <c r="EF123" s="522"/>
      <c r="EG123" s="522"/>
    </row>
    <row r="124" spans="1:137" ht="12.75" customHeight="1">
      <c r="A124" s="529" t="s">
        <v>154</v>
      </c>
      <c r="B124" s="528"/>
      <c r="C124" s="528"/>
      <c r="D124" s="528"/>
      <c r="E124" s="528">
        <v>1</v>
      </c>
      <c r="F124" s="528">
        <v>1</v>
      </c>
      <c r="G124" s="528"/>
      <c r="H124" s="528">
        <v>1</v>
      </c>
      <c r="I124" s="528"/>
      <c r="J124" s="528"/>
      <c r="K124" s="528"/>
      <c r="L124" s="528"/>
      <c r="M124" s="528">
        <v>1</v>
      </c>
      <c r="N124" s="528"/>
      <c r="O124" s="528"/>
      <c r="P124" s="528"/>
      <c r="Q124" s="528"/>
      <c r="R124" s="528">
        <v>1</v>
      </c>
      <c r="S124" s="528"/>
      <c r="T124" s="523"/>
      <c r="U124" s="528"/>
      <c r="V124" s="528">
        <v>1</v>
      </c>
      <c r="W124" s="528"/>
      <c r="X124" s="528">
        <v>1</v>
      </c>
      <c r="Y124" s="528"/>
      <c r="Z124" s="528"/>
      <c r="AA124" s="528"/>
      <c r="AB124" s="528"/>
      <c r="AC124" s="528"/>
      <c r="AD124" s="528"/>
      <c r="AE124" s="528"/>
      <c r="AF124" s="528">
        <v>1</v>
      </c>
      <c r="AG124" s="528"/>
      <c r="AH124" s="528">
        <v>1</v>
      </c>
      <c r="AI124" s="528">
        <v>1</v>
      </c>
      <c r="AJ124" s="528"/>
      <c r="AK124" s="528"/>
      <c r="AL124" s="528">
        <v>1</v>
      </c>
      <c r="AM124" s="523"/>
      <c r="AN124" s="528"/>
      <c r="AO124" s="528">
        <v>1</v>
      </c>
      <c r="AP124" s="528">
        <v>1</v>
      </c>
      <c r="AQ124" s="528"/>
      <c r="AR124" s="528"/>
      <c r="AS124" s="528"/>
      <c r="AT124" s="528"/>
      <c r="AU124" s="528"/>
      <c r="AV124" s="528"/>
      <c r="AW124" s="528"/>
      <c r="AX124" s="528"/>
      <c r="AY124" s="528"/>
      <c r="AZ124" s="528"/>
      <c r="BA124" s="528"/>
      <c r="BB124" s="528"/>
      <c r="BC124" s="528"/>
      <c r="BD124" s="528">
        <v>1</v>
      </c>
      <c r="BE124" s="528"/>
      <c r="BF124" s="523"/>
      <c r="BG124" s="528"/>
      <c r="BH124" s="528"/>
      <c r="BI124" s="528"/>
      <c r="BJ124" s="528"/>
      <c r="BK124" s="528"/>
      <c r="BL124" s="528"/>
      <c r="BM124" s="528"/>
      <c r="BN124" s="528"/>
      <c r="BO124" s="528"/>
      <c r="BP124" s="528"/>
      <c r="BQ124" s="528"/>
      <c r="BR124" s="528">
        <v>2</v>
      </c>
      <c r="BS124" s="528"/>
      <c r="BT124" s="528"/>
      <c r="BU124" s="528"/>
      <c r="BV124" s="528"/>
      <c r="BW124" s="528"/>
      <c r="BX124" s="528"/>
      <c r="BY124" s="523"/>
      <c r="BZ124" s="528">
        <v>1</v>
      </c>
      <c r="CA124" s="528">
        <v>1</v>
      </c>
      <c r="CB124" s="528"/>
      <c r="CC124" s="528"/>
      <c r="CD124" s="530">
        <f>IF(DR124&lt;3,"",(SUM(B124:S124)-MIN(B124:S124)-MAX(B124:S124))/(DR124-2))</f>
        <v>1</v>
      </c>
      <c r="CE124" s="530">
        <f>IF(DS124&lt;3,"",(SUM(U124:AL124)-MIN(U124:AL124)-MAX(U124:AL124))/(DS124-2))</f>
        <v>1</v>
      </c>
      <c r="CF124" s="530">
        <f>IF(DT124&lt;3,"",(SUM(AN124:BE124)-MIN(AN124:BE124)-MAX(AN124:BE124))/(DT124-2))</f>
        <v>1</v>
      </c>
      <c r="CG124" s="531" t="str">
        <f>IF(DU124&lt;3,"",(SUM(BG124:BX124)-MIN(BG124:BX124)-MAX(BG124:BX124))/(DU124-2))</f>
        <v/>
      </c>
      <c r="CH124" s="518" t="str">
        <f t="shared" ref="CH124:CQ128" si="232">IF($CH$3=$CD$4,IF(OR(-FLOOR(((18-COUNT($B124:$S124))/2),1)+CH$6&lt;1,-FLOOR(((18-COUNT($B124:$S124))/2),1)+CH$6&gt;COUNT($B124:$S124)),"",LARGE($B124:$S124,-FLOOR(((18-COUNT($B124:$S124))/2),1)+CH$6)),IF(OR(-FLOOR(((18-COUNT($AN124:$BE124))/2),1)+CH$6&lt;1,-FLOOR(((18-COUNT($AN124:$BE124))/2),1)+CH$6&gt;COUNT($AN124:$BE124)),"",LARGE($AN124:$BE124,-FLOOR(((18-COUNT($AN124:$BE124))/2),1)+CH$6)))</f>
        <v/>
      </c>
      <c r="CI124" s="93" t="str">
        <f t="shared" si="232"/>
        <v/>
      </c>
      <c r="CJ124" s="94" t="str">
        <f t="shared" si="232"/>
        <v/>
      </c>
      <c r="CK124" s="94" t="str">
        <f t="shared" si="232"/>
        <v/>
      </c>
      <c r="CL124" s="94" t="str">
        <f t="shared" si="232"/>
        <v/>
      </c>
      <c r="CM124" s="94" t="str">
        <f t="shared" si="232"/>
        <v/>
      </c>
      <c r="CN124" s="94" t="str">
        <f t="shared" si="232"/>
        <v/>
      </c>
      <c r="CO124" s="108">
        <f t="shared" si="232"/>
        <v>1</v>
      </c>
      <c r="CP124" s="108">
        <f t="shared" si="232"/>
        <v>1</v>
      </c>
      <c r="CQ124" s="108">
        <f t="shared" si="232"/>
        <v>1</v>
      </c>
      <c r="CR124" s="108">
        <f t="shared" ref="CR124:CY128" si="233">IF($CH$3=$CD$4,IF(OR(-FLOOR(((18-COUNT($B124:$S124))/2),1)+CR$6&lt;1,-FLOOR(((18-COUNT($B124:$S124))/2),1)+CR$6&gt;COUNT($B124:$S124)),"",LARGE($B124:$S124,-FLOOR(((18-COUNT($B124:$S124))/2),1)+CR$6)),IF(OR(-FLOOR(((18-COUNT($AN124:$BE124))/2),1)+CR$6&lt;1,-FLOOR(((18-COUNT($AN124:$BE124))/2),1)+CR$6&gt;COUNT($AN124:$BE124)),"",LARGE($AN124:$BE124,-FLOOR(((18-COUNT($AN124:$BE124))/2),1)+CR$6)))</f>
        <v>1</v>
      </c>
      <c r="CS124" s="94">
        <f t="shared" si="233"/>
        <v>1</v>
      </c>
      <c r="CT124" s="94" t="str">
        <f t="shared" si="233"/>
        <v/>
      </c>
      <c r="CU124" s="94" t="str">
        <f t="shared" si="233"/>
        <v/>
      </c>
      <c r="CV124" s="94" t="str">
        <f t="shared" si="233"/>
        <v/>
      </c>
      <c r="CW124" s="94" t="str">
        <f t="shared" si="233"/>
        <v/>
      </c>
      <c r="CX124" s="93" t="str">
        <f t="shared" si="233"/>
        <v/>
      </c>
      <c r="CY124" s="519" t="str">
        <f t="shared" si="233"/>
        <v/>
      </c>
      <c r="CZ124" s="532" t="str">
        <f t="shared" ref="CZ124:DI128" si="234">IF($CH$3=$CD$4,IF(OR(-FLOOR(((18-COUNT($U124:$AL124))/2),1)+CZ$6&lt;1,-FLOOR(((18-COUNT($U124:$AL124))/2),1)+CZ$6&gt;COUNT($U124:$AL124)),"",LARGE($U124:$AL124,-FLOOR(((18-COUNT($U124:$AL124))/2),1)+CZ$6)),IF(OR(-FLOOR(((18-COUNT($BG124:$BX124))/2),1)+CZ$6&lt;1,-FLOOR(((18-COUNT($BG124:$BX124))/2),1)+CZ$6&gt;COUNT($BG124:$BX124)),"",LARGE($BG124:$BX124,-FLOOR(((18-COUNT($BG124:$BX124))/2),1)+CZ$6)))</f>
        <v/>
      </c>
      <c r="DA124" s="533" t="str">
        <f t="shared" si="234"/>
        <v/>
      </c>
      <c r="DB124" s="534" t="str">
        <f t="shared" si="234"/>
        <v/>
      </c>
      <c r="DC124" s="534" t="str">
        <f t="shared" si="234"/>
        <v/>
      </c>
      <c r="DD124" s="534" t="str">
        <f t="shared" si="234"/>
        <v/>
      </c>
      <c r="DE124" s="534" t="str">
        <f t="shared" si="234"/>
        <v/>
      </c>
      <c r="DF124" s="534">
        <f t="shared" si="234"/>
        <v>1</v>
      </c>
      <c r="DG124" s="535">
        <f t="shared" si="234"/>
        <v>1</v>
      </c>
      <c r="DH124" s="535">
        <f t="shared" si="234"/>
        <v>1</v>
      </c>
      <c r="DI124" s="535">
        <f t="shared" si="234"/>
        <v>1</v>
      </c>
      <c r="DJ124" s="535">
        <f t="shared" ref="DJ124:DQ128" si="235">IF($CH$3=$CD$4,IF(OR(-FLOOR(((18-COUNT($U124:$AL124))/2),1)+DJ$6&lt;1,-FLOOR(((18-COUNT($U124:$AL124))/2),1)+DJ$6&gt;COUNT($U124:$AL124)),"",LARGE($U124:$AL124,-FLOOR(((18-COUNT($U124:$AL124))/2),1)+DJ$6)),IF(OR(-FLOOR(((18-COUNT($BG124:$BX124))/2),1)+DJ$6&lt;1,-FLOOR(((18-COUNT($BG124:$BX124))/2),1)+DJ$6&gt;COUNT($BG124:$BX124)),"",LARGE($BG124:$BX124,-FLOOR(((18-COUNT($BG124:$BX124))/2),1)+DJ$6)))</f>
        <v>1</v>
      </c>
      <c r="DK124" s="534">
        <f t="shared" si="235"/>
        <v>1</v>
      </c>
      <c r="DL124" s="534" t="str">
        <f t="shared" si="235"/>
        <v/>
      </c>
      <c r="DM124" s="534" t="str">
        <f t="shared" si="235"/>
        <v/>
      </c>
      <c r="DN124" s="534" t="str">
        <f t="shared" si="235"/>
        <v/>
      </c>
      <c r="DO124" s="534" t="str">
        <f t="shared" si="235"/>
        <v/>
      </c>
      <c r="DP124" s="533" t="str">
        <f t="shared" si="235"/>
        <v/>
      </c>
      <c r="DQ124" s="532" t="str">
        <f t="shared" si="235"/>
        <v/>
      </c>
      <c r="DR124" s="536">
        <f>COUNT(B124:S124)</f>
        <v>5</v>
      </c>
      <c r="DS124" s="468">
        <f>COUNT(U124:AL124)</f>
        <v>6</v>
      </c>
      <c r="DT124" s="468">
        <f>COUNT(AN124:BE124)</f>
        <v>3</v>
      </c>
      <c r="DU124" s="469">
        <f>COUNT(BG124:BX124)</f>
        <v>1</v>
      </c>
      <c r="DV124" s="522"/>
      <c r="DW124" s="537"/>
      <c r="DX124" s="537"/>
      <c r="DY124" s="537"/>
      <c r="DZ124" s="537"/>
      <c r="EA124" s="537"/>
      <c r="EB124" s="537"/>
      <c r="EC124" s="538"/>
      <c r="ED124" s="537"/>
      <c r="EE124" s="468"/>
      <c r="EF124" s="522"/>
      <c r="EG124" s="522"/>
    </row>
    <row r="125" spans="1:137" ht="12.75" customHeight="1">
      <c r="A125" s="529" t="s">
        <v>155</v>
      </c>
      <c r="B125" s="306"/>
      <c r="C125" s="306"/>
      <c r="D125" s="306"/>
      <c r="E125" s="306">
        <v>1</v>
      </c>
      <c r="F125" s="306">
        <v>21</v>
      </c>
      <c r="G125" s="306"/>
      <c r="H125" s="306">
        <v>4</v>
      </c>
      <c r="I125" s="306"/>
      <c r="J125" s="306"/>
      <c r="K125" s="306"/>
      <c r="L125" s="306"/>
      <c r="M125" s="306">
        <v>20</v>
      </c>
      <c r="N125" s="306"/>
      <c r="O125" s="306"/>
      <c r="P125" s="306"/>
      <c r="Q125" s="306"/>
      <c r="R125" s="306">
        <v>20</v>
      </c>
      <c r="S125" s="306"/>
      <c r="T125" s="523"/>
      <c r="U125" s="306"/>
      <c r="V125" s="306">
        <v>1</v>
      </c>
      <c r="W125" s="306"/>
      <c r="X125" s="306">
        <v>1</v>
      </c>
      <c r="Y125" s="306"/>
      <c r="Z125" s="306"/>
      <c r="AA125" s="306"/>
      <c r="AB125" s="306"/>
      <c r="AC125" s="306"/>
      <c r="AD125" s="306"/>
      <c r="AE125" s="306"/>
      <c r="AF125" s="306">
        <v>10</v>
      </c>
      <c r="AG125" s="306"/>
      <c r="AH125" s="306">
        <v>20</v>
      </c>
      <c r="AI125" s="306">
        <v>8</v>
      </c>
      <c r="AJ125" s="306"/>
      <c r="AK125" s="306"/>
      <c r="AL125" s="306">
        <v>20</v>
      </c>
      <c r="AM125" s="523"/>
      <c r="AN125" s="306"/>
      <c r="AO125" s="306">
        <v>30</v>
      </c>
      <c r="AP125" s="306">
        <v>1</v>
      </c>
      <c r="AQ125" s="306"/>
      <c r="AR125" s="306"/>
      <c r="AS125" s="306"/>
      <c r="AT125" s="306"/>
      <c r="AU125" s="306"/>
      <c r="AV125" s="306"/>
      <c r="AW125" s="306"/>
      <c r="AX125" s="306"/>
      <c r="AY125" s="306"/>
      <c r="AZ125" s="306"/>
      <c r="BA125" s="306"/>
      <c r="BB125" s="306"/>
      <c r="BC125" s="306"/>
      <c r="BD125" s="306">
        <v>20</v>
      </c>
      <c r="BE125" s="306"/>
      <c r="BF125" s="523"/>
      <c r="BG125" s="306"/>
      <c r="BH125" s="306"/>
      <c r="BI125" s="306"/>
      <c r="BJ125" s="306"/>
      <c r="BK125" s="306"/>
      <c r="BL125" s="306"/>
      <c r="BM125" s="306"/>
      <c r="BN125" s="306"/>
      <c r="BO125" s="306"/>
      <c r="BP125" s="306"/>
      <c r="BQ125" s="306"/>
      <c r="BR125" s="306">
        <v>20</v>
      </c>
      <c r="BS125" s="306"/>
      <c r="BT125" s="306"/>
      <c r="BU125" s="306"/>
      <c r="BV125" s="306"/>
      <c r="BW125" s="306"/>
      <c r="BX125" s="306"/>
      <c r="BY125" s="523"/>
      <c r="BZ125" s="306">
        <v>5</v>
      </c>
      <c r="CA125" s="306">
        <v>10</v>
      </c>
      <c r="CB125" s="306"/>
      <c r="CC125" s="306"/>
      <c r="CD125" s="530">
        <f>IF(DR125&lt;3,"",(SUM(B125:S125)-MIN(B125:S125)-MAX(B125:S125))/(DR125-2))</f>
        <v>14.666666666666666</v>
      </c>
      <c r="CE125" s="530">
        <f>IF(DS125&lt;3,"",(SUM(U125:AL125)-MIN(U125:AL125)-MAX(U125:AL125))/(DS125-2))</f>
        <v>9.75</v>
      </c>
      <c r="CF125" s="530">
        <f>IF(DT125&lt;3,"",(SUM(AN125:BE125)-MIN(AN125:BE125)-MAX(AN125:BE125))/(DT125-2))</f>
        <v>20</v>
      </c>
      <c r="CG125" s="531" t="str">
        <f>IF(DU125&lt;3,"",(SUM(BG125:BX125)-MIN(BG125:BX125)-MAX(BG125:BX125))/(DU125-2))</f>
        <v/>
      </c>
      <c r="CH125" s="518" t="str">
        <f t="shared" si="232"/>
        <v/>
      </c>
      <c r="CI125" s="93" t="str">
        <f t="shared" si="232"/>
        <v/>
      </c>
      <c r="CJ125" s="94" t="str">
        <f t="shared" si="232"/>
        <v/>
      </c>
      <c r="CK125" s="94" t="str">
        <f t="shared" si="232"/>
        <v/>
      </c>
      <c r="CL125" s="94" t="str">
        <f t="shared" si="232"/>
        <v/>
      </c>
      <c r="CM125" s="94" t="str">
        <f t="shared" si="232"/>
        <v/>
      </c>
      <c r="CN125" s="94" t="str">
        <f t="shared" si="232"/>
        <v/>
      </c>
      <c r="CO125" s="108">
        <f t="shared" si="232"/>
        <v>1</v>
      </c>
      <c r="CP125" s="108">
        <f t="shared" si="232"/>
        <v>4</v>
      </c>
      <c r="CQ125" s="108">
        <f t="shared" si="232"/>
        <v>20</v>
      </c>
      <c r="CR125" s="108">
        <f t="shared" si="233"/>
        <v>20</v>
      </c>
      <c r="CS125" s="94">
        <f t="shared" si="233"/>
        <v>21</v>
      </c>
      <c r="CT125" s="94" t="str">
        <f t="shared" si="233"/>
        <v/>
      </c>
      <c r="CU125" s="94" t="str">
        <f t="shared" si="233"/>
        <v/>
      </c>
      <c r="CV125" s="94" t="str">
        <f t="shared" si="233"/>
        <v/>
      </c>
      <c r="CW125" s="94" t="str">
        <f t="shared" si="233"/>
        <v/>
      </c>
      <c r="CX125" s="93" t="str">
        <f t="shared" si="233"/>
        <v/>
      </c>
      <c r="CY125" s="519" t="str">
        <f t="shared" si="233"/>
        <v/>
      </c>
      <c r="CZ125" s="532" t="str">
        <f t="shared" si="234"/>
        <v/>
      </c>
      <c r="DA125" s="533" t="str">
        <f t="shared" si="234"/>
        <v/>
      </c>
      <c r="DB125" s="534" t="str">
        <f t="shared" si="234"/>
        <v/>
      </c>
      <c r="DC125" s="534" t="str">
        <f t="shared" si="234"/>
        <v/>
      </c>
      <c r="DD125" s="534" t="str">
        <f t="shared" si="234"/>
        <v/>
      </c>
      <c r="DE125" s="534" t="str">
        <f t="shared" si="234"/>
        <v/>
      </c>
      <c r="DF125" s="534">
        <f t="shared" si="234"/>
        <v>1</v>
      </c>
      <c r="DG125" s="535">
        <f t="shared" si="234"/>
        <v>1</v>
      </c>
      <c r="DH125" s="535">
        <f t="shared" si="234"/>
        <v>8</v>
      </c>
      <c r="DI125" s="535">
        <f t="shared" si="234"/>
        <v>10</v>
      </c>
      <c r="DJ125" s="535">
        <f t="shared" si="235"/>
        <v>20</v>
      </c>
      <c r="DK125" s="534">
        <f t="shared" si="235"/>
        <v>20</v>
      </c>
      <c r="DL125" s="534" t="str">
        <f t="shared" si="235"/>
        <v/>
      </c>
      <c r="DM125" s="534" t="str">
        <f t="shared" si="235"/>
        <v/>
      </c>
      <c r="DN125" s="534" t="str">
        <f t="shared" si="235"/>
        <v/>
      </c>
      <c r="DO125" s="534" t="str">
        <f t="shared" si="235"/>
        <v/>
      </c>
      <c r="DP125" s="533" t="str">
        <f t="shared" si="235"/>
        <v/>
      </c>
      <c r="DQ125" s="532" t="str">
        <f t="shared" si="235"/>
        <v/>
      </c>
      <c r="DR125" s="536">
        <f>COUNT(B125:S125)</f>
        <v>5</v>
      </c>
      <c r="DS125" s="468">
        <f>COUNT(U125:AL125)</f>
        <v>6</v>
      </c>
      <c r="DT125" s="468">
        <f>COUNT(AN125:BE125)</f>
        <v>3</v>
      </c>
      <c r="DU125" s="469">
        <f>COUNT(BG125:BX125)</f>
        <v>1</v>
      </c>
      <c r="DV125" s="522"/>
      <c r="DW125" s="537"/>
      <c r="DX125" s="537"/>
      <c r="DY125" s="537"/>
      <c r="DZ125" s="537"/>
      <c r="EA125" s="537"/>
      <c r="EB125" s="537"/>
      <c r="EC125" s="538"/>
      <c r="ED125" s="537"/>
      <c r="EE125" s="468"/>
      <c r="EF125" s="522"/>
      <c r="EG125" s="522"/>
    </row>
    <row r="126" spans="1:137" ht="12.75" customHeight="1">
      <c r="A126" s="529" t="s">
        <v>156</v>
      </c>
      <c r="B126" s="306"/>
      <c r="C126" s="306"/>
      <c r="D126" s="306"/>
      <c r="E126" s="306">
        <v>12</v>
      </c>
      <c r="F126" s="306">
        <v>12</v>
      </c>
      <c r="G126" s="306"/>
      <c r="H126" s="306">
        <v>8</v>
      </c>
      <c r="I126" s="306"/>
      <c r="J126" s="306"/>
      <c r="K126" s="306"/>
      <c r="L126" s="306"/>
      <c r="M126" s="306">
        <v>12</v>
      </c>
      <c r="N126" s="306"/>
      <c r="O126" s="306"/>
      <c r="P126" s="306"/>
      <c r="Q126" s="306"/>
      <c r="R126" s="306">
        <v>12</v>
      </c>
      <c r="S126" s="306"/>
      <c r="T126" s="523"/>
      <c r="U126" s="306"/>
      <c r="V126" s="306">
        <v>12</v>
      </c>
      <c r="W126" s="306"/>
      <c r="X126" s="306">
        <v>12</v>
      </c>
      <c r="Y126" s="306"/>
      <c r="Z126" s="306"/>
      <c r="AA126" s="306"/>
      <c r="AB126" s="306"/>
      <c r="AC126" s="306"/>
      <c r="AD126" s="306"/>
      <c r="AE126" s="306"/>
      <c r="AF126" s="306">
        <v>12</v>
      </c>
      <c r="AG126" s="306"/>
      <c r="AH126" s="306">
        <v>12</v>
      </c>
      <c r="AI126" s="306">
        <v>12</v>
      </c>
      <c r="AJ126" s="306"/>
      <c r="AK126" s="306"/>
      <c r="AL126" s="306">
        <v>12</v>
      </c>
      <c r="AM126" s="523"/>
      <c r="AN126" s="306"/>
      <c r="AO126" s="306">
        <v>12</v>
      </c>
      <c r="AP126" s="306">
        <v>12</v>
      </c>
      <c r="AQ126" s="306"/>
      <c r="AR126" s="306"/>
      <c r="AS126" s="306"/>
      <c r="AT126" s="306"/>
      <c r="AU126" s="306"/>
      <c r="AV126" s="306"/>
      <c r="AW126" s="306"/>
      <c r="AX126" s="306"/>
      <c r="AY126" s="306"/>
      <c r="AZ126" s="306"/>
      <c r="BA126" s="306"/>
      <c r="BB126" s="306"/>
      <c r="BC126" s="306"/>
      <c r="BD126" s="306">
        <v>12</v>
      </c>
      <c r="BE126" s="306"/>
      <c r="BF126" s="523"/>
      <c r="BG126" s="306"/>
      <c r="BH126" s="306"/>
      <c r="BI126" s="306"/>
      <c r="BJ126" s="306"/>
      <c r="BK126" s="306"/>
      <c r="BL126" s="306"/>
      <c r="BM126" s="306"/>
      <c r="BN126" s="306"/>
      <c r="BO126" s="306"/>
      <c r="BP126" s="306"/>
      <c r="BQ126" s="306"/>
      <c r="BR126" s="306">
        <v>12</v>
      </c>
      <c r="BS126" s="306"/>
      <c r="BT126" s="306"/>
      <c r="BU126" s="306"/>
      <c r="BV126" s="306"/>
      <c r="BW126" s="306"/>
      <c r="BX126" s="306"/>
      <c r="BY126" s="523"/>
      <c r="BZ126" s="306">
        <v>12</v>
      </c>
      <c r="CA126" s="306">
        <v>12</v>
      </c>
      <c r="CB126" s="306"/>
      <c r="CC126" s="306"/>
      <c r="CD126" s="530">
        <f>IF(DR126&lt;3,"",(SUM(B126:S126)-MIN(B126:S126)-MAX(B126:S126))/(DR126-2))</f>
        <v>12</v>
      </c>
      <c r="CE126" s="530">
        <f>IF(DS126&lt;3,"",(SUM(U126:AL126)-MIN(U126:AL126)-MAX(U126:AL126))/(DS126-2))</f>
        <v>12</v>
      </c>
      <c r="CF126" s="530">
        <f>IF(DT126&lt;3,"",(SUM(AN126:BE126)-MIN(AN126:BE126)-MAX(AN126:BE126))/(DT126-2))</f>
        <v>12</v>
      </c>
      <c r="CG126" s="531" t="str">
        <f>IF(DU126&lt;3,"",(SUM(BG126:BX126)-MIN(BG126:BX126)-MAX(BG126:BX126))/(DU126-2))</f>
        <v/>
      </c>
      <c r="CH126" s="518" t="str">
        <f t="shared" si="232"/>
        <v/>
      </c>
      <c r="CI126" s="93" t="str">
        <f t="shared" si="232"/>
        <v/>
      </c>
      <c r="CJ126" s="94" t="str">
        <f t="shared" si="232"/>
        <v/>
      </c>
      <c r="CK126" s="94" t="str">
        <f t="shared" si="232"/>
        <v/>
      </c>
      <c r="CL126" s="94" t="str">
        <f t="shared" si="232"/>
        <v/>
      </c>
      <c r="CM126" s="94" t="str">
        <f t="shared" si="232"/>
        <v/>
      </c>
      <c r="CN126" s="94" t="str">
        <f t="shared" si="232"/>
        <v/>
      </c>
      <c r="CO126" s="108">
        <f t="shared" si="232"/>
        <v>8</v>
      </c>
      <c r="CP126" s="108">
        <f t="shared" si="232"/>
        <v>12</v>
      </c>
      <c r="CQ126" s="108">
        <f t="shared" si="232"/>
        <v>12</v>
      </c>
      <c r="CR126" s="108">
        <f t="shared" si="233"/>
        <v>12</v>
      </c>
      <c r="CS126" s="94">
        <f t="shared" si="233"/>
        <v>12</v>
      </c>
      <c r="CT126" s="94" t="str">
        <f t="shared" si="233"/>
        <v/>
      </c>
      <c r="CU126" s="94" t="str">
        <f t="shared" si="233"/>
        <v/>
      </c>
      <c r="CV126" s="94" t="str">
        <f t="shared" si="233"/>
        <v/>
      </c>
      <c r="CW126" s="94" t="str">
        <f t="shared" si="233"/>
        <v/>
      </c>
      <c r="CX126" s="93" t="str">
        <f t="shared" si="233"/>
        <v/>
      </c>
      <c r="CY126" s="519" t="str">
        <f t="shared" si="233"/>
        <v/>
      </c>
      <c r="CZ126" s="532" t="str">
        <f t="shared" si="234"/>
        <v/>
      </c>
      <c r="DA126" s="533" t="str">
        <f t="shared" si="234"/>
        <v/>
      </c>
      <c r="DB126" s="534" t="str">
        <f t="shared" si="234"/>
        <v/>
      </c>
      <c r="DC126" s="534" t="str">
        <f t="shared" si="234"/>
        <v/>
      </c>
      <c r="DD126" s="534" t="str">
        <f t="shared" si="234"/>
        <v/>
      </c>
      <c r="DE126" s="534" t="str">
        <f t="shared" si="234"/>
        <v/>
      </c>
      <c r="DF126" s="534">
        <f t="shared" si="234"/>
        <v>12</v>
      </c>
      <c r="DG126" s="535">
        <f t="shared" si="234"/>
        <v>12</v>
      </c>
      <c r="DH126" s="535">
        <f t="shared" si="234"/>
        <v>12</v>
      </c>
      <c r="DI126" s="535">
        <f t="shared" si="234"/>
        <v>12</v>
      </c>
      <c r="DJ126" s="535">
        <f t="shared" si="235"/>
        <v>12</v>
      </c>
      <c r="DK126" s="534">
        <f t="shared" si="235"/>
        <v>12</v>
      </c>
      <c r="DL126" s="534" t="str">
        <f t="shared" si="235"/>
        <v/>
      </c>
      <c r="DM126" s="534" t="str">
        <f t="shared" si="235"/>
        <v/>
      </c>
      <c r="DN126" s="534" t="str">
        <f t="shared" si="235"/>
        <v/>
      </c>
      <c r="DO126" s="534" t="str">
        <f t="shared" si="235"/>
        <v/>
      </c>
      <c r="DP126" s="533" t="str">
        <f t="shared" si="235"/>
        <v/>
      </c>
      <c r="DQ126" s="532" t="str">
        <f t="shared" si="235"/>
        <v/>
      </c>
      <c r="DR126" s="536">
        <f>COUNT(B126:S126)</f>
        <v>5</v>
      </c>
      <c r="DS126" s="468">
        <f>COUNT(U126:AL126)</f>
        <v>6</v>
      </c>
      <c r="DT126" s="468">
        <f>COUNT(AN126:BE126)</f>
        <v>3</v>
      </c>
      <c r="DU126" s="469">
        <f>COUNT(BG126:BX126)</f>
        <v>1</v>
      </c>
      <c r="DV126" s="522"/>
      <c r="DW126" s="537"/>
      <c r="DX126" s="537"/>
      <c r="DY126" s="537"/>
      <c r="DZ126" s="537"/>
      <c r="EA126" s="537"/>
      <c r="EB126" s="537"/>
      <c r="EC126" s="538"/>
      <c r="ED126" s="537"/>
      <c r="EE126" s="468"/>
      <c r="EF126" s="522"/>
      <c r="EG126" s="522"/>
    </row>
    <row r="127" spans="1:137" ht="12.75" customHeight="1">
      <c r="A127" s="529" t="s">
        <v>157</v>
      </c>
      <c r="B127" s="306"/>
      <c r="C127" s="306"/>
      <c r="D127" s="306"/>
      <c r="E127" s="306">
        <v>800</v>
      </c>
      <c r="F127" s="306">
        <v>80</v>
      </c>
      <c r="G127" s="306"/>
      <c r="H127" s="306">
        <v>150</v>
      </c>
      <c r="I127" s="306"/>
      <c r="J127" s="306"/>
      <c r="K127" s="306"/>
      <c r="L127" s="306"/>
      <c r="M127" s="306">
        <v>75</v>
      </c>
      <c r="N127" s="306"/>
      <c r="O127" s="306"/>
      <c r="P127" s="306"/>
      <c r="Q127" s="306"/>
      <c r="R127" s="306">
        <v>50</v>
      </c>
      <c r="S127" s="306"/>
      <c r="T127" s="523"/>
      <c r="U127" s="306"/>
      <c r="V127" s="306">
        <v>200</v>
      </c>
      <c r="W127" s="306"/>
      <c r="X127" s="306">
        <v>800</v>
      </c>
      <c r="Y127" s="306"/>
      <c r="Z127" s="306"/>
      <c r="AA127" s="306"/>
      <c r="AB127" s="306"/>
      <c r="AC127" s="306"/>
      <c r="AD127" s="306"/>
      <c r="AE127" s="306"/>
      <c r="AF127" s="306">
        <v>100</v>
      </c>
      <c r="AG127" s="306"/>
      <c r="AH127" s="306">
        <v>75</v>
      </c>
      <c r="AI127" s="306">
        <v>100</v>
      </c>
      <c r="AJ127" s="306"/>
      <c r="AK127" s="306"/>
      <c r="AL127" s="306">
        <v>75</v>
      </c>
      <c r="AM127" s="523"/>
      <c r="AN127" s="306"/>
      <c r="AO127" s="306">
        <v>1800</v>
      </c>
      <c r="AP127" s="306">
        <v>700</v>
      </c>
      <c r="AQ127" s="306"/>
      <c r="AR127" s="306"/>
      <c r="AS127" s="306"/>
      <c r="AT127" s="306"/>
      <c r="AU127" s="306"/>
      <c r="AV127" s="306"/>
      <c r="AW127" s="306"/>
      <c r="AX127" s="306"/>
      <c r="AY127" s="306"/>
      <c r="AZ127" s="306"/>
      <c r="BA127" s="306"/>
      <c r="BB127" s="306"/>
      <c r="BC127" s="306"/>
      <c r="BD127" s="306">
        <v>75</v>
      </c>
      <c r="BE127" s="306"/>
      <c r="BF127" s="523"/>
      <c r="BG127" s="306"/>
      <c r="BH127" s="306"/>
      <c r="BI127" s="306"/>
      <c r="BJ127" s="306"/>
      <c r="BK127" s="306"/>
      <c r="BL127" s="306"/>
      <c r="BM127" s="306"/>
      <c r="BN127" s="306"/>
      <c r="BO127" s="306"/>
      <c r="BP127" s="306"/>
      <c r="BQ127" s="306"/>
      <c r="BR127" s="306">
        <v>75</v>
      </c>
      <c r="BS127" s="306"/>
      <c r="BT127" s="306"/>
      <c r="BU127" s="306"/>
      <c r="BV127" s="306"/>
      <c r="BW127" s="306"/>
      <c r="BX127" s="306"/>
      <c r="BY127" s="523"/>
      <c r="BZ127" s="306">
        <v>75</v>
      </c>
      <c r="CA127" s="306">
        <v>75</v>
      </c>
      <c r="CB127" s="306"/>
      <c r="CC127" s="306"/>
      <c r="CD127" s="530">
        <f>IF(DR127&lt;3,"",(SUM(B127:S127)-MIN(B127:S127)-MAX(B127:S127))/(DR127-2))</f>
        <v>101.66666666666667</v>
      </c>
      <c r="CE127" s="530">
        <f>IF(DS127&lt;3,"",(SUM(U127:AL127)-MIN(U127:AL127)-MAX(U127:AL127))/(DS127-2))</f>
        <v>118.75</v>
      </c>
      <c r="CF127" s="530">
        <f>IF(DT127&lt;3,"",(SUM(AN127:BE127)-MIN(AN127:BE127)-MAX(AN127:BE127))/(DT127-2))</f>
        <v>700</v>
      </c>
      <c r="CG127" s="531" t="str">
        <f>IF(DU127&lt;3,"",(SUM(BG127:BX127)-MIN(BG127:BX127)-MAX(BG127:BX127))/(DU127-2))</f>
        <v/>
      </c>
      <c r="CH127" s="518" t="str">
        <f t="shared" si="232"/>
        <v/>
      </c>
      <c r="CI127" s="93" t="str">
        <f t="shared" si="232"/>
        <v/>
      </c>
      <c r="CJ127" s="94" t="str">
        <f t="shared" si="232"/>
        <v/>
      </c>
      <c r="CK127" s="94" t="str">
        <f t="shared" si="232"/>
        <v/>
      </c>
      <c r="CL127" s="94" t="str">
        <f t="shared" si="232"/>
        <v/>
      </c>
      <c r="CM127" s="94" t="str">
        <f t="shared" si="232"/>
        <v/>
      </c>
      <c r="CN127" s="94" t="str">
        <f t="shared" si="232"/>
        <v/>
      </c>
      <c r="CO127" s="108">
        <f t="shared" si="232"/>
        <v>50</v>
      </c>
      <c r="CP127" s="108">
        <f t="shared" si="232"/>
        <v>75</v>
      </c>
      <c r="CQ127" s="108">
        <f t="shared" si="232"/>
        <v>80</v>
      </c>
      <c r="CR127" s="108">
        <f t="shared" si="233"/>
        <v>150</v>
      </c>
      <c r="CS127" s="94">
        <f t="shared" si="233"/>
        <v>800</v>
      </c>
      <c r="CT127" s="94" t="str">
        <f t="shared" si="233"/>
        <v/>
      </c>
      <c r="CU127" s="94" t="str">
        <f t="shared" si="233"/>
        <v/>
      </c>
      <c r="CV127" s="94" t="str">
        <f t="shared" si="233"/>
        <v/>
      </c>
      <c r="CW127" s="94" t="str">
        <f t="shared" si="233"/>
        <v/>
      </c>
      <c r="CX127" s="93" t="str">
        <f t="shared" si="233"/>
        <v/>
      </c>
      <c r="CY127" s="519" t="str">
        <f t="shared" si="233"/>
        <v/>
      </c>
      <c r="CZ127" s="532" t="str">
        <f t="shared" si="234"/>
        <v/>
      </c>
      <c r="DA127" s="533" t="str">
        <f t="shared" si="234"/>
        <v/>
      </c>
      <c r="DB127" s="534" t="str">
        <f t="shared" si="234"/>
        <v/>
      </c>
      <c r="DC127" s="534" t="str">
        <f t="shared" si="234"/>
        <v/>
      </c>
      <c r="DD127" s="534" t="str">
        <f t="shared" si="234"/>
        <v/>
      </c>
      <c r="DE127" s="534" t="str">
        <f t="shared" si="234"/>
        <v/>
      </c>
      <c r="DF127" s="534">
        <f t="shared" si="234"/>
        <v>75</v>
      </c>
      <c r="DG127" s="535">
        <f t="shared" si="234"/>
        <v>75</v>
      </c>
      <c r="DH127" s="535">
        <f t="shared" si="234"/>
        <v>100</v>
      </c>
      <c r="DI127" s="535">
        <f t="shared" si="234"/>
        <v>100</v>
      </c>
      <c r="DJ127" s="535">
        <f t="shared" si="235"/>
        <v>200</v>
      </c>
      <c r="DK127" s="534">
        <f t="shared" si="235"/>
        <v>800</v>
      </c>
      <c r="DL127" s="534" t="str">
        <f t="shared" si="235"/>
        <v/>
      </c>
      <c r="DM127" s="534" t="str">
        <f t="shared" si="235"/>
        <v/>
      </c>
      <c r="DN127" s="534" t="str">
        <f t="shared" si="235"/>
        <v/>
      </c>
      <c r="DO127" s="534" t="str">
        <f t="shared" si="235"/>
        <v/>
      </c>
      <c r="DP127" s="533" t="str">
        <f t="shared" si="235"/>
        <v/>
      </c>
      <c r="DQ127" s="532" t="str">
        <f t="shared" si="235"/>
        <v/>
      </c>
      <c r="DR127" s="536">
        <f>COUNT(B127:S127)</f>
        <v>5</v>
      </c>
      <c r="DS127" s="468">
        <f>COUNT(U127:AL127)</f>
        <v>6</v>
      </c>
      <c r="DT127" s="468">
        <f>COUNT(AN127:BE127)</f>
        <v>3</v>
      </c>
      <c r="DU127" s="469">
        <f>COUNT(BG127:BX127)</f>
        <v>1</v>
      </c>
      <c r="DV127" s="522"/>
      <c r="DW127" s="537"/>
      <c r="DX127" s="537"/>
      <c r="DY127" s="537"/>
      <c r="DZ127" s="537"/>
      <c r="EA127" s="537"/>
      <c r="EB127" s="537"/>
      <c r="EC127" s="538"/>
      <c r="ED127" s="537"/>
      <c r="EE127" s="468"/>
      <c r="EF127" s="522"/>
      <c r="EG127" s="522"/>
    </row>
    <row r="128" spans="1:137" ht="12.75" customHeight="1">
      <c r="A128" s="539" t="s">
        <v>158</v>
      </c>
      <c r="B128" s="540" t="str">
        <f t="shared" ref="B128:S128" si="236">IF(B125="","",B124*B125*B126*B127)</f>
        <v/>
      </c>
      <c r="C128" s="540" t="str">
        <f t="shared" si="236"/>
        <v/>
      </c>
      <c r="D128" s="540" t="str">
        <f t="shared" si="236"/>
        <v/>
      </c>
      <c r="E128" s="540">
        <f t="shared" si="236"/>
        <v>9600</v>
      </c>
      <c r="F128" s="540">
        <f t="shared" si="236"/>
        <v>20160</v>
      </c>
      <c r="G128" s="540" t="str">
        <f t="shared" si="236"/>
        <v/>
      </c>
      <c r="H128" s="540">
        <f t="shared" si="236"/>
        <v>4800</v>
      </c>
      <c r="I128" s="540" t="str">
        <f t="shared" si="236"/>
        <v/>
      </c>
      <c r="J128" s="540" t="str">
        <f t="shared" si="236"/>
        <v/>
      </c>
      <c r="K128" s="540" t="str">
        <f t="shared" si="236"/>
        <v/>
      </c>
      <c r="L128" s="540" t="str">
        <f t="shared" si="236"/>
        <v/>
      </c>
      <c r="M128" s="540">
        <f t="shared" si="236"/>
        <v>18000</v>
      </c>
      <c r="N128" s="540" t="str">
        <f t="shared" si="236"/>
        <v/>
      </c>
      <c r="O128" s="540" t="str">
        <f t="shared" si="236"/>
        <v/>
      </c>
      <c r="P128" s="540" t="str">
        <f t="shared" si="236"/>
        <v/>
      </c>
      <c r="Q128" s="540" t="str">
        <f t="shared" si="236"/>
        <v/>
      </c>
      <c r="R128" s="540">
        <f t="shared" si="236"/>
        <v>12000</v>
      </c>
      <c r="S128" s="540" t="str">
        <f t="shared" si="236"/>
        <v/>
      </c>
      <c r="T128" s="523"/>
      <c r="U128" s="540" t="str">
        <f t="shared" ref="U128:AL128" si="237">IF(U125="","",U124*U125*U126*U127)</f>
        <v/>
      </c>
      <c r="V128" s="540">
        <f t="shared" si="237"/>
        <v>2400</v>
      </c>
      <c r="W128" s="540" t="str">
        <f t="shared" si="237"/>
        <v/>
      </c>
      <c r="X128" s="540">
        <f t="shared" si="237"/>
        <v>9600</v>
      </c>
      <c r="Y128" s="540" t="str">
        <f t="shared" si="237"/>
        <v/>
      </c>
      <c r="Z128" s="540" t="str">
        <f t="shared" si="237"/>
        <v/>
      </c>
      <c r="AA128" s="540" t="str">
        <f t="shared" si="237"/>
        <v/>
      </c>
      <c r="AB128" s="540" t="str">
        <f t="shared" si="237"/>
        <v/>
      </c>
      <c r="AC128" s="540" t="str">
        <f t="shared" si="237"/>
        <v/>
      </c>
      <c r="AD128" s="540" t="str">
        <f t="shared" si="237"/>
        <v/>
      </c>
      <c r="AE128" s="540" t="str">
        <f t="shared" si="237"/>
        <v/>
      </c>
      <c r="AF128" s="540">
        <f t="shared" si="237"/>
        <v>12000</v>
      </c>
      <c r="AG128" s="540" t="str">
        <f t="shared" si="237"/>
        <v/>
      </c>
      <c r="AH128" s="540">
        <f t="shared" si="237"/>
        <v>18000</v>
      </c>
      <c r="AI128" s="540">
        <f t="shared" si="237"/>
        <v>9600</v>
      </c>
      <c r="AJ128" s="540" t="str">
        <f t="shared" si="237"/>
        <v/>
      </c>
      <c r="AK128" s="540" t="str">
        <f t="shared" si="237"/>
        <v/>
      </c>
      <c r="AL128" s="540">
        <f t="shared" si="237"/>
        <v>18000</v>
      </c>
      <c r="AM128" s="523"/>
      <c r="AN128" s="540" t="str">
        <f t="shared" ref="AN128:BE128" si="238">IF(AN125="","",AN124*AN125*AN126*AN127)</f>
        <v/>
      </c>
      <c r="AO128" s="540">
        <f t="shared" si="238"/>
        <v>648000</v>
      </c>
      <c r="AP128" s="540">
        <f t="shared" si="238"/>
        <v>8400</v>
      </c>
      <c r="AQ128" s="540" t="str">
        <f t="shared" si="238"/>
        <v/>
      </c>
      <c r="AR128" s="540" t="str">
        <f t="shared" si="238"/>
        <v/>
      </c>
      <c r="AS128" s="540" t="str">
        <f t="shared" si="238"/>
        <v/>
      </c>
      <c r="AT128" s="540" t="str">
        <f t="shared" si="238"/>
        <v/>
      </c>
      <c r="AU128" s="540" t="str">
        <f t="shared" si="238"/>
        <v/>
      </c>
      <c r="AV128" s="540" t="str">
        <f t="shared" si="238"/>
        <v/>
      </c>
      <c r="AW128" s="540" t="str">
        <f t="shared" si="238"/>
        <v/>
      </c>
      <c r="AX128" s="540" t="str">
        <f t="shared" si="238"/>
        <v/>
      </c>
      <c r="AY128" s="540" t="str">
        <f t="shared" si="238"/>
        <v/>
      </c>
      <c r="AZ128" s="540" t="str">
        <f t="shared" si="238"/>
        <v/>
      </c>
      <c r="BA128" s="540" t="str">
        <f t="shared" si="238"/>
        <v/>
      </c>
      <c r="BB128" s="540" t="str">
        <f t="shared" si="238"/>
        <v/>
      </c>
      <c r="BC128" s="540" t="str">
        <f t="shared" si="238"/>
        <v/>
      </c>
      <c r="BD128" s="540">
        <f t="shared" si="238"/>
        <v>18000</v>
      </c>
      <c r="BE128" s="540" t="str">
        <f t="shared" si="238"/>
        <v/>
      </c>
      <c r="BF128" s="523"/>
      <c r="BG128" s="540" t="str">
        <f t="shared" ref="BG128:BX128" si="239">IF(BG125="","",BG124*BG125*BG126*BG127)</f>
        <v/>
      </c>
      <c r="BH128" s="540" t="str">
        <f t="shared" si="239"/>
        <v/>
      </c>
      <c r="BI128" s="540" t="str">
        <f t="shared" si="239"/>
        <v/>
      </c>
      <c r="BJ128" s="540" t="str">
        <f t="shared" si="239"/>
        <v/>
      </c>
      <c r="BK128" s="540" t="str">
        <f t="shared" si="239"/>
        <v/>
      </c>
      <c r="BL128" s="540" t="str">
        <f t="shared" si="239"/>
        <v/>
      </c>
      <c r="BM128" s="540" t="str">
        <f t="shared" si="239"/>
        <v/>
      </c>
      <c r="BN128" s="540" t="str">
        <f t="shared" si="239"/>
        <v/>
      </c>
      <c r="BO128" s="540" t="str">
        <f t="shared" si="239"/>
        <v/>
      </c>
      <c r="BP128" s="540" t="str">
        <f t="shared" si="239"/>
        <v/>
      </c>
      <c r="BQ128" s="540" t="str">
        <f t="shared" si="239"/>
        <v/>
      </c>
      <c r="BR128" s="540">
        <f t="shared" si="239"/>
        <v>36000</v>
      </c>
      <c r="BS128" s="540" t="str">
        <f t="shared" si="239"/>
        <v/>
      </c>
      <c r="BT128" s="540" t="str">
        <f t="shared" si="239"/>
        <v/>
      </c>
      <c r="BU128" s="540" t="str">
        <f t="shared" si="239"/>
        <v/>
      </c>
      <c r="BV128" s="540" t="str">
        <f t="shared" si="239"/>
        <v/>
      </c>
      <c r="BW128" s="540" t="str">
        <f t="shared" si="239"/>
        <v/>
      </c>
      <c r="BX128" s="540" t="str">
        <f t="shared" si="239"/>
        <v/>
      </c>
      <c r="BY128" s="523"/>
      <c r="BZ128" s="540">
        <f>IF(BZ125="","",BZ124*BZ125*BZ126*BZ127)</f>
        <v>4500</v>
      </c>
      <c r="CA128" s="540">
        <f>IF(CA125="","",CA124*CA125*CA126*CA127)</f>
        <v>9000</v>
      </c>
      <c r="CB128" s="540" t="str">
        <f>IF(CB125="","",CB124*CB125*CB126*CB127)</f>
        <v/>
      </c>
      <c r="CC128" s="541" t="str">
        <f>IF(CC125="","",CC124*CC125*CC126*CC127)</f>
        <v/>
      </c>
      <c r="CD128" s="530">
        <f>IF(DR128&lt;3,"",(SUM(B128:S128)-MIN(B128:S128)-MAX(B128:S128))/(DR128-2))</f>
        <v>13200</v>
      </c>
      <c r="CE128" s="530">
        <f>IF(DS128&lt;3,"",(SUM(U128:AL128)-MIN(U128:AL128)-MAX(U128:AL128))/(DS128-2))</f>
        <v>12300</v>
      </c>
      <c r="CF128" s="530">
        <f>IF(DT128&lt;3,"",(SUM(AN128:BE128)-MIN(AN128:BE128)-MAX(AN128:BE128))/(DT128-2))</f>
        <v>18000</v>
      </c>
      <c r="CG128" s="531" t="str">
        <f>IF(DU128&lt;3,"",(SUM(BG128:BX128)-MIN(BG128:BX128)-MAX(BG128:BX128))/(DU128-2))</f>
        <v/>
      </c>
      <c r="CH128" s="518" t="str">
        <f t="shared" si="232"/>
        <v/>
      </c>
      <c r="CI128" s="93" t="str">
        <f t="shared" si="232"/>
        <v/>
      </c>
      <c r="CJ128" s="94" t="str">
        <f t="shared" si="232"/>
        <v/>
      </c>
      <c r="CK128" s="94" t="str">
        <f t="shared" si="232"/>
        <v/>
      </c>
      <c r="CL128" s="94" t="str">
        <f t="shared" si="232"/>
        <v/>
      </c>
      <c r="CM128" s="94" t="str">
        <f t="shared" si="232"/>
        <v/>
      </c>
      <c r="CN128" s="94" t="str">
        <f t="shared" si="232"/>
        <v/>
      </c>
      <c r="CO128" s="108">
        <f t="shared" si="232"/>
        <v>4800</v>
      </c>
      <c r="CP128" s="108">
        <f t="shared" si="232"/>
        <v>9600</v>
      </c>
      <c r="CQ128" s="108">
        <f t="shared" si="232"/>
        <v>12000</v>
      </c>
      <c r="CR128" s="108">
        <f t="shared" si="233"/>
        <v>18000</v>
      </c>
      <c r="CS128" s="94">
        <f t="shared" si="233"/>
        <v>20160</v>
      </c>
      <c r="CT128" s="94" t="str">
        <f t="shared" si="233"/>
        <v/>
      </c>
      <c r="CU128" s="94" t="str">
        <f t="shared" si="233"/>
        <v/>
      </c>
      <c r="CV128" s="94" t="str">
        <f t="shared" si="233"/>
        <v/>
      </c>
      <c r="CW128" s="94" t="str">
        <f t="shared" si="233"/>
        <v/>
      </c>
      <c r="CX128" s="93" t="str">
        <f t="shared" si="233"/>
        <v/>
      </c>
      <c r="CY128" s="519" t="str">
        <f t="shared" si="233"/>
        <v/>
      </c>
      <c r="CZ128" s="532" t="str">
        <f t="shared" si="234"/>
        <v/>
      </c>
      <c r="DA128" s="533" t="str">
        <f t="shared" si="234"/>
        <v/>
      </c>
      <c r="DB128" s="534" t="str">
        <f t="shared" si="234"/>
        <v/>
      </c>
      <c r="DC128" s="534" t="str">
        <f t="shared" si="234"/>
        <v/>
      </c>
      <c r="DD128" s="534" t="str">
        <f t="shared" si="234"/>
        <v/>
      </c>
      <c r="DE128" s="534" t="str">
        <f t="shared" si="234"/>
        <v/>
      </c>
      <c r="DF128" s="534">
        <f t="shared" si="234"/>
        <v>2400</v>
      </c>
      <c r="DG128" s="535">
        <f t="shared" si="234"/>
        <v>9600</v>
      </c>
      <c r="DH128" s="535">
        <f t="shared" si="234"/>
        <v>9600</v>
      </c>
      <c r="DI128" s="535">
        <f t="shared" si="234"/>
        <v>12000</v>
      </c>
      <c r="DJ128" s="535">
        <f t="shared" si="235"/>
        <v>18000</v>
      </c>
      <c r="DK128" s="534">
        <f t="shared" si="235"/>
        <v>18000</v>
      </c>
      <c r="DL128" s="534" t="str">
        <f t="shared" si="235"/>
        <v/>
      </c>
      <c r="DM128" s="534" t="str">
        <f t="shared" si="235"/>
        <v/>
      </c>
      <c r="DN128" s="534" t="str">
        <f t="shared" si="235"/>
        <v/>
      </c>
      <c r="DO128" s="534" t="str">
        <f t="shared" si="235"/>
        <v/>
      </c>
      <c r="DP128" s="533" t="str">
        <f t="shared" si="235"/>
        <v/>
      </c>
      <c r="DQ128" s="532" t="str">
        <f t="shared" si="235"/>
        <v/>
      </c>
      <c r="DR128" s="536">
        <f>COUNT(B128:S128)</f>
        <v>5</v>
      </c>
      <c r="DS128" s="468">
        <f>COUNT(U128:AL128)</f>
        <v>6</v>
      </c>
      <c r="DT128" s="468">
        <f>COUNT(AN128:BE128)</f>
        <v>3</v>
      </c>
      <c r="DU128" s="469">
        <f>COUNT(BG128:BX128)</f>
        <v>1</v>
      </c>
      <c r="DV128" s="522"/>
      <c r="DW128" s="537"/>
      <c r="DX128" s="537"/>
      <c r="DY128" s="537"/>
      <c r="DZ128" s="537"/>
      <c r="EA128" s="537"/>
      <c r="EB128" s="537"/>
      <c r="EC128" s="538"/>
      <c r="ED128" s="537"/>
      <c r="EE128" s="468"/>
      <c r="EF128" s="522"/>
      <c r="EG128" s="522"/>
    </row>
    <row r="129" spans="1:137" ht="12.75" customHeight="1">
      <c r="A129" s="527" t="s">
        <v>182</v>
      </c>
      <c r="B129" s="528"/>
      <c r="C129" s="528"/>
      <c r="D129" s="528"/>
      <c r="E129" s="528"/>
      <c r="F129" s="528"/>
      <c r="G129" s="528"/>
      <c r="H129" s="528"/>
      <c r="I129" s="528"/>
      <c r="J129" s="528"/>
      <c r="K129" s="528"/>
      <c r="L129" s="528"/>
      <c r="M129" s="528"/>
      <c r="N129" s="528"/>
      <c r="O129" s="528"/>
      <c r="P129" s="528"/>
      <c r="Q129" s="528"/>
      <c r="R129" s="528"/>
      <c r="S129" s="528"/>
      <c r="T129" s="523"/>
      <c r="U129" s="528"/>
      <c r="V129" s="528"/>
      <c r="W129" s="528"/>
      <c r="X129" s="528"/>
      <c r="Y129" s="528"/>
      <c r="Z129" s="528"/>
      <c r="AA129" s="528"/>
      <c r="AB129" s="528"/>
      <c r="AC129" s="528"/>
      <c r="AD129" s="528"/>
      <c r="AE129" s="528"/>
      <c r="AF129" s="528"/>
      <c r="AG129" s="528"/>
      <c r="AH129" s="528"/>
      <c r="AI129" s="528"/>
      <c r="AJ129" s="528"/>
      <c r="AK129" s="528"/>
      <c r="AL129" s="528"/>
      <c r="AM129" s="523"/>
      <c r="AN129" s="528"/>
      <c r="AO129" s="528"/>
      <c r="AP129" s="528"/>
      <c r="AQ129" s="528"/>
      <c r="AR129" s="528"/>
      <c r="AS129" s="528"/>
      <c r="AT129" s="528"/>
      <c r="AU129" s="528"/>
      <c r="AV129" s="528"/>
      <c r="AW129" s="528"/>
      <c r="AX129" s="528"/>
      <c r="AY129" s="528"/>
      <c r="AZ129" s="528"/>
      <c r="BA129" s="528"/>
      <c r="BB129" s="528"/>
      <c r="BC129" s="528"/>
      <c r="BD129" s="528"/>
      <c r="BE129" s="528"/>
      <c r="BF129" s="523"/>
      <c r="BG129" s="528"/>
      <c r="BH129" s="528"/>
      <c r="BI129" s="528"/>
      <c r="BJ129" s="528"/>
      <c r="BK129" s="528"/>
      <c r="BL129" s="528"/>
      <c r="BM129" s="528"/>
      <c r="BN129" s="528"/>
      <c r="BO129" s="528"/>
      <c r="BP129" s="528"/>
      <c r="BQ129" s="528"/>
      <c r="BR129" s="528"/>
      <c r="BS129" s="528"/>
      <c r="BT129" s="528"/>
      <c r="BU129" s="528"/>
      <c r="BV129" s="528"/>
      <c r="BW129" s="528"/>
      <c r="BX129" s="528"/>
      <c r="BY129" s="523"/>
      <c r="BZ129" s="528"/>
      <c r="CA129" s="528"/>
      <c r="CB129" s="528"/>
      <c r="CC129" s="306"/>
      <c r="CD129" s="542"/>
      <c r="CE129" s="542"/>
      <c r="CF129" s="542"/>
      <c r="CG129" s="543"/>
      <c r="CH129" s="544"/>
      <c r="CI129" s="544"/>
      <c r="CJ129" s="544"/>
      <c r="CK129" s="544"/>
      <c r="CL129" s="544"/>
      <c r="CM129" s="544"/>
      <c r="CN129" s="544"/>
      <c r="CO129" s="544"/>
      <c r="CP129" s="544"/>
      <c r="CQ129" s="544"/>
      <c r="CR129" s="544"/>
      <c r="CS129" s="544"/>
      <c r="CT129" s="544"/>
      <c r="CU129" s="544"/>
      <c r="CV129" s="544"/>
      <c r="CW129" s="544"/>
      <c r="CX129" s="544"/>
      <c r="CY129" s="545"/>
      <c r="CZ129" s="546"/>
      <c r="DA129" s="544"/>
      <c r="DB129" s="544"/>
      <c r="DC129" s="544"/>
      <c r="DD129" s="544"/>
      <c r="DE129" s="544"/>
      <c r="DF129" s="544"/>
      <c r="DG129" s="544"/>
      <c r="DH129" s="544"/>
      <c r="DI129" s="544"/>
      <c r="DJ129" s="544"/>
      <c r="DK129" s="544"/>
      <c r="DL129" s="544"/>
      <c r="DM129" s="544"/>
      <c r="DN129" s="544"/>
      <c r="DO129" s="544"/>
      <c r="DP129" s="544"/>
      <c r="DQ129" s="544"/>
      <c r="DR129" s="546"/>
      <c r="DS129" s="521"/>
      <c r="DT129" s="521"/>
      <c r="DU129" s="517"/>
      <c r="DV129" s="521"/>
      <c r="DW129" s="521"/>
      <c r="DX129" s="521"/>
      <c r="DY129" s="521"/>
      <c r="DZ129" s="521"/>
      <c r="EA129" s="521"/>
      <c r="EB129" s="521"/>
      <c r="EC129" s="517"/>
      <c r="ED129" s="521"/>
      <c r="EE129" s="468"/>
      <c r="EF129" s="522"/>
      <c r="EG129" s="522"/>
    </row>
    <row r="130" spans="1:137" ht="12.75" customHeight="1">
      <c r="A130" s="529" t="s">
        <v>154</v>
      </c>
      <c r="B130" s="528"/>
      <c r="C130" s="528"/>
      <c r="D130" s="528"/>
      <c r="E130" s="528"/>
      <c r="F130" s="528"/>
      <c r="G130" s="528"/>
      <c r="H130" s="528"/>
      <c r="I130" s="528"/>
      <c r="J130" s="528"/>
      <c r="K130" s="528"/>
      <c r="L130" s="528"/>
      <c r="M130" s="528"/>
      <c r="N130" s="528"/>
      <c r="O130" s="528"/>
      <c r="P130" s="528"/>
      <c r="Q130" s="528"/>
      <c r="R130" s="528"/>
      <c r="S130" s="528"/>
      <c r="T130" s="523"/>
      <c r="U130" s="528"/>
      <c r="V130" s="528"/>
      <c r="W130" s="528"/>
      <c r="X130" s="528"/>
      <c r="Y130" s="528"/>
      <c r="Z130" s="528"/>
      <c r="AA130" s="528"/>
      <c r="AB130" s="528"/>
      <c r="AC130" s="528"/>
      <c r="AD130" s="528"/>
      <c r="AE130" s="528"/>
      <c r="AF130" s="528"/>
      <c r="AG130" s="528"/>
      <c r="AH130" s="528"/>
      <c r="AI130" s="528"/>
      <c r="AJ130" s="528"/>
      <c r="AK130" s="528"/>
      <c r="AL130" s="528"/>
      <c r="AM130" s="523"/>
      <c r="AN130" s="528"/>
      <c r="AO130" s="528">
        <v>1</v>
      </c>
      <c r="AP130" s="528"/>
      <c r="AQ130" s="528"/>
      <c r="AR130" s="528"/>
      <c r="AS130" s="528"/>
      <c r="AT130" s="528"/>
      <c r="AU130" s="528"/>
      <c r="AV130" s="528"/>
      <c r="AW130" s="528"/>
      <c r="AX130" s="528"/>
      <c r="AY130" s="528"/>
      <c r="AZ130" s="528"/>
      <c r="BA130" s="528"/>
      <c r="BB130" s="528"/>
      <c r="BC130" s="528"/>
      <c r="BD130" s="528"/>
      <c r="BE130" s="528"/>
      <c r="BF130" s="523"/>
      <c r="BG130" s="528"/>
      <c r="BH130" s="528"/>
      <c r="BI130" s="528"/>
      <c r="BJ130" s="528"/>
      <c r="BK130" s="528"/>
      <c r="BL130" s="528"/>
      <c r="BM130" s="528"/>
      <c r="BN130" s="528"/>
      <c r="BO130" s="528"/>
      <c r="BP130" s="528"/>
      <c r="BQ130" s="528"/>
      <c r="BR130" s="528"/>
      <c r="BS130" s="528"/>
      <c r="BT130" s="528"/>
      <c r="BU130" s="528"/>
      <c r="BV130" s="528"/>
      <c r="BW130" s="528"/>
      <c r="BX130" s="528"/>
      <c r="BY130" s="523"/>
      <c r="BZ130" s="528"/>
      <c r="CA130" s="528"/>
      <c r="CB130" s="528"/>
      <c r="CC130" s="306"/>
      <c r="CD130" s="530" t="str">
        <f>IF(DR130&lt;3,"",(SUM(B130:S130)-MIN(B130:S130)-MAX(B130:S130))/(DR130-2))</f>
        <v/>
      </c>
      <c r="CE130" s="530" t="str">
        <f>IF(DS130&lt;3,"",(SUM(U130:AL130)-MIN(U130:AL130)-MAX(U130:AL130))/(DS130-2))</f>
        <v/>
      </c>
      <c r="CF130" s="530" t="str">
        <f>IF(DT130&lt;3,"",(SUM(AN130:BE130)-MIN(AN130:BE130)-MAX(AN130:BE130))/(DT130-2))</f>
        <v/>
      </c>
      <c r="CG130" s="531" t="str">
        <f>IF(DU130&lt;3,"",(SUM(BG130:BX130)-MIN(BG130:BX130)-MAX(BG130:BX130))/(DU130-2))</f>
        <v/>
      </c>
      <c r="CH130" s="518" t="str">
        <f t="shared" ref="CH130:CQ134" si="240">IF($CH$3=$CD$4,IF(OR(-FLOOR(((18-COUNT($B130:$S130))/2),1)+CH$6&lt;1,-FLOOR(((18-COUNT($B130:$S130))/2),1)+CH$6&gt;COUNT($B130:$S130)),"",LARGE($B130:$S130,-FLOOR(((18-COUNT($B130:$S130))/2),1)+CH$6)),IF(OR(-FLOOR(((18-COUNT($AN130:$BE130))/2),1)+CH$6&lt;1,-FLOOR(((18-COUNT($AN130:$BE130))/2),1)+CH$6&gt;COUNT($AN130:$BE130)),"",LARGE($AN130:$BE130,-FLOOR(((18-COUNT($AN130:$BE130))/2),1)+CH$6)))</f>
        <v/>
      </c>
      <c r="CI130" s="93" t="str">
        <f t="shared" si="240"/>
        <v/>
      </c>
      <c r="CJ130" s="94" t="str">
        <f t="shared" si="240"/>
        <v/>
      </c>
      <c r="CK130" s="94" t="str">
        <f t="shared" si="240"/>
        <v/>
      </c>
      <c r="CL130" s="94" t="str">
        <f t="shared" si="240"/>
        <v/>
      </c>
      <c r="CM130" s="94" t="str">
        <f t="shared" si="240"/>
        <v/>
      </c>
      <c r="CN130" s="94" t="str">
        <f t="shared" si="240"/>
        <v/>
      </c>
      <c r="CO130" s="108" t="str">
        <f t="shared" si="240"/>
        <v/>
      </c>
      <c r="CP130" s="108" t="str">
        <f t="shared" si="240"/>
        <v/>
      </c>
      <c r="CQ130" s="108" t="str">
        <f t="shared" si="240"/>
        <v/>
      </c>
      <c r="CR130" s="108" t="str">
        <f t="shared" ref="CR130:CY134" si="241">IF($CH$3=$CD$4,IF(OR(-FLOOR(((18-COUNT($B130:$S130))/2),1)+CR$6&lt;1,-FLOOR(((18-COUNT($B130:$S130))/2),1)+CR$6&gt;COUNT($B130:$S130)),"",LARGE($B130:$S130,-FLOOR(((18-COUNT($B130:$S130))/2),1)+CR$6)),IF(OR(-FLOOR(((18-COUNT($AN130:$BE130))/2),1)+CR$6&lt;1,-FLOOR(((18-COUNT($AN130:$BE130))/2),1)+CR$6&gt;COUNT($AN130:$BE130)),"",LARGE($AN130:$BE130,-FLOOR(((18-COUNT($AN130:$BE130))/2),1)+CR$6)))</f>
        <v/>
      </c>
      <c r="CS130" s="94" t="str">
        <f t="shared" si="241"/>
        <v/>
      </c>
      <c r="CT130" s="94" t="str">
        <f t="shared" si="241"/>
        <v/>
      </c>
      <c r="CU130" s="94" t="str">
        <f t="shared" si="241"/>
        <v/>
      </c>
      <c r="CV130" s="94" t="str">
        <f t="shared" si="241"/>
        <v/>
      </c>
      <c r="CW130" s="94" t="str">
        <f t="shared" si="241"/>
        <v/>
      </c>
      <c r="CX130" s="93" t="str">
        <f t="shared" si="241"/>
        <v/>
      </c>
      <c r="CY130" s="519" t="str">
        <f t="shared" si="241"/>
        <v/>
      </c>
      <c r="CZ130" s="532" t="str">
        <f t="shared" ref="CZ130:DI134" si="242">IF($CH$3=$CD$4,IF(OR(-FLOOR(((18-COUNT($U130:$AL130))/2),1)+CZ$6&lt;1,-FLOOR(((18-COUNT($U130:$AL130))/2),1)+CZ$6&gt;COUNT($U130:$AL130)),"",LARGE($U130:$AL130,-FLOOR(((18-COUNT($U130:$AL130))/2),1)+CZ$6)),IF(OR(-FLOOR(((18-COUNT($BG130:$BX130))/2),1)+CZ$6&lt;1,-FLOOR(((18-COUNT($BG130:$BX130))/2),1)+CZ$6&gt;COUNT($BG130:$BX130)),"",LARGE($BG130:$BX130,-FLOOR(((18-COUNT($BG130:$BX130))/2),1)+CZ$6)))</f>
        <v/>
      </c>
      <c r="DA130" s="533" t="str">
        <f t="shared" si="242"/>
        <v/>
      </c>
      <c r="DB130" s="534" t="str">
        <f t="shared" si="242"/>
        <v/>
      </c>
      <c r="DC130" s="534" t="str">
        <f t="shared" si="242"/>
        <v/>
      </c>
      <c r="DD130" s="534" t="str">
        <f t="shared" si="242"/>
        <v/>
      </c>
      <c r="DE130" s="534" t="str">
        <f t="shared" si="242"/>
        <v/>
      </c>
      <c r="DF130" s="534" t="str">
        <f t="shared" si="242"/>
        <v/>
      </c>
      <c r="DG130" s="535" t="str">
        <f t="shared" si="242"/>
        <v/>
      </c>
      <c r="DH130" s="535" t="str">
        <f t="shared" si="242"/>
        <v/>
      </c>
      <c r="DI130" s="535" t="str">
        <f t="shared" si="242"/>
        <v/>
      </c>
      <c r="DJ130" s="535" t="str">
        <f t="shared" ref="DJ130:DQ134" si="243">IF($CH$3=$CD$4,IF(OR(-FLOOR(((18-COUNT($U130:$AL130))/2),1)+DJ$6&lt;1,-FLOOR(((18-COUNT($U130:$AL130))/2),1)+DJ$6&gt;COUNT($U130:$AL130)),"",LARGE($U130:$AL130,-FLOOR(((18-COUNT($U130:$AL130))/2),1)+DJ$6)),IF(OR(-FLOOR(((18-COUNT($BG130:$BX130))/2),1)+DJ$6&lt;1,-FLOOR(((18-COUNT($BG130:$BX130))/2),1)+DJ$6&gt;COUNT($BG130:$BX130)),"",LARGE($BG130:$BX130,-FLOOR(((18-COUNT($BG130:$BX130))/2),1)+DJ$6)))</f>
        <v/>
      </c>
      <c r="DK130" s="534" t="str">
        <f t="shared" si="243"/>
        <v/>
      </c>
      <c r="DL130" s="534" t="str">
        <f t="shared" si="243"/>
        <v/>
      </c>
      <c r="DM130" s="534" t="str">
        <f t="shared" si="243"/>
        <v/>
      </c>
      <c r="DN130" s="534" t="str">
        <f t="shared" si="243"/>
        <v/>
      </c>
      <c r="DO130" s="534" t="str">
        <f t="shared" si="243"/>
        <v/>
      </c>
      <c r="DP130" s="533" t="str">
        <f t="shared" si="243"/>
        <v/>
      </c>
      <c r="DQ130" s="532" t="str">
        <f t="shared" si="243"/>
        <v/>
      </c>
      <c r="DR130" s="536">
        <f>COUNT(B130:S130)</f>
        <v>0</v>
      </c>
      <c r="DS130" s="468">
        <f>COUNT(U130:AL130)</f>
        <v>0</v>
      </c>
      <c r="DT130" s="468">
        <f>COUNT(AN130:BE130)</f>
        <v>1</v>
      </c>
      <c r="DU130" s="469">
        <f>COUNT(BG130:BX130)</f>
        <v>0</v>
      </c>
      <c r="DV130" s="522"/>
      <c r="DW130" s="537"/>
      <c r="DX130" s="537"/>
      <c r="DY130" s="537"/>
      <c r="DZ130" s="537"/>
      <c r="EA130" s="537"/>
      <c r="EB130" s="537"/>
      <c r="EC130" s="538"/>
      <c r="ED130" s="537"/>
      <c r="EE130" s="468"/>
      <c r="EF130" s="522"/>
      <c r="EG130" s="522"/>
    </row>
    <row r="131" spans="1:137" ht="12.75" customHeight="1">
      <c r="A131" s="529" t="s">
        <v>155</v>
      </c>
      <c r="B131" s="306"/>
      <c r="C131" s="306"/>
      <c r="D131" s="306"/>
      <c r="E131" s="306"/>
      <c r="F131" s="306"/>
      <c r="G131" s="306"/>
      <c r="H131" s="306"/>
      <c r="I131" s="306"/>
      <c r="J131" s="306"/>
      <c r="K131" s="306"/>
      <c r="L131" s="306"/>
      <c r="M131" s="306"/>
      <c r="N131" s="306"/>
      <c r="O131" s="306"/>
      <c r="P131" s="306"/>
      <c r="Q131" s="306"/>
      <c r="R131" s="306"/>
      <c r="S131" s="306"/>
      <c r="T131" s="523"/>
      <c r="U131" s="306"/>
      <c r="V131" s="306"/>
      <c r="W131" s="306"/>
      <c r="X131" s="306"/>
      <c r="Y131" s="306"/>
      <c r="Z131" s="306"/>
      <c r="AA131" s="306"/>
      <c r="AB131" s="306"/>
      <c r="AC131" s="306"/>
      <c r="AD131" s="306"/>
      <c r="AE131" s="306"/>
      <c r="AF131" s="306"/>
      <c r="AG131" s="306"/>
      <c r="AH131" s="306"/>
      <c r="AI131" s="306"/>
      <c r="AJ131" s="306"/>
      <c r="AK131" s="306"/>
      <c r="AL131" s="306"/>
      <c r="AM131" s="523"/>
      <c r="AN131" s="306"/>
      <c r="AO131" s="306">
        <v>8</v>
      </c>
      <c r="AP131" s="306"/>
      <c r="AQ131" s="306"/>
      <c r="AR131" s="306"/>
      <c r="AS131" s="306"/>
      <c r="AT131" s="306"/>
      <c r="AU131" s="306"/>
      <c r="AV131" s="306"/>
      <c r="AW131" s="306"/>
      <c r="AX131" s="306"/>
      <c r="AY131" s="306"/>
      <c r="AZ131" s="306"/>
      <c r="BA131" s="306"/>
      <c r="BB131" s="306"/>
      <c r="BC131" s="306"/>
      <c r="BD131" s="306"/>
      <c r="BE131" s="306"/>
      <c r="BF131" s="523"/>
      <c r="BG131" s="306"/>
      <c r="BH131" s="306"/>
      <c r="BI131" s="306"/>
      <c r="BJ131" s="306"/>
      <c r="BK131" s="306"/>
      <c r="BL131" s="306"/>
      <c r="BM131" s="306"/>
      <c r="BN131" s="306"/>
      <c r="BO131" s="306"/>
      <c r="BP131" s="306"/>
      <c r="BQ131" s="306"/>
      <c r="BR131" s="306"/>
      <c r="BS131" s="306"/>
      <c r="BT131" s="306"/>
      <c r="BU131" s="306"/>
      <c r="BV131" s="306"/>
      <c r="BW131" s="306"/>
      <c r="BX131" s="306"/>
      <c r="BY131" s="523"/>
      <c r="BZ131" s="306"/>
      <c r="CA131" s="306"/>
      <c r="CB131" s="306"/>
      <c r="CC131" s="306"/>
      <c r="CD131" s="530" t="str">
        <f>IF(DR131&lt;3,"",(SUM(B131:S131)-MIN(B131:S131)-MAX(B131:S131))/(DR131-2))</f>
        <v/>
      </c>
      <c r="CE131" s="530" t="str">
        <f>IF(DS131&lt;3,"",(SUM(U131:AL131)-MIN(U131:AL131)-MAX(U131:AL131))/(DS131-2))</f>
        <v/>
      </c>
      <c r="CF131" s="530" t="str">
        <f>IF(DT131&lt;3,"",(SUM(AN131:BE131)-MIN(AN131:BE131)-MAX(AN131:BE131))/(DT131-2))</f>
        <v/>
      </c>
      <c r="CG131" s="531" t="str">
        <f>IF(DU131&lt;3,"",(SUM(BG131:BX131)-MIN(BG131:BX131)-MAX(BG131:BX131))/(DU131-2))</f>
        <v/>
      </c>
      <c r="CH131" s="518" t="str">
        <f t="shared" si="240"/>
        <v/>
      </c>
      <c r="CI131" s="93" t="str">
        <f t="shared" si="240"/>
        <v/>
      </c>
      <c r="CJ131" s="94" t="str">
        <f t="shared" si="240"/>
        <v/>
      </c>
      <c r="CK131" s="94" t="str">
        <f t="shared" si="240"/>
        <v/>
      </c>
      <c r="CL131" s="94" t="str">
        <f t="shared" si="240"/>
        <v/>
      </c>
      <c r="CM131" s="94" t="str">
        <f t="shared" si="240"/>
        <v/>
      </c>
      <c r="CN131" s="94" t="str">
        <f t="shared" si="240"/>
        <v/>
      </c>
      <c r="CO131" s="108" t="str">
        <f t="shared" si="240"/>
        <v/>
      </c>
      <c r="CP131" s="108" t="str">
        <f t="shared" si="240"/>
        <v/>
      </c>
      <c r="CQ131" s="108" t="str">
        <f t="shared" si="240"/>
        <v/>
      </c>
      <c r="CR131" s="108" t="str">
        <f t="shared" si="241"/>
        <v/>
      </c>
      <c r="CS131" s="94" t="str">
        <f t="shared" si="241"/>
        <v/>
      </c>
      <c r="CT131" s="94" t="str">
        <f t="shared" si="241"/>
        <v/>
      </c>
      <c r="CU131" s="94" t="str">
        <f t="shared" si="241"/>
        <v/>
      </c>
      <c r="CV131" s="94" t="str">
        <f t="shared" si="241"/>
        <v/>
      </c>
      <c r="CW131" s="94" t="str">
        <f t="shared" si="241"/>
        <v/>
      </c>
      <c r="CX131" s="93" t="str">
        <f t="shared" si="241"/>
        <v/>
      </c>
      <c r="CY131" s="519" t="str">
        <f t="shared" si="241"/>
        <v/>
      </c>
      <c r="CZ131" s="532" t="str">
        <f t="shared" si="242"/>
        <v/>
      </c>
      <c r="DA131" s="533" t="str">
        <f t="shared" si="242"/>
        <v/>
      </c>
      <c r="DB131" s="534" t="str">
        <f t="shared" si="242"/>
        <v/>
      </c>
      <c r="DC131" s="534" t="str">
        <f t="shared" si="242"/>
        <v/>
      </c>
      <c r="DD131" s="534" t="str">
        <f t="shared" si="242"/>
        <v/>
      </c>
      <c r="DE131" s="534" t="str">
        <f t="shared" si="242"/>
        <v/>
      </c>
      <c r="DF131" s="534" t="str">
        <f t="shared" si="242"/>
        <v/>
      </c>
      <c r="DG131" s="535" t="str">
        <f t="shared" si="242"/>
        <v/>
      </c>
      <c r="DH131" s="535" t="str">
        <f t="shared" si="242"/>
        <v/>
      </c>
      <c r="DI131" s="535" t="str">
        <f t="shared" si="242"/>
        <v/>
      </c>
      <c r="DJ131" s="535" t="str">
        <f t="shared" si="243"/>
        <v/>
      </c>
      <c r="DK131" s="534" t="str">
        <f t="shared" si="243"/>
        <v/>
      </c>
      <c r="DL131" s="534" t="str">
        <f t="shared" si="243"/>
        <v/>
      </c>
      <c r="DM131" s="534" t="str">
        <f t="shared" si="243"/>
        <v/>
      </c>
      <c r="DN131" s="534" t="str">
        <f t="shared" si="243"/>
        <v/>
      </c>
      <c r="DO131" s="534" t="str">
        <f t="shared" si="243"/>
        <v/>
      </c>
      <c r="DP131" s="533" t="str">
        <f t="shared" si="243"/>
        <v/>
      </c>
      <c r="DQ131" s="532" t="str">
        <f t="shared" si="243"/>
        <v/>
      </c>
      <c r="DR131" s="536">
        <f>COUNT(B131:S131)</f>
        <v>0</v>
      </c>
      <c r="DS131" s="468">
        <f>COUNT(U131:AL131)</f>
        <v>0</v>
      </c>
      <c r="DT131" s="468">
        <f>COUNT(AN131:BE131)</f>
        <v>1</v>
      </c>
      <c r="DU131" s="469">
        <f>COUNT(BG131:BX131)</f>
        <v>0</v>
      </c>
      <c r="DV131" s="522"/>
      <c r="DW131" s="537"/>
      <c r="DX131" s="537"/>
      <c r="DY131" s="537"/>
      <c r="DZ131" s="537"/>
      <c r="EA131" s="537"/>
      <c r="EB131" s="537"/>
      <c r="EC131" s="538"/>
      <c r="ED131" s="537"/>
      <c r="EE131" s="468"/>
      <c r="EF131" s="522"/>
      <c r="EG131" s="522"/>
    </row>
    <row r="132" spans="1:137" ht="12.75" customHeight="1">
      <c r="A132" s="529" t="s">
        <v>156</v>
      </c>
      <c r="B132" s="306"/>
      <c r="C132" s="306"/>
      <c r="D132" s="306"/>
      <c r="E132" s="306"/>
      <c r="F132" s="306"/>
      <c r="G132" s="306"/>
      <c r="H132" s="306"/>
      <c r="I132" s="306"/>
      <c r="J132" s="306"/>
      <c r="K132" s="306"/>
      <c r="L132" s="306"/>
      <c r="M132" s="306"/>
      <c r="N132" s="306"/>
      <c r="O132" s="306"/>
      <c r="P132" s="306"/>
      <c r="Q132" s="306"/>
      <c r="R132" s="306"/>
      <c r="S132" s="306"/>
      <c r="T132" s="523"/>
      <c r="U132" s="306"/>
      <c r="V132" s="306"/>
      <c r="W132" s="306"/>
      <c r="X132" s="306"/>
      <c r="Y132" s="306"/>
      <c r="Z132" s="306"/>
      <c r="AA132" s="306"/>
      <c r="AB132" s="306"/>
      <c r="AC132" s="306"/>
      <c r="AD132" s="306"/>
      <c r="AE132" s="306"/>
      <c r="AF132" s="306"/>
      <c r="AG132" s="306"/>
      <c r="AH132" s="306"/>
      <c r="AI132" s="306"/>
      <c r="AJ132" s="306"/>
      <c r="AK132" s="306"/>
      <c r="AL132" s="306"/>
      <c r="AM132" s="523"/>
      <c r="AN132" s="306"/>
      <c r="AO132" s="306">
        <v>12</v>
      </c>
      <c r="AP132" s="306"/>
      <c r="AQ132" s="306"/>
      <c r="AR132" s="306"/>
      <c r="AS132" s="306"/>
      <c r="AT132" s="306"/>
      <c r="AU132" s="306"/>
      <c r="AV132" s="306"/>
      <c r="AW132" s="306"/>
      <c r="AX132" s="306"/>
      <c r="AY132" s="306"/>
      <c r="AZ132" s="306"/>
      <c r="BA132" s="306"/>
      <c r="BB132" s="306"/>
      <c r="BC132" s="306"/>
      <c r="BD132" s="306"/>
      <c r="BE132" s="306"/>
      <c r="BF132" s="523"/>
      <c r="BG132" s="306"/>
      <c r="BH132" s="306"/>
      <c r="BI132" s="306"/>
      <c r="BJ132" s="306"/>
      <c r="BK132" s="306"/>
      <c r="BL132" s="306"/>
      <c r="BM132" s="306"/>
      <c r="BN132" s="306"/>
      <c r="BO132" s="306"/>
      <c r="BP132" s="306"/>
      <c r="BQ132" s="306"/>
      <c r="BR132" s="306"/>
      <c r="BS132" s="306"/>
      <c r="BT132" s="306"/>
      <c r="BU132" s="306"/>
      <c r="BV132" s="306"/>
      <c r="BW132" s="306"/>
      <c r="BX132" s="306"/>
      <c r="BY132" s="523"/>
      <c r="BZ132" s="306"/>
      <c r="CA132" s="306"/>
      <c r="CB132" s="306"/>
      <c r="CC132" s="306"/>
      <c r="CD132" s="530" t="str">
        <f>IF(DR132&lt;3,"",(SUM(B132:S132)-MIN(B132:S132)-MAX(B132:S132))/(DR132-2))</f>
        <v/>
      </c>
      <c r="CE132" s="530" t="str">
        <f>IF(DS132&lt;3,"",(SUM(U132:AL132)-MIN(U132:AL132)-MAX(U132:AL132))/(DS132-2))</f>
        <v/>
      </c>
      <c r="CF132" s="530" t="str">
        <f>IF(DT132&lt;3,"",(SUM(AN132:BE132)-MIN(AN132:BE132)-MAX(AN132:BE132))/(DT132-2))</f>
        <v/>
      </c>
      <c r="CG132" s="531" t="str">
        <f>IF(DU132&lt;3,"",(SUM(BG132:BX132)-MIN(BG132:BX132)-MAX(BG132:BX132))/(DU132-2))</f>
        <v/>
      </c>
      <c r="CH132" s="518" t="str">
        <f t="shared" si="240"/>
        <v/>
      </c>
      <c r="CI132" s="93" t="str">
        <f t="shared" si="240"/>
        <v/>
      </c>
      <c r="CJ132" s="94" t="str">
        <f t="shared" si="240"/>
        <v/>
      </c>
      <c r="CK132" s="94" t="str">
        <f t="shared" si="240"/>
        <v/>
      </c>
      <c r="CL132" s="94" t="str">
        <f t="shared" si="240"/>
        <v/>
      </c>
      <c r="CM132" s="94" t="str">
        <f t="shared" si="240"/>
        <v/>
      </c>
      <c r="CN132" s="94" t="str">
        <f t="shared" si="240"/>
        <v/>
      </c>
      <c r="CO132" s="108" t="str">
        <f t="shared" si="240"/>
        <v/>
      </c>
      <c r="CP132" s="108" t="str">
        <f t="shared" si="240"/>
        <v/>
      </c>
      <c r="CQ132" s="108" t="str">
        <f t="shared" si="240"/>
        <v/>
      </c>
      <c r="CR132" s="108" t="str">
        <f t="shared" si="241"/>
        <v/>
      </c>
      <c r="CS132" s="94" t="str">
        <f t="shared" si="241"/>
        <v/>
      </c>
      <c r="CT132" s="94" t="str">
        <f t="shared" si="241"/>
        <v/>
      </c>
      <c r="CU132" s="94" t="str">
        <f t="shared" si="241"/>
        <v/>
      </c>
      <c r="CV132" s="94" t="str">
        <f t="shared" si="241"/>
        <v/>
      </c>
      <c r="CW132" s="94" t="str">
        <f t="shared" si="241"/>
        <v/>
      </c>
      <c r="CX132" s="93" t="str">
        <f t="shared" si="241"/>
        <v/>
      </c>
      <c r="CY132" s="519" t="str">
        <f t="shared" si="241"/>
        <v/>
      </c>
      <c r="CZ132" s="532" t="str">
        <f t="shared" si="242"/>
        <v/>
      </c>
      <c r="DA132" s="533" t="str">
        <f t="shared" si="242"/>
        <v/>
      </c>
      <c r="DB132" s="534" t="str">
        <f t="shared" si="242"/>
        <v/>
      </c>
      <c r="DC132" s="534" t="str">
        <f t="shared" si="242"/>
        <v/>
      </c>
      <c r="DD132" s="534" t="str">
        <f t="shared" si="242"/>
        <v/>
      </c>
      <c r="DE132" s="534" t="str">
        <f t="shared" si="242"/>
        <v/>
      </c>
      <c r="DF132" s="534" t="str">
        <f t="shared" si="242"/>
        <v/>
      </c>
      <c r="DG132" s="535" t="str">
        <f t="shared" si="242"/>
        <v/>
      </c>
      <c r="DH132" s="535" t="str">
        <f t="shared" si="242"/>
        <v/>
      </c>
      <c r="DI132" s="535" t="str">
        <f t="shared" si="242"/>
        <v/>
      </c>
      <c r="DJ132" s="535" t="str">
        <f t="shared" si="243"/>
        <v/>
      </c>
      <c r="DK132" s="534" t="str">
        <f t="shared" si="243"/>
        <v/>
      </c>
      <c r="DL132" s="534" t="str">
        <f t="shared" si="243"/>
        <v/>
      </c>
      <c r="DM132" s="534" t="str">
        <f t="shared" si="243"/>
        <v/>
      </c>
      <c r="DN132" s="534" t="str">
        <f t="shared" si="243"/>
        <v/>
      </c>
      <c r="DO132" s="534" t="str">
        <f t="shared" si="243"/>
        <v/>
      </c>
      <c r="DP132" s="533" t="str">
        <f t="shared" si="243"/>
        <v/>
      </c>
      <c r="DQ132" s="532" t="str">
        <f t="shared" si="243"/>
        <v/>
      </c>
      <c r="DR132" s="536">
        <f>COUNT(B132:S132)</f>
        <v>0</v>
      </c>
      <c r="DS132" s="468">
        <f>COUNT(U132:AL132)</f>
        <v>0</v>
      </c>
      <c r="DT132" s="468">
        <f>COUNT(AN132:BE132)</f>
        <v>1</v>
      </c>
      <c r="DU132" s="469">
        <f>COUNT(BG132:BX132)</f>
        <v>0</v>
      </c>
      <c r="DV132" s="522"/>
      <c r="DW132" s="537"/>
      <c r="DX132" s="537"/>
      <c r="DY132" s="537"/>
      <c r="DZ132" s="537"/>
      <c r="EA132" s="537"/>
      <c r="EB132" s="537"/>
      <c r="EC132" s="538"/>
      <c r="ED132" s="537"/>
      <c r="EE132" s="468"/>
      <c r="EF132" s="522"/>
      <c r="EG132" s="522"/>
    </row>
    <row r="133" spans="1:137" ht="12.75" customHeight="1">
      <c r="A133" s="529" t="s">
        <v>157</v>
      </c>
      <c r="B133" s="306"/>
      <c r="C133" s="306"/>
      <c r="D133" s="306"/>
      <c r="E133" s="306"/>
      <c r="F133" s="306"/>
      <c r="G133" s="306"/>
      <c r="H133" s="306"/>
      <c r="I133" s="306"/>
      <c r="J133" s="306"/>
      <c r="K133" s="306"/>
      <c r="L133" s="306"/>
      <c r="M133" s="306"/>
      <c r="N133" s="306"/>
      <c r="O133" s="306"/>
      <c r="P133" s="306"/>
      <c r="Q133" s="306"/>
      <c r="R133" s="306"/>
      <c r="S133" s="306"/>
      <c r="T133" s="523"/>
      <c r="U133" s="306"/>
      <c r="V133" s="306"/>
      <c r="W133" s="306"/>
      <c r="X133" s="306"/>
      <c r="Y133" s="306"/>
      <c r="Z133" s="306"/>
      <c r="AA133" s="306"/>
      <c r="AB133" s="306"/>
      <c r="AC133" s="306"/>
      <c r="AD133" s="306"/>
      <c r="AE133" s="306"/>
      <c r="AF133" s="306"/>
      <c r="AG133" s="306"/>
      <c r="AH133" s="306"/>
      <c r="AI133" s="306"/>
      <c r="AJ133" s="306"/>
      <c r="AK133" s="306"/>
      <c r="AL133" s="306"/>
      <c r="AM133" s="523"/>
      <c r="AN133" s="306"/>
      <c r="AO133" s="306">
        <v>400</v>
      </c>
      <c r="AP133" s="306"/>
      <c r="AQ133" s="306"/>
      <c r="AR133" s="306"/>
      <c r="AS133" s="306"/>
      <c r="AT133" s="306"/>
      <c r="AU133" s="306"/>
      <c r="AV133" s="306"/>
      <c r="AW133" s="306"/>
      <c r="AX133" s="306"/>
      <c r="AY133" s="306"/>
      <c r="AZ133" s="306"/>
      <c r="BA133" s="306"/>
      <c r="BB133" s="306"/>
      <c r="BC133" s="306"/>
      <c r="BD133" s="306"/>
      <c r="BE133" s="306"/>
      <c r="BF133" s="523"/>
      <c r="BG133" s="306"/>
      <c r="BH133" s="306"/>
      <c r="BI133" s="306"/>
      <c r="BJ133" s="306"/>
      <c r="BK133" s="306"/>
      <c r="BL133" s="306"/>
      <c r="BM133" s="306"/>
      <c r="BN133" s="306"/>
      <c r="BO133" s="306"/>
      <c r="BP133" s="306"/>
      <c r="BQ133" s="306"/>
      <c r="BR133" s="306"/>
      <c r="BS133" s="306"/>
      <c r="BT133" s="306"/>
      <c r="BU133" s="306"/>
      <c r="BV133" s="306"/>
      <c r="BW133" s="306"/>
      <c r="BX133" s="306"/>
      <c r="BY133" s="523"/>
      <c r="BZ133" s="306"/>
      <c r="CA133" s="306"/>
      <c r="CB133" s="306"/>
      <c r="CC133" s="306"/>
      <c r="CD133" s="530" t="str">
        <f>IF(DR133&lt;3,"",(SUM(B133:S133)-MIN(B133:S133)-MAX(B133:S133))/(DR133-2))</f>
        <v/>
      </c>
      <c r="CE133" s="530" t="str">
        <f>IF(DS133&lt;3,"",(SUM(U133:AL133)-MIN(U133:AL133)-MAX(U133:AL133))/(DS133-2))</f>
        <v/>
      </c>
      <c r="CF133" s="530" t="str">
        <f>IF(DT133&lt;3,"",(SUM(AN133:BE133)-MIN(AN133:BE133)-MAX(AN133:BE133))/(DT133-2))</f>
        <v/>
      </c>
      <c r="CG133" s="531" t="str">
        <f>IF(DU133&lt;3,"",(SUM(BG133:BX133)-MIN(BG133:BX133)-MAX(BG133:BX133))/(DU133-2))</f>
        <v/>
      </c>
      <c r="CH133" s="518" t="str">
        <f t="shared" si="240"/>
        <v/>
      </c>
      <c r="CI133" s="93" t="str">
        <f t="shared" si="240"/>
        <v/>
      </c>
      <c r="CJ133" s="94" t="str">
        <f t="shared" si="240"/>
        <v/>
      </c>
      <c r="CK133" s="94" t="str">
        <f t="shared" si="240"/>
        <v/>
      </c>
      <c r="CL133" s="94" t="str">
        <f t="shared" si="240"/>
        <v/>
      </c>
      <c r="CM133" s="94" t="str">
        <f t="shared" si="240"/>
        <v/>
      </c>
      <c r="CN133" s="94" t="str">
        <f t="shared" si="240"/>
        <v/>
      </c>
      <c r="CO133" s="108" t="str">
        <f t="shared" si="240"/>
        <v/>
      </c>
      <c r="CP133" s="108" t="str">
        <f t="shared" si="240"/>
        <v/>
      </c>
      <c r="CQ133" s="108" t="str">
        <f t="shared" si="240"/>
        <v/>
      </c>
      <c r="CR133" s="108" t="str">
        <f t="shared" si="241"/>
        <v/>
      </c>
      <c r="CS133" s="94" t="str">
        <f t="shared" si="241"/>
        <v/>
      </c>
      <c r="CT133" s="94" t="str">
        <f t="shared" si="241"/>
        <v/>
      </c>
      <c r="CU133" s="94" t="str">
        <f t="shared" si="241"/>
        <v/>
      </c>
      <c r="CV133" s="94" t="str">
        <f t="shared" si="241"/>
        <v/>
      </c>
      <c r="CW133" s="94" t="str">
        <f t="shared" si="241"/>
        <v/>
      </c>
      <c r="CX133" s="93" t="str">
        <f t="shared" si="241"/>
        <v/>
      </c>
      <c r="CY133" s="519" t="str">
        <f t="shared" si="241"/>
        <v/>
      </c>
      <c r="CZ133" s="532" t="str">
        <f t="shared" si="242"/>
        <v/>
      </c>
      <c r="DA133" s="533" t="str">
        <f t="shared" si="242"/>
        <v/>
      </c>
      <c r="DB133" s="534" t="str">
        <f t="shared" si="242"/>
        <v/>
      </c>
      <c r="DC133" s="534" t="str">
        <f t="shared" si="242"/>
        <v/>
      </c>
      <c r="DD133" s="534" t="str">
        <f t="shared" si="242"/>
        <v/>
      </c>
      <c r="DE133" s="534" t="str">
        <f t="shared" si="242"/>
        <v/>
      </c>
      <c r="DF133" s="534" t="str">
        <f t="shared" si="242"/>
        <v/>
      </c>
      <c r="DG133" s="535" t="str">
        <f t="shared" si="242"/>
        <v/>
      </c>
      <c r="DH133" s="535" t="str">
        <f t="shared" si="242"/>
        <v/>
      </c>
      <c r="DI133" s="535" t="str">
        <f t="shared" si="242"/>
        <v/>
      </c>
      <c r="DJ133" s="535" t="str">
        <f t="shared" si="243"/>
        <v/>
      </c>
      <c r="DK133" s="534" t="str">
        <f t="shared" si="243"/>
        <v/>
      </c>
      <c r="DL133" s="534" t="str">
        <f t="shared" si="243"/>
        <v/>
      </c>
      <c r="DM133" s="534" t="str">
        <f t="shared" si="243"/>
        <v/>
      </c>
      <c r="DN133" s="534" t="str">
        <f t="shared" si="243"/>
        <v/>
      </c>
      <c r="DO133" s="534" t="str">
        <f t="shared" si="243"/>
        <v/>
      </c>
      <c r="DP133" s="533" t="str">
        <f t="shared" si="243"/>
        <v/>
      </c>
      <c r="DQ133" s="532" t="str">
        <f t="shared" si="243"/>
        <v/>
      </c>
      <c r="DR133" s="536">
        <f>COUNT(B133:S133)</f>
        <v>0</v>
      </c>
      <c r="DS133" s="468">
        <f>COUNT(U133:AL133)</f>
        <v>0</v>
      </c>
      <c r="DT133" s="468">
        <f>COUNT(AN133:BE133)</f>
        <v>1</v>
      </c>
      <c r="DU133" s="469">
        <f>COUNT(BG133:BX133)</f>
        <v>0</v>
      </c>
      <c r="DV133" s="522"/>
      <c r="DW133" s="537"/>
      <c r="DX133" s="537"/>
      <c r="DY133" s="537"/>
      <c r="DZ133" s="537"/>
      <c r="EA133" s="537"/>
      <c r="EB133" s="537"/>
      <c r="EC133" s="538"/>
      <c r="ED133" s="537"/>
      <c r="EE133" s="468"/>
      <c r="EF133" s="522"/>
      <c r="EG133" s="522"/>
    </row>
    <row r="134" spans="1:137" ht="12.75" customHeight="1">
      <c r="A134" s="539" t="s">
        <v>158</v>
      </c>
      <c r="B134" s="540" t="str">
        <f t="shared" ref="B134:S134" si="244">IF(B131="","",B130*B131*B132*B133)</f>
        <v/>
      </c>
      <c r="C134" s="540" t="str">
        <f t="shared" si="244"/>
        <v/>
      </c>
      <c r="D134" s="540" t="str">
        <f t="shared" si="244"/>
        <v/>
      </c>
      <c r="E134" s="540" t="str">
        <f t="shared" si="244"/>
        <v/>
      </c>
      <c r="F134" s="540" t="str">
        <f t="shared" si="244"/>
        <v/>
      </c>
      <c r="G134" s="540" t="str">
        <f t="shared" si="244"/>
        <v/>
      </c>
      <c r="H134" s="540" t="str">
        <f t="shared" si="244"/>
        <v/>
      </c>
      <c r="I134" s="540" t="str">
        <f t="shared" si="244"/>
        <v/>
      </c>
      <c r="J134" s="540" t="str">
        <f t="shared" si="244"/>
        <v/>
      </c>
      <c r="K134" s="540" t="str">
        <f t="shared" si="244"/>
        <v/>
      </c>
      <c r="L134" s="540" t="str">
        <f t="shared" si="244"/>
        <v/>
      </c>
      <c r="M134" s="540" t="str">
        <f t="shared" si="244"/>
        <v/>
      </c>
      <c r="N134" s="540" t="str">
        <f t="shared" si="244"/>
        <v/>
      </c>
      <c r="O134" s="540" t="str">
        <f t="shared" si="244"/>
        <v/>
      </c>
      <c r="P134" s="540" t="str">
        <f t="shared" si="244"/>
        <v/>
      </c>
      <c r="Q134" s="540" t="str">
        <f t="shared" si="244"/>
        <v/>
      </c>
      <c r="R134" s="540" t="str">
        <f t="shared" si="244"/>
        <v/>
      </c>
      <c r="S134" s="540" t="str">
        <f t="shared" si="244"/>
        <v/>
      </c>
      <c r="T134" s="523"/>
      <c r="U134" s="540" t="str">
        <f t="shared" ref="U134:AL134" si="245">IF(U131="","",U130*U131*U132*U133)</f>
        <v/>
      </c>
      <c r="V134" s="540" t="str">
        <f t="shared" si="245"/>
        <v/>
      </c>
      <c r="W134" s="540" t="str">
        <f t="shared" si="245"/>
        <v/>
      </c>
      <c r="X134" s="540" t="str">
        <f t="shared" si="245"/>
        <v/>
      </c>
      <c r="Y134" s="540" t="str">
        <f t="shared" si="245"/>
        <v/>
      </c>
      <c r="Z134" s="540" t="str">
        <f t="shared" si="245"/>
        <v/>
      </c>
      <c r="AA134" s="540" t="str">
        <f t="shared" si="245"/>
        <v/>
      </c>
      <c r="AB134" s="540" t="str">
        <f t="shared" si="245"/>
        <v/>
      </c>
      <c r="AC134" s="540" t="str">
        <f t="shared" si="245"/>
        <v/>
      </c>
      <c r="AD134" s="540" t="str">
        <f t="shared" si="245"/>
        <v/>
      </c>
      <c r="AE134" s="540" t="str">
        <f t="shared" si="245"/>
        <v/>
      </c>
      <c r="AF134" s="540" t="str">
        <f t="shared" si="245"/>
        <v/>
      </c>
      <c r="AG134" s="540" t="str">
        <f t="shared" si="245"/>
        <v/>
      </c>
      <c r="AH134" s="540" t="str">
        <f t="shared" si="245"/>
        <v/>
      </c>
      <c r="AI134" s="540" t="str">
        <f t="shared" si="245"/>
        <v/>
      </c>
      <c r="AJ134" s="540" t="str">
        <f t="shared" si="245"/>
        <v/>
      </c>
      <c r="AK134" s="540" t="str">
        <f t="shared" si="245"/>
        <v/>
      </c>
      <c r="AL134" s="540" t="str">
        <f t="shared" si="245"/>
        <v/>
      </c>
      <c r="AM134" s="523"/>
      <c r="AN134" s="540" t="str">
        <f t="shared" ref="AN134:BE134" si="246">IF(AN131="","",AN130*AN131*AN132*AN133)</f>
        <v/>
      </c>
      <c r="AO134" s="540">
        <f t="shared" si="246"/>
        <v>38400</v>
      </c>
      <c r="AP134" s="540" t="str">
        <f t="shared" si="246"/>
        <v/>
      </c>
      <c r="AQ134" s="540" t="str">
        <f t="shared" si="246"/>
        <v/>
      </c>
      <c r="AR134" s="540" t="str">
        <f t="shared" si="246"/>
        <v/>
      </c>
      <c r="AS134" s="540" t="str">
        <f t="shared" si="246"/>
        <v/>
      </c>
      <c r="AT134" s="540" t="str">
        <f t="shared" si="246"/>
        <v/>
      </c>
      <c r="AU134" s="540" t="str">
        <f t="shared" si="246"/>
        <v/>
      </c>
      <c r="AV134" s="540" t="str">
        <f t="shared" si="246"/>
        <v/>
      </c>
      <c r="AW134" s="540" t="str">
        <f t="shared" si="246"/>
        <v/>
      </c>
      <c r="AX134" s="540" t="str">
        <f t="shared" si="246"/>
        <v/>
      </c>
      <c r="AY134" s="540" t="str">
        <f t="shared" si="246"/>
        <v/>
      </c>
      <c r="AZ134" s="540" t="str">
        <f t="shared" si="246"/>
        <v/>
      </c>
      <c r="BA134" s="540" t="str">
        <f t="shared" si="246"/>
        <v/>
      </c>
      <c r="BB134" s="540" t="str">
        <f t="shared" si="246"/>
        <v/>
      </c>
      <c r="BC134" s="540" t="str">
        <f t="shared" si="246"/>
        <v/>
      </c>
      <c r="BD134" s="540" t="str">
        <f t="shared" si="246"/>
        <v/>
      </c>
      <c r="BE134" s="540" t="str">
        <f t="shared" si="246"/>
        <v/>
      </c>
      <c r="BF134" s="523"/>
      <c r="BG134" s="540" t="str">
        <f t="shared" ref="BG134:BX134" si="247">IF(BG131="","",BG130*BG131*BG132*BG133)</f>
        <v/>
      </c>
      <c r="BH134" s="540" t="str">
        <f t="shared" si="247"/>
        <v/>
      </c>
      <c r="BI134" s="540" t="str">
        <f t="shared" si="247"/>
        <v/>
      </c>
      <c r="BJ134" s="540" t="str">
        <f t="shared" si="247"/>
        <v/>
      </c>
      <c r="BK134" s="540" t="str">
        <f t="shared" si="247"/>
        <v/>
      </c>
      <c r="BL134" s="540" t="str">
        <f t="shared" si="247"/>
        <v/>
      </c>
      <c r="BM134" s="540" t="str">
        <f t="shared" si="247"/>
        <v/>
      </c>
      <c r="BN134" s="540" t="str">
        <f t="shared" si="247"/>
        <v/>
      </c>
      <c r="BO134" s="540" t="str">
        <f t="shared" si="247"/>
        <v/>
      </c>
      <c r="BP134" s="540" t="str">
        <f t="shared" si="247"/>
        <v/>
      </c>
      <c r="BQ134" s="540" t="str">
        <f t="shared" si="247"/>
        <v/>
      </c>
      <c r="BR134" s="540" t="str">
        <f t="shared" si="247"/>
        <v/>
      </c>
      <c r="BS134" s="540" t="str">
        <f t="shared" si="247"/>
        <v/>
      </c>
      <c r="BT134" s="540" t="str">
        <f t="shared" si="247"/>
        <v/>
      </c>
      <c r="BU134" s="540" t="str">
        <f t="shared" si="247"/>
        <v/>
      </c>
      <c r="BV134" s="540" t="str">
        <f t="shared" si="247"/>
        <v/>
      </c>
      <c r="BW134" s="540" t="str">
        <f t="shared" si="247"/>
        <v/>
      </c>
      <c r="BX134" s="540" t="str">
        <f t="shared" si="247"/>
        <v/>
      </c>
      <c r="BY134" s="523"/>
      <c r="BZ134" s="540" t="str">
        <f>IF(BZ131="","",BZ130*BZ131*BZ132*BZ133)</f>
        <v/>
      </c>
      <c r="CA134" s="540" t="str">
        <f>IF(CA131="","",CA130*CA131*CA132*CA133)</f>
        <v/>
      </c>
      <c r="CB134" s="540" t="str">
        <f>IF(CB131="","",CB130*CB131*CB132*CB133)</f>
        <v/>
      </c>
      <c r="CC134" s="541" t="str">
        <f>IF(CC131="","",CC130*CC131*CC132*CC133)</f>
        <v/>
      </c>
      <c r="CD134" s="530" t="str">
        <f>IF(DR134&lt;3,"",(SUM(B134:S134)-MIN(B134:S134)-MAX(B134:S134))/(DR134-2))</f>
        <v/>
      </c>
      <c r="CE134" s="530" t="str">
        <f>IF(DS134&lt;3,"",(SUM(U134:AL134)-MIN(U134:AL134)-MAX(U134:AL134))/(DS134-2))</f>
        <v/>
      </c>
      <c r="CF134" s="530" t="str">
        <f>IF(DT134&lt;3,"",(SUM(AN134:BE134)-MIN(AN134:BE134)-MAX(AN134:BE134))/(DT134-2))</f>
        <v/>
      </c>
      <c r="CG134" s="531" t="str">
        <f>IF(DU134&lt;3,"",(SUM(BG134:BX134)-MIN(BG134:BX134)-MAX(BG134:BX134))/(DU134-2))</f>
        <v/>
      </c>
      <c r="CH134" s="518" t="str">
        <f t="shared" si="240"/>
        <v/>
      </c>
      <c r="CI134" s="93" t="str">
        <f t="shared" si="240"/>
        <v/>
      </c>
      <c r="CJ134" s="94" t="str">
        <f t="shared" si="240"/>
        <v/>
      </c>
      <c r="CK134" s="94" t="str">
        <f t="shared" si="240"/>
        <v/>
      </c>
      <c r="CL134" s="94" t="str">
        <f t="shared" si="240"/>
        <v/>
      </c>
      <c r="CM134" s="94" t="str">
        <f t="shared" si="240"/>
        <v/>
      </c>
      <c r="CN134" s="94" t="str">
        <f t="shared" si="240"/>
        <v/>
      </c>
      <c r="CO134" s="108" t="str">
        <f t="shared" si="240"/>
        <v/>
      </c>
      <c r="CP134" s="108" t="str">
        <f t="shared" si="240"/>
        <v/>
      </c>
      <c r="CQ134" s="108" t="str">
        <f t="shared" si="240"/>
        <v/>
      </c>
      <c r="CR134" s="108" t="str">
        <f t="shared" si="241"/>
        <v/>
      </c>
      <c r="CS134" s="94" t="str">
        <f t="shared" si="241"/>
        <v/>
      </c>
      <c r="CT134" s="94" t="str">
        <f t="shared" si="241"/>
        <v/>
      </c>
      <c r="CU134" s="94" t="str">
        <f t="shared" si="241"/>
        <v/>
      </c>
      <c r="CV134" s="94" t="str">
        <f t="shared" si="241"/>
        <v/>
      </c>
      <c r="CW134" s="94" t="str">
        <f t="shared" si="241"/>
        <v/>
      </c>
      <c r="CX134" s="93" t="str">
        <f t="shared" si="241"/>
        <v/>
      </c>
      <c r="CY134" s="519" t="str">
        <f t="shared" si="241"/>
        <v/>
      </c>
      <c r="CZ134" s="532" t="str">
        <f t="shared" si="242"/>
        <v/>
      </c>
      <c r="DA134" s="533" t="str">
        <f t="shared" si="242"/>
        <v/>
      </c>
      <c r="DB134" s="534" t="str">
        <f t="shared" si="242"/>
        <v/>
      </c>
      <c r="DC134" s="534" t="str">
        <f t="shared" si="242"/>
        <v/>
      </c>
      <c r="DD134" s="534" t="str">
        <f t="shared" si="242"/>
        <v/>
      </c>
      <c r="DE134" s="534" t="str">
        <f t="shared" si="242"/>
        <v/>
      </c>
      <c r="DF134" s="534" t="str">
        <f t="shared" si="242"/>
        <v/>
      </c>
      <c r="DG134" s="535" t="str">
        <f t="shared" si="242"/>
        <v/>
      </c>
      <c r="DH134" s="535" t="str">
        <f t="shared" si="242"/>
        <v/>
      </c>
      <c r="DI134" s="535" t="str">
        <f t="shared" si="242"/>
        <v/>
      </c>
      <c r="DJ134" s="535" t="str">
        <f t="shared" si="243"/>
        <v/>
      </c>
      <c r="DK134" s="534" t="str">
        <f t="shared" si="243"/>
        <v/>
      </c>
      <c r="DL134" s="534" t="str">
        <f t="shared" si="243"/>
        <v/>
      </c>
      <c r="DM134" s="534" t="str">
        <f t="shared" si="243"/>
        <v/>
      </c>
      <c r="DN134" s="534" t="str">
        <f t="shared" si="243"/>
        <v/>
      </c>
      <c r="DO134" s="534" t="str">
        <f t="shared" si="243"/>
        <v/>
      </c>
      <c r="DP134" s="533" t="str">
        <f t="shared" si="243"/>
        <v/>
      </c>
      <c r="DQ134" s="532" t="str">
        <f t="shared" si="243"/>
        <v/>
      </c>
      <c r="DR134" s="536">
        <f>COUNT(B134:S134)</f>
        <v>0</v>
      </c>
      <c r="DS134" s="468">
        <f>COUNT(U134:AL134)</f>
        <v>0</v>
      </c>
      <c r="DT134" s="468">
        <f>COUNT(AN134:BE134)</f>
        <v>1</v>
      </c>
      <c r="DU134" s="469">
        <f>COUNT(BG134:BX134)</f>
        <v>0</v>
      </c>
      <c r="DV134" s="522"/>
      <c r="DW134" s="537"/>
      <c r="DX134" s="537"/>
      <c r="DY134" s="537"/>
      <c r="DZ134" s="537"/>
      <c r="EA134" s="537"/>
      <c r="EB134" s="537"/>
      <c r="EC134" s="538"/>
      <c r="ED134" s="537"/>
      <c r="EE134" s="468"/>
      <c r="EF134" s="522"/>
      <c r="EG134" s="522"/>
    </row>
    <row r="135" spans="1:137" ht="12.75" customHeight="1">
      <c r="A135" s="527" t="s">
        <v>183</v>
      </c>
      <c r="B135" s="528"/>
      <c r="C135" s="528"/>
      <c r="D135" s="528"/>
      <c r="E135" s="528"/>
      <c r="F135" s="528"/>
      <c r="G135" s="528"/>
      <c r="H135" s="528"/>
      <c r="I135" s="528"/>
      <c r="J135" s="528"/>
      <c r="K135" s="528"/>
      <c r="L135" s="528"/>
      <c r="M135" s="528"/>
      <c r="N135" s="528"/>
      <c r="O135" s="528"/>
      <c r="P135" s="528"/>
      <c r="Q135" s="528"/>
      <c r="R135" s="528"/>
      <c r="S135" s="528"/>
      <c r="T135" s="523"/>
      <c r="U135" s="528"/>
      <c r="V135" s="528"/>
      <c r="W135" s="528"/>
      <c r="X135" s="528"/>
      <c r="Y135" s="528"/>
      <c r="Z135" s="528"/>
      <c r="AA135" s="528"/>
      <c r="AB135" s="528"/>
      <c r="AC135" s="528"/>
      <c r="AD135" s="528"/>
      <c r="AE135" s="528"/>
      <c r="AF135" s="528"/>
      <c r="AG135" s="528"/>
      <c r="AH135" s="528"/>
      <c r="AI135" s="528"/>
      <c r="AJ135" s="528"/>
      <c r="AK135" s="528"/>
      <c r="AL135" s="528"/>
      <c r="AM135" s="523"/>
      <c r="AN135" s="528"/>
      <c r="AO135" s="528"/>
      <c r="AP135" s="528"/>
      <c r="AQ135" s="528"/>
      <c r="AR135" s="528"/>
      <c r="AS135" s="528"/>
      <c r="AT135" s="528"/>
      <c r="AU135" s="528"/>
      <c r="AV135" s="528"/>
      <c r="AW135" s="528"/>
      <c r="AX135" s="528"/>
      <c r="AY135" s="528"/>
      <c r="AZ135" s="528"/>
      <c r="BA135" s="528"/>
      <c r="BB135" s="528"/>
      <c r="BC135" s="528"/>
      <c r="BD135" s="528"/>
      <c r="BE135" s="528"/>
      <c r="BF135" s="523"/>
      <c r="BG135" s="528"/>
      <c r="BH135" s="528"/>
      <c r="BI135" s="528"/>
      <c r="BJ135" s="528"/>
      <c r="BK135" s="528"/>
      <c r="BL135" s="528"/>
      <c r="BM135" s="528"/>
      <c r="BN135" s="528"/>
      <c r="BO135" s="528"/>
      <c r="BP135" s="528"/>
      <c r="BQ135" s="528"/>
      <c r="BR135" s="528"/>
      <c r="BS135" s="528"/>
      <c r="BT135" s="528"/>
      <c r="BU135" s="528"/>
      <c r="BV135" s="528"/>
      <c r="BW135" s="528"/>
      <c r="BX135" s="528"/>
      <c r="BY135" s="523"/>
      <c r="BZ135" s="528"/>
      <c r="CA135" s="528"/>
      <c r="CB135" s="528"/>
      <c r="CC135" s="306"/>
      <c r="CD135" s="542"/>
      <c r="CE135" s="542"/>
      <c r="CF135" s="542"/>
      <c r="CG135" s="543"/>
      <c r="CH135" s="544"/>
      <c r="CI135" s="544"/>
      <c r="CJ135" s="544"/>
      <c r="CK135" s="544"/>
      <c r="CL135" s="544"/>
      <c r="CM135" s="544"/>
      <c r="CN135" s="544"/>
      <c r="CO135" s="544"/>
      <c r="CP135" s="544"/>
      <c r="CQ135" s="544"/>
      <c r="CR135" s="544"/>
      <c r="CS135" s="544"/>
      <c r="CT135" s="544"/>
      <c r="CU135" s="544"/>
      <c r="CV135" s="544"/>
      <c r="CW135" s="544"/>
      <c r="CX135" s="544"/>
      <c r="CY135" s="545"/>
      <c r="CZ135" s="546"/>
      <c r="DA135" s="544"/>
      <c r="DB135" s="544"/>
      <c r="DC135" s="544"/>
      <c r="DD135" s="544"/>
      <c r="DE135" s="544"/>
      <c r="DF135" s="544"/>
      <c r="DG135" s="544"/>
      <c r="DH135" s="544"/>
      <c r="DI135" s="544"/>
      <c r="DJ135" s="544"/>
      <c r="DK135" s="544"/>
      <c r="DL135" s="544"/>
      <c r="DM135" s="544"/>
      <c r="DN135" s="544"/>
      <c r="DO135" s="544"/>
      <c r="DP135" s="544"/>
      <c r="DQ135" s="544"/>
      <c r="DR135" s="546"/>
      <c r="DS135" s="521"/>
      <c r="DT135" s="521"/>
      <c r="DU135" s="517"/>
      <c r="DV135" s="521"/>
      <c r="DW135" s="521"/>
      <c r="DX135" s="521"/>
      <c r="DY135" s="521"/>
      <c r="DZ135" s="521"/>
      <c r="EA135" s="521"/>
      <c r="EB135" s="521"/>
      <c r="EC135" s="517"/>
      <c r="ED135" s="521"/>
      <c r="EE135" s="468"/>
      <c r="EF135" s="522"/>
      <c r="EG135" s="522"/>
    </row>
    <row r="136" spans="1:137" ht="12.75" customHeight="1">
      <c r="A136" s="529" t="s">
        <v>154</v>
      </c>
      <c r="B136" s="528"/>
      <c r="C136" s="528"/>
      <c r="D136" s="528"/>
      <c r="E136" s="528"/>
      <c r="F136" s="528"/>
      <c r="G136" s="528"/>
      <c r="H136" s="528"/>
      <c r="I136" s="528"/>
      <c r="J136" s="528"/>
      <c r="K136" s="528"/>
      <c r="L136" s="528"/>
      <c r="M136" s="528"/>
      <c r="N136" s="528"/>
      <c r="O136" s="528"/>
      <c r="P136" s="528"/>
      <c r="Q136" s="528"/>
      <c r="R136" s="528"/>
      <c r="S136" s="528"/>
      <c r="T136" s="523"/>
      <c r="U136" s="528"/>
      <c r="V136" s="528"/>
      <c r="W136" s="528"/>
      <c r="X136" s="528"/>
      <c r="Y136" s="528"/>
      <c r="Z136" s="528"/>
      <c r="AA136" s="528"/>
      <c r="AB136" s="528"/>
      <c r="AC136" s="528"/>
      <c r="AD136" s="528"/>
      <c r="AE136" s="528"/>
      <c r="AF136" s="528"/>
      <c r="AG136" s="528"/>
      <c r="AH136" s="528"/>
      <c r="AI136" s="528"/>
      <c r="AJ136" s="528"/>
      <c r="AK136" s="528"/>
      <c r="AL136" s="528"/>
      <c r="AM136" s="523"/>
      <c r="AN136" s="528"/>
      <c r="AO136" s="528"/>
      <c r="AP136" s="528"/>
      <c r="AQ136" s="528"/>
      <c r="AR136" s="528"/>
      <c r="AS136" s="528"/>
      <c r="AT136" s="528"/>
      <c r="AU136" s="528"/>
      <c r="AV136" s="528"/>
      <c r="AW136" s="528"/>
      <c r="AX136" s="528"/>
      <c r="AY136" s="528"/>
      <c r="AZ136" s="528"/>
      <c r="BA136" s="528"/>
      <c r="BB136" s="528"/>
      <c r="BC136" s="528"/>
      <c r="BD136" s="528"/>
      <c r="BE136" s="528"/>
      <c r="BF136" s="523"/>
      <c r="BG136" s="528"/>
      <c r="BH136" s="528"/>
      <c r="BI136" s="528"/>
      <c r="BJ136" s="528"/>
      <c r="BK136" s="528"/>
      <c r="BL136" s="528"/>
      <c r="BM136" s="528"/>
      <c r="BN136" s="528"/>
      <c r="BO136" s="528"/>
      <c r="BP136" s="528"/>
      <c r="BQ136" s="528"/>
      <c r="BR136" s="528"/>
      <c r="BS136" s="528"/>
      <c r="BT136" s="528"/>
      <c r="BU136" s="528"/>
      <c r="BV136" s="528"/>
      <c r="BW136" s="528"/>
      <c r="BX136" s="528"/>
      <c r="BY136" s="523"/>
      <c r="BZ136" s="528"/>
      <c r="CA136" s="528"/>
      <c r="CB136" s="528"/>
      <c r="CC136" s="306"/>
      <c r="CD136" s="530" t="str">
        <f>IF(DR136&lt;3,"",(SUM(B136:S136)-MIN(B136:S136)-MAX(B136:S136))/(DR136-2))</f>
        <v/>
      </c>
      <c r="CE136" s="530" t="str">
        <f>IF(DS136&lt;3,"",(SUM(U136:AL136)-MIN(U136:AL136)-MAX(U136:AL136))/(DS136-2))</f>
        <v/>
      </c>
      <c r="CF136" s="530" t="str">
        <f>IF(DT136&lt;3,"",(SUM(AN136:BE136)-MIN(AN136:BE136)-MAX(AN136:BE136))/(DT136-2))</f>
        <v/>
      </c>
      <c r="CG136" s="531" t="str">
        <f>IF(DU136&lt;3,"",(SUM(BG136:BX136)-MIN(BG136:BX136)-MAX(BG136:BX136))/(DU136-2))</f>
        <v/>
      </c>
      <c r="CH136" s="518" t="str">
        <f t="shared" ref="CH136:CQ140" si="248">IF($CH$3=$CD$4,IF(OR(-FLOOR(((18-COUNT($B136:$S136))/2),1)+CH$6&lt;1,-FLOOR(((18-COUNT($B136:$S136))/2),1)+CH$6&gt;COUNT($B136:$S136)),"",LARGE($B136:$S136,-FLOOR(((18-COUNT($B136:$S136))/2),1)+CH$6)),IF(OR(-FLOOR(((18-COUNT($AN136:$BE136))/2),1)+CH$6&lt;1,-FLOOR(((18-COUNT($AN136:$BE136))/2),1)+CH$6&gt;COUNT($AN136:$BE136)),"",LARGE($AN136:$BE136,-FLOOR(((18-COUNT($AN136:$BE136))/2),1)+CH$6)))</f>
        <v/>
      </c>
      <c r="CI136" s="93" t="str">
        <f t="shared" si="248"/>
        <v/>
      </c>
      <c r="CJ136" s="94" t="str">
        <f t="shared" si="248"/>
        <v/>
      </c>
      <c r="CK136" s="94" t="str">
        <f t="shared" si="248"/>
        <v/>
      </c>
      <c r="CL136" s="94" t="str">
        <f t="shared" si="248"/>
        <v/>
      </c>
      <c r="CM136" s="94" t="str">
        <f t="shared" si="248"/>
        <v/>
      </c>
      <c r="CN136" s="94" t="str">
        <f t="shared" si="248"/>
        <v/>
      </c>
      <c r="CO136" s="108" t="str">
        <f t="shared" si="248"/>
        <v/>
      </c>
      <c r="CP136" s="108" t="str">
        <f t="shared" si="248"/>
        <v/>
      </c>
      <c r="CQ136" s="108" t="str">
        <f t="shared" si="248"/>
        <v/>
      </c>
      <c r="CR136" s="108" t="str">
        <f t="shared" ref="CR136:CY140" si="249">IF($CH$3=$CD$4,IF(OR(-FLOOR(((18-COUNT($B136:$S136))/2),1)+CR$6&lt;1,-FLOOR(((18-COUNT($B136:$S136))/2),1)+CR$6&gt;COUNT($B136:$S136)),"",LARGE($B136:$S136,-FLOOR(((18-COUNT($B136:$S136))/2),1)+CR$6)),IF(OR(-FLOOR(((18-COUNT($AN136:$BE136))/2),1)+CR$6&lt;1,-FLOOR(((18-COUNT($AN136:$BE136))/2),1)+CR$6&gt;COUNT($AN136:$BE136)),"",LARGE($AN136:$BE136,-FLOOR(((18-COUNT($AN136:$BE136))/2),1)+CR$6)))</f>
        <v/>
      </c>
      <c r="CS136" s="94" t="str">
        <f t="shared" si="249"/>
        <v/>
      </c>
      <c r="CT136" s="94" t="str">
        <f t="shared" si="249"/>
        <v/>
      </c>
      <c r="CU136" s="94" t="str">
        <f t="shared" si="249"/>
        <v/>
      </c>
      <c r="CV136" s="94" t="str">
        <f t="shared" si="249"/>
        <v/>
      </c>
      <c r="CW136" s="94" t="str">
        <f t="shared" si="249"/>
        <v/>
      </c>
      <c r="CX136" s="93" t="str">
        <f t="shared" si="249"/>
        <v/>
      </c>
      <c r="CY136" s="519" t="str">
        <f t="shared" si="249"/>
        <v/>
      </c>
      <c r="CZ136" s="532" t="str">
        <f t="shared" ref="CZ136:DI140" si="250">IF($CH$3=$CD$4,IF(OR(-FLOOR(((18-COUNT($U136:$AL136))/2),1)+CZ$6&lt;1,-FLOOR(((18-COUNT($U136:$AL136))/2),1)+CZ$6&gt;COUNT($U136:$AL136)),"",LARGE($U136:$AL136,-FLOOR(((18-COUNT($U136:$AL136))/2),1)+CZ$6)),IF(OR(-FLOOR(((18-COUNT($BG136:$BX136))/2),1)+CZ$6&lt;1,-FLOOR(((18-COUNT($BG136:$BX136))/2),1)+CZ$6&gt;COUNT($BG136:$BX136)),"",LARGE($BG136:$BX136,-FLOOR(((18-COUNT($BG136:$BX136))/2),1)+CZ$6)))</f>
        <v/>
      </c>
      <c r="DA136" s="533" t="str">
        <f t="shared" si="250"/>
        <v/>
      </c>
      <c r="DB136" s="534" t="str">
        <f t="shared" si="250"/>
        <v/>
      </c>
      <c r="DC136" s="534" t="str">
        <f t="shared" si="250"/>
        <v/>
      </c>
      <c r="DD136" s="534" t="str">
        <f t="shared" si="250"/>
        <v/>
      </c>
      <c r="DE136" s="534" t="str">
        <f t="shared" si="250"/>
        <v/>
      </c>
      <c r="DF136" s="534" t="str">
        <f t="shared" si="250"/>
        <v/>
      </c>
      <c r="DG136" s="535" t="str">
        <f t="shared" si="250"/>
        <v/>
      </c>
      <c r="DH136" s="535" t="str">
        <f t="shared" si="250"/>
        <v/>
      </c>
      <c r="DI136" s="535" t="str">
        <f t="shared" si="250"/>
        <v/>
      </c>
      <c r="DJ136" s="535" t="str">
        <f t="shared" ref="DJ136:DQ140" si="251">IF($CH$3=$CD$4,IF(OR(-FLOOR(((18-COUNT($U136:$AL136))/2),1)+DJ$6&lt;1,-FLOOR(((18-COUNT($U136:$AL136))/2),1)+DJ$6&gt;COUNT($U136:$AL136)),"",LARGE($U136:$AL136,-FLOOR(((18-COUNT($U136:$AL136))/2),1)+DJ$6)),IF(OR(-FLOOR(((18-COUNT($BG136:$BX136))/2),1)+DJ$6&lt;1,-FLOOR(((18-COUNT($BG136:$BX136))/2),1)+DJ$6&gt;COUNT($BG136:$BX136)),"",LARGE($BG136:$BX136,-FLOOR(((18-COUNT($BG136:$BX136))/2),1)+DJ$6)))</f>
        <v/>
      </c>
      <c r="DK136" s="534" t="str">
        <f t="shared" si="251"/>
        <v/>
      </c>
      <c r="DL136" s="534" t="str">
        <f t="shared" si="251"/>
        <v/>
      </c>
      <c r="DM136" s="534" t="str">
        <f t="shared" si="251"/>
        <v/>
      </c>
      <c r="DN136" s="534" t="str">
        <f t="shared" si="251"/>
        <v/>
      </c>
      <c r="DO136" s="534" t="str">
        <f t="shared" si="251"/>
        <v/>
      </c>
      <c r="DP136" s="533" t="str">
        <f t="shared" si="251"/>
        <v/>
      </c>
      <c r="DQ136" s="532" t="str">
        <f t="shared" si="251"/>
        <v/>
      </c>
      <c r="DR136" s="536">
        <f>COUNT(B136:S136)</f>
        <v>0</v>
      </c>
      <c r="DS136" s="468">
        <f>COUNT(U136:AL136)</f>
        <v>0</v>
      </c>
      <c r="DT136" s="468">
        <f>COUNT(AN136:BE136)</f>
        <v>0</v>
      </c>
      <c r="DU136" s="469">
        <f>COUNT(BG136:BX136)</f>
        <v>0</v>
      </c>
      <c r="DV136" s="522"/>
      <c r="DW136" s="537"/>
      <c r="DX136" s="537"/>
      <c r="DY136" s="537"/>
      <c r="DZ136" s="537"/>
      <c r="EA136" s="537"/>
      <c r="EB136" s="537"/>
      <c r="EC136" s="538"/>
      <c r="ED136" s="537"/>
      <c r="EE136" s="468"/>
      <c r="EF136" s="522"/>
      <c r="EG136" s="522"/>
    </row>
    <row r="137" spans="1:137" ht="12.75" customHeight="1">
      <c r="A137" s="529" t="s">
        <v>155</v>
      </c>
      <c r="B137" s="306"/>
      <c r="C137" s="306"/>
      <c r="D137" s="306"/>
      <c r="E137" s="306"/>
      <c r="F137" s="306"/>
      <c r="G137" s="306"/>
      <c r="H137" s="306"/>
      <c r="I137" s="306"/>
      <c r="J137" s="306"/>
      <c r="K137" s="306"/>
      <c r="L137" s="306"/>
      <c r="M137" s="306"/>
      <c r="N137" s="306"/>
      <c r="O137" s="306"/>
      <c r="P137" s="306"/>
      <c r="Q137" s="306"/>
      <c r="R137" s="306"/>
      <c r="S137" s="306"/>
      <c r="T137" s="523"/>
      <c r="U137" s="306"/>
      <c r="V137" s="306"/>
      <c r="W137" s="306"/>
      <c r="X137" s="306"/>
      <c r="Y137" s="306"/>
      <c r="Z137" s="306"/>
      <c r="AA137" s="306"/>
      <c r="AB137" s="306"/>
      <c r="AC137" s="306"/>
      <c r="AD137" s="306"/>
      <c r="AE137" s="306"/>
      <c r="AF137" s="306"/>
      <c r="AG137" s="306"/>
      <c r="AH137" s="306"/>
      <c r="AI137" s="306"/>
      <c r="AJ137" s="306"/>
      <c r="AK137" s="306"/>
      <c r="AL137" s="306"/>
      <c r="AM137" s="523"/>
      <c r="AN137" s="306"/>
      <c r="AO137" s="306"/>
      <c r="AP137" s="306"/>
      <c r="AQ137" s="306"/>
      <c r="AR137" s="306"/>
      <c r="AS137" s="306"/>
      <c r="AT137" s="306"/>
      <c r="AU137" s="306"/>
      <c r="AV137" s="306"/>
      <c r="AW137" s="306"/>
      <c r="AX137" s="306"/>
      <c r="AY137" s="306"/>
      <c r="AZ137" s="306"/>
      <c r="BA137" s="306"/>
      <c r="BB137" s="306"/>
      <c r="BC137" s="306"/>
      <c r="BD137" s="306"/>
      <c r="BE137" s="306"/>
      <c r="BF137" s="523"/>
      <c r="BG137" s="306"/>
      <c r="BH137" s="306"/>
      <c r="BI137" s="306"/>
      <c r="BJ137" s="306"/>
      <c r="BK137" s="306"/>
      <c r="BL137" s="306"/>
      <c r="BM137" s="306"/>
      <c r="BN137" s="306"/>
      <c r="BO137" s="306"/>
      <c r="BP137" s="306"/>
      <c r="BQ137" s="306"/>
      <c r="BR137" s="306"/>
      <c r="BS137" s="306"/>
      <c r="BT137" s="306"/>
      <c r="BU137" s="306"/>
      <c r="BV137" s="306"/>
      <c r="BW137" s="306"/>
      <c r="BX137" s="306"/>
      <c r="BY137" s="523"/>
      <c r="BZ137" s="306"/>
      <c r="CA137" s="306"/>
      <c r="CB137" s="306"/>
      <c r="CC137" s="306"/>
      <c r="CD137" s="530" t="str">
        <f>IF(DR137&lt;3,"",(SUM(B137:S137)-MIN(B137:S137)-MAX(B137:S137))/(DR137-2))</f>
        <v/>
      </c>
      <c r="CE137" s="530" t="str">
        <f>IF(DS137&lt;3,"",(SUM(U137:AL137)-MIN(U137:AL137)-MAX(U137:AL137))/(DS137-2))</f>
        <v/>
      </c>
      <c r="CF137" s="530" t="str">
        <f>IF(DT137&lt;3,"",(SUM(AN137:BE137)-MIN(AN137:BE137)-MAX(AN137:BE137))/(DT137-2))</f>
        <v/>
      </c>
      <c r="CG137" s="531" t="str">
        <f>IF(DU137&lt;3,"",(SUM(BG137:BX137)-MIN(BG137:BX137)-MAX(BG137:BX137))/(DU137-2))</f>
        <v/>
      </c>
      <c r="CH137" s="518" t="str">
        <f t="shared" si="248"/>
        <v/>
      </c>
      <c r="CI137" s="93" t="str">
        <f t="shared" si="248"/>
        <v/>
      </c>
      <c r="CJ137" s="94" t="str">
        <f t="shared" si="248"/>
        <v/>
      </c>
      <c r="CK137" s="94" t="str">
        <f t="shared" si="248"/>
        <v/>
      </c>
      <c r="CL137" s="94" t="str">
        <f t="shared" si="248"/>
        <v/>
      </c>
      <c r="CM137" s="94" t="str">
        <f t="shared" si="248"/>
        <v/>
      </c>
      <c r="CN137" s="94" t="str">
        <f t="shared" si="248"/>
        <v/>
      </c>
      <c r="CO137" s="108" t="str">
        <f t="shared" si="248"/>
        <v/>
      </c>
      <c r="CP137" s="108" t="str">
        <f t="shared" si="248"/>
        <v/>
      </c>
      <c r="CQ137" s="108" t="str">
        <f t="shared" si="248"/>
        <v/>
      </c>
      <c r="CR137" s="108" t="str">
        <f t="shared" si="249"/>
        <v/>
      </c>
      <c r="CS137" s="94" t="str">
        <f t="shared" si="249"/>
        <v/>
      </c>
      <c r="CT137" s="94" t="str">
        <f t="shared" si="249"/>
        <v/>
      </c>
      <c r="CU137" s="94" t="str">
        <f t="shared" si="249"/>
        <v/>
      </c>
      <c r="CV137" s="94" t="str">
        <f t="shared" si="249"/>
        <v/>
      </c>
      <c r="CW137" s="94" t="str">
        <f t="shared" si="249"/>
        <v/>
      </c>
      <c r="CX137" s="93" t="str">
        <f t="shared" si="249"/>
        <v/>
      </c>
      <c r="CY137" s="519" t="str">
        <f t="shared" si="249"/>
        <v/>
      </c>
      <c r="CZ137" s="532" t="str">
        <f t="shared" si="250"/>
        <v/>
      </c>
      <c r="DA137" s="533" t="str">
        <f t="shared" si="250"/>
        <v/>
      </c>
      <c r="DB137" s="534" t="str">
        <f t="shared" si="250"/>
        <v/>
      </c>
      <c r="DC137" s="534" t="str">
        <f t="shared" si="250"/>
        <v/>
      </c>
      <c r="DD137" s="534" t="str">
        <f t="shared" si="250"/>
        <v/>
      </c>
      <c r="DE137" s="534" t="str">
        <f t="shared" si="250"/>
        <v/>
      </c>
      <c r="DF137" s="534" t="str">
        <f t="shared" si="250"/>
        <v/>
      </c>
      <c r="DG137" s="535" t="str">
        <f t="shared" si="250"/>
        <v/>
      </c>
      <c r="DH137" s="535" t="str">
        <f t="shared" si="250"/>
        <v/>
      </c>
      <c r="DI137" s="535" t="str">
        <f t="shared" si="250"/>
        <v/>
      </c>
      <c r="DJ137" s="535" t="str">
        <f t="shared" si="251"/>
        <v/>
      </c>
      <c r="DK137" s="534" t="str">
        <f t="shared" si="251"/>
        <v/>
      </c>
      <c r="DL137" s="534" t="str">
        <f t="shared" si="251"/>
        <v/>
      </c>
      <c r="DM137" s="534" t="str">
        <f t="shared" si="251"/>
        <v/>
      </c>
      <c r="DN137" s="534" t="str">
        <f t="shared" si="251"/>
        <v/>
      </c>
      <c r="DO137" s="534" t="str">
        <f t="shared" si="251"/>
        <v/>
      </c>
      <c r="DP137" s="533" t="str">
        <f t="shared" si="251"/>
        <v/>
      </c>
      <c r="DQ137" s="532" t="str">
        <f t="shared" si="251"/>
        <v/>
      </c>
      <c r="DR137" s="536">
        <f>COUNT(B137:S137)</f>
        <v>0</v>
      </c>
      <c r="DS137" s="468">
        <f>COUNT(U137:AL137)</f>
        <v>0</v>
      </c>
      <c r="DT137" s="468">
        <f>COUNT(AN137:BE137)</f>
        <v>0</v>
      </c>
      <c r="DU137" s="469">
        <f>COUNT(BG137:BX137)</f>
        <v>0</v>
      </c>
      <c r="DV137" s="522"/>
      <c r="DW137" s="537"/>
      <c r="DX137" s="537"/>
      <c r="DY137" s="537"/>
      <c r="DZ137" s="537"/>
      <c r="EA137" s="537"/>
      <c r="EB137" s="537"/>
      <c r="EC137" s="538"/>
      <c r="ED137" s="537"/>
      <c r="EE137" s="468"/>
      <c r="EF137" s="522"/>
      <c r="EG137" s="522"/>
    </row>
    <row r="138" spans="1:137" ht="12.75" customHeight="1">
      <c r="A138" s="529" t="s">
        <v>156</v>
      </c>
      <c r="B138" s="306"/>
      <c r="C138" s="306"/>
      <c r="D138" s="306"/>
      <c r="E138" s="306"/>
      <c r="F138" s="306"/>
      <c r="G138" s="306"/>
      <c r="H138" s="306"/>
      <c r="I138" s="306"/>
      <c r="J138" s="306"/>
      <c r="K138" s="306"/>
      <c r="L138" s="306"/>
      <c r="M138" s="306"/>
      <c r="N138" s="306"/>
      <c r="O138" s="306"/>
      <c r="P138" s="306"/>
      <c r="Q138" s="306"/>
      <c r="R138" s="306"/>
      <c r="S138" s="306"/>
      <c r="T138" s="523"/>
      <c r="U138" s="306"/>
      <c r="V138" s="306"/>
      <c r="W138" s="306"/>
      <c r="X138" s="306"/>
      <c r="Y138" s="306"/>
      <c r="Z138" s="306"/>
      <c r="AA138" s="306"/>
      <c r="AB138" s="306"/>
      <c r="AC138" s="306"/>
      <c r="AD138" s="306"/>
      <c r="AE138" s="306"/>
      <c r="AF138" s="306"/>
      <c r="AG138" s="306"/>
      <c r="AH138" s="306"/>
      <c r="AI138" s="306"/>
      <c r="AJ138" s="306"/>
      <c r="AK138" s="306"/>
      <c r="AL138" s="306"/>
      <c r="AM138" s="523"/>
      <c r="AN138" s="306"/>
      <c r="AO138" s="306"/>
      <c r="AP138" s="306"/>
      <c r="AQ138" s="306"/>
      <c r="AR138" s="306"/>
      <c r="AS138" s="306"/>
      <c r="AT138" s="306"/>
      <c r="AU138" s="306"/>
      <c r="AV138" s="306"/>
      <c r="AW138" s="306"/>
      <c r="AX138" s="306"/>
      <c r="AY138" s="306"/>
      <c r="AZ138" s="306"/>
      <c r="BA138" s="306"/>
      <c r="BB138" s="306"/>
      <c r="BC138" s="306"/>
      <c r="BD138" s="306"/>
      <c r="BE138" s="306"/>
      <c r="BF138" s="523"/>
      <c r="BG138" s="306"/>
      <c r="BH138" s="306"/>
      <c r="BI138" s="306"/>
      <c r="BJ138" s="306"/>
      <c r="BK138" s="306"/>
      <c r="BL138" s="306"/>
      <c r="BM138" s="306"/>
      <c r="BN138" s="306"/>
      <c r="BO138" s="306"/>
      <c r="BP138" s="306"/>
      <c r="BQ138" s="306"/>
      <c r="BR138" s="306"/>
      <c r="BS138" s="306"/>
      <c r="BT138" s="306"/>
      <c r="BU138" s="306"/>
      <c r="BV138" s="306"/>
      <c r="BW138" s="306"/>
      <c r="BX138" s="306"/>
      <c r="BY138" s="523"/>
      <c r="BZ138" s="306"/>
      <c r="CA138" s="306"/>
      <c r="CB138" s="306"/>
      <c r="CC138" s="306"/>
      <c r="CD138" s="530" t="str">
        <f>IF(DR138&lt;3,"",(SUM(B138:S138)-MIN(B138:S138)-MAX(B138:S138))/(DR138-2))</f>
        <v/>
      </c>
      <c r="CE138" s="530" t="str">
        <f>IF(DS138&lt;3,"",(SUM(U138:AL138)-MIN(U138:AL138)-MAX(U138:AL138))/(DS138-2))</f>
        <v/>
      </c>
      <c r="CF138" s="530" t="str">
        <f>IF(DT138&lt;3,"",(SUM(AN138:BE138)-MIN(AN138:BE138)-MAX(AN138:BE138))/(DT138-2))</f>
        <v/>
      </c>
      <c r="CG138" s="531" t="str">
        <f>IF(DU138&lt;3,"",(SUM(BG138:BX138)-MIN(BG138:BX138)-MAX(BG138:BX138))/(DU138-2))</f>
        <v/>
      </c>
      <c r="CH138" s="518" t="str">
        <f t="shared" si="248"/>
        <v/>
      </c>
      <c r="CI138" s="93" t="str">
        <f t="shared" si="248"/>
        <v/>
      </c>
      <c r="CJ138" s="94" t="str">
        <f t="shared" si="248"/>
        <v/>
      </c>
      <c r="CK138" s="94" t="str">
        <f t="shared" si="248"/>
        <v/>
      </c>
      <c r="CL138" s="94" t="str">
        <f t="shared" si="248"/>
        <v/>
      </c>
      <c r="CM138" s="94" t="str">
        <f t="shared" si="248"/>
        <v/>
      </c>
      <c r="CN138" s="94" t="str">
        <f t="shared" si="248"/>
        <v/>
      </c>
      <c r="CO138" s="108" t="str">
        <f t="shared" si="248"/>
        <v/>
      </c>
      <c r="CP138" s="108" t="str">
        <f t="shared" si="248"/>
        <v/>
      </c>
      <c r="CQ138" s="108" t="str">
        <f t="shared" si="248"/>
        <v/>
      </c>
      <c r="CR138" s="108" t="str">
        <f t="shared" si="249"/>
        <v/>
      </c>
      <c r="CS138" s="94" t="str">
        <f t="shared" si="249"/>
        <v/>
      </c>
      <c r="CT138" s="94" t="str">
        <f t="shared" si="249"/>
        <v/>
      </c>
      <c r="CU138" s="94" t="str">
        <f t="shared" si="249"/>
        <v/>
      </c>
      <c r="CV138" s="94" t="str">
        <f t="shared" si="249"/>
        <v/>
      </c>
      <c r="CW138" s="94" t="str">
        <f t="shared" si="249"/>
        <v/>
      </c>
      <c r="CX138" s="93" t="str">
        <f t="shared" si="249"/>
        <v/>
      </c>
      <c r="CY138" s="519" t="str">
        <f t="shared" si="249"/>
        <v/>
      </c>
      <c r="CZ138" s="532" t="str">
        <f t="shared" si="250"/>
        <v/>
      </c>
      <c r="DA138" s="533" t="str">
        <f t="shared" si="250"/>
        <v/>
      </c>
      <c r="DB138" s="534" t="str">
        <f t="shared" si="250"/>
        <v/>
      </c>
      <c r="DC138" s="534" t="str">
        <f t="shared" si="250"/>
        <v/>
      </c>
      <c r="DD138" s="534" t="str">
        <f t="shared" si="250"/>
        <v/>
      </c>
      <c r="DE138" s="534" t="str">
        <f t="shared" si="250"/>
        <v/>
      </c>
      <c r="DF138" s="534" t="str">
        <f t="shared" si="250"/>
        <v/>
      </c>
      <c r="DG138" s="535" t="str">
        <f t="shared" si="250"/>
        <v/>
      </c>
      <c r="DH138" s="535" t="str">
        <f t="shared" si="250"/>
        <v/>
      </c>
      <c r="DI138" s="535" t="str">
        <f t="shared" si="250"/>
        <v/>
      </c>
      <c r="DJ138" s="535" t="str">
        <f t="shared" si="251"/>
        <v/>
      </c>
      <c r="DK138" s="534" t="str">
        <f t="shared" si="251"/>
        <v/>
      </c>
      <c r="DL138" s="534" t="str">
        <f t="shared" si="251"/>
        <v/>
      </c>
      <c r="DM138" s="534" t="str">
        <f t="shared" si="251"/>
        <v/>
      </c>
      <c r="DN138" s="534" t="str">
        <f t="shared" si="251"/>
        <v/>
      </c>
      <c r="DO138" s="534" t="str">
        <f t="shared" si="251"/>
        <v/>
      </c>
      <c r="DP138" s="533" t="str">
        <f t="shared" si="251"/>
        <v/>
      </c>
      <c r="DQ138" s="532" t="str">
        <f t="shared" si="251"/>
        <v/>
      </c>
      <c r="DR138" s="536">
        <f>COUNT(B138:S138)</f>
        <v>0</v>
      </c>
      <c r="DS138" s="468">
        <f>COUNT(U138:AL138)</f>
        <v>0</v>
      </c>
      <c r="DT138" s="468">
        <f>COUNT(AN138:BE138)</f>
        <v>0</v>
      </c>
      <c r="DU138" s="469">
        <f>COUNT(BG138:BX138)</f>
        <v>0</v>
      </c>
      <c r="DV138" s="522"/>
      <c r="DW138" s="537"/>
      <c r="DX138" s="537"/>
      <c r="DY138" s="537"/>
      <c r="DZ138" s="537"/>
      <c r="EA138" s="537"/>
      <c r="EB138" s="537"/>
      <c r="EC138" s="538"/>
      <c r="ED138" s="537"/>
      <c r="EE138" s="468"/>
      <c r="EF138" s="522"/>
      <c r="EG138" s="522"/>
    </row>
    <row r="139" spans="1:137" ht="12.75" customHeight="1">
      <c r="A139" s="529" t="s">
        <v>157</v>
      </c>
      <c r="B139" s="306"/>
      <c r="C139" s="306"/>
      <c r="D139" s="306"/>
      <c r="E139" s="306"/>
      <c r="F139" s="306"/>
      <c r="G139" s="306"/>
      <c r="H139" s="306"/>
      <c r="I139" s="306"/>
      <c r="J139" s="306"/>
      <c r="K139" s="306"/>
      <c r="L139" s="306"/>
      <c r="M139" s="306"/>
      <c r="N139" s="306"/>
      <c r="O139" s="306"/>
      <c r="P139" s="306"/>
      <c r="Q139" s="306"/>
      <c r="R139" s="306"/>
      <c r="S139" s="306"/>
      <c r="T139" s="523"/>
      <c r="U139" s="306"/>
      <c r="V139" s="306"/>
      <c r="W139" s="306"/>
      <c r="X139" s="306"/>
      <c r="Y139" s="306"/>
      <c r="Z139" s="306"/>
      <c r="AA139" s="306"/>
      <c r="AB139" s="306"/>
      <c r="AC139" s="306"/>
      <c r="AD139" s="306"/>
      <c r="AE139" s="306"/>
      <c r="AF139" s="306"/>
      <c r="AG139" s="306"/>
      <c r="AH139" s="306"/>
      <c r="AI139" s="306"/>
      <c r="AJ139" s="306"/>
      <c r="AK139" s="306"/>
      <c r="AL139" s="306"/>
      <c r="AM139" s="523"/>
      <c r="AN139" s="306"/>
      <c r="AO139" s="306"/>
      <c r="AP139" s="306"/>
      <c r="AQ139" s="306"/>
      <c r="AR139" s="306"/>
      <c r="AS139" s="306"/>
      <c r="AT139" s="306"/>
      <c r="AU139" s="306"/>
      <c r="AV139" s="306"/>
      <c r="AW139" s="306"/>
      <c r="AX139" s="306"/>
      <c r="AY139" s="306"/>
      <c r="AZ139" s="306"/>
      <c r="BA139" s="306"/>
      <c r="BB139" s="306"/>
      <c r="BC139" s="306"/>
      <c r="BD139" s="306"/>
      <c r="BE139" s="306"/>
      <c r="BF139" s="523"/>
      <c r="BG139" s="306"/>
      <c r="BH139" s="306"/>
      <c r="BI139" s="306"/>
      <c r="BJ139" s="306"/>
      <c r="BK139" s="306"/>
      <c r="BL139" s="306"/>
      <c r="BM139" s="306"/>
      <c r="BN139" s="306"/>
      <c r="BO139" s="306"/>
      <c r="BP139" s="306"/>
      <c r="BQ139" s="306"/>
      <c r="BR139" s="306"/>
      <c r="BS139" s="306"/>
      <c r="BT139" s="306"/>
      <c r="BU139" s="306"/>
      <c r="BV139" s="306"/>
      <c r="BW139" s="306"/>
      <c r="BX139" s="306"/>
      <c r="BY139" s="523"/>
      <c r="BZ139" s="306"/>
      <c r="CA139" s="306"/>
      <c r="CB139" s="306"/>
      <c r="CC139" s="306"/>
      <c r="CD139" s="530" t="str">
        <f>IF(DR139&lt;3,"",(SUM(B139:S139)-MIN(B139:S139)-MAX(B139:S139))/(DR139-2))</f>
        <v/>
      </c>
      <c r="CE139" s="530" t="str">
        <f>IF(DS139&lt;3,"",(SUM(U139:AL139)-MIN(U139:AL139)-MAX(U139:AL139))/(DS139-2))</f>
        <v/>
      </c>
      <c r="CF139" s="530" t="str">
        <f>IF(DT139&lt;3,"",(SUM(AN139:BE139)-MIN(AN139:BE139)-MAX(AN139:BE139))/(DT139-2))</f>
        <v/>
      </c>
      <c r="CG139" s="531" t="str">
        <f>IF(DU139&lt;3,"",(SUM(BG139:BX139)-MIN(BG139:BX139)-MAX(BG139:BX139))/(DU139-2))</f>
        <v/>
      </c>
      <c r="CH139" s="518" t="str">
        <f t="shared" si="248"/>
        <v/>
      </c>
      <c r="CI139" s="93" t="str">
        <f t="shared" si="248"/>
        <v/>
      </c>
      <c r="CJ139" s="94" t="str">
        <f t="shared" si="248"/>
        <v/>
      </c>
      <c r="CK139" s="94" t="str">
        <f t="shared" si="248"/>
        <v/>
      </c>
      <c r="CL139" s="94" t="str">
        <f t="shared" si="248"/>
        <v/>
      </c>
      <c r="CM139" s="94" t="str">
        <f t="shared" si="248"/>
        <v/>
      </c>
      <c r="CN139" s="94" t="str">
        <f t="shared" si="248"/>
        <v/>
      </c>
      <c r="CO139" s="108" t="str">
        <f t="shared" si="248"/>
        <v/>
      </c>
      <c r="CP139" s="108" t="str">
        <f t="shared" si="248"/>
        <v/>
      </c>
      <c r="CQ139" s="108" t="str">
        <f t="shared" si="248"/>
        <v/>
      </c>
      <c r="CR139" s="108" t="str">
        <f t="shared" si="249"/>
        <v/>
      </c>
      <c r="CS139" s="94" t="str">
        <f t="shared" si="249"/>
        <v/>
      </c>
      <c r="CT139" s="94" t="str">
        <f t="shared" si="249"/>
        <v/>
      </c>
      <c r="CU139" s="94" t="str">
        <f t="shared" si="249"/>
        <v/>
      </c>
      <c r="CV139" s="94" t="str">
        <f t="shared" si="249"/>
        <v/>
      </c>
      <c r="CW139" s="94" t="str">
        <f t="shared" si="249"/>
        <v/>
      </c>
      <c r="CX139" s="93" t="str">
        <f t="shared" si="249"/>
        <v/>
      </c>
      <c r="CY139" s="519" t="str">
        <f t="shared" si="249"/>
        <v/>
      </c>
      <c r="CZ139" s="532" t="str">
        <f t="shared" si="250"/>
        <v/>
      </c>
      <c r="DA139" s="533" t="str">
        <f t="shared" si="250"/>
        <v/>
      </c>
      <c r="DB139" s="534" t="str">
        <f t="shared" si="250"/>
        <v/>
      </c>
      <c r="DC139" s="534" t="str">
        <f t="shared" si="250"/>
        <v/>
      </c>
      <c r="DD139" s="534" t="str">
        <f t="shared" si="250"/>
        <v/>
      </c>
      <c r="DE139" s="534" t="str">
        <f t="shared" si="250"/>
        <v/>
      </c>
      <c r="DF139" s="534" t="str">
        <f t="shared" si="250"/>
        <v/>
      </c>
      <c r="DG139" s="535" t="str">
        <f t="shared" si="250"/>
        <v/>
      </c>
      <c r="DH139" s="535" t="str">
        <f t="shared" si="250"/>
        <v/>
      </c>
      <c r="DI139" s="535" t="str">
        <f t="shared" si="250"/>
        <v/>
      </c>
      <c r="DJ139" s="535" t="str">
        <f t="shared" si="251"/>
        <v/>
      </c>
      <c r="DK139" s="534" t="str">
        <f t="shared" si="251"/>
        <v/>
      </c>
      <c r="DL139" s="534" t="str">
        <f t="shared" si="251"/>
        <v/>
      </c>
      <c r="DM139" s="534" t="str">
        <f t="shared" si="251"/>
        <v/>
      </c>
      <c r="DN139" s="534" t="str">
        <f t="shared" si="251"/>
        <v/>
      </c>
      <c r="DO139" s="534" t="str">
        <f t="shared" si="251"/>
        <v/>
      </c>
      <c r="DP139" s="533" t="str">
        <f t="shared" si="251"/>
        <v/>
      </c>
      <c r="DQ139" s="532" t="str">
        <f t="shared" si="251"/>
        <v/>
      </c>
      <c r="DR139" s="536">
        <f>COUNT(B139:S139)</f>
        <v>0</v>
      </c>
      <c r="DS139" s="468">
        <f>COUNT(U139:AL139)</f>
        <v>0</v>
      </c>
      <c r="DT139" s="468">
        <f>COUNT(AN139:BE139)</f>
        <v>0</v>
      </c>
      <c r="DU139" s="469">
        <f>COUNT(BG139:BX139)</f>
        <v>0</v>
      </c>
      <c r="DV139" s="522"/>
      <c r="DW139" s="537"/>
      <c r="DX139" s="537"/>
      <c r="DY139" s="537"/>
      <c r="DZ139" s="537"/>
      <c r="EA139" s="537"/>
      <c r="EB139" s="537"/>
      <c r="EC139" s="538"/>
      <c r="ED139" s="537"/>
      <c r="EE139" s="468"/>
      <c r="EF139" s="522"/>
      <c r="EG139" s="522"/>
    </row>
    <row r="140" spans="1:137" ht="12.75" customHeight="1">
      <c r="A140" s="539" t="s">
        <v>158</v>
      </c>
      <c r="B140" s="540" t="str">
        <f t="shared" ref="B140:S140" si="252">IF(B137="","",B136*B137*B138*B139)</f>
        <v/>
      </c>
      <c r="C140" s="540" t="str">
        <f t="shared" si="252"/>
        <v/>
      </c>
      <c r="D140" s="540" t="str">
        <f t="shared" si="252"/>
        <v/>
      </c>
      <c r="E140" s="540" t="str">
        <f t="shared" si="252"/>
        <v/>
      </c>
      <c r="F140" s="540" t="str">
        <f t="shared" si="252"/>
        <v/>
      </c>
      <c r="G140" s="540" t="str">
        <f t="shared" si="252"/>
        <v/>
      </c>
      <c r="H140" s="540" t="str">
        <f t="shared" si="252"/>
        <v/>
      </c>
      <c r="I140" s="540" t="str">
        <f t="shared" si="252"/>
        <v/>
      </c>
      <c r="J140" s="540" t="str">
        <f t="shared" si="252"/>
        <v/>
      </c>
      <c r="K140" s="540" t="str">
        <f t="shared" si="252"/>
        <v/>
      </c>
      <c r="L140" s="540" t="str">
        <f t="shared" si="252"/>
        <v/>
      </c>
      <c r="M140" s="540" t="str">
        <f t="shared" si="252"/>
        <v/>
      </c>
      <c r="N140" s="540" t="str">
        <f t="shared" si="252"/>
        <v/>
      </c>
      <c r="O140" s="540" t="str">
        <f t="shared" si="252"/>
        <v/>
      </c>
      <c r="P140" s="540" t="str">
        <f t="shared" si="252"/>
        <v/>
      </c>
      <c r="Q140" s="540" t="str">
        <f t="shared" si="252"/>
        <v/>
      </c>
      <c r="R140" s="540" t="str">
        <f t="shared" si="252"/>
        <v/>
      </c>
      <c r="S140" s="540" t="str">
        <f t="shared" si="252"/>
        <v/>
      </c>
      <c r="T140" s="523"/>
      <c r="U140" s="540" t="str">
        <f t="shared" ref="U140:AL140" si="253">IF(U137="","",U136*U137*U138*U139)</f>
        <v/>
      </c>
      <c r="V140" s="540" t="str">
        <f t="shared" si="253"/>
        <v/>
      </c>
      <c r="W140" s="540" t="str">
        <f t="shared" si="253"/>
        <v/>
      </c>
      <c r="X140" s="540" t="str">
        <f t="shared" si="253"/>
        <v/>
      </c>
      <c r="Y140" s="540" t="str">
        <f t="shared" si="253"/>
        <v/>
      </c>
      <c r="Z140" s="540" t="str">
        <f t="shared" si="253"/>
        <v/>
      </c>
      <c r="AA140" s="540" t="str">
        <f t="shared" si="253"/>
        <v/>
      </c>
      <c r="AB140" s="540" t="str">
        <f t="shared" si="253"/>
        <v/>
      </c>
      <c r="AC140" s="540" t="str">
        <f t="shared" si="253"/>
        <v/>
      </c>
      <c r="AD140" s="540" t="str">
        <f t="shared" si="253"/>
        <v/>
      </c>
      <c r="AE140" s="540" t="str">
        <f t="shared" si="253"/>
        <v/>
      </c>
      <c r="AF140" s="540" t="str">
        <f t="shared" si="253"/>
        <v/>
      </c>
      <c r="AG140" s="540" t="str">
        <f t="shared" si="253"/>
        <v/>
      </c>
      <c r="AH140" s="540" t="str">
        <f t="shared" si="253"/>
        <v/>
      </c>
      <c r="AI140" s="540" t="str">
        <f t="shared" si="253"/>
        <v/>
      </c>
      <c r="AJ140" s="540" t="str">
        <f t="shared" si="253"/>
        <v/>
      </c>
      <c r="AK140" s="540" t="str">
        <f t="shared" si="253"/>
        <v/>
      </c>
      <c r="AL140" s="540" t="str">
        <f t="shared" si="253"/>
        <v/>
      </c>
      <c r="AM140" s="523"/>
      <c r="AN140" s="540" t="str">
        <f t="shared" ref="AN140:BE140" si="254">IF(AN137="","",AN136*AN137*AN138*AN139)</f>
        <v/>
      </c>
      <c r="AO140" s="540" t="str">
        <f t="shared" si="254"/>
        <v/>
      </c>
      <c r="AP140" s="540" t="str">
        <f t="shared" si="254"/>
        <v/>
      </c>
      <c r="AQ140" s="540" t="str">
        <f t="shared" si="254"/>
        <v/>
      </c>
      <c r="AR140" s="540" t="str">
        <f t="shared" si="254"/>
        <v/>
      </c>
      <c r="AS140" s="540" t="str">
        <f t="shared" si="254"/>
        <v/>
      </c>
      <c r="AT140" s="540" t="str">
        <f t="shared" si="254"/>
        <v/>
      </c>
      <c r="AU140" s="540" t="str">
        <f t="shared" si="254"/>
        <v/>
      </c>
      <c r="AV140" s="540" t="str">
        <f t="shared" si="254"/>
        <v/>
      </c>
      <c r="AW140" s="540" t="str">
        <f t="shared" si="254"/>
        <v/>
      </c>
      <c r="AX140" s="540" t="str">
        <f t="shared" si="254"/>
        <v/>
      </c>
      <c r="AY140" s="540" t="str">
        <f t="shared" si="254"/>
        <v/>
      </c>
      <c r="AZ140" s="540" t="str">
        <f t="shared" si="254"/>
        <v/>
      </c>
      <c r="BA140" s="540" t="str">
        <f t="shared" si="254"/>
        <v/>
      </c>
      <c r="BB140" s="540" t="str">
        <f t="shared" si="254"/>
        <v/>
      </c>
      <c r="BC140" s="540" t="str">
        <f t="shared" si="254"/>
        <v/>
      </c>
      <c r="BD140" s="540" t="str">
        <f t="shared" si="254"/>
        <v/>
      </c>
      <c r="BE140" s="540" t="str">
        <f t="shared" si="254"/>
        <v/>
      </c>
      <c r="BF140" s="523"/>
      <c r="BG140" s="540" t="str">
        <f t="shared" ref="BG140:BX140" si="255">IF(BG137="","",BG136*BG137*BG138*BG139)</f>
        <v/>
      </c>
      <c r="BH140" s="540" t="str">
        <f t="shared" si="255"/>
        <v/>
      </c>
      <c r="BI140" s="540" t="str">
        <f t="shared" si="255"/>
        <v/>
      </c>
      <c r="BJ140" s="540" t="str">
        <f t="shared" si="255"/>
        <v/>
      </c>
      <c r="BK140" s="540" t="str">
        <f t="shared" si="255"/>
        <v/>
      </c>
      <c r="BL140" s="540" t="str">
        <f t="shared" si="255"/>
        <v/>
      </c>
      <c r="BM140" s="540" t="str">
        <f t="shared" si="255"/>
        <v/>
      </c>
      <c r="BN140" s="540" t="str">
        <f t="shared" si="255"/>
        <v/>
      </c>
      <c r="BO140" s="540" t="str">
        <f t="shared" si="255"/>
        <v/>
      </c>
      <c r="BP140" s="540" t="str">
        <f t="shared" si="255"/>
        <v/>
      </c>
      <c r="BQ140" s="540" t="str">
        <f t="shared" si="255"/>
        <v/>
      </c>
      <c r="BR140" s="540" t="str">
        <f t="shared" si="255"/>
        <v/>
      </c>
      <c r="BS140" s="540" t="str">
        <f t="shared" si="255"/>
        <v/>
      </c>
      <c r="BT140" s="540" t="str">
        <f t="shared" si="255"/>
        <v/>
      </c>
      <c r="BU140" s="540" t="str">
        <f t="shared" si="255"/>
        <v/>
      </c>
      <c r="BV140" s="540" t="str">
        <f t="shared" si="255"/>
        <v/>
      </c>
      <c r="BW140" s="540" t="str">
        <f t="shared" si="255"/>
        <v/>
      </c>
      <c r="BX140" s="540" t="str">
        <f t="shared" si="255"/>
        <v/>
      </c>
      <c r="BY140" s="523"/>
      <c r="BZ140" s="540" t="str">
        <f>IF(BZ137="","",BZ136*BZ137*BZ138*BZ139)</f>
        <v/>
      </c>
      <c r="CA140" s="540" t="str">
        <f>IF(CA137="","",CA136*CA137*CA138*CA139)</f>
        <v/>
      </c>
      <c r="CB140" s="540" t="str">
        <f>IF(CB137="","",CB136*CB137*CB138*CB139)</f>
        <v/>
      </c>
      <c r="CC140" s="541" t="str">
        <f>IF(CC137="","",CC136*CC137*CC138*CC139)</f>
        <v/>
      </c>
      <c r="CD140" s="530" t="str">
        <f>IF(DR140&lt;3,"",(SUM(B140:S140)-MIN(B140:S140)-MAX(B140:S140))/(DR140-2))</f>
        <v/>
      </c>
      <c r="CE140" s="530" t="str">
        <f>IF(DS140&lt;3,"",(SUM(U140:AL140)-MIN(U140:AL140)-MAX(U140:AL140))/(DS140-2))</f>
        <v/>
      </c>
      <c r="CF140" s="530" t="str">
        <f>IF(DT140&lt;3,"",(SUM(AN140:BE140)-MIN(AN140:BE140)-MAX(AN140:BE140))/(DT140-2))</f>
        <v/>
      </c>
      <c r="CG140" s="531" t="str">
        <f>IF(DU140&lt;3,"",(SUM(BG140:BX140)-MIN(BG140:BX140)-MAX(BG140:BX140))/(DU140-2))</f>
        <v/>
      </c>
      <c r="CH140" s="518" t="str">
        <f t="shared" si="248"/>
        <v/>
      </c>
      <c r="CI140" s="93" t="str">
        <f t="shared" si="248"/>
        <v/>
      </c>
      <c r="CJ140" s="94" t="str">
        <f t="shared" si="248"/>
        <v/>
      </c>
      <c r="CK140" s="94" t="str">
        <f t="shared" si="248"/>
        <v/>
      </c>
      <c r="CL140" s="94" t="str">
        <f t="shared" si="248"/>
        <v/>
      </c>
      <c r="CM140" s="94" t="str">
        <f t="shared" si="248"/>
        <v/>
      </c>
      <c r="CN140" s="94" t="str">
        <f t="shared" si="248"/>
        <v/>
      </c>
      <c r="CO140" s="108" t="str">
        <f t="shared" si="248"/>
        <v/>
      </c>
      <c r="CP140" s="108" t="str">
        <f t="shared" si="248"/>
        <v/>
      </c>
      <c r="CQ140" s="108" t="str">
        <f t="shared" si="248"/>
        <v/>
      </c>
      <c r="CR140" s="108" t="str">
        <f t="shared" si="249"/>
        <v/>
      </c>
      <c r="CS140" s="94" t="str">
        <f t="shared" si="249"/>
        <v/>
      </c>
      <c r="CT140" s="94" t="str">
        <f t="shared" si="249"/>
        <v/>
      </c>
      <c r="CU140" s="94" t="str">
        <f t="shared" si="249"/>
        <v/>
      </c>
      <c r="CV140" s="94" t="str">
        <f t="shared" si="249"/>
        <v/>
      </c>
      <c r="CW140" s="94" t="str">
        <f t="shared" si="249"/>
        <v/>
      </c>
      <c r="CX140" s="93" t="str">
        <f t="shared" si="249"/>
        <v/>
      </c>
      <c r="CY140" s="519" t="str">
        <f t="shared" si="249"/>
        <v/>
      </c>
      <c r="CZ140" s="532" t="str">
        <f t="shared" si="250"/>
        <v/>
      </c>
      <c r="DA140" s="533" t="str">
        <f t="shared" si="250"/>
        <v/>
      </c>
      <c r="DB140" s="534" t="str">
        <f t="shared" si="250"/>
        <v/>
      </c>
      <c r="DC140" s="534" t="str">
        <f t="shared" si="250"/>
        <v/>
      </c>
      <c r="DD140" s="534" t="str">
        <f t="shared" si="250"/>
        <v/>
      </c>
      <c r="DE140" s="534" t="str">
        <f t="shared" si="250"/>
        <v/>
      </c>
      <c r="DF140" s="534" t="str">
        <f t="shared" si="250"/>
        <v/>
      </c>
      <c r="DG140" s="535" t="str">
        <f t="shared" si="250"/>
        <v/>
      </c>
      <c r="DH140" s="535" t="str">
        <f t="shared" si="250"/>
        <v/>
      </c>
      <c r="DI140" s="535" t="str">
        <f t="shared" si="250"/>
        <v/>
      </c>
      <c r="DJ140" s="535" t="str">
        <f t="shared" si="251"/>
        <v/>
      </c>
      <c r="DK140" s="534" t="str">
        <f t="shared" si="251"/>
        <v/>
      </c>
      <c r="DL140" s="534" t="str">
        <f t="shared" si="251"/>
        <v/>
      </c>
      <c r="DM140" s="534" t="str">
        <f t="shared" si="251"/>
        <v/>
      </c>
      <c r="DN140" s="534" t="str">
        <f t="shared" si="251"/>
        <v/>
      </c>
      <c r="DO140" s="534" t="str">
        <f t="shared" si="251"/>
        <v/>
      </c>
      <c r="DP140" s="533" t="str">
        <f t="shared" si="251"/>
        <v/>
      </c>
      <c r="DQ140" s="532" t="str">
        <f t="shared" si="251"/>
        <v/>
      </c>
      <c r="DR140" s="536">
        <f>COUNT(B140:S140)</f>
        <v>0</v>
      </c>
      <c r="DS140" s="468">
        <f>COUNT(U140:AL140)</f>
        <v>0</v>
      </c>
      <c r="DT140" s="468">
        <f>COUNT(AN140:BE140)</f>
        <v>0</v>
      </c>
      <c r="DU140" s="469">
        <f>COUNT(BG140:BX140)</f>
        <v>0</v>
      </c>
      <c r="DV140" s="522"/>
      <c r="DW140" s="537"/>
      <c r="DX140" s="537"/>
      <c r="DY140" s="537"/>
      <c r="DZ140" s="537"/>
      <c r="EA140" s="537"/>
      <c r="EB140" s="537"/>
      <c r="EC140" s="538"/>
      <c r="ED140" s="537"/>
      <c r="EE140" s="468"/>
      <c r="EF140" s="522"/>
      <c r="EG140" s="522"/>
    </row>
    <row r="141" spans="1:137" ht="12.75" customHeight="1">
      <c r="A141" s="527" t="s">
        <v>691</v>
      </c>
      <c r="B141" s="528"/>
      <c r="C141" s="528"/>
      <c r="D141" s="528"/>
      <c r="E141" s="528"/>
      <c r="F141" s="528"/>
      <c r="G141" s="528"/>
      <c r="H141" s="528"/>
      <c r="I141" s="528"/>
      <c r="J141" s="528"/>
      <c r="K141" s="528"/>
      <c r="L141" s="528"/>
      <c r="M141" s="528"/>
      <c r="N141" s="528"/>
      <c r="O141" s="528"/>
      <c r="P141" s="528"/>
      <c r="Q141" s="528"/>
      <c r="R141" s="528"/>
      <c r="S141" s="528"/>
      <c r="T141" s="523"/>
      <c r="U141" s="528"/>
      <c r="V141" s="528"/>
      <c r="W141" s="528"/>
      <c r="X141" s="528"/>
      <c r="Y141" s="528"/>
      <c r="Z141" s="528"/>
      <c r="AA141" s="528"/>
      <c r="AB141" s="528"/>
      <c r="AC141" s="528"/>
      <c r="AD141" s="528"/>
      <c r="AE141" s="528"/>
      <c r="AF141" s="528"/>
      <c r="AG141" s="528"/>
      <c r="AH141" s="528"/>
      <c r="AI141" s="528"/>
      <c r="AJ141" s="528"/>
      <c r="AK141" s="528"/>
      <c r="AL141" s="528"/>
      <c r="AM141" s="523"/>
      <c r="AN141" s="528"/>
      <c r="AO141" s="528"/>
      <c r="AP141" s="528"/>
      <c r="AQ141" s="528"/>
      <c r="AR141" s="528"/>
      <c r="AS141" s="528"/>
      <c r="AT141" s="528"/>
      <c r="AU141" s="528"/>
      <c r="AV141" s="528"/>
      <c r="AW141" s="528"/>
      <c r="AX141" s="528"/>
      <c r="AY141" s="528"/>
      <c r="AZ141" s="528"/>
      <c r="BA141" s="528"/>
      <c r="BB141" s="528"/>
      <c r="BC141" s="528"/>
      <c r="BD141" s="528"/>
      <c r="BE141" s="528"/>
      <c r="BF141" s="523"/>
      <c r="BG141" s="528"/>
      <c r="BH141" s="528"/>
      <c r="BI141" s="528"/>
      <c r="BJ141" s="528"/>
      <c r="BK141" s="528"/>
      <c r="BL141" s="528"/>
      <c r="BM141" s="528"/>
      <c r="BN141" s="528"/>
      <c r="BO141" s="528"/>
      <c r="BP141" s="528"/>
      <c r="BQ141" s="528"/>
      <c r="BR141" s="528"/>
      <c r="BS141" s="528"/>
      <c r="BT141" s="528"/>
      <c r="BU141" s="528"/>
      <c r="BV141" s="528"/>
      <c r="BW141" s="528"/>
      <c r="BX141" s="528"/>
      <c r="BY141" s="523"/>
      <c r="BZ141" s="528"/>
      <c r="CA141" s="528"/>
      <c r="CB141" s="528"/>
      <c r="CC141" s="528"/>
      <c r="CD141" s="542"/>
      <c r="CE141" s="542"/>
      <c r="CF141" s="542"/>
      <c r="CG141" s="543"/>
      <c r="CH141" s="544"/>
      <c r="CI141" s="544"/>
      <c r="CJ141" s="544"/>
      <c r="CK141" s="544"/>
      <c r="CL141" s="544"/>
      <c r="CM141" s="544"/>
      <c r="CN141" s="544"/>
      <c r="CO141" s="544"/>
      <c r="CP141" s="544"/>
      <c r="CQ141" s="544"/>
      <c r="CR141" s="544"/>
      <c r="CS141" s="544"/>
      <c r="CT141" s="544"/>
      <c r="CU141" s="544"/>
      <c r="CV141" s="544"/>
      <c r="CW141" s="544"/>
      <c r="CX141" s="544"/>
      <c r="CY141" s="545"/>
      <c r="CZ141" s="546"/>
      <c r="DA141" s="544"/>
      <c r="DB141" s="544"/>
      <c r="DC141" s="544"/>
      <c r="DD141" s="544"/>
      <c r="DE141" s="544"/>
      <c r="DF141" s="544"/>
      <c r="DG141" s="544"/>
      <c r="DH141" s="544"/>
      <c r="DI141" s="544"/>
      <c r="DJ141" s="544"/>
      <c r="DK141" s="544"/>
      <c r="DL141" s="544"/>
      <c r="DM141" s="544"/>
      <c r="DN141" s="544"/>
      <c r="DO141" s="544"/>
      <c r="DP141" s="544"/>
      <c r="DQ141" s="544"/>
      <c r="DR141" s="546"/>
      <c r="DS141" s="521"/>
      <c r="DT141" s="521"/>
      <c r="DU141" s="517"/>
      <c r="DV141" s="521"/>
      <c r="DW141" s="521"/>
      <c r="DX141" s="521"/>
      <c r="DY141" s="521"/>
      <c r="DZ141" s="521"/>
      <c r="EA141" s="521"/>
      <c r="EB141" s="521"/>
      <c r="EC141" s="517"/>
      <c r="ED141" s="521"/>
      <c r="EE141" s="468"/>
      <c r="EF141" s="522"/>
      <c r="EG141" s="522"/>
    </row>
    <row r="142" spans="1:137" ht="12.75" customHeight="1">
      <c r="A142" s="529" t="s">
        <v>154</v>
      </c>
      <c r="B142" s="528"/>
      <c r="C142" s="528"/>
      <c r="D142" s="528"/>
      <c r="E142" s="528"/>
      <c r="F142" s="528"/>
      <c r="G142" s="528"/>
      <c r="H142" s="528"/>
      <c r="I142" s="528"/>
      <c r="J142" s="528"/>
      <c r="K142" s="528"/>
      <c r="L142" s="528"/>
      <c r="M142" s="528"/>
      <c r="N142" s="528"/>
      <c r="O142" s="528"/>
      <c r="P142" s="528"/>
      <c r="Q142" s="528"/>
      <c r="R142" s="528"/>
      <c r="S142" s="528"/>
      <c r="T142" s="523"/>
      <c r="U142" s="528"/>
      <c r="V142" s="528"/>
      <c r="W142" s="528"/>
      <c r="X142" s="528"/>
      <c r="Y142" s="528"/>
      <c r="Z142" s="528"/>
      <c r="AA142" s="528"/>
      <c r="AB142" s="528"/>
      <c r="AC142" s="528"/>
      <c r="AD142" s="528"/>
      <c r="AE142" s="528"/>
      <c r="AF142" s="528"/>
      <c r="AG142" s="528"/>
      <c r="AH142" s="528"/>
      <c r="AI142" s="528"/>
      <c r="AJ142" s="528"/>
      <c r="AK142" s="528"/>
      <c r="AL142" s="528"/>
      <c r="AM142" s="523"/>
      <c r="AN142" s="528"/>
      <c r="AO142" s="528"/>
      <c r="AP142" s="528"/>
      <c r="AQ142" s="528"/>
      <c r="AR142" s="528"/>
      <c r="AS142" s="528"/>
      <c r="AT142" s="528"/>
      <c r="AU142" s="528"/>
      <c r="AV142" s="528"/>
      <c r="AW142" s="528"/>
      <c r="AX142" s="528"/>
      <c r="AY142" s="528"/>
      <c r="AZ142" s="528"/>
      <c r="BA142" s="528">
        <v>2</v>
      </c>
      <c r="BB142" s="528"/>
      <c r="BC142" s="528"/>
      <c r="BD142" s="528">
        <v>1</v>
      </c>
      <c r="BE142" s="528"/>
      <c r="BF142" s="523"/>
      <c r="BG142" s="528"/>
      <c r="BH142" s="528"/>
      <c r="BI142" s="528"/>
      <c r="BJ142" s="528"/>
      <c r="BK142" s="528"/>
      <c r="BL142" s="528"/>
      <c r="BM142" s="528"/>
      <c r="BN142" s="528"/>
      <c r="BO142" s="528"/>
      <c r="BP142" s="528"/>
      <c r="BQ142" s="528"/>
      <c r="BR142" s="528"/>
      <c r="BS142" s="528"/>
      <c r="BT142" s="528"/>
      <c r="BU142" s="528"/>
      <c r="BV142" s="528"/>
      <c r="BW142" s="528"/>
      <c r="BX142" s="528"/>
      <c r="BY142" s="523"/>
      <c r="BZ142" s="528"/>
      <c r="CA142" s="528"/>
      <c r="CB142" s="528"/>
      <c r="CC142" s="528"/>
      <c r="CD142" s="530" t="str">
        <f>IF(DR142&lt;3,"",(SUM(B142:S142)-MIN(B142:S142)-MAX(B142:S142))/(DR142-2))</f>
        <v/>
      </c>
      <c r="CE142" s="530" t="str">
        <f>IF(DS142&lt;3,"",(SUM(U142:AL142)-MIN(U142:AL142)-MAX(U142:AL142))/(DS142-2))</f>
        <v/>
      </c>
      <c r="CF142" s="530" t="str">
        <f>IF(DT142&lt;3,"",(SUM(AN142:BE142)-MIN(AN142:BE142)-MAX(AN142:BE142))/(DT142-2))</f>
        <v/>
      </c>
      <c r="CG142" s="531" t="str">
        <f>IF(DU142&lt;3,"",(SUM(BG142:BX142)-MIN(BG142:BX142)-MAX(BG142:BX142))/(DU142-2))</f>
        <v/>
      </c>
      <c r="CH142" s="518" t="str">
        <f t="shared" ref="CH142:CQ146" si="256">IF($CH$3=$CD$4,IF(OR(-FLOOR(((18-COUNT($B142:$S142))/2),1)+CH$6&lt;1,-FLOOR(((18-COUNT($B142:$S142))/2),1)+CH$6&gt;COUNT($B142:$S142)),"",LARGE($B142:$S142,-FLOOR(((18-COUNT($B142:$S142))/2),1)+CH$6)),IF(OR(-FLOOR(((18-COUNT($AN142:$BE142))/2),1)+CH$6&lt;1,-FLOOR(((18-COUNT($AN142:$BE142))/2),1)+CH$6&gt;COUNT($AN142:$BE142)),"",LARGE($AN142:$BE142,-FLOOR(((18-COUNT($AN142:$BE142))/2),1)+CH$6)))</f>
        <v/>
      </c>
      <c r="CI142" s="93" t="str">
        <f t="shared" si="256"/>
        <v/>
      </c>
      <c r="CJ142" s="94" t="str">
        <f t="shared" si="256"/>
        <v/>
      </c>
      <c r="CK142" s="94" t="str">
        <f t="shared" si="256"/>
        <v/>
      </c>
      <c r="CL142" s="94" t="str">
        <f t="shared" si="256"/>
        <v/>
      </c>
      <c r="CM142" s="94" t="str">
        <f t="shared" si="256"/>
        <v/>
      </c>
      <c r="CN142" s="94" t="str">
        <f t="shared" si="256"/>
        <v/>
      </c>
      <c r="CO142" s="108" t="str">
        <f t="shared" si="256"/>
        <v/>
      </c>
      <c r="CP142" s="108" t="str">
        <f t="shared" si="256"/>
        <v/>
      </c>
      <c r="CQ142" s="108" t="str">
        <f t="shared" si="256"/>
        <v/>
      </c>
      <c r="CR142" s="108" t="str">
        <f t="shared" ref="CR142:CY146" si="257">IF($CH$3=$CD$4,IF(OR(-FLOOR(((18-COUNT($B142:$S142))/2),1)+CR$6&lt;1,-FLOOR(((18-COUNT($B142:$S142))/2),1)+CR$6&gt;COUNT($B142:$S142)),"",LARGE($B142:$S142,-FLOOR(((18-COUNT($B142:$S142))/2),1)+CR$6)),IF(OR(-FLOOR(((18-COUNT($AN142:$BE142))/2),1)+CR$6&lt;1,-FLOOR(((18-COUNT($AN142:$BE142))/2),1)+CR$6&gt;COUNT($AN142:$BE142)),"",LARGE($AN142:$BE142,-FLOOR(((18-COUNT($AN142:$BE142))/2),1)+CR$6)))</f>
        <v/>
      </c>
      <c r="CS142" s="94" t="str">
        <f t="shared" si="257"/>
        <v/>
      </c>
      <c r="CT142" s="94" t="str">
        <f t="shared" si="257"/>
        <v/>
      </c>
      <c r="CU142" s="94" t="str">
        <f t="shared" si="257"/>
        <v/>
      </c>
      <c r="CV142" s="94" t="str">
        <f t="shared" si="257"/>
        <v/>
      </c>
      <c r="CW142" s="94" t="str">
        <f t="shared" si="257"/>
        <v/>
      </c>
      <c r="CX142" s="93" t="str">
        <f t="shared" si="257"/>
        <v/>
      </c>
      <c r="CY142" s="519" t="str">
        <f t="shared" si="257"/>
        <v/>
      </c>
      <c r="CZ142" s="532" t="str">
        <f t="shared" ref="CZ142:DI146" si="258">IF($CH$3=$CD$4,IF(OR(-FLOOR(((18-COUNT($U142:$AL142))/2),1)+CZ$6&lt;1,-FLOOR(((18-COUNT($U142:$AL142))/2),1)+CZ$6&gt;COUNT($U142:$AL142)),"",LARGE($U142:$AL142,-FLOOR(((18-COUNT($U142:$AL142))/2),1)+CZ$6)),IF(OR(-FLOOR(((18-COUNT($BG142:$BX142))/2),1)+CZ$6&lt;1,-FLOOR(((18-COUNT($BG142:$BX142))/2),1)+CZ$6&gt;COUNT($BG142:$BX142)),"",LARGE($BG142:$BX142,-FLOOR(((18-COUNT($BG142:$BX142))/2),1)+CZ$6)))</f>
        <v/>
      </c>
      <c r="DA142" s="533" t="str">
        <f t="shared" si="258"/>
        <v/>
      </c>
      <c r="DB142" s="534" t="str">
        <f t="shared" si="258"/>
        <v/>
      </c>
      <c r="DC142" s="534" t="str">
        <f t="shared" si="258"/>
        <v/>
      </c>
      <c r="DD142" s="534" t="str">
        <f t="shared" si="258"/>
        <v/>
      </c>
      <c r="DE142" s="534" t="str">
        <f t="shared" si="258"/>
        <v/>
      </c>
      <c r="DF142" s="534" t="str">
        <f t="shared" si="258"/>
        <v/>
      </c>
      <c r="DG142" s="535" t="str">
        <f t="shared" si="258"/>
        <v/>
      </c>
      <c r="DH142" s="535" t="str">
        <f t="shared" si="258"/>
        <v/>
      </c>
      <c r="DI142" s="535" t="str">
        <f t="shared" si="258"/>
        <v/>
      </c>
      <c r="DJ142" s="535" t="str">
        <f t="shared" ref="DJ142:DQ146" si="259">IF($CH$3=$CD$4,IF(OR(-FLOOR(((18-COUNT($U142:$AL142))/2),1)+DJ$6&lt;1,-FLOOR(((18-COUNT($U142:$AL142))/2),1)+DJ$6&gt;COUNT($U142:$AL142)),"",LARGE($U142:$AL142,-FLOOR(((18-COUNT($U142:$AL142))/2),1)+DJ$6)),IF(OR(-FLOOR(((18-COUNT($BG142:$BX142))/2),1)+DJ$6&lt;1,-FLOOR(((18-COUNT($BG142:$BX142))/2),1)+DJ$6&gt;COUNT($BG142:$BX142)),"",LARGE($BG142:$BX142,-FLOOR(((18-COUNT($BG142:$BX142))/2),1)+DJ$6)))</f>
        <v/>
      </c>
      <c r="DK142" s="534" t="str">
        <f t="shared" si="259"/>
        <v/>
      </c>
      <c r="DL142" s="534" t="str">
        <f t="shared" si="259"/>
        <v/>
      </c>
      <c r="DM142" s="534" t="str">
        <f t="shared" si="259"/>
        <v/>
      </c>
      <c r="DN142" s="534" t="str">
        <f t="shared" si="259"/>
        <v/>
      </c>
      <c r="DO142" s="534" t="str">
        <f t="shared" si="259"/>
        <v/>
      </c>
      <c r="DP142" s="533" t="str">
        <f t="shared" si="259"/>
        <v/>
      </c>
      <c r="DQ142" s="532" t="str">
        <f t="shared" si="259"/>
        <v/>
      </c>
      <c r="DR142" s="536">
        <f>COUNT(B142:S142)</f>
        <v>0</v>
      </c>
      <c r="DS142" s="468">
        <f>COUNT(U142:AL142)</f>
        <v>0</v>
      </c>
      <c r="DT142" s="468">
        <f>COUNT(AN142:BE142)</f>
        <v>2</v>
      </c>
      <c r="DU142" s="469">
        <f>COUNT(BG142:BX142)</f>
        <v>0</v>
      </c>
      <c r="DV142" s="522"/>
      <c r="DW142" s="537"/>
      <c r="DX142" s="537"/>
      <c r="DY142" s="537"/>
      <c r="DZ142" s="537"/>
      <c r="EA142" s="537"/>
      <c r="EB142" s="537"/>
      <c r="EC142" s="538"/>
      <c r="ED142" s="537"/>
      <c r="EE142" s="468"/>
      <c r="EF142" s="522"/>
      <c r="EG142" s="522"/>
    </row>
    <row r="143" spans="1:137" ht="12.75" customHeight="1">
      <c r="A143" s="529" t="s">
        <v>155</v>
      </c>
      <c r="B143" s="306"/>
      <c r="C143" s="306"/>
      <c r="D143" s="306"/>
      <c r="E143" s="306"/>
      <c r="F143" s="306"/>
      <c r="G143" s="306"/>
      <c r="H143" s="306"/>
      <c r="I143" s="306"/>
      <c r="J143" s="306"/>
      <c r="K143" s="306"/>
      <c r="L143" s="306"/>
      <c r="M143" s="306"/>
      <c r="N143" s="306"/>
      <c r="O143" s="306"/>
      <c r="P143" s="306"/>
      <c r="Q143" s="306"/>
      <c r="R143" s="306"/>
      <c r="S143" s="306"/>
      <c r="T143" s="523"/>
      <c r="U143" s="306"/>
      <c r="V143" s="306"/>
      <c r="W143" s="306"/>
      <c r="X143" s="306"/>
      <c r="Y143" s="306"/>
      <c r="Z143" s="306"/>
      <c r="AA143" s="306"/>
      <c r="AB143" s="306"/>
      <c r="AC143" s="306"/>
      <c r="AD143" s="306"/>
      <c r="AE143" s="306"/>
      <c r="AF143" s="306"/>
      <c r="AG143" s="306"/>
      <c r="AH143" s="306"/>
      <c r="AI143" s="306"/>
      <c r="AJ143" s="306"/>
      <c r="AK143" s="306"/>
      <c r="AL143" s="306"/>
      <c r="AM143" s="523"/>
      <c r="AN143" s="306"/>
      <c r="AO143" s="306"/>
      <c r="AP143" s="306"/>
      <c r="AQ143" s="306"/>
      <c r="AR143" s="306"/>
      <c r="AS143" s="306"/>
      <c r="AT143" s="306"/>
      <c r="AU143" s="306"/>
      <c r="AV143" s="306"/>
      <c r="AW143" s="306"/>
      <c r="AX143" s="306"/>
      <c r="AY143" s="306"/>
      <c r="AZ143" s="306"/>
      <c r="BA143" s="306">
        <v>20</v>
      </c>
      <c r="BB143" s="306"/>
      <c r="BC143" s="306"/>
      <c r="BD143" s="306">
        <v>26</v>
      </c>
      <c r="BE143" s="306"/>
      <c r="BF143" s="523"/>
      <c r="BG143" s="306"/>
      <c r="BH143" s="306"/>
      <c r="BI143" s="306"/>
      <c r="BJ143" s="306"/>
      <c r="BK143" s="306"/>
      <c r="BL143" s="306"/>
      <c r="BM143" s="306"/>
      <c r="BN143" s="306"/>
      <c r="BO143" s="306"/>
      <c r="BP143" s="306"/>
      <c r="BQ143" s="306"/>
      <c r="BR143" s="306"/>
      <c r="BS143" s="306"/>
      <c r="BT143" s="306"/>
      <c r="BU143" s="306"/>
      <c r="BV143" s="306"/>
      <c r="BW143" s="306"/>
      <c r="BX143" s="306"/>
      <c r="BY143" s="523"/>
      <c r="BZ143" s="306"/>
      <c r="CA143" s="306"/>
      <c r="CB143" s="306"/>
      <c r="CC143" s="306"/>
      <c r="CD143" s="530" t="str">
        <f>IF(DR143&lt;3,"",(SUM(B143:S143)-MIN(B143:S143)-MAX(B143:S143))/(DR143-2))</f>
        <v/>
      </c>
      <c r="CE143" s="530" t="str">
        <f>IF(DS143&lt;3,"",(SUM(U143:AL143)-MIN(U143:AL143)-MAX(U143:AL143))/(DS143-2))</f>
        <v/>
      </c>
      <c r="CF143" s="530" t="str">
        <f>IF(DT143&lt;3,"",(SUM(AN143:BE143)-MIN(AN143:BE143)-MAX(AN143:BE143))/(DT143-2))</f>
        <v/>
      </c>
      <c r="CG143" s="531" t="str">
        <f>IF(DU143&lt;3,"",(SUM(BG143:BX143)-MIN(BG143:BX143)-MAX(BG143:BX143))/(DU143-2))</f>
        <v/>
      </c>
      <c r="CH143" s="518" t="str">
        <f t="shared" si="256"/>
        <v/>
      </c>
      <c r="CI143" s="93" t="str">
        <f t="shared" si="256"/>
        <v/>
      </c>
      <c r="CJ143" s="94" t="str">
        <f t="shared" si="256"/>
        <v/>
      </c>
      <c r="CK143" s="94" t="str">
        <f t="shared" si="256"/>
        <v/>
      </c>
      <c r="CL143" s="94" t="str">
        <f t="shared" si="256"/>
        <v/>
      </c>
      <c r="CM143" s="94" t="str">
        <f t="shared" si="256"/>
        <v/>
      </c>
      <c r="CN143" s="94" t="str">
        <f t="shared" si="256"/>
        <v/>
      </c>
      <c r="CO143" s="108" t="str">
        <f t="shared" si="256"/>
        <v/>
      </c>
      <c r="CP143" s="108" t="str">
        <f t="shared" si="256"/>
        <v/>
      </c>
      <c r="CQ143" s="108" t="str">
        <f t="shared" si="256"/>
        <v/>
      </c>
      <c r="CR143" s="108" t="str">
        <f t="shared" si="257"/>
        <v/>
      </c>
      <c r="CS143" s="94" t="str">
        <f t="shared" si="257"/>
        <v/>
      </c>
      <c r="CT143" s="94" t="str">
        <f t="shared" si="257"/>
        <v/>
      </c>
      <c r="CU143" s="94" t="str">
        <f t="shared" si="257"/>
        <v/>
      </c>
      <c r="CV143" s="94" t="str">
        <f t="shared" si="257"/>
        <v/>
      </c>
      <c r="CW143" s="94" t="str">
        <f t="shared" si="257"/>
        <v/>
      </c>
      <c r="CX143" s="93" t="str">
        <f t="shared" si="257"/>
        <v/>
      </c>
      <c r="CY143" s="519" t="str">
        <f t="shared" si="257"/>
        <v/>
      </c>
      <c r="CZ143" s="532" t="str">
        <f t="shared" si="258"/>
        <v/>
      </c>
      <c r="DA143" s="533" t="str">
        <f t="shared" si="258"/>
        <v/>
      </c>
      <c r="DB143" s="534" t="str">
        <f t="shared" si="258"/>
        <v/>
      </c>
      <c r="DC143" s="534" t="str">
        <f t="shared" si="258"/>
        <v/>
      </c>
      <c r="DD143" s="534" t="str">
        <f t="shared" si="258"/>
        <v/>
      </c>
      <c r="DE143" s="534" t="str">
        <f t="shared" si="258"/>
        <v/>
      </c>
      <c r="DF143" s="534" t="str">
        <f t="shared" si="258"/>
        <v/>
      </c>
      <c r="DG143" s="535" t="str">
        <f t="shared" si="258"/>
        <v/>
      </c>
      <c r="DH143" s="535" t="str">
        <f t="shared" si="258"/>
        <v/>
      </c>
      <c r="DI143" s="535" t="str">
        <f t="shared" si="258"/>
        <v/>
      </c>
      <c r="DJ143" s="535" t="str">
        <f t="shared" si="259"/>
        <v/>
      </c>
      <c r="DK143" s="534" t="str">
        <f t="shared" si="259"/>
        <v/>
      </c>
      <c r="DL143" s="534" t="str">
        <f t="shared" si="259"/>
        <v/>
      </c>
      <c r="DM143" s="534" t="str">
        <f t="shared" si="259"/>
        <v/>
      </c>
      <c r="DN143" s="534" t="str">
        <f t="shared" si="259"/>
        <v/>
      </c>
      <c r="DO143" s="534" t="str">
        <f t="shared" si="259"/>
        <v/>
      </c>
      <c r="DP143" s="533" t="str">
        <f t="shared" si="259"/>
        <v/>
      </c>
      <c r="DQ143" s="532" t="str">
        <f t="shared" si="259"/>
        <v/>
      </c>
      <c r="DR143" s="536">
        <f>COUNT(B143:S143)</f>
        <v>0</v>
      </c>
      <c r="DS143" s="468">
        <f>COUNT(U143:AL143)</f>
        <v>0</v>
      </c>
      <c r="DT143" s="468">
        <f>COUNT(AN143:BE143)</f>
        <v>2</v>
      </c>
      <c r="DU143" s="469">
        <f>COUNT(BG143:BX143)</f>
        <v>0</v>
      </c>
      <c r="DV143" s="522"/>
      <c r="DW143" s="537"/>
      <c r="DX143" s="537"/>
      <c r="DY143" s="537"/>
      <c r="DZ143" s="537"/>
      <c r="EA143" s="537"/>
      <c r="EB143" s="537"/>
      <c r="EC143" s="538"/>
      <c r="ED143" s="537"/>
      <c r="EE143" s="468"/>
      <c r="EF143" s="522"/>
      <c r="EG143" s="522"/>
    </row>
    <row r="144" spans="1:137" ht="12.75" customHeight="1">
      <c r="A144" s="529" t="s">
        <v>156</v>
      </c>
      <c r="B144" s="306"/>
      <c r="C144" s="306"/>
      <c r="D144" s="306"/>
      <c r="E144" s="306"/>
      <c r="F144" s="306"/>
      <c r="G144" s="306"/>
      <c r="H144" s="306"/>
      <c r="I144" s="306"/>
      <c r="J144" s="306"/>
      <c r="K144" s="306"/>
      <c r="L144" s="306"/>
      <c r="M144" s="306"/>
      <c r="N144" s="306"/>
      <c r="O144" s="306"/>
      <c r="P144" s="306"/>
      <c r="Q144" s="306"/>
      <c r="R144" s="306"/>
      <c r="S144" s="306"/>
      <c r="T144" s="523"/>
      <c r="U144" s="306"/>
      <c r="V144" s="306"/>
      <c r="W144" s="306"/>
      <c r="X144" s="306"/>
      <c r="Y144" s="306"/>
      <c r="Z144" s="306"/>
      <c r="AA144" s="306"/>
      <c r="AB144" s="306"/>
      <c r="AC144" s="306"/>
      <c r="AD144" s="306"/>
      <c r="AE144" s="306"/>
      <c r="AF144" s="306"/>
      <c r="AG144" s="306"/>
      <c r="AH144" s="306"/>
      <c r="AI144" s="306"/>
      <c r="AJ144" s="306"/>
      <c r="AK144" s="306"/>
      <c r="AL144" s="306"/>
      <c r="AM144" s="523"/>
      <c r="AN144" s="306"/>
      <c r="AO144" s="306"/>
      <c r="AP144" s="306"/>
      <c r="AQ144" s="306"/>
      <c r="AR144" s="306"/>
      <c r="AS144" s="306"/>
      <c r="AT144" s="306"/>
      <c r="AU144" s="306"/>
      <c r="AV144" s="306"/>
      <c r="AW144" s="306"/>
      <c r="AX144" s="306"/>
      <c r="AY144" s="306"/>
      <c r="AZ144" s="306"/>
      <c r="BA144" s="306">
        <v>12</v>
      </c>
      <c r="BB144" s="306"/>
      <c r="BC144" s="306"/>
      <c r="BD144" s="306">
        <v>3</v>
      </c>
      <c r="BE144" s="306"/>
      <c r="BF144" s="523"/>
      <c r="BG144" s="306"/>
      <c r="BH144" s="306"/>
      <c r="BI144" s="306"/>
      <c r="BJ144" s="306"/>
      <c r="BK144" s="306"/>
      <c r="BL144" s="306"/>
      <c r="BM144" s="306"/>
      <c r="BN144" s="306"/>
      <c r="BO144" s="306"/>
      <c r="BP144" s="306"/>
      <c r="BQ144" s="306"/>
      <c r="BR144" s="306"/>
      <c r="BS144" s="306"/>
      <c r="BT144" s="306"/>
      <c r="BU144" s="306"/>
      <c r="BV144" s="306"/>
      <c r="BW144" s="306"/>
      <c r="BX144" s="306"/>
      <c r="BY144" s="523"/>
      <c r="BZ144" s="306"/>
      <c r="CA144" s="306"/>
      <c r="CB144" s="306"/>
      <c r="CC144" s="306"/>
      <c r="CD144" s="530" t="str">
        <f>IF(DR144&lt;3,"",(SUM(B144:S144)-MIN(B144:S144)-MAX(B144:S144))/(DR144-2))</f>
        <v/>
      </c>
      <c r="CE144" s="530" t="str">
        <f>IF(DS144&lt;3,"",(SUM(U144:AL144)-MIN(U144:AL144)-MAX(U144:AL144))/(DS144-2))</f>
        <v/>
      </c>
      <c r="CF144" s="530" t="str">
        <f>IF(DT144&lt;3,"",(SUM(AN144:BE144)-MIN(AN144:BE144)-MAX(AN144:BE144))/(DT144-2))</f>
        <v/>
      </c>
      <c r="CG144" s="531" t="str">
        <f>IF(DU144&lt;3,"",(SUM(BG144:BX144)-MIN(BG144:BX144)-MAX(BG144:BX144))/(DU144-2))</f>
        <v/>
      </c>
      <c r="CH144" s="518" t="str">
        <f t="shared" si="256"/>
        <v/>
      </c>
      <c r="CI144" s="93" t="str">
        <f t="shared" si="256"/>
        <v/>
      </c>
      <c r="CJ144" s="94" t="str">
        <f t="shared" si="256"/>
        <v/>
      </c>
      <c r="CK144" s="94" t="str">
        <f t="shared" si="256"/>
        <v/>
      </c>
      <c r="CL144" s="94" t="str">
        <f t="shared" si="256"/>
        <v/>
      </c>
      <c r="CM144" s="94" t="str">
        <f t="shared" si="256"/>
        <v/>
      </c>
      <c r="CN144" s="94" t="str">
        <f t="shared" si="256"/>
        <v/>
      </c>
      <c r="CO144" s="108" t="str">
        <f t="shared" si="256"/>
        <v/>
      </c>
      <c r="CP144" s="108" t="str">
        <f t="shared" si="256"/>
        <v/>
      </c>
      <c r="CQ144" s="108" t="str">
        <f t="shared" si="256"/>
        <v/>
      </c>
      <c r="CR144" s="108" t="str">
        <f t="shared" si="257"/>
        <v/>
      </c>
      <c r="CS144" s="94" t="str">
        <f t="shared" si="257"/>
        <v/>
      </c>
      <c r="CT144" s="94" t="str">
        <f t="shared" si="257"/>
        <v/>
      </c>
      <c r="CU144" s="94" t="str">
        <f t="shared" si="257"/>
        <v/>
      </c>
      <c r="CV144" s="94" t="str">
        <f t="shared" si="257"/>
        <v/>
      </c>
      <c r="CW144" s="94" t="str">
        <f t="shared" si="257"/>
        <v/>
      </c>
      <c r="CX144" s="93" t="str">
        <f t="shared" si="257"/>
        <v/>
      </c>
      <c r="CY144" s="519" t="str">
        <f t="shared" si="257"/>
        <v/>
      </c>
      <c r="CZ144" s="532" t="str">
        <f t="shared" si="258"/>
        <v/>
      </c>
      <c r="DA144" s="533" t="str">
        <f t="shared" si="258"/>
        <v/>
      </c>
      <c r="DB144" s="534" t="str">
        <f t="shared" si="258"/>
        <v/>
      </c>
      <c r="DC144" s="534" t="str">
        <f t="shared" si="258"/>
        <v/>
      </c>
      <c r="DD144" s="534" t="str">
        <f t="shared" si="258"/>
        <v/>
      </c>
      <c r="DE144" s="534" t="str">
        <f t="shared" si="258"/>
        <v/>
      </c>
      <c r="DF144" s="534" t="str">
        <f t="shared" si="258"/>
        <v/>
      </c>
      <c r="DG144" s="535" t="str">
        <f t="shared" si="258"/>
        <v/>
      </c>
      <c r="DH144" s="535" t="str">
        <f t="shared" si="258"/>
        <v/>
      </c>
      <c r="DI144" s="535" t="str">
        <f t="shared" si="258"/>
        <v/>
      </c>
      <c r="DJ144" s="535" t="str">
        <f t="shared" si="259"/>
        <v/>
      </c>
      <c r="DK144" s="534" t="str">
        <f t="shared" si="259"/>
        <v/>
      </c>
      <c r="DL144" s="534" t="str">
        <f t="shared" si="259"/>
        <v/>
      </c>
      <c r="DM144" s="534" t="str">
        <f t="shared" si="259"/>
        <v/>
      </c>
      <c r="DN144" s="534" t="str">
        <f t="shared" si="259"/>
        <v/>
      </c>
      <c r="DO144" s="534" t="str">
        <f t="shared" si="259"/>
        <v/>
      </c>
      <c r="DP144" s="533" t="str">
        <f t="shared" si="259"/>
        <v/>
      </c>
      <c r="DQ144" s="532" t="str">
        <f t="shared" si="259"/>
        <v/>
      </c>
      <c r="DR144" s="536">
        <f>COUNT(B144:S144)</f>
        <v>0</v>
      </c>
      <c r="DS144" s="468">
        <f>COUNT(U144:AL144)</f>
        <v>0</v>
      </c>
      <c r="DT144" s="468">
        <f>COUNT(AN144:BE144)</f>
        <v>2</v>
      </c>
      <c r="DU144" s="469">
        <f>COUNT(BG144:BX144)</f>
        <v>0</v>
      </c>
      <c r="DV144" s="522"/>
      <c r="DW144" s="537"/>
      <c r="DX144" s="537"/>
      <c r="DY144" s="537"/>
      <c r="DZ144" s="537"/>
      <c r="EA144" s="537"/>
      <c r="EB144" s="537"/>
      <c r="EC144" s="538"/>
      <c r="ED144" s="537"/>
      <c r="EE144" s="468"/>
      <c r="EF144" s="522"/>
      <c r="EG144" s="522"/>
    </row>
    <row r="145" spans="1:137" ht="12.75" customHeight="1">
      <c r="A145" s="529" t="s">
        <v>157</v>
      </c>
      <c r="B145" s="306"/>
      <c r="C145" s="306"/>
      <c r="D145" s="306"/>
      <c r="E145" s="306"/>
      <c r="F145" s="306"/>
      <c r="G145" s="306"/>
      <c r="H145" s="306"/>
      <c r="I145" s="306"/>
      <c r="J145" s="306"/>
      <c r="K145" s="306"/>
      <c r="L145" s="306"/>
      <c r="M145" s="306"/>
      <c r="N145" s="306"/>
      <c r="O145" s="306"/>
      <c r="P145" s="306"/>
      <c r="Q145" s="306"/>
      <c r="R145" s="306"/>
      <c r="S145" s="306"/>
      <c r="T145" s="523"/>
      <c r="U145" s="306"/>
      <c r="V145" s="306"/>
      <c r="W145" s="306"/>
      <c r="X145" s="306"/>
      <c r="Y145" s="306"/>
      <c r="Z145" s="306"/>
      <c r="AA145" s="306"/>
      <c r="AB145" s="306"/>
      <c r="AC145" s="306"/>
      <c r="AD145" s="306"/>
      <c r="AE145" s="306"/>
      <c r="AF145" s="306"/>
      <c r="AG145" s="306"/>
      <c r="AH145" s="306"/>
      <c r="AI145" s="306"/>
      <c r="AJ145" s="306"/>
      <c r="AK145" s="306"/>
      <c r="AL145" s="306"/>
      <c r="AM145" s="523"/>
      <c r="AN145" s="306"/>
      <c r="AO145" s="306"/>
      <c r="AP145" s="306"/>
      <c r="AQ145" s="306"/>
      <c r="AR145" s="306"/>
      <c r="AS145" s="306"/>
      <c r="AT145" s="306"/>
      <c r="AU145" s="306"/>
      <c r="AV145" s="306"/>
      <c r="AW145" s="306"/>
      <c r="AX145" s="306"/>
      <c r="AY145" s="306"/>
      <c r="AZ145" s="306"/>
      <c r="BA145" s="306">
        <v>250</v>
      </c>
      <c r="BB145" s="306"/>
      <c r="BC145" s="306"/>
      <c r="BD145" s="306">
        <v>100</v>
      </c>
      <c r="BE145" s="306"/>
      <c r="BF145" s="523"/>
      <c r="BG145" s="306"/>
      <c r="BH145" s="306"/>
      <c r="BI145" s="306"/>
      <c r="BJ145" s="306"/>
      <c r="BK145" s="306"/>
      <c r="BL145" s="306"/>
      <c r="BM145" s="306"/>
      <c r="BN145" s="306"/>
      <c r="BO145" s="306"/>
      <c r="BP145" s="306"/>
      <c r="BQ145" s="306"/>
      <c r="BR145" s="306"/>
      <c r="BS145" s="306"/>
      <c r="BT145" s="306"/>
      <c r="BU145" s="306"/>
      <c r="BV145" s="306"/>
      <c r="BW145" s="306"/>
      <c r="BX145" s="306"/>
      <c r="BY145" s="523"/>
      <c r="BZ145" s="306"/>
      <c r="CA145" s="306"/>
      <c r="CB145" s="306"/>
      <c r="CC145" s="306"/>
      <c r="CD145" s="530" t="str">
        <f>IF(DR145&lt;3,"",(SUM(B145:S145)-MIN(B145:S145)-MAX(B145:S145))/(DR145-2))</f>
        <v/>
      </c>
      <c r="CE145" s="530" t="str">
        <f>IF(DS145&lt;3,"",(SUM(U145:AL145)-MIN(U145:AL145)-MAX(U145:AL145))/(DS145-2))</f>
        <v/>
      </c>
      <c r="CF145" s="530" t="str">
        <f>IF(DT145&lt;3,"",(SUM(AN145:BE145)-MIN(AN145:BE145)-MAX(AN145:BE145))/(DT145-2))</f>
        <v/>
      </c>
      <c r="CG145" s="531" t="str">
        <f>IF(DU145&lt;3,"",(SUM(BG145:BX145)-MIN(BG145:BX145)-MAX(BG145:BX145))/(DU145-2))</f>
        <v/>
      </c>
      <c r="CH145" s="518" t="str">
        <f t="shared" si="256"/>
        <v/>
      </c>
      <c r="CI145" s="93" t="str">
        <f t="shared" si="256"/>
        <v/>
      </c>
      <c r="CJ145" s="94" t="str">
        <f t="shared" si="256"/>
        <v/>
      </c>
      <c r="CK145" s="94" t="str">
        <f t="shared" si="256"/>
        <v/>
      </c>
      <c r="CL145" s="94" t="str">
        <f t="shared" si="256"/>
        <v/>
      </c>
      <c r="CM145" s="94" t="str">
        <f t="shared" si="256"/>
        <v/>
      </c>
      <c r="CN145" s="94" t="str">
        <f t="shared" si="256"/>
        <v/>
      </c>
      <c r="CO145" s="108" t="str">
        <f t="shared" si="256"/>
        <v/>
      </c>
      <c r="CP145" s="108" t="str">
        <f t="shared" si="256"/>
        <v/>
      </c>
      <c r="CQ145" s="108" t="str">
        <f t="shared" si="256"/>
        <v/>
      </c>
      <c r="CR145" s="108" t="str">
        <f t="shared" si="257"/>
        <v/>
      </c>
      <c r="CS145" s="94" t="str">
        <f t="shared" si="257"/>
        <v/>
      </c>
      <c r="CT145" s="94" t="str">
        <f t="shared" si="257"/>
        <v/>
      </c>
      <c r="CU145" s="94" t="str">
        <f t="shared" si="257"/>
        <v/>
      </c>
      <c r="CV145" s="94" t="str">
        <f t="shared" si="257"/>
        <v/>
      </c>
      <c r="CW145" s="94" t="str">
        <f t="shared" si="257"/>
        <v/>
      </c>
      <c r="CX145" s="93" t="str">
        <f t="shared" si="257"/>
        <v/>
      </c>
      <c r="CY145" s="519" t="str">
        <f t="shared" si="257"/>
        <v/>
      </c>
      <c r="CZ145" s="532" t="str">
        <f t="shared" si="258"/>
        <v/>
      </c>
      <c r="DA145" s="533" t="str">
        <f t="shared" si="258"/>
        <v/>
      </c>
      <c r="DB145" s="534" t="str">
        <f t="shared" si="258"/>
        <v/>
      </c>
      <c r="DC145" s="534" t="str">
        <f t="shared" si="258"/>
        <v/>
      </c>
      <c r="DD145" s="534" t="str">
        <f t="shared" si="258"/>
        <v/>
      </c>
      <c r="DE145" s="534" t="str">
        <f t="shared" si="258"/>
        <v/>
      </c>
      <c r="DF145" s="534" t="str">
        <f t="shared" si="258"/>
        <v/>
      </c>
      <c r="DG145" s="535" t="str">
        <f t="shared" si="258"/>
        <v/>
      </c>
      <c r="DH145" s="535" t="str">
        <f t="shared" si="258"/>
        <v/>
      </c>
      <c r="DI145" s="535" t="str">
        <f t="shared" si="258"/>
        <v/>
      </c>
      <c r="DJ145" s="535" t="str">
        <f t="shared" si="259"/>
        <v/>
      </c>
      <c r="DK145" s="534" t="str">
        <f t="shared" si="259"/>
        <v/>
      </c>
      <c r="DL145" s="534" t="str">
        <f t="shared" si="259"/>
        <v/>
      </c>
      <c r="DM145" s="534" t="str">
        <f t="shared" si="259"/>
        <v/>
      </c>
      <c r="DN145" s="534" t="str">
        <f t="shared" si="259"/>
        <v/>
      </c>
      <c r="DO145" s="534" t="str">
        <f t="shared" si="259"/>
        <v/>
      </c>
      <c r="DP145" s="533" t="str">
        <f t="shared" si="259"/>
        <v/>
      </c>
      <c r="DQ145" s="532" t="str">
        <f t="shared" si="259"/>
        <v/>
      </c>
      <c r="DR145" s="536">
        <f>COUNT(B145:S145)</f>
        <v>0</v>
      </c>
      <c r="DS145" s="468">
        <f>COUNT(U145:AL145)</f>
        <v>0</v>
      </c>
      <c r="DT145" s="468">
        <f>COUNT(AN145:BE145)</f>
        <v>2</v>
      </c>
      <c r="DU145" s="469">
        <f>COUNT(BG145:BX145)</f>
        <v>0</v>
      </c>
      <c r="DV145" s="522"/>
      <c r="DW145" s="537"/>
      <c r="DX145" s="537"/>
      <c r="DY145" s="537"/>
      <c r="DZ145" s="537"/>
      <c r="EA145" s="537"/>
      <c r="EB145" s="537"/>
      <c r="EC145" s="538"/>
      <c r="ED145" s="537"/>
      <c r="EE145" s="468"/>
      <c r="EF145" s="522"/>
      <c r="EG145" s="522"/>
    </row>
    <row r="146" spans="1:137" ht="12.75" customHeight="1">
      <c r="A146" s="539" t="s">
        <v>158</v>
      </c>
      <c r="B146" s="540" t="str">
        <f t="shared" ref="B146:S146" si="260">IF(B143="","",B142*B143*B144*B145)</f>
        <v/>
      </c>
      <c r="C146" s="540" t="str">
        <f t="shared" si="260"/>
        <v/>
      </c>
      <c r="D146" s="540" t="str">
        <f t="shared" si="260"/>
        <v/>
      </c>
      <c r="E146" s="540" t="str">
        <f t="shared" si="260"/>
        <v/>
      </c>
      <c r="F146" s="540" t="str">
        <f t="shared" si="260"/>
        <v/>
      </c>
      <c r="G146" s="540" t="str">
        <f t="shared" si="260"/>
        <v/>
      </c>
      <c r="H146" s="540" t="str">
        <f t="shared" si="260"/>
        <v/>
      </c>
      <c r="I146" s="540" t="str">
        <f t="shared" si="260"/>
        <v/>
      </c>
      <c r="J146" s="540" t="str">
        <f t="shared" si="260"/>
        <v/>
      </c>
      <c r="K146" s="540" t="str">
        <f t="shared" si="260"/>
        <v/>
      </c>
      <c r="L146" s="540" t="str">
        <f t="shared" si="260"/>
        <v/>
      </c>
      <c r="M146" s="540" t="str">
        <f t="shared" si="260"/>
        <v/>
      </c>
      <c r="N146" s="540" t="str">
        <f t="shared" si="260"/>
        <v/>
      </c>
      <c r="O146" s="540" t="str">
        <f t="shared" si="260"/>
        <v/>
      </c>
      <c r="P146" s="540" t="str">
        <f t="shared" si="260"/>
        <v/>
      </c>
      <c r="Q146" s="540" t="str">
        <f t="shared" si="260"/>
        <v/>
      </c>
      <c r="R146" s="540" t="str">
        <f t="shared" si="260"/>
        <v/>
      </c>
      <c r="S146" s="540" t="str">
        <f t="shared" si="260"/>
        <v/>
      </c>
      <c r="T146" s="523"/>
      <c r="U146" s="540" t="str">
        <f t="shared" ref="U146:AL146" si="261">IF(U143="","",U142*U143*U144*U145)</f>
        <v/>
      </c>
      <c r="V146" s="540" t="str">
        <f t="shared" si="261"/>
        <v/>
      </c>
      <c r="W146" s="540" t="str">
        <f t="shared" si="261"/>
        <v/>
      </c>
      <c r="X146" s="540" t="str">
        <f t="shared" si="261"/>
        <v/>
      </c>
      <c r="Y146" s="540" t="str">
        <f t="shared" si="261"/>
        <v/>
      </c>
      <c r="Z146" s="540" t="str">
        <f t="shared" si="261"/>
        <v/>
      </c>
      <c r="AA146" s="540" t="str">
        <f t="shared" si="261"/>
        <v/>
      </c>
      <c r="AB146" s="540" t="str">
        <f t="shared" si="261"/>
        <v/>
      </c>
      <c r="AC146" s="540" t="str">
        <f t="shared" si="261"/>
        <v/>
      </c>
      <c r="AD146" s="540" t="str">
        <f t="shared" si="261"/>
        <v/>
      </c>
      <c r="AE146" s="540" t="str">
        <f t="shared" si="261"/>
        <v/>
      </c>
      <c r="AF146" s="540" t="str">
        <f t="shared" si="261"/>
        <v/>
      </c>
      <c r="AG146" s="540" t="str">
        <f t="shared" si="261"/>
        <v/>
      </c>
      <c r="AH146" s="540" t="str">
        <f t="shared" si="261"/>
        <v/>
      </c>
      <c r="AI146" s="540" t="str">
        <f t="shared" si="261"/>
        <v/>
      </c>
      <c r="AJ146" s="540" t="str">
        <f t="shared" si="261"/>
        <v/>
      </c>
      <c r="AK146" s="540" t="str">
        <f t="shared" si="261"/>
        <v/>
      </c>
      <c r="AL146" s="540" t="str">
        <f t="shared" si="261"/>
        <v/>
      </c>
      <c r="AM146" s="523"/>
      <c r="AN146" s="540" t="str">
        <f t="shared" ref="AN146:BE146" si="262">IF(AN143="","",AN142*AN143*AN144*AN145)</f>
        <v/>
      </c>
      <c r="AO146" s="540" t="str">
        <f t="shared" si="262"/>
        <v/>
      </c>
      <c r="AP146" s="540" t="str">
        <f t="shared" si="262"/>
        <v/>
      </c>
      <c r="AQ146" s="540" t="str">
        <f t="shared" si="262"/>
        <v/>
      </c>
      <c r="AR146" s="540" t="str">
        <f t="shared" si="262"/>
        <v/>
      </c>
      <c r="AS146" s="540" t="str">
        <f t="shared" si="262"/>
        <v/>
      </c>
      <c r="AT146" s="540" t="str">
        <f t="shared" si="262"/>
        <v/>
      </c>
      <c r="AU146" s="540" t="str">
        <f t="shared" si="262"/>
        <v/>
      </c>
      <c r="AV146" s="540" t="str">
        <f t="shared" si="262"/>
        <v/>
      </c>
      <c r="AW146" s="540" t="str">
        <f t="shared" si="262"/>
        <v/>
      </c>
      <c r="AX146" s="540" t="str">
        <f t="shared" si="262"/>
        <v/>
      </c>
      <c r="AY146" s="540" t="str">
        <f t="shared" si="262"/>
        <v/>
      </c>
      <c r="AZ146" s="540" t="str">
        <f t="shared" si="262"/>
        <v/>
      </c>
      <c r="BA146" s="540">
        <f t="shared" si="262"/>
        <v>120000</v>
      </c>
      <c r="BB146" s="540" t="str">
        <f t="shared" si="262"/>
        <v/>
      </c>
      <c r="BC146" s="540" t="str">
        <f t="shared" si="262"/>
        <v/>
      </c>
      <c r="BD146" s="540">
        <f t="shared" si="262"/>
        <v>7800</v>
      </c>
      <c r="BE146" s="540" t="str">
        <f t="shared" si="262"/>
        <v/>
      </c>
      <c r="BF146" s="523"/>
      <c r="BG146" s="540" t="str">
        <f t="shared" ref="BG146:BX146" si="263">IF(BG143="","",BG142*BG143*BG144*BG145)</f>
        <v/>
      </c>
      <c r="BH146" s="540" t="str">
        <f t="shared" si="263"/>
        <v/>
      </c>
      <c r="BI146" s="540" t="str">
        <f t="shared" si="263"/>
        <v/>
      </c>
      <c r="BJ146" s="540" t="str">
        <f t="shared" si="263"/>
        <v/>
      </c>
      <c r="BK146" s="540" t="str">
        <f t="shared" si="263"/>
        <v/>
      </c>
      <c r="BL146" s="540" t="str">
        <f t="shared" si="263"/>
        <v/>
      </c>
      <c r="BM146" s="540" t="str">
        <f t="shared" si="263"/>
        <v/>
      </c>
      <c r="BN146" s="540" t="str">
        <f t="shared" si="263"/>
        <v/>
      </c>
      <c r="BO146" s="540" t="str">
        <f t="shared" si="263"/>
        <v/>
      </c>
      <c r="BP146" s="540" t="str">
        <f t="shared" si="263"/>
        <v/>
      </c>
      <c r="BQ146" s="540" t="str">
        <f t="shared" si="263"/>
        <v/>
      </c>
      <c r="BR146" s="540" t="str">
        <f t="shared" si="263"/>
        <v/>
      </c>
      <c r="BS146" s="540" t="str">
        <f t="shared" si="263"/>
        <v/>
      </c>
      <c r="BT146" s="540" t="str">
        <f t="shared" si="263"/>
        <v/>
      </c>
      <c r="BU146" s="540" t="str">
        <f t="shared" si="263"/>
        <v/>
      </c>
      <c r="BV146" s="540" t="str">
        <f t="shared" si="263"/>
        <v/>
      </c>
      <c r="BW146" s="540" t="str">
        <f t="shared" si="263"/>
        <v/>
      </c>
      <c r="BX146" s="540" t="str">
        <f t="shared" si="263"/>
        <v/>
      </c>
      <c r="BY146" s="523"/>
      <c r="BZ146" s="540" t="str">
        <f>IF(BZ143="","",BZ142*BZ143*BZ144*BZ145)</f>
        <v/>
      </c>
      <c r="CA146" s="540" t="str">
        <f>IF(CA143="","",CA142*CA143*CA144*CA145)</f>
        <v/>
      </c>
      <c r="CB146" s="540" t="str">
        <f>IF(CB143="","",CB142*CB143*CB144*CB145)</f>
        <v/>
      </c>
      <c r="CC146" s="541" t="str">
        <f>IF(CC143="","",CC142*CC143*CC144*CC145)</f>
        <v/>
      </c>
      <c r="CD146" s="530" t="str">
        <f>IF(DR146&lt;3,"",(SUM(B146:S146)-MIN(B146:S146)-MAX(B146:S146))/(DR146-2))</f>
        <v/>
      </c>
      <c r="CE146" s="530" t="str">
        <f>IF(DS146&lt;3,"",(SUM(U146:AL146)-MIN(U146:AL146)-MAX(U146:AL146))/(DS146-2))</f>
        <v/>
      </c>
      <c r="CF146" s="530" t="str">
        <f>IF(DT146&lt;3,"",(SUM(AN146:BE146)-MIN(AN146:BE146)-MAX(AN146:BE146))/(DT146-2))</f>
        <v/>
      </c>
      <c r="CG146" s="531" t="str">
        <f>IF(DU146&lt;3,"",(SUM(BG146:BX146)-MIN(BG146:BX146)-MAX(BG146:BX146))/(DU146-2))</f>
        <v/>
      </c>
      <c r="CH146" s="518" t="str">
        <f t="shared" si="256"/>
        <v/>
      </c>
      <c r="CI146" s="93" t="str">
        <f t="shared" si="256"/>
        <v/>
      </c>
      <c r="CJ146" s="94" t="str">
        <f t="shared" si="256"/>
        <v/>
      </c>
      <c r="CK146" s="94" t="str">
        <f t="shared" si="256"/>
        <v/>
      </c>
      <c r="CL146" s="94" t="str">
        <f t="shared" si="256"/>
        <v/>
      </c>
      <c r="CM146" s="94" t="str">
        <f t="shared" si="256"/>
        <v/>
      </c>
      <c r="CN146" s="94" t="str">
        <f t="shared" si="256"/>
        <v/>
      </c>
      <c r="CO146" s="108" t="str">
        <f t="shared" si="256"/>
        <v/>
      </c>
      <c r="CP146" s="108" t="str">
        <f t="shared" si="256"/>
        <v/>
      </c>
      <c r="CQ146" s="108" t="str">
        <f t="shared" si="256"/>
        <v/>
      </c>
      <c r="CR146" s="108" t="str">
        <f t="shared" si="257"/>
        <v/>
      </c>
      <c r="CS146" s="94" t="str">
        <f t="shared" si="257"/>
        <v/>
      </c>
      <c r="CT146" s="94" t="str">
        <f t="shared" si="257"/>
        <v/>
      </c>
      <c r="CU146" s="94" t="str">
        <f t="shared" si="257"/>
        <v/>
      </c>
      <c r="CV146" s="94" t="str">
        <f t="shared" si="257"/>
        <v/>
      </c>
      <c r="CW146" s="94" t="str">
        <f t="shared" si="257"/>
        <v/>
      </c>
      <c r="CX146" s="93" t="str">
        <f t="shared" si="257"/>
        <v/>
      </c>
      <c r="CY146" s="519" t="str">
        <f t="shared" si="257"/>
        <v/>
      </c>
      <c r="CZ146" s="532" t="str">
        <f t="shared" si="258"/>
        <v/>
      </c>
      <c r="DA146" s="533" t="str">
        <f t="shared" si="258"/>
        <v/>
      </c>
      <c r="DB146" s="534" t="str">
        <f t="shared" si="258"/>
        <v/>
      </c>
      <c r="DC146" s="534" t="str">
        <f t="shared" si="258"/>
        <v/>
      </c>
      <c r="DD146" s="534" t="str">
        <f t="shared" si="258"/>
        <v/>
      </c>
      <c r="DE146" s="534" t="str">
        <f t="shared" si="258"/>
        <v/>
      </c>
      <c r="DF146" s="534" t="str">
        <f t="shared" si="258"/>
        <v/>
      </c>
      <c r="DG146" s="535" t="str">
        <f t="shared" si="258"/>
        <v/>
      </c>
      <c r="DH146" s="535" t="str">
        <f t="shared" si="258"/>
        <v/>
      </c>
      <c r="DI146" s="535" t="str">
        <f t="shared" si="258"/>
        <v/>
      </c>
      <c r="DJ146" s="535" t="str">
        <f t="shared" si="259"/>
        <v/>
      </c>
      <c r="DK146" s="534" t="str">
        <f t="shared" si="259"/>
        <v/>
      </c>
      <c r="DL146" s="534" t="str">
        <f t="shared" si="259"/>
        <v/>
      </c>
      <c r="DM146" s="534" t="str">
        <f t="shared" si="259"/>
        <v/>
      </c>
      <c r="DN146" s="534" t="str">
        <f t="shared" si="259"/>
        <v/>
      </c>
      <c r="DO146" s="534" t="str">
        <f t="shared" si="259"/>
        <v/>
      </c>
      <c r="DP146" s="533" t="str">
        <f t="shared" si="259"/>
        <v/>
      </c>
      <c r="DQ146" s="532" t="str">
        <f t="shared" si="259"/>
        <v/>
      </c>
      <c r="DR146" s="536">
        <f>COUNT(B146:S146)</f>
        <v>0</v>
      </c>
      <c r="DS146" s="468">
        <f>COUNT(U146:AL146)</f>
        <v>0</v>
      </c>
      <c r="DT146" s="468">
        <f>COUNT(AN146:BE146)</f>
        <v>2</v>
      </c>
      <c r="DU146" s="469">
        <f>COUNT(BG146:BX146)</f>
        <v>0</v>
      </c>
      <c r="DV146" s="522"/>
      <c r="DW146" s="537"/>
      <c r="DX146" s="537"/>
      <c r="DY146" s="537"/>
      <c r="DZ146" s="537"/>
      <c r="EA146" s="537"/>
      <c r="EB146" s="537"/>
      <c r="EC146" s="538"/>
      <c r="ED146" s="537"/>
      <c r="EE146" s="468"/>
      <c r="EF146" s="522"/>
      <c r="EG146" s="522"/>
    </row>
    <row r="147" spans="1:137" ht="12.75" customHeight="1">
      <c r="A147" s="527" t="s">
        <v>184</v>
      </c>
      <c r="B147" s="528"/>
      <c r="C147" s="528"/>
      <c r="D147" s="528"/>
      <c r="E147" s="528"/>
      <c r="F147" s="528"/>
      <c r="G147" s="528"/>
      <c r="H147" s="528"/>
      <c r="I147" s="528"/>
      <c r="J147" s="528"/>
      <c r="K147" s="528"/>
      <c r="L147" s="528"/>
      <c r="M147" s="528"/>
      <c r="N147" s="528"/>
      <c r="O147" s="528"/>
      <c r="P147" s="528"/>
      <c r="Q147" s="528"/>
      <c r="R147" s="528"/>
      <c r="S147" s="528"/>
      <c r="T147" s="523"/>
      <c r="U147" s="528"/>
      <c r="V147" s="528"/>
      <c r="W147" s="528"/>
      <c r="X147" s="528"/>
      <c r="Y147" s="528"/>
      <c r="Z147" s="528"/>
      <c r="AA147" s="528"/>
      <c r="AB147" s="528"/>
      <c r="AC147" s="528"/>
      <c r="AD147" s="528"/>
      <c r="AE147" s="528"/>
      <c r="AF147" s="528"/>
      <c r="AG147" s="528"/>
      <c r="AH147" s="528"/>
      <c r="AI147" s="528"/>
      <c r="AJ147" s="528"/>
      <c r="AK147" s="528"/>
      <c r="AL147" s="528"/>
      <c r="AM147" s="523"/>
      <c r="AN147" s="528"/>
      <c r="AO147" s="528"/>
      <c r="AP147" s="528"/>
      <c r="AQ147" s="528"/>
      <c r="AR147" s="528"/>
      <c r="AS147" s="528"/>
      <c r="AT147" s="528"/>
      <c r="AU147" s="528"/>
      <c r="AV147" s="528"/>
      <c r="AW147" s="528"/>
      <c r="AX147" s="528"/>
      <c r="AY147" s="528"/>
      <c r="AZ147" s="528"/>
      <c r="BA147" s="528"/>
      <c r="BB147" s="528"/>
      <c r="BC147" s="528"/>
      <c r="BD147" s="528"/>
      <c r="BE147" s="528"/>
      <c r="BF147" s="523"/>
      <c r="BG147" s="528"/>
      <c r="BH147" s="528"/>
      <c r="BI147" s="528"/>
      <c r="BJ147" s="528"/>
      <c r="BK147" s="528"/>
      <c r="BL147" s="528"/>
      <c r="BM147" s="528"/>
      <c r="BN147" s="528"/>
      <c r="BO147" s="528"/>
      <c r="BP147" s="528"/>
      <c r="BQ147" s="528"/>
      <c r="BR147" s="528"/>
      <c r="BS147" s="528"/>
      <c r="BT147" s="528"/>
      <c r="BU147" s="528"/>
      <c r="BV147" s="528"/>
      <c r="BW147" s="528"/>
      <c r="BX147" s="528"/>
      <c r="BY147" s="523"/>
      <c r="BZ147" s="528"/>
      <c r="CA147" s="528"/>
      <c r="CB147" s="528"/>
      <c r="CC147" s="306"/>
      <c r="CD147" s="542"/>
      <c r="CE147" s="542"/>
      <c r="CF147" s="542"/>
      <c r="CG147" s="543"/>
      <c r="CH147" s="544"/>
      <c r="CI147" s="544"/>
      <c r="CJ147" s="544"/>
      <c r="CK147" s="544"/>
      <c r="CL147" s="544"/>
      <c r="CM147" s="544"/>
      <c r="CN147" s="544"/>
      <c r="CO147" s="544"/>
      <c r="CP147" s="544"/>
      <c r="CQ147" s="544"/>
      <c r="CR147" s="544"/>
      <c r="CS147" s="544"/>
      <c r="CT147" s="544"/>
      <c r="CU147" s="544"/>
      <c r="CV147" s="544"/>
      <c r="CW147" s="544"/>
      <c r="CX147" s="544"/>
      <c r="CY147" s="545"/>
      <c r="CZ147" s="546"/>
      <c r="DA147" s="544"/>
      <c r="DB147" s="544"/>
      <c r="DC147" s="544"/>
      <c r="DD147" s="544"/>
      <c r="DE147" s="544"/>
      <c r="DF147" s="544"/>
      <c r="DG147" s="544"/>
      <c r="DH147" s="544"/>
      <c r="DI147" s="544"/>
      <c r="DJ147" s="544"/>
      <c r="DK147" s="544"/>
      <c r="DL147" s="544"/>
      <c r="DM147" s="544"/>
      <c r="DN147" s="544"/>
      <c r="DO147" s="544"/>
      <c r="DP147" s="544"/>
      <c r="DQ147" s="544"/>
      <c r="DR147" s="546"/>
      <c r="DS147" s="521"/>
      <c r="DT147" s="521"/>
      <c r="DU147" s="517"/>
      <c r="DV147" s="521"/>
      <c r="DW147" s="521"/>
      <c r="DX147" s="521"/>
      <c r="DY147" s="521"/>
      <c r="DZ147" s="521"/>
      <c r="EA147" s="521"/>
      <c r="EB147" s="521"/>
      <c r="EC147" s="517"/>
      <c r="ED147" s="521"/>
      <c r="EE147" s="468"/>
      <c r="EF147" s="522"/>
      <c r="EG147" s="522"/>
    </row>
    <row r="148" spans="1:137" ht="12.75" customHeight="1">
      <c r="A148" s="529" t="s">
        <v>154</v>
      </c>
      <c r="B148" s="528"/>
      <c r="C148" s="528"/>
      <c r="D148" s="528"/>
      <c r="E148" s="528"/>
      <c r="F148" s="528"/>
      <c r="G148" s="528"/>
      <c r="H148" s="528"/>
      <c r="I148" s="528"/>
      <c r="J148" s="528"/>
      <c r="K148" s="528"/>
      <c r="L148" s="528"/>
      <c r="M148" s="528"/>
      <c r="N148" s="528"/>
      <c r="O148" s="528"/>
      <c r="P148" s="528"/>
      <c r="Q148" s="528"/>
      <c r="R148" s="528"/>
      <c r="S148" s="528"/>
      <c r="T148" s="523"/>
      <c r="U148" s="528"/>
      <c r="V148" s="528"/>
      <c r="W148" s="528"/>
      <c r="X148" s="528"/>
      <c r="Y148" s="528"/>
      <c r="Z148" s="528"/>
      <c r="AA148" s="528"/>
      <c r="AB148" s="528"/>
      <c r="AC148" s="528"/>
      <c r="AD148" s="528"/>
      <c r="AE148" s="528"/>
      <c r="AF148" s="528"/>
      <c r="AG148" s="528"/>
      <c r="AH148" s="528"/>
      <c r="AI148" s="528">
        <v>1</v>
      </c>
      <c r="AJ148" s="528"/>
      <c r="AK148" s="528"/>
      <c r="AL148" s="528"/>
      <c r="AM148" s="523"/>
      <c r="AN148" s="528"/>
      <c r="AO148" s="528"/>
      <c r="AP148" s="528"/>
      <c r="AQ148" s="528"/>
      <c r="AR148" s="528"/>
      <c r="AS148" s="528"/>
      <c r="AT148" s="528"/>
      <c r="AU148" s="528"/>
      <c r="AV148" s="528"/>
      <c r="AW148" s="528"/>
      <c r="AX148" s="528"/>
      <c r="AY148" s="528"/>
      <c r="AZ148" s="528"/>
      <c r="BA148" s="528"/>
      <c r="BB148" s="528"/>
      <c r="BC148" s="528"/>
      <c r="BD148" s="528"/>
      <c r="BE148" s="528"/>
      <c r="BF148" s="523"/>
      <c r="BG148" s="528"/>
      <c r="BH148" s="528"/>
      <c r="BI148" s="528"/>
      <c r="BJ148" s="528"/>
      <c r="BK148" s="528"/>
      <c r="BL148" s="528"/>
      <c r="BM148" s="528"/>
      <c r="BN148" s="528"/>
      <c r="BO148" s="528"/>
      <c r="BP148" s="528"/>
      <c r="BQ148" s="528"/>
      <c r="BR148" s="528"/>
      <c r="BS148" s="528"/>
      <c r="BT148" s="528"/>
      <c r="BU148" s="528"/>
      <c r="BV148" s="528"/>
      <c r="BW148" s="528"/>
      <c r="BX148" s="528"/>
      <c r="BY148" s="523"/>
      <c r="BZ148" s="528"/>
      <c r="CA148" s="528"/>
      <c r="CB148" s="528"/>
      <c r="CC148" s="306"/>
      <c r="CD148" s="530" t="str">
        <f t="shared" ref="CD148:CD153" si="264">IF(DR148&lt;3,"",(SUM(B148:S148)-MIN(B148:S148)-MAX(B148:S148))/(DR148-2))</f>
        <v/>
      </c>
      <c r="CE148" s="530" t="str">
        <f t="shared" ref="CE148:CE153" si="265">IF(DS148&lt;3,"",(SUM(U148:AL148)-MIN(U148:AL148)-MAX(U148:AL148))/(DS148-2))</f>
        <v/>
      </c>
      <c r="CF148" s="530" t="str">
        <f t="shared" ref="CF148:CF153" si="266">IF(DT148&lt;3,"",(SUM(AN148:BE148)-MIN(AN148:BE148)-MAX(AN148:BE148))/(DT148-2))</f>
        <v/>
      </c>
      <c r="CG148" s="531" t="str">
        <f t="shared" ref="CG148:CG153" si="267">IF(DU148&lt;3,"",(SUM(BG148:BX148)-MIN(BG148:BX148)-MAX(BG148:BX148))/(DU148-2))</f>
        <v/>
      </c>
      <c r="CH148" s="518" t="str">
        <f t="shared" ref="CH148:CH153" si="268">IF($CH$3=$CD$4,IF(OR(-FLOOR(((18-COUNT($B148:$S148))/2),1)+CH$6&lt;1,-FLOOR(((18-COUNT($B148:$S148))/2),1)+CH$6&gt;COUNT($B148:$S148)),"",LARGE($B148:$S148,-FLOOR(((18-COUNT($B148:$S148))/2),1)+CH$6)),IF(OR(-FLOOR(((18-COUNT($AN148:$BE148))/2),1)+CH$6&lt;1,-FLOOR(((18-COUNT($AN148:$BE148))/2),1)+CH$6&gt;COUNT($AN148:$BE148)),"",LARGE($AN148:$BE148,-FLOOR(((18-COUNT($AN148:$BE148))/2),1)+CH$6)))</f>
        <v/>
      </c>
      <c r="CI148" s="93" t="str">
        <f t="shared" ref="CI148:CI153" si="269">IF($CH$3=$CD$4,IF(OR(-FLOOR(((18-COUNT($B148:$S148))/2),1)+CI$6&lt;1,-FLOOR(((18-COUNT($B148:$S148))/2),1)+CI$6&gt;COUNT($B148:$S148)),"",LARGE($B148:$S148,-FLOOR(((18-COUNT($B148:$S148))/2),1)+CI$6)),IF(OR(-FLOOR(((18-COUNT($AN148:$BE148))/2),1)+CI$6&lt;1,-FLOOR(((18-COUNT($AN148:$BE148))/2),1)+CI$6&gt;COUNT($AN148:$BE148)),"",LARGE($AN148:$BE148,-FLOOR(((18-COUNT($AN148:$BE148))/2),1)+CI$6)))</f>
        <v/>
      </c>
      <c r="CJ148" s="94" t="str">
        <f t="shared" ref="CJ148:CJ153" si="270">IF($CH$3=$CD$4,IF(OR(-FLOOR(((18-COUNT($B148:$S148))/2),1)+CJ$6&lt;1,-FLOOR(((18-COUNT($B148:$S148))/2),1)+CJ$6&gt;COUNT($B148:$S148)),"",LARGE($B148:$S148,-FLOOR(((18-COUNT($B148:$S148))/2),1)+CJ$6)),IF(OR(-FLOOR(((18-COUNT($AN148:$BE148))/2),1)+CJ$6&lt;1,-FLOOR(((18-COUNT($AN148:$BE148))/2),1)+CJ$6&gt;COUNT($AN148:$BE148)),"",LARGE($AN148:$BE148,-FLOOR(((18-COUNT($AN148:$BE148))/2),1)+CJ$6)))</f>
        <v/>
      </c>
      <c r="CK148" s="94" t="str">
        <f t="shared" ref="CK148:CK153" si="271">IF($CH$3=$CD$4,IF(OR(-FLOOR(((18-COUNT($B148:$S148))/2),1)+CK$6&lt;1,-FLOOR(((18-COUNT($B148:$S148))/2),1)+CK$6&gt;COUNT($B148:$S148)),"",LARGE($B148:$S148,-FLOOR(((18-COUNT($B148:$S148))/2),1)+CK$6)),IF(OR(-FLOOR(((18-COUNT($AN148:$BE148))/2),1)+CK$6&lt;1,-FLOOR(((18-COUNT($AN148:$BE148))/2),1)+CK$6&gt;COUNT($AN148:$BE148)),"",LARGE($AN148:$BE148,-FLOOR(((18-COUNT($AN148:$BE148))/2),1)+CK$6)))</f>
        <v/>
      </c>
      <c r="CL148" s="94" t="str">
        <f t="shared" ref="CL148:CL153" si="272">IF($CH$3=$CD$4,IF(OR(-FLOOR(((18-COUNT($B148:$S148))/2),1)+CL$6&lt;1,-FLOOR(((18-COUNT($B148:$S148))/2),1)+CL$6&gt;COUNT($B148:$S148)),"",LARGE($B148:$S148,-FLOOR(((18-COUNT($B148:$S148))/2),1)+CL$6)),IF(OR(-FLOOR(((18-COUNT($AN148:$BE148))/2),1)+CL$6&lt;1,-FLOOR(((18-COUNT($AN148:$BE148))/2),1)+CL$6&gt;COUNT($AN148:$BE148)),"",LARGE($AN148:$BE148,-FLOOR(((18-COUNT($AN148:$BE148))/2),1)+CL$6)))</f>
        <v/>
      </c>
      <c r="CM148" s="94" t="str">
        <f t="shared" ref="CM148:CM153" si="273">IF($CH$3=$CD$4,IF(OR(-FLOOR(((18-COUNT($B148:$S148))/2),1)+CM$6&lt;1,-FLOOR(((18-COUNT($B148:$S148))/2),1)+CM$6&gt;COUNT($B148:$S148)),"",LARGE($B148:$S148,-FLOOR(((18-COUNT($B148:$S148))/2),1)+CM$6)),IF(OR(-FLOOR(((18-COUNT($AN148:$BE148))/2),1)+CM$6&lt;1,-FLOOR(((18-COUNT($AN148:$BE148))/2),1)+CM$6&gt;COUNT($AN148:$BE148)),"",LARGE($AN148:$BE148,-FLOOR(((18-COUNT($AN148:$BE148))/2),1)+CM$6)))</f>
        <v/>
      </c>
      <c r="CN148" s="94" t="str">
        <f t="shared" ref="CN148:CN153" si="274">IF($CH$3=$CD$4,IF(OR(-FLOOR(((18-COUNT($B148:$S148))/2),1)+CN$6&lt;1,-FLOOR(((18-COUNT($B148:$S148))/2),1)+CN$6&gt;COUNT($B148:$S148)),"",LARGE($B148:$S148,-FLOOR(((18-COUNT($B148:$S148))/2),1)+CN$6)),IF(OR(-FLOOR(((18-COUNT($AN148:$BE148))/2),1)+CN$6&lt;1,-FLOOR(((18-COUNT($AN148:$BE148))/2),1)+CN$6&gt;COUNT($AN148:$BE148)),"",LARGE($AN148:$BE148,-FLOOR(((18-COUNT($AN148:$BE148))/2),1)+CN$6)))</f>
        <v/>
      </c>
      <c r="CO148" s="108" t="str">
        <f t="shared" ref="CO148:CO153" si="275">IF($CH$3=$CD$4,IF(OR(-FLOOR(((18-COUNT($B148:$S148))/2),1)+CO$6&lt;1,-FLOOR(((18-COUNT($B148:$S148))/2),1)+CO$6&gt;COUNT($B148:$S148)),"",LARGE($B148:$S148,-FLOOR(((18-COUNT($B148:$S148))/2),1)+CO$6)),IF(OR(-FLOOR(((18-COUNT($AN148:$BE148))/2),1)+CO$6&lt;1,-FLOOR(((18-COUNT($AN148:$BE148))/2),1)+CO$6&gt;COUNT($AN148:$BE148)),"",LARGE($AN148:$BE148,-FLOOR(((18-COUNT($AN148:$BE148))/2),1)+CO$6)))</f>
        <v/>
      </c>
      <c r="CP148" s="108" t="str">
        <f t="shared" ref="CP148:CP153" si="276">IF($CH$3=$CD$4,IF(OR(-FLOOR(((18-COUNT($B148:$S148))/2),1)+CP$6&lt;1,-FLOOR(((18-COUNT($B148:$S148))/2),1)+CP$6&gt;COUNT($B148:$S148)),"",LARGE($B148:$S148,-FLOOR(((18-COUNT($B148:$S148))/2),1)+CP$6)),IF(OR(-FLOOR(((18-COUNT($AN148:$BE148))/2),1)+CP$6&lt;1,-FLOOR(((18-COUNT($AN148:$BE148))/2),1)+CP$6&gt;COUNT($AN148:$BE148)),"",LARGE($AN148:$BE148,-FLOOR(((18-COUNT($AN148:$BE148))/2),1)+CP$6)))</f>
        <v/>
      </c>
      <c r="CQ148" s="108" t="str">
        <f t="shared" ref="CQ148:CQ153" si="277">IF($CH$3=$CD$4,IF(OR(-FLOOR(((18-COUNT($B148:$S148))/2),1)+CQ$6&lt;1,-FLOOR(((18-COUNT($B148:$S148))/2),1)+CQ$6&gt;COUNT($B148:$S148)),"",LARGE($B148:$S148,-FLOOR(((18-COUNT($B148:$S148))/2),1)+CQ$6)),IF(OR(-FLOOR(((18-COUNT($AN148:$BE148))/2),1)+CQ$6&lt;1,-FLOOR(((18-COUNT($AN148:$BE148))/2),1)+CQ$6&gt;COUNT($AN148:$BE148)),"",LARGE($AN148:$BE148,-FLOOR(((18-COUNT($AN148:$BE148))/2),1)+CQ$6)))</f>
        <v/>
      </c>
      <c r="CR148" s="108" t="str">
        <f t="shared" ref="CR148:CR153" si="278">IF($CH$3=$CD$4,IF(OR(-FLOOR(((18-COUNT($B148:$S148))/2),1)+CR$6&lt;1,-FLOOR(((18-COUNT($B148:$S148))/2),1)+CR$6&gt;COUNT($B148:$S148)),"",LARGE($B148:$S148,-FLOOR(((18-COUNT($B148:$S148))/2),1)+CR$6)),IF(OR(-FLOOR(((18-COUNT($AN148:$BE148))/2),1)+CR$6&lt;1,-FLOOR(((18-COUNT($AN148:$BE148))/2),1)+CR$6&gt;COUNT($AN148:$BE148)),"",LARGE($AN148:$BE148,-FLOOR(((18-COUNT($AN148:$BE148))/2),1)+CR$6)))</f>
        <v/>
      </c>
      <c r="CS148" s="94" t="str">
        <f t="shared" ref="CS148:CS153" si="279">IF($CH$3=$CD$4,IF(OR(-FLOOR(((18-COUNT($B148:$S148))/2),1)+CS$6&lt;1,-FLOOR(((18-COUNT($B148:$S148))/2),1)+CS$6&gt;COUNT($B148:$S148)),"",LARGE($B148:$S148,-FLOOR(((18-COUNT($B148:$S148))/2),1)+CS$6)),IF(OR(-FLOOR(((18-COUNT($AN148:$BE148))/2),1)+CS$6&lt;1,-FLOOR(((18-COUNT($AN148:$BE148))/2),1)+CS$6&gt;COUNT($AN148:$BE148)),"",LARGE($AN148:$BE148,-FLOOR(((18-COUNT($AN148:$BE148))/2),1)+CS$6)))</f>
        <v/>
      </c>
      <c r="CT148" s="94" t="str">
        <f t="shared" ref="CT148:CT153" si="280">IF($CH$3=$CD$4,IF(OR(-FLOOR(((18-COUNT($B148:$S148))/2),1)+CT$6&lt;1,-FLOOR(((18-COUNT($B148:$S148))/2),1)+CT$6&gt;COUNT($B148:$S148)),"",LARGE($B148:$S148,-FLOOR(((18-COUNT($B148:$S148))/2),1)+CT$6)),IF(OR(-FLOOR(((18-COUNT($AN148:$BE148))/2),1)+CT$6&lt;1,-FLOOR(((18-COUNT($AN148:$BE148))/2),1)+CT$6&gt;COUNT($AN148:$BE148)),"",LARGE($AN148:$BE148,-FLOOR(((18-COUNT($AN148:$BE148))/2),1)+CT$6)))</f>
        <v/>
      </c>
      <c r="CU148" s="94" t="str">
        <f t="shared" ref="CU148:CU153" si="281">IF($CH$3=$CD$4,IF(OR(-FLOOR(((18-COUNT($B148:$S148))/2),1)+CU$6&lt;1,-FLOOR(((18-COUNT($B148:$S148))/2),1)+CU$6&gt;COUNT($B148:$S148)),"",LARGE($B148:$S148,-FLOOR(((18-COUNT($B148:$S148))/2),1)+CU$6)),IF(OR(-FLOOR(((18-COUNT($AN148:$BE148))/2),1)+CU$6&lt;1,-FLOOR(((18-COUNT($AN148:$BE148))/2),1)+CU$6&gt;COUNT($AN148:$BE148)),"",LARGE($AN148:$BE148,-FLOOR(((18-COUNT($AN148:$BE148))/2),1)+CU$6)))</f>
        <v/>
      </c>
      <c r="CV148" s="94" t="str">
        <f t="shared" ref="CV148:CV153" si="282">IF($CH$3=$CD$4,IF(OR(-FLOOR(((18-COUNT($B148:$S148))/2),1)+CV$6&lt;1,-FLOOR(((18-COUNT($B148:$S148))/2),1)+CV$6&gt;COUNT($B148:$S148)),"",LARGE($B148:$S148,-FLOOR(((18-COUNT($B148:$S148))/2),1)+CV$6)),IF(OR(-FLOOR(((18-COUNT($AN148:$BE148))/2),1)+CV$6&lt;1,-FLOOR(((18-COUNT($AN148:$BE148))/2),1)+CV$6&gt;COUNT($AN148:$BE148)),"",LARGE($AN148:$BE148,-FLOOR(((18-COUNT($AN148:$BE148))/2),1)+CV$6)))</f>
        <v/>
      </c>
      <c r="CW148" s="94" t="str">
        <f t="shared" ref="CW148:CW153" si="283">IF($CH$3=$CD$4,IF(OR(-FLOOR(((18-COUNT($B148:$S148))/2),1)+CW$6&lt;1,-FLOOR(((18-COUNT($B148:$S148))/2),1)+CW$6&gt;COUNT($B148:$S148)),"",LARGE($B148:$S148,-FLOOR(((18-COUNT($B148:$S148))/2),1)+CW$6)),IF(OR(-FLOOR(((18-COUNT($AN148:$BE148))/2),1)+CW$6&lt;1,-FLOOR(((18-COUNT($AN148:$BE148))/2),1)+CW$6&gt;COUNT($AN148:$BE148)),"",LARGE($AN148:$BE148,-FLOOR(((18-COUNT($AN148:$BE148))/2),1)+CW$6)))</f>
        <v/>
      </c>
      <c r="CX148" s="93" t="str">
        <f t="shared" ref="CX148:CX153" si="284">IF($CH$3=$CD$4,IF(OR(-FLOOR(((18-COUNT($B148:$S148))/2),1)+CX$6&lt;1,-FLOOR(((18-COUNT($B148:$S148))/2),1)+CX$6&gt;COUNT($B148:$S148)),"",LARGE($B148:$S148,-FLOOR(((18-COUNT($B148:$S148))/2),1)+CX$6)),IF(OR(-FLOOR(((18-COUNT($AN148:$BE148))/2),1)+CX$6&lt;1,-FLOOR(((18-COUNT($AN148:$BE148))/2),1)+CX$6&gt;COUNT($AN148:$BE148)),"",LARGE($AN148:$BE148,-FLOOR(((18-COUNT($AN148:$BE148))/2),1)+CX$6)))</f>
        <v/>
      </c>
      <c r="CY148" s="519" t="str">
        <f t="shared" ref="CY148:CY153" si="285">IF($CH$3=$CD$4,IF(OR(-FLOOR(((18-COUNT($B148:$S148))/2),1)+CY$6&lt;1,-FLOOR(((18-COUNT($B148:$S148))/2),1)+CY$6&gt;COUNT($B148:$S148)),"",LARGE($B148:$S148,-FLOOR(((18-COUNT($B148:$S148))/2),1)+CY$6)),IF(OR(-FLOOR(((18-COUNT($AN148:$BE148))/2),1)+CY$6&lt;1,-FLOOR(((18-COUNT($AN148:$BE148))/2),1)+CY$6&gt;COUNT($AN148:$BE148)),"",LARGE($AN148:$BE148,-FLOOR(((18-COUNT($AN148:$BE148))/2),1)+CY$6)))</f>
        <v/>
      </c>
      <c r="CZ148" s="532" t="str">
        <f t="shared" ref="CZ148:CZ153" si="286">IF($CH$3=$CD$4,IF(OR(-FLOOR(((18-COUNT($U148:$AL148))/2),1)+CZ$6&lt;1,-FLOOR(((18-COUNT($U148:$AL148))/2),1)+CZ$6&gt;COUNT($U148:$AL148)),"",LARGE($U148:$AL148,-FLOOR(((18-COUNT($U148:$AL148))/2),1)+CZ$6)),IF(OR(-FLOOR(((18-COUNT($BG148:$BX148))/2),1)+CZ$6&lt;1,-FLOOR(((18-COUNT($BG148:$BX148))/2),1)+CZ$6&gt;COUNT($BG148:$BX148)),"",LARGE($BG148:$BX148,-FLOOR(((18-COUNT($BG148:$BX148))/2),1)+CZ$6)))</f>
        <v/>
      </c>
      <c r="DA148" s="533" t="str">
        <f t="shared" ref="DA148:DA153" si="287">IF($CH$3=$CD$4,IF(OR(-FLOOR(((18-COUNT($U148:$AL148))/2),1)+DA$6&lt;1,-FLOOR(((18-COUNT($U148:$AL148))/2),1)+DA$6&gt;COUNT($U148:$AL148)),"",LARGE($U148:$AL148,-FLOOR(((18-COUNT($U148:$AL148))/2),1)+DA$6)),IF(OR(-FLOOR(((18-COUNT($BG148:$BX148))/2),1)+DA$6&lt;1,-FLOOR(((18-COUNT($BG148:$BX148))/2),1)+DA$6&gt;COUNT($BG148:$BX148)),"",LARGE($BG148:$BX148,-FLOOR(((18-COUNT($BG148:$BX148))/2),1)+DA$6)))</f>
        <v/>
      </c>
      <c r="DB148" s="534" t="str">
        <f t="shared" ref="DB148:DB153" si="288">IF($CH$3=$CD$4,IF(OR(-FLOOR(((18-COUNT($U148:$AL148))/2),1)+DB$6&lt;1,-FLOOR(((18-COUNT($U148:$AL148))/2),1)+DB$6&gt;COUNT($U148:$AL148)),"",LARGE($U148:$AL148,-FLOOR(((18-COUNT($U148:$AL148))/2),1)+DB$6)),IF(OR(-FLOOR(((18-COUNT($BG148:$BX148))/2),1)+DB$6&lt;1,-FLOOR(((18-COUNT($BG148:$BX148))/2),1)+DB$6&gt;COUNT($BG148:$BX148)),"",LARGE($BG148:$BX148,-FLOOR(((18-COUNT($BG148:$BX148))/2),1)+DB$6)))</f>
        <v/>
      </c>
      <c r="DC148" s="534" t="str">
        <f t="shared" ref="DC148:DC153" si="289">IF($CH$3=$CD$4,IF(OR(-FLOOR(((18-COUNT($U148:$AL148))/2),1)+DC$6&lt;1,-FLOOR(((18-COUNT($U148:$AL148))/2),1)+DC$6&gt;COUNT($U148:$AL148)),"",LARGE($U148:$AL148,-FLOOR(((18-COUNT($U148:$AL148))/2),1)+DC$6)),IF(OR(-FLOOR(((18-COUNT($BG148:$BX148))/2),1)+DC$6&lt;1,-FLOOR(((18-COUNT($BG148:$BX148))/2),1)+DC$6&gt;COUNT($BG148:$BX148)),"",LARGE($BG148:$BX148,-FLOOR(((18-COUNT($BG148:$BX148))/2),1)+DC$6)))</f>
        <v/>
      </c>
      <c r="DD148" s="534" t="str">
        <f t="shared" ref="DD148:DD153" si="290">IF($CH$3=$CD$4,IF(OR(-FLOOR(((18-COUNT($U148:$AL148))/2),1)+DD$6&lt;1,-FLOOR(((18-COUNT($U148:$AL148))/2),1)+DD$6&gt;COUNT($U148:$AL148)),"",LARGE($U148:$AL148,-FLOOR(((18-COUNT($U148:$AL148))/2),1)+DD$6)),IF(OR(-FLOOR(((18-COUNT($BG148:$BX148))/2),1)+DD$6&lt;1,-FLOOR(((18-COUNT($BG148:$BX148))/2),1)+DD$6&gt;COUNT($BG148:$BX148)),"",LARGE($BG148:$BX148,-FLOOR(((18-COUNT($BG148:$BX148))/2),1)+DD$6)))</f>
        <v/>
      </c>
      <c r="DE148" s="534" t="str">
        <f t="shared" ref="DE148:DE153" si="291">IF($CH$3=$CD$4,IF(OR(-FLOOR(((18-COUNT($U148:$AL148))/2),1)+DE$6&lt;1,-FLOOR(((18-COUNT($U148:$AL148))/2),1)+DE$6&gt;COUNT($U148:$AL148)),"",LARGE($U148:$AL148,-FLOOR(((18-COUNT($U148:$AL148))/2),1)+DE$6)),IF(OR(-FLOOR(((18-COUNT($BG148:$BX148))/2),1)+DE$6&lt;1,-FLOOR(((18-COUNT($BG148:$BX148))/2),1)+DE$6&gt;COUNT($BG148:$BX148)),"",LARGE($BG148:$BX148,-FLOOR(((18-COUNT($BG148:$BX148))/2),1)+DE$6)))</f>
        <v/>
      </c>
      <c r="DF148" s="534" t="str">
        <f t="shared" ref="DF148:DF153" si="292">IF($CH$3=$CD$4,IF(OR(-FLOOR(((18-COUNT($U148:$AL148))/2),1)+DF$6&lt;1,-FLOOR(((18-COUNT($U148:$AL148))/2),1)+DF$6&gt;COUNT($U148:$AL148)),"",LARGE($U148:$AL148,-FLOOR(((18-COUNT($U148:$AL148))/2),1)+DF$6)),IF(OR(-FLOOR(((18-COUNT($BG148:$BX148))/2),1)+DF$6&lt;1,-FLOOR(((18-COUNT($BG148:$BX148))/2),1)+DF$6&gt;COUNT($BG148:$BX148)),"",LARGE($BG148:$BX148,-FLOOR(((18-COUNT($BG148:$BX148))/2),1)+DF$6)))</f>
        <v/>
      </c>
      <c r="DG148" s="535" t="str">
        <f t="shared" ref="DG148:DG153" si="293">IF($CH$3=$CD$4,IF(OR(-FLOOR(((18-COUNT($U148:$AL148))/2),1)+DG$6&lt;1,-FLOOR(((18-COUNT($U148:$AL148))/2),1)+DG$6&gt;COUNT($U148:$AL148)),"",LARGE($U148:$AL148,-FLOOR(((18-COUNT($U148:$AL148))/2),1)+DG$6)),IF(OR(-FLOOR(((18-COUNT($BG148:$BX148))/2),1)+DG$6&lt;1,-FLOOR(((18-COUNT($BG148:$BX148))/2),1)+DG$6&gt;COUNT($BG148:$BX148)),"",LARGE($BG148:$BX148,-FLOOR(((18-COUNT($BG148:$BX148))/2),1)+DG$6)))</f>
        <v/>
      </c>
      <c r="DH148" s="535" t="str">
        <f t="shared" ref="DH148:DH153" si="294">IF($CH$3=$CD$4,IF(OR(-FLOOR(((18-COUNT($U148:$AL148))/2),1)+DH$6&lt;1,-FLOOR(((18-COUNT($U148:$AL148))/2),1)+DH$6&gt;COUNT($U148:$AL148)),"",LARGE($U148:$AL148,-FLOOR(((18-COUNT($U148:$AL148))/2),1)+DH$6)),IF(OR(-FLOOR(((18-COUNT($BG148:$BX148))/2),1)+DH$6&lt;1,-FLOOR(((18-COUNT($BG148:$BX148))/2),1)+DH$6&gt;COUNT($BG148:$BX148)),"",LARGE($BG148:$BX148,-FLOOR(((18-COUNT($BG148:$BX148))/2),1)+DH$6)))</f>
        <v/>
      </c>
      <c r="DI148" s="535">
        <f t="shared" ref="DI148:DI153" si="295">IF($CH$3=$CD$4,IF(OR(-FLOOR(((18-COUNT($U148:$AL148))/2),1)+DI$6&lt;1,-FLOOR(((18-COUNT($U148:$AL148))/2),1)+DI$6&gt;COUNT($U148:$AL148)),"",LARGE($U148:$AL148,-FLOOR(((18-COUNT($U148:$AL148))/2),1)+DI$6)),IF(OR(-FLOOR(((18-COUNT($BG148:$BX148))/2),1)+DI$6&lt;1,-FLOOR(((18-COUNT($BG148:$BX148))/2),1)+DI$6&gt;COUNT($BG148:$BX148)),"",LARGE($BG148:$BX148,-FLOOR(((18-COUNT($BG148:$BX148))/2),1)+DI$6)))</f>
        <v>1</v>
      </c>
      <c r="DJ148" s="535" t="str">
        <f t="shared" ref="DJ148:DJ153" si="296">IF($CH$3=$CD$4,IF(OR(-FLOOR(((18-COUNT($U148:$AL148))/2),1)+DJ$6&lt;1,-FLOOR(((18-COUNT($U148:$AL148))/2),1)+DJ$6&gt;COUNT($U148:$AL148)),"",LARGE($U148:$AL148,-FLOOR(((18-COUNT($U148:$AL148))/2),1)+DJ$6)),IF(OR(-FLOOR(((18-COUNT($BG148:$BX148))/2),1)+DJ$6&lt;1,-FLOOR(((18-COUNT($BG148:$BX148))/2),1)+DJ$6&gt;COUNT($BG148:$BX148)),"",LARGE($BG148:$BX148,-FLOOR(((18-COUNT($BG148:$BX148))/2),1)+DJ$6)))</f>
        <v/>
      </c>
      <c r="DK148" s="534" t="str">
        <f t="shared" ref="DK148:DK153" si="297">IF($CH$3=$CD$4,IF(OR(-FLOOR(((18-COUNT($U148:$AL148))/2),1)+DK$6&lt;1,-FLOOR(((18-COUNT($U148:$AL148))/2),1)+DK$6&gt;COUNT($U148:$AL148)),"",LARGE($U148:$AL148,-FLOOR(((18-COUNT($U148:$AL148))/2),1)+DK$6)),IF(OR(-FLOOR(((18-COUNT($BG148:$BX148))/2),1)+DK$6&lt;1,-FLOOR(((18-COUNT($BG148:$BX148))/2),1)+DK$6&gt;COUNT($BG148:$BX148)),"",LARGE($BG148:$BX148,-FLOOR(((18-COUNT($BG148:$BX148))/2),1)+DK$6)))</f>
        <v/>
      </c>
      <c r="DL148" s="534" t="str">
        <f t="shared" ref="DL148:DL153" si="298">IF($CH$3=$CD$4,IF(OR(-FLOOR(((18-COUNT($U148:$AL148))/2),1)+DL$6&lt;1,-FLOOR(((18-COUNT($U148:$AL148))/2),1)+DL$6&gt;COUNT($U148:$AL148)),"",LARGE($U148:$AL148,-FLOOR(((18-COUNT($U148:$AL148))/2),1)+DL$6)),IF(OR(-FLOOR(((18-COUNT($BG148:$BX148))/2),1)+DL$6&lt;1,-FLOOR(((18-COUNT($BG148:$BX148))/2),1)+DL$6&gt;COUNT($BG148:$BX148)),"",LARGE($BG148:$BX148,-FLOOR(((18-COUNT($BG148:$BX148))/2),1)+DL$6)))</f>
        <v/>
      </c>
      <c r="DM148" s="534" t="str">
        <f t="shared" ref="DM148:DM153" si="299">IF($CH$3=$CD$4,IF(OR(-FLOOR(((18-COUNT($U148:$AL148))/2),1)+DM$6&lt;1,-FLOOR(((18-COUNT($U148:$AL148))/2),1)+DM$6&gt;COUNT($U148:$AL148)),"",LARGE($U148:$AL148,-FLOOR(((18-COUNT($U148:$AL148))/2),1)+DM$6)),IF(OR(-FLOOR(((18-COUNT($BG148:$BX148))/2),1)+DM$6&lt;1,-FLOOR(((18-COUNT($BG148:$BX148))/2),1)+DM$6&gt;COUNT($BG148:$BX148)),"",LARGE($BG148:$BX148,-FLOOR(((18-COUNT($BG148:$BX148))/2),1)+DM$6)))</f>
        <v/>
      </c>
      <c r="DN148" s="534" t="str">
        <f t="shared" ref="DN148:DN153" si="300">IF($CH$3=$CD$4,IF(OR(-FLOOR(((18-COUNT($U148:$AL148))/2),1)+DN$6&lt;1,-FLOOR(((18-COUNT($U148:$AL148))/2),1)+DN$6&gt;COUNT($U148:$AL148)),"",LARGE($U148:$AL148,-FLOOR(((18-COUNT($U148:$AL148))/2),1)+DN$6)),IF(OR(-FLOOR(((18-COUNT($BG148:$BX148))/2),1)+DN$6&lt;1,-FLOOR(((18-COUNT($BG148:$BX148))/2),1)+DN$6&gt;COUNT($BG148:$BX148)),"",LARGE($BG148:$BX148,-FLOOR(((18-COUNT($BG148:$BX148))/2),1)+DN$6)))</f>
        <v/>
      </c>
      <c r="DO148" s="534" t="str">
        <f t="shared" ref="DO148:DO153" si="301">IF($CH$3=$CD$4,IF(OR(-FLOOR(((18-COUNT($U148:$AL148))/2),1)+DO$6&lt;1,-FLOOR(((18-COUNT($U148:$AL148))/2),1)+DO$6&gt;COUNT($U148:$AL148)),"",LARGE($U148:$AL148,-FLOOR(((18-COUNT($U148:$AL148))/2),1)+DO$6)),IF(OR(-FLOOR(((18-COUNT($BG148:$BX148))/2),1)+DO$6&lt;1,-FLOOR(((18-COUNT($BG148:$BX148))/2),1)+DO$6&gt;COUNT($BG148:$BX148)),"",LARGE($BG148:$BX148,-FLOOR(((18-COUNT($BG148:$BX148))/2),1)+DO$6)))</f>
        <v/>
      </c>
      <c r="DP148" s="533" t="str">
        <f t="shared" ref="DP148:DP153" si="302">IF($CH$3=$CD$4,IF(OR(-FLOOR(((18-COUNT($U148:$AL148))/2),1)+DP$6&lt;1,-FLOOR(((18-COUNT($U148:$AL148))/2),1)+DP$6&gt;COUNT($U148:$AL148)),"",LARGE($U148:$AL148,-FLOOR(((18-COUNT($U148:$AL148))/2),1)+DP$6)),IF(OR(-FLOOR(((18-COUNT($BG148:$BX148))/2),1)+DP$6&lt;1,-FLOOR(((18-COUNT($BG148:$BX148))/2),1)+DP$6&gt;COUNT($BG148:$BX148)),"",LARGE($BG148:$BX148,-FLOOR(((18-COUNT($BG148:$BX148))/2),1)+DP$6)))</f>
        <v/>
      </c>
      <c r="DQ148" s="532" t="str">
        <f t="shared" ref="DQ148:DQ153" si="303">IF($CH$3=$CD$4,IF(OR(-FLOOR(((18-COUNT($U148:$AL148))/2),1)+DQ$6&lt;1,-FLOOR(((18-COUNT($U148:$AL148))/2),1)+DQ$6&gt;COUNT($U148:$AL148)),"",LARGE($U148:$AL148,-FLOOR(((18-COUNT($U148:$AL148))/2),1)+DQ$6)),IF(OR(-FLOOR(((18-COUNT($BG148:$BX148))/2),1)+DQ$6&lt;1,-FLOOR(((18-COUNT($BG148:$BX148))/2),1)+DQ$6&gt;COUNT($BG148:$BX148)),"",LARGE($BG148:$BX148,-FLOOR(((18-COUNT($BG148:$BX148))/2),1)+DQ$6)))</f>
        <v/>
      </c>
      <c r="DR148" s="536">
        <f t="shared" ref="DR148:DR153" si="304">COUNT(B148:S148)</f>
        <v>0</v>
      </c>
      <c r="DS148" s="468">
        <f t="shared" ref="DS148:DS153" si="305">COUNT(U148:AL148)</f>
        <v>1</v>
      </c>
      <c r="DT148" s="468">
        <f t="shared" ref="DT148:DT153" si="306">COUNT(AN148:BE148)</f>
        <v>0</v>
      </c>
      <c r="DU148" s="469">
        <f t="shared" ref="DU148:DU153" si="307">COUNT(BG148:BX148)</f>
        <v>0</v>
      </c>
      <c r="DV148" s="522"/>
      <c r="DW148" s="537"/>
      <c r="DX148" s="537"/>
      <c r="DY148" s="537"/>
      <c r="DZ148" s="537"/>
      <c r="EA148" s="537"/>
      <c r="EB148" s="537"/>
      <c r="EC148" s="538"/>
      <c r="ED148" s="537"/>
      <c r="EE148" s="468"/>
      <c r="EF148" s="522"/>
      <c r="EG148" s="522"/>
    </row>
    <row r="149" spans="1:137" ht="12.75" customHeight="1">
      <c r="A149" s="529" t="s">
        <v>155</v>
      </c>
      <c r="B149" s="306"/>
      <c r="C149" s="306"/>
      <c r="D149" s="306"/>
      <c r="E149" s="306"/>
      <c r="F149" s="306"/>
      <c r="G149" s="306"/>
      <c r="H149" s="306"/>
      <c r="I149" s="306"/>
      <c r="J149" s="306"/>
      <c r="K149" s="306"/>
      <c r="L149" s="306"/>
      <c r="M149" s="306"/>
      <c r="N149" s="306"/>
      <c r="O149" s="306"/>
      <c r="P149" s="306"/>
      <c r="Q149" s="306"/>
      <c r="R149" s="306"/>
      <c r="S149" s="306"/>
      <c r="T149" s="523"/>
      <c r="U149" s="306"/>
      <c r="V149" s="306"/>
      <c r="W149" s="306"/>
      <c r="X149" s="306"/>
      <c r="Y149" s="306"/>
      <c r="Z149" s="306"/>
      <c r="AA149" s="306"/>
      <c r="AB149" s="306"/>
      <c r="AC149" s="306"/>
      <c r="AD149" s="306"/>
      <c r="AE149" s="306"/>
      <c r="AF149" s="306"/>
      <c r="AG149" s="306"/>
      <c r="AH149" s="306"/>
      <c r="AI149" s="306">
        <v>8</v>
      </c>
      <c r="AJ149" s="306"/>
      <c r="AK149" s="306"/>
      <c r="AL149" s="306"/>
      <c r="AM149" s="523"/>
      <c r="AN149" s="306"/>
      <c r="AO149" s="306"/>
      <c r="AP149" s="306"/>
      <c r="AQ149" s="306"/>
      <c r="AR149" s="306"/>
      <c r="AS149" s="306"/>
      <c r="AT149" s="306"/>
      <c r="AU149" s="306"/>
      <c r="AV149" s="306"/>
      <c r="AW149" s="306"/>
      <c r="AX149" s="306"/>
      <c r="AY149" s="306"/>
      <c r="AZ149" s="306"/>
      <c r="BA149" s="306"/>
      <c r="BB149" s="306"/>
      <c r="BC149" s="306"/>
      <c r="BD149" s="306"/>
      <c r="BE149" s="306"/>
      <c r="BF149" s="523"/>
      <c r="BG149" s="306"/>
      <c r="BH149" s="306"/>
      <c r="BI149" s="306"/>
      <c r="BJ149" s="306"/>
      <c r="BK149" s="306"/>
      <c r="BL149" s="306"/>
      <c r="BM149" s="306"/>
      <c r="BN149" s="306"/>
      <c r="BO149" s="306"/>
      <c r="BP149" s="306"/>
      <c r="BQ149" s="306"/>
      <c r="BR149" s="306"/>
      <c r="BS149" s="306"/>
      <c r="BT149" s="306"/>
      <c r="BU149" s="306"/>
      <c r="BV149" s="306"/>
      <c r="BW149" s="306"/>
      <c r="BX149" s="306"/>
      <c r="BY149" s="523"/>
      <c r="BZ149" s="306"/>
      <c r="CA149" s="306"/>
      <c r="CB149" s="306"/>
      <c r="CC149" s="306"/>
      <c r="CD149" s="530" t="str">
        <f t="shared" si="264"/>
        <v/>
      </c>
      <c r="CE149" s="530" t="str">
        <f t="shared" si="265"/>
        <v/>
      </c>
      <c r="CF149" s="530" t="str">
        <f t="shared" si="266"/>
        <v/>
      </c>
      <c r="CG149" s="531" t="str">
        <f t="shared" si="267"/>
        <v/>
      </c>
      <c r="CH149" s="518" t="str">
        <f t="shared" si="268"/>
        <v/>
      </c>
      <c r="CI149" s="93" t="str">
        <f t="shared" si="269"/>
        <v/>
      </c>
      <c r="CJ149" s="94" t="str">
        <f t="shared" si="270"/>
        <v/>
      </c>
      <c r="CK149" s="94" t="str">
        <f t="shared" si="271"/>
        <v/>
      </c>
      <c r="CL149" s="94" t="str">
        <f t="shared" si="272"/>
        <v/>
      </c>
      <c r="CM149" s="94" t="str">
        <f t="shared" si="273"/>
        <v/>
      </c>
      <c r="CN149" s="94" t="str">
        <f t="shared" si="274"/>
        <v/>
      </c>
      <c r="CO149" s="108" t="str">
        <f t="shared" si="275"/>
        <v/>
      </c>
      <c r="CP149" s="108" t="str">
        <f t="shared" si="276"/>
        <v/>
      </c>
      <c r="CQ149" s="108" t="str">
        <f t="shared" si="277"/>
        <v/>
      </c>
      <c r="CR149" s="108" t="str">
        <f t="shared" si="278"/>
        <v/>
      </c>
      <c r="CS149" s="94" t="str">
        <f t="shared" si="279"/>
        <v/>
      </c>
      <c r="CT149" s="94" t="str">
        <f t="shared" si="280"/>
        <v/>
      </c>
      <c r="CU149" s="94" t="str">
        <f t="shared" si="281"/>
        <v/>
      </c>
      <c r="CV149" s="94" t="str">
        <f t="shared" si="282"/>
        <v/>
      </c>
      <c r="CW149" s="94" t="str">
        <f t="shared" si="283"/>
        <v/>
      </c>
      <c r="CX149" s="93" t="str">
        <f t="shared" si="284"/>
        <v/>
      </c>
      <c r="CY149" s="519" t="str">
        <f t="shared" si="285"/>
        <v/>
      </c>
      <c r="CZ149" s="532" t="str">
        <f t="shared" si="286"/>
        <v/>
      </c>
      <c r="DA149" s="533" t="str">
        <f t="shared" si="287"/>
        <v/>
      </c>
      <c r="DB149" s="534" t="str">
        <f t="shared" si="288"/>
        <v/>
      </c>
      <c r="DC149" s="534" t="str">
        <f t="shared" si="289"/>
        <v/>
      </c>
      <c r="DD149" s="534" t="str">
        <f t="shared" si="290"/>
        <v/>
      </c>
      <c r="DE149" s="534" t="str">
        <f t="shared" si="291"/>
        <v/>
      </c>
      <c r="DF149" s="534" t="str">
        <f t="shared" si="292"/>
        <v/>
      </c>
      <c r="DG149" s="535" t="str">
        <f t="shared" si="293"/>
        <v/>
      </c>
      <c r="DH149" s="535" t="str">
        <f t="shared" si="294"/>
        <v/>
      </c>
      <c r="DI149" s="535">
        <f t="shared" si="295"/>
        <v>8</v>
      </c>
      <c r="DJ149" s="535" t="str">
        <f t="shared" si="296"/>
        <v/>
      </c>
      <c r="DK149" s="534" t="str">
        <f t="shared" si="297"/>
        <v/>
      </c>
      <c r="DL149" s="534" t="str">
        <f t="shared" si="298"/>
        <v/>
      </c>
      <c r="DM149" s="534" t="str">
        <f t="shared" si="299"/>
        <v/>
      </c>
      <c r="DN149" s="534" t="str">
        <f t="shared" si="300"/>
        <v/>
      </c>
      <c r="DO149" s="534" t="str">
        <f t="shared" si="301"/>
        <v/>
      </c>
      <c r="DP149" s="533" t="str">
        <f t="shared" si="302"/>
        <v/>
      </c>
      <c r="DQ149" s="532" t="str">
        <f t="shared" si="303"/>
        <v/>
      </c>
      <c r="DR149" s="536">
        <f t="shared" si="304"/>
        <v>0</v>
      </c>
      <c r="DS149" s="468">
        <f t="shared" si="305"/>
        <v>1</v>
      </c>
      <c r="DT149" s="468">
        <f t="shared" si="306"/>
        <v>0</v>
      </c>
      <c r="DU149" s="469">
        <f t="shared" si="307"/>
        <v>0</v>
      </c>
      <c r="DV149" s="522"/>
      <c r="DW149" s="537"/>
      <c r="DX149" s="537"/>
      <c r="DY149" s="537"/>
      <c r="DZ149" s="537"/>
      <c r="EA149" s="537"/>
      <c r="EB149" s="537"/>
      <c r="EC149" s="538"/>
      <c r="ED149" s="537"/>
      <c r="EE149" s="468"/>
      <c r="EF149" s="522"/>
      <c r="EG149" s="522"/>
    </row>
    <row r="150" spans="1:137" ht="12.75" customHeight="1">
      <c r="A150" s="529" t="s">
        <v>156</v>
      </c>
      <c r="B150" s="306"/>
      <c r="C150" s="306"/>
      <c r="D150" s="306"/>
      <c r="E150" s="306"/>
      <c r="F150" s="306"/>
      <c r="G150" s="306"/>
      <c r="H150" s="306"/>
      <c r="I150" s="306"/>
      <c r="J150" s="306"/>
      <c r="K150" s="306"/>
      <c r="L150" s="306"/>
      <c r="M150" s="306"/>
      <c r="N150" s="306"/>
      <c r="O150" s="306"/>
      <c r="P150" s="306"/>
      <c r="Q150" s="306"/>
      <c r="R150" s="306"/>
      <c r="S150" s="306"/>
      <c r="T150" s="523"/>
      <c r="U150" s="306"/>
      <c r="V150" s="306"/>
      <c r="W150" s="306"/>
      <c r="X150" s="306"/>
      <c r="Y150" s="306"/>
      <c r="Z150" s="306"/>
      <c r="AA150" s="306"/>
      <c r="AB150" s="306"/>
      <c r="AC150" s="306"/>
      <c r="AD150" s="306"/>
      <c r="AE150" s="306"/>
      <c r="AF150" s="306"/>
      <c r="AG150" s="306"/>
      <c r="AH150" s="306"/>
      <c r="AI150" s="306">
        <v>12</v>
      </c>
      <c r="AJ150" s="306"/>
      <c r="AK150" s="306"/>
      <c r="AL150" s="306"/>
      <c r="AM150" s="523"/>
      <c r="AN150" s="306"/>
      <c r="AO150" s="306"/>
      <c r="AP150" s="306"/>
      <c r="AQ150" s="306"/>
      <c r="AR150" s="306"/>
      <c r="AS150" s="306"/>
      <c r="AT150" s="306"/>
      <c r="AU150" s="306"/>
      <c r="AV150" s="306"/>
      <c r="AW150" s="306"/>
      <c r="AX150" s="306"/>
      <c r="AY150" s="306"/>
      <c r="AZ150" s="306"/>
      <c r="BA150" s="306"/>
      <c r="BB150" s="306"/>
      <c r="BC150" s="306"/>
      <c r="BD150" s="306"/>
      <c r="BE150" s="306"/>
      <c r="BF150" s="523"/>
      <c r="BG150" s="306"/>
      <c r="BH150" s="306"/>
      <c r="BI150" s="306"/>
      <c r="BJ150" s="306"/>
      <c r="BK150" s="306"/>
      <c r="BL150" s="306"/>
      <c r="BM150" s="306"/>
      <c r="BN150" s="306"/>
      <c r="BO150" s="306"/>
      <c r="BP150" s="306"/>
      <c r="BQ150" s="306"/>
      <c r="BR150" s="306"/>
      <c r="BS150" s="306"/>
      <c r="BT150" s="306"/>
      <c r="BU150" s="306"/>
      <c r="BV150" s="306"/>
      <c r="BW150" s="306"/>
      <c r="BX150" s="306"/>
      <c r="BY150" s="523"/>
      <c r="BZ150" s="306"/>
      <c r="CA150" s="306"/>
      <c r="CB150" s="306"/>
      <c r="CC150" s="306"/>
      <c r="CD150" s="530" t="str">
        <f t="shared" si="264"/>
        <v/>
      </c>
      <c r="CE150" s="530" t="str">
        <f t="shared" si="265"/>
        <v/>
      </c>
      <c r="CF150" s="530" t="str">
        <f t="shared" si="266"/>
        <v/>
      </c>
      <c r="CG150" s="531" t="str">
        <f t="shared" si="267"/>
        <v/>
      </c>
      <c r="CH150" s="518" t="str">
        <f t="shared" si="268"/>
        <v/>
      </c>
      <c r="CI150" s="93" t="str">
        <f t="shared" si="269"/>
        <v/>
      </c>
      <c r="CJ150" s="94" t="str">
        <f t="shared" si="270"/>
        <v/>
      </c>
      <c r="CK150" s="94" t="str">
        <f t="shared" si="271"/>
        <v/>
      </c>
      <c r="CL150" s="94" t="str">
        <f t="shared" si="272"/>
        <v/>
      </c>
      <c r="CM150" s="94" t="str">
        <f t="shared" si="273"/>
        <v/>
      </c>
      <c r="CN150" s="94" t="str">
        <f t="shared" si="274"/>
        <v/>
      </c>
      <c r="CO150" s="108" t="str">
        <f t="shared" si="275"/>
        <v/>
      </c>
      <c r="CP150" s="108" t="str">
        <f t="shared" si="276"/>
        <v/>
      </c>
      <c r="CQ150" s="108" t="str">
        <f t="shared" si="277"/>
        <v/>
      </c>
      <c r="CR150" s="108" t="str">
        <f t="shared" si="278"/>
        <v/>
      </c>
      <c r="CS150" s="94" t="str">
        <f t="shared" si="279"/>
        <v/>
      </c>
      <c r="CT150" s="94" t="str">
        <f t="shared" si="280"/>
        <v/>
      </c>
      <c r="CU150" s="94" t="str">
        <f t="shared" si="281"/>
        <v/>
      </c>
      <c r="CV150" s="94" t="str">
        <f t="shared" si="282"/>
        <v/>
      </c>
      <c r="CW150" s="94" t="str">
        <f t="shared" si="283"/>
        <v/>
      </c>
      <c r="CX150" s="93" t="str">
        <f t="shared" si="284"/>
        <v/>
      </c>
      <c r="CY150" s="519" t="str">
        <f t="shared" si="285"/>
        <v/>
      </c>
      <c r="CZ150" s="532" t="str">
        <f t="shared" si="286"/>
        <v/>
      </c>
      <c r="DA150" s="533" t="str">
        <f t="shared" si="287"/>
        <v/>
      </c>
      <c r="DB150" s="534" t="str">
        <f t="shared" si="288"/>
        <v/>
      </c>
      <c r="DC150" s="534" t="str">
        <f t="shared" si="289"/>
        <v/>
      </c>
      <c r="DD150" s="534" t="str">
        <f t="shared" si="290"/>
        <v/>
      </c>
      <c r="DE150" s="534" t="str">
        <f t="shared" si="291"/>
        <v/>
      </c>
      <c r="DF150" s="534" t="str">
        <f t="shared" si="292"/>
        <v/>
      </c>
      <c r="DG150" s="535" t="str">
        <f t="shared" si="293"/>
        <v/>
      </c>
      <c r="DH150" s="535" t="str">
        <f t="shared" si="294"/>
        <v/>
      </c>
      <c r="DI150" s="535">
        <f t="shared" si="295"/>
        <v>12</v>
      </c>
      <c r="DJ150" s="535" t="str">
        <f t="shared" si="296"/>
        <v/>
      </c>
      <c r="DK150" s="534" t="str">
        <f t="shared" si="297"/>
        <v/>
      </c>
      <c r="DL150" s="534" t="str">
        <f t="shared" si="298"/>
        <v/>
      </c>
      <c r="DM150" s="534" t="str">
        <f t="shared" si="299"/>
        <v/>
      </c>
      <c r="DN150" s="534" t="str">
        <f t="shared" si="300"/>
        <v/>
      </c>
      <c r="DO150" s="534" t="str">
        <f t="shared" si="301"/>
        <v/>
      </c>
      <c r="DP150" s="533" t="str">
        <f t="shared" si="302"/>
        <v/>
      </c>
      <c r="DQ150" s="532" t="str">
        <f t="shared" si="303"/>
        <v/>
      </c>
      <c r="DR150" s="536">
        <f t="shared" si="304"/>
        <v>0</v>
      </c>
      <c r="DS150" s="468">
        <f t="shared" si="305"/>
        <v>1</v>
      </c>
      <c r="DT150" s="468">
        <f t="shared" si="306"/>
        <v>0</v>
      </c>
      <c r="DU150" s="469">
        <f t="shared" si="307"/>
        <v>0</v>
      </c>
      <c r="DV150" s="522"/>
      <c r="DW150" s="537"/>
      <c r="DX150" s="537"/>
      <c r="DY150" s="537"/>
      <c r="DZ150" s="537"/>
      <c r="EA150" s="537"/>
      <c r="EB150" s="537"/>
      <c r="EC150" s="538"/>
      <c r="ED150" s="537"/>
      <c r="EE150" s="468"/>
      <c r="EF150" s="522"/>
      <c r="EG150" s="522"/>
    </row>
    <row r="151" spans="1:137" ht="12.75" customHeight="1">
      <c r="A151" s="529" t="s">
        <v>157</v>
      </c>
      <c r="B151" s="306"/>
      <c r="C151" s="306"/>
      <c r="D151" s="306"/>
      <c r="E151" s="306"/>
      <c r="F151" s="306"/>
      <c r="G151" s="306"/>
      <c r="H151" s="306"/>
      <c r="I151" s="306"/>
      <c r="J151" s="306"/>
      <c r="K151" s="306"/>
      <c r="L151" s="306"/>
      <c r="M151" s="306"/>
      <c r="N151" s="306"/>
      <c r="O151" s="306"/>
      <c r="P151" s="306"/>
      <c r="Q151" s="306"/>
      <c r="R151" s="306"/>
      <c r="S151" s="306"/>
      <c r="T151" s="523"/>
      <c r="U151" s="306"/>
      <c r="V151" s="306"/>
      <c r="W151" s="306"/>
      <c r="X151" s="306"/>
      <c r="Y151" s="306"/>
      <c r="Z151" s="306"/>
      <c r="AA151" s="306"/>
      <c r="AB151" s="306"/>
      <c r="AC151" s="306"/>
      <c r="AD151" s="306"/>
      <c r="AE151" s="306"/>
      <c r="AF151" s="306"/>
      <c r="AG151" s="306"/>
      <c r="AH151" s="306"/>
      <c r="AI151" s="306">
        <v>50</v>
      </c>
      <c r="AJ151" s="306"/>
      <c r="AK151" s="306"/>
      <c r="AL151" s="306"/>
      <c r="AM151" s="523"/>
      <c r="AN151" s="306"/>
      <c r="AO151" s="306"/>
      <c r="AP151" s="306"/>
      <c r="AQ151" s="306"/>
      <c r="AR151" s="306"/>
      <c r="AS151" s="306"/>
      <c r="AT151" s="306"/>
      <c r="AU151" s="306"/>
      <c r="AV151" s="306"/>
      <c r="AW151" s="306"/>
      <c r="AX151" s="306"/>
      <c r="AY151" s="306"/>
      <c r="AZ151" s="306"/>
      <c r="BA151" s="306"/>
      <c r="BB151" s="306"/>
      <c r="BC151" s="306"/>
      <c r="BD151" s="306"/>
      <c r="BE151" s="306"/>
      <c r="BF151" s="523"/>
      <c r="BG151" s="306"/>
      <c r="BH151" s="306"/>
      <c r="BI151" s="306"/>
      <c r="BJ151" s="306"/>
      <c r="BK151" s="306"/>
      <c r="BL151" s="306"/>
      <c r="BM151" s="306"/>
      <c r="BN151" s="306"/>
      <c r="BO151" s="306"/>
      <c r="BP151" s="306"/>
      <c r="BQ151" s="306"/>
      <c r="BR151" s="306"/>
      <c r="BS151" s="306"/>
      <c r="BT151" s="306"/>
      <c r="BU151" s="306"/>
      <c r="BV151" s="306"/>
      <c r="BW151" s="306"/>
      <c r="BX151" s="306"/>
      <c r="BY151" s="523"/>
      <c r="BZ151" s="306"/>
      <c r="CA151" s="306"/>
      <c r="CB151" s="306"/>
      <c r="CC151" s="306"/>
      <c r="CD151" s="530" t="str">
        <f t="shared" si="264"/>
        <v/>
      </c>
      <c r="CE151" s="530" t="str">
        <f t="shared" si="265"/>
        <v/>
      </c>
      <c r="CF151" s="530" t="str">
        <f t="shared" si="266"/>
        <v/>
      </c>
      <c r="CG151" s="531" t="str">
        <f t="shared" si="267"/>
        <v/>
      </c>
      <c r="CH151" s="518" t="str">
        <f t="shared" si="268"/>
        <v/>
      </c>
      <c r="CI151" s="93" t="str">
        <f t="shared" si="269"/>
        <v/>
      </c>
      <c r="CJ151" s="94" t="str">
        <f t="shared" si="270"/>
        <v/>
      </c>
      <c r="CK151" s="94" t="str">
        <f t="shared" si="271"/>
        <v/>
      </c>
      <c r="CL151" s="94" t="str">
        <f t="shared" si="272"/>
        <v/>
      </c>
      <c r="CM151" s="94" t="str">
        <f t="shared" si="273"/>
        <v/>
      </c>
      <c r="CN151" s="94" t="str">
        <f t="shared" si="274"/>
        <v/>
      </c>
      <c r="CO151" s="108" t="str">
        <f t="shared" si="275"/>
        <v/>
      </c>
      <c r="CP151" s="108" t="str">
        <f t="shared" si="276"/>
        <v/>
      </c>
      <c r="CQ151" s="108" t="str">
        <f t="shared" si="277"/>
        <v/>
      </c>
      <c r="CR151" s="108" t="str">
        <f t="shared" si="278"/>
        <v/>
      </c>
      <c r="CS151" s="94" t="str">
        <f t="shared" si="279"/>
        <v/>
      </c>
      <c r="CT151" s="94" t="str">
        <f t="shared" si="280"/>
        <v/>
      </c>
      <c r="CU151" s="94" t="str">
        <f t="shared" si="281"/>
        <v/>
      </c>
      <c r="CV151" s="94" t="str">
        <f t="shared" si="282"/>
        <v/>
      </c>
      <c r="CW151" s="94" t="str">
        <f t="shared" si="283"/>
        <v/>
      </c>
      <c r="CX151" s="93" t="str">
        <f t="shared" si="284"/>
        <v/>
      </c>
      <c r="CY151" s="519" t="str">
        <f t="shared" si="285"/>
        <v/>
      </c>
      <c r="CZ151" s="532" t="str">
        <f t="shared" si="286"/>
        <v/>
      </c>
      <c r="DA151" s="533" t="str">
        <f t="shared" si="287"/>
        <v/>
      </c>
      <c r="DB151" s="534" t="str">
        <f t="shared" si="288"/>
        <v/>
      </c>
      <c r="DC151" s="534" t="str">
        <f t="shared" si="289"/>
        <v/>
      </c>
      <c r="DD151" s="534" t="str">
        <f t="shared" si="290"/>
        <v/>
      </c>
      <c r="DE151" s="534" t="str">
        <f t="shared" si="291"/>
        <v/>
      </c>
      <c r="DF151" s="534" t="str">
        <f t="shared" si="292"/>
        <v/>
      </c>
      <c r="DG151" s="535" t="str">
        <f t="shared" si="293"/>
        <v/>
      </c>
      <c r="DH151" s="535" t="str">
        <f t="shared" si="294"/>
        <v/>
      </c>
      <c r="DI151" s="535">
        <f t="shared" si="295"/>
        <v>50</v>
      </c>
      <c r="DJ151" s="535" t="str">
        <f t="shared" si="296"/>
        <v/>
      </c>
      <c r="DK151" s="534" t="str">
        <f t="shared" si="297"/>
        <v/>
      </c>
      <c r="DL151" s="534" t="str">
        <f t="shared" si="298"/>
        <v/>
      </c>
      <c r="DM151" s="534" t="str">
        <f t="shared" si="299"/>
        <v/>
      </c>
      <c r="DN151" s="534" t="str">
        <f t="shared" si="300"/>
        <v/>
      </c>
      <c r="DO151" s="534" t="str">
        <f t="shared" si="301"/>
        <v/>
      </c>
      <c r="DP151" s="533" t="str">
        <f t="shared" si="302"/>
        <v/>
      </c>
      <c r="DQ151" s="532" t="str">
        <f t="shared" si="303"/>
        <v/>
      </c>
      <c r="DR151" s="536">
        <f t="shared" si="304"/>
        <v>0</v>
      </c>
      <c r="DS151" s="468">
        <f t="shared" si="305"/>
        <v>1</v>
      </c>
      <c r="DT151" s="468">
        <f t="shared" si="306"/>
        <v>0</v>
      </c>
      <c r="DU151" s="469">
        <f t="shared" si="307"/>
        <v>0</v>
      </c>
      <c r="DV151" s="522"/>
      <c r="DW151" s="537"/>
      <c r="DX151" s="537"/>
      <c r="DY151" s="537"/>
      <c r="DZ151" s="537"/>
      <c r="EA151" s="537"/>
      <c r="EB151" s="537"/>
      <c r="EC151" s="538"/>
      <c r="ED151" s="537"/>
      <c r="EE151" s="468"/>
      <c r="EF151" s="522"/>
      <c r="EG151" s="522"/>
    </row>
    <row r="152" spans="1:137" ht="14" customHeight="1">
      <c r="A152" s="539" t="s">
        <v>158</v>
      </c>
      <c r="B152" s="540" t="str">
        <f t="shared" ref="B152:S152" si="308">IF(B149="","",B148*B149*B150*B151)</f>
        <v/>
      </c>
      <c r="C152" s="540" t="str">
        <f t="shared" si="308"/>
        <v/>
      </c>
      <c r="D152" s="540" t="str">
        <f t="shared" si="308"/>
        <v/>
      </c>
      <c r="E152" s="540" t="str">
        <f t="shared" si="308"/>
        <v/>
      </c>
      <c r="F152" s="540" t="str">
        <f t="shared" si="308"/>
        <v/>
      </c>
      <c r="G152" s="540" t="str">
        <f t="shared" si="308"/>
        <v/>
      </c>
      <c r="H152" s="540" t="str">
        <f t="shared" si="308"/>
        <v/>
      </c>
      <c r="I152" s="540" t="str">
        <f t="shared" si="308"/>
        <v/>
      </c>
      <c r="J152" s="540" t="str">
        <f t="shared" si="308"/>
        <v/>
      </c>
      <c r="K152" s="540" t="str">
        <f t="shared" si="308"/>
        <v/>
      </c>
      <c r="L152" s="540" t="str">
        <f t="shared" si="308"/>
        <v/>
      </c>
      <c r="M152" s="540" t="str">
        <f t="shared" si="308"/>
        <v/>
      </c>
      <c r="N152" s="540" t="str">
        <f t="shared" si="308"/>
        <v/>
      </c>
      <c r="O152" s="540" t="str">
        <f t="shared" si="308"/>
        <v/>
      </c>
      <c r="P152" s="540" t="str">
        <f t="shared" si="308"/>
        <v/>
      </c>
      <c r="Q152" s="540" t="str">
        <f t="shared" si="308"/>
        <v/>
      </c>
      <c r="R152" s="540" t="str">
        <f t="shared" si="308"/>
        <v/>
      </c>
      <c r="S152" s="540" t="str">
        <f t="shared" si="308"/>
        <v/>
      </c>
      <c r="T152" s="523"/>
      <c r="U152" s="540" t="str">
        <f t="shared" ref="U152:AL152" si="309">IF(U149="","",U148*U149*U150*U151)</f>
        <v/>
      </c>
      <c r="V152" s="540" t="str">
        <f t="shared" si="309"/>
        <v/>
      </c>
      <c r="W152" s="540" t="str">
        <f t="shared" si="309"/>
        <v/>
      </c>
      <c r="X152" s="540" t="str">
        <f t="shared" si="309"/>
        <v/>
      </c>
      <c r="Y152" s="540" t="str">
        <f t="shared" si="309"/>
        <v/>
      </c>
      <c r="Z152" s="540" t="str">
        <f t="shared" si="309"/>
        <v/>
      </c>
      <c r="AA152" s="540" t="str">
        <f t="shared" si="309"/>
        <v/>
      </c>
      <c r="AB152" s="540" t="str">
        <f t="shared" si="309"/>
        <v/>
      </c>
      <c r="AC152" s="540" t="str">
        <f t="shared" si="309"/>
        <v/>
      </c>
      <c r="AD152" s="540" t="str">
        <f t="shared" si="309"/>
        <v/>
      </c>
      <c r="AE152" s="540" t="str">
        <f t="shared" si="309"/>
        <v/>
      </c>
      <c r="AF152" s="540" t="str">
        <f t="shared" si="309"/>
        <v/>
      </c>
      <c r="AG152" s="540" t="str">
        <f t="shared" si="309"/>
        <v/>
      </c>
      <c r="AH152" s="540" t="str">
        <f t="shared" si="309"/>
        <v/>
      </c>
      <c r="AI152" s="540">
        <f t="shared" si="309"/>
        <v>4800</v>
      </c>
      <c r="AJ152" s="540" t="str">
        <f t="shared" si="309"/>
        <v/>
      </c>
      <c r="AK152" s="540" t="str">
        <f t="shared" si="309"/>
        <v/>
      </c>
      <c r="AL152" s="540" t="str">
        <f t="shared" si="309"/>
        <v/>
      </c>
      <c r="AM152" s="523"/>
      <c r="AN152" s="540" t="str">
        <f t="shared" ref="AN152:BE152" si="310">IF(AN149="","",AN148*AN149*AN150*AN151)</f>
        <v/>
      </c>
      <c r="AO152" s="540" t="str">
        <f t="shared" si="310"/>
        <v/>
      </c>
      <c r="AP152" s="540" t="str">
        <f t="shared" si="310"/>
        <v/>
      </c>
      <c r="AQ152" s="540" t="str">
        <f t="shared" si="310"/>
        <v/>
      </c>
      <c r="AR152" s="540" t="str">
        <f t="shared" si="310"/>
        <v/>
      </c>
      <c r="AS152" s="540" t="str">
        <f t="shared" si="310"/>
        <v/>
      </c>
      <c r="AT152" s="540" t="str">
        <f t="shared" si="310"/>
        <v/>
      </c>
      <c r="AU152" s="540" t="str">
        <f t="shared" si="310"/>
        <v/>
      </c>
      <c r="AV152" s="540" t="str">
        <f t="shared" si="310"/>
        <v/>
      </c>
      <c r="AW152" s="540" t="str">
        <f t="shared" si="310"/>
        <v/>
      </c>
      <c r="AX152" s="540" t="str">
        <f t="shared" si="310"/>
        <v/>
      </c>
      <c r="AY152" s="540" t="str">
        <f t="shared" si="310"/>
        <v/>
      </c>
      <c r="AZ152" s="540" t="str">
        <f t="shared" si="310"/>
        <v/>
      </c>
      <c r="BA152" s="540" t="str">
        <f t="shared" si="310"/>
        <v/>
      </c>
      <c r="BB152" s="540" t="str">
        <f t="shared" si="310"/>
        <v/>
      </c>
      <c r="BC152" s="540" t="str">
        <f t="shared" si="310"/>
        <v/>
      </c>
      <c r="BD152" s="540" t="str">
        <f t="shared" si="310"/>
        <v/>
      </c>
      <c r="BE152" s="540" t="str">
        <f t="shared" si="310"/>
        <v/>
      </c>
      <c r="BF152" s="523"/>
      <c r="BG152" s="540" t="str">
        <f t="shared" ref="BG152:BX152" si="311">IF(BG149="","",BG148*BG149*BG150*BG151)</f>
        <v/>
      </c>
      <c r="BH152" s="540" t="str">
        <f t="shared" si="311"/>
        <v/>
      </c>
      <c r="BI152" s="540" t="str">
        <f t="shared" si="311"/>
        <v/>
      </c>
      <c r="BJ152" s="540" t="str">
        <f t="shared" si="311"/>
        <v/>
      </c>
      <c r="BK152" s="540" t="str">
        <f t="shared" si="311"/>
        <v/>
      </c>
      <c r="BL152" s="540" t="str">
        <f t="shared" si="311"/>
        <v/>
      </c>
      <c r="BM152" s="540" t="str">
        <f t="shared" si="311"/>
        <v/>
      </c>
      <c r="BN152" s="540" t="str">
        <f t="shared" si="311"/>
        <v/>
      </c>
      <c r="BO152" s="540" t="str">
        <f t="shared" si="311"/>
        <v/>
      </c>
      <c r="BP152" s="540" t="str">
        <f t="shared" si="311"/>
        <v/>
      </c>
      <c r="BQ152" s="540" t="str">
        <f t="shared" si="311"/>
        <v/>
      </c>
      <c r="BR152" s="540" t="str">
        <f t="shared" si="311"/>
        <v/>
      </c>
      <c r="BS152" s="540" t="str">
        <f t="shared" si="311"/>
        <v/>
      </c>
      <c r="BT152" s="540" t="str">
        <f t="shared" si="311"/>
        <v/>
      </c>
      <c r="BU152" s="540" t="str">
        <f t="shared" si="311"/>
        <v/>
      </c>
      <c r="BV152" s="540" t="str">
        <f t="shared" si="311"/>
        <v/>
      </c>
      <c r="BW152" s="540" t="str">
        <f t="shared" si="311"/>
        <v/>
      </c>
      <c r="BX152" s="540" t="str">
        <f t="shared" si="311"/>
        <v/>
      </c>
      <c r="BY152" s="523"/>
      <c r="BZ152" s="540" t="str">
        <f>IF(BZ149="","",BZ148*BZ149*BZ150*BZ151)</f>
        <v/>
      </c>
      <c r="CA152" s="540" t="str">
        <f>IF(CA149="","",CA148*CA149*CA150*CA151)</f>
        <v/>
      </c>
      <c r="CB152" s="540" t="str">
        <f>IF(CB149="","",CB148*CB149*CB150*CB151)</f>
        <v/>
      </c>
      <c r="CC152" s="541" t="str">
        <f>IF(CC149="","",CC148*CC149*CC150*CC151)</f>
        <v/>
      </c>
      <c r="CD152" s="530" t="str">
        <f t="shared" si="264"/>
        <v/>
      </c>
      <c r="CE152" s="530" t="str">
        <f t="shared" si="265"/>
        <v/>
      </c>
      <c r="CF152" s="530" t="str">
        <f t="shared" si="266"/>
        <v/>
      </c>
      <c r="CG152" s="531" t="str">
        <f t="shared" si="267"/>
        <v/>
      </c>
      <c r="CH152" s="518" t="str">
        <f t="shared" si="268"/>
        <v/>
      </c>
      <c r="CI152" s="93" t="str">
        <f t="shared" si="269"/>
        <v/>
      </c>
      <c r="CJ152" s="94" t="str">
        <f t="shared" si="270"/>
        <v/>
      </c>
      <c r="CK152" s="94" t="str">
        <f t="shared" si="271"/>
        <v/>
      </c>
      <c r="CL152" s="94" t="str">
        <f t="shared" si="272"/>
        <v/>
      </c>
      <c r="CM152" s="94" t="str">
        <f t="shared" si="273"/>
        <v/>
      </c>
      <c r="CN152" s="94" t="str">
        <f t="shared" si="274"/>
        <v/>
      </c>
      <c r="CO152" s="108" t="str">
        <f t="shared" si="275"/>
        <v/>
      </c>
      <c r="CP152" s="108" t="str">
        <f t="shared" si="276"/>
        <v/>
      </c>
      <c r="CQ152" s="108" t="str">
        <f t="shared" si="277"/>
        <v/>
      </c>
      <c r="CR152" s="108" t="str">
        <f t="shared" si="278"/>
        <v/>
      </c>
      <c r="CS152" s="94" t="str">
        <f t="shared" si="279"/>
        <v/>
      </c>
      <c r="CT152" s="94" t="str">
        <f t="shared" si="280"/>
        <v/>
      </c>
      <c r="CU152" s="94" t="str">
        <f t="shared" si="281"/>
        <v/>
      </c>
      <c r="CV152" s="94" t="str">
        <f t="shared" si="282"/>
        <v/>
      </c>
      <c r="CW152" s="94" t="str">
        <f t="shared" si="283"/>
        <v/>
      </c>
      <c r="CX152" s="93" t="str">
        <f t="shared" si="284"/>
        <v/>
      </c>
      <c r="CY152" s="519" t="str">
        <f t="shared" si="285"/>
        <v/>
      </c>
      <c r="CZ152" s="532" t="str">
        <f t="shared" si="286"/>
        <v/>
      </c>
      <c r="DA152" s="533" t="str">
        <f t="shared" si="287"/>
        <v/>
      </c>
      <c r="DB152" s="534" t="str">
        <f t="shared" si="288"/>
        <v/>
      </c>
      <c r="DC152" s="534" t="str">
        <f t="shared" si="289"/>
        <v/>
      </c>
      <c r="DD152" s="534" t="str">
        <f t="shared" si="290"/>
        <v/>
      </c>
      <c r="DE152" s="534" t="str">
        <f t="shared" si="291"/>
        <v/>
      </c>
      <c r="DF152" s="534" t="str">
        <f t="shared" si="292"/>
        <v/>
      </c>
      <c r="DG152" s="535" t="str">
        <f t="shared" si="293"/>
        <v/>
      </c>
      <c r="DH152" s="535" t="str">
        <f t="shared" si="294"/>
        <v/>
      </c>
      <c r="DI152" s="535">
        <f t="shared" si="295"/>
        <v>4800</v>
      </c>
      <c r="DJ152" s="535" t="str">
        <f t="shared" si="296"/>
        <v/>
      </c>
      <c r="DK152" s="534" t="str">
        <f t="shared" si="297"/>
        <v/>
      </c>
      <c r="DL152" s="534" t="str">
        <f t="shared" si="298"/>
        <v/>
      </c>
      <c r="DM152" s="534" t="str">
        <f t="shared" si="299"/>
        <v/>
      </c>
      <c r="DN152" s="534" t="str">
        <f t="shared" si="300"/>
        <v/>
      </c>
      <c r="DO152" s="534" t="str">
        <f t="shared" si="301"/>
        <v/>
      </c>
      <c r="DP152" s="533" t="str">
        <f t="shared" si="302"/>
        <v/>
      </c>
      <c r="DQ152" s="532" t="str">
        <f t="shared" si="303"/>
        <v/>
      </c>
      <c r="DR152" s="536">
        <f t="shared" si="304"/>
        <v>0</v>
      </c>
      <c r="DS152" s="468">
        <f t="shared" si="305"/>
        <v>1</v>
      </c>
      <c r="DT152" s="468">
        <f t="shared" si="306"/>
        <v>0</v>
      </c>
      <c r="DU152" s="469">
        <f t="shared" si="307"/>
        <v>0</v>
      </c>
      <c r="DV152" s="522"/>
      <c r="DW152" s="537"/>
      <c r="DX152" s="537"/>
      <c r="DY152" s="537"/>
      <c r="DZ152" s="537"/>
      <c r="EA152" s="537"/>
      <c r="EB152" s="537"/>
      <c r="EC152" s="538"/>
      <c r="ED152" s="537"/>
      <c r="EE152" s="468"/>
      <c r="EF152" s="522"/>
      <c r="EG152" s="522"/>
    </row>
    <row r="153" spans="1:137" ht="14" customHeight="1">
      <c r="A153" s="473" t="s">
        <v>185</v>
      </c>
      <c r="B153" s="548">
        <f t="shared" ref="B153:S153" si="312">SUM(B128,B134,B140,B146,B152)</f>
        <v>0</v>
      </c>
      <c r="C153" s="548">
        <f t="shared" si="312"/>
        <v>0</v>
      </c>
      <c r="D153" s="548">
        <f t="shared" si="312"/>
        <v>0</v>
      </c>
      <c r="E153" s="548">
        <f t="shared" si="312"/>
        <v>9600</v>
      </c>
      <c r="F153" s="548">
        <f t="shared" si="312"/>
        <v>20160</v>
      </c>
      <c r="G153" s="548">
        <f t="shared" si="312"/>
        <v>0</v>
      </c>
      <c r="H153" s="548">
        <f t="shared" si="312"/>
        <v>4800</v>
      </c>
      <c r="I153" s="548">
        <f t="shared" si="312"/>
        <v>0</v>
      </c>
      <c r="J153" s="548">
        <f t="shared" si="312"/>
        <v>0</v>
      </c>
      <c r="K153" s="548">
        <f t="shared" si="312"/>
        <v>0</v>
      </c>
      <c r="L153" s="548">
        <f t="shared" si="312"/>
        <v>0</v>
      </c>
      <c r="M153" s="548">
        <f t="shared" si="312"/>
        <v>18000</v>
      </c>
      <c r="N153" s="548">
        <f t="shared" si="312"/>
        <v>0</v>
      </c>
      <c r="O153" s="548">
        <f t="shared" si="312"/>
        <v>0</v>
      </c>
      <c r="P153" s="548">
        <f t="shared" si="312"/>
        <v>0</v>
      </c>
      <c r="Q153" s="548">
        <f t="shared" si="312"/>
        <v>0</v>
      </c>
      <c r="R153" s="548">
        <f t="shared" si="312"/>
        <v>12000</v>
      </c>
      <c r="S153" s="548">
        <f t="shared" si="312"/>
        <v>0</v>
      </c>
      <c r="T153" s="549"/>
      <c r="U153" s="548">
        <f t="shared" ref="U153:AL153" si="313">SUM(U128,U134,U140,U146,U152)</f>
        <v>0</v>
      </c>
      <c r="V153" s="548">
        <f t="shared" si="313"/>
        <v>2400</v>
      </c>
      <c r="W153" s="548">
        <f t="shared" si="313"/>
        <v>0</v>
      </c>
      <c r="X153" s="548">
        <f t="shared" si="313"/>
        <v>9600</v>
      </c>
      <c r="Y153" s="548">
        <f t="shared" si="313"/>
        <v>0</v>
      </c>
      <c r="Z153" s="548">
        <f t="shared" si="313"/>
        <v>0</v>
      </c>
      <c r="AA153" s="548">
        <f t="shared" si="313"/>
        <v>0</v>
      </c>
      <c r="AB153" s="548">
        <f t="shared" si="313"/>
        <v>0</v>
      </c>
      <c r="AC153" s="548">
        <f t="shared" si="313"/>
        <v>0</v>
      </c>
      <c r="AD153" s="548">
        <f t="shared" si="313"/>
        <v>0</v>
      </c>
      <c r="AE153" s="548">
        <f t="shared" si="313"/>
        <v>0</v>
      </c>
      <c r="AF153" s="548">
        <f t="shared" si="313"/>
        <v>12000</v>
      </c>
      <c r="AG153" s="548">
        <f t="shared" si="313"/>
        <v>0</v>
      </c>
      <c r="AH153" s="548">
        <f t="shared" si="313"/>
        <v>18000</v>
      </c>
      <c r="AI153" s="548">
        <f t="shared" si="313"/>
        <v>14400</v>
      </c>
      <c r="AJ153" s="548">
        <f t="shared" si="313"/>
        <v>0</v>
      </c>
      <c r="AK153" s="548">
        <f t="shared" si="313"/>
        <v>0</v>
      </c>
      <c r="AL153" s="548">
        <f t="shared" si="313"/>
        <v>18000</v>
      </c>
      <c r="AM153" s="549"/>
      <c r="AN153" s="548">
        <f t="shared" ref="AN153:BE153" si="314">SUM(AN128,AN134,AN140,AN146,AN152)</f>
        <v>0</v>
      </c>
      <c r="AO153" s="548">
        <f t="shared" si="314"/>
        <v>686400</v>
      </c>
      <c r="AP153" s="548">
        <f t="shared" si="314"/>
        <v>8400</v>
      </c>
      <c r="AQ153" s="548">
        <f t="shared" si="314"/>
        <v>0</v>
      </c>
      <c r="AR153" s="548">
        <f t="shared" si="314"/>
        <v>0</v>
      </c>
      <c r="AS153" s="548">
        <f t="shared" si="314"/>
        <v>0</v>
      </c>
      <c r="AT153" s="548">
        <f t="shared" si="314"/>
        <v>0</v>
      </c>
      <c r="AU153" s="548">
        <f t="shared" si="314"/>
        <v>0</v>
      </c>
      <c r="AV153" s="548">
        <f t="shared" si="314"/>
        <v>0</v>
      </c>
      <c r="AW153" s="548">
        <f t="shared" si="314"/>
        <v>0</v>
      </c>
      <c r="AX153" s="548">
        <f t="shared" si="314"/>
        <v>0</v>
      </c>
      <c r="AY153" s="548">
        <f t="shared" si="314"/>
        <v>0</v>
      </c>
      <c r="AZ153" s="548">
        <f t="shared" si="314"/>
        <v>0</v>
      </c>
      <c r="BA153" s="548">
        <f t="shared" si="314"/>
        <v>120000</v>
      </c>
      <c r="BB153" s="548">
        <f t="shared" si="314"/>
        <v>0</v>
      </c>
      <c r="BC153" s="548">
        <f t="shared" si="314"/>
        <v>0</v>
      </c>
      <c r="BD153" s="548">
        <f t="shared" si="314"/>
        <v>25800</v>
      </c>
      <c r="BE153" s="548">
        <f t="shared" si="314"/>
        <v>0</v>
      </c>
      <c r="BF153" s="549"/>
      <c r="BG153" s="548">
        <f t="shared" ref="BG153:BX153" si="315">SUM(BG128,BG134,BG140,BG146,BG152)</f>
        <v>0</v>
      </c>
      <c r="BH153" s="548">
        <f t="shared" si="315"/>
        <v>0</v>
      </c>
      <c r="BI153" s="548">
        <f t="shared" si="315"/>
        <v>0</v>
      </c>
      <c r="BJ153" s="548">
        <f t="shared" si="315"/>
        <v>0</v>
      </c>
      <c r="BK153" s="548">
        <f t="shared" si="315"/>
        <v>0</v>
      </c>
      <c r="BL153" s="548">
        <f t="shared" si="315"/>
        <v>0</v>
      </c>
      <c r="BM153" s="548">
        <f t="shared" si="315"/>
        <v>0</v>
      </c>
      <c r="BN153" s="548">
        <f t="shared" si="315"/>
        <v>0</v>
      </c>
      <c r="BO153" s="548">
        <f t="shared" si="315"/>
        <v>0</v>
      </c>
      <c r="BP153" s="548">
        <f t="shared" si="315"/>
        <v>0</v>
      </c>
      <c r="BQ153" s="548">
        <f t="shared" si="315"/>
        <v>0</v>
      </c>
      <c r="BR153" s="548">
        <f t="shared" si="315"/>
        <v>36000</v>
      </c>
      <c r="BS153" s="548">
        <f t="shared" si="315"/>
        <v>0</v>
      </c>
      <c r="BT153" s="548">
        <f t="shared" si="315"/>
        <v>0</v>
      </c>
      <c r="BU153" s="548">
        <f t="shared" si="315"/>
        <v>0</v>
      </c>
      <c r="BV153" s="548">
        <f t="shared" si="315"/>
        <v>0</v>
      </c>
      <c r="BW153" s="548">
        <f t="shared" si="315"/>
        <v>0</v>
      </c>
      <c r="BX153" s="548">
        <f t="shared" si="315"/>
        <v>0</v>
      </c>
      <c r="BY153" s="549"/>
      <c r="BZ153" s="548">
        <f>SUM(BZ128,BZ134,BZ140,BZ146,BZ152)</f>
        <v>4500</v>
      </c>
      <c r="CA153" s="548">
        <f>SUM(CA128,CA134,CA140,CA146,CA152)</f>
        <v>9000</v>
      </c>
      <c r="CB153" s="548">
        <f>SUM(CB128,CB134,CB140,CB146,CB152)</f>
        <v>0</v>
      </c>
      <c r="CC153" s="548">
        <f>SUM(CC128,CC134,CC140,CC146,CC152)</f>
        <v>0</v>
      </c>
      <c r="CD153" s="530">
        <f t="shared" si="264"/>
        <v>2775</v>
      </c>
      <c r="CE153" s="530">
        <f t="shared" si="265"/>
        <v>3525</v>
      </c>
      <c r="CF153" s="530">
        <f t="shared" si="266"/>
        <v>9637.5</v>
      </c>
      <c r="CG153" s="531">
        <f t="shared" si="267"/>
        <v>0</v>
      </c>
      <c r="CH153" s="518">
        <f t="shared" si="268"/>
        <v>0</v>
      </c>
      <c r="CI153" s="93">
        <f t="shared" si="269"/>
        <v>0</v>
      </c>
      <c r="CJ153" s="94">
        <f t="shared" si="270"/>
        <v>0</v>
      </c>
      <c r="CK153" s="94">
        <f t="shared" si="271"/>
        <v>0</v>
      </c>
      <c r="CL153" s="94">
        <f t="shared" si="272"/>
        <v>0</v>
      </c>
      <c r="CM153" s="94">
        <f t="shared" si="273"/>
        <v>0</v>
      </c>
      <c r="CN153" s="94">
        <f t="shared" si="274"/>
        <v>0</v>
      </c>
      <c r="CO153" s="108">
        <f t="shared" si="275"/>
        <v>0</v>
      </c>
      <c r="CP153" s="108">
        <f t="shared" si="276"/>
        <v>0</v>
      </c>
      <c r="CQ153" s="108">
        <f t="shared" si="277"/>
        <v>0</v>
      </c>
      <c r="CR153" s="108">
        <f t="shared" si="278"/>
        <v>0</v>
      </c>
      <c r="CS153" s="94">
        <f t="shared" si="279"/>
        <v>0</v>
      </c>
      <c r="CT153" s="94">
        <f t="shared" si="280"/>
        <v>0</v>
      </c>
      <c r="CU153" s="94">
        <f t="shared" si="281"/>
        <v>4800</v>
      </c>
      <c r="CV153" s="94">
        <f t="shared" si="282"/>
        <v>9600</v>
      </c>
      <c r="CW153" s="94">
        <f t="shared" si="283"/>
        <v>12000</v>
      </c>
      <c r="CX153" s="93">
        <f t="shared" si="284"/>
        <v>18000</v>
      </c>
      <c r="CY153" s="519">
        <f t="shared" si="285"/>
        <v>20160</v>
      </c>
      <c r="CZ153" s="532">
        <f t="shared" si="286"/>
        <v>0</v>
      </c>
      <c r="DA153" s="533">
        <f t="shared" si="287"/>
        <v>0</v>
      </c>
      <c r="DB153" s="534">
        <f t="shared" si="288"/>
        <v>0</v>
      </c>
      <c r="DC153" s="534">
        <f t="shared" si="289"/>
        <v>0</v>
      </c>
      <c r="DD153" s="534">
        <f t="shared" si="290"/>
        <v>0</v>
      </c>
      <c r="DE153" s="534">
        <f t="shared" si="291"/>
        <v>0</v>
      </c>
      <c r="DF153" s="534">
        <f t="shared" si="292"/>
        <v>0</v>
      </c>
      <c r="DG153" s="535">
        <f t="shared" si="293"/>
        <v>0</v>
      </c>
      <c r="DH153" s="535">
        <f t="shared" si="294"/>
        <v>0</v>
      </c>
      <c r="DI153" s="535">
        <f t="shared" si="295"/>
        <v>0</v>
      </c>
      <c r="DJ153" s="535">
        <f t="shared" si="296"/>
        <v>0</v>
      </c>
      <c r="DK153" s="534">
        <f t="shared" si="297"/>
        <v>0</v>
      </c>
      <c r="DL153" s="534">
        <f t="shared" si="298"/>
        <v>2400</v>
      </c>
      <c r="DM153" s="534">
        <f t="shared" si="299"/>
        <v>9600</v>
      </c>
      <c r="DN153" s="534">
        <f t="shared" si="300"/>
        <v>12000</v>
      </c>
      <c r="DO153" s="534">
        <f t="shared" si="301"/>
        <v>14400</v>
      </c>
      <c r="DP153" s="533">
        <f t="shared" si="302"/>
        <v>18000</v>
      </c>
      <c r="DQ153" s="532">
        <f t="shared" si="303"/>
        <v>18000</v>
      </c>
      <c r="DR153" s="536">
        <f t="shared" si="304"/>
        <v>18</v>
      </c>
      <c r="DS153" s="468">
        <f t="shared" si="305"/>
        <v>18</v>
      </c>
      <c r="DT153" s="468">
        <f t="shared" si="306"/>
        <v>18</v>
      </c>
      <c r="DU153" s="469">
        <f t="shared" si="307"/>
        <v>18</v>
      </c>
      <c r="DV153" s="522"/>
      <c r="DW153" s="537"/>
      <c r="DX153" s="537"/>
      <c r="DY153" s="537"/>
      <c r="DZ153" s="537"/>
      <c r="EA153" s="537"/>
      <c r="EB153" s="537"/>
      <c r="EC153" s="538"/>
      <c r="ED153" s="537"/>
      <c r="EE153" s="468"/>
      <c r="EF153" s="522"/>
      <c r="EG153" s="522"/>
    </row>
    <row r="154" spans="1:137" ht="12" customHeight="1">
      <c r="A154" s="61"/>
      <c r="B154" s="459"/>
      <c r="C154" s="459"/>
      <c r="D154" s="459"/>
      <c r="E154" s="459"/>
      <c r="F154" s="459"/>
      <c r="G154" s="459"/>
      <c r="H154" s="459"/>
      <c r="I154" s="459"/>
      <c r="J154" s="459"/>
      <c r="K154" s="459"/>
      <c r="L154" s="459"/>
      <c r="M154" s="459"/>
      <c r="N154" s="459"/>
      <c r="O154" s="459"/>
      <c r="P154" s="459"/>
      <c r="Q154" s="459"/>
      <c r="R154" s="459"/>
      <c r="S154" s="459"/>
      <c r="T154" s="523"/>
      <c r="U154" s="459"/>
      <c r="V154" s="459"/>
      <c r="W154" s="459"/>
      <c r="X154" s="459"/>
      <c r="Y154" s="459"/>
      <c r="Z154" s="459"/>
      <c r="AA154" s="459"/>
      <c r="AB154" s="459"/>
      <c r="AC154" s="459"/>
      <c r="AD154" s="459"/>
      <c r="AE154" s="459"/>
      <c r="AF154" s="459"/>
      <c r="AG154" s="459"/>
      <c r="AH154" s="459"/>
      <c r="AI154" s="459"/>
      <c r="AJ154" s="459"/>
      <c r="AK154" s="459"/>
      <c r="AL154" s="459"/>
      <c r="AM154" s="523"/>
      <c r="AN154" s="459"/>
      <c r="AO154" s="459"/>
      <c r="AP154" s="459"/>
      <c r="AQ154" s="459"/>
      <c r="AR154" s="459"/>
      <c r="AS154" s="459"/>
      <c r="AT154" s="459"/>
      <c r="AU154" s="459"/>
      <c r="AV154" s="459"/>
      <c r="AW154" s="459"/>
      <c r="AX154" s="459"/>
      <c r="AY154" s="459"/>
      <c r="AZ154" s="459"/>
      <c r="BA154" s="459"/>
      <c r="BB154" s="459"/>
      <c r="BC154" s="459"/>
      <c r="BD154" s="459"/>
      <c r="BE154" s="459"/>
      <c r="BF154" s="523"/>
      <c r="BG154" s="459"/>
      <c r="BH154" s="459"/>
      <c r="BI154" s="459"/>
      <c r="BJ154" s="459"/>
      <c r="BK154" s="459"/>
      <c r="BL154" s="459"/>
      <c r="BM154" s="459"/>
      <c r="BN154" s="459"/>
      <c r="BO154" s="459"/>
      <c r="BP154" s="459"/>
      <c r="BQ154" s="459"/>
      <c r="BR154" s="459"/>
      <c r="BS154" s="459"/>
      <c r="BT154" s="459"/>
      <c r="BU154" s="459"/>
      <c r="BV154" s="459"/>
      <c r="BW154" s="459"/>
      <c r="BX154" s="459"/>
      <c r="BY154" s="523"/>
      <c r="BZ154" s="459"/>
      <c r="CA154" s="459"/>
      <c r="CB154" s="459"/>
      <c r="CC154" s="459"/>
      <c r="CD154" s="550"/>
      <c r="CE154" s="550"/>
      <c r="CF154" s="550"/>
      <c r="CG154" s="551"/>
      <c r="CH154" s="459"/>
      <c r="CI154" s="459"/>
      <c r="CJ154" s="459"/>
      <c r="CK154" s="459"/>
      <c r="CL154" s="459"/>
      <c r="CM154" s="459"/>
      <c r="CN154" s="459"/>
      <c r="CO154" s="459"/>
      <c r="CP154" s="459"/>
      <c r="CQ154" s="459"/>
      <c r="CR154" s="459"/>
      <c r="CS154" s="459"/>
      <c r="CT154" s="459"/>
      <c r="CU154" s="459"/>
      <c r="CV154" s="459"/>
      <c r="CW154" s="459"/>
      <c r="CX154" s="459"/>
      <c r="CY154" s="552"/>
      <c r="CZ154" s="459"/>
      <c r="DA154" s="459"/>
      <c r="DB154" s="459"/>
      <c r="DC154" s="459"/>
      <c r="DD154" s="459"/>
      <c r="DE154" s="459"/>
      <c r="DF154" s="459"/>
      <c r="DG154" s="459"/>
      <c r="DH154" s="459"/>
      <c r="DI154" s="459"/>
      <c r="DJ154" s="459"/>
      <c r="DK154" s="459"/>
      <c r="DL154" s="459"/>
      <c r="DM154" s="459"/>
      <c r="DN154" s="459"/>
      <c r="DO154" s="459"/>
      <c r="DP154" s="459"/>
      <c r="DQ154" s="552"/>
      <c r="DR154" s="553"/>
      <c r="DS154" s="553"/>
      <c r="DT154" s="553"/>
      <c r="DU154" s="552"/>
      <c r="DV154" s="459"/>
      <c r="DW154" s="459"/>
      <c r="DX154" s="459"/>
      <c r="DY154" s="459"/>
      <c r="DZ154" s="459"/>
      <c r="EA154" s="459"/>
      <c r="EB154" s="459"/>
      <c r="EC154" s="552"/>
      <c r="ED154" s="459"/>
      <c r="EE154" s="61"/>
    </row>
    <row r="155" spans="1:137" ht="12.75" customHeight="1">
      <c r="A155" s="525" t="s">
        <v>186</v>
      </c>
      <c r="B155" s="526"/>
      <c r="C155" s="526"/>
      <c r="D155" s="526"/>
      <c r="E155" s="526"/>
      <c r="F155" s="526"/>
      <c r="G155" s="526"/>
      <c r="H155" s="526"/>
      <c r="I155" s="526"/>
      <c r="J155" s="526"/>
      <c r="K155" s="526"/>
      <c r="L155" s="526"/>
      <c r="M155" s="526"/>
      <c r="N155" s="526"/>
      <c r="O155" s="526"/>
      <c r="P155" s="526"/>
      <c r="Q155" s="526"/>
      <c r="R155" s="526"/>
      <c r="S155" s="526"/>
      <c r="T155" s="523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  <c r="AG155" s="526"/>
      <c r="AH155" s="526"/>
      <c r="AI155" s="526"/>
      <c r="AJ155" s="526"/>
      <c r="AK155" s="526"/>
      <c r="AL155" s="526"/>
      <c r="AM155" s="523"/>
      <c r="AN155" s="526"/>
      <c r="AO155" s="526"/>
      <c r="AP155" s="526"/>
      <c r="AQ155" s="526"/>
      <c r="AR155" s="526"/>
      <c r="AS155" s="526"/>
      <c r="AT155" s="526"/>
      <c r="AU155" s="526"/>
      <c r="AV155" s="526"/>
      <c r="AW155" s="526"/>
      <c r="AX155" s="526"/>
      <c r="AY155" s="526"/>
      <c r="AZ155" s="526"/>
      <c r="BA155" s="526"/>
      <c r="BB155" s="526"/>
      <c r="BC155" s="526"/>
      <c r="BD155" s="526"/>
      <c r="BE155" s="526"/>
      <c r="BF155" s="523"/>
      <c r="BG155" s="526"/>
      <c r="BH155" s="526"/>
      <c r="BI155" s="526"/>
      <c r="BJ155" s="526"/>
      <c r="BK155" s="526"/>
      <c r="BL155" s="526"/>
      <c r="BM155" s="526"/>
      <c r="BN155" s="526"/>
      <c r="BO155" s="526"/>
      <c r="BP155" s="526"/>
      <c r="BQ155" s="526"/>
      <c r="BR155" s="526"/>
      <c r="BS155" s="526"/>
      <c r="BT155" s="526"/>
      <c r="BU155" s="526"/>
      <c r="BV155" s="526"/>
      <c r="BW155" s="526"/>
      <c r="BX155" s="526"/>
      <c r="BY155" s="523"/>
      <c r="BZ155" s="526"/>
      <c r="CA155" s="526"/>
      <c r="CB155" s="526"/>
      <c r="CC155" s="526"/>
      <c r="CD155" s="542"/>
      <c r="CE155" s="542"/>
      <c r="CF155" s="542"/>
      <c r="CG155" s="543"/>
      <c r="CH155" s="544"/>
      <c r="CI155" s="544"/>
      <c r="CJ155" s="544"/>
      <c r="CK155" s="544"/>
      <c r="CL155" s="544"/>
      <c r="CM155" s="544"/>
      <c r="CN155" s="544"/>
      <c r="CO155" s="544"/>
      <c r="CP155" s="544"/>
      <c r="CQ155" s="544"/>
      <c r="CR155" s="544"/>
      <c r="CS155" s="544"/>
      <c r="CT155" s="544"/>
      <c r="CU155" s="544"/>
      <c r="CV155" s="544"/>
      <c r="CW155" s="544"/>
      <c r="CX155" s="544"/>
      <c r="CY155" s="545"/>
      <c r="CZ155" s="546"/>
      <c r="DA155" s="544"/>
      <c r="DB155" s="544"/>
      <c r="DC155" s="544"/>
      <c r="DD155" s="544"/>
      <c r="DE155" s="544"/>
      <c r="DF155" s="544"/>
      <c r="DG155" s="544"/>
      <c r="DH155" s="544"/>
      <c r="DI155" s="544"/>
      <c r="DJ155" s="544"/>
      <c r="DK155" s="544"/>
      <c r="DL155" s="544"/>
      <c r="DM155" s="544"/>
      <c r="DN155" s="544"/>
      <c r="DO155" s="544"/>
      <c r="DP155" s="544"/>
      <c r="DQ155" s="544"/>
      <c r="DR155" s="546"/>
      <c r="DS155" s="521"/>
      <c r="DT155" s="521"/>
      <c r="DU155" s="517"/>
      <c r="DV155" s="521"/>
      <c r="DW155" s="521"/>
      <c r="DX155" s="521"/>
      <c r="DY155" s="521"/>
      <c r="DZ155" s="521"/>
      <c r="EA155" s="521"/>
      <c r="EB155" s="521"/>
      <c r="EC155" s="517"/>
      <c r="ED155" s="521"/>
      <c r="EE155" s="468"/>
      <c r="EF155" s="522"/>
      <c r="EG155" s="522"/>
    </row>
    <row r="156" spans="1:137" ht="12.75" customHeight="1">
      <c r="A156" s="527" t="s">
        <v>187</v>
      </c>
      <c r="B156" s="528"/>
      <c r="C156" s="528"/>
      <c r="D156" s="528"/>
      <c r="E156" s="528"/>
      <c r="F156" s="528"/>
      <c r="G156" s="528"/>
      <c r="H156" s="528"/>
      <c r="I156" s="528"/>
      <c r="J156" s="528"/>
      <c r="K156" s="528"/>
      <c r="L156" s="528"/>
      <c r="M156" s="528"/>
      <c r="N156" s="528" t="s">
        <v>188</v>
      </c>
      <c r="O156" s="528"/>
      <c r="P156" s="528" t="s">
        <v>188</v>
      </c>
      <c r="Q156" s="528"/>
      <c r="R156" s="528"/>
      <c r="S156" s="528"/>
      <c r="T156" s="523"/>
      <c r="U156" s="528"/>
      <c r="V156" s="528">
        <v>1</v>
      </c>
      <c r="W156" s="528"/>
      <c r="X156" s="528"/>
      <c r="Y156" s="528"/>
      <c r="Z156" s="528"/>
      <c r="AA156" s="528"/>
      <c r="AB156" s="528"/>
      <c r="AC156" s="528"/>
      <c r="AD156" s="528"/>
      <c r="AE156" s="528"/>
      <c r="AF156" s="528"/>
      <c r="AG156" s="528"/>
      <c r="AH156" s="528"/>
      <c r="AI156" s="528"/>
      <c r="AJ156" s="528"/>
      <c r="AK156" s="528"/>
      <c r="AL156" s="528"/>
      <c r="AM156" s="523"/>
      <c r="AN156" s="528"/>
      <c r="AO156" s="528"/>
      <c r="AP156" s="528"/>
      <c r="AQ156" s="528"/>
      <c r="AR156" s="528"/>
      <c r="AS156" s="528"/>
      <c r="AT156" s="528"/>
      <c r="AU156" s="528"/>
      <c r="AV156" s="528"/>
      <c r="AW156" s="528"/>
      <c r="AX156" s="528"/>
      <c r="AY156" s="528"/>
      <c r="AZ156" s="528"/>
      <c r="BA156" s="528"/>
      <c r="BB156" s="528"/>
      <c r="BC156" s="528"/>
      <c r="BD156" s="528" t="s">
        <v>189</v>
      </c>
      <c r="BE156" s="528"/>
      <c r="BF156" s="523"/>
      <c r="BG156" s="528"/>
      <c r="BH156" s="528"/>
      <c r="BI156" s="528"/>
      <c r="BJ156" s="528"/>
      <c r="BK156" s="528"/>
      <c r="BL156" s="528"/>
      <c r="BM156" s="528"/>
      <c r="BN156" s="528"/>
      <c r="BO156" s="528"/>
      <c r="BP156" s="528" t="s">
        <v>189</v>
      </c>
      <c r="BQ156" s="528"/>
      <c r="BR156" s="528"/>
      <c r="BS156" s="528"/>
      <c r="BT156" s="528"/>
      <c r="BU156" s="528"/>
      <c r="BV156" s="528"/>
      <c r="BW156" s="528"/>
      <c r="BX156" s="528"/>
      <c r="BY156" s="523"/>
      <c r="BZ156" s="528"/>
      <c r="CA156" s="528"/>
      <c r="CB156" s="528"/>
      <c r="CC156" s="528"/>
      <c r="CD156" s="542"/>
      <c r="CE156" s="542"/>
      <c r="CF156" s="542"/>
      <c r="CG156" s="543"/>
      <c r="CH156" s="544"/>
      <c r="CI156" s="544"/>
      <c r="CJ156" s="544"/>
      <c r="CK156" s="544"/>
      <c r="CL156" s="544"/>
      <c r="CM156" s="544"/>
      <c r="CN156" s="544"/>
      <c r="CO156" s="544"/>
      <c r="CP156" s="544"/>
      <c r="CQ156" s="544"/>
      <c r="CR156" s="544"/>
      <c r="CS156" s="544"/>
      <c r="CT156" s="544"/>
      <c r="CU156" s="544"/>
      <c r="CV156" s="544"/>
      <c r="CW156" s="544"/>
      <c r="CX156" s="544"/>
      <c r="CY156" s="545"/>
      <c r="CZ156" s="546"/>
      <c r="DA156" s="544"/>
      <c r="DB156" s="544"/>
      <c r="DC156" s="544"/>
      <c r="DD156" s="544"/>
      <c r="DE156" s="544"/>
      <c r="DF156" s="544"/>
      <c r="DG156" s="544"/>
      <c r="DH156" s="544"/>
      <c r="DI156" s="544"/>
      <c r="DJ156" s="544"/>
      <c r="DK156" s="544"/>
      <c r="DL156" s="544"/>
      <c r="DM156" s="544"/>
      <c r="DN156" s="544"/>
      <c r="DO156" s="544"/>
      <c r="DP156" s="544"/>
      <c r="DQ156" s="544"/>
      <c r="DR156" s="546"/>
      <c r="DS156" s="521"/>
      <c r="DT156" s="521"/>
      <c r="DU156" s="517"/>
      <c r="DV156" s="521"/>
      <c r="DW156" s="521"/>
      <c r="DX156" s="521"/>
      <c r="DY156" s="521"/>
      <c r="DZ156" s="521"/>
      <c r="EA156" s="521"/>
      <c r="EB156" s="521"/>
      <c r="EC156" s="517"/>
      <c r="ED156" s="521"/>
      <c r="EE156" s="468"/>
      <c r="EF156" s="522"/>
      <c r="EG156" s="522"/>
    </row>
    <row r="157" spans="1:137" ht="12.75" customHeight="1">
      <c r="A157" s="529" t="s">
        <v>154</v>
      </c>
      <c r="B157" s="528">
        <v>1</v>
      </c>
      <c r="C157" s="528"/>
      <c r="D157" s="528"/>
      <c r="E157" s="528"/>
      <c r="F157" s="528"/>
      <c r="G157" s="528"/>
      <c r="H157" s="528"/>
      <c r="I157" s="528"/>
      <c r="J157" s="528"/>
      <c r="K157" s="528"/>
      <c r="L157" s="528"/>
      <c r="M157" s="528"/>
      <c r="N157" s="528">
        <v>1</v>
      </c>
      <c r="O157" s="528"/>
      <c r="P157" s="528">
        <v>1</v>
      </c>
      <c r="Q157" s="528"/>
      <c r="R157" s="528"/>
      <c r="S157" s="528"/>
      <c r="T157" s="523"/>
      <c r="U157" s="528"/>
      <c r="V157" s="528">
        <v>1</v>
      </c>
      <c r="W157" s="528"/>
      <c r="X157" s="528"/>
      <c r="Y157" s="528"/>
      <c r="Z157" s="528"/>
      <c r="AA157" s="528"/>
      <c r="AB157" s="528"/>
      <c r="AC157" s="528"/>
      <c r="AD157" s="528"/>
      <c r="AE157" s="528"/>
      <c r="AF157" s="528"/>
      <c r="AG157" s="528"/>
      <c r="AH157" s="528"/>
      <c r="AI157" s="528"/>
      <c r="AJ157" s="528"/>
      <c r="AK157" s="528"/>
      <c r="AL157" s="528"/>
      <c r="AM157" s="523"/>
      <c r="AN157" s="528"/>
      <c r="AO157" s="528"/>
      <c r="AP157" s="528"/>
      <c r="AQ157" s="528"/>
      <c r="AR157" s="528"/>
      <c r="AS157" s="528">
        <v>1</v>
      </c>
      <c r="AT157" s="528"/>
      <c r="AU157" s="528"/>
      <c r="AV157" s="528"/>
      <c r="AW157" s="528"/>
      <c r="AX157" s="528"/>
      <c r="AY157" s="528"/>
      <c r="AZ157" s="528"/>
      <c r="BA157" s="528"/>
      <c r="BB157" s="528"/>
      <c r="BC157" s="528"/>
      <c r="BD157" s="528">
        <v>1</v>
      </c>
      <c r="BE157" s="528">
        <v>1</v>
      </c>
      <c r="BF157" s="523"/>
      <c r="BG157" s="528"/>
      <c r="BH157" s="528"/>
      <c r="BI157" s="528"/>
      <c r="BJ157" s="528"/>
      <c r="BK157" s="528"/>
      <c r="BL157" s="528"/>
      <c r="BM157" s="528"/>
      <c r="BN157" s="528"/>
      <c r="BO157" s="528"/>
      <c r="BP157" s="528">
        <v>1</v>
      </c>
      <c r="BQ157" s="528"/>
      <c r="BR157" s="528"/>
      <c r="BS157" s="528"/>
      <c r="BT157" s="528"/>
      <c r="BU157" s="528"/>
      <c r="BV157" s="528"/>
      <c r="BW157" s="528"/>
      <c r="BX157" s="528"/>
      <c r="BY157" s="523"/>
      <c r="BZ157" s="528">
        <v>1</v>
      </c>
      <c r="CA157" s="528">
        <v>1</v>
      </c>
      <c r="CB157" s="528">
        <v>1</v>
      </c>
      <c r="CC157" s="528"/>
      <c r="CD157" s="530">
        <f>IF(DR157&lt;3,"",(SUM(B157:S157)-MIN(B157:S157)-MAX(B157:S157))/(DR157-2))</f>
        <v>1</v>
      </c>
      <c r="CE157" s="530" t="str">
        <f>IF(DS157&lt;3,"",(SUM(U157:AL157)-MIN(U157:AL157)-MAX(U157:AL157))/(DS157-2))</f>
        <v/>
      </c>
      <c r="CF157" s="530">
        <f>IF(DT157&lt;3,"",(SUM(AN157:BE157)-MIN(AN157:BE157)-MAX(AN157:BE157))/(DT157-2))</f>
        <v>1</v>
      </c>
      <c r="CG157" s="531" t="str">
        <f>IF(DU157&lt;3,"",(SUM(BG157:BX157)-MIN(BG157:BX157)-MAX(BG157:BX157))/(DU157-2))</f>
        <v/>
      </c>
      <c r="CH157" s="518" t="str">
        <f t="shared" ref="CH157:CQ161" si="316">IF($CH$3=$CD$4,IF(OR(-FLOOR(((18-COUNT($B157:$S157))/2),1)+CH$6&lt;1,-FLOOR(((18-COUNT($B157:$S157))/2),1)+CH$6&gt;COUNT($B157:$S157)),"",LARGE($B157:$S157,-FLOOR(((18-COUNT($B157:$S157))/2),1)+CH$6)),IF(OR(-FLOOR(((18-COUNT($AN157:$BE157))/2),1)+CH$6&lt;1,-FLOOR(((18-COUNT($AN157:$BE157))/2),1)+CH$6&gt;COUNT($AN157:$BE157)),"",LARGE($AN157:$BE157,-FLOOR(((18-COUNT($AN157:$BE157))/2),1)+CH$6)))</f>
        <v/>
      </c>
      <c r="CI157" s="93" t="str">
        <f t="shared" si="316"/>
        <v/>
      </c>
      <c r="CJ157" s="94" t="str">
        <f t="shared" si="316"/>
        <v/>
      </c>
      <c r="CK157" s="94" t="str">
        <f t="shared" si="316"/>
        <v/>
      </c>
      <c r="CL157" s="94" t="str">
        <f t="shared" si="316"/>
        <v/>
      </c>
      <c r="CM157" s="94" t="str">
        <f t="shared" si="316"/>
        <v/>
      </c>
      <c r="CN157" s="94" t="str">
        <f t="shared" si="316"/>
        <v/>
      </c>
      <c r="CO157" s="108" t="str">
        <f t="shared" si="316"/>
        <v/>
      </c>
      <c r="CP157" s="108">
        <f t="shared" si="316"/>
        <v>1</v>
      </c>
      <c r="CQ157" s="108">
        <f t="shared" si="316"/>
        <v>1</v>
      </c>
      <c r="CR157" s="108">
        <f t="shared" ref="CR157:CY161" si="317">IF($CH$3=$CD$4,IF(OR(-FLOOR(((18-COUNT($B157:$S157))/2),1)+CR$6&lt;1,-FLOOR(((18-COUNT($B157:$S157))/2),1)+CR$6&gt;COUNT($B157:$S157)),"",LARGE($B157:$S157,-FLOOR(((18-COUNT($B157:$S157))/2),1)+CR$6)),IF(OR(-FLOOR(((18-COUNT($AN157:$BE157))/2),1)+CR$6&lt;1,-FLOOR(((18-COUNT($AN157:$BE157))/2),1)+CR$6&gt;COUNT($AN157:$BE157)),"",LARGE($AN157:$BE157,-FLOOR(((18-COUNT($AN157:$BE157))/2),1)+CR$6)))</f>
        <v>1</v>
      </c>
      <c r="CS157" s="94" t="str">
        <f t="shared" si="317"/>
        <v/>
      </c>
      <c r="CT157" s="94" t="str">
        <f t="shared" si="317"/>
        <v/>
      </c>
      <c r="CU157" s="94" t="str">
        <f t="shared" si="317"/>
        <v/>
      </c>
      <c r="CV157" s="94" t="str">
        <f t="shared" si="317"/>
        <v/>
      </c>
      <c r="CW157" s="94" t="str">
        <f t="shared" si="317"/>
        <v/>
      </c>
      <c r="CX157" s="93" t="str">
        <f t="shared" si="317"/>
        <v/>
      </c>
      <c r="CY157" s="519" t="str">
        <f t="shared" si="317"/>
        <v/>
      </c>
      <c r="CZ157" s="532" t="str">
        <f t="shared" ref="CZ157:DI161" si="318">IF($CH$3=$CD$4,IF(OR(-FLOOR(((18-COUNT($U157:$AL157))/2),1)+CZ$6&lt;1,-FLOOR(((18-COUNT($U157:$AL157))/2),1)+CZ$6&gt;COUNT($U157:$AL157)),"",LARGE($U157:$AL157,-FLOOR(((18-COUNT($U157:$AL157))/2),1)+CZ$6)),IF(OR(-FLOOR(((18-COUNT($BG157:$BX157))/2),1)+CZ$6&lt;1,-FLOOR(((18-COUNT($BG157:$BX157))/2),1)+CZ$6&gt;COUNT($BG157:$BX157)),"",LARGE($BG157:$BX157,-FLOOR(((18-COUNT($BG157:$BX157))/2),1)+CZ$6)))</f>
        <v/>
      </c>
      <c r="DA157" s="533" t="str">
        <f t="shared" si="318"/>
        <v/>
      </c>
      <c r="DB157" s="534" t="str">
        <f t="shared" si="318"/>
        <v/>
      </c>
      <c r="DC157" s="534" t="str">
        <f t="shared" si="318"/>
        <v/>
      </c>
      <c r="DD157" s="534" t="str">
        <f t="shared" si="318"/>
        <v/>
      </c>
      <c r="DE157" s="534" t="str">
        <f t="shared" si="318"/>
        <v/>
      </c>
      <c r="DF157" s="534" t="str">
        <f t="shared" si="318"/>
        <v/>
      </c>
      <c r="DG157" s="535" t="str">
        <f t="shared" si="318"/>
        <v/>
      </c>
      <c r="DH157" s="535" t="str">
        <f t="shared" si="318"/>
        <v/>
      </c>
      <c r="DI157" s="535">
        <f t="shared" si="318"/>
        <v>1</v>
      </c>
      <c r="DJ157" s="535" t="str">
        <f t="shared" ref="DJ157:DQ161" si="319">IF($CH$3=$CD$4,IF(OR(-FLOOR(((18-COUNT($U157:$AL157))/2),1)+DJ$6&lt;1,-FLOOR(((18-COUNT($U157:$AL157))/2),1)+DJ$6&gt;COUNT($U157:$AL157)),"",LARGE($U157:$AL157,-FLOOR(((18-COUNT($U157:$AL157))/2),1)+DJ$6)),IF(OR(-FLOOR(((18-COUNT($BG157:$BX157))/2),1)+DJ$6&lt;1,-FLOOR(((18-COUNT($BG157:$BX157))/2),1)+DJ$6&gt;COUNT($BG157:$BX157)),"",LARGE($BG157:$BX157,-FLOOR(((18-COUNT($BG157:$BX157))/2),1)+DJ$6)))</f>
        <v/>
      </c>
      <c r="DK157" s="534" t="str">
        <f t="shared" si="319"/>
        <v/>
      </c>
      <c r="DL157" s="534" t="str">
        <f t="shared" si="319"/>
        <v/>
      </c>
      <c r="DM157" s="534" t="str">
        <f t="shared" si="319"/>
        <v/>
      </c>
      <c r="DN157" s="534" t="str">
        <f t="shared" si="319"/>
        <v/>
      </c>
      <c r="DO157" s="534" t="str">
        <f t="shared" si="319"/>
        <v/>
      </c>
      <c r="DP157" s="533" t="str">
        <f t="shared" si="319"/>
        <v/>
      </c>
      <c r="DQ157" s="532" t="str">
        <f t="shared" si="319"/>
        <v/>
      </c>
      <c r="DR157" s="536">
        <f>COUNT(B157:S157)</f>
        <v>3</v>
      </c>
      <c r="DS157" s="468">
        <f>COUNT(U157:AL157)</f>
        <v>1</v>
      </c>
      <c r="DT157" s="468">
        <f>COUNT(AN157:BE157)</f>
        <v>3</v>
      </c>
      <c r="DU157" s="469">
        <f>COUNT(BG157:BX157)</f>
        <v>1</v>
      </c>
      <c r="DV157" s="522"/>
      <c r="DW157" s="537"/>
      <c r="DX157" s="537"/>
      <c r="DY157" s="537"/>
      <c r="DZ157" s="537"/>
      <c r="EA157" s="537"/>
      <c r="EB157" s="537"/>
      <c r="EC157" s="538"/>
      <c r="ED157" s="537"/>
      <c r="EE157" s="468"/>
      <c r="EF157" s="522"/>
      <c r="EG157" s="522"/>
    </row>
    <row r="158" spans="1:137" ht="12.75" customHeight="1">
      <c r="A158" s="529" t="s">
        <v>155</v>
      </c>
      <c r="B158" s="306">
        <v>2</v>
      </c>
      <c r="C158" s="306"/>
      <c r="D158" s="306"/>
      <c r="E158" s="306"/>
      <c r="F158" s="306"/>
      <c r="G158" s="306"/>
      <c r="H158" s="306"/>
      <c r="I158" s="306"/>
      <c r="J158" s="306"/>
      <c r="K158" s="306"/>
      <c r="L158" s="306"/>
      <c r="M158" s="306"/>
      <c r="N158" s="306">
        <v>1</v>
      </c>
      <c r="O158" s="306"/>
      <c r="P158" s="306">
        <v>4</v>
      </c>
      <c r="Q158" s="306"/>
      <c r="R158" s="306"/>
      <c r="S158" s="306"/>
      <c r="T158" s="523"/>
      <c r="U158" s="306"/>
      <c r="V158" s="306">
        <v>2</v>
      </c>
      <c r="W158" s="306"/>
      <c r="X158" s="306"/>
      <c r="Y158" s="306"/>
      <c r="Z158" s="306"/>
      <c r="AA158" s="306"/>
      <c r="AB158" s="306"/>
      <c r="AC158" s="306"/>
      <c r="AD158" s="306"/>
      <c r="AE158" s="306"/>
      <c r="AF158" s="306"/>
      <c r="AG158" s="306"/>
      <c r="AH158" s="306"/>
      <c r="AI158" s="306"/>
      <c r="AJ158" s="306"/>
      <c r="AK158" s="306"/>
      <c r="AL158" s="306"/>
      <c r="AM158" s="523"/>
      <c r="AN158" s="306"/>
      <c r="AO158" s="306"/>
      <c r="AP158" s="306"/>
      <c r="AQ158" s="306"/>
      <c r="AR158" s="306"/>
      <c r="AS158" s="306">
        <v>5</v>
      </c>
      <c r="AT158" s="306"/>
      <c r="AU158" s="306"/>
      <c r="AV158" s="306"/>
      <c r="AW158" s="306"/>
      <c r="AX158" s="306"/>
      <c r="AY158" s="306"/>
      <c r="AZ158" s="306"/>
      <c r="BA158" s="306"/>
      <c r="BB158" s="306"/>
      <c r="BC158" s="306"/>
      <c r="BD158" s="306">
        <v>5</v>
      </c>
      <c r="BE158" s="306">
        <v>2</v>
      </c>
      <c r="BF158" s="523"/>
      <c r="BG158" s="306"/>
      <c r="BH158" s="306"/>
      <c r="BI158" s="306"/>
      <c r="BJ158" s="306"/>
      <c r="BK158" s="306"/>
      <c r="BL158" s="306"/>
      <c r="BM158" s="306"/>
      <c r="BN158" s="306"/>
      <c r="BO158" s="306"/>
      <c r="BP158" s="306">
        <v>1</v>
      </c>
      <c r="BQ158" s="306"/>
      <c r="BR158" s="306"/>
      <c r="BS158" s="306"/>
      <c r="BT158" s="306"/>
      <c r="BU158" s="306"/>
      <c r="BV158" s="306"/>
      <c r="BW158" s="306"/>
      <c r="BX158" s="306"/>
      <c r="BY158" s="523"/>
      <c r="BZ158" s="306">
        <v>2</v>
      </c>
      <c r="CA158" s="306">
        <v>2</v>
      </c>
      <c r="CB158" s="306">
        <v>2</v>
      </c>
      <c r="CC158" s="306"/>
      <c r="CD158" s="530">
        <f>IF(DR158&lt;3,"",(SUM(B158:S158)-MIN(B158:S158)-MAX(B158:S158))/(DR158-2))</f>
        <v>2</v>
      </c>
      <c r="CE158" s="530" t="str">
        <f>IF(DS158&lt;3,"",(SUM(U158:AL158)-MIN(U158:AL158)-MAX(U158:AL158))/(DS158-2))</f>
        <v/>
      </c>
      <c r="CF158" s="530">
        <f>IF(DT158&lt;3,"",(SUM(AN158:BE158)-MIN(AN158:BE158)-MAX(AN158:BE158))/(DT158-2))</f>
        <v>5</v>
      </c>
      <c r="CG158" s="531" t="str">
        <f>IF(DU158&lt;3,"",(SUM(BG158:BX158)-MIN(BG158:BX158)-MAX(BG158:BX158))/(DU158-2))</f>
        <v/>
      </c>
      <c r="CH158" s="518" t="str">
        <f t="shared" si="316"/>
        <v/>
      </c>
      <c r="CI158" s="93" t="str">
        <f t="shared" si="316"/>
        <v/>
      </c>
      <c r="CJ158" s="94" t="str">
        <f t="shared" si="316"/>
        <v/>
      </c>
      <c r="CK158" s="94" t="str">
        <f t="shared" si="316"/>
        <v/>
      </c>
      <c r="CL158" s="94" t="str">
        <f t="shared" si="316"/>
        <v/>
      </c>
      <c r="CM158" s="94" t="str">
        <f t="shared" si="316"/>
        <v/>
      </c>
      <c r="CN158" s="94" t="str">
        <f t="shared" si="316"/>
        <v/>
      </c>
      <c r="CO158" s="108" t="str">
        <f t="shared" si="316"/>
        <v/>
      </c>
      <c r="CP158" s="108">
        <f t="shared" si="316"/>
        <v>1</v>
      </c>
      <c r="CQ158" s="108">
        <f t="shared" si="316"/>
        <v>2</v>
      </c>
      <c r="CR158" s="108">
        <f t="shared" si="317"/>
        <v>4</v>
      </c>
      <c r="CS158" s="94" t="str">
        <f t="shared" si="317"/>
        <v/>
      </c>
      <c r="CT158" s="94" t="str">
        <f t="shared" si="317"/>
        <v/>
      </c>
      <c r="CU158" s="94" t="str">
        <f t="shared" si="317"/>
        <v/>
      </c>
      <c r="CV158" s="94" t="str">
        <f t="shared" si="317"/>
        <v/>
      </c>
      <c r="CW158" s="94" t="str">
        <f t="shared" si="317"/>
        <v/>
      </c>
      <c r="CX158" s="93" t="str">
        <f t="shared" si="317"/>
        <v/>
      </c>
      <c r="CY158" s="519" t="str">
        <f t="shared" si="317"/>
        <v/>
      </c>
      <c r="CZ158" s="532" t="str">
        <f t="shared" si="318"/>
        <v/>
      </c>
      <c r="DA158" s="533" t="str">
        <f t="shared" si="318"/>
        <v/>
      </c>
      <c r="DB158" s="534" t="str">
        <f t="shared" si="318"/>
        <v/>
      </c>
      <c r="DC158" s="534" t="str">
        <f t="shared" si="318"/>
        <v/>
      </c>
      <c r="DD158" s="534" t="str">
        <f t="shared" si="318"/>
        <v/>
      </c>
      <c r="DE158" s="534" t="str">
        <f t="shared" si="318"/>
        <v/>
      </c>
      <c r="DF158" s="534" t="str">
        <f t="shared" si="318"/>
        <v/>
      </c>
      <c r="DG158" s="535" t="str">
        <f t="shared" si="318"/>
        <v/>
      </c>
      <c r="DH158" s="535" t="str">
        <f t="shared" si="318"/>
        <v/>
      </c>
      <c r="DI158" s="535">
        <f t="shared" si="318"/>
        <v>2</v>
      </c>
      <c r="DJ158" s="535" t="str">
        <f t="shared" si="319"/>
        <v/>
      </c>
      <c r="DK158" s="534" t="str">
        <f t="shared" si="319"/>
        <v/>
      </c>
      <c r="DL158" s="534" t="str">
        <f t="shared" si="319"/>
        <v/>
      </c>
      <c r="DM158" s="534" t="str">
        <f t="shared" si="319"/>
        <v/>
      </c>
      <c r="DN158" s="534" t="str">
        <f t="shared" si="319"/>
        <v/>
      </c>
      <c r="DO158" s="534" t="str">
        <f t="shared" si="319"/>
        <v/>
      </c>
      <c r="DP158" s="533" t="str">
        <f t="shared" si="319"/>
        <v/>
      </c>
      <c r="DQ158" s="532" t="str">
        <f t="shared" si="319"/>
        <v/>
      </c>
      <c r="DR158" s="536">
        <f>COUNT(B158:S158)</f>
        <v>3</v>
      </c>
      <c r="DS158" s="468">
        <f>COUNT(U158:AL158)</f>
        <v>1</v>
      </c>
      <c r="DT158" s="468">
        <f>COUNT(AN158:BE158)</f>
        <v>3</v>
      </c>
      <c r="DU158" s="469">
        <f>COUNT(BG158:BX158)</f>
        <v>1</v>
      </c>
      <c r="DV158" s="522"/>
      <c r="DW158" s="537"/>
      <c r="DX158" s="537"/>
      <c r="DY158" s="537"/>
      <c r="DZ158" s="537"/>
      <c r="EA158" s="537"/>
      <c r="EB158" s="537"/>
      <c r="EC158" s="538"/>
      <c r="ED158" s="537"/>
      <c r="EE158" s="468"/>
      <c r="EF158" s="522"/>
      <c r="EG158" s="522"/>
    </row>
    <row r="159" spans="1:137" ht="12.75" customHeight="1">
      <c r="A159" s="529" t="s">
        <v>156</v>
      </c>
      <c r="B159" s="306">
        <v>6</v>
      </c>
      <c r="C159" s="306"/>
      <c r="D159" s="306"/>
      <c r="E159" s="306"/>
      <c r="F159" s="306"/>
      <c r="G159" s="306"/>
      <c r="H159" s="306"/>
      <c r="I159" s="306"/>
      <c r="J159" s="306"/>
      <c r="K159" s="306"/>
      <c r="L159" s="306"/>
      <c r="M159" s="306"/>
      <c r="N159" s="306">
        <v>12</v>
      </c>
      <c r="O159" s="306"/>
      <c r="P159" s="306">
        <v>12</v>
      </c>
      <c r="Q159" s="306"/>
      <c r="R159" s="306"/>
      <c r="S159" s="306"/>
      <c r="T159" s="523"/>
      <c r="U159" s="306"/>
      <c r="V159" s="306">
        <v>7</v>
      </c>
      <c r="W159" s="306"/>
      <c r="X159" s="306"/>
      <c r="Y159" s="306"/>
      <c r="Z159" s="306"/>
      <c r="AA159" s="306"/>
      <c r="AB159" s="306"/>
      <c r="AC159" s="306"/>
      <c r="AD159" s="306"/>
      <c r="AE159" s="306"/>
      <c r="AF159" s="306"/>
      <c r="AG159" s="306"/>
      <c r="AH159" s="306"/>
      <c r="AI159" s="306"/>
      <c r="AJ159" s="306"/>
      <c r="AK159" s="306"/>
      <c r="AL159" s="306"/>
      <c r="AM159" s="523"/>
      <c r="AN159" s="306"/>
      <c r="AO159" s="306"/>
      <c r="AP159" s="306"/>
      <c r="AQ159" s="306"/>
      <c r="AR159" s="306"/>
      <c r="AS159" s="306">
        <v>12</v>
      </c>
      <c r="AT159" s="306"/>
      <c r="AU159" s="306"/>
      <c r="AV159" s="306"/>
      <c r="AW159" s="306"/>
      <c r="AX159" s="306"/>
      <c r="AY159" s="306"/>
      <c r="AZ159" s="306"/>
      <c r="BA159" s="306"/>
      <c r="BB159" s="306"/>
      <c r="BC159" s="306"/>
      <c r="BD159" s="306">
        <v>12</v>
      </c>
      <c r="BE159" s="306">
        <v>12</v>
      </c>
      <c r="BF159" s="523"/>
      <c r="BG159" s="306"/>
      <c r="BH159" s="306"/>
      <c r="BI159" s="306"/>
      <c r="BJ159" s="306"/>
      <c r="BK159" s="306"/>
      <c r="BL159" s="306"/>
      <c r="BM159" s="306"/>
      <c r="BN159" s="306"/>
      <c r="BO159" s="306"/>
      <c r="BP159" s="306">
        <v>12</v>
      </c>
      <c r="BQ159" s="306"/>
      <c r="BR159" s="306"/>
      <c r="BS159" s="306"/>
      <c r="BT159" s="306"/>
      <c r="BU159" s="306"/>
      <c r="BV159" s="306"/>
      <c r="BW159" s="306"/>
      <c r="BX159" s="306"/>
      <c r="BY159" s="523"/>
      <c r="BZ159" s="306">
        <v>12</v>
      </c>
      <c r="CA159" s="306">
        <v>12</v>
      </c>
      <c r="CB159" s="306">
        <v>12</v>
      </c>
      <c r="CC159" s="306"/>
      <c r="CD159" s="530">
        <f>IF(DR159&lt;3,"",(SUM(B159:S159)-MIN(B159:S159)-MAX(B159:S159))/(DR159-2))</f>
        <v>12</v>
      </c>
      <c r="CE159" s="530" t="str">
        <f>IF(DS159&lt;3,"",(SUM(U159:AL159)-MIN(U159:AL159)-MAX(U159:AL159))/(DS159-2))</f>
        <v/>
      </c>
      <c r="CF159" s="530">
        <f>IF(DT159&lt;3,"",(SUM(AN159:BE159)-MIN(AN159:BE159)-MAX(AN159:BE159))/(DT159-2))</f>
        <v>12</v>
      </c>
      <c r="CG159" s="531" t="str">
        <f>IF(DU159&lt;3,"",(SUM(BG159:BX159)-MIN(BG159:BX159)-MAX(BG159:BX159))/(DU159-2))</f>
        <v/>
      </c>
      <c r="CH159" s="518" t="str">
        <f t="shared" si="316"/>
        <v/>
      </c>
      <c r="CI159" s="93" t="str">
        <f t="shared" si="316"/>
        <v/>
      </c>
      <c r="CJ159" s="94" t="str">
        <f t="shared" si="316"/>
        <v/>
      </c>
      <c r="CK159" s="94" t="str">
        <f t="shared" si="316"/>
        <v/>
      </c>
      <c r="CL159" s="94" t="str">
        <f t="shared" si="316"/>
        <v/>
      </c>
      <c r="CM159" s="94" t="str">
        <f t="shared" si="316"/>
        <v/>
      </c>
      <c r="CN159" s="94" t="str">
        <f t="shared" si="316"/>
        <v/>
      </c>
      <c r="CO159" s="108" t="str">
        <f t="shared" si="316"/>
        <v/>
      </c>
      <c r="CP159" s="108">
        <f t="shared" si="316"/>
        <v>6</v>
      </c>
      <c r="CQ159" s="108">
        <f t="shared" si="316"/>
        <v>12</v>
      </c>
      <c r="CR159" s="108">
        <f t="shared" si="317"/>
        <v>12</v>
      </c>
      <c r="CS159" s="94" t="str">
        <f t="shared" si="317"/>
        <v/>
      </c>
      <c r="CT159" s="94" t="str">
        <f t="shared" si="317"/>
        <v/>
      </c>
      <c r="CU159" s="94" t="str">
        <f t="shared" si="317"/>
        <v/>
      </c>
      <c r="CV159" s="94" t="str">
        <f t="shared" si="317"/>
        <v/>
      </c>
      <c r="CW159" s="94" t="str">
        <f t="shared" si="317"/>
        <v/>
      </c>
      <c r="CX159" s="93" t="str">
        <f t="shared" si="317"/>
        <v/>
      </c>
      <c r="CY159" s="519" t="str">
        <f t="shared" si="317"/>
        <v/>
      </c>
      <c r="CZ159" s="532" t="str">
        <f t="shared" si="318"/>
        <v/>
      </c>
      <c r="DA159" s="533" t="str">
        <f t="shared" si="318"/>
        <v/>
      </c>
      <c r="DB159" s="534" t="str">
        <f t="shared" si="318"/>
        <v/>
      </c>
      <c r="DC159" s="534" t="str">
        <f t="shared" si="318"/>
        <v/>
      </c>
      <c r="DD159" s="534" t="str">
        <f t="shared" si="318"/>
        <v/>
      </c>
      <c r="DE159" s="534" t="str">
        <f t="shared" si="318"/>
        <v/>
      </c>
      <c r="DF159" s="534" t="str">
        <f t="shared" si="318"/>
        <v/>
      </c>
      <c r="DG159" s="535" t="str">
        <f t="shared" si="318"/>
        <v/>
      </c>
      <c r="DH159" s="535" t="str">
        <f t="shared" si="318"/>
        <v/>
      </c>
      <c r="DI159" s="535">
        <f t="shared" si="318"/>
        <v>7</v>
      </c>
      <c r="DJ159" s="535" t="str">
        <f t="shared" si="319"/>
        <v/>
      </c>
      <c r="DK159" s="534" t="str">
        <f t="shared" si="319"/>
        <v/>
      </c>
      <c r="DL159" s="534" t="str">
        <f t="shared" si="319"/>
        <v/>
      </c>
      <c r="DM159" s="534" t="str">
        <f t="shared" si="319"/>
        <v/>
      </c>
      <c r="DN159" s="534" t="str">
        <f t="shared" si="319"/>
        <v/>
      </c>
      <c r="DO159" s="534" t="str">
        <f t="shared" si="319"/>
        <v/>
      </c>
      <c r="DP159" s="533" t="str">
        <f t="shared" si="319"/>
        <v/>
      </c>
      <c r="DQ159" s="532" t="str">
        <f t="shared" si="319"/>
        <v/>
      </c>
      <c r="DR159" s="536">
        <f>COUNT(B159:S159)</f>
        <v>3</v>
      </c>
      <c r="DS159" s="468">
        <f>COUNT(U159:AL159)</f>
        <v>1</v>
      </c>
      <c r="DT159" s="468">
        <f>COUNT(AN159:BE159)</f>
        <v>3</v>
      </c>
      <c r="DU159" s="469">
        <f>COUNT(BG159:BX159)</f>
        <v>1</v>
      </c>
      <c r="DV159" s="522"/>
      <c r="DW159" s="537"/>
      <c r="DX159" s="537"/>
      <c r="DY159" s="537"/>
      <c r="DZ159" s="537"/>
      <c r="EA159" s="537"/>
      <c r="EB159" s="537"/>
      <c r="EC159" s="538"/>
      <c r="ED159" s="537"/>
      <c r="EE159" s="468"/>
      <c r="EF159" s="522"/>
      <c r="EG159" s="522"/>
    </row>
    <row r="160" spans="1:137" ht="12.75" customHeight="1">
      <c r="A160" s="529" t="s">
        <v>157</v>
      </c>
      <c r="B160" s="306">
        <v>300</v>
      </c>
      <c r="C160" s="306"/>
      <c r="D160" s="306"/>
      <c r="E160" s="306"/>
      <c r="F160" s="306"/>
      <c r="G160" s="306"/>
      <c r="H160" s="306"/>
      <c r="I160" s="306"/>
      <c r="J160" s="306"/>
      <c r="K160" s="306"/>
      <c r="L160" s="306"/>
      <c r="M160" s="306"/>
      <c r="N160" s="306">
        <v>500</v>
      </c>
      <c r="O160" s="306"/>
      <c r="P160" s="306">
        <v>190</v>
      </c>
      <c r="Q160" s="306"/>
      <c r="R160" s="306"/>
      <c r="S160" s="306"/>
      <c r="T160" s="523"/>
      <c r="U160" s="306"/>
      <c r="V160" s="306">
        <v>500</v>
      </c>
      <c r="W160" s="306"/>
      <c r="X160" s="306"/>
      <c r="Y160" s="306"/>
      <c r="Z160" s="306"/>
      <c r="AA160" s="306"/>
      <c r="AB160" s="306"/>
      <c r="AC160" s="306"/>
      <c r="AD160" s="306"/>
      <c r="AE160" s="306"/>
      <c r="AF160" s="306"/>
      <c r="AG160" s="306"/>
      <c r="AH160" s="306"/>
      <c r="AI160" s="306"/>
      <c r="AJ160" s="306"/>
      <c r="AK160" s="306"/>
      <c r="AL160" s="306"/>
      <c r="AM160" s="523"/>
      <c r="AN160" s="306"/>
      <c r="AO160" s="306"/>
      <c r="AP160" s="306"/>
      <c r="AQ160" s="306"/>
      <c r="AR160" s="306"/>
      <c r="AS160" s="306">
        <v>150</v>
      </c>
      <c r="AT160" s="306"/>
      <c r="AU160" s="306"/>
      <c r="AV160" s="306"/>
      <c r="AW160" s="306"/>
      <c r="AX160" s="306"/>
      <c r="AY160" s="306"/>
      <c r="AZ160" s="306"/>
      <c r="BA160" s="306"/>
      <c r="BB160" s="306"/>
      <c r="BC160" s="306"/>
      <c r="BD160" s="306">
        <v>450</v>
      </c>
      <c r="BE160" s="306">
        <v>550</v>
      </c>
      <c r="BF160" s="523"/>
      <c r="BG160" s="306"/>
      <c r="BH160" s="306"/>
      <c r="BI160" s="306"/>
      <c r="BJ160" s="306"/>
      <c r="BK160" s="306"/>
      <c r="BL160" s="306"/>
      <c r="BM160" s="306"/>
      <c r="BN160" s="306"/>
      <c r="BO160" s="306"/>
      <c r="BP160" s="306">
        <v>200</v>
      </c>
      <c r="BQ160" s="306"/>
      <c r="BR160" s="306"/>
      <c r="BS160" s="306"/>
      <c r="BT160" s="306"/>
      <c r="BU160" s="306"/>
      <c r="BV160" s="306"/>
      <c r="BW160" s="306"/>
      <c r="BX160" s="306"/>
      <c r="BY160" s="523"/>
      <c r="BZ160" s="306">
        <v>150</v>
      </c>
      <c r="CA160" s="306">
        <v>150</v>
      </c>
      <c r="CB160" s="306">
        <v>150</v>
      </c>
      <c r="CC160" s="306"/>
      <c r="CD160" s="530">
        <f>IF(DR160&lt;3,"",(SUM(B160:S160)-MIN(B160:S160)-MAX(B160:S160))/(DR160-2))</f>
        <v>300</v>
      </c>
      <c r="CE160" s="530" t="str">
        <f>IF(DS160&lt;3,"",(SUM(U160:AL160)-MIN(U160:AL160)-MAX(U160:AL160))/(DS160-2))</f>
        <v/>
      </c>
      <c r="CF160" s="530">
        <f>IF(DT160&lt;3,"",(SUM(AN160:BE160)-MIN(AN160:BE160)-MAX(AN160:BE160))/(DT160-2))</f>
        <v>450</v>
      </c>
      <c r="CG160" s="531" t="str">
        <f>IF(DU160&lt;3,"",(SUM(BG160:BX160)-MIN(BG160:BX160)-MAX(BG160:BX160))/(DU160-2))</f>
        <v/>
      </c>
      <c r="CH160" s="518" t="str">
        <f t="shared" si="316"/>
        <v/>
      </c>
      <c r="CI160" s="93" t="str">
        <f t="shared" si="316"/>
        <v/>
      </c>
      <c r="CJ160" s="94" t="str">
        <f t="shared" si="316"/>
        <v/>
      </c>
      <c r="CK160" s="94" t="str">
        <f t="shared" si="316"/>
        <v/>
      </c>
      <c r="CL160" s="94" t="str">
        <f t="shared" si="316"/>
        <v/>
      </c>
      <c r="CM160" s="94" t="str">
        <f t="shared" si="316"/>
        <v/>
      </c>
      <c r="CN160" s="94" t="str">
        <f t="shared" si="316"/>
        <v/>
      </c>
      <c r="CO160" s="108" t="str">
        <f t="shared" si="316"/>
        <v/>
      </c>
      <c r="CP160" s="108">
        <f t="shared" si="316"/>
        <v>190</v>
      </c>
      <c r="CQ160" s="108">
        <f t="shared" si="316"/>
        <v>300</v>
      </c>
      <c r="CR160" s="108">
        <f t="shared" si="317"/>
        <v>500</v>
      </c>
      <c r="CS160" s="94" t="str">
        <f t="shared" si="317"/>
        <v/>
      </c>
      <c r="CT160" s="94" t="str">
        <f t="shared" si="317"/>
        <v/>
      </c>
      <c r="CU160" s="94" t="str">
        <f t="shared" si="317"/>
        <v/>
      </c>
      <c r="CV160" s="94" t="str">
        <f t="shared" si="317"/>
        <v/>
      </c>
      <c r="CW160" s="94" t="str">
        <f t="shared" si="317"/>
        <v/>
      </c>
      <c r="CX160" s="93" t="str">
        <f t="shared" si="317"/>
        <v/>
      </c>
      <c r="CY160" s="519" t="str">
        <f t="shared" si="317"/>
        <v/>
      </c>
      <c r="CZ160" s="532" t="str">
        <f t="shared" si="318"/>
        <v/>
      </c>
      <c r="DA160" s="533" t="str">
        <f t="shared" si="318"/>
        <v/>
      </c>
      <c r="DB160" s="534" t="str">
        <f t="shared" si="318"/>
        <v/>
      </c>
      <c r="DC160" s="534" t="str">
        <f t="shared" si="318"/>
        <v/>
      </c>
      <c r="DD160" s="534" t="str">
        <f t="shared" si="318"/>
        <v/>
      </c>
      <c r="DE160" s="534" t="str">
        <f t="shared" si="318"/>
        <v/>
      </c>
      <c r="DF160" s="534" t="str">
        <f t="shared" si="318"/>
        <v/>
      </c>
      <c r="DG160" s="535" t="str">
        <f t="shared" si="318"/>
        <v/>
      </c>
      <c r="DH160" s="535" t="str">
        <f t="shared" si="318"/>
        <v/>
      </c>
      <c r="DI160" s="535">
        <f t="shared" si="318"/>
        <v>500</v>
      </c>
      <c r="DJ160" s="535" t="str">
        <f t="shared" si="319"/>
        <v/>
      </c>
      <c r="DK160" s="534" t="str">
        <f t="shared" si="319"/>
        <v/>
      </c>
      <c r="DL160" s="534" t="str">
        <f t="shared" si="319"/>
        <v/>
      </c>
      <c r="DM160" s="534" t="str">
        <f t="shared" si="319"/>
        <v/>
      </c>
      <c r="DN160" s="534" t="str">
        <f t="shared" si="319"/>
        <v/>
      </c>
      <c r="DO160" s="534" t="str">
        <f t="shared" si="319"/>
        <v/>
      </c>
      <c r="DP160" s="533" t="str">
        <f t="shared" si="319"/>
        <v/>
      </c>
      <c r="DQ160" s="532" t="str">
        <f t="shared" si="319"/>
        <v/>
      </c>
      <c r="DR160" s="536">
        <f>COUNT(B160:S160)</f>
        <v>3</v>
      </c>
      <c r="DS160" s="468">
        <f>COUNT(U160:AL160)</f>
        <v>1</v>
      </c>
      <c r="DT160" s="468">
        <f>COUNT(AN160:BE160)</f>
        <v>3</v>
      </c>
      <c r="DU160" s="469">
        <f>COUNT(BG160:BX160)</f>
        <v>1</v>
      </c>
      <c r="DV160" s="522"/>
      <c r="DW160" s="537"/>
      <c r="DX160" s="537"/>
      <c r="DY160" s="537"/>
      <c r="DZ160" s="537"/>
      <c r="EA160" s="537"/>
      <c r="EB160" s="537"/>
      <c r="EC160" s="538"/>
      <c r="ED160" s="537"/>
      <c r="EE160" s="468"/>
      <c r="EF160" s="522"/>
      <c r="EG160" s="522"/>
    </row>
    <row r="161" spans="1:137" ht="12.75" customHeight="1">
      <c r="A161" s="539" t="s">
        <v>158</v>
      </c>
      <c r="B161" s="540">
        <f t="shared" ref="B161:S161" si="320">IF(B158="","",B157*B158*B159*B160)</f>
        <v>3600</v>
      </c>
      <c r="C161" s="540" t="str">
        <f t="shared" si="320"/>
        <v/>
      </c>
      <c r="D161" s="540" t="str">
        <f t="shared" si="320"/>
        <v/>
      </c>
      <c r="E161" s="540" t="str">
        <f t="shared" si="320"/>
        <v/>
      </c>
      <c r="F161" s="540" t="str">
        <f t="shared" si="320"/>
        <v/>
      </c>
      <c r="G161" s="540" t="str">
        <f t="shared" si="320"/>
        <v/>
      </c>
      <c r="H161" s="540" t="str">
        <f t="shared" si="320"/>
        <v/>
      </c>
      <c r="I161" s="540" t="str">
        <f t="shared" si="320"/>
        <v/>
      </c>
      <c r="J161" s="540" t="str">
        <f t="shared" si="320"/>
        <v/>
      </c>
      <c r="K161" s="540" t="str">
        <f t="shared" si="320"/>
        <v/>
      </c>
      <c r="L161" s="540" t="str">
        <f t="shared" si="320"/>
        <v/>
      </c>
      <c r="M161" s="540" t="str">
        <f t="shared" si="320"/>
        <v/>
      </c>
      <c r="N161" s="540">
        <f t="shared" si="320"/>
        <v>6000</v>
      </c>
      <c r="O161" s="540" t="str">
        <f t="shared" si="320"/>
        <v/>
      </c>
      <c r="P161" s="540">
        <f t="shared" si="320"/>
        <v>9120</v>
      </c>
      <c r="Q161" s="540" t="str">
        <f t="shared" si="320"/>
        <v/>
      </c>
      <c r="R161" s="540" t="str">
        <f t="shared" si="320"/>
        <v/>
      </c>
      <c r="S161" s="540" t="str">
        <f t="shared" si="320"/>
        <v/>
      </c>
      <c r="T161" s="523"/>
      <c r="U161" s="540" t="str">
        <f t="shared" ref="U161:AL161" si="321">IF(U158="","",U157*U158*U159*U160)</f>
        <v/>
      </c>
      <c r="V161" s="540">
        <f t="shared" si="321"/>
        <v>7000</v>
      </c>
      <c r="W161" s="540" t="str">
        <f t="shared" si="321"/>
        <v/>
      </c>
      <c r="X161" s="540" t="str">
        <f t="shared" si="321"/>
        <v/>
      </c>
      <c r="Y161" s="540" t="str">
        <f t="shared" si="321"/>
        <v/>
      </c>
      <c r="Z161" s="540" t="str">
        <f t="shared" si="321"/>
        <v/>
      </c>
      <c r="AA161" s="540" t="str">
        <f t="shared" si="321"/>
        <v/>
      </c>
      <c r="AB161" s="540" t="str">
        <f t="shared" si="321"/>
        <v/>
      </c>
      <c r="AC161" s="540" t="str">
        <f t="shared" si="321"/>
        <v/>
      </c>
      <c r="AD161" s="540" t="str">
        <f t="shared" si="321"/>
        <v/>
      </c>
      <c r="AE161" s="540" t="str">
        <f t="shared" si="321"/>
        <v/>
      </c>
      <c r="AF161" s="540" t="str">
        <f t="shared" si="321"/>
        <v/>
      </c>
      <c r="AG161" s="540" t="str">
        <f t="shared" si="321"/>
        <v/>
      </c>
      <c r="AH161" s="540" t="str">
        <f t="shared" si="321"/>
        <v/>
      </c>
      <c r="AI161" s="540" t="str">
        <f t="shared" si="321"/>
        <v/>
      </c>
      <c r="AJ161" s="540" t="str">
        <f t="shared" si="321"/>
        <v/>
      </c>
      <c r="AK161" s="540" t="str">
        <f t="shared" si="321"/>
        <v/>
      </c>
      <c r="AL161" s="540" t="str">
        <f t="shared" si="321"/>
        <v/>
      </c>
      <c r="AM161" s="523"/>
      <c r="AN161" s="540" t="str">
        <f t="shared" ref="AN161:BE161" si="322">IF(AN158="","",AN157*AN158*AN159*AN160)</f>
        <v/>
      </c>
      <c r="AO161" s="540" t="str">
        <f t="shared" si="322"/>
        <v/>
      </c>
      <c r="AP161" s="540" t="str">
        <f t="shared" si="322"/>
        <v/>
      </c>
      <c r="AQ161" s="540" t="str">
        <f t="shared" si="322"/>
        <v/>
      </c>
      <c r="AR161" s="540" t="str">
        <f t="shared" si="322"/>
        <v/>
      </c>
      <c r="AS161" s="540">
        <f t="shared" si="322"/>
        <v>9000</v>
      </c>
      <c r="AT161" s="540" t="str">
        <f t="shared" si="322"/>
        <v/>
      </c>
      <c r="AU161" s="540" t="str">
        <f t="shared" si="322"/>
        <v/>
      </c>
      <c r="AV161" s="540" t="str">
        <f t="shared" si="322"/>
        <v/>
      </c>
      <c r="AW161" s="540" t="str">
        <f t="shared" si="322"/>
        <v/>
      </c>
      <c r="AX161" s="540" t="str">
        <f t="shared" si="322"/>
        <v/>
      </c>
      <c r="AY161" s="540" t="str">
        <f t="shared" si="322"/>
        <v/>
      </c>
      <c r="AZ161" s="540" t="str">
        <f t="shared" si="322"/>
        <v/>
      </c>
      <c r="BA161" s="540" t="str">
        <f t="shared" si="322"/>
        <v/>
      </c>
      <c r="BB161" s="540" t="str">
        <f t="shared" si="322"/>
        <v/>
      </c>
      <c r="BC161" s="540" t="str">
        <f t="shared" si="322"/>
        <v/>
      </c>
      <c r="BD161" s="540">
        <f t="shared" si="322"/>
        <v>27000</v>
      </c>
      <c r="BE161" s="540">
        <f t="shared" si="322"/>
        <v>13200</v>
      </c>
      <c r="BF161" s="523"/>
      <c r="BG161" s="540" t="str">
        <f t="shared" ref="BG161:BX161" si="323">IF(BG158="","",BG157*BG158*BG159*BG160)</f>
        <v/>
      </c>
      <c r="BH161" s="540" t="str">
        <f t="shared" si="323"/>
        <v/>
      </c>
      <c r="BI161" s="540" t="str">
        <f t="shared" si="323"/>
        <v/>
      </c>
      <c r="BJ161" s="540" t="str">
        <f t="shared" si="323"/>
        <v/>
      </c>
      <c r="BK161" s="540" t="str">
        <f t="shared" si="323"/>
        <v/>
      </c>
      <c r="BL161" s="540" t="str">
        <f t="shared" si="323"/>
        <v/>
      </c>
      <c r="BM161" s="540" t="str">
        <f t="shared" si="323"/>
        <v/>
      </c>
      <c r="BN161" s="540" t="str">
        <f t="shared" si="323"/>
        <v/>
      </c>
      <c r="BO161" s="540" t="str">
        <f t="shared" si="323"/>
        <v/>
      </c>
      <c r="BP161" s="540">
        <f t="shared" si="323"/>
        <v>2400</v>
      </c>
      <c r="BQ161" s="540" t="str">
        <f t="shared" si="323"/>
        <v/>
      </c>
      <c r="BR161" s="540" t="str">
        <f t="shared" si="323"/>
        <v/>
      </c>
      <c r="BS161" s="540" t="str">
        <f t="shared" si="323"/>
        <v/>
      </c>
      <c r="BT161" s="540" t="str">
        <f t="shared" si="323"/>
        <v/>
      </c>
      <c r="BU161" s="540" t="str">
        <f t="shared" si="323"/>
        <v/>
      </c>
      <c r="BV161" s="540" t="str">
        <f t="shared" si="323"/>
        <v/>
      </c>
      <c r="BW161" s="540" t="str">
        <f t="shared" si="323"/>
        <v/>
      </c>
      <c r="BX161" s="540" t="str">
        <f t="shared" si="323"/>
        <v/>
      </c>
      <c r="BY161" s="523"/>
      <c r="BZ161" s="540">
        <f>IF(BZ158="","",BZ157*BZ158*BZ159*BZ160)</f>
        <v>3600</v>
      </c>
      <c r="CA161" s="540">
        <f>IF(CA158="","",CA157*CA158*CA159*CA160)</f>
        <v>3600</v>
      </c>
      <c r="CB161" s="540">
        <f>IF(CB158="","",CB157*CB158*CB159*CB160)</f>
        <v>3600</v>
      </c>
      <c r="CC161" s="541" t="str">
        <f>IF(CC158="","",CC157*CC158*CC159*CC160)</f>
        <v/>
      </c>
      <c r="CD161" s="530">
        <f>IF(DR161&lt;3,"",(SUM(B161:S161)-MIN(B161:S161)-MAX(B161:S161))/(DR161-2))</f>
        <v>6000</v>
      </c>
      <c r="CE161" s="530" t="str">
        <f>IF(DS161&lt;3,"",(SUM(U161:AL161)-MIN(U161:AL161)-MAX(U161:AL161))/(DS161-2))</f>
        <v/>
      </c>
      <c r="CF161" s="530">
        <f>IF(DT161&lt;3,"",(SUM(AN161:BE161)-MIN(AN161:BE161)-MAX(AN161:BE161))/(DT161-2))</f>
        <v>13200</v>
      </c>
      <c r="CG161" s="531" t="str">
        <f>IF(DU161&lt;3,"",(SUM(BG161:BX161)-MIN(BG161:BX161)-MAX(BG161:BX161))/(DU161-2))</f>
        <v/>
      </c>
      <c r="CH161" s="518" t="str">
        <f t="shared" si="316"/>
        <v/>
      </c>
      <c r="CI161" s="93" t="str">
        <f t="shared" si="316"/>
        <v/>
      </c>
      <c r="CJ161" s="94" t="str">
        <f t="shared" si="316"/>
        <v/>
      </c>
      <c r="CK161" s="94" t="str">
        <f t="shared" si="316"/>
        <v/>
      </c>
      <c r="CL161" s="94" t="str">
        <f t="shared" si="316"/>
        <v/>
      </c>
      <c r="CM161" s="94" t="str">
        <f t="shared" si="316"/>
        <v/>
      </c>
      <c r="CN161" s="94" t="str">
        <f t="shared" si="316"/>
        <v/>
      </c>
      <c r="CO161" s="108" t="str">
        <f t="shared" si="316"/>
        <v/>
      </c>
      <c r="CP161" s="108">
        <f t="shared" si="316"/>
        <v>3600</v>
      </c>
      <c r="CQ161" s="108">
        <f t="shared" si="316"/>
        <v>6000</v>
      </c>
      <c r="CR161" s="108">
        <f t="shared" si="317"/>
        <v>9120</v>
      </c>
      <c r="CS161" s="94" t="str">
        <f t="shared" si="317"/>
        <v/>
      </c>
      <c r="CT161" s="94" t="str">
        <f t="shared" si="317"/>
        <v/>
      </c>
      <c r="CU161" s="94" t="str">
        <f t="shared" si="317"/>
        <v/>
      </c>
      <c r="CV161" s="94" t="str">
        <f t="shared" si="317"/>
        <v/>
      </c>
      <c r="CW161" s="94" t="str">
        <f t="shared" si="317"/>
        <v/>
      </c>
      <c r="CX161" s="93" t="str">
        <f t="shared" si="317"/>
        <v/>
      </c>
      <c r="CY161" s="519" t="str">
        <f t="shared" si="317"/>
        <v/>
      </c>
      <c r="CZ161" s="532" t="str">
        <f t="shared" si="318"/>
        <v/>
      </c>
      <c r="DA161" s="533" t="str">
        <f t="shared" si="318"/>
        <v/>
      </c>
      <c r="DB161" s="534" t="str">
        <f t="shared" si="318"/>
        <v/>
      </c>
      <c r="DC161" s="534" t="str">
        <f t="shared" si="318"/>
        <v/>
      </c>
      <c r="DD161" s="534" t="str">
        <f t="shared" si="318"/>
        <v/>
      </c>
      <c r="DE161" s="534" t="str">
        <f t="shared" si="318"/>
        <v/>
      </c>
      <c r="DF161" s="534" t="str">
        <f t="shared" si="318"/>
        <v/>
      </c>
      <c r="DG161" s="535" t="str">
        <f t="shared" si="318"/>
        <v/>
      </c>
      <c r="DH161" s="535" t="str">
        <f t="shared" si="318"/>
        <v/>
      </c>
      <c r="DI161" s="535">
        <f t="shared" si="318"/>
        <v>7000</v>
      </c>
      <c r="DJ161" s="535" t="str">
        <f t="shared" si="319"/>
        <v/>
      </c>
      <c r="DK161" s="534" t="str">
        <f t="shared" si="319"/>
        <v/>
      </c>
      <c r="DL161" s="534" t="str">
        <f t="shared" si="319"/>
        <v/>
      </c>
      <c r="DM161" s="534" t="str">
        <f t="shared" si="319"/>
        <v/>
      </c>
      <c r="DN161" s="534" t="str">
        <f t="shared" si="319"/>
        <v/>
      </c>
      <c r="DO161" s="534" t="str">
        <f t="shared" si="319"/>
        <v/>
      </c>
      <c r="DP161" s="533" t="str">
        <f t="shared" si="319"/>
        <v/>
      </c>
      <c r="DQ161" s="532" t="str">
        <f t="shared" si="319"/>
        <v/>
      </c>
      <c r="DR161" s="536">
        <f>COUNT(B161:S161)</f>
        <v>3</v>
      </c>
      <c r="DS161" s="468">
        <f>COUNT(U161:AL161)</f>
        <v>1</v>
      </c>
      <c r="DT161" s="468">
        <f>COUNT(AN161:BE161)</f>
        <v>3</v>
      </c>
      <c r="DU161" s="469">
        <f>COUNT(BG161:BX161)</f>
        <v>1</v>
      </c>
      <c r="DV161" s="522"/>
      <c r="DW161" s="537"/>
      <c r="DX161" s="537"/>
      <c r="DY161" s="537"/>
      <c r="DZ161" s="537"/>
      <c r="EA161" s="537"/>
      <c r="EB161" s="537"/>
      <c r="EC161" s="538"/>
      <c r="ED161" s="537"/>
      <c r="EE161" s="468"/>
      <c r="EF161" s="522"/>
      <c r="EG161" s="522"/>
    </row>
    <row r="162" spans="1:137" ht="12.75" customHeight="1">
      <c r="A162" s="527" t="s">
        <v>190</v>
      </c>
      <c r="B162" s="528"/>
      <c r="C162" s="528"/>
      <c r="D162" s="528"/>
      <c r="E162" s="528"/>
      <c r="F162" s="528"/>
      <c r="G162" s="528"/>
      <c r="H162" s="528"/>
      <c r="I162" s="528"/>
      <c r="J162" s="528"/>
      <c r="K162" s="528"/>
      <c r="L162" s="528"/>
      <c r="M162" s="528"/>
      <c r="N162" s="528"/>
      <c r="O162" s="528"/>
      <c r="P162" s="528"/>
      <c r="Q162" s="528"/>
      <c r="R162" s="528"/>
      <c r="S162" s="528"/>
      <c r="T162" s="523"/>
      <c r="U162" s="528"/>
      <c r="V162" s="528"/>
      <c r="W162" s="528"/>
      <c r="X162" s="528"/>
      <c r="Y162" s="528"/>
      <c r="Z162" s="528"/>
      <c r="AA162" s="528"/>
      <c r="AB162" s="528"/>
      <c r="AC162" s="528"/>
      <c r="AD162" s="528"/>
      <c r="AE162" s="528"/>
      <c r="AF162" s="528"/>
      <c r="AG162" s="528"/>
      <c r="AH162" s="528"/>
      <c r="AI162" s="528"/>
      <c r="AJ162" s="528"/>
      <c r="AK162" s="528"/>
      <c r="AL162" s="528"/>
      <c r="AM162" s="523"/>
      <c r="AN162" s="528"/>
      <c r="AO162" s="528"/>
      <c r="AP162" s="528"/>
      <c r="AQ162" s="528"/>
      <c r="AR162" s="528"/>
      <c r="AS162" s="528"/>
      <c r="AT162" s="528"/>
      <c r="AU162" s="528"/>
      <c r="AV162" s="528"/>
      <c r="AW162" s="528"/>
      <c r="AX162" s="528"/>
      <c r="AY162" s="528"/>
      <c r="AZ162" s="528"/>
      <c r="BA162" s="528"/>
      <c r="BB162" s="528"/>
      <c r="BC162" s="528"/>
      <c r="BD162" s="528"/>
      <c r="BE162" s="528"/>
      <c r="BF162" s="523"/>
      <c r="BG162" s="528"/>
      <c r="BH162" s="528"/>
      <c r="BI162" s="528"/>
      <c r="BJ162" s="528"/>
      <c r="BK162" s="528"/>
      <c r="BL162" s="528"/>
      <c r="BM162" s="528"/>
      <c r="BN162" s="528"/>
      <c r="BO162" s="528"/>
      <c r="BP162" s="528"/>
      <c r="BQ162" s="528"/>
      <c r="BR162" s="528"/>
      <c r="BS162" s="528"/>
      <c r="BT162" s="528"/>
      <c r="BU162" s="528"/>
      <c r="BV162" s="528"/>
      <c r="BW162" s="528"/>
      <c r="BX162" s="528"/>
      <c r="BY162" s="523"/>
      <c r="BZ162" s="528"/>
      <c r="CA162" s="528"/>
      <c r="CB162" s="528"/>
      <c r="CC162" s="306"/>
      <c r="CD162" s="542"/>
      <c r="CE162" s="542"/>
      <c r="CF162" s="542"/>
      <c r="CG162" s="543"/>
      <c r="CH162" s="544"/>
      <c r="CI162" s="544"/>
      <c r="CJ162" s="544"/>
      <c r="CK162" s="544"/>
      <c r="CL162" s="544"/>
      <c r="CM162" s="544"/>
      <c r="CN162" s="544"/>
      <c r="CO162" s="544"/>
      <c r="CP162" s="544"/>
      <c r="CQ162" s="544"/>
      <c r="CR162" s="544"/>
      <c r="CS162" s="544"/>
      <c r="CT162" s="544"/>
      <c r="CU162" s="544"/>
      <c r="CV162" s="544"/>
      <c r="CW162" s="544"/>
      <c r="CX162" s="544"/>
      <c r="CY162" s="545"/>
      <c r="CZ162" s="546"/>
      <c r="DA162" s="544"/>
      <c r="DB162" s="544"/>
      <c r="DC162" s="544"/>
      <c r="DD162" s="544"/>
      <c r="DE162" s="544"/>
      <c r="DF162" s="544"/>
      <c r="DG162" s="544"/>
      <c r="DH162" s="544"/>
      <c r="DI162" s="544"/>
      <c r="DJ162" s="544"/>
      <c r="DK162" s="544"/>
      <c r="DL162" s="544"/>
      <c r="DM162" s="544"/>
      <c r="DN162" s="544"/>
      <c r="DO162" s="544"/>
      <c r="DP162" s="544"/>
      <c r="DQ162" s="544"/>
      <c r="DR162" s="546"/>
      <c r="DS162" s="521"/>
      <c r="DT162" s="521"/>
      <c r="DU162" s="517"/>
      <c r="DV162" s="521"/>
      <c r="DW162" s="521"/>
      <c r="DX162" s="521"/>
      <c r="DY162" s="521"/>
      <c r="DZ162" s="521"/>
      <c r="EA162" s="521"/>
      <c r="EB162" s="521"/>
      <c r="EC162" s="517"/>
      <c r="ED162" s="521"/>
      <c r="EE162" s="468"/>
      <c r="EF162" s="522"/>
      <c r="EG162" s="522"/>
    </row>
    <row r="163" spans="1:137" ht="12.75" customHeight="1">
      <c r="A163" s="529" t="s">
        <v>154</v>
      </c>
      <c r="B163" s="528"/>
      <c r="C163" s="528"/>
      <c r="D163" s="528"/>
      <c r="E163" s="528"/>
      <c r="F163" s="528"/>
      <c r="G163" s="528"/>
      <c r="H163" s="528"/>
      <c r="I163" s="528"/>
      <c r="J163" s="528"/>
      <c r="K163" s="528"/>
      <c r="L163" s="528"/>
      <c r="M163" s="528"/>
      <c r="N163" s="528"/>
      <c r="O163" s="528"/>
      <c r="P163" s="528"/>
      <c r="Q163" s="528"/>
      <c r="R163" s="528"/>
      <c r="S163" s="528"/>
      <c r="T163" s="523"/>
      <c r="U163" s="528"/>
      <c r="V163" s="528"/>
      <c r="W163" s="528"/>
      <c r="X163" s="528"/>
      <c r="Y163" s="528"/>
      <c r="Z163" s="528"/>
      <c r="AA163" s="528"/>
      <c r="AB163" s="528"/>
      <c r="AC163" s="528"/>
      <c r="AD163" s="528"/>
      <c r="AE163" s="528"/>
      <c r="AF163" s="528"/>
      <c r="AG163" s="528"/>
      <c r="AH163" s="528"/>
      <c r="AI163" s="528"/>
      <c r="AJ163" s="528"/>
      <c r="AK163" s="528"/>
      <c r="AL163" s="528"/>
      <c r="AM163" s="523"/>
      <c r="AN163" s="528"/>
      <c r="AO163" s="528"/>
      <c r="AP163" s="528"/>
      <c r="AQ163" s="528"/>
      <c r="AR163" s="528"/>
      <c r="AS163" s="528"/>
      <c r="AT163" s="528"/>
      <c r="AU163" s="528"/>
      <c r="AV163" s="528"/>
      <c r="AW163" s="528"/>
      <c r="AX163" s="528"/>
      <c r="AY163" s="528"/>
      <c r="AZ163" s="528"/>
      <c r="BA163" s="528"/>
      <c r="BB163" s="528"/>
      <c r="BC163" s="528"/>
      <c r="BD163" s="528"/>
      <c r="BE163" s="528"/>
      <c r="BF163" s="523"/>
      <c r="BG163" s="528"/>
      <c r="BH163" s="528"/>
      <c r="BI163" s="528"/>
      <c r="BJ163" s="528"/>
      <c r="BK163" s="528"/>
      <c r="BL163" s="528"/>
      <c r="BM163" s="528"/>
      <c r="BN163" s="528"/>
      <c r="BO163" s="528"/>
      <c r="BP163" s="528"/>
      <c r="BQ163" s="528"/>
      <c r="BR163" s="528"/>
      <c r="BS163" s="528"/>
      <c r="BT163" s="528"/>
      <c r="BU163" s="528"/>
      <c r="BV163" s="528"/>
      <c r="BW163" s="528"/>
      <c r="BX163" s="528"/>
      <c r="BY163" s="523"/>
      <c r="BZ163" s="528"/>
      <c r="CA163" s="528"/>
      <c r="CB163" s="528"/>
      <c r="CC163" s="306"/>
      <c r="CD163" s="530" t="str">
        <f>IF(DR163&lt;3,"",(SUM(B163:S163)-MIN(B163:S163)-MAX(B163:S163))/(DR163-2))</f>
        <v/>
      </c>
      <c r="CE163" s="530" t="str">
        <f>IF(DS163&lt;3,"",(SUM(U163:AL163)-MIN(U163:AL163)-MAX(U163:AL163))/(DS163-2))</f>
        <v/>
      </c>
      <c r="CF163" s="530" t="str">
        <f>IF(DT163&lt;3,"",(SUM(AN163:BE163)-MIN(AN163:BE163)-MAX(AN163:BE163))/(DT163-2))</f>
        <v/>
      </c>
      <c r="CG163" s="531" t="str">
        <f>IF(DU163&lt;3,"",(SUM(BG163:BX163)-MIN(BG163:BX163)-MAX(BG163:BX163))/(DU163-2))</f>
        <v/>
      </c>
      <c r="CH163" s="518" t="str">
        <f t="shared" ref="CH163:CQ167" si="324">IF($CH$3=$CD$4,IF(OR(-FLOOR(((18-COUNT($B163:$S163))/2),1)+CH$6&lt;1,-FLOOR(((18-COUNT($B163:$S163))/2),1)+CH$6&gt;COUNT($B163:$S163)),"",LARGE($B163:$S163,-FLOOR(((18-COUNT($B163:$S163))/2),1)+CH$6)),IF(OR(-FLOOR(((18-COUNT($AN163:$BE163))/2),1)+CH$6&lt;1,-FLOOR(((18-COUNT($AN163:$BE163))/2),1)+CH$6&gt;COUNT($AN163:$BE163)),"",LARGE($AN163:$BE163,-FLOOR(((18-COUNT($AN163:$BE163))/2),1)+CH$6)))</f>
        <v/>
      </c>
      <c r="CI163" s="93" t="str">
        <f t="shared" si="324"/>
        <v/>
      </c>
      <c r="CJ163" s="94" t="str">
        <f t="shared" si="324"/>
        <v/>
      </c>
      <c r="CK163" s="94" t="str">
        <f t="shared" si="324"/>
        <v/>
      </c>
      <c r="CL163" s="94" t="str">
        <f t="shared" si="324"/>
        <v/>
      </c>
      <c r="CM163" s="94" t="str">
        <f t="shared" si="324"/>
        <v/>
      </c>
      <c r="CN163" s="94" t="str">
        <f t="shared" si="324"/>
        <v/>
      </c>
      <c r="CO163" s="108" t="str">
        <f t="shared" si="324"/>
        <v/>
      </c>
      <c r="CP163" s="108" t="str">
        <f t="shared" si="324"/>
        <v/>
      </c>
      <c r="CQ163" s="108" t="str">
        <f t="shared" si="324"/>
        <v/>
      </c>
      <c r="CR163" s="108" t="str">
        <f t="shared" ref="CR163:CY167" si="325">IF($CH$3=$CD$4,IF(OR(-FLOOR(((18-COUNT($B163:$S163))/2),1)+CR$6&lt;1,-FLOOR(((18-COUNT($B163:$S163))/2),1)+CR$6&gt;COUNT($B163:$S163)),"",LARGE($B163:$S163,-FLOOR(((18-COUNT($B163:$S163))/2),1)+CR$6)),IF(OR(-FLOOR(((18-COUNT($AN163:$BE163))/2),1)+CR$6&lt;1,-FLOOR(((18-COUNT($AN163:$BE163))/2),1)+CR$6&gt;COUNT($AN163:$BE163)),"",LARGE($AN163:$BE163,-FLOOR(((18-COUNT($AN163:$BE163))/2),1)+CR$6)))</f>
        <v/>
      </c>
      <c r="CS163" s="94" t="str">
        <f t="shared" si="325"/>
        <v/>
      </c>
      <c r="CT163" s="94" t="str">
        <f t="shared" si="325"/>
        <v/>
      </c>
      <c r="CU163" s="94" t="str">
        <f t="shared" si="325"/>
        <v/>
      </c>
      <c r="CV163" s="94" t="str">
        <f t="shared" si="325"/>
        <v/>
      </c>
      <c r="CW163" s="94" t="str">
        <f t="shared" si="325"/>
        <v/>
      </c>
      <c r="CX163" s="93" t="str">
        <f t="shared" si="325"/>
        <v/>
      </c>
      <c r="CY163" s="519" t="str">
        <f t="shared" si="325"/>
        <v/>
      </c>
      <c r="CZ163" s="532" t="str">
        <f t="shared" ref="CZ163:DI167" si="326">IF($CH$3=$CD$4,IF(OR(-FLOOR(((18-COUNT($U163:$AL163))/2),1)+CZ$6&lt;1,-FLOOR(((18-COUNT($U163:$AL163))/2),1)+CZ$6&gt;COUNT($U163:$AL163)),"",LARGE($U163:$AL163,-FLOOR(((18-COUNT($U163:$AL163))/2),1)+CZ$6)),IF(OR(-FLOOR(((18-COUNT($BG163:$BX163))/2),1)+CZ$6&lt;1,-FLOOR(((18-COUNT($BG163:$BX163))/2),1)+CZ$6&gt;COUNT($BG163:$BX163)),"",LARGE($BG163:$BX163,-FLOOR(((18-COUNT($BG163:$BX163))/2),1)+CZ$6)))</f>
        <v/>
      </c>
      <c r="DA163" s="533" t="str">
        <f t="shared" si="326"/>
        <v/>
      </c>
      <c r="DB163" s="534" t="str">
        <f t="shared" si="326"/>
        <v/>
      </c>
      <c r="DC163" s="534" t="str">
        <f t="shared" si="326"/>
        <v/>
      </c>
      <c r="DD163" s="534" t="str">
        <f t="shared" si="326"/>
        <v/>
      </c>
      <c r="DE163" s="534" t="str">
        <f t="shared" si="326"/>
        <v/>
      </c>
      <c r="DF163" s="534" t="str">
        <f t="shared" si="326"/>
        <v/>
      </c>
      <c r="DG163" s="535" t="str">
        <f t="shared" si="326"/>
        <v/>
      </c>
      <c r="DH163" s="535" t="str">
        <f t="shared" si="326"/>
        <v/>
      </c>
      <c r="DI163" s="535" t="str">
        <f t="shared" si="326"/>
        <v/>
      </c>
      <c r="DJ163" s="535" t="str">
        <f t="shared" ref="DJ163:DQ167" si="327">IF($CH$3=$CD$4,IF(OR(-FLOOR(((18-COUNT($U163:$AL163))/2),1)+DJ$6&lt;1,-FLOOR(((18-COUNT($U163:$AL163))/2),1)+DJ$6&gt;COUNT($U163:$AL163)),"",LARGE($U163:$AL163,-FLOOR(((18-COUNT($U163:$AL163))/2),1)+DJ$6)),IF(OR(-FLOOR(((18-COUNT($BG163:$BX163))/2),1)+DJ$6&lt;1,-FLOOR(((18-COUNT($BG163:$BX163))/2),1)+DJ$6&gt;COUNT($BG163:$BX163)),"",LARGE($BG163:$BX163,-FLOOR(((18-COUNT($BG163:$BX163))/2),1)+DJ$6)))</f>
        <v/>
      </c>
      <c r="DK163" s="534" t="str">
        <f t="shared" si="327"/>
        <v/>
      </c>
      <c r="DL163" s="534" t="str">
        <f t="shared" si="327"/>
        <v/>
      </c>
      <c r="DM163" s="534" t="str">
        <f t="shared" si="327"/>
        <v/>
      </c>
      <c r="DN163" s="534" t="str">
        <f t="shared" si="327"/>
        <v/>
      </c>
      <c r="DO163" s="534" t="str">
        <f t="shared" si="327"/>
        <v/>
      </c>
      <c r="DP163" s="533" t="str">
        <f t="shared" si="327"/>
        <v/>
      </c>
      <c r="DQ163" s="532" t="str">
        <f t="shared" si="327"/>
        <v/>
      </c>
      <c r="DR163" s="536">
        <f>COUNT(B163:S163)</f>
        <v>0</v>
      </c>
      <c r="DS163" s="468">
        <f>COUNT(U163:AL163)</f>
        <v>0</v>
      </c>
      <c r="DT163" s="468">
        <f>COUNT(AN163:BE163)</f>
        <v>0</v>
      </c>
      <c r="DU163" s="469">
        <f>COUNT(BG163:BX163)</f>
        <v>0</v>
      </c>
      <c r="DV163" s="522"/>
      <c r="DW163" s="537"/>
      <c r="DX163" s="537"/>
      <c r="DY163" s="537"/>
      <c r="DZ163" s="537"/>
      <c r="EA163" s="537"/>
      <c r="EB163" s="537"/>
      <c r="EC163" s="538"/>
      <c r="ED163" s="537"/>
      <c r="EE163" s="468"/>
      <c r="EF163" s="522"/>
      <c r="EG163" s="522"/>
    </row>
    <row r="164" spans="1:137" ht="12.75" customHeight="1">
      <c r="A164" s="529" t="s">
        <v>155</v>
      </c>
      <c r="B164" s="306"/>
      <c r="C164" s="306"/>
      <c r="D164" s="306"/>
      <c r="E164" s="306"/>
      <c r="F164" s="306"/>
      <c r="G164" s="306"/>
      <c r="H164" s="306"/>
      <c r="I164" s="306"/>
      <c r="J164" s="306"/>
      <c r="K164" s="306"/>
      <c r="L164" s="306"/>
      <c r="M164" s="306"/>
      <c r="N164" s="306"/>
      <c r="O164" s="306"/>
      <c r="P164" s="306"/>
      <c r="Q164" s="306"/>
      <c r="R164" s="306"/>
      <c r="S164" s="306"/>
      <c r="T164" s="523"/>
      <c r="U164" s="306"/>
      <c r="V164" s="306"/>
      <c r="W164" s="306"/>
      <c r="X164" s="306"/>
      <c r="Y164" s="306"/>
      <c r="Z164" s="306"/>
      <c r="AA164" s="306"/>
      <c r="AB164" s="306"/>
      <c r="AC164" s="306"/>
      <c r="AD164" s="306"/>
      <c r="AE164" s="306"/>
      <c r="AF164" s="306"/>
      <c r="AG164" s="306"/>
      <c r="AH164" s="306"/>
      <c r="AI164" s="306"/>
      <c r="AJ164" s="306"/>
      <c r="AK164" s="306"/>
      <c r="AL164" s="306"/>
      <c r="AM164" s="523"/>
      <c r="AN164" s="306"/>
      <c r="AO164" s="306"/>
      <c r="AP164" s="306"/>
      <c r="AQ164" s="306"/>
      <c r="AR164" s="306"/>
      <c r="AS164" s="306"/>
      <c r="AT164" s="306"/>
      <c r="AU164" s="306"/>
      <c r="AV164" s="306"/>
      <c r="AW164" s="306"/>
      <c r="AX164" s="306"/>
      <c r="AY164" s="306"/>
      <c r="AZ164" s="306"/>
      <c r="BA164" s="306"/>
      <c r="BB164" s="306"/>
      <c r="BC164" s="306"/>
      <c r="BD164" s="306"/>
      <c r="BE164" s="306"/>
      <c r="BF164" s="523"/>
      <c r="BG164" s="306"/>
      <c r="BH164" s="306"/>
      <c r="BI164" s="306"/>
      <c r="BJ164" s="306"/>
      <c r="BK164" s="306"/>
      <c r="BL164" s="306"/>
      <c r="BM164" s="306"/>
      <c r="BN164" s="306"/>
      <c r="BO164" s="306"/>
      <c r="BP164" s="306"/>
      <c r="BQ164" s="306"/>
      <c r="BR164" s="306"/>
      <c r="BS164" s="306"/>
      <c r="BT164" s="306"/>
      <c r="BU164" s="306"/>
      <c r="BV164" s="306"/>
      <c r="BW164" s="306"/>
      <c r="BX164" s="306"/>
      <c r="BY164" s="523"/>
      <c r="BZ164" s="306"/>
      <c r="CA164" s="306"/>
      <c r="CB164" s="306"/>
      <c r="CC164" s="306"/>
      <c r="CD164" s="530" t="str">
        <f>IF(DR164&lt;3,"",(SUM(B164:S164)-MIN(B164:S164)-MAX(B164:S164))/(DR164-2))</f>
        <v/>
      </c>
      <c r="CE164" s="530" t="str">
        <f>IF(DS164&lt;3,"",(SUM(U164:AL164)-MIN(U164:AL164)-MAX(U164:AL164))/(DS164-2))</f>
        <v/>
      </c>
      <c r="CF164" s="530" t="str">
        <f>IF(DT164&lt;3,"",(SUM(AN164:BE164)-MIN(AN164:BE164)-MAX(AN164:BE164))/(DT164-2))</f>
        <v/>
      </c>
      <c r="CG164" s="531" t="str">
        <f>IF(DU164&lt;3,"",(SUM(BG164:BX164)-MIN(BG164:BX164)-MAX(BG164:BX164))/(DU164-2))</f>
        <v/>
      </c>
      <c r="CH164" s="518" t="str">
        <f t="shared" si="324"/>
        <v/>
      </c>
      <c r="CI164" s="93" t="str">
        <f t="shared" si="324"/>
        <v/>
      </c>
      <c r="CJ164" s="94" t="str">
        <f t="shared" si="324"/>
        <v/>
      </c>
      <c r="CK164" s="94" t="str">
        <f t="shared" si="324"/>
        <v/>
      </c>
      <c r="CL164" s="94" t="str">
        <f t="shared" si="324"/>
        <v/>
      </c>
      <c r="CM164" s="94" t="str">
        <f t="shared" si="324"/>
        <v/>
      </c>
      <c r="CN164" s="94" t="str">
        <f t="shared" si="324"/>
        <v/>
      </c>
      <c r="CO164" s="108" t="str">
        <f t="shared" si="324"/>
        <v/>
      </c>
      <c r="CP164" s="108" t="str">
        <f t="shared" si="324"/>
        <v/>
      </c>
      <c r="CQ164" s="108" t="str">
        <f t="shared" si="324"/>
        <v/>
      </c>
      <c r="CR164" s="108" t="str">
        <f t="shared" si="325"/>
        <v/>
      </c>
      <c r="CS164" s="94" t="str">
        <f t="shared" si="325"/>
        <v/>
      </c>
      <c r="CT164" s="94" t="str">
        <f t="shared" si="325"/>
        <v/>
      </c>
      <c r="CU164" s="94" t="str">
        <f t="shared" si="325"/>
        <v/>
      </c>
      <c r="CV164" s="94" t="str">
        <f t="shared" si="325"/>
        <v/>
      </c>
      <c r="CW164" s="94" t="str">
        <f t="shared" si="325"/>
        <v/>
      </c>
      <c r="CX164" s="93" t="str">
        <f t="shared" si="325"/>
        <v/>
      </c>
      <c r="CY164" s="519" t="str">
        <f t="shared" si="325"/>
        <v/>
      </c>
      <c r="CZ164" s="532" t="str">
        <f t="shared" si="326"/>
        <v/>
      </c>
      <c r="DA164" s="533" t="str">
        <f t="shared" si="326"/>
        <v/>
      </c>
      <c r="DB164" s="534" t="str">
        <f t="shared" si="326"/>
        <v/>
      </c>
      <c r="DC164" s="534" t="str">
        <f t="shared" si="326"/>
        <v/>
      </c>
      <c r="DD164" s="534" t="str">
        <f t="shared" si="326"/>
        <v/>
      </c>
      <c r="DE164" s="534" t="str">
        <f t="shared" si="326"/>
        <v/>
      </c>
      <c r="DF164" s="534" t="str">
        <f t="shared" si="326"/>
        <v/>
      </c>
      <c r="DG164" s="535" t="str">
        <f t="shared" si="326"/>
        <v/>
      </c>
      <c r="DH164" s="535" t="str">
        <f t="shared" si="326"/>
        <v/>
      </c>
      <c r="DI164" s="535" t="str">
        <f t="shared" si="326"/>
        <v/>
      </c>
      <c r="DJ164" s="535" t="str">
        <f t="shared" si="327"/>
        <v/>
      </c>
      <c r="DK164" s="534" t="str">
        <f t="shared" si="327"/>
        <v/>
      </c>
      <c r="DL164" s="534" t="str">
        <f t="shared" si="327"/>
        <v/>
      </c>
      <c r="DM164" s="534" t="str">
        <f t="shared" si="327"/>
        <v/>
      </c>
      <c r="DN164" s="534" t="str">
        <f t="shared" si="327"/>
        <v/>
      </c>
      <c r="DO164" s="534" t="str">
        <f t="shared" si="327"/>
        <v/>
      </c>
      <c r="DP164" s="533" t="str">
        <f t="shared" si="327"/>
        <v/>
      </c>
      <c r="DQ164" s="532" t="str">
        <f t="shared" si="327"/>
        <v/>
      </c>
      <c r="DR164" s="536">
        <f>COUNT(B164:S164)</f>
        <v>0</v>
      </c>
      <c r="DS164" s="468">
        <f>COUNT(U164:AL164)</f>
        <v>0</v>
      </c>
      <c r="DT164" s="468">
        <f>COUNT(AN164:BE164)</f>
        <v>0</v>
      </c>
      <c r="DU164" s="469">
        <f>COUNT(BG164:BX164)</f>
        <v>0</v>
      </c>
      <c r="DV164" s="522"/>
      <c r="DW164" s="537"/>
      <c r="DX164" s="537"/>
      <c r="DY164" s="537"/>
      <c r="DZ164" s="537"/>
      <c r="EA164" s="537"/>
      <c r="EB164" s="537"/>
      <c r="EC164" s="538"/>
      <c r="ED164" s="537"/>
      <c r="EE164" s="468"/>
      <c r="EF164" s="522"/>
      <c r="EG164" s="522"/>
    </row>
    <row r="165" spans="1:137" ht="12.75" customHeight="1">
      <c r="A165" s="529" t="s">
        <v>156</v>
      </c>
      <c r="B165" s="306"/>
      <c r="C165" s="306"/>
      <c r="D165" s="306"/>
      <c r="E165" s="306"/>
      <c r="F165" s="306"/>
      <c r="G165" s="306"/>
      <c r="H165" s="306"/>
      <c r="I165" s="306"/>
      <c r="J165" s="306"/>
      <c r="K165" s="306"/>
      <c r="L165" s="306"/>
      <c r="M165" s="306"/>
      <c r="N165" s="306"/>
      <c r="O165" s="306"/>
      <c r="P165" s="306"/>
      <c r="Q165" s="306"/>
      <c r="R165" s="306"/>
      <c r="S165" s="306"/>
      <c r="T165" s="523"/>
      <c r="U165" s="306"/>
      <c r="V165" s="306"/>
      <c r="W165" s="306"/>
      <c r="X165" s="306"/>
      <c r="Y165" s="306"/>
      <c r="Z165" s="306"/>
      <c r="AA165" s="306"/>
      <c r="AB165" s="306"/>
      <c r="AC165" s="306"/>
      <c r="AD165" s="306"/>
      <c r="AE165" s="306"/>
      <c r="AF165" s="306"/>
      <c r="AG165" s="306"/>
      <c r="AH165" s="306"/>
      <c r="AI165" s="306"/>
      <c r="AJ165" s="306"/>
      <c r="AK165" s="306"/>
      <c r="AL165" s="306"/>
      <c r="AM165" s="523"/>
      <c r="AN165" s="306"/>
      <c r="AO165" s="306"/>
      <c r="AP165" s="306"/>
      <c r="AQ165" s="306"/>
      <c r="AR165" s="306"/>
      <c r="AS165" s="306"/>
      <c r="AT165" s="306"/>
      <c r="AU165" s="306"/>
      <c r="AV165" s="306"/>
      <c r="AW165" s="306"/>
      <c r="AX165" s="306"/>
      <c r="AY165" s="306"/>
      <c r="AZ165" s="306"/>
      <c r="BA165" s="306"/>
      <c r="BB165" s="306"/>
      <c r="BC165" s="306"/>
      <c r="BD165" s="306"/>
      <c r="BE165" s="306"/>
      <c r="BF165" s="523"/>
      <c r="BG165" s="306"/>
      <c r="BH165" s="306"/>
      <c r="BI165" s="306"/>
      <c r="BJ165" s="306"/>
      <c r="BK165" s="306"/>
      <c r="BL165" s="306"/>
      <c r="BM165" s="306"/>
      <c r="BN165" s="306"/>
      <c r="BO165" s="306"/>
      <c r="BP165" s="306"/>
      <c r="BQ165" s="306"/>
      <c r="BR165" s="306"/>
      <c r="BS165" s="306"/>
      <c r="BT165" s="306"/>
      <c r="BU165" s="306"/>
      <c r="BV165" s="306"/>
      <c r="BW165" s="306"/>
      <c r="BX165" s="306"/>
      <c r="BY165" s="523"/>
      <c r="BZ165" s="306"/>
      <c r="CA165" s="306"/>
      <c r="CB165" s="306"/>
      <c r="CC165" s="306"/>
      <c r="CD165" s="530" t="str">
        <f>IF(DR165&lt;3,"",(SUM(B165:S165)-MIN(B165:S165)-MAX(B165:S165))/(DR165-2))</f>
        <v/>
      </c>
      <c r="CE165" s="530" t="str">
        <f>IF(DS165&lt;3,"",(SUM(U165:AL165)-MIN(U165:AL165)-MAX(U165:AL165))/(DS165-2))</f>
        <v/>
      </c>
      <c r="CF165" s="530" t="str">
        <f>IF(DT165&lt;3,"",(SUM(AN165:BE165)-MIN(AN165:BE165)-MAX(AN165:BE165))/(DT165-2))</f>
        <v/>
      </c>
      <c r="CG165" s="531" t="str">
        <f>IF(DU165&lt;3,"",(SUM(BG165:BX165)-MIN(BG165:BX165)-MAX(BG165:BX165))/(DU165-2))</f>
        <v/>
      </c>
      <c r="CH165" s="518" t="str">
        <f t="shared" si="324"/>
        <v/>
      </c>
      <c r="CI165" s="93" t="str">
        <f t="shared" si="324"/>
        <v/>
      </c>
      <c r="CJ165" s="94" t="str">
        <f t="shared" si="324"/>
        <v/>
      </c>
      <c r="CK165" s="94" t="str">
        <f t="shared" si="324"/>
        <v/>
      </c>
      <c r="CL165" s="94" t="str">
        <f t="shared" si="324"/>
        <v/>
      </c>
      <c r="CM165" s="94" t="str">
        <f t="shared" si="324"/>
        <v/>
      </c>
      <c r="CN165" s="94" t="str">
        <f t="shared" si="324"/>
        <v/>
      </c>
      <c r="CO165" s="108" t="str">
        <f t="shared" si="324"/>
        <v/>
      </c>
      <c r="CP165" s="108" t="str">
        <f t="shared" si="324"/>
        <v/>
      </c>
      <c r="CQ165" s="108" t="str">
        <f t="shared" si="324"/>
        <v/>
      </c>
      <c r="CR165" s="108" t="str">
        <f t="shared" si="325"/>
        <v/>
      </c>
      <c r="CS165" s="94" t="str">
        <f t="shared" si="325"/>
        <v/>
      </c>
      <c r="CT165" s="94" t="str">
        <f t="shared" si="325"/>
        <v/>
      </c>
      <c r="CU165" s="94" t="str">
        <f t="shared" si="325"/>
        <v/>
      </c>
      <c r="CV165" s="94" t="str">
        <f t="shared" si="325"/>
        <v/>
      </c>
      <c r="CW165" s="94" t="str">
        <f t="shared" si="325"/>
        <v/>
      </c>
      <c r="CX165" s="93" t="str">
        <f t="shared" si="325"/>
        <v/>
      </c>
      <c r="CY165" s="519" t="str">
        <f t="shared" si="325"/>
        <v/>
      </c>
      <c r="CZ165" s="532" t="str">
        <f t="shared" si="326"/>
        <v/>
      </c>
      <c r="DA165" s="533" t="str">
        <f t="shared" si="326"/>
        <v/>
      </c>
      <c r="DB165" s="534" t="str">
        <f t="shared" si="326"/>
        <v/>
      </c>
      <c r="DC165" s="534" t="str">
        <f t="shared" si="326"/>
        <v/>
      </c>
      <c r="DD165" s="534" t="str">
        <f t="shared" si="326"/>
        <v/>
      </c>
      <c r="DE165" s="534" t="str">
        <f t="shared" si="326"/>
        <v/>
      </c>
      <c r="DF165" s="534" t="str">
        <f t="shared" si="326"/>
        <v/>
      </c>
      <c r="DG165" s="535" t="str">
        <f t="shared" si="326"/>
        <v/>
      </c>
      <c r="DH165" s="535" t="str">
        <f t="shared" si="326"/>
        <v/>
      </c>
      <c r="DI165" s="535" t="str">
        <f t="shared" si="326"/>
        <v/>
      </c>
      <c r="DJ165" s="535" t="str">
        <f t="shared" si="327"/>
        <v/>
      </c>
      <c r="DK165" s="534" t="str">
        <f t="shared" si="327"/>
        <v/>
      </c>
      <c r="DL165" s="534" t="str">
        <f t="shared" si="327"/>
        <v/>
      </c>
      <c r="DM165" s="534" t="str">
        <f t="shared" si="327"/>
        <v/>
      </c>
      <c r="DN165" s="534" t="str">
        <f t="shared" si="327"/>
        <v/>
      </c>
      <c r="DO165" s="534" t="str">
        <f t="shared" si="327"/>
        <v/>
      </c>
      <c r="DP165" s="533" t="str">
        <f t="shared" si="327"/>
        <v/>
      </c>
      <c r="DQ165" s="532" t="str">
        <f t="shared" si="327"/>
        <v/>
      </c>
      <c r="DR165" s="536">
        <f>COUNT(B165:S165)</f>
        <v>0</v>
      </c>
      <c r="DS165" s="468">
        <f>COUNT(U165:AL165)</f>
        <v>0</v>
      </c>
      <c r="DT165" s="468">
        <f>COUNT(AN165:BE165)</f>
        <v>0</v>
      </c>
      <c r="DU165" s="469">
        <f>COUNT(BG165:BX165)</f>
        <v>0</v>
      </c>
      <c r="DV165" s="522"/>
      <c r="DW165" s="537"/>
      <c r="DX165" s="537"/>
      <c r="DY165" s="537"/>
      <c r="DZ165" s="537"/>
      <c r="EA165" s="537"/>
      <c r="EB165" s="537"/>
      <c r="EC165" s="538"/>
      <c r="ED165" s="537"/>
      <c r="EE165" s="468"/>
      <c r="EF165" s="522"/>
      <c r="EG165" s="522"/>
    </row>
    <row r="166" spans="1:137" ht="12.75" customHeight="1">
      <c r="A166" s="529" t="s">
        <v>157</v>
      </c>
      <c r="B166" s="306"/>
      <c r="C166" s="306"/>
      <c r="D166" s="306"/>
      <c r="E166" s="306"/>
      <c r="F166" s="306"/>
      <c r="G166" s="306"/>
      <c r="H166" s="306"/>
      <c r="I166" s="306"/>
      <c r="J166" s="306"/>
      <c r="K166" s="306"/>
      <c r="L166" s="306"/>
      <c r="M166" s="306"/>
      <c r="N166" s="306"/>
      <c r="O166" s="306"/>
      <c r="P166" s="306"/>
      <c r="Q166" s="306"/>
      <c r="R166" s="306"/>
      <c r="S166" s="306"/>
      <c r="T166" s="523"/>
      <c r="U166" s="306"/>
      <c r="V166" s="306"/>
      <c r="W166" s="306"/>
      <c r="X166" s="306"/>
      <c r="Y166" s="306"/>
      <c r="Z166" s="306"/>
      <c r="AA166" s="306"/>
      <c r="AB166" s="306"/>
      <c r="AC166" s="306"/>
      <c r="AD166" s="306"/>
      <c r="AE166" s="306"/>
      <c r="AF166" s="306"/>
      <c r="AG166" s="306"/>
      <c r="AH166" s="306"/>
      <c r="AI166" s="306"/>
      <c r="AJ166" s="306"/>
      <c r="AK166" s="306"/>
      <c r="AL166" s="306"/>
      <c r="AM166" s="523"/>
      <c r="AN166" s="306"/>
      <c r="AO166" s="306"/>
      <c r="AP166" s="306"/>
      <c r="AQ166" s="306"/>
      <c r="AR166" s="306"/>
      <c r="AS166" s="306"/>
      <c r="AT166" s="306"/>
      <c r="AU166" s="306"/>
      <c r="AV166" s="306"/>
      <c r="AW166" s="306"/>
      <c r="AX166" s="306"/>
      <c r="AY166" s="306"/>
      <c r="AZ166" s="306"/>
      <c r="BA166" s="306"/>
      <c r="BB166" s="306"/>
      <c r="BC166" s="306"/>
      <c r="BD166" s="306"/>
      <c r="BE166" s="306"/>
      <c r="BF166" s="523"/>
      <c r="BG166" s="306"/>
      <c r="BH166" s="306"/>
      <c r="BI166" s="306"/>
      <c r="BJ166" s="306"/>
      <c r="BK166" s="306"/>
      <c r="BL166" s="306"/>
      <c r="BM166" s="306"/>
      <c r="BN166" s="306"/>
      <c r="BO166" s="306"/>
      <c r="BP166" s="306"/>
      <c r="BQ166" s="306"/>
      <c r="BR166" s="306"/>
      <c r="BS166" s="306"/>
      <c r="BT166" s="306"/>
      <c r="BU166" s="306"/>
      <c r="BV166" s="306"/>
      <c r="BW166" s="306"/>
      <c r="BX166" s="306"/>
      <c r="BY166" s="523"/>
      <c r="BZ166" s="306"/>
      <c r="CA166" s="306"/>
      <c r="CB166" s="306"/>
      <c r="CC166" s="306"/>
      <c r="CD166" s="530" t="str">
        <f>IF(DR166&lt;3,"",(SUM(B166:S166)-MIN(B166:S166)-MAX(B166:S166))/(DR166-2))</f>
        <v/>
      </c>
      <c r="CE166" s="530" t="str">
        <f>IF(DS166&lt;3,"",(SUM(U166:AL166)-MIN(U166:AL166)-MAX(U166:AL166))/(DS166-2))</f>
        <v/>
      </c>
      <c r="CF166" s="530" t="str">
        <f>IF(DT166&lt;3,"",(SUM(AN166:BE166)-MIN(AN166:BE166)-MAX(AN166:BE166))/(DT166-2))</f>
        <v/>
      </c>
      <c r="CG166" s="531" t="str">
        <f>IF(DU166&lt;3,"",(SUM(BG166:BX166)-MIN(BG166:BX166)-MAX(BG166:BX166))/(DU166-2))</f>
        <v/>
      </c>
      <c r="CH166" s="518" t="str">
        <f t="shared" si="324"/>
        <v/>
      </c>
      <c r="CI166" s="93" t="str">
        <f t="shared" si="324"/>
        <v/>
      </c>
      <c r="CJ166" s="94" t="str">
        <f t="shared" si="324"/>
        <v/>
      </c>
      <c r="CK166" s="94" t="str">
        <f t="shared" si="324"/>
        <v/>
      </c>
      <c r="CL166" s="94" t="str">
        <f t="shared" si="324"/>
        <v/>
      </c>
      <c r="CM166" s="94" t="str">
        <f t="shared" si="324"/>
        <v/>
      </c>
      <c r="CN166" s="94" t="str">
        <f t="shared" si="324"/>
        <v/>
      </c>
      <c r="CO166" s="108" t="str">
        <f t="shared" si="324"/>
        <v/>
      </c>
      <c r="CP166" s="108" t="str">
        <f t="shared" si="324"/>
        <v/>
      </c>
      <c r="CQ166" s="108" t="str">
        <f t="shared" si="324"/>
        <v/>
      </c>
      <c r="CR166" s="108" t="str">
        <f t="shared" si="325"/>
        <v/>
      </c>
      <c r="CS166" s="94" t="str">
        <f t="shared" si="325"/>
        <v/>
      </c>
      <c r="CT166" s="94" t="str">
        <f t="shared" si="325"/>
        <v/>
      </c>
      <c r="CU166" s="94" t="str">
        <f t="shared" si="325"/>
        <v/>
      </c>
      <c r="CV166" s="94" t="str">
        <f t="shared" si="325"/>
        <v/>
      </c>
      <c r="CW166" s="94" t="str">
        <f t="shared" si="325"/>
        <v/>
      </c>
      <c r="CX166" s="93" t="str">
        <f t="shared" si="325"/>
        <v/>
      </c>
      <c r="CY166" s="519" t="str">
        <f t="shared" si="325"/>
        <v/>
      </c>
      <c r="CZ166" s="532" t="str">
        <f t="shared" si="326"/>
        <v/>
      </c>
      <c r="DA166" s="533" t="str">
        <f t="shared" si="326"/>
        <v/>
      </c>
      <c r="DB166" s="534" t="str">
        <f t="shared" si="326"/>
        <v/>
      </c>
      <c r="DC166" s="534" t="str">
        <f t="shared" si="326"/>
        <v/>
      </c>
      <c r="DD166" s="534" t="str">
        <f t="shared" si="326"/>
        <v/>
      </c>
      <c r="DE166" s="534" t="str">
        <f t="shared" si="326"/>
        <v/>
      </c>
      <c r="DF166" s="534" t="str">
        <f t="shared" si="326"/>
        <v/>
      </c>
      <c r="DG166" s="535" t="str">
        <f t="shared" si="326"/>
        <v/>
      </c>
      <c r="DH166" s="535" t="str">
        <f t="shared" si="326"/>
        <v/>
      </c>
      <c r="DI166" s="535" t="str">
        <f t="shared" si="326"/>
        <v/>
      </c>
      <c r="DJ166" s="535" t="str">
        <f t="shared" si="327"/>
        <v/>
      </c>
      <c r="DK166" s="534" t="str">
        <f t="shared" si="327"/>
        <v/>
      </c>
      <c r="DL166" s="534" t="str">
        <f t="shared" si="327"/>
        <v/>
      </c>
      <c r="DM166" s="534" t="str">
        <f t="shared" si="327"/>
        <v/>
      </c>
      <c r="DN166" s="534" t="str">
        <f t="shared" si="327"/>
        <v/>
      </c>
      <c r="DO166" s="534" t="str">
        <f t="shared" si="327"/>
        <v/>
      </c>
      <c r="DP166" s="533" t="str">
        <f t="shared" si="327"/>
        <v/>
      </c>
      <c r="DQ166" s="532" t="str">
        <f t="shared" si="327"/>
        <v/>
      </c>
      <c r="DR166" s="536">
        <f>COUNT(B166:S166)</f>
        <v>0</v>
      </c>
      <c r="DS166" s="468">
        <f>COUNT(U166:AL166)</f>
        <v>0</v>
      </c>
      <c r="DT166" s="468">
        <f>COUNT(AN166:BE166)</f>
        <v>0</v>
      </c>
      <c r="DU166" s="469">
        <f>COUNT(BG166:BX166)</f>
        <v>0</v>
      </c>
      <c r="DV166" s="522"/>
      <c r="DW166" s="537"/>
      <c r="DX166" s="537"/>
      <c r="DY166" s="537"/>
      <c r="DZ166" s="537"/>
      <c r="EA166" s="537"/>
      <c r="EB166" s="537"/>
      <c r="EC166" s="538"/>
      <c r="ED166" s="537"/>
      <c r="EE166" s="468"/>
      <c r="EF166" s="522"/>
      <c r="EG166" s="522"/>
    </row>
    <row r="167" spans="1:137" ht="12.75" customHeight="1">
      <c r="A167" s="539" t="s">
        <v>158</v>
      </c>
      <c r="B167" s="540" t="str">
        <f t="shared" ref="B167:S167" si="328">IF(B164="","",B163*B164*B165*B166)</f>
        <v/>
      </c>
      <c r="C167" s="540" t="str">
        <f t="shared" si="328"/>
        <v/>
      </c>
      <c r="D167" s="540" t="str">
        <f t="shared" si="328"/>
        <v/>
      </c>
      <c r="E167" s="540" t="str">
        <f t="shared" si="328"/>
        <v/>
      </c>
      <c r="F167" s="540" t="str">
        <f t="shared" si="328"/>
        <v/>
      </c>
      <c r="G167" s="540" t="str">
        <f t="shared" si="328"/>
        <v/>
      </c>
      <c r="H167" s="540" t="str">
        <f t="shared" si="328"/>
        <v/>
      </c>
      <c r="I167" s="540" t="str">
        <f t="shared" si="328"/>
        <v/>
      </c>
      <c r="J167" s="540" t="str">
        <f t="shared" si="328"/>
        <v/>
      </c>
      <c r="K167" s="540" t="str">
        <f t="shared" si="328"/>
        <v/>
      </c>
      <c r="L167" s="540" t="str">
        <f t="shared" si="328"/>
        <v/>
      </c>
      <c r="M167" s="540" t="str">
        <f t="shared" si="328"/>
        <v/>
      </c>
      <c r="N167" s="540" t="str">
        <f t="shared" si="328"/>
        <v/>
      </c>
      <c r="O167" s="540" t="str">
        <f t="shared" si="328"/>
        <v/>
      </c>
      <c r="P167" s="540" t="str">
        <f t="shared" si="328"/>
        <v/>
      </c>
      <c r="Q167" s="540" t="str">
        <f t="shared" si="328"/>
        <v/>
      </c>
      <c r="R167" s="540" t="str">
        <f t="shared" si="328"/>
        <v/>
      </c>
      <c r="S167" s="540" t="str">
        <f t="shared" si="328"/>
        <v/>
      </c>
      <c r="T167" s="523"/>
      <c r="U167" s="540" t="str">
        <f t="shared" ref="U167:AL167" si="329">IF(U164="","",U163*U164*U165*U166)</f>
        <v/>
      </c>
      <c r="V167" s="540" t="str">
        <f t="shared" si="329"/>
        <v/>
      </c>
      <c r="W167" s="540" t="str">
        <f t="shared" si="329"/>
        <v/>
      </c>
      <c r="X167" s="540" t="str">
        <f t="shared" si="329"/>
        <v/>
      </c>
      <c r="Y167" s="540" t="str">
        <f t="shared" si="329"/>
        <v/>
      </c>
      <c r="Z167" s="540" t="str">
        <f t="shared" si="329"/>
        <v/>
      </c>
      <c r="AA167" s="540" t="str">
        <f t="shared" si="329"/>
        <v/>
      </c>
      <c r="AB167" s="540" t="str">
        <f t="shared" si="329"/>
        <v/>
      </c>
      <c r="AC167" s="540" t="str">
        <f t="shared" si="329"/>
        <v/>
      </c>
      <c r="AD167" s="540" t="str">
        <f t="shared" si="329"/>
        <v/>
      </c>
      <c r="AE167" s="540" t="str">
        <f t="shared" si="329"/>
        <v/>
      </c>
      <c r="AF167" s="540" t="str">
        <f t="shared" si="329"/>
        <v/>
      </c>
      <c r="AG167" s="540" t="str">
        <f t="shared" si="329"/>
        <v/>
      </c>
      <c r="AH167" s="540" t="str">
        <f t="shared" si="329"/>
        <v/>
      </c>
      <c r="AI167" s="540" t="str">
        <f t="shared" si="329"/>
        <v/>
      </c>
      <c r="AJ167" s="540" t="str">
        <f t="shared" si="329"/>
        <v/>
      </c>
      <c r="AK167" s="540" t="str">
        <f t="shared" si="329"/>
        <v/>
      </c>
      <c r="AL167" s="540" t="str">
        <f t="shared" si="329"/>
        <v/>
      </c>
      <c r="AM167" s="523"/>
      <c r="AN167" s="540" t="str">
        <f t="shared" ref="AN167:BE167" si="330">IF(AN164="","",AN163*AN164*AN165*AN166)</f>
        <v/>
      </c>
      <c r="AO167" s="540" t="str">
        <f t="shared" si="330"/>
        <v/>
      </c>
      <c r="AP167" s="540" t="str">
        <f t="shared" si="330"/>
        <v/>
      </c>
      <c r="AQ167" s="540" t="str">
        <f t="shared" si="330"/>
        <v/>
      </c>
      <c r="AR167" s="540" t="str">
        <f t="shared" si="330"/>
        <v/>
      </c>
      <c r="AS167" s="540" t="str">
        <f t="shared" si="330"/>
        <v/>
      </c>
      <c r="AT167" s="540" t="str">
        <f t="shared" si="330"/>
        <v/>
      </c>
      <c r="AU167" s="540" t="str">
        <f t="shared" si="330"/>
        <v/>
      </c>
      <c r="AV167" s="540" t="str">
        <f t="shared" si="330"/>
        <v/>
      </c>
      <c r="AW167" s="540" t="str">
        <f t="shared" si="330"/>
        <v/>
      </c>
      <c r="AX167" s="540" t="str">
        <f t="shared" si="330"/>
        <v/>
      </c>
      <c r="AY167" s="540" t="str">
        <f t="shared" si="330"/>
        <v/>
      </c>
      <c r="AZ167" s="540" t="str">
        <f t="shared" si="330"/>
        <v/>
      </c>
      <c r="BA167" s="540" t="str">
        <f t="shared" si="330"/>
        <v/>
      </c>
      <c r="BB167" s="540" t="str">
        <f t="shared" si="330"/>
        <v/>
      </c>
      <c r="BC167" s="540" t="str">
        <f t="shared" si="330"/>
        <v/>
      </c>
      <c r="BD167" s="540" t="str">
        <f t="shared" si="330"/>
        <v/>
      </c>
      <c r="BE167" s="540" t="str">
        <f t="shared" si="330"/>
        <v/>
      </c>
      <c r="BF167" s="523"/>
      <c r="BG167" s="540" t="str">
        <f t="shared" ref="BG167:BX167" si="331">IF(BG164="","",BG163*BG164*BG165*BG166)</f>
        <v/>
      </c>
      <c r="BH167" s="540" t="str">
        <f t="shared" si="331"/>
        <v/>
      </c>
      <c r="BI167" s="540" t="str">
        <f t="shared" si="331"/>
        <v/>
      </c>
      <c r="BJ167" s="540" t="str">
        <f t="shared" si="331"/>
        <v/>
      </c>
      <c r="BK167" s="540" t="str">
        <f t="shared" si="331"/>
        <v/>
      </c>
      <c r="BL167" s="540" t="str">
        <f t="shared" si="331"/>
        <v/>
      </c>
      <c r="BM167" s="540" t="str">
        <f t="shared" si="331"/>
        <v/>
      </c>
      <c r="BN167" s="540" t="str">
        <f t="shared" si="331"/>
        <v/>
      </c>
      <c r="BO167" s="540" t="str">
        <f t="shared" si="331"/>
        <v/>
      </c>
      <c r="BP167" s="540" t="str">
        <f t="shared" si="331"/>
        <v/>
      </c>
      <c r="BQ167" s="540" t="str">
        <f t="shared" si="331"/>
        <v/>
      </c>
      <c r="BR167" s="540" t="str">
        <f t="shared" si="331"/>
        <v/>
      </c>
      <c r="BS167" s="540" t="str">
        <f t="shared" si="331"/>
        <v/>
      </c>
      <c r="BT167" s="540" t="str">
        <f t="shared" si="331"/>
        <v/>
      </c>
      <c r="BU167" s="540" t="str">
        <f t="shared" si="331"/>
        <v/>
      </c>
      <c r="BV167" s="540" t="str">
        <f t="shared" si="331"/>
        <v/>
      </c>
      <c r="BW167" s="540" t="str">
        <f t="shared" si="331"/>
        <v/>
      </c>
      <c r="BX167" s="540" t="str">
        <f t="shared" si="331"/>
        <v/>
      </c>
      <c r="BY167" s="523"/>
      <c r="BZ167" s="540" t="str">
        <f>IF(BZ164="","",BZ163*BZ164*BZ165*BZ166)</f>
        <v/>
      </c>
      <c r="CA167" s="540" t="str">
        <f>IF(CA164="","",CA163*CA164*CA165*CA166)</f>
        <v/>
      </c>
      <c r="CB167" s="540" t="str">
        <f>IF(CB164="","",CB163*CB164*CB165*CB166)</f>
        <v/>
      </c>
      <c r="CC167" s="541" t="str">
        <f>IF(CC164="","",CC163*CC164*CC165*CC166)</f>
        <v/>
      </c>
      <c r="CD167" s="530" t="str">
        <f>IF(DR167&lt;3,"",(SUM(B167:S167)-MIN(B167:S167)-MAX(B167:S167))/(DR167-2))</f>
        <v/>
      </c>
      <c r="CE167" s="530" t="str">
        <f>IF(DS167&lt;3,"",(SUM(U167:AL167)-MIN(U167:AL167)-MAX(U167:AL167))/(DS167-2))</f>
        <v/>
      </c>
      <c r="CF167" s="530" t="str">
        <f>IF(DT167&lt;3,"",(SUM(AN167:BE167)-MIN(AN167:BE167)-MAX(AN167:BE167))/(DT167-2))</f>
        <v/>
      </c>
      <c r="CG167" s="531" t="str">
        <f>IF(DU167&lt;3,"",(SUM(BG167:BX167)-MIN(BG167:BX167)-MAX(BG167:BX167))/(DU167-2))</f>
        <v/>
      </c>
      <c r="CH167" s="518" t="str">
        <f t="shared" si="324"/>
        <v/>
      </c>
      <c r="CI167" s="93" t="str">
        <f t="shared" si="324"/>
        <v/>
      </c>
      <c r="CJ167" s="94" t="str">
        <f t="shared" si="324"/>
        <v/>
      </c>
      <c r="CK167" s="94" t="str">
        <f t="shared" si="324"/>
        <v/>
      </c>
      <c r="CL167" s="94" t="str">
        <f t="shared" si="324"/>
        <v/>
      </c>
      <c r="CM167" s="94" t="str">
        <f t="shared" si="324"/>
        <v/>
      </c>
      <c r="CN167" s="94" t="str">
        <f t="shared" si="324"/>
        <v/>
      </c>
      <c r="CO167" s="108" t="str">
        <f t="shared" si="324"/>
        <v/>
      </c>
      <c r="CP167" s="108" t="str">
        <f t="shared" si="324"/>
        <v/>
      </c>
      <c r="CQ167" s="108" t="str">
        <f t="shared" si="324"/>
        <v/>
      </c>
      <c r="CR167" s="108" t="str">
        <f t="shared" si="325"/>
        <v/>
      </c>
      <c r="CS167" s="94" t="str">
        <f t="shared" si="325"/>
        <v/>
      </c>
      <c r="CT167" s="94" t="str">
        <f t="shared" si="325"/>
        <v/>
      </c>
      <c r="CU167" s="94" t="str">
        <f t="shared" si="325"/>
        <v/>
      </c>
      <c r="CV167" s="94" t="str">
        <f t="shared" si="325"/>
        <v/>
      </c>
      <c r="CW167" s="94" t="str">
        <f t="shared" si="325"/>
        <v/>
      </c>
      <c r="CX167" s="93" t="str">
        <f t="shared" si="325"/>
        <v/>
      </c>
      <c r="CY167" s="519" t="str">
        <f t="shared" si="325"/>
        <v/>
      </c>
      <c r="CZ167" s="532" t="str">
        <f t="shared" si="326"/>
        <v/>
      </c>
      <c r="DA167" s="533" t="str">
        <f t="shared" si="326"/>
        <v/>
      </c>
      <c r="DB167" s="534" t="str">
        <f t="shared" si="326"/>
        <v/>
      </c>
      <c r="DC167" s="534" t="str">
        <f t="shared" si="326"/>
        <v/>
      </c>
      <c r="DD167" s="534" t="str">
        <f t="shared" si="326"/>
        <v/>
      </c>
      <c r="DE167" s="534" t="str">
        <f t="shared" si="326"/>
        <v/>
      </c>
      <c r="DF167" s="534" t="str">
        <f t="shared" si="326"/>
        <v/>
      </c>
      <c r="DG167" s="535" t="str">
        <f t="shared" si="326"/>
        <v/>
      </c>
      <c r="DH167" s="535" t="str">
        <f t="shared" si="326"/>
        <v/>
      </c>
      <c r="DI167" s="535" t="str">
        <f t="shared" si="326"/>
        <v/>
      </c>
      <c r="DJ167" s="535" t="str">
        <f t="shared" si="327"/>
        <v/>
      </c>
      <c r="DK167" s="534" t="str">
        <f t="shared" si="327"/>
        <v/>
      </c>
      <c r="DL167" s="534" t="str">
        <f t="shared" si="327"/>
        <v/>
      </c>
      <c r="DM167" s="534" t="str">
        <f t="shared" si="327"/>
        <v/>
      </c>
      <c r="DN167" s="534" t="str">
        <f t="shared" si="327"/>
        <v/>
      </c>
      <c r="DO167" s="534" t="str">
        <f t="shared" si="327"/>
        <v/>
      </c>
      <c r="DP167" s="533" t="str">
        <f t="shared" si="327"/>
        <v/>
      </c>
      <c r="DQ167" s="532" t="str">
        <f t="shared" si="327"/>
        <v/>
      </c>
      <c r="DR167" s="536">
        <f>COUNT(B167:S167)</f>
        <v>0</v>
      </c>
      <c r="DS167" s="468">
        <f>COUNT(U167:AL167)</f>
        <v>0</v>
      </c>
      <c r="DT167" s="468">
        <f>COUNT(AN167:BE167)</f>
        <v>0</v>
      </c>
      <c r="DU167" s="469">
        <f>COUNT(BG167:BX167)</f>
        <v>0</v>
      </c>
      <c r="DV167" s="522"/>
      <c r="DW167" s="537"/>
      <c r="DX167" s="537"/>
      <c r="DY167" s="537"/>
      <c r="DZ167" s="537"/>
      <c r="EA167" s="537"/>
      <c r="EB167" s="537"/>
      <c r="EC167" s="538"/>
      <c r="ED167" s="537"/>
      <c r="EE167" s="468"/>
      <c r="EF167" s="522"/>
      <c r="EG167" s="522"/>
    </row>
    <row r="168" spans="1:137" ht="12.75" customHeight="1">
      <c r="A168" s="527" t="s">
        <v>191</v>
      </c>
      <c r="B168" s="528"/>
      <c r="C168" s="528"/>
      <c r="D168" s="528"/>
      <c r="E168" s="528"/>
      <c r="F168" s="528"/>
      <c r="G168" s="528"/>
      <c r="H168" s="528"/>
      <c r="I168" s="528"/>
      <c r="J168" s="528"/>
      <c r="K168" s="528"/>
      <c r="L168" s="528"/>
      <c r="M168" s="528"/>
      <c r="N168" s="528"/>
      <c r="O168" s="528"/>
      <c r="P168" s="528"/>
      <c r="Q168" s="528"/>
      <c r="R168" s="528"/>
      <c r="S168" s="528"/>
      <c r="T168" s="523"/>
      <c r="U168" s="528"/>
      <c r="V168" s="528"/>
      <c r="W168" s="528"/>
      <c r="X168" s="528"/>
      <c r="Y168" s="528"/>
      <c r="Z168" s="528"/>
      <c r="AA168" s="528"/>
      <c r="AB168" s="528"/>
      <c r="AC168" s="528"/>
      <c r="AD168" s="528"/>
      <c r="AE168" s="528"/>
      <c r="AF168" s="528"/>
      <c r="AG168" s="528"/>
      <c r="AH168" s="528"/>
      <c r="AI168" s="528"/>
      <c r="AJ168" s="528"/>
      <c r="AK168" s="528"/>
      <c r="AL168" s="528"/>
      <c r="AM168" s="523"/>
      <c r="AN168" s="528"/>
      <c r="AO168" s="528"/>
      <c r="AP168" s="528"/>
      <c r="AQ168" s="528"/>
      <c r="AR168" s="528"/>
      <c r="AS168" s="528"/>
      <c r="AT168" s="528"/>
      <c r="AU168" s="528"/>
      <c r="AV168" s="528"/>
      <c r="AW168" s="528"/>
      <c r="AX168" s="528"/>
      <c r="AY168" s="528"/>
      <c r="AZ168" s="528"/>
      <c r="BA168" s="528"/>
      <c r="BB168" s="528"/>
      <c r="BC168" s="528"/>
      <c r="BD168" s="528"/>
      <c r="BE168" s="528"/>
      <c r="BF168" s="523"/>
      <c r="BG168" s="528"/>
      <c r="BH168" s="528"/>
      <c r="BI168" s="528"/>
      <c r="BJ168" s="528"/>
      <c r="BK168" s="528"/>
      <c r="BL168" s="528"/>
      <c r="BM168" s="528"/>
      <c r="BN168" s="528"/>
      <c r="BO168" s="528"/>
      <c r="BP168" s="528"/>
      <c r="BQ168" s="528"/>
      <c r="BR168" s="528"/>
      <c r="BS168" s="528"/>
      <c r="BT168" s="528"/>
      <c r="BU168" s="528"/>
      <c r="BV168" s="528"/>
      <c r="BW168" s="528"/>
      <c r="BX168" s="528"/>
      <c r="BY168" s="523"/>
      <c r="BZ168" s="528"/>
      <c r="CA168" s="528"/>
      <c r="CB168" s="528"/>
      <c r="CC168" s="306"/>
      <c r="CD168" s="542"/>
      <c r="CE168" s="542"/>
      <c r="CF168" s="542"/>
      <c r="CG168" s="543"/>
      <c r="CH168" s="544"/>
      <c r="CI168" s="544"/>
      <c r="CJ168" s="544"/>
      <c r="CK168" s="544"/>
      <c r="CL168" s="544"/>
      <c r="CM168" s="544"/>
      <c r="CN168" s="544"/>
      <c r="CO168" s="544"/>
      <c r="CP168" s="544"/>
      <c r="CQ168" s="544"/>
      <c r="CR168" s="544"/>
      <c r="CS168" s="544"/>
      <c r="CT168" s="544"/>
      <c r="CU168" s="544"/>
      <c r="CV168" s="544"/>
      <c r="CW168" s="544"/>
      <c r="CX168" s="544"/>
      <c r="CY168" s="545"/>
      <c r="CZ168" s="546"/>
      <c r="DA168" s="544"/>
      <c r="DB168" s="544"/>
      <c r="DC168" s="544"/>
      <c r="DD168" s="544"/>
      <c r="DE168" s="544"/>
      <c r="DF168" s="544"/>
      <c r="DG168" s="544"/>
      <c r="DH168" s="544"/>
      <c r="DI168" s="544"/>
      <c r="DJ168" s="544"/>
      <c r="DK168" s="544"/>
      <c r="DL168" s="544"/>
      <c r="DM168" s="544"/>
      <c r="DN168" s="544"/>
      <c r="DO168" s="544"/>
      <c r="DP168" s="544"/>
      <c r="DQ168" s="544"/>
      <c r="DR168" s="546"/>
      <c r="DS168" s="521"/>
      <c r="DT168" s="521"/>
      <c r="DU168" s="517"/>
      <c r="DV168" s="521"/>
      <c r="DW168" s="521"/>
      <c r="DX168" s="521"/>
      <c r="DY168" s="521"/>
      <c r="DZ168" s="521"/>
      <c r="EA168" s="521"/>
      <c r="EB168" s="521"/>
      <c r="EC168" s="517"/>
      <c r="ED168" s="521"/>
      <c r="EE168" s="468"/>
      <c r="EF168" s="522"/>
      <c r="EG168" s="522"/>
    </row>
    <row r="169" spans="1:137" ht="12.75" customHeight="1">
      <c r="A169" s="529" t="s">
        <v>154</v>
      </c>
      <c r="B169" s="528"/>
      <c r="C169" s="528"/>
      <c r="D169" s="528"/>
      <c r="E169" s="528"/>
      <c r="F169" s="528"/>
      <c r="G169" s="528"/>
      <c r="H169" s="528"/>
      <c r="I169" s="528"/>
      <c r="J169" s="528"/>
      <c r="K169" s="528"/>
      <c r="L169" s="528"/>
      <c r="M169" s="528"/>
      <c r="N169" s="528"/>
      <c r="O169" s="528"/>
      <c r="P169" s="528"/>
      <c r="Q169" s="528"/>
      <c r="R169" s="528"/>
      <c r="S169" s="528"/>
      <c r="T169" s="523"/>
      <c r="U169" s="528"/>
      <c r="V169" s="528">
        <v>1</v>
      </c>
      <c r="W169" s="528">
        <v>1</v>
      </c>
      <c r="X169" s="528"/>
      <c r="Y169" s="528"/>
      <c r="Z169" s="528"/>
      <c r="AA169" s="528"/>
      <c r="AB169" s="528"/>
      <c r="AC169" s="528"/>
      <c r="AD169" s="528"/>
      <c r="AE169" s="528"/>
      <c r="AF169" s="528"/>
      <c r="AG169" s="528"/>
      <c r="AH169" s="528"/>
      <c r="AI169" s="528"/>
      <c r="AJ169" s="528"/>
      <c r="AK169" s="528"/>
      <c r="AL169" s="528"/>
      <c r="AM169" s="523"/>
      <c r="AN169" s="528"/>
      <c r="AO169" s="528"/>
      <c r="AP169" s="528"/>
      <c r="AQ169" s="528"/>
      <c r="AR169" s="528"/>
      <c r="AS169" s="528"/>
      <c r="AT169" s="528"/>
      <c r="AU169" s="528"/>
      <c r="AV169" s="528"/>
      <c r="AW169" s="528"/>
      <c r="AX169" s="528"/>
      <c r="AY169" s="528"/>
      <c r="AZ169" s="528"/>
      <c r="BA169" s="528"/>
      <c r="BB169" s="528"/>
      <c r="BC169" s="528"/>
      <c r="BD169" s="528"/>
      <c r="BE169" s="528"/>
      <c r="BF169" s="523"/>
      <c r="BG169" s="528"/>
      <c r="BH169" s="528"/>
      <c r="BI169" s="528"/>
      <c r="BJ169" s="528"/>
      <c r="BK169" s="528"/>
      <c r="BL169" s="528"/>
      <c r="BM169" s="528"/>
      <c r="BN169" s="528"/>
      <c r="BO169" s="528"/>
      <c r="BP169" s="528"/>
      <c r="BQ169" s="528"/>
      <c r="BR169" s="528"/>
      <c r="BS169" s="528"/>
      <c r="BT169" s="528"/>
      <c r="BU169" s="528"/>
      <c r="BV169" s="528"/>
      <c r="BW169" s="528"/>
      <c r="BX169" s="528"/>
      <c r="BY169" s="523"/>
      <c r="BZ169" s="528"/>
      <c r="CA169" s="528"/>
      <c r="CB169" s="528"/>
      <c r="CC169" s="306"/>
      <c r="CD169" s="530" t="str">
        <f>IF(DR169&lt;3,"",(SUM(B169:S169)-MIN(B169:S169)-MAX(B169:S169))/(DR169-2))</f>
        <v/>
      </c>
      <c r="CE169" s="530" t="str">
        <f>IF(DS169&lt;3,"",(SUM(U169:AL169)-MIN(U169:AL169)-MAX(U169:AL169))/(DS169-2))</f>
        <v/>
      </c>
      <c r="CF169" s="530" t="str">
        <f>IF(DT169&lt;3,"",(SUM(AN169:BE169)-MIN(AN169:BE169)-MAX(AN169:BE169))/(DT169-2))</f>
        <v/>
      </c>
      <c r="CG169" s="531" t="str">
        <f>IF(DU169&lt;3,"",(SUM(BG169:BX169)-MIN(BG169:BX169)-MAX(BG169:BX169))/(DU169-2))</f>
        <v/>
      </c>
      <c r="CH169" s="518" t="str">
        <f t="shared" ref="CH169:CQ173" si="332">IF($CH$3=$CD$4,IF(OR(-FLOOR(((18-COUNT($B169:$S169))/2),1)+CH$6&lt;1,-FLOOR(((18-COUNT($B169:$S169))/2),1)+CH$6&gt;COUNT($B169:$S169)),"",LARGE($B169:$S169,-FLOOR(((18-COUNT($B169:$S169))/2),1)+CH$6)),IF(OR(-FLOOR(((18-COUNT($AN169:$BE169))/2),1)+CH$6&lt;1,-FLOOR(((18-COUNT($AN169:$BE169))/2),1)+CH$6&gt;COUNT($AN169:$BE169)),"",LARGE($AN169:$BE169,-FLOOR(((18-COUNT($AN169:$BE169))/2),1)+CH$6)))</f>
        <v/>
      </c>
      <c r="CI169" s="93" t="str">
        <f t="shared" si="332"/>
        <v/>
      </c>
      <c r="CJ169" s="94" t="str">
        <f t="shared" si="332"/>
        <v/>
      </c>
      <c r="CK169" s="94" t="str">
        <f t="shared" si="332"/>
        <v/>
      </c>
      <c r="CL169" s="94" t="str">
        <f t="shared" si="332"/>
        <v/>
      </c>
      <c r="CM169" s="94" t="str">
        <f t="shared" si="332"/>
        <v/>
      </c>
      <c r="CN169" s="94" t="str">
        <f t="shared" si="332"/>
        <v/>
      </c>
      <c r="CO169" s="108" t="str">
        <f t="shared" si="332"/>
        <v/>
      </c>
      <c r="CP169" s="108" t="str">
        <f t="shared" si="332"/>
        <v/>
      </c>
      <c r="CQ169" s="108" t="str">
        <f t="shared" si="332"/>
        <v/>
      </c>
      <c r="CR169" s="108" t="str">
        <f t="shared" ref="CR169:CY173" si="333">IF($CH$3=$CD$4,IF(OR(-FLOOR(((18-COUNT($B169:$S169))/2),1)+CR$6&lt;1,-FLOOR(((18-COUNT($B169:$S169))/2),1)+CR$6&gt;COUNT($B169:$S169)),"",LARGE($B169:$S169,-FLOOR(((18-COUNT($B169:$S169))/2),1)+CR$6)),IF(OR(-FLOOR(((18-COUNT($AN169:$BE169))/2),1)+CR$6&lt;1,-FLOOR(((18-COUNT($AN169:$BE169))/2),1)+CR$6&gt;COUNT($AN169:$BE169)),"",LARGE($AN169:$BE169,-FLOOR(((18-COUNT($AN169:$BE169))/2),1)+CR$6)))</f>
        <v/>
      </c>
      <c r="CS169" s="94" t="str">
        <f t="shared" si="333"/>
        <v/>
      </c>
      <c r="CT169" s="94" t="str">
        <f t="shared" si="333"/>
        <v/>
      </c>
      <c r="CU169" s="94" t="str">
        <f t="shared" si="333"/>
        <v/>
      </c>
      <c r="CV169" s="94" t="str">
        <f t="shared" si="333"/>
        <v/>
      </c>
      <c r="CW169" s="94" t="str">
        <f t="shared" si="333"/>
        <v/>
      </c>
      <c r="CX169" s="93" t="str">
        <f t="shared" si="333"/>
        <v/>
      </c>
      <c r="CY169" s="519" t="str">
        <f t="shared" si="333"/>
        <v/>
      </c>
      <c r="CZ169" s="532" t="str">
        <f t="shared" ref="CZ169:DI173" si="334">IF($CH$3=$CD$4,IF(OR(-FLOOR(((18-COUNT($U169:$AL169))/2),1)+CZ$6&lt;1,-FLOOR(((18-COUNT($U169:$AL169))/2),1)+CZ$6&gt;COUNT($U169:$AL169)),"",LARGE($U169:$AL169,-FLOOR(((18-COUNT($U169:$AL169))/2),1)+CZ$6)),IF(OR(-FLOOR(((18-COUNT($BG169:$BX169))/2),1)+CZ$6&lt;1,-FLOOR(((18-COUNT($BG169:$BX169))/2),1)+CZ$6&gt;COUNT($BG169:$BX169)),"",LARGE($BG169:$BX169,-FLOOR(((18-COUNT($BG169:$BX169))/2),1)+CZ$6)))</f>
        <v/>
      </c>
      <c r="DA169" s="533" t="str">
        <f t="shared" si="334"/>
        <v/>
      </c>
      <c r="DB169" s="534" t="str">
        <f t="shared" si="334"/>
        <v/>
      </c>
      <c r="DC169" s="534" t="str">
        <f t="shared" si="334"/>
        <v/>
      </c>
      <c r="DD169" s="534" t="str">
        <f t="shared" si="334"/>
        <v/>
      </c>
      <c r="DE169" s="534" t="str">
        <f t="shared" si="334"/>
        <v/>
      </c>
      <c r="DF169" s="534" t="str">
        <f t="shared" si="334"/>
        <v/>
      </c>
      <c r="DG169" s="535" t="str">
        <f t="shared" si="334"/>
        <v/>
      </c>
      <c r="DH169" s="535">
        <f t="shared" si="334"/>
        <v>1</v>
      </c>
      <c r="DI169" s="535">
        <f t="shared" si="334"/>
        <v>1</v>
      </c>
      <c r="DJ169" s="535" t="str">
        <f t="shared" ref="DJ169:DQ173" si="335">IF($CH$3=$CD$4,IF(OR(-FLOOR(((18-COUNT($U169:$AL169))/2),1)+DJ$6&lt;1,-FLOOR(((18-COUNT($U169:$AL169))/2),1)+DJ$6&gt;COUNT($U169:$AL169)),"",LARGE($U169:$AL169,-FLOOR(((18-COUNT($U169:$AL169))/2),1)+DJ$6)),IF(OR(-FLOOR(((18-COUNT($BG169:$BX169))/2),1)+DJ$6&lt;1,-FLOOR(((18-COUNT($BG169:$BX169))/2),1)+DJ$6&gt;COUNT($BG169:$BX169)),"",LARGE($BG169:$BX169,-FLOOR(((18-COUNT($BG169:$BX169))/2),1)+DJ$6)))</f>
        <v/>
      </c>
      <c r="DK169" s="534" t="str">
        <f t="shared" si="335"/>
        <v/>
      </c>
      <c r="DL169" s="534" t="str">
        <f t="shared" si="335"/>
        <v/>
      </c>
      <c r="DM169" s="534" t="str">
        <f t="shared" si="335"/>
        <v/>
      </c>
      <c r="DN169" s="534" t="str">
        <f t="shared" si="335"/>
        <v/>
      </c>
      <c r="DO169" s="534" t="str">
        <f t="shared" si="335"/>
        <v/>
      </c>
      <c r="DP169" s="533" t="str">
        <f t="shared" si="335"/>
        <v/>
      </c>
      <c r="DQ169" s="532" t="str">
        <f t="shared" si="335"/>
        <v/>
      </c>
      <c r="DR169" s="536">
        <f>COUNT(B169:S169)</f>
        <v>0</v>
      </c>
      <c r="DS169" s="468">
        <f>COUNT(U169:AL169)</f>
        <v>2</v>
      </c>
      <c r="DT169" s="468">
        <f>COUNT(AN169:BE169)</f>
        <v>0</v>
      </c>
      <c r="DU169" s="469">
        <f>COUNT(BG169:BX169)</f>
        <v>0</v>
      </c>
      <c r="DV169" s="522"/>
      <c r="DW169" s="537"/>
      <c r="DX169" s="537"/>
      <c r="DY169" s="537"/>
      <c r="DZ169" s="537"/>
      <c r="EA169" s="537"/>
      <c r="EB169" s="537"/>
      <c r="EC169" s="538"/>
      <c r="ED169" s="537"/>
      <c r="EE169" s="468"/>
      <c r="EF169" s="522"/>
      <c r="EG169" s="522"/>
    </row>
    <row r="170" spans="1:137" ht="12.75" customHeight="1">
      <c r="A170" s="529" t="s">
        <v>155</v>
      </c>
      <c r="B170" s="306"/>
      <c r="C170" s="306"/>
      <c r="D170" s="306"/>
      <c r="E170" s="306"/>
      <c r="F170" s="306"/>
      <c r="G170" s="306"/>
      <c r="H170" s="306"/>
      <c r="I170" s="306"/>
      <c r="J170" s="306"/>
      <c r="K170" s="306"/>
      <c r="L170" s="306"/>
      <c r="M170" s="306"/>
      <c r="N170" s="306"/>
      <c r="O170" s="306"/>
      <c r="P170" s="306"/>
      <c r="Q170" s="306"/>
      <c r="R170" s="306"/>
      <c r="S170" s="306"/>
      <c r="T170" s="523"/>
      <c r="U170" s="306"/>
      <c r="V170" s="306">
        <v>1</v>
      </c>
      <c r="W170" s="306">
        <v>1</v>
      </c>
      <c r="X170" s="306"/>
      <c r="Y170" s="306"/>
      <c r="Z170" s="306"/>
      <c r="AA170" s="306"/>
      <c r="AB170" s="306"/>
      <c r="AC170" s="306"/>
      <c r="AD170" s="306"/>
      <c r="AE170" s="306"/>
      <c r="AF170" s="306"/>
      <c r="AG170" s="306"/>
      <c r="AH170" s="306"/>
      <c r="AI170" s="306"/>
      <c r="AJ170" s="306"/>
      <c r="AK170" s="306"/>
      <c r="AL170" s="306"/>
      <c r="AM170" s="523"/>
      <c r="AN170" s="306"/>
      <c r="AO170" s="306"/>
      <c r="AP170" s="306"/>
      <c r="AQ170" s="306"/>
      <c r="AR170" s="306"/>
      <c r="AS170" s="306"/>
      <c r="AT170" s="306"/>
      <c r="AU170" s="306"/>
      <c r="AV170" s="306"/>
      <c r="AW170" s="306"/>
      <c r="AX170" s="306"/>
      <c r="AY170" s="306"/>
      <c r="AZ170" s="306"/>
      <c r="BA170" s="306"/>
      <c r="BB170" s="306"/>
      <c r="BC170" s="306"/>
      <c r="BD170" s="306"/>
      <c r="BE170" s="306"/>
      <c r="BF170" s="523"/>
      <c r="BG170" s="306"/>
      <c r="BH170" s="306"/>
      <c r="BI170" s="306"/>
      <c r="BJ170" s="306"/>
      <c r="BK170" s="306"/>
      <c r="BL170" s="306"/>
      <c r="BM170" s="306"/>
      <c r="BN170" s="306"/>
      <c r="BO170" s="306"/>
      <c r="BP170" s="306"/>
      <c r="BQ170" s="306"/>
      <c r="BR170" s="306"/>
      <c r="BS170" s="306"/>
      <c r="BT170" s="306"/>
      <c r="BU170" s="306"/>
      <c r="BV170" s="306"/>
      <c r="BW170" s="306"/>
      <c r="BX170" s="306"/>
      <c r="BY170" s="523"/>
      <c r="BZ170" s="306"/>
      <c r="CA170" s="306"/>
      <c r="CB170" s="306"/>
      <c r="CC170" s="306"/>
      <c r="CD170" s="530" t="str">
        <f>IF(DR170&lt;3,"",(SUM(B170:S170)-MIN(B170:S170)-MAX(B170:S170))/(DR170-2))</f>
        <v/>
      </c>
      <c r="CE170" s="530" t="str">
        <f>IF(DS170&lt;3,"",(SUM(U170:AL170)-MIN(U170:AL170)-MAX(U170:AL170))/(DS170-2))</f>
        <v/>
      </c>
      <c r="CF170" s="530" t="str">
        <f>IF(DT170&lt;3,"",(SUM(AN170:BE170)-MIN(AN170:BE170)-MAX(AN170:BE170))/(DT170-2))</f>
        <v/>
      </c>
      <c r="CG170" s="531" t="str">
        <f>IF(DU170&lt;3,"",(SUM(BG170:BX170)-MIN(BG170:BX170)-MAX(BG170:BX170))/(DU170-2))</f>
        <v/>
      </c>
      <c r="CH170" s="518" t="str">
        <f t="shared" si="332"/>
        <v/>
      </c>
      <c r="CI170" s="93" t="str">
        <f t="shared" si="332"/>
        <v/>
      </c>
      <c r="CJ170" s="94" t="str">
        <f t="shared" si="332"/>
        <v/>
      </c>
      <c r="CK170" s="94" t="str">
        <f t="shared" si="332"/>
        <v/>
      </c>
      <c r="CL170" s="94" t="str">
        <f t="shared" si="332"/>
        <v/>
      </c>
      <c r="CM170" s="94" t="str">
        <f t="shared" si="332"/>
        <v/>
      </c>
      <c r="CN170" s="94" t="str">
        <f t="shared" si="332"/>
        <v/>
      </c>
      <c r="CO170" s="108" t="str">
        <f t="shared" si="332"/>
        <v/>
      </c>
      <c r="CP170" s="108" t="str">
        <f t="shared" si="332"/>
        <v/>
      </c>
      <c r="CQ170" s="108" t="str">
        <f t="shared" si="332"/>
        <v/>
      </c>
      <c r="CR170" s="108" t="str">
        <f t="shared" si="333"/>
        <v/>
      </c>
      <c r="CS170" s="94" t="str">
        <f t="shared" si="333"/>
        <v/>
      </c>
      <c r="CT170" s="94" t="str">
        <f t="shared" si="333"/>
        <v/>
      </c>
      <c r="CU170" s="94" t="str">
        <f t="shared" si="333"/>
        <v/>
      </c>
      <c r="CV170" s="94" t="str">
        <f t="shared" si="333"/>
        <v/>
      </c>
      <c r="CW170" s="94" t="str">
        <f t="shared" si="333"/>
        <v/>
      </c>
      <c r="CX170" s="93" t="str">
        <f t="shared" si="333"/>
        <v/>
      </c>
      <c r="CY170" s="519" t="str">
        <f t="shared" si="333"/>
        <v/>
      </c>
      <c r="CZ170" s="532" t="str">
        <f t="shared" si="334"/>
        <v/>
      </c>
      <c r="DA170" s="533" t="str">
        <f t="shared" si="334"/>
        <v/>
      </c>
      <c r="DB170" s="534" t="str">
        <f t="shared" si="334"/>
        <v/>
      </c>
      <c r="DC170" s="534" t="str">
        <f t="shared" si="334"/>
        <v/>
      </c>
      <c r="DD170" s="534" t="str">
        <f t="shared" si="334"/>
        <v/>
      </c>
      <c r="DE170" s="534" t="str">
        <f t="shared" si="334"/>
        <v/>
      </c>
      <c r="DF170" s="534" t="str">
        <f t="shared" si="334"/>
        <v/>
      </c>
      <c r="DG170" s="535" t="str">
        <f t="shared" si="334"/>
        <v/>
      </c>
      <c r="DH170" s="535">
        <f t="shared" si="334"/>
        <v>1</v>
      </c>
      <c r="DI170" s="535">
        <f t="shared" si="334"/>
        <v>1</v>
      </c>
      <c r="DJ170" s="535" t="str">
        <f t="shared" si="335"/>
        <v/>
      </c>
      <c r="DK170" s="534" t="str">
        <f t="shared" si="335"/>
        <v/>
      </c>
      <c r="DL170" s="534" t="str">
        <f t="shared" si="335"/>
        <v/>
      </c>
      <c r="DM170" s="534" t="str">
        <f t="shared" si="335"/>
        <v/>
      </c>
      <c r="DN170" s="534" t="str">
        <f t="shared" si="335"/>
        <v/>
      </c>
      <c r="DO170" s="534" t="str">
        <f t="shared" si="335"/>
        <v/>
      </c>
      <c r="DP170" s="533" t="str">
        <f t="shared" si="335"/>
        <v/>
      </c>
      <c r="DQ170" s="532" t="str">
        <f t="shared" si="335"/>
        <v/>
      </c>
      <c r="DR170" s="536">
        <f>COUNT(B170:S170)</f>
        <v>0</v>
      </c>
      <c r="DS170" s="468">
        <f>COUNT(U170:AL170)</f>
        <v>2</v>
      </c>
      <c r="DT170" s="468">
        <f>COUNT(AN170:BE170)</f>
        <v>0</v>
      </c>
      <c r="DU170" s="469">
        <f>COUNT(BG170:BX170)</f>
        <v>0</v>
      </c>
      <c r="DV170" s="522"/>
      <c r="DW170" s="537"/>
      <c r="DX170" s="537"/>
      <c r="DY170" s="537"/>
      <c r="DZ170" s="537"/>
      <c r="EA170" s="537"/>
      <c r="EB170" s="537"/>
      <c r="EC170" s="538"/>
      <c r="ED170" s="537"/>
      <c r="EE170" s="468"/>
      <c r="EF170" s="522"/>
      <c r="EG170" s="522"/>
    </row>
    <row r="171" spans="1:137" ht="12.75" customHeight="1">
      <c r="A171" s="529" t="s">
        <v>156</v>
      </c>
      <c r="B171" s="306"/>
      <c r="C171" s="306"/>
      <c r="D171" s="306"/>
      <c r="E171" s="306"/>
      <c r="F171" s="306"/>
      <c r="G171" s="306"/>
      <c r="H171" s="306"/>
      <c r="I171" s="306"/>
      <c r="J171" s="306"/>
      <c r="K171" s="306"/>
      <c r="L171" s="306"/>
      <c r="M171" s="306"/>
      <c r="N171" s="306"/>
      <c r="O171" s="306"/>
      <c r="P171" s="306"/>
      <c r="Q171" s="306"/>
      <c r="R171" s="306"/>
      <c r="S171" s="306"/>
      <c r="T171" s="523"/>
      <c r="U171" s="306"/>
      <c r="V171" s="306">
        <v>4</v>
      </c>
      <c r="W171" s="306">
        <v>7</v>
      </c>
      <c r="X171" s="306"/>
      <c r="Y171" s="306"/>
      <c r="Z171" s="306"/>
      <c r="AA171" s="306"/>
      <c r="AB171" s="306"/>
      <c r="AC171" s="306"/>
      <c r="AD171" s="306"/>
      <c r="AE171" s="306"/>
      <c r="AF171" s="306"/>
      <c r="AG171" s="306"/>
      <c r="AH171" s="306"/>
      <c r="AI171" s="306"/>
      <c r="AJ171" s="306"/>
      <c r="AK171" s="306"/>
      <c r="AL171" s="306"/>
      <c r="AM171" s="523"/>
      <c r="AN171" s="306"/>
      <c r="AO171" s="306"/>
      <c r="AP171" s="306"/>
      <c r="AQ171" s="306"/>
      <c r="AR171" s="306"/>
      <c r="AS171" s="306"/>
      <c r="AT171" s="306"/>
      <c r="AU171" s="306"/>
      <c r="AV171" s="306"/>
      <c r="AW171" s="306"/>
      <c r="AX171" s="306"/>
      <c r="AY171" s="306"/>
      <c r="AZ171" s="306"/>
      <c r="BA171" s="306"/>
      <c r="BB171" s="306"/>
      <c r="BC171" s="306"/>
      <c r="BD171" s="306"/>
      <c r="BE171" s="306"/>
      <c r="BF171" s="523"/>
      <c r="BG171" s="306"/>
      <c r="BH171" s="306"/>
      <c r="BI171" s="306"/>
      <c r="BJ171" s="306"/>
      <c r="BK171" s="306"/>
      <c r="BL171" s="306"/>
      <c r="BM171" s="306"/>
      <c r="BN171" s="306"/>
      <c r="BO171" s="306"/>
      <c r="BP171" s="306"/>
      <c r="BQ171" s="306"/>
      <c r="BR171" s="306"/>
      <c r="BS171" s="306"/>
      <c r="BT171" s="306"/>
      <c r="BU171" s="306"/>
      <c r="BV171" s="306"/>
      <c r="BW171" s="306"/>
      <c r="BX171" s="306"/>
      <c r="BY171" s="523"/>
      <c r="BZ171" s="306"/>
      <c r="CA171" s="306"/>
      <c r="CB171" s="306"/>
      <c r="CC171" s="306"/>
      <c r="CD171" s="530" t="str">
        <f>IF(DR171&lt;3,"",(SUM(B171:S171)-MIN(B171:S171)-MAX(B171:S171))/(DR171-2))</f>
        <v/>
      </c>
      <c r="CE171" s="530" t="str">
        <f>IF(DS171&lt;3,"",(SUM(U171:AL171)-MIN(U171:AL171)-MAX(U171:AL171))/(DS171-2))</f>
        <v/>
      </c>
      <c r="CF171" s="530" t="str">
        <f>IF(DT171&lt;3,"",(SUM(AN171:BE171)-MIN(AN171:BE171)-MAX(AN171:BE171))/(DT171-2))</f>
        <v/>
      </c>
      <c r="CG171" s="531" t="str">
        <f>IF(DU171&lt;3,"",(SUM(BG171:BX171)-MIN(BG171:BX171)-MAX(BG171:BX171))/(DU171-2))</f>
        <v/>
      </c>
      <c r="CH171" s="518" t="str">
        <f t="shared" si="332"/>
        <v/>
      </c>
      <c r="CI171" s="93" t="str">
        <f t="shared" si="332"/>
        <v/>
      </c>
      <c r="CJ171" s="94" t="str">
        <f t="shared" si="332"/>
        <v/>
      </c>
      <c r="CK171" s="94" t="str">
        <f t="shared" si="332"/>
        <v/>
      </c>
      <c r="CL171" s="94" t="str">
        <f t="shared" si="332"/>
        <v/>
      </c>
      <c r="CM171" s="94" t="str">
        <f t="shared" si="332"/>
        <v/>
      </c>
      <c r="CN171" s="94" t="str">
        <f t="shared" si="332"/>
        <v/>
      </c>
      <c r="CO171" s="108" t="str">
        <f t="shared" si="332"/>
        <v/>
      </c>
      <c r="CP171" s="108" t="str">
        <f t="shared" si="332"/>
        <v/>
      </c>
      <c r="CQ171" s="108" t="str">
        <f t="shared" si="332"/>
        <v/>
      </c>
      <c r="CR171" s="108" t="str">
        <f t="shared" si="333"/>
        <v/>
      </c>
      <c r="CS171" s="94" t="str">
        <f t="shared" si="333"/>
        <v/>
      </c>
      <c r="CT171" s="94" t="str">
        <f t="shared" si="333"/>
        <v/>
      </c>
      <c r="CU171" s="94" t="str">
        <f t="shared" si="333"/>
        <v/>
      </c>
      <c r="CV171" s="94" t="str">
        <f t="shared" si="333"/>
        <v/>
      </c>
      <c r="CW171" s="94" t="str">
        <f t="shared" si="333"/>
        <v/>
      </c>
      <c r="CX171" s="93" t="str">
        <f t="shared" si="333"/>
        <v/>
      </c>
      <c r="CY171" s="519" t="str">
        <f t="shared" si="333"/>
        <v/>
      </c>
      <c r="CZ171" s="532" t="str">
        <f t="shared" si="334"/>
        <v/>
      </c>
      <c r="DA171" s="533" t="str">
        <f t="shared" si="334"/>
        <v/>
      </c>
      <c r="DB171" s="534" t="str">
        <f t="shared" si="334"/>
        <v/>
      </c>
      <c r="DC171" s="534" t="str">
        <f t="shared" si="334"/>
        <v/>
      </c>
      <c r="DD171" s="534" t="str">
        <f t="shared" si="334"/>
        <v/>
      </c>
      <c r="DE171" s="534" t="str">
        <f t="shared" si="334"/>
        <v/>
      </c>
      <c r="DF171" s="534" t="str">
        <f t="shared" si="334"/>
        <v/>
      </c>
      <c r="DG171" s="535" t="str">
        <f t="shared" si="334"/>
        <v/>
      </c>
      <c r="DH171" s="535">
        <f t="shared" si="334"/>
        <v>4</v>
      </c>
      <c r="DI171" s="535">
        <f t="shared" si="334"/>
        <v>7</v>
      </c>
      <c r="DJ171" s="535" t="str">
        <f t="shared" si="335"/>
        <v/>
      </c>
      <c r="DK171" s="534" t="str">
        <f t="shared" si="335"/>
        <v/>
      </c>
      <c r="DL171" s="534" t="str">
        <f t="shared" si="335"/>
        <v/>
      </c>
      <c r="DM171" s="534" t="str">
        <f t="shared" si="335"/>
        <v/>
      </c>
      <c r="DN171" s="534" t="str">
        <f t="shared" si="335"/>
        <v/>
      </c>
      <c r="DO171" s="534" t="str">
        <f t="shared" si="335"/>
        <v/>
      </c>
      <c r="DP171" s="533" t="str">
        <f t="shared" si="335"/>
        <v/>
      </c>
      <c r="DQ171" s="532" t="str">
        <f t="shared" si="335"/>
        <v/>
      </c>
      <c r="DR171" s="536">
        <f>COUNT(B171:S171)</f>
        <v>0</v>
      </c>
      <c r="DS171" s="468">
        <f>COUNT(U171:AL171)</f>
        <v>2</v>
      </c>
      <c r="DT171" s="468">
        <f>COUNT(AN171:BE171)</f>
        <v>0</v>
      </c>
      <c r="DU171" s="469">
        <f>COUNT(BG171:BX171)</f>
        <v>0</v>
      </c>
      <c r="DV171" s="522"/>
      <c r="DW171" s="537"/>
      <c r="DX171" s="537"/>
      <c r="DY171" s="537"/>
      <c r="DZ171" s="537"/>
      <c r="EA171" s="537"/>
      <c r="EB171" s="537"/>
      <c r="EC171" s="538"/>
      <c r="ED171" s="537"/>
      <c r="EE171" s="468"/>
      <c r="EF171" s="522"/>
      <c r="EG171" s="522"/>
    </row>
    <row r="172" spans="1:137" ht="12.75" customHeight="1">
      <c r="A172" s="529" t="s">
        <v>157</v>
      </c>
      <c r="B172" s="306"/>
      <c r="C172" s="306"/>
      <c r="D172" s="306"/>
      <c r="E172" s="306"/>
      <c r="F172" s="306"/>
      <c r="G172" s="306"/>
      <c r="H172" s="306"/>
      <c r="I172" s="306"/>
      <c r="J172" s="306"/>
      <c r="K172" s="306"/>
      <c r="L172" s="306"/>
      <c r="M172" s="306"/>
      <c r="N172" s="306"/>
      <c r="O172" s="306"/>
      <c r="P172" s="306"/>
      <c r="Q172" s="306"/>
      <c r="R172" s="306"/>
      <c r="S172" s="306"/>
      <c r="T172" s="523"/>
      <c r="U172" s="306"/>
      <c r="V172" s="306">
        <v>300</v>
      </c>
      <c r="W172" s="306">
        <v>146</v>
      </c>
      <c r="X172" s="306"/>
      <c r="Y172" s="306"/>
      <c r="Z172" s="306"/>
      <c r="AA172" s="306"/>
      <c r="AB172" s="306"/>
      <c r="AC172" s="306"/>
      <c r="AD172" s="306"/>
      <c r="AE172" s="306"/>
      <c r="AF172" s="306"/>
      <c r="AG172" s="306"/>
      <c r="AH172" s="306"/>
      <c r="AI172" s="306"/>
      <c r="AJ172" s="306"/>
      <c r="AK172" s="306"/>
      <c r="AL172" s="306"/>
      <c r="AM172" s="523"/>
      <c r="AN172" s="306"/>
      <c r="AO172" s="306"/>
      <c r="AP172" s="306"/>
      <c r="AQ172" s="306"/>
      <c r="AR172" s="306"/>
      <c r="AS172" s="306"/>
      <c r="AT172" s="306"/>
      <c r="AU172" s="306"/>
      <c r="AV172" s="306"/>
      <c r="AW172" s="306"/>
      <c r="AX172" s="306"/>
      <c r="AY172" s="306"/>
      <c r="AZ172" s="306"/>
      <c r="BA172" s="306"/>
      <c r="BB172" s="306"/>
      <c r="BC172" s="306"/>
      <c r="BD172" s="306"/>
      <c r="BE172" s="306"/>
      <c r="BF172" s="523"/>
      <c r="BG172" s="306"/>
      <c r="BH172" s="306"/>
      <c r="BI172" s="306"/>
      <c r="BJ172" s="306"/>
      <c r="BK172" s="306"/>
      <c r="BL172" s="306"/>
      <c r="BM172" s="306"/>
      <c r="BN172" s="306"/>
      <c r="BO172" s="306"/>
      <c r="BP172" s="306"/>
      <c r="BQ172" s="306"/>
      <c r="BR172" s="306"/>
      <c r="BS172" s="306"/>
      <c r="BT172" s="306"/>
      <c r="BU172" s="306"/>
      <c r="BV172" s="306"/>
      <c r="BW172" s="306"/>
      <c r="BX172" s="306"/>
      <c r="BY172" s="523"/>
      <c r="BZ172" s="306"/>
      <c r="CA172" s="306"/>
      <c r="CB172" s="306"/>
      <c r="CC172" s="306"/>
      <c r="CD172" s="530" t="str">
        <f>IF(DR172&lt;3,"",(SUM(B172:S172)-MIN(B172:S172)-MAX(B172:S172))/(DR172-2))</f>
        <v/>
      </c>
      <c r="CE172" s="530" t="str">
        <f>IF(DS172&lt;3,"",(SUM(U172:AL172)-MIN(U172:AL172)-MAX(U172:AL172))/(DS172-2))</f>
        <v/>
      </c>
      <c r="CF172" s="530" t="str">
        <f>IF(DT172&lt;3,"",(SUM(AN172:BE172)-MIN(AN172:BE172)-MAX(AN172:BE172))/(DT172-2))</f>
        <v/>
      </c>
      <c r="CG172" s="531" t="str">
        <f>IF(DU172&lt;3,"",(SUM(BG172:BX172)-MIN(BG172:BX172)-MAX(BG172:BX172))/(DU172-2))</f>
        <v/>
      </c>
      <c r="CH172" s="518" t="str">
        <f t="shared" si="332"/>
        <v/>
      </c>
      <c r="CI172" s="93" t="str">
        <f t="shared" si="332"/>
        <v/>
      </c>
      <c r="CJ172" s="94" t="str">
        <f t="shared" si="332"/>
        <v/>
      </c>
      <c r="CK172" s="94" t="str">
        <f t="shared" si="332"/>
        <v/>
      </c>
      <c r="CL172" s="94" t="str">
        <f t="shared" si="332"/>
        <v/>
      </c>
      <c r="CM172" s="94" t="str">
        <f t="shared" si="332"/>
        <v/>
      </c>
      <c r="CN172" s="94" t="str">
        <f t="shared" si="332"/>
        <v/>
      </c>
      <c r="CO172" s="108" t="str">
        <f t="shared" si="332"/>
        <v/>
      </c>
      <c r="CP172" s="108" t="str">
        <f t="shared" si="332"/>
        <v/>
      </c>
      <c r="CQ172" s="108" t="str">
        <f t="shared" si="332"/>
        <v/>
      </c>
      <c r="CR172" s="108" t="str">
        <f t="shared" si="333"/>
        <v/>
      </c>
      <c r="CS172" s="94" t="str">
        <f t="shared" si="333"/>
        <v/>
      </c>
      <c r="CT172" s="94" t="str">
        <f t="shared" si="333"/>
        <v/>
      </c>
      <c r="CU172" s="94" t="str">
        <f t="shared" si="333"/>
        <v/>
      </c>
      <c r="CV172" s="94" t="str">
        <f t="shared" si="333"/>
        <v/>
      </c>
      <c r="CW172" s="94" t="str">
        <f t="shared" si="333"/>
        <v/>
      </c>
      <c r="CX172" s="93" t="str">
        <f t="shared" si="333"/>
        <v/>
      </c>
      <c r="CY172" s="519" t="str">
        <f t="shared" si="333"/>
        <v/>
      </c>
      <c r="CZ172" s="532" t="str">
        <f t="shared" si="334"/>
        <v/>
      </c>
      <c r="DA172" s="533" t="str">
        <f t="shared" si="334"/>
        <v/>
      </c>
      <c r="DB172" s="534" t="str">
        <f t="shared" si="334"/>
        <v/>
      </c>
      <c r="DC172" s="534" t="str">
        <f t="shared" si="334"/>
        <v/>
      </c>
      <c r="DD172" s="534" t="str">
        <f t="shared" si="334"/>
        <v/>
      </c>
      <c r="DE172" s="534" t="str">
        <f t="shared" si="334"/>
        <v/>
      </c>
      <c r="DF172" s="534" t="str">
        <f t="shared" si="334"/>
        <v/>
      </c>
      <c r="DG172" s="535" t="str">
        <f t="shared" si="334"/>
        <v/>
      </c>
      <c r="DH172" s="535">
        <f t="shared" si="334"/>
        <v>146</v>
      </c>
      <c r="DI172" s="535">
        <f t="shared" si="334"/>
        <v>300</v>
      </c>
      <c r="DJ172" s="535" t="str">
        <f t="shared" si="335"/>
        <v/>
      </c>
      <c r="DK172" s="534" t="str">
        <f t="shared" si="335"/>
        <v/>
      </c>
      <c r="DL172" s="534" t="str">
        <f t="shared" si="335"/>
        <v/>
      </c>
      <c r="DM172" s="534" t="str">
        <f t="shared" si="335"/>
        <v/>
      </c>
      <c r="DN172" s="534" t="str">
        <f t="shared" si="335"/>
        <v/>
      </c>
      <c r="DO172" s="534" t="str">
        <f t="shared" si="335"/>
        <v/>
      </c>
      <c r="DP172" s="533" t="str">
        <f t="shared" si="335"/>
        <v/>
      </c>
      <c r="DQ172" s="532" t="str">
        <f t="shared" si="335"/>
        <v/>
      </c>
      <c r="DR172" s="536">
        <f>COUNT(B172:S172)</f>
        <v>0</v>
      </c>
      <c r="DS172" s="468">
        <f>COUNT(U172:AL172)</f>
        <v>2</v>
      </c>
      <c r="DT172" s="468">
        <f>COUNT(AN172:BE172)</f>
        <v>0</v>
      </c>
      <c r="DU172" s="469">
        <f>COUNT(BG172:BX172)</f>
        <v>0</v>
      </c>
      <c r="DV172" s="522"/>
      <c r="DW172" s="537"/>
      <c r="DX172" s="537"/>
      <c r="DY172" s="537"/>
      <c r="DZ172" s="537"/>
      <c r="EA172" s="537"/>
      <c r="EB172" s="537"/>
      <c r="EC172" s="538"/>
      <c r="ED172" s="537"/>
      <c r="EE172" s="468"/>
      <c r="EF172" s="522"/>
      <c r="EG172" s="522"/>
    </row>
    <row r="173" spans="1:137" ht="12.75" customHeight="1">
      <c r="A173" s="539" t="s">
        <v>158</v>
      </c>
      <c r="B173" s="540" t="str">
        <f t="shared" ref="B173:S173" si="336">IF(B170="","",B169*B170*B171*B172)</f>
        <v/>
      </c>
      <c r="C173" s="540" t="str">
        <f t="shared" si="336"/>
        <v/>
      </c>
      <c r="D173" s="540" t="str">
        <f t="shared" si="336"/>
        <v/>
      </c>
      <c r="E173" s="540" t="str">
        <f t="shared" si="336"/>
        <v/>
      </c>
      <c r="F173" s="540" t="str">
        <f t="shared" si="336"/>
        <v/>
      </c>
      <c r="G173" s="540" t="str">
        <f t="shared" si="336"/>
        <v/>
      </c>
      <c r="H173" s="540" t="str">
        <f t="shared" si="336"/>
        <v/>
      </c>
      <c r="I173" s="540" t="str">
        <f t="shared" si="336"/>
        <v/>
      </c>
      <c r="J173" s="540" t="str">
        <f t="shared" si="336"/>
        <v/>
      </c>
      <c r="K173" s="540" t="str">
        <f t="shared" si="336"/>
        <v/>
      </c>
      <c r="L173" s="540" t="str">
        <f t="shared" si="336"/>
        <v/>
      </c>
      <c r="M173" s="540" t="str">
        <f t="shared" si="336"/>
        <v/>
      </c>
      <c r="N173" s="540" t="str">
        <f t="shared" si="336"/>
        <v/>
      </c>
      <c r="O173" s="540" t="str">
        <f t="shared" si="336"/>
        <v/>
      </c>
      <c r="P173" s="540" t="str">
        <f t="shared" si="336"/>
        <v/>
      </c>
      <c r="Q173" s="540" t="str">
        <f t="shared" si="336"/>
        <v/>
      </c>
      <c r="R173" s="540" t="str">
        <f t="shared" si="336"/>
        <v/>
      </c>
      <c r="S173" s="540" t="str">
        <f t="shared" si="336"/>
        <v/>
      </c>
      <c r="T173" s="523"/>
      <c r="U173" s="540" t="str">
        <f t="shared" ref="U173:AL173" si="337">IF(U170="","",U169*U170*U171*U172)</f>
        <v/>
      </c>
      <c r="V173" s="540">
        <f t="shared" si="337"/>
        <v>1200</v>
      </c>
      <c r="W173" s="540">
        <f t="shared" si="337"/>
        <v>1022</v>
      </c>
      <c r="X173" s="540" t="str">
        <f t="shared" si="337"/>
        <v/>
      </c>
      <c r="Y173" s="540" t="str">
        <f t="shared" si="337"/>
        <v/>
      </c>
      <c r="Z173" s="540" t="str">
        <f t="shared" si="337"/>
        <v/>
      </c>
      <c r="AA173" s="540" t="str">
        <f t="shared" si="337"/>
        <v/>
      </c>
      <c r="AB173" s="540" t="str">
        <f t="shared" si="337"/>
        <v/>
      </c>
      <c r="AC173" s="540" t="str">
        <f t="shared" si="337"/>
        <v/>
      </c>
      <c r="AD173" s="540" t="str">
        <f t="shared" si="337"/>
        <v/>
      </c>
      <c r="AE173" s="540" t="str">
        <f t="shared" si="337"/>
        <v/>
      </c>
      <c r="AF173" s="540" t="str">
        <f t="shared" si="337"/>
        <v/>
      </c>
      <c r="AG173" s="540" t="str">
        <f t="shared" si="337"/>
        <v/>
      </c>
      <c r="AH173" s="540" t="str">
        <f t="shared" si="337"/>
        <v/>
      </c>
      <c r="AI173" s="540" t="str">
        <f t="shared" si="337"/>
        <v/>
      </c>
      <c r="AJ173" s="540" t="str">
        <f t="shared" si="337"/>
        <v/>
      </c>
      <c r="AK173" s="540" t="str">
        <f t="shared" si="337"/>
        <v/>
      </c>
      <c r="AL173" s="540" t="str">
        <f t="shared" si="337"/>
        <v/>
      </c>
      <c r="AM173" s="523"/>
      <c r="AN173" s="540" t="str">
        <f t="shared" ref="AN173:BE173" si="338">IF(AN170="","",AN169*AN170*AN171*AN172)</f>
        <v/>
      </c>
      <c r="AO173" s="540" t="str">
        <f t="shared" si="338"/>
        <v/>
      </c>
      <c r="AP173" s="540" t="str">
        <f t="shared" si="338"/>
        <v/>
      </c>
      <c r="AQ173" s="540" t="str">
        <f t="shared" si="338"/>
        <v/>
      </c>
      <c r="AR173" s="540" t="str">
        <f t="shared" si="338"/>
        <v/>
      </c>
      <c r="AS173" s="540" t="str">
        <f t="shared" si="338"/>
        <v/>
      </c>
      <c r="AT173" s="540" t="str">
        <f t="shared" si="338"/>
        <v/>
      </c>
      <c r="AU173" s="540" t="str">
        <f t="shared" si="338"/>
        <v/>
      </c>
      <c r="AV173" s="540" t="str">
        <f t="shared" si="338"/>
        <v/>
      </c>
      <c r="AW173" s="540" t="str">
        <f t="shared" si="338"/>
        <v/>
      </c>
      <c r="AX173" s="540" t="str">
        <f t="shared" si="338"/>
        <v/>
      </c>
      <c r="AY173" s="540" t="str">
        <f t="shared" si="338"/>
        <v/>
      </c>
      <c r="AZ173" s="540" t="str">
        <f t="shared" si="338"/>
        <v/>
      </c>
      <c r="BA173" s="540" t="str">
        <f t="shared" si="338"/>
        <v/>
      </c>
      <c r="BB173" s="540" t="str">
        <f t="shared" si="338"/>
        <v/>
      </c>
      <c r="BC173" s="540" t="str">
        <f t="shared" si="338"/>
        <v/>
      </c>
      <c r="BD173" s="540" t="str">
        <f t="shared" si="338"/>
        <v/>
      </c>
      <c r="BE173" s="540" t="str">
        <f t="shared" si="338"/>
        <v/>
      </c>
      <c r="BF173" s="523"/>
      <c r="BG173" s="540" t="str">
        <f t="shared" ref="BG173:BX173" si="339">IF(BG170="","",BG169*BG170*BG171*BG172)</f>
        <v/>
      </c>
      <c r="BH173" s="540" t="str">
        <f t="shared" si="339"/>
        <v/>
      </c>
      <c r="BI173" s="540" t="str">
        <f t="shared" si="339"/>
        <v/>
      </c>
      <c r="BJ173" s="540" t="str">
        <f t="shared" si="339"/>
        <v/>
      </c>
      <c r="BK173" s="540" t="str">
        <f t="shared" si="339"/>
        <v/>
      </c>
      <c r="BL173" s="540" t="str">
        <f t="shared" si="339"/>
        <v/>
      </c>
      <c r="BM173" s="540" t="str">
        <f t="shared" si="339"/>
        <v/>
      </c>
      <c r="BN173" s="540" t="str">
        <f t="shared" si="339"/>
        <v/>
      </c>
      <c r="BO173" s="540" t="str">
        <f t="shared" si="339"/>
        <v/>
      </c>
      <c r="BP173" s="540" t="str">
        <f t="shared" si="339"/>
        <v/>
      </c>
      <c r="BQ173" s="540" t="str">
        <f t="shared" si="339"/>
        <v/>
      </c>
      <c r="BR173" s="540" t="str">
        <f t="shared" si="339"/>
        <v/>
      </c>
      <c r="BS173" s="540" t="str">
        <f t="shared" si="339"/>
        <v/>
      </c>
      <c r="BT173" s="540" t="str">
        <f t="shared" si="339"/>
        <v/>
      </c>
      <c r="BU173" s="540" t="str">
        <f t="shared" si="339"/>
        <v/>
      </c>
      <c r="BV173" s="540" t="str">
        <f t="shared" si="339"/>
        <v/>
      </c>
      <c r="BW173" s="540" t="str">
        <f t="shared" si="339"/>
        <v/>
      </c>
      <c r="BX173" s="540" t="str">
        <f t="shared" si="339"/>
        <v/>
      </c>
      <c r="BY173" s="523"/>
      <c r="BZ173" s="540" t="str">
        <f>IF(BZ170="","",BZ169*BZ170*BZ171*BZ172)</f>
        <v/>
      </c>
      <c r="CA173" s="540" t="str">
        <f>IF(CA170="","",CA169*CA170*CA171*CA172)</f>
        <v/>
      </c>
      <c r="CB173" s="540" t="str">
        <f>IF(CB170="","",CB169*CB170*CB171*CB172)</f>
        <v/>
      </c>
      <c r="CC173" s="541" t="str">
        <f>IF(CC170="","",CC169*CC170*CC171*CC172)</f>
        <v/>
      </c>
      <c r="CD173" s="530" t="str">
        <f>IF(DR173&lt;3,"",(SUM(B173:S173)-MIN(B173:S173)-MAX(B173:S173))/(DR173-2))</f>
        <v/>
      </c>
      <c r="CE173" s="530" t="str">
        <f>IF(DS173&lt;3,"",(SUM(U173:AL173)-MIN(U173:AL173)-MAX(U173:AL173))/(DS173-2))</f>
        <v/>
      </c>
      <c r="CF173" s="530" t="str">
        <f>IF(DT173&lt;3,"",(SUM(AN173:BE173)-MIN(AN173:BE173)-MAX(AN173:BE173))/(DT173-2))</f>
        <v/>
      </c>
      <c r="CG173" s="531" t="str">
        <f>IF(DU173&lt;3,"",(SUM(BG173:BX173)-MIN(BG173:BX173)-MAX(BG173:BX173))/(DU173-2))</f>
        <v/>
      </c>
      <c r="CH173" s="518" t="str">
        <f t="shared" si="332"/>
        <v/>
      </c>
      <c r="CI173" s="93" t="str">
        <f t="shared" si="332"/>
        <v/>
      </c>
      <c r="CJ173" s="94" t="str">
        <f t="shared" si="332"/>
        <v/>
      </c>
      <c r="CK173" s="94" t="str">
        <f t="shared" si="332"/>
        <v/>
      </c>
      <c r="CL173" s="94" t="str">
        <f t="shared" si="332"/>
        <v/>
      </c>
      <c r="CM173" s="94" t="str">
        <f t="shared" si="332"/>
        <v/>
      </c>
      <c r="CN173" s="94" t="str">
        <f t="shared" si="332"/>
        <v/>
      </c>
      <c r="CO173" s="108" t="str">
        <f t="shared" si="332"/>
        <v/>
      </c>
      <c r="CP173" s="108" t="str">
        <f t="shared" si="332"/>
        <v/>
      </c>
      <c r="CQ173" s="108" t="str">
        <f t="shared" si="332"/>
        <v/>
      </c>
      <c r="CR173" s="108" t="str">
        <f t="shared" si="333"/>
        <v/>
      </c>
      <c r="CS173" s="94" t="str">
        <f t="shared" si="333"/>
        <v/>
      </c>
      <c r="CT173" s="94" t="str">
        <f t="shared" si="333"/>
        <v/>
      </c>
      <c r="CU173" s="94" t="str">
        <f t="shared" si="333"/>
        <v/>
      </c>
      <c r="CV173" s="94" t="str">
        <f t="shared" si="333"/>
        <v/>
      </c>
      <c r="CW173" s="94" t="str">
        <f t="shared" si="333"/>
        <v/>
      </c>
      <c r="CX173" s="93" t="str">
        <f t="shared" si="333"/>
        <v/>
      </c>
      <c r="CY173" s="519" t="str">
        <f t="shared" si="333"/>
        <v/>
      </c>
      <c r="CZ173" s="532" t="str">
        <f t="shared" si="334"/>
        <v/>
      </c>
      <c r="DA173" s="533" t="str">
        <f t="shared" si="334"/>
        <v/>
      </c>
      <c r="DB173" s="534" t="str">
        <f t="shared" si="334"/>
        <v/>
      </c>
      <c r="DC173" s="534" t="str">
        <f t="shared" si="334"/>
        <v/>
      </c>
      <c r="DD173" s="534" t="str">
        <f t="shared" si="334"/>
        <v/>
      </c>
      <c r="DE173" s="534" t="str">
        <f t="shared" si="334"/>
        <v/>
      </c>
      <c r="DF173" s="534" t="str">
        <f t="shared" si="334"/>
        <v/>
      </c>
      <c r="DG173" s="535" t="str">
        <f t="shared" si="334"/>
        <v/>
      </c>
      <c r="DH173" s="535">
        <f t="shared" si="334"/>
        <v>1022</v>
      </c>
      <c r="DI173" s="535">
        <f t="shared" si="334"/>
        <v>1200</v>
      </c>
      <c r="DJ173" s="535" t="str">
        <f t="shared" si="335"/>
        <v/>
      </c>
      <c r="DK173" s="534" t="str">
        <f t="shared" si="335"/>
        <v/>
      </c>
      <c r="DL173" s="534" t="str">
        <f t="shared" si="335"/>
        <v/>
      </c>
      <c r="DM173" s="534" t="str">
        <f t="shared" si="335"/>
        <v/>
      </c>
      <c r="DN173" s="534" t="str">
        <f t="shared" si="335"/>
        <v/>
      </c>
      <c r="DO173" s="534" t="str">
        <f t="shared" si="335"/>
        <v/>
      </c>
      <c r="DP173" s="533" t="str">
        <f t="shared" si="335"/>
        <v/>
      </c>
      <c r="DQ173" s="532" t="str">
        <f t="shared" si="335"/>
        <v/>
      </c>
      <c r="DR173" s="536">
        <f>COUNT(B173:S173)</f>
        <v>0</v>
      </c>
      <c r="DS173" s="468">
        <f>COUNT(U173:AL173)</f>
        <v>2</v>
      </c>
      <c r="DT173" s="468">
        <f>COUNT(AN173:BE173)</f>
        <v>0</v>
      </c>
      <c r="DU173" s="469">
        <f>COUNT(BG173:BX173)</f>
        <v>0</v>
      </c>
      <c r="DV173" s="522"/>
      <c r="DW173" s="537"/>
      <c r="DX173" s="537"/>
      <c r="DY173" s="537"/>
      <c r="DZ173" s="537"/>
      <c r="EA173" s="537"/>
      <c r="EB173" s="537"/>
      <c r="EC173" s="538"/>
      <c r="ED173" s="537"/>
      <c r="EE173" s="468"/>
      <c r="EF173" s="522"/>
      <c r="EG173" s="522"/>
    </row>
    <row r="174" spans="1:137" ht="12.75" customHeight="1">
      <c r="A174" s="527" t="s">
        <v>690</v>
      </c>
      <c r="B174" s="528"/>
      <c r="C174" s="528"/>
      <c r="D174" s="528"/>
      <c r="E174" s="528"/>
      <c r="F174" s="528"/>
      <c r="G174" s="528"/>
      <c r="H174" s="528"/>
      <c r="I174" s="528"/>
      <c r="J174" s="528"/>
      <c r="K174" s="528"/>
      <c r="L174" s="528"/>
      <c r="M174" s="528"/>
      <c r="N174" s="528"/>
      <c r="O174" s="528"/>
      <c r="P174" s="528"/>
      <c r="Q174" s="528"/>
      <c r="R174" s="528"/>
      <c r="S174" s="528"/>
      <c r="T174" s="523"/>
      <c r="U174" s="528"/>
      <c r="V174" s="528"/>
      <c r="W174" s="528"/>
      <c r="X174" s="528"/>
      <c r="Y174" s="528"/>
      <c r="Z174" s="528"/>
      <c r="AA174" s="528"/>
      <c r="AB174" s="528"/>
      <c r="AC174" s="528"/>
      <c r="AD174" s="528"/>
      <c r="AE174" s="528"/>
      <c r="AF174" s="528"/>
      <c r="AG174" s="528"/>
      <c r="AH174" s="528"/>
      <c r="AI174" s="528"/>
      <c r="AJ174" s="528"/>
      <c r="AK174" s="528"/>
      <c r="AL174" s="528"/>
      <c r="AM174" s="523"/>
      <c r="AN174" s="528"/>
      <c r="AO174" s="528"/>
      <c r="AP174" s="528"/>
      <c r="AQ174" s="528"/>
      <c r="AR174" s="528" t="s">
        <v>192</v>
      </c>
      <c r="AS174" s="528"/>
      <c r="AT174" s="528"/>
      <c r="AU174" s="528"/>
      <c r="AV174" s="528"/>
      <c r="AW174" s="528"/>
      <c r="AX174" s="528"/>
      <c r="AY174" s="528"/>
      <c r="AZ174" s="528"/>
      <c r="BA174" s="528"/>
      <c r="BB174" s="528"/>
      <c r="BC174" s="528"/>
      <c r="BD174" s="528"/>
      <c r="BE174" s="528"/>
      <c r="BF174" s="523"/>
      <c r="BG174" s="528"/>
      <c r="BH174" s="528"/>
      <c r="BI174" s="528"/>
      <c r="BJ174" s="528"/>
      <c r="BK174" s="528" t="s">
        <v>192</v>
      </c>
      <c r="BL174" s="528"/>
      <c r="BM174" s="528"/>
      <c r="BN174" s="528"/>
      <c r="BO174" s="528"/>
      <c r="BP174" s="528" t="s">
        <v>195</v>
      </c>
      <c r="BQ174" s="528"/>
      <c r="BR174" s="528"/>
      <c r="BS174" s="528"/>
      <c r="BT174" s="528"/>
      <c r="BU174" s="528"/>
      <c r="BV174" s="528"/>
      <c r="BW174" s="528"/>
      <c r="BX174" s="528"/>
      <c r="BY174" s="523"/>
      <c r="BZ174" s="528"/>
      <c r="CA174" s="528"/>
      <c r="CB174" s="528"/>
      <c r="CC174" s="528"/>
      <c r="CD174" s="542"/>
      <c r="CE174" s="542"/>
      <c r="CF174" s="542"/>
      <c r="CG174" s="543"/>
      <c r="CH174" s="544"/>
      <c r="CI174" s="544"/>
      <c r="CJ174" s="544"/>
      <c r="CK174" s="544"/>
      <c r="CL174" s="544"/>
      <c r="CM174" s="544"/>
      <c r="CN174" s="544"/>
      <c r="CO174" s="544"/>
      <c r="CP174" s="544"/>
      <c r="CQ174" s="544"/>
      <c r="CR174" s="544"/>
      <c r="CS174" s="544"/>
      <c r="CT174" s="544"/>
      <c r="CU174" s="544"/>
      <c r="CV174" s="544"/>
      <c r="CW174" s="544"/>
      <c r="CX174" s="544"/>
      <c r="CY174" s="545"/>
      <c r="CZ174" s="546"/>
      <c r="DA174" s="544"/>
      <c r="DB174" s="544"/>
      <c r="DC174" s="544"/>
      <c r="DD174" s="544"/>
      <c r="DE174" s="544"/>
      <c r="DF174" s="544"/>
      <c r="DG174" s="544"/>
      <c r="DH174" s="544"/>
      <c r="DI174" s="544"/>
      <c r="DJ174" s="544"/>
      <c r="DK174" s="544"/>
      <c r="DL174" s="544"/>
      <c r="DM174" s="544"/>
      <c r="DN174" s="544"/>
      <c r="DO174" s="544"/>
      <c r="DP174" s="544"/>
      <c r="DQ174" s="544"/>
      <c r="DR174" s="546"/>
      <c r="DS174" s="521"/>
      <c r="DT174" s="521"/>
      <c r="DU174" s="517"/>
      <c r="DV174" s="521"/>
      <c r="DW174" s="521"/>
      <c r="DX174" s="521"/>
      <c r="DY174" s="521"/>
      <c r="DZ174" s="521"/>
      <c r="EA174" s="521"/>
      <c r="EB174" s="521"/>
      <c r="EC174" s="517"/>
      <c r="ED174" s="521"/>
      <c r="EE174" s="468"/>
      <c r="EF174" s="522"/>
      <c r="EG174" s="522"/>
    </row>
    <row r="175" spans="1:137" ht="12.75" customHeight="1">
      <c r="A175" s="529" t="s">
        <v>154</v>
      </c>
      <c r="B175" s="528">
        <v>1</v>
      </c>
      <c r="C175" s="528"/>
      <c r="D175" s="528"/>
      <c r="E175" s="528"/>
      <c r="F175" s="528"/>
      <c r="G175" s="528"/>
      <c r="H175" s="528"/>
      <c r="I175" s="528"/>
      <c r="J175" s="528"/>
      <c r="K175" s="528"/>
      <c r="L175" s="528"/>
      <c r="M175" s="528"/>
      <c r="N175" s="528"/>
      <c r="O175" s="528"/>
      <c r="P175" s="528"/>
      <c r="Q175" s="528"/>
      <c r="R175" s="528"/>
      <c r="S175" s="528"/>
      <c r="T175" s="523"/>
      <c r="U175" s="528"/>
      <c r="V175" s="528"/>
      <c r="W175" s="528"/>
      <c r="X175" s="528"/>
      <c r="Y175" s="528"/>
      <c r="Z175" s="528"/>
      <c r="AA175" s="528"/>
      <c r="AB175" s="528"/>
      <c r="AC175" s="528"/>
      <c r="AD175" s="528"/>
      <c r="AE175" s="528"/>
      <c r="AF175" s="528"/>
      <c r="AG175" s="528"/>
      <c r="AH175" s="528"/>
      <c r="AI175" s="528"/>
      <c r="AJ175" s="528"/>
      <c r="AK175" s="528"/>
      <c r="AL175" s="528"/>
      <c r="AM175" s="523"/>
      <c r="AN175" s="528"/>
      <c r="AO175" s="528"/>
      <c r="AP175" s="528"/>
      <c r="AQ175" s="528"/>
      <c r="AR175" s="528">
        <v>1</v>
      </c>
      <c r="AS175" s="528"/>
      <c r="AT175" s="528"/>
      <c r="AU175" s="528"/>
      <c r="AV175" s="528"/>
      <c r="AW175" s="528"/>
      <c r="AX175" s="528"/>
      <c r="AY175" s="528"/>
      <c r="AZ175" s="528"/>
      <c r="BA175" s="528"/>
      <c r="BB175" s="528"/>
      <c r="BC175" s="528"/>
      <c r="BD175" s="528"/>
      <c r="BE175" s="528"/>
      <c r="BF175" s="523"/>
      <c r="BG175" s="528"/>
      <c r="BH175" s="528"/>
      <c r="BI175" s="528"/>
      <c r="BJ175" s="528"/>
      <c r="BK175" s="528">
        <v>1</v>
      </c>
      <c r="BL175" s="528"/>
      <c r="BM175" s="528">
        <v>1</v>
      </c>
      <c r="BN175" s="528"/>
      <c r="BO175" s="528"/>
      <c r="BP175" s="528">
        <v>1</v>
      </c>
      <c r="BQ175" s="528">
        <v>1</v>
      </c>
      <c r="BR175" s="528"/>
      <c r="BS175" s="528"/>
      <c r="BT175" s="528"/>
      <c r="BU175" s="528"/>
      <c r="BV175" s="528"/>
      <c r="BW175" s="528"/>
      <c r="BX175" s="528"/>
      <c r="BY175" s="523"/>
      <c r="BZ175" s="528"/>
      <c r="CA175" s="528"/>
      <c r="CB175" s="528"/>
      <c r="CC175" s="528">
        <v>1</v>
      </c>
      <c r="CD175" s="530" t="str">
        <f>IF(DR175&lt;3,"",(SUM(B175:S175)-MIN(B175:S175)-MAX(B175:S175))/(DR175-2))</f>
        <v/>
      </c>
      <c r="CE175" s="530" t="str">
        <f>IF(DS175&lt;3,"",(SUM(U175:AL175)-MIN(U175:AL175)-MAX(U175:AL175))/(DS175-2))</f>
        <v/>
      </c>
      <c r="CF175" s="530" t="str">
        <f>IF(DT175&lt;3,"",(SUM(AN175:BE175)-MIN(AN175:BE175)-MAX(AN175:BE175))/(DT175-2))</f>
        <v/>
      </c>
      <c r="CG175" s="531">
        <f>IF(DU175&lt;3,"",(SUM(BG175:BX175)-MIN(BG175:BX175)-MAX(BG175:BX175))/(DU175-2))</f>
        <v>1</v>
      </c>
      <c r="CH175" s="518" t="str">
        <f t="shared" ref="CH175:CQ179" si="340">IF($CH$3=$CD$4,IF(OR(-FLOOR(((18-COUNT($B175:$S175))/2),1)+CH$6&lt;1,-FLOOR(((18-COUNT($B175:$S175))/2),1)+CH$6&gt;COUNT($B175:$S175)),"",LARGE($B175:$S175,-FLOOR(((18-COUNT($B175:$S175))/2),1)+CH$6)),IF(OR(-FLOOR(((18-COUNT($AN175:$BE175))/2),1)+CH$6&lt;1,-FLOOR(((18-COUNT($AN175:$BE175))/2),1)+CH$6&gt;COUNT($AN175:$BE175)),"",LARGE($AN175:$BE175,-FLOOR(((18-COUNT($AN175:$BE175))/2),1)+CH$6)))</f>
        <v/>
      </c>
      <c r="CI175" s="93" t="str">
        <f t="shared" si="340"/>
        <v/>
      </c>
      <c r="CJ175" s="94" t="str">
        <f t="shared" si="340"/>
        <v/>
      </c>
      <c r="CK175" s="94" t="str">
        <f t="shared" si="340"/>
        <v/>
      </c>
      <c r="CL175" s="94" t="str">
        <f t="shared" si="340"/>
        <v/>
      </c>
      <c r="CM175" s="94" t="str">
        <f t="shared" si="340"/>
        <v/>
      </c>
      <c r="CN175" s="94" t="str">
        <f t="shared" si="340"/>
        <v/>
      </c>
      <c r="CO175" s="108" t="str">
        <f t="shared" si="340"/>
        <v/>
      </c>
      <c r="CP175" s="108" t="str">
        <f t="shared" si="340"/>
        <v/>
      </c>
      <c r="CQ175" s="108">
        <f t="shared" si="340"/>
        <v>1</v>
      </c>
      <c r="CR175" s="108" t="str">
        <f t="shared" ref="CR175:CY179" si="341">IF($CH$3=$CD$4,IF(OR(-FLOOR(((18-COUNT($B175:$S175))/2),1)+CR$6&lt;1,-FLOOR(((18-COUNT($B175:$S175))/2),1)+CR$6&gt;COUNT($B175:$S175)),"",LARGE($B175:$S175,-FLOOR(((18-COUNT($B175:$S175))/2),1)+CR$6)),IF(OR(-FLOOR(((18-COUNT($AN175:$BE175))/2),1)+CR$6&lt;1,-FLOOR(((18-COUNT($AN175:$BE175))/2),1)+CR$6&gt;COUNT($AN175:$BE175)),"",LARGE($AN175:$BE175,-FLOOR(((18-COUNT($AN175:$BE175))/2),1)+CR$6)))</f>
        <v/>
      </c>
      <c r="CS175" s="94" t="str">
        <f t="shared" si="341"/>
        <v/>
      </c>
      <c r="CT175" s="94" t="str">
        <f t="shared" si="341"/>
        <v/>
      </c>
      <c r="CU175" s="94" t="str">
        <f t="shared" si="341"/>
        <v/>
      </c>
      <c r="CV175" s="94" t="str">
        <f t="shared" si="341"/>
        <v/>
      </c>
      <c r="CW175" s="94" t="str">
        <f t="shared" si="341"/>
        <v/>
      </c>
      <c r="CX175" s="93" t="str">
        <f t="shared" si="341"/>
        <v/>
      </c>
      <c r="CY175" s="519" t="str">
        <f t="shared" si="341"/>
        <v/>
      </c>
      <c r="CZ175" s="532" t="str">
        <f t="shared" ref="CZ175:DI179" si="342">IF($CH$3=$CD$4,IF(OR(-FLOOR(((18-COUNT($U175:$AL175))/2),1)+CZ$6&lt;1,-FLOOR(((18-COUNT($U175:$AL175))/2),1)+CZ$6&gt;COUNT($U175:$AL175)),"",LARGE($U175:$AL175,-FLOOR(((18-COUNT($U175:$AL175))/2),1)+CZ$6)),IF(OR(-FLOOR(((18-COUNT($BG175:$BX175))/2),1)+CZ$6&lt;1,-FLOOR(((18-COUNT($BG175:$BX175))/2),1)+CZ$6&gt;COUNT($BG175:$BX175)),"",LARGE($BG175:$BX175,-FLOOR(((18-COUNT($BG175:$BX175))/2),1)+CZ$6)))</f>
        <v/>
      </c>
      <c r="DA175" s="533" t="str">
        <f t="shared" si="342"/>
        <v/>
      </c>
      <c r="DB175" s="534" t="str">
        <f t="shared" si="342"/>
        <v/>
      </c>
      <c r="DC175" s="534" t="str">
        <f t="shared" si="342"/>
        <v/>
      </c>
      <c r="DD175" s="534" t="str">
        <f t="shared" si="342"/>
        <v/>
      </c>
      <c r="DE175" s="534" t="str">
        <f t="shared" si="342"/>
        <v/>
      </c>
      <c r="DF175" s="534" t="str">
        <f t="shared" si="342"/>
        <v/>
      </c>
      <c r="DG175" s="535" t="str">
        <f t="shared" si="342"/>
        <v/>
      </c>
      <c r="DH175" s="535" t="str">
        <f t="shared" si="342"/>
        <v/>
      </c>
      <c r="DI175" s="535" t="str">
        <f t="shared" si="342"/>
        <v/>
      </c>
      <c r="DJ175" s="535" t="str">
        <f t="shared" ref="DJ175:DQ179" si="343">IF($CH$3=$CD$4,IF(OR(-FLOOR(((18-COUNT($U175:$AL175))/2),1)+DJ$6&lt;1,-FLOOR(((18-COUNT($U175:$AL175))/2),1)+DJ$6&gt;COUNT($U175:$AL175)),"",LARGE($U175:$AL175,-FLOOR(((18-COUNT($U175:$AL175))/2),1)+DJ$6)),IF(OR(-FLOOR(((18-COUNT($BG175:$BX175))/2),1)+DJ$6&lt;1,-FLOOR(((18-COUNT($BG175:$BX175))/2),1)+DJ$6&gt;COUNT($BG175:$BX175)),"",LARGE($BG175:$BX175,-FLOOR(((18-COUNT($BG175:$BX175))/2),1)+DJ$6)))</f>
        <v/>
      </c>
      <c r="DK175" s="534" t="str">
        <f t="shared" si="343"/>
        <v/>
      </c>
      <c r="DL175" s="534" t="str">
        <f t="shared" si="343"/>
        <v/>
      </c>
      <c r="DM175" s="534" t="str">
        <f t="shared" si="343"/>
        <v/>
      </c>
      <c r="DN175" s="534" t="str">
        <f t="shared" si="343"/>
        <v/>
      </c>
      <c r="DO175" s="534" t="str">
        <f t="shared" si="343"/>
        <v/>
      </c>
      <c r="DP175" s="533" t="str">
        <f t="shared" si="343"/>
        <v/>
      </c>
      <c r="DQ175" s="532" t="str">
        <f t="shared" si="343"/>
        <v/>
      </c>
      <c r="DR175" s="536">
        <f>COUNT(B175:S175)</f>
        <v>1</v>
      </c>
      <c r="DS175" s="468">
        <f>COUNT(U175:AL175)</f>
        <v>0</v>
      </c>
      <c r="DT175" s="468">
        <f>COUNT(AN175:BE175)</f>
        <v>1</v>
      </c>
      <c r="DU175" s="469">
        <f>COUNT(BG175:BX175)</f>
        <v>4</v>
      </c>
      <c r="DV175" s="522"/>
      <c r="DW175" s="537"/>
      <c r="DX175" s="537"/>
      <c r="DY175" s="537"/>
      <c r="DZ175" s="537"/>
      <c r="EA175" s="537"/>
      <c r="EB175" s="537"/>
      <c r="EC175" s="538"/>
      <c r="ED175" s="537"/>
      <c r="EE175" s="468"/>
      <c r="EF175" s="522"/>
      <c r="EG175" s="522"/>
    </row>
    <row r="176" spans="1:137" ht="12.75" customHeight="1">
      <c r="A176" s="529" t="s">
        <v>155</v>
      </c>
      <c r="B176" s="306">
        <v>2</v>
      </c>
      <c r="C176" s="306"/>
      <c r="D176" s="306"/>
      <c r="E176" s="306"/>
      <c r="F176" s="306"/>
      <c r="G176" s="306"/>
      <c r="H176" s="306"/>
      <c r="I176" s="306"/>
      <c r="J176" s="306"/>
      <c r="K176" s="306"/>
      <c r="L176" s="306"/>
      <c r="M176" s="306"/>
      <c r="N176" s="306"/>
      <c r="O176" s="306"/>
      <c r="P176" s="306"/>
      <c r="Q176" s="306"/>
      <c r="R176" s="306"/>
      <c r="S176" s="306"/>
      <c r="T176" s="523"/>
      <c r="U176" s="306"/>
      <c r="V176" s="306"/>
      <c r="W176" s="306"/>
      <c r="X176" s="306"/>
      <c r="Y176" s="306"/>
      <c r="Z176" s="306"/>
      <c r="AA176" s="306"/>
      <c r="AB176" s="306"/>
      <c r="AC176" s="306"/>
      <c r="AD176" s="306"/>
      <c r="AE176" s="306"/>
      <c r="AF176" s="306"/>
      <c r="AG176" s="306"/>
      <c r="AH176" s="306"/>
      <c r="AI176" s="306"/>
      <c r="AJ176" s="306"/>
      <c r="AK176" s="306"/>
      <c r="AL176" s="306"/>
      <c r="AM176" s="523"/>
      <c r="AN176" s="306"/>
      <c r="AO176" s="306"/>
      <c r="AP176" s="306"/>
      <c r="AQ176" s="306"/>
      <c r="AR176" s="306">
        <v>1</v>
      </c>
      <c r="AS176" s="306"/>
      <c r="AT176" s="306"/>
      <c r="AU176" s="306"/>
      <c r="AV176" s="306"/>
      <c r="AW176" s="306"/>
      <c r="AX176" s="306"/>
      <c r="AY176" s="306"/>
      <c r="AZ176" s="306"/>
      <c r="BA176" s="306"/>
      <c r="BB176" s="306"/>
      <c r="BC176" s="306"/>
      <c r="BD176" s="306"/>
      <c r="BE176" s="306"/>
      <c r="BF176" s="523"/>
      <c r="BG176" s="306"/>
      <c r="BH176" s="306"/>
      <c r="BI176" s="306"/>
      <c r="BJ176" s="306"/>
      <c r="BK176" s="306">
        <v>1</v>
      </c>
      <c r="BL176" s="306"/>
      <c r="BM176" s="306">
        <v>21</v>
      </c>
      <c r="BN176" s="306"/>
      <c r="BO176" s="306"/>
      <c r="BP176" s="306">
        <v>10</v>
      </c>
      <c r="BQ176" s="306">
        <v>30</v>
      </c>
      <c r="BR176" s="306"/>
      <c r="BS176" s="306"/>
      <c r="BT176" s="306"/>
      <c r="BU176" s="306"/>
      <c r="BV176" s="306"/>
      <c r="BW176" s="306"/>
      <c r="BX176" s="306"/>
      <c r="BY176" s="523"/>
      <c r="BZ176" s="306"/>
      <c r="CA176" s="306"/>
      <c r="CB176" s="306"/>
      <c r="CC176" s="306">
        <v>1</v>
      </c>
      <c r="CD176" s="530" t="str">
        <f>IF(DR176&lt;3,"",(SUM(B176:S176)-MIN(B176:S176)-MAX(B176:S176))/(DR176-2))</f>
        <v/>
      </c>
      <c r="CE176" s="530" t="str">
        <f>IF(DS176&lt;3,"",(SUM(U176:AL176)-MIN(U176:AL176)-MAX(U176:AL176))/(DS176-2))</f>
        <v/>
      </c>
      <c r="CF176" s="530" t="str">
        <f>IF(DT176&lt;3,"",(SUM(AN176:BE176)-MIN(AN176:BE176)-MAX(AN176:BE176))/(DT176-2))</f>
        <v/>
      </c>
      <c r="CG176" s="531">
        <f>IF(DU176&lt;3,"",(SUM(BG176:BX176)-MIN(BG176:BX176)-MAX(BG176:BX176))/(DU176-2))</f>
        <v>15.5</v>
      </c>
      <c r="CH176" s="518" t="str">
        <f t="shared" si="340"/>
        <v/>
      </c>
      <c r="CI176" s="93" t="str">
        <f t="shared" si="340"/>
        <v/>
      </c>
      <c r="CJ176" s="94" t="str">
        <f t="shared" si="340"/>
        <v/>
      </c>
      <c r="CK176" s="94" t="str">
        <f t="shared" si="340"/>
        <v/>
      </c>
      <c r="CL176" s="94" t="str">
        <f t="shared" si="340"/>
        <v/>
      </c>
      <c r="CM176" s="94" t="str">
        <f t="shared" si="340"/>
        <v/>
      </c>
      <c r="CN176" s="94" t="str">
        <f t="shared" si="340"/>
        <v/>
      </c>
      <c r="CO176" s="108" t="str">
        <f t="shared" si="340"/>
        <v/>
      </c>
      <c r="CP176" s="108" t="str">
        <f t="shared" si="340"/>
        <v/>
      </c>
      <c r="CQ176" s="108">
        <f t="shared" si="340"/>
        <v>2</v>
      </c>
      <c r="CR176" s="108" t="str">
        <f t="shared" si="341"/>
        <v/>
      </c>
      <c r="CS176" s="94" t="str">
        <f t="shared" si="341"/>
        <v/>
      </c>
      <c r="CT176" s="94" t="str">
        <f t="shared" si="341"/>
        <v/>
      </c>
      <c r="CU176" s="94" t="str">
        <f t="shared" si="341"/>
        <v/>
      </c>
      <c r="CV176" s="94" t="str">
        <f t="shared" si="341"/>
        <v/>
      </c>
      <c r="CW176" s="94" t="str">
        <f t="shared" si="341"/>
        <v/>
      </c>
      <c r="CX176" s="93" t="str">
        <f t="shared" si="341"/>
        <v/>
      </c>
      <c r="CY176" s="519" t="str">
        <f t="shared" si="341"/>
        <v/>
      </c>
      <c r="CZ176" s="532" t="str">
        <f t="shared" si="342"/>
        <v/>
      </c>
      <c r="DA176" s="533" t="str">
        <f t="shared" si="342"/>
        <v/>
      </c>
      <c r="DB176" s="534" t="str">
        <f t="shared" si="342"/>
        <v/>
      </c>
      <c r="DC176" s="534" t="str">
        <f t="shared" si="342"/>
        <v/>
      </c>
      <c r="DD176" s="534" t="str">
        <f t="shared" si="342"/>
        <v/>
      </c>
      <c r="DE176" s="534" t="str">
        <f t="shared" si="342"/>
        <v/>
      </c>
      <c r="DF176" s="534" t="str">
        <f t="shared" si="342"/>
        <v/>
      </c>
      <c r="DG176" s="535" t="str">
        <f t="shared" si="342"/>
        <v/>
      </c>
      <c r="DH176" s="535" t="str">
        <f t="shared" si="342"/>
        <v/>
      </c>
      <c r="DI176" s="535" t="str">
        <f t="shared" si="342"/>
        <v/>
      </c>
      <c r="DJ176" s="535" t="str">
        <f t="shared" si="343"/>
        <v/>
      </c>
      <c r="DK176" s="534" t="str">
        <f t="shared" si="343"/>
        <v/>
      </c>
      <c r="DL176" s="534" t="str">
        <f t="shared" si="343"/>
        <v/>
      </c>
      <c r="DM176" s="534" t="str">
        <f t="shared" si="343"/>
        <v/>
      </c>
      <c r="DN176" s="534" t="str">
        <f t="shared" si="343"/>
        <v/>
      </c>
      <c r="DO176" s="534" t="str">
        <f t="shared" si="343"/>
        <v/>
      </c>
      <c r="DP176" s="533" t="str">
        <f t="shared" si="343"/>
        <v/>
      </c>
      <c r="DQ176" s="532" t="str">
        <f t="shared" si="343"/>
        <v/>
      </c>
      <c r="DR176" s="536">
        <f>COUNT(B176:S176)</f>
        <v>1</v>
      </c>
      <c r="DS176" s="468">
        <f>COUNT(U176:AL176)</f>
        <v>0</v>
      </c>
      <c r="DT176" s="468">
        <f>COUNT(AN176:BE176)</f>
        <v>1</v>
      </c>
      <c r="DU176" s="469">
        <f>COUNT(BG176:BX176)</f>
        <v>4</v>
      </c>
      <c r="DV176" s="522"/>
      <c r="DW176" s="537"/>
      <c r="DX176" s="537"/>
      <c r="DY176" s="537"/>
      <c r="DZ176" s="537"/>
      <c r="EA176" s="537"/>
      <c r="EB176" s="537"/>
      <c r="EC176" s="538"/>
      <c r="ED176" s="537"/>
      <c r="EE176" s="468"/>
      <c r="EF176" s="522"/>
      <c r="EG176" s="522"/>
    </row>
    <row r="177" spans="1:137" ht="12.75" customHeight="1">
      <c r="A177" s="529" t="s">
        <v>156</v>
      </c>
      <c r="B177" s="306">
        <v>12</v>
      </c>
      <c r="C177" s="306"/>
      <c r="D177" s="306"/>
      <c r="E177" s="306"/>
      <c r="F177" s="306"/>
      <c r="G177" s="306"/>
      <c r="H177" s="306"/>
      <c r="I177" s="306"/>
      <c r="J177" s="306"/>
      <c r="K177" s="306"/>
      <c r="L177" s="306"/>
      <c r="M177" s="306"/>
      <c r="N177" s="306"/>
      <c r="O177" s="306"/>
      <c r="P177" s="306"/>
      <c r="Q177" s="306"/>
      <c r="R177" s="306"/>
      <c r="S177" s="306"/>
      <c r="T177" s="523"/>
      <c r="U177" s="306"/>
      <c r="V177" s="306"/>
      <c r="W177" s="306"/>
      <c r="X177" s="306"/>
      <c r="Y177" s="306"/>
      <c r="Z177" s="306"/>
      <c r="AA177" s="306"/>
      <c r="AB177" s="306"/>
      <c r="AC177" s="306"/>
      <c r="AD177" s="306"/>
      <c r="AE177" s="306"/>
      <c r="AF177" s="306"/>
      <c r="AG177" s="306"/>
      <c r="AH177" s="306"/>
      <c r="AI177" s="306"/>
      <c r="AJ177" s="306"/>
      <c r="AK177" s="306"/>
      <c r="AL177" s="306"/>
      <c r="AM177" s="523"/>
      <c r="AN177" s="306"/>
      <c r="AO177" s="306"/>
      <c r="AP177" s="306"/>
      <c r="AQ177" s="306"/>
      <c r="AR177" s="306">
        <v>12</v>
      </c>
      <c r="AS177" s="306"/>
      <c r="AT177" s="306"/>
      <c r="AU177" s="306"/>
      <c r="AV177" s="306"/>
      <c r="AW177" s="306"/>
      <c r="AX177" s="306"/>
      <c r="AY177" s="306"/>
      <c r="AZ177" s="306"/>
      <c r="BA177" s="306"/>
      <c r="BB177" s="306"/>
      <c r="BC177" s="306"/>
      <c r="BD177" s="306"/>
      <c r="BE177" s="306"/>
      <c r="BF177" s="523"/>
      <c r="BG177" s="306"/>
      <c r="BH177" s="306"/>
      <c r="BI177" s="306"/>
      <c r="BJ177" s="306"/>
      <c r="BK177" s="306">
        <v>12</v>
      </c>
      <c r="BL177" s="306"/>
      <c r="BM177" s="306">
        <v>10</v>
      </c>
      <c r="BN177" s="306"/>
      <c r="BO177" s="306"/>
      <c r="BP177" s="306">
        <v>12</v>
      </c>
      <c r="BQ177" s="306">
        <v>12</v>
      </c>
      <c r="BR177" s="306"/>
      <c r="BS177" s="306"/>
      <c r="BT177" s="306"/>
      <c r="BU177" s="306"/>
      <c r="BV177" s="306"/>
      <c r="BW177" s="306"/>
      <c r="BX177" s="306"/>
      <c r="BY177" s="523"/>
      <c r="BZ177" s="306"/>
      <c r="CA177" s="306"/>
      <c r="CB177" s="306"/>
      <c r="CC177" s="306">
        <v>12</v>
      </c>
      <c r="CD177" s="530" t="str">
        <f>IF(DR177&lt;3,"",(SUM(B177:S177)-MIN(B177:S177)-MAX(B177:S177))/(DR177-2))</f>
        <v/>
      </c>
      <c r="CE177" s="530" t="str">
        <f>IF(DS177&lt;3,"",(SUM(U177:AL177)-MIN(U177:AL177)-MAX(U177:AL177))/(DS177-2))</f>
        <v/>
      </c>
      <c r="CF177" s="530" t="str">
        <f>IF(DT177&lt;3,"",(SUM(AN177:BE177)-MIN(AN177:BE177)-MAX(AN177:BE177))/(DT177-2))</f>
        <v/>
      </c>
      <c r="CG177" s="531">
        <f>IF(DU177&lt;3,"",(SUM(BG177:BX177)-MIN(BG177:BX177)-MAX(BG177:BX177))/(DU177-2))</f>
        <v>12</v>
      </c>
      <c r="CH177" s="518" t="str">
        <f t="shared" si="340"/>
        <v/>
      </c>
      <c r="CI177" s="93" t="str">
        <f t="shared" si="340"/>
        <v/>
      </c>
      <c r="CJ177" s="94" t="str">
        <f t="shared" si="340"/>
        <v/>
      </c>
      <c r="CK177" s="94" t="str">
        <f t="shared" si="340"/>
        <v/>
      </c>
      <c r="CL177" s="94" t="str">
        <f t="shared" si="340"/>
        <v/>
      </c>
      <c r="CM177" s="94" t="str">
        <f t="shared" si="340"/>
        <v/>
      </c>
      <c r="CN177" s="94" t="str">
        <f t="shared" si="340"/>
        <v/>
      </c>
      <c r="CO177" s="108" t="str">
        <f t="shared" si="340"/>
        <v/>
      </c>
      <c r="CP177" s="108" t="str">
        <f t="shared" si="340"/>
        <v/>
      </c>
      <c r="CQ177" s="108">
        <f t="shared" si="340"/>
        <v>12</v>
      </c>
      <c r="CR177" s="108" t="str">
        <f t="shared" si="341"/>
        <v/>
      </c>
      <c r="CS177" s="94" t="str">
        <f t="shared" si="341"/>
        <v/>
      </c>
      <c r="CT177" s="94" t="str">
        <f t="shared" si="341"/>
        <v/>
      </c>
      <c r="CU177" s="94" t="str">
        <f t="shared" si="341"/>
        <v/>
      </c>
      <c r="CV177" s="94" t="str">
        <f t="shared" si="341"/>
        <v/>
      </c>
      <c r="CW177" s="94" t="str">
        <f t="shared" si="341"/>
        <v/>
      </c>
      <c r="CX177" s="93" t="str">
        <f t="shared" si="341"/>
        <v/>
      </c>
      <c r="CY177" s="519" t="str">
        <f t="shared" si="341"/>
        <v/>
      </c>
      <c r="CZ177" s="532" t="str">
        <f t="shared" si="342"/>
        <v/>
      </c>
      <c r="DA177" s="533" t="str">
        <f t="shared" si="342"/>
        <v/>
      </c>
      <c r="DB177" s="534" t="str">
        <f t="shared" si="342"/>
        <v/>
      </c>
      <c r="DC177" s="534" t="str">
        <f t="shared" si="342"/>
        <v/>
      </c>
      <c r="DD177" s="534" t="str">
        <f t="shared" si="342"/>
        <v/>
      </c>
      <c r="DE177" s="534" t="str">
        <f t="shared" si="342"/>
        <v/>
      </c>
      <c r="DF177" s="534" t="str">
        <f t="shared" si="342"/>
        <v/>
      </c>
      <c r="DG177" s="535" t="str">
        <f t="shared" si="342"/>
        <v/>
      </c>
      <c r="DH177" s="535" t="str">
        <f t="shared" si="342"/>
        <v/>
      </c>
      <c r="DI177" s="535" t="str">
        <f t="shared" si="342"/>
        <v/>
      </c>
      <c r="DJ177" s="535" t="str">
        <f t="shared" si="343"/>
        <v/>
      </c>
      <c r="DK177" s="534" t="str">
        <f t="shared" si="343"/>
        <v/>
      </c>
      <c r="DL177" s="534" t="str">
        <f t="shared" si="343"/>
        <v/>
      </c>
      <c r="DM177" s="534" t="str">
        <f t="shared" si="343"/>
        <v/>
      </c>
      <c r="DN177" s="534" t="str">
        <f t="shared" si="343"/>
        <v/>
      </c>
      <c r="DO177" s="534" t="str">
        <f t="shared" si="343"/>
        <v/>
      </c>
      <c r="DP177" s="533" t="str">
        <f t="shared" si="343"/>
        <v/>
      </c>
      <c r="DQ177" s="532" t="str">
        <f t="shared" si="343"/>
        <v/>
      </c>
      <c r="DR177" s="536">
        <f>COUNT(B177:S177)</f>
        <v>1</v>
      </c>
      <c r="DS177" s="468">
        <f>COUNT(U177:AL177)</f>
        <v>0</v>
      </c>
      <c r="DT177" s="468">
        <f>COUNT(AN177:BE177)</f>
        <v>1</v>
      </c>
      <c r="DU177" s="469">
        <f>COUNT(BG177:BX177)</f>
        <v>4</v>
      </c>
      <c r="DV177" s="522"/>
      <c r="DW177" s="537"/>
      <c r="DX177" s="537"/>
      <c r="DY177" s="537"/>
      <c r="DZ177" s="537"/>
      <c r="EA177" s="537"/>
      <c r="EB177" s="537"/>
      <c r="EC177" s="538"/>
      <c r="ED177" s="537"/>
      <c r="EE177" s="468"/>
      <c r="EF177" s="522"/>
      <c r="EG177" s="522"/>
    </row>
    <row r="178" spans="1:137" ht="12.75" customHeight="1">
      <c r="A178" s="529" t="s">
        <v>157</v>
      </c>
      <c r="B178" s="306">
        <v>1500</v>
      </c>
      <c r="C178" s="306"/>
      <c r="D178" s="306"/>
      <c r="E178" s="306"/>
      <c r="F178" s="306"/>
      <c r="G178" s="306"/>
      <c r="H178" s="306"/>
      <c r="I178" s="306"/>
      <c r="J178" s="306"/>
      <c r="K178" s="306"/>
      <c r="L178" s="306"/>
      <c r="M178" s="306"/>
      <c r="N178" s="306"/>
      <c r="O178" s="306"/>
      <c r="P178" s="306"/>
      <c r="Q178" s="306"/>
      <c r="R178" s="306"/>
      <c r="S178" s="306"/>
      <c r="T178" s="523"/>
      <c r="U178" s="306"/>
      <c r="V178" s="306"/>
      <c r="W178" s="306"/>
      <c r="X178" s="306"/>
      <c r="Y178" s="306"/>
      <c r="Z178" s="306"/>
      <c r="AA178" s="306"/>
      <c r="AB178" s="306"/>
      <c r="AC178" s="306"/>
      <c r="AD178" s="306"/>
      <c r="AE178" s="306"/>
      <c r="AF178" s="306"/>
      <c r="AG178" s="306"/>
      <c r="AH178" s="306"/>
      <c r="AI178" s="306"/>
      <c r="AJ178" s="306"/>
      <c r="AK178" s="306"/>
      <c r="AL178" s="306"/>
      <c r="AM178" s="523"/>
      <c r="AN178" s="306"/>
      <c r="AO178" s="306"/>
      <c r="AP178" s="306"/>
      <c r="AQ178" s="306"/>
      <c r="AR178" s="306">
        <v>500</v>
      </c>
      <c r="AS178" s="306"/>
      <c r="AT178" s="306"/>
      <c r="AU178" s="306"/>
      <c r="AV178" s="306"/>
      <c r="AW178" s="306"/>
      <c r="AX178" s="306"/>
      <c r="AY178" s="306"/>
      <c r="AZ178" s="306"/>
      <c r="BA178" s="306"/>
      <c r="BB178" s="306"/>
      <c r="BC178" s="306"/>
      <c r="BD178" s="306"/>
      <c r="BE178" s="306"/>
      <c r="BF178" s="523"/>
      <c r="BG178" s="306"/>
      <c r="BH178" s="306"/>
      <c r="BI178" s="306"/>
      <c r="BJ178" s="306"/>
      <c r="BK178" s="306">
        <v>500</v>
      </c>
      <c r="BL178" s="306"/>
      <c r="BM178" s="306">
        <v>100</v>
      </c>
      <c r="BN178" s="306"/>
      <c r="BO178" s="306"/>
      <c r="BP178" s="306">
        <v>700</v>
      </c>
      <c r="BQ178" s="306">
        <v>900</v>
      </c>
      <c r="BR178" s="306"/>
      <c r="BS178" s="306"/>
      <c r="BT178" s="306"/>
      <c r="BU178" s="306"/>
      <c r="BV178" s="306"/>
      <c r="BW178" s="306"/>
      <c r="BX178" s="306"/>
      <c r="BY178" s="523"/>
      <c r="BZ178" s="306"/>
      <c r="CA178" s="306"/>
      <c r="CB178" s="306"/>
      <c r="CC178" s="306">
        <v>500</v>
      </c>
      <c r="CD178" s="530" t="str">
        <f>IF(DR178&lt;3,"",(SUM(B178:S178)-MIN(B178:S178)-MAX(B178:S178))/(DR178-2))</f>
        <v/>
      </c>
      <c r="CE178" s="530" t="str">
        <f>IF(DS178&lt;3,"",(SUM(U178:AL178)-MIN(U178:AL178)-MAX(U178:AL178))/(DS178-2))</f>
        <v/>
      </c>
      <c r="CF178" s="530" t="str">
        <f>IF(DT178&lt;3,"",(SUM(AN178:BE178)-MIN(AN178:BE178)-MAX(AN178:BE178))/(DT178-2))</f>
        <v/>
      </c>
      <c r="CG178" s="531">
        <f>IF(DU178&lt;3,"",(SUM(BG178:BX178)-MIN(BG178:BX178)-MAX(BG178:BX178))/(DU178-2))</f>
        <v>600</v>
      </c>
      <c r="CH178" s="518" t="str">
        <f t="shared" si="340"/>
        <v/>
      </c>
      <c r="CI178" s="93" t="str">
        <f t="shared" si="340"/>
        <v/>
      </c>
      <c r="CJ178" s="94" t="str">
        <f t="shared" si="340"/>
        <v/>
      </c>
      <c r="CK178" s="94" t="str">
        <f t="shared" si="340"/>
        <v/>
      </c>
      <c r="CL178" s="94" t="str">
        <f t="shared" si="340"/>
        <v/>
      </c>
      <c r="CM178" s="94" t="str">
        <f t="shared" si="340"/>
        <v/>
      </c>
      <c r="CN178" s="94" t="str">
        <f t="shared" si="340"/>
        <v/>
      </c>
      <c r="CO178" s="108" t="str">
        <f t="shared" si="340"/>
        <v/>
      </c>
      <c r="CP178" s="108" t="str">
        <f t="shared" si="340"/>
        <v/>
      </c>
      <c r="CQ178" s="108">
        <f t="shared" si="340"/>
        <v>1500</v>
      </c>
      <c r="CR178" s="108" t="str">
        <f t="shared" si="341"/>
        <v/>
      </c>
      <c r="CS178" s="94" t="str">
        <f t="shared" si="341"/>
        <v/>
      </c>
      <c r="CT178" s="94" t="str">
        <f t="shared" si="341"/>
        <v/>
      </c>
      <c r="CU178" s="94" t="str">
        <f t="shared" si="341"/>
        <v/>
      </c>
      <c r="CV178" s="94" t="str">
        <f t="shared" si="341"/>
        <v/>
      </c>
      <c r="CW178" s="94" t="str">
        <f t="shared" si="341"/>
        <v/>
      </c>
      <c r="CX178" s="93" t="str">
        <f t="shared" si="341"/>
        <v/>
      </c>
      <c r="CY178" s="519" t="str">
        <f t="shared" si="341"/>
        <v/>
      </c>
      <c r="CZ178" s="532" t="str">
        <f t="shared" si="342"/>
        <v/>
      </c>
      <c r="DA178" s="533" t="str">
        <f t="shared" si="342"/>
        <v/>
      </c>
      <c r="DB178" s="534" t="str">
        <f t="shared" si="342"/>
        <v/>
      </c>
      <c r="DC178" s="534" t="str">
        <f t="shared" si="342"/>
        <v/>
      </c>
      <c r="DD178" s="534" t="str">
        <f t="shared" si="342"/>
        <v/>
      </c>
      <c r="DE178" s="534" t="str">
        <f t="shared" si="342"/>
        <v/>
      </c>
      <c r="DF178" s="534" t="str">
        <f t="shared" si="342"/>
        <v/>
      </c>
      <c r="DG178" s="535" t="str">
        <f t="shared" si="342"/>
        <v/>
      </c>
      <c r="DH178" s="535" t="str">
        <f t="shared" si="342"/>
        <v/>
      </c>
      <c r="DI178" s="535" t="str">
        <f t="shared" si="342"/>
        <v/>
      </c>
      <c r="DJ178" s="535" t="str">
        <f t="shared" si="343"/>
        <v/>
      </c>
      <c r="DK178" s="534" t="str">
        <f t="shared" si="343"/>
        <v/>
      </c>
      <c r="DL178" s="534" t="str">
        <f t="shared" si="343"/>
        <v/>
      </c>
      <c r="DM178" s="534" t="str">
        <f t="shared" si="343"/>
        <v/>
      </c>
      <c r="DN178" s="534" t="str">
        <f t="shared" si="343"/>
        <v/>
      </c>
      <c r="DO178" s="534" t="str">
        <f t="shared" si="343"/>
        <v/>
      </c>
      <c r="DP178" s="533" t="str">
        <f t="shared" si="343"/>
        <v/>
      </c>
      <c r="DQ178" s="532" t="str">
        <f t="shared" si="343"/>
        <v/>
      </c>
      <c r="DR178" s="536">
        <f>COUNT(B178:S178)</f>
        <v>1</v>
      </c>
      <c r="DS178" s="468">
        <f>COUNT(U178:AL178)</f>
        <v>0</v>
      </c>
      <c r="DT178" s="468">
        <f>COUNT(AN178:BE178)</f>
        <v>1</v>
      </c>
      <c r="DU178" s="469">
        <f>COUNT(BG178:BX178)</f>
        <v>4</v>
      </c>
      <c r="DV178" s="522"/>
      <c r="DW178" s="537"/>
      <c r="DX178" s="537"/>
      <c r="DY178" s="537"/>
      <c r="DZ178" s="537"/>
      <c r="EA178" s="537"/>
      <c r="EB178" s="537"/>
      <c r="EC178" s="538"/>
      <c r="ED178" s="537"/>
      <c r="EE178" s="468"/>
      <c r="EF178" s="522"/>
      <c r="EG178" s="522"/>
    </row>
    <row r="179" spans="1:137" ht="12.75" customHeight="1">
      <c r="A179" s="539" t="s">
        <v>158</v>
      </c>
      <c r="B179" s="540">
        <f t="shared" ref="B179:S179" si="344">IF(B176="","",B175*B176*B177*B178)</f>
        <v>36000</v>
      </c>
      <c r="C179" s="540" t="str">
        <f t="shared" si="344"/>
        <v/>
      </c>
      <c r="D179" s="540" t="str">
        <f t="shared" si="344"/>
        <v/>
      </c>
      <c r="E179" s="540" t="str">
        <f t="shared" si="344"/>
        <v/>
      </c>
      <c r="F179" s="540" t="str">
        <f t="shared" si="344"/>
        <v/>
      </c>
      <c r="G179" s="540" t="str">
        <f t="shared" si="344"/>
        <v/>
      </c>
      <c r="H179" s="540" t="str">
        <f t="shared" si="344"/>
        <v/>
      </c>
      <c r="I179" s="540" t="str">
        <f t="shared" si="344"/>
        <v/>
      </c>
      <c r="J179" s="540" t="str">
        <f t="shared" si="344"/>
        <v/>
      </c>
      <c r="K179" s="540" t="str">
        <f t="shared" si="344"/>
        <v/>
      </c>
      <c r="L179" s="540" t="str">
        <f t="shared" si="344"/>
        <v/>
      </c>
      <c r="M179" s="540" t="str">
        <f t="shared" si="344"/>
        <v/>
      </c>
      <c r="N179" s="540" t="str">
        <f t="shared" si="344"/>
        <v/>
      </c>
      <c r="O179" s="540" t="str">
        <f t="shared" si="344"/>
        <v/>
      </c>
      <c r="P179" s="540" t="str">
        <f t="shared" si="344"/>
        <v/>
      </c>
      <c r="Q179" s="540" t="str">
        <f t="shared" si="344"/>
        <v/>
      </c>
      <c r="R179" s="540" t="str">
        <f t="shared" si="344"/>
        <v/>
      </c>
      <c r="S179" s="540" t="str">
        <f t="shared" si="344"/>
        <v/>
      </c>
      <c r="T179" s="523"/>
      <c r="U179" s="540" t="str">
        <f t="shared" ref="U179:AL179" si="345">IF(U176="","",U175*U176*U177*U178)</f>
        <v/>
      </c>
      <c r="V179" s="540" t="str">
        <f t="shared" si="345"/>
        <v/>
      </c>
      <c r="W179" s="540" t="str">
        <f t="shared" si="345"/>
        <v/>
      </c>
      <c r="X179" s="540" t="str">
        <f t="shared" si="345"/>
        <v/>
      </c>
      <c r="Y179" s="540" t="str">
        <f t="shared" si="345"/>
        <v/>
      </c>
      <c r="Z179" s="540" t="str">
        <f t="shared" si="345"/>
        <v/>
      </c>
      <c r="AA179" s="540" t="str">
        <f t="shared" si="345"/>
        <v/>
      </c>
      <c r="AB179" s="540" t="str">
        <f t="shared" si="345"/>
        <v/>
      </c>
      <c r="AC179" s="540" t="str">
        <f t="shared" si="345"/>
        <v/>
      </c>
      <c r="AD179" s="540" t="str">
        <f t="shared" si="345"/>
        <v/>
      </c>
      <c r="AE179" s="540" t="str">
        <f t="shared" si="345"/>
        <v/>
      </c>
      <c r="AF179" s="540" t="str">
        <f t="shared" si="345"/>
        <v/>
      </c>
      <c r="AG179" s="540" t="str">
        <f t="shared" si="345"/>
        <v/>
      </c>
      <c r="AH179" s="540" t="str">
        <f t="shared" si="345"/>
        <v/>
      </c>
      <c r="AI179" s="540" t="str">
        <f t="shared" si="345"/>
        <v/>
      </c>
      <c r="AJ179" s="540" t="str">
        <f t="shared" si="345"/>
        <v/>
      </c>
      <c r="AK179" s="540" t="str">
        <f t="shared" si="345"/>
        <v/>
      </c>
      <c r="AL179" s="540" t="str">
        <f t="shared" si="345"/>
        <v/>
      </c>
      <c r="AM179" s="523"/>
      <c r="AN179" s="540" t="str">
        <f t="shared" ref="AN179:BE179" si="346">IF(AN176="","",AN175*AN176*AN177*AN178)</f>
        <v/>
      </c>
      <c r="AO179" s="540" t="str">
        <f t="shared" si="346"/>
        <v/>
      </c>
      <c r="AP179" s="540" t="str">
        <f t="shared" si="346"/>
        <v/>
      </c>
      <c r="AQ179" s="540" t="str">
        <f t="shared" si="346"/>
        <v/>
      </c>
      <c r="AR179" s="540">
        <f t="shared" si="346"/>
        <v>6000</v>
      </c>
      <c r="AS179" s="540" t="str">
        <f t="shared" si="346"/>
        <v/>
      </c>
      <c r="AT179" s="540" t="str">
        <f t="shared" si="346"/>
        <v/>
      </c>
      <c r="AU179" s="540" t="str">
        <f t="shared" si="346"/>
        <v/>
      </c>
      <c r="AV179" s="540" t="str">
        <f t="shared" si="346"/>
        <v/>
      </c>
      <c r="AW179" s="540" t="str">
        <f t="shared" si="346"/>
        <v/>
      </c>
      <c r="AX179" s="540" t="str">
        <f t="shared" si="346"/>
        <v/>
      </c>
      <c r="AY179" s="540" t="str">
        <f t="shared" si="346"/>
        <v/>
      </c>
      <c r="AZ179" s="540" t="str">
        <f t="shared" si="346"/>
        <v/>
      </c>
      <c r="BA179" s="540" t="str">
        <f t="shared" si="346"/>
        <v/>
      </c>
      <c r="BB179" s="540" t="str">
        <f t="shared" si="346"/>
        <v/>
      </c>
      <c r="BC179" s="540" t="str">
        <f t="shared" si="346"/>
        <v/>
      </c>
      <c r="BD179" s="540" t="str">
        <f t="shared" si="346"/>
        <v/>
      </c>
      <c r="BE179" s="540" t="str">
        <f t="shared" si="346"/>
        <v/>
      </c>
      <c r="BF179" s="523"/>
      <c r="BG179" s="540" t="str">
        <f t="shared" ref="BG179:BX179" si="347">IF(BG176="","",BG175*BG176*BG177*BG178)</f>
        <v/>
      </c>
      <c r="BH179" s="540" t="str">
        <f t="shared" si="347"/>
        <v/>
      </c>
      <c r="BI179" s="540" t="str">
        <f t="shared" si="347"/>
        <v/>
      </c>
      <c r="BJ179" s="540" t="str">
        <f t="shared" si="347"/>
        <v/>
      </c>
      <c r="BK179" s="540">
        <f t="shared" si="347"/>
        <v>6000</v>
      </c>
      <c r="BL179" s="540" t="str">
        <f t="shared" si="347"/>
        <v/>
      </c>
      <c r="BM179" s="540">
        <f t="shared" si="347"/>
        <v>21000</v>
      </c>
      <c r="BN179" s="540" t="str">
        <f t="shared" si="347"/>
        <v/>
      </c>
      <c r="BO179" s="540" t="str">
        <f t="shared" si="347"/>
        <v/>
      </c>
      <c r="BP179" s="540">
        <f t="shared" si="347"/>
        <v>84000</v>
      </c>
      <c r="BQ179" s="540">
        <f t="shared" si="347"/>
        <v>324000</v>
      </c>
      <c r="BR179" s="540" t="str">
        <f t="shared" si="347"/>
        <v/>
      </c>
      <c r="BS179" s="540" t="str">
        <f t="shared" si="347"/>
        <v/>
      </c>
      <c r="BT179" s="540" t="str">
        <f t="shared" si="347"/>
        <v/>
      </c>
      <c r="BU179" s="540" t="str">
        <f t="shared" si="347"/>
        <v/>
      </c>
      <c r="BV179" s="540" t="str">
        <f t="shared" si="347"/>
        <v/>
      </c>
      <c r="BW179" s="540" t="str">
        <f t="shared" si="347"/>
        <v/>
      </c>
      <c r="BX179" s="540" t="str">
        <f t="shared" si="347"/>
        <v/>
      </c>
      <c r="BY179" s="523"/>
      <c r="BZ179" s="540" t="str">
        <f>IF(BZ176="","",BZ175*BZ176*BZ177*BZ178)</f>
        <v/>
      </c>
      <c r="CA179" s="540" t="str">
        <f>IF(CA176="","",CA175*CA176*CA177*CA178)</f>
        <v/>
      </c>
      <c r="CB179" s="540" t="str">
        <f>IF(CB176="","",CB175*CB176*CB177*CB178)</f>
        <v/>
      </c>
      <c r="CC179" s="541">
        <f>IF(CC176="","",CC175*CC176*CC177*CC178)</f>
        <v>6000</v>
      </c>
      <c r="CD179" s="530" t="str">
        <f>IF(DR179&lt;3,"",(SUM(B179:S179)-MIN(B179:S179)-MAX(B179:S179))/(DR179-2))</f>
        <v/>
      </c>
      <c r="CE179" s="530" t="str">
        <f>IF(DS179&lt;3,"",(SUM(U179:AL179)-MIN(U179:AL179)-MAX(U179:AL179))/(DS179-2))</f>
        <v/>
      </c>
      <c r="CF179" s="530" t="str">
        <f>IF(DT179&lt;3,"",(SUM(AN179:BE179)-MIN(AN179:BE179)-MAX(AN179:BE179))/(DT179-2))</f>
        <v/>
      </c>
      <c r="CG179" s="531">
        <f>IF(DU179&lt;3,"",(SUM(BG179:BX179)-MIN(BG179:BX179)-MAX(BG179:BX179))/(DU179-2))</f>
        <v>52500</v>
      </c>
      <c r="CH179" s="518" t="str">
        <f t="shared" si="340"/>
        <v/>
      </c>
      <c r="CI179" s="93" t="str">
        <f t="shared" si="340"/>
        <v/>
      </c>
      <c r="CJ179" s="94" t="str">
        <f t="shared" si="340"/>
        <v/>
      </c>
      <c r="CK179" s="94" t="str">
        <f t="shared" si="340"/>
        <v/>
      </c>
      <c r="CL179" s="94" t="str">
        <f t="shared" si="340"/>
        <v/>
      </c>
      <c r="CM179" s="94" t="str">
        <f t="shared" si="340"/>
        <v/>
      </c>
      <c r="CN179" s="94" t="str">
        <f t="shared" si="340"/>
        <v/>
      </c>
      <c r="CO179" s="108" t="str">
        <f t="shared" si="340"/>
        <v/>
      </c>
      <c r="CP179" s="108" t="str">
        <f t="shared" si="340"/>
        <v/>
      </c>
      <c r="CQ179" s="108">
        <f t="shared" si="340"/>
        <v>36000</v>
      </c>
      <c r="CR179" s="108" t="str">
        <f t="shared" si="341"/>
        <v/>
      </c>
      <c r="CS179" s="94" t="str">
        <f t="shared" si="341"/>
        <v/>
      </c>
      <c r="CT179" s="94" t="str">
        <f t="shared" si="341"/>
        <v/>
      </c>
      <c r="CU179" s="94" t="str">
        <f t="shared" si="341"/>
        <v/>
      </c>
      <c r="CV179" s="94" t="str">
        <f t="shared" si="341"/>
        <v/>
      </c>
      <c r="CW179" s="94" t="str">
        <f t="shared" si="341"/>
        <v/>
      </c>
      <c r="CX179" s="93" t="str">
        <f t="shared" si="341"/>
        <v/>
      </c>
      <c r="CY179" s="519" t="str">
        <f t="shared" si="341"/>
        <v/>
      </c>
      <c r="CZ179" s="532" t="str">
        <f t="shared" si="342"/>
        <v/>
      </c>
      <c r="DA179" s="533" t="str">
        <f t="shared" si="342"/>
        <v/>
      </c>
      <c r="DB179" s="534" t="str">
        <f t="shared" si="342"/>
        <v/>
      </c>
      <c r="DC179" s="534" t="str">
        <f t="shared" si="342"/>
        <v/>
      </c>
      <c r="DD179" s="534" t="str">
        <f t="shared" si="342"/>
        <v/>
      </c>
      <c r="DE179" s="534" t="str">
        <f t="shared" si="342"/>
        <v/>
      </c>
      <c r="DF179" s="534" t="str">
        <f t="shared" si="342"/>
        <v/>
      </c>
      <c r="DG179" s="535" t="str">
        <f t="shared" si="342"/>
        <v/>
      </c>
      <c r="DH179" s="535" t="str">
        <f t="shared" si="342"/>
        <v/>
      </c>
      <c r="DI179" s="535" t="str">
        <f t="shared" si="342"/>
        <v/>
      </c>
      <c r="DJ179" s="535" t="str">
        <f t="shared" si="343"/>
        <v/>
      </c>
      <c r="DK179" s="534" t="str">
        <f t="shared" si="343"/>
        <v/>
      </c>
      <c r="DL179" s="534" t="str">
        <f t="shared" si="343"/>
        <v/>
      </c>
      <c r="DM179" s="534" t="str">
        <f t="shared" si="343"/>
        <v/>
      </c>
      <c r="DN179" s="534" t="str">
        <f t="shared" si="343"/>
        <v/>
      </c>
      <c r="DO179" s="534" t="str">
        <f t="shared" si="343"/>
        <v/>
      </c>
      <c r="DP179" s="533" t="str">
        <f t="shared" si="343"/>
        <v/>
      </c>
      <c r="DQ179" s="532" t="str">
        <f t="shared" si="343"/>
        <v/>
      </c>
      <c r="DR179" s="536">
        <f>COUNT(B179:S179)</f>
        <v>1</v>
      </c>
      <c r="DS179" s="468">
        <f>COUNT(U179:AL179)</f>
        <v>0</v>
      </c>
      <c r="DT179" s="468">
        <f>COUNT(AN179:BE179)</f>
        <v>1</v>
      </c>
      <c r="DU179" s="469">
        <f>COUNT(BG179:BX179)</f>
        <v>4</v>
      </c>
      <c r="DV179" s="522"/>
      <c r="DW179" s="537"/>
      <c r="DX179" s="537"/>
      <c r="DY179" s="537"/>
      <c r="DZ179" s="537"/>
      <c r="EA179" s="537"/>
      <c r="EB179" s="537"/>
      <c r="EC179" s="538"/>
      <c r="ED179" s="537"/>
      <c r="EE179" s="468"/>
      <c r="EF179" s="522"/>
      <c r="EG179" s="522"/>
    </row>
    <row r="180" spans="1:137" ht="12.75" customHeight="1">
      <c r="A180" s="527" t="s">
        <v>177</v>
      </c>
      <c r="B180" s="528"/>
      <c r="C180" s="528"/>
      <c r="D180" s="528"/>
      <c r="E180" s="528"/>
      <c r="F180" s="528"/>
      <c r="G180" s="528"/>
      <c r="H180" s="528"/>
      <c r="I180" s="528"/>
      <c r="J180" s="528"/>
      <c r="K180" s="528"/>
      <c r="L180" s="528"/>
      <c r="M180" s="528"/>
      <c r="N180" s="528"/>
      <c r="O180" s="528"/>
      <c r="P180" s="528"/>
      <c r="Q180" s="528"/>
      <c r="R180" s="528"/>
      <c r="S180" s="528"/>
      <c r="T180" s="523"/>
      <c r="U180" s="528"/>
      <c r="V180" s="528"/>
      <c r="W180" s="528"/>
      <c r="X180" s="528"/>
      <c r="Y180" s="528"/>
      <c r="Z180" s="528"/>
      <c r="AA180" s="528"/>
      <c r="AB180" s="528"/>
      <c r="AC180" s="528"/>
      <c r="AD180" s="528"/>
      <c r="AE180" s="528"/>
      <c r="AF180" s="528"/>
      <c r="AG180" s="528"/>
      <c r="AH180" s="528"/>
      <c r="AI180" s="528"/>
      <c r="AJ180" s="528"/>
      <c r="AK180" s="528"/>
      <c r="AL180" s="528"/>
      <c r="AM180" s="523"/>
      <c r="AN180" s="528"/>
      <c r="AO180" s="528"/>
      <c r="AP180" s="528"/>
      <c r="AQ180" s="528"/>
      <c r="AR180" s="528"/>
      <c r="AS180" s="528"/>
      <c r="AT180" s="528"/>
      <c r="AU180" s="528"/>
      <c r="AV180" s="528"/>
      <c r="AW180" s="528"/>
      <c r="AX180" s="528"/>
      <c r="AY180" s="528"/>
      <c r="AZ180" s="528"/>
      <c r="BA180" s="528"/>
      <c r="BB180" s="528"/>
      <c r="BC180" s="528"/>
      <c r="BD180" s="528"/>
      <c r="BE180" s="528"/>
      <c r="BF180" s="523"/>
      <c r="BG180" s="528"/>
      <c r="BH180" s="528"/>
      <c r="BI180" s="528" t="s">
        <v>194</v>
      </c>
      <c r="BJ180" s="528"/>
      <c r="BK180" s="528"/>
      <c r="BL180" s="528"/>
      <c r="BM180" s="528"/>
      <c r="BN180" s="528"/>
      <c r="BO180" s="528"/>
      <c r="BP180" s="528"/>
      <c r="BQ180" s="528"/>
      <c r="BR180" s="528"/>
      <c r="BS180" s="528"/>
      <c r="BT180" s="528"/>
      <c r="BU180" s="528"/>
      <c r="BV180" s="528"/>
      <c r="BW180" s="528"/>
      <c r="BX180" s="528"/>
      <c r="BY180" s="523"/>
      <c r="BZ180" s="528"/>
      <c r="CA180" s="528"/>
      <c r="CB180" s="528"/>
      <c r="CC180" s="306"/>
      <c r="CD180" s="542"/>
      <c r="CE180" s="542"/>
      <c r="CF180" s="542"/>
      <c r="CG180" s="543"/>
      <c r="CH180" s="544"/>
      <c r="CI180" s="544"/>
      <c r="CJ180" s="544"/>
      <c r="CK180" s="544"/>
      <c r="CL180" s="544"/>
      <c r="CM180" s="544"/>
      <c r="CN180" s="544"/>
      <c r="CO180" s="544"/>
      <c r="CP180" s="544"/>
      <c r="CQ180" s="544"/>
      <c r="CR180" s="544"/>
      <c r="CS180" s="544"/>
      <c r="CT180" s="544"/>
      <c r="CU180" s="544"/>
      <c r="CV180" s="544"/>
      <c r="CW180" s="544"/>
      <c r="CX180" s="544"/>
      <c r="CY180" s="545"/>
      <c r="CZ180" s="546"/>
      <c r="DA180" s="544"/>
      <c r="DB180" s="544"/>
      <c r="DC180" s="544"/>
      <c r="DD180" s="544"/>
      <c r="DE180" s="544"/>
      <c r="DF180" s="544"/>
      <c r="DG180" s="544"/>
      <c r="DH180" s="544"/>
      <c r="DI180" s="544"/>
      <c r="DJ180" s="544"/>
      <c r="DK180" s="544"/>
      <c r="DL180" s="544"/>
      <c r="DM180" s="544"/>
      <c r="DN180" s="544"/>
      <c r="DO180" s="544"/>
      <c r="DP180" s="544"/>
      <c r="DQ180" s="544"/>
      <c r="DR180" s="546"/>
      <c r="DS180" s="521"/>
      <c r="DT180" s="521"/>
      <c r="DU180" s="517"/>
      <c r="DV180" s="521"/>
      <c r="DW180" s="521"/>
      <c r="DX180" s="521"/>
      <c r="DY180" s="521"/>
      <c r="DZ180" s="521"/>
      <c r="EA180" s="521"/>
      <c r="EB180" s="521"/>
      <c r="EC180" s="517"/>
      <c r="ED180" s="521"/>
      <c r="EE180" s="468"/>
      <c r="EF180" s="522"/>
      <c r="EG180" s="522"/>
    </row>
    <row r="181" spans="1:137" ht="12.75" customHeight="1">
      <c r="A181" s="529" t="s">
        <v>154</v>
      </c>
      <c r="B181" s="528"/>
      <c r="C181" s="528"/>
      <c r="D181" s="528"/>
      <c r="E181" s="528"/>
      <c r="F181" s="528"/>
      <c r="G181" s="528"/>
      <c r="H181" s="528"/>
      <c r="I181" s="528"/>
      <c r="J181" s="528"/>
      <c r="K181" s="528"/>
      <c r="L181" s="528"/>
      <c r="M181" s="528"/>
      <c r="N181" s="528"/>
      <c r="O181" s="528"/>
      <c r="P181" s="528"/>
      <c r="Q181" s="528"/>
      <c r="R181" s="528"/>
      <c r="S181" s="528"/>
      <c r="T181" s="523"/>
      <c r="U181" s="528"/>
      <c r="V181" s="528"/>
      <c r="W181" s="528"/>
      <c r="X181" s="528"/>
      <c r="Y181" s="528"/>
      <c r="Z181" s="528"/>
      <c r="AA181" s="528"/>
      <c r="AB181" s="528"/>
      <c r="AC181" s="528"/>
      <c r="AD181" s="528"/>
      <c r="AE181" s="528"/>
      <c r="AF181" s="528"/>
      <c r="AG181" s="528"/>
      <c r="AH181" s="528"/>
      <c r="AI181" s="528"/>
      <c r="AJ181" s="528"/>
      <c r="AK181" s="528"/>
      <c r="AL181" s="528"/>
      <c r="AM181" s="523"/>
      <c r="AN181" s="528"/>
      <c r="AO181" s="528"/>
      <c r="AP181" s="528"/>
      <c r="AQ181" s="528"/>
      <c r="AR181" s="528"/>
      <c r="AS181" s="528"/>
      <c r="AT181" s="528"/>
      <c r="AU181" s="528"/>
      <c r="AV181" s="528"/>
      <c r="AW181" s="528"/>
      <c r="AX181" s="528"/>
      <c r="AY181" s="528"/>
      <c r="AZ181" s="528"/>
      <c r="BA181" s="528"/>
      <c r="BB181" s="528"/>
      <c r="BC181" s="528"/>
      <c r="BD181" s="528"/>
      <c r="BE181" s="528"/>
      <c r="BF181" s="523"/>
      <c r="BG181" s="528"/>
      <c r="BH181" s="528"/>
      <c r="BI181" s="528">
        <v>1</v>
      </c>
      <c r="BJ181" s="528"/>
      <c r="BK181" s="528"/>
      <c r="BL181" s="528"/>
      <c r="BM181" s="528"/>
      <c r="BN181" s="528"/>
      <c r="BO181" s="528"/>
      <c r="BP181" s="528"/>
      <c r="BQ181" s="528"/>
      <c r="BR181" s="528"/>
      <c r="BS181" s="528"/>
      <c r="BT181" s="528"/>
      <c r="BU181" s="528"/>
      <c r="BV181" s="528"/>
      <c r="BW181" s="528"/>
      <c r="BX181" s="528"/>
      <c r="BY181" s="523"/>
      <c r="BZ181" s="528"/>
      <c r="CA181" s="528"/>
      <c r="CB181" s="528"/>
      <c r="CC181" s="306"/>
      <c r="CD181" s="530" t="str">
        <f>IF(DR181&lt;3,"",(SUM(B181:S181)-MIN(B181:S181)-MAX(B181:S181))/(DR181-2))</f>
        <v/>
      </c>
      <c r="CE181" s="530" t="str">
        <f>IF(DS181&lt;3,"",(SUM(U181:AL181)-MIN(U181:AL181)-MAX(U181:AL181))/(DS181-2))</f>
        <v/>
      </c>
      <c r="CF181" s="530" t="str">
        <f>IF(DT181&lt;3,"",(SUM(AN181:BE181)-MIN(AN181:BE181)-MAX(AN181:BE181))/(DT181-2))</f>
        <v/>
      </c>
      <c r="CG181" s="531" t="str">
        <f>IF(DU181&lt;3,"",(SUM(BG181:BX181)-MIN(BG181:BX181)-MAX(BG181:BX181))/(DU181-2))</f>
        <v/>
      </c>
      <c r="CH181" s="518" t="str">
        <f t="shared" ref="CH181:CQ185" si="348">IF($CH$3=$CD$4,IF(OR(-FLOOR(((18-COUNT($B181:$S181))/2),1)+CH$6&lt;1,-FLOOR(((18-COUNT($B181:$S181))/2),1)+CH$6&gt;COUNT($B181:$S181)),"",LARGE($B181:$S181,-FLOOR(((18-COUNT($B181:$S181))/2),1)+CH$6)),IF(OR(-FLOOR(((18-COUNT($AN181:$BE181))/2),1)+CH$6&lt;1,-FLOOR(((18-COUNT($AN181:$BE181))/2),1)+CH$6&gt;COUNT($AN181:$BE181)),"",LARGE($AN181:$BE181,-FLOOR(((18-COUNT($AN181:$BE181))/2),1)+CH$6)))</f>
        <v/>
      </c>
      <c r="CI181" s="93" t="str">
        <f t="shared" si="348"/>
        <v/>
      </c>
      <c r="CJ181" s="94" t="str">
        <f t="shared" si="348"/>
        <v/>
      </c>
      <c r="CK181" s="94" t="str">
        <f t="shared" si="348"/>
        <v/>
      </c>
      <c r="CL181" s="94" t="str">
        <f t="shared" si="348"/>
        <v/>
      </c>
      <c r="CM181" s="94" t="str">
        <f t="shared" si="348"/>
        <v/>
      </c>
      <c r="CN181" s="94" t="str">
        <f t="shared" si="348"/>
        <v/>
      </c>
      <c r="CO181" s="108" t="str">
        <f t="shared" si="348"/>
        <v/>
      </c>
      <c r="CP181" s="108" t="str">
        <f t="shared" si="348"/>
        <v/>
      </c>
      <c r="CQ181" s="108" t="str">
        <f t="shared" si="348"/>
        <v/>
      </c>
      <c r="CR181" s="108" t="str">
        <f t="shared" ref="CR181:CY185" si="349">IF($CH$3=$CD$4,IF(OR(-FLOOR(((18-COUNT($B181:$S181))/2),1)+CR$6&lt;1,-FLOOR(((18-COUNT($B181:$S181))/2),1)+CR$6&gt;COUNT($B181:$S181)),"",LARGE($B181:$S181,-FLOOR(((18-COUNT($B181:$S181))/2),1)+CR$6)),IF(OR(-FLOOR(((18-COUNT($AN181:$BE181))/2),1)+CR$6&lt;1,-FLOOR(((18-COUNT($AN181:$BE181))/2),1)+CR$6&gt;COUNT($AN181:$BE181)),"",LARGE($AN181:$BE181,-FLOOR(((18-COUNT($AN181:$BE181))/2),1)+CR$6)))</f>
        <v/>
      </c>
      <c r="CS181" s="94" t="str">
        <f t="shared" si="349"/>
        <v/>
      </c>
      <c r="CT181" s="94" t="str">
        <f t="shared" si="349"/>
        <v/>
      </c>
      <c r="CU181" s="94" t="str">
        <f t="shared" si="349"/>
        <v/>
      </c>
      <c r="CV181" s="94" t="str">
        <f t="shared" si="349"/>
        <v/>
      </c>
      <c r="CW181" s="94" t="str">
        <f t="shared" si="349"/>
        <v/>
      </c>
      <c r="CX181" s="93" t="str">
        <f t="shared" si="349"/>
        <v/>
      </c>
      <c r="CY181" s="519" t="str">
        <f t="shared" si="349"/>
        <v/>
      </c>
      <c r="CZ181" s="532" t="str">
        <f t="shared" ref="CZ181:DI185" si="350">IF($CH$3=$CD$4,IF(OR(-FLOOR(((18-COUNT($U181:$AL181))/2),1)+CZ$6&lt;1,-FLOOR(((18-COUNT($U181:$AL181))/2),1)+CZ$6&gt;COUNT($U181:$AL181)),"",LARGE($U181:$AL181,-FLOOR(((18-COUNT($U181:$AL181))/2),1)+CZ$6)),IF(OR(-FLOOR(((18-COUNT($BG181:$BX181))/2),1)+CZ$6&lt;1,-FLOOR(((18-COUNT($BG181:$BX181))/2),1)+CZ$6&gt;COUNT($BG181:$BX181)),"",LARGE($BG181:$BX181,-FLOOR(((18-COUNT($BG181:$BX181))/2),1)+CZ$6)))</f>
        <v/>
      </c>
      <c r="DA181" s="533" t="str">
        <f t="shared" si="350"/>
        <v/>
      </c>
      <c r="DB181" s="534" t="str">
        <f t="shared" si="350"/>
        <v/>
      </c>
      <c r="DC181" s="534" t="str">
        <f t="shared" si="350"/>
        <v/>
      </c>
      <c r="DD181" s="534" t="str">
        <f t="shared" si="350"/>
        <v/>
      </c>
      <c r="DE181" s="534" t="str">
        <f t="shared" si="350"/>
        <v/>
      </c>
      <c r="DF181" s="534" t="str">
        <f t="shared" si="350"/>
        <v/>
      </c>
      <c r="DG181" s="535" t="str">
        <f t="shared" si="350"/>
        <v/>
      </c>
      <c r="DH181" s="535" t="str">
        <f t="shared" si="350"/>
        <v/>
      </c>
      <c r="DI181" s="535" t="str">
        <f t="shared" si="350"/>
        <v/>
      </c>
      <c r="DJ181" s="535" t="str">
        <f t="shared" ref="DJ181:DQ185" si="351">IF($CH$3=$CD$4,IF(OR(-FLOOR(((18-COUNT($U181:$AL181))/2),1)+DJ$6&lt;1,-FLOOR(((18-COUNT($U181:$AL181))/2),1)+DJ$6&gt;COUNT($U181:$AL181)),"",LARGE($U181:$AL181,-FLOOR(((18-COUNT($U181:$AL181))/2),1)+DJ$6)),IF(OR(-FLOOR(((18-COUNT($BG181:$BX181))/2),1)+DJ$6&lt;1,-FLOOR(((18-COUNT($BG181:$BX181))/2),1)+DJ$6&gt;COUNT($BG181:$BX181)),"",LARGE($BG181:$BX181,-FLOOR(((18-COUNT($BG181:$BX181))/2),1)+DJ$6)))</f>
        <v/>
      </c>
      <c r="DK181" s="534" t="str">
        <f t="shared" si="351"/>
        <v/>
      </c>
      <c r="DL181" s="534" t="str">
        <f t="shared" si="351"/>
        <v/>
      </c>
      <c r="DM181" s="534" t="str">
        <f t="shared" si="351"/>
        <v/>
      </c>
      <c r="DN181" s="534" t="str">
        <f t="shared" si="351"/>
        <v/>
      </c>
      <c r="DO181" s="534" t="str">
        <f t="shared" si="351"/>
        <v/>
      </c>
      <c r="DP181" s="533" t="str">
        <f t="shared" si="351"/>
        <v/>
      </c>
      <c r="DQ181" s="532" t="str">
        <f t="shared" si="351"/>
        <v/>
      </c>
      <c r="DR181" s="536">
        <f>COUNT(B181:S181)</f>
        <v>0</v>
      </c>
      <c r="DS181" s="468">
        <f>COUNT(U181:AL181)</f>
        <v>0</v>
      </c>
      <c r="DT181" s="468">
        <f>COUNT(AN181:BE181)</f>
        <v>0</v>
      </c>
      <c r="DU181" s="469">
        <f>COUNT(BG181:BX181)</f>
        <v>1</v>
      </c>
      <c r="DV181" s="522"/>
      <c r="DW181" s="537"/>
      <c r="DX181" s="537"/>
      <c r="DY181" s="537"/>
      <c r="DZ181" s="537"/>
      <c r="EA181" s="537"/>
      <c r="EB181" s="537"/>
      <c r="EC181" s="538"/>
      <c r="ED181" s="537"/>
      <c r="EE181" s="468"/>
      <c r="EF181" s="522"/>
      <c r="EG181" s="522"/>
    </row>
    <row r="182" spans="1:137" ht="12.75" customHeight="1">
      <c r="A182" s="529" t="s">
        <v>155</v>
      </c>
      <c r="B182" s="306"/>
      <c r="C182" s="306"/>
      <c r="D182" s="306"/>
      <c r="E182" s="306"/>
      <c r="F182" s="306"/>
      <c r="G182" s="306"/>
      <c r="H182" s="306"/>
      <c r="I182" s="306"/>
      <c r="J182" s="306"/>
      <c r="K182" s="306"/>
      <c r="L182" s="306"/>
      <c r="M182" s="306"/>
      <c r="N182" s="306"/>
      <c r="O182" s="306"/>
      <c r="P182" s="306"/>
      <c r="Q182" s="306"/>
      <c r="R182" s="306"/>
      <c r="S182" s="306"/>
      <c r="T182" s="523"/>
      <c r="U182" s="306"/>
      <c r="V182" s="306"/>
      <c r="W182" s="306"/>
      <c r="X182" s="306"/>
      <c r="Y182" s="306"/>
      <c r="Z182" s="306"/>
      <c r="AA182" s="306"/>
      <c r="AB182" s="306"/>
      <c r="AC182" s="306"/>
      <c r="AD182" s="306"/>
      <c r="AE182" s="306"/>
      <c r="AF182" s="306"/>
      <c r="AG182" s="306"/>
      <c r="AH182" s="306"/>
      <c r="AI182" s="306"/>
      <c r="AJ182" s="306"/>
      <c r="AK182" s="306"/>
      <c r="AL182" s="306"/>
      <c r="AM182" s="523"/>
      <c r="AN182" s="306"/>
      <c r="AO182" s="306"/>
      <c r="AP182" s="306"/>
      <c r="AQ182" s="306"/>
      <c r="AR182" s="306"/>
      <c r="AS182" s="306"/>
      <c r="AT182" s="306"/>
      <c r="AU182" s="306"/>
      <c r="AV182" s="306"/>
      <c r="AW182" s="306"/>
      <c r="AX182" s="306"/>
      <c r="AY182" s="306"/>
      <c r="AZ182" s="306"/>
      <c r="BA182" s="306"/>
      <c r="BB182" s="306"/>
      <c r="BC182" s="306"/>
      <c r="BD182" s="306"/>
      <c r="BE182" s="306"/>
      <c r="BF182" s="523"/>
      <c r="BG182" s="306"/>
      <c r="BH182" s="306"/>
      <c r="BI182" s="306">
        <v>3</v>
      </c>
      <c r="BJ182" s="306"/>
      <c r="BK182" s="306"/>
      <c r="BL182" s="306"/>
      <c r="BM182" s="306"/>
      <c r="BN182" s="306"/>
      <c r="BO182" s="306"/>
      <c r="BP182" s="306"/>
      <c r="BQ182" s="306"/>
      <c r="BR182" s="306"/>
      <c r="BS182" s="306"/>
      <c r="BT182" s="306"/>
      <c r="BU182" s="306"/>
      <c r="BV182" s="306"/>
      <c r="BW182" s="306"/>
      <c r="BX182" s="306"/>
      <c r="BY182" s="523"/>
      <c r="BZ182" s="306"/>
      <c r="CA182" s="306"/>
      <c r="CB182" s="306"/>
      <c r="CC182" s="306"/>
      <c r="CD182" s="530" t="str">
        <f>IF(DR182&lt;3,"",(SUM(B182:S182)-MIN(B182:S182)-MAX(B182:S182))/(DR182-2))</f>
        <v/>
      </c>
      <c r="CE182" s="530" t="str">
        <f>IF(DS182&lt;3,"",(SUM(U182:AL182)-MIN(U182:AL182)-MAX(U182:AL182))/(DS182-2))</f>
        <v/>
      </c>
      <c r="CF182" s="530" t="str">
        <f>IF(DT182&lt;3,"",(SUM(AN182:BE182)-MIN(AN182:BE182)-MAX(AN182:BE182))/(DT182-2))</f>
        <v/>
      </c>
      <c r="CG182" s="531" t="str">
        <f>IF(DU182&lt;3,"",(SUM(BG182:BX182)-MIN(BG182:BX182)-MAX(BG182:BX182))/(DU182-2))</f>
        <v/>
      </c>
      <c r="CH182" s="518" t="str">
        <f t="shared" si="348"/>
        <v/>
      </c>
      <c r="CI182" s="93" t="str">
        <f t="shared" si="348"/>
        <v/>
      </c>
      <c r="CJ182" s="94" t="str">
        <f t="shared" si="348"/>
        <v/>
      </c>
      <c r="CK182" s="94" t="str">
        <f t="shared" si="348"/>
        <v/>
      </c>
      <c r="CL182" s="94" t="str">
        <f t="shared" si="348"/>
        <v/>
      </c>
      <c r="CM182" s="94" t="str">
        <f t="shared" si="348"/>
        <v/>
      </c>
      <c r="CN182" s="94" t="str">
        <f t="shared" si="348"/>
        <v/>
      </c>
      <c r="CO182" s="108" t="str">
        <f t="shared" si="348"/>
        <v/>
      </c>
      <c r="CP182" s="108" t="str">
        <f t="shared" si="348"/>
        <v/>
      </c>
      <c r="CQ182" s="108" t="str">
        <f t="shared" si="348"/>
        <v/>
      </c>
      <c r="CR182" s="108" t="str">
        <f t="shared" si="349"/>
        <v/>
      </c>
      <c r="CS182" s="94" t="str">
        <f t="shared" si="349"/>
        <v/>
      </c>
      <c r="CT182" s="94" t="str">
        <f t="shared" si="349"/>
        <v/>
      </c>
      <c r="CU182" s="94" t="str">
        <f t="shared" si="349"/>
        <v/>
      </c>
      <c r="CV182" s="94" t="str">
        <f t="shared" si="349"/>
        <v/>
      </c>
      <c r="CW182" s="94" t="str">
        <f t="shared" si="349"/>
        <v/>
      </c>
      <c r="CX182" s="93" t="str">
        <f t="shared" si="349"/>
        <v/>
      </c>
      <c r="CY182" s="519" t="str">
        <f t="shared" si="349"/>
        <v/>
      </c>
      <c r="CZ182" s="532" t="str">
        <f t="shared" si="350"/>
        <v/>
      </c>
      <c r="DA182" s="533" t="str">
        <f t="shared" si="350"/>
        <v/>
      </c>
      <c r="DB182" s="534" t="str">
        <f t="shared" si="350"/>
        <v/>
      </c>
      <c r="DC182" s="534" t="str">
        <f t="shared" si="350"/>
        <v/>
      </c>
      <c r="DD182" s="534" t="str">
        <f t="shared" si="350"/>
        <v/>
      </c>
      <c r="DE182" s="534" t="str">
        <f t="shared" si="350"/>
        <v/>
      </c>
      <c r="DF182" s="534" t="str">
        <f t="shared" si="350"/>
        <v/>
      </c>
      <c r="DG182" s="535" t="str">
        <f t="shared" si="350"/>
        <v/>
      </c>
      <c r="DH182" s="535" t="str">
        <f t="shared" si="350"/>
        <v/>
      </c>
      <c r="DI182" s="535" t="str">
        <f t="shared" si="350"/>
        <v/>
      </c>
      <c r="DJ182" s="535" t="str">
        <f t="shared" si="351"/>
        <v/>
      </c>
      <c r="DK182" s="534" t="str">
        <f t="shared" si="351"/>
        <v/>
      </c>
      <c r="DL182" s="534" t="str">
        <f t="shared" si="351"/>
        <v/>
      </c>
      <c r="DM182" s="534" t="str">
        <f t="shared" si="351"/>
        <v/>
      </c>
      <c r="DN182" s="534" t="str">
        <f t="shared" si="351"/>
        <v/>
      </c>
      <c r="DO182" s="534" t="str">
        <f t="shared" si="351"/>
        <v/>
      </c>
      <c r="DP182" s="533" t="str">
        <f t="shared" si="351"/>
        <v/>
      </c>
      <c r="DQ182" s="532" t="str">
        <f t="shared" si="351"/>
        <v/>
      </c>
      <c r="DR182" s="536">
        <f>COUNT(B182:S182)</f>
        <v>0</v>
      </c>
      <c r="DS182" s="468">
        <f>COUNT(U182:AL182)</f>
        <v>0</v>
      </c>
      <c r="DT182" s="468">
        <f>COUNT(AN182:BE182)</f>
        <v>0</v>
      </c>
      <c r="DU182" s="469">
        <f>COUNT(BG182:BX182)</f>
        <v>1</v>
      </c>
      <c r="DV182" s="522"/>
      <c r="DW182" s="537"/>
      <c r="DX182" s="537"/>
      <c r="DY182" s="537"/>
      <c r="DZ182" s="537"/>
      <c r="EA182" s="537"/>
      <c r="EB182" s="537"/>
      <c r="EC182" s="538"/>
      <c r="ED182" s="537"/>
      <c r="EE182" s="468"/>
      <c r="EF182" s="522"/>
      <c r="EG182" s="522"/>
    </row>
    <row r="183" spans="1:137" ht="12.75" customHeight="1">
      <c r="A183" s="529" t="s">
        <v>156</v>
      </c>
      <c r="B183" s="306"/>
      <c r="C183" s="306"/>
      <c r="D183" s="306"/>
      <c r="E183" s="306"/>
      <c r="F183" s="306"/>
      <c r="G183" s="306"/>
      <c r="H183" s="306"/>
      <c r="I183" s="306"/>
      <c r="J183" s="306"/>
      <c r="K183" s="306"/>
      <c r="L183" s="306"/>
      <c r="M183" s="306"/>
      <c r="N183" s="306"/>
      <c r="O183" s="306"/>
      <c r="P183" s="306"/>
      <c r="Q183" s="306"/>
      <c r="R183" s="306"/>
      <c r="S183" s="306"/>
      <c r="T183" s="523"/>
      <c r="U183" s="306"/>
      <c r="V183" s="306"/>
      <c r="W183" s="306"/>
      <c r="X183" s="306"/>
      <c r="Y183" s="306"/>
      <c r="Z183" s="306"/>
      <c r="AA183" s="306"/>
      <c r="AB183" s="306"/>
      <c r="AC183" s="306"/>
      <c r="AD183" s="306"/>
      <c r="AE183" s="306"/>
      <c r="AF183" s="306"/>
      <c r="AG183" s="306"/>
      <c r="AH183" s="306"/>
      <c r="AI183" s="306"/>
      <c r="AJ183" s="306"/>
      <c r="AK183" s="306"/>
      <c r="AL183" s="306"/>
      <c r="AM183" s="523"/>
      <c r="AN183" s="306"/>
      <c r="AO183" s="306"/>
      <c r="AP183" s="306"/>
      <c r="AQ183" s="306"/>
      <c r="AR183" s="306"/>
      <c r="AS183" s="306"/>
      <c r="AT183" s="306"/>
      <c r="AU183" s="306"/>
      <c r="AV183" s="306"/>
      <c r="AW183" s="306"/>
      <c r="AX183" s="306"/>
      <c r="AY183" s="306"/>
      <c r="AZ183" s="306"/>
      <c r="BA183" s="306"/>
      <c r="BB183" s="306"/>
      <c r="BC183" s="306"/>
      <c r="BD183" s="306"/>
      <c r="BE183" s="306"/>
      <c r="BF183" s="523"/>
      <c r="BG183" s="306"/>
      <c r="BH183" s="306"/>
      <c r="BI183" s="306">
        <v>12</v>
      </c>
      <c r="BJ183" s="306"/>
      <c r="BK183" s="306"/>
      <c r="BL183" s="306"/>
      <c r="BM183" s="306"/>
      <c r="BN183" s="306"/>
      <c r="BO183" s="306"/>
      <c r="BP183" s="306"/>
      <c r="BQ183" s="306"/>
      <c r="BR183" s="306"/>
      <c r="BS183" s="306"/>
      <c r="BT183" s="306"/>
      <c r="BU183" s="306"/>
      <c r="BV183" s="306"/>
      <c r="BW183" s="306"/>
      <c r="BX183" s="306"/>
      <c r="BY183" s="523"/>
      <c r="BZ183" s="306"/>
      <c r="CA183" s="306"/>
      <c r="CB183" s="306"/>
      <c r="CC183" s="306"/>
      <c r="CD183" s="530" t="str">
        <f>IF(DR183&lt;3,"",(SUM(B183:S183)-MIN(B183:S183)-MAX(B183:S183))/(DR183-2))</f>
        <v/>
      </c>
      <c r="CE183" s="530" t="str">
        <f>IF(DS183&lt;3,"",(SUM(U183:AL183)-MIN(U183:AL183)-MAX(U183:AL183))/(DS183-2))</f>
        <v/>
      </c>
      <c r="CF183" s="530" t="str">
        <f>IF(DT183&lt;3,"",(SUM(AN183:BE183)-MIN(AN183:BE183)-MAX(AN183:BE183))/(DT183-2))</f>
        <v/>
      </c>
      <c r="CG183" s="531" t="str">
        <f>IF(DU183&lt;3,"",(SUM(BG183:BX183)-MIN(BG183:BX183)-MAX(BG183:BX183))/(DU183-2))</f>
        <v/>
      </c>
      <c r="CH183" s="518" t="str">
        <f t="shared" si="348"/>
        <v/>
      </c>
      <c r="CI183" s="93" t="str">
        <f t="shared" si="348"/>
        <v/>
      </c>
      <c r="CJ183" s="94" t="str">
        <f t="shared" si="348"/>
        <v/>
      </c>
      <c r="CK183" s="94" t="str">
        <f t="shared" si="348"/>
        <v/>
      </c>
      <c r="CL183" s="94" t="str">
        <f t="shared" si="348"/>
        <v/>
      </c>
      <c r="CM183" s="94" t="str">
        <f t="shared" si="348"/>
        <v/>
      </c>
      <c r="CN183" s="94" t="str">
        <f t="shared" si="348"/>
        <v/>
      </c>
      <c r="CO183" s="108" t="str">
        <f t="shared" si="348"/>
        <v/>
      </c>
      <c r="CP183" s="108" t="str">
        <f t="shared" si="348"/>
        <v/>
      </c>
      <c r="CQ183" s="108" t="str">
        <f t="shared" si="348"/>
        <v/>
      </c>
      <c r="CR183" s="108" t="str">
        <f t="shared" si="349"/>
        <v/>
      </c>
      <c r="CS183" s="94" t="str">
        <f t="shared" si="349"/>
        <v/>
      </c>
      <c r="CT183" s="94" t="str">
        <f t="shared" si="349"/>
        <v/>
      </c>
      <c r="CU183" s="94" t="str">
        <f t="shared" si="349"/>
        <v/>
      </c>
      <c r="CV183" s="94" t="str">
        <f t="shared" si="349"/>
        <v/>
      </c>
      <c r="CW183" s="94" t="str">
        <f t="shared" si="349"/>
        <v/>
      </c>
      <c r="CX183" s="93" t="str">
        <f t="shared" si="349"/>
        <v/>
      </c>
      <c r="CY183" s="519" t="str">
        <f t="shared" si="349"/>
        <v/>
      </c>
      <c r="CZ183" s="532" t="str">
        <f t="shared" si="350"/>
        <v/>
      </c>
      <c r="DA183" s="533" t="str">
        <f t="shared" si="350"/>
        <v/>
      </c>
      <c r="DB183" s="534" t="str">
        <f t="shared" si="350"/>
        <v/>
      </c>
      <c r="DC183" s="534" t="str">
        <f t="shared" si="350"/>
        <v/>
      </c>
      <c r="DD183" s="534" t="str">
        <f t="shared" si="350"/>
        <v/>
      </c>
      <c r="DE183" s="534" t="str">
        <f t="shared" si="350"/>
        <v/>
      </c>
      <c r="DF183" s="534" t="str">
        <f t="shared" si="350"/>
        <v/>
      </c>
      <c r="DG183" s="535" t="str">
        <f t="shared" si="350"/>
        <v/>
      </c>
      <c r="DH183" s="535" t="str">
        <f t="shared" si="350"/>
        <v/>
      </c>
      <c r="DI183" s="535" t="str">
        <f t="shared" si="350"/>
        <v/>
      </c>
      <c r="DJ183" s="535" t="str">
        <f t="shared" si="351"/>
        <v/>
      </c>
      <c r="DK183" s="534" t="str">
        <f t="shared" si="351"/>
        <v/>
      </c>
      <c r="DL183" s="534" t="str">
        <f t="shared" si="351"/>
        <v/>
      </c>
      <c r="DM183" s="534" t="str">
        <f t="shared" si="351"/>
        <v/>
      </c>
      <c r="DN183" s="534" t="str">
        <f t="shared" si="351"/>
        <v/>
      </c>
      <c r="DO183" s="534" t="str">
        <f t="shared" si="351"/>
        <v/>
      </c>
      <c r="DP183" s="533" t="str">
        <f t="shared" si="351"/>
        <v/>
      </c>
      <c r="DQ183" s="532" t="str">
        <f t="shared" si="351"/>
        <v/>
      </c>
      <c r="DR183" s="536">
        <f>COUNT(B183:S183)</f>
        <v>0</v>
      </c>
      <c r="DS183" s="468">
        <f>COUNT(U183:AL183)</f>
        <v>0</v>
      </c>
      <c r="DT183" s="468">
        <f>COUNT(AN183:BE183)</f>
        <v>0</v>
      </c>
      <c r="DU183" s="469">
        <f>COUNT(BG183:BX183)</f>
        <v>1</v>
      </c>
      <c r="DV183" s="522"/>
      <c r="DW183" s="537"/>
      <c r="DX183" s="537"/>
      <c r="DY183" s="537"/>
      <c r="DZ183" s="537"/>
      <c r="EA183" s="537"/>
      <c r="EB183" s="537"/>
      <c r="EC183" s="538"/>
      <c r="ED183" s="537"/>
      <c r="EE183" s="468"/>
      <c r="EF183" s="522"/>
      <c r="EG183" s="522"/>
    </row>
    <row r="184" spans="1:137" ht="12.75" customHeight="1">
      <c r="A184" s="529" t="s">
        <v>157</v>
      </c>
      <c r="B184" s="306"/>
      <c r="C184" s="306"/>
      <c r="D184" s="306"/>
      <c r="E184" s="306"/>
      <c r="F184" s="306"/>
      <c r="G184" s="306"/>
      <c r="H184" s="306"/>
      <c r="I184" s="306"/>
      <c r="J184" s="306"/>
      <c r="K184" s="306"/>
      <c r="L184" s="306"/>
      <c r="M184" s="306"/>
      <c r="N184" s="306"/>
      <c r="O184" s="306"/>
      <c r="P184" s="306"/>
      <c r="Q184" s="306"/>
      <c r="R184" s="306"/>
      <c r="S184" s="306"/>
      <c r="T184" s="523"/>
      <c r="U184" s="306"/>
      <c r="V184" s="306"/>
      <c r="W184" s="306"/>
      <c r="X184" s="306"/>
      <c r="Y184" s="306"/>
      <c r="Z184" s="306"/>
      <c r="AA184" s="306"/>
      <c r="AB184" s="306"/>
      <c r="AC184" s="306"/>
      <c r="AD184" s="306"/>
      <c r="AE184" s="306"/>
      <c r="AF184" s="306"/>
      <c r="AG184" s="306"/>
      <c r="AH184" s="306"/>
      <c r="AI184" s="306"/>
      <c r="AJ184" s="306"/>
      <c r="AK184" s="306"/>
      <c r="AL184" s="306"/>
      <c r="AM184" s="523"/>
      <c r="AN184" s="306"/>
      <c r="AO184" s="306"/>
      <c r="AP184" s="306"/>
      <c r="AQ184" s="306"/>
      <c r="AR184" s="306"/>
      <c r="AS184" s="306"/>
      <c r="AT184" s="306"/>
      <c r="AU184" s="306"/>
      <c r="AV184" s="306"/>
      <c r="AW184" s="306"/>
      <c r="AX184" s="306"/>
      <c r="AY184" s="306"/>
      <c r="AZ184" s="306"/>
      <c r="BA184" s="306"/>
      <c r="BB184" s="306"/>
      <c r="BC184" s="306"/>
      <c r="BD184" s="306"/>
      <c r="BE184" s="306"/>
      <c r="BF184" s="523"/>
      <c r="BG184" s="306"/>
      <c r="BH184" s="306"/>
      <c r="BI184" s="306">
        <v>300</v>
      </c>
      <c r="BJ184" s="306"/>
      <c r="BK184" s="306"/>
      <c r="BL184" s="306"/>
      <c r="BM184" s="306"/>
      <c r="BN184" s="306"/>
      <c r="BO184" s="306"/>
      <c r="BP184" s="306"/>
      <c r="BQ184" s="306"/>
      <c r="BR184" s="306"/>
      <c r="BS184" s="306"/>
      <c r="BT184" s="306"/>
      <c r="BU184" s="306"/>
      <c r="BV184" s="306"/>
      <c r="BW184" s="306"/>
      <c r="BX184" s="306"/>
      <c r="BY184" s="523"/>
      <c r="BZ184" s="306"/>
      <c r="CA184" s="306"/>
      <c r="CB184" s="306"/>
      <c r="CC184" s="306"/>
      <c r="CD184" s="530" t="str">
        <f>IF(DR184&lt;3,"",(SUM(B184:S184)-MIN(B184:S184)-MAX(B184:S184))/(DR184-2))</f>
        <v/>
      </c>
      <c r="CE184" s="530" t="str">
        <f>IF(DS184&lt;3,"",(SUM(U184:AL184)-MIN(U184:AL184)-MAX(U184:AL184))/(DS184-2))</f>
        <v/>
      </c>
      <c r="CF184" s="530" t="str">
        <f>IF(DT184&lt;3,"",(SUM(AN184:BE184)-MIN(AN184:BE184)-MAX(AN184:BE184))/(DT184-2))</f>
        <v/>
      </c>
      <c r="CG184" s="531" t="str">
        <f>IF(DU184&lt;3,"",(SUM(BG184:BX184)-MIN(BG184:BX184)-MAX(BG184:BX184))/(DU184-2))</f>
        <v/>
      </c>
      <c r="CH184" s="518" t="str">
        <f t="shared" si="348"/>
        <v/>
      </c>
      <c r="CI184" s="93" t="str">
        <f t="shared" si="348"/>
        <v/>
      </c>
      <c r="CJ184" s="94" t="str">
        <f t="shared" si="348"/>
        <v/>
      </c>
      <c r="CK184" s="94" t="str">
        <f t="shared" si="348"/>
        <v/>
      </c>
      <c r="CL184" s="94" t="str">
        <f t="shared" si="348"/>
        <v/>
      </c>
      <c r="CM184" s="94" t="str">
        <f t="shared" si="348"/>
        <v/>
      </c>
      <c r="CN184" s="94" t="str">
        <f t="shared" si="348"/>
        <v/>
      </c>
      <c r="CO184" s="108" t="str">
        <f t="shared" si="348"/>
        <v/>
      </c>
      <c r="CP184" s="108" t="str">
        <f t="shared" si="348"/>
        <v/>
      </c>
      <c r="CQ184" s="108" t="str">
        <f t="shared" si="348"/>
        <v/>
      </c>
      <c r="CR184" s="108" t="str">
        <f t="shared" si="349"/>
        <v/>
      </c>
      <c r="CS184" s="94" t="str">
        <f t="shared" si="349"/>
        <v/>
      </c>
      <c r="CT184" s="94" t="str">
        <f t="shared" si="349"/>
        <v/>
      </c>
      <c r="CU184" s="94" t="str">
        <f t="shared" si="349"/>
        <v/>
      </c>
      <c r="CV184" s="94" t="str">
        <f t="shared" si="349"/>
        <v/>
      </c>
      <c r="CW184" s="94" t="str">
        <f t="shared" si="349"/>
        <v/>
      </c>
      <c r="CX184" s="93" t="str">
        <f t="shared" si="349"/>
        <v/>
      </c>
      <c r="CY184" s="519" t="str">
        <f t="shared" si="349"/>
        <v/>
      </c>
      <c r="CZ184" s="532" t="str">
        <f t="shared" si="350"/>
        <v/>
      </c>
      <c r="DA184" s="533" t="str">
        <f t="shared" si="350"/>
        <v/>
      </c>
      <c r="DB184" s="534" t="str">
        <f t="shared" si="350"/>
        <v/>
      </c>
      <c r="DC184" s="534" t="str">
        <f t="shared" si="350"/>
        <v/>
      </c>
      <c r="DD184" s="534" t="str">
        <f t="shared" si="350"/>
        <v/>
      </c>
      <c r="DE184" s="534" t="str">
        <f t="shared" si="350"/>
        <v/>
      </c>
      <c r="DF184" s="534" t="str">
        <f t="shared" si="350"/>
        <v/>
      </c>
      <c r="DG184" s="535" t="str">
        <f t="shared" si="350"/>
        <v/>
      </c>
      <c r="DH184" s="535" t="str">
        <f t="shared" si="350"/>
        <v/>
      </c>
      <c r="DI184" s="535" t="str">
        <f t="shared" si="350"/>
        <v/>
      </c>
      <c r="DJ184" s="535" t="str">
        <f t="shared" si="351"/>
        <v/>
      </c>
      <c r="DK184" s="534" t="str">
        <f t="shared" si="351"/>
        <v/>
      </c>
      <c r="DL184" s="534" t="str">
        <f t="shared" si="351"/>
        <v/>
      </c>
      <c r="DM184" s="534" t="str">
        <f t="shared" si="351"/>
        <v/>
      </c>
      <c r="DN184" s="534" t="str">
        <f t="shared" si="351"/>
        <v/>
      </c>
      <c r="DO184" s="534" t="str">
        <f t="shared" si="351"/>
        <v/>
      </c>
      <c r="DP184" s="533" t="str">
        <f t="shared" si="351"/>
        <v/>
      </c>
      <c r="DQ184" s="532" t="str">
        <f t="shared" si="351"/>
        <v/>
      </c>
      <c r="DR184" s="536">
        <f>COUNT(B184:S184)</f>
        <v>0</v>
      </c>
      <c r="DS184" s="468">
        <f>COUNT(U184:AL184)</f>
        <v>0</v>
      </c>
      <c r="DT184" s="468">
        <f>COUNT(AN184:BE184)</f>
        <v>0</v>
      </c>
      <c r="DU184" s="469">
        <f>COUNT(BG184:BX184)</f>
        <v>1</v>
      </c>
      <c r="DV184" s="522"/>
      <c r="DW184" s="537"/>
      <c r="DX184" s="537"/>
      <c r="DY184" s="537"/>
      <c r="DZ184" s="537"/>
      <c r="EA184" s="537"/>
      <c r="EB184" s="537"/>
      <c r="EC184" s="538"/>
      <c r="ED184" s="537"/>
      <c r="EE184" s="468"/>
      <c r="EF184" s="522"/>
      <c r="EG184" s="522"/>
    </row>
    <row r="185" spans="1:137" ht="12.75" customHeight="1">
      <c r="A185" s="539" t="s">
        <v>158</v>
      </c>
      <c r="B185" s="540" t="str">
        <f t="shared" ref="B185:S185" si="352">IF(B182="","",B181*B182*B183*B184)</f>
        <v/>
      </c>
      <c r="C185" s="540" t="str">
        <f t="shared" si="352"/>
        <v/>
      </c>
      <c r="D185" s="540" t="str">
        <f t="shared" si="352"/>
        <v/>
      </c>
      <c r="E185" s="540" t="str">
        <f t="shared" si="352"/>
        <v/>
      </c>
      <c r="F185" s="540" t="str">
        <f t="shared" si="352"/>
        <v/>
      </c>
      <c r="G185" s="540" t="str">
        <f t="shared" si="352"/>
        <v/>
      </c>
      <c r="H185" s="540" t="str">
        <f t="shared" si="352"/>
        <v/>
      </c>
      <c r="I185" s="540" t="str">
        <f t="shared" si="352"/>
        <v/>
      </c>
      <c r="J185" s="540" t="str">
        <f t="shared" si="352"/>
        <v/>
      </c>
      <c r="K185" s="540" t="str">
        <f t="shared" si="352"/>
        <v/>
      </c>
      <c r="L185" s="540" t="str">
        <f t="shared" si="352"/>
        <v/>
      </c>
      <c r="M185" s="540" t="str">
        <f t="shared" si="352"/>
        <v/>
      </c>
      <c r="N185" s="540" t="str">
        <f t="shared" si="352"/>
        <v/>
      </c>
      <c r="O185" s="540" t="str">
        <f t="shared" si="352"/>
        <v/>
      </c>
      <c r="P185" s="540" t="str">
        <f t="shared" si="352"/>
        <v/>
      </c>
      <c r="Q185" s="540" t="str">
        <f t="shared" si="352"/>
        <v/>
      </c>
      <c r="R185" s="540" t="str">
        <f t="shared" si="352"/>
        <v/>
      </c>
      <c r="S185" s="540" t="str">
        <f t="shared" si="352"/>
        <v/>
      </c>
      <c r="T185" s="523"/>
      <c r="U185" s="540" t="str">
        <f t="shared" ref="U185:AL185" si="353">IF(U182="","",U181*U182*U183*U184)</f>
        <v/>
      </c>
      <c r="V185" s="540" t="str">
        <f t="shared" si="353"/>
        <v/>
      </c>
      <c r="W185" s="540" t="str">
        <f t="shared" si="353"/>
        <v/>
      </c>
      <c r="X185" s="540" t="str">
        <f t="shared" si="353"/>
        <v/>
      </c>
      <c r="Y185" s="540" t="str">
        <f t="shared" si="353"/>
        <v/>
      </c>
      <c r="Z185" s="540" t="str">
        <f t="shared" si="353"/>
        <v/>
      </c>
      <c r="AA185" s="540" t="str">
        <f t="shared" si="353"/>
        <v/>
      </c>
      <c r="AB185" s="540" t="str">
        <f t="shared" si="353"/>
        <v/>
      </c>
      <c r="AC185" s="540" t="str">
        <f t="shared" si="353"/>
        <v/>
      </c>
      <c r="AD185" s="540" t="str">
        <f t="shared" si="353"/>
        <v/>
      </c>
      <c r="AE185" s="540" t="str">
        <f t="shared" si="353"/>
        <v/>
      </c>
      <c r="AF185" s="540" t="str">
        <f t="shared" si="353"/>
        <v/>
      </c>
      <c r="AG185" s="540" t="str">
        <f t="shared" si="353"/>
        <v/>
      </c>
      <c r="AH185" s="540" t="str">
        <f t="shared" si="353"/>
        <v/>
      </c>
      <c r="AI185" s="540" t="str">
        <f t="shared" si="353"/>
        <v/>
      </c>
      <c r="AJ185" s="540" t="str">
        <f t="shared" si="353"/>
        <v/>
      </c>
      <c r="AK185" s="540" t="str">
        <f t="shared" si="353"/>
        <v/>
      </c>
      <c r="AL185" s="540" t="str">
        <f t="shared" si="353"/>
        <v/>
      </c>
      <c r="AM185" s="523"/>
      <c r="AN185" s="540" t="str">
        <f t="shared" ref="AN185:BE185" si="354">IF(AN182="","",AN181*AN182*AN183*AN184)</f>
        <v/>
      </c>
      <c r="AO185" s="540" t="str">
        <f t="shared" si="354"/>
        <v/>
      </c>
      <c r="AP185" s="540" t="str">
        <f t="shared" si="354"/>
        <v/>
      </c>
      <c r="AQ185" s="540" t="str">
        <f t="shared" si="354"/>
        <v/>
      </c>
      <c r="AR185" s="540" t="str">
        <f t="shared" si="354"/>
        <v/>
      </c>
      <c r="AS185" s="540" t="str">
        <f t="shared" si="354"/>
        <v/>
      </c>
      <c r="AT185" s="540" t="str">
        <f t="shared" si="354"/>
        <v/>
      </c>
      <c r="AU185" s="540" t="str">
        <f t="shared" si="354"/>
        <v/>
      </c>
      <c r="AV185" s="540" t="str">
        <f t="shared" si="354"/>
        <v/>
      </c>
      <c r="AW185" s="540" t="str">
        <f t="shared" si="354"/>
        <v/>
      </c>
      <c r="AX185" s="540" t="str">
        <f t="shared" si="354"/>
        <v/>
      </c>
      <c r="AY185" s="540" t="str">
        <f t="shared" si="354"/>
        <v/>
      </c>
      <c r="AZ185" s="540" t="str">
        <f t="shared" si="354"/>
        <v/>
      </c>
      <c r="BA185" s="540" t="str">
        <f t="shared" si="354"/>
        <v/>
      </c>
      <c r="BB185" s="540" t="str">
        <f t="shared" si="354"/>
        <v/>
      </c>
      <c r="BC185" s="540" t="str">
        <f t="shared" si="354"/>
        <v/>
      </c>
      <c r="BD185" s="540" t="str">
        <f t="shared" si="354"/>
        <v/>
      </c>
      <c r="BE185" s="540" t="str">
        <f t="shared" si="354"/>
        <v/>
      </c>
      <c r="BF185" s="523"/>
      <c r="BG185" s="540" t="str">
        <f t="shared" ref="BG185:BX185" si="355">IF(BG182="","",BG181*BG182*BG183*BG184)</f>
        <v/>
      </c>
      <c r="BH185" s="540" t="str">
        <f t="shared" si="355"/>
        <v/>
      </c>
      <c r="BI185" s="540">
        <f t="shared" si="355"/>
        <v>10800</v>
      </c>
      <c r="BJ185" s="540" t="str">
        <f t="shared" si="355"/>
        <v/>
      </c>
      <c r="BK185" s="540" t="str">
        <f t="shared" si="355"/>
        <v/>
      </c>
      <c r="BL185" s="540" t="str">
        <f t="shared" si="355"/>
        <v/>
      </c>
      <c r="BM185" s="540" t="str">
        <f t="shared" si="355"/>
        <v/>
      </c>
      <c r="BN185" s="540" t="str">
        <f t="shared" si="355"/>
        <v/>
      </c>
      <c r="BO185" s="540" t="str">
        <f t="shared" si="355"/>
        <v/>
      </c>
      <c r="BP185" s="540" t="str">
        <f t="shared" si="355"/>
        <v/>
      </c>
      <c r="BQ185" s="540" t="str">
        <f t="shared" si="355"/>
        <v/>
      </c>
      <c r="BR185" s="540" t="str">
        <f t="shared" si="355"/>
        <v/>
      </c>
      <c r="BS185" s="540" t="str">
        <f t="shared" si="355"/>
        <v/>
      </c>
      <c r="BT185" s="540" t="str">
        <f t="shared" si="355"/>
        <v/>
      </c>
      <c r="BU185" s="540" t="str">
        <f t="shared" si="355"/>
        <v/>
      </c>
      <c r="BV185" s="540" t="str">
        <f t="shared" si="355"/>
        <v/>
      </c>
      <c r="BW185" s="540" t="str">
        <f t="shared" si="355"/>
        <v/>
      </c>
      <c r="BX185" s="540" t="str">
        <f t="shared" si="355"/>
        <v/>
      </c>
      <c r="BY185" s="523"/>
      <c r="BZ185" s="540" t="str">
        <f>IF(BZ182="","",BZ181*BZ182*BZ183*BZ184)</f>
        <v/>
      </c>
      <c r="CA185" s="540" t="str">
        <f>IF(CA182="","",CA181*CA182*CA183*CA184)</f>
        <v/>
      </c>
      <c r="CB185" s="540" t="str">
        <f>IF(CB182="","",CB181*CB182*CB183*CB184)</f>
        <v/>
      </c>
      <c r="CC185" s="541" t="str">
        <f>IF(CC182="","",CC181*CC182*CC183*CC184)</f>
        <v/>
      </c>
      <c r="CD185" s="530" t="str">
        <f>IF(DR185&lt;3,"",(SUM(B185:S185)-MIN(B185:S185)-MAX(B185:S185))/(DR185-2))</f>
        <v/>
      </c>
      <c r="CE185" s="530" t="str">
        <f>IF(DS185&lt;3,"",(SUM(U185:AL185)-MIN(U185:AL185)-MAX(U185:AL185))/(DS185-2))</f>
        <v/>
      </c>
      <c r="CF185" s="530" t="str">
        <f>IF(DT185&lt;3,"",(SUM(AN185:BE185)-MIN(AN185:BE185)-MAX(AN185:BE185))/(DT185-2))</f>
        <v/>
      </c>
      <c r="CG185" s="531" t="str">
        <f>IF(DU185&lt;3,"",(SUM(BG185:BX185)-MIN(BG185:BX185)-MAX(BG185:BX185))/(DU185-2))</f>
        <v/>
      </c>
      <c r="CH185" s="518" t="str">
        <f t="shared" si="348"/>
        <v/>
      </c>
      <c r="CI185" s="93" t="str">
        <f t="shared" si="348"/>
        <v/>
      </c>
      <c r="CJ185" s="94" t="str">
        <f t="shared" si="348"/>
        <v/>
      </c>
      <c r="CK185" s="94" t="str">
        <f t="shared" si="348"/>
        <v/>
      </c>
      <c r="CL185" s="94" t="str">
        <f t="shared" si="348"/>
        <v/>
      </c>
      <c r="CM185" s="94" t="str">
        <f t="shared" si="348"/>
        <v/>
      </c>
      <c r="CN185" s="94" t="str">
        <f t="shared" si="348"/>
        <v/>
      </c>
      <c r="CO185" s="108" t="str">
        <f t="shared" si="348"/>
        <v/>
      </c>
      <c r="CP185" s="108" t="str">
        <f t="shared" si="348"/>
        <v/>
      </c>
      <c r="CQ185" s="108" t="str">
        <f t="shared" si="348"/>
        <v/>
      </c>
      <c r="CR185" s="108" t="str">
        <f t="shared" si="349"/>
        <v/>
      </c>
      <c r="CS185" s="94" t="str">
        <f t="shared" si="349"/>
        <v/>
      </c>
      <c r="CT185" s="94" t="str">
        <f t="shared" si="349"/>
        <v/>
      </c>
      <c r="CU185" s="94" t="str">
        <f t="shared" si="349"/>
        <v/>
      </c>
      <c r="CV185" s="94" t="str">
        <f t="shared" si="349"/>
        <v/>
      </c>
      <c r="CW185" s="94" t="str">
        <f t="shared" si="349"/>
        <v/>
      </c>
      <c r="CX185" s="93" t="str">
        <f t="shared" si="349"/>
        <v/>
      </c>
      <c r="CY185" s="519" t="str">
        <f t="shared" si="349"/>
        <v/>
      </c>
      <c r="CZ185" s="532" t="str">
        <f t="shared" si="350"/>
        <v/>
      </c>
      <c r="DA185" s="533" t="str">
        <f t="shared" si="350"/>
        <v/>
      </c>
      <c r="DB185" s="534" t="str">
        <f t="shared" si="350"/>
        <v/>
      </c>
      <c r="DC185" s="534" t="str">
        <f t="shared" si="350"/>
        <v/>
      </c>
      <c r="DD185" s="534" t="str">
        <f t="shared" si="350"/>
        <v/>
      </c>
      <c r="DE185" s="534" t="str">
        <f t="shared" si="350"/>
        <v/>
      </c>
      <c r="DF185" s="534" t="str">
        <f t="shared" si="350"/>
        <v/>
      </c>
      <c r="DG185" s="535" t="str">
        <f t="shared" si="350"/>
        <v/>
      </c>
      <c r="DH185" s="535" t="str">
        <f t="shared" si="350"/>
        <v/>
      </c>
      <c r="DI185" s="535" t="str">
        <f t="shared" si="350"/>
        <v/>
      </c>
      <c r="DJ185" s="535" t="str">
        <f t="shared" si="351"/>
        <v/>
      </c>
      <c r="DK185" s="534" t="str">
        <f t="shared" si="351"/>
        <v/>
      </c>
      <c r="DL185" s="534" t="str">
        <f t="shared" si="351"/>
        <v/>
      </c>
      <c r="DM185" s="534" t="str">
        <f t="shared" si="351"/>
        <v/>
      </c>
      <c r="DN185" s="534" t="str">
        <f t="shared" si="351"/>
        <v/>
      </c>
      <c r="DO185" s="534" t="str">
        <f t="shared" si="351"/>
        <v/>
      </c>
      <c r="DP185" s="533" t="str">
        <f t="shared" si="351"/>
        <v/>
      </c>
      <c r="DQ185" s="532" t="str">
        <f t="shared" si="351"/>
        <v/>
      </c>
      <c r="DR185" s="536">
        <f>COUNT(B185:S185)</f>
        <v>0</v>
      </c>
      <c r="DS185" s="468">
        <f>COUNT(U185:AL185)</f>
        <v>0</v>
      </c>
      <c r="DT185" s="468">
        <f>COUNT(AN185:BE185)</f>
        <v>0</v>
      </c>
      <c r="DU185" s="469">
        <f>COUNT(BG185:BX185)</f>
        <v>1</v>
      </c>
      <c r="DV185" s="522"/>
      <c r="DW185" s="537"/>
      <c r="DX185" s="537"/>
      <c r="DY185" s="537"/>
      <c r="DZ185" s="537"/>
      <c r="EA185" s="537"/>
      <c r="EB185" s="537"/>
      <c r="EC185" s="538"/>
      <c r="ED185" s="537"/>
      <c r="EE185" s="468"/>
      <c r="EF185" s="522"/>
      <c r="EG185" s="522"/>
    </row>
    <row r="186" spans="1:137" ht="12.75" customHeight="1">
      <c r="A186" s="527" t="s">
        <v>196</v>
      </c>
      <c r="B186" s="528"/>
      <c r="C186" s="528"/>
      <c r="D186" s="528"/>
      <c r="E186" s="528"/>
      <c r="F186" s="528"/>
      <c r="G186" s="528"/>
      <c r="H186" s="528"/>
      <c r="I186" s="528"/>
      <c r="J186" s="528"/>
      <c r="K186" s="528"/>
      <c r="L186" s="528"/>
      <c r="M186" s="528"/>
      <c r="N186" s="528"/>
      <c r="O186" s="528"/>
      <c r="P186" s="528"/>
      <c r="Q186" s="528"/>
      <c r="R186" s="528"/>
      <c r="S186" s="528"/>
      <c r="T186" s="523"/>
      <c r="U186" s="528"/>
      <c r="V186" s="528"/>
      <c r="W186" s="528"/>
      <c r="X186" s="528"/>
      <c r="Y186" s="528"/>
      <c r="Z186" s="528"/>
      <c r="AA186" s="528"/>
      <c r="AB186" s="528"/>
      <c r="AC186" s="528"/>
      <c r="AD186" s="528"/>
      <c r="AE186" s="528"/>
      <c r="AF186" s="528"/>
      <c r="AG186" s="528"/>
      <c r="AH186" s="528"/>
      <c r="AI186" s="528"/>
      <c r="AJ186" s="528"/>
      <c r="AK186" s="528"/>
      <c r="AL186" s="528"/>
      <c r="AM186" s="523"/>
      <c r="AN186" s="528"/>
      <c r="AO186" s="528"/>
      <c r="AP186" s="528"/>
      <c r="AQ186" s="528"/>
      <c r="AR186" s="528"/>
      <c r="AS186" s="528"/>
      <c r="AT186" s="528"/>
      <c r="AU186" s="528"/>
      <c r="AV186" s="528"/>
      <c r="AW186" s="528"/>
      <c r="AX186" s="528"/>
      <c r="AY186" s="528"/>
      <c r="AZ186" s="528"/>
      <c r="BA186" s="528"/>
      <c r="BB186" s="528"/>
      <c r="BC186" s="528"/>
      <c r="BD186" s="528"/>
      <c r="BE186" s="528"/>
      <c r="BF186" s="523"/>
      <c r="BG186" s="528"/>
      <c r="BH186" s="528"/>
      <c r="BI186" s="528"/>
      <c r="BJ186" s="528"/>
      <c r="BK186" s="528"/>
      <c r="BL186" s="528"/>
      <c r="BM186" s="528"/>
      <c r="BN186" s="528"/>
      <c r="BO186" s="528"/>
      <c r="BP186" s="528"/>
      <c r="BQ186" s="528"/>
      <c r="BR186" s="528"/>
      <c r="BS186" s="528"/>
      <c r="BT186" s="528"/>
      <c r="BU186" s="528"/>
      <c r="BV186" s="528"/>
      <c r="BW186" s="528"/>
      <c r="BX186" s="528"/>
      <c r="BY186" s="523"/>
      <c r="BZ186" s="528"/>
      <c r="CA186" s="528"/>
      <c r="CB186" s="528"/>
      <c r="CC186" s="306"/>
      <c r="CD186" s="542"/>
      <c r="CE186" s="542"/>
      <c r="CF186" s="542"/>
      <c r="CG186" s="543"/>
      <c r="CH186" s="544"/>
      <c r="CI186" s="544"/>
      <c r="CJ186" s="544"/>
      <c r="CK186" s="544"/>
      <c r="CL186" s="544"/>
      <c r="CM186" s="544"/>
      <c r="CN186" s="544"/>
      <c r="CO186" s="544"/>
      <c r="CP186" s="544"/>
      <c r="CQ186" s="544"/>
      <c r="CR186" s="544"/>
      <c r="CS186" s="544"/>
      <c r="CT186" s="544"/>
      <c r="CU186" s="544"/>
      <c r="CV186" s="544"/>
      <c r="CW186" s="544"/>
      <c r="CX186" s="544"/>
      <c r="CY186" s="545"/>
      <c r="CZ186" s="546"/>
      <c r="DA186" s="544"/>
      <c r="DB186" s="544"/>
      <c r="DC186" s="544"/>
      <c r="DD186" s="544"/>
      <c r="DE186" s="544"/>
      <c r="DF186" s="544"/>
      <c r="DG186" s="544"/>
      <c r="DH186" s="544"/>
      <c r="DI186" s="544"/>
      <c r="DJ186" s="544"/>
      <c r="DK186" s="544"/>
      <c r="DL186" s="544"/>
      <c r="DM186" s="544"/>
      <c r="DN186" s="544"/>
      <c r="DO186" s="544"/>
      <c r="DP186" s="544"/>
      <c r="DQ186" s="544"/>
      <c r="DR186" s="546"/>
      <c r="DS186" s="521"/>
      <c r="DT186" s="521"/>
      <c r="DU186" s="517"/>
      <c r="DV186" s="521"/>
      <c r="DW186" s="521"/>
      <c r="DX186" s="521"/>
      <c r="DY186" s="521"/>
      <c r="DZ186" s="521"/>
      <c r="EA186" s="521"/>
      <c r="EB186" s="521"/>
      <c r="EC186" s="517"/>
      <c r="ED186" s="521"/>
      <c r="EE186" s="468"/>
      <c r="EF186" s="522"/>
      <c r="EG186" s="522"/>
    </row>
    <row r="187" spans="1:137" ht="12.75" customHeight="1">
      <c r="A187" s="529" t="s">
        <v>154</v>
      </c>
      <c r="B187" s="528"/>
      <c r="C187" s="528"/>
      <c r="D187" s="528"/>
      <c r="E187" s="528"/>
      <c r="F187" s="528"/>
      <c r="G187" s="528"/>
      <c r="H187" s="528"/>
      <c r="I187" s="528"/>
      <c r="J187" s="528"/>
      <c r="K187" s="528"/>
      <c r="L187" s="528"/>
      <c r="M187" s="528"/>
      <c r="N187" s="528"/>
      <c r="O187" s="528"/>
      <c r="P187" s="528"/>
      <c r="Q187" s="528"/>
      <c r="R187" s="528"/>
      <c r="S187" s="528"/>
      <c r="T187" s="523"/>
      <c r="U187" s="528"/>
      <c r="V187" s="528"/>
      <c r="W187" s="528"/>
      <c r="X187" s="528"/>
      <c r="Y187" s="528"/>
      <c r="Z187" s="528"/>
      <c r="AA187" s="528"/>
      <c r="AB187" s="528"/>
      <c r="AC187" s="528"/>
      <c r="AD187" s="528"/>
      <c r="AE187" s="528"/>
      <c r="AF187" s="528"/>
      <c r="AG187" s="528"/>
      <c r="AH187" s="528"/>
      <c r="AI187" s="528"/>
      <c r="AJ187" s="528"/>
      <c r="AK187" s="528"/>
      <c r="AL187" s="528"/>
      <c r="AM187" s="523"/>
      <c r="AN187" s="528"/>
      <c r="AO187" s="528"/>
      <c r="AP187" s="528"/>
      <c r="AQ187" s="528"/>
      <c r="AR187" s="528"/>
      <c r="AS187" s="528"/>
      <c r="AT187" s="528"/>
      <c r="AU187" s="528"/>
      <c r="AV187" s="528"/>
      <c r="AW187" s="528"/>
      <c r="AX187" s="528"/>
      <c r="AY187" s="528"/>
      <c r="AZ187" s="528"/>
      <c r="BA187" s="528"/>
      <c r="BB187" s="528"/>
      <c r="BC187" s="528"/>
      <c r="BD187" s="528"/>
      <c r="BE187" s="528"/>
      <c r="BF187" s="523"/>
      <c r="BG187" s="528"/>
      <c r="BH187" s="528"/>
      <c r="BI187" s="528"/>
      <c r="BJ187" s="528"/>
      <c r="BK187" s="528"/>
      <c r="BL187" s="528"/>
      <c r="BM187" s="528"/>
      <c r="BN187" s="528"/>
      <c r="BO187" s="528"/>
      <c r="BP187" s="528"/>
      <c r="BQ187" s="528"/>
      <c r="BR187" s="528"/>
      <c r="BS187" s="528"/>
      <c r="BT187" s="528"/>
      <c r="BU187" s="528"/>
      <c r="BV187" s="528"/>
      <c r="BW187" s="528"/>
      <c r="BX187" s="528"/>
      <c r="BY187" s="523"/>
      <c r="BZ187" s="528"/>
      <c r="CA187" s="528"/>
      <c r="CB187" s="528"/>
      <c r="CC187" s="306"/>
      <c r="CD187" s="530" t="str">
        <f>IF(DR187&lt;3,"",(SUM(B187:S187)-MIN(B187:S187)-MAX(B187:S187))/(DR187-2))</f>
        <v/>
      </c>
      <c r="CE187" s="530" t="str">
        <f>IF(DS187&lt;3,"",(SUM(U187:AL187)-MIN(U187:AL187)-MAX(U187:AL187))/(DS187-2))</f>
        <v/>
      </c>
      <c r="CF187" s="530" t="str">
        <f>IF(DT187&lt;3,"",(SUM(AN187:BE187)-MIN(AN187:BE187)-MAX(AN187:BE187))/(DT187-2))</f>
        <v/>
      </c>
      <c r="CG187" s="531" t="str">
        <f>IF(DU187&lt;3,"",(SUM(BG187:BX187)-MIN(BG187:BX187)-MAX(BG187:BX187))/(DU187-2))</f>
        <v/>
      </c>
      <c r="CH187" s="518" t="str">
        <f t="shared" ref="CH187:CQ191" si="356">IF($CH$3=$CD$4,IF(OR(-FLOOR(((18-COUNT($B187:$S187))/2),1)+CH$6&lt;1,-FLOOR(((18-COUNT($B187:$S187))/2),1)+CH$6&gt;COUNT($B187:$S187)),"",LARGE($B187:$S187,-FLOOR(((18-COUNT($B187:$S187))/2),1)+CH$6)),IF(OR(-FLOOR(((18-COUNT($AN187:$BE187))/2),1)+CH$6&lt;1,-FLOOR(((18-COUNT($AN187:$BE187))/2),1)+CH$6&gt;COUNT($AN187:$BE187)),"",LARGE($AN187:$BE187,-FLOOR(((18-COUNT($AN187:$BE187))/2),1)+CH$6)))</f>
        <v/>
      </c>
      <c r="CI187" s="93" t="str">
        <f t="shared" si="356"/>
        <v/>
      </c>
      <c r="CJ187" s="94" t="str">
        <f t="shared" si="356"/>
        <v/>
      </c>
      <c r="CK187" s="94" t="str">
        <f t="shared" si="356"/>
        <v/>
      </c>
      <c r="CL187" s="94" t="str">
        <f t="shared" si="356"/>
        <v/>
      </c>
      <c r="CM187" s="94" t="str">
        <f t="shared" si="356"/>
        <v/>
      </c>
      <c r="CN187" s="94" t="str">
        <f t="shared" si="356"/>
        <v/>
      </c>
      <c r="CO187" s="108" t="str">
        <f t="shared" si="356"/>
        <v/>
      </c>
      <c r="CP187" s="108" t="str">
        <f t="shared" si="356"/>
        <v/>
      </c>
      <c r="CQ187" s="108" t="str">
        <f t="shared" si="356"/>
        <v/>
      </c>
      <c r="CR187" s="108" t="str">
        <f t="shared" ref="CR187:CY191" si="357">IF($CH$3=$CD$4,IF(OR(-FLOOR(((18-COUNT($B187:$S187))/2),1)+CR$6&lt;1,-FLOOR(((18-COUNT($B187:$S187))/2),1)+CR$6&gt;COUNT($B187:$S187)),"",LARGE($B187:$S187,-FLOOR(((18-COUNT($B187:$S187))/2),1)+CR$6)),IF(OR(-FLOOR(((18-COUNT($AN187:$BE187))/2),1)+CR$6&lt;1,-FLOOR(((18-COUNT($AN187:$BE187))/2),1)+CR$6&gt;COUNT($AN187:$BE187)),"",LARGE($AN187:$BE187,-FLOOR(((18-COUNT($AN187:$BE187))/2),1)+CR$6)))</f>
        <v/>
      </c>
      <c r="CS187" s="94" t="str">
        <f t="shared" si="357"/>
        <v/>
      </c>
      <c r="CT187" s="94" t="str">
        <f t="shared" si="357"/>
        <v/>
      </c>
      <c r="CU187" s="94" t="str">
        <f t="shared" si="357"/>
        <v/>
      </c>
      <c r="CV187" s="94" t="str">
        <f t="shared" si="357"/>
        <v/>
      </c>
      <c r="CW187" s="94" t="str">
        <f t="shared" si="357"/>
        <v/>
      </c>
      <c r="CX187" s="93" t="str">
        <f t="shared" si="357"/>
        <v/>
      </c>
      <c r="CY187" s="519" t="str">
        <f t="shared" si="357"/>
        <v/>
      </c>
      <c r="CZ187" s="532" t="str">
        <f t="shared" ref="CZ187:DI191" si="358">IF($CH$3=$CD$4,IF(OR(-FLOOR(((18-COUNT($U187:$AL187))/2),1)+CZ$6&lt;1,-FLOOR(((18-COUNT($U187:$AL187))/2),1)+CZ$6&gt;COUNT($U187:$AL187)),"",LARGE($U187:$AL187,-FLOOR(((18-COUNT($U187:$AL187))/2),1)+CZ$6)),IF(OR(-FLOOR(((18-COUNT($BG187:$BX187))/2),1)+CZ$6&lt;1,-FLOOR(((18-COUNT($BG187:$BX187))/2),1)+CZ$6&gt;COUNT($BG187:$BX187)),"",LARGE($BG187:$BX187,-FLOOR(((18-COUNT($BG187:$BX187))/2),1)+CZ$6)))</f>
        <v/>
      </c>
      <c r="DA187" s="533" t="str">
        <f t="shared" si="358"/>
        <v/>
      </c>
      <c r="DB187" s="534" t="str">
        <f t="shared" si="358"/>
        <v/>
      </c>
      <c r="DC187" s="534" t="str">
        <f t="shared" si="358"/>
        <v/>
      </c>
      <c r="DD187" s="534" t="str">
        <f t="shared" si="358"/>
        <v/>
      </c>
      <c r="DE187" s="534" t="str">
        <f t="shared" si="358"/>
        <v/>
      </c>
      <c r="DF187" s="534" t="str">
        <f t="shared" si="358"/>
        <v/>
      </c>
      <c r="DG187" s="535" t="str">
        <f t="shared" si="358"/>
        <v/>
      </c>
      <c r="DH187" s="535" t="str">
        <f t="shared" si="358"/>
        <v/>
      </c>
      <c r="DI187" s="535" t="str">
        <f t="shared" si="358"/>
        <v/>
      </c>
      <c r="DJ187" s="535" t="str">
        <f t="shared" ref="DJ187:DQ191" si="359">IF($CH$3=$CD$4,IF(OR(-FLOOR(((18-COUNT($U187:$AL187))/2),1)+DJ$6&lt;1,-FLOOR(((18-COUNT($U187:$AL187))/2),1)+DJ$6&gt;COUNT($U187:$AL187)),"",LARGE($U187:$AL187,-FLOOR(((18-COUNT($U187:$AL187))/2),1)+DJ$6)),IF(OR(-FLOOR(((18-COUNT($BG187:$BX187))/2),1)+DJ$6&lt;1,-FLOOR(((18-COUNT($BG187:$BX187))/2),1)+DJ$6&gt;COUNT($BG187:$BX187)),"",LARGE($BG187:$BX187,-FLOOR(((18-COUNT($BG187:$BX187))/2),1)+DJ$6)))</f>
        <v/>
      </c>
      <c r="DK187" s="534" t="str">
        <f t="shared" si="359"/>
        <v/>
      </c>
      <c r="DL187" s="534" t="str">
        <f t="shared" si="359"/>
        <v/>
      </c>
      <c r="DM187" s="534" t="str">
        <f t="shared" si="359"/>
        <v/>
      </c>
      <c r="DN187" s="534" t="str">
        <f t="shared" si="359"/>
        <v/>
      </c>
      <c r="DO187" s="534" t="str">
        <f t="shared" si="359"/>
        <v/>
      </c>
      <c r="DP187" s="533" t="str">
        <f t="shared" si="359"/>
        <v/>
      </c>
      <c r="DQ187" s="532" t="str">
        <f t="shared" si="359"/>
        <v/>
      </c>
      <c r="DR187" s="536">
        <f>COUNT(B187:S187)</f>
        <v>0</v>
      </c>
      <c r="DS187" s="468">
        <f>COUNT(U187:AL187)</f>
        <v>0</v>
      </c>
      <c r="DT187" s="468">
        <f>COUNT(AN187:BE187)</f>
        <v>0</v>
      </c>
      <c r="DU187" s="469">
        <f>COUNT(BG187:BX187)</f>
        <v>0</v>
      </c>
      <c r="DV187" s="522"/>
      <c r="DW187" s="537"/>
      <c r="DX187" s="537"/>
      <c r="DY187" s="537"/>
      <c r="DZ187" s="537"/>
      <c r="EA187" s="537"/>
      <c r="EB187" s="537"/>
      <c r="EC187" s="538"/>
      <c r="ED187" s="537"/>
      <c r="EE187" s="468"/>
      <c r="EF187" s="522"/>
      <c r="EG187" s="522"/>
    </row>
    <row r="188" spans="1:137" ht="12.75" customHeight="1">
      <c r="A188" s="529" t="s">
        <v>155</v>
      </c>
      <c r="B188" s="306"/>
      <c r="C188" s="306"/>
      <c r="D188" s="306"/>
      <c r="E188" s="306"/>
      <c r="F188" s="306"/>
      <c r="G188" s="306"/>
      <c r="H188" s="306"/>
      <c r="I188" s="306"/>
      <c r="J188" s="306"/>
      <c r="K188" s="306"/>
      <c r="L188" s="306"/>
      <c r="M188" s="306"/>
      <c r="N188" s="306"/>
      <c r="O188" s="306"/>
      <c r="P188" s="306"/>
      <c r="Q188" s="306"/>
      <c r="R188" s="306"/>
      <c r="S188" s="306"/>
      <c r="T188" s="523"/>
      <c r="U188" s="306"/>
      <c r="V188" s="306"/>
      <c r="W188" s="306"/>
      <c r="X188" s="306"/>
      <c r="Y188" s="306"/>
      <c r="Z188" s="306"/>
      <c r="AA188" s="306"/>
      <c r="AB188" s="306"/>
      <c r="AC188" s="306"/>
      <c r="AD188" s="306"/>
      <c r="AE188" s="306"/>
      <c r="AF188" s="306"/>
      <c r="AG188" s="306"/>
      <c r="AH188" s="306"/>
      <c r="AI188" s="306"/>
      <c r="AJ188" s="306"/>
      <c r="AK188" s="306"/>
      <c r="AL188" s="306"/>
      <c r="AM188" s="523"/>
      <c r="AN188" s="306"/>
      <c r="AO188" s="306"/>
      <c r="AP188" s="306"/>
      <c r="AQ188" s="306"/>
      <c r="AR188" s="306"/>
      <c r="AS188" s="306"/>
      <c r="AT188" s="306"/>
      <c r="AU188" s="306"/>
      <c r="AV188" s="306"/>
      <c r="AW188" s="306"/>
      <c r="AX188" s="306"/>
      <c r="AY188" s="306"/>
      <c r="AZ188" s="306"/>
      <c r="BA188" s="306"/>
      <c r="BB188" s="306"/>
      <c r="BC188" s="306"/>
      <c r="BD188" s="306"/>
      <c r="BE188" s="306"/>
      <c r="BF188" s="523"/>
      <c r="BG188" s="306"/>
      <c r="BH188" s="306"/>
      <c r="BI188" s="306"/>
      <c r="BJ188" s="306"/>
      <c r="BK188" s="306"/>
      <c r="BL188" s="306"/>
      <c r="BM188" s="306"/>
      <c r="BN188" s="306"/>
      <c r="BO188" s="306"/>
      <c r="BP188" s="306"/>
      <c r="BQ188" s="306"/>
      <c r="BR188" s="306"/>
      <c r="BS188" s="306"/>
      <c r="BT188" s="306"/>
      <c r="BU188" s="306"/>
      <c r="BV188" s="306"/>
      <c r="BW188" s="306"/>
      <c r="BX188" s="306"/>
      <c r="BY188" s="523"/>
      <c r="BZ188" s="306"/>
      <c r="CA188" s="306"/>
      <c r="CB188" s="306"/>
      <c r="CC188" s="306"/>
      <c r="CD188" s="530" t="str">
        <f>IF(DR188&lt;3,"",(SUM(B188:S188)-MIN(B188:S188)-MAX(B188:S188))/(DR188-2))</f>
        <v/>
      </c>
      <c r="CE188" s="530" t="str">
        <f>IF(DS188&lt;3,"",(SUM(U188:AL188)-MIN(U188:AL188)-MAX(U188:AL188))/(DS188-2))</f>
        <v/>
      </c>
      <c r="CF188" s="530" t="str">
        <f>IF(DT188&lt;3,"",(SUM(AN188:BE188)-MIN(AN188:BE188)-MAX(AN188:BE188))/(DT188-2))</f>
        <v/>
      </c>
      <c r="CG188" s="531" t="str">
        <f>IF(DU188&lt;3,"",(SUM(BG188:BX188)-MIN(BG188:BX188)-MAX(BG188:BX188))/(DU188-2))</f>
        <v/>
      </c>
      <c r="CH188" s="518" t="str">
        <f t="shared" si="356"/>
        <v/>
      </c>
      <c r="CI188" s="93" t="str">
        <f t="shared" si="356"/>
        <v/>
      </c>
      <c r="CJ188" s="94" t="str">
        <f t="shared" si="356"/>
        <v/>
      </c>
      <c r="CK188" s="94" t="str">
        <f t="shared" si="356"/>
        <v/>
      </c>
      <c r="CL188" s="94" t="str">
        <f t="shared" si="356"/>
        <v/>
      </c>
      <c r="CM188" s="94" t="str">
        <f t="shared" si="356"/>
        <v/>
      </c>
      <c r="CN188" s="94" t="str">
        <f t="shared" si="356"/>
        <v/>
      </c>
      <c r="CO188" s="108" t="str">
        <f t="shared" si="356"/>
        <v/>
      </c>
      <c r="CP188" s="108" t="str">
        <f t="shared" si="356"/>
        <v/>
      </c>
      <c r="CQ188" s="108" t="str">
        <f t="shared" si="356"/>
        <v/>
      </c>
      <c r="CR188" s="108" t="str">
        <f t="shared" si="357"/>
        <v/>
      </c>
      <c r="CS188" s="94" t="str">
        <f t="shared" si="357"/>
        <v/>
      </c>
      <c r="CT188" s="94" t="str">
        <f t="shared" si="357"/>
        <v/>
      </c>
      <c r="CU188" s="94" t="str">
        <f t="shared" si="357"/>
        <v/>
      </c>
      <c r="CV188" s="94" t="str">
        <f t="shared" si="357"/>
        <v/>
      </c>
      <c r="CW188" s="94" t="str">
        <f t="shared" si="357"/>
        <v/>
      </c>
      <c r="CX188" s="93" t="str">
        <f t="shared" si="357"/>
        <v/>
      </c>
      <c r="CY188" s="519" t="str">
        <f t="shared" si="357"/>
        <v/>
      </c>
      <c r="CZ188" s="532" t="str">
        <f t="shared" si="358"/>
        <v/>
      </c>
      <c r="DA188" s="533" t="str">
        <f t="shared" si="358"/>
        <v/>
      </c>
      <c r="DB188" s="534" t="str">
        <f t="shared" si="358"/>
        <v/>
      </c>
      <c r="DC188" s="534" t="str">
        <f t="shared" si="358"/>
        <v/>
      </c>
      <c r="DD188" s="534" t="str">
        <f t="shared" si="358"/>
        <v/>
      </c>
      <c r="DE188" s="534" t="str">
        <f t="shared" si="358"/>
        <v/>
      </c>
      <c r="DF188" s="534" t="str">
        <f t="shared" si="358"/>
        <v/>
      </c>
      <c r="DG188" s="535" t="str">
        <f t="shared" si="358"/>
        <v/>
      </c>
      <c r="DH188" s="535" t="str">
        <f t="shared" si="358"/>
        <v/>
      </c>
      <c r="DI188" s="535" t="str">
        <f t="shared" si="358"/>
        <v/>
      </c>
      <c r="DJ188" s="535" t="str">
        <f t="shared" si="359"/>
        <v/>
      </c>
      <c r="DK188" s="534" t="str">
        <f t="shared" si="359"/>
        <v/>
      </c>
      <c r="DL188" s="534" t="str">
        <f t="shared" si="359"/>
        <v/>
      </c>
      <c r="DM188" s="534" t="str">
        <f t="shared" si="359"/>
        <v/>
      </c>
      <c r="DN188" s="534" t="str">
        <f t="shared" si="359"/>
        <v/>
      </c>
      <c r="DO188" s="534" t="str">
        <f t="shared" si="359"/>
        <v/>
      </c>
      <c r="DP188" s="533" t="str">
        <f t="shared" si="359"/>
        <v/>
      </c>
      <c r="DQ188" s="532" t="str">
        <f t="shared" si="359"/>
        <v/>
      </c>
      <c r="DR188" s="536">
        <f>COUNT(B188:S188)</f>
        <v>0</v>
      </c>
      <c r="DS188" s="468">
        <f>COUNT(U188:AL188)</f>
        <v>0</v>
      </c>
      <c r="DT188" s="468">
        <f>COUNT(AN188:BE188)</f>
        <v>0</v>
      </c>
      <c r="DU188" s="469">
        <f>COUNT(BG188:BX188)</f>
        <v>0</v>
      </c>
      <c r="DV188" s="522"/>
      <c r="DW188" s="537"/>
      <c r="DX188" s="537"/>
      <c r="DY188" s="537"/>
      <c r="DZ188" s="537"/>
      <c r="EA188" s="537"/>
      <c r="EB188" s="537"/>
      <c r="EC188" s="538"/>
      <c r="ED188" s="537"/>
      <c r="EE188" s="468"/>
      <c r="EF188" s="522"/>
      <c r="EG188" s="522"/>
    </row>
    <row r="189" spans="1:137" ht="12.75" customHeight="1">
      <c r="A189" s="529" t="s">
        <v>156</v>
      </c>
      <c r="B189" s="306"/>
      <c r="C189" s="306"/>
      <c r="D189" s="306"/>
      <c r="E189" s="306"/>
      <c r="F189" s="306"/>
      <c r="G189" s="306"/>
      <c r="H189" s="306"/>
      <c r="I189" s="306"/>
      <c r="J189" s="306"/>
      <c r="K189" s="306"/>
      <c r="L189" s="306"/>
      <c r="M189" s="306"/>
      <c r="N189" s="306"/>
      <c r="O189" s="306"/>
      <c r="P189" s="306"/>
      <c r="Q189" s="306"/>
      <c r="R189" s="306"/>
      <c r="S189" s="306"/>
      <c r="T189" s="523"/>
      <c r="U189" s="306"/>
      <c r="V189" s="306"/>
      <c r="W189" s="306"/>
      <c r="X189" s="306"/>
      <c r="Y189" s="306"/>
      <c r="Z189" s="306"/>
      <c r="AA189" s="306"/>
      <c r="AB189" s="306"/>
      <c r="AC189" s="306"/>
      <c r="AD189" s="306"/>
      <c r="AE189" s="306"/>
      <c r="AF189" s="306"/>
      <c r="AG189" s="306"/>
      <c r="AH189" s="306"/>
      <c r="AI189" s="306"/>
      <c r="AJ189" s="306"/>
      <c r="AK189" s="306"/>
      <c r="AL189" s="306"/>
      <c r="AM189" s="523"/>
      <c r="AN189" s="306"/>
      <c r="AO189" s="306"/>
      <c r="AP189" s="306"/>
      <c r="AQ189" s="306"/>
      <c r="AR189" s="306"/>
      <c r="AS189" s="306"/>
      <c r="AT189" s="306"/>
      <c r="AU189" s="306"/>
      <c r="AV189" s="306"/>
      <c r="AW189" s="306"/>
      <c r="AX189" s="306"/>
      <c r="AY189" s="306"/>
      <c r="AZ189" s="306"/>
      <c r="BA189" s="306"/>
      <c r="BB189" s="306"/>
      <c r="BC189" s="306"/>
      <c r="BD189" s="306"/>
      <c r="BE189" s="306"/>
      <c r="BF189" s="523"/>
      <c r="BG189" s="306"/>
      <c r="BH189" s="306"/>
      <c r="BI189" s="306"/>
      <c r="BJ189" s="306"/>
      <c r="BK189" s="306"/>
      <c r="BL189" s="306"/>
      <c r="BM189" s="306"/>
      <c r="BN189" s="306"/>
      <c r="BO189" s="306"/>
      <c r="BP189" s="306"/>
      <c r="BQ189" s="306"/>
      <c r="BR189" s="306"/>
      <c r="BS189" s="306"/>
      <c r="BT189" s="306"/>
      <c r="BU189" s="306"/>
      <c r="BV189" s="306"/>
      <c r="BW189" s="306"/>
      <c r="BX189" s="306"/>
      <c r="BY189" s="523"/>
      <c r="BZ189" s="306"/>
      <c r="CA189" s="306"/>
      <c r="CB189" s="306"/>
      <c r="CC189" s="306"/>
      <c r="CD189" s="530" t="str">
        <f>IF(DR189&lt;3,"",(SUM(B189:S189)-MIN(B189:S189)-MAX(B189:S189))/(DR189-2))</f>
        <v/>
      </c>
      <c r="CE189" s="530" t="str">
        <f>IF(DS189&lt;3,"",(SUM(U189:AL189)-MIN(U189:AL189)-MAX(U189:AL189))/(DS189-2))</f>
        <v/>
      </c>
      <c r="CF189" s="530" t="str">
        <f>IF(DT189&lt;3,"",(SUM(AN189:BE189)-MIN(AN189:BE189)-MAX(AN189:BE189))/(DT189-2))</f>
        <v/>
      </c>
      <c r="CG189" s="531" t="str">
        <f>IF(DU189&lt;3,"",(SUM(BG189:BX189)-MIN(BG189:BX189)-MAX(BG189:BX189))/(DU189-2))</f>
        <v/>
      </c>
      <c r="CH189" s="518" t="str">
        <f t="shared" si="356"/>
        <v/>
      </c>
      <c r="CI189" s="93" t="str">
        <f t="shared" si="356"/>
        <v/>
      </c>
      <c r="CJ189" s="94" t="str">
        <f t="shared" si="356"/>
        <v/>
      </c>
      <c r="CK189" s="94" t="str">
        <f t="shared" si="356"/>
        <v/>
      </c>
      <c r="CL189" s="94" t="str">
        <f t="shared" si="356"/>
        <v/>
      </c>
      <c r="CM189" s="94" t="str">
        <f t="shared" si="356"/>
        <v/>
      </c>
      <c r="CN189" s="94" t="str">
        <f t="shared" si="356"/>
        <v/>
      </c>
      <c r="CO189" s="108" t="str">
        <f t="shared" si="356"/>
        <v/>
      </c>
      <c r="CP189" s="108" t="str">
        <f t="shared" si="356"/>
        <v/>
      </c>
      <c r="CQ189" s="108" t="str">
        <f t="shared" si="356"/>
        <v/>
      </c>
      <c r="CR189" s="108" t="str">
        <f t="shared" si="357"/>
        <v/>
      </c>
      <c r="CS189" s="94" t="str">
        <f t="shared" si="357"/>
        <v/>
      </c>
      <c r="CT189" s="94" t="str">
        <f t="shared" si="357"/>
        <v/>
      </c>
      <c r="CU189" s="94" t="str">
        <f t="shared" si="357"/>
        <v/>
      </c>
      <c r="CV189" s="94" t="str">
        <f t="shared" si="357"/>
        <v/>
      </c>
      <c r="CW189" s="94" t="str">
        <f t="shared" si="357"/>
        <v/>
      </c>
      <c r="CX189" s="93" t="str">
        <f t="shared" si="357"/>
        <v/>
      </c>
      <c r="CY189" s="519" t="str">
        <f t="shared" si="357"/>
        <v/>
      </c>
      <c r="CZ189" s="532" t="str">
        <f t="shared" si="358"/>
        <v/>
      </c>
      <c r="DA189" s="533" t="str">
        <f t="shared" si="358"/>
        <v/>
      </c>
      <c r="DB189" s="534" t="str">
        <f t="shared" si="358"/>
        <v/>
      </c>
      <c r="DC189" s="534" t="str">
        <f t="shared" si="358"/>
        <v/>
      </c>
      <c r="DD189" s="534" t="str">
        <f t="shared" si="358"/>
        <v/>
      </c>
      <c r="DE189" s="534" t="str">
        <f t="shared" si="358"/>
        <v/>
      </c>
      <c r="DF189" s="534" t="str">
        <f t="shared" si="358"/>
        <v/>
      </c>
      <c r="DG189" s="535" t="str">
        <f t="shared" si="358"/>
        <v/>
      </c>
      <c r="DH189" s="535" t="str">
        <f t="shared" si="358"/>
        <v/>
      </c>
      <c r="DI189" s="535" t="str">
        <f t="shared" si="358"/>
        <v/>
      </c>
      <c r="DJ189" s="535" t="str">
        <f t="shared" si="359"/>
        <v/>
      </c>
      <c r="DK189" s="534" t="str">
        <f t="shared" si="359"/>
        <v/>
      </c>
      <c r="DL189" s="534" t="str">
        <f t="shared" si="359"/>
        <v/>
      </c>
      <c r="DM189" s="534" t="str">
        <f t="shared" si="359"/>
        <v/>
      </c>
      <c r="DN189" s="534" t="str">
        <f t="shared" si="359"/>
        <v/>
      </c>
      <c r="DO189" s="534" t="str">
        <f t="shared" si="359"/>
        <v/>
      </c>
      <c r="DP189" s="533" t="str">
        <f t="shared" si="359"/>
        <v/>
      </c>
      <c r="DQ189" s="532" t="str">
        <f t="shared" si="359"/>
        <v/>
      </c>
      <c r="DR189" s="536">
        <f>COUNT(B189:S189)</f>
        <v>0</v>
      </c>
      <c r="DS189" s="468">
        <f>COUNT(U189:AL189)</f>
        <v>0</v>
      </c>
      <c r="DT189" s="468">
        <f>COUNT(AN189:BE189)</f>
        <v>0</v>
      </c>
      <c r="DU189" s="469">
        <f>COUNT(BG189:BX189)</f>
        <v>0</v>
      </c>
      <c r="DV189" s="522"/>
      <c r="DW189" s="537"/>
      <c r="DX189" s="537"/>
      <c r="DY189" s="537"/>
      <c r="DZ189" s="537"/>
      <c r="EA189" s="537"/>
      <c r="EB189" s="537"/>
      <c r="EC189" s="538"/>
      <c r="ED189" s="537"/>
      <c r="EE189" s="468"/>
      <c r="EF189" s="522"/>
      <c r="EG189" s="522"/>
    </row>
    <row r="190" spans="1:137" ht="12.75" customHeight="1">
      <c r="A190" s="529" t="s">
        <v>157</v>
      </c>
      <c r="B190" s="306"/>
      <c r="C190" s="306"/>
      <c r="D190" s="306"/>
      <c r="E190" s="306"/>
      <c r="F190" s="306"/>
      <c r="G190" s="306"/>
      <c r="H190" s="306"/>
      <c r="I190" s="306"/>
      <c r="J190" s="306"/>
      <c r="K190" s="306"/>
      <c r="L190" s="306"/>
      <c r="M190" s="306"/>
      <c r="N190" s="306"/>
      <c r="O190" s="306"/>
      <c r="P190" s="306"/>
      <c r="Q190" s="306"/>
      <c r="R190" s="306"/>
      <c r="S190" s="306"/>
      <c r="T190" s="523"/>
      <c r="U190" s="306"/>
      <c r="V190" s="306"/>
      <c r="W190" s="306"/>
      <c r="X190" s="306"/>
      <c r="Y190" s="306"/>
      <c r="Z190" s="306"/>
      <c r="AA190" s="306"/>
      <c r="AB190" s="306"/>
      <c r="AC190" s="306"/>
      <c r="AD190" s="306"/>
      <c r="AE190" s="306"/>
      <c r="AF190" s="306"/>
      <c r="AG190" s="306"/>
      <c r="AH190" s="306"/>
      <c r="AI190" s="306"/>
      <c r="AJ190" s="306"/>
      <c r="AK190" s="306"/>
      <c r="AL190" s="306"/>
      <c r="AM190" s="523"/>
      <c r="AN190" s="306"/>
      <c r="AO190" s="306"/>
      <c r="AP190" s="306"/>
      <c r="AQ190" s="306"/>
      <c r="AR190" s="306"/>
      <c r="AS190" s="306"/>
      <c r="AT190" s="306"/>
      <c r="AU190" s="306"/>
      <c r="AV190" s="306"/>
      <c r="AW190" s="306"/>
      <c r="AX190" s="306"/>
      <c r="AY190" s="306"/>
      <c r="AZ190" s="306"/>
      <c r="BA190" s="306"/>
      <c r="BB190" s="306"/>
      <c r="BC190" s="306"/>
      <c r="BD190" s="306"/>
      <c r="BE190" s="306"/>
      <c r="BF190" s="523"/>
      <c r="BG190" s="306"/>
      <c r="BH190" s="306"/>
      <c r="BI190" s="306"/>
      <c r="BJ190" s="306"/>
      <c r="BK190" s="306"/>
      <c r="BL190" s="306"/>
      <c r="BM190" s="306"/>
      <c r="BN190" s="306"/>
      <c r="BO190" s="306"/>
      <c r="BP190" s="306"/>
      <c r="BQ190" s="306"/>
      <c r="BR190" s="306"/>
      <c r="BS190" s="306"/>
      <c r="BT190" s="306"/>
      <c r="BU190" s="306"/>
      <c r="BV190" s="306"/>
      <c r="BW190" s="306"/>
      <c r="BX190" s="306"/>
      <c r="BY190" s="523"/>
      <c r="BZ190" s="306"/>
      <c r="CA190" s="306"/>
      <c r="CB190" s="306"/>
      <c r="CC190" s="306"/>
      <c r="CD190" s="530" t="str">
        <f>IF(DR190&lt;3,"",(SUM(B190:S190)-MIN(B190:S190)-MAX(B190:S190))/(DR190-2))</f>
        <v/>
      </c>
      <c r="CE190" s="530" t="str">
        <f>IF(DS190&lt;3,"",(SUM(U190:AL190)-MIN(U190:AL190)-MAX(U190:AL190))/(DS190-2))</f>
        <v/>
      </c>
      <c r="CF190" s="530" t="str">
        <f>IF(DT190&lt;3,"",(SUM(AN190:BE190)-MIN(AN190:BE190)-MAX(AN190:BE190))/(DT190-2))</f>
        <v/>
      </c>
      <c r="CG190" s="531" t="str">
        <f>IF(DU190&lt;3,"",(SUM(BG190:BX190)-MIN(BG190:BX190)-MAX(BG190:BX190))/(DU190-2))</f>
        <v/>
      </c>
      <c r="CH190" s="518" t="str">
        <f t="shared" si="356"/>
        <v/>
      </c>
      <c r="CI190" s="93" t="str">
        <f t="shared" si="356"/>
        <v/>
      </c>
      <c r="CJ190" s="94" t="str">
        <f t="shared" si="356"/>
        <v/>
      </c>
      <c r="CK190" s="94" t="str">
        <f t="shared" si="356"/>
        <v/>
      </c>
      <c r="CL190" s="94" t="str">
        <f t="shared" si="356"/>
        <v/>
      </c>
      <c r="CM190" s="94" t="str">
        <f t="shared" si="356"/>
        <v/>
      </c>
      <c r="CN190" s="94" t="str">
        <f t="shared" si="356"/>
        <v/>
      </c>
      <c r="CO190" s="108" t="str">
        <f t="shared" si="356"/>
        <v/>
      </c>
      <c r="CP190" s="108" t="str">
        <f t="shared" si="356"/>
        <v/>
      </c>
      <c r="CQ190" s="108" t="str">
        <f t="shared" si="356"/>
        <v/>
      </c>
      <c r="CR190" s="108" t="str">
        <f t="shared" si="357"/>
        <v/>
      </c>
      <c r="CS190" s="94" t="str">
        <f t="shared" si="357"/>
        <v/>
      </c>
      <c r="CT190" s="94" t="str">
        <f t="shared" si="357"/>
        <v/>
      </c>
      <c r="CU190" s="94" t="str">
        <f t="shared" si="357"/>
        <v/>
      </c>
      <c r="CV190" s="94" t="str">
        <f t="shared" si="357"/>
        <v/>
      </c>
      <c r="CW190" s="94" t="str">
        <f t="shared" si="357"/>
        <v/>
      </c>
      <c r="CX190" s="93" t="str">
        <f t="shared" si="357"/>
        <v/>
      </c>
      <c r="CY190" s="519" t="str">
        <f t="shared" si="357"/>
        <v/>
      </c>
      <c r="CZ190" s="532" t="str">
        <f t="shared" si="358"/>
        <v/>
      </c>
      <c r="DA190" s="533" t="str">
        <f t="shared" si="358"/>
        <v/>
      </c>
      <c r="DB190" s="534" t="str">
        <f t="shared" si="358"/>
        <v/>
      </c>
      <c r="DC190" s="534" t="str">
        <f t="shared" si="358"/>
        <v/>
      </c>
      <c r="DD190" s="534" t="str">
        <f t="shared" si="358"/>
        <v/>
      </c>
      <c r="DE190" s="534" t="str">
        <f t="shared" si="358"/>
        <v/>
      </c>
      <c r="DF190" s="534" t="str">
        <f t="shared" si="358"/>
        <v/>
      </c>
      <c r="DG190" s="535" t="str">
        <f t="shared" si="358"/>
        <v/>
      </c>
      <c r="DH190" s="535" t="str">
        <f t="shared" si="358"/>
        <v/>
      </c>
      <c r="DI190" s="535" t="str">
        <f t="shared" si="358"/>
        <v/>
      </c>
      <c r="DJ190" s="535" t="str">
        <f t="shared" si="359"/>
        <v/>
      </c>
      <c r="DK190" s="534" t="str">
        <f t="shared" si="359"/>
        <v/>
      </c>
      <c r="DL190" s="534" t="str">
        <f t="shared" si="359"/>
        <v/>
      </c>
      <c r="DM190" s="534" t="str">
        <f t="shared" si="359"/>
        <v/>
      </c>
      <c r="DN190" s="534" t="str">
        <f t="shared" si="359"/>
        <v/>
      </c>
      <c r="DO190" s="534" t="str">
        <f t="shared" si="359"/>
        <v/>
      </c>
      <c r="DP190" s="533" t="str">
        <f t="shared" si="359"/>
        <v/>
      </c>
      <c r="DQ190" s="532" t="str">
        <f t="shared" si="359"/>
        <v/>
      </c>
      <c r="DR190" s="536">
        <f>COUNT(B190:S190)</f>
        <v>0</v>
      </c>
      <c r="DS190" s="468">
        <f>COUNT(U190:AL190)</f>
        <v>0</v>
      </c>
      <c r="DT190" s="468">
        <f>COUNT(AN190:BE190)</f>
        <v>0</v>
      </c>
      <c r="DU190" s="469">
        <f>COUNT(BG190:BX190)</f>
        <v>0</v>
      </c>
      <c r="DV190" s="522"/>
      <c r="DW190" s="537"/>
      <c r="DX190" s="537"/>
      <c r="DY190" s="537"/>
      <c r="DZ190" s="537"/>
      <c r="EA190" s="537"/>
      <c r="EB190" s="537"/>
      <c r="EC190" s="538"/>
      <c r="ED190" s="537"/>
      <c r="EE190" s="468"/>
      <c r="EF190" s="522"/>
      <c r="EG190" s="522"/>
    </row>
    <row r="191" spans="1:137" ht="12.75" customHeight="1">
      <c r="A191" s="539" t="s">
        <v>158</v>
      </c>
      <c r="B191" s="540" t="str">
        <f t="shared" ref="B191:S191" si="360">IF(B188="","",B187*B188*B189*B190)</f>
        <v/>
      </c>
      <c r="C191" s="540" t="str">
        <f t="shared" si="360"/>
        <v/>
      </c>
      <c r="D191" s="540" t="str">
        <f t="shared" si="360"/>
        <v/>
      </c>
      <c r="E191" s="540" t="str">
        <f t="shared" si="360"/>
        <v/>
      </c>
      <c r="F191" s="540" t="str">
        <f t="shared" si="360"/>
        <v/>
      </c>
      <c r="G191" s="540" t="str">
        <f t="shared" si="360"/>
        <v/>
      </c>
      <c r="H191" s="540" t="str">
        <f t="shared" si="360"/>
        <v/>
      </c>
      <c r="I191" s="540" t="str">
        <f t="shared" si="360"/>
        <v/>
      </c>
      <c r="J191" s="540" t="str">
        <f t="shared" si="360"/>
        <v/>
      </c>
      <c r="K191" s="540" t="str">
        <f t="shared" si="360"/>
        <v/>
      </c>
      <c r="L191" s="540" t="str">
        <f t="shared" si="360"/>
        <v/>
      </c>
      <c r="M191" s="540" t="str">
        <f t="shared" si="360"/>
        <v/>
      </c>
      <c r="N191" s="540" t="str">
        <f t="shared" si="360"/>
        <v/>
      </c>
      <c r="O191" s="540" t="str">
        <f t="shared" si="360"/>
        <v/>
      </c>
      <c r="P191" s="540" t="str">
        <f t="shared" si="360"/>
        <v/>
      </c>
      <c r="Q191" s="540" t="str">
        <f t="shared" si="360"/>
        <v/>
      </c>
      <c r="R191" s="540" t="str">
        <f t="shared" si="360"/>
        <v/>
      </c>
      <c r="S191" s="540" t="str">
        <f t="shared" si="360"/>
        <v/>
      </c>
      <c r="T191" s="523"/>
      <c r="U191" s="540" t="str">
        <f t="shared" ref="U191:AL191" si="361">IF(U188="","",U187*U188*U189*U190)</f>
        <v/>
      </c>
      <c r="V191" s="540" t="str">
        <f t="shared" si="361"/>
        <v/>
      </c>
      <c r="W191" s="540" t="str">
        <f t="shared" si="361"/>
        <v/>
      </c>
      <c r="X191" s="540" t="str">
        <f t="shared" si="361"/>
        <v/>
      </c>
      <c r="Y191" s="540" t="str">
        <f t="shared" si="361"/>
        <v/>
      </c>
      <c r="Z191" s="540" t="str">
        <f t="shared" si="361"/>
        <v/>
      </c>
      <c r="AA191" s="540" t="str">
        <f t="shared" si="361"/>
        <v/>
      </c>
      <c r="AB191" s="540" t="str">
        <f t="shared" si="361"/>
        <v/>
      </c>
      <c r="AC191" s="540" t="str">
        <f t="shared" si="361"/>
        <v/>
      </c>
      <c r="AD191" s="540" t="str">
        <f t="shared" si="361"/>
        <v/>
      </c>
      <c r="AE191" s="540" t="str">
        <f t="shared" si="361"/>
        <v/>
      </c>
      <c r="AF191" s="540" t="str">
        <f t="shared" si="361"/>
        <v/>
      </c>
      <c r="AG191" s="540" t="str">
        <f t="shared" si="361"/>
        <v/>
      </c>
      <c r="AH191" s="540" t="str">
        <f t="shared" si="361"/>
        <v/>
      </c>
      <c r="AI191" s="540" t="str">
        <f t="shared" si="361"/>
        <v/>
      </c>
      <c r="AJ191" s="540" t="str">
        <f t="shared" si="361"/>
        <v/>
      </c>
      <c r="AK191" s="540" t="str">
        <f t="shared" si="361"/>
        <v/>
      </c>
      <c r="AL191" s="540" t="str">
        <f t="shared" si="361"/>
        <v/>
      </c>
      <c r="AM191" s="523"/>
      <c r="AN191" s="540" t="str">
        <f t="shared" ref="AN191:BE191" si="362">IF(AN188="","",AN187*AN188*AN189*AN190)</f>
        <v/>
      </c>
      <c r="AO191" s="540" t="str">
        <f t="shared" si="362"/>
        <v/>
      </c>
      <c r="AP191" s="540" t="str">
        <f t="shared" si="362"/>
        <v/>
      </c>
      <c r="AQ191" s="540" t="str">
        <f t="shared" si="362"/>
        <v/>
      </c>
      <c r="AR191" s="540" t="str">
        <f t="shared" si="362"/>
        <v/>
      </c>
      <c r="AS191" s="540" t="str">
        <f t="shared" si="362"/>
        <v/>
      </c>
      <c r="AT191" s="540" t="str">
        <f t="shared" si="362"/>
        <v/>
      </c>
      <c r="AU191" s="540" t="str">
        <f t="shared" si="362"/>
        <v/>
      </c>
      <c r="AV191" s="540" t="str">
        <f t="shared" si="362"/>
        <v/>
      </c>
      <c r="AW191" s="540" t="str">
        <f t="shared" si="362"/>
        <v/>
      </c>
      <c r="AX191" s="540" t="str">
        <f t="shared" si="362"/>
        <v/>
      </c>
      <c r="AY191" s="540" t="str">
        <f t="shared" si="362"/>
        <v/>
      </c>
      <c r="AZ191" s="540" t="str">
        <f t="shared" si="362"/>
        <v/>
      </c>
      <c r="BA191" s="540" t="str">
        <f t="shared" si="362"/>
        <v/>
      </c>
      <c r="BB191" s="540" t="str">
        <f t="shared" si="362"/>
        <v/>
      </c>
      <c r="BC191" s="540" t="str">
        <f t="shared" si="362"/>
        <v/>
      </c>
      <c r="BD191" s="540" t="str">
        <f t="shared" si="362"/>
        <v/>
      </c>
      <c r="BE191" s="540" t="str">
        <f t="shared" si="362"/>
        <v/>
      </c>
      <c r="BF191" s="523"/>
      <c r="BG191" s="540" t="str">
        <f t="shared" ref="BG191:BX191" si="363">IF(BG188="","",BG187*BG188*BG189*BG190)</f>
        <v/>
      </c>
      <c r="BH191" s="540" t="str">
        <f t="shared" si="363"/>
        <v/>
      </c>
      <c r="BI191" s="540" t="str">
        <f t="shared" si="363"/>
        <v/>
      </c>
      <c r="BJ191" s="540" t="str">
        <f t="shared" si="363"/>
        <v/>
      </c>
      <c r="BK191" s="540" t="str">
        <f t="shared" si="363"/>
        <v/>
      </c>
      <c r="BL191" s="540" t="str">
        <f t="shared" si="363"/>
        <v/>
      </c>
      <c r="BM191" s="540" t="str">
        <f t="shared" si="363"/>
        <v/>
      </c>
      <c r="BN191" s="540" t="str">
        <f t="shared" si="363"/>
        <v/>
      </c>
      <c r="BO191" s="540" t="str">
        <f t="shared" si="363"/>
        <v/>
      </c>
      <c r="BP191" s="540" t="str">
        <f t="shared" si="363"/>
        <v/>
      </c>
      <c r="BQ191" s="540" t="str">
        <f t="shared" si="363"/>
        <v/>
      </c>
      <c r="BR191" s="540" t="str">
        <f t="shared" si="363"/>
        <v/>
      </c>
      <c r="BS191" s="540" t="str">
        <f t="shared" si="363"/>
        <v/>
      </c>
      <c r="BT191" s="540" t="str">
        <f t="shared" si="363"/>
        <v/>
      </c>
      <c r="BU191" s="540" t="str">
        <f t="shared" si="363"/>
        <v/>
      </c>
      <c r="BV191" s="540" t="str">
        <f t="shared" si="363"/>
        <v/>
      </c>
      <c r="BW191" s="540" t="str">
        <f t="shared" si="363"/>
        <v/>
      </c>
      <c r="BX191" s="540" t="str">
        <f t="shared" si="363"/>
        <v/>
      </c>
      <c r="BY191" s="523"/>
      <c r="BZ191" s="540" t="str">
        <f>IF(BZ188="","",BZ187*BZ188*BZ189*BZ190)</f>
        <v/>
      </c>
      <c r="CA191" s="540" t="str">
        <f>IF(CA188="","",CA187*CA188*CA189*CA190)</f>
        <v/>
      </c>
      <c r="CB191" s="540" t="str">
        <f>IF(CB188="","",CB187*CB188*CB189*CB190)</f>
        <v/>
      </c>
      <c r="CC191" s="541" t="str">
        <f>IF(CC188="","",CC187*CC188*CC189*CC190)</f>
        <v/>
      </c>
      <c r="CD191" s="530" t="str">
        <f>IF(DR191&lt;3,"",(SUM(B191:S191)-MIN(B191:S191)-MAX(B191:S191))/(DR191-2))</f>
        <v/>
      </c>
      <c r="CE191" s="530" t="str">
        <f>IF(DS191&lt;3,"",(SUM(U191:AL191)-MIN(U191:AL191)-MAX(U191:AL191))/(DS191-2))</f>
        <v/>
      </c>
      <c r="CF191" s="530" t="str">
        <f>IF(DT191&lt;3,"",(SUM(AN191:BE191)-MIN(AN191:BE191)-MAX(AN191:BE191))/(DT191-2))</f>
        <v/>
      </c>
      <c r="CG191" s="531" t="str">
        <f>IF(DU191&lt;3,"",(SUM(BG191:BX191)-MIN(BG191:BX191)-MAX(BG191:BX191))/(DU191-2))</f>
        <v/>
      </c>
      <c r="CH191" s="518" t="str">
        <f t="shared" si="356"/>
        <v/>
      </c>
      <c r="CI191" s="93" t="str">
        <f t="shared" si="356"/>
        <v/>
      </c>
      <c r="CJ191" s="94" t="str">
        <f t="shared" si="356"/>
        <v/>
      </c>
      <c r="CK191" s="94" t="str">
        <f t="shared" si="356"/>
        <v/>
      </c>
      <c r="CL191" s="94" t="str">
        <f t="shared" si="356"/>
        <v/>
      </c>
      <c r="CM191" s="94" t="str">
        <f t="shared" si="356"/>
        <v/>
      </c>
      <c r="CN191" s="94" t="str">
        <f t="shared" si="356"/>
        <v/>
      </c>
      <c r="CO191" s="108" t="str">
        <f t="shared" si="356"/>
        <v/>
      </c>
      <c r="CP191" s="108" t="str">
        <f t="shared" si="356"/>
        <v/>
      </c>
      <c r="CQ191" s="108" t="str">
        <f t="shared" si="356"/>
        <v/>
      </c>
      <c r="CR191" s="108" t="str">
        <f t="shared" si="357"/>
        <v/>
      </c>
      <c r="CS191" s="94" t="str">
        <f t="shared" si="357"/>
        <v/>
      </c>
      <c r="CT191" s="94" t="str">
        <f t="shared" si="357"/>
        <v/>
      </c>
      <c r="CU191" s="94" t="str">
        <f t="shared" si="357"/>
        <v/>
      </c>
      <c r="CV191" s="94" t="str">
        <f t="shared" si="357"/>
        <v/>
      </c>
      <c r="CW191" s="94" t="str">
        <f t="shared" si="357"/>
        <v/>
      </c>
      <c r="CX191" s="93" t="str">
        <f t="shared" si="357"/>
        <v/>
      </c>
      <c r="CY191" s="519" t="str">
        <f t="shared" si="357"/>
        <v/>
      </c>
      <c r="CZ191" s="532" t="str">
        <f t="shared" si="358"/>
        <v/>
      </c>
      <c r="DA191" s="533" t="str">
        <f t="shared" si="358"/>
        <v/>
      </c>
      <c r="DB191" s="534" t="str">
        <f t="shared" si="358"/>
        <v/>
      </c>
      <c r="DC191" s="534" t="str">
        <f t="shared" si="358"/>
        <v/>
      </c>
      <c r="DD191" s="534" t="str">
        <f t="shared" si="358"/>
        <v/>
      </c>
      <c r="DE191" s="534" t="str">
        <f t="shared" si="358"/>
        <v/>
      </c>
      <c r="DF191" s="534" t="str">
        <f t="shared" si="358"/>
        <v/>
      </c>
      <c r="DG191" s="535" t="str">
        <f t="shared" si="358"/>
        <v/>
      </c>
      <c r="DH191" s="535" t="str">
        <f t="shared" si="358"/>
        <v/>
      </c>
      <c r="DI191" s="535" t="str">
        <f t="shared" si="358"/>
        <v/>
      </c>
      <c r="DJ191" s="535" t="str">
        <f t="shared" si="359"/>
        <v/>
      </c>
      <c r="DK191" s="534" t="str">
        <f t="shared" si="359"/>
        <v/>
      </c>
      <c r="DL191" s="534" t="str">
        <f t="shared" si="359"/>
        <v/>
      </c>
      <c r="DM191" s="534" t="str">
        <f t="shared" si="359"/>
        <v/>
      </c>
      <c r="DN191" s="534" t="str">
        <f t="shared" si="359"/>
        <v/>
      </c>
      <c r="DO191" s="534" t="str">
        <f t="shared" si="359"/>
        <v/>
      </c>
      <c r="DP191" s="533" t="str">
        <f t="shared" si="359"/>
        <v/>
      </c>
      <c r="DQ191" s="532" t="str">
        <f t="shared" si="359"/>
        <v/>
      </c>
      <c r="DR191" s="536">
        <f>COUNT(B191:S191)</f>
        <v>0</v>
      </c>
      <c r="DS191" s="468">
        <f>COUNT(U191:AL191)</f>
        <v>0</v>
      </c>
      <c r="DT191" s="468">
        <f>COUNT(AN191:BE191)</f>
        <v>0</v>
      </c>
      <c r="DU191" s="469">
        <f>COUNT(BG191:BX191)</f>
        <v>0</v>
      </c>
      <c r="DV191" s="522"/>
      <c r="DW191" s="537"/>
      <c r="DX191" s="537"/>
      <c r="DY191" s="537"/>
      <c r="DZ191" s="537"/>
      <c r="EA191" s="537"/>
      <c r="EB191" s="537"/>
      <c r="EC191" s="538"/>
      <c r="ED191" s="537"/>
      <c r="EE191" s="468"/>
      <c r="EF191" s="522"/>
      <c r="EG191" s="522"/>
    </row>
    <row r="192" spans="1:137" ht="12.75" customHeight="1">
      <c r="A192" s="527" t="s">
        <v>177</v>
      </c>
      <c r="B192" s="528"/>
      <c r="C192" s="528"/>
      <c r="D192" s="528"/>
      <c r="E192" s="528"/>
      <c r="F192" s="528"/>
      <c r="G192" s="528"/>
      <c r="H192" s="528"/>
      <c r="I192" s="528"/>
      <c r="J192" s="528"/>
      <c r="K192" s="528"/>
      <c r="L192" s="528"/>
      <c r="M192" s="528"/>
      <c r="N192" s="528"/>
      <c r="O192" s="528"/>
      <c r="P192" s="528"/>
      <c r="Q192" s="528"/>
      <c r="R192" s="528"/>
      <c r="S192" s="528"/>
      <c r="T192" s="523"/>
      <c r="U192" s="528"/>
      <c r="V192" s="528"/>
      <c r="W192" s="528"/>
      <c r="X192" s="528"/>
      <c r="Y192" s="528"/>
      <c r="Z192" s="528"/>
      <c r="AA192" s="528"/>
      <c r="AB192" s="528"/>
      <c r="AC192" s="528"/>
      <c r="AD192" s="528"/>
      <c r="AE192" s="528"/>
      <c r="AF192" s="528"/>
      <c r="AG192" s="528"/>
      <c r="AH192" s="528"/>
      <c r="AI192" s="528"/>
      <c r="AJ192" s="528"/>
      <c r="AK192" s="528"/>
      <c r="AL192" s="528"/>
      <c r="AM192" s="523"/>
      <c r="AN192" s="528"/>
      <c r="AO192" s="528"/>
      <c r="AP192" s="528"/>
      <c r="AQ192" s="528"/>
      <c r="AR192" s="528"/>
      <c r="AS192" s="528"/>
      <c r="AT192" s="528"/>
      <c r="AU192" s="528"/>
      <c r="AV192" s="528"/>
      <c r="AW192" s="528"/>
      <c r="AX192" s="528"/>
      <c r="AY192" s="528"/>
      <c r="AZ192" s="528"/>
      <c r="BA192" s="528"/>
      <c r="BB192" s="528"/>
      <c r="BC192" s="528"/>
      <c r="BD192" s="528"/>
      <c r="BE192" s="528"/>
      <c r="BF192" s="523"/>
      <c r="BG192" s="528"/>
      <c r="BH192" s="528"/>
      <c r="BI192" s="528"/>
      <c r="BJ192" s="528"/>
      <c r="BK192" s="528"/>
      <c r="BL192" s="528"/>
      <c r="BM192" s="528"/>
      <c r="BN192" s="528"/>
      <c r="BO192" s="528"/>
      <c r="BP192" s="528"/>
      <c r="BQ192" s="528"/>
      <c r="BR192" s="528"/>
      <c r="BS192" s="528"/>
      <c r="BT192" s="528"/>
      <c r="BU192" s="528"/>
      <c r="BV192" s="528"/>
      <c r="BW192" s="528"/>
      <c r="BX192" s="528"/>
      <c r="BY192" s="523"/>
      <c r="BZ192" s="528"/>
      <c r="CA192" s="528"/>
      <c r="CB192" s="528"/>
      <c r="CC192" s="528"/>
      <c r="CD192" s="542"/>
      <c r="CE192" s="542"/>
      <c r="CF192" s="542"/>
      <c r="CG192" s="543"/>
      <c r="CH192" s="544"/>
      <c r="CI192" s="544"/>
      <c r="CJ192" s="544"/>
      <c r="CK192" s="544"/>
      <c r="CL192" s="544"/>
      <c r="CM192" s="544"/>
      <c r="CN192" s="544"/>
      <c r="CO192" s="544"/>
      <c r="CP192" s="544"/>
      <c r="CQ192" s="544"/>
      <c r="CR192" s="544"/>
      <c r="CS192" s="544"/>
      <c r="CT192" s="544"/>
      <c r="CU192" s="544"/>
      <c r="CV192" s="544"/>
      <c r="CW192" s="544"/>
      <c r="CX192" s="544"/>
      <c r="CY192" s="545"/>
      <c r="CZ192" s="546"/>
      <c r="DA192" s="544"/>
      <c r="DB192" s="544"/>
      <c r="DC192" s="544"/>
      <c r="DD192" s="544"/>
      <c r="DE192" s="544"/>
      <c r="DF192" s="544"/>
      <c r="DG192" s="544"/>
      <c r="DH192" s="544"/>
      <c r="DI192" s="544"/>
      <c r="DJ192" s="544"/>
      <c r="DK192" s="544"/>
      <c r="DL192" s="544"/>
      <c r="DM192" s="544"/>
      <c r="DN192" s="544"/>
      <c r="DO192" s="544"/>
      <c r="DP192" s="544"/>
      <c r="DQ192" s="544"/>
      <c r="DR192" s="546"/>
      <c r="DS192" s="521"/>
      <c r="DT192" s="521"/>
      <c r="DU192" s="517"/>
      <c r="DV192" s="521"/>
      <c r="DW192" s="521"/>
      <c r="DX192" s="521"/>
      <c r="DY192" s="521"/>
      <c r="DZ192" s="521"/>
      <c r="EA192" s="521"/>
      <c r="EB192" s="521"/>
      <c r="EC192" s="517"/>
      <c r="ED192" s="521"/>
      <c r="EE192" s="468"/>
      <c r="EF192" s="522"/>
      <c r="EG192" s="522"/>
    </row>
    <row r="193" spans="1:137" ht="12.75" customHeight="1">
      <c r="A193" s="529" t="s">
        <v>154</v>
      </c>
      <c r="B193" s="528"/>
      <c r="C193" s="528"/>
      <c r="D193" s="528"/>
      <c r="E193" s="528"/>
      <c r="F193" s="528"/>
      <c r="G193" s="528"/>
      <c r="H193" s="528"/>
      <c r="I193" s="528"/>
      <c r="J193" s="528"/>
      <c r="K193" s="528"/>
      <c r="L193" s="528"/>
      <c r="M193" s="528"/>
      <c r="N193" s="528"/>
      <c r="O193" s="528"/>
      <c r="P193" s="528"/>
      <c r="Q193" s="528"/>
      <c r="R193" s="528"/>
      <c r="S193" s="528"/>
      <c r="T193" s="523"/>
      <c r="U193" s="528">
        <v>1</v>
      </c>
      <c r="V193" s="528"/>
      <c r="W193" s="528">
        <v>1</v>
      </c>
      <c r="X193" s="528"/>
      <c r="Y193" s="528"/>
      <c r="Z193" s="528"/>
      <c r="AA193" s="528"/>
      <c r="AB193" s="528"/>
      <c r="AC193" s="528"/>
      <c r="AD193" s="528"/>
      <c r="AE193" s="528"/>
      <c r="AF193" s="528"/>
      <c r="AG193" s="528"/>
      <c r="AH193" s="528"/>
      <c r="AI193" s="528"/>
      <c r="AJ193" s="528"/>
      <c r="AK193" s="528"/>
      <c r="AL193" s="528"/>
      <c r="AM193" s="523"/>
      <c r="AN193" s="528"/>
      <c r="AO193" s="528"/>
      <c r="AP193" s="528"/>
      <c r="AQ193" s="528"/>
      <c r="AR193" s="528"/>
      <c r="AS193" s="528"/>
      <c r="AT193" s="528"/>
      <c r="AU193" s="528"/>
      <c r="AV193" s="528">
        <v>1</v>
      </c>
      <c r="AW193" s="528"/>
      <c r="AX193" s="528"/>
      <c r="AY193" s="528"/>
      <c r="AZ193" s="528"/>
      <c r="BA193" s="528"/>
      <c r="BB193" s="528"/>
      <c r="BC193" s="528"/>
      <c r="BD193" s="528"/>
      <c r="BE193" s="528"/>
      <c r="BF193" s="523"/>
      <c r="BG193" s="528"/>
      <c r="BH193" s="528"/>
      <c r="BI193" s="528"/>
      <c r="BJ193" s="528"/>
      <c r="BK193" s="528"/>
      <c r="BL193" s="528"/>
      <c r="BM193" s="528"/>
      <c r="BN193" s="528"/>
      <c r="BO193" s="528"/>
      <c r="BP193" s="528"/>
      <c r="BQ193" s="528"/>
      <c r="BR193" s="528"/>
      <c r="BS193" s="528"/>
      <c r="BT193" s="528"/>
      <c r="BU193" s="528"/>
      <c r="BV193" s="528"/>
      <c r="BW193" s="528"/>
      <c r="BX193" s="528"/>
      <c r="BY193" s="523"/>
      <c r="BZ193" s="528"/>
      <c r="CA193" s="528"/>
      <c r="CB193" s="528"/>
      <c r="CC193" s="528"/>
      <c r="CD193" s="530" t="str">
        <f>IF(DR193&lt;3,"",(SUM(B193:S193)-MIN(B193:S193)-MAX(B193:S193))/(DR193-2))</f>
        <v/>
      </c>
      <c r="CE193" s="530" t="str">
        <f>IF(DS193&lt;3,"",(SUM(U193:AL193)-MIN(U193:AL193)-MAX(U193:AL193))/(DS193-2))</f>
        <v/>
      </c>
      <c r="CF193" s="530" t="str">
        <f>IF(DT193&lt;3,"",(SUM(AN193:BE193)-MIN(AN193:BE193)-MAX(AN193:BE193))/(DT193-2))</f>
        <v/>
      </c>
      <c r="CG193" s="531" t="str">
        <f>IF(DU193&lt;3,"",(SUM(BG193:BX193)-MIN(BG193:BX193)-MAX(BG193:BX193))/(DU193-2))</f>
        <v/>
      </c>
      <c r="CH193" s="518" t="str">
        <f t="shared" ref="CH193:CQ197" si="364">IF($CH$3=$CD$4,IF(OR(-FLOOR(((18-COUNT($B193:$S193))/2),1)+CH$6&lt;1,-FLOOR(((18-COUNT($B193:$S193))/2),1)+CH$6&gt;COUNT($B193:$S193)),"",LARGE($B193:$S193,-FLOOR(((18-COUNT($B193:$S193))/2),1)+CH$6)),IF(OR(-FLOOR(((18-COUNT($AN193:$BE193))/2),1)+CH$6&lt;1,-FLOOR(((18-COUNT($AN193:$BE193))/2),1)+CH$6&gt;COUNT($AN193:$BE193)),"",LARGE($AN193:$BE193,-FLOOR(((18-COUNT($AN193:$BE193))/2),1)+CH$6)))</f>
        <v/>
      </c>
      <c r="CI193" s="93" t="str">
        <f t="shared" si="364"/>
        <v/>
      </c>
      <c r="CJ193" s="94" t="str">
        <f t="shared" si="364"/>
        <v/>
      </c>
      <c r="CK193" s="94" t="str">
        <f t="shared" si="364"/>
        <v/>
      </c>
      <c r="CL193" s="94" t="str">
        <f t="shared" si="364"/>
        <v/>
      </c>
      <c r="CM193" s="94" t="str">
        <f t="shared" si="364"/>
        <v/>
      </c>
      <c r="CN193" s="94" t="str">
        <f t="shared" si="364"/>
        <v/>
      </c>
      <c r="CO193" s="108" t="str">
        <f t="shared" si="364"/>
        <v/>
      </c>
      <c r="CP193" s="108" t="str">
        <f t="shared" si="364"/>
        <v/>
      </c>
      <c r="CQ193" s="108" t="str">
        <f t="shared" si="364"/>
        <v/>
      </c>
      <c r="CR193" s="108" t="str">
        <f t="shared" ref="CR193:CY197" si="365">IF($CH$3=$CD$4,IF(OR(-FLOOR(((18-COUNT($B193:$S193))/2),1)+CR$6&lt;1,-FLOOR(((18-COUNT($B193:$S193))/2),1)+CR$6&gt;COUNT($B193:$S193)),"",LARGE($B193:$S193,-FLOOR(((18-COUNT($B193:$S193))/2),1)+CR$6)),IF(OR(-FLOOR(((18-COUNT($AN193:$BE193))/2),1)+CR$6&lt;1,-FLOOR(((18-COUNT($AN193:$BE193))/2),1)+CR$6&gt;COUNT($AN193:$BE193)),"",LARGE($AN193:$BE193,-FLOOR(((18-COUNT($AN193:$BE193))/2),1)+CR$6)))</f>
        <v/>
      </c>
      <c r="CS193" s="94" t="str">
        <f t="shared" si="365"/>
        <v/>
      </c>
      <c r="CT193" s="94" t="str">
        <f t="shared" si="365"/>
        <v/>
      </c>
      <c r="CU193" s="94" t="str">
        <f t="shared" si="365"/>
        <v/>
      </c>
      <c r="CV193" s="94" t="str">
        <f t="shared" si="365"/>
        <v/>
      </c>
      <c r="CW193" s="94" t="str">
        <f t="shared" si="365"/>
        <v/>
      </c>
      <c r="CX193" s="93" t="str">
        <f t="shared" si="365"/>
        <v/>
      </c>
      <c r="CY193" s="519" t="str">
        <f t="shared" si="365"/>
        <v/>
      </c>
      <c r="CZ193" s="532" t="str">
        <f t="shared" ref="CZ193:DI197" si="366">IF($CH$3=$CD$4,IF(OR(-FLOOR(((18-COUNT($U193:$AL193))/2),1)+CZ$6&lt;1,-FLOOR(((18-COUNT($U193:$AL193))/2),1)+CZ$6&gt;COUNT($U193:$AL193)),"",LARGE($U193:$AL193,-FLOOR(((18-COUNT($U193:$AL193))/2),1)+CZ$6)),IF(OR(-FLOOR(((18-COUNT($BG193:$BX193))/2),1)+CZ$6&lt;1,-FLOOR(((18-COUNT($BG193:$BX193))/2),1)+CZ$6&gt;COUNT($BG193:$BX193)),"",LARGE($BG193:$BX193,-FLOOR(((18-COUNT($BG193:$BX193))/2),1)+CZ$6)))</f>
        <v/>
      </c>
      <c r="DA193" s="533" t="str">
        <f t="shared" si="366"/>
        <v/>
      </c>
      <c r="DB193" s="534" t="str">
        <f t="shared" si="366"/>
        <v/>
      </c>
      <c r="DC193" s="534" t="str">
        <f t="shared" si="366"/>
        <v/>
      </c>
      <c r="DD193" s="534" t="str">
        <f t="shared" si="366"/>
        <v/>
      </c>
      <c r="DE193" s="534" t="str">
        <f t="shared" si="366"/>
        <v/>
      </c>
      <c r="DF193" s="534" t="str">
        <f t="shared" si="366"/>
        <v/>
      </c>
      <c r="DG193" s="535" t="str">
        <f t="shared" si="366"/>
        <v/>
      </c>
      <c r="DH193" s="535">
        <f t="shared" si="366"/>
        <v>1</v>
      </c>
      <c r="DI193" s="535">
        <f t="shared" si="366"/>
        <v>1</v>
      </c>
      <c r="DJ193" s="535" t="str">
        <f t="shared" ref="DJ193:DQ197" si="367">IF($CH$3=$CD$4,IF(OR(-FLOOR(((18-COUNT($U193:$AL193))/2),1)+DJ$6&lt;1,-FLOOR(((18-COUNT($U193:$AL193))/2),1)+DJ$6&gt;COUNT($U193:$AL193)),"",LARGE($U193:$AL193,-FLOOR(((18-COUNT($U193:$AL193))/2),1)+DJ$6)),IF(OR(-FLOOR(((18-COUNT($BG193:$BX193))/2),1)+DJ$6&lt;1,-FLOOR(((18-COUNT($BG193:$BX193))/2),1)+DJ$6&gt;COUNT($BG193:$BX193)),"",LARGE($BG193:$BX193,-FLOOR(((18-COUNT($BG193:$BX193))/2),1)+DJ$6)))</f>
        <v/>
      </c>
      <c r="DK193" s="534" t="str">
        <f t="shared" si="367"/>
        <v/>
      </c>
      <c r="DL193" s="534" t="str">
        <f t="shared" si="367"/>
        <v/>
      </c>
      <c r="DM193" s="534" t="str">
        <f t="shared" si="367"/>
        <v/>
      </c>
      <c r="DN193" s="534" t="str">
        <f t="shared" si="367"/>
        <v/>
      </c>
      <c r="DO193" s="534" t="str">
        <f t="shared" si="367"/>
        <v/>
      </c>
      <c r="DP193" s="533" t="str">
        <f t="shared" si="367"/>
        <v/>
      </c>
      <c r="DQ193" s="532" t="str">
        <f t="shared" si="367"/>
        <v/>
      </c>
      <c r="DR193" s="536">
        <f>COUNT(B193:S193)</f>
        <v>0</v>
      </c>
      <c r="DS193" s="468">
        <f>COUNT(U193:AL193)</f>
        <v>2</v>
      </c>
      <c r="DT193" s="468">
        <f>COUNT(AN193:BE193)</f>
        <v>1</v>
      </c>
      <c r="DU193" s="469">
        <f>COUNT(BG193:BX193)</f>
        <v>0</v>
      </c>
      <c r="DV193" s="522"/>
      <c r="DW193" s="537"/>
      <c r="DX193" s="537"/>
      <c r="DY193" s="537"/>
      <c r="DZ193" s="537"/>
      <c r="EA193" s="537"/>
      <c r="EB193" s="537"/>
      <c r="EC193" s="538"/>
      <c r="ED193" s="537"/>
      <c r="EE193" s="468"/>
      <c r="EF193" s="522"/>
      <c r="EG193" s="522"/>
    </row>
    <row r="194" spans="1:137" ht="12.75" customHeight="1">
      <c r="A194" s="529" t="s">
        <v>155</v>
      </c>
      <c r="B194" s="306"/>
      <c r="C194" s="306"/>
      <c r="D194" s="306"/>
      <c r="E194" s="306"/>
      <c r="F194" s="306"/>
      <c r="G194" s="306"/>
      <c r="H194" s="306"/>
      <c r="I194" s="306"/>
      <c r="J194" s="306"/>
      <c r="K194" s="306"/>
      <c r="L194" s="306"/>
      <c r="M194" s="306"/>
      <c r="N194" s="306"/>
      <c r="O194" s="306"/>
      <c r="P194" s="306"/>
      <c r="Q194" s="306"/>
      <c r="R194" s="306"/>
      <c r="S194" s="306"/>
      <c r="T194" s="523"/>
      <c r="U194" s="306">
        <v>1</v>
      </c>
      <c r="V194" s="306"/>
      <c r="W194" s="306">
        <v>800</v>
      </c>
      <c r="X194" s="306"/>
      <c r="Y194" s="306"/>
      <c r="Z194" s="306"/>
      <c r="AA194" s="306"/>
      <c r="AB194" s="306"/>
      <c r="AC194" s="306"/>
      <c r="AD194" s="306"/>
      <c r="AE194" s="306"/>
      <c r="AF194" s="306"/>
      <c r="AG194" s="306"/>
      <c r="AH194" s="306"/>
      <c r="AI194" s="306"/>
      <c r="AJ194" s="306"/>
      <c r="AK194" s="306"/>
      <c r="AL194" s="306"/>
      <c r="AM194" s="523"/>
      <c r="AN194" s="306"/>
      <c r="AO194" s="306"/>
      <c r="AP194" s="306"/>
      <c r="AQ194" s="306"/>
      <c r="AR194" s="306"/>
      <c r="AS194" s="306"/>
      <c r="AT194" s="306"/>
      <c r="AU194" s="306"/>
      <c r="AV194" s="306">
        <v>21</v>
      </c>
      <c r="AW194" s="306"/>
      <c r="AX194" s="306"/>
      <c r="AY194" s="306"/>
      <c r="AZ194" s="306"/>
      <c r="BA194" s="306"/>
      <c r="BB194" s="306"/>
      <c r="BC194" s="306"/>
      <c r="BD194" s="306"/>
      <c r="BE194" s="306"/>
      <c r="BF194" s="523"/>
      <c r="BG194" s="306"/>
      <c r="BH194" s="306"/>
      <c r="BI194" s="306"/>
      <c r="BJ194" s="306"/>
      <c r="BK194" s="306"/>
      <c r="BL194" s="306"/>
      <c r="BM194" s="306"/>
      <c r="BN194" s="306"/>
      <c r="BO194" s="306"/>
      <c r="BP194" s="306"/>
      <c r="BQ194" s="306"/>
      <c r="BR194" s="306"/>
      <c r="BS194" s="306"/>
      <c r="BT194" s="306"/>
      <c r="BU194" s="306"/>
      <c r="BV194" s="306"/>
      <c r="BW194" s="306"/>
      <c r="BX194" s="306"/>
      <c r="BY194" s="523"/>
      <c r="BZ194" s="306"/>
      <c r="CA194" s="306"/>
      <c r="CB194" s="306"/>
      <c r="CC194" s="306"/>
      <c r="CD194" s="530" t="str">
        <f>IF(DR194&lt;3,"",(SUM(B194:S194)-MIN(B194:S194)-MAX(B194:S194))/(DR194-2))</f>
        <v/>
      </c>
      <c r="CE194" s="530" t="str">
        <f>IF(DS194&lt;3,"",(SUM(U194:AL194)-MIN(U194:AL194)-MAX(U194:AL194))/(DS194-2))</f>
        <v/>
      </c>
      <c r="CF194" s="530" t="str">
        <f>IF(DT194&lt;3,"",(SUM(AN194:BE194)-MIN(AN194:BE194)-MAX(AN194:BE194))/(DT194-2))</f>
        <v/>
      </c>
      <c r="CG194" s="531" t="str">
        <f>IF(DU194&lt;3,"",(SUM(BG194:BX194)-MIN(BG194:BX194)-MAX(BG194:BX194))/(DU194-2))</f>
        <v/>
      </c>
      <c r="CH194" s="518" t="str">
        <f t="shared" si="364"/>
        <v/>
      </c>
      <c r="CI194" s="93" t="str">
        <f t="shared" si="364"/>
        <v/>
      </c>
      <c r="CJ194" s="94" t="str">
        <f t="shared" si="364"/>
        <v/>
      </c>
      <c r="CK194" s="94" t="str">
        <f t="shared" si="364"/>
        <v/>
      </c>
      <c r="CL194" s="94" t="str">
        <f t="shared" si="364"/>
        <v/>
      </c>
      <c r="CM194" s="94" t="str">
        <f t="shared" si="364"/>
        <v/>
      </c>
      <c r="CN194" s="94" t="str">
        <f t="shared" si="364"/>
        <v/>
      </c>
      <c r="CO194" s="108" t="str">
        <f t="shared" si="364"/>
        <v/>
      </c>
      <c r="CP194" s="108" t="str">
        <f t="shared" si="364"/>
        <v/>
      </c>
      <c r="CQ194" s="108" t="str">
        <f t="shared" si="364"/>
        <v/>
      </c>
      <c r="CR194" s="108" t="str">
        <f t="shared" si="365"/>
        <v/>
      </c>
      <c r="CS194" s="94" t="str">
        <f t="shared" si="365"/>
        <v/>
      </c>
      <c r="CT194" s="94" t="str">
        <f t="shared" si="365"/>
        <v/>
      </c>
      <c r="CU194" s="94" t="str">
        <f t="shared" si="365"/>
        <v/>
      </c>
      <c r="CV194" s="94" t="str">
        <f t="shared" si="365"/>
        <v/>
      </c>
      <c r="CW194" s="94" t="str">
        <f t="shared" si="365"/>
        <v/>
      </c>
      <c r="CX194" s="93" t="str">
        <f t="shared" si="365"/>
        <v/>
      </c>
      <c r="CY194" s="519" t="str">
        <f t="shared" si="365"/>
        <v/>
      </c>
      <c r="CZ194" s="532" t="str">
        <f t="shared" si="366"/>
        <v/>
      </c>
      <c r="DA194" s="533" t="str">
        <f t="shared" si="366"/>
        <v/>
      </c>
      <c r="DB194" s="534" t="str">
        <f t="shared" si="366"/>
        <v/>
      </c>
      <c r="DC194" s="534" t="str">
        <f t="shared" si="366"/>
        <v/>
      </c>
      <c r="DD194" s="534" t="str">
        <f t="shared" si="366"/>
        <v/>
      </c>
      <c r="DE194" s="534" t="str">
        <f t="shared" si="366"/>
        <v/>
      </c>
      <c r="DF194" s="534" t="str">
        <f t="shared" si="366"/>
        <v/>
      </c>
      <c r="DG194" s="535" t="str">
        <f t="shared" si="366"/>
        <v/>
      </c>
      <c r="DH194" s="535">
        <f t="shared" si="366"/>
        <v>1</v>
      </c>
      <c r="DI194" s="535">
        <f t="shared" si="366"/>
        <v>800</v>
      </c>
      <c r="DJ194" s="535" t="str">
        <f t="shared" si="367"/>
        <v/>
      </c>
      <c r="DK194" s="534" t="str">
        <f t="shared" si="367"/>
        <v/>
      </c>
      <c r="DL194" s="534" t="str">
        <f t="shared" si="367"/>
        <v/>
      </c>
      <c r="DM194" s="534" t="str">
        <f t="shared" si="367"/>
        <v/>
      </c>
      <c r="DN194" s="534" t="str">
        <f t="shared" si="367"/>
        <v/>
      </c>
      <c r="DO194" s="534" t="str">
        <f t="shared" si="367"/>
        <v/>
      </c>
      <c r="DP194" s="533" t="str">
        <f t="shared" si="367"/>
        <v/>
      </c>
      <c r="DQ194" s="532" t="str">
        <f t="shared" si="367"/>
        <v/>
      </c>
      <c r="DR194" s="536">
        <f>COUNT(B194:S194)</f>
        <v>0</v>
      </c>
      <c r="DS194" s="468">
        <f>COUNT(U194:AL194)</f>
        <v>2</v>
      </c>
      <c r="DT194" s="468">
        <f>COUNT(AN194:BE194)</f>
        <v>1</v>
      </c>
      <c r="DU194" s="469">
        <f>COUNT(BG194:BX194)</f>
        <v>0</v>
      </c>
      <c r="DV194" s="522"/>
      <c r="DW194" s="537"/>
      <c r="DX194" s="537"/>
      <c r="DY194" s="537"/>
      <c r="DZ194" s="537"/>
      <c r="EA194" s="537"/>
      <c r="EB194" s="537"/>
      <c r="EC194" s="538"/>
      <c r="ED194" s="537"/>
      <c r="EE194" s="468"/>
      <c r="EF194" s="522"/>
      <c r="EG194" s="522"/>
    </row>
    <row r="195" spans="1:137" ht="12.75" customHeight="1">
      <c r="A195" s="529" t="s">
        <v>156</v>
      </c>
      <c r="B195" s="306"/>
      <c r="C195" s="306"/>
      <c r="D195" s="306"/>
      <c r="E195" s="306"/>
      <c r="F195" s="306"/>
      <c r="G195" s="306"/>
      <c r="H195" s="306"/>
      <c r="I195" s="306"/>
      <c r="J195" s="306"/>
      <c r="K195" s="306"/>
      <c r="L195" s="306"/>
      <c r="M195" s="306"/>
      <c r="N195" s="306"/>
      <c r="O195" s="306"/>
      <c r="P195" s="306"/>
      <c r="Q195" s="306"/>
      <c r="R195" s="306"/>
      <c r="S195" s="306"/>
      <c r="T195" s="523"/>
      <c r="U195" s="306">
        <v>12</v>
      </c>
      <c r="V195" s="306"/>
      <c r="W195" s="306">
        <v>1</v>
      </c>
      <c r="X195" s="306"/>
      <c r="Y195" s="306"/>
      <c r="Z195" s="306"/>
      <c r="AA195" s="306"/>
      <c r="AB195" s="306"/>
      <c r="AC195" s="306"/>
      <c r="AD195" s="306"/>
      <c r="AE195" s="306"/>
      <c r="AF195" s="306"/>
      <c r="AG195" s="306"/>
      <c r="AH195" s="306"/>
      <c r="AI195" s="306"/>
      <c r="AJ195" s="306"/>
      <c r="AK195" s="306"/>
      <c r="AL195" s="306"/>
      <c r="AM195" s="523"/>
      <c r="AN195" s="306"/>
      <c r="AO195" s="306"/>
      <c r="AP195" s="306"/>
      <c r="AQ195" s="306"/>
      <c r="AR195" s="306"/>
      <c r="AS195" s="306"/>
      <c r="AT195" s="306"/>
      <c r="AU195" s="306"/>
      <c r="AV195" s="306">
        <v>12</v>
      </c>
      <c r="AW195" s="306"/>
      <c r="AX195" s="306"/>
      <c r="AY195" s="306"/>
      <c r="AZ195" s="306"/>
      <c r="BA195" s="306"/>
      <c r="BB195" s="306"/>
      <c r="BC195" s="306"/>
      <c r="BD195" s="306"/>
      <c r="BE195" s="306"/>
      <c r="BF195" s="523"/>
      <c r="BG195" s="306"/>
      <c r="BH195" s="306"/>
      <c r="BI195" s="306"/>
      <c r="BJ195" s="306"/>
      <c r="BK195" s="306"/>
      <c r="BL195" s="306"/>
      <c r="BM195" s="306"/>
      <c r="BN195" s="306"/>
      <c r="BO195" s="306"/>
      <c r="BP195" s="306"/>
      <c r="BQ195" s="306"/>
      <c r="BR195" s="306"/>
      <c r="BS195" s="306"/>
      <c r="BT195" s="306"/>
      <c r="BU195" s="306"/>
      <c r="BV195" s="306"/>
      <c r="BW195" s="306"/>
      <c r="BX195" s="306"/>
      <c r="BY195" s="523"/>
      <c r="BZ195" s="306"/>
      <c r="CA195" s="306"/>
      <c r="CB195" s="306"/>
      <c r="CC195" s="306"/>
      <c r="CD195" s="530" t="str">
        <f>IF(DR195&lt;3,"",(SUM(B195:S195)-MIN(B195:S195)-MAX(B195:S195))/(DR195-2))</f>
        <v/>
      </c>
      <c r="CE195" s="530" t="str">
        <f>IF(DS195&lt;3,"",(SUM(U195:AL195)-MIN(U195:AL195)-MAX(U195:AL195))/(DS195-2))</f>
        <v/>
      </c>
      <c r="CF195" s="530" t="str">
        <f>IF(DT195&lt;3,"",(SUM(AN195:BE195)-MIN(AN195:BE195)-MAX(AN195:BE195))/(DT195-2))</f>
        <v/>
      </c>
      <c r="CG195" s="531" t="str">
        <f>IF(DU195&lt;3,"",(SUM(BG195:BX195)-MIN(BG195:BX195)-MAX(BG195:BX195))/(DU195-2))</f>
        <v/>
      </c>
      <c r="CH195" s="518" t="str">
        <f t="shared" si="364"/>
        <v/>
      </c>
      <c r="CI195" s="93" t="str">
        <f t="shared" si="364"/>
        <v/>
      </c>
      <c r="CJ195" s="94" t="str">
        <f t="shared" si="364"/>
        <v/>
      </c>
      <c r="CK195" s="94" t="str">
        <f t="shared" si="364"/>
        <v/>
      </c>
      <c r="CL195" s="94" t="str">
        <f t="shared" si="364"/>
        <v/>
      </c>
      <c r="CM195" s="94" t="str">
        <f t="shared" si="364"/>
        <v/>
      </c>
      <c r="CN195" s="94" t="str">
        <f t="shared" si="364"/>
        <v/>
      </c>
      <c r="CO195" s="108" t="str">
        <f t="shared" si="364"/>
        <v/>
      </c>
      <c r="CP195" s="108" t="str">
        <f t="shared" si="364"/>
        <v/>
      </c>
      <c r="CQ195" s="108" t="str">
        <f t="shared" si="364"/>
        <v/>
      </c>
      <c r="CR195" s="108" t="str">
        <f t="shared" si="365"/>
        <v/>
      </c>
      <c r="CS195" s="94" t="str">
        <f t="shared" si="365"/>
        <v/>
      </c>
      <c r="CT195" s="94" t="str">
        <f t="shared" si="365"/>
        <v/>
      </c>
      <c r="CU195" s="94" t="str">
        <f t="shared" si="365"/>
        <v/>
      </c>
      <c r="CV195" s="94" t="str">
        <f t="shared" si="365"/>
        <v/>
      </c>
      <c r="CW195" s="94" t="str">
        <f t="shared" si="365"/>
        <v/>
      </c>
      <c r="CX195" s="93" t="str">
        <f t="shared" si="365"/>
        <v/>
      </c>
      <c r="CY195" s="519" t="str">
        <f t="shared" si="365"/>
        <v/>
      </c>
      <c r="CZ195" s="532" t="str">
        <f t="shared" si="366"/>
        <v/>
      </c>
      <c r="DA195" s="533" t="str">
        <f t="shared" si="366"/>
        <v/>
      </c>
      <c r="DB195" s="534" t="str">
        <f t="shared" si="366"/>
        <v/>
      </c>
      <c r="DC195" s="534" t="str">
        <f t="shared" si="366"/>
        <v/>
      </c>
      <c r="DD195" s="534" t="str">
        <f t="shared" si="366"/>
        <v/>
      </c>
      <c r="DE195" s="534" t="str">
        <f t="shared" si="366"/>
        <v/>
      </c>
      <c r="DF195" s="534" t="str">
        <f t="shared" si="366"/>
        <v/>
      </c>
      <c r="DG195" s="535" t="str">
        <f t="shared" si="366"/>
        <v/>
      </c>
      <c r="DH195" s="535">
        <f t="shared" si="366"/>
        <v>1</v>
      </c>
      <c r="DI195" s="535">
        <f t="shared" si="366"/>
        <v>12</v>
      </c>
      <c r="DJ195" s="535" t="str">
        <f t="shared" si="367"/>
        <v/>
      </c>
      <c r="DK195" s="534" t="str">
        <f t="shared" si="367"/>
        <v/>
      </c>
      <c r="DL195" s="534" t="str">
        <f t="shared" si="367"/>
        <v/>
      </c>
      <c r="DM195" s="534" t="str">
        <f t="shared" si="367"/>
        <v/>
      </c>
      <c r="DN195" s="534" t="str">
        <f t="shared" si="367"/>
        <v/>
      </c>
      <c r="DO195" s="534" t="str">
        <f t="shared" si="367"/>
        <v/>
      </c>
      <c r="DP195" s="533" t="str">
        <f t="shared" si="367"/>
        <v/>
      </c>
      <c r="DQ195" s="532" t="str">
        <f t="shared" si="367"/>
        <v/>
      </c>
      <c r="DR195" s="536">
        <f>COUNT(B195:S195)</f>
        <v>0</v>
      </c>
      <c r="DS195" s="468">
        <f>COUNT(U195:AL195)</f>
        <v>2</v>
      </c>
      <c r="DT195" s="468">
        <f>COUNT(AN195:BE195)</f>
        <v>1</v>
      </c>
      <c r="DU195" s="469">
        <f>COUNT(BG195:BX195)</f>
        <v>0</v>
      </c>
      <c r="DV195" s="522"/>
      <c r="DW195" s="537"/>
      <c r="DX195" s="537"/>
      <c r="DY195" s="537"/>
      <c r="DZ195" s="537"/>
      <c r="EA195" s="537"/>
      <c r="EB195" s="537"/>
      <c r="EC195" s="538"/>
      <c r="ED195" s="537"/>
      <c r="EE195" s="468"/>
      <c r="EF195" s="522"/>
      <c r="EG195" s="522"/>
    </row>
    <row r="196" spans="1:137" ht="12.75" customHeight="1">
      <c r="A196" s="529" t="s">
        <v>157</v>
      </c>
      <c r="B196" s="306"/>
      <c r="C196" s="306"/>
      <c r="D196" s="306"/>
      <c r="E196" s="306"/>
      <c r="F196" s="306"/>
      <c r="G196" s="306"/>
      <c r="H196" s="306"/>
      <c r="I196" s="306"/>
      <c r="J196" s="306"/>
      <c r="K196" s="306"/>
      <c r="L196" s="306"/>
      <c r="M196" s="306"/>
      <c r="N196" s="306"/>
      <c r="O196" s="306"/>
      <c r="P196" s="306"/>
      <c r="Q196" s="306"/>
      <c r="R196" s="306"/>
      <c r="S196" s="306"/>
      <c r="T196" s="523"/>
      <c r="U196" s="306">
        <v>120</v>
      </c>
      <c r="V196" s="306"/>
      <c r="W196" s="306">
        <v>5</v>
      </c>
      <c r="X196" s="306"/>
      <c r="Y196" s="306"/>
      <c r="Z196" s="306"/>
      <c r="AA196" s="306"/>
      <c r="AB196" s="306"/>
      <c r="AC196" s="306"/>
      <c r="AD196" s="306"/>
      <c r="AE196" s="306"/>
      <c r="AF196" s="306"/>
      <c r="AG196" s="306"/>
      <c r="AH196" s="306"/>
      <c r="AI196" s="306"/>
      <c r="AJ196" s="306"/>
      <c r="AK196" s="306"/>
      <c r="AL196" s="306"/>
      <c r="AM196" s="523"/>
      <c r="AN196" s="306"/>
      <c r="AO196" s="306"/>
      <c r="AP196" s="306"/>
      <c r="AQ196" s="306"/>
      <c r="AR196" s="306"/>
      <c r="AS196" s="306"/>
      <c r="AT196" s="306"/>
      <c r="AU196" s="306"/>
      <c r="AV196" s="306">
        <v>100</v>
      </c>
      <c r="AW196" s="306"/>
      <c r="AX196" s="306"/>
      <c r="AY196" s="306"/>
      <c r="AZ196" s="306"/>
      <c r="BA196" s="306"/>
      <c r="BB196" s="306"/>
      <c r="BC196" s="306"/>
      <c r="BD196" s="306"/>
      <c r="BE196" s="306"/>
      <c r="BF196" s="523"/>
      <c r="BG196" s="306"/>
      <c r="BH196" s="306"/>
      <c r="BI196" s="306"/>
      <c r="BJ196" s="306"/>
      <c r="BK196" s="306"/>
      <c r="BL196" s="306"/>
      <c r="BM196" s="306"/>
      <c r="BN196" s="306"/>
      <c r="BO196" s="306"/>
      <c r="BP196" s="306"/>
      <c r="BQ196" s="306"/>
      <c r="BR196" s="306"/>
      <c r="BS196" s="306"/>
      <c r="BT196" s="306"/>
      <c r="BU196" s="306"/>
      <c r="BV196" s="306"/>
      <c r="BW196" s="306"/>
      <c r="BX196" s="306"/>
      <c r="BY196" s="523"/>
      <c r="BZ196" s="306"/>
      <c r="CA196" s="306"/>
      <c r="CB196" s="306"/>
      <c r="CC196" s="306"/>
      <c r="CD196" s="530" t="str">
        <f>IF(DR196&lt;3,"",(SUM(B196:S196)-MIN(B196:S196)-MAX(B196:S196))/(DR196-2))</f>
        <v/>
      </c>
      <c r="CE196" s="530" t="str">
        <f>IF(DS196&lt;3,"",(SUM(U196:AL196)-MIN(U196:AL196)-MAX(U196:AL196))/(DS196-2))</f>
        <v/>
      </c>
      <c r="CF196" s="530" t="str">
        <f>IF(DT196&lt;3,"",(SUM(AN196:BE196)-MIN(AN196:BE196)-MAX(AN196:BE196))/(DT196-2))</f>
        <v/>
      </c>
      <c r="CG196" s="531" t="str">
        <f>IF(DU196&lt;3,"",(SUM(BG196:BX196)-MIN(BG196:BX196)-MAX(BG196:BX196))/(DU196-2))</f>
        <v/>
      </c>
      <c r="CH196" s="518" t="str">
        <f t="shared" si="364"/>
        <v/>
      </c>
      <c r="CI196" s="93" t="str">
        <f t="shared" si="364"/>
        <v/>
      </c>
      <c r="CJ196" s="94" t="str">
        <f t="shared" si="364"/>
        <v/>
      </c>
      <c r="CK196" s="94" t="str">
        <f t="shared" si="364"/>
        <v/>
      </c>
      <c r="CL196" s="94" t="str">
        <f t="shared" si="364"/>
        <v/>
      </c>
      <c r="CM196" s="94" t="str">
        <f t="shared" si="364"/>
        <v/>
      </c>
      <c r="CN196" s="94" t="str">
        <f t="shared" si="364"/>
        <v/>
      </c>
      <c r="CO196" s="108" t="str">
        <f t="shared" si="364"/>
        <v/>
      </c>
      <c r="CP196" s="108" t="str">
        <f t="shared" si="364"/>
        <v/>
      </c>
      <c r="CQ196" s="108" t="str">
        <f t="shared" si="364"/>
        <v/>
      </c>
      <c r="CR196" s="108" t="str">
        <f t="shared" si="365"/>
        <v/>
      </c>
      <c r="CS196" s="94" t="str">
        <f t="shared" si="365"/>
        <v/>
      </c>
      <c r="CT196" s="94" t="str">
        <f t="shared" si="365"/>
        <v/>
      </c>
      <c r="CU196" s="94" t="str">
        <f t="shared" si="365"/>
        <v/>
      </c>
      <c r="CV196" s="94" t="str">
        <f t="shared" si="365"/>
        <v/>
      </c>
      <c r="CW196" s="94" t="str">
        <f t="shared" si="365"/>
        <v/>
      </c>
      <c r="CX196" s="93" t="str">
        <f t="shared" si="365"/>
        <v/>
      </c>
      <c r="CY196" s="519" t="str">
        <f t="shared" si="365"/>
        <v/>
      </c>
      <c r="CZ196" s="532" t="str">
        <f t="shared" si="366"/>
        <v/>
      </c>
      <c r="DA196" s="533" t="str">
        <f t="shared" si="366"/>
        <v/>
      </c>
      <c r="DB196" s="534" t="str">
        <f t="shared" si="366"/>
        <v/>
      </c>
      <c r="DC196" s="534" t="str">
        <f t="shared" si="366"/>
        <v/>
      </c>
      <c r="DD196" s="534" t="str">
        <f t="shared" si="366"/>
        <v/>
      </c>
      <c r="DE196" s="534" t="str">
        <f t="shared" si="366"/>
        <v/>
      </c>
      <c r="DF196" s="534" t="str">
        <f t="shared" si="366"/>
        <v/>
      </c>
      <c r="DG196" s="535" t="str">
        <f t="shared" si="366"/>
        <v/>
      </c>
      <c r="DH196" s="535">
        <f t="shared" si="366"/>
        <v>5</v>
      </c>
      <c r="DI196" s="535">
        <f t="shared" si="366"/>
        <v>120</v>
      </c>
      <c r="DJ196" s="535" t="str">
        <f t="shared" si="367"/>
        <v/>
      </c>
      <c r="DK196" s="534" t="str">
        <f t="shared" si="367"/>
        <v/>
      </c>
      <c r="DL196" s="534" t="str">
        <f t="shared" si="367"/>
        <v/>
      </c>
      <c r="DM196" s="534" t="str">
        <f t="shared" si="367"/>
        <v/>
      </c>
      <c r="DN196" s="534" t="str">
        <f t="shared" si="367"/>
        <v/>
      </c>
      <c r="DO196" s="534" t="str">
        <f t="shared" si="367"/>
        <v/>
      </c>
      <c r="DP196" s="533" t="str">
        <f t="shared" si="367"/>
        <v/>
      </c>
      <c r="DQ196" s="532" t="str">
        <f t="shared" si="367"/>
        <v/>
      </c>
      <c r="DR196" s="536">
        <f>COUNT(B196:S196)</f>
        <v>0</v>
      </c>
      <c r="DS196" s="468">
        <f>COUNT(U196:AL196)</f>
        <v>2</v>
      </c>
      <c r="DT196" s="468">
        <f>COUNT(AN196:BE196)</f>
        <v>1</v>
      </c>
      <c r="DU196" s="469">
        <f>COUNT(BG196:BX196)</f>
        <v>0</v>
      </c>
      <c r="DV196" s="522"/>
      <c r="DW196" s="537"/>
      <c r="DX196" s="537"/>
      <c r="DY196" s="537"/>
      <c r="DZ196" s="537"/>
      <c r="EA196" s="537"/>
      <c r="EB196" s="537"/>
      <c r="EC196" s="538"/>
      <c r="ED196" s="537"/>
      <c r="EE196" s="468"/>
      <c r="EF196" s="522"/>
      <c r="EG196" s="522"/>
    </row>
    <row r="197" spans="1:137" ht="12.75" customHeight="1">
      <c r="A197" s="539" t="s">
        <v>158</v>
      </c>
      <c r="B197" s="540" t="str">
        <f t="shared" ref="B197:S197" si="368">IF(B194="","",B193*B194*B195*B196)</f>
        <v/>
      </c>
      <c r="C197" s="540" t="str">
        <f t="shared" si="368"/>
        <v/>
      </c>
      <c r="D197" s="540" t="str">
        <f t="shared" si="368"/>
        <v/>
      </c>
      <c r="E197" s="540" t="str">
        <f t="shared" si="368"/>
        <v/>
      </c>
      <c r="F197" s="540" t="str">
        <f t="shared" si="368"/>
        <v/>
      </c>
      <c r="G197" s="540" t="str">
        <f t="shared" si="368"/>
        <v/>
      </c>
      <c r="H197" s="540" t="str">
        <f t="shared" si="368"/>
        <v/>
      </c>
      <c r="I197" s="540" t="str">
        <f t="shared" si="368"/>
        <v/>
      </c>
      <c r="J197" s="540" t="str">
        <f t="shared" si="368"/>
        <v/>
      </c>
      <c r="K197" s="540" t="str">
        <f t="shared" si="368"/>
        <v/>
      </c>
      <c r="L197" s="540" t="str">
        <f t="shared" si="368"/>
        <v/>
      </c>
      <c r="M197" s="540" t="str">
        <f t="shared" si="368"/>
        <v/>
      </c>
      <c r="N197" s="540" t="str">
        <f t="shared" si="368"/>
        <v/>
      </c>
      <c r="O197" s="540" t="str">
        <f t="shared" si="368"/>
        <v/>
      </c>
      <c r="P197" s="540" t="str">
        <f t="shared" si="368"/>
        <v/>
      </c>
      <c r="Q197" s="540" t="str">
        <f t="shared" si="368"/>
        <v/>
      </c>
      <c r="R197" s="540" t="str">
        <f t="shared" si="368"/>
        <v/>
      </c>
      <c r="S197" s="540" t="str">
        <f t="shared" si="368"/>
        <v/>
      </c>
      <c r="T197" s="523"/>
      <c r="U197" s="540">
        <f t="shared" ref="U197:AL197" si="369">IF(U194="","",U193*U194*U195*U196)</f>
        <v>1440</v>
      </c>
      <c r="V197" s="540" t="str">
        <f t="shared" si="369"/>
        <v/>
      </c>
      <c r="W197" s="540">
        <f t="shared" si="369"/>
        <v>4000</v>
      </c>
      <c r="X197" s="540" t="str">
        <f t="shared" si="369"/>
        <v/>
      </c>
      <c r="Y197" s="540" t="str">
        <f t="shared" si="369"/>
        <v/>
      </c>
      <c r="Z197" s="540" t="str">
        <f t="shared" si="369"/>
        <v/>
      </c>
      <c r="AA197" s="540" t="str">
        <f t="shared" si="369"/>
        <v/>
      </c>
      <c r="AB197" s="540" t="str">
        <f t="shared" si="369"/>
        <v/>
      </c>
      <c r="AC197" s="540" t="str">
        <f t="shared" si="369"/>
        <v/>
      </c>
      <c r="AD197" s="540" t="str">
        <f t="shared" si="369"/>
        <v/>
      </c>
      <c r="AE197" s="540" t="str">
        <f t="shared" si="369"/>
        <v/>
      </c>
      <c r="AF197" s="540" t="str">
        <f t="shared" si="369"/>
        <v/>
      </c>
      <c r="AG197" s="540" t="str">
        <f t="shared" si="369"/>
        <v/>
      </c>
      <c r="AH197" s="540" t="str">
        <f t="shared" si="369"/>
        <v/>
      </c>
      <c r="AI197" s="540" t="str">
        <f t="shared" si="369"/>
        <v/>
      </c>
      <c r="AJ197" s="540" t="str">
        <f t="shared" si="369"/>
        <v/>
      </c>
      <c r="AK197" s="540" t="str">
        <f t="shared" si="369"/>
        <v/>
      </c>
      <c r="AL197" s="540" t="str">
        <f t="shared" si="369"/>
        <v/>
      </c>
      <c r="AM197" s="523"/>
      <c r="AN197" s="540" t="str">
        <f t="shared" ref="AN197:BE197" si="370">IF(AN194="","",AN193*AN194*AN195*AN196)</f>
        <v/>
      </c>
      <c r="AO197" s="540" t="str">
        <f t="shared" si="370"/>
        <v/>
      </c>
      <c r="AP197" s="540" t="str">
        <f t="shared" si="370"/>
        <v/>
      </c>
      <c r="AQ197" s="540" t="str">
        <f t="shared" si="370"/>
        <v/>
      </c>
      <c r="AR197" s="540" t="str">
        <f t="shared" si="370"/>
        <v/>
      </c>
      <c r="AS197" s="540" t="str">
        <f t="shared" si="370"/>
        <v/>
      </c>
      <c r="AT197" s="540" t="str">
        <f t="shared" si="370"/>
        <v/>
      </c>
      <c r="AU197" s="540" t="str">
        <f t="shared" si="370"/>
        <v/>
      </c>
      <c r="AV197" s="540">
        <f t="shared" si="370"/>
        <v>25200</v>
      </c>
      <c r="AW197" s="540" t="str">
        <f t="shared" si="370"/>
        <v/>
      </c>
      <c r="AX197" s="540" t="str">
        <f t="shared" si="370"/>
        <v/>
      </c>
      <c r="AY197" s="540" t="str">
        <f t="shared" si="370"/>
        <v/>
      </c>
      <c r="AZ197" s="540" t="str">
        <f t="shared" si="370"/>
        <v/>
      </c>
      <c r="BA197" s="540" t="str">
        <f t="shared" si="370"/>
        <v/>
      </c>
      <c r="BB197" s="540" t="str">
        <f t="shared" si="370"/>
        <v/>
      </c>
      <c r="BC197" s="540" t="str">
        <f t="shared" si="370"/>
        <v/>
      </c>
      <c r="BD197" s="540" t="str">
        <f t="shared" si="370"/>
        <v/>
      </c>
      <c r="BE197" s="540" t="str">
        <f t="shared" si="370"/>
        <v/>
      </c>
      <c r="BF197" s="523"/>
      <c r="BG197" s="540" t="str">
        <f t="shared" ref="BG197:BX197" si="371">IF(BG194="","",BG193*BG194*BG195*BG196)</f>
        <v/>
      </c>
      <c r="BH197" s="540" t="str">
        <f t="shared" si="371"/>
        <v/>
      </c>
      <c r="BI197" s="540" t="str">
        <f t="shared" si="371"/>
        <v/>
      </c>
      <c r="BJ197" s="540" t="str">
        <f t="shared" si="371"/>
        <v/>
      </c>
      <c r="BK197" s="540" t="str">
        <f t="shared" si="371"/>
        <v/>
      </c>
      <c r="BL197" s="540" t="str">
        <f t="shared" si="371"/>
        <v/>
      </c>
      <c r="BM197" s="540" t="str">
        <f t="shared" si="371"/>
        <v/>
      </c>
      <c r="BN197" s="540" t="str">
        <f t="shared" si="371"/>
        <v/>
      </c>
      <c r="BO197" s="540" t="str">
        <f t="shared" si="371"/>
        <v/>
      </c>
      <c r="BP197" s="540" t="str">
        <f t="shared" si="371"/>
        <v/>
      </c>
      <c r="BQ197" s="540" t="str">
        <f t="shared" si="371"/>
        <v/>
      </c>
      <c r="BR197" s="540" t="str">
        <f t="shared" si="371"/>
        <v/>
      </c>
      <c r="BS197" s="540" t="str">
        <f t="shared" si="371"/>
        <v/>
      </c>
      <c r="BT197" s="540" t="str">
        <f t="shared" si="371"/>
        <v/>
      </c>
      <c r="BU197" s="540" t="str">
        <f t="shared" si="371"/>
        <v/>
      </c>
      <c r="BV197" s="540" t="str">
        <f t="shared" si="371"/>
        <v/>
      </c>
      <c r="BW197" s="540" t="str">
        <f t="shared" si="371"/>
        <v/>
      </c>
      <c r="BX197" s="540" t="str">
        <f t="shared" si="371"/>
        <v/>
      </c>
      <c r="BY197" s="523"/>
      <c r="BZ197" s="540" t="str">
        <f>IF(BZ194="","",BZ193*BZ194*BZ195*BZ196)</f>
        <v/>
      </c>
      <c r="CA197" s="540" t="str">
        <f>IF(CA194="","",CA193*CA194*CA195*CA196)</f>
        <v/>
      </c>
      <c r="CB197" s="540" t="str">
        <f>IF(CB194="","",CB193*CB194*CB195*CB196)</f>
        <v/>
      </c>
      <c r="CC197" s="541" t="str">
        <f>IF(CC194="","",CC193*CC194*CC195*CC196)</f>
        <v/>
      </c>
      <c r="CD197" s="530" t="str">
        <f>IF(DR197&lt;3,"",(SUM(B197:S197)-MIN(B197:S197)-MAX(B197:S197))/(DR197-2))</f>
        <v/>
      </c>
      <c r="CE197" s="530" t="str">
        <f>IF(DS197&lt;3,"",(SUM(U197:AL197)-MIN(U197:AL197)-MAX(U197:AL197))/(DS197-2))</f>
        <v/>
      </c>
      <c r="CF197" s="530" t="str">
        <f>IF(DT197&lt;3,"",(SUM(AN197:BE197)-MIN(AN197:BE197)-MAX(AN197:BE197))/(DT197-2))</f>
        <v/>
      </c>
      <c r="CG197" s="531" t="str">
        <f>IF(DU197&lt;3,"",(SUM(BG197:BX197)-MIN(BG197:BX197)-MAX(BG197:BX197))/(DU197-2))</f>
        <v/>
      </c>
      <c r="CH197" s="518" t="str">
        <f t="shared" si="364"/>
        <v/>
      </c>
      <c r="CI197" s="93" t="str">
        <f t="shared" si="364"/>
        <v/>
      </c>
      <c r="CJ197" s="94" t="str">
        <f t="shared" si="364"/>
        <v/>
      </c>
      <c r="CK197" s="94" t="str">
        <f t="shared" si="364"/>
        <v/>
      </c>
      <c r="CL197" s="94" t="str">
        <f t="shared" si="364"/>
        <v/>
      </c>
      <c r="CM197" s="94" t="str">
        <f t="shared" si="364"/>
        <v/>
      </c>
      <c r="CN197" s="94" t="str">
        <f t="shared" si="364"/>
        <v/>
      </c>
      <c r="CO197" s="108" t="str">
        <f t="shared" si="364"/>
        <v/>
      </c>
      <c r="CP197" s="108" t="str">
        <f t="shared" si="364"/>
        <v/>
      </c>
      <c r="CQ197" s="108" t="str">
        <f t="shared" si="364"/>
        <v/>
      </c>
      <c r="CR197" s="108" t="str">
        <f t="shared" si="365"/>
        <v/>
      </c>
      <c r="CS197" s="94" t="str">
        <f t="shared" si="365"/>
        <v/>
      </c>
      <c r="CT197" s="94" t="str">
        <f t="shared" si="365"/>
        <v/>
      </c>
      <c r="CU197" s="94" t="str">
        <f t="shared" si="365"/>
        <v/>
      </c>
      <c r="CV197" s="94" t="str">
        <f t="shared" si="365"/>
        <v/>
      </c>
      <c r="CW197" s="94" t="str">
        <f t="shared" si="365"/>
        <v/>
      </c>
      <c r="CX197" s="93" t="str">
        <f t="shared" si="365"/>
        <v/>
      </c>
      <c r="CY197" s="519" t="str">
        <f t="shared" si="365"/>
        <v/>
      </c>
      <c r="CZ197" s="532" t="str">
        <f t="shared" si="366"/>
        <v/>
      </c>
      <c r="DA197" s="533" t="str">
        <f t="shared" si="366"/>
        <v/>
      </c>
      <c r="DB197" s="534" t="str">
        <f t="shared" si="366"/>
        <v/>
      </c>
      <c r="DC197" s="534" t="str">
        <f t="shared" si="366"/>
        <v/>
      </c>
      <c r="DD197" s="534" t="str">
        <f t="shared" si="366"/>
        <v/>
      </c>
      <c r="DE197" s="534" t="str">
        <f t="shared" si="366"/>
        <v/>
      </c>
      <c r="DF197" s="534" t="str">
        <f t="shared" si="366"/>
        <v/>
      </c>
      <c r="DG197" s="535" t="str">
        <f t="shared" si="366"/>
        <v/>
      </c>
      <c r="DH197" s="535">
        <f t="shared" si="366"/>
        <v>1440</v>
      </c>
      <c r="DI197" s="535">
        <f t="shared" si="366"/>
        <v>4000</v>
      </c>
      <c r="DJ197" s="535" t="str">
        <f t="shared" si="367"/>
        <v/>
      </c>
      <c r="DK197" s="534" t="str">
        <f t="shared" si="367"/>
        <v/>
      </c>
      <c r="DL197" s="534" t="str">
        <f t="shared" si="367"/>
        <v/>
      </c>
      <c r="DM197" s="534" t="str">
        <f t="shared" si="367"/>
        <v/>
      </c>
      <c r="DN197" s="534" t="str">
        <f t="shared" si="367"/>
        <v/>
      </c>
      <c r="DO197" s="534" t="str">
        <f t="shared" si="367"/>
        <v/>
      </c>
      <c r="DP197" s="533" t="str">
        <f t="shared" si="367"/>
        <v/>
      </c>
      <c r="DQ197" s="532" t="str">
        <f t="shared" si="367"/>
        <v/>
      </c>
      <c r="DR197" s="536">
        <f>COUNT(B197:S197)</f>
        <v>0</v>
      </c>
      <c r="DS197" s="468">
        <f>COUNT(U197:AL197)</f>
        <v>2</v>
      </c>
      <c r="DT197" s="468">
        <f>COUNT(AN197:BE197)</f>
        <v>1</v>
      </c>
      <c r="DU197" s="469">
        <f>COUNT(BG197:BX197)</f>
        <v>0</v>
      </c>
      <c r="DV197" s="522"/>
      <c r="DW197" s="537"/>
      <c r="DX197" s="537"/>
      <c r="DY197" s="537"/>
      <c r="DZ197" s="537"/>
      <c r="EA197" s="537"/>
      <c r="EB197" s="537"/>
      <c r="EC197" s="538"/>
      <c r="ED197" s="537"/>
      <c r="EE197" s="468"/>
      <c r="EF197" s="522"/>
      <c r="EG197" s="522"/>
    </row>
    <row r="198" spans="1:137" ht="12.75" customHeight="1">
      <c r="A198" s="527" t="s">
        <v>177</v>
      </c>
      <c r="B198" s="528"/>
      <c r="C198" s="528"/>
      <c r="D198" s="528"/>
      <c r="E198" s="528"/>
      <c r="F198" s="528"/>
      <c r="G198" s="528"/>
      <c r="H198" s="528"/>
      <c r="I198" s="528"/>
      <c r="J198" s="528"/>
      <c r="K198" s="528"/>
      <c r="L198" s="528"/>
      <c r="M198" s="528"/>
      <c r="N198" s="528"/>
      <c r="O198" s="528"/>
      <c r="P198" s="528"/>
      <c r="Q198" s="528"/>
      <c r="R198" s="528"/>
      <c r="S198" s="528"/>
      <c r="T198" s="523"/>
      <c r="U198" s="528"/>
      <c r="V198" s="528"/>
      <c r="W198" s="528"/>
      <c r="X198" s="528"/>
      <c r="Y198" s="528"/>
      <c r="Z198" s="528"/>
      <c r="AA198" s="528"/>
      <c r="AB198" s="528"/>
      <c r="AC198" s="528"/>
      <c r="AD198" s="528"/>
      <c r="AE198" s="528"/>
      <c r="AF198" s="528"/>
      <c r="AG198" s="528"/>
      <c r="AH198" s="528"/>
      <c r="AI198" s="528"/>
      <c r="AJ198" s="528"/>
      <c r="AK198" s="528"/>
      <c r="AL198" s="528"/>
      <c r="AM198" s="523"/>
      <c r="AN198" s="528"/>
      <c r="AO198" s="528"/>
      <c r="AP198" s="528"/>
      <c r="AQ198" s="528"/>
      <c r="AR198" s="528"/>
      <c r="AS198" s="528"/>
      <c r="AT198" s="528"/>
      <c r="AU198" s="528"/>
      <c r="AV198" s="528"/>
      <c r="AW198" s="528"/>
      <c r="AX198" s="528"/>
      <c r="AY198" s="528"/>
      <c r="AZ198" s="528"/>
      <c r="BA198" s="528"/>
      <c r="BB198" s="528"/>
      <c r="BC198" s="528"/>
      <c r="BD198" s="528"/>
      <c r="BE198" s="528"/>
      <c r="BF198" s="523"/>
      <c r="BG198" s="528"/>
      <c r="BH198" s="528"/>
      <c r="BI198" s="528"/>
      <c r="BJ198" s="528"/>
      <c r="BK198" s="528"/>
      <c r="BL198" s="528"/>
      <c r="BM198" s="528"/>
      <c r="BN198" s="528"/>
      <c r="BO198" s="528"/>
      <c r="BP198" s="528"/>
      <c r="BQ198" s="528"/>
      <c r="BR198" s="528"/>
      <c r="BS198" s="528"/>
      <c r="BT198" s="528"/>
      <c r="BU198" s="528"/>
      <c r="BV198" s="528"/>
      <c r="BW198" s="528"/>
      <c r="BX198" s="528"/>
      <c r="BY198" s="523"/>
      <c r="BZ198" s="528"/>
      <c r="CA198" s="528"/>
      <c r="CB198" s="528"/>
      <c r="CC198" s="528"/>
      <c r="CD198" s="542"/>
      <c r="CE198" s="542"/>
      <c r="CF198" s="542"/>
      <c r="CG198" s="543"/>
      <c r="CH198" s="544"/>
      <c r="CI198" s="544"/>
      <c r="CJ198" s="544"/>
      <c r="CK198" s="544"/>
      <c r="CL198" s="544"/>
      <c r="CM198" s="544"/>
      <c r="CN198" s="544"/>
      <c r="CO198" s="544"/>
      <c r="CP198" s="544"/>
      <c r="CQ198" s="544"/>
      <c r="CR198" s="544"/>
      <c r="CS198" s="544"/>
      <c r="CT198" s="544"/>
      <c r="CU198" s="544"/>
      <c r="CV198" s="544"/>
      <c r="CW198" s="544"/>
      <c r="CX198" s="544"/>
      <c r="CY198" s="545"/>
      <c r="CZ198" s="546"/>
      <c r="DA198" s="544"/>
      <c r="DB198" s="544"/>
      <c r="DC198" s="544"/>
      <c r="DD198" s="544"/>
      <c r="DE198" s="544"/>
      <c r="DF198" s="544"/>
      <c r="DG198" s="544"/>
      <c r="DH198" s="544"/>
      <c r="DI198" s="544"/>
      <c r="DJ198" s="544"/>
      <c r="DK198" s="544"/>
      <c r="DL198" s="544"/>
      <c r="DM198" s="544"/>
      <c r="DN198" s="544"/>
      <c r="DO198" s="544"/>
      <c r="DP198" s="544"/>
      <c r="DQ198" s="544"/>
      <c r="DR198" s="546"/>
      <c r="DS198" s="521"/>
      <c r="DT198" s="521"/>
      <c r="DU198" s="517"/>
      <c r="DV198" s="521"/>
      <c r="DW198" s="521"/>
      <c r="DX198" s="521"/>
      <c r="DY198" s="521"/>
      <c r="DZ198" s="521"/>
      <c r="EA198" s="521"/>
      <c r="EB198" s="521"/>
      <c r="EC198" s="517"/>
      <c r="ED198" s="521"/>
      <c r="EE198" s="468"/>
      <c r="EF198" s="522"/>
      <c r="EG198" s="522"/>
    </row>
    <row r="199" spans="1:137" ht="12.75" customHeight="1">
      <c r="A199" s="529" t="s">
        <v>154</v>
      </c>
      <c r="B199" s="528"/>
      <c r="C199" s="528"/>
      <c r="D199" s="528"/>
      <c r="E199" s="528"/>
      <c r="F199" s="528"/>
      <c r="G199" s="528"/>
      <c r="H199" s="528"/>
      <c r="I199" s="528"/>
      <c r="J199" s="528"/>
      <c r="K199" s="528"/>
      <c r="L199" s="528"/>
      <c r="M199" s="528"/>
      <c r="N199" s="528"/>
      <c r="O199" s="528"/>
      <c r="P199" s="528"/>
      <c r="Q199" s="528"/>
      <c r="R199" s="528"/>
      <c r="S199" s="528"/>
      <c r="T199" s="523"/>
      <c r="U199" s="528"/>
      <c r="V199" s="528"/>
      <c r="W199" s="528"/>
      <c r="X199" s="528"/>
      <c r="Y199" s="528"/>
      <c r="Z199" s="528"/>
      <c r="AA199" s="528"/>
      <c r="AB199" s="528"/>
      <c r="AC199" s="528"/>
      <c r="AD199" s="528"/>
      <c r="AE199" s="528"/>
      <c r="AF199" s="528"/>
      <c r="AG199" s="528"/>
      <c r="AH199" s="528"/>
      <c r="AI199" s="528"/>
      <c r="AJ199" s="528"/>
      <c r="AK199" s="528"/>
      <c r="AL199" s="528"/>
      <c r="AM199" s="523"/>
      <c r="AN199" s="528"/>
      <c r="AO199" s="528"/>
      <c r="AP199" s="528"/>
      <c r="AQ199" s="528"/>
      <c r="AR199" s="528"/>
      <c r="AS199" s="528"/>
      <c r="AT199" s="528"/>
      <c r="AU199" s="528"/>
      <c r="AV199" s="528"/>
      <c r="AW199" s="528"/>
      <c r="AX199" s="528"/>
      <c r="AY199" s="528"/>
      <c r="AZ199" s="528"/>
      <c r="BA199" s="528"/>
      <c r="BB199" s="528"/>
      <c r="BC199" s="528"/>
      <c r="BD199" s="528"/>
      <c r="BE199" s="528"/>
      <c r="BF199" s="523"/>
      <c r="BG199" s="528"/>
      <c r="BH199" s="528"/>
      <c r="BI199" s="528"/>
      <c r="BJ199" s="528"/>
      <c r="BK199" s="528"/>
      <c r="BL199" s="528"/>
      <c r="BM199" s="528"/>
      <c r="BN199" s="528"/>
      <c r="BO199" s="528"/>
      <c r="BP199" s="528"/>
      <c r="BQ199" s="528"/>
      <c r="BR199" s="528"/>
      <c r="BS199" s="528"/>
      <c r="BT199" s="528"/>
      <c r="BU199" s="528"/>
      <c r="BV199" s="528"/>
      <c r="BW199" s="528"/>
      <c r="BX199" s="528"/>
      <c r="BY199" s="523"/>
      <c r="BZ199" s="528"/>
      <c r="CA199" s="528"/>
      <c r="CB199" s="528"/>
      <c r="CC199" s="528"/>
      <c r="CD199" s="530" t="str">
        <f>IF(DR199&lt;3,"",(SUM(B199:S199)-MIN(B199:S199)-MAX(B199:S199))/(DR199-2))</f>
        <v/>
      </c>
      <c r="CE199" s="530" t="str">
        <f>IF(DS199&lt;3,"",(SUM(U199:AL199)-MIN(U199:AL199)-MAX(U199:AL199))/(DS199-2))</f>
        <v/>
      </c>
      <c r="CF199" s="530" t="str">
        <f>IF(DT199&lt;3,"",(SUM(AN199:BE199)-MIN(AN199:BE199)-MAX(AN199:BE199))/(DT199-2))</f>
        <v/>
      </c>
      <c r="CG199" s="531" t="str">
        <f>IF(DU199&lt;3,"",(SUM(BG199:BX199)-MIN(BG199:BX199)-MAX(BG199:BX199))/(DU199-2))</f>
        <v/>
      </c>
      <c r="CH199" s="518" t="str">
        <f t="shared" ref="CH199:CQ203" si="372">IF($CH$3=$CD$4,IF(OR(-FLOOR(((18-COUNT($B199:$S199))/2),1)+CH$6&lt;1,-FLOOR(((18-COUNT($B199:$S199))/2),1)+CH$6&gt;COUNT($B199:$S199)),"",LARGE($B199:$S199,-FLOOR(((18-COUNT($B199:$S199))/2),1)+CH$6)),IF(OR(-FLOOR(((18-COUNT($AN199:$BE199))/2),1)+CH$6&lt;1,-FLOOR(((18-COUNT($AN199:$BE199))/2),1)+CH$6&gt;COUNT($AN199:$BE199)),"",LARGE($AN199:$BE199,-FLOOR(((18-COUNT($AN199:$BE199))/2),1)+CH$6)))</f>
        <v/>
      </c>
      <c r="CI199" s="93" t="str">
        <f t="shared" si="372"/>
        <v/>
      </c>
      <c r="CJ199" s="94" t="str">
        <f t="shared" si="372"/>
        <v/>
      </c>
      <c r="CK199" s="94" t="str">
        <f t="shared" si="372"/>
        <v/>
      </c>
      <c r="CL199" s="94" t="str">
        <f t="shared" si="372"/>
        <v/>
      </c>
      <c r="CM199" s="94" t="str">
        <f t="shared" si="372"/>
        <v/>
      </c>
      <c r="CN199" s="94" t="str">
        <f t="shared" si="372"/>
        <v/>
      </c>
      <c r="CO199" s="108" t="str">
        <f t="shared" si="372"/>
        <v/>
      </c>
      <c r="CP199" s="108" t="str">
        <f t="shared" si="372"/>
        <v/>
      </c>
      <c r="CQ199" s="108" t="str">
        <f t="shared" si="372"/>
        <v/>
      </c>
      <c r="CR199" s="108" t="str">
        <f t="shared" ref="CR199:CY203" si="373">IF($CH$3=$CD$4,IF(OR(-FLOOR(((18-COUNT($B199:$S199))/2),1)+CR$6&lt;1,-FLOOR(((18-COUNT($B199:$S199))/2),1)+CR$6&gt;COUNT($B199:$S199)),"",LARGE($B199:$S199,-FLOOR(((18-COUNT($B199:$S199))/2),1)+CR$6)),IF(OR(-FLOOR(((18-COUNT($AN199:$BE199))/2),1)+CR$6&lt;1,-FLOOR(((18-COUNT($AN199:$BE199))/2),1)+CR$6&gt;COUNT($AN199:$BE199)),"",LARGE($AN199:$BE199,-FLOOR(((18-COUNT($AN199:$BE199))/2),1)+CR$6)))</f>
        <v/>
      </c>
      <c r="CS199" s="94" t="str">
        <f t="shared" si="373"/>
        <v/>
      </c>
      <c r="CT199" s="94" t="str">
        <f t="shared" si="373"/>
        <v/>
      </c>
      <c r="CU199" s="94" t="str">
        <f t="shared" si="373"/>
        <v/>
      </c>
      <c r="CV199" s="94" t="str">
        <f t="shared" si="373"/>
        <v/>
      </c>
      <c r="CW199" s="94" t="str">
        <f t="shared" si="373"/>
        <v/>
      </c>
      <c r="CX199" s="93" t="str">
        <f t="shared" si="373"/>
        <v/>
      </c>
      <c r="CY199" s="519" t="str">
        <f t="shared" si="373"/>
        <v/>
      </c>
      <c r="CZ199" s="532" t="str">
        <f t="shared" ref="CZ199:DI203" si="374">IF($CH$3=$CD$4,IF(OR(-FLOOR(((18-COUNT($U199:$AL199))/2),1)+CZ$6&lt;1,-FLOOR(((18-COUNT($U199:$AL199))/2),1)+CZ$6&gt;COUNT($U199:$AL199)),"",LARGE($U199:$AL199,-FLOOR(((18-COUNT($U199:$AL199))/2),1)+CZ$6)),IF(OR(-FLOOR(((18-COUNT($BG199:$BX199))/2),1)+CZ$6&lt;1,-FLOOR(((18-COUNT($BG199:$BX199))/2),1)+CZ$6&gt;COUNT($BG199:$BX199)),"",LARGE($BG199:$BX199,-FLOOR(((18-COUNT($BG199:$BX199))/2),1)+CZ$6)))</f>
        <v/>
      </c>
      <c r="DA199" s="533" t="str">
        <f t="shared" si="374"/>
        <v/>
      </c>
      <c r="DB199" s="534" t="str">
        <f t="shared" si="374"/>
        <v/>
      </c>
      <c r="DC199" s="534" t="str">
        <f t="shared" si="374"/>
        <v/>
      </c>
      <c r="DD199" s="534" t="str">
        <f t="shared" si="374"/>
        <v/>
      </c>
      <c r="DE199" s="534" t="str">
        <f t="shared" si="374"/>
        <v/>
      </c>
      <c r="DF199" s="534" t="str">
        <f t="shared" si="374"/>
        <v/>
      </c>
      <c r="DG199" s="535" t="str">
        <f t="shared" si="374"/>
        <v/>
      </c>
      <c r="DH199" s="535" t="str">
        <f t="shared" si="374"/>
        <v/>
      </c>
      <c r="DI199" s="535" t="str">
        <f t="shared" si="374"/>
        <v/>
      </c>
      <c r="DJ199" s="535" t="str">
        <f t="shared" ref="DJ199:DQ203" si="375">IF($CH$3=$CD$4,IF(OR(-FLOOR(((18-COUNT($U199:$AL199))/2),1)+DJ$6&lt;1,-FLOOR(((18-COUNT($U199:$AL199))/2),1)+DJ$6&gt;COUNT($U199:$AL199)),"",LARGE($U199:$AL199,-FLOOR(((18-COUNT($U199:$AL199))/2),1)+DJ$6)),IF(OR(-FLOOR(((18-COUNT($BG199:$BX199))/2),1)+DJ$6&lt;1,-FLOOR(((18-COUNT($BG199:$BX199))/2),1)+DJ$6&gt;COUNT($BG199:$BX199)),"",LARGE($BG199:$BX199,-FLOOR(((18-COUNT($BG199:$BX199))/2),1)+DJ$6)))</f>
        <v/>
      </c>
      <c r="DK199" s="534" t="str">
        <f t="shared" si="375"/>
        <v/>
      </c>
      <c r="DL199" s="534" t="str">
        <f t="shared" si="375"/>
        <v/>
      </c>
      <c r="DM199" s="534" t="str">
        <f t="shared" si="375"/>
        <v/>
      </c>
      <c r="DN199" s="534" t="str">
        <f t="shared" si="375"/>
        <v/>
      </c>
      <c r="DO199" s="534" t="str">
        <f t="shared" si="375"/>
        <v/>
      </c>
      <c r="DP199" s="533" t="str">
        <f t="shared" si="375"/>
        <v/>
      </c>
      <c r="DQ199" s="532" t="str">
        <f t="shared" si="375"/>
        <v/>
      </c>
      <c r="DR199" s="536">
        <f>COUNT(B199:S199)</f>
        <v>0</v>
      </c>
      <c r="DS199" s="468">
        <f>COUNT(U199:AL199)</f>
        <v>0</v>
      </c>
      <c r="DT199" s="468">
        <f>COUNT(AN199:BE199)</f>
        <v>0</v>
      </c>
      <c r="DU199" s="469">
        <f>COUNT(BG199:BX199)</f>
        <v>0</v>
      </c>
      <c r="DV199" s="522"/>
      <c r="DW199" s="537"/>
      <c r="DX199" s="537"/>
      <c r="DY199" s="537"/>
      <c r="DZ199" s="537"/>
      <c r="EA199" s="537"/>
      <c r="EB199" s="537"/>
      <c r="EC199" s="538"/>
      <c r="ED199" s="537"/>
      <c r="EE199" s="468"/>
      <c r="EF199" s="522"/>
      <c r="EG199" s="522"/>
    </row>
    <row r="200" spans="1:137" ht="12.75" customHeight="1">
      <c r="A200" s="529" t="s">
        <v>155</v>
      </c>
      <c r="B200" s="306"/>
      <c r="C200" s="306"/>
      <c r="D200" s="306"/>
      <c r="E200" s="306"/>
      <c r="F200" s="306"/>
      <c r="G200" s="306"/>
      <c r="H200" s="306"/>
      <c r="I200" s="306"/>
      <c r="J200" s="306"/>
      <c r="K200" s="306"/>
      <c r="L200" s="306"/>
      <c r="M200" s="306"/>
      <c r="N200" s="306"/>
      <c r="O200" s="306"/>
      <c r="P200" s="306"/>
      <c r="Q200" s="306"/>
      <c r="R200" s="306"/>
      <c r="S200" s="306"/>
      <c r="T200" s="523"/>
      <c r="U200" s="306"/>
      <c r="V200" s="306"/>
      <c r="W200" s="306"/>
      <c r="X200" s="306"/>
      <c r="Y200" s="306"/>
      <c r="Z200" s="306"/>
      <c r="AA200" s="306"/>
      <c r="AB200" s="306"/>
      <c r="AC200" s="306"/>
      <c r="AD200" s="306"/>
      <c r="AE200" s="306"/>
      <c r="AF200" s="306"/>
      <c r="AG200" s="306"/>
      <c r="AH200" s="306"/>
      <c r="AI200" s="306"/>
      <c r="AJ200" s="306"/>
      <c r="AK200" s="306"/>
      <c r="AL200" s="306"/>
      <c r="AM200" s="523"/>
      <c r="AN200" s="306"/>
      <c r="AO200" s="306"/>
      <c r="AP200" s="306"/>
      <c r="AQ200" s="306"/>
      <c r="AR200" s="306"/>
      <c r="AS200" s="306"/>
      <c r="AT200" s="306"/>
      <c r="AU200" s="306"/>
      <c r="AV200" s="306"/>
      <c r="AW200" s="306"/>
      <c r="AX200" s="306"/>
      <c r="AY200" s="306"/>
      <c r="AZ200" s="306"/>
      <c r="BA200" s="306"/>
      <c r="BB200" s="306"/>
      <c r="BC200" s="306"/>
      <c r="BD200" s="306"/>
      <c r="BE200" s="306"/>
      <c r="BF200" s="523"/>
      <c r="BG200" s="306"/>
      <c r="BH200" s="306"/>
      <c r="BI200" s="306"/>
      <c r="BJ200" s="306"/>
      <c r="BK200" s="306"/>
      <c r="BL200" s="306"/>
      <c r="BM200" s="306"/>
      <c r="BN200" s="306"/>
      <c r="BO200" s="306"/>
      <c r="BP200" s="306"/>
      <c r="BQ200" s="306"/>
      <c r="BR200" s="306"/>
      <c r="BS200" s="306"/>
      <c r="BT200" s="306"/>
      <c r="BU200" s="306"/>
      <c r="BV200" s="306"/>
      <c r="BW200" s="306"/>
      <c r="BX200" s="306"/>
      <c r="BY200" s="523"/>
      <c r="BZ200" s="306"/>
      <c r="CA200" s="306"/>
      <c r="CB200" s="306"/>
      <c r="CC200" s="306"/>
      <c r="CD200" s="530" t="str">
        <f>IF(DR200&lt;3,"",(SUM(B200:S200)-MIN(B200:S200)-MAX(B200:S200))/(DR200-2))</f>
        <v/>
      </c>
      <c r="CE200" s="530" t="str">
        <f>IF(DS200&lt;3,"",(SUM(U200:AL200)-MIN(U200:AL200)-MAX(U200:AL200))/(DS200-2))</f>
        <v/>
      </c>
      <c r="CF200" s="530" t="str">
        <f>IF(DT200&lt;3,"",(SUM(AN200:BE200)-MIN(AN200:BE200)-MAX(AN200:BE200))/(DT200-2))</f>
        <v/>
      </c>
      <c r="CG200" s="531" t="str">
        <f>IF(DU200&lt;3,"",(SUM(BG200:BX200)-MIN(BG200:BX200)-MAX(BG200:BX200))/(DU200-2))</f>
        <v/>
      </c>
      <c r="CH200" s="518" t="str">
        <f t="shared" si="372"/>
        <v/>
      </c>
      <c r="CI200" s="93" t="str">
        <f t="shared" si="372"/>
        <v/>
      </c>
      <c r="CJ200" s="94" t="str">
        <f t="shared" si="372"/>
        <v/>
      </c>
      <c r="CK200" s="94" t="str">
        <f t="shared" si="372"/>
        <v/>
      </c>
      <c r="CL200" s="94" t="str">
        <f t="shared" si="372"/>
        <v/>
      </c>
      <c r="CM200" s="94" t="str">
        <f t="shared" si="372"/>
        <v/>
      </c>
      <c r="CN200" s="94" t="str">
        <f t="shared" si="372"/>
        <v/>
      </c>
      <c r="CO200" s="108" t="str">
        <f t="shared" si="372"/>
        <v/>
      </c>
      <c r="CP200" s="108" t="str">
        <f t="shared" si="372"/>
        <v/>
      </c>
      <c r="CQ200" s="108" t="str">
        <f t="shared" si="372"/>
        <v/>
      </c>
      <c r="CR200" s="108" t="str">
        <f t="shared" si="373"/>
        <v/>
      </c>
      <c r="CS200" s="94" t="str">
        <f t="shared" si="373"/>
        <v/>
      </c>
      <c r="CT200" s="94" t="str">
        <f t="shared" si="373"/>
        <v/>
      </c>
      <c r="CU200" s="94" t="str">
        <f t="shared" si="373"/>
        <v/>
      </c>
      <c r="CV200" s="94" t="str">
        <f t="shared" si="373"/>
        <v/>
      </c>
      <c r="CW200" s="94" t="str">
        <f t="shared" si="373"/>
        <v/>
      </c>
      <c r="CX200" s="93" t="str">
        <f t="shared" si="373"/>
        <v/>
      </c>
      <c r="CY200" s="519" t="str">
        <f t="shared" si="373"/>
        <v/>
      </c>
      <c r="CZ200" s="532" t="str">
        <f t="shared" si="374"/>
        <v/>
      </c>
      <c r="DA200" s="533" t="str">
        <f t="shared" si="374"/>
        <v/>
      </c>
      <c r="DB200" s="534" t="str">
        <f t="shared" si="374"/>
        <v/>
      </c>
      <c r="DC200" s="534" t="str">
        <f t="shared" si="374"/>
        <v/>
      </c>
      <c r="DD200" s="534" t="str">
        <f t="shared" si="374"/>
        <v/>
      </c>
      <c r="DE200" s="534" t="str">
        <f t="shared" si="374"/>
        <v/>
      </c>
      <c r="DF200" s="534" t="str">
        <f t="shared" si="374"/>
        <v/>
      </c>
      <c r="DG200" s="535" t="str">
        <f t="shared" si="374"/>
        <v/>
      </c>
      <c r="DH200" s="535" t="str">
        <f t="shared" si="374"/>
        <v/>
      </c>
      <c r="DI200" s="535" t="str">
        <f t="shared" si="374"/>
        <v/>
      </c>
      <c r="DJ200" s="535" t="str">
        <f t="shared" si="375"/>
        <v/>
      </c>
      <c r="DK200" s="534" t="str">
        <f t="shared" si="375"/>
        <v/>
      </c>
      <c r="DL200" s="534" t="str">
        <f t="shared" si="375"/>
        <v/>
      </c>
      <c r="DM200" s="534" t="str">
        <f t="shared" si="375"/>
        <v/>
      </c>
      <c r="DN200" s="534" t="str">
        <f t="shared" si="375"/>
        <v/>
      </c>
      <c r="DO200" s="534" t="str">
        <f t="shared" si="375"/>
        <v/>
      </c>
      <c r="DP200" s="533" t="str">
        <f t="shared" si="375"/>
        <v/>
      </c>
      <c r="DQ200" s="532" t="str">
        <f t="shared" si="375"/>
        <v/>
      </c>
      <c r="DR200" s="536">
        <f>COUNT(B200:S200)</f>
        <v>0</v>
      </c>
      <c r="DS200" s="468">
        <f>COUNT(U200:AL200)</f>
        <v>0</v>
      </c>
      <c r="DT200" s="468">
        <f>COUNT(AN200:BE200)</f>
        <v>0</v>
      </c>
      <c r="DU200" s="469">
        <f>COUNT(BG200:BX200)</f>
        <v>0</v>
      </c>
      <c r="DV200" s="522"/>
      <c r="DW200" s="537"/>
      <c r="DX200" s="537"/>
      <c r="DY200" s="537"/>
      <c r="DZ200" s="537"/>
      <c r="EA200" s="537"/>
      <c r="EB200" s="537"/>
      <c r="EC200" s="538"/>
      <c r="ED200" s="537"/>
      <c r="EE200" s="468"/>
      <c r="EF200" s="522"/>
      <c r="EG200" s="522"/>
    </row>
    <row r="201" spans="1:137" ht="12.75" customHeight="1">
      <c r="A201" s="529" t="s">
        <v>156</v>
      </c>
      <c r="B201" s="306"/>
      <c r="C201" s="306"/>
      <c r="D201" s="306"/>
      <c r="E201" s="306"/>
      <c r="F201" s="306"/>
      <c r="G201" s="306"/>
      <c r="H201" s="306"/>
      <c r="I201" s="306"/>
      <c r="J201" s="306"/>
      <c r="K201" s="306"/>
      <c r="L201" s="306"/>
      <c r="M201" s="306"/>
      <c r="N201" s="306"/>
      <c r="O201" s="306"/>
      <c r="P201" s="306"/>
      <c r="Q201" s="306"/>
      <c r="R201" s="306"/>
      <c r="S201" s="306"/>
      <c r="T201" s="523"/>
      <c r="U201" s="306"/>
      <c r="V201" s="306"/>
      <c r="W201" s="306"/>
      <c r="X201" s="306"/>
      <c r="Y201" s="306"/>
      <c r="Z201" s="306"/>
      <c r="AA201" s="306"/>
      <c r="AB201" s="306"/>
      <c r="AC201" s="306"/>
      <c r="AD201" s="306"/>
      <c r="AE201" s="306"/>
      <c r="AF201" s="306"/>
      <c r="AG201" s="306"/>
      <c r="AH201" s="306"/>
      <c r="AI201" s="306"/>
      <c r="AJ201" s="306"/>
      <c r="AK201" s="306"/>
      <c r="AL201" s="306"/>
      <c r="AM201" s="523"/>
      <c r="AN201" s="306"/>
      <c r="AO201" s="306"/>
      <c r="AP201" s="306"/>
      <c r="AQ201" s="306"/>
      <c r="AR201" s="306"/>
      <c r="AS201" s="306"/>
      <c r="AT201" s="306"/>
      <c r="AU201" s="306"/>
      <c r="AV201" s="306"/>
      <c r="AW201" s="306"/>
      <c r="AX201" s="306"/>
      <c r="AY201" s="306"/>
      <c r="AZ201" s="306"/>
      <c r="BA201" s="306"/>
      <c r="BB201" s="306"/>
      <c r="BC201" s="306"/>
      <c r="BD201" s="306"/>
      <c r="BE201" s="306"/>
      <c r="BF201" s="523"/>
      <c r="BG201" s="306"/>
      <c r="BH201" s="306"/>
      <c r="BI201" s="306"/>
      <c r="BJ201" s="306"/>
      <c r="BK201" s="306"/>
      <c r="BL201" s="306"/>
      <c r="BM201" s="306"/>
      <c r="BN201" s="306"/>
      <c r="BO201" s="306"/>
      <c r="BP201" s="306"/>
      <c r="BQ201" s="306"/>
      <c r="BR201" s="306"/>
      <c r="BS201" s="306"/>
      <c r="BT201" s="306"/>
      <c r="BU201" s="306"/>
      <c r="BV201" s="306"/>
      <c r="BW201" s="306"/>
      <c r="BX201" s="306"/>
      <c r="BY201" s="523"/>
      <c r="BZ201" s="306"/>
      <c r="CA201" s="306"/>
      <c r="CB201" s="306"/>
      <c r="CC201" s="306"/>
      <c r="CD201" s="530" t="str">
        <f>IF(DR201&lt;3,"",(SUM(B201:S201)-MIN(B201:S201)-MAX(B201:S201))/(DR201-2))</f>
        <v/>
      </c>
      <c r="CE201" s="530" t="str">
        <f>IF(DS201&lt;3,"",(SUM(U201:AL201)-MIN(U201:AL201)-MAX(U201:AL201))/(DS201-2))</f>
        <v/>
      </c>
      <c r="CF201" s="530" t="str">
        <f>IF(DT201&lt;3,"",(SUM(AN201:BE201)-MIN(AN201:BE201)-MAX(AN201:BE201))/(DT201-2))</f>
        <v/>
      </c>
      <c r="CG201" s="531" t="str">
        <f>IF(DU201&lt;3,"",(SUM(BG201:BX201)-MIN(BG201:BX201)-MAX(BG201:BX201))/(DU201-2))</f>
        <v/>
      </c>
      <c r="CH201" s="518" t="str">
        <f t="shared" si="372"/>
        <v/>
      </c>
      <c r="CI201" s="93" t="str">
        <f t="shared" si="372"/>
        <v/>
      </c>
      <c r="CJ201" s="94" t="str">
        <f t="shared" si="372"/>
        <v/>
      </c>
      <c r="CK201" s="94" t="str">
        <f t="shared" si="372"/>
        <v/>
      </c>
      <c r="CL201" s="94" t="str">
        <f t="shared" si="372"/>
        <v/>
      </c>
      <c r="CM201" s="94" t="str">
        <f t="shared" si="372"/>
        <v/>
      </c>
      <c r="CN201" s="94" t="str">
        <f t="shared" si="372"/>
        <v/>
      </c>
      <c r="CO201" s="108" t="str">
        <f t="shared" si="372"/>
        <v/>
      </c>
      <c r="CP201" s="108" t="str">
        <f t="shared" si="372"/>
        <v/>
      </c>
      <c r="CQ201" s="108" t="str">
        <f t="shared" si="372"/>
        <v/>
      </c>
      <c r="CR201" s="108" t="str">
        <f t="shared" si="373"/>
        <v/>
      </c>
      <c r="CS201" s="94" t="str">
        <f t="shared" si="373"/>
        <v/>
      </c>
      <c r="CT201" s="94" t="str">
        <f t="shared" si="373"/>
        <v/>
      </c>
      <c r="CU201" s="94" t="str">
        <f t="shared" si="373"/>
        <v/>
      </c>
      <c r="CV201" s="94" t="str">
        <f t="shared" si="373"/>
        <v/>
      </c>
      <c r="CW201" s="94" t="str">
        <f t="shared" si="373"/>
        <v/>
      </c>
      <c r="CX201" s="93" t="str">
        <f t="shared" si="373"/>
        <v/>
      </c>
      <c r="CY201" s="519" t="str">
        <f t="shared" si="373"/>
        <v/>
      </c>
      <c r="CZ201" s="532" t="str">
        <f t="shared" si="374"/>
        <v/>
      </c>
      <c r="DA201" s="533" t="str">
        <f t="shared" si="374"/>
        <v/>
      </c>
      <c r="DB201" s="534" t="str">
        <f t="shared" si="374"/>
        <v/>
      </c>
      <c r="DC201" s="534" t="str">
        <f t="shared" si="374"/>
        <v/>
      </c>
      <c r="DD201" s="534" t="str">
        <f t="shared" si="374"/>
        <v/>
      </c>
      <c r="DE201" s="534" t="str">
        <f t="shared" si="374"/>
        <v/>
      </c>
      <c r="DF201" s="534" t="str">
        <f t="shared" si="374"/>
        <v/>
      </c>
      <c r="DG201" s="535" t="str">
        <f t="shared" si="374"/>
        <v/>
      </c>
      <c r="DH201" s="535" t="str">
        <f t="shared" si="374"/>
        <v/>
      </c>
      <c r="DI201" s="535" t="str">
        <f t="shared" si="374"/>
        <v/>
      </c>
      <c r="DJ201" s="535" t="str">
        <f t="shared" si="375"/>
        <v/>
      </c>
      <c r="DK201" s="534" t="str">
        <f t="shared" si="375"/>
        <v/>
      </c>
      <c r="DL201" s="534" t="str">
        <f t="shared" si="375"/>
        <v/>
      </c>
      <c r="DM201" s="534" t="str">
        <f t="shared" si="375"/>
        <v/>
      </c>
      <c r="DN201" s="534" t="str">
        <f t="shared" si="375"/>
        <v/>
      </c>
      <c r="DO201" s="534" t="str">
        <f t="shared" si="375"/>
        <v/>
      </c>
      <c r="DP201" s="533" t="str">
        <f t="shared" si="375"/>
        <v/>
      </c>
      <c r="DQ201" s="532" t="str">
        <f t="shared" si="375"/>
        <v/>
      </c>
      <c r="DR201" s="536">
        <f>COUNT(B201:S201)</f>
        <v>0</v>
      </c>
      <c r="DS201" s="468">
        <f>COUNT(U201:AL201)</f>
        <v>0</v>
      </c>
      <c r="DT201" s="468">
        <f>COUNT(AN201:BE201)</f>
        <v>0</v>
      </c>
      <c r="DU201" s="469">
        <f>COUNT(BG201:BX201)</f>
        <v>0</v>
      </c>
      <c r="DV201" s="522"/>
      <c r="DW201" s="537"/>
      <c r="DX201" s="537"/>
      <c r="DY201" s="537"/>
      <c r="DZ201" s="537"/>
      <c r="EA201" s="537"/>
      <c r="EB201" s="537"/>
      <c r="EC201" s="538"/>
      <c r="ED201" s="537"/>
      <c r="EE201" s="468"/>
      <c r="EF201" s="522"/>
      <c r="EG201" s="522"/>
    </row>
    <row r="202" spans="1:137" ht="12.75" customHeight="1">
      <c r="A202" s="529" t="s">
        <v>157</v>
      </c>
      <c r="B202" s="306"/>
      <c r="C202" s="306"/>
      <c r="D202" s="306"/>
      <c r="E202" s="306"/>
      <c r="F202" s="306"/>
      <c r="G202" s="306"/>
      <c r="H202" s="306"/>
      <c r="I202" s="306"/>
      <c r="J202" s="306"/>
      <c r="K202" s="306"/>
      <c r="L202" s="306"/>
      <c r="M202" s="306"/>
      <c r="N202" s="306"/>
      <c r="O202" s="306"/>
      <c r="P202" s="306"/>
      <c r="Q202" s="306"/>
      <c r="R202" s="306"/>
      <c r="S202" s="306"/>
      <c r="T202" s="523"/>
      <c r="U202" s="306"/>
      <c r="V202" s="306"/>
      <c r="W202" s="306"/>
      <c r="X202" s="306"/>
      <c r="Y202" s="306"/>
      <c r="Z202" s="306"/>
      <c r="AA202" s="306"/>
      <c r="AB202" s="306"/>
      <c r="AC202" s="306"/>
      <c r="AD202" s="306"/>
      <c r="AE202" s="306"/>
      <c r="AF202" s="306"/>
      <c r="AG202" s="306"/>
      <c r="AH202" s="306"/>
      <c r="AI202" s="306"/>
      <c r="AJ202" s="306"/>
      <c r="AK202" s="306"/>
      <c r="AL202" s="306"/>
      <c r="AM202" s="523"/>
      <c r="AN202" s="306"/>
      <c r="AO202" s="306"/>
      <c r="AP202" s="306"/>
      <c r="AQ202" s="306"/>
      <c r="AR202" s="306"/>
      <c r="AS202" s="306"/>
      <c r="AT202" s="306"/>
      <c r="AU202" s="306"/>
      <c r="AV202" s="306"/>
      <c r="AW202" s="306"/>
      <c r="AX202" s="306"/>
      <c r="AY202" s="306"/>
      <c r="AZ202" s="306"/>
      <c r="BA202" s="306"/>
      <c r="BB202" s="306"/>
      <c r="BC202" s="306"/>
      <c r="BD202" s="306"/>
      <c r="BE202" s="306"/>
      <c r="BF202" s="523"/>
      <c r="BG202" s="306"/>
      <c r="BH202" s="306"/>
      <c r="BI202" s="306"/>
      <c r="BJ202" s="306"/>
      <c r="BK202" s="306"/>
      <c r="BL202" s="306"/>
      <c r="BM202" s="306"/>
      <c r="BN202" s="306"/>
      <c r="BO202" s="306"/>
      <c r="BP202" s="306"/>
      <c r="BQ202" s="306"/>
      <c r="BR202" s="306"/>
      <c r="BS202" s="306"/>
      <c r="BT202" s="306"/>
      <c r="BU202" s="306"/>
      <c r="BV202" s="306"/>
      <c r="BW202" s="306"/>
      <c r="BX202" s="306"/>
      <c r="BY202" s="523"/>
      <c r="BZ202" s="306"/>
      <c r="CA202" s="306"/>
      <c r="CB202" s="306"/>
      <c r="CC202" s="306"/>
      <c r="CD202" s="530" t="str">
        <f>IF(DR202&lt;3,"",(SUM(B202:S202)-MIN(B202:S202)-MAX(B202:S202))/(DR202-2))</f>
        <v/>
      </c>
      <c r="CE202" s="530" t="str">
        <f>IF(DS202&lt;3,"",(SUM(U202:AL202)-MIN(U202:AL202)-MAX(U202:AL202))/(DS202-2))</f>
        <v/>
      </c>
      <c r="CF202" s="530" t="str">
        <f>IF(DT202&lt;3,"",(SUM(AN202:BE202)-MIN(AN202:BE202)-MAX(AN202:BE202))/(DT202-2))</f>
        <v/>
      </c>
      <c r="CG202" s="531" t="str">
        <f>IF(DU202&lt;3,"",(SUM(BG202:BX202)-MIN(BG202:BX202)-MAX(BG202:BX202))/(DU202-2))</f>
        <v/>
      </c>
      <c r="CH202" s="518" t="str">
        <f t="shared" si="372"/>
        <v/>
      </c>
      <c r="CI202" s="93" t="str">
        <f t="shared" si="372"/>
        <v/>
      </c>
      <c r="CJ202" s="94" t="str">
        <f t="shared" si="372"/>
        <v/>
      </c>
      <c r="CK202" s="94" t="str">
        <f t="shared" si="372"/>
        <v/>
      </c>
      <c r="CL202" s="94" t="str">
        <f t="shared" si="372"/>
        <v/>
      </c>
      <c r="CM202" s="94" t="str">
        <f t="shared" si="372"/>
        <v/>
      </c>
      <c r="CN202" s="94" t="str">
        <f t="shared" si="372"/>
        <v/>
      </c>
      <c r="CO202" s="108" t="str">
        <f t="shared" si="372"/>
        <v/>
      </c>
      <c r="CP202" s="108" t="str">
        <f t="shared" si="372"/>
        <v/>
      </c>
      <c r="CQ202" s="108" t="str">
        <f t="shared" si="372"/>
        <v/>
      </c>
      <c r="CR202" s="108" t="str">
        <f t="shared" si="373"/>
        <v/>
      </c>
      <c r="CS202" s="94" t="str">
        <f t="shared" si="373"/>
        <v/>
      </c>
      <c r="CT202" s="94" t="str">
        <f t="shared" si="373"/>
        <v/>
      </c>
      <c r="CU202" s="94" t="str">
        <f t="shared" si="373"/>
        <v/>
      </c>
      <c r="CV202" s="94" t="str">
        <f t="shared" si="373"/>
        <v/>
      </c>
      <c r="CW202" s="94" t="str">
        <f t="shared" si="373"/>
        <v/>
      </c>
      <c r="CX202" s="93" t="str">
        <f t="shared" si="373"/>
        <v/>
      </c>
      <c r="CY202" s="519" t="str">
        <f t="shared" si="373"/>
        <v/>
      </c>
      <c r="CZ202" s="532" t="str">
        <f t="shared" si="374"/>
        <v/>
      </c>
      <c r="DA202" s="533" t="str">
        <f t="shared" si="374"/>
        <v/>
      </c>
      <c r="DB202" s="534" t="str">
        <f t="shared" si="374"/>
        <v/>
      </c>
      <c r="DC202" s="534" t="str">
        <f t="shared" si="374"/>
        <v/>
      </c>
      <c r="DD202" s="534" t="str">
        <f t="shared" si="374"/>
        <v/>
      </c>
      <c r="DE202" s="534" t="str">
        <f t="shared" si="374"/>
        <v/>
      </c>
      <c r="DF202" s="534" t="str">
        <f t="shared" si="374"/>
        <v/>
      </c>
      <c r="DG202" s="535" t="str">
        <f t="shared" si="374"/>
        <v/>
      </c>
      <c r="DH202" s="535" t="str">
        <f t="shared" si="374"/>
        <v/>
      </c>
      <c r="DI202" s="535" t="str">
        <f t="shared" si="374"/>
        <v/>
      </c>
      <c r="DJ202" s="535" t="str">
        <f t="shared" si="375"/>
        <v/>
      </c>
      <c r="DK202" s="534" t="str">
        <f t="shared" si="375"/>
        <v/>
      </c>
      <c r="DL202" s="534" t="str">
        <f t="shared" si="375"/>
        <v/>
      </c>
      <c r="DM202" s="534" t="str">
        <f t="shared" si="375"/>
        <v/>
      </c>
      <c r="DN202" s="534" t="str">
        <f t="shared" si="375"/>
        <v/>
      </c>
      <c r="DO202" s="534" t="str">
        <f t="shared" si="375"/>
        <v/>
      </c>
      <c r="DP202" s="533" t="str">
        <f t="shared" si="375"/>
        <v/>
      </c>
      <c r="DQ202" s="532" t="str">
        <f t="shared" si="375"/>
        <v/>
      </c>
      <c r="DR202" s="536">
        <f>COUNT(B202:S202)</f>
        <v>0</v>
      </c>
      <c r="DS202" s="468">
        <f>COUNT(U202:AL202)</f>
        <v>0</v>
      </c>
      <c r="DT202" s="468">
        <f>COUNT(AN202:BE202)</f>
        <v>0</v>
      </c>
      <c r="DU202" s="469">
        <f>COUNT(BG202:BX202)</f>
        <v>0</v>
      </c>
      <c r="DV202" s="522"/>
      <c r="DW202" s="537"/>
      <c r="DX202" s="537"/>
      <c r="DY202" s="537"/>
      <c r="DZ202" s="537"/>
      <c r="EA202" s="537"/>
      <c r="EB202" s="537"/>
      <c r="EC202" s="538"/>
      <c r="ED202" s="537"/>
      <c r="EE202" s="468"/>
      <c r="EF202" s="522"/>
      <c r="EG202" s="522"/>
    </row>
    <row r="203" spans="1:137" ht="12.75" customHeight="1">
      <c r="A203" s="539" t="s">
        <v>158</v>
      </c>
      <c r="B203" s="540" t="str">
        <f t="shared" ref="B203:S203" si="376">IF(B200="","",B199*B200*B201*B202)</f>
        <v/>
      </c>
      <c r="C203" s="540" t="str">
        <f t="shared" si="376"/>
        <v/>
      </c>
      <c r="D203" s="540" t="str">
        <f t="shared" si="376"/>
        <v/>
      </c>
      <c r="E203" s="540" t="str">
        <f t="shared" si="376"/>
        <v/>
      </c>
      <c r="F203" s="540" t="str">
        <f t="shared" si="376"/>
        <v/>
      </c>
      <c r="G203" s="540" t="str">
        <f t="shared" si="376"/>
        <v/>
      </c>
      <c r="H203" s="540" t="str">
        <f t="shared" si="376"/>
        <v/>
      </c>
      <c r="I203" s="540" t="str">
        <f t="shared" si="376"/>
        <v/>
      </c>
      <c r="J203" s="540" t="str">
        <f t="shared" si="376"/>
        <v/>
      </c>
      <c r="K203" s="540" t="str">
        <f t="shared" si="376"/>
        <v/>
      </c>
      <c r="L203" s="540" t="str">
        <f t="shared" si="376"/>
        <v/>
      </c>
      <c r="M203" s="540" t="str">
        <f t="shared" si="376"/>
        <v/>
      </c>
      <c r="N203" s="540" t="str">
        <f t="shared" si="376"/>
        <v/>
      </c>
      <c r="O203" s="540" t="str">
        <f t="shared" si="376"/>
        <v/>
      </c>
      <c r="P203" s="540" t="str">
        <f t="shared" si="376"/>
        <v/>
      </c>
      <c r="Q203" s="540" t="str">
        <f t="shared" si="376"/>
        <v/>
      </c>
      <c r="R203" s="540" t="str">
        <f t="shared" si="376"/>
        <v/>
      </c>
      <c r="S203" s="540" t="str">
        <f t="shared" si="376"/>
        <v/>
      </c>
      <c r="T203" s="523"/>
      <c r="U203" s="540" t="str">
        <f t="shared" ref="U203:AL203" si="377">IF(U200="","",U199*U200*U201*U202)</f>
        <v/>
      </c>
      <c r="V203" s="540" t="str">
        <f t="shared" si="377"/>
        <v/>
      </c>
      <c r="W203" s="540" t="str">
        <f t="shared" si="377"/>
        <v/>
      </c>
      <c r="X203" s="540" t="str">
        <f t="shared" si="377"/>
        <v/>
      </c>
      <c r="Y203" s="540" t="str">
        <f t="shared" si="377"/>
        <v/>
      </c>
      <c r="Z203" s="540" t="str">
        <f t="shared" si="377"/>
        <v/>
      </c>
      <c r="AA203" s="540" t="str">
        <f t="shared" si="377"/>
        <v/>
      </c>
      <c r="AB203" s="540" t="str">
        <f t="shared" si="377"/>
        <v/>
      </c>
      <c r="AC203" s="540" t="str">
        <f t="shared" si="377"/>
        <v/>
      </c>
      <c r="AD203" s="540" t="str">
        <f t="shared" si="377"/>
        <v/>
      </c>
      <c r="AE203" s="540" t="str">
        <f t="shared" si="377"/>
        <v/>
      </c>
      <c r="AF203" s="540" t="str">
        <f t="shared" si="377"/>
        <v/>
      </c>
      <c r="AG203" s="540" t="str">
        <f t="shared" si="377"/>
        <v/>
      </c>
      <c r="AH203" s="540" t="str">
        <f t="shared" si="377"/>
        <v/>
      </c>
      <c r="AI203" s="540" t="str">
        <f t="shared" si="377"/>
        <v/>
      </c>
      <c r="AJ203" s="540" t="str">
        <f t="shared" si="377"/>
        <v/>
      </c>
      <c r="AK203" s="540" t="str">
        <f t="shared" si="377"/>
        <v/>
      </c>
      <c r="AL203" s="540" t="str">
        <f t="shared" si="377"/>
        <v/>
      </c>
      <c r="AM203" s="523"/>
      <c r="AN203" s="540" t="str">
        <f t="shared" ref="AN203:BE203" si="378">IF(AN200="","",AN199*AN200*AN201*AN202)</f>
        <v/>
      </c>
      <c r="AO203" s="540" t="str">
        <f t="shared" si="378"/>
        <v/>
      </c>
      <c r="AP203" s="540" t="str">
        <f t="shared" si="378"/>
        <v/>
      </c>
      <c r="AQ203" s="540" t="str">
        <f t="shared" si="378"/>
        <v/>
      </c>
      <c r="AR203" s="540" t="str">
        <f t="shared" si="378"/>
        <v/>
      </c>
      <c r="AS203" s="540" t="str">
        <f t="shared" si="378"/>
        <v/>
      </c>
      <c r="AT203" s="540" t="str">
        <f t="shared" si="378"/>
        <v/>
      </c>
      <c r="AU203" s="540" t="str">
        <f t="shared" si="378"/>
        <v/>
      </c>
      <c r="AV203" s="540" t="str">
        <f t="shared" si="378"/>
        <v/>
      </c>
      <c r="AW203" s="540" t="str">
        <f t="shared" si="378"/>
        <v/>
      </c>
      <c r="AX203" s="540" t="str">
        <f t="shared" si="378"/>
        <v/>
      </c>
      <c r="AY203" s="540" t="str">
        <f t="shared" si="378"/>
        <v/>
      </c>
      <c r="AZ203" s="540" t="str">
        <f t="shared" si="378"/>
        <v/>
      </c>
      <c r="BA203" s="540" t="str">
        <f t="shared" si="378"/>
        <v/>
      </c>
      <c r="BB203" s="540" t="str">
        <f t="shared" si="378"/>
        <v/>
      </c>
      <c r="BC203" s="540" t="str">
        <f t="shared" si="378"/>
        <v/>
      </c>
      <c r="BD203" s="540" t="str">
        <f t="shared" si="378"/>
        <v/>
      </c>
      <c r="BE203" s="540" t="str">
        <f t="shared" si="378"/>
        <v/>
      </c>
      <c r="BF203" s="523"/>
      <c r="BG203" s="540" t="str">
        <f t="shared" ref="BG203:BX203" si="379">IF(BG200="","",BG199*BG200*BG201*BG202)</f>
        <v/>
      </c>
      <c r="BH203" s="540" t="str">
        <f t="shared" si="379"/>
        <v/>
      </c>
      <c r="BI203" s="540" t="str">
        <f t="shared" si="379"/>
        <v/>
      </c>
      <c r="BJ203" s="540" t="str">
        <f t="shared" si="379"/>
        <v/>
      </c>
      <c r="BK203" s="540" t="str">
        <f t="shared" si="379"/>
        <v/>
      </c>
      <c r="BL203" s="540" t="str">
        <f t="shared" si="379"/>
        <v/>
      </c>
      <c r="BM203" s="540" t="str">
        <f t="shared" si="379"/>
        <v/>
      </c>
      <c r="BN203" s="540" t="str">
        <f t="shared" si="379"/>
        <v/>
      </c>
      <c r="BO203" s="540" t="str">
        <f t="shared" si="379"/>
        <v/>
      </c>
      <c r="BP203" s="540" t="str">
        <f t="shared" si="379"/>
        <v/>
      </c>
      <c r="BQ203" s="540" t="str">
        <f t="shared" si="379"/>
        <v/>
      </c>
      <c r="BR203" s="540" t="str">
        <f t="shared" si="379"/>
        <v/>
      </c>
      <c r="BS203" s="540" t="str">
        <f t="shared" si="379"/>
        <v/>
      </c>
      <c r="BT203" s="540" t="str">
        <f t="shared" si="379"/>
        <v/>
      </c>
      <c r="BU203" s="540" t="str">
        <f t="shared" si="379"/>
        <v/>
      </c>
      <c r="BV203" s="540" t="str">
        <f t="shared" si="379"/>
        <v/>
      </c>
      <c r="BW203" s="540" t="str">
        <f t="shared" si="379"/>
        <v/>
      </c>
      <c r="BX203" s="540" t="str">
        <f t="shared" si="379"/>
        <v/>
      </c>
      <c r="BY203" s="523"/>
      <c r="BZ203" s="540" t="str">
        <f>IF(BZ200="","",BZ199*BZ200*BZ201*BZ202)</f>
        <v/>
      </c>
      <c r="CA203" s="540" t="str">
        <f>IF(CA200="","",CA199*CA200*CA201*CA202)</f>
        <v/>
      </c>
      <c r="CB203" s="540" t="str">
        <f>IF(CB200="","",CB199*CB200*CB201*CB202)</f>
        <v/>
      </c>
      <c r="CC203" s="541" t="str">
        <f>IF(CC200="","",CC199*CC200*CC201*CC202)</f>
        <v/>
      </c>
      <c r="CD203" s="530" t="str">
        <f>IF(DR203&lt;3,"",(SUM(B203:S203)-MIN(B203:S203)-MAX(B203:S203))/(DR203-2))</f>
        <v/>
      </c>
      <c r="CE203" s="530" t="str">
        <f>IF(DS203&lt;3,"",(SUM(U203:AL203)-MIN(U203:AL203)-MAX(U203:AL203))/(DS203-2))</f>
        <v/>
      </c>
      <c r="CF203" s="530" t="str">
        <f>IF(DT203&lt;3,"",(SUM(AN203:BE203)-MIN(AN203:BE203)-MAX(AN203:BE203))/(DT203-2))</f>
        <v/>
      </c>
      <c r="CG203" s="531" t="str">
        <f>IF(DU203&lt;3,"",(SUM(BG203:BX203)-MIN(BG203:BX203)-MAX(BG203:BX203))/(DU203-2))</f>
        <v/>
      </c>
      <c r="CH203" s="518" t="str">
        <f t="shared" si="372"/>
        <v/>
      </c>
      <c r="CI203" s="93" t="str">
        <f t="shared" si="372"/>
        <v/>
      </c>
      <c r="CJ203" s="94" t="str">
        <f t="shared" si="372"/>
        <v/>
      </c>
      <c r="CK203" s="94" t="str">
        <f t="shared" si="372"/>
        <v/>
      </c>
      <c r="CL203" s="94" t="str">
        <f t="shared" si="372"/>
        <v/>
      </c>
      <c r="CM203" s="94" t="str">
        <f t="shared" si="372"/>
        <v/>
      </c>
      <c r="CN203" s="94" t="str">
        <f t="shared" si="372"/>
        <v/>
      </c>
      <c r="CO203" s="108" t="str">
        <f t="shared" si="372"/>
        <v/>
      </c>
      <c r="CP203" s="108" t="str">
        <f t="shared" si="372"/>
        <v/>
      </c>
      <c r="CQ203" s="108" t="str">
        <f t="shared" si="372"/>
        <v/>
      </c>
      <c r="CR203" s="108" t="str">
        <f t="shared" si="373"/>
        <v/>
      </c>
      <c r="CS203" s="94" t="str">
        <f t="shared" si="373"/>
        <v/>
      </c>
      <c r="CT203" s="94" t="str">
        <f t="shared" si="373"/>
        <v/>
      </c>
      <c r="CU203" s="94" t="str">
        <f t="shared" si="373"/>
        <v/>
      </c>
      <c r="CV203" s="94" t="str">
        <f t="shared" si="373"/>
        <v/>
      </c>
      <c r="CW203" s="94" t="str">
        <f t="shared" si="373"/>
        <v/>
      </c>
      <c r="CX203" s="93" t="str">
        <f t="shared" si="373"/>
        <v/>
      </c>
      <c r="CY203" s="519" t="str">
        <f t="shared" si="373"/>
        <v/>
      </c>
      <c r="CZ203" s="532" t="str">
        <f t="shared" si="374"/>
        <v/>
      </c>
      <c r="DA203" s="533" t="str">
        <f t="shared" si="374"/>
        <v/>
      </c>
      <c r="DB203" s="534" t="str">
        <f t="shared" si="374"/>
        <v/>
      </c>
      <c r="DC203" s="534" t="str">
        <f t="shared" si="374"/>
        <v/>
      </c>
      <c r="DD203" s="534" t="str">
        <f t="shared" si="374"/>
        <v/>
      </c>
      <c r="DE203" s="534" t="str">
        <f t="shared" si="374"/>
        <v/>
      </c>
      <c r="DF203" s="534" t="str">
        <f t="shared" si="374"/>
        <v/>
      </c>
      <c r="DG203" s="535" t="str">
        <f t="shared" si="374"/>
        <v/>
      </c>
      <c r="DH203" s="535" t="str">
        <f t="shared" si="374"/>
        <v/>
      </c>
      <c r="DI203" s="535" t="str">
        <f t="shared" si="374"/>
        <v/>
      </c>
      <c r="DJ203" s="535" t="str">
        <f t="shared" si="375"/>
        <v/>
      </c>
      <c r="DK203" s="534" t="str">
        <f t="shared" si="375"/>
        <v/>
      </c>
      <c r="DL203" s="534" t="str">
        <f t="shared" si="375"/>
        <v/>
      </c>
      <c r="DM203" s="534" t="str">
        <f t="shared" si="375"/>
        <v/>
      </c>
      <c r="DN203" s="534" t="str">
        <f t="shared" si="375"/>
        <v/>
      </c>
      <c r="DO203" s="534" t="str">
        <f t="shared" si="375"/>
        <v/>
      </c>
      <c r="DP203" s="533" t="str">
        <f t="shared" si="375"/>
        <v/>
      </c>
      <c r="DQ203" s="532" t="str">
        <f t="shared" si="375"/>
        <v/>
      </c>
      <c r="DR203" s="536">
        <f>COUNT(B203:S203)</f>
        <v>0</v>
      </c>
      <c r="DS203" s="468">
        <f>COUNT(U203:AL203)</f>
        <v>0</v>
      </c>
      <c r="DT203" s="468">
        <f>COUNT(AN203:BE203)</f>
        <v>0</v>
      </c>
      <c r="DU203" s="469">
        <f>COUNT(BG203:BX203)</f>
        <v>0</v>
      </c>
      <c r="DV203" s="522"/>
      <c r="DW203" s="537"/>
      <c r="DX203" s="537"/>
      <c r="DY203" s="537"/>
      <c r="DZ203" s="537"/>
      <c r="EA203" s="537"/>
      <c r="EB203" s="537"/>
      <c r="EC203" s="538"/>
      <c r="ED203" s="537"/>
      <c r="EE203" s="468"/>
      <c r="EF203" s="522"/>
      <c r="EG203" s="522"/>
    </row>
    <row r="204" spans="1:137" ht="12.75" customHeight="1">
      <c r="A204" s="527" t="s">
        <v>197</v>
      </c>
      <c r="B204" s="528"/>
      <c r="C204" s="528"/>
      <c r="D204" s="528"/>
      <c r="E204" s="528"/>
      <c r="F204" s="528"/>
      <c r="G204" s="528"/>
      <c r="H204" s="528"/>
      <c r="I204" s="528"/>
      <c r="J204" s="528"/>
      <c r="K204" s="528"/>
      <c r="L204" s="528"/>
      <c r="M204" s="528"/>
      <c r="N204" s="528"/>
      <c r="O204" s="528"/>
      <c r="P204" s="528"/>
      <c r="Q204" s="528"/>
      <c r="R204" s="528"/>
      <c r="S204" s="528"/>
      <c r="T204" s="523"/>
      <c r="U204" s="528"/>
      <c r="V204" s="528"/>
      <c r="W204" s="528"/>
      <c r="X204" s="528"/>
      <c r="Y204" s="528"/>
      <c r="Z204" s="528"/>
      <c r="AA204" s="528"/>
      <c r="AB204" s="528"/>
      <c r="AC204" s="528"/>
      <c r="AD204" s="528"/>
      <c r="AE204" s="528"/>
      <c r="AF204" s="528"/>
      <c r="AG204" s="528"/>
      <c r="AH204" s="528"/>
      <c r="AI204" s="528"/>
      <c r="AJ204" s="528"/>
      <c r="AK204" s="528"/>
      <c r="AL204" s="528"/>
      <c r="AM204" s="523"/>
      <c r="AN204" s="528"/>
      <c r="AO204" s="528"/>
      <c r="AP204" s="528"/>
      <c r="AQ204" s="528"/>
      <c r="AR204" s="528"/>
      <c r="AS204" s="528"/>
      <c r="AT204" s="528"/>
      <c r="AU204" s="528"/>
      <c r="AV204" s="528"/>
      <c r="AW204" s="528"/>
      <c r="AX204" s="528"/>
      <c r="AY204" s="528"/>
      <c r="AZ204" s="528"/>
      <c r="BA204" s="528"/>
      <c r="BB204" s="528"/>
      <c r="BC204" s="528"/>
      <c r="BD204" s="528"/>
      <c r="BE204" s="528"/>
      <c r="BF204" s="523"/>
      <c r="BG204" s="528"/>
      <c r="BH204" s="528"/>
      <c r="BI204" s="528"/>
      <c r="BJ204" s="528"/>
      <c r="BK204" s="528"/>
      <c r="BL204" s="528"/>
      <c r="BM204" s="528"/>
      <c r="BN204" s="528"/>
      <c r="BO204" s="528"/>
      <c r="BP204" s="528"/>
      <c r="BQ204" s="528"/>
      <c r="BR204" s="528"/>
      <c r="BS204" s="528"/>
      <c r="BT204" s="528"/>
      <c r="BU204" s="528"/>
      <c r="BV204" s="528"/>
      <c r="BW204" s="528"/>
      <c r="BX204" s="528"/>
      <c r="BY204" s="523"/>
      <c r="BZ204" s="528"/>
      <c r="CA204" s="528"/>
      <c r="CB204" s="528"/>
      <c r="CC204" s="528"/>
      <c r="CD204" s="542"/>
      <c r="CE204" s="542"/>
      <c r="CF204" s="542"/>
      <c r="CG204" s="543"/>
      <c r="CH204" s="544"/>
      <c r="CI204" s="544"/>
      <c r="CJ204" s="544"/>
      <c r="CK204" s="544"/>
      <c r="CL204" s="544"/>
      <c r="CM204" s="544"/>
      <c r="CN204" s="544"/>
      <c r="CO204" s="544"/>
      <c r="CP204" s="544"/>
      <c r="CQ204" s="544"/>
      <c r="CR204" s="544"/>
      <c r="CS204" s="544"/>
      <c r="CT204" s="544"/>
      <c r="CU204" s="544"/>
      <c r="CV204" s="544"/>
      <c r="CW204" s="544"/>
      <c r="CX204" s="544"/>
      <c r="CY204" s="545"/>
      <c r="CZ204" s="546"/>
      <c r="DA204" s="544"/>
      <c r="DB204" s="544"/>
      <c r="DC204" s="544"/>
      <c r="DD204" s="544"/>
      <c r="DE204" s="544"/>
      <c r="DF204" s="544"/>
      <c r="DG204" s="544"/>
      <c r="DH204" s="544"/>
      <c r="DI204" s="544"/>
      <c r="DJ204" s="544"/>
      <c r="DK204" s="544"/>
      <c r="DL204" s="544"/>
      <c r="DM204" s="544"/>
      <c r="DN204" s="544"/>
      <c r="DO204" s="544"/>
      <c r="DP204" s="544"/>
      <c r="DQ204" s="544"/>
      <c r="DR204" s="546"/>
      <c r="DS204" s="521"/>
      <c r="DT204" s="521"/>
      <c r="DU204" s="517"/>
      <c r="DV204" s="521"/>
      <c r="DW204" s="521"/>
      <c r="DX204" s="521"/>
      <c r="DY204" s="521"/>
      <c r="DZ204" s="521"/>
      <c r="EA204" s="521"/>
      <c r="EB204" s="521"/>
      <c r="EC204" s="517"/>
      <c r="ED204" s="521"/>
      <c r="EE204" s="468"/>
      <c r="EF204" s="522"/>
      <c r="EG204" s="522"/>
    </row>
    <row r="205" spans="1:137" ht="12.75" customHeight="1">
      <c r="A205" s="529" t="s">
        <v>154</v>
      </c>
      <c r="B205" s="528"/>
      <c r="C205" s="528"/>
      <c r="D205" s="528"/>
      <c r="E205" s="528"/>
      <c r="F205" s="528"/>
      <c r="G205" s="528"/>
      <c r="H205" s="528"/>
      <c r="I205" s="528"/>
      <c r="J205" s="528"/>
      <c r="K205" s="528"/>
      <c r="L205" s="528"/>
      <c r="M205" s="528"/>
      <c r="N205" s="528"/>
      <c r="O205" s="528"/>
      <c r="P205" s="306"/>
      <c r="Q205" s="306"/>
      <c r="R205" s="306"/>
      <c r="S205" s="306"/>
      <c r="T205" s="523"/>
      <c r="U205" s="528">
        <v>1</v>
      </c>
      <c r="V205" s="528">
        <v>1</v>
      </c>
      <c r="W205" s="528">
        <v>1</v>
      </c>
      <c r="X205" s="528"/>
      <c r="Y205" s="528"/>
      <c r="Z205" s="528"/>
      <c r="AA205" s="528"/>
      <c r="AB205" s="528"/>
      <c r="AC205" s="528"/>
      <c r="AD205" s="528"/>
      <c r="AE205" s="528"/>
      <c r="AF205" s="306"/>
      <c r="AG205" s="306"/>
      <c r="AH205" s="528"/>
      <c r="AI205" s="528"/>
      <c r="AJ205" s="306"/>
      <c r="AK205" s="306"/>
      <c r="AL205" s="306"/>
      <c r="AM205" s="523"/>
      <c r="AN205" s="528"/>
      <c r="AO205" s="528"/>
      <c r="AP205" s="528"/>
      <c r="AQ205" s="528"/>
      <c r="AR205" s="528"/>
      <c r="AS205" s="528">
        <v>1</v>
      </c>
      <c r="AT205" s="528"/>
      <c r="AU205" s="528"/>
      <c r="AV205" s="528"/>
      <c r="AW205" s="528"/>
      <c r="AX205" s="528"/>
      <c r="AY205" s="528"/>
      <c r="AZ205" s="528"/>
      <c r="BA205" s="306"/>
      <c r="BB205" s="528"/>
      <c r="BC205" s="306"/>
      <c r="BD205" s="306"/>
      <c r="BE205" s="306"/>
      <c r="BF205" s="523"/>
      <c r="BG205" s="528"/>
      <c r="BH205" s="562"/>
      <c r="BI205" s="562"/>
      <c r="BJ205" s="528"/>
      <c r="BK205" s="528"/>
      <c r="BL205" s="528"/>
      <c r="BM205" s="528"/>
      <c r="BN205" s="528"/>
      <c r="BO205" s="528"/>
      <c r="BP205" s="528"/>
      <c r="BQ205" s="528"/>
      <c r="BR205" s="528"/>
      <c r="BS205" s="528"/>
      <c r="BT205" s="528"/>
      <c r="BU205" s="528"/>
      <c r="BV205" s="528"/>
      <c r="BW205" s="528"/>
      <c r="BX205" s="528"/>
      <c r="BY205" s="523"/>
      <c r="BZ205" s="528"/>
      <c r="CA205" s="528">
        <v>1</v>
      </c>
      <c r="CB205" s="528"/>
      <c r="CC205" s="528"/>
      <c r="CD205" s="530" t="str">
        <f t="shared" ref="CD205:CD210" si="380">IF(DR205&lt;3,"",(SUM(B205:S205)-MIN(B205:S205)-MAX(B205:S205))/(DR205-2))</f>
        <v/>
      </c>
      <c r="CE205" s="530">
        <f t="shared" ref="CE205:CE210" si="381">IF(DS205&lt;3,"",(SUM(U205:AL205)-MIN(U205:AL205)-MAX(U205:AL205))/(DS205-2))</f>
        <v>1</v>
      </c>
      <c r="CF205" s="530" t="str">
        <f t="shared" ref="CF205:CF210" si="382">IF(DT205&lt;3,"",(SUM(AN205:BE205)-MIN(AN205:BE205)-MAX(AN205:BE205))/(DT205-2))</f>
        <v/>
      </c>
      <c r="CG205" s="531" t="str">
        <f t="shared" ref="CG205:CG210" si="383">IF(DU205&lt;3,"",(SUM(BG205:BX205)-MIN(BG205:BX205)-MAX(BG205:BX205))/(DU205-2))</f>
        <v/>
      </c>
      <c r="CH205" s="518" t="str">
        <f t="shared" ref="CH205:CH210" si="384">IF($CH$3=$CD$4,IF(OR(-FLOOR(((18-COUNT($B205:$S205))/2),1)+CH$6&lt;1,-FLOOR(((18-COUNT($B205:$S205))/2),1)+CH$6&gt;COUNT($B205:$S205)),"",LARGE($B205:$S205,-FLOOR(((18-COUNT($B205:$S205))/2),1)+CH$6)),IF(OR(-FLOOR(((18-COUNT($AN205:$BE205))/2),1)+CH$6&lt;1,-FLOOR(((18-COUNT($AN205:$BE205))/2),1)+CH$6&gt;COUNT($AN205:$BE205)),"",LARGE($AN205:$BE205,-FLOOR(((18-COUNT($AN205:$BE205))/2),1)+CH$6)))</f>
        <v/>
      </c>
      <c r="CI205" s="93" t="str">
        <f t="shared" ref="CI205:CI210" si="385">IF($CH$3=$CD$4,IF(OR(-FLOOR(((18-COUNT($B205:$S205))/2),1)+CI$6&lt;1,-FLOOR(((18-COUNT($B205:$S205))/2),1)+CI$6&gt;COUNT($B205:$S205)),"",LARGE($B205:$S205,-FLOOR(((18-COUNT($B205:$S205))/2),1)+CI$6)),IF(OR(-FLOOR(((18-COUNT($AN205:$BE205))/2),1)+CI$6&lt;1,-FLOOR(((18-COUNT($AN205:$BE205))/2),1)+CI$6&gt;COUNT($AN205:$BE205)),"",LARGE($AN205:$BE205,-FLOOR(((18-COUNT($AN205:$BE205))/2),1)+CI$6)))</f>
        <v/>
      </c>
      <c r="CJ205" s="94" t="str">
        <f t="shared" ref="CJ205:CJ210" si="386">IF($CH$3=$CD$4,IF(OR(-FLOOR(((18-COUNT($B205:$S205))/2),1)+CJ$6&lt;1,-FLOOR(((18-COUNT($B205:$S205))/2),1)+CJ$6&gt;COUNT($B205:$S205)),"",LARGE($B205:$S205,-FLOOR(((18-COUNT($B205:$S205))/2),1)+CJ$6)),IF(OR(-FLOOR(((18-COUNT($AN205:$BE205))/2),1)+CJ$6&lt;1,-FLOOR(((18-COUNT($AN205:$BE205))/2),1)+CJ$6&gt;COUNT($AN205:$BE205)),"",LARGE($AN205:$BE205,-FLOOR(((18-COUNT($AN205:$BE205))/2),1)+CJ$6)))</f>
        <v/>
      </c>
      <c r="CK205" s="94" t="str">
        <f t="shared" ref="CK205:CK210" si="387">IF($CH$3=$CD$4,IF(OR(-FLOOR(((18-COUNT($B205:$S205))/2),1)+CK$6&lt;1,-FLOOR(((18-COUNT($B205:$S205))/2),1)+CK$6&gt;COUNT($B205:$S205)),"",LARGE($B205:$S205,-FLOOR(((18-COUNT($B205:$S205))/2),1)+CK$6)),IF(OR(-FLOOR(((18-COUNT($AN205:$BE205))/2),1)+CK$6&lt;1,-FLOOR(((18-COUNT($AN205:$BE205))/2),1)+CK$6&gt;COUNT($AN205:$BE205)),"",LARGE($AN205:$BE205,-FLOOR(((18-COUNT($AN205:$BE205))/2),1)+CK$6)))</f>
        <v/>
      </c>
      <c r="CL205" s="94" t="str">
        <f t="shared" ref="CL205:CL210" si="388">IF($CH$3=$CD$4,IF(OR(-FLOOR(((18-COUNT($B205:$S205))/2),1)+CL$6&lt;1,-FLOOR(((18-COUNT($B205:$S205))/2),1)+CL$6&gt;COUNT($B205:$S205)),"",LARGE($B205:$S205,-FLOOR(((18-COUNT($B205:$S205))/2),1)+CL$6)),IF(OR(-FLOOR(((18-COUNT($AN205:$BE205))/2),1)+CL$6&lt;1,-FLOOR(((18-COUNT($AN205:$BE205))/2),1)+CL$6&gt;COUNT($AN205:$BE205)),"",LARGE($AN205:$BE205,-FLOOR(((18-COUNT($AN205:$BE205))/2),1)+CL$6)))</f>
        <v/>
      </c>
      <c r="CM205" s="94" t="str">
        <f t="shared" ref="CM205:CM210" si="389">IF($CH$3=$CD$4,IF(OR(-FLOOR(((18-COUNT($B205:$S205))/2),1)+CM$6&lt;1,-FLOOR(((18-COUNT($B205:$S205))/2),1)+CM$6&gt;COUNT($B205:$S205)),"",LARGE($B205:$S205,-FLOOR(((18-COUNT($B205:$S205))/2),1)+CM$6)),IF(OR(-FLOOR(((18-COUNT($AN205:$BE205))/2),1)+CM$6&lt;1,-FLOOR(((18-COUNT($AN205:$BE205))/2),1)+CM$6&gt;COUNT($AN205:$BE205)),"",LARGE($AN205:$BE205,-FLOOR(((18-COUNT($AN205:$BE205))/2),1)+CM$6)))</f>
        <v/>
      </c>
      <c r="CN205" s="94" t="str">
        <f t="shared" ref="CN205:CN210" si="390">IF($CH$3=$CD$4,IF(OR(-FLOOR(((18-COUNT($B205:$S205))/2),1)+CN$6&lt;1,-FLOOR(((18-COUNT($B205:$S205))/2),1)+CN$6&gt;COUNT($B205:$S205)),"",LARGE($B205:$S205,-FLOOR(((18-COUNT($B205:$S205))/2),1)+CN$6)),IF(OR(-FLOOR(((18-COUNT($AN205:$BE205))/2),1)+CN$6&lt;1,-FLOOR(((18-COUNT($AN205:$BE205))/2),1)+CN$6&gt;COUNT($AN205:$BE205)),"",LARGE($AN205:$BE205,-FLOOR(((18-COUNT($AN205:$BE205))/2),1)+CN$6)))</f>
        <v/>
      </c>
      <c r="CO205" s="108" t="str">
        <f t="shared" ref="CO205:CO210" si="391">IF($CH$3=$CD$4,IF(OR(-FLOOR(((18-COUNT($B205:$S205))/2),1)+CO$6&lt;1,-FLOOR(((18-COUNT($B205:$S205))/2),1)+CO$6&gt;COUNT($B205:$S205)),"",LARGE($B205:$S205,-FLOOR(((18-COUNT($B205:$S205))/2),1)+CO$6)),IF(OR(-FLOOR(((18-COUNT($AN205:$BE205))/2),1)+CO$6&lt;1,-FLOOR(((18-COUNT($AN205:$BE205))/2),1)+CO$6&gt;COUNT($AN205:$BE205)),"",LARGE($AN205:$BE205,-FLOOR(((18-COUNT($AN205:$BE205))/2),1)+CO$6)))</f>
        <v/>
      </c>
      <c r="CP205" s="108" t="str">
        <f t="shared" ref="CP205:CP210" si="392">IF($CH$3=$CD$4,IF(OR(-FLOOR(((18-COUNT($B205:$S205))/2),1)+CP$6&lt;1,-FLOOR(((18-COUNT($B205:$S205))/2),1)+CP$6&gt;COUNT($B205:$S205)),"",LARGE($B205:$S205,-FLOOR(((18-COUNT($B205:$S205))/2),1)+CP$6)),IF(OR(-FLOOR(((18-COUNT($AN205:$BE205))/2),1)+CP$6&lt;1,-FLOOR(((18-COUNT($AN205:$BE205))/2),1)+CP$6&gt;COUNT($AN205:$BE205)),"",LARGE($AN205:$BE205,-FLOOR(((18-COUNT($AN205:$BE205))/2),1)+CP$6)))</f>
        <v/>
      </c>
      <c r="CQ205" s="108" t="str">
        <f t="shared" ref="CQ205:CQ210" si="393">IF($CH$3=$CD$4,IF(OR(-FLOOR(((18-COUNT($B205:$S205))/2),1)+CQ$6&lt;1,-FLOOR(((18-COUNT($B205:$S205))/2),1)+CQ$6&gt;COUNT($B205:$S205)),"",LARGE($B205:$S205,-FLOOR(((18-COUNT($B205:$S205))/2),1)+CQ$6)),IF(OR(-FLOOR(((18-COUNT($AN205:$BE205))/2),1)+CQ$6&lt;1,-FLOOR(((18-COUNT($AN205:$BE205))/2),1)+CQ$6&gt;COUNT($AN205:$BE205)),"",LARGE($AN205:$BE205,-FLOOR(((18-COUNT($AN205:$BE205))/2),1)+CQ$6)))</f>
        <v/>
      </c>
      <c r="CR205" s="108" t="str">
        <f t="shared" ref="CR205:CR210" si="394">IF($CH$3=$CD$4,IF(OR(-FLOOR(((18-COUNT($B205:$S205))/2),1)+CR$6&lt;1,-FLOOR(((18-COUNT($B205:$S205))/2),1)+CR$6&gt;COUNT($B205:$S205)),"",LARGE($B205:$S205,-FLOOR(((18-COUNT($B205:$S205))/2),1)+CR$6)),IF(OR(-FLOOR(((18-COUNT($AN205:$BE205))/2),1)+CR$6&lt;1,-FLOOR(((18-COUNT($AN205:$BE205))/2),1)+CR$6&gt;COUNT($AN205:$BE205)),"",LARGE($AN205:$BE205,-FLOOR(((18-COUNT($AN205:$BE205))/2),1)+CR$6)))</f>
        <v/>
      </c>
      <c r="CS205" s="94" t="str">
        <f t="shared" ref="CS205:CS210" si="395">IF($CH$3=$CD$4,IF(OR(-FLOOR(((18-COUNT($B205:$S205))/2),1)+CS$6&lt;1,-FLOOR(((18-COUNT($B205:$S205))/2),1)+CS$6&gt;COUNT($B205:$S205)),"",LARGE($B205:$S205,-FLOOR(((18-COUNT($B205:$S205))/2),1)+CS$6)),IF(OR(-FLOOR(((18-COUNT($AN205:$BE205))/2),1)+CS$6&lt;1,-FLOOR(((18-COUNT($AN205:$BE205))/2),1)+CS$6&gt;COUNT($AN205:$BE205)),"",LARGE($AN205:$BE205,-FLOOR(((18-COUNT($AN205:$BE205))/2),1)+CS$6)))</f>
        <v/>
      </c>
      <c r="CT205" s="94" t="str">
        <f t="shared" ref="CT205:CT210" si="396">IF($CH$3=$CD$4,IF(OR(-FLOOR(((18-COUNT($B205:$S205))/2),1)+CT$6&lt;1,-FLOOR(((18-COUNT($B205:$S205))/2),1)+CT$6&gt;COUNT($B205:$S205)),"",LARGE($B205:$S205,-FLOOR(((18-COUNT($B205:$S205))/2),1)+CT$6)),IF(OR(-FLOOR(((18-COUNT($AN205:$BE205))/2),1)+CT$6&lt;1,-FLOOR(((18-COUNT($AN205:$BE205))/2),1)+CT$6&gt;COUNT($AN205:$BE205)),"",LARGE($AN205:$BE205,-FLOOR(((18-COUNT($AN205:$BE205))/2),1)+CT$6)))</f>
        <v/>
      </c>
      <c r="CU205" s="94" t="str">
        <f t="shared" ref="CU205:CU210" si="397">IF($CH$3=$CD$4,IF(OR(-FLOOR(((18-COUNT($B205:$S205))/2),1)+CU$6&lt;1,-FLOOR(((18-COUNT($B205:$S205))/2),1)+CU$6&gt;COUNT($B205:$S205)),"",LARGE($B205:$S205,-FLOOR(((18-COUNT($B205:$S205))/2),1)+CU$6)),IF(OR(-FLOOR(((18-COUNT($AN205:$BE205))/2),1)+CU$6&lt;1,-FLOOR(((18-COUNT($AN205:$BE205))/2),1)+CU$6&gt;COUNT($AN205:$BE205)),"",LARGE($AN205:$BE205,-FLOOR(((18-COUNT($AN205:$BE205))/2),1)+CU$6)))</f>
        <v/>
      </c>
      <c r="CV205" s="94" t="str">
        <f t="shared" ref="CV205:CV210" si="398">IF($CH$3=$CD$4,IF(OR(-FLOOR(((18-COUNT($B205:$S205))/2),1)+CV$6&lt;1,-FLOOR(((18-COUNT($B205:$S205))/2),1)+CV$6&gt;COUNT($B205:$S205)),"",LARGE($B205:$S205,-FLOOR(((18-COUNT($B205:$S205))/2),1)+CV$6)),IF(OR(-FLOOR(((18-COUNT($AN205:$BE205))/2),1)+CV$6&lt;1,-FLOOR(((18-COUNT($AN205:$BE205))/2),1)+CV$6&gt;COUNT($AN205:$BE205)),"",LARGE($AN205:$BE205,-FLOOR(((18-COUNT($AN205:$BE205))/2),1)+CV$6)))</f>
        <v/>
      </c>
      <c r="CW205" s="94" t="str">
        <f t="shared" ref="CW205:CW210" si="399">IF($CH$3=$CD$4,IF(OR(-FLOOR(((18-COUNT($B205:$S205))/2),1)+CW$6&lt;1,-FLOOR(((18-COUNT($B205:$S205))/2),1)+CW$6&gt;COUNT($B205:$S205)),"",LARGE($B205:$S205,-FLOOR(((18-COUNT($B205:$S205))/2),1)+CW$6)),IF(OR(-FLOOR(((18-COUNT($AN205:$BE205))/2),1)+CW$6&lt;1,-FLOOR(((18-COUNT($AN205:$BE205))/2),1)+CW$6&gt;COUNT($AN205:$BE205)),"",LARGE($AN205:$BE205,-FLOOR(((18-COUNT($AN205:$BE205))/2),1)+CW$6)))</f>
        <v/>
      </c>
      <c r="CX205" s="93" t="str">
        <f t="shared" ref="CX205:CX210" si="400">IF($CH$3=$CD$4,IF(OR(-FLOOR(((18-COUNT($B205:$S205))/2),1)+CX$6&lt;1,-FLOOR(((18-COUNT($B205:$S205))/2),1)+CX$6&gt;COUNT($B205:$S205)),"",LARGE($B205:$S205,-FLOOR(((18-COUNT($B205:$S205))/2),1)+CX$6)),IF(OR(-FLOOR(((18-COUNT($AN205:$BE205))/2),1)+CX$6&lt;1,-FLOOR(((18-COUNT($AN205:$BE205))/2),1)+CX$6&gt;COUNT($AN205:$BE205)),"",LARGE($AN205:$BE205,-FLOOR(((18-COUNT($AN205:$BE205))/2),1)+CX$6)))</f>
        <v/>
      </c>
      <c r="CY205" s="519" t="str">
        <f t="shared" ref="CY205:CY210" si="401">IF($CH$3=$CD$4,IF(OR(-FLOOR(((18-COUNT($B205:$S205))/2),1)+CY$6&lt;1,-FLOOR(((18-COUNT($B205:$S205))/2),1)+CY$6&gt;COUNT($B205:$S205)),"",LARGE($B205:$S205,-FLOOR(((18-COUNT($B205:$S205))/2),1)+CY$6)),IF(OR(-FLOOR(((18-COUNT($AN205:$BE205))/2),1)+CY$6&lt;1,-FLOOR(((18-COUNT($AN205:$BE205))/2),1)+CY$6&gt;COUNT($AN205:$BE205)),"",LARGE($AN205:$BE205,-FLOOR(((18-COUNT($AN205:$BE205))/2),1)+CY$6)))</f>
        <v/>
      </c>
      <c r="CZ205" s="532" t="str">
        <f t="shared" ref="CZ205:CZ210" si="402">IF($CH$3=$CD$4,IF(OR(-FLOOR(((18-COUNT($U205:$AL205))/2),1)+CZ$6&lt;1,-FLOOR(((18-COUNT($U205:$AL205))/2),1)+CZ$6&gt;COUNT($U205:$AL205)),"",LARGE($U205:$AL205,-FLOOR(((18-COUNT($U205:$AL205))/2),1)+CZ$6)),IF(OR(-FLOOR(((18-COUNT($BG205:$BX205))/2),1)+CZ$6&lt;1,-FLOOR(((18-COUNT($BG205:$BX205))/2),1)+CZ$6&gt;COUNT($BG205:$BX205)),"",LARGE($BG205:$BX205,-FLOOR(((18-COUNT($BG205:$BX205))/2),1)+CZ$6)))</f>
        <v/>
      </c>
      <c r="DA205" s="533" t="str">
        <f t="shared" ref="DA205:DA210" si="403">IF($CH$3=$CD$4,IF(OR(-FLOOR(((18-COUNT($U205:$AL205))/2),1)+DA$6&lt;1,-FLOOR(((18-COUNT($U205:$AL205))/2),1)+DA$6&gt;COUNT($U205:$AL205)),"",LARGE($U205:$AL205,-FLOOR(((18-COUNT($U205:$AL205))/2),1)+DA$6)),IF(OR(-FLOOR(((18-COUNT($BG205:$BX205))/2),1)+DA$6&lt;1,-FLOOR(((18-COUNT($BG205:$BX205))/2),1)+DA$6&gt;COUNT($BG205:$BX205)),"",LARGE($BG205:$BX205,-FLOOR(((18-COUNT($BG205:$BX205))/2),1)+DA$6)))</f>
        <v/>
      </c>
      <c r="DB205" s="534" t="str">
        <f t="shared" ref="DB205:DB210" si="404">IF($CH$3=$CD$4,IF(OR(-FLOOR(((18-COUNT($U205:$AL205))/2),1)+DB$6&lt;1,-FLOOR(((18-COUNT($U205:$AL205))/2),1)+DB$6&gt;COUNT($U205:$AL205)),"",LARGE($U205:$AL205,-FLOOR(((18-COUNT($U205:$AL205))/2),1)+DB$6)),IF(OR(-FLOOR(((18-COUNT($BG205:$BX205))/2),1)+DB$6&lt;1,-FLOOR(((18-COUNT($BG205:$BX205))/2),1)+DB$6&gt;COUNT($BG205:$BX205)),"",LARGE($BG205:$BX205,-FLOOR(((18-COUNT($BG205:$BX205))/2),1)+DB$6)))</f>
        <v/>
      </c>
      <c r="DC205" s="534" t="str">
        <f t="shared" ref="DC205:DC210" si="405">IF($CH$3=$CD$4,IF(OR(-FLOOR(((18-COUNT($U205:$AL205))/2),1)+DC$6&lt;1,-FLOOR(((18-COUNT($U205:$AL205))/2),1)+DC$6&gt;COUNT($U205:$AL205)),"",LARGE($U205:$AL205,-FLOOR(((18-COUNT($U205:$AL205))/2),1)+DC$6)),IF(OR(-FLOOR(((18-COUNT($BG205:$BX205))/2),1)+DC$6&lt;1,-FLOOR(((18-COUNT($BG205:$BX205))/2),1)+DC$6&gt;COUNT($BG205:$BX205)),"",LARGE($BG205:$BX205,-FLOOR(((18-COUNT($BG205:$BX205))/2),1)+DC$6)))</f>
        <v/>
      </c>
      <c r="DD205" s="534" t="str">
        <f t="shared" ref="DD205:DD210" si="406">IF($CH$3=$CD$4,IF(OR(-FLOOR(((18-COUNT($U205:$AL205))/2),1)+DD$6&lt;1,-FLOOR(((18-COUNT($U205:$AL205))/2),1)+DD$6&gt;COUNT($U205:$AL205)),"",LARGE($U205:$AL205,-FLOOR(((18-COUNT($U205:$AL205))/2),1)+DD$6)),IF(OR(-FLOOR(((18-COUNT($BG205:$BX205))/2),1)+DD$6&lt;1,-FLOOR(((18-COUNT($BG205:$BX205))/2),1)+DD$6&gt;COUNT($BG205:$BX205)),"",LARGE($BG205:$BX205,-FLOOR(((18-COUNT($BG205:$BX205))/2),1)+DD$6)))</f>
        <v/>
      </c>
      <c r="DE205" s="534" t="str">
        <f t="shared" ref="DE205:DE210" si="407">IF($CH$3=$CD$4,IF(OR(-FLOOR(((18-COUNT($U205:$AL205))/2),1)+DE$6&lt;1,-FLOOR(((18-COUNT($U205:$AL205))/2),1)+DE$6&gt;COUNT($U205:$AL205)),"",LARGE($U205:$AL205,-FLOOR(((18-COUNT($U205:$AL205))/2),1)+DE$6)),IF(OR(-FLOOR(((18-COUNT($BG205:$BX205))/2),1)+DE$6&lt;1,-FLOOR(((18-COUNT($BG205:$BX205))/2),1)+DE$6&gt;COUNT($BG205:$BX205)),"",LARGE($BG205:$BX205,-FLOOR(((18-COUNT($BG205:$BX205))/2),1)+DE$6)))</f>
        <v/>
      </c>
      <c r="DF205" s="534" t="str">
        <f t="shared" ref="DF205:DF210" si="408">IF($CH$3=$CD$4,IF(OR(-FLOOR(((18-COUNT($U205:$AL205))/2),1)+DF$6&lt;1,-FLOOR(((18-COUNT($U205:$AL205))/2),1)+DF$6&gt;COUNT($U205:$AL205)),"",LARGE($U205:$AL205,-FLOOR(((18-COUNT($U205:$AL205))/2),1)+DF$6)),IF(OR(-FLOOR(((18-COUNT($BG205:$BX205))/2),1)+DF$6&lt;1,-FLOOR(((18-COUNT($BG205:$BX205))/2),1)+DF$6&gt;COUNT($BG205:$BX205)),"",LARGE($BG205:$BX205,-FLOOR(((18-COUNT($BG205:$BX205))/2),1)+DF$6)))</f>
        <v/>
      </c>
      <c r="DG205" s="535" t="str">
        <f t="shared" ref="DG205:DG210" si="409">IF($CH$3=$CD$4,IF(OR(-FLOOR(((18-COUNT($U205:$AL205))/2),1)+DG$6&lt;1,-FLOOR(((18-COUNT($U205:$AL205))/2),1)+DG$6&gt;COUNT($U205:$AL205)),"",LARGE($U205:$AL205,-FLOOR(((18-COUNT($U205:$AL205))/2),1)+DG$6)),IF(OR(-FLOOR(((18-COUNT($BG205:$BX205))/2),1)+DG$6&lt;1,-FLOOR(((18-COUNT($BG205:$BX205))/2),1)+DG$6&gt;COUNT($BG205:$BX205)),"",LARGE($BG205:$BX205,-FLOOR(((18-COUNT($BG205:$BX205))/2),1)+DG$6)))</f>
        <v/>
      </c>
      <c r="DH205" s="535">
        <f t="shared" ref="DH205:DH210" si="410">IF($CH$3=$CD$4,IF(OR(-FLOOR(((18-COUNT($U205:$AL205))/2),1)+DH$6&lt;1,-FLOOR(((18-COUNT($U205:$AL205))/2),1)+DH$6&gt;COUNT($U205:$AL205)),"",LARGE($U205:$AL205,-FLOOR(((18-COUNT($U205:$AL205))/2),1)+DH$6)),IF(OR(-FLOOR(((18-COUNT($BG205:$BX205))/2),1)+DH$6&lt;1,-FLOOR(((18-COUNT($BG205:$BX205))/2),1)+DH$6&gt;COUNT($BG205:$BX205)),"",LARGE($BG205:$BX205,-FLOOR(((18-COUNT($BG205:$BX205))/2),1)+DH$6)))</f>
        <v>1</v>
      </c>
      <c r="DI205" s="535">
        <f t="shared" ref="DI205:DI210" si="411">IF($CH$3=$CD$4,IF(OR(-FLOOR(((18-COUNT($U205:$AL205))/2),1)+DI$6&lt;1,-FLOOR(((18-COUNT($U205:$AL205))/2),1)+DI$6&gt;COUNT($U205:$AL205)),"",LARGE($U205:$AL205,-FLOOR(((18-COUNT($U205:$AL205))/2),1)+DI$6)),IF(OR(-FLOOR(((18-COUNT($BG205:$BX205))/2),1)+DI$6&lt;1,-FLOOR(((18-COUNT($BG205:$BX205))/2),1)+DI$6&gt;COUNT($BG205:$BX205)),"",LARGE($BG205:$BX205,-FLOOR(((18-COUNT($BG205:$BX205))/2),1)+DI$6)))</f>
        <v>1</v>
      </c>
      <c r="DJ205" s="535">
        <f t="shared" ref="DJ205:DJ210" si="412">IF($CH$3=$CD$4,IF(OR(-FLOOR(((18-COUNT($U205:$AL205))/2),1)+DJ$6&lt;1,-FLOOR(((18-COUNT($U205:$AL205))/2),1)+DJ$6&gt;COUNT($U205:$AL205)),"",LARGE($U205:$AL205,-FLOOR(((18-COUNT($U205:$AL205))/2),1)+DJ$6)),IF(OR(-FLOOR(((18-COUNT($BG205:$BX205))/2),1)+DJ$6&lt;1,-FLOOR(((18-COUNT($BG205:$BX205))/2),1)+DJ$6&gt;COUNT($BG205:$BX205)),"",LARGE($BG205:$BX205,-FLOOR(((18-COUNT($BG205:$BX205))/2),1)+DJ$6)))</f>
        <v>1</v>
      </c>
      <c r="DK205" s="534" t="str">
        <f t="shared" ref="DK205:DK210" si="413">IF($CH$3=$CD$4,IF(OR(-FLOOR(((18-COUNT($U205:$AL205))/2),1)+DK$6&lt;1,-FLOOR(((18-COUNT($U205:$AL205))/2),1)+DK$6&gt;COUNT($U205:$AL205)),"",LARGE($U205:$AL205,-FLOOR(((18-COUNT($U205:$AL205))/2),1)+DK$6)),IF(OR(-FLOOR(((18-COUNT($BG205:$BX205))/2),1)+DK$6&lt;1,-FLOOR(((18-COUNT($BG205:$BX205))/2),1)+DK$6&gt;COUNT($BG205:$BX205)),"",LARGE($BG205:$BX205,-FLOOR(((18-COUNT($BG205:$BX205))/2),1)+DK$6)))</f>
        <v/>
      </c>
      <c r="DL205" s="534" t="str">
        <f t="shared" ref="DL205:DL210" si="414">IF($CH$3=$CD$4,IF(OR(-FLOOR(((18-COUNT($U205:$AL205))/2),1)+DL$6&lt;1,-FLOOR(((18-COUNT($U205:$AL205))/2),1)+DL$6&gt;COUNT($U205:$AL205)),"",LARGE($U205:$AL205,-FLOOR(((18-COUNT($U205:$AL205))/2),1)+DL$6)),IF(OR(-FLOOR(((18-COUNT($BG205:$BX205))/2),1)+DL$6&lt;1,-FLOOR(((18-COUNT($BG205:$BX205))/2),1)+DL$6&gt;COUNT($BG205:$BX205)),"",LARGE($BG205:$BX205,-FLOOR(((18-COUNT($BG205:$BX205))/2),1)+DL$6)))</f>
        <v/>
      </c>
      <c r="DM205" s="534" t="str">
        <f t="shared" ref="DM205:DM210" si="415">IF($CH$3=$CD$4,IF(OR(-FLOOR(((18-COUNT($U205:$AL205))/2),1)+DM$6&lt;1,-FLOOR(((18-COUNT($U205:$AL205))/2),1)+DM$6&gt;COUNT($U205:$AL205)),"",LARGE($U205:$AL205,-FLOOR(((18-COUNT($U205:$AL205))/2),1)+DM$6)),IF(OR(-FLOOR(((18-COUNT($BG205:$BX205))/2),1)+DM$6&lt;1,-FLOOR(((18-COUNT($BG205:$BX205))/2),1)+DM$6&gt;COUNT($BG205:$BX205)),"",LARGE($BG205:$BX205,-FLOOR(((18-COUNT($BG205:$BX205))/2),1)+DM$6)))</f>
        <v/>
      </c>
      <c r="DN205" s="534" t="str">
        <f t="shared" ref="DN205:DN210" si="416">IF($CH$3=$CD$4,IF(OR(-FLOOR(((18-COUNT($U205:$AL205))/2),1)+DN$6&lt;1,-FLOOR(((18-COUNT($U205:$AL205))/2),1)+DN$6&gt;COUNT($U205:$AL205)),"",LARGE($U205:$AL205,-FLOOR(((18-COUNT($U205:$AL205))/2),1)+DN$6)),IF(OR(-FLOOR(((18-COUNT($BG205:$BX205))/2),1)+DN$6&lt;1,-FLOOR(((18-COUNT($BG205:$BX205))/2),1)+DN$6&gt;COUNT($BG205:$BX205)),"",LARGE($BG205:$BX205,-FLOOR(((18-COUNT($BG205:$BX205))/2),1)+DN$6)))</f>
        <v/>
      </c>
      <c r="DO205" s="534" t="str">
        <f t="shared" ref="DO205:DO210" si="417">IF($CH$3=$CD$4,IF(OR(-FLOOR(((18-COUNT($U205:$AL205))/2),1)+DO$6&lt;1,-FLOOR(((18-COUNT($U205:$AL205))/2),1)+DO$6&gt;COUNT($U205:$AL205)),"",LARGE($U205:$AL205,-FLOOR(((18-COUNT($U205:$AL205))/2),1)+DO$6)),IF(OR(-FLOOR(((18-COUNT($BG205:$BX205))/2),1)+DO$6&lt;1,-FLOOR(((18-COUNT($BG205:$BX205))/2),1)+DO$6&gt;COUNT($BG205:$BX205)),"",LARGE($BG205:$BX205,-FLOOR(((18-COUNT($BG205:$BX205))/2),1)+DO$6)))</f>
        <v/>
      </c>
      <c r="DP205" s="533" t="str">
        <f t="shared" ref="DP205:DP210" si="418">IF($CH$3=$CD$4,IF(OR(-FLOOR(((18-COUNT($U205:$AL205))/2),1)+DP$6&lt;1,-FLOOR(((18-COUNT($U205:$AL205))/2),1)+DP$6&gt;COUNT($U205:$AL205)),"",LARGE($U205:$AL205,-FLOOR(((18-COUNT($U205:$AL205))/2),1)+DP$6)),IF(OR(-FLOOR(((18-COUNT($BG205:$BX205))/2),1)+DP$6&lt;1,-FLOOR(((18-COUNT($BG205:$BX205))/2),1)+DP$6&gt;COUNT($BG205:$BX205)),"",LARGE($BG205:$BX205,-FLOOR(((18-COUNT($BG205:$BX205))/2),1)+DP$6)))</f>
        <v/>
      </c>
      <c r="DQ205" s="532" t="str">
        <f t="shared" ref="DQ205:DQ210" si="419">IF($CH$3=$CD$4,IF(OR(-FLOOR(((18-COUNT($U205:$AL205))/2),1)+DQ$6&lt;1,-FLOOR(((18-COUNT($U205:$AL205))/2),1)+DQ$6&gt;COUNT($U205:$AL205)),"",LARGE($U205:$AL205,-FLOOR(((18-COUNT($U205:$AL205))/2),1)+DQ$6)),IF(OR(-FLOOR(((18-COUNT($BG205:$BX205))/2),1)+DQ$6&lt;1,-FLOOR(((18-COUNT($BG205:$BX205))/2),1)+DQ$6&gt;COUNT($BG205:$BX205)),"",LARGE($BG205:$BX205,-FLOOR(((18-COUNT($BG205:$BX205))/2),1)+DQ$6)))</f>
        <v/>
      </c>
      <c r="DR205" s="536">
        <f t="shared" ref="DR205:DR210" si="420">COUNT(B205:S205)</f>
        <v>0</v>
      </c>
      <c r="DS205" s="468">
        <f t="shared" ref="DS205:DS210" si="421">COUNT(U205:AL205)</f>
        <v>3</v>
      </c>
      <c r="DT205" s="468">
        <f t="shared" ref="DT205:DT210" si="422">COUNT(AN205:BE205)</f>
        <v>1</v>
      </c>
      <c r="DU205" s="469">
        <f t="shared" ref="DU205:DU210" si="423">COUNT(BG205:BX205)</f>
        <v>0</v>
      </c>
      <c r="DV205" s="522"/>
      <c r="DW205" s="537"/>
      <c r="DX205" s="537"/>
      <c r="DY205" s="537"/>
      <c r="DZ205" s="537"/>
      <c r="EA205" s="537"/>
      <c r="EB205" s="537"/>
      <c r="EC205" s="538"/>
      <c r="ED205" s="537"/>
      <c r="EE205" s="468"/>
      <c r="EF205" s="522"/>
      <c r="EG205" s="522"/>
    </row>
    <row r="206" spans="1:137" ht="12.75" customHeight="1">
      <c r="A206" s="529" t="s">
        <v>155</v>
      </c>
      <c r="B206" s="306"/>
      <c r="C206" s="306"/>
      <c r="D206" s="306"/>
      <c r="E206" s="306"/>
      <c r="F206" s="306"/>
      <c r="G206" s="306"/>
      <c r="H206" s="306"/>
      <c r="I206" s="306"/>
      <c r="J206" s="306"/>
      <c r="K206" s="306"/>
      <c r="L206" s="306"/>
      <c r="M206" s="306"/>
      <c r="N206" s="306"/>
      <c r="O206" s="306"/>
      <c r="P206" s="306"/>
      <c r="Q206" s="306"/>
      <c r="R206" s="306"/>
      <c r="S206" s="306"/>
      <c r="T206" s="523"/>
      <c r="U206" s="306">
        <v>1</v>
      </c>
      <c r="V206" s="306">
        <v>1</v>
      </c>
      <c r="W206" s="306">
        <v>2</v>
      </c>
      <c r="X206" s="306"/>
      <c r="Y206" s="306"/>
      <c r="Z206" s="306"/>
      <c r="AA206" s="306"/>
      <c r="AB206" s="306"/>
      <c r="AC206" s="306"/>
      <c r="AD206" s="306"/>
      <c r="AE206" s="306"/>
      <c r="AF206" s="306"/>
      <c r="AG206" s="306"/>
      <c r="AH206" s="306"/>
      <c r="AI206" s="306"/>
      <c r="AJ206" s="306"/>
      <c r="AK206" s="306"/>
      <c r="AL206" s="306"/>
      <c r="AM206" s="523"/>
      <c r="AN206" s="306"/>
      <c r="AO206" s="306"/>
      <c r="AP206" s="306"/>
      <c r="AQ206" s="306"/>
      <c r="AR206" s="306"/>
      <c r="AS206" s="306">
        <v>30</v>
      </c>
      <c r="AT206" s="306"/>
      <c r="AU206" s="306"/>
      <c r="AV206" s="306"/>
      <c r="AW206" s="306"/>
      <c r="AX206" s="306"/>
      <c r="AY206" s="306"/>
      <c r="AZ206" s="306"/>
      <c r="BA206" s="306"/>
      <c r="BB206" s="306"/>
      <c r="BC206" s="306"/>
      <c r="BD206" s="306"/>
      <c r="BE206" s="306"/>
      <c r="BF206" s="523"/>
      <c r="BG206" s="306"/>
      <c r="BH206" s="562"/>
      <c r="BI206" s="562"/>
      <c r="BJ206" s="306"/>
      <c r="BK206" s="306"/>
      <c r="BL206" s="306"/>
      <c r="BM206" s="306"/>
      <c r="BN206" s="306"/>
      <c r="BO206" s="306"/>
      <c r="BP206" s="306"/>
      <c r="BQ206" s="306"/>
      <c r="BR206" s="306"/>
      <c r="BS206" s="306"/>
      <c r="BT206" s="306"/>
      <c r="BU206" s="306"/>
      <c r="BV206" s="306"/>
      <c r="BW206" s="306"/>
      <c r="BX206" s="306"/>
      <c r="BY206" s="523"/>
      <c r="BZ206" s="306"/>
      <c r="CA206" s="306">
        <v>1</v>
      </c>
      <c r="CB206" s="306"/>
      <c r="CC206" s="306"/>
      <c r="CD206" s="530" t="str">
        <f t="shared" si="380"/>
        <v/>
      </c>
      <c r="CE206" s="530">
        <f t="shared" si="381"/>
        <v>1</v>
      </c>
      <c r="CF206" s="530" t="str">
        <f t="shared" si="382"/>
        <v/>
      </c>
      <c r="CG206" s="531" t="str">
        <f t="shared" si="383"/>
        <v/>
      </c>
      <c r="CH206" s="518" t="str">
        <f t="shared" si="384"/>
        <v/>
      </c>
      <c r="CI206" s="93" t="str">
        <f t="shared" si="385"/>
        <v/>
      </c>
      <c r="CJ206" s="94" t="str">
        <f t="shared" si="386"/>
        <v/>
      </c>
      <c r="CK206" s="94" t="str">
        <f t="shared" si="387"/>
        <v/>
      </c>
      <c r="CL206" s="94" t="str">
        <f t="shared" si="388"/>
        <v/>
      </c>
      <c r="CM206" s="94" t="str">
        <f t="shared" si="389"/>
        <v/>
      </c>
      <c r="CN206" s="94" t="str">
        <f t="shared" si="390"/>
        <v/>
      </c>
      <c r="CO206" s="108" t="str">
        <f t="shared" si="391"/>
        <v/>
      </c>
      <c r="CP206" s="108" t="str">
        <f t="shared" si="392"/>
        <v/>
      </c>
      <c r="CQ206" s="108" t="str">
        <f t="shared" si="393"/>
        <v/>
      </c>
      <c r="CR206" s="108" t="str">
        <f t="shared" si="394"/>
        <v/>
      </c>
      <c r="CS206" s="94" t="str">
        <f t="shared" si="395"/>
        <v/>
      </c>
      <c r="CT206" s="94" t="str">
        <f t="shared" si="396"/>
        <v/>
      </c>
      <c r="CU206" s="94" t="str">
        <f t="shared" si="397"/>
        <v/>
      </c>
      <c r="CV206" s="94" t="str">
        <f t="shared" si="398"/>
        <v/>
      </c>
      <c r="CW206" s="94" t="str">
        <f t="shared" si="399"/>
        <v/>
      </c>
      <c r="CX206" s="93" t="str">
        <f t="shared" si="400"/>
        <v/>
      </c>
      <c r="CY206" s="519" t="str">
        <f t="shared" si="401"/>
        <v/>
      </c>
      <c r="CZ206" s="532" t="str">
        <f t="shared" si="402"/>
        <v/>
      </c>
      <c r="DA206" s="533" t="str">
        <f t="shared" si="403"/>
        <v/>
      </c>
      <c r="DB206" s="534" t="str">
        <f t="shared" si="404"/>
        <v/>
      </c>
      <c r="DC206" s="534" t="str">
        <f t="shared" si="405"/>
        <v/>
      </c>
      <c r="DD206" s="534" t="str">
        <f t="shared" si="406"/>
        <v/>
      </c>
      <c r="DE206" s="534" t="str">
        <f t="shared" si="407"/>
        <v/>
      </c>
      <c r="DF206" s="534" t="str">
        <f t="shared" si="408"/>
        <v/>
      </c>
      <c r="DG206" s="535" t="str">
        <f t="shared" si="409"/>
        <v/>
      </c>
      <c r="DH206" s="535">
        <f t="shared" si="410"/>
        <v>1</v>
      </c>
      <c r="DI206" s="535">
        <f t="shared" si="411"/>
        <v>1</v>
      </c>
      <c r="DJ206" s="535">
        <f t="shared" si="412"/>
        <v>2</v>
      </c>
      <c r="DK206" s="534" t="str">
        <f t="shared" si="413"/>
        <v/>
      </c>
      <c r="DL206" s="534" t="str">
        <f t="shared" si="414"/>
        <v/>
      </c>
      <c r="DM206" s="534" t="str">
        <f t="shared" si="415"/>
        <v/>
      </c>
      <c r="DN206" s="534" t="str">
        <f t="shared" si="416"/>
        <v/>
      </c>
      <c r="DO206" s="534" t="str">
        <f t="shared" si="417"/>
        <v/>
      </c>
      <c r="DP206" s="533" t="str">
        <f t="shared" si="418"/>
        <v/>
      </c>
      <c r="DQ206" s="532" t="str">
        <f t="shared" si="419"/>
        <v/>
      </c>
      <c r="DR206" s="536">
        <f t="shared" si="420"/>
        <v>0</v>
      </c>
      <c r="DS206" s="468">
        <f t="shared" si="421"/>
        <v>3</v>
      </c>
      <c r="DT206" s="468">
        <f t="shared" si="422"/>
        <v>1</v>
      </c>
      <c r="DU206" s="469">
        <f t="shared" si="423"/>
        <v>0</v>
      </c>
      <c r="DV206" s="522"/>
      <c r="DW206" s="537"/>
      <c r="DX206" s="537"/>
      <c r="DY206" s="537"/>
      <c r="DZ206" s="537"/>
      <c r="EA206" s="537"/>
      <c r="EB206" s="537"/>
      <c r="EC206" s="538"/>
      <c r="ED206" s="537"/>
      <c r="EE206" s="468"/>
      <c r="EF206" s="522"/>
      <c r="EG206" s="522"/>
    </row>
    <row r="207" spans="1:137" ht="12.75" customHeight="1">
      <c r="A207" s="529" t="s">
        <v>156</v>
      </c>
      <c r="B207" s="306"/>
      <c r="C207" s="306"/>
      <c r="D207" s="306"/>
      <c r="E207" s="306"/>
      <c r="F207" s="306"/>
      <c r="G207" s="306"/>
      <c r="H207" s="306"/>
      <c r="I207" s="306"/>
      <c r="J207" s="306"/>
      <c r="K207" s="306"/>
      <c r="L207" s="306"/>
      <c r="M207" s="306"/>
      <c r="N207" s="306"/>
      <c r="O207" s="306"/>
      <c r="P207" s="306"/>
      <c r="Q207" s="306"/>
      <c r="R207" s="306"/>
      <c r="S207" s="306"/>
      <c r="T207" s="523"/>
      <c r="U207" s="306">
        <v>1</v>
      </c>
      <c r="V207" s="306">
        <v>5</v>
      </c>
      <c r="W207" s="306">
        <v>1</v>
      </c>
      <c r="X207" s="306"/>
      <c r="Y207" s="306"/>
      <c r="Z207" s="306"/>
      <c r="AA207" s="306"/>
      <c r="AB207" s="306"/>
      <c r="AC207" s="306"/>
      <c r="AD207" s="306"/>
      <c r="AE207" s="306"/>
      <c r="AF207" s="306"/>
      <c r="AG207" s="306"/>
      <c r="AH207" s="306"/>
      <c r="AI207" s="306"/>
      <c r="AJ207" s="306"/>
      <c r="AK207" s="306"/>
      <c r="AL207" s="306"/>
      <c r="AM207" s="523"/>
      <c r="AN207" s="306"/>
      <c r="AO207" s="306"/>
      <c r="AP207" s="306"/>
      <c r="AQ207" s="306"/>
      <c r="AR207" s="306"/>
      <c r="AS207" s="306">
        <v>12</v>
      </c>
      <c r="AT207" s="306"/>
      <c r="AU207" s="306"/>
      <c r="AV207" s="306"/>
      <c r="AW207" s="306"/>
      <c r="AX207" s="306"/>
      <c r="AY207" s="306"/>
      <c r="AZ207" s="306"/>
      <c r="BA207" s="306"/>
      <c r="BB207" s="306"/>
      <c r="BC207" s="306"/>
      <c r="BD207" s="306"/>
      <c r="BE207" s="306"/>
      <c r="BF207" s="523"/>
      <c r="BG207" s="306"/>
      <c r="BH207" s="562"/>
      <c r="BI207" s="562"/>
      <c r="BJ207" s="306"/>
      <c r="BK207" s="306"/>
      <c r="BL207" s="306"/>
      <c r="BM207" s="306"/>
      <c r="BN207" s="306"/>
      <c r="BO207" s="306"/>
      <c r="BP207" s="306"/>
      <c r="BQ207" s="306"/>
      <c r="BR207" s="306"/>
      <c r="BS207" s="306"/>
      <c r="BT207" s="306"/>
      <c r="BU207" s="306"/>
      <c r="BV207" s="306"/>
      <c r="BW207" s="306"/>
      <c r="BX207" s="306"/>
      <c r="BY207" s="523"/>
      <c r="BZ207" s="306"/>
      <c r="CA207" s="306">
        <v>1</v>
      </c>
      <c r="CB207" s="306"/>
      <c r="CC207" s="306"/>
      <c r="CD207" s="530" t="str">
        <f t="shared" si="380"/>
        <v/>
      </c>
      <c r="CE207" s="530">
        <f t="shared" si="381"/>
        <v>1</v>
      </c>
      <c r="CF207" s="530" t="str">
        <f t="shared" si="382"/>
        <v/>
      </c>
      <c r="CG207" s="531" t="str">
        <f t="shared" si="383"/>
        <v/>
      </c>
      <c r="CH207" s="518" t="str">
        <f t="shared" si="384"/>
        <v/>
      </c>
      <c r="CI207" s="93" t="str">
        <f t="shared" si="385"/>
        <v/>
      </c>
      <c r="CJ207" s="94" t="str">
        <f t="shared" si="386"/>
        <v/>
      </c>
      <c r="CK207" s="94" t="str">
        <f t="shared" si="387"/>
        <v/>
      </c>
      <c r="CL207" s="94" t="str">
        <f t="shared" si="388"/>
        <v/>
      </c>
      <c r="CM207" s="94" t="str">
        <f t="shared" si="389"/>
        <v/>
      </c>
      <c r="CN207" s="94" t="str">
        <f t="shared" si="390"/>
        <v/>
      </c>
      <c r="CO207" s="108" t="str">
        <f t="shared" si="391"/>
        <v/>
      </c>
      <c r="CP207" s="108" t="str">
        <f t="shared" si="392"/>
        <v/>
      </c>
      <c r="CQ207" s="108" t="str">
        <f t="shared" si="393"/>
        <v/>
      </c>
      <c r="CR207" s="108" t="str">
        <f t="shared" si="394"/>
        <v/>
      </c>
      <c r="CS207" s="94" t="str">
        <f t="shared" si="395"/>
        <v/>
      </c>
      <c r="CT207" s="94" t="str">
        <f t="shared" si="396"/>
        <v/>
      </c>
      <c r="CU207" s="94" t="str">
        <f t="shared" si="397"/>
        <v/>
      </c>
      <c r="CV207" s="94" t="str">
        <f t="shared" si="398"/>
        <v/>
      </c>
      <c r="CW207" s="94" t="str">
        <f t="shared" si="399"/>
        <v/>
      </c>
      <c r="CX207" s="93" t="str">
        <f t="shared" si="400"/>
        <v/>
      </c>
      <c r="CY207" s="519" t="str">
        <f t="shared" si="401"/>
        <v/>
      </c>
      <c r="CZ207" s="532" t="str">
        <f t="shared" si="402"/>
        <v/>
      </c>
      <c r="DA207" s="533" t="str">
        <f t="shared" si="403"/>
        <v/>
      </c>
      <c r="DB207" s="534" t="str">
        <f t="shared" si="404"/>
        <v/>
      </c>
      <c r="DC207" s="534" t="str">
        <f t="shared" si="405"/>
        <v/>
      </c>
      <c r="DD207" s="534" t="str">
        <f t="shared" si="406"/>
        <v/>
      </c>
      <c r="DE207" s="534" t="str">
        <f t="shared" si="407"/>
        <v/>
      </c>
      <c r="DF207" s="534" t="str">
        <f t="shared" si="408"/>
        <v/>
      </c>
      <c r="DG207" s="535" t="str">
        <f t="shared" si="409"/>
        <v/>
      </c>
      <c r="DH207" s="535">
        <f t="shared" si="410"/>
        <v>1</v>
      </c>
      <c r="DI207" s="535">
        <f t="shared" si="411"/>
        <v>1</v>
      </c>
      <c r="DJ207" s="535">
        <f t="shared" si="412"/>
        <v>5</v>
      </c>
      <c r="DK207" s="534" t="str">
        <f t="shared" si="413"/>
        <v/>
      </c>
      <c r="DL207" s="534" t="str">
        <f t="shared" si="414"/>
        <v/>
      </c>
      <c r="DM207" s="534" t="str">
        <f t="shared" si="415"/>
        <v/>
      </c>
      <c r="DN207" s="534" t="str">
        <f t="shared" si="416"/>
        <v/>
      </c>
      <c r="DO207" s="534" t="str">
        <f t="shared" si="417"/>
        <v/>
      </c>
      <c r="DP207" s="533" t="str">
        <f t="shared" si="418"/>
        <v/>
      </c>
      <c r="DQ207" s="532" t="str">
        <f t="shared" si="419"/>
        <v/>
      </c>
      <c r="DR207" s="536">
        <f t="shared" si="420"/>
        <v>0</v>
      </c>
      <c r="DS207" s="468">
        <f t="shared" si="421"/>
        <v>3</v>
      </c>
      <c r="DT207" s="468">
        <f t="shared" si="422"/>
        <v>1</v>
      </c>
      <c r="DU207" s="469">
        <f t="shared" si="423"/>
        <v>0</v>
      </c>
      <c r="DV207" s="522"/>
      <c r="DW207" s="537"/>
      <c r="DX207" s="537"/>
      <c r="DY207" s="537"/>
      <c r="DZ207" s="537"/>
      <c r="EA207" s="537"/>
      <c r="EB207" s="537"/>
      <c r="EC207" s="538"/>
      <c r="ED207" s="537"/>
      <c r="EE207" s="468"/>
      <c r="EF207" s="522"/>
      <c r="EG207" s="522"/>
    </row>
    <row r="208" spans="1:137" ht="12.75" customHeight="1">
      <c r="A208" s="529" t="s">
        <v>157</v>
      </c>
      <c r="B208" s="306"/>
      <c r="C208" s="306"/>
      <c r="D208" s="306"/>
      <c r="E208" s="306"/>
      <c r="F208" s="306"/>
      <c r="G208" s="306"/>
      <c r="H208" s="306"/>
      <c r="I208" s="306"/>
      <c r="J208" s="306"/>
      <c r="K208" s="306"/>
      <c r="L208" s="306"/>
      <c r="M208" s="306"/>
      <c r="N208" s="306"/>
      <c r="O208" s="306"/>
      <c r="P208" s="306"/>
      <c r="Q208" s="306"/>
      <c r="R208" s="306"/>
      <c r="S208" s="306"/>
      <c r="T208" s="523"/>
      <c r="U208" s="306">
        <v>3200</v>
      </c>
      <c r="V208" s="306">
        <v>300</v>
      </c>
      <c r="W208" s="306">
        <v>500</v>
      </c>
      <c r="X208" s="306"/>
      <c r="Y208" s="306"/>
      <c r="Z208" s="306"/>
      <c r="AA208" s="306"/>
      <c r="AB208" s="306"/>
      <c r="AC208" s="306"/>
      <c r="AD208" s="306"/>
      <c r="AE208" s="306"/>
      <c r="AF208" s="306"/>
      <c r="AG208" s="306"/>
      <c r="AH208" s="306"/>
      <c r="AI208" s="306"/>
      <c r="AJ208" s="306"/>
      <c r="AK208" s="306"/>
      <c r="AL208" s="306"/>
      <c r="AM208" s="523"/>
      <c r="AN208" s="306"/>
      <c r="AO208" s="306"/>
      <c r="AP208" s="306"/>
      <c r="AQ208" s="306"/>
      <c r="AR208" s="306"/>
      <c r="AS208" s="306">
        <v>500</v>
      </c>
      <c r="AT208" s="306"/>
      <c r="AU208" s="306"/>
      <c r="AV208" s="306"/>
      <c r="AW208" s="306"/>
      <c r="AX208" s="306"/>
      <c r="AY208" s="306"/>
      <c r="AZ208" s="306"/>
      <c r="BA208" s="306"/>
      <c r="BB208" s="306"/>
      <c r="BC208" s="306"/>
      <c r="BD208" s="306"/>
      <c r="BE208" s="306"/>
      <c r="BF208" s="523"/>
      <c r="BG208" s="306"/>
      <c r="BH208" s="562"/>
      <c r="BI208" s="562"/>
      <c r="BJ208" s="306"/>
      <c r="BK208" s="306"/>
      <c r="BL208" s="306"/>
      <c r="BM208" s="306"/>
      <c r="BN208" s="306"/>
      <c r="BO208" s="306"/>
      <c r="BP208" s="306"/>
      <c r="BQ208" s="306"/>
      <c r="BR208" s="306"/>
      <c r="BS208" s="306"/>
      <c r="BT208" s="306"/>
      <c r="BU208" s="306"/>
      <c r="BV208" s="306"/>
      <c r="BW208" s="306"/>
      <c r="BX208" s="306"/>
      <c r="BY208" s="523"/>
      <c r="BZ208" s="306"/>
      <c r="CA208" s="306">
        <v>500</v>
      </c>
      <c r="CB208" s="306"/>
      <c r="CC208" s="306"/>
      <c r="CD208" s="530" t="str">
        <f t="shared" si="380"/>
        <v/>
      </c>
      <c r="CE208" s="530">
        <f t="shared" si="381"/>
        <v>500</v>
      </c>
      <c r="CF208" s="530" t="str">
        <f t="shared" si="382"/>
        <v/>
      </c>
      <c r="CG208" s="531" t="str">
        <f t="shared" si="383"/>
        <v/>
      </c>
      <c r="CH208" s="518" t="str">
        <f t="shared" si="384"/>
        <v/>
      </c>
      <c r="CI208" s="93" t="str">
        <f t="shared" si="385"/>
        <v/>
      </c>
      <c r="CJ208" s="94" t="str">
        <f t="shared" si="386"/>
        <v/>
      </c>
      <c r="CK208" s="94" t="str">
        <f t="shared" si="387"/>
        <v/>
      </c>
      <c r="CL208" s="94" t="str">
        <f t="shared" si="388"/>
        <v/>
      </c>
      <c r="CM208" s="94" t="str">
        <f t="shared" si="389"/>
        <v/>
      </c>
      <c r="CN208" s="94" t="str">
        <f t="shared" si="390"/>
        <v/>
      </c>
      <c r="CO208" s="108" t="str">
        <f t="shared" si="391"/>
        <v/>
      </c>
      <c r="CP208" s="108" t="str">
        <f t="shared" si="392"/>
        <v/>
      </c>
      <c r="CQ208" s="108" t="str">
        <f t="shared" si="393"/>
        <v/>
      </c>
      <c r="CR208" s="108" t="str">
        <f t="shared" si="394"/>
        <v/>
      </c>
      <c r="CS208" s="94" t="str">
        <f t="shared" si="395"/>
        <v/>
      </c>
      <c r="CT208" s="94" t="str">
        <f t="shared" si="396"/>
        <v/>
      </c>
      <c r="CU208" s="94" t="str">
        <f t="shared" si="397"/>
        <v/>
      </c>
      <c r="CV208" s="94" t="str">
        <f t="shared" si="398"/>
        <v/>
      </c>
      <c r="CW208" s="94" t="str">
        <f t="shared" si="399"/>
        <v/>
      </c>
      <c r="CX208" s="93" t="str">
        <f t="shared" si="400"/>
        <v/>
      </c>
      <c r="CY208" s="519" t="str">
        <f t="shared" si="401"/>
        <v/>
      </c>
      <c r="CZ208" s="532" t="str">
        <f t="shared" si="402"/>
        <v/>
      </c>
      <c r="DA208" s="533" t="str">
        <f t="shared" si="403"/>
        <v/>
      </c>
      <c r="DB208" s="534" t="str">
        <f t="shared" si="404"/>
        <v/>
      </c>
      <c r="DC208" s="534" t="str">
        <f t="shared" si="405"/>
        <v/>
      </c>
      <c r="DD208" s="534" t="str">
        <f t="shared" si="406"/>
        <v/>
      </c>
      <c r="DE208" s="534" t="str">
        <f t="shared" si="407"/>
        <v/>
      </c>
      <c r="DF208" s="534" t="str">
        <f t="shared" si="408"/>
        <v/>
      </c>
      <c r="DG208" s="535" t="str">
        <f t="shared" si="409"/>
        <v/>
      </c>
      <c r="DH208" s="535">
        <f t="shared" si="410"/>
        <v>300</v>
      </c>
      <c r="DI208" s="535">
        <f t="shared" si="411"/>
        <v>500</v>
      </c>
      <c r="DJ208" s="535">
        <f t="shared" si="412"/>
        <v>3200</v>
      </c>
      <c r="DK208" s="534" t="str">
        <f t="shared" si="413"/>
        <v/>
      </c>
      <c r="DL208" s="534" t="str">
        <f t="shared" si="414"/>
        <v/>
      </c>
      <c r="DM208" s="534" t="str">
        <f t="shared" si="415"/>
        <v/>
      </c>
      <c r="DN208" s="534" t="str">
        <f t="shared" si="416"/>
        <v/>
      </c>
      <c r="DO208" s="534" t="str">
        <f t="shared" si="417"/>
        <v/>
      </c>
      <c r="DP208" s="533" t="str">
        <f t="shared" si="418"/>
        <v/>
      </c>
      <c r="DQ208" s="532" t="str">
        <f t="shared" si="419"/>
        <v/>
      </c>
      <c r="DR208" s="536">
        <f t="shared" si="420"/>
        <v>0</v>
      </c>
      <c r="DS208" s="468">
        <f t="shared" si="421"/>
        <v>3</v>
      </c>
      <c r="DT208" s="468">
        <f t="shared" si="422"/>
        <v>1</v>
      </c>
      <c r="DU208" s="469">
        <f t="shared" si="423"/>
        <v>0</v>
      </c>
      <c r="DV208" s="522"/>
      <c r="DW208" s="537"/>
      <c r="DX208" s="537"/>
      <c r="DY208" s="537"/>
      <c r="DZ208" s="537"/>
      <c r="EA208" s="537"/>
      <c r="EB208" s="537"/>
      <c r="EC208" s="538"/>
      <c r="ED208" s="537"/>
      <c r="EE208" s="468"/>
      <c r="EF208" s="522"/>
      <c r="EG208" s="522"/>
    </row>
    <row r="209" spans="1:137" ht="14" customHeight="1">
      <c r="A209" s="539" t="s">
        <v>158</v>
      </c>
      <c r="B209" s="540" t="str">
        <f t="shared" ref="B209:S209" si="424">IF(B206="","",B205*B206*B207*B208)</f>
        <v/>
      </c>
      <c r="C209" s="540" t="str">
        <f t="shared" si="424"/>
        <v/>
      </c>
      <c r="D209" s="540" t="str">
        <f t="shared" si="424"/>
        <v/>
      </c>
      <c r="E209" s="540" t="str">
        <f t="shared" si="424"/>
        <v/>
      </c>
      <c r="F209" s="540" t="str">
        <f t="shared" si="424"/>
        <v/>
      </c>
      <c r="G209" s="540" t="str">
        <f t="shared" si="424"/>
        <v/>
      </c>
      <c r="H209" s="540" t="str">
        <f t="shared" si="424"/>
        <v/>
      </c>
      <c r="I209" s="540" t="str">
        <f t="shared" si="424"/>
        <v/>
      </c>
      <c r="J209" s="540" t="str">
        <f t="shared" si="424"/>
        <v/>
      </c>
      <c r="K209" s="540" t="str">
        <f t="shared" si="424"/>
        <v/>
      </c>
      <c r="L209" s="540" t="str">
        <f t="shared" si="424"/>
        <v/>
      </c>
      <c r="M209" s="540" t="str">
        <f t="shared" si="424"/>
        <v/>
      </c>
      <c r="N209" s="540" t="str">
        <f t="shared" si="424"/>
        <v/>
      </c>
      <c r="O209" s="540" t="str">
        <f t="shared" si="424"/>
        <v/>
      </c>
      <c r="P209" s="540" t="str">
        <f t="shared" si="424"/>
        <v/>
      </c>
      <c r="Q209" s="540" t="str">
        <f t="shared" si="424"/>
        <v/>
      </c>
      <c r="R209" s="540" t="str">
        <f t="shared" si="424"/>
        <v/>
      </c>
      <c r="S209" s="540" t="str">
        <f t="shared" si="424"/>
        <v/>
      </c>
      <c r="T209" s="523"/>
      <c r="U209" s="540">
        <f t="shared" ref="U209:AL209" si="425">IF(U206="","",U205*U206*U207*U208)</f>
        <v>3200</v>
      </c>
      <c r="V209" s="540">
        <f t="shared" si="425"/>
        <v>1500</v>
      </c>
      <c r="W209" s="540">
        <f t="shared" si="425"/>
        <v>1000</v>
      </c>
      <c r="X209" s="540" t="str">
        <f t="shared" si="425"/>
        <v/>
      </c>
      <c r="Y209" s="540" t="str">
        <f t="shared" si="425"/>
        <v/>
      </c>
      <c r="Z209" s="540" t="str">
        <f t="shared" si="425"/>
        <v/>
      </c>
      <c r="AA209" s="540" t="str">
        <f t="shared" si="425"/>
        <v/>
      </c>
      <c r="AB209" s="540" t="str">
        <f t="shared" si="425"/>
        <v/>
      </c>
      <c r="AC209" s="540" t="str">
        <f t="shared" si="425"/>
        <v/>
      </c>
      <c r="AD209" s="540" t="str">
        <f t="shared" si="425"/>
        <v/>
      </c>
      <c r="AE209" s="540" t="str">
        <f t="shared" si="425"/>
        <v/>
      </c>
      <c r="AF209" s="540" t="str">
        <f t="shared" si="425"/>
        <v/>
      </c>
      <c r="AG209" s="540" t="str">
        <f t="shared" si="425"/>
        <v/>
      </c>
      <c r="AH209" s="540" t="str">
        <f t="shared" si="425"/>
        <v/>
      </c>
      <c r="AI209" s="540" t="str">
        <f t="shared" si="425"/>
        <v/>
      </c>
      <c r="AJ209" s="540" t="str">
        <f t="shared" si="425"/>
        <v/>
      </c>
      <c r="AK209" s="540" t="str">
        <f t="shared" si="425"/>
        <v/>
      </c>
      <c r="AL209" s="540" t="str">
        <f t="shared" si="425"/>
        <v/>
      </c>
      <c r="AM209" s="523"/>
      <c r="AN209" s="540" t="str">
        <f t="shared" ref="AN209:BE209" si="426">IF(AN206="","",AN205*AN206*AN207*AN208)</f>
        <v/>
      </c>
      <c r="AO209" s="540" t="str">
        <f t="shared" si="426"/>
        <v/>
      </c>
      <c r="AP209" s="540" t="str">
        <f t="shared" si="426"/>
        <v/>
      </c>
      <c r="AQ209" s="540" t="str">
        <f t="shared" si="426"/>
        <v/>
      </c>
      <c r="AR209" s="540" t="str">
        <f t="shared" si="426"/>
        <v/>
      </c>
      <c r="AS209" s="540">
        <f t="shared" si="426"/>
        <v>180000</v>
      </c>
      <c r="AT209" s="540" t="str">
        <f t="shared" si="426"/>
        <v/>
      </c>
      <c r="AU209" s="540" t="str">
        <f t="shared" si="426"/>
        <v/>
      </c>
      <c r="AV209" s="540" t="str">
        <f t="shared" si="426"/>
        <v/>
      </c>
      <c r="AW209" s="540" t="str">
        <f t="shared" si="426"/>
        <v/>
      </c>
      <c r="AX209" s="540" t="str">
        <f t="shared" si="426"/>
        <v/>
      </c>
      <c r="AY209" s="540" t="str">
        <f t="shared" si="426"/>
        <v/>
      </c>
      <c r="AZ209" s="540" t="str">
        <f t="shared" si="426"/>
        <v/>
      </c>
      <c r="BA209" s="540" t="str">
        <f t="shared" si="426"/>
        <v/>
      </c>
      <c r="BB209" s="540" t="str">
        <f t="shared" si="426"/>
        <v/>
      </c>
      <c r="BC209" s="540" t="str">
        <f t="shared" si="426"/>
        <v/>
      </c>
      <c r="BD209" s="540" t="str">
        <f t="shared" si="426"/>
        <v/>
      </c>
      <c r="BE209" s="540" t="str">
        <f t="shared" si="426"/>
        <v/>
      </c>
      <c r="BF209" s="523"/>
      <c r="BG209" s="540" t="str">
        <f t="shared" ref="BG209:BX209" si="427">IF(BG206="","",BG205*BG206*BG207*BG208)</f>
        <v/>
      </c>
      <c r="BH209" s="540" t="str">
        <f t="shared" si="427"/>
        <v/>
      </c>
      <c r="BI209" s="540" t="str">
        <f t="shared" si="427"/>
        <v/>
      </c>
      <c r="BJ209" s="540" t="str">
        <f t="shared" si="427"/>
        <v/>
      </c>
      <c r="BK209" s="540" t="str">
        <f t="shared" si="427"/>
        <v/>
      </c>
      <c r="BL209" s="540" t="str">
        <f t="shared" si="427"/>
        <v/>
      </c>
      <c r="BM209" s="540" t="str">
        <f t="shared" si="427"/>
        <v/>
      </c>
      <c r="BN209" s="540" t="str">
        <f t="shared" si="427"/>
        <v/>
      </c>
      <c r="BO209" s="540" t="str">
        <f t="shared" si="427"/>
        <v/>
      </c>
      <c r="BP209" s="540" t="str">
        <f t="shared" si="427"/>
        <v/>
      </c>
      <c r="BQ209" s="540" t="str">
        <f t="shared" si="427"/>
        <v/>
      </c>
      <c r="BR209" s="540" t="str">
        <f t="shared" si="427"/>
        <v/>
      </c>
      <c r="BS209" s="540" t="str">
        <f t="shared" si="427"/>
        <v/>
      </c>
      <c r="BT209" s="540" t="str">
        <f t="shared" si="427"/>
        <v/>
      </c>
      <c r="BU209" s="540" t="str">
        <f t="shared" si="427"/>
        <v/>
      </c>
      <c r="BV209" s="540" t="str">
        <f t="shared" si="427"/>
        <v/>
      </c>
      <c r="BW209" s="540" t="str">
        <f t="shared" si="427"/>
        <v/>
      </c>
      <c r="BX209" s="540" t="str">
        <f t="shared" si="427"/>
        <v/>
      </c>
      <c r="BY209" s="523"/>
      <c r="BZ209" s="540" t="str">
        <f>IF(BZ206="","",BZ205*BZ206*BZ207*BZ208)</f>
        <v/>
      </c>
      <c r="CA209" s="540">
        <f>IF(CA206="","",CA205*CA206*CA207*CA208)</f>
        <v>500</v>
      </c>
      <c r="CB209" s="540" t="str">
        <f>IF(CB206="","",CB205*CB206*CB207*CB208)</f>
        <v/>
      </c>
      <c r="CC209" s="541" t="str">
        <f>IF(CC206="","",CC205*CC206*CC207*CC208)</f>
        <v/>
      </c>
      <c r="CD209" s="530" t="str">
        <f t="shared" si="380"/>
        <v/>
      </c>
      <c r="CE209" s="530">
        <f t="shared" si="381"/>
        <v>1500</v>
      </c>
      <c r="CF209" s="530" t="str">
        <f t="shared" si="382"/>
        <v/>
      </c>
      <c r="CG209" s="531" t="str">
        <f t="shared" si="383"/>
        <v/>
      </c>
      <c r="CH209" s="518" t="str">
        <f t="shared" si="384"/>
        <v/>
      </c>
      <c r="CI209" s="93" t="str">
        <f t="shared" si="385"/>
        <v/>
      </c>
      <c r="CJ209" s="94" t="str">
        <f t="shared" si="386"/>
        <v/>
      </c>
      <c r="CK209" s="94" t="str">
        <f t="shared" si="387"/>
        <v/>
      </c>
      <c r="CL209" s="94" t="str">
        <f t="shared" si="388"/>
        <v/>
      </c>
      <c r="CM209" s="94" t="str">
        <f t="shared" si="389"/>
        <v/>
      </c>
      <c r="CN209" s="94" t="str">
        <f t="shared" si="390"/>
        <v/>
      </c>
      <c r="CO209" s="108" t="str">
        <f t="shared" si="391"/>
        <v/>
      </c>
      <c r="CP209" s="108" t="str">
        <f t="shared" si="392"/>
        <v/>
      </c>
      <c r="CQ209" s="108" t="str">
        <f t="shared" si="393"/>
        <v/>
      </c>
      <c r="CR209" s="108" t="str">
        <f t="shared" si="394"/>
        <v/>
      </c>
      <c r="CS209" s="94" t="str">
        <f t="shared" si="395"/>
        <v/>
      </c>
      <c r="CT209" s="94" t="str">
        <f t="shared" si="396"/>
        <v/>
      </c>
      <c r="CU209" s="94" t="str">
        <f t="shared" si="397"/>
        <v/>
      </c>
      <c r="CV209" s="94" t="str">
        <f t="shared" si="398"/>
        <v/>
      </c>
      <c r="CW209" s="94" t="str">
        <f t="shared" si="399"/>
        <v/>
      </c>
      <c r="CX209" s="93" t="str">
        <f t="shared" si="400"/>
        <v/>
      </c>
      <c r="CY209" s="519" t="str">
        <f t="shared" si="401"/>
        <v/>
      </c>
      <c r="CZ209" s="532" t="str">
        <f t="shared" si="402"/>
        <v/>
      </c>
      <c r="DA209" s="533" t="str">
        <f t="shared" si="403"/>
        <v/>
      </c>
      <c r="DB209" s="534" t="str">
        <f t="shared" si="404"/>
        <v/>
      </c>
      <c r="DC209" s="534" t="str">
        <f t="shared" si="405"/>
        <v/>
      </c>
      <c r="DD209" s="534" t="str">
        <f t="shared" si="406"/>
        <v/>
      </c>
      <c r="DE209" s="534" t="str">
        <f t="shared" si="407"/>
        <v/>
      </c>
      <c r="DF209" s="534" t="str">
        <f t="shared" si="408"/>
        <v/>
      </c>
      <c r="DG209" s="535" t="str">
        <f t="shared" si="409"/>
        <v/>
      </c>
      <c r="DH209" s="535">
        <f t="shared" si="410"/>
        <v>1000</v>
      </c>
      <c r="DI209" s="535">
        <f t="shared" si="411"/>
        <v>1500</v>
      </c>
      <c r="DJ209" s="535">
        <f t="shared" si="412"/>
        <v>3200</v>
      </c>
      <c r="DK209" s="534" t="str">
        <f t="shared" si="413"/>
        <v/>
      </c>
      <c r="DL209" s="534" t="str">
        <f t="shared" si="414"/>
        <v/>
      </c>
      <c r="DM209" s="534" t="str">
        <f t="shared" si="415"/>
        <v/>
      </c>
      <c r="DN209" s="534" t="str">
        <f t="shared" si="416"/>
        <v/>
      </c>
      <c r="DO209" s="534" t="str">
        <f t="shared" si="417"/>
        <v/>
      </c>
      <c r="DP209" s="533" t="str">
        <f t="shared" si="418"/>
        <v/>
      </c>
      <c r="DQ209" s="532" t="str">
        <f t="shared" si="419"/>
        <v/>
      </c>
      <c r="DR209" s="536">
        <f t="shared" si="420"/>
        <v>0</v>
      </c>
      <c r="DS209" s="468">
        <f t="shared" si="421"/>
        <v>3</v>
      </c>
      <c r="DT209" s="468">
        <f t="shared" si="422"/>
        <v>1</v>
      </c>
      <c r="DU209" s="469">
        <f t="shared" si="423"/>
        <v>0</v>
      </c>
      <c r="DV209" s="522"/>
      <c r="DW209" s="537"/>
      <c r="DX209" s="537"/>
      <c r="DY209" s="537"/>
      <c r="DZ209" s="537"/>
      <c r="EA209" s="537"/>
      <c r="EB209" s="537"/>
      <c r="EC209" s="538"/>
      <c r="ED209" s="537"/>
      <c r="EE209" s="468"/>
      <c r="EF209" s="522"/>
      <c r="EG209" s="522"/>
    </row>
    <row r="210" spans="1:137" ht="14" customHeight="1">
      <c r="A210" s="473" t="s">
        <v>198</v>
      </c>
      <c r="B210" s="548">
        <f t="shared" ref="B210:S210" si="428">SUM(B161,B167,B173,B179,B185,B191,B197,B203,B209)</f>
        <v>39600</v>
      </c>
      <c r="C210" s="548">
        <f t="shared" si="428"/>
        <v>0</v>
      </c>
      <c r="D210" s="548">
        <f t="shared" si="428"/>
        <v>0</v>
      </c>
      <c r="E210" s="548">
        <f t="shared" si="428"/>
        <v>0</v>
      </c>
      <c r="F210" s="548">
        <f t="shared" si="428"/>
        <v>0</v>
      </c>
      <c r="G210" s="548">
        <f t="shared" si="428"/>
        <v>0</v>
      </c>
      <c r="H210" s="548">
        <f t="shared" si="428"/>
        <v>0</v>
      </c>
      <c r="I210" s="548">
        <f t="shared" si="428"/>
        <v>0</v>
      </c>
      <c r="J210" s="548">
        <f t="shared" si="428"/>
        <v>0</v>
      </c>
      <c r="K210" s="548">
        <f t="shared" si="428"/>
        <v>0</v>
      </c>
      <c r="L210" s="548">
        <f t="shared" si="428"/>
        <v>0</v>
      </c>
      <c r="M210" s="548">
        <f t="shared" si="428"/>
        <v>0</v>
      </c>
      <c r="N210" s="548">
        <f t="shared" si="428"/>
        <v>6000</v>
      </c>
      <c r="O210" s="548">
        <f t="shared" si="428"/>
        <v>0</v>
      </c>
      <c r="P210" s="548">
        <f t="shared" si="428"/>
        <v>9120</v>
      </c>
      <c r="Q210" s="548">
        <f t="shared" si="428"/>
        <v>0</v>
      </c>
      <c r="R210" s="548">
        <f t="shared" si="428"/>
        <v>0</v>
      </c>
      <c r="S210" s="548">
        <f t="shared" si="428"/>
        <v>0</v>
      </c>
      <c r="T210" s="549"/>
      <c r="U210" s="548">
        <f t="shared" ref="U210:AL210" si="429">SUM(U161,U167,U173,U179,U185,U191,U197,U203,U209)</f>
        <v>4640</v>
      </c>
      <c r="V210" s="548">
        <f t="shared" si="429"/>
        <v>9700</v>
      </c>
      <c r="W210" s="548">
        <f t="shared" si="429"/>
        <v>6022</v>
      </c>
      <c r="X210" s="548">
        <f t="shared" si="429"/>
        <v>0</v>
      </c>
      <c r="Y210" s="548">
        <f t="shared" si="429"/>
        <v>0</v>
      </c>
      <c r="Z210" s="548">
        <f t="shared" si="429"/>
        <v>0</v>
      </c>
      <c r="AA210" s="548">
        <f t="shared" si="429"/>
        <v>0</v>
      </c>
      <c r="AB210" s="548">
        <f t="shared" si="429"/>
        <v>0</v>
      </c>
      <c r="AC210" s="548">
        <f t="shared" si="429"/>
        <v>0</v>
      </c>
      <c r="AD210" s="548">
        <f t="shared" si="429"/>
        <v>0</v>
      </c>
      <c r="AE210" s="548">
        <f t="shared" si="429"/>
        <v>0</v>
      </c>
      <c r="AF210" s="548">
        <f t="shared" si="429"/>
        <v>0</v>
      </c>
      <c r="AG210" s="548">
        <f t="shared" si="429"/>
        <v>0</v>
      </c>
      <c r="AH210" s="548">
        <f t="shared" si="429"/>
        <v>0</v>
      </c>
      <c r="AI210" s="548">
        <f t="shared" si="429"/>
        <v>0</v>
      </c>
      <c r="AJ210" s="548">
        <f t="shared" si="429"/>
        <v>0</v>
      </c>
      <c r="AK210" s="548">
        <f t="shared" si="429"/>
        <v>0</v>
      </c>
      <c r="AL210" s="548">
        <f t="shared" si="429"/>
        <v>0</v>
      </c>
      <c r="AM210" s="549"/>
      <c r="AN210" s="548">
        <f t="shared" ref="AN210:BE210" si="430">SUM(AN161,AN167,AN173,AN179,AN185,AN191,AN197,AN203,AN209)</f>
        <v>0</v>
      </c>
      <c r="AO210" s="548">
        <f t="shared" si="430"/>
        <v>0</v>
      </c>
      <c r="AP210" s="548">
        <f t="shared" si="430"/>
        <v>0</v>
      </c>
      <c r="AQ210" s="548">
        <f t="shared" si="430"/>
        <v>0</v>
      </c>
      <c r="AR210" s="548">
        <f t="shared" si="430"/>
        <v>6000</v>
      </c>
      <c r="AS210" s="548">
        <f t="shared" si="430"/>
        <v>189000</v>
      </c>
      <c r="AT210" s="548">
        <f t="shared" si="430"/>
        <v>0</v>
      </c>
      <c r="AU210" s="548">
        <f t="shared" si="430"/>
        <v>0</v>
      </c>
      <c r="AV210" s="548">
        <f t="shared" si="430"/>
        <v>25200</v>
      </c>
      <c r="AW210" s="548">
        <f t="shared" si="430"/>
        <v>0</v>
      </c>
      <c r="AX210" s="548">
        <f t="shared" si="430"/>
        <v>0</v>
      </c>
      <c r="AY210" s="548">
        <f t="shared" si="430"/>
        <v>0</v>
      </c>
      <c r="AZ210" s="548">
        <f t="shared" si="430"/>
        <v>0</v>
      </c>
      <c r="BA210" s="548">
        <f t="shared" si="430"/>
        <v>0</v>
      </c>
      <c r="BB210" s="548">
        <f t="shared" si="430"/>
        <v>0</v>
      </c>
      <c r="BC210" s="548">
        <f t="shared" si="430"/>
        <v>0</v>
      </c>
      <c r="BD210" s="548">
        <f t="shared" si="430"/>
        <v>27000</v>
      </c>
      <c r="BE210" s="548">
        <f t="shared" si="430"/>
        <v>13200</v>
      </c>
      <c r="BF210" s="549"/>
      <c r="BG210" s="548">
        <f t="shared" ref="BG210:BX210" si="431">SUM(BG161,BG167,BG173,BG179,BG185,BG191,BG197,BG203,BG209)</f>
        <v>0</v>
      </c>
      <c r="BH210" s="548">
        <f t="shared" si="431"/>
        <v>0</v>
      </c>
      <c r="BI210" s="548">
        <f t="shared" si="431"/>
        <v>10800</v>
      </c>
      <c r="BJ210" s="548">
        <f t="shared" si="431"/>
        <v>0</v>
      </c>
      <c r="BK210" s="548">
        <f t="shared" si="431"/>
        <v>6000</v>
      </c>
      <c r="BL210" s="548">
        <f t="shared" si="431"/>
        <v>0</v>
      </c>
      <c r="BM210" s="548">
        <f t="shared" si="431"/>
        <v>21000</v>
      </c>
      <c r="BN210" s="548">
        <f t="shared" si="431"/>
        <v>0</v>
      </c>
      <c r="BO210" s="548">
        <f t="shared" si="431"/>
        <v>0</v>
      </c>
      <c r="BP210" s="548">
        <f t="shared" si="431"/>
        <v>86400</v>
      </c>
      <c r="BQ210" s="548">
        <f t="shared" si="431"/>
        <v>324000</v>
      </c>
      <c r="BR210" s="548">
        <f t="shared" si="431"/>
        <v>0</v>
      </c>
      <c r="BS210" s="548">
        <f t="shared" si="431"/>
        <v>0</v>
      </c>
      <c r="BT210" s="548">
        <f t="shared" si="431"/>
        <v>0</v>
      </c>
      <c r="BU210" s="548">
        <f t="shared" si="431"/>
        <v>0</v>
      </c>
      <c r="BV210" s="548">
        <f t="shared" si="431"/>
        <v>0</v>
      </c>
      <c r="BW210" s="548">
        <f t="shared" si="431"/>
        <v>0</v>
      </c>
      <c r="BX210" s="548">
        <f t="shared" si="431"/>
        <v>0</v>
      </c>
      <c r="BY210" s="549"/>
      <c r="BZ210" s="548">
        <f>SUM(BZ161,BZ167,BZ173,BZ179,BZ185,BZ191,BZ197,BZ203,BZ209)</f>
        <v>3600</v>
      </c>
      <c r="CA210" s="548">
        <f>SUM(CA161,CA167,CA173,CA179,CA185,CA191,CA197,CA203,CA209)</f>
        <v>4100</v>
      </c>
      <c r="CB210" s="548">
        <f>SUM(CB161,CB167,CB173,CB179,CB185,CB191,CB197,CB203,CB209)</f>
        <v>3600</v>
      </c>
      <c r="CC210" s="548">
        <f>SUM(CC161,CC167,CC173,CC179,CC185,CC191,CC197,CC203,CC209)</f>
        <v>6000</v>
      </c>
      <c r="CD210" s="530">
        <f t="shared" si="380"/>
        <v>945</v>
      </c>
      <c r="CE210" s="530">
        <f t="shared" si="381"/>
        <v>666.375</v>
      </c>
      <c r="CF210" s="530">
        <f t="shared" si="382"/>
        <v>4462.5</v>
      </c>
      <c r="CG210" s="531">
        <f t="shared" si="383"/>
        <v>7762.5</v>
      </c>
      <c r="CH210" s="518">
        <f t="shared" si="384"/>
        <v>0</v>
      </c>
      <c r="CI210" s="93">
        <f t="shared" si="385"/>
        <v>0</v>
      </c>
      <c r="CJ210" s="94">
        <f t="shared" si="386"/>
        <v>0</v>
      </c>
      <c r="CK210" s="94">
        <f t="shared" si="387"/>
        <v>0</v>
      </c>
      <c r="CL210" s="94">
        <f t="shared" si="388"/>
        <v>0</v>
      </c>
      <c r="CM210" s="94">
        <f t="shared" si="389"/>
        <v>0</v>
      </c>
      <c r="CN210" s="94">
        <f t="shared" si="390"/>
        <v>0</v>
      </c>
      <c r="CO210" s="108">
        <f t="shared" si="391"/>
        <v>0</v>
      </c>
      <c r="CP210" s="108">
        <f t="shared" si="392"/>
        <v>0</v>
      </c>
      <c r="CQ210" s="108">
        <f t="shared" si="393"/>
        <v>0</v>
      </c>
      <c r="CR210" s="108">
        <f t="shared" si="394"/>
        <v>0</v>
      </c>
      <c r="CS210" s="94">
        <f t="shared" si="395"/>
        <v>0</v>
      </c>
      <c r="CT210" s="94">
        <f t="shared" si="396"/>
        <v>0</v>
      </c>
      <c r="CU210" s="94">
        <f t="shared" si="397"/>
        <v>0</v>
      </c>
      <c r="CV210" s="94">
        <f t="shared" si="398"/>
        <v>0</v>
      </c>
      <c r="CW210" s="94">
        <f t="shared" si="399"/>
        <v>6000</v>
      </c>
      <c r="CX210" s="93">
        <f t="shared" si="400"/>
        <v>9120</v>
      </c>
      <c r="CY210" s="519">
        <f t="shared" si="401"/>
        <v>39600</v>
      </c>
      <c r="CZ210" s="532">
        <f t="shared" si="402"/>
        <v>0</v>
      </c>
      <c r="DA210" s="533">
        <f t="shared" si="403"/>
        <v>0</v>
      </c>
      <c r="DB210" s="534">
        <f t="shared" si="404"/>
        <v>0</v>
      </c>
      <c r="DC210" s="534">
        <f t="shared" si="405"/>
        <v>0</v>
      </c>
      <c r="DD210" s="534">
        <f t="shared" si="406"/>
        <v>0</v>
      </c>
      <c r="DE210" s="534">
        <f t="shared" si="407"/>
        <v>0</v>
      </c>
      <c r="DF210" s="534">
        <f t="shared" si="408"/>
        <v>0</v>
      </c>
      <c r="DG210" s="535">
        <f t="shared" si="409"/>
        <v>0</v>
      </c>
      <c r="DH210" s="535">
        <f t="shared" si="410"/>
        <v>0</v>
      </c>
      <c r="DI210" s="535">
        <f t="shared" si="411"/>
        <v>0</v>
      </c>
      <c r="DJ210" s="535">
        <f t="shared" si="412"/>
        <v>0</v>
      </c>
      <c r="DK210" s="534">
        <f t="shared" si="413"/>
        <v>0</v>
      </c>
      <c r="DL210" s="534">
        <f t="shared" si="414"/>
        <v>0</v>
      </c>
      <c r="DM210" s="534">
        <f t="shared" si="415"/>
        <v>0</v>
      </c>
      <c r="DN210" s="534">
        <f t="shared" si="416"/>
        <v>0</v>
      </c>
      <c r="DO210" s="534">
        <f t="shared" si="417"/>
        <v>4640</v>
      </c>
      <c r="DP210" s="533">
        <f t="shared" si="418"/>
        <v>6022</v>
      </c>
      <c r="DQ210" s="532">
        <f t="shared" si="419"/>
        <v>9700</v>
      </c>
      <c r="DR210" s="536">
        <f t="shared" si="420"/>
        <v>18</v>
      </c>
      <c r="DS210" s="468">
        <f t="shared" si="421"/>
        <v>18</v>
      </c>
      <c r="DT210" s="468">
        <f t="shared" si="422"/>
        <v>18</v>
      </c>
      <c r="DU210" s="469">
        <f t="shared" si="423"/>
        <v>18</v>
      </c>
      <c r="DV210" s="522"/>
      <c r="DW210" s="537"/>
      <c r="DX210" s="537"/>
      <c r="DY210" s="537"/>
      <c r="DZ210" s="537"/>
      <c r="EA210" s="537"/>
      <c r="EB210" s="537"/>
      <c r="EC210" s="538"/>
      <c r="ED210" s="537"/>
      <c r="EE210" s="468"/>
      <c r="EF210" s="522"/>
      <c r="EG210" s="522"/>
    </row>
    <row r="211" spans="1:137" ht="12" customHeight="1">
      <c r="A211" s="61"/>
      <c r="B211" s="459"/>
      <c r="C211" s="459"/>
      <c r="D211" s="459"/>
      <c r="E211" s="459"/>
      <c r="F211" s="459"/>
      <c r="G211" s="459"/>
      <c r="H211" s="459"/>
      <c r="I211" s="459"/>
      <c r="J211" s="459"/>
      <c r="K211" s="459"/>
      <c r="L211" s="459"/>
      <c r="M211" s="459"/>
      <c r="N211" s="459"/>
      <c r="O211" s="459"/>
      <c r="P211" s="459"/>
      <c r="Q211" s="459"/>
      <c r="R211" s="459"/>
      <c r="S211" s="459"/>
      <c r="T211" s="523"/>
      <c r="U211" s="459"/>
      <c r="V211" s="459"/>
      <c r="W211" s="459"/>
      <c r="X211" s="459"/>
      <c r="Y211" s="459"/>
      <c r="Z211" s="459"/>
      <c r="AA211" s="459"/>
      <c r="AB211" s="459"/>
      <c r="AC211" s="459"/>
      <c r="AD211" s="459"/>
      <c r="AE211" s="459"/>
      <c r="AF211" s="459"/>
      <c r="AG211" s="459"/>
      <c r="AH211" s="459"/>
      <c r="AI211" s="459"/>
      <c r="AJ211" s="459"/>
      <c r="AK211" s="459"/>
      <c r="AL211" s="459"/>
      <c r="AM211" s="523"/>
      <c r="AN211" s="459"/>
      <c r="AO211" s="459"/>
      <c r="AP211" s="459"/>
      <c r="AQ211" s="459"/>
      <c r="AR211" s="459"/>
      <c r="AS211" s="459"/>
      <c r="AT211" s="459"/>
      <c r="AU211" s="459"/>
      <c r="AV211" s="459"/>
      <c r="AW211" s="459"/>
      <c r="AX211" s="459"/>
      <c r="AY211" s="459"/>
      <c r="AZ211" s="459"/>
      <c r="BA211" s="459"/>
      <c r="BB211" s="459"/>
      <c r="BC211" s="459"/>
      <c r="BD211" s="459"/>
      <c r="BE211" s="459"/>
      <c r="BF211" s="523"/>
      <c r="BG211" s="459"/>
      <c r="BH211" s="459"/>
      <c r="BI211" s="459"/>
      <c r="BJ211" s="459"/>
      <c r="BK211" s="459"/>
      <c r="BL211" s="459"/>
      <c r="BM211" s="459"/>
      <c r="BN211" s="459"/>
      <c r="BO211" s="459"/>
      <c r="BP211" s="459"/>
      <c r="BQ211" s="459"/>
      <c r="BR211" s="459"/>
      <c r="BS211" s="459"/>
      <c r="BT211" s="459"/>
      <c r="BU211" s="459"/>
      <c r="BV211" s="459"/>
      <c r="BW211" s="459"/>
      <c r="BX211" s="459"/>
      <c r="BY211" s="523"/>
      <c r="BZ211" s="459"/>
      <c r="CA211" s="459"/>
      <c r="CB211" s="459"/>
      <c r="CC211" s="459"/>
      <c r="CD211" s="563"/>
      <c r="CE211" s="563"/>
      <c r="CF211" s="563"/>
      <c r="CG211" s="564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1"/>
      <c r="CV211" s="61"/>
      <c r="CW211" s="61"/>
      <c r="CX211" s="61"/>
      <c r="CY211" s="61"/>
      <c r="CZ211" s="565"/>
      <c r="DA211" s="566"/>
      <c r="DB211" s="566"/>
      <c r="DC211" s="566"/>
      <c r="DD211" s="566"/>
      <c r="DE211" s="566"/>
      <c r="DF211" s="566"/>
      <c r="DG211" s="566"/>
      <c r="DH211" s="566"/>
      <c r="DI211" s="566"/>
      <c r="DJ211" s="566"/>
      <c r="DK211" s="566"/>
      <c r="DL211" s="566"/>
      <c r="DM211" s="566"/>
      <c r="DN211" s="566"/>
      <c r="DO211" s="566"/>
      <c r="DP211" s="566"/>
      <c r="DQ211" s="567"/>
      <c r="DR211" s="566"/>
      <c r="DS211" s="566"/>
      <c r="DT211" s="566"/>
      <c r="DU211" s="567"/>
      <c r="DV211" s="61"/>
      <c r="DW211" s="61"/>
      <c r="DX211" s="61"/>
      <c r="DY211" s="61"/>
      <c r="DZ211" s="61"/>
      <c r="EA211" s="61"/>
      <c r="EB211" s="61"/>
      <c r="EC211" s="567"/>
      <c r="ED211" s="61"/>
      <c r="EE211" s="61"/>
    </row>
    <row r="212" spans="1:137" ht="12.75" customHeight="1">
      <c r="A212" s="525" t="s">
        <v>199</v>
      </c>
      <c r="B212" s="526"/>
      <c r="C212" s="526"/>
      <c r="D212" s="526"/>
      <c r="E212" s="526"/>
      <c r="F212" s="526"/>
      <c r="G212" s="526"/>
      <c r="H212" s="526"/>
      <c r="I212" s="526"/>
      <c r="J212" s="526"/>
      <c r="K212" s="526"/>
      <c r="L212" s="526"/>
      <c r="M212" s="526"/>
      <c r="N212" s="526"/>
      <c r="O212" s="526"/>
      <c r="P212" s="526"/>
      <c r="Q212" s="526"/>
      <c r="R212" s="526"/>
      <c r="S212" s="526"/>
      <c r="T212" s="523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  <c r="AG212" s="526"/>
      <c r="AH212" s="526"/>
      <c r="AI212" s="526"/>
      <c r="AJ212" s="526"/>
      <c r="AK212" s="526"/>
      <c r="AL212" s="526"/>
      <c r="AM212" s="523"/>
      <c r="AN212" s="526"/>
      <c r="AO212" s="526"/>
      <c r="AP212" s="526"/>
      <c r="AQ212" s="526"/>
      <c r="AR212" s="526"/>
      <c r="AS212" s="526"/>
      <c r="AT212" s="526"/>
      <c r="AU212" s="526"/>
      <c r="AV212" s="526"/>
      <c r="AW212" s="526"/>
      <c r="AX212" s="526"/>
      <c r="AY212" s="526"/>
      <c r="AZ212" s="526"/>
      <c r="BA212" s="526"/>
      <c r="BB212" s="526"/>
      <c r="BC212" s="526"/>
      <c r="BD212" s="526"/>
      <c r="BE212" s="526"/>
      <c r="BF212" s="523"/>
      <c r="BG212" s="526"/>
      <c r="BH212" s="526"/>
      <c r="BI212" s="526"/>
      <c r="BJ212" s="526"/>
      <c r="BK212" s="526"/>
      <c r="BL212" s="526"/>
      <c r="BM212" s="526"/>
      <c r="BN212" s="526"/>
      <c r="BO212" s="526"/>
      <c r="BP212" s="526"/>
      <c r="BQ212" s="526"/>
      <c r="BR212" s="526"/>
      <c r="BS212" s="526"/>
      <c r="BT212" s="526"/>
      <c r="BU212" s="526"/>
      <c r="BV212" s="526"/>
      <c r="BW212" s="526"/>
      <c r="BX212" s="526"/>
      <c r="BY212" s="523"/>
      <c r="BZ212" s="526"/>
      <c r="CA212" s="526"/>
      <c r="CB212" s="526"/>
      <c r="CC212" s="526"/>
      <c r="CD212" s="563"/>
      <c r="CE212" s="563"/>
      <c r="CF212" s="563"/>
      <c r="CG212" s="564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1"/>
      <c r="CV212" s="61"/>
      <c r="CW212" s="61"/>
      <c r="CX212" s="61"/>
      <c r="CY212" s="61"/>
      <c r="CZ212" s="565"/>
      <c r="DA212" s="566"/>
      <c r="DB212" s="566"/>
      <c r="DC212" s="566"/>
      <c r="DD212" s="566"/>
      <c r="DE212" s="566"/>
      <c r="DF212" s="566"/>
      <c r="DG212" s="566"/>
      <c r="DH212" s="566"/>
      <c r="DI212" s="566"/>
      <c r="DJ212" s="566"/>
      <c r="DK212" s="566"/>
      <c r="DL212" s="566"/>
      <c r="DM212" s="566"/>
      <c r="DN212" s="566"/>
      <c r="DO212" s="566"/>
      <c r="DP212" s="566"/>
      <c r="DQ212" s="567"/>
      <c r="DR212" s="566"/>
      <c r="DS212" s="566"/>
      <c r="DT212" s="566"/>
      <c r="DU212" s="567"/>
      <c r="DV212" s="61"/>
      <c r="DW212" s="61"/>
      <c r="DX212" s="61"/>
      <c r="DY212" s="61"/>
      <c r="DZ212" s="61"/>
      <c r="EA212" s="61"/>
      <c r="EB212" s="61"/>
      <c r="EC212" s="567"/>
      <c r="ED212" s="61"/>
      <c r="EE212" s="61"/>
    </row>
    <row r="213" spans="1:137" ht="12.75" customHeight="1">
      <c r="A213" s="527" t="s">
        <v>200</v>
      </c>
      <c r="B213" s="528"/>
      <c r="C213" s="528"/>
      <c r="D213" s="528"/>
      <c r="E213" s="528"/>
      <c r="F213" s="528"/>
      <c r="G213" s="528"/>
      <c r="H213" s="528"/>
      <c r="I213" s="528"/>
      <c r="J213" s="528"/>
      <c r="K213" s="528"/>
      <c r="L213" s="528"/>
      <c r="M213" s="528"/>
      <c r="N213" s="528"/>
      <c r="O213" s="528"/>
      <c r="P213" s="528"/>
      <c r="Q213" s="528"/>
      <c r="R213" s="528"/>
      <c r="S213" s="528"/>
      <c r="T213" s="523"/>
      <c r="U213" s="528"/>
      <c r="V213" s="528"/>
      <c r="W213" s="528"/>
      <c r="X213" s="528"/>
      <c r="Y213" s="528"/>
      <c r="Z213" s="528"/>
      <c r="AA213" s="528"/>
      <c r="AB213" s="528"/>
      <c r="AC213" s="528"/>
      <c r="AD213" s="528"/>
      <c r="AE213" s="528"/>
      <c r="AF213" s="528"/>
      <c r="AG213" s="528"/>
      <c r="AH213" s="528"/>
      <c r="AI213" s="528"/>
      <c r="AJ213" s="528"/>
      <c r="AK213" s="528"/>
      <c r="AL213" s="528"/>
      <c r="AM213" s="523"/>
      <c r="AN213" s="528"/>
      <c r="AO213" s="528"/>
      <c r="AP213" s="528"/>
      <c r="AQ213" s="528"/>
      <c r="AR213" s="528"/>
      <c r="AS213" s="528"/>
      <c r="AT213" s="528"/>
      <c r="AU213" s="528"/>
      <c r="AV213" s="528"/>
      <c r="AW213" s="528"/>
      <c r="AX213" s="528"/>
      <c r="AY213" s="528"/>
      <c r="AZ213" s="528"/>
      <c r="BA213" s="528"/>
      <c r="BB213" s="528"/>
      <c r="BC213" s="528"/>
      <c r="BD213" s="528"/>
      <c r="BE213" s="528"/>
      <c r="BF213" s="523"/>
      <c r="BG213" s="528"/>
      <c r="BH213" s="528"/>
      <c r="BI213" s="528"/>
      <c r="BJ213" s="528"/>
      <c r="BK213" s="528"/>
      <c r="BL213" s="528"/>
      <c r="BM213" s="528"/>
      <c r="BN213" s="528"/>
      <c r="BO213" s="528"/>
      <c r="BP213" s="528"/>
      <c r="BQ213" s="528"/>
      <c r="BR213" s="528"/>
      <c r="BS213" s="528"/>
      <c r="BT213" s="528"/>
      <c r="BU213" s="528"/>
      <c r="BV213" s="528"/>
      <c r="BW213" s="528"/>
      <c r="BX213" s="528"/>
      <c r="BY213" s="523"/>
      <c r="BZ213" s="528"/>
      <c r="CA213" s="528"/>
      <c r="CB213" s="528"/>
      <c r="CC213" s="528"/>
      <c r="CD213" s="542"/>
      <c r="CE213" s="542"/>
      <c r="CF213" s="542"/>
      <c r="CG213" s="543"/>
      <c r="CH213" s="544"/>
      <c r="CI213" s="544"/>
      <c r="CJ213" s="544"/>
      <c r="CK213" s="544"/>
      <c r="CL213" s="544"/>
      <c r="CM213" s="544"/>
      <c r="CN213" s="544"/>
      <c r="CO213" s="544"/>
      <c r="CP213" s="544"/>
      <c r="CQ213" s="544"/>
      <c r="CR213" s="544"/>
      <c r="CS213" s="544"/>
      <c r="CT213" s="544"/>
      <c r="CU213" s="544"/>
      <c r="CV213" s="544"/>
      <c r="CW213" s="544"/>
      <c r="CX213" s="544"/>
      <c r="CY213" s="545"/>
      <c r="CZ213" s="546"/>
      <c r="DA213" s="544"/>
      <c r="DB213" s="544"/>
      <c r="DC213" s="544"/>
      <c r="DD213" s="544"/>
      <c r="DE213" s="544"/>
      <c r="DF213" s="544"/>
      <c r="DG213" s="544"/>
      <c r="DH213" s="544"/>
      <c r="DI213" s="544"/>
      <c r="DJ213" s="544"/>
      <c r="DK213" s="544"/>
      <c r="DL213" s="544"/>
      <c r="DM213" s="544"/>
      <c r="DN213" s="544"/>
      <c r="DO213" s="544"/>
      <c r="DP213" s="544"/>
      <c r="DQ213" s="544"/>
      <c r="DR213" s="546"/>
      <c r="DS213" s="521"/>
      <c r="DT213" s="521"/>
      <c r="DU213" s="517"/>
      <c r="DV213" s="521"/>
      <c r="DW213" s="521"/>
      <c r="DX213" s="521"/>
      <c r="DY213" s="521"/>
      <c r="DZ213" s="521"/>
      <c r="EA213" s="521"/>
      <c r="EB213" s="521"/>
      <c r="EC213" s="517"/>
      <c r="ED213" s="521"/>
      <c r="EE213" s="61"/>
    </row>
    <row r="214" spans="1:137" ht="12.75" customHeight="1">
      <c r="A214" s="529" t="s">
        <v>154</v>
      </c>
      <c r="B214" s="528"/>
      <c r="C214" s="528"/>
      <c r="D214" s="528"/>
      <c r="E214" s="528"/>
      <c r="F214" s="528"/>
      <c r="G214" s="528"/>
      <c r="H214" s="528"/>
      <c r="I214" s="528"/>
      <c r="J214" s="528"/>
      <c r="K214" s="528"/>
      <c r="L214" s="528"/>
      <c r="M214" s="528"/>
      <c r="N214" s="528"/>
      <c r="O214" s="528"/>
      <c r="P214" s="528"/>
      <c r="Q214" s="528"/>
      <c r="R214" s="528"/>
      <c r="S214" s="528"/>
      <c r="T214" s="523"/>
      <c r="U214" s="528"/>
      <c r="V214" s="528"/>
      <c r="W214" s="528"/>
      <c r="X214" s="528"/>
      <c r="Y214" s="528"/>
      <c r="Z214" s="528"/>
      <c r="AA214" s="528"/>
      <c r="AB214" s="528"/>
      <c r="AC214" s="528"/>
      <c r="AD214" s="528"/>
      <c r="AE214" s="528"/>
      <c r="AF214" s="528"/>
      <c r="AG214" s="528"/>
      <c r="AH214" s="528"/>
      <c r="AI214" s="528"/>
      <c r="AJ214" s="528"/>
      <c r="AK214" s="528"/>
      <c r="AL214" s="528"/>
      <c r="AM214" s="523"/>
      <c r="AN214" s="528"/>
      <c r="AO214" s="528"/>
      <c r="AP214" s="528"/>
      <c r="AQ214" s="528"/>
      <c r="AR214" s="528"/>
      <c r="AS214" s="528"/>
      <c r="AT214" s="528"/>
      <c r="AU214" s="528"/>
      <c r="AV214" s="528"/>
      <c r="AW214" s="528"/>
      <c r="AX214" s="528"/>
      <c r="AY214" s="528"/>
      <c r="AZ214" s="528"/>
      <c r="BA214" s="528"/>
      <c r="BB214" s="528"/>
      <c r="BC214" s="528"/>
      <c r="BD214" s="528"/>
      <c r="BE214" s="528"/>
      <c r="BF214" s="523"/>
      <c r="BG214" s="528"/>
      <c r="BH214" s="528"/>
      <c r="BI214" s="528"/>
      <c r="BJ214" s="528"/>
      <c r="BK214" s="528">
        <v>1</v>
      </c>
      <c r="BL214" s="528"/>
      <c r="BM214" s="528"/>
      <c r="BN214" s="528"/>
      <c r="BO214" s="528"/>
      <c r="BP214" s="528"/>
      <c r="BQ214" s="528">
        <v>1</v>
      </c>
      <c r="BR214" s="528"/>
      <c r="BS214" s="528"/>
      <c r="BT214" s="528"/>
      <c r="BU214" s="528"/>
      <c r="BV214" s="528"/>
      <c r="BW214" s="528"/>
      <c r="BX214" s="528"/>
      <c r="BY214" s="523"/>
      <c r="BZ214" s="528"/>
      <c r="CA214" s="528"/>
      <c r="CB214" s="528"/>
      <c r="CC214" s="528"/>
      <c r="CD214" s="530" t="str">
        <f>IF(DR214&lt;3,"",(SUM(B214:S214)-MIN(B214:S214)-MAX(B214:S214))/(DR214-2))</f>
        <v/>
      </c>
      <c r="CE214" s="530" t="str">
        <f>IF(DS214&lt;3,"",(SUM(U214:AL214)-MIN(U214:AL214)-MAX(U214:AL214))/(DS214-2))</f>
        <v/>
      </c>
      <c r="CF214" s="530" t="str">
        <f>IF(DT214&lt;3,"",(SUM(AN214:BE214)-MIN(AN214:BE214)-MAX(AN214:BE214))/(DT214-2))</f>
        <v/>
      </c>
      <c r="CG214" s="531" t="str">
        <f>IF(DU214&lt;3,"",(SUM(BG214:BX214)-MIN(BG214:BX214)-MAX(BG214:BX214))/(DU214-2))</f>
        <v/>
      </c>
      <c r="CH214" s="518" t="str">
        <f t="shared" ref="CH214:CQ218" si="432">IF($CH$3=$CD$4,IF(OR(-FLOOR(((18-COUNT($B214:$S214))/2),1)+CH$6&lt;1,-FLOOR(((18-COUNT($B214:$S214))/2),1)+CH$6&gt;COUNT($B214:$S214)),"",LARGE($B214:$S214,-FLOOR(((18-COUNT($B214:$S214))/2),1)+CH$6)),IF(OR(-FLOOR(((18-COUNT($AN214:$BE214))/2),1)+CH$6&lt;1,-FLOOR(((18-COUNT($AN214:$BE214))/2),1)+CH$6&gt;COUNT($AN214:$BE214)),"",LARGE($AN214:$BE214,-FLOOR(((18-COUNT($AN214:$BE214))/2),1)+CH$6)))</f>
        <v/>
      </c>
      <c r="CI214" s="93" t="str">
        <f t="shared" si="432"/>
        <v/>
      </c>
      <c r="CJ214" s="94" t="str">
        <f t="shared" si="432"/>
        <v/>
      </c>
      <c r="CK214" s="94" t="str">
        <f t="shared" si="432"/>
        <v/>
      </c>
      <c r="CL214" s="94" t="str">
        <f t="shared" si="432"/>
        <v/>
      </c>
      <c r="CM214" s="94" t="str">
        <f t="shared" si="432"/>
        <v/>
      </c>
      <c r="CN214" s="94" t="str">
        <f t="shared" si="432"/>
        <v/>
      </c>
      <c r="CO214" s="108" t="str">
        <f t="shared" si="432"/>
        <v/>
      </c>
      <c r="CP214" s="108" t="str">
        <f t="shared" si="432"/>
        <v/>
      </c>
      <c r="CQ214" s="108" t="str">
        <f t="shared" si="432"/>
        <v/>
      </c>
      <c r="CR214" s="108" t="str">
        <f t="shared" ref="CR214:CY218" si="433">IF($CH$3=$CD$4,IF(OR(-FLOOR(((18-COUNT($B214:$S214))/2),1)+CR$6&lt;1,-FLOOR(((18-COUNT($B214:$S214))/2),1)+CR$6&gt;COUNT($B214:$S214)),"",LARGE($B214:$S214,-FLOOR(((18-COUNT($B214:$S214))/2),1)+CR$6)),IF(OR(-FLOOR(((18-COUNT($AN214:$BE214))/2),1)+CR$6&lt;1,-FLOOR(((18-COUNT($AN214:$BE214))/2),1)+CR$6&gt;COUNT($AN214:$BE214)),"",LARGE($AN214:$BE214,-FLOOR(((18-COUNT($AN214:$BE214))/2),1)+CR$6)))</f>
        <v/>
      </c>
      <c r="CS214" s="94" t="str">
        <f t="shared" si="433"/>
        <v/>
      </c>
      <c r="CT214" s="94" t="str">
        <f t="shared" si="433"/>
        <v/>
      </c>
      <c r="CU214" s="94" t="str">
        <f t="shared" si="433"/>
        <v/>
      </c>
      <c r="CV214" s="94" t="str">
        <f t="shared" si="433"/>
        <v/>
      </c>
      <c r="CW214" s="94" t="str">
        <f t="shared" si="433"/>
        <v/>
      </c>
      <c r="CX214" s="93" t="str">
        <f t="shared" si="433"/>
        <v/>
      </c>
      <c r="CY214" s="519" t="str">
        <f t="shared" si="433"/>
        <v/>
      </c>
      <c r="CZ214" s="532" t="str">
        <f t="shared" ref="CZ214:DI218" si="434">IF($CH$3=$CD$4,IF(OR(-FLOOR(((18-COUNT($U214:$AL214))/2),1)+CZ$6&lt;1,-FLOOR(((18-COUNT($U214:$AL214))/2),1)+CZ$6&gt;COUNT($U214:$AL214)),"",LARGE($U214:$AL214,-FLOOR(((18-COUNT($U214:$AL214))/2),1)+CZ$6)),IF(OR(-FLOOR(((18-COUNT($BG214:$BX214))/2),1)+CZ$6&lt;1,-FLOOR(((18-COUNT($BG214:$BX214))/2),1)+CZ$6&gt;COUNT($BG214:$BX214)),"",LARGE($BG214:$BX214,-FLOOR(((18-COUNT($BG214:$BX214))/2),1)+CZ$6)))</f>
        <v/>
      </c>
      <c r="DA214" s="533" t="str">
        <f t="shared" si="434"/>
        <v/>
      </c>
      <c r="DB214" s="534" t="str">
        <f t="shared" si="434"/>
        <v/>
      </c>
      <c r="DC214" s="534" t="str">
        <f t="shared" si="434"/>
        <v/>
      </c>
      <c r="DD214" s="534" t="str">
        <f t="shared" si="434"/>
        <v/>
      </c>
      <c r="DE214" s="534" t="str">
        <f t="shared" si="434"/>
        <v/>
      </c>
      <c r="DF214" s="534" t="str">
        <f t="shared" si="434"/>
        <v/>
      </c>
      <c r="DG214" s="535" t="str">
        <f t="shared" si="434"/>
        <v/>
      </c>
      <c r="DH214" s="535" t="str">
        <f t="shared" si="434"/>
        <v/>
      </c>
      <c r="DI214" s="535" t="str">
        <f t="shared" si="434"/>
        <v/>
      </c>
      <c r="DJ214" s="535" t="str">
        <f t="shared" ref="DJ214:DQ218" si="435">IF($CH$3=$CD$4,IF(OR(-FLOOR(((18-COUNT($U214:$AL214))/2),1)+DJ$6&lt;1,-FLOOR(((18-COUNT($U214:$AL214))/2),1)+DJ$6&gt;COUNT($U214:$AL214)),"",LARGE($U214:$AL214,-FLOOR(((18-COUNT($U214:$AL214))/2),1)+DJ$6)),IF(OR(-FLOOR(((18-COUNT($BG214:$BX214))/2),1)+DJ$6&lt;1,-FLOOR(((18-COUNT($BG214:$BX214))/2),1)+DJ$6&gt;COUNT($BG214:$BX214)),"",LARGE($BG214:$BX214,-FLOOR(((18-COUNT($BG214:$BX214))/2),1)+DJ$6)))</f>
        <v/>
      </c>
      <c r="DK214" s="534" t="str">
        <f t="shared" si="435"/>
        <v/>
      </c>
      <c r="DL214" s="534" t="str">
        <f t="shared" si="435"/>
        <v/>
      </c>
      <c r="DM214" s="534" t="str">
        <f t="shared" si="435"/>
        <v/>
      </c>
      <c r="DN214" s="534" t="str">
        <f t="shared" si="435"/>
        <v/>
      </c>
      <c r="DO214" s="534" t="str">
        <f t="shared" si="435"/>
        <v/>
      </c>
      <c r="DP214" s="533" t="str">
        <f t="shared" si="435"/>
        <v/>
      </c>
      <c r="DQ214" s="532" t="str">
        <f t="shared" si="435"/>
        <v/>
      </c>
      <c r="DR214" s="536">
        <f>COUNT(B214:S214)</f>
        <v>0</v>
      </c>
      <c r="DS214" s="468">
        <f>COUNT(U214:AL214)</f>
        <v>0</v>
      </c>
      <c r="DT214" s="468">
        <f>COUNT(AN214:BE214)</f>
        <v>0</v>
      </c>
      <c r="DU214" s="469">
        <f>COUNT(BG214:BX214)</f>
        <v>2</v>
      </c>
      <c r="DV214" s="522"/>
      <c r="DW214" s="537"/>
      <c r="DX214" s="537"/>
      <c r="DY214" s="537"/>
      <c r="DZ214" s="537"/>
      <c r="EA214" s="537"/>
      <c r="EB214" s="537"/>
      <c r="EC214" s="538"/>
      <c r="ED214" s="537"/>
      <c r="EE214" s="61"/>
    </row>
    <row r="215" spans="1:137" ht="12.75" customHeight="1">
      <c r="A215" s="529" t="s">
        <v>155</v>
      </c>
      <c r="B215" s="306"/>
      <c r="C215" s="306"/>
      <c r="D215" s="306"/>
      <c r="E215" s="306"/>
      <c r="F215" s="306"/>
      <c r="G215" s="306"/>
      <c r="H215" s="306"/>
      <c r="I215" s="306"/>
      <c r="J215" s="306"/>
      <c r="K215" s="306"/>
      <c r="L215" s="306"/>
      <c r="M215" s="306"/>
      <c r="N215" s="306"/>
      <c r="O215" s="306"/>
      <c r="P215" s="306"/>
      <c r="Q215" s="306"/>
      <c r="R215" s="306"/>
      <c r="S215" s="306"/>
      <c r="T215" s="523"/>
      <c r="U215" s="306"/>
      <c r="V215" s="306"/>
      <c r="W215" s="306"/>
      <c r="X215" s="306"/>
      <c r="Y215" s="306"/>
      <c r="Z215" s="306"/>
      <c r="AA215" s="306"/>
      <c r="AB215" s="306"/>
      <c r="AC215" s="306"/>
      <c r="AD215" s="306"/>
      <c r="AE215" s="306"/>
      <c r="AF215" s="306"/>
      <c r="AG215" s="306"/>
      <c r="AH215" s="306"/>
      <c r="AI215" s="306"/>
      <c r="AJ215" s="306"/>
      <c r="AK215" s="306"/>
      <c r="AL215" s="306"/>
      <c r="AM215" s="523"/>
      <c r="AN215" s="306"/>
      <c r="AO215" s="306"/>
      <c r="AP215" s="306"/>
      <c r="AQ215" s="306"/>
      <c r="AR215" s="306"/>
      <c r="AS215" s="306"/>
      <c r="AT215" s="306"/>
      <c r="AU215" s="306"/>
      <c r="AV215" s="306"/>
      <c r="AW215" s="306"/>
      <c r="AX215" s="306"/>
      <c r="AY215" s="306"/>
      <c r="AZ215" s="306"/>
      <c r="BA215" s="306"/>
      <c r="BB215" s="306"/>
      <c r="BC215" s="306"/>
      <c r="BD215" s="306"/>
      <c r="BE215" s="306"/>
      <c r="BF215" s="523"/>
      <c r="BG215" s="306"/>
      <c r="BH215" s="306"/>
      <c r="BI215" s="306"/>
      <c r="BJ215" s="306"/>
      <c r="BK215" s="306">
        <v>1</v>
      </c>
      <c r="BL215" s="306"/>
      <c r="BM215" s="306"/>
      <c r="BN215" s="306"/>
      <c r="BO215" s="306"/>
      <c r="BP215" s="306"/>
      <c r="BQ215" s="306">
        <v>12</v>
      </c>
      <c r="BR215" s="306"/>
      <c r="BS215" s="306"/>
      <c r="BT215" s="306"/>
      <c r="BU215" s="306"/>
      <c r="BV215" s="306"/>
      <c r="BW215" s="306"/>
      <c r="BX215" s="306"/>
      <c r="BY215" s="523"/>
      <c r="BZ215" s="306"/>
      <c r="CA215" s="306"/>
      <c r="CB215" s="306"/>
      <c r="CC215" s="306"/>
      <c r="CD215" s="530" t="str">
        <f>IF(DR215&lt;3,"",(SUM(B215:S215)-MIN(B215:S215)-MAX(B215:S215))/(DR215-2))</f>
        <v/>
      </c>
      <c r="CE215" s="530" t="str">
        <f>IF(DS215&lt;3,"",(SUM(U215:AL215)-MIN(U215:AL215)-MAX(U215:AL215))/(DS215-2))</f>
        <v/>
      </c>
      <c r="CF215" s="530" t="str">
        <f>IF(DT215&lt;3,"",(SUM(AN215:BE215)-MIN(AN215:BE215)-MAX(AN215:BE215))/(DT215-2))</f>
        <v/>
      </c>
      <c r="CG215" s="531" t="str">
        <f>IF(DU215&lt;3,"",(SUM(BG215:BX215)-MIN(BG215:BX215)-MAX(BG215:BX215))/(DU215-2))</f>
        <v/>
      </c>
      <c r="CH215" s="518" t="str">
        <f t="shared" si="432"/>
        <v/>
      </c>
      <c r="CI215" s="93" t="str">
        <f t="shared" si="432"/>
        <v/>
      </c>
      <c r="CJ215" s="94" t="str">
        <f t="shared" si="432"/>
        <v/>
      </c>
      <c r="CK215" s="94" t="str">
        <f t="shared" si="432"/>
        <v/>
      </c>
      <c r="CL215" s="94" t="str">
        <f t="shared" si="432"/>
        <v/>
      </c>
      <c r="CM215" s="94" t="str">
        <f t="shared" si="432"/>
        <v/>
      </c>
      <c r="CN215" s="94" t="str">
        <f t="shared" si="432"/>
        <v/>
      </c>
      <c r="CO215" s="108" t="str">
        <f t="shared" si="432"/>
        <v/>
      </c>
      <c r="CP215" s="108" t="str">
        <f t="shared" si="432"/>
        <v/>
      </c>
      <c r="CQ215" s="108" t="str">
        <f t="shared" si="432"/>
        <v/>
      </c>
      <c r="CR215" s="108" t="str">
        <f t="shared" si="433"/>
        <v/>
      </c>
      <c r="CS215" s="94" t="str">
        <f t="shared" si="433"/>
        <v/>
      </c>
      <c r="CT215" s="94" t="str">
        <f t="shared" si="433"/>
        <v/>
      </c>
      <c r="CU215" s="94" t="str">
        <f t="shared" si="433"/>
        <v/>
      </c>
      <c r="CV215" s="94" t="str">
        <f t="shared" si="433"/>
        <v/>
      </c>
      <c r="CW215" s="94" t="str">
        <f t="shared" si="433"/>
        <v/>
      </c>
      <c r="CX215" s="93" t="str">
        <f t="shared" si="433"/>
        <v/>
      </c>
      <c r="CY215" s="519" t="str">
        <f t="shared" si="433"/>
        <v/>
      </c>
      <c r="CZ215" s="532" t="str">
        <f t="shared" si="434"/>
        <v/>
      </c>
      <c r="DA215" s="533" t="str">
        <f t="shared" si="434"/>
        <v/>
      </c>
      <c r="DB215" s="534" t="str">
        <f t="shared" si="434"/>
        <v/>
      </c>
      <c r="DC215" s="534" t="str">
        <f t="shared" si="434"/>
        <v/>
      </c>
      <c r="DD215" s="534" t="str">
        <f t="shared" si="434"/>
        <v/>
      </c>
      <c r="DE215" s="534" t="str">
        <f t="shared" si="434"/>
        <v/>
      </c>
      <c r="DF215" s="534" t="str">
        <f t="shared" si="434"/>
        <v/>
      </c>
      <c r="DG215" s="535" t="str">
        <f t="shared" si="434"/>
        <v/>
      </c>
      <c r="DH215" s="535" t="str">
        <f t="shared" si="434"/>
        <v/>
      </c>
      <c r="DI215" s="535" t="str">
        <f t="shared" si="434"/>
        <v/>
      </c>
      <c r="DJ215" s="535" t="str">
        <f t="shared" si="435"/>
        <v/>
      </c>
      <c r="DK215" s="534" t="str">
        <f t="shared" si="435"/>
        <v/>
      </c>
      <c r="DL215" s="534" t="str">
        <f t="shared" si="435"/>
        <v/>
      </c>
      <c r="DM215" s="534" t="str">
        <f t="shared" si="435"/>
        <v/>
      </c>
      <c r="DN215" s="534" t="str">
        <f t="shared" si="435"/>
        <v/>
      </c>
      <c r="DO215" s="534" t="str">
        <f t="shared" si="435"/>
        <v/>
      </c>
      <c r="DP215" s="533" t="str">
        <f t="shared" si="435"/>
        <v/>
      </c>
      <c r="DQ215" s="532" t="str">
        <f t="shared" si="435"/>
        <v/>
      </c>
      <c r="DR215" s="536">
        <f>COUNT(B215:S215)</f>
        <v>0</v>
      </c>
      <c r="DS215" s="468">
        <f>COUNT(U215:AL215)</f>
        <v>0</v>
      </c>
      <c r="DT215" s="468">
        <f>COUNT(AN215:BE215)</f>
        <v>0</v>
      </c>
      <c r="DU215" s="469">
        <f>COUNT(BG215:BX215)</f>
        <v>2</v>
      </c>
      <c r="DV215" s="522"/>
      <c r="DW215" s="537"/>
      <c r="DX215" s="537"/>
      <c r="DY215" s="537"/>
      <c r="DZ215" s="537"/>
      <c r="EA215" s="537"/>
      <c r="EB215" s="537"/>
      <c r="EC215" s="538"/>
      <c r="ED215" s="537"/>
      <c r="EE215" s="61"/>
    </row>
    <row r="216" spans="1:137" ht="12.75" customHeight="1">
      <c r="A216" s="529" t="s">
        <v>156</v>
      </c>
      <c r="B216" s="306"/>
      <c r="C216" s="306"/>
      <c r="D216" s="306"/>
      <c r="E216" s="306"/>
      <c r="F216" s="306"/>
      <c r="G216" s="306"/>
      <c r="H216" s="306"/>
      <c r="I216" s="306"/>
      <c r="J216" s="306"/>
      <c r="K216" s="306"/>
      <c r="L216" s="306"/>
      <c r="M216" s="306"/>
      <c r="N216" s="306"/>
      <c r="O216" s="306"/>
      <c r="P216" s="306"/>
      <c r="Q216" s="306"/>
      <c r="R216" s="306"/>
      <c r="S216" s="306"/>
      <c r="T216" s="523"/>
      <c r="U216" s="306"/>
      <c r="V216" s="306"/>
      <c r="W216" s="306"/>
      <c r="X216" s="306"/>
      <c r="Y216" s="306"/>
      <c r="Z216" s="306"/>
      <c r="AA216" s="306"/>
      <c r="AB216" s="306"/>
      <c r="AC216" s="306"/>
      <c r="AD216" s="306"/>
      <c r="AE216" s="306"/>
      <c r="AF216" s="306"/>
      <c r="AG216" s="306"/>
      <c r="AH216" s="306"/>
      <c r="AI216" s="306"/>
      <c r="AJ216" s="306"/>
      <c r="AK216" s="306"/>
      <c r="AL216" s="306"/>
      <c r="AM216" s="523"/>
      <c r="AN216" s="306"/>
      <c r="AO216" s="306"/>
      <c r="AP216" s="306"/>
      <c r="AQ216" s="306"/>
      <c r="AR216" s="306"/>
      <c r="AS216" s="306"/>
      <c r="AT216" s="306"/>
      <c r="AU216" s="306"/>
      <c r="AV216" s="306"/>
      <c r="AW216" s="306"/>
      <c r="AX216" s="306"/>
      <c r="AY216" s="306"/>
      <c r="AZ216" s="306"/>
      <c r="BA216" s="306"/>
      <c r="BB216" s="306"/>
      <c r="BC216" s="306"/>
      <c r="BD216" s="306"/>
      <c r="BE216" s="306"/>
      <c r="BF216" s="523"/>
      <c r="BG216" s="306"/>
      <c r="BH216" s="306"/>
      <c r="BI216" s="306"/>
      <c r="BJ216" s="306"/>
      <c r="BK216" s="306">
        <v>12</v>
      </c>
      <c r="BL216" s="306"/>
      <c r="BM216" s="306"/>
      <c r="BN216" s="306"/>
      <c r="BO216" s="306"/>
      <c r="BP216" s="306"/>
      <c r="BQ216" s="306">
        <v>3</v>
      </c>
      <c r="BR216" s="306"/>
      <c r="BS216" s="306"/>
      <c r="BT216" s="306"/>
      <c r="BU216" s="306"/>
      <c r="BV216" s="306"/>
      <c r="BW216" s="306"/>
      <c r="BX216" s="306"/>
      <c r="BY216" s="523"/>
      <c r="BZ216" s="306"/>
      <c r="CA216" s="306"/>
      <c r="CB216" s="306"/>
      <c r="CC216" s="306"/>
      <c r="CD216" s="530" t="str">
        <f>IF(DR216&lt;3,"",(SUM(B216:S216)-MIN(B216:S216)-MAX(B216:S216))/(DR216-2))</f>
        <v/>
      </c>
      <c r="CE216" s="530" t="str">
        <f>IF(DS216&lt;3,"",(SUM(U216:AL216)-MIN(U216:AL216)-MAX(U216:AL216))/(DS216-2))</f>
        <v/>
      </c>
      <c r="CF216" s="530" t="str">
        <f>IF(DT216&lt;3,"",(SUM(AN216:BE216)-MIN(AN216:BE216)-MAX(AN216:BE216))/(DT216-2))</f>
        <v/>
      </c>
      <c r="CG216" s="531" t="str">
        <f>IF(DU216&lt;3,"",(SUM(BG216:BX216)-MIN(BG216:BX216)-MAX(BG216:BX216))/(DU216-2))</f>
        <v/>
      </c>
      <c r="CH216" s="518" t="str">
        <f t="shared" si="432"/>
        <v/>
      </c>
      <c r="CI216" s="93" t="str">
        <f t="shared" si="432"/>
        <v/>
      </c>
      <c r="CJ216" s="94" t="str">
        <f t="shared" si="432"/>
        <v/>
      </c>
      <c r="CK216" s="94" t="str">
        <f t="shared" si="432"/>
        <v/>
      </c>
      <c r="CL216" s="94" t="str">
        <f t="shared" si="432"/>
        <v/>
      </c>
      <c r="CM216" s="94" t="str">
        <f t="shared" si="432"/>
        <v/>
      </c>
      <c r="CN216" s="94" t="str">
        <f t="shared" si="432"/>
        <v/>
      </c>
      <c r="CO216" s="108" t="str">
        <f t="shared" si="432"/>
        <v/>
      </c>
      <c r="CP216" s="108" t="str">
        <f t="shared" si="432"/>
        <v/>
      </c>
      <c r="CQ216" s="108" t="str">
        <f t="shared" si="432"/>
        <v/>
      </c>
      <c r="CR216" s="108" t="str">
        <f t="shared" si="433"/>
        <v/>
      </c>
      <c r="CS216" s="94" t="str">
        <f t="shared" si="433"/>
        <v/>
      </c>
      <c r="CT216" s="94" t="str">
        <f t="shared" si="433"/>
        <v/>
      </c>
      <c r="CU216" s="94" t="str">
        <f t="shared" si="433"/>
        <v/>
      </c>
      <c r="CV216" s="94" t="str">
        <f t="shared" si="433"/>
        <v/>
      </c>
      <c r="CW216" s="94" t="str">
        <f t="shared" si="433"/>
        <v/>
      </c>
      <c r="CX216" s="93" t="str">
        <f t="shared" si="433"/>
        <v/>
      </c>
      <c r="CY216" s="519" t="str">
        <f t="shared" si="433"/>
        <v/>
      </c>
      <c r="CZ216" s="532" t="str">
        <f t="shared" si="434"/>
        <v/>
      </c>
      <c r="DA216" s="533" t="str">
        <f t="shared" si="434"/>
        <v/>
      </c>
      <c r="DB216" s="534" t="str">
        <f t="shared" si="434"/>
        <v/>
      </c>
      <c r="DC216" s="534" t="str">
        <f t="shared" si="434"/>
        <v/>
      </c>
      <c r="DD216" s="534" t="str">
        <f t="shared" si="434"/>
        <v/>
      </c>
      <c r="DE216" s="534" t="str">
        <f t="shared" si="434"/>
        <v/>
      </c>
      <c r="DF216" s="534" t="str">
        <f t="shared" si="434"/>
        <v/>
      </c>
      <c r="DG216" s="535" t="str">
        <f t="shared" si="434"/>
        <v/>
      </c>
      <c r="DH216" s="535" t="str">
        <f t="shared" si="434"/>
        <v/>
      </c>
      <c r="DI216" s="535" t="str">
        <f t="shared" si="434"/>
        <v/>
      </c>
      <c r="DJ216" s="535" t="str">
        <f t="shared" si="435"/>
        <v/>
      </c>
      <c r="DK216" s="534" t="str">
        <f t="shared" si="435"/>
        <v/>
      </c>
      <c r="DL216" s="534" t="str">
        <f t="shared" si="435"/>
        <v/>
      </c>
      <c r="DM216" s="534" t="str">
        <f t="shared" si="435"/>
        <v/>
      </c>
      <c r="DN216" s="534" t="str">
        <f t="shared" si="435"/>
        <v/>
      </c>
      <c r="DO216" s="534" t="str">
        <f t="shared" si="435"/>
        <v/>
      </c>
      <c r="DP216" s="533" t="str">
        <f t="shared" si="435"/>
        <v/>
      </c>
      <c r="DQ216" s="532" t="str">
        <f t="shared" si="435"/>
        <v/>
      </c>
      <c r="DR216" s="536">
        <f>COUNT(B216:S216)</f>
        <v>0</v>
      </c>
      <c r="DS216" s="468">
        <f>COUNT(U216:AL216)</f>
        <v>0</v>
      </c>
      <c r="DT216" s="468">
        <f>COUNT(AN216:BE216)</f>
        <v>0</v>
      </c>
      <c r="DU216" s="469">
        <f>COUNT(BG216:BX216)</f>
        <v>2</v>
      </c>
      <c r="DV216" s="522"/>
      <c r="DW216" s="537"/>
      <c r="DX216" s="537"/>
      <c r="DY216" s="537"/>
      <c r="DZ216" s="537"/>
      <c r="EA216" s="537"/>
      <c r="EB216" s="537"/>
      <c r="EC216" s="538"/>
      <c r="ED216" s="537"/>
      <c r="EE216" s="61"/>
    </row>
    <row r="217" spans="1:137" ht="12.75" customHeight="1">
      <c r="A217" s="529" t="s">
        <v>157</v>
      </c>
      <c r="B217" s="306"/>
      <c r="C217" s="306"/>
      <c r="D217" s="306"/>
      <c r="E217" s="306"/>
      <c r="F217" s="306"/>
      <c r="G217" s="306"/>
      <c r="H217" s="306"/>
      <c r="I217" s="306"/>
      <c r="J217" s="306"/>
      <c r="K217" s="306"/>
      <c r="L217" s="306"/>
      <c r="M217" s="306"/>
      <c r="N217" s="306"/>
      <c r="O217" s="306"/>
      <c r="P217" s="306"/>
      <c r="Q217" s="306"/>
      <c r="R217" s="306"/>
      <c r="S217" s="306"/>
      <c r="T217" s="523"/>
      <c r="U217" s="306"/>
      <c r="V217" s="306"/>
      <c r="W217" s="306"/>
      <c r="X217" s="306"/>
      <c r="Y217" s="306"/>
      <c r="Z217" s="306"/>
      <c r="AA217" s="306"/>
      <c r="AB217" s="306"/>
      <c r="AC217" s="306"/>
      <c r="AD217" s="306"/>
      <c r="AE217" s="306"/>
      <c r="AF217" s="306"/>
      <c r="AG217" s="306"/>
      <c r="AH217" s="306"/>
      <c r="AI217" s="306"/>
      <c r="AJ217" s="306"/>
      <c r="AK217" s="306"/>
      <c r="AL217" s="306"/>
      <c r="AM217" s="523"/>
      <c r="AN217" s="306"/>
      <c r="AO217" s="306"/>
      <c r="AP217" s="306"/>
      <c r="AQ217" s="306"/>
      <c r="AR217" s="306"/>
      <c r="AS217" s="306"/>
      <c r="AT217" s="306"/>
      <c r="AU217" s="306"/>
      <c r="AV217" s="306"/>
      <c r="AW217" s="306"/>
      <c r="AX217" s="306"/>
      <c r="AY217" s="306"/>
      <c r="AZ217" s="306"/>
      <c r="BA217" s="306"/>
      <c r="BB217" s="306"/>
      <c r="BC217" s="306"/>
      <c r="BD217" s="306"/>
      <c r="BE217" s="306"/>
      <c r="BF217" s="523"/>
      <c r="BG217" s="306"/>
      <c r="BH217" s="568"/>
      <c r="BI217" s="306"/>
      <c r="BJ217" s="306"/>
      <c r="BK217" s="306">
        <v>4000</v>
      </c>
      <c r="BL217" s="306"/>
      <c r="BM217" s="306"/>
      <c r="BN217" s="306"/>
      <c r="BO217" s="306"/>
      <c r="BP217" s="306"/>
      <c r="BQ217" s="306">
        <v>1000</v>
      </c>
      <c r="BR217" s="306"/>
      <c r="BS217" s="306"/>
      <c r="BT217" s="306"/>
      <c r="BU217" s="306"/>
      <c r="BV217" s="306"/>
      <c r="BW217" s="306"/>
      <c r="BX217" s="306"/>
      <c r="BY217" s="523"/>
      <c r="BZ217" s="306"/>
      <c r="CA217" s="306"/>
      <c r="CB217" s="306"/>
      <c r="CC217" s="306"/>
      <c r="CD217" s="530" t="str">
        <f>IF(DR217&lt;3,"",(SUM(B217:S217)-MIN(B217:S217)-MAX(B217:S217))/(DR217-2))</f>
        <v/>
      </c>
      <c r="CE217" s="530" t="str">
        <f>IF(DS217&lt;3,"",(SUM(U217:AL217)-MIN(U217:AL217)-MAX(U217:AL217))/(DS217-2))</f>
        <v/>
      </c>
      <c r="CF217" s="530" t="str">
        <f>IF(DT217&lt;3,"",(SUM(AN217:BE217)-MIN(AN217:BE217)-MAX(AN217:BE217))/(DT217-2))</f>
        <v/>
      </c>
      <c r="CG217" s="531" t="str">
        <f>IF(DU217&lt;3,"",(SUM(BG217:BX217)-MIN(BG217:BX217)-MAX(BG217:BX217))/(DU217-2))</f>
        <v/>
      </c>
      <c r="CH217" s="518" t="str">
        <f t="shared" si="432"/>
        <v/>
      </c>
      <c r="CI217" s="93" t="str">
        <f t="shared" si="432"/>
        <v/>
      </c>
      <c r="CJ217" s="94" t="str">
        <f t="shared" si="432"/>
        <v/>
      </c>
      <c r="CK217" s="94" t="str">
        <f t="shared" si="432"/>
        <v/>
      </c>
      <c r="CL217" s="94" t="str">
        <f t="shared" si="432"/>
        <v/>
      </c>
      <c r="CM217" s="94" t="str">
        <f t="shared" si="432"/>
        <v/>
      </c>
      <c r="CN217" s="94" t="str">
        <f t="shared" si="432"/>
        <v/>
      </c>
      <c r="CO217" s="108" t="str">
        <f t="shared" si="432"/>
        <v/>
      </c>
      <c r="CP217" s="108" t="str">
        <f t="shared" si="432"/>
        <v/>
      </c>
      <c r="CQ217" s="108" t="str">
        <f t="shared" si="432"/>
        <v/>
      </c>
      <c r="CR217" s="108" t="str">
        <f t="shared" si="433"/>
        <v/>
      </c>
      <c r="CS217" s="94" t="str">
        <f t="shared" si="433"/>
        <v/>
      </c>
      <c r="CT217" s="94" t="str">
        <f t="shared" si="433"/>
        <v/>
      </c>
      <c r="CU217" s="94" t="str">
        <f t="shared" si="433"/>
        <v/>
      </c>
      <c r="CV217" s="94" t="str">
        <f t="shared" si="433"/>
        <v/>
      </c>
      <c r="CW217" s="94" t="str">
        <f t="shared" si="433"/>
        <v/>
      </c>
      <c r="CX217" s="93" t="str">
        <f t="shared" si="433"/>
        <v/>
      </c>
      <c r="CY217" s="519" t="str">
        <f t="shared" si="433"/>
        <v/>
      </c>
      <c r="CZ217" s="532" t="str">
        <f t="shared" si="434"/>
        <v/>
      </c>
      <c r="DA217" s="533" t="str">
        <f t="shared" si="434"/>
        <v/>
      </c>
      <c r="DB217" s="534" t="str">
        <f t="shared" si="434"/>
        <v/>
      </c>
      <c r="DC217" s="534" t="str">
        <f t="shared" si="434"/>
        <v/>
      </c>
      <c r="DD217" s="534" t="str">
        <f t="shared" si="434"/>
        <v/>
      </c>
      <c r="DE217" s="534" t="str">
        <f t="shared" si="434"/>
        <v/>
      </c>
      <c r="DF217" s="534" t="str">
        <f t="shared" si="434"/>
        <v/>
      </c>
      <c r="DG217" s="535" t="str">
        <f t="shared" si="434"/>
        <v/>
      </c>
      <c r="DH217" s="535" t="str">
        <f t="shared" si="434"/>
        <v/>
      </c>
      <c r="DI217" s="535" t="str">
        <f t="shared" si="434"/>
        <v/>
      </c>
      <c r="DJ217" s="535" t="str">
        <f t="shared" si="435"/>
        <v/>
      </c>
      <c r="DK217" s="534" t="str">
        <f t="shared" si="435"/>
        <v/>
      </c>
      <c r="DL217" s="534" t="str">
        <f t="shared" si="435"/>
        <v/>
      </c>
      <c r="DM217" s="534" t="str">
        <f t="shared" si="435"/>
        <v/>
      </c>
      <c r="DN217" s="534" t="str">
        <f t="shared" si="435"/>
        <v/>
      </c>
      <c r="DO217" s="534" t="str">
        <f t="shared" si="435"/>
        <v/>
      </c>
      <c r="DP217" s="533" t="str">
        <f t="shared" si="435"/>
        <v/>
      </c>
      <c r="DQ217" s="532" t="str">
        <f t="shared" si="435"/>
        <v/>
      </c>
      <c r="DR217" s="536">
        <f>COUNT(B217:S217)</f>
        <v>0</v>
      </c>
      <c r="DS217" s="468">
        <f>COUNT(U217:AL217)</f>
        <v>0</v>
      </c>
      <c r="DT217" s="468">
        <f>COUNT(AN217:BE217)</f>
        <v>0</v>
      </c>
      <c r="DU217" s="469">
        <f>COUNT(BG217:BX217)</f>
        <v>2</v>
      </c>
      <c r="DV217" s="522"/>
      <c r="DW217" s="537"/>
      <c r="DX217" s="537"/>
      <c r="DY217" s="537"/>
      <c r="DZ217" s="537"/>
      <c r="EA217" s="537"/>
      <c r="EB217" s="537"/>
      <c r="EC217" s="538"/>
      <c r="ED217" s="537"/>
      <c r="EE217" s="61"/>
    </row>
    <row r="218" spans="1:137" ht="12.75" customHeight="1">
      <c r="A218" s="539" t="s">
        <v>158</v>
      </c>
      <c r="B218" s="540" t="str">
        <f t="shared" ref="B218:S218" si="436">IF(B215="","",B214*B215*B216*B217)</f>
        <v/>
      </c>
      <c r="C218" s="540" t="str">
        <f t="shared" si="436"/>
        <v/>
      </c>
      <c r="D218" s="540" t="str">
        <f t="shared" si="436"/>
        <v/>
      </c>
      <c r="E218" s="540" t="str">
        <f t="shared" si="436"/>
        <v/>
      </c>
      <c r="F218" s="540" t="str">
        <f t="shared" si="436"/>
        <v/>
      </c>
      <c r="G218" s="540" t="str">
        <f t="shared" si="436"/>
        <v/>
      </c>
      <c r="H218" s="540" t="str">
        <f t="shared" si="436"/>
        <v/>
      </c>
      <c r="I218" s="540" t="str">
        <f t="shared" si="436"/>
        <v/>
      </c>
      <c r="J218" s="540" t="str">
        <f t="shared" si="436"/>
        <v/>
      </c>
      <c r="K218" s="540" t="str">
        <f t="shared" si="436"/>
        <v/>
      </c>
      <c r="L218" s="540" t="str">
        <f t="shared" si="436"/>
        <v/>
      </c>
      <c r="M218" s="540" t="str">
        <f t="shared" si="436"/>
        <v/>
      </c>
      <c r="N218" s="540" t="str">
        <f t="shared" si="436"/>
        <v/>
      </c>
      <c r="O218" s="540" t="str">
        <f t="shared" si="436"/>
        <v/>
      </c>
      <c r="P218" s="540" t="str">
        <f t="shared" si="436"/>
        <v/>
      </c>
      <c r="Q218" s="540" t="str">
        <f t="shared" si="436"/>
        <v/>
      </c>
      <c r="R218" s="540" t="str">
        <f t="shared" si="436"/>
        <v/>
      </c>
      <c r="S218" s="540" t="str">
        <f t="shared" si="436"/>
        <v/>
      </c>
      <c r="T218" s="523"/>
      <c r="U218" s="540" t="str">
        <f t="shared" ref="U218:AL218" si="437">IF(U215="","",U214*U215*U216*U217)</f>
        <v/>
      </c>
      <c r="V218" s="540" t="str">
        <f t="shared" si="437"/>
        <v/>
      </c>
      <c r="W218" s="540" t="str">
        <f t="shared" si="437"/>
        <v/>
      </c>
      <c r="X218" s="540" t="str">
        <f t="shared" si="437"/>
        <v/>
      </c>
      <c r="Y218" s="540" t="str">
        <f t="shared" si="437"/>
        <v/>
      </c>
      <c r="Z218" s="540" t="str">
        <f t="shared" si="437"/>
        <v/>
      </c>
      <c r="AA218" s="540" t="str">
        <f t="shared" si="437"/>
        <v/>
      </c>
      <c r="AB218" s="540" t="str">
        <f t="shared" si="437"/>
        <v/>
      </c>
      <c r="AC218" s="540" t="str">
        <f t="shared" si="437"/>
        <v/>
      </c>
      <c r="AD218" s="540" t="str">
        <f t="shared" si="437"/>
        <v/>
      </c>
      <c r="AE218" s="540" t="str">
        <f t="shared" si="437"/>
        <v/>
      </c>
      <c r="AF218" s="540" t="str">
        <f t="shared" si="437"/>
        <v/>
      </c>
      <c r="AG218" s="540" t="str">
        <f t="shared" si="437"/>
        <v/>
      </c>
      <c r="AH218" s="540" t="str">
        <f t="shared" si="437"/>
        <v/>
      </c>
      <c r="AI218" s="540" t="str">
        <f t="shared" si="437"/>
        <v/>
      </c>
      <c r="AJ218" s="540" t="str">
        <f t="shared" si="437"/>
        <v/>
      </c>
      <c r="AK218" s="540" t="str">
        <f t="shared" si="437"/>
        <v/>
      </c>
      <c r="AL218" s="540" t="str">
        <f t="shared" si="437"/>
        <v/>
      </c>
      <c r="AM218" s="523"/>
      <c r="AN218" s="540" t="str">
        <f t="shared" ref="AN218:BE218" si="438">IF(AN215="","",AN214*AN215*AN216*AN217)</f>
        <v/>
      </c>
      <c r="AO218" s="540" t="str">
        <f t="shared" si="438"/>
        <v/>
      </c>
      <c r="AP218" s="540" t="str">
        <f t="shared" si="438"/>
        <v/>
      </c>
      <c r="AQ218" s="540" t="str">
        <f t="shared" si="438"/>
        <v/>
      </c>
      <c r="AR218" s="540" t="str">
        <f t="shared" si="438"/>
        <v/>
      </c>
      <c r="AS218" s="540" t="str">
        <f t="shared" si="438"/>
        <v/>
      </c>
      <c r="AT218" s="540" t="str">
        <f t="shared" si="438"/>
        <v/>
      </c>
      <c r="AU218" s="540" t="str">
        <f t="shared" si="438"/>
        <v/>
      </c>
      <c r="AV218" s="540" t="str">
        <f t="shared" si="438"/>
        <v/>
      </c>
      <c r="AW218" s="540" t="str">
        <f t="shared" si="438"/>
        <v/>
      </c>
      <c r="AX218" s="540" t="str">
        <f t="shared" si="438"/>
        <v/>
      </c>
      <c r="AY218" s="540" t="str">
        <f t="shared" si="438"/>
        <v/>
      </c>
      <c r="AZ218" s="540" t="str">
        <f t="shared" si="438"/>
        <v/>
      </c>
      <c r="BA218" s="540" t="str">
        <f t="shared" si="438"/>
        <v/>
      </c>
      <c r="BB218" s="540" t="str">
        <f t="shared" si="438"/>
        <v/>
      </c>
      <c r="BC218" s="540" t="str">
        <f t="shared" si="438"/>
        <v/>
      </c>
      <c r="BD218" s="540" t="str">
        <f t="shared" si="438"/>
        <v/>
      </c>
      <c r="BE218" s="540" t="str">
        <f t="shared" si="438"/>
        <v/>
      </c>
      <c r="BF218" s="523"/>
      <c r="BG218" s="540" t="str">
        <f t="shared" ref="BG218:BX218" si="439">IF(BG215="","",BG214*BG215*BG216*BG217)</f>
        <v/>
      </c>
      <c r="BH218" s="540" t="str">
        <f t="shared" si="439"/>
        <v/>
      </c>
      <c r="BI218" s="540" t="str">
        <f t="shared" si="439"/>
        <v/>
      </c>
      <c r="BJ218" s="540" t="str">
        <f t="shared" si="439"/>
        <v/>
      </c>
      <c r="BK218" s="540">
        <f t="shared" si="439"/>
        <v>48000</v>
      </c>
      <c r="BL218" s="540" t="str">
        <f t="shared" si="439"/>
        <v/>
      </c>
      <c r="BM218" s="540" t="str">
        <f t="shared" si="439"/>
        <v/>
      </c>
      <c r="BN218" s="540" t="str">
        <f t="shared" si="439"/>
        <v/>
      </c>
      <c r="BO218" s="540" t="str">
        <f t="shared" si="439"/>
        <v/>
      </c>
      <c r="BP218" s="540" t="str">
        <f t="shared" si="439"/>
        <v/>
      </c>
      <c r="BQ218" s="540">
        <f t="shared" si="439"/>
        <v>36000</v>
      </c>
      <c r="BR218" s="540" t="str">
        <f t="shared" si="439"/>
        <v/>
      </c>
      <c r="BS218" s="540" t="str">
        <f t="shared" si="439"/>
        <v/>
      </c>
      <c r="BT218" s="540" t="str">
        <f t="shared" si="439"/>
        <v/>
      </c>
      <c r="BU218" s="540" t="str">
        <f t="shared" si="439"/>
        <v/>
      </c>
      <c r="BV218" s="540" t="str">
        <f t="shared" si="439"/>
        <v/>
      </c>
      <c r="BW218" s="540" t="str">
        <f t="shared" si="439"/>
        <v/>
      </c>
      <c r="BX218" s="540" t="str">
        <f t="shared" si="439"/>
        <v/>
      </c>
      <c r="BY218" s="523"/>
      <c r="BZ218" s="540" t="str">
        <f>IF(BZ215="","",BZ214*BZ215*BZ216*BZ217)</f>
        <v/>
      </c>
      <c r="CA218" s="540" t="str">
        <f>IF(CA215="","",CA214*CA215*CA216*CA217)</f>
        <v/>
      </c>
      <c r="CB218" s="540" t="str">
        <f>IF(CB215="","",CB214*CB215*CB216*CB217)</f>
        <v/>
      </c>
      <c r="CC218" s="541" t="str">
        <f>IF(CC215="","",CC214*CC215*CC216*CC217)</f>
        <v/>
      </c>
      <c r="CD218" s="530" t="str">
        <f>IF(DR218&lt;3,"",(SUM(B218:S218)-MIN(B218:S218)-MAX(B218:S218))/(DR218-2))</f>
        <v/>
      </c>
      <c r="CE218" s="530" t="str">
        <f>IF(DS218&lt;3,"",(SUM(U218:AL218)-MIN(U218:AL218)-MAX(U218:AL218))/(DS218-2))</f>
        <v/>
      </c>
      <c r="CF218" s="530" t="str">
        <f>IF(DT218&lt;3,"",(SUM(AN218:BE218)-MIN(AN218:BE218)-MAX(AN218:BE218))/(DT218-2))</f>
        <v/>
      </c>
      <c r="CG218" s="531" t="str">
        <f>IF(DU218&lt;3,"",(SUM(BG218:BX218)-MIN(BG218:BX218)-MAX(BG218:BX218))/(DU218-2))</f>
        <v/>
      </c>
      <c r="CH218" s="518" t="str">
        <f t="shared" si="432"/>
        <v/>
      </c>
      <c r="CI218" s="93" t="str">
        <f t="shared" si="432"/>
        <v/>
      </c>
      <c r="CJ218" s="94" t="str">
        <f t="shared" si="432"/>
        <v/>
      </c>
      <c r="CK218" s="94" t="str">
        <f t="shared" si="432"/>
        <v/>
      </c>
      <c r="CL218" s="94" t="str">
        <f t="shared" si="432"/>
        <v/>
      </c>
      <c r="CM218" s="94" t="str">
        <f t="shared" si="432"/>
        <v/>
      </c>
      <c r="CN218" s="94" t="str">
        <f t="shared" si="432"/>
        <v/>
      </c>
      <c r="CO218" s="108" t="str">
        <f t="shared" si="432"/>
        <v/>
      </c>
      <c r="CP218" s="108" t="str">
        <f t="shared" si="432"/>
        <v/>
      </c>
      <c r="CQ218" s="108" t="str">
        <f t="shared" si="432"/>
        <v/>
      </c>
      <c r="CR218" s="108" t="str">
        <f t="shared" si="433"/>
        <v/>
      </c>
      <c r="CS218" s="94" t="str">
        <f t="shared" si="433"/>
        <v/>
      </c>
      <c r="CT218" s="94" t="str">
        <f t="shared" si="433"/>
        <v/>
      </c>
      <c r="CU218" s="94" t="str">
        <f t="shared" si="433"/>
        <v/>
      </c>
      <c r="CV218" s="94" t="str">
        <f t="shared" si="433"/>
        <v/>
      </c>
      <c r="CW218" s="94" t="str">
        <f t="shared" si="433"/>
        <v/>
      </c>
      <c r="CX218" s="93" t="str">
        <f t="shared" si="433"/>
        <v/>
      </c>
      <c r="CY218" s="519" t="str">
        <f t="shared" si="433"/>
        <v/>
      </c>
      <c r="CZ218" s="532" t="str">
        <f t="shared" si="434"/>
        <v/>
      </c>
      <c r="DA218" s="533" t="str">
        <f t="shared" si="434"/>
        <v/>
      </c>
      <c r="DB218" s="534" t="str">
        <f t="shared" si="434"/>
        <v/>
      </c>
      <c r="DC218" s="534" t="str">
        <f t="shared" si="434"/>
        <v/>
      </c>
      <c r="DD218" s="534" t="str">
        <f t="shared" si="434"/>
        <v/>
      </c>
      <c r="DE218" s="534" t="str">
        <f t="shared" si="434"/>
        <v/>
      </c>
      <c r="DF218" s="534" t="str">
        <f t="shared" si="434"/>
        <v/>
      </c>
      <c r="DG218" s="535" t="str">
        <f t="shared" si="434"/>
        <v/>
      </c>
      <c r="DH218" s="535" t="str">
        <f t="shared" si="434"/>
        <v/>
      </c>
      <c r="DI218" s="535" t="str">
        <f t="shared" si="434"/>
        <v/>
      </c>
      <c r="DJ218" s="535" t="str">
        <f t="shared" si="435"/>
        <v/>
      </c>
      <c r="DK218" s="534" t="str">
        <f t="shared" si="435"/>
        <v/>
      </c>
      <c r="DL218" s="534" t="str">
        <f t="shared" si="435"/>
        <v/>
      </c>
      <c r="DM218" s="534" t="str">
        <f t="shared" si="435"/>
        <v/>
      </c>
      <c r="DN218" s="534" t="str">
        <f t="shared" si="435"/>
        <v/>
      </c>
      <c r="DO218" s="534" t="str">
        <f t="shared" si="435"/>
        <v/>
      </c>
      <c r="DP218" s="533" t="str">
        <f t="shared" si="435"/>
        <v/>
      </c>
      <c r="DQ218" s="532" t="str">
        <f t="shared" si="435"/>
        <v/>
      </c>
      <c r="DR218" s="536">
        <f>COUNT(B218:S218)</f>
        <v>0</v>
      </c>
      <c r="DS218" s="468">
        <f>COUNT(U218:AL218)</f>
        <v>0</v>
      </c>
      <c r="DT218" s="468">
        <f>COUNT(AN218:BE218)</f>
        <v>0</v>
      </c>
      <c r="DU218" s="469">
        <f>COUNT(BG218:BX218)</f>
        <v>2</v>
      </c>
      <c r="DV218" s="522"/>
      <c r="DW218" s="537"/>
      <c r="DX218" s="537"/>
      <c r="DY218" s="537"/>
      <c r="DZ218" s="537"/>
      <c r="EA218" s="537"/>
      <c r="EB218" s="537"/>
      <c r="EC218" s="538"/>
      <c r="ED218" s="537"/>
      <c r="EE218" s="61"/>
    </row>
    <row r="219" spans="1:137" ht="12.75" customHeight="1">
      <c r="A219" s="527" t="s">
        <v>201</v>
      </c>
      <c r="B219" s="528"/>
      <c r="C219" s="528"/>
      <c r="D219" s="528"/>
      <c r="E219" s="528"/>
      <c r="F219" s="528"/>
      <c r="G219" s="528"/>
      <c r="H219" s="528"/>
      <c r="I219" s="528"/>
      <c r="J219" s="528"/>
      <c r="K219" s="528"/>
      <c r="L219" s="528"/>
      <c r="M219" s="528"/>
      <c r="N219" s="528"/>
      <c r="O219" s="528"/>
      <c r="P219" s="528"/>
      <c r="Q219" s="528"/>
      <c r="R219" s="528"/>
      <c r="S219" s="528"/>
      <c r="T219" s="523"/>
      <c r="U219" s="528"/>
      <c r="V219" s="528"/>
      <c r="W219" s="528"/>
      <c r="X219" s="528"/>
      <c r="Y219" s="528"/>
      <c r="Z219" s="528"/>
      <c r="AA219" s="528"/>
      <c r="AB219" s="528"/>
      <c r="AC219" s="528"/>
      <c r="AD219" s="528"/>
      <c r="AE219" s="528"/>
      <c r="AF219" s="528"/>
      <c r="AG219" s="528"/>
      <c r="AH219" s="528"/>
      <c r="AI219" s="528"/>
      <c r="AJ219" s="528"/>
      <c r="AK219" s="528"/>
      <c r="AL219" s="528"/>
      <c r="AM219" s="523"/>
      <c r="AN219" s="528"/>
      <c r="AO219" s="528"/>
      <c r="AP219" s="528"/>
      <c r="AQ219" s="528">
        <v>1</v>
      </c>
      <c r="AR219" s="528"/>
      <c r="AS219" s="528"/>
      <c r="AT219" s="528"/>
      <c r="AU219" s="528"/>
      <c r="AV219" s="528"/>
      <c r="AW219" s="528"/>
      <c r="AX219" s="528"/>
      <c r="AY219" s="528"/>
      <c r="AZ219" s="528"/>
      <c r="BA219" s="528"/>
      <c r="BB219" s="528"/>
      <c r="BC219" s="528"/>
      <c r="BD219" s="528"/>
      <c r="BE219" s="528"/>
      <c r="BF219" s="523"/>
      <c r="BG219" s="528"/>
      <c r="BH219" s="528"/>
      <c r="BI219" s="528"/>
      <c r="BJ219" s="528"/>
      <c r="BK219" s="528"/>
      <c r="BL219" s="528"/>
      <c r="BM219" s="528"/>
      <c r="BN219" s="528"/>
      <c r="BO219" s="528"/>
      <c r="BP219" s="528"/>
      <c r="BQ219" s="528"/>
      <c r="BR219" s="528"/>
      <c r="BS219" s="528"/>
      <c r="BT219" s="528"/>
      <c r="BU219" s="528"/>
      <c r="BV219" s="528"/>
      <c r="BW219" s="528"/>
      <c r="BX219" s="528"/>
      <c r="BY219" s="523"/>
      <c r="BZ219" s="528"/>
      <c r="CA219" s="528"/>
      <c r="CB219" s="528"/>
      <c r="CC219" s="528"/>
      <c r="CD219" s="542"/>
      <c r="CE219" s="542"/>
      <c r="CF219" s="542"/>
      <c r="CG219" s="543"/>
      <c r="CH219" s="544"/>
      <c r="CI219" s="544"/>
      <c r="CJ219" s="544"/>
      <c r="CK219" s="544"/>
      <c r="CL219" s="544"/>
      <c r="CM219" s="544"/>
      <c r="CN219" s="544"/>
      <c r="CO219" s="544"/>
      <c r="CP219" s="544"/>
      <c r="CQ219" s="544"/>
      <c r="CR219" s="544"/>
      <c r="CS219" s="544"/>
      <c r="CT219" s="544"/>
      <c r="CU219" s="544"/>
      <c r="CV219" s="544"/>
      <c r="CW219" s="544"/>
      <c r="CX219" s="544"/>
      <c r="CY219" s="545"/>
      <c r="CZ219" s="546"/>
      <c r="DA219" s="544"/>
      <c r="DB219" s="544"/>
      <c r="DC219" s="544"/>
      <c r="DD219" s="544"/>
      <c r="DE219" s="544"/>
      <c r="DF219" s="544"/>
      <c r="DG219" s="544"/>
      <c r="DH219" s="544"/>
      <c r="DI219" s="544"/>
      <c r="DJ219" s="544"/>
      <c r="DK219" s="544"/>
      <c r="DL219" s="544"/>
      <c r="DM219" s="544"/>
      <c r="DN219" s="544"/>
      <c r="DO219" s="544"/>
      <c r="DP219" s="544"/>
      <c r="DQ219" s="544"/>
      <c r="DR219" s="546"/>
      <c r="DS219" s="521"/>
      <c r="DT219" s="521"/>
      <c r="DU219" s="517"/>
      <c r="DV219" s="521"/>
      <c r="DW219" s="521"/>
      <c r="DX219" s="521"/>
      <c r="DY219" s="521"/>
      <c r="DZ219" s="521"/>
      <c r="EA219" s="521"/>
      <c r="EB219" s="521"/>
      <c r="EC219" s="517"/>
      <c r="ED219" s="521"/>
      <c r="EE219" s="61"/>
    </row>
    <row r="220" spans="1:137" ht="12.75" customHeight="1">
      <c r="A220" s="529" t="s">
        <v>154</v>
      </c>
      <c r="B220" s="528"/>
      <c r="C220" s="528"/>
      <c r="D220" s="528"/>
      <c r="E220" s="528"/>
      <c r="F220" s="528"/>
      <c r="G220" s="528"/>
      <c r="H220" s="528"/>
      <c r="I220" s="528"/>
      <c r="J220" s="528">
        <v>1</v>
      </c>
      <c r="K220" s="528"/>
      <c r="L220" s="528"/>
      <c r="M220" s="528"/>
      <c r="N220" s="528"/>
      <c r="O220" s="528"/>
      <c r="P220" s="528"/>
      <c r="Q220" s="528"/>
      <c r="R220" s="528"/>
      <c r="S220" s="528">
        <v>1</v>
      </c>
      <c r="T220" s="523"/>
      <c r="U220" s="528">
        <v>1</v>
      </c>
      <c r="V220" s="528">
        <v>1</v>
      </c>
      <c r="W220" s="528">
        <v>1</v>
      </c>
      <c r="X220" s="528"/>
      <c r="Y220" s="528"/>
      <c r="Z220" s="528"/>
      <c r="AA220" s="528"/>
      <c r="AB220" s="528"/>
      <c r="AC220" s="528"/>
      <c r="AD220" s="528"/>
      <c r="AE220" s="528"/>
      <c r="AF220" s="528">
        <v>1</v>
      </c>
      <c r="AG220" s="528"/>
      <c r="AH220" s="528"/>
      <c r="AI220" s="528"/>
      <c r="AJ220" s="528"/>
      <c r="AK220" s="528"/>
      <c r="AL220" s="528"/>
      <c r="AM220" s="523"/>
      <c r="AN220" s="528"/>
      <c r="AO220" s="528"/>
      <c r="AP220" s="528"/>
      <c r="AQ220" s="528">
        <v>1</v>
      </c>
      <c r="AR220" s="528">
        <v>1</v>
      </c>
      <c r="AS220" s="528"/>
      <c r="AT220" s="528">
        <v>1</v>
      </c>
      <c r="AU220" s="528"/>
      <c r="AV220" s="528"/>
      <c r="AW220" s="528">
        <v>1</v>
      </c>
      <c r="AX220" s="528">
        <v>1</v>
      </c>
      <c r="AY220" s="528"/>
      <c r="AZ220" s="528"/>
      <c r="BA220" s="528"/>
      <c r="BB220" s="528"/>
      <c r="BC220" s="528"/>
      <c r="BD220" s="528">
        <v>1</v>
      </c>
      <c r="BE220" s="528">
        <v>1</v>
      </c>
      <c r="BF220" s="523"/>
      <c r="BG220" s="528"/>
      <c r="BH220" s="528"/>
      <c r="BI220" s="528"/>
      <c r="BJ220" s="528"/>
      <c r="BK220" s="528"/>
      <c r="BL220" s="528">
        <v>1</v>
      </c>
      <c r="BM220" s="528"/>
      <c r="BN220" s="528"/>
      <c r="BO220" s="528"/>
      <c r="BP220" s="528"/>
      <c r="BQ220" s="528"/>
      <c r="BR220" s="528"/>
      <c r="BS220" s="528"/>
      <c r="BT220" s="528"/>
      <c r="BU220" s="528"/>
      <c r="BV220" s="528"/>
      <c r="BW220" s="528"/>
      <c r="BX220" s="528"/>
      <c r="BY220" s="523"/>
      <c r="BZ220" s="528"/>
      <c r="CA220" s="528">
        <v>1</v>
      </c>
      <c r="CB220" s="528">
        <v>1</v>
      </c>
      <c r="CC220" s="528"/>
      <c r="CD220" s="530" t="str">
        <f>IF(DR220&lt;3,"",(SUM(B220:S220)-MIN(B220:S220)-MAX(B220:S220))/(DR220-2))</f>
        <v/>
      </c>
      <c r="CE220" s="530">
        <f>IF(DS220&lt;3,"",(SUM(U220:AL220)-MIN(U220:AL220)-MAX(U220:AL220))/(DS220-2))</f>
        <v>1</v>
      </c>
      <c r="CF220" s="530">
        <f>IF(DT220&lt;3,"",(SUM(AN220:BE220)-MIN(AN220:BE220)-MAX(AN220:BE220))/(DT220-2))</f>
        <v>1</v>
      </c>
      <c r="CG220" s="531" t="str">
        <f>IF(DU220&lt;3,"",(SUM(BG220:BX220)-MIN(BG220:BX220)-MAX(BG220:BX220))/(DU220-2))</f>
        <v/>
      </c>
      <c r="CH220" s="518" t="str">
        <f t="shared" ref="CH220:CQ224" si="440">IF($CH$3=$CD$4,IF(OR(-FLOOR(((18-COUNT($B220:$S220))/2),1)+CH$6&lt;1,-FLOOR(((18-COUNT($B220:$S220))/2),1)+CH$6&gt;COUNT($B220:$S220)),"",LARGE($B220:$S220,-FLOOR(((18-COUNT($B220:$S220))/2),1)+CH$6)),IF(OR(-FLOOR(((18-COUNT($AN220:$BE220))/2),1)+CH$6&lt;1,-FLOOR(((18-COUNT($AN220:$BE220))/2),1)+CH$6&gt;COUNT($AN220:$BE220)),"",LARGE($AN220:$BE220,-FLOOR(((18-COUNT($AN220:$BE220))/2),1)+CH$6)))</f>
        <v/>
      </c>
      <c r="CI220" s="93" t="str">
        <f t="shared" si="440"/>
        <v/>
      </c>
      <c r="CJ220" s="94" t="str">
        <f t="shared" si="440"/>
        <v/>
      </c>
      <c r="CK220" s="94" t="str">
        <f t="shared" si="440"/>
        <v/>
      </c>
      <c r="CL220" s="94" t="str">
        <f t="shared" si="440"/>
        <v/>
      </c>
      <c r="CM220" s="94" t="str">
        <f t="shared" si="440"/>
        <v/>
      </c>
      <c r="CN220" s="94" t="str">
        <f t="shared" si="440"/>
        <v/>
      </c>
      <c r="CO220" s="108" t="str">
        <f t="shared" si="440"/>
        <v/>
      </c>
      <c r="CP220" s="108">
        <f t="shared" si="440"/>
        <v>1</v>
      </c>
      <c r="CQ220" s="108">
        <f t="shared" si="440"/>
        <v>1</v>
      </c>
      <c r="CR220" s="108" t="str">
        <f t="shared" ref="CR220:CY224" si="441">IF($CH$3=$CD$4,IF(OR(-FLOOR(((18-COUNT($B220:$S220))/2),1)+CR$6&lt;1,-FLOOR(((18-COUNT($B220:$S220))/2),1)+CR$6&gt;COUNT($B220:$S220)),"",LARGE($B220:$S220,-FLOOR(((18-COUNT($B220:$S220))/2),1)+CR$6)),IF(OR(-FLOOR(((18-COUNT($AN220:$BE220))/2),1)+CR$6&lt;1,-FLOOR(((18-COUNT($AN220:$BE220))/2),1)+CR$6&gt;COUNT($AN220:$BE220)),"",LARGE($AN220:$BE220,-FLOOR(((18-COUNT($AN220:$BE220))/2),1)+CR$6)))</f>
        <v/>
      </c>
      <c r="CS220" s="94" t="str">
        <f t="shared" si="441"/>
        <v/>
      </c>
      <c r="CT220" s="94" t="str">
        <f t="shared" si="441"/>
        <v/>
      </c>
      <c r="CU220" s="94" t="str">
        <f t="shared" si="441"/>
        <v/>
      </c>
      <c r="CV220" s="94" t="str">
        <f t="shared" si="441"/>
        <v/>
      </c>
      <c r="CW220" s="94" t="str">
        <f t="shared" si="441"/>
        <v/>
      </c>
      <c r="CX220" s="93" t="str">
        <f t="shared" si="441"/>
        <v/>
      </c>
      <c r="CY220" s="519" t="str">
        <f t="shared" si="441"/>
        <v/>
      </c>
      <c r="CZ220" s="532" t="str">
        <f t="shared" ref="CZ220:DI224" si="442">IF($CH$3=$CD$4,IF(OR(-FLOOR(((18-COUNT($U220:$AL220))/2),1)+CZ$6&lt;1,-FLOOR(((18-COUNT($U220:$AL220))/2),1)+CZ$6&gt;COUNT($U220:$AL220)),"",LARGE($U220:$AL220,-FLOOR(((18-COUNT($U220:$AL220))/2),1)+CZ$6)),IF(OR(-FLOOR(((18-COUNT($BG220:$BX220))/2),1)+CZ$6&lt;1,-FLOOR(((18-COUNT($BG220:$BX220))/2),1)+CZ$6&gt;COUNT($BG220:$BX220)),"",LARGE($BG220:$BX220,-FLOOR(((18-COUNT($BG220:$BX220))/2),1)+CZ$6)))</f>
        <v/>
      </c>
      <c r="DA220" s="533" t="str">
        <f t="shared" si="442"/>
        <v/>
      </c>
      <c r="DB220" s="534" t="str">
        <f t="shared" si="442"/>
        <v/>
      </c>
      <c r="DC220" s="534" t="str">
        <f t="shared" si="442"/>
        <v/>
      </c>
      <c r="DD220" s="534" t="str">
        <f t="shared" si="442"/>
        <v/>
      </c>
      <c r="DE220" s="534" t="str">
        <f t="shared" si="442"/>
        <v/>
      </c>
      <c r="DF220" s="534" t="str">
        <f t="shared" si="442"/>
        <v/>
      </c>
      <c r="DG220" s="535">
        <f t="shared" si="442"/>
        <v>1</v>
      </c>
      <c r="DH220" s="535">
        <f t="shared" si="442"/>
        <v>1</v>
      </c>
      <c r="DI220" s="535">
        <f t="shared" si="442"/>
        <v>1</v>
      </c>
      <c r="DJ220" s="535">
        <f t="shared" ref="DJ220:DQ224" si="443">IF($CH$3=$CD$4,IF(OR(-FLOOR(((18-COUNT($U220:$AL220))/2),1)+DJ$6&lt;1,-FLOOR(((18-COUNT($U220:$AL220))/2),1)+DJ$6&gt;COUNT($U220:$AL220)),"",LARGE($U220:$AL220,-FLOOR(((18-COUNT($U220:$AL220))/2),1)+DJ$6)),IF(OR(-FLOOR(((18-COUNT($BG220:$BX220))/2),1)+DJ$6&lt;1,-FLOOR(((18-COUNT($BG220:$BX220))/2),1)+DJ$6&gt;COUNT($BG220:$BX220)),"",LARGE($BG220:$BX220,-FLOOR(((18-COUNT($BG220:$BX220))/2),1)+DJ$6)))</f>
        <v>1</v>
      </c>
      <c r="DK220" s="534" t="str">
        <f t="shared" si="443"/>
        <v/>
      </c>
      <c r="DL220" s="534" t="str">
        <f t="shared" si="443"/>
        <v/>
      </c>
      <c r="DM220" s="534" t="str">
        <f t="shared" si="443"/>
        <v/>
      </c>
      <c r="DN220" s="534" t="str">
        <f t="shared" si="443"/>
        <v/>
      </c>
      <c r="DO220" s="534" t="str">
        <f t="shared" si="443"/>
        <v/>
      </c>
      <c r="DP220" s="533" t="str">
        <f t="shared" si="443"/>
        <v/>
      </c>
      <c r="DQ220" s="532" t="str">
        <f t="shared" si="443"/>
        <v/>
      </c>
      <c r="DR220" s="536">
        <f>COUNT(B220:S220)</f>
        <v>2</v>
      </c>
      <c r="DS220" s="468">
        <f>COUNT(U220:AL220)</f>
        <v>4</v>
      </c>
      <c r="DT220" s="468">
        <f>COUNT(AN220:BE220)</f>
        <v>7</v>
      </c>
      <c r="DU220" s="469">
        <f>COUNT(BG220:BX220)</f>
        <v>1</v>
      </c>
      <c r="DV220" s="522"/>
      <c r="DW220" s="537"/>
      <c r="DX220" s="537"/>
      <c r="DY220" s="537"/>
      <c r="DZ220" s="537"/>
      <c r="EA220" s="537"/>
      <c r="EB220" s="537"/>
      <c r="EC220" s="538"/>
      <c r="ED220" s="537"/>
      <c r="EE220" s="61"/>
    </row>
    <row r="221" spans="1:137" ht="12.75" customHeight="1">
      <c r="A221" s="529" t="s">
        <v>155</v>
      </c>
      <c r="B221" s="306"/>
      <c r="C221" s="306"/>
      <c r="D221" s="306"/>
      <c r="E221" s="306"/>
      <c r="F221" s="306"/>
      <c r="G221" s="306"/>
      <c r="H221" s="306"/>
      <c r="I221" s="306"/>
      <c r="J221" s="306">
        <v>4</v>
      </c>
      <c r="K221" s="306"/>
      <c r="L221" s="306"/>
      <c r="M221" s="306"/>
      <c r="N221" s="306"/>
      <c r="O221" s="306"/>
      <c r="P221" s="306"/>
      <c r="Q221" s="528"/>
      <c r="R221" s="528"/>
      <c r="S221" s="306">
        <v>30</v>
      </c>
      <c r="T221" s="523"/>
      <c r="U221" s="306">
        <v>1</v>
      </c>
      <c r="V221" s="306">
        <v>1</v>
      </c>
      <c r="W221" s="306">
        <v>1</v>
      </c>
      <c r="X221" s="306"/>
      <c r="Y221" s="306"/>
      <c r="Z221" s="306"/>
      <c r="AA221" s="306"/>
      <c r="AB221" s="306"/>
      <c r="AC221" s="306"/>
      <c r="AD221" s="306"/>
      <c r="AE221" s="306"/>
      <c r="AF221" s="306">
        <v>30</v>
      </c>
      <c r="AG221" s="306"/>
      <c r="AH221" s="306"/>
      <c r="AI221" s="306"/>
      <c r="AJ221" s="306"/>
      <c r="AK221" s="306"/>
      <c r="AL221" s="306"/>
      <c r="AM221" s="523"/>
      <c r="AN221" s="306"/>
      <c r="AO221" s="306"/>
      <c r="AP221" s="306"/>
      <c r="AQ221" s="306">
        <v>15</v>
      </c>
      <c r="AR221" s="306">
        <v>1</v>
      </c>
      <c r="AS221" s="306"/>
      <c r="AT221" s="306">
        <v>30</v>
      </c>
      <c r="AU221" s="306"/>
      <c r="AV221" s="306"/>
      <c r="AW221" s="306">
        <v>1</v>
      </c>
      <c r="AX221" s="306">
        <v>30</v>
      </c>
      <c r="AY221" s="306"/>
      <c r="AZ221" s="528"/>
      <c r="BA221" s="528"/>
      <c r="BB221" s="528"/>
      <c r="BC221" s="306"/>
      <c r="BD221" s="306">
        <v>30</v>
      </c>
      <c r="BE221" s="306">
        <v>20</v>
      </c>
      <c r="BF221" s="523"/>
      <c r="BG221" s="306"/>
      <c r="BH221" s="306"/>
      <c r="BI221" s="306"/>
      <c r="BJ221" s="306"/>
      <c r="BK221" s="306"/>
      <c r="BL221" s="306">
        <v>4</v>
      </c>
      <c r="BM221" s="306"/>
      <c r="BN221" s="306"/>
      <c r="BO221" s="306"/>
      <c r="BP221" s="306"/>
      <c r="BQ221" s="306"/>
      <c r="BR221" s="528"/>
      <c r="BS221" s="306"/>
      <c r="BT221" s="528"/>
      <c r="BU221" s="306"/>
      <c r="BV221" s="306"/>
      <c r="BW221" s="306"/>
      <c r="BX221" s="528"/>
      <c r="BY221" s="523"/>
      <c r="BZ221" s="306"/>
      <c r="CA221" s="306">
        <v>1</v>
      </c>
      <c r="CB221" s="306">
        <v>15</v>
      </c>
      <c r="CC221" s="306"/>
      <c r="CD221" s="530" t="str">
        <f>IF(DR221&lt;3,"",(SUM(B221:S221)-MIN(B221:S221)-MAX(B221:S221))/(DR221-2))</f>
        <v/>
      </c>
      <c r="CE221" s="530">
        <f>IF(DS221&lt;3,"",(SUM(U221:AL221)-MIN(U221:AL221)-MAX(U221:AL221))/(DS221-2))</f>
        <v>1</v>
      </c>
      <c r="CF221" s="530">
        <f>IF(DT221&lt;3,"",(SUM(AN221:BE221)-MIN(AN221:BE221)-MAX(AN221:BE221))/(DT221-2))</f>
        <v>19.2</v>
      </c>
      <c r="CG221" s="531" t="str">
        <f>IF(DU221&lt;3,"",(SUM(BG221:BX221)-MIN(BG221:BX221)-MAX(BG221:BX221))/(DU221-2))</f>
        <v/>
      </c>
      <c r="CH221" s="518" t="str">
        <f t="shared" si="440"/>
        <v/>
      </c>
      <c r="CI221" s="93" t="str">
        <f t="shared" si="440"/>
        <v/>
      </c>
      <c r="CJ221" s="94" t="str">
        <f t="shared" si="440"/>
        <v/>
      </c>
      <c r="CK221" s="94" t="str">
        <f t="shared" si="440"/>
        <v/>
      </c>
      <c r="CL221" s="94" t="str">
        <f t="shared" si="440"/>
        <v/>
      </c>
      <c r="CM221" s="94" t="str">
        <f t="shared" si="440"/>
        <v/>
      </c>
      <c r="CN221" s="94" t="str">
        <f t="shared" si="440"/>
        <v/>
      </c>
      <c r="CO221" s="108" t="str">
        <f t="shared" si="440"/>
        <v/>
      </c>
      <c r="CP221" s="108">
        <f t="shared" si="440"/>
        <v>4</v>
      </c>
      <c r="CQ221" s="108">
        <f t="shared" si="440"/>
        <v>30</v>
      </c>
      <c r="CR221" s="108" t="str">
        <f t="shared" si="441"/>
        <v/>
      </c>
      <c r="CS221" s="94" t="str">
        <f t="shared" si="441"/>
        <v/>
      </c>
      <c r="CT221" s="94" t="str">
        <f t="shared" si="441"/>
        <v/>
      </c>
      <c r="CU221" s="94" t="str">
        <f t="shared" si="441"/>
        <v/>
      </c>
      <c r="CV221" s="94" t="str">
        <f t="shared" si="441"/>
        <v/>
      </c>
      <c r="CW221" s="94" t="str">
        <f t="shared" si="441"/>
        <v/>
      </c>
      <c r="CX221" s="93" t="str">
        <f t="shared" si="441"/>
        <v/>
      </c>
      <c r="CY221" s="519" t="str">
        <f t="shared" si="441"/>
        <v/>
      </c>
      <c r="CZ221" s="532" t="str">
        <f t="shared" si="442"/>
        <v/>
      </c>
      <c r="DA221" s="533" t="str">
        <f t="shared" si="442"/>
        <v/>
      </c>
      <c r="DB221" s="534" t="str">
        <f t="shared" si="442"/>
        <v/>
      </c>
      <c r="DC221" s="534" t="str">
        <f t="shared" si="442"/>
        <v/>
      </c>
      <c r="DD221" s="534" t="str">
        <f t="shared" si="442"/>
        <v/>
      </c>
      <c r="DE221" s="534" t="str">
        <f t="shared" si="442"/>
        <v/>
      </c>
      <c r="DF221" s="534" t="str">
        <f t="shared" si="442"/>
        <v/>
      </c>
      <c r="DG221" s="535">
        <f t="shared" si="442"/>
        <v>1</v>
      </c>
      <c r="DH221" s="535">
        <f t="shared" si="442"/>
        <v>1</v>
      </c>
      <c r="DI221" s="535">
        <f t="shared" si="442"/>
        <v>1</v>
      </c>
      <c r="DJ221" s="535">
        <f t="shared" si="443"/>
        <v>30</v>
      </c>
      <c r="DK221" s="534" t="str">
        <f t="shared" si="443"/>
        <v/>
      </c>
      <c r="DL221" s="534" t="str">
        <f t="shared" si="443"/>
        <v/>
      </c>
      <c r="DM221" s="534" t="str">
        <f t="shared" si="443"/>
        <v/>
      </c>
      <c r="DN221" s="534" t="str">
        <f t="shared" si="443"/>
        <v/>
      </c>
      <c r="DO221" s="534" t="str">
        <f t="shared" si="443"/>
        <v/>
      </c>
      <c r="DP221" s="533" t="str">
        <f t="shared" si="443"/>
        <v/>
      </c>
      <c r="DQ221" s="532" t="str">
        <f t="shared" si="443"/>
        <v/>
      </c>
      <c r="DR221" s="536">
        <f>COUNT(B221:S221)</f>
        <v>2</v>
      </c>
      <c r="DS221" s="468">
        <f>COUNT(U221:AL221)</f>
        <v>4</v>
      </c>
      <c r="DT221" s="468">
        <f>COUNT(AN221:BE221)</f>
        <v>7</v>
      </c>
      <c r="DU221" s="469">
        <f>COUNT(BG221:BX221)</f>
        <v>1</v>
      </c>
      <c r="DV221" s="522"/>
      <c r="DW221" s="537"/>
      <c r="DX221" s="537"/>
      <c r="DY221" s="537"/>
      <c r="DZ221" s="537"/>
      <c r="EA221" s="537"/>
      <c r="EB221" s="537"/>
      <c r="EC221" s="538"/>
      <c r="ED221" s="537"/>
      <c r="EE221" s="61"/>
    </row>
    <row r="222" spans="1:137" ht="12.75" customHeight="1">
      <c r="A222" s="529" t="s">
        <v>156</v>
      </c>
      <c r="B222" s="306"/>
      <c r="C222" s="306"/>
      <c r="D222" s="306"/>
      <c r="E222" s="306"/>
      <c r="F222" s="306"/>
      <c r="G222" s="306"/>
      <c r="H222" s="306"/>
      <c r="I222" s="306"/>
      <c r="J222" s="306">
        <v>12</v>
      </c>
      <c r="K222" s="306"/>
      <c r="L222" s="306"/>
      <c r="M222" s="306"/>
      <c r="N222" s="306"/>
      <c r="O222" s="306"/>
      <c r="P222" s="306"/>
      <c r="Q222" s="528"/>
      <c r="R222" s="528"/>
      <c r="S222" s="306">
        <v>12</v>
      </c>
      <c r="T222" s="523"/>
      <c r="U222" s="306">
        <v>12</v>
      </c>
      <c r="V222" s="306">
        <v>12</v>
      </c>
      <c r="W222" s="306">
        <v>12</v>
      </c>
      <c r="X222" s="306"/>
      <c r="Y222" s="306"/>
      <c r="Z222" s="306"/>
      <c r="AA222" s="306"/>
      <c r="AB222" s="306"/>
      <c r="AC222" s="306"/>
      <c r="AD222" s="306"/>
      <c r="AE222" s="306"/>
      <c r="AF222" s="306">
        <v>12</v>
      </c>
      <c r="AG222" s="306"/>
      <c r="AH222" s="306"/>
      <c r="AI222" s="306"/>
      <c r="AJ222" s="306"/>
      <c r="AK222" s="306"/>
      <c r="AL222" s="306"/>
      <c r="AM222" s="523"/>
      <c r="AN222" s="306"/>
      <c r="AO222" s="306"/>
      <c r="AP222" s="306"/>
      <c r="AQ222" s="306">
        <v>12</v>
      </c>
      <c r="AR222" s="306">
        <v>12</v>
      </c>
      <c r="AS222" s="306"/>
      <c r="AT222" s="306">
        <v>12</v>
      </c>
      <c r="AU222" s="306"/>
      <c r="AV222" s="306"/>
      <c r="AW222" s="306">
        <v>12</v>
      </c>
      <c r="AX222" s="306">
        <v>12</v>
      </c>
      <c r="AY222" s="306"/>
      <c r="AZ222" s="528"/>
      <c r="BA222" s="528"/>
      <c r="BB222" s="528"/>
      <c r="BC222" s="306"/>
      <c r="BD222" s="306">
        <v>12</v>
      </c>
      <c r="BE222" s="306">
        <v>12</v>
      </c>
      <c r="BF222" s="523"/>
      <c r="BG222" s="306"/>
      <c r="BH222" s="306"/>
      <c r="BI222" s="306"/>
      <c r="BJ222" s="306"/>
      <c r="BK222" s="306"/>
      <c r="BL222" s="306">
        <v>4</v>
      </c>
      <c r="BM222" s="306"/>
      <c r="BN222" s="306"/>
      <c r="BO222" s="306"/>
      <c r="BP222" s="306"/>
      <c r="BQ222" s="306"/>
      <c r="BR222" s="528"/>
      <c r="BS222" s="306"/>
      <c r="BT222" s="528"/>
      <c r="BU222" s="306"/>
      <c r="BV222" s="306"/>
      <c r="BW222" s="306"/>
      <c r="BX222" s="528"/>
      <c r="BY222" s="523"/>
      <c r="BZ222" s="306"/>
      <c r="CA222" s="306">
        <v>12</v>
      </c>
      <c r="CB222" s="306">
        <v>12</v>
      </c>
      <c r="CC222" s="306"/>
      <c r="CD222" s="530" t="str">
        <f>IF(DR222&lt;3,"",(SUM(B222:S222)-MIN(B222:S222)-MAX(B222:S222))/(DR222-2))</f>
        <v/>
      </c>
      <c r="CE222" s="530">
        <f>IF(DS222&lt;3,"",(SUM(U222:AL222)-MIN(U222:AL222)-MAX(U222:AL222))/(DS222-2))</f>
        <v>12</v>
      </c>
      <c r="CF222" s="530">
        <f>IF(DT222&lt;3,"",(SUM(AN222:BE222)-MIN(AN222:BE222)-MAX(AN222:BE222))/(DT222-2))</f>
        <v>12</v>
      </c>
      <c r="CG222" s="531" t="str">
        <f>IF(DU222&lt;3,"",(SUM(BG222:BX222)-MIN(BG222:BX222)-MAX(BG222:BX222))/(DU222-2))</f>
        <v/>
      </c>
      <c r="CH222" s="518" t="str">
        <f t="shared" si="440"/>
        <v/>
      </c>
      <c r="CI222" s="93" t="str">
        <f t="shared" si="440"/>
        <v/>
      </c>
      <c r="CJ222" s="94" t="str">
        <f t="shared" si="440"/>
        <v/>
      </c>
      <c r="CK222" s="94" t="str">
        <f t="shared" si="440"/>
        <v/>
      </c>
      <c r="CL222" s="94" t="str">
        <f t="shared" si="440"/>
        <v/>
      </c>
      <c r="CM222" s="94" t="str">
        <f t="shared" si="440"/>
        <v/>
      </c>
      <c r="CN222" s="94" t="str">
        <f t="shared" si="440"/>
        <v/>
      </c>
      <c r="CO222" s="108" t="str">
        <f t="shared" si="440"/>
        <v/>
      </c>
      <c r="CP222" s="108">
        <f t="shared" si="440"/>
        <v>12</v>
      </c>
      <c r="CQ222" s="108">
        <f t="shared" si="440"/>
        <v>12</v>
      </c>
      <c r="CR222" s="108" t="str">
        <f t="shared" si="441"/>
        <v/>
      </c>
      <c r="CS222" s="94" t="str">
        <f t="shared" si="441"/>
        <v/>
      </c>
      <c r="CT222" s="94" t="str">
        <f t="shared" si="441"/>
        <v/>
      </c>
      <c r="CU222" s="94" t="str">
        <f t="shared" si="441"/>
        <v/>
      </c>
      <c r="CV222" s="94" t="str">
        <f t="shared" si="441"/>
        <v/>
      </c>
      <c r="CW222" s="94" t="str">
        <f t="shared" si="441"/>
        <v/>
      </c>
      <c r="CX222" s="93" t="str">
        <f t="shared" si="441"/>
        <v/>
      </c>
      <c r="CY222" s="519" t="str">
        <f t="shared" si="441"/>
        <v/>
      </c>
      <c r="CZ222" s="532" t="str">
        <f t="shared" si="442"/>
        <v/>
      </c>
      <c r="DA222" s="533" t="str">
        <f t="shared" si="442"/>
        <v/>
      </c>
      <c r="DB222" s="534" t="str">
        <f t="shared" si="442"/>
        <v/>
      </c>
      <c r="DC222" s="534" t="str">
        <f t="shared" si="442"/>
        <v/>
      </c>
      <c r="DD222" s="534" t="str">
        <f t="shared" si="442"/>
        <v/>
      </c>
      <c r="DE222" s="534" t="str">
        <f t="shared" si="442"/>
        <v/>
      </c>
      <c r="DF222" s="534" t="str">
        <f t="shared" si="442"/>
        <v/>
      </c>
      <c r="DG222" s="535">
        <f t="shared" si="442"/>
        <v>12</v>
      </c>
      <c r="DH222" s="535">
        <f t="shared" si="442"/>
        <v>12</v>
      </c>
      <c r="DI222" s="535">
        <f t="shared" si="442"/>
        <v>12</v>
      </c>
      <c r="DJ222" s="535">
        <f t="shared" si="443"/>
        <v>12</v>
      </c>
      <c r="DK222" s="534" t="str">
        <f t="shared" si="443"/>
        <v/>
      </c>
      <c r="DL222" s="534" t="str">
        <f t="shared" si="443"/>
        <v/>
      </c>
      <c r="DM222" s="534" t="str">
        <f t="shared" si="443"/>
        <v/>
      </c>
      <c r="DN222" s="534" t="str">
        <f t="shared" si="443"/>
        <v/>
      </c>
      <c r="DO222" s="534" t="str">
        <f t="shared" si="443"/>
        <v/>
      </c>
      <c r="DP222" s="533" t="str">
        <f t="shared" si="443"/>
        <v/>
      </c>
      <c r="DQ222" s="532" t="str">
        <f t="shared" si="443"/>
        <v/>
      </c>
      <c r="DR222" s="536">
        <f>COUNT(B222:S222)</f>
        <v>2</v>
      </c>
      <c r="DS222" s="468">
        <f>COUNT(U222:AL222)</f>
        <v>4</v>
      </c>
      <c r="DT222" s="468">
        <f>COUNT(AN222:BE222)</f>
        <v>7</v>
      </c>
      <c r="DU222" s="469">
        <f>COUNT(BG222:BX222)</f>
        <v>1</v>
      </c>
      <c r="DV222" s="522"/>
      <c r="DW222" s="537"/>
      <c r="DX222" s="537"/>
      <c r="DY222" s="537"/>
      <c r="DZ222" s="537"/>
      <c r="EA222" s="537"/>
      <c r="EB222" s="537"/>
      <c r="EC222" s="538"/>
      <c r="ED222" s="537"/>
      <c r="EE222" s="61"/>
    </row>
    <row r="223" spans="1:137" ht="12.75" customHeight="1">
      <c r="A223" s="529" t="s">
        <v>202</v>
      </c>
      <c r="B223" s="306"/>
      <c r="C223" s="306"/>
      <c r="D223" s="306"/>
      <c r="E223" s="306"/>
      <c r="F223" s="306"/>
      <c r="G223" s="306"/>
      <c r="H223" s="306"/>
      <c r="I223" s="306"/>
      <c r="J223" s="306">
        <v>200</v>
      </c>
      <c r="K223" s="306"/>
      <c r="L223" s="306"/>
      <c r="M223" s="306"/>
      <c r="N223" s="306"/>
      <c r="O223" s="306"/>
      <c r="P223" s="306"/>
      <c r="Q223" s="528"/>
      <c r="R223" s="528"/>
      <c r="S223" s="306">
        <v>120</v>
      </c>
      <c r="T223" s="523"/>
      <c r="U223" s="306">
        <v>161</v>
      </c>
      <c r="V223" s="306">
        <v>50</v>
      </c>
      <c r="W223" s="306">
        <v>70</v>
      </c>
      <c r="X223" s="306"/>
      <c r="Y223" s="306"/>
      <c r="Z223" s="306"/>
      <c r="AA223" s="306"/>
      <c r="AB223" s="306"/>
      <c r="AC223" s="306"/>
      <c r="AD223" s="306"/>
      <c r="AE223" s="306"/>
      <c r="AF223" s="306">
        <v>100</v>
      </c>
      <c r="AG223" s="306"/>
      <c r="AH223" s="306"/>
      <c r="AI223" s="306"/>
      <c r="AJ223" s="306"/>
      <c r="AK223" s="306"/>
      <c r="AL223" s="306"/>
      <c r="AM223" s="523"/>
      <c r="AN223" s="306"/>
      <c r="AO223" s="306"/>
      <c r="AP223" s="306"/>
      <c r="AQ223" s="306">
        <v>40</v>
      </c>
      <c r="AR223" s="306">
        <v>600</v>
      </c>
      <c r="AS223" s="306"/>
      <c r="AT223" s="306">
        <v>1100</v>
      </c>
      <c r="AU223" s="306"/>
      <c r="AV223" s="306"/>
      <c r="AW223" s="306">
        <v>240</v>
      </c>
      <c r="AX223" s="306">
        <v>2140</v>
      </c>
      <c r="AY223" s="306"/>
      <c r="AZ223" s="528"/>
      <c r="BA223" s="528"/>
      <c r="BB223" s="528"/>
      <c r="BC223" s="306"/>
      <c r="BD223" s="306">
        <v>30</v>
      </c>
      <c r="BE223" s="306">
        <v>233</v>
      </c>
      <c r="BF223" s="523"/>
      <c r="BG223" s="306"/>
      <c r="BH223" s="306"/>
      <c r="BI223" s="306"/>
      <c r="BJ223" s="306"/>
      <c r="BK223" s="306"/>
      <c r="BL223" s="306">
        <v>150</v>
      </c>
      <c r="BM223" s="306"/>
      <c r="BN223" s="306"/>
      <c r="BO223" s="306"/>
      <c r="BP223" s="306"/>
      <c r="BQ223" s="306"/>
      <c r="BR223" s="528"/>
      <c r="BS223" s="306"/>
      <c r="BT223" s="528"/>
      <c r="BU223" s="306"/>
      <c r="BV223" s="306"/>
      <c r="BW223" s="306"/>
      <c r="BX223" s="528"/>
      <c r="BY223" s="523"/>
      <c r="BZ223" s="306"/>
      <c r="CA223" s="306">
        <v>70</v>
      </c>
      <c r="CB223" s="306">
        <v>40</v>
      </c>
      <c r="CC223" s="306"/>
      <c r="CD223" s="530" t="str">
        <f>IF(DR223&lt;3,"",(SUM(B223:S223)-MIN(B223:S223)-MAX(B223:S223))/(DR223-2))</f>
        <v/>
      </c>
      <c r="CE223" s="530">
        <f>IF(DS223&lt;3,"",(SUM(U223:AL223)-MIN(U223:AL223)-MAX(U223:AL223))/(DS223-2))</f>
        <v>85</v>
      </c>
      <c r="CF223" s="530">
        <f>IF(DT223&lt;3,"",(SUM(AN223:BE223)-MIN(AN223:BE223)-MAX(AN223:BE223))/(DT223-2))</f>
        <v>442.6</v>
      </c>
      <c r="CG223" s="531" t="str">
        <f>IF(DU223&lt;3,"",(SUM(BG223:BX223)-MIN(BG223:BX223)-MAX(BG223:BX223))/(DU223-2))</f>
        <v/>
      </c>
      <c r="CH223" s="518" t="str">
        <f t="shared" si="440"/>
        <v/>
      </c>
      <c r="CI223" s="93" t="str">
        <f t="shared" si="440"/>
        <v/>
      </c>
      <c r="CJ223" s="94" t="str">
        <f t="shared" si="440"/>
        <v/>
      </c>
      <c r="CK223" s="94" t="str">
        <f t="shared" si="440"/>
        <v/>
      </c>
      <c r="CL223" s="94" t="str">
        <f t="shared" si="440"/>
        <v/>
      </c>
      <c r="CM223" s="94" t="str">
        <f t="shared" si="440"/>
        <v/>
      </c>
      <c r="CN223" s="94" t="str">
        <f t="shared" si="440"/>
        <v/>
      </c>
      <c r="CO223" s="108" t="str">
        <f t="shared" si="440"/>
        <v/>
      </c>
      <c r="CP223" s="108">
        <f t="shared" si="440"/>
        <v>120</v>
      </c>
      <c r="CQ223" s="108">
        <f t="shared" si="440"/>
        <v>200</v>
      </c>
      <c r="CR223" s="108" t="str">
        <f t="shared" si="441"/>
        <v/>
      </c>
      <c r="CS223" s="94" t="str">
        <f t="shared" si="441"/>
        <v/>
      </c>
      <c r="CT223" s="94" t="str">
        <f t="shared" si="441"/>
        <v/>
      </c>
      <c r="CU223" s="94" t="str">
        <f t="shared" si="441"/>
        <v/>
      </c>
      <c r="CV223" s="94" t="str">
        <f t="shared" si="441"/>
        <v/>
      </c>
      <c r="CW223" s="94" t="str">
        <f t="shared" si="441"/>
        <v/>
      </c>
      <c r="CX223" s="93" t="str">
        <f t="shared" si="441"/>
        <v/>
      </c>
      <c r="CY223" s="519" t="str">
        <f t="shared" si="441"/>
        <v/>
      </c>
      <c r="CZ223" s="532" t="str">
        <f t="shared" si="442"/>
        <v/>
      </c>
      <c r="DA223" s="533" t="str">
        <f t="shared" si="442"/>
        <v/>
      </c>
      <c r="DB223" s="534" t="str">
        <f t="shared" si="442"/>
        <v/>
      </c>
      <c r="DC223" s="534" t="str">
        <f t="shared" si="442"/>
        <v/>
      </c>
      <c r="DD223" s="534" t="str">
        <f t="shared" si="442"/>
        <v/>
      </c>
      <c r="DE223" s="534" t="str">
        <f t="shared" si="442"/>
        <v/>
      </c>
      <c r="DF223" s="534" t="str">
        <f t="shared" si="442"/>
        <v/>
      </c>
      <c r="DG223" s="535">
        <f t="shared" si="442"/>
        <v>50</v>
      </c>
      <c r="DH223" s="535">
        <f t="shared" si="442"/>
        <v>70</v>
      </c>
      <c r="DI223" s="535">
        <f t="shared" si="442"/>
        <v>100</v>
      </c>
      <c r="DJ223" s="535">
        <f t="shared" si="443"/>
        <v>161</v>
      </c>
      <c r="DK223" s="534" t="str">
        <f t="shared" si="443"/>
        <v/>
      </c>
      <c r="DL223" s="534" t="str">
        <f t="shared" si="443"/>
        <v/>
      </c>
      <c r="DM223" s="534" t="str">
        <f t="shared" si="443"/>
        <v/>
      </c>
      <c r="DN223" s="534" t="str">
        <f t="shared" si="443"/>
        <v/>
      </c>
      <c r="DO223" s="534" t="str">
        <f t="shared" si="443"/>
        <v/>
      </c>
      <c r="DP223" s="533" t="str">
        <f t="shared" si="443"/>
        <v/>
      </c>
      <c r="DQ223" s="532" t="str">
        <f t="shared" si="443"/>
        <v/>
      </c>
      <c r="DR223" s="536">
        <f>COUNT(B223:S223)</f>
        <v>2</v>
      </c>
      <c r="DS223" s="468">
        <f>COUNT(U223:AL223)</f>
        <v>4</v>
      </c>
      <c r="DT223" s="468">
        <f>COUNT(AN223:BE223)</f>
        <v>7</v>
      </c>
      <c r="DU223" s="469">
        <f>COUNT(BG223:BX223)</f>
        <v>1</v>
      </c>
      <c r="DV223" s="522"/>
      <c r="DW223" s="537"/>
      <c r="DX223" s="537"/>
      <c r="DY223" s="537"/>
      <c r="DZ223" s="537"/>
      <c r="EA223" s="537"/>
      <c r="EB223" s="537"/>
      <c r="EC223" s="538"/>
      <c r="ED223" s="537"/>
      <c r="EE223" s="61"/>
    </row>
    <row r="224" spans="1:137" ht="12.75" customHeight="1">
      <c r="A224" s="539" t="s">
        <v>158</v>
      </c>
      <c r="B224" s="540" t="str">
        <f t="shared" ref="B224:S224" si="444">IF(B221="","",B220*B221*B222*B223)</f>
        <v/>
      </c>
      <c r="C224" s="540" t="str">
        <f t="shared" si="444"/>
        <v/>
      </c>
      <c r="D224" s="540" t="str">
        <f t="shared" si="444"/>
        <v/>
      </c>
      <c r="E224" s="540" t="str">
        <f t="shared" si="444"/>
        <v/>
      </c>
      <c r="F224" s="540" t="str">
        <f t="shared" si="444"/>
        <v/>
      </c>
      <c r="G224" s="540" t="str">
        <f t="shared" si="444"/>
        <v/>
      </c>
      <c r="H224" s="540" t="str">
        <f t="shared" si="444"/>
        <v/>
      </c>
      <c r="I224" s="540" t="str">
        <f t="shared" si="444"/>
        <v/>
      </c>
      <c r="J224" s="540">
        <f t="shared" si="444"/>
        <v>9600</v>
      </c>
      <c r="K224" s="540" t="str">
        <f t="shared" si="444"/>
        <v/>
      </c>
      <c r="L224" s="540" t="str">
        <f t="shared" si="444"/>
        <v/>
      </c>
      <c r="M224" s="540" t="str">
        <f t="shared" si="444"/>
        <v/>
      </c>
      <c r="N224" s="540" t="str">
        <f t="shared" si="444"/>
        <v/>
      </c>
      <c r="O224" s="540" t="str">
        <f t="shared" si="444"/>
        <v/>
      </c>
      <c r="P224" s="540" t="str">
        <f t="shared" si="444"/>
        <v/>
      </c>
      <c r="Q224" s="540" t="str">
        <f t="shared" si="444"/>
        <v/>
      </c>
      <c r="R224" s="540" t="str">
        <f t="shared" si="444"/>
        <v/>
      </c>
      <c r="S224" s="540">
        <f t="shared" si="444"/>
        <v>43200</v>
      </c>
      <c r="T224" s="523"/>
      <c r="U224" s="540">
        <f t="shared" ref="U224:AL224" si="445">IF(U221="","",U220*U221*U222*U223)</f>
        <v>1932</v>
      </c>
      <c r="V224" s="540">
        <f t="shared" si="445"/>
        <v>600</v>
      </c>
      <c r="W224" s="540">
        <f t="shared" si="445"/>
        <v>840</v>
      </c>
      <c r="X224" s="540" t="str">
        <f t="shared" si="445"/>
        <v/>
      </c>
      <c r="Y224" s="540" t="str">
        <f t="shared" si="445"/>
        <v/>
      </c>
      <c r="Z224" s="540" t="str">
        <f t="shared" si="445"/>
        <v/>
      </c>
      <c r="AA224" s="540" t="str">
        <f t="shared" si="445"/>
        <v/>
      </c>
      <c r="AB224" s="540" t="str">
        <f t="shared" si="445"/>
        <v/>
      </c>
      <c r="AC224" s="540" t="str">
        <f t="shared" si="445"/>
        <v/>
      </c>
      <c r="AD224" s="540" t="str">
        <f t="shared" si="445"/>
        <v/>
      </c>
      <c r="AE224" s="540" t="str">
        <f t="shared" si="445"/>
        <v/>
      </c>
      <c r="AF224" s="540">
        <f t="shared" si="445"/>
        <v>36000</v>
      </c>
      <c r="AG224" s="540" t="str">
        <f t="shared" si="445"/>
        <v/>
      </c>
      <c r="AH224" s="540" t="str">
        <f t="shared" si="445"/>
        <v/>
      </c>
      <c r="AI224" s="540" t="str">
        <f t="shared" si="445"/>
        <v/>
      </c>
      <c r="AJ224" s="540" t="str">
        <f t="shared" si="445"/>
        <v/>
      </c>
      <c r="AK224" s="540" t="str">
        <f t="shared" si="445"/>
        <v/>
      </c>
      <c r="AL224" s="540" t="str">
        <f t="shared" si="445"/>
        <v/>
      </c>
      <c r="AM224" s="523"/>
      <c r="AN224" s="540" t="str">
        <f t="shared" ref="AN224:BE224" si="446">IF(AN221="","",AN220*AN221*AN222*AN223)</f>
        <v/>
      </c>
      <c r="AO224" s="540" t="str">
        <f t="shared" si="446"/>
        <v/>
      </c>
      <c r="AP224" s="540" t="str">
        <f t="shared" si="446"/>
        <v/>
      </c>
      <c r="AQ224" s="540">
        <f t="shared" si="446"/>
        <v>7200</v>
      </c>
      <c r="AR224" s="540">
        <f t="shared" si="446"/>
        <v>7200</v>
      </c>
      <c r="AS224" s="540" t="str">
        <f t="shared" si="446"/>
        <v/>
      </c>
      <c r="AT224" s="540">
        <f t="shared" si="446"/>
        <v>396000</v>
      </c>
      <c r="AU224" s="540" t="str">
        <f t="shared" si="446"/>
        <v/>
      </c>
      <c r="AV224" s="540" t="str">
        <f t="shared" si="446"/>
        <v/>
      </c>
      <c r="AW224" s="540">
        <f t="shared" si="446"/>
        <v>2880</v>
      </c>
      <c r="AX224" s="540">
        <f t="shared" si="446"/>
        <v>770400</v>
      </c>
      <c r="AY224" s="540" t="str">
        <f t="shared" si="446"/>
        <v/>
      </c>
      <c r="AZ224" s="540" t="str">
        <f t="shared" si="446"/>
        <v/>
      </c>
      <c r="BA224" s="540" t="str">
        <f t="shared" si="446"/>
        <v/>
      </c>
      <c r="BB224" s="540" t="str">
        <f t="shared" si="446"/>
        <v/>
      </c>
      <c r="BC224" s="540" t="str">
        <f t="shared" si="446"/>
        <v/>
      </c>
      <c r="BD224" s="540">
        <f t="shared" si="446"/>
        <v>10800</v>
      </c>
      <c r="BE224" s="540">
        <f t="shared" si="446"/>
        <v>55920</v>
      </c>
      <c r="BF224" s="523"/>
      <c r="BG224" s="540" t="str">
        <f t="shared" ref="BG224:BX224" si="447">IF(BG221="","",BG220*BG221*BG222*BG223)</f>
        <v/>
      </c>
      <c r="BH224" s="540" t="str">
        <f t="shared" si="447"/>
        <v/>
      </c>
      <c r="BI224" s="540" t="str">
        <f t="shared" si="447"/>
        <v/>
      </c>
      <c r="BJ224" s="540" t="str">
        <f t="shared" si="447"/>
        <v/>
      </c>
      <c r="BK224" s="540" t="str">
        <f t="shared" si="447"/>
        <v/>
      </c>
      <c r="BL224" s="540">
        <f t="shared" si="447"/>
        <v>2400</v>
      </c>
      <c r="BM224" s="540" t="str">
        <f t="shared" si="447"/>
        <v/>
      </c>
      <c r="BN224" s="540" t="str">
        <f t="shared" si="447"/>
        <v/>
      </c>
      <c r="BO224" s="540" t="str">
        <f t="shared" si="447"/>
        <v/>
      </c>
      <c r="BP224" s="540" t="str">
        <f t="shared" si="447"/>
        <v/>
      </c>
      <c r="BQ224" s="540" t="str">
        <f t="shared" si="447"/>
        <v/>
      </c>
      <c r="BR224" s="540" t="str">
        <f t="shared" si="447"/>
        <v/>
      </c>
      <c r="BS224" s="540" t="str">
        <f t="shared" si="447"/>
        <v/>
      </c>
      <c r="BT224" s="540" t="str">
        <f t="shared" si="447"/>
        <v/>
      </c>
      <c r="BU224" s="540" t="str">
        <f t="shared" si="447"/>
        <v/>
      </c>
      <c r="BV224" s="540" t="str">
        <f t="shared" si="447"/>
        <v/>
      </c>
      <c r="BW224" s="540" t="str">
        <f t="shared" si="447"/>
        <v/>
      </c>
      <c r="BX224" s="540" t="str">
        <f t="shared" si="447"/>
        <v/>
      </c>
      <c r="BY224" s="523"/>
      <c r="BZ224" s="540" t="str">
        <f>IF(BZ221="","",BZ220*BZ221*BZ222*BZ223)</f>
        <v/>
      </c>
      <c r="CA224" s="540">
        <f>IF(CA221="","",CA220*CA221*CA222*CA223)</f>
        <v>840</v>
      </c>
      <c r="CB224" s="540">
        <f>IF(CB221="","",CB220*CB221*CB222*CB223)</f>
        <v>7200</v>
      </c>
      <c r="CC224" s="541" t="str">
        <f>IF(CC221="","",CC220*CC221*CC222*CC223)</f>
        <v/>
      </c>
      <c r="CD224" s="530" t="str">
        <f>IF(DR224&lt;3,"",(SUM(B224:S224)-MIN(B224:S224)-MAX(B224:S224))/(DR224-2))</f>
        <v/>
      </c>
      <c r="CE224" s="530">
        <f>IF(DS224&lt;3,"",(SUM(U224:AL224)-MIN(U224:AL224)-MAX(U224:AL224))/(DS224-2))</f>
        <v>1386</v>
      </c>
      <c r="CF224" s="530">
        <f>IF(DT224&lt;3,"",(SUM(AN224:BE224)-MIN(AN224:BE224)-MAX(AN224:BE224))/(DT224-2))</f>
        <v>95424</v>
      </c>
      <c r="CG224" s="531" t="str">
        <f>IF(DU224&lt;3,"",(SUM(BG224:BX224)-MIN(BG224:BX224)-MAX(BG224:BX224))/(DU224-2))</f>
        <v/>
      </c>
      <c r="CH224" s="518" t="str">
        <f t="shared" si="440"/>
        <v/>
      </c>
      <c r="CI224" s="93" t="str">
        <f t="shared" si="440"/>
        <v/>
      </c>
      <c r="CJ224" s="94" t="str">
        <f t="shared" si="440"/>
        <v/>
      </c>
      <c r="CK224" s="94" t="str">
        <f t="shared" si="440"/>
        <v/>
      </c>
      <c r="CL224" s="94" t="str">
        <f t="shared" si="440"/>
        <v/>
      </c>
      <c r="CM224" s="94" t="str">
        <f t="shared" si="440"/>
        <v/>
      </c>
      <c r="CN224" s="94" t="str">
        <f t="shared" si="440"/>
        <v/>
      </c>
      <c r="CO224" s="108" t="str">
        <f t="shared" si="440"/>
        <v/>
      </c>
      <c r="CP224" s="108">
        <f t="shared" si="440"/>
        <v>9600</v>
      </c>
      <c r="CQ224" s="108">
        <f t="shared" si="440"/>
        <v>43200</v>
      </c>
      <c r="CR224" s="108" t="str">
        <f t="shared" si="441"/>
        <v/>
      </c>
      <c r="CS224" s="94" t="str">
        <f t="shared" si="441"/>
        <v/>
      </c>
      <c r="CT224" s="94" t="str">
        <f t="shared" si="441"/>
        <v/>
      </c>
      <c r="CU224" s="94" t="str">
        <f t="shared" si="441"/>
        <v/>
      </c>
      <c r="CV224" s="94" t="str">
        <f t="shared" si="441"/>
        <v/>
      </c>
      <c r="CW224" s="94" t="str">
        <f t="shared" si="441"/>
        <v/>
      </c>
      <c r="CX224" s="93" t="str">
        <f t="shared" si="441"/>
        <v/>
      </c>
      <c r="CY224" s="519" t="str">
        <f t="shared" si="441"/>
        <v/>
      </c>
      <c r="CZ224" s="532" t="str">
        <f t="shared" si="442"/>
        <v/>
      </c>
      <c r="DA224" s="533" t="str">
        <f t="shared" si="442"/>
        <v/>
      </c>
      <c r="DB224" s="534" t="str">
        <f t="shared" si="442"/>
        <v/>
      </c>
      <c r="DC224" s="534" t="str">
        <f t="shared" si="442"/>
        <v/>
      </c>
      <c r="DD224" s="534" t="str">
        <f t="shared" si="442"/>
        <v/>
      </c>
      <c r="DE224" s="534" t="str">
        <f t="shared" si="442"/>
        <v/>
      </c>
      <c r="DF224" s="534" t="str">
        <f t="shared" si="442"/>
        <v/>
      </c>
      <c r="DG224" s="535">
        <f t="shared" si="442"/>
        <v>600</v>
      </c>
      <c r="DH224" s="535">
        <f t="shared" si="442"/>
        <v>840</v>
      </c>
      <c r="DI224" s="535">
        <f t="shared" si="442"/>
        <v>1932</v>
      </c>
      <c r="DJ224" s="535">
        <f t="shared" si="443"/>
        <v>36000</v>
      </c>
      <c r="DK224" s="534" t="str">
        <f t="shared" si="443"/>
        <v/>
      </c>
      <c r="DL224" s="534" t="str">
        <f t="shared" si="443"/>
        <v/>
      </c>
      <c r="DM224" s="534" t="str">
        <f t="shared" si="443"/>
        <v/>
      </c>
      <c r="DN224" s="534" t="str">
        <f t="shared" si="443"/>
        <v/>
      </c>
      <c r="DO224" s="534" t="str">
        <f t="shared" si="443"/>
        <v/>
      </c>
      <c r="DP224" s="533" t="str">
        <f t="shared" si="443"/>
        <v/>
      </c>
      <c r="DQ224" s="532" t="str">
        <f t="shared" si="443"/>
        <v/>
      </c>
      <c r="DR224" s="536">
        <f>COUNT(B224:S224)</f>
        <v>2</v>
      </c>
      <c r="DS224" s="468">
        <f>COUNT(U224:AL224)</f>
        <v>4</v>
      </c>
      <c r="DT224" s="468">
        <f>COUNT(AN224:BE224)</f>
        <v>7</v>
      </c>
      <c r="DU224" s="469">
        <f>COUNT(BG224:BX224)</f>
        <v>1</v>
      </c>
      <c r="DV224" s="522"/>
      <c r="DW224" s="537"/>
      <c r="DX224" s="537"/>
      <c r="DY224" s="537"/>
      <c r="DZ224" s="537"/>
      <c r="EA224" s="537"/>
      <c r="EB224" s="537"/>
      <c r="EC224" s="538"/>
      <c r="ED224" s="537"/>
      <c r="EE224" s="61"/>
    </row>
    <row r="225" spans="1:135" ht="12.75" customHeight="1">
      <c r="A225" s="527" t="s">
        <v>203</v>
      </c>
      <c r="B225" s="528"/>
      <c r="C225" s="528"/>
      <c r="D225" s="528"/>
      <c r="E225" s="528"/>
      <c r="F225" s="528"/>
      <c r="G225" s="528"/>
      <c r="H225" s="528"/>
      <c r="I225" s="528"/>
      <c r="J225" s="528"/>
      <c r="K225" s="528"/>
      <c r="L225" s="528"/>
      <c r="M225" s="528"/>
      <c r="N225" s="528"/>
      <c r="O225" s="528"/>
      <c r="P225" s="528"/>
      <c r="Q225" s="528"/>
      <c r="R225" s="528"/>
      <c r="S225" s="528"/>
      <c r="T225" s="523"/>
      <c r="U225" s="528"/>
      <c r="V225" s="528"/>
      <c r="W225" s="528"/>
      <c r="X225" s="528"/>
      <c r="Y225" s="528"/>
      <c r="Z225" s="528"/>
      <c r="AA225" s="528"/>
      <c r="AB225" s="528"/>
      <c r="AC225" s="528"/>
      <c r="AD225" s="528"/>
      <c r="AE225" s="528"/>
      <c r="AF225" s="528"/>
      <c r="AG225" s="528"/>
      <c r="AH225" s="528"/>
      <c r="AI225" s="528"/>
      <c r="AJ225" s="528"/>
      <c r="AK225" s="528"/>
      <c r="AL225" s="528"/>
      <c r="AM225" s="523"/>
      <c r="AN225" s="528"/>
      <c r="AO225" s="528"/>
      <c r="AP225" s="528"/>
      <c r="AQ225" s="528"/>
      <c r="AR225" s="528"/>
      <c r="AS225" s="528"/>
      <c r="AT225" s="528"/>
      <c r="AU225" s="528"/>
      <c r="AV225" s="528"/>
      <c r="AW225" s="528"/>
      <c r="AX225" s="528"/>
      <c r="AY225" s="528"/>
      <c r="AZ225" s="528"/>
      <c r="BA225" s="528"/>
      <c r="BB225" s="528"/>
      <c r="BC225" s="528"/>
      <c r="BD225" s="528"/>
      <c r="BE225" s="528"/>
      <c r="BF225" s="523"/>
      <c r="BG225" s="528"/>
      <c r="BH225" s="528"/>
      <c r="BI225" s="528"/>
      <c r="BJ225" s="528"/>
      <c r="BK225" s="528"/>
      <c r="BL225" s="528"/>
      <c r="BM225" s="528"/>
      <c r="BN225" s="528"/>
      <c r="BO225" s="528"/>
      <c r="BP225" s="528"/>
      <c r="BQ225" s="528"/>
      <c r="BR225" s="528"/>
      <c r="BS225" s="528"/>
      <c r="BT225" s="528"/>
      <c r="BU225" s="528"/>
      <c r="BV225" s="528"/>
      <c r="BW225" s="528"/>
      <c r="BX225" s="528"/>
      <c r="BY225" s="523"/>
      <c r="BZ225" s="528"/>
      <c r="CA225" s="528"/>
      <c r="CB225" s="528"/>
      <c r="CC225" s="528"/>
      <c r="CD225" s="542"/>
      <c r="CE225" s="542"/>
      <c r="CF225" s="542"/>
      <c r="CG225" s="543"/>
      <c r="CH225" s="544"/>
      <c r="CI225" s="544"/>
      <c r="CJ225" s="544"/>
      <c r="CK225" s="544"/>
      <c r="CL225" s="544"/>
      <c r="CM225" s="544"/>
      <c r="CN225" s="544"/>
      <c r="CO225" s="544"/>
      <c r="CP225" s="544"/>
      <c r="CQ225" s="544"/>
      <c r="CR225" s="544"/>
      <c r="CS225" s="544"/>
      <c r="CT225" s="544"/>
      <c r="CU225" s="544"/>
      <c r="CV225" s="544"/>
      <c r="CW225" s="544"/>
      <c r="CX225" s="544"/>
      <c r="CY225" s="545"/>
      <c r="CZ225" s="546"/>
      <c r="DA225" s="544"/>
      <c r="DB225" s="544"/>
      <c r="DC225" s="544"/>
      <c r="DD225" s="544"/>
      <c r="DE225" s="544"/>
      <c r="DF225" s="544"/>
      <c r="DG225" s="544"/>
      <c r="DH225" s="544"/>
      <c r="DI225" s="544"/>
      <c r="DJ225" s="544"/>
      <c r="DK225" s="544"/>
      <c r="DL225" s="544"/>
      <c r="DM225" s="544"/>
      <c r="DN225" s="544"/>
      <c r="DO225" s="544"/>
      <c r="DP225" s="544"/>
      <c r="DQ225" s="544"/>
      <c r="DR225" s="546"/>
      <c r="DS225" s="521"/>
      <c r="DT225" s="521"/>
      <c r="DU225" s="517"/>
      <c r="DV225" s="521"/>
      <c r="DW225" s="521"/>
      <c r="DX225" s="521"/>
      <c r="DY225" s="521"/>
      <c r="DZ225" s="521"/>
      <c r="EA225" s="521"/>
      <c r="EB225" s="521"/>
      <c r="EC225" s="517"/>
      <c r="ED225" s="521"/>
      <c r="EE225" s="61"/>
    </row>
    <row r="226" spans="1:135" ht="12.75" customHeight="1">
      <c r="A226" s="529" t="s">
        <v>154</v>
      </c>
      <c r="B226" s="528"/>
      <c r="C226" s="528"/>
      <c r="D226" s="528"/>
      <c r="E226" s="528"/>
      <c r="F226" s="528"/>
      <c r="G226" s="528"/>
      <c r="H226" s="528"/>
      <c r="I226" s="528"/>
      <c r="J226" s="528"/>
      <c r="K226" s="528"/>
      <c r="L226" s="528"/>
      <c r="M226" s="528"/>
      <c r="N226" s="528"/>
      <c r="O226" s="528"/>
      <c r="P226" s="528"/>
      <c r="Q226" s="528"/>
      <c r="R226" s="528"/>
      <c r="S226" s="528"/>
      <c r="T226" s="523"/>
      <c r="U226" s="528"/>
      <c r="V226" s="528"/>
      <c r="W226" s="528"/>
      <c r="X226" s="528"/>
      <c r="Y226" s="528"/>
      <c r="Z226" s="528"/>
      <c r="AA226" s="528"/>
      <c r="AB226" s="528"/>
      <c r="AC226" s="528"/>
      <c r="AD226" s="528"/>
      <c r="AE226" s="528"/>
      <c r="AF226" s="528"/>
      <c r="AG226" s="528"/>
      <c r="AH226" s="528"/>
      <c r="AI226" s="528"/>
      <c r="AJ226" s="528"/>
      <c r="AK226" s="528"/>
      <c r="AL226" s="528"/>
      <c r="AM226" s="523"/>
      <c r="AN226" s="528"/>
      <c r="AO226" s="528"/>
      <c r="AP226" s="528"/>
      <c r="AQ226" s="528"/>
      <c r="AR226" s="528"/>
      <c r="AS226" s="528"/>
      <c r="AT226" s="528"/>
      <c r="AU226" s="528"/>
      <c r="AV226" s="528"/>
      <c r="AW226" s="528"/>
      <c r="AX226" s="528"/>
      <c r="AY226" s="528"/>
      <c r="AZ226" s="528"/>
      <c r="BA226" s="528"/>
      <c r="BB226" s="528"/>
      <c r="BC226" s="528"/>
      <c r="BD226" s="528"/>
      <c r="BE226" s="528"/>
      <c r="BF226" s="523"/>
      <c r="BG226" s="528"/>
      <c r="BH226" s="528"/>
      <c r="BI226" s="528"/>
      <c r="BJ226" s="528"/>
      <c r="BK226" s="528"/>
      <c r="BL226" s="528"/>
      <c r="BM226" s="528"/>
      <c r="BN226" s="528"/>
      <c r="BO226" s="528"/>
      <c r="BP226" s="528"/>
      <c r="BQ226" s="528"/>
      <c r="BR226" s="528"/>
      <c r="BS226" s="528"/>
      <c r="BT226" s="528"/>
      <c r="BU226" s="528"/>
      <c r="BV226" s="528"/>
      <c r="BW226" s="528"/>
      <c r="BX226" s="528"/>
      <c r="BY226" s="523"/>
      <c r="BZ226" s="528"/>
      <c r="CA226" s="528"/>
      <c r="CB226" s="528"/>
      <c r="CC226" s="528"/>
      <c r="CD226" s="530" t="str">
        <f>IF(DR226&lt;3,"",(SUM(B226:S226)-MIN(B226:S226)-MAX(B226:S226))/(DR226-2))</f>
        <v/>
      </c>
      <c r="CE226" s="530" t="str">
        <f>IF(DS226&lt;3,"",(SUM(U226:AL226)-MIN(U226:AL226)-MAX(U226:AL226))/(DS226-2))</f>
        <v/>
      </c>
      <c r="CF226" s="530" t="str">
        <f>IF(DT226&lt;3,"",(SUM(AN226:BE226)-MIN(AN226:BE226)-MAX(AN226:BE226))/(DT226-2))</f>
        <v/>
      </c>
      <c r="CG226" s="531" t="str">
        <f>IF(DU226&lt;3,"",(SUM(BG226:BX226)-MIN(BG226:BX226)-MAX(BG226:BX226))/(DU226-2))</f>
        <v/>
      </c>
      <c r="CH226" s="518" t="str">
        <f t="shared" ref="CH226:CQ230" si="448">IF($CH$3=$CD$4,IF(OR(-FLOOR(((18-COUNT($B226:$S226))/2),1)+CH$6&lt;1,-FLOOR(((18-COUNT($B226:$S226))/2),1)+CH$6&gt;COUNT($B226:$S226)),"",LARGE($B226:$S226,-FLOOR(((18-COUNT($B226:$S226))/2),1)+CH$6)),IF(OR(-FLOOR(((18-COUNT($AN226:$BE226))/2),1)+CH$6&lt;1,-FLOOR(((18-COUNT($AN226:$BE226))/2),1)+CH$6&gt;COUNT($AN226:$BE226)),"",LARGE($AN226:$BE226,-FLOOR(((18-COUNT($AN226:$BE226))/2),1)+CH$6)))</f>
        <v/>
      </c>
      <c r="CI226" s="93" t="str">
        <f t="shared" si="448"/>
        <v/>
      </c>
      <c r="CJ226" s="94" t="str">
        <f t="shared" si="448"/>
        <v/>
      </c>
      <c r="CK226" s="94" t="str">
        <f t="shared" si="448"/>
        <v/>
      </c>
      <c r="CL226" s="94" t="str">
        <f t="shared" si="448"/>
        <v/>
      </c>
      <c r="CM226" s="94" t="str">
        <f t="shared" si="448"/>
        <v/>
      </c>
      <c r="CN226" s="94" t="str">
        <f t="shared" si="448"/>
        <v/>
      </c>
      <c r="CO226" s="108" t="str">
        <f t="shared" si="448"/>
        <v/>
      </c>
      <c r="CP226" s="108" t="str">
        <f t="shared" si="448"/>
        <v/>
      </c>
      <c r="CQ226" s="108" t="str">
        <f t="shared" si="448"/>
        <v/>
      </c>
      <c r="CR226" s="108" t="str">
        <f t="shared" ref="CR226:CY230" si="449">IF($CH$3=$CD$4,IF(OR(-FLOOR(((18-COUNT($B226:$S226))/2),1)+CR$6&lt;1,-FLOOR(((18-COUNT($B226:$S226))/2),1)+CR$6&gt;COUNT($B226:$S226)),"",LARGE($B226:$S226,-FLOOR(((18-COUNT($B226:$S226))/2),1)+CR$6)),IF(OR(-FLOOR(((18-COUNT($AN226:$BE226))/2),1)+CR$6&lt;1,-FLOOR(((18-COUNT($AN226:$BE226))/2),1)+CR$6&gt;COUNT($AN226:$BE226)),"",LARGE($AN226:$BE226,-FLOOR(((18-COUNT($AN226:$BE226))/2),1)+CR$6)))</f>
        <v/>
      </c>
      <c r="CS226" s="94" t="str">
        <f t="shared" si="449"/>
        <v/>
      </c>
      <c r="CT226" s="94" t="str">
        <f t="shared" si="449"/>
        <v/>
      </c>
      <c r="CU226" s="94" t="str">
        <f t="shared" si="449"/>
        <v/>
      </c>
      <c r="CV226" s="94" t="str">
        <f t="shared" si="449"/>
        <v/>
      </c>
      <c r="CW226" s="94" t="str">
        <f t="shared" si="449"/>
        <v/>
      </c>
      <c r="CX226" s="93" t="str">
        <f t="shared" si="449"/>
        <v/>
      </c>
      <c r="CY226" s="519" t="str">
        <f t="shared" si="449"/>
        <v/>
      </c>
      <c r="CZ226" s="532" t="str">
        <f t="shared" ref="CZ226:DI230" si="450">IF($CH$3=$CD$4,IF(OR(-FLOOR(((18-COUNT($U226:$AL226))/2),1)+CZ$6&lt;1,-FLOOR(((18-COUNT($U226:$AL226))/2),1)+CZ$6&gt;COUNT($U226:$AL226)),"",LARGE($U226:$AL226,-FLOOR(((18-COUNT($U226:$AL226))/2),1)+CZ$6)),IF(OR(-FLOOR(((18-COUNT($BG226:$BX226))/2),1)+CZ$6&lt;1,-FLOOR(((18-COUNT($BG226:$BX226))/2),1)+CZ$6&gt;COUNT($BG226:$BX226)),"",LARGE($BG226:$BX226,-FLOOR(((18-COUNT($BG226:$BX226))/2),1)+CZ$6)))</f>
        <v/>
      </c>
      <c r="DA226" s="533" t="str">
        <f t="shared" si="450"/>
        <v/>
      </c>
      <c r="DB226" s="534" t="str">
        <f t="shared" si="450"/>
        <v/>
      </c>
      <c r="DC226" s="534" t="str">
        <f t="shared" si="450"/>
        <v/>
      </c>
      <c r="DD226" s="534" t="str">
        <f t="shared" si="450"/>
        <v/>
      </c>
      <c r="DE226" s="534" t="str">
        <f t="shared" si="450"/>
        <v/>
      </c>
      <c r="DF226" s="534" t="str">
        <f t="shared" si="450"/>
        <v/>
      </c>
      <c r="DG226" s="535" t="str">
        <f t="shared" si="450"/>
        <v/>
      </c>
      <c r="DH226" s="535" t="str">
        <f t="shared" si="450"/>
        <v/>
      </c>
      <c r="DI226" s="535" t="str">
        <f t="shared" si="450"/>
        <v/>
      </c>
      <c r="DJ226" s="535" t="str">
        <f t="shared" ref="DJ226:DQ230" si="451">IF($CH$3=$CD$4,IF(OR(-FLOOR(((18-COUNT($U226:$AL226))/2),1)+DJ$6&lt;1,-FLOOR(((18-COUNT($U226:$AL226))/2),1)+DJ$6&gt;COUNT($U226:$AL226)),"",LARGE($U226:$AL226,-FLOOR(((18-COUNT($U226:$AL226))/2),1)+DJ$6)),IF(OR(-FLOOR(((18-COUNT($BG226:$BX226))/2),1)+DJ$6&lt;1,-FLOOR(((18-COUNT($BG226:$BX226))/2),1)+DJ$6&gt;COUNT($BG226:$BX226)),"",LARGE($BG226:$BX226,-FLOOR(((18-COUNT($BG226:$BX226))/2),1)+DJ$6)))</f>
        <v/>
      </c>
      <c r="DK226" s="534" t="str">
        <f t="shared" si="451"/>
        <v/>
      </c>
      <c r="DL226" s="534" t="str">
        <f t="shared" si="451"/>
        <v/>
      </c>
      <c r="DM226" s="534" t="str">
        <f t="shared" si="451"/>
        <v/>
      </c>
      <c r="DN226" s="534" t="str">
        <f t="shared" si="451"/>
        <v/>
      </c>
      <c r="DO226" s="534" t="str">
        <f t="shared" si="451"/>
        <v/>
      </c>
      <c r="DP226" s="533" t="str">
        <f t="shared" si="451"/>
        <v/>
      </c>
      <c r="DQ226" s="532" t="str">
        <f t="shared" si="451"/>
        <v/>
      </c>
      <c r="DR226" s="536">
        <f>COUNT(B226:S226)</f>
        <v>0</v>
      </c>
      <c r="DS226" s="468">
        <f>COUNT(U226:AL226)</f>
        <v>0</v>
      </c>
      <c r="DT226" s="468">
        <f>COUNT(AN226:BE226)</f>
        <v>0</v>
      </c>
      <c r="DU226" s="469">
        <f>COUNT(BG226:BX226)</f>
        <v>0</v>
      </c>
      <c r="DV226" s="522"/>
      <c r="DW226" s="537"/>
      <c r="DX226" s="537"/>
      <c r="DY226" s="537"/>
      <c r="DZ226" s="537"/>
      <c r="EA226" s="537"/>
      <c r="EB226" s="537"/>
      <c r="EC226" s="538"/>
      <c r="ED226" s="537"/>
      <c r="EE226" s="61"/>
    </row>
    <row r="227" spans="1:135" ht="12.75" customHeight="1">
      <c r="A227" s="529" t="s">
        <v>155</v>
      </c>
      <c r="B227" s="306"/>
      <c r="C227" s="306"/>
      <c r="D227" s="306"/>
      <c r="E227" s="306"/>
      <c r="F227" s="306"/>
      <c r="G227" s="306"/>
      <c r="H227" s="306"/>
      <c r="I227" s="306"/>
      <c r="J227" s="306"/>
      <c r="K227" s="306"/>
      <c r="L227" s="306"/>
      <c r="M227" s="306"/>
      <c r="N227" s="306"/>
      <c r="O227" s="306"/>
      <c r="P227" s="306"/>
      <c r="Q227" s="306"/>
      <c r="R227" s="306"/>
      <c r="S227" s="306"/>
      <c r="T227" s="523"/>
      <c r="U227" s="306"/>
      <c r="V227" s="306"/>
      <c r="W227" s="306"/>
      <c r="X227" s="306"/>
      <c r="Y227" s="306"/>
      <c r="Z227" s="306"/>
      <c r="AA227" s="306"/>
      <c r="AB227" s="306"/>
      <c r="AC227" s="306"/>
      <c r="AD227" s="306"/>
      <c r="AE227" s="306"/>
      <c r="AF227" s="306"/>
      <c r="AG227" s="306"/>
      <c r="AH227" s="306"/>
      <c r="AI227" s="306"/>
      <c r="AJ227" s="306"/>
      <c r="AK227" s="306"/>
      <c r="AL227" s="306"/>
      <c r="AM227" s="523"/>
      <c r="AN227" s="306"/>
      <c r="AO227" s="306"/>
      <c r="AP227" s="306"/>
      <c r="AQ227" s="306"/>
      <c r="AR227" s="306"/>
      <c r="AS227" s="306"/>
      <c r="AT227" s="306"/>
      <c r="AU227" s="306"/>
      <c r="AV227" s="306"/>
      <c r="AW227" s="306"/>
      <c r="AX227" s="306"/>
      <c r="AY227" s="306"/>
      <c r="AZ227" s="306"/>
      <c r="BA227" s="306"/>
      <c r="BB227" s="306"/>
      <c r="BC227" s="306"/>
      <c r="BD227" s="306"/>
      <c r="BE227" s="306"/>
      <c r="BF227" s="523"/>
      <c r="BG227" s="306"/>
      <c r="BH227" s="306"/>
      <c r="BI227" s="306"/>
      <c r="BJ227" s="306"/>
      <c r="BK227" s="306"/>
      <c r="BL227" s="306"/>
      <c r="BM227" s="306"/>
      <c r="BN227" s="306"/>
      <c r="BO227" s="306"/>
      <c r="BP227" s="306"/>
      <c r="BQ227" s="306"/>
      <c r="BR227" s="306"/>
      <c r="BS227" s="306"/>
      <c r="BT227" s="306"/>
      <c r="BU227" s="306"/>
      <c r="BV227" s="306"/>
      <c r="BW227" s="306"/>
      <c r="BX227" s="306"/>
      <c r="BY227" s="523"/>
      <c r="BZ227" s="306"/>
      <c r="CA227" s="306"/>
      <c r="CB227" s="306"/>
      <c r="CC227" s="306"/>
      <c r="CD227" s="530" t="str">
        <f>IF(DR227&lt;3,"",(SUM(B227:S227)-MIN(B227:S227)-MAX(B227:S227))/(DR227-2))</f>
        <v/>
      </c>
      <c r="CE227" s="530" t="str">
        <f>IF(DS227&lt;3,"",(SUM(U227:AL227)-MIN(U227:AL227)-MAX(U227:AL227))/(DS227-2))</f>
        <v/>
      </c>
      <c r="CF227" s="530" t="str">
        <f>IF(DT227&lt;3,"",(SUM(AN227:BE227)-MIN(AN227:BE227)-MAX(AN227:BE227))/(DT227-2))</f>
        <v/>
      </c>
      <c r="CG227" s="531" t="str">
        <f>IF(DU227&lt;3,"",(SUM(BG227:BX227)-MIN(BG227:BX227)-MAX(BG227:BX227))/(DU227-2))</f>
        <v/>
      </c>
      <c r="CH227" s="518" t="str">
        <f t="shared" si="448"/>
        <v/>
      </c>
      <c r="CI227" s="93" t="str">
        <f t="shared" si="448"/>
        <v/>
      </c>
      <c r="CJ227" s="94" t="str">
        <f t="shared" si="448"/>
        <v/>
      </c>
      <c r="CK227" s="94" t="str">
        <f t="shared" si="448"/>
        <v/>
      </c>
      <c r="CL227" s="94" t="str">
        <f t="shared" si="448"/>
        <v/>
      </c>
      <c r="CM227" s="94" t="str">
        <f t="shared" si="448"/>
        <v/>
      </c>
      <c r="CN227" s="94" t="str">
        <f t="shared" si="448"/>
        <v/>
      </c>
      <c r="CO227" s="108" t="str">
        <f t="shared" si="448"/>
        <v/>
      </c>
      <c r="CP227" s="108" t="str">
        <f t="shared" si="448"/>
        <v/>
      </c>
      <c r="CQ227" s="108" t="str">
        <f t="shared" si="448"/>
        <v/>
      </c>
      <c r="CR227" s="108" t="str">
        <f t="shared" si="449"/>
        <v/>
      </c>
      <c r="CS227" s="94" t="str">
        <f t="shared" si="449"/>
        <v/>
      </c>
      <c r="CT227" s="94" t="str">
        <f t="shared" si="449"/>
        <v/>
      </c>
      <c r="CU227" s="94" t="str">
        <f t="shared" si="449"/>
        <v/>
      </c>
      <c r="CV227" s="94" t="str">
        <f t="shared" si="449"/>
        <v/>
      </c>
      <c r="CW227" s="94" t="str">
        <f t="shared" si="449"/>
        <v/>
      </c>
      <c r="CX227" s="93" t="str">
        <f t="shared" si="449"/>
        <v/>
      </c>
      <c r="CY227" s="519" t="str">
        <f t="shared" si="449"/>
        <v/>
      </c>
      <c r="CZ227" s="532" t="str">
        <f t="shared" si="450"/>
        <v/>
      </c>
      <c r="DA227" s="533" t="str">
        <f t="shared" si="450"/>
        <v/>
      </c>
      <c r="DB227" s="534" t="str">
        <f t="shared" si="450"/>
        <v/>
      </c>
      <c r="DC227" s="534" t="str">
        <f t="shared" si="450"/>
        <v/>
      </c>
      <c r="DD227" s="534" t="str">
        <f t="shared" si="450"/>
        <v/>
      </c>
      <c r="DE227" s="534" t="str">
        <f t="shared" si="450"/>
        <v/>
      </c>
      <c r="DF227" s="534" t="str">
        <f t="shared" si="450"/>
        <v/>
      </c>
      <c r="DG227" s="535" t="str">
        <f t="shared" si="450"/>
        <v/>
      </c>
      <c r="DH227" s="535" t="str">
        <f t="shared" si="450"/>
        <v/>
      </c>
      <c r="DI227" s="535" t="str">
        <f t="shared" si="450"/>
        <v/>
      </c>
      <c r="DJ227" s="535" t="str">
        <f t="shared" si="451"/>
        <v/>
      </c>
      <c r="DK227" s="534" t="str">
        <f t="shared" si="451"/>
        <v/>
      </c>
      <c r="DL227" s="534" t="str">
        <f t="shared" si="451"/>
        <v/>
      </c>
      <c r="DM227" s="534" t="str">
        <f t="shared" si="451"/>
        <v/>
      </c>
      <c r="DN227" s="534" t="str">
        <f t="shared" si="451"/>
        <v/>
      </c>
      <c r="DO227" s="534" t="str">
        <f t="shared" si="451"/>
        <v/>
      </c>
      <c r="DP227" s="533" t="str">
        <f t="shared" si="451"/>
        <v/>
      </c>
      <c r="DQ227" s="532" t="str">
        <f t="shared" si="451"/>
        <v/>
      </c>
      <c r="DR227" s="536">
        <f>COUNT(B227:S227)</f>
        <v>0</v>
      </c>
      <c r="DS227" s="468">
        <f>COUNT(U227:AL227)</f>
        <v>0</v>
      </c>
      <c r="DT227" s="468">
        <f>COUNT(AN227:BE227)</f>
        <v>0</v>
      </c>
      <c r="DU227" s="469">
        <f>COUNT(BG227:BX227)</f>
        <v>0</v>
      </c>
      <c r="DV227" s="522"/>
      <c r="DW227" s="537"/>
      <c r="DX227" s="537"/>
      <c r="DY227" s="537"/>
      <c r="DZ227" s="537"/>
      <c r="EA227" s="537"/>
      <c r="EB227" s="537"/>
      <c r="EC227" s="538"/>
      <c r="ED227" s="537"/>
      <c r="EE227" s="61"/>
    </row>
    <row r="228" spans="1:135" ht="12.75" customHeight="1">
      <c r="A228" s="529" t="s">
        <v>156</v>
      </c>
      <c r="B228" s="306"/>
      <c r="C228" s="306"/>
      <c r="D228" s="306"/>
      <c r="E228" s="306"/>
      <c r="F228" s="306"/>
      <c r="G228" s="306"/>
      <c r="H228" s="306"/>
      <c r="I228" s="306"/>
      <c r="J228" s="306"/>
      <c r="K228" s="306"/>
      <c r="L228" s="306"/>
      <c r="M228" s="306"/>
      <c r="N228" s="306"/>
      <c r="O228" s="306"/>
      <c r="P228" s="306"/>
      <c r="Q228" s="306"/>
      <c r="R228" s="306"/>
      <c r="S228" s="306"/>
      <c r="T228" s="523"/>
      <c r="U228" s="306"/>
      <c r="V228" s="306"/>
      <c r="W228" s="306"/>
      <c r="X228" s="306"/>
      <c r="Y228" s="306"/>
      <c r="Z228" s="306"/>
      <c r="AA228" s="306"/>
      <c r="AB228" s="306"/>
      <c r="AC228" s="306"/>
      <c r="AD228" s="306"/>
      <c r="AE228" s="306"/>
      <c r="AF228" s="306"/>
      <c r="AG228" s="306"/>
      <c r="AH228" s="306"/>
      <c r="AI228" s="306"/>
      <c r="AJ228" s="306"/>
      <c r="AK228" s="306"/>
      <c r="AL228" s="306"/>
      <c r="AM228" s="523"/>
      <c r="AN228" s="306"/>
      <c r="AO228" s="306"/>
      <c r="AP228" s="306"/>
      <c r="AQ228" s="306"/>
      <c r="AR228" s="306"/>
      <c r="AS228" s="306"/>
      <c r="AT228" s="306"/>
      <c r="AU228" s="306"/>
      <c r="AV228" s="306"/>
      <c r="AW228" s="306"/>
      <c r="AX228" s="306"/>
      <c r="AY228" s="306"/>
      <c r="AZ228" s="306"/>
      <c r="BA228" s="306"/>
      <c r="BB228" s="306"/>
      <c r="BC228" s="306"/>
      <c r="BD228" s="306"/>
      <c r="BE228" s="306"/>
      <c r="BF228" s="523"/>
      <c r="BG228" s="306"/>
      <c r="BH228" s="306"/>
      <c r="BI228" s="306"/>
      <c r="BJ228" s="306"/>
      <c r="BK228" s="306"/>
      <c r="BL228" s="306"/>
      <c r="BM228" s="306"/>
      <c r="BN228" s="306"/>
      <c r="BO228" s="306"/>
      <c r="BP228" s="306"/>
      <c r="BQ228" s="306"/>
      <c r="BR228" s="306"/>
      <c r="BS228" s="306"/>
      <c r="BT228" s="306"/>
      <c r="BU228" s="306"/>
      <c r="BV228" s="306"/>
      <c r="BW228" s="306"/>
      <c r="BX228" s="306"/>
      <c r="BY228" s="523"/>
      <c r="BZ228" s="306"/>
      <c r="CA228" s="306"/>
      <c r="CB228" s="306"/>
      <c r="CC228" s="306"/>
      <c r="CD228" s="530" t="str">
        <f>IF(DR228&lt;3,"",(SUM(B228:S228)-MIN(B228:S228)-MAX(B228:S228))/(DR228-2))</f>
        <v/>
      </c>
      <c r="CE228" s="530" t="str">
        <f>IF(DS228&lt;3,"",(SUM(U228:AL228)-MIN(U228:AL228)-MAX(U228:AL228))/(DS228-2))</f>
        <v/>
      </c>
      <c r="CF228" s="530" t="str">
        <f>IF(DT228&lt;3,"",(SUM(AN228:BE228)-MIN(AN228:BE228)-MAX(AN228:BE228))/(DT228-2))</f>
        <v/>
      </c>
      <c r="CG228" s="531" t="str">
        <f>IF(DU228&lt;3,"",(SUM(BG228:BX228)-MIN(BG228:BX228)-MAX(BG228:BX228))/(DU228-2))</f>
        <v/>
      </c>
      <c r="CH228" s="518" t="str">
        <f t="shared" si="448"/>
        <v/>
      </c>
      <c r="CI228" s="93" t="str">
        <f t="shared" si="448"/>
        <v/>
      </c>
      <c r="CJ228" s="94" t="str">
        <f t="shared" si="448"/>
        <v/>
      </c>
      <c r="CK228" s="94" t="str">
        <f t="shared" si="448"/>
        <v/>
      </c>
      <c r="CL228" s="94" t="str">
        <f t="shared" si="448"/>
        <v/>
      </c>
      <c r="CM228" s="94" t="str">
        <f t="shared" si="448"/>
        <v/>
      </c>
      <c r="CN228" s="94" t="str">
        <f t="shared" si="448"/>
        <v/>
      </c>
      <c r="CO228" s="108" t="str">
        <f t="shared" si="448"/>
        <v/>
      </c>
      <c r="CP228" s="108" t="str">
        <f t="shared" si="448"/>
        <v/>
      </c>
      <c r="CQ228" s="108" t="str">
        <f t="shared" si="448"/>
        <v/>
      </c>
      <c r="CR228" s="108" t="str">
        <f t="shared" si="449"/>
        <v/>
      </c>
      <c r="CS228" s="94" t="str">
        <f t="shared" si="449"/>
        <v/>
      </c>
      <c r="CT228" s="94" t="str">
        <f t="shared" si="449"/>
        <v/>
      </c>
      <c r="CU228" s="94" t="str">
        <f t="shared" si="449"/>
        <v/>
      </c>
      <c r="CV228" s="94" t="str">
        <f t="shared" si="449"/>
        <v/>
      </c>
      <c r="CW228" s="94" t="str">
        <f t="shared" si="449"/>
        <v/>
      </c>
      <c r="CX228" s="93" t="str">
        <f t="shared" si="449"/>
        <v/>
      </c>
      <c r="CY228" s="519" t="str">
        <f t="shared" si="449"/>
        <v/>
      </c>
      <c r="CZ228" s="532" t="str">
        <f t="shared" si="450"/>
        <v/>
      </c>
      <c r="DA228" s="533" t="str">
        <f t="shared" si="450"/>
        <v/>
      </c>
      <c r="DB228" s="534" t="str">
        <f t="shared" si="450"/>
        <v/>
      </c>
      <c r="DC228" s="534" t="str">
        <f t="shared" si="450"/>
        <v/>
      </c>
      <c r="DD228" s="534" t="str">
        <f t="shared" si="450"/>
        <v/>
      </c>
      <c r="DE228" s="534" t="str">
        <f t="shared" si="450"/>
        <v/>
      </c>
      <c r="DF228" s="534" t="str">
        <f t="shared" si="450"/>
        <v/>
      </c>
      <c r="DG228" s="535" t="str">
        <f t="shared" si="450"/>
        <v/>
      </c>
      <c r="DH228" s="535" t="str">
        <f t="shared" si="450"/>
        <v/>
      </c>
      <c r="DI228" s="535" t="str">
        <f t="shared" si="450"/>
        <v/>
      </c>
      <c r="DJ228" s="535" t="str">
        <f t="shared" si="451"/>
        <v/>
      </c>
      <c r="DK228" s="534" t="str">
        <f t="shared" si="451"/>
        <v/>
      </c>
      <c r="DL228" s="534" t="str">
        <f t="shared" si="451"/>
        <v/>
      </c>
      <c r="DM228" s="534" t="str">
        <f t="shared" si="451"/>
        <v/>
      </c>
      <c r="DN228" s="534" t="str">
        <f t="shared" si="451"/>
        <v/>
      </c>
      <c r="DO228" s="534" t="str">
        <f t="shared" si="451"/>
        <v/>
      </c>
      <c r="DP228" s="533" t="str">
        <f t="shared" si="451"/>
        <v/>
      </c>
      <c r="DQ228" s="532" t="str">
        <f t="shared" si="451"/>
        <v/>
      </c>
      <c r="DR228" s="536">
        <f>COUNT(B228:S228)</f>
        <v>0</v>
      </c>
      <c r="DS228" s="468">
        <f>COUNT(U228:AL228)</f>
        <v>0</v>
      </c>
      <c r="DT228" s="468">
        <f>COUNT(AN228:BE228)</f>
        <v>0</v>
      </c>
      <c r="DU228" s="469">
        <f>COUNT(BG228:BX228)</f>
        <v>0</v>
      </c>
      <c r="DV228" s="522"/>
      <c r="DW228" s="537"/>
      <c r="DX228" s="537"/>
      <c r="DY228" s="537"/>
      <c r="DZ228" s="537"/>
      <c r="EA228" s="537"/>
      <c r="EB228" s="537"/>
      <c r="EC228" s="538"/>
      <c r="ED228" s="537"/>
      <c r="EE228" s="61"/>
    </row>
    <row r="229" spans="1:135" ht="12.75" customHeight="1">
      <c r="A229" s="529" t="s">
        <v>157</v>
      </c>
      <c r="B229" s="306"/>
      <c r="C229" s="306"/>
      <c r="D229" s="306"/>
      <c r="E229" s="306"/>
      <c r="F229" s="306"/>
      <c r="G229" s="306"/>
      <c r="H229" s="306"/>
      <c r="I229" s="306"/>
      <c r="J229" s="306"/>
      <c r="K229" s="306"/>
      <c r="L229" s="306"/>
      <c r="M229" s="306"/>
      <c r="N229" s="306"/>
      <c r="O229" s="306"/>
      <c r="P229" s="306"/>
      <c r="Q229" s="306"/>
      <c r="R229" s="306"/>
      <c r="S229" s="306"/>
      <c r="T229" s="523"/>
      <c r="U229" s="306"/>
      <c r="V229" s="306"/>
      <c r="W229" s="306"/>
      <c r="X229" s="306"/>
      <c r="Y229" s="306"/>
      <c r="Z229" s="306"/>
      <c r="AA229" s="306"/>
      <c r="AB229" s="306"/>
      <c r="AC229" s="306"/>
      <c r="AD229" s="306"/>
      <c r="AE229" s="306"/>
      <c r="AF229" s="306"/>
      <c r="AG229" s="306"/>
      <c r="AH229" s="306"/>
      <c r="AI229" s="306"/>
      <c r="AJ229" s="306"/>
      <c r="AK229" s="306"/>
      <c r="AL229" s="306"/>
      <c r="AM229" s="523"/>
      <c r="AN229" s="306"/>
      <c r="AO229" s="306"/>
      <c r="AP229" s="306"/>
      <c r="AQ229" s="306"/>
      <c r="AR229" s="306"/>
      <c r="AS229" s="306"/>
      <c r="AT229" s="306"/>
      <c r="AU229" s="306"/>
      <c r="AV229" s="306"/>
      <c r="AW229" s="306"/>
      <c r="AX229" s="306"/>
      <c r="AY229" s="306"/>
      <c r="AZ229" s="306"/>
      <c r="BA229" s="306"/>
      <c r="BB229" s="306"/>
      <c r="BC229" s="306"/>
      <c r="BD229" s="306"/>
      <c r="BE229" s="306"/>
      <c r="BF229" s="523"/>
      <c r="BG229" s="306"/>
      <c r="BH229" s="306"/>
      <c r="BI229" s="306"/>
      <c r="BJ229" s="306"/>
      <c r="BK229" s="306"/>
      <c r="BL229" s="306"/>
      <c r="BM229" s="306"/>
      <c r="BN229" s="306"/>
      <c r="BO229" s="306"/>
      <c r="BP229" s="306"/>
      <c r="BQ229" s="306"/>
      <c r="BR229" s="306"/>
      <c r="BS229" s="306"/>
      <c r="BT229" s="306"/>
      <c r="BU229" s="306"/>
      <c r="BV229" s="306"/>
      <c r="BW229" s="306"/>
      <c r="BX229" s="306"/>
      <c r="BY229" s="523"/>
      <c r="BZ229" s="306"/>
      <c r="CA229" s="306"/>
      <c r="CB229" s="306"/>
      <c r="CC229" s="306"/>
      <c r="CD229" s="530" t="str">
        <f>IF(DR229&lt;3,"",(SUM(B229:S229)-MIN(B229:S229)-MAX(B229:S229))/(DR229-2))</f>
        <v/>
      </c>
      <c r="CE229" s="530" t="str">
        <f>IF(DS229&lt;3,"",(SUM(U229:AL229)-MIN(U229:AL229)-MAX(U229:AL229))/(DS229-2))</f>
        <v/>
      </c>
      <c r="CF229" s="530" t="str">
        <f>IF(DT229&lt;3,"",(SUM(AN229:BE229)-MIN(AN229:BE229)-MAX(AN229:BE229))/(DT229-2))</f>
        <v/>
      </c>
      <c r="CG229" s="531" t="str">
        <f>IF(DU229&lt;3,"",(SUM(BG229:BX229)-MIN(BG229:BX229)-MAX(BG229:BX229))/(DU229-2))</f>
        <v/>
      </c>
      <c r="CH229" s="518" t="str">
        <f t="shared" si="448"/>
        <v/>
      </c>
      <c r="CI229" s="93" t="str">
        <f t="shared" si="448"/>
        <v/>
      </c>
      <c r="CJ229" s="94" t="str">
        <f t="shared" si="448"/>
        <v/>
      </c>
      <c r="CK229" s="94" t="str">
        <f t="shared" si="448"/>
        <v/>
      </c>
      <c r="CL229" s="94" t="str">
        <f t="shared" si="448"/>
        <v/>
      </c>
      <c r="CM229" s="94" t="str">
        <f t="shared" si="448"/>
        <v/>
      </c>
      <c r="CN229" s="94" t="str">
        <f t="shared" si="448"/>
        <v/>
      </c>
      <c r="CO229" s="108" t="str">
        <f t="shared" si="448"/>
        <v/>
      </c>
      <c r="CP229" s="108" t="str">
        <f t="shared" si="448"/>
        <v/>
      </c>
      <c r="CQ229" s="108" t="str">
        <f t="shared" si="448"/>
        <v/>
      </c>
      <c r="CR229" s="108" t="str">
        <f t="shared" si="449"/>
        <v/>
      </c>
      <c r="CS229" s="94" t="str">
        <f t="shared" si="449"/>
        <v/>
      </c>
      <c r="CT229" s="94" t="str">
        <f t="shared" si="449"/>
        <v/>
      </c>
      <c r="CU229" s="94" t="str">
        <f t="shared" si="449"/>
        <v/>
      </c>
      <c r="CV229" s="94" t="str">
        <f t="shared" si="449"/>
        <v/>
      </c>
      <c r="CW229" s="94" t="str">
        <f t="shared" si="449"/>
        <v/>
      </c>
      <c r="CX229" s="93" t="str">
        <f t="shared" si="449"/>
        <v/>
      </c>
      <c r="CY229" s="519" t="str">
        <f t="shared" si="449"/>
        <v/>
      </c>
      <c r="CZ229" s="532" t="str">
        <f t="shared" si="450"/>
        <v/>
      </c>
      <c r="DA229" s="533" t="str">
        <f t="shared" si="450"/>
        <v/>
      </c>
      <c r="DB229" s="534" t="str">
        <f t="shared" si="450"/>
        <v/>
      </c>
      <c r="DC229" s="534" t="str">
        <f t="shared" si="450"/>
        <v/>
      </c>
      <c r="DD229" s="534" t="str">
        <f t="shared" si="450"/>
        <v/>
      </c>
      <c r="DE229" s="534" t="str">
        <f t="shared" si="450"/>
        <v/>
      </c>
      <c r="DF229" s="534" t="str">
        <f t="shared" si="450"/>
        <v/>
      </c>
      <c r="DG229" s="535" t="str">
        <f t="shared" si="450"/>
        <v/>
      </c>
      <c r="DH229" s="535" t="str">
        <f t="shared" si="450"/>
        <v/>
      </c>
      <c r="DI229" s="535" t="str">
        <f t="shared" si="450"/>
        <v/>
      </c>
      <c r="DJ229" s="535" t="str">
        <f t="shared" si="451"/>
        <v/>
      </c>
      <c r="DK229" s="534" t="str">
        <f t="shared" si="451"/>
        <v/>
      </c>
      <c r="DL229" s="534" t="str">
        <f t="shared" si="451"/>
        <v/>
      </c>
      <c r="DM229" s="534" t="str">
        <f t="shared" si="451"/>
        <v/>
      </c>
      <c r="DN229" s="534" t="str">
        <f t="shared" si="451"/>
        <v/>
      </c>
      <c r="DO229" s="534" t="str">
        <f t="shared" si="451"/>
        <v/>
      </c>
      <c r="DP229" s="533" t="str">
        <f t="shared" si="451"/>
        <v/>
      </c>
      <c r="DQ229" s="532" t="str">
        <f t="shared" si="451"/>
        <v/>
      </c>
      <c r="DR229" s="536">
        <f>COUNT(B229:S229)</f>
        <v>0</v>
      </c>
      <c r="DS229" s="468">
        <f>COUNT(U229:AL229)</f>
        <v>0</v>
      </c>
      <c r="DT229" s="468">
        <f>COUNT(AN229:BE229)</f>
        <v>0</v>
      </c>
      <c r="DU229" s="469">
        <f>COUNT(BG229:BX229)</f>
        <v>0</v>
      </c>
      <c r="DV229" s="522"/>
      <c r="DW229" s="537"/>
      <c r="DX229" s="537"/>
      <c r="DY229" s="537"/>
      <c r="DZ229" s="537"/>
      <c r="EA229" s="537"/>
      <c r="EB229" s="537"/>
      <c r="EC229" s="538"/>
      <c r="ED229" s="537"/>
      <c r="EE229" s="61"/>
    </row>
    <row r="230" spans="1:135" ht="12.75" customHeight="1">
      <c r="A230" s="539" t="s">
        <v>158</v>
      </c>
      <c r="B230" s="540" t="str">
        <f t="shared" ref="B230:S230" si="452">IF(B227="","",B226*B227*B228*B229)</f>
        <v/>
      </c>
      <c r="C230" s="540" t="str">
        <f t="shared" si="452"/>
        <v/>
      </c>
      <c r="D230" s="540" t="str">
        <f t="shared" si="452"/>
        <v/>
      </c>
      <c r="E230" s="540" t="str">
        <f t="shared" si="452"/>
        <v/>
      </c>
      <c r="F230" s="540" t="str">
        <f t="shared" si="452"/>
        <v/>
      </c>
      <c r="G230" s="540" t="str">
        <f t="shared" si="452"/>
        <v/>
      </c>
      <c r="H230" s="540" t="str">
        <f t="shared" si="452"/>
        <v/>
      </c>
      <c r="I230" s="540" t="str">
        <f t="shared" si="452"/>
        <v/>
      </c>
      <c r="J230" s="540" t="str">
        <f t="shared" si="452"/>
        <v/>
      </c>
      <c r="K230" s="540" t="str">
        <f t="shared" si="452"/>
        <v/>
      </c>
      <c r="L230" s="540" t="str">
        <f t="shared" si="452"/>
        <v/>
      </c>
      <c r="M230" s="540" t="str">
        <f t="shared" si="452"/>
        <v/>
      </c>
      <c r="N230" s="540" t="str">
        <f t="shared" si="452"/>
        <v/>
      </c>
      <c r="O230" s="540" t="str">
        <f t="shared" si="452"/>
        <v/>
      </c>
      <c r="P230" s="540" t="str">
        <f t="shared" si="452"/>
        <v/>
      </c>
      <c r="Q230" s="540" t="str">
        <f t="shared" si="452"/>
        <v/>
      </c>
      <c r="R230" s="540" t="str">
        <f t="shared" si="452"/>
        <v/>
      </c>
      <c r="S230" s="540" t="str">
        <f t="shared" si="452"/>
        <v/>
      </c>
      <c r="T230" s="523"/>
      <c r="U230" s="540" t="str">
        <f t="shared" ref="U230:AL230" si="453">IF(U227="","",U226*U227*U228*U229)</f>
        <v/>
      </c>
      <c r="V230" s="540" t="str">
        <f t="shared" si="453"/>
        <v/>
      </c>
      <c r="W230" s="540" t="str">
        <f t="shared" si="453"/>
        <v/>
      </c>
      <c r="X230" s="540" t="str">
        <f t="shared" si="453"/>
        <v/>
      </c>
      <c r="Y230" s="540" t="str">
        <f t="shared" si="453"/>
        <v/>
      </c>
      <c r="Z230" s="540" t="str">
        <f t="shared" si="453"/>
        <v/>
      </c>
      <c r="AA230" s="540" t="str">
        <f t="shared" si="453"/>
        <v/>
      </c>
      <c r="AB230" s="540" t="str">
        <f t="shared" si="453"/>
        <v/>
      </c>
      <c r="AC230" s="540" t="str">
        <f t="shared" si="453"/>
        <v/>
      </c>
      <c r="AD230" s="540" t="str">
        <f t="shared" si="453"/>
        <v/>
      </c>
      <c r="AE230" s="540" t="str">
        <f t="shared" si="453"/>
        <v/>
      </c>
      <c r="AF230" s="540" t="str">
        <f t="shared" si="453"/>
        <v/>
      </c>
      <c r="AG230" s="540" t="str">
        <f t="shared" si="453"/>
        <v/>
      </c>
      <c r="AH230" s="540" t="str">
        <f t="shared" si="453"/>
        <v/>
      </c>
      <c r="AI230" s="540" t="str">
        <f t="shared" si="453"/>
        <v/>
      </c>
      <c r="AJ230" s="540" t="str">
        <f t="shared" si="453"/>
        <v/>
      </c>
      <c r="AK230" s="540" t="str">
        <f t="shared" si="453"/>
        <v/>
      </c>
      <c r="AL230" s="540" t="str">
        <f t="shared" si="453"/>
        <v/>
      </c>
      <c r="AM230" s="523"/>
      <c r="AN230" s="540" t="str">
        <f t="shared" ref="AN230:BE230" si="454">IF(AN227="","",AN226*AN227*AN228*AN229)</f>
        <v/>
      </c>
      <c r="AO230" s="540" t="str">
        <f t="shared" si="454"/>
        <v/>
      </c>
      <c r="AP230" s="540" t="str">
        <f t="shared" si="454"/>
        <v/>
      </c>
      <c r="AQ230" s="540" t="str">
        <f t="shared" si="454"/>
        <v/>
      </c>
      <c r="AR230" s="540" t="str">
        <f t="shared" si="454"/>
        <v/>
      </c>
      <c r="AS230" s="540" t="str">
        <f t="shared" si="454"/>
        <v/>
      </c>
      <c r="AT230" s="540" t="str">
        <f t="shared" si="454"/>
        <v/>
      </c>
      <c r="AU230" s="540" t="str">
        <f t="shared" si="454"/>
        <v/>
      </c>
      <c r="AV230" s="540" t="str">
        <f t="shared" si="454"/>
        <v/>
      </c>
      <c r="AW230" s="540" t="str">
        <f t="shared" si="454"/>
        <v/>
      </c>
      <c r="AX230" s="540" t="str">
        <f t="shared" si="454"/>
        <v/>
      </c>
      <c r="AY230" s="540" t="str">
        <f t="shared" si="454"/>
        <v/>
      </c>
      <c r="AZ230" s="540" t="str">
        <f t="shared" si="454"/>
        <v/>
      </c>
      <c r="BA230" s="540" t="str">
        <f t="shared" si="454"/>
        <v/>
      </c>
      <c r="BB230" s="540" t="str">
        <f t="shared" si="454"/>
        <v/>
      </c>
      <c r="BC230" s="540" t="str">
        <f t="shared" si="454"/>
        <v/>
      </c>
      <c r="BD230" s="540" t="str">
        <f t="shared" si="454"/>
        <v/>
      </c>
      <c r="BE230" s="540" t="str">
        <f t="shared" si="454"/>
        <v/>
      </c>
      <c r="BF230" s="523"/>
      <c r="BG230" s="540" t="str">
        <f t="shared" ref="BG230:BX230" si="455">IF(BG227="","",BG226*BG227*BG228*BG229)</f>
        <v/>
      </c>
      <c r="BH230" s="540" t="str">
        <f t="shared" si="455"/>
        <v/>
      </c>
      <c r="BI230" s="540" t="str">
        <f t="shared" si="455"/>
        <v/>
      </c>
      <c r="BJ230" s="540" t="str">
        <f t="shared" si="455"/>
        <v/>
      </c>
      <c r="BK230" s="540" t="str">
        <f t="shared" si="455"/>
        <v/>
      </c>
      <c r="BL230" s="540" t="str">
        <f t="shared" si="455"/>
        <v/>
      </c>
      <c r="BM230" s="540" t="str">
        <f t="shared" si="455"/>
        <v/>
      </c>
      <c r="BN230" s="540" t="str">
        <f t="shared" si="455"/>
        <v/>
      </c>
      <c r="BO230" s="540" t="str">
        <f t="shared" si="455"/>
        <v/>
      </c>
      <c r="BP230" s="540" t="str">
        <f t="shared" si="455"/>
        <v/>
      </c>
      <c r="BQ230" s="540" t="str">
        <f t="shared" si="455"/>
        <v/>
      </c>
      <c r="BR230" s="540" t="str">
        <f t="shared" si="455"/>
        <v/>
      </c>
      <c r="BS230" s="540" t="str">
        <f t="shared" si="455"/>
        <v/>
      </c>
      <c r="BT230" s="540" t="str">
        <f t="shared" si="455"/>
        <v/>
      </c>
      <c r="BU230" s="540" t="str">
        <f t="shared" si="455"/>
        <v/>
      </c>
      <c r="BV230" s="540" t="str">
        <f t="shared" si="455"/>
        <v/>
      </c>
      <c r="BW230" s="540" t="str">
        <f t="shared" si="455"/>
        <v/>
      </c>
      <c r="BX230" s="540" t="str">
        <f t="shared" si="455"/>
        <v/>
      </c>
      <c r="BY230" s="523"/>
      <c r="BZ230" s="540" t="str">
        <f>IF(BZ227="","",BZ226*BZ227*BZ228*BZ229)</f>
        <v/>
      </c>
      <c r="CA230" s="540" t="str">
        <f>IF(CA227="","",CA226*CA227*CA228*CA229)</f>
        <v/>
      </c>
      <c r="CB230" s="540" t="str">
        <f>IF(CB227="","",CB226*CB227*CB228*CB229)</f>
        <v/>
      </c>
      <c r="CC230" s="541" t="str">
        <f>IF(CC227="","",CC226*CC227*CC228*CC229)</f>
        <v/>
      </c>
      <c r="CD230" s="530" t="str">
        <f>IF(DR230&lt;3,"",(SUM(B230:S230)-MIN(B230:S230)-MAX(B230:S230))/(DR230-2))</f>
        <v/>
      </c>
      <c r="CE230" s="530" t="str">
        <f>IF(DS230&lt;3,"",(SUM(U230:AL230)-MIN(U230:AL230)-MAX(U230:AL230))/(DS230-2))</f>
        <v/>
      </c>
      <c r="CF230" s="530" t="str">
        <f>IF(DT230&lt;3,"",(SUM(AN230:BE230)-MIN(AN230:BE230)-MAX(AN230:BE230))/(DT230-2))</f>
        <v/>
      </c>
      <c r="CG230" s="531" t="str">
        <f>IF(DU230&lt;3,"",(SUM(BG230:BX230)-MIN(BG230:BX230)-MAX(BG230:BX230))/(DU230-2))</f>
        <v/>
      </c>
      <c r="CH230" s="518" t="str">
        <f t="shared" si="448"/>
        <v/>
      </c>
      <c r="CI230" s="93" t="str">
        <f t="shared" si="448"/>
        <v/>
      </c>
      <c r="CJ230" s="94" t="str">
        <f t="shared" si="448"/>
        <v/>
      </c>
      <c r="CK230" s="94" t="str">
        <f t="shared" si="448"/>
        <v/>
      </c>
      <c r="CL230" s="94" t="str">
        <f t="shared" si="448"/>
        <v/>
      </c>
      <c r="CM230" s="94" t="str">
        <f t="shared" si="448"/>
        <v/>
      </c>
      <c r="CN230" s="94" t="str">
        <f t="shared" si="448"/>
        <v/>
      </c>
      <c r="CO230" s="108" t="str">
        <f t="shared" si="448"/>
        <v/>
      </c>
      <c r="CP230" s="108" t="str">
        <f t="shared" si="448"/>
        <v/>
      </c>
      <c r="CQ230" s="108" t="str">
        <f t="shared" si="448"/>
        <v/>
      </c>
      <c r="CR230" s="108" t="str">
        <f t="shared" si="449"/>
        <v/>
      </c>
      <c r="CS230" s="94" t="str">
        <f t="shared" si="449"/>
        <v/>
      </c>
      <c r="CT230" s="94" t="str">
        <f t="shared" si="449"/>
        <v/>
      </c>
      <c r="CU230" s="94" t="str">
        <f t="shared" si="449"/>
        <v/>
      </c>
      <c r="CV230" s="94" t="str">
        <f t="shared" si="449"/>
        <v/>
      </c>
      <c r="CW230" s="94" t="str">
        <f t="shared" si="449"/>
        <v/>
      </c>
      <c r="CX230" s="93" t="str">
        <f t="shared" si="449"/>
        <v/>
      </c>
      <c r="CY230" s="519" t="str">
        <f t="shared" si="449"/>
        <v/>
      </c>
      <c r="CZ230" s="532" t="str">
        <f t="shared" si="450"/>
        <v/>
      </c>
      <c r="DA230" s="533" t="str">
        <f t="shared" si="450"/>
        <v/>
      </c>
      <c r="DB230" s="534" t="str">
        <f t="shared" si="450"/>
        <v/>
      </c>
      <c r="DC230" s="534" t="str">
        <f t="shared" si="450"/>
        <v/>
      </c>
      <c r="DD230" s="534" t="str">
        <f t="shared" si="450"/>
        <v/>
      </c>
      <c r="DE230" s="534" t="str">
        <f t="shared" si="450"/>
        <v/>
      </c>
      <c r="DF230" s="534" t="str">
        <f t="shared" si="450"/>
        <v/>
      </c>
      <c r="DG230" s="535" t="str">
        <f t="shared" si="450"/>
        <v/>
      </c>
      <c r="DH230" s="535" t="str">
        <f t="shared" si="450"/>
        <v/>
      </c>
      <c r="DI230" s="535" t="str">
        <f t="shared" si="450"/>
        <v/>
      </c>
      <c r="DJ230" s="535" t="str">
        <f t="shared" si="451"/>
        <v/>
      </c>
      <c r="DK230" s="534" t="str">
        <f t="shared" si="451"/>
        <v/>
      </c>
      <c r="DL230" s="534" t="str">
        <f t="shared" si="451"/>
        <v/>
      </c>
      <c r="DM230" s="534" t="str">
        <f t="shared" si="451"/>
        <v/>
      </c>
      <c r="DN230" s="534" t="str">
        <f t="shared" si="451"/>
        <v/>
      </c>
      <c r="DO230" s="534" t="str">
        <f t="shared" si="451"/>
        <v/>
      </c>
      <c r="DP230" s="533" t="str">
        <f t="shared" si="451"/>
        <v/>
      </c>
      <c r="DQ230" s="532" t="str">
        <f t="shared" si="451"/>
        <v/>
      </c>
      <c r="DR230" s="536">
        <f>COUNT(B230:S230)</f>
        <v>0</v>
      </c>
      <c r="DS230" s="468">
        <f>COUNT(U230:AL230)</f>
        <v>0</v>
      </c>
      <c r="DT230" s="468">
        <f>COUNT(AN230:BE230)</f>
        <v>0</v>
      </c>
      <c r="DU230" s="469">
        <f>COUNT(BG230:BX230)</f>
        <v>0</v>
      </c>
      <c r="DV230" s="522"/>
      <c r="DW230" s="537"/>
      <c r="DX230" s="537"/>
      <c r="DY230" s="537"/>
      <c r="DZ230" s="537"/>
      <c r="EA230" s="537"/>
      <c r="EB230" s="537"/>
      <c r="EC230" s="538"/>
      <c r="ED230" s="537"/>
      <c r="EE230" s="61"/>
    </row>
    <row r="231" spans="1:135" ht="12.75" customHeight="1">
      <c r="A231" s="527" t="s">
        <v>204</v>
      </c>
      <c r="B231" s="528"/>
      <c r="C231" s="528"/>
      <c r="D231" s="528"/>
      <c r="E231" s="528"/>
      <c r="F231" s="528"/>
      <c r="G231" s="528"/>
      <c r="H231" s="528"/>
      <c r="I231" s="528"/>
      <c r="J231" s="528"/>
      <c r="K231" s="528"/>
      <c r="L231" s="528"/>
      <c r="M231" s="528"/>
      <c r="N231" s="528"/>
      <c r="O231" s="528"/>
      <c r="P231" s="528"/>
      <c r="Q231" s="528"/>
      <c r="R231" s="528"/>
      <c r="S231" s="528"/>
      <c r="T231" s="523"/>
      <c r="U231" s="528"/>
      <c r="V231" s="528"/>
      <c r="W231" s="528"/>
      <c r="X231" s="528"/>
      <c r="Y231" s="528"/>
      <c r="Z231" s="528"/>
      <c r="AA231" s="528"/>
      <c r="AB231" s="528"/>
      <c r="AC231" s="528"/>
      <c r="AD231" s="528"/>
      <c r="AE231" s="528"/>
      <c r="AF231" s="528"/>
      <c r="AG231" s="528"/>
      <c r="AH231" s="528"/>
      <c r="AI231" s="528"/>
      <c r="AJ231" s="528"/>
      <c r="AK231" s="528"/>
      <c r="AL231" s="528"/>
      <c r="AM231" s="523"/>
      <c r="AN231" s="528"/>
      <c r="AO231" s="528"/>
      <c r="AP231" s="528"/>
      <c r="AQ231" s="528"/>
      <c r="AR231" s="528"/>
      <c r="AS231" s="528"/>
      <c r="AT231" s="528"/>
      <c r="AU231" s="528"/>
      <c r="AV231" s="528"/>
      <c r="AW231" s="528"/>
      <c r="AX231" s="528"/>
      <c r="AY231" s="528"/>
      <c r="AZ231" s="528"/>
      <c r="BA231" s="528"/>
      <c r="BB231" s="528"/>
      <c r="BC231" s="528"/>
      <c r="BD231" s="528"/>
      <c r="BE231" s="528"/>
      <c r="BF231" s="523"/>
      <c r="BG231" s="528"/>
      <c r="BH231" s="528"/>
      <c r="BI231" s="528"/>
      <c r="BJ231" s="528"/>
      <c r="BK231" s="528"/>
      <c r="BL231" s="528"/>
      <c r="BM231" s="528"/>
      <c r="BN231" s="528"/>
      <c r="BO231" s="528"/>
      <c r="BP231" s="528"/>
      <c r="BQ231" s="528"/>
      <c r="BR231" s="528"/>
      <c r="BS231" s="528"/>
      <c r="BT231" s="528"/>
      <c r="BU231" s="528"/>
      <c r="BV231" s="528"/>
      <c r="BW231" s="528"/>
      <c r="BX231" s="528"/>
      <c r="BY231" s="523"/>
      <c r="BZ231" s="528"/>
      <c r="CA231" s="528"/>
      <c r="CB231" s="528"/>
      <c r="CC231" s="528"/>
      <c r="CD231" s="542"/>
      <c r="CE231" s="542"/>
      <c r="CF231" s="542"/>
      <c r="CG231" s="543"/>
      <c r="CH231" s="544"/>
      <c r="CI231" s="544"/>
      <c r="CJ231" s="544"/>
      <c r="CK231" s="544"/>
      <c r="CL231" s="544"/>
      <c r="CM231" s="544"/>
      <c r="CN231" s="544"/>
      <c r="CO231" s="544"/>
      <c r="CP231" s="544"/>
      <c r="CQ231" s="544"/>
      <c r="CR231" s="544"/>
      <c r="CS231" s="544"/>
      <c r="CT231" s="544"/>
      <c r="CU231" s="544"/>
      <c r="CV231" s="544"/>
      <c r="CW231" s="544"/>
      <c r="CX231" s="544"/>
      <c r="CY231" s="545"/>
      <c r="CZ231" s="546"/>
      <c r="DA231" s="544"/>
      <c r="DB231" s="544"/>
      <c r="DC231" s="544"/>
      <c r="DD231" s="544"/>
      <c r="DE231" s="544"/>
      <c r="DF231" s="544"/>
      <c r="DG231" s="544"/>
      <c r="DH231" s="544"/>
      <c r="DI231" s="544"/>
      <c r="DJ231" s="544"/>
      <c r="DK231" s="544"/>
      <c r="DL231" s="544"/>
      <c r="DM231" s="544"/>
      <c r="DN231" s="544"/>
      <c r="DO231" s="544"/>
      <c r="DP231" s="544"/>
      <c r="DQ231" s="544"/>
      <c r="DR231" s="546"/>
      <c r="DS231" s="521"/>
      <c r="DT231" s="521"/>
      <c r="DU231" s="517"/>
      <c r="DV231" s="521"/>
      <c r="DW231" s="521"/>
      <c r="DX231" s="521"/>
      <c r="DY231" s="521"/>
      <c r="DZ231" s="521"/>
      <c r="EA231" s="521"/>
      <c r="EB231" s="521"/>
      <c r="EC231" s="517"/>
      <c r="ED231" s="521"/>
      <c r="EE231" s="61"/>
    </row>
    <row r="232" spans="1:135" ht="12.75" customHeight="1">
      <c r="A232" s="529" t="s">
        <v>154</v>
      </c>
      <c r="B232" s="528"/>
      <c r="C232" s="528"/>
      <c r="D232" s="528"/>
      <c r="E232" s="528"/>
      <c r="F232" s="528"/>
      <c r="G232" s="528"/>
      <c r="H232" s="528"/>
      <c r="I232" s="528"/>
      <c r="J232" s="528"/>
      <c r="K232" s="528"/>
      <c r="L232" s="528"/>
      <c r="M232" s="528"/>
      <c r="N232" s="528"/>
      <c r="O232" s="528"/>
      <c r="P232" s="528"/>
      <c r="Q232" s="528"/>
      <c r="R232" s="528"/>
      <c r="S232" s="528"/>
      <c r="T232" s="523"/>
      <c r="U232" s="528"/>
      <c r="V232" s="528"/>
      <c r="W232" s="528">
        <v>1</v>
      </c>
      <c r="X232" s="528"/>
      <c r="Y232" s="528"/>
      <c r="Z232" s="528"/>
      <c r="AA232" s="528"/>
      <c r="AB232" s="528"/>
      <c r="AC232" s="528"/>
      <c r="AD232" s="528"/>
      <c r="AE232" s="528"/>
      <c r="AF232" s="528"/>
      <c r="AG232" s="528"/>
      <c r="AH232" s="528"/>
      <c r="AI232" s="528"/>
      <c r="AJ232" s="528"/>
      <c r="AK232" s="528"/>
      <c r="AL232" s="528"/>
      <c r="AM232" s="523"/>
      <c r="AN232" s="528"/>
      <c r="AO232" s="528"/>
      <c r="AP232" s="528"/>
      <c r="AQ232" s="528"/>
      <c r="AR232" s="528"/>
      <c r="AS232" s="528"/>
      <c r="AT232" s="528"/>
      <c r="AU232" s="528"/>
      <c r="AV232" s="528"/>
      <c r="AW232" s="528"/>
      <c r="AX232" s="528"/>
      <c r="AY232" s="528"/>
      <c r="AZ232" s="528"/>
      <c r="BA232" s="528"/>
      <c r="BB232" s="528"/>
      <c r="BC232" s="528"/>
      <c r="BD232" s="528"/>
      <c r="BE232" s="528">
        <v>1</v>
      </c>
      <c r="BF232" s="523"/>
      <c r="BG232" s="528"/>
      <c r="BH232" s="528"/>
      <c r="BI232" s="528"/>
      <c r="BJ232" s="528"/>
      <c r="BK232" s="528"/>
      <c r="BL232" s="528"/>
      <c r="BM232" s="528"/>
      <c r="BN232" s="528"/>
      <c r="BO232" s="528"/>
      <c r="BP232" s="528">
        <v>1</v>
      </c>
      <c r="BQ232" s="528"/>
      <c r="BR232" s="528"/>
      <c r="BS232" s="528"/>
      <c r="BT232" s="528"/>
      <c r="BU232" s="528"/>
      <c r="BV232" s="528"/>
      <c r="BW232" s="528"/>
      <c r="BX232" s="528"/>
      <c r="BY232" s="523"/>
      <c r="BZ232" s="528"/>
      <c r="CA232" s="528"/>
      <c r="CB232" s="528"/>
      <c r="CC232" s="528"/>
      <c r="CD232" s="530" t="str">
        <f>IF(DR232&lt;3,"",(SUM(B232:S232)-MIN(B232:S232)-MAX(B232:S232))/(DR232-2))</f>
        <v/>
      </c>
      <c r="CE232" s="530" t="str">
        <f>IF(DS232&lt;3,"",(SUM(U232:AL232)-MIN(U232:AL232)-MAX(U232:AL232))/(DS232-2))</f>
        <v/>
      </c>
      <c r="CF232" s="530" t="str">
        <f>IF(DT232&lt;3,"",(SUM(AN232:BE232)-MIN(AN232:BE232)-MAX(AN232:BE232))/(DT232-2))</f>
        <v/>
      </c>
      <c r="CG232" s="531" t="str">
        <f>IF(DU232&lt;3,"",(SUM(BG232:BX232)-MIN(BG232:BX232)-MAX(BG232:BX232))/(DU232-2))</f>
        <v/>
      </c>
      <c r="CH232" s="518" t="str">
        <f t="shared" ref="CH232:CQ236" si="456">IF($CH$3=$CD$4,IF(OR(-FLOOR(((18-COUNT($B232:$S232))/2),1)+CH$6&lt;1,-FLOOR(((18-COUNT($B232:$S232))/2),1)+CH$6&gt;COUNT($B232:$S232)),"",LARGE($B232:$S232,-FLOOR(((18-COUNT($B232:$S232))/2),1)+CH$6)),IF(OR(-FLOOR(((18-COUNT($AN232:$BE232))/2),1)+CH$6&lt;1,-FLOOR(((18-COUNT($AN232:$BE232))/2),1)+CH$6&gt;COUNT($AN232:$BE232)),"",LARGE($AN232:$BE232,-FLOOR(((18-COUNT($AN232:$BE232))/2),1)+CH$6)))</f>
        <v/>
      </c>
      <c r="CI232" s="93" t="str">
        <f t="shared" si="456"/>
        <v/>
      </c>
      <c r="CJ232" s="94" t="str">
        <f t="shared" si="456"/>
        <v/>
      </c>
      <c r="CK232" s="94" t="str">
        <f t="shared" si="456"/>
        <v/>
      </c>
      <c r="CL232" s="94" t="str">
        <f t="shared" si="456"/>
        <v/>
      </c>
      <c r="CM232" s="94" t="str">
        <f t="shared" si="456"/>
        <v/>
      </c>
      <c r="CN232" s="94" t="str">
        <f t="shared" si="456"/>
        <v/>
      </c>
      <c r="CO232" s="108" t="str">
        <f t="shared" si="456"/>
        <v/>
      </c>
      <c r="CP232" s="108" t="str">
        <f t="shared" si="456"/>
        <v/>
      </c>
      <c r="CQ232" s="108" t="str">
        <f t="shared" si="456"/>
        <v/>
      </c>
      <c r="CR232" s="108" t="str">
        <f t="shared" ref="CR232:CY236" si="457">IF($CH$3=$CD$4,IF(OR(-FLOOR(((18-COUNT($B232:$S232))/2),1)+CR$6&lt;1,-FLOOR(((18-COUNT($B232:$S232))/2),1)+CR$6&gt;COUNT($B232:$S232)),"",LARGE($B232:$S232,-FLOOR(((18-COUNT($B232:$S232))/2),1)+CR$6)),IF(OR(-FLOOR(((18-COUNT($AN232:$BE232))/2),1)+CR$6&lt;1,-FLOOR(((18-COUNT($AN232:$BE232))/2),1)+CR$6&gt;COUNT($AN232:$BE232)),"",LARGE($AN232:$BE232,-FLOOR(((18-COUNT($AN232:$BE232))/2),1)+CR$6)))</f>
        <v/>
      </c>
      <c r="CS232" s="94" t="str">
        <f t="shared" si="457"/>
        <v/>
      </c>
      <c r="CT232" s="94" t="str">
        <f t="shared" si="457"/>
        <v/>
      </c>
      <c r="CU232" s="94" t="str">
        <f t="shared" si="457"/>
        <v/>
      </c>
      <c r="CV232" s="94" t="str">
        <f t="shared" si="457"/>
        <v/>
      </c>
      <c r="CW232" s="94" t="str">
        <f t="shared" si="457"/>
        <v/>
      </c>
      <c r="CX232" s="93" t="str">
        <f t="shared" si="457"/>
        <v/>
      </c>
      <c r="CY232" s="519" t="str">
        <f t="shared" si="457"/>
        <v/>
      </c>
      <c r="CZ232" s="532" t="str">
        <f t="shared" ref="CZ232:DI236" si="458">IF($CH$3=$CD$4,IF(OR(-FLOOR(((18-COUNT($U232:$AL232))/2),1)+CZ$6&lt;1,-FLOOR(((18-COUNT($U232:$AL232))/2),1)+CZ$6&gt;COUNT($U232:$AL232)),"",LARGE($U232:$AL232,-FLOOR(((18-COUNT($U232:$AL232))/2),1)+CZ$6)),IF(OR(-FLOOR(((18-COUNT($BG232:$BX232))/2),1)+CZ$6&lt;1,-FLOOR(((18-COUNT($BG232:$BX232))/2),1)+CZ$6&gt;COUNT($BG232:$BX232)),"",LARGE($BG232:$BX232,-FLOOR(((18-COUNT($BG232:$BX232))/2),1)+CZ$6)))</f>
        <v/>
      </c>
      <c r="DA232" s="533" t="str">
        <f t="shared" si="458"/>
        <v/>
      </c>
      <c r="DB232" s="534" t="str">
        <f t="shared" si="458"/>
        <v/>
      </c>
      <c r="DC232" s="534" t="str">
        <f t="shared" si="458"/>
        <v/>
      </c>
      <c r="DD232" s="534" t="str">
        <f t="shared" si="458"/>
        <v/>
      </c>
      <c r="DE232" s="534" t="str">
        <f t="shared" si="458"/>
        <v/>
      </c>
      <c r="DF232" s="534" t="str">
        <f t="shared" si="458"/>
        <v/>
      </c>
      <c r="DG232" s="535" t="str">
        <f t="shared" si="458"/>
        <v/>
      </c>
      <c r="DH232" s="535" t="str">
        <f t="shared" si="458"/>
        <v/>
      </c>
      <c r="DI232" s="535">
        <f t="shared" si="458"/>
        <v>1</v>
      </c>
      <c r="DJ232" s="535" t="str">
        <f t="shared" ref="DJ232:DQ236" si="459">IF($CH$3=$CD$4,IF(OR(-FLOOR(((18-COUNT($U232:$AL232))/2),1)+DJ$6&lt;1,-FLOOR(((18-COUNT($U232:$AL232))/2),1)+DJ$6&gt;COUNT($U232:$AL232)),"",LARGE($U232:$AL232,-FLOOR(((18-COUNT($U232:$AL232))/2),1)+DJ$6)),IF(OR(-FLOOR(((18-COUNT($BG232:$BX232))/2),1)+DJ$6&lt;1,-FLOOR(((18-COUNT($BG232:$BX232))/2),1)+DJ$6&gt;COUNT($BG232:$BX232)),"",LARGE($BG232:$BX232,-FLOOR(((18-COUNT($BG232:$BX232))/2),1)+DJ$6)))</f>
        <v/>
      </c>
      <c r="DK232" s="534" t="str">
        <f t="shared" si="459"/>
        <v/>
      </c>
      <c r="DL232" s="534" t="str">
        <f t="shared" si="459"/>
        <v/>
      </c>
      <c r="DM232" s="534" t="str">
        <f t="shared" si="459"/>
        <v/>
      </c>
      <c r="DN232" s="534" t="str">
        <f t="shared" si="459"/>
        <v/>
      </c>
      <c r="DO232" s="534" t="str">
        <f t="shared" si="459"/>
        <v/>
      </c>
      <c r="DP232" s="533" t="str">
        <f t="shared" si="459"/>
        <v/>
      </c>
      <c r="DQ232" s="532" t="str">
        <f t="shared" si="459"/>
        <v/>
      </c>
      <c r="DR232" s="536">
        <f>COUNT(B232:S232)</f>
        <v>0</v>
      </c>
      <c r="DS232" s="468">
        <f>COUNT(U232:AL232)</f>
        <v>1</v>
      </c>
      <c r="DT232" s="468">
        <f>COUNT(AN232:BE232)</f>
        <v>1</v>
      </c>
      <c r="DU232" s="469">
        <f>COUNT(BG232:BX232)</f>
        <v>1</v>
      </c>
      <c r="DV232" s="522"/>
      <c r="DW232" s="537"/>
      <c r="DX232" s="537"/>
      <c r="DY232" s="537"/>
      <c r="DZ232" s="537"/>
      <c r="EA232" s="537"/>
      <c r="EB232" s="537"/>
      <c r="EC232" s="538"/>
      <c r="ED232" s="537"/>
      <c r="EE232" s="61"/>
    </row>
    <row r="233" spans="1:135" ht="12.75" customHeight="1">
      <c r="A233" s="529" t="s">
        <v>155</v>
      </c>
      <c r="B233" s="306"/>
      <c r="C233" s="306"/>
      <c r="D233" s="306"/>
      <c r="E233" s="306"/>
      <c r="F233" s="306"/>
      <c r="G233" s="306"/>
      <c r="H233" s="306"/>
      <c r="I233" s="306"/>
      <c r="J233" s="306"/>
      <c r="K233" s="306"/>
      <c r="L233" s="306"/>
      <c r="M233" s="306"/>
      <c r="N233" s="306"/>
      <c r="O233" s="306"/>
      <c r="P233" s="306"/>
      <c r="Q233" s="306"/>
      <c r="R233" s="306"/>
      <c r="S233" s="306"/>
      <c r="T233" s="523"/>
      <c r="U233" s="306"/>
      <c r="V233" s="306"/>
      <c r="W233" s="306"/>
      <c r="X233" s="306"/>
      <c r="Y233" s="306"/>
      <c r="Z233" s="306"/>
      <c r="AA233" s="306"/>
      <c r="AB233" s="306"/>
      <c r="AC233" s="306"/>
      <c r="AD233" s="306"/>
      <c r="AE233" s="306"/>
      <c r="AF233" s="306"/>
      <c r="AG233" s="306"/>
      <c r="AH233" s="306"/>
      <c r="AI233" s="306"/>
      <c r="AJ233" s="306"/>
      <c r="AK233" s="306"/>
      <c r="AL233" s="306"/>
      <c r="AM233" s="523"/>
      <c r="AN233" s="306"/>
      <c r="AO233" s="306"/>
      <c r="AP233" s="306"/>
      <c r="AQ233" s="306"/>
      <c r="AR233" s="306"/>
      <c r="AS233" s="306"/>
      <c r="AT233" s="306"/>
      <c r="AU233" s="306"/>
      <c r="AV233" s="306"/>
      <c r="AW233" s="306"/>
      <c r="AX233" s="306"/>
      <c r="AY233" s="306"/>
      <c r="AZ233" s="306"/>
      <c r="BA233" s="306"/>
      <c r="BB233" s="306"/>
      <c r="BC233" s="306"/>
      <c r="BD233" s="306"/>
      <c r="BE233" s="306">
        <v>30</v>
      </c>
      <c r="BF233" s="523"/>
      <c r="BG233" s="306"/>
      <c r="BH233" s="306"/>
      <c r="BI233" s="306"/>
      <c r="BJ233" s="306"/>
      <c r="BK233" s="306"/>
      <c r="BL233" s="306"/>
      <c r="BM233" s="306"/>
      <c r="BN233" s="306"/>
      <c r="BO233" s="306"/>
      <c r="BP233" s="306">
        <v>1</v>
      </c>
      <c r="BQ233" s="306"/>
      <c r="BR233" s="306"/>
      <c r="BS233" s="306"/>
      <c r="BT233" s="306"/>
      <c r="BU233" s="306"/>
      <c r="BV233" s="306"/>
      <c r="BW233" s="306"/>
      <c r="BX233" s="306"/>
      <c r="BY233" s="523"/>
      <c r="BZ233" s="306"/>
      <c r="CA233" s="306"/>
      <c r="CB233" s="306"/>
      <c r="CC233" s="306"/>
      <c r="CD233" s="530" t="str">
        <f>IF(DR233&lt;3,"",(SUM(B233:S233)-MIN(B233:S233)-MAX(B233:S233))/(DR233-2))</f>
        <v/>
      </c>
      <c r="CE233" s="530" t="str">
        <f>IF(DS233&lt;3,"",(SUM(U233:AL233)-MIN(U233:AL233)-MAX(U233:AL233))/(DS233-2))</f>
        <v/>
      </c>
      <c r="CF233" s="530" t="str">
        <f>IF(DT233&lt;3,"",(SUM(AN233:BE233)-MIN(AN233:BE233)-MAX(AN233:BE233))/(DT233-2))</f>
        <v/>
      </c>
      <c r="CG233" s="531" t="str">
        <f>IF(DU233&lt;3,"",(SUM(BG233:BX233)-MIN(BG233:BX233)-MAX(BG233:BX233))/(DU233-2))</f>
        <v/>
      </c>
      <c r="CH233" s="518" t="str">
        <f t="shared" si="456"/>
        <v/>
      </c>
      <c r="CI233" s="93" t="str">
        <f t="shared" si="456"/>
        <v/>
      </c>
      <c r="CJ233" s="94" t="str">
        <f t="shared" si="456"/>
        <v/>
      </c>
      <c r="CK233" s="94" t="str">
        <f t="shared" si="456"/>
        <v/>
      </c>
      <c r="CL233" s="94" t="str">
        <f t="shared" si="456"/>
        <v/>
      </c>
      <c r="CM233" s="94" t="str">
        <f t="shared" si="456"/>
        <v/>
      </c>
      <c r="CN233" s="94" t="str">
        <f t="shared" si="456"/>
        <v/>
      </c>
      <c r="CO233" s="108" t="str">
        <f t="shared" si="456"/>
        <v/>
      </c>
      <c r="CP233" s="108" t="str">
        <f t="shared" si="456"/>
        <v/>
      </c>
      <c r="CQ233" s="108" t="str">
        <f t="shared" si="456"/>
        <v/>
      </c>
      <c r="CR233" s="108" t="str">
        <f t="shared" si="457"/>
        <v/>
      </c>
      <c r="CS233" s="94" t="str">
        <f t="shared" si="457"/>
        <v/>
      </c>
      <c r="CT233" s="94" t="str">
        <f t="shared" si="457"/>
        <v/>
      </c>
      <c r="CU233" s="94" t="str">
        <f t="shared" si="457"/>
        <v/>
      </c>
      <c r="CV233" s="94" t="str">
        <f t="shared" si="457"/>
        <v/>
      </c>
      <c r="CW233" s="94" t="str">
        <f t="shared" si="457"/>
        <v/>
      </c>
      <c r="CX233" s="93" t="str">
        <f t="shared" si="457"/>
        <v/>
      </c>
      <c r="CY233" s="519" t="str">
        <f t="shared" si="457"/>
        <v/>
      </c>
      <c r="CZ233" s="532" t="str">
        <f t="shared" si="458"/>
        <v/>
      </c>
      <c r="DA233" s="533" t="str">
        <f t="shared" si="458"/>
        <v/>
      </c>
      <c r="DB233" s="534" t="str">
        <f t="shared" si="458"/>
        <v/>
      </c>
      <c r="DC233" s="534" t="str">
        <f t="shared" si="458"/>
        <v/>
      </c>
      <c r="DD233" s="534" t="str">
        <f t="shared" si="458"/>
        <v/>
      </c>
      <c r="DE233" s="534" t="str">
        <f t="shared" si="458"/>
        <v/>
      </c>
      <c r="DF233" s="534" t="str">
        <f t="shared" si="458"/>
        <v/>
      </c>
      <c r="DG233" s="535" t="str">
        <f t="shared" si="458"/>
        <v/>
      </c>
      <c r="DH233" s="535" t="str">
        <f t="shared" si="458"/>
        <v/>
      </c>
      <c r="DI233" s="535" t="str">
        <f t="shared" si="458"/>
        <v/>
      </c>
      <c r="DJ233" s="535" t="str">
        <f t="shared" si="459"/>
        <v/>
      </c>
      <c r="DK233" s="534" t="str">
        <f t="shared" si="459"/>
        <v/>
      </c>
      <c r="DL233" s="534" t="str">
        <f t="shared" si="459"/>
        <v/>
      </c>
      <c r="DM233" s="534" t="str">
        <f t="shared" si="459"/>
        <v/>
      </c>
      <c r="DN233" s="534" t="str">
        <f t="shared" si="459"/>
        <v/>
      </c>
      <c r="DO233" s="534" t="str">
        <f t="shared" si="459"/>
        <v/>
      </c>
      <c r="DP233" s="533" t="str">
        <f t="shared" si="459"/>
        <v/>
      </c>
      <c r="DQ233" s="532" t="str">
        <f t="shared" si="459"/>
        <v/>
      </c>
      <c r="DR233" s="536">
        <f>COUNT(B233:S233)</f>
        <v>0</v>
      </c>
      <c r="DS233" s="468">
        <f>COUNT(U233:AL233)</f>
        <v>0</v>
      </c>
      <c r="DT233" s="468">
        <f>COUNT(AN233:BE233)</f>
        <v>1</v>
      </c>
      <c r="DU233" s="469">
        <f>COUNT(BG233:BX233)</f>
        <v>1</v>
      </c>
      <c r="DV233" s="522"/>
      <c r="DW233" s="537"/>
      <c r="DX233" s="537"/>
      <c r="DY233" s="537"/>
      <c r="DZ233" s="537"/>
      <c r="EA233" s="537"/>
      <c r="EB233" s="537"/>
      <c r="EC233" s="538"/>
      <c r="ED233" s="537"/>
      <c r="EE233" s="61"/>
    </row>
    <row r="234" spans="1:135" ht="12.75" customHeight="1">
      <c r="A234" s="529" t="s">
        <v>156</v>
      </c>
      <c r="B234" s="306"/>
      <c r="C234" s="306"/>
      <c r="D234" s="306"/>
      <c r="E234" s="306"/>
      <c r="F234" s="306"/>
      <c r="G234" s="306"/>
      <c r="H234" s="306"/>
      <c r="I234" s="306"/>
      <c r="J234" s="306"/>
      <c r="K234" s="306"/>
      <c r="L234" s="306"/>
      <c r="M234" s="306"/>
      <c r="N234" s="306"/>
      <c r="O234" s="306"/>
      <c r="P234" s="306"/>
      <c r="Q234" s="306"/>
      <c r="R234" s="306"/>
      <c r="S234" s="306"/>
      <c r="T234" s="523"/>
      <c r="U234" s="306"/>
      <c r="V234" s="306"/>
      <c r="W234" s="306"/>
      <c r="X234" s="306"/>
      <c r="Y234" s="306"/>
      <c r="Z234" s="306"/>
      <c r="AA234" s="306"/>
      <c r="AB234" s="306"/>
      <c r="AC234" s="306"/>
      <c r="AD234" s="306"/>
      <c r="AE234" s="306"/>
      <c r="AF234" s="306"/>
      <c r="AG234" s="306"/>
      <c r="AH234" s="306"/>
      <c r="AI234" s="306"/>
      <c r="AJ234" s="306"/>
      <c r="AK234" s="306"/>
      <c r="AL234" s="306"/>
      <c r="AM234" s="523"/>
      <c r="AN234" s="306"/>
      <c r="AO234" s="306"/>
      <c r="AP234" s="306"/>
      <c r="AQ234" s="306"/>
      <c r="AR234" s="306"/>
      <c r="AS234" s="306"/>
      <c r="AT234" s="306"/>
      <c r="AU234" s="306"/>
      <c r="AV234" s="306"/>
      <c r="AW234" s="306"/>
      <c r="AX234" s="306"/>
      <c r="AY234" s="306"/>
      <c r="AZ234" s="306"/>
      <c r="BA234" s="306"/>
      <c r="BB234" s="306"/>
      <c r="BC234" s="306"/>
      <c r="BD234" s="306"/>
      <c r="BE234" s="306">
        <v>12</v>
      </c>
      <c r="BF234" s="523"/>
      <c r="BG234" s="306"/>
      <c r="BH234" s="306"/>
      <c r="BI234" s="306"/>
      <c r="BJ234" s="306"/>
      <c r="BK234" s="306"/>
      <c r="BL234" s="306"/>
      <c r="BM234" s="306"/>
      <c r="BN234" s="306"/>
      <c r="BO234" s="306"/>
      <c r="BP234" s="306">
        <v>3</v>
      </c>
      <c r="BQ234" s="306"/>
      <c r="BR234" s="306"/>
      <c r="BS234" s="306"/>
      <c r="BT234" s="306"/>
      <c r="BU234" s="306"/>
      <c r="BV234" s="306"/>
      <c r="BW234" s="306"/>
      <c r="BX234" s="306"/>
      <c r="BY234" s="523"/>
      <c r="BZ234" s="306"/>
      <c r="CA234" s="306"/>
      <c r="CB234" s="306"/>
      <c r="CC234" s="306"/>
      <c r="CD234" s="530" t="str">
        <f>IF(DR234&lt;3,"",(SUM(B234:S234)-MIN(B234:S234)-MAX(B234:S234))/(DR234-2))</f>
        <v/>
      </c>
      <c r="CE234" s="530" t="str">
        <f>IF(DS234&lt;3,"",(SUM(U234:AL234)-MIN(U234:AL234)-MAX(U234:AL234))/(DS234-2))</f>
        <v/>
      </c>
      <c r="CF234" s="530" t="str">
        <f>IF(DT234&lt;3,"",(SUM(AN234:BE234)-MIN(AN234:BE234)-MAX(AN234:BE234))/(DT234-2))</f>
        <v/>
      </c>
      <c r="CG234" s="531" t="str">
        <f>IF(DU234&lt;3,"",(SUM(BG234:BX234)-MIN(BG234:BX234)-MAX(BG234:BX234))/(DU234-2))</f>
        <v/>
      </c>
      <c r="CH234" s="518" t="str">
        <f t="shared" si="456"/>
        <v/>
      </c>
      <c r="CI234" s="93" t="str">
        <f t="shared" si="456"/>
        <v/>
      </c>
      <c r="CJ234" s="94" t="str">
        <f t="shared" si="456"/>
        <v/>
      </c>
      <c r="CK234" s="94" t="str">
        <f t="shared" si="456"/>
        <v/>
      </c>
      <c r="CL234" s="94" t="str">
        <f t="shared" si="456"/>
        <v/>
      </c>
      <c r="CM234" s="94" t="str">
        <f t="shared" si="456"/>
        <v/>
      </c>
      <c r="CN234" s="94" t="str">
        <f t="shared" si="456"/>
        <v/>
      </c>
      <c r="CO234" s="108" t="str">
        <f t="shared" si="456"/>
        <v/>
      </c>
      <c r="CP234" s="108" t="str">
        <f t="shared" si="456"/>
        <v/>
      </c>
      <c r="CQ234" s="108" t="str">
        <f t="shared" si="456"/>
        <v/>
      </c>
      <c r="CR234" s="108" t="str">
        <f t="shared" si="457"/>
        <v/>
      </c>
      <c r="CS234" s="94" t="str">
        <f t="shared" si="457"/>
        <v/>
      </c>
      <c r="CT234" s="94" t="str">
        <f t="shared" si="457"/>
        <v/>
      </c>
      <c r="CU234" s="94" t="str">
        <f t="shared" si="457"/>
        <v/>
      </c>
      <c r="CV234" s="94" t="str">
        <f t="shared" si="457"/>
        <v/>
      </c>
      <c r="CW234" s="94" t="str">
        <f t="shared" si="457"/>
        <v/>
      </c>
      <c r="CX234" s="93" t="str">
        <f t="shared" si="457"/>
        <v/>
      </c>
      <c r="CY234" s="519" t="str">
        <f t="shared" si="457"/>
        <v/>
      </c>
      <c r="CZ234" s="532" t="str">
        <f t="shared" si="458"/>
        <v/>
      </c>
      <c r="DA234" s="533" t="str">
        <f t="shared" si="458"/>
        <v/>
      </c>
      <c r="DB234" s="534" t="str">
        <f t="shared" si="458"/>
        <v/>
      </c>
      <c r="DC234" s="534" t="str">
        <f t="shared" si="458"/>
        <v/>
      </c>
      <c r="DD234" s="534" t="str">
        <f t="shared" si="458"/>
        <v/>
      </c>
      <c r="DE234" s="534" t="str">
        <f t="shared" si="458"/>
        <v/>
      </c>
      <c r="DF234" s="534" t="str">
        <f t="shared" si="458"/>
        <v/>
      </c>
      <c r="DG234" s="535" t="str">
        <f t="shared" si="458"/>
        <v/>
      </c>
      <c r="DH234" s="535" t="str">
        <f t="shared" si="458"/>
        <v/>
      </c>
      <c r="DI234" s="535" t="str">
        <f t="shared" si="458"/>
        <v/>
      </c>
      <c r="DJ234" s="535" t="str">
        <f t="shared" si="459"/>
        <v/>
      </c>
      <c r="DK234" s="534" t="str">
        <f t="shared" si="459"/>
        <v/>
      </c>
      <c r="DL234" s="534" t="str">
        <f t="shared" si="459"/>
        <v/>
      </c>
      <c r="DM234" s="534" t="str">
        <f t="shared" si="459"/>
        <v/>
      </c>
      <c r="DN234" s="534" t="str">
        <f t="shared" si="459"/>
        <v/>
      </c>
      <c r="DO234" s="534" t="str">
        <f t="shared" si="459"/>
        <v/>
      </c>
      <c r="DP234" s="533" t="str">
        <f t="shared" si="459"/>
        <v/>
      </c>
      <c r="DQ234" s="532" t="str">
        <f t="shared" si="459"/>
        <v/>
      </c>
      <c r="DR234" s="536">
        <f>COUNT(B234:S234)</f>
        <v>0</v>
      </c>
      <c r="DS234" s="468">
        <f>COUNT(U234:AL234)</f>
        <v>0</v>
      </c>
      <c r="DT234" s="468">
        <f>COUNT(AN234:BE234)</f>
        <v>1</v>
      </c>
      <c r="DU234" s="469">
        <f>COUNT(BG234:BX234)</f>
        <v>1</v>
      </c>
      <c r="DV234" s="522"/>
      <c r="DW234" s="537"/>
      <c r="DX234" s="537"/>
      <c r="DY234" s="537"/>
      <c r="DZ234" s="537"/>
      <c r="EA234" s="537"/>
      <c r="EB234" s="537"/>
      <c r="EC234" s="538"/>
      <c r="ED234" s="537"/>
      <c r="EE234" s="61"/>
    </row>
    <row r="235" spans="1:135" ht="12.75" customHeight="1">
      <c r="A235" s="529" t="s">
        <v>157</v>
      </c>
      <c r="B235" s="306"/>
      <c r="C235" s="306"/>
      <c r="D235" s="306"/>
      <c r="E235" s="306"/>
      <c r="F235" s="306"/>
      <c r="G235" s="306"/>
      <c r="H235" s="306"/>
      <c r="I235" s="306"/>
      <c r="J235" s="306"/>
      <c r="K235" s="306"/>
      <c r="L235" s="306"/>
      <c r="M235" s="306"/>
      <c r="N235" s="306"/>
      <c r="O235" s="306"/>
      <c r="P235" s="306"/>
      <c r="Q235" s="306"/>
      <c r="R235" s="306"/>
      <c r="S235" s="306"/>
      <c r="T235" s="523"/>
      <c r="U235" s="306"/>
      <c r="V235" s="306"/>
      <c r="W235" s="306"/>
      <c r="X235" s="306"/>
      <c r="Y235" s="306"/>
      <c r="Z235" s="306"/>
      <c r="AA235" s="306"/>
      <c r="AB235" s="306"/>
      <c r="AC235" s="306"/>
      <c r="AD235" s="306"/>
      <c r="AE235" s="306"/>
      <c r="AF235" s="306"/>
      <c r="AG235" s="306"/>
      <c r="AH235" s="306"/>
      <c r="AI235" s="306"/>
      <c r="AJ235" s="306"/>
      <c r="AK235" s="306"/>
      <c r="AL235" s="306"/>
      <c r="AM235" s="523"/>
      <c r="AN235" s="306"/>
      <c r="AO235" s="306"/>
      <c r="AP235" s="306"/>
      <c r="AQ235" s="306"/>
      <c r="AR235" s="306"/>
      <c r="AS235" s="306"/>
      <c r="AT235" s="306"/>
      <c r="AU235" s="306"/>
      <c r="AV235" s="306"/>
      <c r="AW235" s="306"/>
      <c r="AX235" s="306"/>
      <c r="AY235" s="306"/>
      <c r="AZ235" s="306"/>
      <c r="BA235" s="306"/>
      <c r="BB235" s="306"/>
      <c r="BC235" s="306"/>
      <c r="BD235" s="306"/>
      <c r="BE235" s="306">
        <v>7</v>
      </c>
      <c r="BF235" s="523"/>
      <c r="BG235" s="306"/>
      <c r="BH235" s="306"/>
      <c r="BI235" s="306"/>
      <c r="BJ235" s="306"/>
      <c r="BK235" s="306"/>
      <c r="BL235" s="306"/>
      <c r="BM235" s="306"/>
      <c r="BN235" s="306"/>
      <c r="BO235" s="306"/>
      <c r="BP235" s="306">
        <v>240</v>
      </c>
      <c r="BQ235" s="306"/>
      <c r="BR235" s="306"/>
      <c r="BS235" s="306"/>
      <c r="BT235" s="306"/>
      <c r="BU235" s="306"/>
      <c r="BV235" s="306"/>
      <c r="BW235" s="306"/>
      <c r="BX235" s="306"/>
      <c r="BY235" s="523"/>
      <c r="BZ235" s="306"/>
      <c r="CA235" s="306"/>
      <c r="CB235" s="306"/>
      <c r="CC235" s="306"/>
      <c r="CD235" s="530" t="str">
        <f>IF(DR235&lt;3,"",(SUM(B235:S235)-MIN(B235:S235)-MAX(B235:S235))/(DR235-2))</f>
        <v/>
      </c>
      <c r="CE235" s="530" t="str">
        <f>IF(DS235&lt;3,"",(SUM(U235:AL235)-MIN(U235:AL235)-MAX(U235:AL235))/(DS235-2))</f>
        <v/>
      </c>
      <c r="CF235" s="530" t="str">
        <f>IF(DT235&lt;3,"",(SUM(AN235:BE235)-MIN(AN235:BE235)-MAX(AN235:BE235))/(DT235-2))</f>
        <v/>
      </c>
      <c r="CG235" s="531" t="str">
        <f>IF(DU235&lt;3,"",(SUM(BG235:BX235)-MIN(BG235:BX235)-MAX(BG235:BX235))/(DU235-2))</f>
        <v/>
      </c>
      <c r="CH235" s="518" t="str">
        <f t="shared" si="456"/>
        <v/>
      </c>
      <c r="CI235" s="93" t="str">
        <f t="shared" si="456"/>
        <v/>
      </c>
      <c r="CJ235" s="94" t="str">
        <f t="shared" si="456"/>
        <v/>
      </c>
      <c r="CK235" s="94" t="str">
        <f t="shared" si="456"/>
        <v/>
      </c>
      <c r="CL235" s="94" t="str">
        <f t="shared" si="456"/>
        <v/>
      </c>
      <c r="CM235" s="94" t="str">
        <f t="shared" si="456"/>
        <v/>
      </c>
      <c r="CN235" s="94" t="str">
        <f t="shared" si="456"/>
        <v/>
      </c>
      <c r="CO235" s="108" t="str">
        <f t="shared" si="456"/>
        <v/>
      </c>
      <c r="CP235" s="108" t="str">
        <f t="shared" si="456"/>
        <v/>
      </c>
      <c r="CQ235" s="108" t="str">
        <f t="shared" si="456"/>
        <v/>
      </c>
      <c r="CR235" s="108" t="str">
        <f t="shared" si="457"/>
        <v/>
      </c>
      <c r="CS235" s="94" t="str">
        <f t="shared" si="457"/>
        <v/>
      </c>
      <c r="CT235" s="94" t="str">
        <f t="shared" si="457"/>
        <v/>
      </c>
      <c r="CU235" s="94" t="str">
        <f t="shared" si="457"/>
        <v/>
      </c>
      <c r="CV235" s="94" t="str">
        <f t="shared" si="457"/>
        <v/>
      </c>
      <c r="CW235" s="94" t="str">
        <f t="shared" si="457"/>
        <v/>
      </c>
      <c r="CX235" s="93" t="str">
        <f t="shared" si="457"/>
        <v/>
      </c>
      <c r="CY235" s="519" t="str">
        <f t="shared" si="457"/>
        <v/>
      </c>
      <c r="CZ235" s="532" t="str">
        <f t="shared" si="458"/>
        <v/>
      </c>
      <c r="DA235" s="533" t="str">
        <f t="shared" si="458"/>
        <v/>
      </c>
      <c r="DB235" s="534" t="str">
        <f t="shared" si="458"/>
        <v/>
      </c>
      <c r="DC235" s="534" t="str">
        <f t="shared" si="458"/>
        <v/>
      </c>
      <c r="DD235" s="534" t="str">
        <f t="shared" si="458"/>
        <v/>
      </c>
      <c r="DE235" s="534" t="str">
        <f t="shared" si="458"/>
        <v/>
      </c>
      <c r="DF235" s="534" t="str">
        <f t="shared" si="458"/>
        <v/>
      </c>
      <c r="DG235" s="535" t="str">
        <f t="shared" si="458"/>
        <v/>
      </c>
      <c r="DH235" s="535" t="str">
        <f t="shared" si="458"/>
        <v/>
      </c>
      <c r="DI235" s="535" t="str">
        <f t="shared" si="458"/>
        <v/>
      </c>
      <c r="DJ235" s="535" t="str">
        <f t="shared" si="459"/>
        <v/>
      </c>
      <c r="DK235" s="534" t="str">
        <f t="shared" si="459"/>
        <v/>
      </c>
      <c r="DL235" s="534" t="str">
        <f t="shared" si="459"/>
        <v/>
      </c>
      <c r="DM235" s="534" t="str">
        <f t="shared" si="459"/>
        <v/>
      </c>
      <c r="DN235" s="534" t="str">
        <f t="shared" si="459"/>
        <v/>
      </c>
      <c r="DO235" s="534" t="str">
        <f t="shared" si="459"/>
        <v/>
      </c>
      <c r="DP235" s="533" t="str">
        <f t="shared" si="459"/>
        <v/>
      </c>
      <c r="DQ235" s="532" t="str">
        <f t="shared" si="459"/>
        <v/>
      </c>
      <c r="DR235" s="536">
        <f>COUNT(B235:S235)</f>
        <v>0</v>
      </c>
      <c r="DS235" s="468">
        <f>COUNT(U235:AL235)</f>
        <v>0</v>
      </c>
      <c r="DT235" s="468">
        <f>COUNT(AN235:BE235)</f>
        <v>1</v>
      </c>
      <c r="DU235" s="469">
        <f>COUNT(BG235:BX235)</f>
        <v>1</v>
      </c>
      <c r="DV235" s="522"/>
      <c r="DW235" s="537"/>
      <c r="DX235" s="537"/>
      <c r="DY235" s="537"/>
      <c r="DZ235" s="537"/>
      <c r="EA235" s="537"/>
      <c r="EB235" s="537"/>
      <c r="EC235" s="538"/>
      <c r="ED235" s="537"/>
      <c r="EE235" s="61"/>
    </row>
    <row r="236" spans="1:135" ht="12.75" customHeight="1">
      <c r="A236" s="539" t="s">
        <v>158</v>
      </c>
      <c r="B236" s="540" t="str">
        <f t="shared" ref="B236:S236" si="460">IF(B233="","",B232*B233*B234*B235)</f>
        <v/>
      </c>
      <c r="C236" s="540" t="str">
        <f t="shared" si="460"/>
        <v/>
      </c>
      <c r="D236" s="540" t="str">
        <f t="shared" si="460"/>
        <v/>
      </c>
      <c r="E236" s="540" t="str">
        <f t="shared" si="460"/>
        <v/>
      </c>
      <c r="F236" s="540" t="str">
        <f t="shared" si="460"/>
        <v/>
      </c>
      <c r="G236" s="540" t="str">
        <f t="shared" si="460"/>
        <v/>
      </c>
      <c r="H236" s="540" t="str">
        <f t="shared" si="460"/>
        <v/>
      </c>
      <c r="I236" s="540" t="str">
        <f t="shared" si="460"/>
        <v/>
      </c>
      <c r="J236" s="540" t="str">
        <f t="shared" si="460"/>
        <v/>
      </c>
      <c r="K236" s="540" t="str">
        <f t="shared" si="460"/>
        <v/>
      </c>
      <c r="L236" s="540" t="str">
        <f t="shared" si="460"/>
        <v/>
      </c>
      <c r="M236" s="540" t="str">
        <f t="shared" si="460"/>
        <v/>
      </c>
      <c r="N236" s="540" t="str">
        <f t="shared" si="460"/>
        <v/>
      </c>
      <c r="O236" s="540" t="str">
        <f t="shared" si="460"/>
        <v/>
      </c>
      <c r="P236" s="540" t="str">
        <f t="shared" si="460"/>
        <v/>
      </c>
      <c r="Q236" s="540" t="str">
        <f t="shared" si="460"/>
        <v/>
      </c>
      <c r="R236" s="540" t="str">
        <f t="shared" si="460"/>
        <v/>
      </c>
      <c r="S236" s="540" t="str">
        <f t="shared" si="460"/>
        <v/>
      </c>
      <c r="T236" s="523"/>
      <c r="U236" s="540" t="str">
        <f t="shared" ref="U236:AL236" si="461">IF(U233="","",U232*U233*U234*U235)</f>
        <v/>
      </c>
      <c r="V236" s="540" t="str">
        <f t="shared" si="461"/>
        <v/>
      </c>
      <c r="W236" s="540" t="str">
        <f t="shared" si="461"/>
        <v/>
      </c>
      <c r="X236" s="540" t="str">
        <f t="shared" si="461"/>
        <v/>
      </c>
      <c r="Y236" s="540" t="str">
        <f t="shared" si="461"/>
        <v/>
      </c>
      <c r="Z236" s="540" t="str">
        <f t="shared" si="461"/>
        <v/>
      </c>
      <c r="AA236" s="540" t="str">
        <f t="shared" si="461"/>
        <v/>
      </c>
      <c r="AB236" s="540" t="str">
        <f t="shared" si="461"/>
        <v/>
      </c>
      <c r="AC236" s="540" t="str">
        <f t="shared" si="461"/>
        <v/>
      </c>
      <c r="AD236" s="540" t="str">
        <f t="shared" si="461"/>
        <v/>
      </c>
      <c r="AE236" s="540" t="str">
        <f t="shared" si="461"/>
        <v/>
      </c>
      <c r="AF236" s="540" t="str">
        <f t="shared" si="461"/>
        <v/>
      </c>
      <c r="AG236" s="540" t="str">
        <f t="shared" si="461"/>
        <v/>
      </c>
      <c r="AH236" s="540" t="str">
        <f t="shared" si="461"/>
        <v/>
      </c>
      <c r="AI236" s="540" t="str">
        <f t="shared" si="461"/>
        <v/>
      </c>
      <c r="AJ236" s="540" t="str">
        <f t="shared" si="461"/>
        <v/>
      </c>
      <c r="AK236" s="540" t="str">
        <f t="shared" si="461"/>
        <v/>
      </c>
      <c r="AL236" s="540" t="str">
        <f t="shared" si="461"/>
        <v/>
      </c>
      <c r="AM236" s="523"/>
      <c r="AN236" s="540" t="str">
        <f t="shared" ref="AN236:BE236" si="462">IF(AN233="","",AN232*AN233*AN234*AN235)</f>
        <v/>
      </c>
      <c r="AO236" s="540" t="str">
        <f t="shared" si="462"/>
        <v/>
      </c>
      <c r="AP236" s="540" t="str">
        <f t="shared" si="462"/>
        <v/>
      </c>
      <c r="AQ236" s="540" t="str">
        <f t="shared" si="462"/>
        <v/>
      </c>
      <c r="AR236" s="540" t="str">
        <f t="shared" si="462"/>
        <v/>
      </c>
      <c r="AS236" s="540" t="str">
        <f t="shared" si="462"/>
        <v/>
      </c>
      <c r="AT236" s="540" t="str">
        <f t="shared" si="462"/>
        <v/>
      </c>
      <c r="AU236" s="540" t="str">
        <f t="shared" si="462"/>
        <v/>
      </c>
      <c r="AV236" s="540" t="str">
        <f t="shared" si="462"/>
        <v/>
      </c>
      <c r="AW236" s="540" t="str">
        <f t="shared" si="462"/>
        <v/>
      </c>
      <c r="AX236" s="540" t="str">
        <f t="shared" si="462"/>
        <v/>
      </c>
      <c r="AY236" s="540" t="str">
        <f t="shared" si="462"/>
        <v/>
      </c>
      <c r="AZ236" s="540" t="str">
        <f t="shared" si="462"/>
        <v/>
      </c>
      <c r="BA236" s="540" t="str">
        <f t="shared" si="462"/>
        <v/>
      </c>
      <c r="BB236" s="540" t="str">
        <f t="shared" si="462"/>
        <v/>
      </c>
      <c r="BC236" s="540" t="str">
        <f t="shared" si="462"/>
        <v/>
      </c>
      <c r="BD236" s="540" t="str">
        <f t="shared" si="462"/>
        <v/>
      </c>
      <c r="BE236" s="540">
        <f t="shared" si="462"/>
        <v>2520</v>
      </c>
      <c r="BF236" s="523"/>
      <c r="BG236" s="540" t="str">
        <f t="shared" ref="BG236:BX236" si="463">IF(BG233="","",BG232*BG233*BG234*BG235)</f>
        <v/>
      </c>
      <c r="BH236" s="540" t="str">
        <f t="shared" si="463"/>
        <v/>
      </c>
      <c r="BI236" s="540" t="str">
        <f t="shared" si="463"/>
        <v/>
      </c>
      <c r="BJ236" s="540" t="str">
        <f t="shared" si="463"/>
        <v/>
      </c>
      <c r="BK236" s="540" t="str">
        <f t="shared" si="463"/>
        <v/>
      </c>
      <c r="BL236" s="540" t="str">
        <f t="shared" si="463"/>
        <v/>
      </c>
      <c r="BM236" s="540" t="str">
        <f t="shared" si="463"/>
        <v/>
      </c>
      <c r="BN236" s="540" t="str">
        <f t="shared" si="463"/>
        <v/>
      </c>
      <c r="BO236" s="540" t="str">
        <f t="shared" si="463"/>
        <v/>
      </c>
      <c r="BP236" s="540">
        <f t="shared" si="463"/>
        <v>720</v>
      </c>
      <c r="BQ236" s="540" t="str">
        <f t="shared" si="463"/>
        <v/>
      </c>
      <c r="BR236" s="540" t="str">
        <f t="shared" si="463"/>
        <v/>
      </c>
      <c r="BS236" s="540" t="str">
        <f t="shared" si="463"/>
        <v/>
      </c>
      <c r="BT236" s="540" t="str">
        <f t="shared" si="463"/>
        <v/>
      </c>
      <c r="BU236" s="540" t="str">
        <f t="shared" si="463"/>
        <v/>
      </c>
      <c r="BV236" s="540" t="str">
        <f t="shared" si="463"/>
        <v/>
      </c>
      <c r="BW236" s="540" t="str">
        <f t="shared" si="463"/>
        <v/>
      </c>
      <c r="BX236" s="540" t="str">
        <f t="shared" si="463"/>
        <v/>
      </c>
      <c r="BY236" s="523"/>
      <c r="BZ236" s="540" t="str">
        <f>IF(BZ233="","",BZ232*BZ233*BZ234*BZ235)</f>
        <v/>
      </c>
      <c r="CA236" s="540" t="str">
        <f>IF(CA233="","",CA232*CA233*CA234*CA235)</f>
        <v/>
      </c>
      <c r="CB236" s="540" t="str">
        <f>IF(CB233="","",CB232*CB233*CB234*CB235)</f>
        <v/>
      </c>
      <c r="CC236" s="541" t="str">
        <f>IF(CC233="","",CC232*CC233*CC234*CC235)</f>
        <v/>
      </c>
      <c r="CD236" s="530" t="str">
        <f>IF(DR236&lt;3,"",(SUM(B236:S236)-MIN(B236:S236)-MAX(B236:S236))/(DR236-2))</f>
        <v/>
      </c>
      <c r="CE236" s="530" t="str">
        <f>IF(DS236&lt;3,"",(SUM(U236:AL236)-MIN(U236:AL236)-MAX(U236:AL236))/(DS236-2))</f>
        <v/>
      </c>
      <c r="CF236" s="530" t="str">
        <f>IF(DT236&lt;3,"",(SUM(AN236:BE236)-MIN(AN236:BE236)-MAX(AN236:BE236))/(DT236-2))</f>
        <v/>
      </c>
      <c r="CG236" s="531" t="str">
        <f>IF(DU236&lt;3,"",(SUM(BG236:BX236)-MIN(BG236:BX236)-MAX(BG236:BX236))/(DU236-2))</f>
        <v/>
      </c>
      <c r="CH236" s="518" t="str">
        <f t="shared" si="456"/>
        <v/>
      </c>
      <c r="CI236" s="93" t="str">
        <f t="shared" si="456"/>
        <v/>
      </c>
      <c r="CJ236" s="94" t="str">
        <f t="shared" si="456"/>
        <v/>
      </c>
      <c r="CK236" s="94" t="str">
        <f t="shared" si="456"/>
        <v/>
      </c>
      <c r="CL236" s="94" t="str">
        <f t="shared" si="456"/>
        <v/>
      </c>
      <c r="CM236" s="94" t="str">
        <f t="shared" si="456"/>
        <v/>
      </c>
      <c r="CN236" s="94" t="str">
        <f t="shared" si="456"/>
        <v/>
      </c>
      <c r="CO236" s="108" t="str">
        <f t="shared" si="456"/>
        <v/>
      </c>
      <c r="CP236" s="108" t="str">
        <f t="shared" si="456"/>
        <v/>
      </c>
      <c r="CQ236" s="108" t="str">
        <f t="shared" si="456"/>
        <v/>
      </c>
      <c r="CR236" s="108" t="str">
        <f t="shared" si="457"/>
        <v/>
      </c>
      <c r="CS236" s="94" t="str">
        <f t="shared" si="457"/>
        <v/>
      </c>
      <c r="CT236" s="94" t="str">
        <f t="shared" si="457"/>
        <v/>
      </c>
      <c r="CU236" s="94" t="str">
        <f t="shared" si="457"/>
        <v/>
      </c>
      <c r="CV236" s="94" t="str">
        <f t="shared" si="457"/>
        <v/>
      </c>
      <c r="CW236" s="94" t="str">
        <f t="shared" si="457"/>
        <v/>
      </c>
      <c r="CX236" s="93" t="str">
        <f t="shared" si="457"/>
        <v/>
      </c>
      <c r="CY236" s="519" t="str">
        <f t="shared" si="457"/>
        <v/>
      </c>
      <c r="CZ236" s="532" t="str">
        <f t="shared" si="458"/>
        <v/>
      </c>
      <c r="DA236" s="533" t="str">
        <f t="shared" si="458"/>
        <v/>
      </c>
      <c r="DB236" s="534" t="str">
        <f t="shared" si="458"/>
        <v/>
      </c>
      <c r="DC236" s="534" t="str">
        <f t="shared" si="458"/>
        <v/>
      </c>
      <c r="DD236" s="534" t="str">
        <f t="shared" si="458"/>
        <v/>
      </c>
      <c r="DE236" s="534" t="str">
        <f t="shared" si="458"/>
        <v/>
      </c>
      <c r="DF236" s="534" t="str">
        <f t="shared" si="458"/>
        <v/>
      </c>
      <c r="DG236" s="535" t="str">
        <f t="shared" si="458"/>
        <v/>
      </c>
      <c r="DH236" s="535" t="str">
        <f t="shared" si="458"/>
        <v/>
      </c>
      <c r="DI236" s="535" t="str">
        <f t="shared" si="458"/>
        <v/>
      </c>
      <c r="DJ236" s="535" t="str">
        <f t="shared" si="459"/>
        <v/>
      </c>
      <c r="DK236" s="534" t="str">
        <f t="shared" si="459"/>
        <v/>
      </c>
      <c r="DL236" s="534" t="str">
        <f t="shared" si="459"/>
        <v/>
      </c>
      <c r="DM236" s="534" t="str">
        <f t="shared" si="459"/>
        <v/>
      </c>
      <c r="DN236" s="534" t="str">
        <f t="shared" si="459"/>
        <v/>
      </c>
      <c r="DO236" s="534" t="str">
        <f t="shared" si="459"/>
        <v/>
      </c>
      <c r="DP236" s="533" t="str">
        <f t="shared" si="459"/>
        <v/>
      </c>
      <c r="DQ236" s="532" t="str">
        <f t="shared" si="459"/>
        <v/>
      </c>
      <c r="DR236" s="536">
        <f>COUNT(B236:S236)</f>
        <v>0</v>
      </c>
      <c r="DS236" s="468">
        <f>COUNT(U236:AL236)</f>
        <v>0</v>
      </c>
      <c r="DT236" s="468">
        <f>COUNT(AN236:BE236)</f>
        <v>1</v>
      </c>
      <c r="DU236" s="469">
        <f>COUNT(BG236:BX236)</f>
        <v>1</v>
      </c>
      <c r="DV236" s="522"/>
      <c r="DW236" s="537"/>
      <c r="DX236" s="537"/>
      <c r="DY236" s="537"/>
      <c r="DZ236" s="537"/>
      <c r="EA236" s="537"/>
      <c r="EB236" s="537"/>
      <c r="EC236" s="538"/>
      <c r="ED236" s="537"/>
      <c r="EE236" s="61"/>
    </row>
    <row r="237" spans="1:135" ht="12.75" customHeight="1">
      <c r="A237" s="527" t="s">
        <v>689</v>
      </c>
      <c r="B237" s="528"/>
      <c r="C237" s="528"/>
      <c r="D237" s="528"/>
      <c r="E237" s="528"/>
      <c r="F237" s="528"/>
      <c r="G237" s="528"/>
      <c r="H237" s="528"/>
      <c r="I237" s="528"/>
      <c r="J237" s="528"/>
      <c r="K237" s="528"/>
      <c r="L237" s="528"/>
      <c r="M237" s="528"/>
      <c r="N237" s="528"/>
      <c r="O237" s="528"/>
      <c r="P237" s="528"/>
      <c r="Q237" s="528"/>
      <c r="R237" s="528"/>
      <c r="S237" s="528"/>
      <c r="T237" s="523"/>
      <c r="U237" s="528"/>
      <c r="V237" s="528"/>
      <c r="W237" s="528"/>
      <c r="X237" s="528"/>
      <c r="Y237" s="528"/>
      <c r="Z237" s="528"/>
      <c r="AA237" s="528"/>
      <c r="AB237" s="528"/>
      <c r="AC237" s="528"/>
      <c r="AD237" s="528"/>
      <c r="AE237" s="528"/>
      <c r="AF237" s="528"/>
      <c r="AG237" s="528"/>
      <c r="AH237" s="528"/>
      <c r="AI237" s="528"/>
      <c r="AJ237" s="528"/>
      <c r="AK237" s="528"/>
      <c r="AL237" s="528"/>
      <c r="AM237" s="523"/>
      <c r="AN237" s="528"/>
      <c r="AO237" s="528"/>
      <c r="AP237" s="528"/>
      <c r="AQ237" s="528"/>
      <c r="AR237" s="528"/>
      <c r="AS237" s="528"/>
      <c r="AT237" s="528"/>
      <c r="AU237" s="528"/>
      <c r="AV237" s="528"/>
      <c r="AW237" s="528"/>
      <c r="AX237" s="528"/>
      <c r="AY237" s="528"/>
      <c r="AZ237" s="528"/>
      <c r="BA237" s="528"/>
      <c r="BB237" s="528"/>
      <c r="BC237" s="528"/>
      <c r="BD237" s="528"/>
      <c r="BE237" s="528"/>
      <c r="BF237" s="523"/>
      <c r="BG237" s="528"/>
      <c r="BH237" s="528"/>
      <c r="BI237" s="528"/>
      <c r="BJ237" s="528"/>
      <c r="BK237" s="528"/>
      <c r="BL237" s="528"/>
      <c r="BM237" s="528"/>
      <c r="BN237" s="528"/>
      <c r="BO237" s="528"/>
      <c r="BP237" s="528" t="s">
        <v>193</v>
      </c>
      <c r="BQ237" s="528"/>
      <c r="BR237" s="528"/>
      <c r="BS237" s="528"/>
      <c r="BT237" s="528"/>
      <c r="BU237" s="528"/>
      <c r="BV237" s="528"/>
      <c r="BW237" s="528"/>
      <c r="BX237" s="528"/>
      <c r="BY237" s="523"/>
      <c r="BZ237" s="528"/>
      <c r="CA237" s="528"/>
      <c r="CB237" s="528"/>
      <c r="CC237" s="306"/>
      <c r="CD237" s="542"/>
      <c r="CE237" s="542"/>
      <c r="CF237" s="542"/>
      <c r="CG237" s="543"/>
      <c r="CH237" s="544"/>
      <c r="CI237" s="544"/>
      <c r="CJ237" s="544"/>
      <c r="CK237" s="544"/>
      <c r="CL237" s="544"/>
      <c r="CM237" s="544"/>
      <c r="CN237" s="544"/>
      <c r="CO237" s="544"/>
      <c r="CP237" s="544"/>
      <c r="CQ237" s="544"/>
      <c r="CR237" s="544"/>
      <c r="CS237" s="544"/>
      <c r="CT237" s="544"/>
      <c r="CU237" s="544"/>
      <c r="CV237" s="544"/>
      <c r="CW237" s="544"/>
      <c r="CX237" s="544"/>
      <c r="CY237" s="545"/>
      <c r="CZ237" s="546"/>
      <c r="DA237" s="544"/>
      <c r="DB237" s="544"/>
      <c r="DC237" s="544"/>
      <c r="DD237" s="544"/>
      <c r="DE237" s="544"/>
      <c r="DF237" s="544"/>
      <c r="DG237" s="544"/>
      <c r="DH237" s="544"/>
      <c r="DI237" s="544"/>
      <c r="DJ237" s="544"/>
      <c r="DK237" s="544"/>
      <c r="DL237" s="544"/>
      <c r="DM237" s="544"/>
      <c r="DN237" s="544"/>
      <c r="DO237" s="544"/>
      <c r="DP237" s="544"/>
      <c r="DQ237" s="544"/>
      <c r="DR237" s="546"/>
      <c r="DS237" s="521"/>
      <c r="DT237" s="521"/>
      <c r="DU237" s="517"/>
      <c r="DV237" s="521"/>
      <c r="DW237" s="521"/>
      <c r="DX237" s="521"/>
      <c r="DY237" s="521"/>
      <c r="DZ237" s="521"/>
      <c r="EA237" s="521"/>
      <c r="EB237" s="521"/>
      <c r="EC237" s="517"/>
      <c r="ED237" s="521"/>
      <c r="EE237" s="61"/>
    </row>
    <row r="238" spans="1:135" ht="12.75" customHeight="1">
      <c r="A238" s="529" t="s">
        <v>154</v>
      </c>
      <c r="B238" s="528"/>
      <c r="C238" s="528"/>
      <c r="D238" s="528"/>
      <c r="E238" s="528"/>
      <c r="F238" s="528"/>
      <c r="G238" s="528"/>
      <c r="H238" s="528"/>
      <c r="I238" s="528"/>
      <c r="J238" s="528"/>
      <c r="K238" s="528"/>
      <c r="L238" s="528"/>
      <c r="M238" s="528"/>
      <c r="N238" s="528"/>
      <c r="O238" s="528"/>
      <c r="P238" s="528"/>
      <c r="Q238" s="528"/>
      <c r="R238" s="528"/>
      <c r="S238" s="528"/>
      <c r="T238" s="523"/>
      <c r="U238" s="528"/>
      <c r="V238" s="528"/>
      <c r="W238" s="528"/>
      <c r="X238" s="528"/>
      <c r="Y238" s="528"/>
      <c r="Z238" s="528"/>
      <c r="AA238" s="528"/>
      <c r="AB238" s="528"/>
      <c r="AC238" s="528"/>
      <c r="AD238" s="528"/>
      <c r="AE238" s="528"/>
      <c r="AF238" s="528"/>
      <c r="AG238" s="528"/>
      <c r="AH238" s="528"/>
      <c r="AI238" s="528"/>
      <c r="AJ238" s="528"/>
      <c r="AK238" s="528"/>
      <c r="AL238" s="528"/>
      <c r="AM238" s="523"/>
      <c r="AN238" s="528"/>
      <c r="AO238" s="528"/>
      <c r="AP238" s="528"/>
      <c r="AQ238" s="528"/>
      <c r="AR238" s="528"/>
      <c r="AS238" s="528"/>
      <c r="AT238" s="528"/>
      <c r="AU238" s="528"/>
      <c r="AV238" s="528"/>
      <c r="AW238" s="528"/>
      <c r="AX238" s="528"/>
      <c r="AY238" s="528"/>
      <c r="AZ238" s="528"/>
      <c r="BA238" s="528"/>
      <c r="BB238" s="528"/>
      <c r="BC238" s="528"/>
      <c r="BD238" s="528"/>
      <c r="BE238" s="528"/>
      <c r="BF238" s="523"/>
      <c r="BG238" s="528"/>
      <c r="BH238" s="528"/>
      <c r="BI238" s="528"/>
      <c r="BJ238" s="528"/>
      <c r="BK238" s="528"/>
      <c r="BL238" s="528"/>
      <c r="BM238" s="528"/>
      <c r="BN238" s="528"/>
      <c r="BO238" s="528"/>
      <c r="BP238" s="528">
        <v>1</v>
      </c>
      <c r="BQ238" s="528"/>
      <c r="BR238" s="528"/>
      <c r="BS238" s="528"/>
      <c r="BT238" s="528"/>
      <c r="BU238" s="528"/>
      <c r="BV238" s="528"/>
      <c r="BW238" s="528"/>
      <c r="BX238" s="528"/>
      <c r="BY238" s="523"/>
      <c r="BZ238" s="528"/>
      <c r="CA238" s="528"/>
      <c r="CB238" s="528"/>
      <c r="CC238" s="306"/>
      <c r="CD238" s="530" t="str">
        <f>IF(DR238&lt;3,"",(SUM(B238:S238)-MIN(B238:S238)-MAX(B238:S238))/(DR238-2))</f>
        <v/>
      </c>
      <c r="CE238" s="530" t="str">
        <f>IF(DS238&lt;3,"",(SUM(U238:AL238)-MIN(U238:AL238)-MAX(U238:AL238))/(DS238-2))</f>
        <v/>
      </c>
      <c r="CF238" s="530" t="str">
        <f>IF(DT238&lt;3,"",(SUM(AN238:BE238)-MIN(AN238:BE238)-MAX(AN238:BE238))/(DT238-2))</f>
        <v/>
      </c>
      <c r="CG238" s="531" t="str">
        <f>IF(DU238&lt;3,"",(SUM(BG238:BX238)-MIN(BG238:BX238)-MAX(BG238:BX238))/(DU238-2))</f>
        <v/>
      </c>
      <c r="CH238" s="518" t="str">
        <f t="shared" ref="CH238:CQ242" si="464">IF($CH$3=$CD$4,IF(OR(-FLOOR(((18-COUNT($B238:$S238))/2),1)+CH$6&lt;1,-FLOOR(((18-COUNT($B238:$S238))/2),1)+CH$6&gt;COUNT($B238:$S238)),"",LARGE($B238:$S238,-FLOOR(((18-COUNT($B238:$S238))/2),1)+CH$6)),IF(OR(-FLOOR(((18-COUNT($AN238:$BE238))/2),1)+CH$6&lt;1,-FLOOR(((18-COUNT($AN238:$BE238))/2),1)+CH$6&gt;COUNT($AN238:$BE238)),"",LARGE($AN238:$BE238,-FLOOR(((18-COUNT($AN238:$BE238))/2),1)+CH$6)))</f>
        <v/>
      </c>
      <c r="CI238" s="93" t="str">
        <f t="shared" si="464"/>
        <v/>
      </c>
      <c r="CJ238" s="94" t="str">
        <f t="shared" si="464"/>
        <v/>
      </c>
      <c r="CK238" s="94" t="str">
        <f t="shared" si="464"/>
        <v/>
      </c>
      <c r="CL238" s="94" t="str">
        <f t="shared" si="464"/>
        <v/>
      </c>
      <c r="CM238" s="94" t="str">
        <f t="shared" si="464"/>
        <v/>
      </c>
      <c r="CN238" s="94" t="str">
        <f t="shared" si="464"/>
        <v/>
      </c>
      <c r="CO238" s="108" t="str">
        <f t="shared" si="464"/>
        <v/>
      </c>
      <c r="CP238" s="108" t="str">
        <f t="shared" si="464"/>
        <v/>
      </c>
      <c r="CQ238" s="108" t="str">
        <f t="shared" si="464"/>
        <v/>
      </c>
      <c r="CR238" s="108" t="str">
        <f t="shared" ref="CR238:CY242" si="465">IF($CH$3=$CD$4,IF(OR(-FLOOR(((18-COUNT($B238:$S238))/2),1)+CR$6&lt;1,-FLOOR(((18-COUNT($B238:$S238))/2),1)+CR$6&gt;COUNT($B238:$S238)),"",LARGE($B238:$S238,-FLOOR(((18-COUNT($B238:$S238))/2),1)+CR$6)),IF(OR(-FLOOR(((18-COUNT($AN238:$BE238))/2),1)+CR$6&lt;1,-FLOOR(((18-COUNT($AN238:$BE238))/2),1)+CR$6&gt;COUNT($AN238:$BE238)),"",LARGE($AN238:$BE238,-FLOOR(((18-COUNT($AN238:$BE238))/2),1)+CR$6)))</f>
        <v/>
      </c>
      <c r="CS238" s="94" t="str">
        <f t="shared" si="465"/>
        <v/>
      </c>
      <c r="CT238" s="94" t="str">
        <f t="shared" si="465"/>
        <v/>
      </c>
      <c r="CU238" s="94" t="str">
        <f t="shared" si="465"/>
        <v/>
      </c>
      <c r="CV238" s="94" t="str">
        <f t="shared" si="465"/>
        <v/>
      </c>
      <c r="CW238" s="94" t="str">
        <f t="shared" si="465"/>
        <v/>
      </c>
      <c r="CX238" s="93" t="str">
        <f t="shared" si="465"/>
        <v/>
      </c>
      <c r="CY238" s="519" t="str">
        <f t="shared" si="465"/>
        <v/>
      </c>
      <c r="CZ238" s="532" t="str">
        <f t="shared" ref="CZ238:DI242" si="466">IF($CH$3=$CD$4,IF(OR(-FLOOR(((18-COUNT($U238:$AL238))/2),1)+CZ$6&lt;1,-FLOOR(((18-COUNT($U238:$AL238))/2),1)+CZ$6&gt;COUNT($U238:$AL238)),"",LARGE($U238:$AL238,-FLOOR(((18-COUNT($U238:$AL238))/2),1)+CZ$6)),IF(OR(-FLOOR(((18-COUNT($BG238:$BX238))/2),1)+CZ$6&lt;1,-FLOOR(((18-COUNT($BG238:$BX238))/2),1)+CZ$6&gt;COUNT($BG238:$BX238)),"",LARGE($BG238:$BX238,-FLOOR(((18-COUNT($BG238:$BX238))/2),1)+CZ$6)))</f>
        <v/>
      </c>
      <c r="DA238" s="533" t="str">
        <f t="shared" si="466"/>
        <v/>
      </c>
      <c r="DB238" s="534" t="str">
        <f t="shared" si="466"/>
        <v/>
      </c>
      <c r="DC238" s="534" t="str">
        <f t="shared" si="466"/>
        <v/>
      </c>
      <c r="DD238" s="534" t="str">
        <f t="shared" si="466"/>
        <v/>
      </c>
      <c r="DE238" s="534" t="str">
        <f t="shared" si="466"/>
        <v/>
      </c>
      <c r="DF238" s="534" t="str">
        <f t="shared" si="466"/>
        <v/>
      </c>
      <c r="DG238" s="535" t="str">
        <f t="shared" si="466"/>
        <v/>
      </c>
      <c r="DH238" s="535" t="str">
        <f t="shared" si="466"/>
        <v/>
      </c>
      <c r="DI238" s="535" t="str">
        <f t="shared" si="466"/>
        <v/>
      </c>
      <c r="DJ238" s="535" t="str">
        <f t="shared" ref="DJ238:DQ242" si="467">IF($CH$3=$CD$4,IF(OR(-FLOOR(((18-COUNT($U238:$AL238))/2),1)+DJ$6&lt;1,-FLOOR(((18-COUNT($U238:$AL238))/2),1)+DJ$6&gt;COUNT($U238:$AL238)),"",LARGE($U238:$AL238,-FLOOR(((18-COUNT($U238:$AL238))/2),1)+DJ$6)),IF(OR(-FLOOR(((18-COUNT($BG238:$BX238))/2),1)+DJ$6&lt;1,-FLOOR(((18-COUNT($BG238:$BX238))/2),1)+DJ$6&gt;COUNT($BG238:$BX238)),"",LARGE($BG238:$BX238,-FLOOR(((18-COUNT($BG238:$BX238))/2),1)+DJ$6)))</f>
        <v/>
      </c>
      <c r="DK238" s="534" t="str">
        <f t="shared" si="467"/>
        <v/>
      </c>
      <c r="DL238" s="534" t="str">
        <f t="shared" si="467"/>
        <v/>
      </c>
      <c r="DM238" s="534" t="str">
        <f t="shared" si="467"/>
        <v/>
      </c>
      <c r="DN238" s="534" t="str">
        <f t="shared" si="467"/>
        <v/>
      </c>
      <c r="DO238" s="534" t="str">
        <f t="shared" si="467"/>
        <v/>
      </c>
      <c r="DP238" s="533" t="str">
        <f t="shared" si="467"/>
        <v/>
      </c>
      <c r="DQ238" s="532" t="str">
        <f t="shared" si="467"/>
        <v/>
      </c>
      <c r="DR238" s="536">
        <f>COUNT(B238:S238)</f>
        <v>0</v>
      </c>
      <c r="DS238" s="468">
        <f>COUNT(U238:AL238)</f>
        <v>0</v>
      </c>
      <c r="DT238" s="468">
        <f>COUNT(AN238:BE238)</f>
        <v>0</v>
      </c>
      <c r="DU238" s="469">
        <f>COUNT(BG238:BX238)</f>
        <v>1</v>
      </c>
      <c r="DV238" s="522"/>
      <c r="DW238" s="537"/>
      <c r="DX238" s="537"/>
      <c r="DY238" s="537"/>
      <c r="DZ238" s="537"/>
      <c r="EA238" s="537"/>
      <c r="EB238" s="537"/>
      <c r="EC238" s="538"/>
      <c r="ED238" s="537"/>
      <c r="EE238" s="61"/>
    </row>
    <row r="239" spans="1:135" ht="12.75" customHeight="1">
      <c r="A239" s="529" t="s">
        <v>155</v>
      </c>
      <c r="B239" s="306"/>
      <c r="C239" s="306"/>
      <c r="D239" s="306"/>
      <c r="E239" s="306"/>
      <c r="F239" s="306"/>
      <c r="G239" s="306"/>
      <c r="H239" s="306"/>
      <c r="I239" s="306"/>
      <c r="J239" s="306"/>
      <c r="K239" s="306"/>
      <c r="L239" s="306"/>
      <c r="M239" s="306"/>
      <c r="N239" s="306"/>
      <c r="O239" s="306"/>
      <c r="P239" s="306"/>
      <c r="Q239" s="306"/>
      <c r="R239" s="306"/>
      <c r="S239" s="306"/>
      <c r="T239" s="523"/>
      <c r="U239" s="306"/>
      <c r="V239" s="306"/>
      <c r="W239" s="306"/>
      <c r="X239" s="306"/>
      <c r="Y239" s="306"/>
      <c r="Z239" s="306"/>
      <c r="AA239" s="306"/>
      <c r="AB239" s="306"/>
      <c r="AC239" s="306"/>
      <c r="AD239" s="306"/>
      <c r="AE239" s="306"/>
      <c r="AF239" s="306"/>
      <c r="AG239" s="306"/>
      <c r="AH239" s="306"/>
      <c r="AI239" s="306"/>
      <c r="AJ239" s="306"/>
      <c r="AK239" s="306"/>
      <c r="AL239" s="306"/>
      <c r="AM239" s="523"/>
      <c r="AN239" s="306"/>
      <c r="AO239" s="306"/>
      <c r="AP239" s="306"/>
      <c r="AQ239" s="306"/>
      <c r="AR239" s="306"/>
      <c r="AS239" s="306"/>
      <c r="AT239" s="306"/>
      <c r="AU239" s="306"/>
      <c r="AV239" s="306"/>
      <c r="AW239" s="306"/>
      <c r="AX239" s="306"/>
      <c r="AY239" s="306"/>
      <c r="AZ239" s="306"/>
      <c r="BA239" s="306"/>
      <c r="BB239" s="306"/>
      <c r="BC239" s="306"/>
      <c r="BD239" s="306"/>
      <c r="BE239" s="306"/>
      <c r="BF239" s="523"/>
      <c r="BG239" s="306"/>
      <c r="BH239" s="306"/>
      <c r="BI239" s="306"/>
      <c r="BJ239" s="306"/>
      <c r="BK239" s="306"/>
      <c r="BL239" s="306"/>
      <c r="BM239" s="306"/>
      <c r="BN239" s="306"/>
      <c r="BO239" s="306"/>
      <c r="BP239" s="306">
        <v>30</v>
      </c>
      <c r="BQ239" s="306"/>
      <c r="BR239" s="306"/>
      <c r="BS239" s="306"/>
      <c r="BT239" s="306"/>
      <c r="BU239" s="306"/>
      <c r="BV239" s="306"/>
      <c r="BW239" s="306"/>
      <c r="BX239" s="306"/>
      <c r="BY239" s="523"/>
      <c r="BZ239" s="306"/>
      <c r="CA239" s="306"/>
      <c r="CB239" s="306"/>
      <c r="CC239" s="306"/>
      <c r="CD239" s="530" t="str">
        <f>IF(DR239&lt;3,"",(SUM(B239:S239)-MIN(B239:S239)-MAX(B239:S239))/(DR239-2))</f>
        <v/>
      </c>
      <c r="CE239" s="530" t="str">
        <f>IF(DS239&lt;3,"",(SUM(U239:AL239)-MIN(U239:AL239)-MAX(U239:AL239))/(DS239-2))</f>
        <v/>
      </c>
      <c r="CF239" s="530" t="str">
        <f>IF(DT239&lt;3,"",(SUM(AN239:BE239)-MIN(AN239:BE239)-MAX(AN239:BE239))/(DT239-2))</f>
        <v/>
      </c>
      <c r="CG239" s="531" t="str">
        <f>IF(DU239&lt;3,"",(SUM(BG239:BX239)-MIN(BG239:BX239)-MAX(BG239:BX239))/(DU239-2))</f>
        <v/>
      </c>
      <c r="CH239" s="518" t="str">
        <f t="shared" si="464"/>
        <v/>
      </c>
      <c r="CI239" s="93" t="str">
        <f t="shared" si="464"/>
        <v/>
      </c>
      <c r="CJ239" s="94" t="str">
        <f t="shared" si="464"/>
        <v/>
      </c>
      <c r="CK239" s="94" t="str">
        <f t="shared" si="464"/>
        <v/>
      </c>
      <c r="CL239" s="94" t="str">
        <f t="shared" si="464"/>
        <v/>
      </c>
      <c r="CM239" s="94" t="str">
        <f t="shared" si="464"/>
        <v/>
      </c>
      <c r="CN239" s="94" t="str">
        <f t="shared" si="464"/>
        <v/>
      </c>
      <c r="CO239" s="108" t="str">
        <f t="shared" si="464"/>
        <v/>
      </c>
      <c r="CP239" s="108" t="str">
        <f t="shared" si="464"/>
        <v/>
      </c>
      <c r="CQ239" s="108" t="str">
        <f t="shared" si="464"/>
        <v/>
      </c>
      <c r="CR239" s="108" t="str">
        <f t="shared" si="465"/>
        <v/>
      </c>
      <c r="CS239" s="94" t="str">
        <f t="shared" si="465"/>
        <v/>
      </c>
      <c r="CT239" s="94" t="str">
        <f t="shared" si="465"/>
        <v/>
      </c>
      <c r="CU239" s="94" t="str">
        <f t="shared" si="465"/>
        <v/>
      </c>
      <c r="CV239" s="94" t="str">
        <f t="shared" si="465"/>
        <v/>
      </c>
      <c r="CW239" s="94" t="str">
        <f t="shared" si="465"/>
        <v/>
      </c>
      <c r="CX239" s="93" t="str">
        <f t="shared" si="465"/>
        <v/>
      </c>
      <c r="CY239" s="519" t="str">
        <f t="shared" si="465"/>
        <v/>
      </c>
      <c r="CZ239" s="532" t="str">
        <f t="shared" si="466"/>
        <v/>
      </c>
      <c r="DA239" s="533" t="str">
        <f t="shared" si="466"/>
        <v/>
      </c>
      <c r="DB239" s="534" t="str">
        <f t="shared" si="466"/>
        <v/>
      </c>
      <c r="DC239" s="534" t="str">
        <f t="shared" si="466"/>
        <v/>
      </c>
      <c r="DD239" s="534" t="str">
        <f t="shared" si="466"/>
        <v/>
      </c>
      <c r="DE239" s="534" t="str">
        <f t="shared" si="466"/>
        <v/>
      </c>
      <c r="DF239" s="534" t="str">
        <f t="shared" si="466"/>
        <v/>
      </c>
      <c r="DG239" s="535" t="str">
        <f t="shared" si="466"/>
        <v/>
      </c>
      <c r="DH239" s="535" t="str">
        <f t="shared" si="466"/>
        <v/>
      </c>
      <c r="DI239" s="535" t="str">
        <f t="shared" si="466"/>
        <v/>
      </c>
      <c r="DJ239" s="535" t="str">
        <f t="shared" si="467"/>
        <v/>
      </c>
      <c r="DK239" s="534" t="str">
        <f t="shared" si="467"/>
        <v/>
      </c>
      <c r="DL239" s="534" t="str">
        <f t="shared" si="467"/>
        <v/>
      </c>
      <c r="DM239" s="534" t="str">
        <f t="shared" si="467"/>
        <v/>
      </c>
      <c r="DN239" s="534" t="str">
        <f t="shared" si="467"/>
        <v/>
      </c>
      <c r="DO239" s="534" t="str">
        <f t="shared" si="467"/>
        <v/>
      </c>
      <c r="DP239" s="533" t="str">
        <f t="shared" si="467"/>
        <v/>
      </c>
      <c r="DQ239" s="532" t="str">
        <f t="shared" si="467"/>
        <v/>
      </c>
      <c r="DR239" s="536">
        <f>COUNT(B239:S239)</f>
        <v>0</v>
      </c>
      <c r="DS239" s="468">
        <f>COUNT(U239:AL239)</f>
        <v>0</v>
      </c>
      <c r="DT239" s="468">
        <f>COUNT(AN239:BE239)</f>
        <v>0</v>
      </c>
      <c r="DU239" s="469">
        <f>COUNT(BG239:BX239)</f>
        <v>1</v>
      </c>
      <c r="DV239" s="522"/>
      <c r="DW239" s="537"/>
      <c r="DX239" s="537"/>
      <c r="DY239" s="537"/>
      <c r="DZ239" s="537"/>
      <c r="EA239" s="537"/>
      <c r="EB239" s="537"/>
      <c r="EC239" s="538"/>
      <c r="ED239" s="537"/>
      <c r="EE239" s="61"/>
    </row>
    <row r="240" spans="1:135" ht="12.75" customHeight="1">
      <c r="A240" s="529" t="s">
        <v>156</v>
      </c>
      <c r="B240" s="306"/>
      <c r="C240" s="306"/>
      <c r="D240" s="306"/>
      <c r="E240" s="306"/>
      <c r="F240" s="306"/>
      <c r="G240" s="306"/>
      <c r="H240" s="306"/>
      <c r="I240" s="306"/>
      <c r="J240" s="306"/>
      <c r="K240" s="306"/>
      <c r="L240" s="306"/>
      <c r="M240" s="306"/>
      <c r="N240" s="306"/>
      <c r="O240" s="306"/>
      <c r="P240" s="306"/>
      <c r="Q240" s="306"/>
      <c r="R240" s="306"/>
      <c r="S240" s="306"/>
      <c r="T240" s="523"/>
      <c r="U240" s="306"/>
      <c r="V240" s="306"/>
      <c r="W240" s="306"/>
      <c r="X240" s="306"/>
      <c r="Y240" s="306"/>
      <c r="Z240" s="306"/>
      <c r="AA240" s="306"/>
      <c r="AB240" s="306"/>
      <c r="AC240" s="306"/>
      <c r="AD240" s="306"/>
      <c r="AE240" s="306"/>
      <c r="AF240" s="306"/>
      <c r="AG240" s="306"/>
      <c r="AH240" s="306"/>
      <c r="AI240" s="306"/>
      <c r="AJ240" s="306"/>
      <c r="AK240" s="306"/>
      <c r="AL240" s="306"/>
      <c r="AM240" s="523"/>
      <c r="AN240" s="306"/>
      <c r="AO240" s="306"/>
      <c r="AP240" s="306"/>
      <c r="AQ240" s="306"/>
      <c r="AR240" s="306"/>
      <c r="AS240" s="306"/>
      <c r="AT240" s="306"/>
      <c r="AU240" s="306"/>
      <c r="AV240" s="306"/>
      <c r="AW240" s="306"/>
      <c r="AX240" s="306"/>
      <c r="AY240" s="306"/>
      <c r="AZ240" s="306"/>
      <c r="BA240" s="306"/>
      <c r="BB240" s="306"/>
      <c r="BC240" s="306"/>
      <c r="BD240" s="306"/>
      <c r="BE240" s="306"/>
      <c r="BF240" s="523"/>
      <c r="BG240" s="306"/>
      <c r="BH240" s="306"/>
      <c r="BI240" s="306"/>
      <c r="BJ240" s="306"/>
      <c r="BK240" s="306"/>
      <c r="BL240" s="306"/>
      <c r="BM240" s="306"/>
      <c r="BN240" s="306"/>
      <c r="BO240" s="306"/>
      <c r="BP240" s="561">
        <v>12</v>
      </c>
      <c r="BQ240" s="306"/>
      <c r="BR240" s="306"/>
      <c r="BS240" s="306"/>
      <c r="BT240" s="306"/>
      <c r="BU240" s="306"/>
      <c r="BV240" s="306"/>
      <c r="BW240" s="306"/>
      <c r="BX240" s="306"/>
      <c r="BY240" s="523"/>
      <c r="BZ240" s="306"/>
      <c r="CA240" s="306"/>
      <c r="CB240" s="306"/>
      <c r="CC240" s="306"/>
      <c r="CD240" s="530" t="str">
        <f>IF(DR240&lt;3,"",(SUM(B240:S240)-MIN(B240:S240)-MAX(B240:S240))/(DR240-2))</f>
        <v/>
      </c>
      <c r="CE240" s="530" t="str">
        <f>IF(DS240&lt;3,"",(SUM(U240:AL240)-MIN(U240:AL240)-MAX(U240:AL240))/(DS240-2))</f>
        <v/>
      </c>
      <c r="CF240" s="530" t="str">
        <f>IF(DT240&lt;3,"",(SUM(AN240:BE240)-MIN(AN240:BE240)-MAX(AN240:BE240))/(DT240-2))</f>
        <v/>
      </c>
      <c r="CG240" s="531" t="str">
        <f>IF(DU240&lt;3,"",(SUM(BG240:BX240)-MIN(BG240:BX240)-MAX(BG240:BX240))/(DU240-2))</f>
        <v/>
      </c>
      <c r="CH240" s="518" t="str">
        <f t="shared" si="464"/>
        <v/>
      </c>
      <c r="CI240" s="93" t="str">
        <f t="shared" si="464"/>
        <v/>
      </c>
      <c r="CJ240" s="94" t="str">
        <f t="shared" si="464"/>
        <v/>
      </c>
      <c r="CK240" s="94" t="str">
        <f t="shared" si="464"/>
        <v/>
      </c>
      <c r="CL240" s="94" t="str">
        <f t="shared" si="464"/>
        <v/>
      </c>
      <c r="CM240" s="94" t="str">
        <f t="shared" si="464"/>
        <v/>
      </c>
      <c r="CN240" s="94" t="str">
        <f t="shared" si="464"/>
        <v/>
      </c>
      <c r="CO240" s="108" t="str">
        <f t="shared" si="464"/>
        <v/>
      </c>
      <c r="CP240" s="108" t="str">
        <f t="shared" si="464"/>
        <v/>
      </c>
      <c r="CQ240" s="108" t="str">
        <f t="shared" si="464"/>
        <v/>
      </c>
      <c r="CR240" s="108" t="str">
        <f t="shared" si="465"/>
        <v/>
      </c>
      <c r="CS240" s="94" t="str">
        <f t="shared" si="465"/>
        <v/>
      </c>
      <c r="CT240" s="94" t="str">
        <f t="shared" si="465"/>
        <v/>
      </c>
      <c r="CU240" s="94" t="str">
        <f t="shared" si="465"/>
        <v/>
      </c>
      <c r="CV240" s="94" t="str">
        <f t="shared" si="465"/>
        <v/>
      </c>
      <c r="CW240" s="94" t="str">
        <f t="shared" si="465"/>
        <v/>
      </c>
      <c r="CX240" s="93" t="str">
        <f t="shared" si="465"/>
        <v/>
      </c>
      <c r="CY240" s="519" t="str">
        <f t="shared" si="465"/>
        <v/>
      </c>
      <c r="CZ240" s="532" t="str">
        <f t="shared" si="466"/>
        <v/>
      </c>
      <c r="DA240" s="533" t="str">
        <f t="shared" si="466"/>
        <v/>
      </c>
      <c r="DB240" s="534" t="str">
        <f t="shared" si="466"/>
        <v/>
      </c>
      <c r="DC240" s="534" t="str">
        <f t="shared" si="466"/>
        <v/>
      </c>
      <c r="DD240" s="534" t="str">
        <f t="shared" si="466"/>
        <v/>
      </c>
      <c r="DE240" s="534" t="str">
        <f t="shared" si="466"/>
        <v/>
      </c>
      <c r="DF240" s="534" t="str">
        <f t="shared" si="466"/>
        <v/>
      </c>
      <c r="DG240" s="535" t="str">
        <f t="shared" si="466"/>
        <v/>
      </c>
      <c r="DH240" s="535" t="str">
        <f t="shared" si="466"/>
        <v/>
      </c>
      <c r="DI240" s="535" t="str">
        <f t="shared" si="466"/>
        <v/>
      </c>
      <c r="DJ240" s="535" t="str">
        <f t="shared" si="467"/>
        <v/>
      </c>
      <c r="DK240" s="534" t="str">
        <f t="shared" si="467"/>
        <v/>
      </c>
      <c r="DL240" s="534" t="str">
        <f t="shared" si="467"/>
        <v/>
      </c>
      <c r="DM240" s="534" t="str">
        <f t="shared" si="467"/>
        <v/>
      </c>
      <c r="DN240" s="534" t="str">
        <f t="shared" si="467"/>
        <v/>
      </c>
      <c r="DO240" s="534" t="str">
        <f t="shared" si="467"/>
        <v/>
      </c>
      <c r="DP240" s="533" t="str">
        <f t="shared" si="467"/>
        <v/>
      </c>
      <c r="DQ240" s="532" t="str">
        <f t="shared" si="467"/>
        <v/>
      </c>
      <c r="DR240" s="536">
        <f>COUNT(B240:S240)</f>
        <v>0</v>
      </c>
      <c r="DS240" s="468">
        <f>COUNT(U240:AL240)</f>
        <v>0</v>
      </c>
      <c r="DT240" s="468">
        <f>COUNT(AN240:BE240)</f>
        <v>0</v>
      </c>
      <c r="DU240" s="469">
        <f>COUNT(BG240:BX240)</f>
        <v>1</v>
      </c>
      <c r="DV240" s="522"/>
      <c r="DW240" s="537"/>
      <c r="DX240" s="537"/>
      <c r="DY240" s="537"/>
      <c r="DZ240" s="537"/>
      <c r="EA240" s="537"/>
      <c r="EB240" s="537"/>
      <c r="EC240" s="538"/>
      <c r="ED240" s="537"/>
      <c r="EE240" s="61"/>
    </row>
    <row r="241" spans="1:135" ht="12.75" customHeight="1">
      <c r="A241" s="529" t="s">
        <v>157</v>
      </c>
      <c r="B241" s="306"/>
      <c r="C241" s="306"/>
      <c r="D241" s="306"/>
      <c r="E241" s="306"/>
      <c r="F241" s="306"/>
      <c r="G241" s="306"/>
      <c r="H241" s="306"/>
      <c r="I241" s="306"/>
      <c r="J241" s="306"/>
      <c r="K241" s="306"/>
      <c r="L241" s="306"/>
      <c r="M241" s="306"/>
      <c r="N241" s="306"/>
      <c r="O241" s="306"/>
      <c r="P241" s="306"/>
      <c r="Q241" s="306"/>
      <c r="R241" s="306"/>
      <c r="S241" s="306"/>
      <c r="T241" s="523"/>
      <c r="U241" s="306"/>
      <c r="V241" s="306"/>
      <c r="W241" s="306"/>
      <c r="X241" s="306"/>
      <c r="Y241" s="306"/>
      <c r="Z241" s="306"/>
      <c r="AA241" s="306"/>
      <c r="AB241" s="306"/>
      <c r="AC241" s="306"/>
      <c r="AD241" s="306"/>
      <c r="AE241" s="306"/>
      <c r="AF241" s="306"/>
      <c r="AG241" s="306"/>
      <c r="AH241" s="306"/>
      <c r="AI241" s="306"/>
      <c r="AJ241" s="306"/>
      <c r="AK241" s="306"/>
      <c r="AL241" s="306"/>
      <c r="AM241" s="523"/>
      <c r="AN241" s="306"/>
      <c r="AO241" s="306"/>
      <c r="AP241" s="306"/>
      <c r="AQ241" s="306"/>
      <c r="AR241" s="306"/>
      <c r="AS241" s="306"/>
      <c r="AT241" s="306"/>
      <c r="AU241" s="306"/>
      <c r="AV241" s="306"/>
      <c r="AW241" s="306"/>
      <c r="AX241" s="306"/>
      <c r="AY241" s="306"/>
      <c r="AZ241" s="306"/>
      <c r="BA241" s="306"/>
      <c r="BB241" s="306"/>
      <c r="BC241" s="306"/>
      <c r="BD241" s="306"/>
      <c r="BE241" s="306"/>
      <c r="BF241" s="523"/>
      <c r="BG241" s="306"/>
      <c r="BH241" s="306"/>
      <c r="BI241" s="306"/>
      <c r="BJ241" s="306"/>
      <c r="BK241" s="306"/>
      <c r="BL241" s="306"/>
      <c r="BM241" s="306"/>
      <c r="BN241" s="306"/>
      <c r="BO241" s="306"/>
      <c r="BP241" s="306">
        <v>70</v>
      </c>
      <c r="BQ241" s="306"/>
      <c r="BR241" s="306"/>
      <c r="BS241" s="306"/>
      <c r="BT241" s="306"/>
      <c r="BU241" s="306"/>
      <c r="BV241" s="306"/>
      <c r="BW241" s="306"/>
      <c r="BX241" s="306"/>
      <c r="BY241" s="523"/>
      <c r="BZ241" s="306"/>
      <c r="CA241" s="306"/>
      <c r="CB241" s="306"/>
      <c r="CC241" s="306"/>
      <c r="CD241" s="530" t="str">
        <f>IF(DR241&lt;3,"",(SUM(B241:S241)-MIN(B241:S241)-MAX(B241:S241))/(DR241-2))</f>
        <v/>
      </c>
      <c r="CE241" s="530" t="str">
        <f>IF(DS241&lt;3,"",(SUM(U241:AL241)-MIN(U241:AL241)-MAX(U241:AL241))/(DS241-2))</f>
        <v/>
      </c>
      <c r="CF241" s="530" t="str">
        <f>IF(DT241&lt;3,"",(SUM(AN241:BE241)-MIN(AN241:BE241)-MAX(AN241:BE241))/(DT241-2))</f>
        <v/>
      </c>
      <c r="CG241" s="531" t="str">
        <f>IF(DU241&lt;3,"",(SUM(BG241:BX241)-MIN(BG241:BX241)-MAX(BG241:BX241))/(DU241-2))</f>
        <v/>
      </c>
      <c r="CH241" s="518" t="str">
        <f t="shared" si="464"/>
        <v/>
      </c>
      <c r="CI241" s="93" t="str">
        <f t="shared" si="464"/>
        <v/>
      </c>
      <c r="CJ241" s="94" t="str">
        <f t="shared" si="464"/>
        <v/>
      </c>
      <c r="CK241" s="94" t="str">
        <f t="shared" si="464"/>
        <v/>
      </c>
      <c r="CL241" s="94" t="str">
        <f t="shared" si="464"/>
        <v/>
      </c>
      <c r="CM241" s="94" t="str">
        <f t="shared" si="464"/>
        <v/>
      </c>
      <c r="CN241" s="94" t="str">
        <f t="shared" si="464"/>
        <v/>
      </c>
      <c r="CO241" s="108" t="str">
        <f t="shared" si="464"/>
        <v/>
      </c>
      <c r="CP241" s="108" t="str">
        <f t="shared" si="464"/>
        <v/>
      </c>
      <c r="CQ241" s="108" t="str">
        <f t="shared" si="464"/>
        <v/>
      </c>
      <c r="CR241" s="108" t="str">
        <f t="shared" si="465"/>
        <v/>
      </c>
      <c r="CS241" s="94" t="str">
        <f t="shared" si="465"/>
        <v/>
      </c>
      <c r="CT241" s="94" t="str">
        <f t="shared" si="465"/>
        <v/>
      </c>
      <c r="CU241" s="94" t="str">
        <f t="shared" si="465"/>
        <v/>
      </c>
      <c r="CV241" s="94" t="str">
        <f t="shared" si="465"/>
        <v/>
      </c>
      <c r="CW241" s="94" t="str">
        <f t="shared" si="465"/>
        <v/>
      </c>
      <c r="CX241" s="93" t="str">
        <f t="shared" si="465"/>
        <v/>
      </c>
      <c r="CY241" s="519" t="str">
        <f t="shared" si="465"/>
        <v/>
      </c>
      <c r="CZ241" s="532" t="str">
        <f t="shared" si="466"/>
        <v/>
      </c>
      <c r="DA241" s="533" t="str">
        <f t="shared" si="466"/>
        <v/>
      </c>
      <c r="DB241" s="534" t="str">
        <f t="shared" si="466"/>
        <v/>
      </c>
      <c r="DC241" s="534" t="str">
        <f t="shared" si="466"/>
        <v/>
      </c>
      <c r="DD241" s="534" t="str">
        <f t="shared" si="466"/>
        <v/>
      </c>
      <c r="DE241" s="534" t="str">
        <f t="shared" si="466"/>
        <v/>
      </c>
      <c r="DF241" s="534" t="str">
        <f t="shared" si="466"/>
        <v/>
      </c>
      <c r="DG241" s="535" t="str">
        <f t="shared" si="466"/>
        <v/>
      </c>
      <c r="DH241" s="535" t="str">
        <f t="shared" si="466"/>
        <v/>
      </c>
      <c r="DI241" s="535" t="str">
        <f t="shared" si="466"/>
        <v/>
      </c>
      <c r="DJ241" s="535" t="str">
        <f t="shared" si="467"/>
        <v/>
      </c>
      <c r="DK241" s="534" t="str">
        <f t="shared" si="467"/>
        <v/>
      </c>
      <c r="DL241" s="534" t="str">
        <f t="shared" si="467"/>
        <v/>
      </c>
      <c r="DM241" s="534" t="str">
        <f t="shared" si="467"/>
        <v/>
      </c>
      <c r="DN241" s="534" t="str">
        <f t="shared" si="467"/>
        <v/>
      </c>
      <c r="DO241" s="534" t="str">
        <f t="shared" si="467"/>
        <v/>
      </c>
      <c r="DP241" s="533" t="str">
        <f t="shared" si="467"/>
        <v/>
      </c>
      <c r="DQ241" s="532" t="str">
        <f t="shared" si="467"/>
        <v/>
      </c>
      <c r="DR241" s="536">
        <f>COUNT(B241:S241)</f>
        <v>0</v>
      </c>
      <c r="DS241" s="468">
        <f>COUNT(U241:AL241)</f>
        <v>0</v>
      </c>
      <c r="DT241" s="468">
        <f>COUNT(AN241:BE241)</f>
        <v>0</v>
      </c>
      <c r="DU241" s="469">
        <f>COUNT(BG241:BX241)</f>
        <v>1</v>
      </c>
      <c r="DV241" s="522"/>
      <c r="DW241" s="537"/>
      <c r="DX241" s="537"/>
      <c r="DY241" s="537"/>
      <c r="DZ241" s="537"/>
      <c r="EA241" s="537"/>
      <c r="EB241" s="537"/>
      <c r="EC241" s="538"/>
      <c r="ED241" s="537"/>
      <c r="EE241" s="61"/>
    </row>
    <row r="242" spans="1:135" ht="12.75" customHeight="1">
      <c r="A242" s="539" t="s">
        <v>158</v>
      </c>
      <c r="B242" s="540" t="str">
        <f t="shared" ref="B242:S242" si="468">IF(B239="","",B238*B239*B240*B241)</f>
        <v/>
      </c>
      <c r="C242" s="540" t="str">
        <f t="shared" si="468"/>
        <v/>
      </c>
      <c r="D242" s="540" t="str">
        <f t="shared" si="468"/>
        <v/>
      </c>
      <c r="E242" s="540" t="str">
        <f t="shared" si="468"/>
        <v/>
      </c>
      <c r="F242" s="540" t="str">
        <f t="shared" si="468"/>
        <v/>
      </c>
      <c r="G242" s="540" t="str">
        <f t="shared" si="468"/>
        <v/>
      </c>
      <c r="H242" s="540" t="str">
        <f t="shared" si="468"/>
        <v/>
      </c>
      <c r="I242" s="540" t="str">
        <f t="shared" si="468"/>
        <v/>
      </c>
      <c r="J242" s="540" t="str">
        <f t="shared" si="468"/>
        <v/>
      </c>
      <c r="K242" s="540" t="str">
        <f t="shared" si="468"/>
        <v/>
      </c>
      <c r="L242" s="540" t="str">
        <f t="shared" si="468"/>
        <v/>
      </c>
      <c r="M242" s="540" t="str">
        <f t="shared" si="468"/>
        <v/>
      </c>
      <c r="N242" s="540" t="str">
        <f t="shared" si="468"/>
        <v/>
      </c>
      <c r="O242" s="540" t="str">
        <f t="shared" si="468"/>
        <v/>
      </c>
      <c r="P242" s="540" t="str">
        <f t="shared" si="468"/>
        <v/>
      </c>
      <c r="Q242" s="540" t="str">
        <f t="shared" si="468"/>
        <v/>
      </c>
      <c r="R242" s="540" t="str">
        <f t="shared" si="468"/>
        <v/>
      </c>
      <c r="S242" s="540" t="str">
        <f t="shared" si="468"/>
        <v/>
      </c>
      <c r="T242" s="523"/>
      <c r="U242" s="540" t="str">
        <f t="shared" ref="U242:AL242" si="469">IF(U239="","",U238*U239*U240*U241)</f>
        <v/>
      </c>
      <c r="V242" s="540" t="str">
        <f t="shared" si="469"/>
        <v/>
      </c>
      <c r="W242" s="540" t="str">
        <f t="shared" si="469"/>
        <v/>
      </c>
      <c r="X242" s="540" t="str">
        <f t="shared" si="469"/>
        <v/>
      </c>
      <c r="Y242" s="540" t="str">
        <f t="shared" si="469"/>
        <v/>
      </c>
      <c r="Z242" s="540" t="str">
        <f t="shared" si="469"/>
        <v/>
      </c>
      <c r="AA242" s="540" t="str">
        <f t="shared" si="469"/>
        <v/>
      </c>
      <c r="AB242" s="540" t="str">
        <f t="shared" si="469"/>
        <v/>
      </c>
      <c r="AC242" s="540" t="str">
        <f t="shared" si="469"/>
        <v/>
      </c>
      <c r="AD242" s="540" t="str">
        <f t="shared" si="469"/>
        <v/>
      </c>
      <c r="AE242" s="540" t="str">
        <f t="shared" si="469"/>
        <v/>
      </c>
      <c r="AF242" s="540" t="str">
        <f t="shared" si="469"/>
        <v/>
      </c>
      <c r="AG242" s="540" t="str">
        <f t="shared" si="469"/>
        <v/>
      </c>
      <c r="AH242" s="540" t="str">
        <f t="shared" si="469"/>
        <v/>
      </c>
      <c r="AI242" s="540" t="str">
        <f t="shared" si="469"/>
        <v/>
      </c>
      <c r="AJ242" s="540" t="str">
        <f t="shared" si="469"/>
        <v/>
      </c>
      <c r="AK242" s="540" t="str">
        <f t="shared" si="469"/>
        <v/>
      </c>
      <c r="AL242" s="540" t="str">
        <f t="shared" si="469"/>
        <v/>
      </c>
      <c r="AM242" s="523"/>
      <c r="AN242" s="540" t="str">
        <f t="shared" ref="AN242:BE242" si="470">IF(AN239="","",AN238*AN239*AN240*AN241)</f>
        <v/>
      </c>
      <c r="AO242" s="540" t="str">
        <f t="shared" si="470"/>
        <v/>
      </c>
      <c r="AP242" s="540" t="str">
        <f t="shared" si="470"/>
        <v/>
      </c>
      <c r="AQ242" s="540" t="str">
        <f t="shared" si="470"/>
        <v/>
      </c>
      <c r="AR242" s="540" t="str">
        <f t="shared" si="470"/>
        <v/>
      </c>
      <c r="AS242" s="540" t="str">
        <f t="shared" si="470"/>
        <v/>
      </c>
      <c r="AT242" s="540" t="str">
        <f t="shared" si="470"/>
        <v/>
      </c>
      <c r="AU242" s="540" t="str">
        <f t="shared" si="470"/>
        <v/>
      </c>
      <c r="AV242" s="540" t="str">
        <f t="shared" si="470"/>
        <v/>
      </c>
      <c r="AW242" s="540" t="str">
        <f t="shared" si="470"/>
        <v/>
      </c>
      <c r="AX242" s="540" t="str">
        <f t="shared" si="470"/>
        <v/>
      </c>
      <c r="AY242" s="540" t="str">
        <f t="shared" si="470"/>
        <v/>
      </c>
      <c r="AZ242" s="540" t="str">
        <f t="shared" si="470"/>
        <v/>
      </c>
      <c r="BA242" s="540" t="str">
        <f t="shared" si="470"/>
        <v/>
      </c>
      <c r="BB242" s="540" t="str">
        <f t="shared" si="470"/>
        <v/>
      </c>
      <c r="BC242" s="540" t="str">
        <f t="shared" si="470"/>
        <v/>
      </c>
      <c r="BD242" s="540" t="str">
        <f t="shared" si="470"/>
        <v/>
      </c>
      <c r="BE242" s="540" t="str">
        <f t="shared" si="470"/>
        <v/>
      </c>
      <c r="BF242" s="523"/>
      <c r="BG242" s="540" t="str">
        <f t="shared" ref="BG242:BX242" si="471">IF(BG239="","",BG238*BG239*BG240*BG241)</f>
        <v/>
      </c>
      <c r="BH242" s="540" t="str">
        <f t="shared" si="471"/>
        <v/>
      </c>
      <c r="BI242" s="540" t="str">
        <f t="shared" si="471"/>
        <v/>
      </c>
      <c r="BJ242" s="540" t="str">
        <f t="shared" si="471"/>
        <v/>
      </c>
      <c r="BK242" s="540" t="str">
        <f t="shared" si="471"/>
        <v/>
      </c>
      <c r="BL242" s="540" t="str">
        <f t="shared" si="471"/>
        <v/>
      </c>
      <c r="BM242" s="540" t="str">
        <f t="shared" si="471"/>
        <v/>
      </c>
      <c r="BN242" s="540" t="str">
        <f t="shared" si="471"/>
        <v/>
      </c>
      <c r="BO242" s="540" t="str">
        <f t="shared" si="471"/>
        <v/>
      </c>
      <c r="BP242" s="540">
        <f t="shared" si="471"/>
        <v>25200</v>
      </c>
      <c r="BQ242" s="540" t="str">
        <f t="shared" si="471"/>
        <v/>
      </c>
      <c r="BR242" s="540" t="str">
        <f t="shared" si="471"/>
        <v/>
      </c>
      <c r="BS242" s="540" t="str">
        <f t="shared" si="471"/>
        <v/>
      </c>
      <c r="BT242" s="540" t="str">
        <f t="shared" si="471"/>
        <v/>
      </c>
      <c r="BU242" s="540" t="str">
        <f t="shared" si="471"/>
        <v/>
      </c>
      <c r="BV242" s="540" t="str">
        <f t="shared" si="471"/>
        <v/>
      </c>
      <c r="BW242" s="540" t="str">
        <f t="shared" si="471"/>
        <v/>
      </c>
      <c r="BX242" s="540" t="str">
        <f t="shared" si="471"/>
        <v/>
      </c>
      <c r="BY242" s="523"/>
      <c r="BZ242" s="540" t="str">
        <f>IF(BZ239="","",BZ238*BZ239*BZ240*BZ241)</f>
        <v/>
      </c>
      <c r="CA242" s="540" t="str">
        <f>IF(CA239="","",CA238*CA239*CA240*CA241)</f>
        <v/>
      </c>
      <c r="CB242" s="540" t="str">
        <f>IF(CB239="","",CB238*CB239*CB240*CB241)</f>
        <v/>
      </c>
      <c r="CC242" s="541" t="str">
        <f>IF(CC239="","",CC238*CC239*CC240*CC241)</f>
        <v/>
      </c>
      <c r="CD242" s="530" t="str">
        <f>IF(DR242&lt;3,"",(SUM(B242:S242)-MIN(B242:S242)-MAX(B242:S242))/(DR242-2))</f>
        <v/>
      </c>
      <c r="CE242" s="530" t="str">
        <f>IF(DS242&lt;3,"",(SUM(U242:AL242)-MIN(U242:AL242)-MAX(U242:AL242))/(DS242-2))</f>
        <v/>
      </c>
      <c r="CF242" s="530" t="str">
        <f>IF(DT242&lt;3,"",(SUM(AN242:BE242)-MIN(AN242:BE242)-MAX(AN242:BE242))/(DT242-2))</f>
        <v/>
      </c>
      <c r="CG242" s="531" t="str">
        <f>IF(DU242&lt;3,"",(SUM(BG242:BX242)-MIN(BG242:BX242)-MAX(BG242:BX242))/(DU242-2))</f>
        <v/>
      </c>
      <c r="CH242" s="518" t="str">
        <f t="shared" si="464"/>
        <v/>
      </c>
      <c r="CI242" s="93" t="str">
        <f t="shared" si="464"/>
        <v/>
      </c>
      <c r="CJ242" s="94" t="str">
        <f t="shared" si="464"/>
        <v/>
      </c>
      <c r="CK242" s="94" t="str">
        <f t="shared" si="464"/>
        <v/>
      </c>
      <c r="CL242" s="94" t="str">
        <f t="shared" si="464"/>
        <v/>
      </c>
      <c r="CM242" s="94" t="str">
        <f t="shared" si="464"/>
        <v/>
      </c>
      <c r="CN242" s="94" t="str">
        <f t="shared" si="464"/>
        <v/>
      </c>
      <c r="CO242" s="108" t="str">
        <f t="shared" si="464"/>
        <v/>
      </c>
      <c r="CP242" s="108" t="str">
        <f t="shared" si="464"/>
        <v/>
      </c>
      <c r="CQ242" s="108" t="str">
        <f t="shared" si="464"/>
        <v/>
      </c>
      <c r="CR242" s="108" t="str">
        <f t="shared" si="465"/>
        <v/>
      </c>
      <c r="CS242" s="94" t="str">
        <f t="shared" si="465"/>
        <v/>
      </c>
      <c r="CT242" s="94" t="str">
        <f t="shared" si="465"/>
        <v/>
      </c>
      <c r="CU242" s="94" t="str">
        <f t="shared" si="465"/>
        <v/>
      </c>
      <c r="CV242" s="94" t="str">
        <f t="shared" si="465"/>
        <v/>
      </c>
      <c r="CW242" s="94" t="str">
        <f t="shared" si="465"/>
        <v/>
      </c>
      <c r="CX242" s="93" t="str">
        <f t="shared" si="465"/>
        <v/>
      </c>
      <c r="CY242" s="519" t="str">
        <f t="shared" si="465"/>
        <v/>
      </c>
      <c r="CZ242" s="532" t="str">
        <f t="shared" si="466"/>
        <v/>
      </c>
      <c r="DA242" s="533" t="str">
        <f t="shared" si="466"/>
        <v/>
      </c>
      <c r="DB242" s="534" t="str">
        <f t="shared" si="466"/>
        <v/>
      </c>
      <c r="DC242" s="534" t="str">
        <f t="shared" si="466"/>
        <v/>
      </c>
      <c r="DD242" s="534" t="str">
        <f t="shared" si="466"/>
        <v/>
      </c>
      <c r="DE242" s="534" t="str">
        <f t="shared" si="466"/>
        <v/>
      </c>
      <c r="DF242" s="534" t="str">
        <f t="shared" si="466"/>
        <v/>
      </c>
      <c r="DG242" s="535" t="str">
        <f t="shared" si="466"/>
        <v/>
      </c>
      <c r="DH242" s="535" t="str">
        <f t="shared" si="466"/>
        <v/>
      </c>
      <c r="DI242" s="535" t="str">
        <f t="shared" si="466"/>
        <v/>
      </c>
      <c r="DJ242" s="535" t="str">
        <f t="shared" si="467"/>
        <v/>
      </c>
      <c r="DK242" s="534" t="str">
        <f t="shared" si="467"/>
        <v/>
      </c>
      <c r="DL242" s="534" t="str">
        <f t="shared" si="467"/>
        <v/>
      </c>
      <c r="DM242" s="534" t="str">
        <f t="shared" si="467"/>
        <v/>
      </c>
      <c r="DN242" s="534" t="str">
        <f t="shared" si="467"/>
        <v/>
      </c>
      <c r="DO242" s="534" t="str">
        <f t="shared" si="467"/>
        <v/>
      </c>
      <c r="DP242" s="533" t="str">
        <f t="shared" si="467"/>
        <v/>
      </c>
      <c r="DQ242" s="532" t="str">
        <f t="shared" si="467"/>
        <v/>
      </c>
      <c r="DR242" s="536">
        <f>COUNT(B242:S242)</f>
        <v>0</v>
      </c>
      <c r="DS242" s="468">
        <f>COUNT(U242:AL242)</f>
        <v>0</v>
      </c>
      <c r="DT242" s="468">
        <f>COUNT(AN242:BE242)</f>
        <v>0</v>
      </c>
      <c r="DU242" s="469">
        <f>COUNT(BG242:BX242)</f>
        <v>1</v>
      </c>
      <c r="DV242" s="522"/>
      <c r="DW242" s="537"/>
      <c r="DX242" s="537"/>
      <c r="DY242" s="537"/>
      <c r="DZ242" s="537"/>
      <c r="EA242" s="537"/>
      <c r="EB242" s="537"/>
      <c r="EC242" s="538"/>
      <c r="ED242" s="537"/>
      <c r="EE242" s="61"/>
    </row>
    <row r="243" spans="1:135" ht="12.75" customHeight="1">
      <c r="A243" s="527" t="s">
        <v>205</v>
      </c>
      <c r="B243" s="528"/>
      <c r="C243" s="528"/>
      <c r="D243" s="528"/>
      <c r="E243" s="528"/>
      <c r="F243" s="528"/>
      <c r="G243" s="528"/>
      <c r="H243" s="528"/>
      <c r="I243" s="528"/>
      <c r="J243" s="528"/>
      <c r="K243" s="528"/>
      <c r="L243" s="528"/>
      <c r="M243" s="528"/>
      <c r="N243" s="528"/>
      <c r="O243" s="528"/>
      <c r="P243" s="528"/>
      <c r="Q243" s="528"/>
      <c r="R243" s="528"/>
      <c r="S243" s="528"/>
      <c r="T243" s="523"/>
      <c r="U243" s="528"/>
      <c r="V243" s="528"/>
      <c r="W243" s="528"/>
      <c r="X243" s="528"/>
      <c r="Y243" s="528"/>
      <c r="Z243" s="528"/>
      <c r="AA243" s="528"/>
      <c r="AB243" s="528"/>
      <c r="AC243" s="528"/>
      <c r="AD243" s="528"/>
      <c r="AE243" s="528"/>
      <c r="AF243" s="528"/>
      <c r="AG243" s="528"/>
      <c r="AH243" s="528"/>
      <c r="AI243" s="528"/>
      <c r="AJ243" s="528"/>
      <c r="AK243" s="528"/>
      <c r="AL243" s="528"/>
      <c r="AM243" s="523"/>
      <c r="AN243" s="528"/>
      <c r="AO243" s="528"/>
      <c r="AP243" s="528"/>
      <c r="AQ243" s="528"/>
      <c r="AR243" s="528"/>
      <c r="AS243" s="528"/>
      <c r="AT243" s="528"/>
      <c r="AU243" s="528"/>
      <c r="AV243" s="528"/>
      <c r="AW243" s="528"/>
      <c r="AX243" s="528"/>
      <c r="AY243" s="528"/>
      <c r="AZ243" s="528"/>
      <c r="BA243" s="528"/>
      <c r="BB243" s="528"/>
      <c r="BC243" s="528"/>
      <c r="BD243" s="528"/>
      <c r="BE243" s="528"/>
      <c r="BF243" s="523"/>
      <c r="BG243" s="528"/>
      <c r="BH243" s="528"/>
      <c r="BI243" s="528"/>
      <c r="BJ243" s="528"/>
      <c r="BK243" s="528"/>
      <c r="BL243" s="528"/>
      <c r="BM243" s="528"/>
      <c r="BN243" s="528"/>
      <c r="BO243" s="528"/>
      <c r="BP243" s="528"/>
      <c r="BQ243" s="528"/>
      <c r="BR243" s="528"/>
      <c r="BS243" s="528"/>
      <c r="BT243" s="528"/>
      <c r="BU243" s="528"/>
      <c r="BV243" s="528"/>
      <c r="BW243" s="528"/>
      <c r="BX243" s="528"/>
      <c r="BY243" s="523"/>
      <c r="BZ243" s="528"/>
      <c r="CA243" s="528"/>
      <c r="CB243" s="528"/>
      <c r="CC243" s="528"/>
      <c r="CD243" s="542"/>
      <c r="CE243" s="542"/>
      <c r="CF243" s="542"/>
      <c r="CG243" s="543"/>
      <c r="CH243" s="544"/>
      <c r="CI243" s="544"/>
      <c r="CJ243" s="544"/>
      <c r="CK243" s="544"/>
      <c r="CL243" s="544"/>
      <c r="CM243" s="544"/>
      <c r="CN243" s="544"/>
      <c r="CO243" s="544"/>
      <c r="CP243" s="544"/>
      <c r="CQ243" s="544"/>
      <c r="CR243" s="544"/>
      <c r="CS243" s="544"/>
      <c r="CT243" s="544"/>
      <c r="CU243" s="544"/>
      <c r="CV243" s="544"/>
      <c r="CW243" s="544"/>
      <c r="CX243" s="544"/>
      <c r="CY243" s="545"/>
      <c r="CZ243" s="546"/>
      <c r="DA243" s="544"/>
      <c r="DB243" s="544"/>
      <c r="DC243" s="544"/>
      <c r="DD243" s="544"/>
      <c r="DE243" s="544"/>
      <c r="DF243" s="544"/>
      <c r="DG243" s="544"/>
      <c r="DH243" s="544"/>
      <c r="DI243" s="544"/>
      <c r="DJ243" s="544"/>
      <c r="DK243" s="544"/>
      <c r="DL243" s="544"/>
      <c r="DM243" s="544"/>
      <c r="DN243" s="544"/>
      <c r="DO243" s="544"/>
      <c r="DP243" s="544"/>
      <c r="DQ243" s="544"/>
      <c r="DR243" s="546"/>
      <c r="DS243" s="521"/>
      <c r="DT243" s="521"/>
      <c r="DU243" s="517"/>
      <c r="DV243" s="521"/>
      <c r="DW243" s="521"/>
      <c r="DX243" s="521"/>
      <c r="DY243" s="521"/>
      <c r="DZ243" s="521"/>
      <c r="EA243" s="521"/>
      <c r="EB243" s="521"/>
      <c r="EC243" s="517"/>
      <c r="ED243" s="521"/>
      <c r="EE243" s="61"/>
    </row>
    <row r="244" spans="1:135" ht="12.75" customHeight="1">
      <c r="A244" s="529" t="s">
        <v>154</v>
      </c>
      <c r="B244" s="528"/>
      <c r="C244" s="528"/>
      <c r="D244" s="528"/>
      <c r="E244" s="528"/>
      <c r="F244" s="528"/>
      <c r="G244" s="528"/>
      <c r="H244" s="528"/>
      <c r="I244" s="528"/>
      <c r="J244" s="528"/>
      <c r="K244" s="528"/>
      <c r="L244" s="528"/>
      <c r="M244" s="528"/>
      <c r="N244" s="528"/>
      <c r="O244" s="528"/>
      <c r="P244" s="528"/>
      <c r="Q244" s="528"/>
      <c r="R244" s="528"/>
      <c r="S244" s="528"/>
      <c r="T244" s="523"/>
      <c r="U244" s="528"/>
      <c r="V244" s="528"/>
      <c r="W244" s="528"/>
      <c r="X244" s="528"/>
      <c r="Y244" s="528"/>
      <c r="Z244" s="528"/>
      <c r="AA244" s="528"/>
      <c r="AB244" s="528"/>
      <c r="AC244" s="528"/>
      <c r="AD244" s="528"/>
      <c r="AE244" s="528"/>
      <c r="AF244" s="528"/>
      <c r="AG244" s="528"/>
      <c r="AH244" s="528"/>
      <c r="AI244" s="528"/>
      <c r="AJ244" s="528"/>
      <c r="AK244" s="528"/>
      <c r="AL244" s="528"/>
      <c r="AM244" s="523"/>
      <c r="AN244" s="528"/>
      <c r="AO244" s="528"/>
      <c r="AP244" s="528"/>
      <c r="AQ244" s="528"/>
      <c r="AR244" s="528"/>
      <c r="AS244" s="528"/>
      <c r="AT244" s="528">
        <v>1</v>
      </c>
      <c r="AU244" s="528"/>
      <c r="AV244" s="528"/>
      <c r="AW244" s="528"/>
      <c r="AX244" s="528"/>
      <c r="AY244" s="528"/>
      <c r="AZ244" s="528"/>
      <c r="BA244" s="528"/>
      <c r="BB244" s="528"/>
      <c r="BC244" s="528"/>
      <c r="BD244" s="528">
        <v>1</v>
      </c>
      <c r="BE244" s="528"/>
      <c r="BF244" s="523"/>
      <c r="BG244" s="528"/>
      <c r="BH244" s="528"/>
      <c r="BI244" s="528"/>
      <c r="BJ244" s="528"/>
      <c r="BK244" s="528"/>
      <c r="BL244" s="528">
        <v>1</v>
      </c>
      <c r="BM244" s="528"/>
      <c r="BN244" s="528"/>
      <c r="BO244" s="528">
        <v>1</v>
      </c>
      <c r="BP244" s="528"/>
      <c r="BQ244" s="528"/>
      <c r="BR244" s="528"/>
      <c r="BS244" s="528"/>
      <c r="BT244" s="528">
        <v>1</v>
      </c>
      <c r="BU244" s="528"/>
      <c r="BV244" s="528"/>
      <c r="BW244" s="528"/>
      <c r="BX244" s="528"/>
      <c r="BY244" s="523"/>
      <c r="BZ244" s="528"/>
      <c r="CA244" s="528"/>
      <c r="CB244" s="528"/>
      <c r="CC244" s="528">
        <v>1</v>
      </c>
      <c r="CD244" s="530" t="str">
        <f t="shared" ref="CD244:CD249" si="472">IF(DR244&lt;3,"",(SUM(B244:S244)-MIN(B244:S244)-MAX(B244:S244))/(DR244-2))</f>
        <v/>
      </c>
      <c r="CE244" s="530" t="str">
        <f t="shared" ref="CE244:CE249" si="473">IF(DS244&lt;3,"",(SUM(U244:AL244)-MIN(U244:AL244)-MAX(U244:AL244))/(DS244-2))</f>
        <v/>
      </c>
      <c r="CF244" s="530" t="str">
        <f t="shared" ref="CF244:CF249" si="474">IF(DT244&lt;3,"",(SUM(AN244:BE244)-MIN(AN244:BE244)-MAX(AN244:BE244))/(DT244-2))</f>
        <v/>
      </c>
      <c r="CG244" s="531">
        <f t="shared" ref="CG244:CG249" si="475">IF(DU244&lt;3,"",(SUM(BG244:BX244)-MIN(BG244:BX244)-MAX(BG244:BX244))/(DU244-2))</f>
        <v>1</v>
      </c>
      <c r="CH244" s="518" t="str">
        <f t="shared" ref="CH244:CH249" si="476">IF($CH$3=$CD$4,IF(OR(-FLOOR(((18-COUNT($B244:$S244))/2),1)+CH$6&lt;1,-FLOOR(((18-COUNT($B244:$S244))/2),1)+CH$6&gt;COUNT($B244:$S244)),"",LARGE($B244:$S244,-FLOOR(((18-COUNT($B244:$S244))/2),1)+CH$6)),IF(OR(-FLOOR(((18-COUNT($AN244:$BE244))/2),1)+CH$6&lt;1,-FLOOR(((18-COUNT($AN244:$BE244))/2),1)+CH$6&gt;COUNT($AN244:$BE244)),"",LARGE($AN244:$BE244,-FLOOR(((18-COUNT($AN244:$BE244))/2),1)+CH$6)))</f>
        <v/>
      </c>
      <c r="CI244" s="93" t="str">
        <f t="shared" ref="CI244:CI249" si="477">IF($CH$3=$CD$4,IF(OR(-FLOOR(((18-COUNT($B244:$S244))/2),1)+CI$6&lt;1,-FLOOR(((18-COUNT($B244:$S244))/2),1)+CI$6&gt;COUNT($B244:$S244)),"",LARGE($B244:$S244,-FLOOR(((18-COUNT($B244:$S244))/2),1)+CI$6)),IF(OR(-FLOOR(((18-COUNT($AN244:$BE244))/2),1)+CI$6&lt;1,-FLOOR(((18-COUNT($AN244:$BE244))/2),1)+CI$6&gt;COUNT($AN244:$BE244)),"",LARGE($AN244:$BE244,-FLOOR(((18-COUNT($AN244:$BE244))/2),1)+CI$6)))</f>
        <v/>
      </c>
      <c r="CJ244" s="94" t="str">
        <f t="shared" ref="CJ244:CJ249" si="478">IF($CH$3=$CD$4,IF(OR(-FLOOR(((18-COUNT($B244:$S244))/2),1)+CJ$6&lt;1,-FLOOR(((18-COUNT($B244:$S244))/2),1)+CJ$6&gt;COUNT($B244:$S244)),"",LARGE($B244:$S244,-FLOOR(((18-COUNT($B244:$S244))/2),1)+CJ$6)),IF(OR(-FLOOR(((18-COUNT($AN244:$BE244))/2),1)+CJ$6&lt;1,-FLOOR(((18-COUNT($AN244:$BE244))/2),1)+CJ$6&gt;COUNT($AN244:$BE244)),"",LARGE($AN244:$BE244,-FLOOR(((18-COUNT($AN244:$BE244))/2),1)+CJ$6)))</f>
        <v/>
      </c>
      <c r="CK244" s="94" t="str">
        <f t="shared" ref="CK244:CK249" si="479">IF($CH$3=$CD$4,IF(OR(-FLOOR(((18-COUNT($B244:$S244))/2),1)+CK$6&lt;1,-FLOOR(((18-COUNT($B244:$S244))/2),1)+CK$6&gt;COUNT($B244:$S244)),"",LARGE($B244:$S244,-FLOOR(((18-COUNT($B244:$S244))/2),1)+CK$6)),IF(OR(-FLOOR(((18-COUNT($AN244:$BE244))/2),1)+CK$6&lt;1,-FLOOR(((18-COUNT($AN244:$BE244))/2),1)+CK$6&gt;COUNT($AN244:$BE244)),"",LARGE($AN244:$BE244,-FLOOR(((18-COUNT($AN244:$BE244))/2),1)+CK$6)))</f>
        <v/>
      </c>
      <c r="CL244" s="94" t="str">
        <f t="shared" ref="CL244:CL249" si="480">IF($CH$3=$CD$4,IF(OR(-FLOOR(((18-COUNT($B244:$S244))/2),1)+CL$6&lt;1,-FLOOR(((18-COUNT($B244:$S244))/2),1)+CL$6&gt;COUNT($B244:$S244)),"",LARGE($B244:$S244,-FLOOR(((18-COUNT($B244:$S244))/2),1)+CL$6)),IF(OR(-FLOOR(((18-COUNT($AN244:$BE244))/2),1)+CL$6&lt;1,-FLOOR(((18-COUNT($AN244:$BE244))/2),1)+CL$6&gt;COUNT($AN244:$BE244)),"",LARGE($AN244:$BE244,-FLOOR(((18-COUNT($AN244:$BE244))/2),1)+CL$6)))</f>
        <v/>
      </c>
      <c r="CM244" s="94" t="str">
        <f t="shared" ref="CM244:CM249" si="481">IF($CH$3=$CD$4,IF(OR(-FLOOR(((18-COUNT($B244:$S244))/2),1)+CM$6&lt;1,-FLOOR(((18-COUNT($B244:$S244))/2),1)+CM$6&gt;COUNT($B244:$S244)),"",LARGE($B244:$S244,-FLOOR(((18-COUNT($B244:$S244))/2),1)+CM$6)),IF(OR(-FLOOR(((18-COUNT($AN244:$BE244))/2),1)+CM$6&lt;1,-FLOOR(((18-COUNT($AN244:$BE244))/2),1)+CM$6&gt;COUNT($AN244:$BE244)),"",LARGE($AN244:$BE244,-FLOOR(((18-COUNT($AN244:$BE244))/2),1)+CM$6)))</f>
        <v/>
      </c>
      <c r="CN244" s="94" t="str">
        <f t="shared" ref="CN244:CN249" si="482">IF($CH$3=$CD$4,IF(OR(-FLOOR(((18-COUNT($B244:$S244))/2),1)+CN$6&lt;1,-FLOOR(((18-COUNT($B244:$S244))/2),1)+CN$6&gt;COUNT($B244:$S244)),"",LARGE($B244:$S244,-FLOOR(((18-COUNT($B244:$S244))/2),1)+CN$6)),IF(OR(-FLOOR(((18-COUNT($AN244:$BE244))/2),1)+CN$6&lt;1,-FLOOR(((18-COUNT($AN244:$BE244))/2),1)+CN$6&gt;COUNT($AN244:$BE244)),"",LARGE($AN244:$BE244,-FLOOR(((18-COUNT($AN244:$BE244))/2),1)+CN$6)))</f>
        <v/>
      </c>
      <c r="CO244" s="108" t="str">
        <f t="shared" ref="CO244:CO249" si="483">IF($CH$3=$CD$4,IF(OR(-FLOOR(((18-COUNT($B244:$S244))/2),1)+CO$6&lt;1,-FLOOR(((18-COUNT($B244:$S244))/2),1)+CO$6&gt;COUNT($B244:$S244)),"",LARGE($B244:$S244,-FLOOR(((18-COUNT($B244:$S244))/2),1)+CO$6)),IF(OR(-FLOOR(((18-COUNT($AN244:$BE244))/2),1)+CO$6&lt;1,-FLOOR(((18-COUNT($AN244:$BE244))/2),1)+CO$6&gt;COUNT($AN244:$BE244)),"",LARGE($AN244:$BE244,-FLOOR(((18-COUNT($AN244:$BE244))/2),1)+CO$6)))</f>
        <v/>
      </c>
      <c r="CP244" s="108" t="str">
        <f t="shared" ref="CP244:CP249" si="484">IF($CH$3=$CD$4,IF(OR(-FLOOR(((18-COUNT($B244:$S244))/2),1)+CP$6&lt;1,-FLOOR(((18-COUNT($B244:$S244))/2),1)+CP$6&gt;COUNT($B244:$S244)),"",LARGE($B244:$S244,-FLOOR(((18-COUNT($B244:$S244))/2),1)+CP$6)),IF(OR(-FLOOR(((18-COUNT($AN244:$BE244))/2),1)+CP$6&lt;1,-FLOOR(((18-COUNT($AN244:$BE244))/2),1)+CP$6&gt;COUNT($AN244:$BE244)),"",LARGE($AN244:$BE244,-FLOOR(((18-COUNT($AN244:$BE244))/2),1)+CP$6)))</f>
        <v/>
      </c>
      <c r="CQ244" s="108" t="str">
        <f t="shared" ref="CQ244:CQ249" si="485">IF($CH$3=$CD$4,IF(OR(-FLOOR(((18-COUNT($B244:$S244))/2),1)+CQ$6&lt;1,-FLOOR(((18-COUNT($B244:$S244))/2),1)+CQ$6&gt;COUNT($B244:$S244)),"",LARGE($B244:$S244,-FLOOR(((18-COUNT($B244:$S244))/2),1)+CQ$6)),IF(OR(-FLOOR(((18-COUNT($AN244:$BE244))/2),1)+CQ$6&lt;1,-FLOOR(((18-COUNT($AN244:$BE244))/2),1)+CQ$6&gt;COUNT($AN244:$BE244)),"",LARGE($AN244:$BE244,-FLOOR(((18-COUNT($AN244:$BE244))/2),1)+CQ$6)))</f>
        <v/>
      </c>
      <c r="CR244" s="108" t="str">
        <f t="shared" ref="CR244:CR249" si="486">IF($CH$3=$CD$4,IF(OR(-FLOOR(((18-COUNT($B244:$S244))/2),1)+CR$6&lt;1,-FLOOR(((18-COUNT($B244:$S244))/2),1)+CR$6&gt;COUNT($B244:$S244)),"",LARGE($B244:$S244,-FLOOR(((18-COUNT($B244:$S244))/2),1)+CR$6)),IF(OR(-FLOOR(((18-COUNT($AN244:$BE244))/2),1)+CR$6&lt;1,-FLOOR(((18-COUNT($AN244:$BE244))/2),1)+CR$6&gt;COUNT($AN244:$BE244)),"",LARGE($AN244:$BE244,-FLOOR(((18-COUNT($AN244:$BE244))/2),1)+CR$6)))</f>
        <v/>
      </c>
      <c r="CS244" s="94" t="str">
        <f t="shared" ref="CS244:CS249" si="487">IF($CH$3=$CD$4,IF(OR(-FLOOR(((18-COUNT($B244:$S244))/2),1)+CS$6&lt;1,-FLOOR(((18-COUNT($B244:$S244))/2),1)+CS$6&gt;COUNT($B244:$S244)),"",LARGE($B244:$S244,-FLOOR(((18-COUNT($B244:$S244))/2),1)+CS$6)),IF(OR(-FLOOR(((18-COUNT($AN244:$BE244))/2),1)+CS$6&lt;1,-FLOOR(((18-COUNT($AN244:$BE244))/2),1)+CS$6&gt;COUNT($AN244:$BE244)),"",LARGE($AN244:$BE244,-FLOOR(((18-COUNT($AN244:$BE244))/2),1)+CS$6)))</f>
        <v/>
      </c>
      <c r="CT244" s="94" t="str">
        <f t="shared" ref="CT244:CT249" si="488">IF($CH$3=$CD$4,IF(OR(-FLOOR(((18-COUNT($B244:$S244))/2),1)+CT$6&lt;1,-FLOOR(((18-COUNT($B244:$S244))/2),1)+CT$6&gt;COUNT($B244:$S244)),"",LARGE($B244:$S244,-FLOOR(((18-COUNT($B244:$S244))/2),1)+CT$6)),IF(OR(-FLOOR(((18-COUNT($AN244:$BE244))/2),1)+CT$6&lt;1,-FLOOR(((18-COUNT($AN244:$BE244))/2),1)+CT$6&gt;COUNT($AN244:$BE244)),"",LARGE($AN244:$BE244,-FLOOR(((18-COUNT($AN244:$BE244))/2),1)+CT$6)))</f>
        <v/>
      </c>
      <c r="CU244" s="94" t="str">
        <f t="shared" ref="CU244:CU249" si="489">IF($CH$3=$CD$4,IF(OR(-FLOOR(((18-COUNT($B244:$S244))/2),1)+CU$6&lt;1,-FLOOR(((18-COUNT($B244:$S244))/2),1)+CU$6&gt;COUNT($B244:$S244)),"",LARGE($B244:$S244,-FLOOR(((18-COUNT($B244:$S244))/2),1)+CU$6)),IF(OR(-FLOOR(((18-COUNT($AN244:$BE244))/2),1)+CU$6&lt;1,-FLOOR(((18-COUNT($AN244:$BE244))/2),1)+CU$6&gt;COUNT($AN244:$BE244)),"",LARGE($AN244:$BE244,-FLOOR(((18-COUNT($AN244:$BE244))/2),1)+CU$6)))</f>
        <v/>
      </c>
      <c r="CV244" s="94" t="str">
        <f t="shared" ref="CV244:CV249" si="490">IF($CH$3=$CD$4,IF(OR(-FLOOR(((18-COUNT($B244:$S244))/2),1)+CV$6&lt;1,-FLOOR(((18-COUNT($B244:$S244))/2),1)+CV$6&gt;COUNT($B244:$S244)),"",LARGE($B244:$S244,-FLOOR(((18-COUNT($B244:$S244))/2),1)+CV$6)),IF(OR(-FLOOR(((18-COUNT($AN244:$BE244))/2),1)+CV$6&lt;1,-FLOOR(((18-COUNT($AN244:$BE244))/2),1)+CV$6&gt;COUNT($AN244:$BE244)),"",LARGE($AN244:$BE244,-FLOOR(((18-COUNT($AN244:$BE244))/2),1)+CV$6)))</f>
        <v/>
      </c>
      <c r="CW244" s="94" t="str">
        <f t="shared" ref="CW244:CW249" si="491">IF($CH$3=$CD$4,IF(OR(-FLOOR(((18-COUNT($B244:$S244))/2),1)+CW$6&lt;1,-FLOOR(((18-COUNT($B244:$S244))/2),1)+CW$6&gt;COUNT($B244:$S244)),"",LARGE($B244:$S244,-FLOOR(((18-COUNT($B244:$S244))/2),1)+CW$6)),IF(OR(-FLOOR(((18-COUNT($AN244:$BE244))/2),1)+CW$6&lt;1,-FLOOR(((18-COUNT($AN244:$BE244))/2),1)+CW$6&gt;COUNT($AN244:$BE244)),"",LARGE($AN244:$BE244,-FLOOR(((18-COUNT($AN244:$BE244))/2),1)+CW$6)))</f>
        <v/>
      </c>
      <c r="CX244" s="93" t="str">
        <f t="shared" ref="CX244:CX249" si="492">IF($CH$3=$CD$4,IF(OR(-FLOOR(((18-COUNT($B244:$S244))/2),1)+CX$6&lt;1,-FLOOR(((18-COUNT($B244:$S244))/2),1)+CX$6&gt;COUNT($B244:$S244)),"",LARGE($B244:$S244,-FLOOR(((18-COUNT($B244:$S244))/2),1)+CX$6)),IF(OR(-FLOOR(((18-COUNT($AN244:$BE244))/2),1)+CX$6&lt;1,-FLOOR(((18-COUNT($AN244:$BE244))/2),1)+CX$6&gt;COUNT($AN244:$BE244)),"",LARGE($AN244:$BE244,-FLOOR(((18-COUNT($AN244:$BE244))/2),1)+CX$6)))</f>
        <v/>
      </c>
      <c r="CY244" s="519" t="str">
        <f t="shared" ref="CY244:CY249" si="493">IF($CH$3=$CD$4,IF(OR(-FLOOR(((18-COUNT($B244:$S244))/2),1)+CY$6&lt;1,-FLOOR(((18-COUNT($B244:$S244))/2),1)+CY$6&gt;COUNT($B244:$S244)),"",LARGE($B244:$S244,-FLOOR(((18-COUNT($B244:$S244))/2),1)+CY$6)),IF(OR(-FLOOR(((18-COUNT($AN244:$BE244))/2),1)+CY$6&lt;1,-FLOOR(((18-COUNT($AN244:$BE244))/2),1)+CY$6&gt;COUNT($AN244:$BE244)),"",LARGE($AN244:$BE244,-FLOOR(((18-COUNT($AN244:$BE244))/2),1)+CY$6)))</f>
        <v/>
      </c>
      <c r="CZ244" s="532" t="str">
        <f t="shared" ref="CZ244:CZ249" si="494">IF($CH$3=$CD$4,IF(OR(-FLOOR(((18-COUNT($U244:$AL244))/2),1)+CZ$6&lt;1,-FLOOR(((18-COUNT($U244:$AL244))/2),1)+CZ$6&gt;COUNT($U244:$AL244)),"",LARGE($U244:$AL244,-FLOOR(((18-COUNT($U244:$AL244))/2),1)+CZ$6)),IF(OR(-FLOOR(((18-COUNT($BG244:$BX244))/2),1)+CZ$6&lt;1,-FLOOR(((18-COUNT($BG244:$BX244))/2),1)+CZ$6&gt;COUNT($BG244:$BX244)),"",LARGE($BG244:$BX244,-FLOOR(((18-COUNT($BG244:$BX244))/2),1)+CZ$6)))</f>
        <v/>
      </c>
      <c r="DA244" s="533" t="str">
        <f t="shared" ref="DA244:DA249" si="495">IF($CH$3=$CD$4,IF(OR(-FLOOR(((18-COUNT($U244:$AL244))/2),1)+DA$6&lt;1,-FLOOR(((18-COUNT($U244:$AL244))/2),1)+DA$6&gt;COUNT($U244:$AL244)),"",LARGE($U244:$AL244,-FLOOR(((18-COUNT($U244:$AL244))/2),1)+DA$6)),IF(OR(-FLOOR(((18-COUNT($BG244:$BX244))/2),1)+DA$6&lt;1,-FLOOR(((18-COUNT($BG244:$BX244))/2),1)+DA$6&gt;COUNT($BG244:$BX244)),"",LARGE($BG244:$BX244,-FLOOR(((18-COUNT($BG244:$BX244))/2),1)+DA$6)))</f>
        <v/>
      </c>
      <c r="DB244" s="534" t="str">
        <f t="shared" ref="DB244:DB249" si="496">IF($CH$3=$CD$4,IF(OR(-FLOOR(((18-COUNT($U244:$AL244))/2),1)+DB$6&lt;1,-FLOOR(((18-COUNT($U244:$AL244))/2),1)+DB$6&gt;COUNT($U244:$AL244)),"",LARGE($U244:$AL244,-FLOOR(((18-COUNT($U244:$AL244))/2),1)+DB$6)),IF(OR(-FLOOR(((18-COUNT($BG244:$BX244))/2),1)+DB$6&lt;1,-FLOOR(((18-COUNT($BG244:$BX244))/2),1)+DB$6&gt;COUNT($BG244:$BX244)),"",LARGE($BG244:$BX244,-FLOOR(((18-COUNT($BG244:$BX244))/2),1)+DB$6)))</f>
        <v/>
      </c>
      <c r="DC244" s="534" t="str">
        <f t="shared" ref="DC244:DC249" si="497">IF($CH$3=$CD$4,IF(OR(-FLOOR(((18-COUNT($U244:$AL244))/2),1)+DC$6&lt;1,-FLOOR(((18-COUNT($U244:$AL244))/2),1)+DC$6&gt;COUNT($U244:$AL244)),"",LARGE($U244:$AL244,-FLOOR(((18-COUNT($U244:$AL244))/2),1)+DC$6)),IF(OR(-FLOOR(((18-COUNT($BG244:$BX244))/2),1)+DC$6&lt;1,-FLOOR(((18-COUNT($BG244:$BX244))/2),1)+DC$6&gt;COUNT($BG244:$BX244)),"",LARGE($BG244:$BX244,-FLOOR(((18-COUNT($BG244:$BX244))/2),1)+DC$6)))</f>
        <v/>
      </c>
      <c r="DD244" s="534" t="str">
        <f t="shared" ref="DD244:DD249" si="498">IF($CH$3=$CD$4,IF(OR(-FLOOR(((18-COUNT($U244:$AL244))/2),1)+DD$6&lt;1,-FLOOR(((18-COUNT($U244:$AL244))/2),1)+DD$6&gt;COUNT($U244:$AL244)),"",LARGE($U244:$AL244,-FLOOR(((18-COUNT($U244:$AL244))/2),1)+DD$6)),IF(OR(-FLOOR(((18-COUNT($BG244:$BX244))/2),1)+DD$6&lt;1,-FLOOR(((18-COUNT($BG244:$BX244))/2),1)+DD$6&gt;COUNT($BG244:$BX244)),"",LARGE($BG244:$BX244,-FLOOR(((18-COUNT($BG244:$BX244))/2),1)+DD$6)))</f>
        <v/>
      </c>
      <c r="DE244" s="534" t="str">
        <f t="shared" ref="DE244:DE249" si="499">IF($CH$3=$CD$4,IF(OR(-FLOOR(((18-COUNT($U244:$AL244))/2),1)+DE$6&lt;1,-FLOOR(((18-COUNT($U244:$AL244))/2),1)+DE$6&gt;COUNT($U244:$AL244)),"",LARGE($U244:$AL244,-FLOOR(((18-COUNT($U244:$AL244))/2),1)+DE$6)),IF(OR(-FLOOR(((18-COUNT($BG244:$BX244))/2),1)+DE$6&lt;1,-FLOOR(((18-COUNT($BG244:$BX244))/2),1)+DE$6&gt;COUNT($BG244:$BX244)),"",LARGE($BG244:$BX244,-FLOOR(((18-COUNT($BG244:$BX244))/2),1)+DE$6)))</f>
        <v/>
      </c>
      <c r="DF244" s="534" t="str">
        <f t="shared" ref="DF244:DF249" si="500">IF($CH$3=$CD$4,IF(OR(-FLOOR(((18-COUNT($U244:$AL244))/2),1)+DF$6&lt;1,-FLOOR(((18-COUNT($U244:$AL244))/2),1)+DF$6&gt;COUNT($U244:$AL244)),"",LARGE($U244:$AL244,-FLOOR(((18-COUNT($U244:$AL244))/2),1)+DF$6)),IF(OR(-FLOOR(((18-COUNT($BG244:$BX244))/2),1)+DF$6&lt;1,-FLOOR(((18-COUNT($BG244:$BX244))/2),1)+DF$6&gt;COUNT($BG244:$BX244)),"",LARGE($BG244:$BX244,-FLOOR(((18-COUNT($BG244:$BX244))/2),1)+DF$6)))</f>
        <v/>
      </c>
      <c r="DG244" s="535" t="str">
        <f t="shared" ref="DG244:DG249" si="501">IF($CH$3=$CD$4,IF(OR(-FLOOR(((18-COUNT($U244:$AL244))/2),1)+DG$6&lt;1,-FLOOR(((18-COUNT($U244:$AL244))/2),1)+DG$6&gt;COUNT($U244:$AL244)),"",LARGE($U244:$AL244,-FLOOR(((18-COUNT($U244:$AL244))/2),1)+DG$6)),IF(OR(-FLOOR(((18-COUNT($BG244:$BX244))/2),1)+DG$6&lt;1,-FLOOR(((18-COUNT($BG244:$BX244))/2),1)+DG$6&gt;COUNT($BG244:$BX244)),"",LARGE($BG244:$BX244,-FLOOR(((18-COUNT($BG244:$BX244))/2),1)+DG$6)))</f>
        <v/>
      </c>
      <c r="DH244" s="535" t="str">
        <f t="shared" ref="DH244:DH249" si="502">IF($CH$3=$CD$4,IF(OR(-FLOOR(((18-COUNT($U244:$AL244))/2),1)+DH$6&lt;1,-FLOOR(((18-COUNT($U244:$AL244))/2),1)+DH$6&gt;COUNT($U244:$AL244)),"",LARGE($U244:$AL244,-FLOOR(((18-COUNT($U244:$AL244))/2),1)+DH$6)),IF(OR(-FLOOR(((18-COUNT($BG244:$BX244))/2),1)+DH$6&lt;1,-FLOOR(((18-COUNT($BG244:$BX244))/2),1)+DH$6&gt;COUNT($BG244:$BX244)),"",LARGE($BG244:$BX244,-FLOOR(((18-COUNT($BG244:$BX244))/2),1)+DH$6)))</f>
        <v/>
      </c>
      <c r="DI244" s="535" t="str">
        <f t="shared" ref="DI244:DI249" si="503">IF($CH$3=$CD$4,IF(OR(-FLOOR(((18-COUNT($U244:$AL244))/2),1)+DI$6&lt;1,-FLOOR(((18-COUNT($U244:$AL244))/2),1)+DI$6&gt;COUNT($U244:$AL244)),"",LARGE($U244:$AL244,-FLOOR(((18-COUNT($U244:$AL244))/2),1)+DI$6)),IF(OR(-FLOOR(((18-COUNT($BG244:$BX244))/2),1)+DI$6&lt;1,-FLOOR(((18-COUNT($BG244:$BX244))/2),1)+DI$6&gt;COUNT($BG244:$BX244)),"",LARGE($BG244:$BX244,-FLOOR(((18-COUNT($BG244:$BX244))/2),1)+DI$6)))</f>
        <v/>
      </c>
      <c r="DJ244" s="535" t="str">
        <f t="shared" ref="DJ244:DJ249" si="504">IF($CH$3=$CD$4,IF(OR(-FLOOR(((18-COUNT($U244:$AL244))/2),1)+DJ$6&lt;1,-FLOOR(((18-COUNT($U244:$AL244))/2),1)+DJ$6&gt;COUNT($U244:$AL244)),"",LARGE($U244:$AL244,-FLOOR(((18-COUNT($U244:$AL244))/2),1)+DJ$6)),IF(OR(-FLOOR(((18-COUNT($BG244:$BX244))/2),1)+DJ$6&lt;1,-FLOOR(((18-COUNT($BG244:$BX244))/2),1)+DJ$6&gt;COUNT($BG244:$BX244)),"",LARGE($BG244:$BX244,-FLOOR(((18-COUNT($BG244:$BX244))/2),1)+DJ$6)))</f>
        <v/>
      </c>
      <c r="DK244" s="534" t="str">
        <f t="shared" ref="DK244:DK249" si="505">IF($CH$3=$CD$4,IF(OR(-FLOOR(((18-COUNT($U244:$AL244))/2),1)+DK$6&lt;1,-FLOOR(((18-COUNT($U244:$AL244))/2),1)+DK$6&gt;COUNT($U244:$AL244)),"",LARGE($U244:$AL244,-FLOOR(((18-COUNT($U244:$AL244))/2),1)+DK$6)),IF(OR(-FLOOR(((18-COUNT($BG244:$BX244))/2),1)+DK$6&lt;1,-FLOOR(((18-COUNT($BG244:$BX244))/2),1)+DK$6&gt;COUNT($BG244:$BX244)),"",LARGE($BG244:$BX244,-FLOOR(((18-COUNT($BG244:$BX244))/2),1)+DK$6)))</f>
        <v/>
      </c>
      <c r="DL244" s="534" t="str">
        <f t="shared" ref="DL244:DL249" si="506">IF($CH$3=$CD$4,IF(OR(-FLOOR(((18-COUNT($U244:$AL244))/2),1)+DL$6&lt;1,-FLOOR(((18-COUNT($U244:$AL244))/2),1)+DL$6&gt;COUNT($U244:$AL244)),"",LARGE($U244:$AL244,-FLOOR(((18-COUNT($U244:$AL244))/2),1)+DL$6)),IF(OR(-FLOOR(((18-COUNT($BG244:$BX244))/2),1)+DL$6&lt;1,-FLOOR(((18-COUNT($BG244:$BX244))/2),1)+DL$6&gt;COUNT($BG244:$BX244)),"",LARGE($BG244:$BX244,-FLOOR(((18-COUNT($BG244:$BX244))/2),1)+DL$6)))</f>
        <v/>
      </c>
      <c r="DM244" s="534" t="str">
        <f t="shared" ref="DM244:DM249" si="507">IF($CH$3=$CD$4,IF(OR(-FLOOR(((18-COUNT($U244:$AL244))/2),1)+DM$6&lt;1,-FLOOR(((18-COUNT($U244:$AL244))/2),1)+DM$6&gt;COUNT($U244:$AL244)),"",LARGE($U244:$AL244,-FLOOR(((18-COUNT($U244:$AL244))/2),1)+DM$6)),IF(OR(-FLOOR(((18-COUNT($BG244:$BX244))/2),1)+DM$6&lt;1,-FLOOR(((18-COUNT($BG244:$BX244))/2),1)+DM$6&gt;COUNT($BG244:$BX244)),"",LARGE($BG244:$BX244,-FLOOR(((18-COUNT($BG244:$BX244))/2),1)+DM$6)))</f>
        <v/>
      </c>
      <c r="DN244" s="534" t="str">
        <f t="shared" ref="DN244:DN249" si="508">IF($CH$3=$CD$4,IF(OR(-FLOOR(((18-COUNT($U244:$AL244))/2),1)+DN$6&lt;1,-FLOOR(((18-COUNT($U244:$AL244))/2),1)+DN$6&gt;COUNT($U244:$AL244)),"",LARGE($U244:$AL244,-FLOOR(((18-COUNT($U244:$AL244))/2),1)+DN$6)),IF(OR(-FLOOR(((18-COUNT($BG244:$BX244))/2),1)+DN$6&lt;1,-FLOOR(((18-COUNT($BG244:$BX244))/2),1)+DN$6&gt;COUNT($BG244:$BX244)),"",LARGE($BG244:$BX244,-FLOOR(((18-COUNT($BG244:$BX244))/2),1)+DN$6)))</f>
        <v/>
      </c>
      <c r="DO244" s="534" t="str">
        <f t="shared" ref="DO244:DO249" si="509">IF($CH$3=$CD$4,IF(OR(-FLOOR(((18-COUNT($U244:$AL244))/2),1)+DO$6&lt;1,-FLOOR(((18-COUNT($U244:$AL244))/2),1)+DO$6&gt;COUNT($U244:$AL244)),"",LARGE($U244:$AL244,-FLOOR(((18-COUNT($U244:$AL244))/2),1)+DO$6)),IF(OR(-FLOOR(((18-COUNT($BG244:$BX244))/2),1)+DO$6&lt;1,-FLOOR(((18-COUNT($BG244:$BX244))/2),1)+DO$6&gt;COUNT($BG244:$BX244)),"",LARGE($BG244:$BX244,-FLOOR(((18-COUNT($BG244:$BX244))/2),1)+DO$6)))</f>
        <v/>
      </c>
      <c r="DP244" s="533" t="str">
        <f t="shared" ref="DP244:DP249" si="510">IF($CH$3=$CD$4,IF(OR(-FLOOR(((18-COUNT($U244:$AL244))/2),1)+DP$6&lt;1,-FLOOR(((18-COUNT($U244:$AL244))/2),1)+DP$6&gt;COUNT($U244:$AL244)),"",LARGE($U244:$AL244,-FLOOR(((18-COUNT($U244:$AL244))/2),1)+DP$6)),IF(OR(-FLOOR(((18-COUNT($BG244:$BX244))/2),1)+DP$6&lt;1,-FLOOR(((18-COUNT($BG244:$BX244))/2),1)+DP$6&gt;COUNT($BG244:$BX244)),"",LARGE($BG244:$BX244,-FLOOR(((18-COUNT($BG244:$BX244))/2),1)+DP$6)))</f>
        <v/>
      </c>
      <c r="DQ244" s="532" t="str">
        <f t="shared" ref="DQ244:DQ249" si="511">IF($CH$3=$CD$4,IF(OR(-FLOOR(((18-COUNT($U244:$AL244))/2),1)+DQ$6&lt;1,-FLOOR(((18-COUNT($U244:$AL244))/2),1)+DQ$6&gt;COUNT($U244:$AL244)),"",LARGE($U244:$AL244,-FLOOR(((18-COUNT($U244:$AL244))/2),1)+DQ$6)),IF(OR(-FLOOR(((18-COUNT($BG244:$BX244))/2),1)+DQ$6&lt;1,-FLOOR(((18-COUNT($BG244:$BX244))/2),1)+DQ$6&gt;COUNT($BG244:$BX244)),"",LARGE($BG244:$BX244,-FLOOR(((18-COUNT($BG244:$BX244))/2),1)+DQ$6)))</f>
        <v/>
      </c>
      <c r="DR244" s="536">
        <f t="shared" ref="DR244:DR249" si="512">COUNT(B244:S244)</f>
        <v>0</v>
      </c>
      <c r="DS244" s="468">
        <f t="shared" ref="DS244:DS249" si="513">COUNT(U244:AL244)</f>
        <v>0</v>
      </c>
      <c r="DT244" s="468">
        <f t="shared" ref="DT244:DT249" si="514">COUNT(AN244:BE244)</f>
        <v>2</v>
      </c>
      <c r="DU244" s="469">
        <f t="shared" ref="DU244:DU249" si="515">COUNT(BG244:BX244)</f>
        <v>3</v>
      </c>
      <c r="DV244" s="522"/>
      <c r="DW244" s="537"/>
      <c r="DX244" s="537"/>
      <c r="DY244" s="537"/>
      <c r="DZ244" s="537"/>
      <c r="EA244" s="537"/>
      <c r="EB244" s="537"/>
      <c r="EC244" s="538"/>
      <c r="ED244" s="537"/>
      <c r="EE244" s="61"/>
    </row>
    <row r="245" spans="1:135" ht="12.75" customHeight="1">
      <c r="A245" s="529" t="s">
        <v>155</v>
      </c>
      <c r="B245" s="306"/>
      <c r="C245" s="306"/>
      <c r="D245" s="306"/>
      <c r="E245" s="306"/>
      <c r="F245" s="306"/>
      <c r="G245" s="306"/>
      <c r="H245" s="306"/>
      <c r="I245" s="306"/>
      <c r="J245" s="306"/>
      <c r="K245" s="306"/>
      <c r="L245" s="306"/>
      <c r="M245" s="306"/>
      <c r="N245" s="306"/>
      <c r="O245" s="306"/>
      <c r="P245" s="306"/>
      <c r="Q245" s="306"/>
      <c r="R245" s="306"/>
      <c r="S245" s="306"/>
      <c r="T245" s="523"/>
      <c r="U245" s="306"/>
      <c r="V245" s="306"/>
      <c r="W245" s="306"/>
      <c r="X245" s="306"/>
      <c r="Y245" s="306"/>
      <c r="Z245" s="306"/>
      <c r="AA245" s="306"/>
      <c r="AB245" s="306"/>
      <c r="AC245" s="306"/>
      <c r="AD245" s="306"/>
      <c r="AE245" s="306"/>
      <c r="AF245" s="306"/>
      <c r="AG245" s="306"/>
      <c r="AH245" s="306"/>
      <c r="AI245" s="306"/>
      <c r="AJ245" s="306"/>
      <c r="AK245" s="306"/>
      <c r="AL245" s="306"/>
      <c r="AM245" s="523"/>
      <c r="AN245" s="306"/>
      <c r="AO245" s="306"/>
      <c r="AP245" s="306"/>
      <c r="AQ245" s="306"/>
      <c r="AR245" s="306"/>
      <c r="AS245" s="306"/>
      <c r="AT245" s="306">
        <v>28</v>
      </c>
      <c r="AU245" s="306"/>
      <c r="AV245" s="306"/>
      <c r="AW245" s="306"/>
      <c r="AX245" s="306"/>
      <c r="AY245" s="306"/>
      <c r="AZ245" s="306"/>
      <c r="BA245" s="306"/>
      <c r="BB245" s="306"/>
      <c r="BC245" s="306"/>
      <c r="BD245" s="306">
        <v>30</v>
      </c>
      <c r="BE245" s="306"/>
      <c r="BF245" s="523"/>
      <c r="BG245" s="306"/>
      <c r="BH245" s="306"/>
      <c r="BI245" s="306"/>
      <c r="BJ245" s="306"/>
      <c r="BK245" s="306"/>
      <c r="BL245" s="306">
        <v>30</v>
      </c>
      <c r="BM245" s="306"/>
      <c r="BN245" s="306"/>
      <c r="BO245" s="306">
        <v>30</v>
      </c>
      <c r="BP245" s="306"/>
      <c r="BQ245" s="306"/>
      <c r="BR245" s="306"/>
      <c r="BS245" s="306"/>
      <c r="BT245" s="306">
        <v>30</v>
      </c>
      <c r="BU245" s="306"/>
      <c r="BV245" s="306"/>
      <c r="BW245" s="306"/>
      <c r="BX245" s="306"/>
      <c r="BY245" s="523"/>
      <c r="BZ245" s="306"/>
      <c r="CA245" s="306"/>
      <c r="CB245" s="306"/>
      <c r="CC245" s="306">
        <v>30</v>
      </c>
      <c r="CD245" s="530" t="str">
        <f t="shared" si="472"/>
        <v/>
      </c>
      <c r="CE245" s="530" t="str">
        <f t="shared" si="473"/>
        <v/>
      </c>
      <c r="CF245" s="530" t="str">
        <f t="shared" si="474"/>
        <v/>
      </c>
      <c r="CG245" s="531">
        <f t="shared" si="475"/>
        <v>30</v>
      </c>
      <c r="CH245" s="518" t="str">
        <f t="shared" si="476"/>
        <v/>
      </c>
      <c r="CI245" s="93" t="str">
        <f t="shared" si="477"/>
        <v/>
      </c>
      <c r="CJ245" s="94" t="str">
        <f t="shared" si="478"/>
        <v/>
      </c>
      <c r="CK245" s="94" t="str">
        <f t="shared" si="479"/>
        <v/>
      </c>
      <c r="CL245" s="94" t="str">
        <f t="shared" si="480"/>
        <v/>
      </c>
      <c r="CM245" s="94" t="str">
        <f t="shared" si="481"/>
        <v/>
      </c>
      <c r="CN245" s="94" t="str">
        <f t="shared" si="482"/>
        <v/>
      </c>
      <c r="CO245" s="108" t="str">
        <f t="shared" si="483"/>
        <v/>
      </c>
      <c r="CP245" s="108" t="str">
        <f t="shared" si="484"/>
        <v/>
      </c>
      <c r="CQ245" s="108" t="str">
        <f t="shared" si="485"/>
        <v/>
      </c>
      <c r="CR245" s="108" t="str">
        <f t="shared" si="486"/>
        <v/>
      </c>
      <c r="CS245" s="94" t="str">
        <f t="shared" si="487"/>
        <v/>
      </c>
      <c r="CT245" s="94" t="str">
        <f t="shared" si="488"/>
        <v/>
      </c>
      <c r="CU245" s="94" t="str">
        <f t="shared" si="489"/>
        <v/>
      </c>
      <c r="CV245" s="94" t="str">
        <f t="shared" si="490"/>
        <v/>
      </c>
      <c r="CW245" s="94" t="str">
        <f t="shared" si="491"/>
        <v/>
      </c>
      <c r="CX245" s="93" t="str">
        <f t="shared" si="492"/>
        <v/>
      </c>
      <c r="CY245" s="519" t="str">
        <f t="shared" si="493"/>
        <v/>
      </c>
      <c r="CZ245" s="532" t="str">
        <f t="shared" si="494"/>
        <v/>
      </c>
      <c r="DA245" s="533" t="str">
        <f t="shared" si="495"/>
        <v/>
      </c>
      <c r="DB245" s="534" t="str">
        <f t="shared" si="496"/>
        <v/>
      </c>
      <c r="DC245" s="534" t="str">
        <f t="shared" si="497"/>
        <v/>
      </c>
      <c r="DD245" s="534" t="str">
        <f t="shared" si="498"/>
        <v/>
      </c>
      <c r="DE245" s="534" t="str">
        <f t="shared" si="499"/>
        <v/>
      </c>
      <c r="DF245" s="534" t="str">
        <f t="shared" si="500"/>
        <v/>
      </c>
      <c r="DG245" s="535" t="str">
        <f t="shared" si="501"/>
        <v/>
      </c>
      <c r="DH245" s="535" t="str">
        <f t="shared" si="502"/>
        <v/>
      </c>
      <c r="DI245" s="535" t="str">
        <f t="shared" si="503"/>
        <v/>
      </c>
      <c r="DJ245" s="535" t="str">
        <f t="shared" si="504"/>
        <v/>
      </c>
      <c r="DK245" s="534" t="str">
        <f t="shared" si="505"/>
        <v/>
      </c>
      <c r="DL245" s="534" t="str">
        <f t="shared" si="506"/>
        <v/>
      </c>
      <c r="DM245" s="534" t="str">
        <f t="shared" si="507"/>
        <v/>
      </c>
      <c r="DN245" s="534" t="str">
        <f t="shared" si="508"/>
        <v/>
      </c>
      <c r="DO245" s="534" t="str">
        <f t="shared" si="509"/>
        <v/>
      </c>
      <c r="DP245" s="533" t="str">
        <f t="shared" si="510"/>
        <v/>
      </c>
      <c r="DQ245" s="532" t="str">
        <f t="shared" si="511"/>
        <v/>
      </c>
      <c r="DR245" s="536">
        <f t="shared" si="512"/>
        <v>0</v>
      </c>
      <c r="DS245" s="468">
        <f t="shared" si="513"/>
        <v>0</v>
      </c>
      <c r="DT245" s="468">
        <f t="shared" si="514"/>
        <v>2</v>
      </c>
      <c r="DU245" s="469">
        <f t="shared" si="515"/>
        <v>3</v>
      </c>
      <c r="DV245" s="522"/>
      <c r="DW245" s="537"/>
      <c r="DX245" s="537"/>
      <c r="DY245" s="537"/>
      <c r="DZ245" s="537"/>
      <c r="EA245" s="537"/>
      <c r="EB245" s="537"/>
      <c r="EC245" s="538"/>
      <c r="ED245" s="537"/>
      <c r="EE245" s="61"/>
    </row>
    <row r="246" spans="1:135" ht="12.75" customHeight="1">
      <c r="A246" s="529" t="s">
        <v>156</v>
      </c>
      <c r="B246" s="306"/>
      <c r="C246" s="306"/>
      <c r="D246" s="306"/>
      <c r="E246" s="306"/>
      <c r="F246" s="306"/>
      <c r="G246" s="306"/>
      <c r="H246" s="306"/>
      <c r="I246" s="306"/>
      <c r="J246" s="306"/>
      <c r="K246" s="306"/>
      <c r="L246" s="306"/>
      <c r="M246" s="306"/>
      <c r="N246" s="306"/>
      <c r="O246" s="306"/>
      <c r="P246" s="306"/>
      <c r="Q246" s="306"/>
      <c r="R246" s="306"/>
      <c r="S246" s="306"/>
      <c r="T246" s="523"/>
      <c r="U246" s="306"/>
      <c r="V246" s="306"/>
      <c r="W246" s="306"/>
      <c r="X246" s="306"/>
      <c r="Y246" s="306"/>
      <c r="Z246" s="306"/>
      <c r="AA246" s="306"/>
      <c r="AB246" s="306"/>
      <c r="AC246" s="306"/>
      <c r="AD246" s="306"/>
      <c r="AE246" s="306"/>
      <c r="AF246" s="306"/>
      <c r="AG246" s="306"/>
      <c r="AH246" s="306"/>
      <c r="AI246" s="306"/>
      <c r="AJ246" s="306"/>
      <c r="AK246" s="306"/>
      <c r="AL246" s="306"/>
      <c r="AM246" s="523"/>
      <c r="AN246" s="306"/>
      <c r="AO246" s="306"/>
      <c r="AP246" s="306"/>
      <c r="AQ246" s="306"/>
      <c r="AR246" s="306"/>
      <c r="AS246" s="306"/>
      <c r="AT246" s="306">
        <v>12</v>
      </c>
      <c r="AU246" s="306"/>
      <c r="AV246" s="306"/>
      <c r="AW246" s="306"/>
      <c r="AX246" s="306"/>
      <c r="AY246" s="306"/>
      <c r="AZ246" s="306"/>
      <c r="BA246" s="306"/>
      <c r="BB246" s="306"/>
      <c r="BC246" s="306"/>
      <c r="BD246" s="306">
        <v>12</v>
      </c>
      <c r="BE246" s="306"/>
      <c r="BF246" s="523"/>
      <c r="BG246" s="306"/>
      <c r="BH246" s="306"/>
      <c r="BI246" s="306"/>
      <c r="BJ246" s="306"/>
      <c r="BK246" s="306"/>
      <c r="BL246" s="306">
        <v>12</v>
      </c>
      <c r="BM246" s="306"/>
      <c r="BN246" s="306"/>
      <c r="BO246" s="306">
        <v>12</v>
      </c>
      <c r="BP246" s="306"/>
      <c r="BQ246" s="306"/>
      <c r="BR246" s="306"/>
      <c r="BS246" s="306"/>
      <c r="BT246" s="306">
        <v>12</v>
      </c>
      <c r="BU246" s="306"/>
      <c r="BV246" s="306"/>
      <c r="BW246" s="306"/>
      <c r="BX246" s="306"/>
      <c r="BY246" s="523"/>
      <c r="BZ246" s="306"/>
      <c r="CA246" s="306"/>
      <c r="CB246" s="306"/>
      <c r="CC246" s="306">
        <v>12</v>
      </c>
      <c r="CD246" s="530" t="str">
        <f t="shared" si="472"/>
        <v/>
      </c>
      <c r="CE246" s="530" t="str">
        <f t="shared" si="473"/>
        <v/>
      </c>
      <c r="CF246" s="530" t="str">
        <f t="shared" si="474"/>
        <v/>
      </c>
      <c r="CG246" s="531">
        <f t="shared" si="475"/>
        <v>12</v>
      </c>
      <c r="CH246" s="518" t="str">
        <f t="shared" si="476"/>
        <v/>
      </c>
      <c r="CI246" s="93" t="str">
        <f t="shared" si="477"/>
        <v/>
      </c>
      <c r="CJ246" s="94" t="str">
        <f t="shared" si="478"/>
        <v/>
      </c>
      <c r="CK246" s="94" t="str">
        <f t="shared" si="479"/>
        <v/>
      </c>
      <c r="CL246" s="94" t="str">
        <f t="shared" si="480"/>
        <v/>
      </c>
      <c r="CM246" s="94" t="str">
        <f t="shared" si="481"/>
        <v/>
      </c>
      <c r="CN246" s="94" t="str">
        <f t="shared" si="482"/>
        <v/>
      </c>
      <c r="CO246" s="108" t="str">
        <f t="shared" si="483"/>
        <v/>
      </c>
      <c r="CP246" s="108" t="str">
        <f t="shared" si="484"/>
        <v/>
      </c>
      <c r="CQ246" s="108" t="str">
        <f t="shared" si="485"/>
        <v/>
      </c>
      <c r="CR246" s="108" t="str">
        <f t="shared" si="486"/>
        <v/>
      </c>
      <c r="CS246" s="94" t="str">
        <f t="shared" si="487"/>
        <v/>
      </c>
      <c r="CT246" s="94" t="str">
        <f t="shared" si="488"/>
        <v/>
      </c>
      <c r="CU246" s="94" t="str">
        <f t="shared" si="489"/>
        <v/>
      </c>
      <c r="CV246" s="94" t="str">
        <f t="shared" si="490"/>
        <v/>
      </c>
      <c r="CW246" s="94" t="str">
        <f t="shared" si="491"/>
        <v/>
      </c>
      <c r="CX246" s="93" t="str">
        <f t="shared" si="492"/>
        <v/>
      </c>
      <c r="CY246" s="519" t="str">
        <f t="shared" si="493"/>
        <v/>
      </c>
      <c r="CZ246" s="532" t="str">
        <f t="shared" si="494"/>
        <v/>
      </c>
      <c r="DA246" s="533" t="str">
        <f t="shared" si="495"/>
        <v/>
      </c>
      <c r="DB246" s="534" t="str">
        <f t="shared" si="496"/>
        <v/>
      </c>
      <c r="DC246" s="534" t="str">
        <f t="shared" si="497"/>
        <v/>
      </c>
      <c r="DD246" s="534" t="str">
        <f t="shared" si="498"/>
        <v/>
      </c>
      <c r="DE246" s="534" t="str">
        <f t="shared" si="499"/>
        <v/>
      </c>
      <c r="DF246" s="534" t="str">
        <f t="shared" si="500"/>
        <v/>
      </c>
      <c r="DG246" s="535" t="str">
        <f t="shared" si="501"/>
        <v/>
      </c>
      <c r="DH246" s="535" t="str">
        <f t="shared" si="502"/>
        <v/>
      </c>
      <c r="DI246" s="535" t="str">
        <f t="shared" si="503"/>
        <v/>
      </c>
      <c r="DJ246" s="535" t="str">
        <f t="shared" si="504"/>
        <v/>
      </c>
      <c r="DK246" s="534" t="str">
        <f t="shared" si="505"/>
        <v/>
      </c>
      <c r="DL246" s="534" t="str">
        <f t="shared" si="506"/>
        <v/>
      </c>
      <c r="DM246" s="534" t="str">
        <f t="shared" si="507"/>
        <v/>
      </c>
      <c r="DN246" s="534" t="str">
        <f t="shared" si="508"/>
        <v/>
      </c>
      <c r="DO246" s="534" t="str">
        <f t="shared" si="509"/>
        <v/>
      </c>
      <c r="DP246" s="533" t="str">
        <f t="shared" si="510"/>
        <v/>
      </c>
      <c r="DQ246" s="532" t="str">
        <f t="shared" si="511"/>
        <v/>
      </c>
      <c r="DR246" s="536">
        <f t="shared" si="512"/>
        <v>0</v>
      </c>
      <c r="DS246" s="468">
        <f t="shared" si="513"/>
        <v>0</v>
      </c>
      <c r="DT246" s="468">
        <f t="shared" si="514"/>
        <v>2</v>
      </c>
      <c r="DU246" s="469">
        <f t="shared" si="515"/>
        <v>3</v>
      </c>
      <c r="DV246" s="522"/>
      <c r="DW246" s="537"/>
      <c r="DX246" s="537"/>
      <c r="DY246" s="537"/>
      <c r="DZ246" s="537"/>
      <c r="EA246" s="537"/>
      <c r="EB246" s="537"/>
      <c r="EC246" s="538"/>
      <c r="ED246" s="537"/>
      <c r="EE246" s="61"/>
    </row>
    <row r="247" spans="1:135" ht="12.75" customHeight="1">
      <c r="A247" s="529" t="s">
        <v>157</v>
      </c>
      <c r="B247" s="306"/>
      <c r="C247" s="306"/>
      <c r="D247" s="306"/>
      <c r="E247" s="306"/>
      <c r="F247" s="306"/>
      <c r="G247" s="306"/>
      <c r="H247" s="306"/>
      <c r="I247" s="306"/>
      <c r="J247" s="306"/>
      <c r="K247" s="306"/>
      <c r="L247" s="306"/>
      <c r="M247" s="306"/>
      <c r="N247" s="306"/>
      <c r="O247" s="306"/>
      <c r="P247" s="306"/>
      <c r="Q247" s="306"/>
      <c r="R247" s="306"/>
      <c r="S247" s="306"/>
      <c r="T247" s="523"/>
      <c r="U247" s="306"/>
      <c r="V247" s="306"/>
      <c r="W247" s="306"/>
      <c r="X247" s="306"/>
      <c r="Y247" s="306"/>
      <c r="Z247" s="306"/>
      <c r="AA247" s="306"/>
      <c r="AB247" s="306"/>
      <c r="AC247" s="306"/>
      <c r="AD247" s="306"/>
      <c r="AE247" s="306"/>
      <c r="AF247" s="306"/>
      <c r="AG247" s="306"/>
      <c r="AH247" s="306"/>
      <c r="AI247" s="306"/>
      <c r="AJ247" s="306"/>
      <c r="AK247" s="306"/>
      <c r="AL247" s="306"/>
      <c r="AM247" s="523"/>
      <c r="AN247" s="306"/>
      <c r="AO247" s="306"/>
      <c r="AP247" s="306"/>
      <c r="AQ247" s="306"/>
      <c r="AR247" s="306"/>
      <c r="AS247" s="306"/>
      <c r="AT247" s="306">
        <v>1700</v>
      </c>
      <c r="AU247" s="306"/>
      <c r="AV247" s="306"/>
      <c r="AW247" s="306"/>
      <c r="AX247" s="306"/>
      <c r="AY247" s="306"/>
      <c r="AZ247" s="306"/>
      <c r="BA247" s="306"/>
      <c r="BB247" s="306"/>
      <c r="BC247" s="306"/>
      <c r="BD247" s="306"/>
      <c r="BE247" s="306"/>
      <c r="BF247" s="523"/>
      <c r="BG247" s="306"/>
      <c r="BH247" s="306"/>
      <c r="BI247" s="306"/>
      <c r="BJ247" s="306"/>
      <c r="BK247" s="306"/>
      <c r="BL247" s="306">
        <v>20</v>
      </c>
      <c r="BM247" s="306"/>
      <c r="BN247" s="306"/>
      <c r="BO247" s="306">
        <v>40</v>
      </c>
      <c r="BP247" s="306"/>
      <c r="BQ247" s="306"/>
      <c r="BR247" s="306"/>
      <c r="BS247" s="306"/>
      <c r="BT247" s="306">
        <v>300</v>
      </c>
      <c r="BU247" s="306"/>
      <c r="BV247" s="306"/>
      <c r="BW247" s="306"/>
      <c r="BX247" s="306"/>
      <c r="BY247" s="523"/>
      <c r="BZ247" s="306"/>
      <c r="CA247" s="306"/>
      <c r="CB247" s="306"/>
      <c r="CC247" s="306">
        <v>40</v>
      </c>
      <c r="CD247" s="530" t="str">
        <f t="shared" si="472"/>
        <v/>
      </c>
      <c r="CE247" s="530" t="str">
        <f t="shared" si="473"/>
        <v/>
      </c>
      <c r="CF247" s="530" t="str">
        <f t="shared" si="474"/>
        <v/>
      </c>
      <c r="CG247" s="531">
        <f t="shared" si="475"/>
        <v>40</v>
      </c>
      <c r="CH247" s="518" t="str">
        <f t="shared" si="476"/>
        <v/>
      </c>
      <c r="CI247" s="93" t="str">
        <f t="shared" si="477"/>
        <v/>
      </c>
      <c r="CJ247" s="94" t="str">
        <f t="shared" si="478"/>
        <v/>
      </c>
      <c r="CK247" s="94" t="str">
        <f t="shared" si="479"/>
        <v/>
      </c>
      <c r="CL247" s="94" t="str">
        <f t="shared" si="480"/>
        <v/>
      </c>
      <c r="CM247" s="94" t="str">
        <f t="shared" si="481"/>
        <v/>
      </c>
      <c r="CN247" s="94" t="str">
        <f t="shared" si="482"/>
        <v/>
      </c>
      <c r="CO247" s="108" t="str">
        <f t="shared" si="483"/>
        <v/>
      </c>
      <c r="CP247" s="108" t="str">
        <f t="shared" si="484"/>
        <v/>
      </c>
      <c r="CQ247" s="108" t="str">
        <f t="shared" si="485"/>
        <v/>
      </c>
      <c r="CR247" s="108" t="str">
        <f t="shared" si="486"/>
        <v/>
      </c>
      <c r="CS247" s="94" t="str">
        <f t="shared" si="487"/>
        <v/>
      </c>
      <c r="CT247" s="94" t="str">
        <f t="shared" si="488"/>
        <v/>
      </c>
      <c r="CU247" s="94" t="str">
        <f t="shared" si="489"/>
        <v/>
      </c>
      <c r="CV247" s="94" t="str">
        <f t="shared" si="490"/>
        <v/>
      </c>
      <c r="CW247" s="94" t="str">
        <f t="shared" si="491"/>
        <v/>
      </c>
      <c r="CX247" s="93" t="str">
        <f t="shared" si="492"/>
        <v/>
      </c>
      <c r="CY247" s="519" t="str">
        <f t="shared" si="493"/>
        <v/>
      </c>
      <c r="CZ247" s="532" t="str">
        <f t="shared" si="494"/>
        <v/>
      </c>
      <c r="DA247" s="533" t="str">
        <f t="shared" si="495"/>
        <v/>
      </c>
      <c r="DB247" s="534" t="str">
        <f t="shared" si="496"/>
        <v/>
      </c>
      <c r="DC247" s="534" t="str">
        <f t="shared" si="497"/>
        <v/>
      </c>
      <c r="DD247" s="534" t="str">
        <f t="shared" si="498"/>
        <v/>
      </c>
      <c r="DE247" s="534" t="str">
        <f t="shared" si="499"/>
        <v/>
      </c>
      <c r="DF247" s="534" t="str">
        <f t="shared" si="500"/>
        <v/>
      </c>
      <c r="DG247" s="535" t="str">
        <f t="shared" si="501"/>
        <v/>
      </c>
      <c r="DH247" s="535" t="str">
        <f t="shared" si="502"/>
        <v/>
      </c>
      <c r="DI247" s="535" t="str">
        <f t="shared" si="503"/>
        <v/>
      </c>
      <c r="DJ247" s="535" t="str">
        <f t="shared" si="504"/>
        <v/>
      </c>
      <c r="DK247" s="534" t="str">
        <f t="shared" si="505"/>
        <v/>
      </c>
      <c r="DL247" s="534" t="str">
        <f t="shared" si="506"/>
        <v/>
      </c>
      <c r="DM247" s="534" t="str">
        <f t="shared" si="507"/>
        <v/>
      </c>
      <c r="DN247" s="534" t="str">
        <f t="shared" si="508"/>
        <v/>
      </c>
      <c r="DO247" s="534" t="str">
        <f t="shared" si="509"/>
        <v/>
      </c>
      <c r="DP247" s="533" t="str">
        <f t="shared" si="510"/>
        <v/>
      </c>
      <c r="DQ247" s="532" t="str">
        <f t="shared" si="511"/>
        <v/>
      </c>
      <c r="DR247" s="536">
        <f t="shared" si="512"/>
        <v>0</v>
      </c>
      <c r="DS247" s="468">
        <f t="shared" si="513"/>
        <v>0</v>
      </c>
      <c r="DT247" s="468">
        <f t="shared" si="514"/>
        <v>1</v>
      </c>
      <c r="DU247" s="469">
        <f t="shared" si="515"/>
        <v>3</v>
      </c>
      <c r="DV247" s="522"/>
      <c r="DW247" s="537"/>
      <c r="DX247" s="537"/>
      <c r="DY247" s="537"/>
      <c r="DZ247" s="537"/>
      <c r="EA247" s="537"/>
      <c r="EB247" s="537"/>
      <c r="EC247" s="538"/>
      <c r="ED247" s="537"/>
      <c r="EE247" s="61"/>
    </row>
    <row r="248" spans="1:135" ht="14" customHeight="1">
      <c r="A248" s="539" t="s">
        <v>158</v>
      </c>
      <c r="B248" s="540" t="str">
        <f t="shared" ref="B248:S248" si="516">IF(B245="","",B244*B245*B246*B247)</f>
        <v/>
      </c>
      <c r="C248" s="540" t="str">
        <f t="shared" si="516"/>
        <v/>
      </c>
      <c r="D248" s="540" t="str">
        <f t="shared" si="516"/>
        <v/>
      </c>
      <c r="E248" s="540" t="str">
        <f t="shared" si="516"/>
        <v/>
      </c>
      <c r="F248" s="540" t="str">
        <f t="shared" si="516"/>
        <v/>
      </c>
      <c r="G248" s="540" t="str">
        <f t="shared" si="516"/>
        <v/>
      </c>
      <c r="H248" s="540" t="str">
        <f t="shared" si="516"/>
        <v/>
      </c>
      <c r="I248" s="540" t="str">
        <f t="shared" si="516"/>
        <v/>
      </c>
      <c r="J248" s="540" t="str">
        <f t="shared" si="516"/>
        <v/>
      </c>
      <c r="K248" s="540" t="str">
        <f t="shared" si="516"/>
        <v/>
      </c>
      <c r="L248" s="540" t="str">
        <f t="shared" si="516"/>
        <v/>
      </c>
      <c r="M248" s="540" t="str">
        <f t="shared" si="516"/>
        <v/>
      </c>
      <c r="N248" s="540" t="str">
        <f t="shared" si="516"/>
        <v/>
      </c>
      <c r="O248" s="540" t="str">
        <f t="shared" si="516"/>
        <v/>
      </c>
      <c r="P248" s="540" t="str">
        <f t="shared" si="516"/>
        <v/>
      </c>
      <c r="Q248" s="540" t="str">
        <f t="shared" si="516"/>
        <v/>
      </c>
      <c r="R248" s="540" t="str">
        <f t="shared" si="516"/>
        <v/>
      </c>
      <c r="S248" s="540" t="str">
        <f t="shared" si="516"/>
        <v/>
      </c>
      <c r="T248" s="523"/>
      <c r="U248" s="540" t="str">
        <f t="shared" ref="U248:AL248" si="517">IF(U245="","",U244*U245*U246*U247)</f>
        <v/>
      </c>
      <c r="V248" s="540" t="str">
        <f t="shared" si="517"/>
        <v/>
      </c>
      <c r="W248" s="540" t="str">
        <f t="shared" si="517"/>
        <v/>
      </c>
      <c r="X248" s="540" t="str">
        <f t="shared" si="517"/>
        <v/>
      </c>
      <c r="Y248" s="540" t="str">
        <f t="shared" si="517"/>
        <v/>
      </c>
      <c r="Z248" s="540" t="str">
        <f t="shared" si="517"/>
        <v/>
      </c>
      <c r="AA248" s="540" t="str">
        <f t="shared" si="517"/>
        <v/>
      </c>
      <c r="AB248" s="540" t="str">
        <f t="shared" si="517"/>
        <v/>
      </c>
      <c r="AC248" s="540" t="str">
        <f t="shared" si="517"/>
        <v/>
      </c>
      <c r="AD248" s="540" t="str">
        <f t="shared" si="517"/>
        <v/>
      </c>
      <c r="AE248" s="540" t="str">
        <f t="shared" si="517"/>
        <v/>
      </c>
      <c r="AF248" s="540" t="str">
        <f t="shared" si="517"/>
        <v/>
      </c>
      <c r="AG248" s="540" t="str">
        <f t="shared" si="517"/>
        <v/>
      </c>
      <c r="AH248" s="540" t="str">
        <f t="shared" si="517"/>
        <v/>
      </c>
      <c r="AI248" s="540" t="str">
        <f t="shared" si="517"/>
        <v/>
      </c>
      <c r="AJ248" s="540" t="str">
        <f t="shared" si="517"/>
        <v/>
      </c>
      <c r="AK248" s="540" t="str">
        <f t="shared" si="517"/>
        <v/>
      </c>
      <c r="AL248" s="540" t="str">
        <f t="shared" si="517"/>
        <v/>
      </c>
      <c r="AM248" s="523"/>
      <c r="AN248" s="540" t="str">
        <f t="shared" ref="AN248:BE248" si="518">IF(AN245="","",AN244*AN245*AN246*AN247)</f>
        <v/>
      </c>
      <c r="AO248" s="540" t="str">
        <f t="shared" si="518"/>
        <v/>
      </c>
      <c r="AP248" s="540" t="str">
        <f t="shared" si="518"/>
        <v/>
      </c>
      <c r="AQ248" s="540" t="str">
        <f t="shared" si="518"/>
        <v/>
      </c>
      <c r="AR248" s="540" t="str">
        <f t="shared" si="518"/>
        <v/>
      </c>
      <c r="AS248" s="540" t="str">
        <f t="shared" si="518"/>
        <v/>
      </c>
      <c r="AT248" s="540">
        <f t="shared" si="518"/>
        <v>571200</v>
      </c>
      <c r="AU248" s="540" t="str">
        <f t="shared" si="518"/>
        <v/>
      </c>
      <c r="AV248" s="540" t="str">
        <f t="shared" si="518"/>
        <v/>
      </c>
      <c r="AW248" s="540" t="str">
        <f t="shared" si="518"/>
        <v/>
      </c>
      <c r="AX248" s="540" t="str">
        <f t="shared" si="518"/>
        <v/>
      </c>
      <c r="AY248" s="540" t="str">
        <f t="shared" si="518"/>
        <v/>
      </c>
      <c r="AZ248" s="540" t="str">
        <f t="shared" si="518"/>
        <v/>
      </c>
      <c r="BA248" s="540" t="str">
        <f t="shared" si="518"/>
        <v/>
      </c>
      <c r="BB248" s="540" t="str">
        <f t="shared" si="518"/>
        <v/>
      </c>
      <c r="BC248" s="540" t="str">
        <f t="shared" si="518"/>
        <v/>
      </c>
      <c r="BD248" s="540">
        <f t="shared" si="518"/>
        <v>0</v>
      </c>
      <c r="BE248" s="540" t="str">
        <f t="shared" si="518"/>
        <v/>
      </c>
      <c r="BF248" s="523"/>
      <c r="BG248" s="540" t="str">
        <f t="shared" ref="BG248:BX248" si="519">IF(BG245="","",BG244*BG245*BG246*BG247)</f>
        <v/>
      </c>
      <c r="BH248" s="540" t="str">
        <f t="shared" si="519"/>
        <v/>
      </c>
      <c r="BI248" s="540" t="str">
        <f t="shared" si="519"/>
        <v/>
      </c>
      <c r="BJ248" s="540" t="str">
        <f t="shared" si="519"/>
        <v/>
      </c>
      <c r="BK248" s="540" t="str">
        <f t="shared" si="519"/>
        <v/>
      </c>
      <c r="BL248" s="540">
        <f t="shared" si="519"/>
        <v>7200</v>
      </c>
      <c r="BM248" s="540" t="str">
        <f t="shared" si="519"/>
        <v/>
      </c>
      <c r="BN248" s="540" t="str">
        <f t="shared" si="519"/>
        <v/>
      </c>
      <c r="BO248" s="540">
        <f t="shared" si="519"/>
        <v>14400</v>
      </c>
      <c r="BP248" s="540" t="str">
        <f t="shared" si="519"/>
        <v/>
      </c>
      <c r="BQ248" s="540" t="str">
        <f t="shared" si="519"/>
        <v/>
      </c>
      <c r="BR248" s="540" t="str">
        <f t="shared" si="519"/>
        <v/>
      </c>
      <c r="BS248" s="540" t="str">
        <f t="shared" si="519"/>
        <v/>
      </c>
      <c r="BT248" s="540">
        <f t="shared" si="519"/>
        <v>108000</v>
      </c>
      <c r="BU248" s="540" t="str">
        <f t="shared" si="519"/>
        <v/>
      </c>
      <c r="BV248" s="540" t="str">
        <f t="shared" si="519"/>
        <v/>
      </c>
      <c r="BW248" s="540" t="str">
        <f t="shared" si="519"/>
        <v/>
      </c>
      <c r="BX248" s="540" t="str">
        <f t="shared" si="519"/>
        <v/>
      </c>
      <c r="BY248" s="523"/>
      <c r="BZ248" s="540" t="str">
        <f>IF(BZ245="","",BZ244*BZ245*BZ246*BZ247)</f>
        <v/>
      </c>
      <c r="CA248" s="540" t="str">
        <f>IF(CA245="","",CA244*CA245*CA246*CA247)</f>
        <v/>
      </c>
      <c r="CB248" s="540" t="str">
        <f>IF(CB245="","",CB244*CB245*CB246*CB247)</f>
        <v/>
      </c>
      <c r="CC248" s="541">
        <f>IF(CC245="","",CC244*CC245*CC246*CC247)</f>
        <v>14400</v>
      </c>
      <c r="CD248" s="530" t="str">
        <f t="shared" si="472"/>
        <v/>
      </c>
      <c r="CE248" s="530" t="str">
        <f t="shared" si="473"/>
        <v/>
      </c>
      <c r="CF248" s="530" t="str">
        <f t="shared" si="474"/>
        <v/>
      </c>
      <c r="CG248" s="531">
        <f t="shared" si="475"/>
        <v>14400</v>
      </c>
      <c r="CH248" s="518" t="str">
        <f t="shared" si="476"/>
        <v/>
      </c>
      <c r="CI248" s="93" t="str">
        <f t="shared" si="477"/>
        <v/>
      </c>
      <c r="CJ248" s="94" t="str">
        <f t="shared" si="478"/>
        <v/>
      </c>
      <c r="CK248" s="94" t="str">
        <f t="shared" si="479"/>
        <v/>
      </c>
      <c r="CL248" s="94" t="str">
        <f t="shared" si="480"/>
        <v/>
      </c>
      <c r="CM248" s="94" t="str">
        <f t="shared" si="481"/>
        <v/>
      </c>
      <c r="CN248" s="94" t="str">
        <f t="shared" si="482"/>
        <v/>
      </c>
      <c r="CO248" s="108" t="str">
        <f t="shared" si="483"/>
        <v/>
      </c>
      <c r="CP248" s="108" t="str">
        <f t="shared" si="484"/>
        <v/>
      </c>
      <c r="CQ248" s="108" t="str">
        <f t="shared" si="485"/>
        <v/>
      </c>
      <c r="CR248" s="108" t="str">
        <f t="shared" si="486"/>
        <v/>
      </c>
      <c r="CS248" s="94" t="str">
        <f t="shared" si="487"/>
        <v/>
      </c>
      <c r="CT248" s="94" t="str">
        <f t="shared" si="488"/>
        <v/>
      </c>
      <c r="CU248" s="94" t="str">
        <f t="shared" si="489"/>
        <v/>
      </c>
      <c r="CV248" s="94" t="str">
        <f t="shared" si="490"/>
        <v/>
      </c>
      <c r="CW248" s="94" t="str">
        <f t="shared" si="491"/>
        <v/>
      </c>
      <c r="CX248" s="93" t="str">
        <f t="shared" si="492"/>
        <v/>
      </c>
      <c r="CY248" s="519" t="str">
        <f t="shared" si="493"/>
        <v/>
      </c>
      <c r="CZ248" s="532" t="str">
        <f t="shared" si="494"/>
        <v/>
      </c>
      <c r="DA248" s="533" t="str">
        <f t="shared" si="495"/>
        <v/>
      </c>
      <c r="DB248" s="534" t="str">
        <f t="shared" si="496"/>
        <v/>
      </c>
      <c r="DC248" s="534" t="str">
        <f t="shared" si="497"/>
        <v/>
      </c>
      <c r="DD248" s="534" t="str">
        <f t="shared" si="498"/>
        <v/>
      </c>
      <c r="DE248" s="534" t="str">
        <f t="shared" si="499"/>
        <v/>
      </c>
      <c r="DF248" s="534" t="str">
        <f t="shared" si="500"/>
        <v/>
      </c>
      <c r="DG248" s="535" t="str">
        <f t="shared" si="501"/>
        <v/>
      </c>
      <c r="DH248" s="535" t="str">
        <f t="shared" si="502"/>
        <v/>
      </c>
      <c r="DI248" s="535" t="str">
        <f t="shared" si="503"/>
        <v/>
      </c>
      <c r="DJ248" s="535" t="str">
        <f t="shared" si="504"/>
        <v/>
      </c>
      <c r="DK248" s="534" t="str">
        <f t="shared" si="505"/>
        <v/>
      </c>
      <c r="DL248" s="534" t="str">
        <f t="shared" si="506"/>
        <v/>
      </c>
      <c r="DM248" s="534" t="str">
        <f t="shared" si="507"/>
        <v/>
      </c>
      <c r="DN248" s="534" t="str">
        <f t="shared" si="508"/>
        <v/>
      </c>
      <c r="DO248" s="534" t="str">
        <f t="shared" si="509"/>
        <v/>
      </c>
      <c r="DP248" s="533" t="str">
        <f t="shared" si="510"/>
        <v/>
      </c>
      <c r="DQ248" s="532" t="str">
        <f t="shared" si="511"/>
        <v/>
      </c>
      <c r="DR248" s="536">
        <f t="shared" si="512"/>
        <v>0</v>
      </c>
      <c r="DS248" s="468">
        <f t="shared" si="513"/>
        <v>0</v>
      </c>
      <c r="DT248" s="468">
        <f t="shared" si="514"/>
        <v>2</v>
      </c>
      <c r="DU248" s="469">
        <f t="shared" si="515"/>
        <v>3</v>
      </c>
      <c r="DV248" s="522"/>
      <c r="DW248" s="537"/>
      <c r="DX248" s="537"/>
      <c r="DY248" s="537"/>
      <c r="DZ248" s="537"/>
      <c r="EA248" s="537"/>
      <c r="EB248" s="537"/>
      <c r="EC248" s="538"/>
      <c r="ED248" s="537"/>
      <c r="EE248" s="61"/>
    </row>
    <row r="249" spans="1:135" ht="14" customHeight="1">
      <c r="A249" s="473" t="s">
        <v>206</v>
      </c>
      <c r="B249" s="569">
        <f t="shared" ref="B249:S249" si="520">SUM(B218,B224,B230,B248)</f>
        <v>0</v>
      </c>
      <c r="C249" s="569">
        <f t="shared" si="520"/>
        <v>0</v>
      </c>
      <c r="D249" s="569">
        <f t="shared" si="520"/>
        <v>0</v>
      </c>
      <c r="E249" s="569">
        <f t="shared" si="520"/>
        <v>0</v>
      </c>
      <c r="F249" s="569">
        <f t="shared" si="520"/>
        <v>0</v>
      </c>
      <c r="G249" s="569">
        <f t="shared" si="520"/>
        <v>0</v>
      </c>
      <c r="H249" s="569">
        <f t="shared" si="520"/>
        <v>0</v>
      </c>
      <c r="I249" s="569">
        <f t="shared" si="520"/>
        <v>0</v>
      </c>
      <c r="J249" s="569">
        <f t="shared" si="520"/>
        <v>9600</v>
      </c>
      <c r="K249" s="569">
        <f t="shared" si="520"/>
        <v>0</v>
      </c>
      <c r="L249" s="569">
        <f t="shared" si="520"/>
        <v>0</v>
      </c>
      <c r="M249" s="569">
        <f t="shared" si="520"/>
        <v>0</v>
      </c>
      <c r="N249" s="569">
        <f t="shared" si="520"/>
        <v>0</v>
      </c>
      <c r="O249" s="569">
        <f t="shared" si="520"/>
        <v>0</v>
      </c>
      <c r="P249" s="569">
        <f t="shared" si="520"/>
        <v>0</v>
      </c>
      <c r="Q249" s="569">
        <f t="shared" si="520"/>
        <v>0</v>
      </c>
      <c r="R249" s="569">
        <f t="shared" si="520"/>
        <v>0</v>
      </c>
      <c r="S249" s="569">
        <f t="shared" si="520"/>
        <v>43200</v>
      </c>
      <c r="T249" s="549"/>
      <c r="U249" s="569">
        <f t="shared" ref="U249:AL249" si="521">SUM(U218,U224,U230,U248)</f>
        <v>1932</v>
      </c>
      <c r="V249" s="569">
        <f t="shared" si="521"/>
        <v>600</v>
      </c>
      <c r="W249" s="569">
        <f t="shared" si="521"/>
        <v>840</v>
      </c>
      <c r="X249" s="569">
        <f t="shared" si="521"/>
        <v>0</v>
      </c>
      <c r="Y249" s="569">
        <f t="shared" si="521"/>
        <v>0</v>
      </c>
      <c r="Z249" s="569">
        <f t="shared" si="521"/>
        <v>0</v>
      </c>
      <c r="AA249" s="569">
        <f t="shared" si="521"/>
        <v>0</v>
      </c>
      <c r="AB249" s="569">
        <f t="shared" si="521"/>
        <v>0</v>
      </c>
      <c r="AC249" s="569">
        <f t="shared" si="521"/>
        <v>0</v>
      </c>
      <c r="AD249" s="569">
        <f t="shared" si="521"/>
        <v>0</v>
      </c>
      <c r="AE249" s="569">
        <f t="shared" si="521"/>
        <v>0</v>
      </c>
      <c r="AF249" s="569">
        <f t="shared" si="521"/>
        <v>36000</v>
      </c>
      <c r="AG249" s="569">
        <f t="shared" si="521"/>
        <v>0</v>
      </c>
      <c r="AH249" s="569">
        <f t="shared" si="521"/>
        <v>0</v>
      </c>
      <c r="AI249" s="569">
        <f t="shared" si="521"/>
        <v>0</v>
      </c>
      <c r="AJ249" s="569">
        <f t="shared" si="521"/>
        <v>0</v>
      </c>
      <c r="AK249" s="569">
        <f t="shared" si="521"/>
        <v>0</v>
      </c>
      <c r="AL249" s="569">
        <f t="shared" si="521"/>
        <v>0</v>
      </c>
      <c r="AM249" s="549"/>
      <c r="AN249" s="569">
        <f t="shared" ref="AN249:BE249" si="522">SUM(AN218,AN224,AN230,AN248)</f>
        <v>0</v>
      </c>
      <c r="AO249" s="569">
        <f t="shared" si="522"/>
        <v>0</v>
      </c>
      <c r="AP249" s="569">
        <f t="shared" si="522"/>
        <v>0</v>
      </c>
      <c r="AQ249" s="569">
        <f t="shared" si="522"/>
        <v>7200</v>
      </c>
      <c r="AR249" s="569">
        <f t="shared" si="522"/>
        <v>7200</v>
      </c>
      <c r="AS249" s="569">
        <f t="shared" si="522"/>
        <v>0</v>
      </c>
      <c r="AT249" s="569">
        <f t="shared" si="522"/>
        <v>967200</v>
      </c>
      <c r="AU249" s="569">
        <f t="shared" si="522"/>
        <v>0</v>
      </c>
      <c r="AV249" s="569">
        <f t="shared" si="522"/>
        <v>0</v>
      </c>
      <c r="AW249" s="569">
        <f t="shared" si="522"/>
        <v>2880</v>
      </c>
      <c r="AX249" s="569">
        <f t="shared" si="522"/>
        <v>770400</v>
      </c>
      <c r="AY249" s="569">
        <f t="shared" si="522"/>
        <v>0</v>
      </c>
      <c r="AZ249" s="569">
        <f t="shared" si="522"/>
        <v>0</v>
      </c>
      <c r="BA249" s="569">
        <f t="shared" si="522"/>
        <v>0</v>
      </c>
      <c r="BB249" s="569">
        <f t="shared" si="522"/>
        <v>0</v>
      </c>
      <c r="BC249" s="569">
        <f t="shared" si="522"/>
        <v>0</v>
      </c>
      <c r="BD249" s="569">
        <f t="shared" si="522"/>
        <v>10800</v>
      </c>
      <c r="BE249" s="569">
        <f t="shared" si="522"/>
        <v>55920</v>
      </c>
      <c r="BF249" s="549"/>
      <c r="BG249" s="569">
        <f t="shared" ref="BG249:BX249" si="523">SUM(BG218,BG224,BG230,BG248)</f>
        <v>0</v>
      </c>
      <c r="BH249" s="569">
        <f t="shared" si="523"/>
        <v>0</v>
      </c>
      <c r="BI249" s="569">
        <f t="shared" si="523"/>
        <v>0</v>
      </c>
      <c r="BJ249" s="569">
        <f t="shared" si="523"/>
        <v>0</v>
      </c>
      <c r="BK249" s="569">
        <f t="shared" si="523"/>
        <v>48000</v>
      </c>
      <c r="BL249" s="569">
        <f t="shared" si="523"/>
        <v>9600</v>
      </c>
      <c r="BM249" s="569">
        <f t="shared" si="523"/>
        <v>0</v>
      </c>
      <c r="BN249" s="569">
        <f t="shared" si="523"/>
        <v>0</v>
      </c>
      <c r="BO249" s="569">
        <f t="shared" si="523"/>
        <v>14400</v>
      </c>
      <c r="BP249" s="569">
        <f t="shared" si="523"/>
        <v>0</v>
      </c>
      <c r="BQ249" s="569">
        <f t="shared" si="523"/>
        <v>36000</v>
      </c>
      <c r="BR249" s="569">
        <f t="shared" si="523"/>
        <v>0</v>
      </c>
      <c r="BS249" s="569">
        <f t="shared" si="523"/>
        <v>0</v>
      </c>
      <c r="BT249" s="569">
        <f t="shared" si="523"/>
        <v>108000</v>
      </c>
      <c r="BU249" s="569">
        <f t="shared" si="523"/>
        <v>0</v>
      </c>
      <c r="BV249" s="569">
        <f t="shared" si="523"/>
        <v>0</v>
      </c>
      <c r="BW249" s="569">
        <f t="shared" si="523"/>
        <v>0</v>
      </c>
      <c r="BX249" s="569">
        <f t="shared" si="523"/>
        <v>0</v>
      </c>
      <c r="BY249" s="549"/>
      <c r="BZ249" s="569">
        <f>SUM(BZ218,BZ224,BZ230,BZ248)</f>
        <v>0</v>
      </c>
      <c r="CA249" s="569">
        <f>SUM(CA218,CA224,CA230,CA248)</f>
        <v>840</v>
      </c>
      <c r="CB249" s="569">
        <f>SUM(CB218,CB224,CB230,CB248)</f>
        <v>7200</v>
      </c>
      <c r="CC249" s="569">
        <f>SUM(CC218,CC224,CC230,CC248)</f>
        <v>14400</v>
      </c>
      <c r="CD249" s="530">
        <f t="shared" si="472"/>
        <v>600</v>
      </c>
      <c r="CE249" s="530">
        <f t="shared" si="473"/>
        <v>210.75</v>
      </c>
      <c r="CF249" s="530">
        <f t="shared" si="474"/>
        <v>53400</v>
      </c>
      <c r="CG249" s="531">
        <f t="shared" si="475"/>
        <v>6750</v>
      </c>
      <c r="CH249" s="518">
        <f t="shared" si="476"/>
        <v>0</v>
      </c>
      <c r="CI249" s="93">
        <f t="shared" si="477"/>
        <v>0</v>
      </c>
      <c r="CJ249" s="94">
        <f t="shared" si="478"/>
        <v>0</v>
      </c>
      <c r="CK249" s="94">
        <f t="shared" si="479"/>
        <v>0</v>
      </c>
      <c r="CL249" s="94">
        <f t="shared" si="480"/>
        <v>0</v>
      </c>
      <c r="CM249" s="94">
        <f t="shared" si="481"/>
        <v>0</v>
      </c>
      <c r="CN249" s="94">
        <f t="shared" si="482"/>
        <v>0</v>
      </c>
      <c r="CO249" s="108">
        <f t="shared" si="483"/>
        <v>0</v>
      </c>
      <c r="CP249" s="108">
        <f t="shared" si="484"/>
        <v>0</v>
      </c>
      <c r="CQ249" s="108">
        <f t="shared" si="485"/>
        <v>0</v>
      </c>
      <c r="CR249" s="108">
        <f t="shared" si="486"/>
        <v>0</v>
      </c>
      <c r="CS249" s="94">
        <f t="shared" si="487"/>
        <v>0</v>
      </c>
      <c r="CT249" s="94">
        <f t="shared" si="488"/>
        <v>0</v>
      </c>
      <c r="CU249" s="94">
        <f t="shared" si="489"/>
        <v>0</v>
      </c>
      <c r="CV249" s="94">
        <f t="shared" si="490"/>
        <v>0</v>
      </c>
      <c r="CW249" s="94">
        <f t="shared" si="491"/>
        <v>0</v>
      </c>
      <c r="CX249" s="93">
        <f t="shared" si="492"/>
        <v>9600</v>
      </c>
      <c r="CY249" s="519">
        <f t="shared" si="493"/>
        <v>43200</v>
      </c>
      <c r="CZ249" s="532">
        <f t="shared" si="494"/>
        <v>0</v>
      </c>
      <c r="DA249" s="533">
        <f t="shared" si="495"/>
        <v>0</v>
      </c>
      <c r="DB249" s="534">
        <f t="shared" si="496"/>
        <v>0</v>
      </c>
      <c r="DC249" s="534">
        <f t="shared" si="497"/>
        <v>0</v>
      </c>
      <c r="DD249" s="534">
        <f t="shared" si="498"/>
        <v>0</v>
      </c>
      <c r="DE249" s="534">
        <f t="shared" si="499"/>
        <v>0</v>
      </c>
      <c r="DF249" s="534">
        <f t="shared" si="500"/>
        <v>0</v>
      </c>
      <c r="DG249" s="535">
        <f t="shared" si="501"/>
        <v>0</v>
      </c>
      <c r="DH249" s="535">
        <f t="shared" si="502"/>
        <v>0</v>
      </c>
      <c r="DI249" s="535">
        <f t="shared" si="503"/>
        <v>0</v>
      </c>
      <c r="DJ249" s="535">
        <f t="shared" si="504"/>
        <v>0</v>
      </c>
      <c r="DK249" s="534">
        <f t="shared" si="505"/>
        <v>0</v>
      </c>
      <c r="DL249" s="534">
        <f t="shared" si="506"/>
        <v>0</v>
      </c>
      <c r="DM249" s="534">
        <f t="shared" si="507"/>
        <v>0</v>
      </c>
      <c r="DN249" s="534">
        <f t="shared" si="508"/>
        <v>600</v>
      </c>
      <c r="DO249" s="534">
        <f t="shared" si="509"/>
        <v>840</v>
      </c>
      <c r="DP249" s="533">
        <f t="shared" si="510"/>
        <v>1932</v>
      </c>
      <c r="DQ249" s="532">
        <f t="shared" si="511"/>
        <v>36000</v>
      </c>
      <c r="DR249" s="536">
        <f t="shared" si="512"/>
        <v>18</v>
      </c>
      <c r="DS249" s="468">
        <f t="shared" si="513"/>
        <v>18</v>
      </c>
      <c r="DT249" s="468">
        <f t="shared" si="514"/>
        <v>18</v>
      </c>
      <c r="DU249" s="469">
        <f t="shared" si="515"/>
        <v>18</v>
      </c>
      <c r="DV249" s="522"/>
      <c r="DW249" s="537"/>
      <c r="DX249" s="537"/>
      <c r="DY249" s="537"/>
      <c r="DZ249" s="537"/>
      <c r="EA249" s="537"/>
      <c r="EB249" s="537"/>
      <c r="EC249" s="538"/>
      <c r="ED249" s="537"/>
      <c r="EE249" s="61"/>
    </row>
    <row r="250" spans="1:135" ht="12" customHeight="1">
      <c r="A250" s="61"/>
      <c r="B250" s="459"/>
      <c r="C250" s="459"/>
      <c r="D250" s="459"/>
      <c r="E250" s="459"/>
      <c r="F250" s="459"/>
      <c r="G250" s="459"/>
      <c r="H250" s="459"/>
      <c r="I250" s="459"/>
      <c r="J250" s="459"/>
      <c r="K250" s="459"/>
      <c r="L250" s="459"/>
      <c r="M250" s="459"/>
      <c r="N250" s="459"/>
      <c r="O250" s="459"/>
      <c r="P250" s="459"/>
      <c r="Q250" s="459"/>
      <c r="R250" s="459"/>
      <c r="S250" s="459"/>
      <c r="T250" s="523"/>
      <c r="U250" s="459"/>
      <c r="V250" s="459"/>
      <c r="W250" s="459"/>
      <c r="X250" s="459"/>
      <c r="Y250" s="459"/>
      <c r="Z250" s="459"/>
      <c r="AA250" s="459"/>
      <c r="AB250" s="459"/>
      <c r="AC250" s="459"/>
      <c r="AD250" s="459"/>
      <c r="AE250" s="459"/>
      <c r="AF250" s="459"/>
      <c r="AG250" s="459"/>
      <c r="AH250" s="459"/>
      <c r="AI250" s="459"/>
      <c r="AJ250" s="459"/>
      <c r="AK250" s="459"/>
      <c r="AL250" s="459"/>
      <c r="AM250" s="523"/>
      <c r="AN250" s="459"/>
      <c r="AO250" s="459"/>
      <c r="AP250" s="459"/>
      <c r="AQ250" s="459"/>
      <c r="AR250" s="459"/>
      <c r="AS250" s="459"/>
      <c r="AT250" s="459"/>
      <c r="AU250" s="459"/>
      <c r="AV250" s="459"/>
      <c r="AW250" s="459"/>
      <c r="AX250" s="459"/>
      <c r="AY250" s="459"/>
      <c r="AZ250" s="459"/>
      <c r="BA250" s="459"/>
      <c r="BB250" s="459"/>
      <c r="BC250" s="459"/>
      <c r="BD250" s="459"/>
      <c r="BE250" s="459"/>
      <c r="BF250" s="523"/>
      <c r="BG250" s="459"/>
      <c r="BH250" s="459"/>
      <c r="BI250" s="459"/>
      <c r="BJ250" s="459"/>
      <c r="BK250" s="459"/>
      <c r="BL250" s="459"/>
      <c r="BM250" s="459"/>
      <c r="BN250" s="459"/>
      <c r="BO250" s="459"/>
      <c r="BP250" s="459"/>
      <c r="BQ250" s="459"/>
      <c r="BR250" s="459"/>
      <c r="BS250" s="459"/>
      <c r="BT250" s="459"/>
      <c r="BU250" s="459"/>
      <c r="BV250" s="459"/>
      <c r="BW250" s="459"/>
      <c r="BX250" s="459"/>
      <c r="BY250" s="523"/>
      <c r="BZ250" s="459"/>
      <c r="CA250" s="459"/>
      <c r="CB250" s="459"/>
      <c r="CC250" s="459"/>
      <c r="CD250" s="550"/>
      <c r="CE250" s="550"/>
      <c r="CF250" s="550"/>
      <c r="CG250" s="551"/>
      <c r="CH250" s="459"/>
      <c r="CI250" s="459"/>
      <c r="CJ250" s="459"/>
      <c r="CK250" s="459"/>
      <c r="CL250" s="459"/>
      <c r="CM250" s="459"/>
      <c r="CN250" s="459"/>
      <c r="CO250" s="459"/>
      <c r="CP250" s="459"/>
      <c r="CQ250" s="459"/>
      <c r="CR250" s="459"/>
      <c r="CS250" s="459"/>
      <c r="CT250" s="459"/>
      <c r="CU250" s="459"/>
      <c r="CV250" s="459"/>
      <c r="CW250" s="459"/>
      <c r="CX250" s="459"/>
      <c r="CY250" s="552"/>
      <c r="CZ250" s="459"/>
      <c r="DA250" s="459"/>
      <c r="DB250" s="459"/>
      <c r="DC250" s="459"/>
      <c r="DD250" s="459"/>
      <c r="DE250" s="459"/>
      <c r="DF250" s="459"/>
      <c r="DG250" s="459"/>
      <c r="DH250" s="459"/>
      <c r="DI250" s="459"/>
      <c r="DJ250" s="459"/>
      <c r="DK250" s="459"/>
      <c r="DL250" s="459"/>
      <c r="DM250" s="459"/>
      <c r="DN250" s="459"/>
      <c r="DO250" s="459"/>
      <c r="DP250" s="459"/>
      <c r="DQ250" s="459"/>
      <c r="DR250" s="570"/>
      <c r="DS250" s="553"/>
      <c r="DT250" s="553"/>
      <c r="DU250" s="552"/>
      <c r="DV250" s="459"/>
      <c r="DW250" s="459"/>
      <c r="DX250" s="459"/>
      <c r="DY250" s="459"/>
      <c r="DZ250" s="459"/>
      <c r="EA250" s="459"/>
      <c r="EB250" s="459"/>
      <c r="EC250" s="552"/>
      <c r="ED250" s="459"/>
      <c r="EE250" s="61"/>
    </row>
    <row r="251" spans="1:135" ht="12.75" customHeight="1">
      <c r="A251" s="525" t="s">
        <v>207</v>
      </c>
      <c r="B251" s="526"/>
      <c r="C251" s="526"/>
      <c r="D251" s="526"/>
      <c r="E251" s="526"/>
      <c r="F251" s="526"/>
      <c r="G251" s="526"/>
      <c r="H251" s="526"/>
      <c r="I251" s="526"/>
      <c r="J251" s="526"/>
      <c r="K251" s="526"/>
      <c r="L251" s="526"/>
      <c r="M251" s="526"/>
      <c r="N251" s="526"/>
      <c r="O251" s="526"/>
      <c r="P251" s="526"/>
      <c r="Q251" s="526"/>
      <c r="R251" s="526"/>
      <c r="S251" s="526"/>
      <c r="T251" s="523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  <c r="AG251" s="526"/>
      <c r="AH251" s="526"/>
      <c r="AI251" s="526"/>
      <c r="AJ251" s="526"/>
      <c r="AK251" s="526"/>
      <c r="AL251" s="526"/>
      <c r="AM251" s="523"/>
      <c r="AN251" s="526"/>
      <c r="AO251" s="526"/>
      <c r="AP251" s="526"/>
      <c r="AQ251" s="526"/>
      <c r="AR251" s="526"/>
      <c r="AS251" s="526"/>
      <c r="AT251" s="526"/>
      <c r="AU251" s="526"/>
      <c r="AV251" s="526"/>
      <c r="AW251" s="526"/>
      <c r="AX251" s="526"/>
      <c r="AY251" s="526"/>
      <c r="AZ251" s="526"/>
      <c r="BA251" s="526"/>
      <c r="BB251" s="526"/>
      <c r="BC251" s="526"/>
      <c r="BD251" s="526"/>
      <c r="BE251" s="526"/>
      <c r="BF251" s="523"/>
      <c r="BG251" s="526"/>
      <c r="BH251" s="526"/>
      <c r="BI251" s="526"/>
      <c r="BJ251" s="526"/>
      <c r="BK251" s="526"/>
      <c r="BL251" s="526"/>
      <c r="BM251" s="526"/>
      <c r="BN251" s="526"/>
      <c r="BO251" s="526"/>
      <c r="BP251" s="526"/>
      <c r="BQ251" s="526"/>
      <c r="BR251" s="526"/>
      <c r="BS251" s="526"/>
      <c r="BT251" s="526"/>
      <c r="BU251" s="526"/>
      <c r="BV251" s="526"/>
      <c r="BW251" s="526"/>
      <c r="BX251" s="526"/>
      <c r="BY251" s="523"/>
      <c r="BZ251" s="526"/>
      <c r="CA251" s="526"/>
      <c r="CB251" s="526"/>
      <c r="CC251" s="526"/>
      <c r="CD251" s="550"/>
      <c r="CE251" s="550"/>
      <c r="CF251" s="550"/>
      <c r="CG251" s="551"/>
      <c r="CH251" s="459"/>
      <c r="CI251" s="459"/>
      <c r="CJ251" s="459"/>
      <c r="CK251" s="459"/>
      <c r="CL251" s="459"/>
      <c r="CM251" s="459"/>
      <c r="CN251" s="459"/>
      <c r="CO251" s="459"/>
      <c r="CP251" s="459"/>
      <c r="CQ251" s="459"/>
      <c r="CR251" s="459"/>
      <c r="CS251" s="459"/>
      <c r="CT251" s="459"/>
      <c r="CU251" s="459"/>
      <c r="CV251" s="459"/>
      <c r="CW251" s="459"/>
      <c r="CX251" s="459"/>
      <c r="CY251" s="552"/>
      <c r="CZ251" s="459"/>
      <c r="DA251" s="459"/>
      <c r="DB251" s="459"/>
      <c r="DC251" s="459"/>
      <c r="DD251" s="459"/>
      <c r="DE251" s="459"/>
      <c r="DF251" s="459"/>
      <c r="DG251" s="459"/>
      <c r="DH251" s="459"/>
      <c r="DI251" s="459"/>
      <c r="DJ251" s="459"/>
      <c r="DK251" s="459"/>
      <c r="DL251" s="459"/>
      <c r="DM251" s="459"/>
      <c r="DN251" s="459"/>
      <c r="DO251" s="459"/>
      <c r="DP251" s="459"/>
      <c r="DQ251" s="459"/>
      <c r="DR251" s="570"/>
      <c r="DS251" s="553"/>
      <c r="DT251" s="553"/>
      <c r="DU251" s="552"/>
      <c r="DV251" s="459"/>
      <c r="DW251" s="459"/>
      <c r="DX251" s="459"/>
      <c r="DY251" s="459"/>
      <c r="DZ251" s="459"/>
      <c r="EA251" s="459"/>
      <c r="EB251" s="459"/>
      <c r="EC251" s="552"/>
      <c r="ED251" s="459"/>
      <c r="EE251" s="61"/>
    </row>
    <row r="252" spans="1:135" ht="12.75" customHeight="1">
      <c r="A252" s="527" t="s">
        <v>208</v>
      </c>
      <c r="B252" s="528"/>
      <c r="C252" s="528"/>
      <c r="D252" s="528"/>
      <c r="E252" s="528"/>
      <c r="F252" s="528"/>
      <c r="G252" s="528"/>
      <c r="H252" s="528"/>
      <c r="I252" s="528"/>
      <c r="J252" s="528"/>
      <c r="K252" s="528"/>
      <c r="L252" s="528"/>
      <c r="M252" s="528"/>
      <c r="N252" s="528"/>
      <c r="O252" s="528"/>
      <c r="P252" s="528"/>
      <c r="Q252" s="528"/>
      <c r="R252" s="528"/>
      <c r="S252" s="528">
        <v>1</v>
      </c>
      <c r="T252" s="523"/>
      <c r="U252" s="528"/>
      <c r="V252" s="528"/>
      <c r="W252" s="528"/>
      <c r="X252" s="528"/>
      <c r="Y252" s="528"/>
      <c r="Z252" s="528"/>
      <c r="AA252" s="528"/>
      <c r="AB252" s="528"/>
      <c r="AC252" s="528"/>
      <c r="AD252" s="528"/>
      <c r="AE252" s="528"/>
      <c r="AF252" s="528"/>
      <c r="AG252" s="528"/>
      <c r="AH252" s="528"/>
      <c r="AI252" s="528"/>
      <c r="AJ252" s="528"/>
      <c r="AK252" s="528"/>
      <c r="AL252" s="528"/>
      <c r="AM252" s="523"/>
      <c r="AN252" s="528"/>
      <c r="AO252" s="528"/>
      <c r="AP252" s="528"/>
      <c r="AQ252" s="528"/>
      <c r="AR252" s="528"/>
      <c r="AS252" s="528"/>
      <c r="AT252" s="528"/>
      <c r="AU252" s="528"/>
      <c r="AV252" s="528"/>
      <c r="AW252" s="528"/>
      <c r="AX252" s="528"/>
      <c r="AY252" s="528"/>
      <c r="AZ252" s="528"/>
      <c r="BA252" s="528"/>
      <c r="BB252" s="528"/>
      <c r="BC252" s="528"/>
      <c r="BD252" s="528"/>
      <c r="BE252" s="528"/>
      <c r="BF252" s="523"/>
      <c r="BG252" s="528"/>
      <c r="BH252" s="528"/>
      <c r="BI252" s="528"/>
      <c r="BJ252" s="528"/>
      <c r="BK252" s="528"/>
      <c r="BL252" s="528"/>
      <c r="BM252" s="528"/>
      <c r="BN252" s="528"/>
      <c r="BO252" s="528"/>
      <c r="BP252" s="528"/>
      <c r="BQ252" s="528"/>
      <c r="BR252" s="528"/>
      <c r="BS252" s="528"/>
      <c r="BT252" s="528"/>
      <c r="BU252" s="528"/>
      <c r="BV252" s="528"/>
      <c r="BW252" s="528"/>
      <c r="BX252" s="528"/>
      <c r="BY252" s="523"/>
      <c r="BZ252" s="528"/>
      <c r="CA252" s="528"/>
      <c r="CB252" s="528"/>
      <c r="CC252" s="528"/>
      <c r="CD252" s="542"/>
      <c r="CE252" s="542"/>
      <c r="CF252" s="542"/>
      <c r="CG252" s="543"/>
      <c r="CH252" s="544"/>
      <c r="CI252" s="544"/>
      <c r="CJ252" s="544"/>
      <c r="CK252" s="544"/>
      <c r="CL252" s="544"/>
      <c r="CM252" s="544"/>
      <c r="CN252" s="544"/>
      <c r="CO252" s="544"/>
      <c r="CP252" s="544"/>
      <c r="CQ252" s="544"/>
      <c r="CR252" s="544"/>
      <c r="CS252" s="544"/>
      <c r="CT252" s="544"/>
      <c r="CU252" s="544"/>
      <c r="CV252" s="544"/>
      <c r="CW252" s="544"/>
      <c r="CX252" s="544"/>
      <c r="CY252" s="545"/>
      <c r="CZ252" s="546"/>
      <c r="DA252" s="544"/>
      <c r="DB252" s="544"/>
      <c r="DC252" s="544"/>
      <c r="DD252" s="544"/>
      <c r="DE252" s="544"/>
      <c r="DF252" s="544"/>
      <c r="DG252" s="544"/>
      <c r="DH252" s="544"/>
      <c r="DI252" s="544"/>
      <c r="DJ252" s="544"/>
      <c r="DK252" s="544"/>
      <c r="DL252" s="544"/>
      <c r="DM252" s="544"/>
      <c r="DN252" s="544"/>
      <c r="DO252" s="544"/>
      <c r="DP252" s="544"/>
      <c r="DQ252" s="544"/>
      <c r="DR252" s="546"/>
      <c r="DS252" s="521"/>
      <c r="DT252" s="521"/>
      <c r="DU252" s="517"/>
      <c r="DV252" s="521"/>
      <c r="DW252" s="521"/>
      <c r="DX252" s="521"/>
      <c r="DY252" s="521"/>
      <c r="DZ252" s="521"/>
      <c r="EA252" s="521"/>
      <c r="EB252" s="521"/>
      <c r="EC252" s="517"/>
      <c r="ED252" s="521"/>
      <c r="EE252" s="61"/>
    </row>
    <row r="253" spans="1:135" ht="12.75" customHeight="1">
      <c r="A253" s="529" t="s">
        <v>154</v>
      </c>
      <c r="B253" s="306">
        <v>1</v>
      </c>
      <c r="C253" s="528"/>
      <c r="D253" s="528">
        <v>1</v>
      </c>
      <c r="E253" s="528">
        <v>1</v>
      </c>
      <c r="F253" s="528"/>
      <c r="G253" s="528"/>
      <c r="H253" s="528"/>
      <c r="I253" s="571"/>
      <c r="J253" s="528">
        <v>2</v>
      </c>
      <c r="K253" s="306">
        <v>1</v>
      </c>
      <c r="L253" s="306"/>
      <c r="M253" s="306"/>
      <c r="N253" s="306">
        <v>1</v>
      </c>
      <c r="O253" s="306"/>
      <c r="P253" s="306">
        <v>1</v>
      </c>
      <c r="Q253" s="306">
        <v>1</v>
      </c>
      <c r="R253" s="306"/>
      <c r="S253" s="306">
        <v>1</v>
      </c>
      <c r="T253" s="523"/>
      <c r="U253" s="528">
        <v>1</v>
      </c>
      <c r="V253" s="528">
        <v>1</v>
      </c>
      <c r="W253" s="528">
        <v>1</v>
      </c>
      <c r="X253" s="528">
        <v>1</v>
      </c>
      <c r="Y253" s="528"/>
      <c r="Z253" s="528"/>
      <c r="AA253" s="528"/>
      <c r="AB253" s="528"/>
      <c r="AC253" s="528">
        <v>1</v>
      </c>
      <c r="AD253" s="528">
        <v>1</v>
      </c>
      <c r="AE253" s="528"/>
      <c r="AF253" s="528">
        <v>1</v>
      </c>
      <c r="AG253" s="528">
        <v>1</v>
      </c>
      <c r="AH253" s="306">
        <v>1</v>
      </c>
      <c r="AI253" s="306"/>
      <c r="AJ253" s="306"/>
      <c r="AK253" s="306"/>
      <c r="AL253" s="528">
        <v>1</v>
      </c>
      <c r="AM253" s="523"/>
      <c r="AN253" s="528"/>
      <c r="AO253" s="528"/>
      <c r="AP253" s="528">
        <v>2</v>
      </c>
      <c r="AQ253" s="528">
        <v>2</v>
      </c>
      <c r="AR253" s="528">
        <v>1</v>
      </c>
      <c r="AS253" s="528"/>
      <c r="AT253" s="528"/>
      <c r="AU253" s="528"/>
      <c r="AV253" s="528">
        <v>2</v>
      </c>
      <c r="AW253" s="528">
        <v>2</v>
      </c>
      <c r="AX253" s="528"/>
      <c r="AY253" s="528">
        <v>1</v>
      </c>
      <c r="AZ253" s="528">
        <v>1</v>
      </c>
      <c r="BA253" s="306">
        <v>1</v>
      </c>
      <c r="BB253" s="306"/>
      <c r="BC253" s="306">
        <v>1</v>
      </c>
      <c r="BD253" s="306">
        <v>1</v>
      </c>
      <c r="BE253" s="306">
        <v>1</v>
      </c>
      <c r="BF253" s="523"/>
      <c r="BG253" s="528"/>
      <c r="BH253" s="528"/>
      <c r="BI253" s="528"/>
      <c r="BJ253" s="528">
        <v>2</v>
      </c>
      <c r="BK253" s="528">
        <v>2</v>
      </c>
      <c r="BL253" s="528"/>
      <c r="BM253" s="528"/>
      <c r="BN253" s="528"/>
      <c r="BO253" s="528">
        <v>1</v>
      </c>
      <c r="BP253" s="528">
        <v>2</v>
      </c>
      <c r="BQ253" s="528"/>
      <c r="BR253" s="306">
        <v>2</v>
      </c>
      <c r="BS253" s="528"/>
      <c r="BT253" s="306"/>
      <c r="BU253" s="528"/>
      <c r="BV253" s="306"/>
      <c r="BW253" s="306"/>
      <c r="BX253" s="306"/>
      <c r="BY253" s="523"/>
      <c r="BZ253" s="233">
        <v>0.5</v>
      </c>
      <c r="CA253" s="233">
        <v>0.5</v>
      </c>
      <c r="CB253" s="233">
        <v>0.5</v>
      </c>
      <c r="CC253" s="528">
        <v>0.5</v>
      </c>
      <c r="CD253" s="530">
        <f>IF(DR253&lt;3,"",(SUM(B253:S253)-MIN(B253:S253)-MAX(B253:S253))/(DR253-2))</f>
        <v>1</v>
      </c>
      <c r="CE253" s="530">
        <f>IF(DS253&lt;3,"",(SUM(U253:AL253)-MIN(U253:AL253)-MAX(U253:AL253))/(DS253-2))</f>
        <v>1</v>
      </c>
      <c r="CF253" s="530">
        <f>IF(DT253&lt;3,"",(SUM(AN253:BE253)-MIN(AN253:BE253)-MAX(AN253:BE253))/(DT253-2))</f>
        <v>1.3333333333333333</v>
      </c>
      <c r="CG253" s="531">
        <f>IF(DU253&lt;3,"",(SUM(BG253:BX253)-MIN(BG253:BX253)-MAX(BG253:BX253))/(DU253-2))</f>
        <v>2</v>
      </c>
      <c r="CH253" s="518" t="str">
        <f t="shared" ref="CH253:CQ257" si="524">IF($CH$3=$CD$4,IF(OR(-FLOOR(((18-COUNT($B253:$S253))/2),1)+CH$6&lt;1,-FLOOR(((18-COUNT($B253:$S253))/2),1)+CH$6&gt;COUNT($B253:$S253)),"",LARGE($B253:$S253,-FLOOR(((18-COUNT($B253:$S253))/2),1)+CH$6)),IF(OR(-FLOOR(((18-COUNT($AN253:$BE253))/2),1)+CH$6&lt;1,-FLOOR(((18-COUNT($AN253:$BE253))/2),1)+CH$6&gt;COUNT($AN253:$BE253)),"",LARGE($AN253:$BE253,-FLOOR(((18-COUNT($AN253:$BE253))/2),1)+CH$6)))</f>
        <v/>
      </c>
      <c r="CI253" s="93" t="str">
        <f t="shared" si="524"/>
        <v/>
      </c>
      <c r="CJ253" s="94" t="str">
        <f t="shared" si="524"/>
        <v/>
      </c>
      <c r="CK253" s="94" t="str">
        <f t="shared" si="524"/>
        <v/>
      </c>
      <c r="CL253" s="94" t="str">
        <f t="shared" si="524"/>
        <v/>
      </c>
      <c r="CM253" s="94">
        <f t="shared" si="524"/>
        <v>1</v>
      </c>
      <c r="CN253" s="94">
        <f t="shared" si="524"/>
        <v>1</v>
      </c>
      <c r="CO253" s="108">
        <f t="shared" si="524"/>
        <v>1</v>
      </c>
      <c r="CP253" s="108">
        <f t="shared" si="524"/>
        <v>1</v>
      </c>
      <c r="CQ253" s="108">
        <f t="shared" si="524"/>
        <v>1</v>
      </c>
      <c r="CR253" s="108">
        <f t="shared" ref="CR253:CY257" si="525">IF($CH$3=$CD$4,IF(OR(-FLOOR(((18-COUNT($B253:$S253))/2),1)+CR$6&lt;1,-FLOOR(((18-COUNT($B253:$S253))/2),1)+CR$6&gt;COUNT($B253:$S253)),"",LARGE($B253:$S253,-FLOOR(((18-COUNT($B253:$S253))/2),1)+CR$6)),IF(OR(-FLOOR(((18-COUNT($AN253:$BE253))/2),1)+CR$6&lt;1,-FLOOR(((18-COUNT($AN253:$BE253))/2),1)+CR$6&gt;COUNT($AN253:$BE253)),"",LARGE($AN253:$BE253,-FLOOR(((18-COUNT($AN253:$BE253))/2),1)+CR$6)))</f>
        <v>1</v>
      </c>
      <c r="CS253" s="94">
        <f t="shared" si="525"/>
        <v>1</v>
      </c>
      <c r="CT253" s="94">
        <f t="shared" si="525"/>
        <v>1</v>
      </c>
      <c r="CU253" s="94">
        <f t="shared" si="525"/>
        <v>2</v>
      </c>
      <c r="CV253" s="94" t="str">
        <f t="shared" si="525"/>
        <v/>
      </c>
      <c r="CW253" s="94" t="str">
        <f t="shared" si="525"/>
        <v/>
      </c>
      <c r="CX253" s="93" t="str">
        <f t="shared" si="525"/>
        <v/>
      </c>
      <c r="CY253" s="519" t="str">
        <f t="shared" si="525"/>
        <v/>
      </c>
      <c r="CZ253" s="532" t="str">
        <f t="shared" ref="CZ253:DI257" si="526">IF($CH$3=$CD$4,IF(OR(-FLOOR(((18-COUNT($U253:$AL253))/2),1)+CZ$6&lt;1,-FLOOR(((18-COUNT($U253:$AL253))/2),1)+CZ$6&gt;COUNT($U253:$AL253)),"",LARGE($U253:$AL253,-FLOOR(((18-COUNT($U253:$AL253))/2),1)+CZ$6)),IF(OR(-FLOOR(((18-COUNT($BG253:$BX253))/2),1)+CZ$6&lt;1,-FLOOR(((18-COUNT($BG253:$BX253))/2),1)+CZ$6&gt;COUNT($BG253:$BX253)),"",LARGE($BG253:$BX253,-FLOOR(((18-COUNT($BG253:$BX253))/2),1)+CZ$6)))</f>
        <v/>
      </c>
      <c r="DA253" s="533" t="str">
        <f t="shared" si="526"/>
        <v/>
      </c>
      <c r="DB253" s="534" t="str">
        <f t="shared" si="526"/>
        <v/>
      </c>
      <c r="DC253" s="534" t="str">
        <f t="shared" si="526"/>
        <v/>
      </c>
      <c r="DD253" s="534">
        <f t="shared" si="526"/>
        <v>1</v>
      </c>
      <c r="DE253" s="534">
        <f t="shared" si="526"/>
        <v>1</v>
      </c>
      <c r="DF253" s="534">
        <f t="shared" si="526"/>
        <v>1</v>
      </c>
      <c r="DG253" s="535">
        <f t="shared" si="526"/>
        <v>1</v>
      </c>
      <c r="DH253" s="535">
        <f t="shared" si="526"/>
        <v>1</v>
      </c>
      <c r="DI253" s="535">
        <f t="shared" si="526"/>
        <v>1</v>
      </c>
      <c r="DJ253" s="535">
        <f t="shared" ref="DJ253:DQ257" si="527">IF($CH$3=$CD$4,IF(OR(-FLOOR(((18-COUNT($U253:$AL253))/2),1)+DJ$6&lt;1,-FLOOR(((18-COUNT($U253:$AL253))/2),1)+DJ$6&gt;COUNT($U253:$AL253)),"",LARGE($U253:$AL253,-FLOOR(((18-COUNT($U253:$AL253))/2),1)+DJ$6)),IF(OR(-FLOOR(((18-COUNT($BG253:$BX253))/2),1)+DJ$6&lt;1,-FLOOR(((18-COUNT($BG253:$BX253))/2),1)+DJ$6&gt;COUNT($BG253:$BX253)),"",LARGE($BG253:$BX253,-FLOOR(((18-COUNT($BG253:$BX253))/2),1)+DJ$6)))</f>
        <v>1</v>
      </c>
      <c r="DK253" s="534">
        <f t="shared" si="527"/>
        <v>1</v>
      </c>
      <c r="DL253" s="534">
        <f t="shared" si="527"/>
        <v>1</v>
      </c>
      <c r="DM253" s="534">
        <f t="shared" si="527"/>
        <v>1</v>
      </c>
      <c r="DN253" s="534" t="str">
        <f t="shared" si="527"/>
        <v/>
      </c>
      <c r="DO253" s="534" t="str">
        <f t="shared" si="527"/>
        <v/>
      </c>
      <c r="DP253" s="533" t="str">
        <f t="shared" si="527"/>
        <v/>
      </c>
      <c r="DQ253" s="532" t="str">
        <f t="shared" si="527"/>
        <v/>
      </c>
      <c r="DR253" s="572">
        <f>COUNT(B253:S253)</f>
        <v>9</v>
      </c>
      <c r="DS253" s="573">
        <f>COUNT(U253:AL253)</f>
        <v>10</v>
      </c>
      <c r="DT253" s="573">
        <f>COUNT(AN253:BE253)</f>
        <v>11</v>
      </c>
      <c r="DU253" s="574">
        <f>COUNT(BG253:BX253)</f>
        <v>5</v>
      </c>
      <c r="DV253" s="522"/>
      <c r="DW253" s="537"/>
      <c r="DX253" s="537"/>
      <c r="DY253" s="537"/>
      <c r="DZ253" s="537"/>
      <c r="EA253" s="537"/>
      <c r="EB253" s="537"/>
      <c r="EC253" s="538"/>
      <c r="ED253" s="537"/>
      <c r="EE253" s="61"/>
    </row>
    <row r="254" spans="1:135" ht="12.75" customHeight="1">
      <c r="A254" s="529" t="s">
        <v>155</v>
      </c>
      <c r="B254" s="306">
        <v>1</v>
      </c>
      <c r="C254" s="306"/>
      <c r="D254" s="306">
        <v>1</v>
      </c>
      <c r="E254" s="306">
        <v>1</v>
      </c>
      <c r="F254" s="306"/>
      <c r="G254" s="306"/>
      <c r="H254" s="306"/>
      <c r="I254" s="306"/>
      <c r="J254" s="306">
        <v>1</v>
      </c>
      <c r="K254" s="306">
        <v>1</v>
      </c>
      <c r="L254" s="306"/>
      <c r="M254" s="306"/>
      <c r="N254" s="306">
        <v>1</v>
      </c>
      <c r="O254" s="306"/>
      <c r="P254" s="306">
        <v>1</v>
      </c>
      <c r="Q254" s="306">
        <v>1</v>
      </c>
      <c r="R254" s="306"/>
      <c r="S254" s="306">
        <v>1</v>
      </c>
      <c r="T254" s="523"/>
      <c r="U254" s="306">
        <v>1</v>
      </c>
      <c r="V254" s="306">
        <v>1</v>
      </c>
      <c r="W254" s="306">
        <v>1</v>
      </c>
      <c r="X254" s="306">
        <v>1</v>
      </c>
      <c r="Y254" s="306"/>
      <c r="Z254" s="306"/>
      <c r="AA254" s="306"/>
      <c r="AB254" s="306"/>
      <c r="AC254" s="306">
        <v>1</v>
      </c>
      <c r="AD254" s="306">
        <v>1</v>
      </c>
      <c r="AE254" s="306"/>
      <c r="AF254" s="306">
        <v>1</v>
      </c>
      <c r="AG254" s="306">
        <v>1</v>
      </c>
      <c r="AH254" s="306">
        <v>1</v>
      </c>
      <c r="AI254" s="306"/>
      <c r="AJ254" s="306"/>
      <c r="AK254" s="306"/>
      <c r="AL254" s="306">
        <v>1</v>
      </c>
      <c r="AM254" s="523"/>
      <c r="AN254" s="306"/>
      <c r="AO254" s="306"/>
      <c r="AP254" s="306">
        <v>1</v>
      </c>
      <c r="AQ254" s="306">
        <v>1</v>
      </c>
      <c r="AR254" s="306">
        <v>1</v>
      </c>
      <c r="AS254" s="306"/>
      <c r="AT254" s="306"/>
      <c r="AU254" s="306"/>
      <c r="AV254" s="306">
        <v>1</v>
      </c>
      <c r="AW254" s="306">
        <v>1</v>
      </c>
      <c r="AX254" s="306"/>
      <c r="AY254" s="306">
        <v>1</v>
      </c>
      <c r="AZ254" s="306">
        <v>1</v>
      </c>
      <c r="BA254" s="306">
        <v>1</v>
      </c>
      <c r="BB254" s="306"/>
      <c r="BC254" s="306">
        <v>1</v>
      </c>
      <c r="BD254" s="306">
        <v>1</v>
      </c>
      <c r="BE254" s="306">
        <v>1</v>
      </c>
      <c r="BF254" s="523"/>
      <c r="BG254" s="306"/>
      <c r="BH254" s="306"/>
      <c r="BI254" s="306"/>
      <c r="BJ254" s="306">
        <v>1</v>
      </c>
      <c r="BK254" s="306">
        <v>1</v>
      </c>
      <c r="BL254" s="306"/>
      <c r="BM254" s="306"/>
      <c r="BN254" s="306"/>
      <c r="BO254" s="306">
        <v>1</v>
      </c>
      <c r="BP254" s="306">
        <v>1</v>
      </c>
      <c r="BQ254" s="306"/>
      <c r="BR254" s="306">
        <v>1</v>
      </c>
      <c r="BS254" s="306"/>
      <c r="BT254" s="306"/>
      <c r="BU254" s="306"/>
      <c r="BV254" s="306"/>
      <c r="BW254" s="306"/>
      <c r="BX254" s="306"/>
      <c r="BY254" s="523"/>
      <c r="BZ254" s="233">
        <v>1</v>
      </c>
      <c r="CA254" s="233">
        <v>1</v>
      </c>
      <c r="CB254" s="233">
        <v>1</v>
      </c>
      <c r="CC254" s="306">
        <v>1</v>
      </c>
      <c r="CD254" s="530">
        <f>IF(DR254&lt;3,"",(SUM(B254:S254)-MIN(B254:S254)-MAX(B254:S254))/(DR254-2))</f>
        <v>1</v>
      </c>
      <c r="CE254" s="530">
        <f>IF(DS254&lt;3,"",(SUM(U254:AL254)-MIN(U254:AL254)-MAX(U254:AL254))/(DS254-2))</f>
        <v>1</v>
      </c>
      <c r="CF254" s="530">
        <f>IF(DT254&lt;3,"",(SUM(AN254:BE254)-MIN(AN254:BE254)-MAX(AN254:BE254))/(DT254-2))</f>
        <v>1</v>
      </c>
      <c r="CG254" s="531">
        <f>IF(DU254&lt;3,"",(SUM(BG254:BX254)-MIN(BG254:BX254)-MAX(BG254:BX254))/(DU254-2))</f>
        <v>1</v>
      </c>
      <c r="CH254" s="518" t="str">
        <f t="shared" si="524"/>
        <v/>
      </c>
      <c r="CI254" s="93" t="str">
        <f t="shared" si="524"/>
        <v/>
      </c>
      <c r="CJ254" s="94" t="str">
        <f t="shared" si="524"/>
        <v/>
      </c>
      <c r="CK254" s="94" t="str">
        <f t="shared" si="524"/>
        <v/>
      </c>
      <c r="CL254" s="94" t="str">
        <f t="shared" si="524"/>
        <v/>
      </c>
      <c r="CM254" s="94">
        <f t="shared" si="524"/>
        <v>1</v>
      </c>
      <c r="CN254" s="94">
        <f t="shared" si="524"/>
        <v>1</v>
      </c>
      <c r="CO254" s="108">
        <f t="shared" si="524"/>
        <v>1</v>
      </c>
      <c r="CP254" s="108">
        <f t="shared" si="524"/>
        <v>1</v>
      </c>
      <c r="CQ254" s="108">
        <f t="shared" si="524"/>
        <v>1</v>
      </c>
      <c r="CR254" s="108">
        <f t="shared" si="525"/>
        <v>1</v>
      </c>
      <c r="CS254" s="94">
        <f t="shared" si="525"/>
        <v>1</v>
      </c>
      <c r="CT254" s="94">
        <f t="shared" si="525"/>
        <v>1</v>
      </c>
      <c r="CU254" s="94">
        <f t="shared" si="525"/>
        <v>1</v>
      </c>
      <c r="CV254" s="94" t="str">
        <f t="shared" si="525"/>
        <v/>
      </c>
      <c r="CW254" s="94" t="str">
        <f t="shared" si="525"/>
        <v/>
      </c>
      <c r="CX254" s="93" t="str">
        <f t="shared" si="525"/>
        <v/>
      </c>
      <c r="CY254" s="519" t="str">
        <f t="shared" si="525"/>
        <v/>
      </c>
      <c r="CZ254" s="532" t="str">
        <f t="shared" si="526"/>
        <v/>
      </c>
      <c r="DA254" s="533" t="str">
        <f t="shared" si="526"/>
        <v/>
      </c>
      <c r="DB254" s="534" t="str">
        <f t="shared" si="526"/>
        <v/>
      </c>
      <c r="DC254" s="534" t="str">
        <f t="shared" si="526"/>
        <v/>
      </c>
      <c r="DD254" s="534">
        <f t="shared" si="526"/>
        <v>1</v>
      </c>
      <c r="DE254" s="534">
        <f t="shared" si="526"/>
        <v>1</v>
      </c>
      <c r="DF254" s="534">
        <f t="shared" si="526"/>
        <v>1</v>
      </c>
      <c r="DG254" s="535">
        <f t="shared" si="526"/>
        <v>1</v>
      </c>
      <c r="DH254" s="535">
        <f t="shared" si="526"/>
        <v>1</v>
      </c>
      <c r="DI254" s="535">
        <f t="shared" si="526"/>
        <v>1</v>
      </c>
      <c r="DJ254" s="535">
        <f t="shared" si="527"/>
        <v>1</v>
      </c>
      <c r="DK254" s="534">
        <f t="shared" si="527"/>
        <v>1</v>
      </c>
      <c r="DL254" s="534">
        <f t="shared" si="527"/>
        <v>1</v>
      </c>
      <c r="DM254" s="534">
        <f t="shared" si="527"/>
        <v>1</v>
      </c>
      <c r="DN254" s="534" t="str">
        <f t="shared" si="527"/>
        <v/>
      </c>
      <c r="DO254" s="534" t="str">
        <f t="shared" si="527"/>
        <v/>
      </c>
      <c r="DP254" s="533" t="str">
        <f t="shared" si="527"/>
        <v/>
      </c>
      <c r="DQ254" s="532" t="str">
        <f t="shared" si="527"/>
        <v/>
      </c>
      <c r="DR254" s="572">
        <f>COUNT(B254:S254)</f>
        <v>9</v>
      </c>
      <c r="DS254" s="573">
        <f>COUNT(U254:AL254)</f>
        <v>10</v>
      </c>
      <c r="DT254" s="573">
        <f>COUNT(AN254:BE254)</f>
        <v>11</v>
      </c>
      <c r="DU254" s="574">
        <f>COUNT(BG254:BX254)</f>
        <v>5</v>
      </c>
      <c r="DV254" s="522"/>
      <c r="DW254" s="537"/>
      <c r="DX254" s="537"/>
      <c r="DY254" s="537"/>
      <c r="DZ254" s="537"/>
      <c r="EA254" s="537"/>
      <c r="EB254" s="537"/>
      <c r="EC254" s="538"/>
      <c r="ED254" s="537"/>
      <c r="EE254" s="61"/>
    </row>
    <row r="255" spans="1:135" ht="12.75" customHeight="1">
      <c r="A255" s="529" t="s">
        <v>156</v>
      </c>
      <c r="B255" s="306">
        <v>12</v>
      </c>
      <c r="C255" s="306"/>
      <c r="D255" s="306">
        <v>12</v>
      </c>
      <c r="E255" s="306">
        <v>12</v>
      </c>
      <c r="F255" s="306"/>
      <c r="G255" s="306"/>
      <c r="H255" s="306"/>
      <c r="I255" s="306"/>
      <c r="J255" s="306">
        <v>12</v>
      </c>
      <c r="K255" s="306">
        <v>12</v>
      </c>
      <c r="L255" s="306"/>
      <c r="M255" s="306"/>
      <c r="N255" s="306">
        <v>12</v>
      </c>
      <c r="O255" s="306"/>
      <c r="P255" s="306">
        <v>12</v>
      </c>
      <c r="Q255" s="306">
        <v>12</v>
      </c>
      <c r="R255" s="306"/>
      <c r="S255" s="306">
        <v>12</v>
      </c>
      <c r="T255" s="523"/>
      <c r="U255" s="306">
        <v>12</v>
      </c>
      <c r="V255" s="306">
        <v>12</v>
      </c>
      <c r="W255" s="306">
        <v>12</v>
      </c>
      <c r="X255" s="306">
        <v>12</v>
      </c>
      <c r="Y255" s="306"/>
      <c r="Z255" s="306"/>
      <c r="AA255" s="306"/>
      <c r="AB255" s="306"/>
      <c r="AC255" s="306">
        <v>12</v>
      </c>
      <c r="AD255" s="306">
        <v>12</v>
      </c>
      <c r="AE255" s="306"/>
      <c r="AF255" s="306">
        <v>12</v>
      </c>
      <c r="AG255" s="306">
        <v>12</v>
      </c>
      <c r="AH255" s="306">
        <v>12</v>
      </c>
      <c r="AI255" s="306"/>
      <c r="AJ255" s="306"/>
      <c r="AK255" s="306"/>
      <c r="AL255" s="306">
        <v>12</v>
      </c>
      <c r="AM255" s="523"/>
      <c r="AN255" s="306"/>
      <c r="AO255" s="306"/>
      <c r="AP255" s="306">
        <v>12</v>
      </c>
      <c r="AQ255" s="306">
        <v>12</v>
      </c>
      <c r="AR255" s="306">
        <v>12</v>
      </c>
      <c r="AS255" s="306"/>
      <c r="AT255" s="306"/>
      <c r="AU255" s="306"/>
      <c r="AV255" s="306">
        <v>12</v>
      </c>
      <c r="AW255" s="306">
        <v>12</v>
      </c>
      <c r="AX255" s="306"/>
      <c r="AY255" s="306">
        <v>12</v>
      </c>
      <c r="AZ255" s="306">
        <v>12</v>
      </c>
      <c r="BA255" s="306">
        <v>12</v>
      </c>
      <c r="BB255" s="306"/>
      <c r="BC255" s="306">
        <v>12</v>
      </c>
      <c r="BD255" s="306">
        <v>12</v>
      </c>
      <c r="BE255" s="306">
        <v>12</v>
      </c>
      <c r="BF255" s="523"/>
      <c r="BG255" s="306"/>
      <c r="BH255" s="306"/>
      <c r="BI255" s="306"/>
      <c r="BJ255" s="306">
        <v>12</v>
      </c>
      <c r="BK255" s="306">
        <v>12</v>
      </c>
      <c r="BL255" s="306"/>
      <c r="BM255" s="306"/>
      <c r="BN255" s="306"/>
      <c r="BO255" s="306">
        <v>12</v>
      </c>
      <c r="BP255" s="306">
        <v>12</v>
      </c>
      <c r="BQ255" s="306"/>
      <c r="BR255" s="306">
        <v>12</v>
      </c>
      <c r="BS255" s="306"/>
      <c r="BT255" s="306"/>
      <c r="BU255" s="306"/>
      <c r="BV255" s="306"/>
      <c r="BW255" s="306"/>
      <c r="BX255" s="306"/>
      <c r="BY255" s="523"/>
      <c r="BZ255" s="233">
        <v>12</v>
      </c>
      <c r="CA255" s="233">
        <v>12</v>
      </c>
      <c r="CB255" s="233">
        <v>12</v>
      </c>
      <c r="CC255" s="306">
        <v>12</v>
      </c>
      <c r="CD255" s="530">
        <f>IF(DR255&lt;3,"",(SUM(B255:S255)-MIN(B255:S255)-MAX(B255:S255))/(DR255-2))</f>
        <v>12</v>
      </c>
      <c r="CE255" s="530">
        <f>IF(DS255&lt;3,"",(SUM(U255:AL255)-MIN(U255:AL255)-MAX(U255:AL255))/(DS255-2))</f>
        <v>12</v>
      </c>
      <c r="CF255" s="530">
        <f>IF(DT255&lt;3,"",(SUM(AN255:BE255)-MIN(AN255:BE255)-MAX(AN255:BE255))/(DT255-2))</f>
        <v>12</v>
      </c>
      <c r="CG255" s="531">
        <f>IF(DU255&lt;3,"",(SUM(BG255:BX255)-MIN(BG255:BX255)-MAX(BG255:BX255))/(DU255-2))</f>
        <v>12</v>
      </c>
      <c r="CH255" s="518" t="str">
        <f t="shared" si="524"/>
        <v/>
      </c>
      <c r="CI255" s="93" t="str">
        <f t="shared" si="524"/>
        <v/>
      </c>
      <c r="CJ255" s="94" t="str">
        <f t="shared" si="524"/>
        <v/>
      </c>
      <c r="CK255" s="94" t="str">
        <f t="shared" si="524"/>
        <v/>
      </c>
      <c r="CL255" s="94" t="str">
        <f t="shared" si="524"/>
        <v/>
      </c>
      <c r="CM255" s="94">
        <f t="shared" si="524"/>
        <v>12</v>
      </c>
      <c r="CN255" s="94">
        <f t="shared" si="524"/>
        <v>12</v>
      </c>
      <c r="CO255" s="108">
        <f t="shared" si="524"/>
        <v>12</v>
      </c>
      <c r="CP255" s="108">
        <f t="shared" si="524"/>
        <v>12</v>
      </c>
      <c r="CQ255" s="108">
        <f t="shared" si="524"/>
        <v>12</v>
      </c>
      <c r="CR255" s="108">
        <f t="shared" si="525"/>
        <v>12</v>
      </c>
      <c r="CS255" s="94">
        <f t="shared" si="525"/>
        <v>12</v>
      </c>
      <c r="CT255" s="94">
        <f t="shared" si="525"/>
        <v>12</v>
      </c>
      <c r="CU255" s="94">
        <f t="shared" si="525"/>
        <v>12</v>
      </c>
      <c r="CV255" s="94" t="str">
        <f t="shared" si="525"/>
        <v/>
      </c>
      <c r="CW255" s="94" t="str">
        <f t="shared" si="525"/>
        <v/>
      </c>
      <c r="CX255" s="93" t="str">
        <f t="shared" si="525"/>
        <v/>
      </c>
      <c r="CY255" s="519" t="str">
        <f t="shared" si="525"/>
        <v/>
      </c>
      <c r="CZ255" s="532" t="str">
        <f t="shared" si="526"/>
        <v/>
      </c>
      <c r="DA255" s="533" t="str">
        <f t="shared" si="526"/>
        <v/>
      </c>
      <c r="DB255" s="534" t="str">
        <f t="shared" si="526"/>
        <v/>
      </c>
      <c r="DC255" s="534" t="str">
        <f t="shared" si="526"/>
        <v/>
      </c>
      <c r="DD255" s="534">
        <f t="shared" si="526"/>
        <v>12</v>
      </c>
      <c r="DE255" s="534">
        <f t="shared" si="526"/>
        <v>12</v>
      </c>
      <c r="DF255" s="534">
        <f t="shared" si="526"/>
        <v>12</v>
      </c>
      <c r="DG255" s="535">
        <f t="shared" si="526"/>
        <v>12</v>
      </c>
      <c r="DH255" s="535">
        <f t="shared" si="526"/>
        <v>12</v>
      </c>
      <c r="DI255" s="535">
        <f t="shared" si="526"/>
        <v>12</v>
      </c>
      <c r="DJ255" s="535">
        <f t="shared" si="527"/>
        <v>12</v>
      </c>
      <c r="DK255" s="534">
        <f t="shared" si="527"/>
        <v>12</v>
      </c>
      <c r="DL255" s="534">
        <f t="shared" si="527"/>
        <v>12</v>
      </c>
      <c r="DM255" s="534">
        <f t="shared" si="527"/>
        <v>12</v>
      </c>
      <c r="DN255" s="534" t="str">
        <f t="shared" si="527"/>
        <v/>
      </c>
      <c r="DO255" s="534" t="str">
        <f t="shared" si="527"/>
        <v/>
      </c>
      <c r="DP255" s="533" t="str">
        <f t="shared" si="527"/>
        <v/>
      </c>
      <c r="DQ255" s="532" t="str">
        <f t="shared" si="527"/>
        <v/>
      </c>
      <c r="DR255" s="572">
        <f>COUNT(B255:S255)</f>
        <v>9</v>
      </c>
      <c r="DS255" s="573">
        <f>COUNT(U255:AL255)</f>
        <v>10</v>
      </c>
      <c r="DT255" s="573">
        <f>COUNT(AN255:BE255)</f>
        <v>11</v>
      </c>
      <c r="DU255" s="574">
        <f>COUNT(BG255:BX255)</f>
        <v>5</v>
      </c>
      <c r="DV255" s="522"/>
      <c r="DW255" s="537"/>
      <c r="DX255" s="537"/>
      <c r="DY255" s="537"/>
      <c r="DZ255" s="537"/>
      <c r="EA255" s="537"/>
      <c r="EB255" s="537"/>
      <c r="EC255" s="538"/>
      <c r="ED255" s="537"/>
      <c r="EE255" s="61"/>
    </row>
    <row r="256" spans="1:135" ht="12.75" customHeight="1">
      <c r="A256" s="529" t="s">
        <v>157</v>
      </c>
      <c r="B256" s="306">
        <v>1350</v>
      </c>
      <c r="C256" s="306"/>
      <c r="D256" s="306">
        <v>1350</v>
      </c>
      <c r="E256" s="306">
        <v>1350</v>
      </c>
      <c r="F256" s="306"/>
      <c r="G256" s="306"/>
      <c r="H256" s="306"/>
      <c r="I256" s="306"/>
      <c r="J256" s="306">
        <v>1350</v>
      </c>
      <c r="K256" s="306">
        <v>1350</v>
      </c>
      <c r="L256" s="306"/>
      <c r="M256" s="306"/>
      <c r="N256" s="306">
        <v>1350</v>
      </c>
      <c r="O256" s="306"/>
      <c r="P256" s="306">
        <v>1360</v>
      </c>
      <c r="Q256" s="306">
        <v>1350</v>
      </c>
      <c r="R256" s="306"/>
      <c r="S256" s="306">
        <v>1350</v>
      </c>
      <c r="T256" s="523"/>
      <c r="U256" s="306">
        <v>75</v>
      </c>
      <c r="V256" s="306">
        <v>75</v>
      </c>
      <c r="W256" s="306">
        <v>75</v>
      </c>
      <c r="X256" s="306">
        <v>1350</v>
      </c>
      <c r="Y256" s="306"/>
      <c r="Z256" s="306"/>
      <c r="AA256" s="306"/>
      <c r="AB256" s="306"/>
      <c r="AC256" s="306">
        <v>1350</v>
      </c>
      <c r="AD256" s="306">
        <v>1300</v>
      </c>
      <c r="AE256" s="306"/>
      <c r="AF256" s="306">
        <v>1350</v>
      </c>
      <c r="AG256" s="306">
        <v>1320</v>
      </c>
      <c r="AH256" s="306">
        <v>1350</v>
      </c>
      <c r="AI256" s="306"/>
      <c r="AJ256" s="306"/>
      <c r="AK256" s="306"/>
      <c r="AL256" s="306">
        <v>1350</v>
      </c>
      <c r="AM256" s="523"/>
      <c r="AN256" s="306"/>
      <c r="AO256" s="306"/>
      <c r="AP256" s="306">
        <v>1350</v>
      </c>
      <c r="AQ256" s="306">
        <v>1350</v>
      </c>
      <c r="AR256" s="306">
        <v>1350</v>
      </c>
      <c r="AS256" s="306"/>
      <c r="AT256" s="306"/>
      <c r="AU256" s="306"/>
      <c r="AV256" s="306">
        <v>1350</v>
      </c>
      <c r="AW256" s="306">
        <v>1350</v>
      </c>
      <c r="AX256" s="306"/>
      <c r="AY256" s="306">
        <v>135</v>
      </c>
      <c r="AZ256" s="306">
        <v>1350</v>
      </c>
      <c r="BA256" s="306">
        <v>1350</v>
      </c>
      <c r="BB256" s="306"/>
      <c r="BC256" s="306">
        <v>1350</v>
      </c>
      <c r="BD256" s="306">
        <v>1350</v>
      </c>
      <c r="BE256" s="306">
        <v>1350</v>
      </c>
      <c r="BF256" s="523"/>
      <c r="BG256" s="306"/>
      <c r="BH256" s="306"/>
      <c r="BI256" s="306"/>
      <c r="BJ256" s="306">
        <v>1350</v>
      </c>
      <c r="BK256" s="306">
        <v>1350</v>
      </c>
      <c r="BL256" s="306"/>
      <c r="BM256" s="306"/>
      <c r="BN256" s="306"/>
      <c r="BO256" s="306">
        <v>1350</v>
      </c>
      <c r="BP256" s="306">
        <v>1350</v>
      </c>
      <c r="BQ256" s="306"/>
      <c r="BR256" s="306">
        <v>1350</v>
      </c>
      <c r="BS256" s="306"/>
      <c r="BT256" s="306"/>
      <c r="BU256" s="306"/>
      <c r="BV256" s="306"/>
      <c r="BW256" s="306"/>
      <c r="BX256" s="306"/>
      <c r="BY256" s="523"/>
      <c r="BZ256" s="233">
        <f>1350*WB!$R$321</f>
        <v>1311.5506329113925</v>
      </c>
      <c r="CA256" s="233">
        <f>1350*WB!$R$321</f>
        <v>1311.5506329113925</v>
      </c>
      <c r="CB256" s="233">
        <f>1350*WB!$R$321</f>
        <v>1311.5506329113925</v>
      </c>
      <c r="CC256" s="233">
        <f>1350*WB!$R$321</f>
        <v>1311.5506329113925</v>
      </c>
      <c r="CD256" s="530">
        <f>IF(DR256&lt;3,"",(SUM(B256:S256)-MIN(B256:S256)-MAX(B256:S256))/(DR256-2))</f>
        <v>1350</v>
      </c>
      <c r="CE256" s="530">
        <f>IF(DS256&lt;3,"",(SUM(U256:AL256)-MIN(U256:AL256)-MAX(U256:AL256))/(DS256-2))</f>
        <v>1021.25</v>
      </c>
      <c r="CF256" s="530">
        <f>IF(DT256&lt;3,"",(SUM(AN256:BE256)-MIN(AN256:BE256)-MAX(AN256:BE256))/(DT256-2))</f>
        <v>1350</v>
      </c>
      <c r="CG256" s="531">
        <f>IF(DU256&lt;3,"",(SUM(BG256:BX256)-MIN(BG256:BX256)-MAX(BG256:BX256))/(DU256-2))</f>
        <v>1350</v>
      </c>
      <c r="CH256" s="518" t="str">
        <f t="shared" si="524"/>
        <v/>
      </c>
      <c r="CI256" s="93" t="str">
        <f t="shared" si="524"/>
        <v/>
      </c>
      <c r="CJ256" s="94" t="str">
        <f t="shared" si="524"/>
        <v/>
      </c>
      <c r="CK256" s="94" t="str">
        <f t="shared" si="524"/>
        <v/>
      </c>
      <c r="CL256" s="94" t="str">
        <f t="shared" si="524"/>
        <v/>
      </c>
      <c r="CM256" s="94">
        <f t="shared" si="524"/>
        <v>1350</v>
      </c>
      <c r="CN256" s="94">
        <f t="shared" si="524"/>
        <v>1350</v>
      </c>
      <c r="CO256" s="108">
        <f t="shared" si="524"/>
        <v>1350</v>
      </c>
      <c r="CP256" s="108">
        <f t="shared" si="524"/>
        <v>1350</v>
      </c>
      <c r="CQ256" s="108">
        <f t="shared" si="524"/>
        <v>1350</v>
      </c>
      <c r="CR256" s="108">
        <f t="shared" si="525"/>
        <v>1350</v>
      </c>
      <c r="CS256" s="94">
        <f t="shared" si="525"/>
        <v>1350</v>
      </c>
      <c r="CT256" s="94">
        <f t="shared" si="525"/>
        <v>1350</v>
      </c>
      <c r="CU256" s="94">
        <f t="shared" si="525"/>
        <v>1360</v>
      </c>
      <c r="CV256" s="94" t="str">
        <f t="shared" si="525"/>
        <v/>
      </c>
      <c r="CW256" s="94" t="str">
        <f t="shared" si="525"/>
        <v/>
      </c>
      <c r="CX256" s="93" t="str">
        <f t="shared" si="525"/>
        <v/>
      </c>
      <c r="CY256" s="519" t="str">
        <f t="shared" si="525"/>
        <v/>
      </c>
      <c r="CZ256" s="532" t="str">
        <f t="shared" si="526"/>
        <v/>
      </c>
      <c r="DA256" s="533" t="str">
        <f t="shared" si="526"/>
        <v/>
      </c>
      <c r="DB256" s="534" t="str">
        <f t="shared" si="526"/>
        <v/>
      </c>
      <c r="DC256" s="534" t="str">
        <f t="shared" si="526"/>
        <v/>
      </c>
      <c r="DD256" s="534">
        <f t="shared" si="526"/>
        <v>75</v>
      </c>
      <c r="DE256" s="534">
        <f t="shared" si="526"/>
        <v>75</v>
      </c>
      <c r="DF256" s="534">
        <f t="shared" si="526"/>
        <v>75</v>
      </c>
      <c r="DG256" s="535">
        <f t="shared" si="526"/>
        <v>1300</v>
      </c>
      <c r="DH256" s="535">
        <f t="shared" si="526"/>
        <v>1320</v>
      </c>
      <c r="DI256" s="535">
        <f t="shared" si="526"/>
        <v>1350</v>
      </c>
      <c r="DJ256" s="535">
        <f t="shared" si="527"/>
        <v>1350</v>
      </c>
      <c r="DK256" s="534">
        <f t="shared" si="527"/>
        <v>1350</v>
      </c>
      <c r="DL256" s="534">
        <f t="shared" si="527"/>
        <v>1350</v>
      </c>
      <c r="DM256" s="534">
        <f t="shared" si="527"/>
        <v>1350</v>
      </c>
      <c r="DN256" s="534" t="str">
        <f t="shared" si="527"/>
        <v/>
      </c>
      <c r="DO256" s="534" t="str">
        <f t="shared" si="527"/>
        <v/>
      </c>
      <c r="DP256" s="533" t="str">
        <f t="shared" si="527"/>
        <v/>
      </c>
      <c r="DQ256" s="532" t="str">
        <f t="shared" si="527"/>
        <v/>
      </c>
      <c r="DR256" s="572">
        <f>COUNT(B256:S256)</f>
        <v>9</v>
      </c>
      <c r="DS256" s="573">
        <f>COUNT(U256:AL256)</f>
        <v>10</v>
      </c>
      <c r="DT256" s="573">
        <f>COUNT(AN256:BE256)</f>
        <v>11</v>
      </c>
      <c r="DU256" s="574">
        <f>COUNT(BG256:BX256)</f>
        <v>5</v>
      </c>
      <c r="DV256" s="522"/>
      <c r="DW256" s="537"/>
      <c r="DX256" s="537"/>
      <c r="DY256" s="537"/>
      <c r="DZ256" s="537"/>
      <c r="EA256" s="537"/>
      <c r="EB256" s="537"/>
      <c r="EC256" s="538"/>
      <c r="ED256" s="537"/>
      <c r="EE256" s="61"/>
    </row>
    <row r="257" spans="1:135" ht="12.75" customHeight="1">
      <c r="A257" s="539" t="s">
        <v>158</v>
      </c>
      <c r="B257" s="540">
        <f t="shared" ref="B257:S257" si="528">IF(B254="","",B253*B254*B255*B256)</f>
        <v>16200</v>
      </c>
      <c r="C257" s="540" t="str">
        <f t="shared" si="528"/>
        <v/>
      </c>
      <c r="D257" s="540">
        <f t="shared" si="528"/>
        <v>16200</v>
      </c>
      <c r="E257" s="540">
        <f t="shared" si="528"/>
        <v>16200</v>
      </c>
      <c r="F257" s="540" t="str">
        <f t="shared" si="528"/>
        <v/>
      </c>
      <c r="G257" s="540" t="str">
        <f t="shared" si="528"/>
        <v/>
      </c>
      <c r="H257" s="540" t="str">
        <f t="shared" si="528"/>
        <v/>
      </c>
      <c r="I257" s="540" t="str">
        <f t="shared" si="528"/>
        <v/>
      </c>
      <c r="J257" s="540">
        <f t="shared" si="528"/>
        <v>32400</v>
      </c>
      <c r="K257" s="540">
        <f t="shared" si="528"/>
        <v>16200</v>
      </c>
      <c r="L257" s="540" t="str">
        <f t="shared" si="528"/>
        <v/>
      </c>
      <c r="M257" s="540" t="str">
        <f t="shared" si="528"/>
        <v/>
      </c>
      <c r="N257" s="540">
        <f t="shared" si="528"/>
        <v>16200</v>
      </c>
      <c r="O257" s="540" t="str">
        <f t="shared" si="528"/>
        <v/>
      </c>
      <c r="P257" s="540">
        <f t="shared" si="528"/>
        <v>16320</v>
      </c>
      <c r="Q257" s="540">
        <f t="shared" si="528"/>
        <v>16200</v>
      </c>
      <c r="R257" s="540" t="str">
        <f t="shared" si="528"/>
        <v/>
      </c>
      <c r="S257" s="540">
        <f t="shared" si="528"/>
        <v>16200</v>
      </c>
      <c r="T257" s="523"/>
      <c r="U257" s="540">
        <f t="shared" ref="U257:AL257" si="529">IF(U254="","",U253*U254*U255*U256)</f>
        <v>900</v>
      </c>
      <c r="V257" s="540">
        <f t="shared" si="529"/>
        <v>900</v>
      </c>
      <c r="W257" s="540">
        <f t="shared" si="529"/>
        <v>900</v>
      </c>
      <c r="X257" s="540">
        <f t="shared" si="529"/>
        <v>16200</v>
      </c>
      <c r="Y257" s="540" t="str">
        <f t="shared" si="529"/>
        <v/>
      </c>
      <c r="Z257" s="540" t="str">
        <f t="shared" si="529"/>
        <v/>
      </c>
      <c r="AA257" s="540" t="str">
        <f t="shared" si="529"/>
        <v/>
      </c>
      <c r="AB257" s="540" t="str">
        <f t="shared" si="529"/>
        <v/>
      </c>
      <c r="AC257" s="540">
        <f t="shared" si="529"/>
        <v>16200</v>
      </c>
      <c r="AD257" s="540">
        <f t="shared" si="529"/>
        <v>15600</v>
      </c>
      <c r="AE257" s="540" t="str">
        <f t="shared" si="529"/>
        <v/>
      </c>
      <c r="AF257" s="540">
        <f t="shared" si="529"/>
        <v>16200</v>
      </c>
      <c r="AG257" s="540">
        <f t="shared" si="529"/>
        <v>15840</v>
      </c>
      <c r="AH257" s="540">
        <f t="shared" si="529"/>
        <v>16200</v>
      </c>
      <c r="AI257" s="540" t="str">
        <f t="shared" si="529"/>
        <v/>
      </c>
      <c r="AJ257" s="540" t="str">
        <f t="shared" si="529"/>
        <v/>
      </c>
      <c r="AK257" s="540" t="str">
        <f t="shared" si="529"/>
        <v/>
      </c>
      <c r="AL257" s="540">
        <f t="shared" si="529"/>
        <v>16200</v>
      </c>
      <c r="AM257" s="523"/>
      <c r="AN257" s="540" t="str">
        <f t="shared" ref="AN257:BE257" si="530">IF(AN254="","",AN253*AN254*AN255*AN256)</f>
        <v/>
      </c>
      <c r="AO257" s="540" t="str">
        <f t="shared" si="530"/>
        <v/>
      </c>
      <c r="AP257" s="540">
        <f t="shared" si="530"/>
        <v>32400</v>
      </c>
      <c r="AQ257" s="540">
        <f t="shared" si="530"/>
        <v>32400</v>
      </c>
      <c r="AR257" s="540">
        <f t="shared" si="530"/>
        <v>16200</v>
      </c>
      <c r="AS257" s="540" t="str">
        <f t="shared" si="530"/>
        <v/>
      </c>
      <c r="AT257" s="540" t="str">
        <f t="shared" si="530"/>
        <v/>
      </c>
      <c r="AU257" s="540" t="str">
        <f t="shared" si="530"/>
        <v/>
      </c>
      <c r="AV257" s="540">
        <f t="shared" si="530"/>
        <v>32400</v>
      </c>
      <c r="AW257" s="540">
        <f t="shared" si="530"/>
        <v>32400</v>
      </c>
      <c r="AX257" s="540" t="str">
        <f t="shared" si="530"/>
        <v/>
      </c>
      <c r="AY257" s="540">
        <f t="shared" si="530"/>
        <v>1620</v>
      </c>
      <c r="AZ257" s="540">
        <f t="shared" si="530"/>
        <v>16200</v>
      </c>
      <c r="BA257" s="540">
        <f t="shared" si="530"/>
        <v>16200</v>
      </c>
      <c r="BB257" s="540" t="str">
        <f t="shared" si="530"/>
        <v/>
      </c>
      <c r="BC257" s="540">
        <f t="shared" si="530"/>
        <v>16200</v>
      </c>
      <c r="BD257" s="540">
        <f t="shared" si="530"/>
        <v>16200</v>
      </c>
      <c r="BE257" s="540">
        <f t="shared" si="530"/>
        <v>16200</v>
      </c>
      <c r="BF257" s="523"/>
      <c r="BG257" s="540" t="str">
        <f t="shared" ref="BG257:BX257" si="531">IF(BG254="","",BG253*BG254*BG255*BG256)</f>
        <v/>
      </c>
      <c r="BH257" s="540" t="str">
        <f t="shared" si="531"/>
        <v/>
      </c>
      <c r="BI257" s="540" t="str">
        <f t="shared" si="531"/>
        <v/>
      </c>
      <c r="BJ257" s="540">
        <f t="shared" si="531"/>
        <v>32400</v>
      </c>
      <c r="BK257" s="540">
        <f t="shared" si="531"/>
        <v>32400</v>
      </c>
      <c r="BL257" s="540" t="str">
        <f t="shared" si="531"/>
        <v/>
      </c>
      <c r="BM257" s="540" t="str">
        <f t="shared" si="531"/>
        <v/>
      </c>
      <c r="BN257" s="540" t="str">
        <f t="shared" si="531"/>
        <v/>
      </c>
      <c r="BO257" s="540">
        <f t="shared" si="531"/>
        <v>16200</v>
      </c>
      <c r="BP257" s="540">
        <f t="shared" si="531"/>
        <v>32400</v>
      </c>
      <c r="BQ257" s="540" t="str">
        <f t="shared" si="531"/>
        <v/>
      </c>
      <c r="BR257" s="540">
        <f t="shared" si="531"/>
        <v>32400</v>
      </c>
      <c r="BS257" s="540" t="str">
        <f t="shared" si="531"/>
        <v/>
      </c>
      <c r="BT257" s="540" t="str">
        <f t="shared" si="531"/>
        <v/>
      </c>
      <c r="BU257" s="540" t="str">
        <f t="shared" si="531"/>
        <v/>
      </c>
      <c r="BV257" s="540" t="str">
        <f t="shared" si="531"/>
        <v/>
      </c>
      <c r="BW257" s="540" t="str">
        <f t="shared" si="531"/>
        <v/>
      </c>
      <c r="BX257" s="540" t="str">
        <f t="shared" si="531"/>
        <v/>
      </c>
      <c r="BY257" s="523"/>
      <c r="BZ257" s="540">
        <f>IF(BZ254="","",BZ253*BZ254*BZ255*BZ256)</f>
        <v>7869.3037974683557</v>
      </c>
      <c r="CA257" s="540">
        <f>IF(CA254="","",CA253*CA254*CA255*CA256)</f>
        <v>7869.3037974683557</v>
      </c>
      <c r="CB257" s="540">
        <f>IF(CB254="","",CB253*CB254*CB255*CB256)</f>
        <v>7869.3037974683557</v>
      </c>
      <c r="CC257" s="541">
        <f>IF(CC254="","",CC253*CC254*CC255*CC256)</f>
        <v>7869.3037974683557</v>
      </c>
      <c r="CD257" s="530">
        <f>IF(DR257&lt;3,"",(SUM(B257:S257)-MIN(B257:S257)-MAX(B257:S257))/(DR257-2))</f>
        <v>16217.142857142857</v>
      </c>
      <c r="CE257" s="530">
        <f>IF(DS257&lt;3,"",(SUM(U257:AL257)-MIN(U257:AL257)-MAX(U257:AL257))/(DS257-2))</f>
        <v>12255</v>
      </c>
      <c r="CF257" s="530">
        <f>IF(DT257&lt;3,"",(SUM(AN257:BE257)-MIN(AN257:BE257)-MAX(AN257:BE257))/(DT257-2))</f>
        <v>21600</v>
      </c>
      <c r="CG257" s="531">
        <f>IF(DU257&lt;3,"",(SUM(BG257:BX257)-MIN(BG257:BX257)-MAX(BG257:BX257))/(DU257-2))</f>
        <v>32400</v>
      </c>
      <c r="CH257" s="518" t="str">
        <f t="shared" si="524"/>
        <v/>
      </c>
      <c r="CI257" s="93" t="str">
        <f t="shared" si="524"/>
        <v/>
      </c>
      <c r="CJ257" s="94" t="str">
        <f t="shared" si="524"/>
        <v/>
      </c>
      <c r="CK257" s="94" t="str">
        <f t="shared" si="524"/>
        <v/>
      </c>
      <c r="CL257" s="94" t="str">
        <f t="shared" si="524"/>
        <v/>
      </c>
      <c r="CM257" s="94">
        <f t="shared" si="524"/>
        <v>16200</v>
      </c>
      <c r="CN257" s="94">
        <f t="shared" si="524"/>
        <v>16200</v>
      </c>
      <c r="CO257" s="108">
        <f t="shared" si="524"/>
        <v>16200</v>
      </c>
      <c r="CP257" s="108">
        <f t="shared" si="524"/>
        <v>16200</v>
      </c>
      <c r="CQ257" s="108">
        <f t="shared" si="524"/>
        <v>16200</v>
      </c>
      <c r="CR257" s="108">
        <f t="shared" si="525"/>
        <v>16200</v>
      </c>
      <c r="CS257" s="94">
        <f t="shared" si="525"/>
        <v>16200</v>
      </c>
      <c r="CT257" s="94">
        <f t="shared" si="525"/>
        <v>16320</v>
      </c>
      <c r="CU257" s="94">
        <f t="shared" si="525"/>
        <v>32400</v>
      </c>
      <c r="CV257" s="94" t="str">
        <f t="shared" si="525"/>
        <v/>
      </c>
      <c r="CW257" s="94" t="str">
        <f t="shared" si="525"/>
        <v/>
      </c>
      <c r="CX257" s="93" t="str">
        <f t="shared" si="525"/>
        <v/>
      </c>
      <c r="CY257" s="519" t="str">
        <f t="shared" si="525"/>
        <v/>
      </c>
      <c r="CZ257" s="532" t="str">
        <f t="shared" si="526"/>
        <v/>
      </c>
      <c r="DA257" s="533" t="str">
        <f t="shared" si="526"/>
        <v/>
      </c>
      <c r="DB257" s="534" t="str">
        <f t="shared" si="526"/>
        <v/>
      </c>
      <c r="DC257" s="534" t="str">
        <f t="shared" si="526"/>
        <v/>
      </c>
      <c r="DD257" s="534">
        <f t="shared" si="526"/>
        <v>900</v>
      </c>
      <c r="DE257" s="534">
        <f t="shared" si="526"/>
        <v>900</v>
      </c>
      <c r="DF257" s="534">
        <f t="shared" si="526"/>
        <v>900</v>
      </c>
      <c r="DG257" s="535">
        <f t="shared" si="526"/>
        <v>15600</v>
      </c>
      <c r="DH257" s="535">
        <f t="shared" si="526"/>
        <v>15840</v>
      </c>
      <c r="DI257" s="535">
        <f t="shared" si="526"/>
        <v>16200</v>
      </c>
      <c r="DJ257" s="535">
        <f t="shared" si="527"/>
        <v>16200</v>
      </c>
      <c r="DK257" s="534">
        <f t="shared" si="527"/>
        <v>16200</v>
      </c>
      <c r="DL257" s="534">
        <f t="shared" si="527"/>
        <v>16200</v>
      </c>
      <c r="DM257" s="534">
        <f t="shared" si="527"/>
        <v>16200</v>
      </c>
      <c r="DN257" s="534" t="str">
        <f t="shared" si="527"/>
        <v/>
      </c>
      <c r="DO257" s="534" t="str">
        <f t="shared" si="527"/>
        <v/>
      </c>
      <c r="DP257" s="533" t="str">
        <f t="shared" si="527"/>
        <v/>
      </c>
      <c r="DQ257" s="532" t="str">
        <f t="shared" si="527"/>
        <v/>
      </c>
      <c r="DR257" s="572">
        <f>COUNT(B257:S257)</f>
        <v>9</v>
      </c>
      <c r="DS257" s="573">
        <f>COUNT(U257:AL257)</f>
        <v>10</v>
      </c>
      <c r="DT257" s="573">
        <f>COUNT(AN257:BE257)</f>
        <v>11</v>
      </c>
      <c r="DU257" s="574">
        <f>COUNT(BG257:BX257)</f>
        <v>5</v>
      </c>
      <c r="DV257" s="522"/>
      <c r="DW257" s="537"/>
      <c r="DX257" s="537"/>
      <c r="DY257" s="537"/>
      <c r="DZ257" s="537"/>
      <c r="EA257" s="537"/>
      <c r="EB257" s="537"/>
      <c r="EC257" s="538"/>
      <c r="ED257" s="537"/>
      <c r="EE257" s="61"/>
    </row>
    <row r="258" spans="1:135" ht="12.75" customHeight="1">
      <c r="A258" s="527" t="s">
        <v>808</v>
      </c>
      <c r="B258" s="528"/>
      <c r="C258" s="528"/>
      <c r="D258" s="528"/>
      <c r="E258" s="528"/>
      <c r="F258" s="528"/>
      <c r="G258" s="528"/>
      <c r="H258" s="528"/>
      <c r="I258" s="528"/>
      <c r="J258" s="528"/>
      <c r="K258" s="528"/>
      <c r="L258" s="528"/>
      <c r="M258" s="528"/>
      <c r="N258" s="528"/>
      <c r="O258" s="528"/>
      <c r="P258" s="528"/>
      <c r="Q258" s="528"/>
      <c r="R258" s="528"/>
      <c r="S258" s="528"/>
      <c r="T258" s="523"/>
      <c r="U258" s="528"/>
      <c r="V258" s="528"/>
      <c r="W258" s="528"/>
      <c r="X258" s="528"/>
      <c r="Y258" s="528"/>
      <c r="Z258" s="528"/>
      <c r="AA258" s="528"/>
      <c r="AB258" s="528"/>
      <c r="AC258" s="528"/>
      <c r="AD258" s="528"/>
      <c r="AE258" s="528"/>
      <c r="AF258" s="528"/>
      <c r="AG258" s="528"/>
      <c r="AH258" s="528"/>
      <c r="AI258" s="528"/>
      <c r="AJ258" s="528"/>
      <c r="AK258" s="528"/>
      <c r="AL258" s="528"/>
      <c r="AM258" s="523"/>
      <c r="AN258" s="528"/>
      <c r="AO258" s="528"/>
      <c r="AP258" s="528"/>
      <c r="AQ258" s="528"/>
      <c r="AR258" s="528"/>
      <c r="AS258" s="528"/>
      <c r="AT258" s="528"/>
      <c r="AU258" s="528"/>
      <c r="AV258" s="528"/>
      <c r="AW258" s="528"/>
      <c r="AX258" s="528"/>
      <c r="AY258" s="528"/>
      <c r="AZ258" s="528"/>
      <c r="BA258" s="528"/>
      <c r="BB258" s="528"/>
      <c r="BC258" s="528"/>
      <c r="BD258" s="528"/>
      <c r="BE258" s="528"/>
      <c r="BF258" s="523"/>
      <c r="BG258" s="528"/>
      <c r="BH258" s="528"/>
      <c r="BI258" s="528"/>
      <c r="BJ258" s="528"/>
      <c r="BK258" s="528"/>
      <c r="BL258" s="528"/>
      <c r="BM258" s="528"/>
      <c r="BN258" s="528"/>
      <c r="BO258" s="528"/>
      <c r="BP258" s="528"/>
      <c r="BQ258" s="528"/>
      <c r="BR258" s="528"/>
      <c r="BS258" s="528"/>
      <c r="BT258" s="528"/>
      <c r="BU258" s="528"/>
      <c r="BV258" s="528"/>
      <c r="BW258" s="528"/>
      <c r="BX258" s="528"/>
      <c r="BY258" s="523"/>
      <c r="BZ258" s="528"/>
      <c r="CA258" s="528"/>
      <c r="CB258" s="528"/>
      <c r="CC258" s="528"/>
      <c r="CD258" s="542"/>
      <c r="CE258" s="542"/>
      <c r="CF258" s="542"/>
      <c r="CG258" s="543"/>
      <c r="CH258" s="544"/>
      <c r="CI258" s="544"/>
      <c r="CJ258" s="544"/>
      <c r="CK258" s="544"/>
      <c r="CL258" s="544"/>
      <c r="CM258" s="544"/>
      <c r="CN258" s="544"/>
      <c r="CO258" s="544"/>
      <c r="CP258" s="544"/>
      <c r="CQ258" s="544"/>
      <c r="CR258" s="544"/>
      <c r="CS258" s="544"/>
      <c r="CT258" s="544"/>
      <c r="CU258" s="544"/>
      <c r="CV258" s="544"/>
      <c r="CW258" s="544"/>
      <c r="CX258" s="544"/>
      <c r="CY258" s="545"/>
      <c r="CZ258" s="546"/>
      <c r="DA258" s="544"/>
      <c r="DB258" s="544"/>
      <c r="DC258" s="544"/>
      <c r="DD258" s="544"/>
      <c r="DE258" s="544"/>
      <c r="DF258" s="544"/>
      <c r="DG258" s="544"/>
      <c r="DH258" s="544"/>
      <c r="DI258" s="544"/>
      <c r="DJ258" s="544"/>
      <c r="DK258" s="544"/>
      <c r="DL258" s="544"/>
      <c r="DM258" s="544"/>
      <c r="DN258" s="544"/>
      <c r="DO258" s="544"/>
      <c r="DP258" s="544"/>
      <c r="DQ258" s="544"/>
      <c r="DR258" s="546"/>
      <c r="DS258" s="521"/>
      <c r="DT258" s="521"/>
      <c r="DU258" s="517"/>
      <c r="DV258" s="521"/>
      <c r="DW258" s="521"/>
      <c r="DX258" s="521"/>
      <c r="DY258" s="521"/>
      <c r="DZ258" s="521"/>
      <c r="EA258" s="521"/>
      <c r="EB258" s="521"/>
      <c r="EC258" s="517"/>
      <c r="ED258" s="521"/>
      <c r="EE258" s="61"/>
    </row>
    <row r="259" spans="1:135" ht="12.75" customHeight="1">
      <c r="A259" s="529" t="s">
        <v>154</v>
      </c>
      <c r="B259" s="528">
        <v>3</v>
      </c>
      <c r="C259" s="528"/>
      <c r="D259" s="528"/>
      <c r="E259" s="528">
        <v>1</v>
      </c>
      <c r="F259" s="528"/>
      <c r="G259" s="528"/>
      <c r="H259" s="528"/>
      <c r="I259" s="528"/>
      <c r="J259" s="528">
        <v>2</v>
      </c>
      <c r="K259" s="528">
        <v>4</v>
      </c>
      <c r="L259" s="528"/>
      <c r="M259" s="528"/>
      <c r="N259" s="528">
        <v>2</v>
      </c>
      <c r="O259" s="528"/>
      <c r="P259" s="306">
        <v>3</v>
      </c>
      <c r="Q259" s="306">
        <v>2</v>
      </c>
      <c r="R259" s="306">
        <v>3</v>
      </c>
      <c r="S259" s="306">
        <v>2</v>
      </c>
      <c r="T259" s="523"/>
      <c r="U259" s="528"/>
      <c r="V259" s="528"/>
      <c r="W259" s="528"/>
      <c r="X259" s="528">
        <v>3</v>
      </c>
      <c r="Y259" s="528"/>
      <c r="Z259" s="528"/>
      <c r="AA259" s="528"/>
      <c r="AB259" s="528"/>
      <c r="AC259" s="528">
        <v>1</v>
      </c>
      <c r="AD259" s="528">
        <v>3</v>
      </c>
      <c r="AE259" s="528"/>
      <c r="AF259" s="528">
        <v>5</v>
      </c>
      <c r="AG259" s="306"/>
      <c r="AH259" s="306">
        <v>4</v>
      </c>
      <c r="AI259" s="306">
        <v>3</v>
      </c>
      <c r="AJ259" s="306"/>
      <c r="AK259" s="306"/>
      <c r="AL259" s="306">
        <v>2</v>
      </c>
      <c r="AM259" s="523"/>
      <c r="AN259" s="528"/>
      <c r="AO259" s="528"/>
      <c r="AP259" s="528">
        <v>2</v>
      </c>
      <c r="AQ259" s="528">
        <v>2</v>
      </c>
      <c r="AR259" s="528">
        <v>1</v>
      </c>
      <c r="AS259" s="528"/>
      <c r="AT259" s="528"/>
      <c r="AU259" s="528"/>
      <c r="AV259" s="528">
        <v>2</v>
      </c>
      <c r="AW259" s="528">
        <v>2</v>
      </c>
      <c r="AX259" s="528"/>
      <c r="AY259" s="528">
        <v>2</v>
      </c>
      <c r="AZ259" s="528"/>
      <c r="BA259" s="306">
        <v>4</v>
      </c>
      <c r="BB259" s="528"/>
      <c r="BC259" s="306">
        <v>5</v>
      </c>
      <c r="BD259" s="306">
        <v>2</v>
      </c>
      <c r="BE259" s="306">
        <v>2</v>
      </c>
      <c r="BF259" s="523"/>
      <c r="BG259" s="528"/>
      <c r="BH259" s="528"/>
      <c r="BI259" s="528"/>
      <c r="BJ259" s="528">
        <v>2</v>
      </c>
      <c r="BK259" s="528"/>
      <c r="BL259" s="528"/>
      <c r="BM259" s="528"/>
      <c r="BN259" s="528"/>
      <c r="BO259" s="528"/>
      <c r="BP259" s="528">
        <v>2</v>
      </c>
      <c r="BQ259" s="528"/>
      <c r="BR259" s="528">
        <v>4</v>
      </c>
      <c r="BS259" s="528"/>
      <c r="BT259" s="528"/>
      <c r="BU259" s="528"/>
      <c r="BV259" s="528"/>
      <c r="BW259" s="528"/>
      <c r="BX259" s="528"/>
      <c r="BY259" s="523"/>
      <c r="BZ259" s="528">
        <v>3</v>
      </c>
      <c r="CA259" s="528">
        <v>3</v>
      </c>
      <c r="CB259" s="528">
        <v>0</v>
      </c>
      <c r="CC259" s="528">
        <v>0</v>
      </c>
      <c r="CD259" s="530">
        <f>IF(DR259&lt;3,"",(SUM(B259:S259)-MIN(B259:S259)-MAX(B259:S259))/(DR259-2))</f>
        <v>2.4285714285714284</v>
      </c>
      <c r="CE259" s="530">
        <f>IF(DS259&lt;3,"",(SUM(U259:AL259)-MIN(U259:AL259)-MAX(U259:AL259))/(DS259-2))</f>
        <v>3</v>
      </c>
      <c r="CF259" s="530">
        <f>IF(DT259&lt;3,"",(SUM(AN259:BE259)-MIN(AN259:BE259)-MAX(AN259:BE259))/(DT259-2))</f>
        <v>2.25</v>
      </c>
      <c r="CG259" s="531">
        <f>IF(DU259&lt;3,"",(SUM(BG259:BX259)-MIN(BG259:BX259)-MAX(BG259:BX259))/(DU259-2))</f>
        <v>2</v>
      </c>
      <c r="CH259" s="518" t="str">
        <f t="shared" ref="CH259:CQ263" si="532">IF($CH$3=$CD$4,IF(OR(-FLOOR(((18-COUNT($B259:$S259))/2),1)+CH$6&lt;1,-FLOOR(((18-COUNT($B259:$S259))/2),1)+CH$6&gt;COUNT($B259:$S259)),"",LARGE($B259:$S259,-FLOOR(((18-COUNT($B259:$S259))/2),1)+CH$6)),IF(OR(-FLOOR(((18-COUNT($AN259:$BE259))/2),1)+CH$6&lt;1,-FLOOR(((18-COUNT($AN259:$BE259))/2),1)+CH$6&gt;COUNT($AN259:$BE259)),"",LARGE($AN259:$BE259,-FLOOR(((18-COUNT($AN259:$BE259))/2),1)+CH$6)))</f>
        <v/>
      </c>
      <c r="CI259" s="93" t="str">
        <f t="shared" si="532"/>
        <v/>
      </c>
      <c r="CJ259" s="94" t="str">
        <f t="shared" si="532"/>
        <v/>
      </c>
      <c r="CK259" s="94" t="str">
        <f t="shared" si="532"/>
        <v/>
      </c>
      <c r="CL259" s="94" t="str">
        <f t="shared" si="532"/>
        <v/>
      </c>
      <c r="CM259" s="94">
        <f t="shared" si="532"/>
        <v>1</v>
      </c>
      <c r="CN259" s="94">
        <f t="shared" si="532"/>
        <v>2</v>
      </c>
      <c r="CO259" s="108">
        <f t="shared" si="532"/>
        <v>2</v>
      </c>
      <c r="CP259" s="108">
        <f t="shared" si="532"/>
        <v>2</v>
      </c>
      <c r="CQ259" s="108">
        <f t="shared" si="532"/>
        <v>2</v>
      </c>
      <c r="CR259" s="108">
        <f t="shared" ref="CR259:CY263" si="533">IF($CH$3=$CD$4,IF(OR(-FLOOR(((18-COUNT($B259:$S259))/2),1)+CR$6&lt;1,-FLOOR(((18-COUNT($B259:$S259))/2),1)+CR$6&gt;COUNT($B259:$S259)),"",LARGE($B259:$S259,-FLOOR(((18-COUNT($B259:$S259))/2),1)+CR$6)),IF(OR(-FLOOR(((18-COUNT($AN259:$BE259))/2),1)+CR$6&lt;1,-FLOOR(((18-COUNT($AN259:$BE259))/2),1)+CR$6&gt;COUNT($AN259:$BE259)),"",LARGE($AN259:$BE259,-FLOOR(((18-COUNT($AN259:$BE259))/2),1)+CR$6)))</f>
        <v>3</v>
      </c>
      <c r="CS259" s="94">
        <f t="shared" si="533"/>
        <v>3</v>
      </c>
      <c r="CT259" s="94">
        <f t="shared" si="533"/>
        <v>3</v>
      </c>
      <c r="CU259" s="94">
        <f t="shared" si="533"/>
        <v>4</v>
      </c>
      <c r="CV259" s="94" t="str">
        <f t="shared" si="533"/>
        <v/>
      </c>
      <c r="CW259" s="94" t="str">
        <f t="shared" si="533"/>
        <v/>
      </c>
      <c r="CX259" s="93" t="str">
        <f t="shared" si="533"/>
        <v/>
      </c>
      <c r="CY259" s="519" t="str">
        <f t="shared" si="533"/>
        <v/>
      </c>
      <c r="CZ259" s="532" t="str">
        <f t="shared" ref="CZ259:DI263" si="534">IF($CH$3=$CD$4,IF(OR(-FLOOR(((18-COUNT($U259:$AL259))/2),1)+CZ$6&lt;1,-FLOOR(((18-COUNT($U259:$AL259))/2),1)+CZ$6&gt;COUNT($U259:$AL259)),"",LARGE($U259:$AL259,-FLOOR(((18-COUNT($U259:$AL259))/2),1)+CZ$6)),IF(OR(-FLOOR(((18-COUNT($BG259:$BX259))/2),1)+CZ$6&lt;1,-FLOOR(((18-COUNT($BG259:$BX259))/2),1)+CZ$6&gt;COUNT($BG259:$BX259)),"",LARGE($BG259:$BX259,-FLOOR(((18-COUNT($BG259:$BX259))/2),1)+CZ$6)))</f>
        <v/>
      </c>
      <c r="DA259" s="533" t="str">
        <f t="shared" si="534"/>
        <v/>
      </c>
      <c r="DB259" s="534" t="str">
        <f t="shared" si="534"/>
        <v/>
      </c>
      <c r="DC259" s="534" t="str">
        <f t="shared" si="534"/>
        <v/>
      </c>
      <c r="DD259" s="534" t="str">
        <f t="shared" si="534"/>
        <v/>
      </c>
      <c r="DE259" s="534" t="str">
        <f t="shared" si="534"/>
        <v/>
      </c>
      <c r="DF259" s="534">
        <f t="shared" si="534"/>
        <v>1</v>
      </c>
      <c r="DG259" s="535">
        <f t="shared" si="534"/>
        <v>2</v>
      </c>
      <c r="DH259" s="535">
        <f t="shared" si="534"/>
        <v>3</v>
      </c>
      <c r="DI259" s="535">
        <f t="shared" si="534"/>
        <v>3</v>
      </c>
      <c r="DJ259" s="535">
        <f t="shared" ref="DJ259:DQ263" si="535">IF($CH$3=$CD$4,IF(OR(-FLOOR(((18-COUNT($U259:$AL259))/2),1)+DJ$6&lt;1,-FLOOR(((18-COUNT($U259:$AL259))/2),1)+DJ$6&gt;COUNT($U259:$AL259)),"",LARGE($U259:$AL259,-FLOOR(((18-COUNT($U259:$AL259))/2),1)+DJ$6)),IF(OR(-FLOOR(((18-COUNT($BG259:$BX259))/2),1)+DJ$6&lt;1,-FLOOR(((18-COUNT($BG259:$BX259))/2),1)+DJ$6&gt;COUNT($BG259:$BX259)),"",LARGE($BG259:$BX259,-FLOOR(((18-COUNT($BG259:$BX259))/2),1)+DJ$6)))</f>
        <v>3</v>
      </c>
      <c r="DK259" s="534">
        <f t="shared" si="535"/>
        <v>4</v>
      </c>
      <c r="DL259" s="534">
        <f t="shared" si="535"/>
        <v>5</v>
      </c>
      <c r="DM259" s="534" t="str">
        <f t="shared" si="535"/>
        <v/>
      </c>
      <c r="DN259" s="534" t="str">
        <f t="shared" si="535"/>
        <v/>
      </c>
      <c r="DO259" s="534" t="str">
        <f t="shared" si="535"/>
        <v/>
      </c>
      <c r="DP259" s="533" t="str">
        <f t="shared" si="535"/>
        <v/>
      </c>
      <c r="DQ259" s="532" t="str">
        <f t="shared" si="535"/>
        <v/>
      </c>
      <c r="DR259" s="572">
        <f>COUNT(B259:S259)</f>
        <v>9</v>
      </c>
      <c r="DS259" s="573">
        <f>COUNT(U259:AL259)</f>
        <v>7</v>
      </c>
      <c r="DT259" s="573">
        <f>COUNT(AN259:BE259)</f>
        <v>10</v>
      </c>
      <c r="DU259" s="574">
        <f>COUNT(BG259:BX259)</f>
        <v>3</v>
      </c>
      <c r="DV259" s="522"/>
      <c r="DW259" s="537"/>
      <c r="DX259" s="537"/>
      <c r="DY259" s="537"/>
      <c r="DZ259" s="537"/>
      <c r="EA259" s="537"/>
      <c r="EB259" s="537"/>
      <c r="EC259" s="538"/>
      <c r="ED259" s="537"/>
      <c r="EE259" s="61"/>
    </row>
    <row r="260" spans="1:135" ht="12.75" customHeight="1">
      <c r="A260" s="529" t="s">
        <v>155</v>
      </c>
      <c r="B260" s="306">
        <v>1</v>
      </c>
      <c r="C260" s="306"/>
      <c r="D260" s="306"/>
      <c r="E260" s="306">
        <v>1</v>
      </c>
      <c r="F260" s="306"/>
      <c r="G260" s="306"/>
      <c r="H260" s="306"/>
      <c r="I260" s="306"/>
      <c r="J260" s="306">
        <v>1</v>
      </c>
      <c r="K260" s="306">
        <v>1</v>
      </c>
      <c r="L260" s="306"/>
      <c r="M260" s="306"/>
      <c r="N260" s="306">
        <v>1</v>
      </c>
      <c r="O260" s="306"/>
      <c r="P260" s="306">
        <v>1</v>
      </c>
      <c r="Q260" s="306">
        <v>1</v>
      </c>
      <c r="R260" s="306">
        <v>1</v>
      </c>
      <c r="S260" s="306">
        <v>1</v>
      </c>
      <c r="T260" s="523"/>
      <c r="U260" s="306"/>
      <c r="V260" s="306"/>
      <c r="W260" s="306"/>
      <c r="X260" s="306">
        <v>1</v>
      </c>
      <c r="Y260" s="306"/>
      <c r="Z260" s="306"/>
      <c r="AA260" s="306"/>
      <c r="AB260" s="306"/>
      <c r="AC260" s="306">
        <v>1</v>
      </c>
      <c r="AD260" s="306">
        <v>1</v>
      </c>
      <c r="AE260" s="306"/>
      <c r="AF260" s="306">
        <v>1</v>
      </c>
      <c r="AG260" s="306"/>
      <c r="AH260" s="306">
        <v>1</v>
      </c>
      <c r="AI260" s="306">
        <v>1</v>
      </c>
      <c r="AJ260" s="306"/>
      <c r="AK260" s="306"/>
      <c r="AL260" s="306">
        <v>1</v>
      </c>
      <c r="AM260" s="523"/>
      <c r="AN260" s="306"/>
      <c r="AO260" s="306"/>
      <c r="AP260" s="306">
        <v>1</v>
      </c>
      <c r="AQ260" s="306">
        <v>1</v>
      </c>
      <c r="AR260" s="306">
        <v>1</v>
      </c>
      <c r="AS260" s="306"/>
      <c r="AT260" s="306"/>
      <c r="AU260" s="306"/>
      <c r="AV260" s="306">
        <v>1</v>
      </c>
      <c r="AW260" s="306">
        <v>1</v>
      </c>
      <c r="AX260" s="306"/>
      <c r="AY260" s="306">
        <v>1</v>
      </c>
      <c r="AZ260" s="306"/>
      <c r="BA260" s="306">
        <v>1</v>
      </c>
      <c r="BB260" s="306"/>
      <c r="BC260" s="306">
        <v>1</v>
      </c>
      <c r="BD260" s="306">
        <v>1</v>
      </c>
      <c r="BE260" s="306">
        <v>1</v>
      </c>
      <c r="BF260" s="523"/>
      <c r="BG260" s="306"/>
      <c r="BH260" s="306"/>
      <c r="BI260" s="306"/>
      <c r="BJ260" s="306">
        <v>1</v>
      </c>
      <c r="BK260" s="306"/>
      <c r="BL260" s="306"/>
      <c r="BM260" s="306"/>
      <c r="BN260" s="306"/>
      <c r="BO260" s="306"/>
      <c r="BP260" s="306">
        <v>1</v>
      </c>
      <c r="BQ260" s="306"/>
      <c r="BR260" s="306">
        <v>1</v>
      </c>
      <c r="BS260" s="306"/>
      <c r="BT260" s="306"/>
      <c r="BU260" s="306"/>
      <c r="BV260" s="306"/>
      <c r="BW260" s="306"/>
      <c r="BX260" s="306"/>
      <c r="BY260" s="523"/>
      <c r="BZ260" s="306">
        <v>1</v>
      </c>
      <c r="CA260" s="306">
        <v>1</v>
      </c>
      <c r="CB260" s="306">
        <v>1</v>
      </c>
      <c r="CC260" s="306">
        <v>1</v>
      </c>
      <c r="CD260" s="530">
        <f>IF(DR260&lt;3,"",(SUM(B260:S260)-MIN(B260:S260)-MAX(B260:S260))/(DR260-2))</f>
        <v>1</v>
      </c>
      <c r="CE260" s="530">
        <f>IF(DS260&lt;3,"",(SUM(U260:AL260)-MIN(U260:AL260)-MAX(U260:AL260))/(DS260-2))</f>
        <v>1</v>
      </c>
      <c r="CF260" s="530">
        <f>IF(DT260&lt;3,"",(SUM(AN260:BE260)-MIN(AN260:BE260)-MAX(AN260:BE260))/(DT260-2))</f>
        <v>1</v>
      </c>
      <c r="CG260" s="531">
        <f>IF(DU260&lt;3,"",(SUM(BG260:BX260)-MIN(BG260:BX260)-MAX(BG260:BX260))/(DU260-2))</f>
        <v>1</v>
      </c>
      <c r="CH260" s="518" t="str">
        <f t="shared" si="532"/>
        <v/>
      </c>
      <c r="CI260" s="93" t="str">
        <f t="shared" si="532"/>
        <v/>
      </c>
      <c r="CJ260" s="94" t="str">
        <f t="shared" si="532"/>
        <v/>
      </c>
      <c r="CK260" s="94" t="str">
        <f t="shared" si="532"/>
        <v/>
      </c>
      <c r="CL260" s="94" t="str">
        <f t="shared" si="532"/>
        <v/>
      </c>
      <c r="CM260" s="94">
        <f t="shared" si="532"/>
        <v>1</v>
      </c>
      <c r="CN260" s="94">
        <f t="shared" si="532"/>
        <v>1</v>
      </c>
      <c r="CO260" s="108">
        <f t="shared" si="532"/>
        <v>1</v>
      </c>
      <c r="CP260" s="108">
        <f t="shared" si="532"/>
        <v>1</v>
      </c>
      <c r="CQ260" s="108">
        <f t="shared" si="532"/>
        <v>1</v>
      </c>
      <c r="CR260" s="108">
        <f t="shared" si="533"/>
        <v>1</v>
      </c>
      <c r="CS260" s="94">
        <f t="shared" si="533"/>
        <v>1</v>
      </c>
      <c r="CT260" s="94">
        <f t="shared" si="533"/>
        <v>1</v>
      </c>
      <c r="CU260" s="94">
        <f t="shared" si="533"/>
        <v>1</v>
      </c>
      <c r="CV260" s="94" t="str">
        <f t="shared" si="533"/>
        <v/>
      </c>
      <c r="CW260" s="94" t="str">
        <f t="shared" si="533"/>
        <v/>
      </c>
      <c r="CX260" s="93" t="str">
        <f t="shared" si="533"/>
        <v/>
      </c>
      <c r="CY260" s="519" t="str">
        <f t="shared" si="533"/>
        <v/>
      </c>
      <c r="CZ260" s="532" t="str">
        <f t="shared" si="534"/>
        <v/>
      </c>
      <c r="DA260" s="533" t="str">
        <f t="shared" si="534"/>
        <v/>
      </c>
      <c r="DB260" s="534" t="str">
        <f t="shared" si="534"/>
        <v/>
      </c>
      <c r="DC260" s="534" t="str">
        <f t="shared" si="534"/>
        <v/>
      </c>
      <c r="DD260" s="534" t="str">
        <f t="shared" si="534"/>
        <v/>
      </c>
      <c r="DE260" s="534" t="str">
        <f t="shared" si="534"/>
        <v/>
      </c>
      <c r="DF260" s="534">
        <f t="shared" si="534"/>
        <v>1</v>
      </c>
      <c r="DG260" s="535">
        <f t="shared" si="534"/>
        <v>1</v>
      </c>
      <c r="DH260" s="535">
        <f t="shared" si="534"/>
        <v>1</v>
      </c>
      <c r="DI260" s="535">
        <f t="shared" si="534"/>
        <v>1</v>
      </c>
      <c r="DJ260" s="535">
        <f t="shared" si="535"/>
        <v>1</v>
      </c>
      <c r="DK260" s="534">
        <f t="shared" si="535"/>
        <v>1</v>
      </c>
      <c r="DL260" s="534">
        <f t="shared" si="535"/>
        <v>1</v>
      </c>
      <c r="DM260" s="534" t="str">
        <f t="shared" si="535"/>
        <v/>
      </c>
      <c r="DN260" s="534" t="str">
        <f t="shared" si="535"/>
        <v/>
      </c>
      <c r="DO260" s="534" t="str">
        <f t="shared" si="535"/>
        <v/>
      </c>
      <c r="DP260" s="533" t="str">
        <f t="shared" si="535"/>
        <v/>
      </c>
      <c r="DQ260" s="532" t="str">
        <f t="shared" si="535"/>
        <v/>
      </c>
      <c r="DR260" s="572">
        <f>COUNT(B260:S260)</f>
        <v>9</v>
      </c>
      <c r="DS260" s="573">
        <f>COUNT(U260:AL260)</f>
        <v>7</v>
      </c>
      <c r="DT260" s="573">
        <f>COUNT(AN260:BE260)</f>
        <v>10</v>
      </c>
      <c r="DU260" s="574">
        <f>COUNT(BG260:BX260)</f>
        <v>3</v>
      </c>
      <c r="DV260" s="522"/>
      <c r="DW260" s="537"/>
      <c r="DX260" s="537"/>
      <c r="DY260" s="537"/>
      <c r="DZ260" s="537"/>
      <c r="EA260" s="537"/>
      <c r="EB260" s="537"/>
      <c r="EC260" s="538"/>
      <c r="ED260" s="537"/>
      <c r="EE260" s="61"/>
    </row>
    <row r="261" spans="1:135" ht="12.75" customHeight="1">
      <c r="A261" s="529" t="s">
        <v>156</v>
      </c>
      <c r="B261" s="306">
        <v>12</v>
      </c>
      <c r="C261" s="306"/>
      <c r="D261" s="306"/>
      <c r="E261" s="306">
        <v>12</v>
      </c>
      <c r="F261" s="306"/>
      <c r="G261" s="306"/>
      <c r="H261" s="306"/>
      <c r="I261" s="306"/>
      <c r="J261" s="306">
        <v>12</v>
      </c>
      <c r="K261" s="306">
        <v>12</v>
      </c>
      <c r="L261" s="306"/>
      <c r="M261" s="306"/>
      <c r="N261" s="306">
        <v>12</v>
      </c>
      <c r="O261" s="306"/>
      <c r="P261" s="306">
        <v>12</v>
      </c>
      <c r="Q261" s="306">
        <v>12</v>
      </c>
      <c r="R261" s="306">
        <v>12</v>
      </c>
      <c r="S261" s="306">
        <v>12</v>
      </c>
      <c r="T261" s="523"/>
      <c r="U261" s="306"/>
      <c r="V261" s="306"/>
      <c r="W261" s="306"/>
      <c r="X261" s="306">
        <v>12</v>
      </c>
      <c r="Y261" s="306"/>
      <c r="Z261" s="306"/>
      <c r="AA261" s="306"/>
      <c r="AB261" s="306"/>
      <c r="AC261" s="306">
        <v>12</v>
      </c>
      <c r="AD261" s="306">
        <v>12</v>
      </c>
      <c r="AE261" s="306"/>
      <c r="AF261" s="306">
        <v>12</v>
      </c>
      <c r="AG261" s="306"/>
      <c r="AH261" s="306">
        <v>12</v>
      </c>
      <c r="AI261" s="306">
        <v>12</v>
      </c>
      <c r="AJ261" s="306"/>
      <c r="AK261" s="306"/>
      <c r="AL261" s="306">
        <v>12</v>
      </c>
      <c r="AM261" s="523"/>
      <c r="AN261" s="306"/>
      <c r="AO261" s="306"/>
      <c r="AP261" s="306">
        <v>12</v>
      </c>
      <c r="AQ261" s="306">
        <v>12</v>
      </c>
      <c r="AR261" s="306">
        <v>12</v>
      </c>
      <c r="AS261" s="306"/>
      <c r="AT261" s="306"/>
      <c r="AU261" s="306"/>
      <c r="AV261" s="306">
        <v>12</v>
      </c>
      <c r="AW261" s="306">
        <v>12</v>
      </c>
      <c r="AX261" s="306"/>
      <c r="AY261" s="306">
        <v>12</v>
      </c>
      <c r="AZ261" s="306"/>
      <c r="BA261" s="306">
        <v>12</v>
      </c>
      <c r="BB261" s="306"/>
      <c r="BC261" s="306">
        <v>12</v>
      </c>
      <c r="BD261" s="306">
        <v>12</v>
      </c>
      <c r="BE261" s="306">
        <v>12</v>
      </c>
      <c r="BF261" s="523"/>
      <c r="BG261" s="306"/>
      <c r="BH261" s="306"/>
      <c r="BI261" s="306"/>
      <c r="BJ261" s="306">
        <v>12</v>
      </c>
      <c r="BK261" s="306"/>
      <c r="BL261" s="306"/>
      <c r="BM261" s="306"/>
      <c r="BN261" s="306"/>
      <c r="BO261" s="306"/>
      <c r="BP261" s="306">
        <v>12</v>
      </c>
      <c r="BQ261" s="306"/>
      <c r="BR261" s="306">
        <v>12</v>
      </c>
      <c r="BS261" s="306"/>
      <c r="BT261" s="306"/>
      <c r="BU261" s="306"/>
      <c r="BV261" s="306"/>
      <c r="BW261" s="306"/>
      <c r="BX261" s="306"/>
      <c r="BY261" s="523"/>
      <c r="BZ261" s="306">
        <v>12</v>
      </c>
      <c r="CA261" s="306">
        <v>12</v>
      </c>
      <c r="CB261" s="306">
        <v>12</v>
      </c>
      <c r="CC261" s="306">
        <v>12</v>
      </c>
      <c r="CD261" s="530">
        <f>IF(DR261&lt;3,"",(SUM(B261:S261)-MIN(B261:S261)-MAX(B261:S261))/(DR261-2))</f>
        <v>12</v>
      </c>
      <c r="CE261" s="530">
        <f>IF(DS261&lt;3,"",(SUM(U261:AL261)-MIN(U261:AL261)-MAX(U261:AL261))/(DS261-2))</f>
        <v>12</v>
      </c>
      <c r="CF261" s="530">
        <f>IF(DT261&lt;3,"",(SUM(AN261:BE261)-MIN(AN261:BE261)-MAX(AN261:BE261))/(DT261-2))</f>
        <v>12</v>
      </c>
      <c r="CG261" s="531">
        <f>IF(DU261&lt;3,"",(SUM(BG261:BX261)-MIN(BG261:BX261)-MAX(BG261:BX261))/(DU261-2))</f>
        <v>12</v>
      </c>
      <c r="CH261" s="518" t="str">
        <f t="shared" si="532"/>
        <v/>
      </c>
      <c r="CI261" s="93" t="str">
        <f t="shared" si="532"/>
        <v/>
      </c>
      <c r="CJ261" s="94" t="str">
        <f t="shared" si="532"/>
        <v/>
      </c>
      <c r="CK261" s="94" t="str">
        <f t="shared" si="532"/>
        <v/>
      </c>
      <c r="CL261" s="94" t="str">
        <f t="shared" si="532"/>
        <v/>
      </c>
      <c r="CM261" s="94">
        <f t="shared" si="532"/>
        <v>12</v>
      </c>
      <c r="CN261" s="94">
        <f t="shared" si="532"/>
        <v>12</v>
      </c>
      <c r="CO261" s="108">
        <f t="shared" si="532"/>
        <v>12</v>
      </c>
      <c r="CP261" s="108">
        <f t="shared" si="532"/>
        <v>12</v>
      </c>
      <c r="CQ261" s="108">
        <f t="shared" si="532"/>
        <v>12</v>
      </c>
      <c r="CR261" s="108">
        <f t="shared" si="533"/>
        <v>12</v>
      </c>
      <c r="CS261" s="94">
        <f t="shared" si="533"/>
        <v>12</v>
      </c>
      <c r="CT261" s="94">
        <f t="shared" si="533"/>
        <v>12</v>
      </c>
      <c r="CU261" s="94">
        <f t="shared" si="533"/>
        <v>12</v>
      </c>
      <c r="CV261" s="94" t="str">
        <f t="shared" si="533"/>
        <v/>
      </c>
      <c r="CW261" s="94" t="str">
        <f t="shared" si="533"/>
        <v/>
      </c>
      <c r="CX261" s="93" t="str">
        <f t="shared" si="533"/>
        <v/>
      </c>
      <c r="CY261" s="519" t="str">
        <f t="shared" si="533"/>
        <v/>
      </c>
      <c r="CZ261" s="532" t="str">
        <f t="shared" si="534"/>
        <v/>
      </c>
      <c r="DA261" s="533" t="str">
        <f t="shared" si="534"/>
        <v/>
      </c>
      <c r="DB261" s="534" t="str">
        <f t="shared" si="534"/>
        <v/>
      </c>
      <c r="DC261" s="534" t="str">
        <f t="shared" si="534"/>
        <v/>
      </c>
      <c r="DD261" s="534" t="str">
        <f t="shared" si="534"/>
        <v/>
      </c>
      <c r="DE261" s="534" t="str">
        <f t="shared" si="534"/>
        <v/>
      </c>
      <c r="DF261" s="534">
        <f t="shared" si="534"/>
        <v>12</v>
      </c>
      <c r="DG261" s="535">
        <f t="shared" si="534"/>
        <v>12</v>
      </c>
      <c r="DH261" s="535">
        <f t="shared" si="534"/>
        <v>12</v>
      </c>
      <c r="DI261" s="535">
        <f t="shared" si="534"/>
        <v>12</v>
      </c>
      <c r="DJ261" s="535">
        <f t="shared" si="535"/>
        <v>12</v>
      </c>
      <c r="DK261" s="534">
        <f t="shared" si="535"/>
        <v>12</v>
      </c>
      <c r="DL261" s="534">
        <f t="shared" si="535"/>
        <v>12</v>
      </c>
      <c r="DM261" s="534" t="str">
        <f t="shared" si="535"/>
        <v/>
      </c>
      <c r="DN261" s="534" t="str">
        <f t="shared" si="535"/>
        <v/>
      </c>
      <c r="DO261" s="534" t="str">
        <f t="shared" si="535"/>
        <v/>
      </c>
      <c r="DP261" s="533" t="str">
        <f t="shared" si="535"/>
        <v/>
      </c>
      <c r="DQ261" s="532" t="str">
        <f t="shared" si="535"/>
        <v/>
      </c>
      <c r="DR261" s="572">
        <f>COUNT(B261:S261)</f>
        <v>9</v>
      </c>
      <c r="DS261" s="573">
        <f>COUNT(U261:AL261)</f>
        <v>7</v>
      </c>
      <c r="DT261" s="573">
        <f>COUNT(AN261:BE261)</f>
        <v>10</v>
      </c>
      <c r="DU261" s="574">
        <f>COUNT(BG261:BX261)</f>
        <v>3</v>
      </c>
      <c r="DV261" s="522"/>
      <c r="DW261" s="537"/>
      <c r="DX261" s="537"/>
      <c r="DY261" s="537"/>
      <c r="DZ261" s="537"/>
      <c r="EA261" s="537"/>
      <c r="EB261" s="537"/>
      <c r="EC261" s="538"/>
      <c r="ED261" s="537"/>
      <c r="EE261" s="61"/>
    </row>
    <row r="262" spans="1:135" ht="12.75" customHeight="1">
      <c r="A262" s="529" t="s">
        <v>157</v>
      </c>
      <c r="B262" s="306">
        <v>320</v>
      </c>
      <c r="C262" s="306"/>
      <c r="D262" s="306"/>
      <c r="E262" s="306">
        <v>320</v>
      </c>
      <c r="F262" s="306"/>
      <c r="G262" s="306"/>
      <c r="H262" s="306"/>
      <c r="I262" s="306"/>
      <c r="J262" s="306">
        <v>320</v>
      </c>
      <c r="K262" s="306">
        <v>320</v>
      </c>
      <c r="L262" s="306"/>
      <c r="M262" s="306"/>
      <c r="N262" s="306">
        <v>320</v>
      </c>
      <c r="O262" s="306"/>
      <c r="P262" s="306">
        <v>320</v>
      </c>
      <c r="Q262" s="306">
        <v>320</v>
      </c>
      <c r="R262" s="306">
        <v>320</v>
      </c>
      <c r="S262" s="306">
        <v>320</v>
      </c>
      <c r="T262" s="523"/>
      <c r="U262" s="306"/>
      <c r="V262" s="306"/>
      <c r="W262" s="306"/>
      <c r="X262" s="306">
        <v>320</v>
      </c>
      <c r="Y262" s="306"/>
      <c r="Z262" s="306"/>
      <c r="AA262" s="306"/>
      <c r="AB262" s="306"/>
      <c r="AC262" s="306">
        <v>320</v>
      </c>
      <c r="AD262" s="306">
        <v>320</v>
      </c>
      <c r="AE262" s="306"/>
      <c r="AF262" s="306">
        <v>320</v>
      </c>
      <c r="AG262" s="306"/>
      <c r="AH262" s="306">
        <v>320</v>
      </c>
      <c r="AI262" s="306">
        <v>320</v>
      </c>
      <c r="AJ262" s="306"/>
      <c r="AK262" s="306"/>
      <c r="AL262" s="306">
        <v>320</v>
      </c>
      <c r="AM262" s="523"/>
      <c r="AN262" s="306"/>
      <c r="AO262" s="306"/>
      <c r="AP262" s="306">
        <v>330</v>
      </c>
      <c r="AQ262" s="306">
        <v>320</v>
      </c>
      <c r="AR262" s="306">
        <v>320</v>
      </c>
      <c r="AS262" s="306"/>
      <c r="AT262" s="306"/>
      <c r="AU262" s="306"/>
      <c r="AV262" s="306">
        <v>330</v>
      </c>
      <c r="AW262" s="306">
        <v>320</v>
      </c>
      <c r="AX262" s="306"/>
      <c r="AY262" s="306">
        <v>320</v>
      </c>
      <c r="AZ262" s="306"/>
      <c r="BA262" s="306">
        <v>320</v>
      </c>
      <c r="BB262" s="306"/>
      <c r="BC262" s="306">
        <v>320</v>
      </c>
      <c r="BD262" s="306">
        <v>320</v>
      </c>
      <c r="BE262" s="306">
        <v>320</v>
      </c>
      <c r="BF262" s="523"/>
      <c r="BG262" s="306"/>
      <c r="BH262" s="306"/>
      <c r="BI262" s="306"/>
      <c r="BJ262" s="306">
        <v>320</v>
      </c>
      <c r="BK262" s="306"/>
      <c r="BL262" s="306"/>
      <c r="BM262" s="306"/>
      <c r="BN262" s="306"/>
      <c r="BO262" s="306"/>
      <c r="BP262" s="306">
        <v>320</v>
      </c>
      <c r="BQ262" s="306"/>
      <c r="BR262" s="306">
        <v>320</v>
      </c>
      <c r="BS262" s="306"/>
      <c r="BT262" s="306"/>
      <c r="BU262" s="306"/>
      <c r="BV262" s="306"/>
      <c r="BW262" s="306"/>
      <c r="BX262" s="306"/>
      <c r="BY262" s="523"/>
      <c r="BZ262" s="306">
        <f>320*WB!$R$323</f>
        <v>270.95449880260009</v>
      </c>
      <c r="CA262" s="306">
        <f>320*WB!$R$323</f>
        <v>270.95449880260009</v>
      </c>
      <c r="CB262" s="306">
        <f>320*WB!$R$323</f>
        <v>270.95449880260009</v>
      </c>
      <c r="CC262" s="306">
        <f>320*WB!$R$323</f>
        <v>270.95449880260009</v>
      </c>
      <c r="CD262" s="530">
        <f>IF(DR262&lt;3,"",(SUM(B262:S262)-MIN(B262:S262)-MAX(B262:S262))/(DR262-2))</f>
        <v>320</v>
      </c>
      <c r="CE262" s="530">
        <f>IF(DS262&lt;3,"",(SUM(U262:AL262)-MIN(U262:AL262)-MAX(U262:AL262))/(DS262-2))</f>
        <v>320</v>
      </c>
      <c r="CF262" s="530">
        <f>IF(DT262&lt;3,"",(SUM(AN262:BE262)-MIN(AN262:BE262)-MAX(AN262:BE262))/(DT262-2))</f>
        <v>321.25</v>
      </c>
      <c r="CG262" s="531">
        <f>IF(DU262&lt;3,"",(SUM(BG262:BX262)-MIN(BG262:BX262)-MAX(BG262:BX262))/(DU262-2))</f>
        <v>320</v>
      </c>
      <c r="CH262" s="518" t="str">
        <f t="shared" si="532"/>
        <v/>
      </c>
      <c r="CI262" s="93" t="str">
        <f t="shared" si="532"/>
        <v/>
      </c>
      <c r="CJ262" s="94" t="str">
        <f t="shared" si="532"/>
        <v/>
      </c>
      <c r="CK262" s="94" t="str">
        <f t="shared" si="532"/>
        <v/>
      </c>
      <c r="CL262" s="94" t="str">
        <f t="shared" si="532"/>
        <v/>
      </c>
      <c r="CM262" s="94">
        <f t="shared" si="532"/>
        <v>320</v>
      </c>
      <c r="CN262" s="94">
        <f t="shared" si="532"/>
        <v>320</v>
      </c>
      <c r="CO262" s="108">
        <f t="shared" si="532"/>
        <v>320</v>
      </c>
      <c r="CP262" s="108">
        <f t="shared" si="532"/>
        <v>320</v>
      </c>
      <c r="CQ262" s="108">
        <f t="shared" si="532"/>
        <v>320</v>
      </c>
      <c r="CR262" s="108">
        <f t="shared" si="533"/>
        <v>320</v>
      </c>
      <c r="CS262" s="94">
        <f t="shared" si="533"/>
        <v>320</v>
      </c>
      <c r="CT262" s="94">
        <f t="shared" si="533"/>
        <v>320</v>
      </c>
      <c r="CU262" s="94">
        <f t="shared" si="533"/>
        <v>320</v>
      </c>
      <c r="CV262" s="94" t="str">
        <f t="shared" si="533"/>
        <v/>
      </c>
      <c r="CW262" s="94" t="str">
        <f t="shared" si="533"/>
        <v/>
      </c>
      <c r="CX262" s="93" t="str">
        <f t="shared" si="533"/>
        <v/>
      </c>
      <c r="CY262" s="519" t="str">
        <f t="shared" si="533"/>
        <v/>
      </c>
      <c r="CZ262" s="532" t="str">
        <f t="shared" si="534"/>
        <v/>
      </c>
      <c r="DA262" s="533" t="str">
        <f t="shared" si="534"/>
        <v/>
      </c>
      <c r="DB262" s="534" t="str">
        <f t="shared" si="534"/>
        <v/>
      </c>
      <c r="DC262" s="534" t="str">
        <f t="shared" si="534"/>
        <v/>
      </c>
      <c r="DD262" s="534" t="str">
        <f t="shared" si="534"/>
        <v/>
      </c>
      <c r="DE262" s="534" t="str">
        <f t="shared" si="534"/>
        <v/>
      </c>
      <c r="DF262" s="534">
        <f t="shared" si="534"/>
        <v>320</v>
      </c>
      <c r="DG262" s="535">
        <f t="shared" si="534"/>
        <v>320</v>
      </c>
      <c r="DH262" s="535">
        <f t="shared" si="534"/>
        <v>320</v>
      </c>
      <c r="DI262" s="535">
        <f t="shared" si="534"/>
        <v>320</v>
      </c>
      <c r="DJ262" s="535">
        <f t="shared" si="535"/>
        <v>320</v>
      </c>
      <c r="DK262" s="534">
        <f t="shared" si="535"/>
        <v>320</v>
      </c>
      <c r="DL262" s="534">
        <f t="shared" si="535"/>
        <v>320</v>
      </c>
      <c r="DM262" s="534" t="str">
        <f t="shared" si="535"/>
        <v/>
      </c>
      <c r="DN262" s="534" t="str">
        <f t="shared" si="535"/>
        <v/>
      </c>
      <c r="DO262" s="534" t="str">
        <f t="shared" si="535"/>
        <v/>
      </c>
      <c r="DP262" s="533" t="str">
        <f t="shared" si="535"/>
        <v/>
      </c>
      <c r="DQ262" s="532" t="str">
        <f t="shared" si="535"/>
        <v/>
      </c>
      <c r="DR262" s="572">
        <f>COUNT(B262:S262)</f>
        <v>9</v>
      </c>
      <c r="DS262" s="573">
        <f>COUNT(U262:AL262)</f>
        <v>7</v>
      </c>
      <c r="DT262" s="573">
        <f>COUNT(AN262:BE262)</f>
        <v>10</v>
      </c>
      <c r="DU262" s="574">
        <f>COUNT(BG262:BX262)</f>
        <v>3</v>
      </c>
      <c r="DV262" s="522"/>
      <c r="DW262" s="537"/>
      <c r="DX262" s="537"/>
      <c r="DY262" s="537"/>
      <c r="DZ262" s="537"/>
      <c r="EA262" s="537"/>
      <c r="EB262" s="537"/>
      <c r="EC262" s="538"/>
      <c r="ED262" s="537"/>
      <c r="EE262" s="61"/>
    </row>
    <row r="263" spans="1:135" ht="12.75" customHeight="1">
      <c r="A263" s="539" t="s">
        <v>158</v>
      </c>
      <c r="B263" s="540">
        <f t="shared" ref="B263:S263" si="536">IF(B260="","",B259*B260*B261*B262)</f>
        <v>11520</v>
      </c>
      <c r="C263" s="540" t="str">
        <f t="shared" si="536"/>
        <v/>
      </c>
      <c r="D263" s="540" t="str">
        <f t="shared" si="536"/>
        <v/>
      </c>
      <c r="E263" s="540">
        <f t="shared" si="536"/>
        <v>3840</v>
      </c>
      <c r="F263" s="540" t="str">
        <f t="shared" si="536"/>
        <v/>
      </c>
      <c r="G263" s="540" t="str">
        <f t="shared" si="536"/>
        <v/>
      </c>
      <c r="H263" s="540" t="str">
        <f t="shared" si="536"/>
        <v/>
      </c>
      <c r="I263" s="540" t="str">
        <f t="shared" si="536"/>
        <v/>
      </c>
      <c r="J263" s="540">
        <f t="shared" si="536"/>
        <v>7680</v>
      </c>
      <c r="K263" s="540">
        <f t="shared" si="536"/>
        <v>15360</v>
      </c>
      <c r="L263" s="540" t="str">
        <f t="shared" si="536"/>
        <v/>
      </c>
      <c r="M263" s="540" t="str">
        <f t="shared" si="536"/>
        <v/>
      </c>
      <c r="N263" s="540">
        <f t="shared" si="536"/>
        <v>7680</v>
      </c>
      <c r="O263" s="540" t="str">
        <f t="shared" si="536"/>
        <v/>
      </c>
      <c r="P263" s="540">
        <f t="shared" si="536"/>
        <v>11520</v>
      </c>
      <c r="Q263" s="540">
        <f t="shared" si="536"/>
        <v>7680</v>
      </c>
      <c r="R263" s="540">
        <f t="shared" si="536"/>
        <v>11520</v>
      </c>
      <c r="S263" s="540">
        <f t="shared" si="536"/>
        <v>7680</v>
      </c>
      <c r="T263" s="523"/>
      <c r="U263" s="540" t="str">
        <f t="shared" ref="U263:AL263" si="537">IF(U260="","",U259*U260*U261*U262)</f>
        <v/>
      </c>
      <c r="V263" s="540" t="str">
        <f t="shared" si="537"/>
        <v/>
      </c>
      <c r="W263" s="540" t="str">
        <f t="shared" si="537"/>
        <v/>
      </c>
      <c r="X263" s="540">
        <f t="shared" si="537"/>
        <v>11520</v>
      </c>
      <c r="Y263" s="540" t="str">
        <f t="shared" si="537"/>
        <v/>
      </c>
      <c r="Z263" s="540" t="str">
        <f t="shared" si="537"/>
        <v/>
      </c>
      <c r="AA263" s="540" t="str">
        <f t="shared" si="537"/>
        <v/>
      </c>
      <c r="AB263" s="540" t="str">
        <f t="shared" si="537"/>
        <v/>
      </c>
      <c r="AC263" s="540">
        <f t="shared" si="537"/>
        <v>3840</v>
      </c>
      <c r="AD263" s="540">
        <f t="shared" si="537"/>
        <v>11520</v>
      </c>
      <c r="AE263" s="540" t="str">
        <f t="shared" si="537"/>
        <v/>
      </c>
      <c r="AF263" s="540">
        <f t="shared" si="537"/>
        <v>19200</v>
      </c>
      <c r="AG263" s="540" t="str">
        <f t="shared" si="537"/>
        <v/>
      </c>
      <c r="AH263" s="540">
        <f t="shared" si="537"/>
        <v>15360</v>
      </c>
      <c r="AI263" s="540">
        <f t="shared" si="537"/>
        <v>11520</v>
      </c>
      <c r="AJ263" s="540" t="str">
        <f t="shared" si="537"/>
        <v/>
      </c>
      <c r="AK263" s="540" t="str">
        <f t="shared" si="537"/>
        <v/>
      </c>
      <c r="AL263" s="540">
        <f t="shared" si="537"/>
        <v>7680</v>
      </c>
      <c r="AM263" s="523"/>
      <c r="AN263" s="540" t="str">
        <f t="shared" ref="AN263:BE263" si="538">IF(AN260="","",AN259*AN260*AN261*AN262)</f>
        <v/>
      </c>
      <c r="AO263" s="540" t="str">
        <f t="shared" si="538"/>
        <v/>
      </c>
      <c r="AP263" s="540">
        <f t="shared" si="538"/>
        <v>7920</v>
      </c>
      <c r="AQ263" s="540">
        <f t="shared" si="538"/>
        <v>7680</v>
      </c>
      <c r="AR263" s="540">
        <f t="shared" si="538"/>
        <v>3840</v>
      </c>
      <c r="AS263" s="540" t="str">
        <f t="shared" si="538"/>
        <v/>
      </c>
      <c r="AT263" s="540" t="str">
        <f t="shared" si="538"/>
        <v/>
      </c>
      <c r="AU263" s="540" t="str">
        <f t="shared" si="538"/>
        <v/>
      </c>
      <c r="AV263" s="540">
        <f t="shared" si="538"/>
        <v>7920</v>
      </c>
      <c r="AW263" s="540">
        <f t="shared" si="538"/>
        <v>7680</v>
      </c>
      <c r="AX263" s="540" t="str">
        <f t="shared" si="538"/>
        <v/>
      </c>
      <c r="AY263" s="540">
        <f t="shared" si="538"/>
        <v>7680</v>
      </c>
      <c r="AZ263" s="540" t="str">
        <f t="shared" si="538"/>
        <v/>
      </c>
      <c r="BA263" s="540">
        <f t="shared" si="538"/>
        <v>15360</v>
      </c>
      <c r="BB263" s="540" t="str">
        <f t="shared" si="538"/>
        <v/>
      </c>
      <c r="BC263" s="540">
        <f t="shared" si="538"/>
        <v>19200</v>
      </c>
      <c r="BD263" s="540">
        <f t="shared" si="538"/>
        <v>7680</v>
      </c>
      <c r="BE263" s="540">
        <f t="shared" si="538"/>
        <v>7680</v>
      </c>
      <c r="BF263" s="523"/>
      <c r="BG263" s="540" t="str">
        <f t="shared" ref="BG263:BX263" si="539">IF(BG260="","",BG259*BG260*BG261*BG262)</f>
        <v/>
      </c>
      <c r="BH263" s="540" t="str">
        <f t="shared" si="539"/>
        <v/>
      </c>
      <c r="BI263" s="540" t="str">
        <f t="shared" si="539"/>
        <v/>
      </c>
      <c r="BJ263" s="540">
        <f t="shared" si="539"/>
        <v>7680</v>
      </c>
      <c r="BK263" s="540" t="str">
        <f t="shared" si="539"/>
        <v/>
      </c>
      <c r="BL263" s="540" t="str">
        <f t="shared" si="539"/>
        <v/>
      </c>
      <c r="BM263" s="540" t="str">
        <f t="shared" si="539"/>
        <v/>
      </c>
      <c r="BN263" s="540" t="str">
        <f t="shared" si="539"/>
        <v/>
      </c>
      <c r="BO263" s="540" t="str">
        <f t="shared" si="539"/>
        <v/>
      </c>
      <c r="BP263" s="540">
        <f t="shared" si="539"/>
        <v>7680</v>
      </c>
      <c r="BQ263" s="540" t="str">
        <f t="shared" si="539"/>
        <v/>
      </c>
      <c r="BR263" s="540">
        <f t="shared" si="539"/>
        <v>15360</v>
      </c>
      <c r="BS263" s="540" t="str">
        <f t="shared" si="539"/>
        <v/>
      </c>
      <c r="BT263" s="540" t="str">
        <f t="shared" si="539"/>
        <v/>
      </c>
      <c r="BU263" s="540" t="str">
        <f t="shared" si="539"/>
        <v/>
      </c>
      <c r="BV263" s="540" t="str">
        <f t="shared" si="539"/>
        <v/>
      </c>
      <c r="BW263" s="540" t="str">
        <f t="shared" si="539"/>
        <v/>
      </c>
      <c r="BX263" s="540" t="str">
        <f t="shared" si="539"/>
        <v/>
      </c>
      <c r="BY263" s="523"/>
      <c r="BZ263" s="540">
        <f>IF(BZ260="","",BZ259*BZ260*BZ261*BZ262)</f>
        <v>9754.3619568936028</v>
      </c>
      <c r="CA263" s="540">
        <f>IF(CA260="","",CA259*CA260*CA261*CA262)</f>
        <v>9754.3619568936028</v>
      </c>
      <c r="CB263" s="540">
        <f>IF(CB260="","",CB259*CB260*CB261*CB262)</f>
        <v>0</v>
      </c>
      <c r="CC263" s="541">
        <f>IF(CC260="","",CC259*CC260*CC261*CC262)</f>
        <v>0</v>
      </c>
      <c r="CD263" s="530">
        <f>IF(DR263&lt;3,"",(SUM(B263:S263)-MIN(B263:S263)-MAX(B263:S263))/(DR263-2))</f>
        <v>9325.7142857142862</v>
      </c>
      <c r="CE263" s="530">
        <f>IF(DS263&lt;3,"",(SUM(U263:AL263)-MIN(U263:AL263)-MAX(U263:AL263))/(DS263-2))</f>
        <v>11520</v>
      </c>
      <c r="CF263" s="530">
        <f>IF(DT263&lt;3,"",(SUM(AN263:BE263)-MIN(AN263:BE263)-MAX(AN263:BE263))/(DT263-2))</f>
        <v>8700</v>
      </c>
      <c r="CG263" s="531">
        <f>IF(DU263&lt;3,"",(SUM(BG263:BX263)-MIN(BG263:BX263)-MAX(BG263:BX263))/(DU263-2))</f>
        <v>7680</v>
      </c>
      <c r="CH263" s="518" t="str">
        <f t="shared" si="532"/>
        <v/>
      </c>
      <c r="CI263" s="93" t="str">
        <f t="shared" si="532"/>
        <v/>
      </c>
      <c r="CJ263" s="94" t="str">
        <f t="shared" si="532"/>
        <v/>
      </c>
      <c r="CK263" s="94" t="str">
        <f t="shared" si="532"/>
        <v/>
      </c>
      <c r="CL263" s="94" t="str">
        <f t="shared" si="532"/>
        <v/>
      </c>
      <c r="CM263" s="94">
        <f t="shared" si="532"/>
        <v>3840</v>
      </c>
      <c r="CN263" s="94">
        <f t="shared" si="532"/>
        <v>7680</v>
      </c>
      <c r="CO263" s="108">
        <f t="shared" si="532"/>
        <v>7680</v>
      </c>
      <c r="CP263" s="108">
        <f t="shared" si="532"/>
        <v>7680</v>
      </c>
      <c r="CQ263" s="108">
        <f t="shared" si="532"/>
        <v>7680</v>
      </c>
      <c r="CR263" s="108">
        <f t="shared" si="533"/>
        <v>11520</v>
      </c>
      <c r="CS263" s="94">
        <f t="shared" si="533"/>
        <v>11520</v>
      </c>
      <c r="CT263" s="94">
        <f t="shared" si="533"/>
        <v>11520</v>
      </c>
      <c r="CU263" s="94">
        <f t="shared" si="533"/>
        <v>15360</v>
      </c>
      <c r="CV263" s="94" t="str">
        <f t="shared" si="533"/>
        <v/>
      </c>
      <c r="CW263" s="94" t="str">
        <f t="shared" si="533"/>
        <v/>
      </c>
      <c r="CX263" s="93" t="str">
        <f t="shared" si="533"/>
        <v/>
      </c>
      <c r="CY263" s="519" t="str">
        <f t="shared" si="533"/>
        <v/>
      </c>
      <c r="CZ263" s="532" t="str">
        <f t="shared" si="534"/>
        <v/>
      </c>
      <c r="DA263" s="533" t="str">
        <f t="shared" si="534"/>
        <v/>
      </c>
      <c r="DB263" s="534" t="str">
        <f t="shared" si="534"/>
        <v/>
      </c>
      <c r="DC263" s="534" t="str">
        <f t="shared" si="534"/>
        <v/>
      </c>
      <c r="DD263" s="534" t="str">
        <f t="shared" si="534"/>
        <v/>
      </c>
      <c r="DE263" s="534" t="str">
        <f t="shared" si="534"/>
        <v/>
      </c>
      <c r="DF263" s="534">
        <f t="shared" si="534"/>
        <v>3840</v>
      </c>
      <c r="DG263" s="535">
        <f t="shared" si="534"/>
        <v>7680</v>
      </c>
      <c r="DH263" s="535">
        <f t="shared" si="534"/>
        <v>11520</v>
      </c>
      <c r="DI263" s="535">
        <f t="shared" si="534"/>
        <v>11520</v>
      </c>
      <c r="DJ263" s="535">
        <f t="shared" si="535"/>
        <v>11520</v>
      </c>
      <c r="DK263" s="534">
        <f t="shared" si="535"/>
        <v>15360</v>
      </c>
      <c r="DL263" s="534">
        <f t="shared" si="535"/>
        <v>19200</v>
      </c>
      <c r="DM263" s="534" t="str">
        <f t="shared" si="535"/>
        <v/>
      </c>
      <c r="DN263" s="534" t="str">
        <f t="shared" si="535"/>
        <v/>
      </c>
      <c r="DO263" s="534" t="str">
        <f t="shared" si="535"/>
        <v/>
      </c>
      <c r="DP263" s="533" t="str">
        <f t="shared" si="535"/>
        <v/>
      </c>
      <c r="DQ263" s="532" t="str">
        <f t="shared" si="535"/>
        <v/>
      </c>
      <c r="DR263" s="572">
        <f>COUNT(B263:S263)</f>
        <v>9</v>
      </c>
      <c r="DS263" s="573">
        <f>COUNT(U263:AL263)</f>
        <v>7</v>
      </c>
      <c r="DT263" s="573">
        <f>COUNT(AN263:BE263)</f>
        <v>10</v>
      </c>
      <c r="DU263" s="574">
        <f>COUNT(BG263:BX263)</f>
        <v>3</v>
      </c>
      <c r="DV263" s="522"/>
      <c r="DW263" s="537"/>
      <c r="DX263" s="537"/>
      <c r="DY263" s="537"/>
      <c r="DZ263" s="537"/>
      <c r="EA263" s="537"/>
      <c r="EB263" s="537"/>
      <c r="EC263" s="538"/>
      <c r="ED263" s="537"/>
      <c r="EE263" s="61"/>
    </row>
    <row r="264" spans="1:135" ht="12.75" customHeight="1">
      <c r="A264" s="527" t="s">
        <v>209</v>
      </c>
      <c r="B264" s="528"/>
      <c r="C264" s="528"/>
      <c r="D264" s="528"/>
      <c r="E264" s="528"/>
      <c r="F264" s="528"/>
      <c r="G264" s="528"/>
      <c r="H264" s="528"/>
      <c r="I264" s="528"/>
      <c r="J264" s="528"/>
      <c r="K264" s="528"/>
      <c r="L264" s="528"/>
      <c r="M264" s="528"/>
      <c r="N264" s="528"/>
      <c r="O264" s="528"/>
      <c r="P264" s="528"/>
      <c r="Q264" s="528"/>
      <c r="R264" s="528"/>
      <c r="S264" s="528"/>
      <c r="T264" s="523"/>
      <c r="U264" s="528"/>
      <c r="V264" s="528"/>
      <c r="W264" s="528"/>
      <c r="X264" s="528"/>
      <c r="Y264" s="528"/>
      <c r="Z264" s="528"/>
      <c r="AA264" s="528"/>
      <c r="AB264" s="528"/>
      <c r="AC264" s="528"/>
      <c r="AD264" s="528"/>
      <c r="AE264" s="528"/>
      <c r="AF264" s="528"/>
      <c r="AG264" s="528"/>
      <c r="AH264" s="528"/>
      <c r="AI264" s="528"/>
      <c r="AJ264" s="528"/>
      <c r="AK264" s="528"/>
      <c r="AL264" s="528"/>
      <c r="AM264" s="523"/>
      <c r="AN264" s="528"/>
      <c r="AO264" s="528"/>
      <c r="AP264" s="528"/>
      <c r="AQ264" s="528"/>
      <c r="AR264" s="528"/>
      <c r="AS264" s="528"/>
      <c r="AT264" s="528"/>
      <c r="AU264" s="528"/>
      <c r="AV264" s="528"/>
      <c r="AW264" s="528"/>
      <c r="AX264" s="528"/>
      <c r="AY264" s="528"/>
      <c r="AZ264" s="528"/>
      <c r="BA264" s="528"/>
      <c r="BB264" s="528"/>
      <c r="BC264" s="528"/>
      <c r="BD264" s="528"/>
      <c r="BE264" s="528"/>
      <c r="BF264" s="523"/>
      <c r="BG264" s="528"/>
      <c r="BH264" s="528"/>
      <c r="BI264" s="528"/>
      <c r="BJ264" s="528"/>
      <c r="BK264" s="528"/>
      <c r="BL264" s="528"/>
      <c r="BM264" s="528"/>
      <c r="BN264" s="528"/>
      <c r="BO264" s="528"/>
      <c r="BP264" s="528" t="s">
        <v>210</v>
      </c>
      <c r="BQ264" s="528"/>
      <c r="BR264" s="528"/>
      <c r="BS264" s="528"/>
      <c r="BT264" s="528"/>
      <c r="BU264" s="528"/>
      <c r="BV264" s="528"/>
      <c r="BW264" s="528"/>
      <c r="BX264" s="528"/>
      <c r="BY264" s="523"/>
      <c r="BZ264" s="528"/>
      <c r="CA264" s="528"/>
      <c r="CB264" s="528"/>
      <c r="CC264" s="528"/>
      <c r="CD264" s="542"/>
      <c r="CE264" s="542"/>
      <c r="CF264" s="542"/>
      <c r="CG264" s="543"/>
      <c r="CH264" s="544"/>
      <c r="CI264" s="544"/>
      <c r="CJ264" s="544"/>
      <c r="CK264" s="544"/>
      <c r="CL264" s="544"/>
      <c r="CM264" s="544"/>
      <c r="CN264" s="544"/>
      <c r="CO264" s="544"/>
      <c r="CP264" s="544"/>
      <c r="CQ264" s="544"/>
      <c r="CR264" s="544"/>
      <c r="CS264" s="544"/>
      <c r="CT264" s="544"/>
      <c r="CU264" s="544"/>
      <c r="CV264" s="544"/>
      <c r="CW264" s="544"/>
      <c r="CX264" s="544"/>
      <c r="CY264" s="545"/>
      <c r="CZ264" s="546"/>
      <c r="DA264" s="544"/>
      <c r="DB264" s="544"/>
      <c r="DC264" s="544"/>
      <c r="DD264" s="544"/>
      <c r="DE264" s="544"/>
      <c r="DF264" s="544"/>
      <c r="DG264" s="544"/>
      <c r="DH264" s="544"/>
      <c r="DI264" s="544"/>
      <c r="DJ264" s="544"/>
      <c r="DK264" s="544"/>
      <c r="DL264" s="544"/>
      <c r="DM264" s="544"/>
      <c r="DN264" s="544"/>
      <c r="DO264" s="544"/>
      <c r="DP264" s="544"/>
      <c r="DQ264" s="544"/>
      <c r="DR264" s="546"/>
      <c r="DS264" s="521"/>
      <c r="DT264" s="521"/>
      <c r="DU264" s="517"/>
      <c r="DV264" s="521"/>
      <c r="DW264" s="521"/>
      <c r="DX264" s="521"/>
      <c r="DY264" s="521"/>
      <c r="DZ264" s="521"/>
      <c r="EA264" s="521"/>
      <c r="EB264" s="521"/>
      <c r="EC264" s="517"/>
      <c r="ED264" s="521"/>
      <c r="EE264" s="61"/>
    </row>
    <row r="265" spans="1:135" ht="12.75" customHeight="1">
      <c r="A265" s="529" t="s">
        <v>154</v>
      </c>
      <c r="B265" s="528">
        <v>1</v>
      </c>
      <c r="C265" s="528"/>
      <c r="D265" s="528"/>
      <c r="E265" s="528"/>
      <c r="F265" s="528"/>
      <c r="G265" s="528"/>
      <c r="H265" s="528"/>
      <c r="I265" s="528"/>
      <c r="J265" s="528"/>
      <c r="K265" s="528"/>
      <c r="L265" s="528"/>
      <c r="M265" s="528"/>
      <c r="N265" s="528"/>
      <c r="O265" s="528"/>
      <c r="P265" s="528"/>
      <c r="Q265" s="528"/>
      <c r="R265" s="528"/>
      <c r="S265" s="528"/>
      <c r="T265" s="523"/>
      <c r="U265" s="528">
        <v>1</v>
      </c>
      <c r="V265" s="528"/>
      <c r="W265" s="528">
        <v>1</v>
      </c>
      <c r="X265" s="528"/>
      <c r="Y265" s="528"/>
      <c r="Z265" s="528"/>
      <c r="AA265" s="528"/>
      <c r="AB265" s="528"/>
      <c r="AC265" s="528"/>
      <c r="AD265" s="528"/>
      <c r="AE265" s="528"/>
      <c r="AF265" s="528"/>
      <c r="AG265" s="528"/>
      <c r="AH265" s="528"/>
      <c r="AI265" s="528"/>
      <c r="AJ265" s="528"/>
      <c r="AK265" s="528"/>
      <c r="AL265" s="528"/>
      <c r="AM265" s="523"/>
      <c r="AN265" s="528"/>
      <c r="AO265" s="528"/>
      <c r="AP265" s="528"/>
      <c r="AQ265" s="528"/>
      <c r="AR265" s="528"/>
      <c r="AS265" s="528"/>
      <c r="AT265" s="528"/>
      <c r="AU265" s="528"/>
      <c r="AV265" s="528"/>
      <c r="AW265" s="528"/>
      <c r="AX265" s="528"/>
      <c r="AY265" s="528"/>
      <c r="AZ265" s="528"/>
      <c r="BA265" s="528"/>
      <c r="BB265" s="528"/>
      <c r="BC265" s="528"/>
      <c r="BD265" s="528"/>
      <c r="BE265" s="528"/>
      <c r="BF265" s="523"/>
      <c r="BG265" s="528"/>
      <c r="BH265" s="528"/>
      <c r="BI265" s="528"/>
      <c r="BJ265" s="528"/>
      <c r="BK265" s="528"/>
      <c r="BL265" s="528"/>
      <c r="BM265" s="528"/>
      <c r="BN265" s="528"/>
      <c r="BO265" s="528"/>
      <c r="BP265" s="528">
        <v>1</v>
      </c>
      <c r="BQ265" s="528"/>
      <c r="BR265" s="528"/>
      <c r="BS265" s="528"/>
      <c r="BT265" s="528"/>
      <c r="BU265" s="528"/>
      <c r="BV265" s="528"/>
      <c r="BW265" s="528"/>
      <c r="BX265" s="528"/>
      <c r="BY265" s="523"/>
      <c r="BZ265" s="528">
        <v>1</v>
      </c>
      <c r="CA265" s="528">
        <v>1</v>
      </c>
      <c r="CB265" s="528">
        <v>1</v>
      </c>
      <c r="CC265" s="528">
        <v>1</v>
      </c>
      <c r="CD265" s="530" t="str">
        <f>IF(DR265&lt;3,"",(SUM(B265:S265)-MIN(B265:S265)-MAX(B265:S265))/(DR265-2))</f>
        <v/>
      </c>
      <c r="CE265" s="530" t="str">
        <f>IF(DS265&lt;3,"",(SUM(U265:AL265)-MIN(U265:AL265)-MAX(U265:AL265))/(DS265-2))</f>
        <v/>
      </c>
      <c r="CF265" s="530" t="str">
        <f>IF(DT265&lt;3,"",(SUM(AN265:BE265)-MIN(AN265:BE265)-MAX(AN265:BE265))/(DT265-2))</f>
        <v/>
      </c>
      <c r="CG265" s="531" t="str">
        <f>IF(DU265&lt;3,"",(SUM(BG265:BX265)-MIN(BG265:BX265)-MAX(BG265:BX265))/(DU265-2))</f>
        <v/>
      </c>
      <c r="CH265" s="518" t="str">
        <f t="shared" ref="CH265:CQ269" si="540">IF($CH$3=$CD$4,IF(OR(-FLOOR(((18-COUNT($B265:$S265))/2),1)+CH$6&lt;1,-FLOOR(((18-COUNT($B265:$S265))/2),1)+CH$6&gt;COUNT($B265:$S265)),"",LARGE($B265:$S265,-FLOOR(((18-COUNT($B265:$S265))/2),1)+CH$6)),IF(OR(-FLOOR(((18-COUNT($AN265:$BE265))/2),1)+CH$6&lt;1,-FLOOR(((18-COUNT($AN265:$BE265))/2),1)+CH$6&gt;COUNT($AN265:$BE265)),"",LARGE($AN265:$BE265,-FLOOR(((18-COUNT($AN265:$BE265))/2),1)+CH$6)))</f>
        <v/>
      </c>
      <c r="CI265" s="93" t="str">
        <f t="shared" si="540"/>
        <v/>
      </c>
      <c r="CJ265" s="94" t="str">
        <f t="shared" si="540"/>
        <v/>
      </c>
      <c r="CK265" s="94" t="str">
        <f t="shared" si="540"/>
        <v/>
      </c>
      <c r="CL265" s="94" t="str">
        <f t="shared" si="540"/>
        <v/>
      </c>
      <c r="CM265" s="94" t="str">
        <f t="shared" si="540"/>
        <v/>
      </c>
      <c r="CN265" s="94" t="str">
        <f t="shared" si="540"/>
        <v/>
      </c>
      <c r="CO265" s="108" t="str">
        <f t="shared" si="540"/>
        <v/>
      </c>
      <c r="CP265" s="108" t="str">
        <f t="shared" si="540"/>
        <v/>
      </c>
      <c r="CQ265" s="108">
        <f t="shared" si="540"/>
        <v>1</v>
      </c>
      <c r="CR265" s="108" t="str">
        <f t="shared" ref="CR265:CY269" si="541">IF($CH$3=$CD$4,IF(OR(-FLOOR(((18-COUNT($B265:$S265))/2),1)+CR$6&lt;1,-FLOOR(((18-COUNT($B265:$S265))/2),1)+CR$6&gt;COUNT($B265:$S265)),"",LARGE($B265:$S265,-FLOOR(((18-COUNT($B265:$S265))/2),1)+CR$6)),IF(OR(-FLOOR(((18-COUNT($AN265:$BE265))/2),1)+CR$6&lt;1,-FLOOR(((18-COUNT($AN265:$BE265))/2),1)+CR$6&gt;COUNT($AN265:$BE265)),"",LARGE($AN265:$BE265,-FLOOR(((18-COUNT($AN265:$BE265))/2),1)+CR$6)))</f>
        <v/>
      </c>
      <c r="CS265" s="94" t="str">
        <f t="shared" si="541"/>
        <v/>
      </c>
      <c r="CT265" s="94" t="str">
        <f t="shared" si="541"/>
        <v/>
      </c>
      <c r="CU265" s="94" t="str">
        <f t="shared" si="541"/>
        <v/>
      </c>
      <c r="CV265" s="94" t="str">
        <f t="shared" si="541"/>
        <v/>
      </c>
      <c r="CW265" s="94" t="str">
        <f t="shared" si="541"/>
        <v/>
      </c>
      <c r="CX265" s="93" t="str">
        <f t="shared" si="541"/>
        <v/>
      </c>
      <c r="CY265" s="519" t="str">
        <f t="shared" si="541"/>
        <v/>
      </c>
      <c r="CZ265" s="532" t="str">
        <f t="shared" ref="CZ265:DI269" si="542">IF($CH$3=$CD$4,IF(OR(-FLOOR(((18-COUNT($U265:$AL265))/2),1)+CZ$6&lt;1,-FLOOR(((18-COUNT($U265:$AL265))/2),1)+CZ$6&gt;COUNT($U265:$AL265)),"",LARGE($U265:$AL265,-FLOOR(((18-COUNT($U265:$AL265))/2),1)+CZ$6)),IF(OR(-FLOOR(((18-COUNT($BG265:$BX265))/2),1)+CZ$6&lt;1,-FLOOR(((18-COUNT($BG265:$BX265))/2),1)+CZ$6&gt;COUNT($BG265:$BX265)),"",LARGE($BG265:$BX265,-FLOOR(((18-COUNT($BG265:$BX265))/2),1)+CZ$6)))</f>
        <v/>
      </c>
      <c r="DA265" s="533" t="str">
        <f t="shared" si="542"/>
        <v/>
      </c>
      <c r="DB265" s="534" t="str">
        <f t="shared" si="542"/>
        <v/>
      </c>
      <c r="DC265" s="534" t="str">
        <f t="shared" si="542"/>
        <v/>
      </c>
      <c r="DD265" s="534" t="str">
        <f t="shared" si="542"/>
        <v/>
      </c>
      <c r="DE265" s="534" t="str">
        <f t="shared" si="542"/>
        <v/>
      </c>
      <c r="DF265" s="534" t="str">
        <f t="shared" si="542"/>
        <v/>
      </c>
      <c r="DG265" s="535" t="str">
        <f t="shared" si="542"/>
        <v/>
      </c>
      <c r="DH265" s="535">
        <f t="shared" si="542"/>
        <v>1</v>
      </c>
      <c r="DI265" s="535">
        <f t="shared" si="542"/>
        <v>1</v>
      </c>
      <c r="DJ265" s="535" t="str">
        <f t="shared" ref="DJ265:DQ269" si="543">IF($CH$3=$CD$4,IF(OR(-FLOOR(((18-COUNT($U265:$AL265))/2),1)+DJ$6&lt;1,-FLOOR(((18-COUNT($U265:$AL265))/2),1)+DJ$6&gt;COUNT($U265:$AL265)),"",LARGE($U265:$AL265,-FLOOR(((18-COUNT($U265:$AL265))/2),1)+DJ$6)),IF(OR(-FLOOR(((18-COUNT($BG265:$BX265))/2),1)+DJ$6&lt;1,-FLOOR(((18-COUNT($BG265:$BX265))/2),1)+DJ$6&gt;COUNT($BG265:$BX265)),"",LARGE($BG265:$BX265,-FLOOR(((18-COUNT($BG265:$BX265))/2),1)+DJ$6)))</f>
        <v/>
      </c>
      <c r="DK265" s="534" t="str">
        <f t="shared" si="543"/>
        <v/>
      </c>
      <c r="DL265" s="534" t="str">
        <f t="shared" si="543"/>
        <v/>
      </c>
      <c r="DM265" s="534" t="str">
        <f t="shared" si="543"/>
        <v/>
      </c>
      <c r="DN265" s="534" t="str">
        <f t="shared" si="543"/>
        <v/>
      </c>
      <c r="DO265" s="534" t="str">
        <f t="shared" si="543"/>
        <v/>
      </c>
      <c r="DP265" s="533" t="str">
        <f t="shared" si="543"/>
        <v/>
      </c>
      <c r="DQ265" s="532" t="str">
        <f t="shared" si="543"/>
        <v/>
      </c>
      <c r="DR265" s="572">
        <f>COUNT(B265:S265)</f>
        <v>1</v>
      </c>
      <c r="DS265" s="573">
        <f>COUNT(U265:AL265)</f>
        <v>2</v>
      </c>
      <c r="DT265" s="573">
        <f>COUNT(AN265:BE265)</f>
        <v>0</v>
      </c>
      <c r="DU265" s="574">
        <f>COUNT(BG265:BX265)</f>
        <v>1</v>
      </c>
      <c r="DV265" s="522"/>
      <c r="DW265" s="537"/>
      <c r="DX265" s="537"/>
      <c r="DY265" s="537"/>
      <c r="DZ265" s="537"/>
      <c r="EA265" s="537"/>
      <c r="EB265" s="537"/>
      <c r="EC265" s="538"/>
      <c r="ED265" s="537"/>
      <c r="EE265" s="61"/>
    </row>
    <row r="266" spans="1:135" ht="12.75" customHeight="1">
      <c r="A266" s="529" t="s">
        <v>155</v>
      </c>
      <c r="B266" s="306">
        <v>1</v>
      </c>
      <c r="C266" s="306"/>
      <c r="D266" s="306"/>
      <c r="E266" s="306"/>
      <c r="F266" s="306"/>
      <c r="G266" s="306"/>
      <c r="H266" s="306"/>
      <c r="I266" s="306"/>
      <c r="J266" s="306"/>
      <c r="K266" s="306"/>
      <c r="L266" s="306"/>
      <c r="M266" s="306"/>
      <c r="N266" s="306"/>
      <c r="O266" s="306"/>
      <c r="P266" s="306"/>
      <c r="Q266" s="306"/>
      <c r="R266" s="306"/>
      <c r="S266" s="306"/>
      <c r="T266" s="523"/>
      <c r="U266" s="306">
        <v>1</v>
      </c>
      <c r="V266" s="306"/>
      <c r="W266" s="306">
        <v>1</v>
      </c>
      <c r="X266" s="306"/>
      <c r="Y266" s="306"/>
      <c r="Z266" s="306"/>
      <c r="AA266" s="306"/>
      <c r="AB266" s="306"/>
      <c r="AC266" s="306"/>
      <c r="AD266" s="306"/>
      <c r="AE266" s="306"/>
      <c r="AF266" s="306"/>
      <c r="AG266" s="306"/>
      <c r="AH266" s="306"/>
      <c r="AI266" s="306"/>
      <c r="AJ266" s="306"/>
      <c r="AK266" s="306"/>
      <c r="AL266" s="306"/>
      <c r="AM266" s="523"/>
      <c r="AN266" s="306"/>
      <c r="AO266" s="306"/>
      <c r="AP266" s="306"/>
      <c r="AQ266" s="306"/>
      <c r="AR266" s="306"/>
      <c r="AS266" s="306"/>
      <c r="AT266" s="306"/>
      <c r="AU266" s="306"/>
      <c r="AV266" s="306"/>
      <c r="AW266" s="306"/>
      <c r="AX266" s="306"/>
      <c r="AY266" s="306"/>
      <c r="AZ266" s="306"/>
      <c r="BA266" s="306"/>
      <c r="BB266" s="306"/>
      <c r="BC266" s="306"/>
      <c r="BD266" s="306"/>
      <c r="BE266" s="306"/>
      <c r="BF266" s="523"/>
      <c r="BG266" s="306"/>
      <c r="BH266" s="306"/>
      <c r="BI266" s="306"/>
      <c r="BJ266" s="306"/>
      <c r="BK266" s="306"/>
      <c r="BL266" s="306"/>
      <c r="BM266" s="306"/>
      <c r="BN266" s="306"/>
      <c r="BO266" s="306"/>
      <c r="BP266" s="306">
        <v>1</v>
      </c>
      <c r="BQ266" s="306"/>
      <c r="BR266" s="306"/>
      <c r="BS266" s="306"/>
      <c r="BT266" s="306"/>
      <c r="BU266" s="306"/>
      <c r="BV266" s="306"/>
      <c r="BW266" s="306"/>
      <c r="BX266" s="306"/>
      <c r="BY266" s="523"/>
      <c r="BZ266" s="306">
        <v>1</v>
      </c>
      <c r="CA266" s="306">
        <v>1</v>
      </c>
      <c r="CB266" s="306">
        <v>1</v>
      </c>
      <c r="CC266" s="306">
        <v>1</v>
      </c>
      <c r="CD266" s="530" t="str">
        <f>IF(DR266&lt;3,"",(SUM(B266:S266)-MIN(B266:S266)-MAX(B266:S266))/(DR266-2))</f>
        <v/>
      </c>
      <c r="CE266" s="530" t="str">
        <f>IF(DS266&lt;3,"",(SUM(U266:AL266)-MIN(U266:AL266)-MAX(U266:AL266))/(DS266-2))</f>
        <v/>
      </c>
      <c r="CF266" s="530" t="str">
        <f>IF(DT266&lt;3,"",(SUM(AN266:BE266)-MIN(AN266:BE266)-MAX(AN266:BE266))/(DT266-2))</f>
        <v/>
      </c>
      <c r="CG266" s="531" t="str">
        <f>IF(DU266&lt;3,"",(SUM(BG266:BX266)-MIN(BG266:BX266)-MAX(BG266:BX266))/(DU266-2))</f>
        <v/>
      </c>
      <c r="CH266" s="518" t="str">
        <f t="shared" si="540"/>
        <v/>
      </c>
      <c r="CI266" s="93" t="str">
        <f t="shared" si="540"/>
        <v/>
      </c>
      <c r="CJ266" s="94" t="str">
        <f t="shared" si="540"/>
        <v/>
      </c>
      <c r="CK266" s="94" t="str">
        <f t="shared" si="540"/>
        <v/>
      </c>
      <c r="CL266" s="94" t="str">
        <f t="shared" si="540"/>
        <v/>
      </c>
      <c r="CM266" s="94" t="str">
        <f t="shared" si="540"/>
        <v/>
      </c>
      <c r="CN266" s="94" t="str">
        <f t="shared" si="540"/>
        <v/>
      </c>
      <c r="CO266" s="108" t="str">
        <f t="shared" si="540"/>
        <v/>
      </c>
      <c r="CP266" s="108" t="str">
        <f t="shared" si="540"/>
        <v/>
      </c>
      <c r="CQ266" s="108">
        <f t="shared" si="540"/>
        <v>1</v>
      </c>
      <c r="CR266" s="108" t="str">
        <f t="shared" si="541"/>
        <v/>
      </c>
      <c r="CS266" s="94" t="str">
        <f t="shared" si="541"/>
        <v/>
      </c>
      <c r="CT266" s="94" t="str">
        <f t="shared" si="541"/>
        <v/>
      </c>
      <c r="CU266" s="94" t="str">
        <f t="shared" si="541"/>
        <v/>
      </c>
      <c r="CV266" s="94" t="str">
        <f t="shared" si="541"/>
        <v/>
      </c>
      <c r="CW266" s="94" t="str">
        <f t="shared" si="541"/>
        <v/>
      </c>
      <c r="CX266" s="93" t="str">
        <f t="shared" si="541"/>
        <v/>
      </c>
      <c r="CY266" s="519" t="str">
        <f t="shared" si="541"/>
        <v/>
      </c>
      <c r="CZ266" s="532" t="str">
        <f t="shared" si="542"/>
        <v/>
      </c>
      <c r="DA266" s="533" t="str">
        <f t="shared" si="542"/>
        <v/>
      </c>
      <c r="DB266" s="534" t="str">
        <f t="shared" si="542"/>
        <v/>
      </c>
      <c r="DC266" s="534" t="str">
        <f t="shared" si="542"/>
        <v/>
      </c>
      <c r="DD266" s="534" t="str">
        <f t="shared" si="542"/>
        <v/>
      </c>
      <c r="DE266" s="534" t="str">
        <f t="shared" si="542"/>
        <v/>
      </c>
      <c r="DF266" s="534" t="str">
        <f t="shared" si="542"/>
        <v/>
      </c>
      <c r="DG266" s="535" t="str">
        <f t="shared" si="542"/>
        <v/>
      </c>
      <c r="DH266" s="535">
        <f t="shared" si="542"/>
        <v>1</v>
      </c>
      <c r="DI266" s="535">
        <f t="shared" si="542"/>
        <v>1</v>
      </c>
      <c r="DJ266" s="535" t="str">
        <f t="shared" si="543"/>
        <v/>
      </c>
      <c r="DK266" s="534" t="str">
        <f t="shared" si="543"/>
        <v/>
      </c>
      <c r="DL266" s="534" t="str">
        <f t="shared" si="543"/>
        <v/>
      </c>
      <c r="DM266" s="534" t="str">
        <f t="shared" si="543"/>
        <v/>
      </c>
      <c r="DN266" s="534" t="str">
        <f t="shared" si="543"/>
        <v/>
      </c>
      <c r="DO266" s="534" t="str">
        <f t="shared" si="543"/>
        <v/>
      </c>
      <c r="DP266" s="533" t="str">
        <f t="shared" si="543"/>
        <v/>
      </c>
      <c r="DQ266" s="532" t="str">
        <f t="shared" si="543"/>
        <v/>
      </c>
      <c r="DR266" s="572">
        <f>COUNT(B266:S266)</f>
        <v>1</v>
      </c>
      <c r="DS266" s="573">
        <f>COUNT(U266:AL266)</f>
        <v>2</v>
      </c>
      <c r="DT266" s="573">
        <f>COUNT(AN266:BE266)</f>
        <v>0</v>
      </c>
      <c r="DU266" s="574">
        <f>COUNT(BG266:BX266)</f>
        <v>1</v>
      </c>
      <c r="DV266" s="522"/>
      <c r="DW266" s="537"/>
      <c r="DX266" s="537"/>
      <c r="DY266" s="537"/>
      <c r="DZ266" s="537"/>
      <c r="EA266" s="537"/>
      <c r="EB266" s="537"/>
      <c r="EC266" s="538"/>
      <c r="ED266" s="537"/>
      <c r="EE266" s="61"/>
    </row>
    <row r="267" spans="1:135" ht="12.75" customHeight="1">
      <c r="A267" s="529" t="s">
        <v>156</v>
      </c>
      <c r="B267" s="306">
        <v>12</v>
      </c>
      <c r="C267" s="306"/>
      <c r="D267" s="306"/>
      <c r="E267" s="306"/>
      <c r="F267" s="306"/>
      <c r="G267" s="306"/>
      <c r="H267" s="306"/>
      <c r="I267" s="306"/>
      <c r="J267" s="306"/>
      <c r="K267" s="306"/>
      <c r="L267" s="306"/>
      <c r="M267" s="306"/>
      <c r="N267" s="306"/>
      <c r="O267" s="306"/>
      <c r="P267" s="306"/>
      <c r="Q267" s="306"/>
      <c r="R267" s="306"/>
      <c r="S267" s="306"/>
      <c r="T267" s="523"/>
      <c r="U267" s="306">
        <v>12</v>
      </c>
      <c r="V267" s="306"/>
      <c r="W267" s="306">
        <v>12</v>
      </c>
      <c r="X267" s="306"/>
      <c r="Y267" s="306"/>
      <c r="Z267" s="306"/>
      <c r="AA267" s="306"/>
      <c r="AB267" s="306"/>
      <c r="AC267" s="306"/>
      <c r="AD267" s="306"/>
      <c r="AE267" s="306"/>
      <c r="AF267" s="306"/>
      <c r="AG267" s="306"/>
      <c r="AH267" s="306"/>
      <c r="AI267" s="306"/>
      <c r="AJ267" s="306"/>
      <c r="AK267" s="306"/>
      <c r="AL267" s="306"/>
      <c r="AM267" s="523"/>
      <c r="AN267" s="306"/>
      <c r="AO267" s="306"/>
      <c r="AP267" s="306"/>
      <c r="AQ267" s="306"/>
      <c r="AR267" s="306"/>
      <c r="AS267" s="306"/>
      <c r="AT267" s="306"/>
      <c r="AU267" s="306"/>
      <c r="AV267" s="306"/>
      <c r="AW267" s="306"/>
      <c r="AX267" s="306"/>
      <c r="AY267" s="306"/>
      <c r="AZ267" s="306"/>
      <c r="BA267" s="306"/>
      <c r="BB267" s="306"/>
      <c r="BC267" s="306"/>
      <c r="BD267" s="306"/>
      <c r="BE267" s="306"/>
      <c r="BF267" s="523"/>
      <c r="BG267" s="306"/>
      <c r="BH267" s="306"/>
      <c r="BI267" s="306"/>
      <c r="BJ267" s="306"/>
      <c r="BK267" s="306"/>
      <c r="BL267" s="306"/>
      <c r="BM267" s="306"/>
      <c r="BN267" s="306"/>
      <c r="BO267" s="306"/>
      <c r="BP267" s="306">
        <v>12</v>
      </c>
      <c r="BQ267" s="306"/>
      <c r="BR267" s="306"/>
      <c r="BS267" s="306"/>
      <c r="BT267" s="306"/>
      <c r="BU267" s="306"/>
      <c r="BV267" s="306"/>
      <c r="BW267" s="306"/>
      <c r="BX267" s="306"/>
      <c r="BY267" s="523"/>
      <c r="BZ267" s="306">
        <v>12</v>
      </c>
      <c r="CA267" s="306">
        <v>12</v>
      </c>
      <c r="CB267" s="306">
        <v>12</v>
      </c>
      <c r="CC267" s="306">
        <v>12</v>
      </c>
      <c r="CD267" s="530" t="str">
        <f>IF(DR267&lt;3,"",(SUM(B267:S267)-MIN(B267:S267)-MAX(B267:S267))/(DR267-2))</f>
        <v/>
      </c>
      <c r="CE267" s="530" t="str">
        <f>IF(DS267&lt;3,"",(SUM(U267:AL267)-MIN(U267:AL267)-MAX(U267:AL267))/(DS267-2))</f>
        <v/>
      </c>
      <c r="CF267" s="530" t="str">
        <f>IF(DT267&lt;3,"",(SUM(AN267:BE267)-MIN(AN267:BE267)-MAX(AN267:BE267))/(DT267-2))</f>
        <v/>
      </c>
      <c r="CG267" s="531" t="str">
        <f>IF(DU267&lt;3,"",(SUM(BG267:BX267)-MIN(BG267:BX267)-MAX(BG267:BX267))/(DU267-2))</f>
        <v/>
      </c>
      <c r="CH267" s="518" t="str">
        <f t="shared" si="540"/>
        <v/>
      </c>
      <c r="CI267" s="93" t="str">
        <f t="shared" si="540"/>
        <v/>
      </c>
      <c r="CJ267" s="94" t="str">
        <f t="shared" si="540"/>
        <v/>
      </c>
      <c r="CK267" s="94" t="str">
        <f t="shared" si="540"/>
        <v/>
      </c>
      <c r="CL267" s="94" t="str">
        <f t="shared" si="540"/>
        <v/>
      </c>
      <c r="CM267" s="94" t="str">
        <f t="shared" si="540"/>
        <v/>
      </c>
      <c r="CN267" s="94" t="str">
        <f t="shared" si="540"/>
        <v/>
      </c>
      <c r="CO267" s="108" t="str">
        <f t="shared" si="540"/>
        <v/>
      </c>
      <c r="CP267" s="108" t="str">
        <f t="shared" si="540"/>
        <v/>
      </c>
      <c r="CQ267" s="108">
        <f t="shared" si="540"/>
        <v>12</v>
      </c>
      <c r="CR267" s="108" t="str">
        <f t="shared" si="541"/>
        <v/>
      </c>
      <c r="CS267" s="94" t="str">
        <f t="shared" si="541"/>
        <v/>
      </c>
      <c r="CT267" s="94" t="str">
        <f t="shared" si="541"/>
        <v/>
      </c>
      <c r="CU267" s="94" t="str">
        <f t="shared" si="541"/>
        <v/>
      </c>
      <c r="CV267" s="94" t="str">
        <f t="shared" si="541"/>
        <v/>
      </c>
      <c r="CW267" s="94" t="str">
        <f t="shared" si="541"/>
        <v/>
      </c>
      <c r="CX267" s="93" t="str">
        <f t="shared" si="541"/>
        <v/>
      </c>
      <c r="CY267" s="519" t="str">
        <f t="shared" si="541"/>
        <v/>
      </c>
      <c r="CZ267" s="532" t="str">
        <f t="shared" si="542"/>
        <v/>
      </c>
      <c r="DA267" s="533" t="str">
        <f t="shared" si="542"/>
        <v/>
      </c>
      <c r="DB267" s="534" t="str">
        <f t="shared" si="542"/>
        <v/>
      </c>
      <c r="DC267" s="534" t="str">
        <f t="shared" si="542"/>
        <v/>
      </c>
      <c r="DD267" s="534" t="str">
        <f t="shared" si="542"/>
        <v/>
      </c>
      <c r="DE267" s="534" t="str">
        <f t="shared" si="542"/>
        <v/>
      </c>
      <c r="DF267" s="534" t="str">
        <f t="shared" si="542"/>
        <v/>
      </c>
      <c r="DG267" s="535" t="str">
        <f t="shared" si="542"/>
        <v/>
      </c>
      <c r="DH267" s="535">
        <f t="shared" si="542"/>
        <v>12</v>
      </c>
      <c r="DI267" s="535">
        <f t="shared" si="542"/>
        <v>12</v>
      </c>
      <c r="DJ267" s="535" t="str">
        <f t="shared" si="543"/>
        <v/>
      </c>
      <c r="DK267" s="534" t="str">
        <f t="shared" si="543"/>
        <v/>
      </c>
      <c r="DL267" s="534" t="str">
        <f t="shared" si="543"/>
        <v/>
      </c>
      <c r="DM267" s="534" t="str">
        <f t="shared" si="543"/>
        <v/>
      </c>
      <c r="DN267" s="534" t="str">
        <f t="shared" si="543"/>
        <v/>
      </c>
      <c r="DO267" s="534" t="str">
        <f t="shared" si="543"/>
        <v/>
      </c>
      <c r="DP267" s="533" t="str">
        <f t="shared" si="543"/>
        <v/>
      </c>
      <c r="DQ267" s="532" t="str">
        <f t="shared" si="543"/>
        <v/>
      </c>
      <c r="DR267" s="572">
        <f>COUNT(B267:S267)</f>
        <v>1</v>
      </c>
      <c r="DS267" s="573">
        <f>COUNT(U267:AL267)</f>
        <v>2</v>
      </c>
      <c r="DT267" s="573">
        <f>COUNT(AN267:BE267)</f>
        <v>0</v>
      </c>
      <c r="DU267" s="574">
        <f>COUNT(BG267:BX267)</f>
        <v>1</v>
      </c>
      <c r="DV267" s="522"/>
      <c r="DW267" s="537"/>
      <c r="DX267" s="537"/>
      <c r="DY267" s="537"/>
      <c r="DZ267" s="537"/>
      <c r="EA267" s="537"/>
      <c r="EB267" s="537"/>
      <c r="EC267" s="538"/>
      <c r="ED267" s="537"/>
      <c r="EE267" s="61"/>
    </row>
    <row r="268" spans="1:135" ht="12.75" customHeight="1">
      <c r="A268" s="529" t="s">
        <v>157</v>
      </c>
      <c r="B268" s="306">
        <v>800</v>
      </c>
      <c r="C268" s="306"/>
      <c r="D268" s="306"/>
      <c r="E268" s="306"/>
      <c r="F268" s="306"/>
      <c r="G268" s="306"/>
      <c r="H268" s="306"/>
      <c r="I268" s="306"/>
      <c r="J268" s="306"/>
      <c r="K268" s="306"/>
      <c r="L268" s="306"/>
      <c r="M268" s="306"/>
      <c r="N268" s="306"/>
      <c r="O268" s="306"/>
      <c r="P268" s="306"/>
      <c r="Q268" s="306"/>
      <c r="R268" s="306"/>
      <c r="S268" s="306"/>
      <c r="T268" s="523"/>
      <c r="U268" s="306">
        <v>40</v>
      </c>
      <c r="V268" s="306"/>
      <c r="W268" s="306">
        <v>80</v>
      </c>
      <c r="X268" s="306"/>
      <c r="Y268" s="306"/>
      <c r="Z268" s="306"/>
      <c r="AA268" s="306"/>
      <c r="AB268" s="306"/>
      <c r="AC268" s="306"/>
      <c r="AD268" s="306"/>
      <c r="AE268" s="306"/>
      <c r="AF268" s="306"/>
      <c r="AG268" s="306"/>
      <c r="AH268" s="306"/>
      <c r="AI268" s="306"/>
      <c r="AJ268" s="306"/>
      <c r="AK268" s="306"/>
      <c r="AL268" s="306"/>
      <c r="AM268" s="523"/>
      <c r="AN268" s="306"/>
      <c r="AO268" s="306"/>
      <c r="AP268" s="306"/>
      <c r="AQ268" s="306"/>
      <c r="AR268" s="306"/>
      <c r="AS268" s="306"/>
      <c r="AT268" s="306"/>
      <c r="AU268" s="306"/>
      <c r="AV268" s="306"/>
      <c r="AW268" s="306"/>
      <c r="AX268" s="306"/>
      <c r="AY268" s="306"/>
      <c r="AZ268" s="306"/>
      <c r="BA268" s="306"/>
      <c r="BB268" s="306"/>
      <c r="BC268" s="306"/>
      <c r="BD268" s="306"/>
      <c r="BE268" s="306"/>
      <c r="BF268" s="523"/>
      <c r="BG268" s="306"/>
      <c r="BH268" s="306"/>
      <c r="BI268" s="306"/>
      <c r="BJ268" s="306"/>
      <c r="BK268" s="306"/>
      <c r="BL268" s="306"/>
      <c r="BM268" s="306"/>
      <c r="BN268" s="306"/>
      <c r="BO268" s="306"/>
      <c r="BP268" s="306">
        <v>1300</v>
      </c>
      <c r="BQ268" s="306"/>
      <c r="BR268" s="306"/>
      <c r="BS268" s="306"/>
      <c r="BT268" s="306"/>
      <c r="BU268" s="306"/>
      <c r="BV268" s="306"/>
      <c r="BW268" s="306"/>
      <c r="BX268" s="306"/>
      <c r="BY268" s="523"/>
      <c r="BZ268" s="306">
        <f>830*WB!$R$325</f>
        <v>13.132911392405067</v>
      </c>
      <c r="CA268" s="306">
        <f>830*WB!$R$325</f>
        <v>13.132911392405067</v>
      </c>
      <c r="CB268" s="306">
        <f>830*WB!$R$325</f>
        <v>13.132911392405067</v>
      </c>
      <c r="CC268" s="306">
        <f>830*WB!$R$325</f>
        <v>13.132911392405067</v>
      </c>
      <c r="CD268" s="530" t="str">
        <f>IF(DR268&lt;3,"",(SUM(B268:S268)-MIN(B268:S268)-MAX(B268:S268))/(DR268-2))</f>
        <v/>
      </c>
      <c r="CE268" s="530" t="str">
        <f>IF(DS268&lt;3,"",(SUM(U268:AL268)-MIN(U268:AL268)-MAX(U268:AL268))/(DS268-2))</f>
        <v/>
      </c>
      <c r="CF268" s="530" t="str">
        <f>IF(DT268&lt;3,"",(SUM(AN268:BE268)-MIN(AN268:BE268)-MAX(AN268:BE268))/(DT268-2))</f>
        <v/>
      </c>
      <c r="CG268" s="531" t="str">
        <f>IF(DU268&lt;3,"",(SUM(BG268:BX268)-MIN(BG268:BX268)-MAX(BG268:BX268))/(DU268-2))</f>
        <v/>
      </c>
      <c r="CH268" s="518" t="str">
        <f t="shared" si="540"/>
        <v/>
      </c>
      <c r="CI268" s="93" t="str">
        <f t="shared" si="540"/>
        <v/>
      </c>
      <c r="CJ268" s="94" t="str">
        <f t="shared" si="540"/>
        <v/>
      </c>
      <c r="CK268" s="94" t="str">
        <f t="shared" si="540"/>
        <v/>
      </c>
      <c r="CL268" s="94" t="str">
        <f t="shared" si="540"/>
        <v/>
      </c>
      <c r="CM268" s="94" t="str">
        <f t="shared" si="540"/>
        <v/>
      </c>
      <c r="CN268" s="94" t="str">
        <f t="shared" si="540"/>
        <v/>
      </c>
      <c r="CO268" s="108" t="str">
        <f t="shared" si="540"/>
        <v/>
      </c>
      <c r="CP268" s="108" t="str">
        <f t="shared" si="540"/>
        <v/>
      </c>
      <c r="CQ268" s="108">
        <f t="shared" si="540"/>
        <v>800</v>
      </c>
      <c r="CR268" s="108" t="str">
        <f t="shared" si="541"/>
        <v/>
      </c>
      <c r="CS268" s="94" t="str">
        <f t="shared" si="541"/>
        <v/>
      </c>
      <c r="CT268" s="94" t="str">
        <f t="shared" si="541"/>
        <v/>
      </c>
      <c r="CU268" s="94" t="str">
        <f t="shared" si="541"/>
        <v/>
      </c>
      <c r="CV268" s="94" t="str">
        <f t="shared" si="541"/>
        <v/>
      </c>
      <c r="CW268" s="94" t="str">
        <f t="shared" si="541"/>
        <v/>
      </c>
      <c r="CX268" s="93" t="str">
        <f t="shared" si="541"/>
        <v/>
      </c>
      <c r="CY268" s="519" t="str">
        <f t="shared" si="541"/>
        <v/>
      </c>
      <c r="CZ268" s="532" t="str">
        <f t="shared" si="542"/>
        <v/>
      </c>
      <c r="DA268" s="533" t="str">
        <f t="shared" si="542"/>
        <v/>
      </c>
      <c r="DB268" s="534" t="str">
        <f t="shared" si="542"/>
        <v/>
      </c>
      <c r="DC268" s="534" t="str">
        <f t="shared" si="542"/>
        <v/>
      </c>
      <c r="DD268" s="534" t="str">
        <f t="shared" si="542"/>
        <v/>
      </c>
      <c r="DE268" s="534" t="str">
        <f t="shared" si="542"/>
        <v/>
      </c>
      <c r="DF268" s="534" t="str">
        <f t="shared" si="542"/>
        <v/>
      </c>
      <c r="DG268" s="535" t="str">
        <f t="shared" si="542"/>
        <v/>
      </c>
      <c r="DH268" s="535">
        <f t="shared" si="542"/>
        <v>40</v>
      </c>
      <c r="DI268" s="535">
        <f t="shared" si="542"/>
        <v>80</v>
      </c>
      <c r="DJ268" s="535" t="str">
        <f t="shared" si="543"/>
        <v/>
      </c>
      <c r="DK268" s="534" t="str">
        <f t="shared" si="543"/>
        <v/>
      </c>
      <c r="DL268" s="534" t="str">
        <f t="shared" si="543"/>
        <v/>
      </c>
      <c r="DM268" s="534" t="str">
        <f t="shared" si="543"/>
        <v/>
      </c>
      <c r="DN268" s="534" t="str">
        <f t="shared" si="543"/>
        <v/>
      </c>
      <c r="DO268" s="534" t="str">
        <f t="shared" si="543"/>
        <v/>
      </c>
      <c r="DP268" s="533" t="str">
        <f t="shared" si="543"/>
        <v/>
      </c>
      <c r="DQ268" s="532" t="str">
        <f t="shared" si="543"/>
        <v/>
      </c>
      <c r="DR268" s="572">
        <f>COUNT(B268:S268)</f>
        <v>1</v>
      </c>
      <c r="DS268" s="573">
        <f>COUNT(U268:AL268)</f>
        <v>2</v>
      </c>
      <c r="DT268" s="573">
        <f>COUNT(AN268:BE268)</f>
        <v>0</v>
      </c>
      <c r="DU268" s="574">
        <f>COUNT(BG268:BX268)</f>
        <v>1</v>
      </c>
      <c r="DV268" s="522"/>
      <c r="DW268" s="537"/>
      <c r="DX268" s="537"/>
      <c r="DY268" s="537"/>
      <c r="DZ268" s="537"/>
      <c r="EA268" s="537"/>
      <c r="EB268" s="537"/>
      <c r="EC268" s="538"/>
      <c r="ED268" s="537"/>
      <c r="EE268" s="61"/>
    </row>
    <row r="269" spans="1:135" ht="12.75" customHeight="1">
      <c r="A269" s="539" t="s">
        <v>158</v>
      </c>
      <c r="B269" s="540">
        <f t="shared" ref="B269:S269" si="544">IF(B266="","",B265*B266*B267*B268)</f>
        <v>9600</v>
      </c>
      <c r="C269" s="540" t="str">
        <f t="shared" si="544"/>
        <v/>
      </c>
      <c r="D269" s="540" t="str">
        <f t="shared" si="544"/>
        <v/>
      </c>
      <c r="E269" s="540" t="str">
        <f t="shared" si="544"/>
        <v/>
      </c>
      <c r="F269" s="540" t="str">
        <f t="shared" si="544"/>
        <v/>
      </c>
      <c r="G269" s="540" t="str">
        <f t="shared" si="544"/>
        <v/>
      </c>
      <c r="H269" s="540" t="str">
        <f t="shared" si="544"/>
        <v/>
      </c>
      <c r="I269" s="540" t="str">
        <f t="shared" si="544"/>
        <v/>
      </c>
      <c r="J269" s="540" t="str">
        <f t="shared" si="544"/>
        <v/>
      </c>
      <c r="K269" s="540" t="str">
        <f t="shared" si="544"/>
        <v/>
      </c>
      <c r="L269" s="540" t="str">
        <f t="shared" si="544"/>
        <v/>
      </c>
      <c r="M269" s="540" t="str">
        <f t="shared" si="544"/>
        <v/>
      </c>
      <c r="N269" s="540" t="str">
        <f t="shared" si="544"/>
        <v/>
      </c>
      <c r="O269" s="540" t="str">
        <f t="shared" si="544"/>
        <v/>
      </c>
      <c r="P269" s="540" t="str">
        <f t="shared" si="544"/>
        <v/>
      </c>
      <c r="Q269" s="540" t="str">
        <f t="shared" si="544"/>
        <v/>
      </c>
      <c r="R269" s="540" t="str">
        <f t="shared" si="544"/>
        <v/>
      </c>
      <c r="S269" s="540" t="str">
        <f t="shared" si="544"/>
        <v/>
      </c>
      <c r="T269" s="523"/>
      <c r="U269" s="540">
        <f t="shared" ref="U269:AL269" si="545">IF(U266="","",U265*U266*U267*U268)</f>
        <v>480</v>
      </c>
      <c r="V269" s="540" t="str">
        <f t="shared" si="545"/>
        <v/>
      </c>
      <c r="W269" s="540">
        <f t="shared" si="545"/>
        <v>960</v>
      </c>
      <c r="X269" s="540" t="str">
        <f t="shared" si="545"/>
        <v/>
      </c>
      <c r="Y269" s="540" t="str">
        <f t="shared" si="545"/>
        <v/>
      </c>
      <c r="Z269" s="540" t="str">
        <f t="shared" si="545"/>
        <v/>
      </c>
      <c r="AA269" s="540" t="str">
        <f t="shared" si="545"/>
        <v/>
      </c>
      <c r="AB269" s="540" t="str">
        <f t="shared" si="545"/>
        <v/>
      </c>
      <c r="AC269" s="540" t="str">
        <f t="shared" si="545"/>
        <v/>
      </c>
      <c r="AD269" s="540" t="str">
        <f t="shared" si="545"/>
        <v/>
      </c>
      <c r="AE269" s="540" t="str">
        <f t="shared" si="545"/>
        <v/>
      </c>
      <c r="AF269" s="540" t="str">
        <f t="shared" si="545"/>
        <v/>
      </c>
      <c r="AG269" s="540" t="str">
        <f t="shared" si="545"/>
        <v/>
      </c>
      <c r="AH269" s="540" t="str">
        <f t="shared" si="545"/>
        <v/>
      </c>
      <c r="AI269" s="540" t="str">
        <f t="shared" si="545"/>
        <v/>
      </c>
      <c r="AJ269" s="540" t="str">
        <f t="shared" si="545"/>
        <v/>
      </c>
      <c r="AK269" s="540" t="str">
        <f t="shared" si="545"/>
        <v/>
      </c>
      <c r="AL269" s="540" t="str">
        <f t="shared" si="545"/>
        <v/>
      </c>
      <c r="AM269" s="523"/>
      <c r="AN269" s="540" t="str">
        <f t="shared" ref="AN269:BE269" si="546">IF(AN266="","",AN265*AN266*AN267*AN268)</f>
        <v/>
      </c>
      <c r="AO269" s="540" t="str">
        <f t="shared" si="546"/>
        <v/>
      </c>
      <c r="AP269" s="540" t="str">
        <f t="shared" si="546"/>
        <v/>
      </c>
      <c r="AQ269" s="540" t="str">
        <f t="shared" si="546"/>
        <v/>
      </c>
      <c r="AR269" s="540" t="str">
        <f t="shared" si="546"/>
        <v/>
      </c>
      <c r="AS269" s="540" t="str">
        <f t="shared" si="546"/>
        <v/>
      </c>
      <c r="AT269" s="540" t="str">
        <f t="shared" si="546"/>
        <v/>
      </c>
      <c r="AU269" s="540" t="str">
        <f t="shared" si="546"/>
        <v/>
      </c>
      <c r="AV269" s="540" t="str">
        <f t="shared" si="546"/>
        <v/>
      </c>
      <c r="AW269" s="540" t="str">
        <f t="shared" si="546"/>
        <v/>
      </c>
      <c r="AX269" s="540" t="str">
        <f t="shared" si="546"/>
        <v/>
      </c>
      <c r="AY269" s="540" t="str">
        <f t="shared" si="546"/>
        <v/>
      </c>
      <c r="AZ269" s="540" t="str">
        <f t="shared" si="546"/>
        <v/>
      </c>
      <c r="BA269" s="540" t="str">
        <f t="shared" si="546"/>
        <v/>
      </c>
      <c r="BB269" s="540" t="str">
        <f t="shared" si="546"/>
        <v/>
      </c>
      <c r="BC269" s="540" t="str">
        <f t="shared" si="546"/>
        <v/>
      </c>
      <c r="BD269" s="540" t="str">
        <f t="shared" si="546"/>
        <v/>
      </c>
      <c r="BE269" s="540" t="str">
        <f t="shared" si="546"/>
        <v/>
      </c>
      <c r="BF269" s="523"/>
      <c r="BG269" s="540" t="str">
        <f t="shared" ref="BG269:BX269" si="547">IF(BG266="","",BG265*BG266*BG267*BG268)</f>
        <v/>
      </c>
      <c r="BH269" s="540" t="str">
        <f t="shared" si="547"/>
        <v/>
      </c>
      <c r="BI269" s="540" t="str">
        <f t="shared" si="547"/>
        <v/>
      </c>
      <c r="BJ269" s="540" t="str">
        <f t="shared" si="547"/>
        <v/>
      </c>
      <c r="BK269" s="540" t="str">
        <f t="shared" si="547"/>
        <v/>
      </c>
      <c r="BL269" s="540" t="str">
        <f t="shared" si="547"/>
        <v/>
      </c>
      <c r="BM269" s="540" t="str">
        <f t="shared" si="547"/>
        <v/>
      </c>
      <c r="BN269" s="540" t="str">
        <f t="shared" si="547"/>
        <v/>
      </c>
      <c r="BO269" s="540" t="str">
        <f t="shared" si="547"/>
        <v/>
      </c>
      <c r="BP269" s="540">
        <f t="shared" si="547"/>
        <v>15600</v>
      </c>
      <c r="BQ269" s="540" t="str">
        <f t="shared" si="547"/>
        <v/>
      </c>
      <c r="BR269" s="540" t="str">
        <f t="shared" si="547"/>
        <v/>
      </c>
      <c r="BS269" s="540" t="str">
        <f t="shared" si="547"/>
        <v/>
      </c>
      <c r="BT269" s="540" t="str">
        <f t="shared" si="547"/>
        <v/>
      </c>
      <c r="BU269" s="540" t="str">
        <f t="shared" si="547"/>
        <v/>
      </c>
      <c r="BV269" s="540" t="str">
        <f t="shared" si="547"/>
        <v/>
      </c>
      <c r="BW269" s="540" t="str">
        <f t="shared" si="547"/>
        <v/>
      </c>
      <c r="BX269" s="540" t="str">
        <f t="shared" si="547"/>
        <v/>
      </c>
      <c r="BY269" s="523"/>
      <c r="BZ269" s="540">
        <f>IF(BZ266="","",BZ265*BZ266*BZ267*BZ268)</f>
        <v>157.59493670886081</v>
      </c>
      <c r="CA269" s="540">
        <f>IF(CA266="","",CA265*CA266*CA267*CA268)</f>
        <v>157.59493670886081</v>
      </c>
      <c r="CB269" s="540">
        <f>IF(CB266="","",CB265*CB266*CB267*CB268)</f>
        <v>157.59493670886081</v>
      </c>
      <c r="CC269" s="541">
        <f>IF(CC266="","",CC265*CC266*CC267*CC268)</f>
        <v>157.59493670886081</v>
      </c>
      <c r="CD269" s="530" t="str">
        <f>IF(DR269&lt;3,"",(SUM(B269:S269)-MIN(B269:S269)-MAX(B269:S269))/(DR269-2))</f>
        <v/>
      </c>
      <c r="CE269" s="530" t="str">
        <f>IF(DS269&lt;3,"",(SUM(U269:AL269)-MIN(U269:AL269)-MAX(U269:AL269))/(DS269-2))</f>
        <v/>
      </c>
      <c r="CF269" s="530" t="str">
        <f>IF(DT269&lt;3,"",(SUM(AN269:BE269)-MIN(AN269:BE269)-MAX(AN269:BE269))/(DT269-2))</f>
        <v/>
      </c>
      <c r="CG269" s="531" t="str">
        <f>IF(DU269&lt;3,"",(SUM(BG269:BX269)-MIN(BG269:BX269)-MAX(BG269:BX269))/(DU269-2))</f>
        <v/>
      </c>
      <c r="CH269" s="518" t="str">
        <f t="shared" si="540"/>
        <v/>
      </c>
      <c r="CI269" s="93" t="str">
        <f t="shared" si="540"/>
        <v/>
      </c>
      <c r="CJ269" s="94" t="str">
        <f t="shared" si="540"/>
        <v/>
      </c>
      <c r="CK269" s="94" t="str">
        <f t="shared" si="540"/>
        <v/>
      </c>
      <c r="CL269" s="94" t="str">
        <f t="shared" si="540"/>
        <v/>
      </c>
      <c r="CM269" s="94" t="str">
        <f t="shared" si="540"/>
        <v/>
      </c>
      <c r="CN269" s="94" t="str">
        <f t="shared" si="540"/>
        <v/>
      </c>
      <c r="CO269" s="108" t="str">
        <f t="shared" si="540"/>
        <v/>
      </c>
      <c r="CP269" s="108" t="str">
        <f t="shared" si="540"/>
        <v/>
      </c>
      <c r="CQ269" s="108">
        <f t="shared" si="540"/>
        <v>9600</v>
      </c>
      <c r="CR269" s="108" t="str">
        <f t="shared" si="541"/>
        <v/>
      </c>
      <c r="CS269" s="94" t="str">
        <f t="shared" si="541"/>
        <v/>
      </c>
      <c r="CT269" s="94" t="str">
        <f t="shared" si="541"/>
        <v/>
      </c>
      <c r="CU269" s="94" t="str">
        <f t="shared" si="541"/>
        <v/>
      </c>
      <c r="CV269" s="94" t="str">
        <f t="shared" si="541"/>
        <v/>
      </c>
      <c r="CW269" s="94" t="str">
        <f t="shared" si="541"/>
        <v/>
      </c>
      <c r="CX269" s="93" t="str">
        <f t="shared" si="541"/>
        <v/>
      </c>
      <c r="CY269" s="519" t="str">
        <f t="shared" si="541"/>
        <v/>
      </c>
      <c r="CZ269" s="532" t="str">
        <f t="shared" si="542"/>
        <v/>
      </c>
      <c r="DA269" s="533" t="str">
        <f t="shared" si="542"/>
        <v/>
      </c>
      <c r="DB269" s="534" t="str">
        <f t="shared" si="542"/>
        <v/>
      </c>
      <c r="DC269" s="534" t="str">
        <f t="shared" si="542"/>
        <v/>
      </c>
      <c r="DD269" s="534" t="str">
        <f t="shared" si="542"/>
        <v/>
      </c>
      <c r="DE269" s="534" t="str">
        <f t="shared" si="542"/>
        <v/>
      </c>
      <c r="DF269" s="534" t="str">
        <f t="shared" si="542"/>
        <v/>
      </c>
      <c r="DG269" s="535" t="str">
        <f t="shared" si="542"/>
        <v/>
      </c>
      <c r="DH269" s="535">
        <f t="shared" si="542"/>
        <v>480</v>
      </c>
      <c r="DI269" s="535">
        <f t="shared" si="542"/>
        <v>960</v>
      </c>
      <c r="DJ269" s="535" t="str">
        <f t="shared" si="543"/>
        <v/>
      </c>
      <c r="DK269" s="534" t="str">
        <f t="shared" si="543"/>
        <v/>
      </c>
      <c r="DL269" s="534" t="str">
        <f t="shared" si="543"/>
        <v/>
      </c>
      <c r="DM269" s="534" t="str">
        <f t="shared" si="543"/>
        <v/>
      </c>
      <c r="DN269" s="534" t="str">
        <f t="shared" si="543"/>
        <v/>
      </c>
      <c r="DO269" s="534" t="str">
        <f t="shared" si="543"/>
        <v/>
      </c>
      <c r="DP269" s="533" t="str">
        <f t="shared" si="543"/>
        <v/>
      </c>
      <c r="DQ269" s="532" t="str">
        <f t="shared" si="543"/>
        <v/>
      </c>
      <c r="DR269" s="572">
        <f>COUNT(B269:S269)</f>
        <v>1</v>
      </c>
      <c r="DS269" s="573">
        <f>COUNT(U269:AL269)</f>
        <v>2</v>
      </c>
      <c r="DT269" s="573">
        <f>COUNT(AN269:BE269)</f>
        <v>0</v>
      </c>
      <c r="DU269" s="574">
        <f>COUNT(BG269:BX269)</f>
        <v>1</v>
      </c>
      <c r="DV269" s="522"/>
      <c r="DW269" s="537"/>
      <c r="DX269" s="537"/>
      <c r="DY269" s="537"/>
      <c r="DZ269" s="537"/>
      <c r="EA269" s="537"/>
      <c r="EB269" s="537"/>
      <c r="EC269" s="538"/>
      <c r="ED269" s="537"/>
      <c r="EE269" s="61"/>
    </row>
    <row r="270" spans="1:135" ht="12.75" customHeight="1">
      <c r="A270" s="527" t="s">
        <v>211</v>
      </c>
      <c r="B270" s="528"/>
      <c r="C270" s="528"/>
      <c r="D270" s="528"/>
      <c r="E270" s="528"/>
      <c r="F270" s="528"/>
      <c r="G270" s="528"/>
      <c r="H270" s="528"/>
      <c r="I270" s="528"/>
      <c r="J270" s="528"/>
      <c r="K270" s="528"/>
      <c r="L270" s="528"/>
      <c r="M270" s="528"/>
      <c r="N270" s="528"/>
      <c r="O270" s="528"/>
      <c r="P270" s="528"/>
      <c r="Q270" s="528"/>
      <c r="R270" s="528"/>
      <c r="S270" s="528"/>
      <c r="T270" s="523"/>
      <c r="U270" s="528"/>
      <c r="V270" s="528"/>
      <c r="W270" s="528"/>
      <c r="X270" s="528"/>
      <c r="Y270" s="528"/>
      <c r="Z270" s="528"/>
      <c r="AA270" s="528"/>
      <c r="AB270" s="528"/>
      <c r="AC270" s="528"/>
      <c r="AD270" s="528"/>
      <c r="AE270" s="528"/>
      <c r="AF270" s="528"/>
      <c r="AG270" s="528"/>
      <c r="AH270" s="528"/>
      <c r="AI270" s="528"/>
      <c r="AJ270" s="528"/>
      <c r="AK270" s="528"/>
      <c r="AL270" s="528"/>
      <c r="AM270" s="523"/>
      <c r="AN270" s="528"/>
      <c r="AO270" s="528"/>
      <c r="AP270" s="528"/>
      <c r="AQ270" s="528"/>
      <c r="AR270" s="528"/>
      <c r="AS270" s="528"/>
      <c r="AT270" s="528"/>
      <c r="AU270" s="528"/>
      <c r="AV270" s="528"/>
      <c r="AW270" s="528"/>
      <c r="AX270" s="528"/>
      <c r="AY270" s="528"/>
      <c r="AZ270" s="528"/>
      <c r="BA270" s="528"/>
      <c r="BB270" s="528"/>
      <c r="BC270" s="528"/>
      <c r="BD270" s="528"/>
      <c r="BE270" s="528"/>
      <c r="BF270" s="523"/>
      <c r="BG270" s="528"/>
      <c r="BH270" s="528"/>
      <c r="BI270" s="528"/>
      <c r="BJ270" s="528"/>
      <c r="BK270" s="528"/>
      <c r="BL270" s="528"/>
      <c r="BM270" s="528"/>
      <c r="BN270" s="528"/>
      <c r="BO270" s="528"/>
      <c r="BP270" s="528"/>
      <c r="BQ270" s="528"/>
      <c r="BR270" s="528"/>
      <c r="BS270" s="528"/>
      <c r="BT270" s="528"/>
      <c r="BU270" s="528"/>
      <c r="BV270" s="528"/>
      <c r="BW270" s="528"/>
      <c r="BX270" s="528"/>
      <c r="BY270" s="523"/>
      <c r="BZ270" s="528"/>
      <c r="CA270" s="528"/>
      <c r="CB270" s="528"/>
      <c r="CC270" s="528"/>
      <c r="CD270" s="542"/>
      <c r="CE270" s="542"/>
      <c r="CF270" s="542"/>
      <c r="CG270" s="543"/>
      <c r="CH270" s="544"/>
      <c r="CI270" s="544"/>
      <c r="CJ270" s="544"/>
      <c r="CK270" s="544"/>
      <c r="CL270" s="544"/>
      <c r="CM270" s="544"/>
      <c r="CN270" s="544"/>
      <c r="CO270" s="544"/>
      <c r="CP270" s="544"/>
      <c r="CQ270" s="544"/>
      <c r="CR270" s="544"/>
      <c r="CS270" s="544"/>
      <c r="CT270" s="544"/>
      <c r="CU270" s="544"/>
      <c r="CV270" s="544"/>
      <c r="CW270" s="544"/>
      <c r="CX270" s="544"/>
      <c r="CY270" s="545"/>
      <c r="CZ270" s="546"/>
      <c r="DA270" s="544"/>
      <c r="DB270" s="544"/>
      <c r="DC270" s="544"/>
      <c r="DD270" s="544"/>
      <c r="DE270" s="544"/>
      <c r="DF270" s="544"/>
      <c r="DG270" s="544"/>
      <c r="DH270" s="544"/>
      <c r="DI270" s="544"/>
      <c r="DJ270" s="544"/>
      <c r="DK270" s="544"/>
      <c r="DL270" s="544"/>
      <c r="DM270" s="544"/>
      <c r="DN270" s="544"/>
      <c r="DO270" s="544"/>
      <c r="DP270" s="544"/>
      <c r="DQ270" s="544"/>
      <c r="DR270" s="546"/>
      <c r="DS270" s="521"/>
      <c r="DT270" s="521"/>
      <c r="DU270" s="517"/>
      <c r="DV270" s="521"/>
      <c r="DW270" s="521"/>
      <c r="DX270" s="521"/>
      <c r="DY270" s="521"/>
      <c r="DZ270" s="521"/>
      <c r="EA270" s="521"/>
      <c r="EB270" s="521"/>
      <c r="EC270" s="517"/>
      <c r="ED270" s="521"/>
      <c r="EE270" s="61"/>
    </row>
    <row r="271" spans="1:135" ht="12.75" customHeight="1">
      <c r="A271" s="529" t="s">
        <v>154</v>
      </c>
      <c r="B271" s="528"/>
      <c r="C271" s="528"/>
      <c r="D271" s="528"/>
      <c r="E271" s="528"/>
      <c r="F271" s="528"/>
      <c r="G271" s="528"/>
      <c r="H271" s="528"/>
      <c r="I271" s="528"/>
      <c r="J271" s="528"/>
      <c r="K271" s="528"/>
      <c r="L271" s="528"/>
      <c r="M271" s="528"/>
      <c r="N271" s="528"/>
      <c r="O271" s="528"/>
      <c r="P271" s="528"/>
      <c r="Q271" s="528"/>
      <c r="R271" s="528"/>
      <c r="S271" s="528"/>
      <c r="T271" s="523"/>
      <c r="U271" s="528"/>
      <c r="V271" s="528"/>
      <c r="W271" s="528"/>
      <c r="X271" s="528"/>
      <c r="Y271" s="528"/>
      <c r="Z271" s="528"/>
      <c r="AA271" s="528"/>
      <c r="AB271" s="528"/>
      <c r="AC271" s="528"/>
      <c r="AD271" s="528"/>
      <c r="AE271" s="528"/>
      <c r="AF271" s="528"/>
      <c r="AG271" s="528"/>
      <c r="AH271" s="528"/>
      <c r="AI271" s="528"/>
      <c r="AJ271" s="528"/>
      <c r="AK271" s="528"/>
      <c r="AL271" s="528"/>
      <c r="AM271" s="523"/>
      <c r="AN271" s="528"/>
      <c r="AO271" s="528"/>
      <c r="AP271" s="528"/>
      <c r="AQ271" s="528"/>
      <c r="AR271" s="528"/>
      <c r="AS271" s="528"/>
      <c r="AT271" s="528"/>
      <c r="AU271" s="528"/>
      <c r="AV271" s="528"/>
      <c r="AW271" s="528"/>
      <c r="AX271" s="528"/>
      <c r="AY271" s="528"/>
      <c r="AZ271" s="528"/>
      <c r="BA271" s="528"/>
      <c r="BB271" s="528"/>
      <c r="BC271" s="528"/>
      <c r="BD271" s="528"/>
      <c r="BE271" s="528"/>
      <c r="BF271" s="523"/>
      <c r="BG271" s="528"/>
      <c r="BH271" s="528"/>
      <c r="BI271" s="528"/>
      <c r="BJ271" s="528"/>
      <c r="BK271" s="528"/>
      <c r="BL271" s="528"/>
      <c r="BM271" s="528"/>
      <c r="BN271" s="528"/>
      <c r="BO271" s="528"/>
      <c r="BP271" s="528"/>
      <c r="BQ271" s="528"/>
      <c r="BR271" s="528"/>
      <c r="BS271" s="528"/>
      <c r="BT271" s="528"/>
      <c r="BU271" s="528"/>
      <c r="BV271" s="528"/>
      <c r="BW271" s="528"/>
      <c r="BX271" s="528"/>
      <c r="BY271" s="523"/>
      <c r="BZ271" s="528">
        <v>1</v>
      </c>
      <c r="CA271" s="528">
        <v>1</v>
      </c>
      <c r="CB271" s="528">
        <v>0</v>
      </c>
      <c r="CC271" s="528">
        <v>0</v>
      </c>
      <c r="CD271" s="530" t="str">
        <f>IF(DR271&lt;3,"",(SUM(B271:S271)-MIN(B271:S271)-MAX(B271:S271))/(DR271-2))</f>
        <v/>
      </c>
      <c r="CE271" s="530" t="str">
        <f>IF(DS271&lt;3,"",(SUM(U271:AL271)-MIN(U271:AL271)-MAX(U271:AL271))/(DS271-2))</f>
        <v/>
      </c>
      <c r="CF271" s="530" t="str">
        <f>IF(DT271&lt;3,"",(SUM(AN271:BE271)-MIN(AN271:BE271)-MAX(AN271:BE271))/(DT271-2))</f>
        <v/>
      </c>
      <c r="CG271" s="531" t="str">
        <f>IF(DU271&lt;3,"",(SUM(BG271:BX271)-MIN(BG271:BX271)-MAX(BG271:BX271))/(DU271-2))</f>
        <v/>
      </c>
      <c r="CH271" s="518" t="str">
        <f t="shared" ref="CH271:CQ275" si="548">IF($CH$3=$CD$4,IF(OR(-FLOOR(((18-COUNT($B271:$S271))/2),1)+CH$6&lt;1,-FLOOR(((18-COUNT($B271:$S271))/2),1)+CH$6&gt;COUNT($B271:$S271)),"",LARGE($B271:$S271,-FLOOR(((18-COUNT($B271:$S271))/2),1)+CH$6)),IF(OR(-FLOOR(((18-COUNT($AN271:$BE271))/2),1)+CH$6&lt;1,-FLOOR(((18-COUNT($AN271:$BE271))/2),1)+CH$6&gt;COUNT($AN271:$BE271)),"",LARGE($AN271:$BE271,-FLOOR(((18-COUNT($AN271:$BE271))/2),1)+CH$6)))</f>
        <v/>
      </c>
      <c r="CI271" s="93" t="str">
        <f t="shared" si="548"/>
        <v/>
      </c>
      <c r="CJ271" s="94" t="str">
        <f t="shared" si="548"/>
        <v/>
      </c>
      <c r="CK271" s="94" t="str">
        <f t="shared" si="548"/>
        <v/>
      </c>
      <c r="CL271" s="94" t="str">
        <f t="shared" si="548"/>
        <v/>
      </c>
      <c r="CM271" s="94" t="str">
        <f t="shared" si="548"/>
        <v/>
      </c>
      <c r="CN271" s="94" t="str">
        <f t="shared" si="548"/>
        <v/>
      </c>
      <c r="CO271" s="108" t="str">
        <f t="shared" si="548"/>
        <v/>
      </c>
      <c r="CP271" s="108" t="str">
        <f t="shared" si="548"/>
        <v/>
      </c>
      <c r="CQ271" s="108" t="str">
        <f t="shared" si="548"/>
        <v/>
      </c>
      <c r="CR271" s="108" t="str">
        <f t="shared" ref="CR271:CY275" si="549">IF($CH$3=$CD$4,IF(OR(-FLOOR(((18-COUNT($B271:$S271))/2),1)+CR$6&lt;1,-FLOOR(((18-COUNT($B271:$S271))/2),1)+CR$6&gt;COUNT($B271:$S271)),"",LARGE($B271:$S271,-FLOOR(((18-COUNT($B271:$S271))/2),1)+CR$6)),IF(OR(-FLOOR(((18-COUNT($AN271:$BE271))/2),1)+CR$6&lt;1,-FLOOR(((18-COUNT($AN271:$BE271))/2),1)+CR$6&gt;COUNT($AN271:$BE271)),"",LARGE($AN271:$BE271,-FLOOR(((18-COUNT($AN271:$BE271))/2),1)+CR$6)))</f>
        <v/>
      </c>
      <c r="CS271" s="94" t="str">
        <f t="shared" si="549"/>
        <v/>
      </c>
      <c r="CT271" s="94" t="str">
        <f t="shared" si="549"/>
        <v/>
      </c>
      <c r="CU271" s="94" t="str">
        <f t="shared" si="549"/>
        <v/>
      </c>
      <c r="CV271" s="94" t="str">
        <f t="shared" si="549"/>
        <v/>
      </c>
      <c r="CW271" s="94" t="str">
        <f t="shared" si="549"/>
        <v/>
      </c>
      <c r="CX271" s="93" t="str">
        <f t="shared" si="549"/>
        <v/>
      </c>
      <c r="CY271" s="519" t="str">
        <f t="shared" si="549"/>
        <v/>
      </c>
      <c r="CZ271" s="532" t="str">
        <f t="shared" ref="CZ271:DI275" si="550">IF($CH$3=$CD$4,IF(OR(-FLOOR(((18-COUNT($U271:$AL271))/2),1)+CZ$6&lt;1,-FLOOR(((18-COUNT($U271:$AL271))/2),1)+CZ$6&gt;COUNT($U271:$AL271)),"",LARGE($U271:$AL271,-FLOOR(((18-COUNT($U271:$AL271))/2),1)+CZ$6)),IF(OR(-FLOOR(((18-COUNT($BG271:$BX271))/2),1)+CZ$6&lt;1,-FLOOR(((18-COUNT($BG271:$BX271))/2),1)+CZ$6&gt;COUNT($BG271:$BX271)),"",LARGE($BG271:$BX271,-FLOOR(((18-COUNT($BG271:$BX271))/2),1)+CZ$6)))</f>
        <v/>
      </c>
      <c r="DA271" s="533" t="str">
        <f t="shared" si="550"/>
        <v/>
      </c>
      <c r="DB271" s="534" t="str">
        <f t="shared" si="550"/>
        <v/>
      </c>
      <c r="DC271" s="534" t="str">
        <f t="shared" si="550"/>
        <v/>
      </c>
      <c r="DD271" s="534" t="str">
        <f t="shared" si="550"/>
        <v/>
      </c>
      <c r="DE271" s="534" t="str">
        <f t="shared" si="550"/>
        <v/>
      </c>
      <c r="DF271" s="534" t="str">
        <f t="shared" si="550"/>
        <v/>
      </c>
      <c r="DG271" s="535" t="str">
        <f t="shared" si="550"/>
        <v/>
      </c>
      <c r="DH271" s="535" t="str">
        <f t="shared" si="550"/>
        <v/>
      </c>
      <c r="DI271" s="535" t="str">
        <f t="shared" si="550"/>
        <v/>
      </c>
      <c r="DJ271" s="535" t="str">
        <f t="shared" ref="DJ271:DQ275" si="551">IF($CH$3=$CD$4,IF(OR(-FLOOR(((18-COUNT($U271:$AL271))/2),1)+DJ$6&lt;1,-FLOOR(((18-COUNT($U271:$AL271))/2),1)+DJ$6&gt;COUNT($U271:$AL271)),"",LARGE($U271:$AL271,-FLOOR(((18-COUNT($U271:$AL271))/2),1)+DJ$6)),IF(OR(-FLOOR(((18-COUNT($BG271:$BX271))/2),1)+DJ$6&lt;1,-FLOOR(((18-COUNT($BG271:$BX271))/2),1)+DJ$6&gt;COUNT($BG271:$BX271)),"",LARGE($BG271:$BX271,-FLOOR(((18-COUNT($BG271:$BX271))/2),1)+DJ$6)))</f>
        <v/>
      </c>
      <c r="DK271" s="534" t="str">
        <f t="shared" si="551"/>
        <v/>
      </c>
      <c r="DL271" s="534" t="str">
        <f t="shared" si="551"/>
        <v/>
      </c>
      <c r="DM271" s="534" t="str">
        <f t="shared" si="551"/>
        <v/>
      </c>
      <c r="DN271" s="534" t="str">
        <f t="shared" si="551"/>
        <v/>
      </c>
      <c r="DO271" s="534" t="str">
        <f t="shared" si="551"/>
        <v/>
      </c>
      <c r="DP271" s="533" t="str">
        <f t="shared" si="551"/>
        <v/>
      </c>
      <c r="DQ271" s="532" t="str">
        <f t="shared" si="551"/>
        <v/>
      </c>
      <c r="DR271" s="572">
        <f>COUNT(B271:S271)</f>
        <v>0</v>
      </c>
      <c r="DS271" s="573">
        <f>COUNT(U271:AL271)</f>
        <v>0</v>
      </c>
      <c r="DT271" s="573">
        <f>COUNT(AN271:BE271)</f>
        <v>0</v>
      </c>
      <c r="DU271" s="574">
        <f>COUNT(BG271:BX271)</f>
        <v>0</v>
      </c>
      <c r="DV271" s="522"/>
      <c r="DW271" s="537"/>
      <c r="DX271" s="537"/>
      <c r="DY271" s="537"/>
      <c r="DZ271" s="537"/>
      <c r="EA271" s="537"/>
      <c r="EB271" s="537"/>
      <c r="EC271" s="538"/>
      <c r="ED271" s="537"/>
      <c r="EE271" s="61"/>
    </row>
    <row r="272" spans="1:135" ht="12.75" customHeight="1">
      <c r="A272" s="529" t="s">
        <v>155</v>
      </c>
      <c r="B272" s="306"/>
      <c r="C272" s="306"/>
      <c r="D272" s="306"/>
      <c r="E272" s="306"/>
      <c r="F272" s="306"/>
      <c r="G272" s="306"/>
      <c r="H272" s="306"/>
      <c r="I272" s="306"/>
      <c r="J272" s="306"/>
      <c r="K272" s="306"/>
      <c r="L272" s="306"/>
      <c r="M272" s="306"/>
      <c r="N272" s="306"/>
      <c r="O272" s="306"/>
      <c r="P272" s="306"/>
      <c r="Q272" s="306"/>
      <c r="R272" s="306"/>
      <c r="S272" s="306"/>
      <c r="T272" s="523"/>
      <c r="U272" s="306"/>
      <c r="V272" s="306"/>
      <c r="W272" s="306"/>
      <c r="X272" s="306"/>
      <c r="Y272" s="306"/>
      <c r="Z272" s="306"/>
      <c r="AA272" s="306"/>
      <c r="AB272" s="306"/>
      <c r="AC272" s="306"/>
      <c r="AD272" s="306"/>
      <c r="AE272" s="306"/>
      <c r="AF272" s="306"/>
      <c r="AG272" s="306"/>
      <c r="AH272" s="306"/>
      <c r="AI272" s="306"/>
      <c r="AJ272" s="306"/>
      <c r="AK272" s="306"/>
      <c r="AL272" s="306"/>
      <c r="AM272" s="523"/>
      <c r="AN272" s="306"/>
      <c r="AO272" s="306"/>
      <c r="AP272" s="306"/>
      <c r="AQ272" s="306"/>
      <c r="AR272" s="306"/>
      <c r="AS272" s="306"/>
      <c r="AT272" s="306"/>
      <c r="AU272" s="306"/>
      <c r="AV272" s="306"/>
      <c r="AW272" s="306"/>
      <c r="AX272" s="306"/>
      <c r="AY272" s="306"/>
      <c r="AZ272" s="306"/>
      <c r="BA272" s="306"/>
      <c r="BB272" s="306"/>
      <c r="BC272" s="306"/>
      <c r="BD272" s="306"/>
      <c r="BE272" s="306"/>
      <c r="BF272" s="523"/>
      <c r="BG272" s="306"/>
      <c r="BH272" s="306"/>
      <c r="BI272" s="306"/>
      <c r="BJ272" s="306"/>
      <c r="BK272" s="306"/>
      <c r="BL272" s="306"/>
      <c r="BM272" s="306"/>
      <c r="BN272" s="306"/>
      <c r="BO272" s="306"/>
      <c r="BP272" s="306"/>
      <c r="BQ272" s="306"/>
      <c r="BR272" s="306"/>
      <c r="BS272" s="306"/>
      <c r="BT272" s="306"/>
      <c r="BU272" s="306"/>
      <c r="BV272" s="306"/>
      <c r="BW272" s="306"/>
      <c r="BX272" s="306"/>
      <c r="BY272" s="523"/>
      <c r="BZ272" s="306">
        <v>1</v>
      </c>
      <c r="CA272" s="306">
        <v>1</v>
      </c>
      <c r="CB272" s="306">
        <v>1</v>
      </c>
      <c r="CC272" s="306">
        <v>1</v>
      </c>
      <c r="CD272" s="530" t="str">
        <f>IF(DR272&lt;3,"",(SUM(B272:S272)-MIN(B272:S272)-MAX(B272:S272))/(DR272-2))</f>
        <v/>
      </c>
      <c r="CE272" s="530" t="str">
        <f>IF(DS272&lt;3,"",(SUM(U272:AL272)-MIN(U272:AL272)-MAX(U272:AL272))/(DS272-2))</f>
        <v/>
      </c>
      <c r="CF272" s="530" t="str">
        <f>IF(DT272&lt;3,"",(SUM(AN272:BE272)-MIN(AN272:BE272)-MAX(AN272:BE272))/(DT272-2))</f>
        <v/>
      </c>
      <c r="CG272" s="531" t="str">
        <f>IF(DU272&lt;3,"",(SUM(BG272:BX272)-MIN(BG272:BX272)-MAX(BG272:BX272))/(DU272-2))</f>
        <v/>
      </c>
      <c r="CH272" s="518" t="str">
        <f t="shared" si="548"/>
        <v/>
      </c>
      <c r="CI272" s="93" t="str">
        <f t="shared" si="548"/>
        <v/>
      </c>
      <c r="CJ272" s="94" t="str">
        <f t="shared" si="548"/>
        <v/>
      </c>
      <c r="CK272" s="94" t="str">
        <f t="shared" si="548"/>
        <v/>
      </c>
      <c r="CL272" s="94" t="str">
        <f t="shared" si="548"/>
        <v/>
      </c>
      <c r="CM272" s="94" t="str">
        <f t="shared" si="548"/>
        <v/>
      </c>
      <c r="CN272" s="94" t="str">
        <f t="shared" si="548"/>
        <v/>
      </c>
      <c r="CO272" s="108" t="str">
        <f t="shared" si="548"/>
        <v/>
      </c>
      <c r="CP272" s="108" t="str">
        <f t="shared" si="548"/>
        <v/>
      </c>
      <c r="CQ272" s="108" t="str">
        <f t="shared" si="548"/>
        <v/>
      </c>
      <c r="CR272" s="108" t="str">
        <f t="shared" si="549"/>
        <v/>
      </c>
      <c r="CS272" s="94" t="str">
        <f t="shared" si="549"/>
        <v/>
      </c>
      <c r="CT272" s="94" t="str">
        <f t="shared" si="549"/>
        <v/>
      </c>
      <c r="CU272" s="94" t="str">
        <f t="shared" si="549"/>
        <v/>
      </c>
      <c r="CV272" s="94" t="str">
        <f t="shared" si="549"/>
        <v/>
      </c>
      <c r="CW272" s="94" t="str">
        <f t="shared" si="549"/>
        <v/>
      </c>
      <c r="CX272" s="93" t="str">
        <f t="shared" si="549"/>
        <v/>
      </c>
      <c r="CY272" s="519" t="str">
        <f t="shared" si="549"/>
        <v/>
      </c>
      <c r="CZ272" s="532" t="str">
        <f t="shared" si="550"/>
        <v/>
      </c>
      <c r="DA272" s="533" t="str">
        <f t="shared" si="550"/>
        <v/>
      </c>
      <c r="DB272" s="534" t="str">
        <f t="shared" si="550"/>
        <v/>
      </c>
      <c r="DC272" s="534" t="str">
        <f t="shared" si="550"/>
        <v/>
      </c>
      <c r="DD272" s="534" t="str">
        <f t="shared" si="550"/>
        <v/>
      </c>
      <c r="DE272" s="534" t="str">
        <f t="shared" si="550"/>
        <v/>
      </c>
      <c r="DF272" s="534" t="str">
        <f t="shared" si="550"/>
        <v/>
      </c>
      <c r="DG272" s="535" t="str">
        <f t="shared" si="550"/>
        <v/>
      </c>
      <c r="DH272" s="535" t="str">
        <f t="shared" si="550"/>
        <v/>
      </c>
      <c r="DI272" s="535" t="str">
        <f t="shared" si="550"/>
        <v/>
      </c>
      <c r="DJ272" s="535" t="str">
        <f t="shared" si="551"/>
        <v/>
      </c>
      <c r="DK272" s="534" t="str">
        <f t="shared" si="551"/>
        <v/>
      </c>
      <c r="DL272" s="534" t="str">
        <f t="shared" si="551"/>
        <v/>
      </c>
      <c r="DM272" s="534" t="str">
        <f t="shared" si="551"/>
        <v/>
      </c>
      <c r="DN272" s="534" t="str">
        <f t="shared" si="551"/>
        <v/>
      </c>
      <c r="DO272" s="534" t="str">
        <f t="shared" si="551"/>
        <v/>
      </c>
      <c r="DP272" s="533" t="str">
        <f t="shared" si="551"/>
        <v/>
      </c>
      <c r="DQ272" s="532" t="str">
        <f t="shared" si="551"/>
        <v/>
      </c>
      <c r="DR272" s="572">
        <f>COUNT(B272:S272)</f>
        <v>0</v>
      </c>
      <c r="DS272" s="573">
        <f>COUNT(U272:AL272)</f>
        <v>0</v>
      </c>
      <c r="DT272" s="573">
        <f>COUNT(AN272:BE272)</f>
        <v>0</v>
      </c>
      <c r="DU272" s="574">
        <f>COUNT(BG272:BX272)</f>
        <v>0</v>
      </c>
      <c r="DV272" s="522"/>
      <c r="DW272" s="537"/>
      <c r="DX272" s="537"/>
      <c r="DY272" s="537"/>
      <c r="DZ272" s="537"/>
      <c r="EA272" s="537"/>
      <c r="EB272" s="537"/>
      <c r="EC272" s="538"/>
      <c r="ED272" s="537"/>
      <c r="EE272" s="61"/>
    </row>
    <row r="273" spans="1:135" ht="12.75" customHeight="1">
      <c r="A273" s="529" t="s">
        <v>156</v>
      </c>
      <c r="B273" s="306"/>
      <c r="C273" s="306"/>
      <c r="D273" s="306"/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306"/>
      <c r="T273" s="523"/>
      <c r="U273" s="306"/>
      <c r="V273" s="306"/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306"/>
      <c r="AH273" s="306"/>
      <c r="AI273" s="306"/>
      <c r="AJ273" s="306"/>
      <c r="AK273" s="306"/>
      <c r="AL273" s="306"/>
      <c r="AM273" s="523"/>
      <c r="AN273" s="306"/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306"/>
      <c r="BD273" s="306"/>
      <c r="BE273" s="306"/>
      <c r="BF273" s="523"/>
      <c r="BG273" s="306"/>
      <c r="BH273" s="306"/>
      <c r="BI273" s="306"/>
      <c r="BJ273" s="306"/>
      <c r="BK273" s="306"/>
      <c r="BL273" s="306"/>
      <c r="BM273" s="306"/>
      <c r="BN273" s="306"/>
      <c r="BO273" s="306"/>
      <c r="BP273" s="306"/>
      <c r="BQ273" s="306"/>
      <c r="BR273" s="306"/>
      <c r="BS273" s="306"/>
      <c r="BT273" s="306"/>
      <c r="BU273" s="306"/>
      <c r="BV273" s="306"/>
      <c r="BW273" s="306"/>
      <c r="BX273" s="306"/>
      <c r="BY273" s="523"/>
      <c r="BZ273" s="306">
        <v>12</v>
      </c>
      <c r="CA273" s="306">
        <v>12</v>
      </c>
      <c r="CB273" s="306">
        <v>12</v>
      </c>
      <c r="CC273" s="306">
        <v>12</v>
      </c>
      <c r="CD273" s="530" t="str">
        <f>IF(DR273&lt;3,"",(SUM(B273:S273)-MIN(B273:S273)-MAX(B273:S273))/(DR273-2))</f>
        <v/>
      </c>
      <c r="CE273" s="530" t="str">
        <f>IF(DS273&lt;3,"",(SUM(U273:AL273)-MIN(U273:AL273)-MAX(U273:AL273))/(DS273-2))</f>
        <v/>
      </c>
      <c r="CF273" s="530" t="str">
        <f>IF(DT273&lt;3,"",(SUM(AN273:BE273)-MIN(AN273:BE273)-MAX(AN273:BE273))/(DT273-2))</f>
        <v/>
      </c>
      <c r="CG273" s="531" t="str">
        <f>IF(DU273&lt;3,"",(SUM(BG273:BX273)-MIN(BG273:BX273)-MAX(BG273:BX273))/(DU273-2))</f>
        <v/>
      </c>
      <c r="CH273" s="518" t="str">
        <f t="shared" si="548"/>
        <v/>
      </c>
      <c r="CI273" s="93" t="str">
        <f t="shared" si="548"/>
        <v/>
      </c>
      <c r="CJ273" s="94" t="str">
        <f t="shared" si="548"/>
        <v/>
      </c>
      <c r="CK273" s="94" t="str">
        <f t="shared" si="548"/>
        <v/>
      </c>
      <c r="CL273" s="94" t="str">
        <f t="shared" si="548"/>
        <v/>
      </c>
      <c r="CM273" s="94" t="str">
        <f t="shared" si="548"/>
        <v/>
      </c>
      <c r="CN273" s="94" t="str">
        <f t="shared" si="548"/>
        <v/>
      </c>
      <c r="CO273" s="108" t="str">
        <f t="shared" si="548"/>
        <v/>
      </c>
      <c r="CP273" s="108" t="str">
        <f t="shared" si="548"/>
        <v/>
      </c>
      <c r="CQ273" s="108" t="str">
        <f t="shared" si="548"/>
        <v/>
      </c>
      <c r="CR273" s="108" t="str">
        <f t="shared" si="549"/>
        <v/>
      </c>
      <c r="CS273" s="94" t="str">
        <f t="shared" si="549"/>
        <v/>
      </c>
      <c r="CT273" s="94" t="str">
        <f t="shared" si="549"/>
        <v/>
      </c>
      <c r="CU273" s="94" t="str">
        <f t="shared" si="549"/>
        <v/>
      </c>
      <c r="CV273" s="94" t="str">
        <f t="shared" si="549"/>
        <v/>
      </c>
      <c r="CW273" s="94" t="str">
        <f t="shared" si="549"/>
        <v/>
      </c>
      <c r="CX273" s="93" t="str">
        <f t="shared" si="549"/>
        <v/>
      </c>
      <c r="CY273" s="519" t="str">
        <f t="shared" si="549"/>
        <v/>
      </c>
      <c r="CZ273" s="532" t="str">
        <f t="shared" si="550"/>
        <v/>
      </c>
      <c r="DA273" s="533" t="str">
        <f t="shared" si="550"/>
        <v/>
      </c>
      <c r="DB273" s="534" t="str">
        <f t="shared" si="550"/>
        <v/>
      </c>
      <c r="DC273" s="534" t="str">
        <f t="shared" si="550"/>
        <v/>
      </c>
      <c r="DD273" s="534" t="str">
        <f t="shared" si="550"/>
        <v/>
      </c>
      <c r="DE273" s="534" t="str">
        <f t="shared" si="550"/>
        <v/>
      </c>
      <c r="DF273" s="534" t="str">
        <f t="shared" si="550"/>
        <v/>
      </c>
      <c r="DG273" s="535" t="str">
        <f t="shared" si="550"/>
        <v/>
      </c>
      <c r="DH273" s="535" t="str">
        <f t="shared" si="550"/>
        <v/>
      </c>
      <c r="DI273" s="535" t="str">
        <f t="shared" si="550"/>
        <v/>
      </c>
      <c r="DJ273" s="535" t="str">
        <f t="shared" si="551"/>
        <v/>
      </c>
      <c r="DK273" s="534" t="str">
        <f t="shared" si="551"/>
        <v/>
      </c>
      <c r="DL273" s="534" t="str">
        <f t="shared" si="551"/>
        <v/>
      </c>
      <c r="DM273" s="534" t="str">
        <f t="shared" si="551"/>
        <v/>
      </c>
      <c r="DN273" s="534" t="str">
        <f t="shared" si="551"/>
        <v/>
      </c>
      <c r="DO273" s="534" t="str">
        <f t="shared" si="551"/>
        <v/>
      </c>
      <c r="DP273" s="533" t="str">
        <f t="shared" si="551"/>
        <v/>
      </c>
      <c r="DQ273" s="532" t="str">
        <f t="shared" si="551"/>
        <v/>
      </c>
      <c r="DR273" s="572">
        <f>COUNT(B273:S273)</f>
        <v>0</v>
      </c>
      <c r="DS273" s="573">
        <f>COUNT(U273:AL273)</f>
        <v>0</v>
      </c>
      <c r="DT273" s="573">
        <f>COUNT(AN273:BE273)</f>
        <v>0</v>
      </c>
      <c r="DU273" s="574">
        <f>COUNT(BG273:BX273)</f>
        <v>0</v>
      </c>
      <c r="DV273" s="522"/>
      <c r="DW273" s="537"/>
      <c r="DX273" s="537"/>
      <c r="DY273" s="537"/>
      <c r="DZ273" s="537"/>
      <c r="EA273" s="537"/>
      <c r="EB273" s="537"/>
      <c r="EC273" s="538"/>
      <c r="ED273" s="537"/>
      <c r="EE273" s="61"/>
    </row>
    <row r="274" spans="1:135" ht="12.75" customHeight="1">
      <c r="A274" s="529" t="s">
        <v>157</v>
      </c>
      <c r="B274" s="306"/>
      <c r="C274" s="306"/>
      <c r="D274" s="306"/>
      <c r="E274" s="306"/>
      <c r="F274" s="306"/>
      <c r="G274" s="306"/>
      <c r="H274" s="306"/>
      <c r="I274" s="306"/>
      <c r="J274" s="306"/>
      <c r="K274" s="306"/>
      <c r="L274" s="306"/>
      <c r="M274" s="306"/>
      <c r="N274" s="306"/>
      <c r="O274" s="306"/>
      <c r="P274" s="306"/>
      <c r="Q274" s="306"/>
      <c r="R274" s="306"/>
      <c r="S274" s="306"/>
      <c r="T274" s="523"/>
      <c r="U274" s="306"/>
      <c r="V274" s="306"/>
      <c r="W274" s="306"/>
      <c r="X274" s="306"/>
      <c r="Y274" s="306"/>
      <c r="Z274" s="306"/>
      <c r="AA274" s="306"/>
      <c r="AB274" s="306"/>
      <c r="AC274" s="306"/>
      <c r="AD274" s="306"/>
      <c r="AE274" s="306"/>
      <c r="AF274" s="306"/>
      <c r="AG274" s="306"/>
      <c r="AH274" s="306"/>
      <c r="AI274" s="306"/>
      <c r="AJ274" s="306"/>
      <c r="AK274" s="306"/>
      <c r="AL274" s="306"/>
      <c r="AM274" s="523"/>
      <c r="AN274" s="306"/>
      <c r="AO274" s="306"/>
      <c r="AP274" s="306"/>
      <c r="AQ274" s="306"/>
      <c r="AR274" s="306"/>
      <c r="AS274" s="306"/>
      <c r="AT274" s="306"/>
      <c r="AU274" s="306"/>
      <c r="AV274" s="306"/>
      <c r="AW274" s="306"/>
      <c r="AX274" s="306"/>
      <c r="AY274" s="306"/>
      <c r="AZ274" s="306"/>
      <c r="BA274" s="306"/>
      <c r="BB274" s="306"/>
      <c r="BC274" s="306"/>
      <c r="BD274" s="306"/>
      <c r="BE274" s="306"/>
      <c r="BF274" s="523"/>
      <c r="BG274" s="306"/>
      <c r="BH274" s="306"/>
      <c r="BI274" s="306"/>
      <c r="BJ274" s="306"/>
      <c r="BK274" s="306"/>
      <c r="BL274" s="306"/>
      <c r="BM274" s="306"/>
      <c r="BN274" s="306"/>
      <c r="BO274" s="306"/>
      <c r="BP274" s="306"/>
      <c r="BQ274" s="306"/>
      <c r="BR274" s="306"/>
      <c r="BS274" s="306"/>
      <c r="BT274" s="306"/>
      <c r="BU274" s="306"/>
      <c r="BV274" s="306"/>
      <c r="BW274" s="306"/>
      <c r="BX274" s="306"/>
      <c r="BY274" s="523"/>
      <c r="BZ274" s="233">
        <f>1350*WB!$R$322</f>
        <v>161.64899076291482</v>
      </c>
      <c r="CA274" s="233">
        <f>1350*WB!$R$322</f>
        <v>161.64899076291482</v>
      </c>
      <c r="CB274" s="233">
        <f>1350*WB!$R$322</f>
        <v>161.64899076291482</v>
      </c>
      <c r="CC274" s="233">
        <f>1350*WB!$R$322</f>
        <v>161.64899076291482</v>
      </c>
      <c r="CD274" s="530" t="str">
        <f>IF(DR274&lt;3,"",(SUM(B274:S274)-MIN(B274:S274)-MAX(B274:S274))/(DR274-2))</f>
        <v/>
      </c>
      <c r="CE274" s="530" t="str">
        <f>IF(DS274&lt;3,"",(SUM(U274:AL274)-MIN(U274:AL274)-MAX(U274:AL274))/(DS274-2))</f>
        <v/>
      </c>
      <c r="CF274" s="530" t="str">
        <f>IF(DT274&lt;3,"",(SUM(AN274:BE274)-MIN(AN274:BE274)-MAX(AN274:BE274))/(DT274-2))</f>
        <v/>
      </c>
      <c r="CG274" s="531" t="str">
        <f>IF(DU274&lt;3,"",(SUM(BG274:BX274)-MIN(BG274:BX274)-MAX(BG274:BX274))/(DU274-2))</f>
        <v/>
      </c>
      <c r="CH274" s="518" t="str">
        <f t="shared" si="548"/>
        <v/>
      </c>
      <c r="CI274" s="93" t="str">
        <f t="shared" si="548"/>
        <v/>
      </c>
      <c r="CJ274" s="94" t="str">
        <f t="shared" si="548"/>
        <v/>
      </c>
      <c r="CK274" s="94" t="str">
        <f t="shared" si="548"/>
        <v/>
      </c>
      <c r="CL274" s="94" t="str">
        <f t="shared" si="548"/>
        <v/>
      </c>
      <c r="CM274" s="94" t="str">
        <f t="shared" si="548"/>
        <v/>
      </c>
      <c r="CN274" s="94" t="str">
        <f t="shared" si="548"/>
        <v/>
      </c>
      <c r="CO274" s="108" t="str">
        <f t="shared" si="548"/>
        <v/>
      </c>
      <c r="CP274" s="108" t="str">
        <f t="shared" si="548"/>
        <v/>
      </c>
      <c r="CQ274" s="108" t="str">
        <f t="shared" si="548"/>
        <v/>
      </c>
      <c r="CR274" s="108" t="str">
        <f t="shared" si="549"/>
        <v/>
      </c>
      <c r="CS274" s="94" t="str">
        <f t="shared" si="549"/>
        <v/>
      </c>
      <c r="CT274" s="94" t="str">
        <f t="shared" si="549"/>
        <v/>
      </c>
      <c r="CU274" s="94" t="str">
        <f t="shared" si="549"/>
        <v/>
      </c>
      <c r="CV274" s="94" t="str">
        <f t="shared" si="549"/>
        <v/>
      </c>
      <c r="CW274" s="94" t="str">
        <f t="shared" si="549"/>
        <v/>
      </c>
      <c r="CX274" s="93" t="str">
        <f t="shared" si="549"/>
        <v/>
      </c>
      <c r="CY274" s="519" t="str">
        <f t="shared" si="549"/>
        <v/>
      </c>
      <c r="CZ274" s="532" t="str">
        <f t="shared" si="550"/>
        <v/>
      </c>
      <c r="DA274" s="533" t="str">
        <f t="shared" si="550"/>
        <v/>
      </c>
      <c r="DB274" s="534" t="str">
        <f t="shared" si="550"/>
        <v/>
      </c>
      <c r="DC274" s="534" t="str">
        <f t="shared" si="550"/>
        <v/>
      </c>
      <c r="DD274" s="534" t="str">
        <f t="shared" si="550"/>
        <v/>
      </c>
      <c r="DE274" s="534" t="str">
        <f t="shared" si="550"/>
        <v/>
      </c>
      <c r="DF274" s="534" t="str">
        <f t="shared" si="550"/>
        <v/>
      </c>
      <c r="DG274" s="535" t="str">
        <f t="shared" si="550"/>
        <v/>
      </c>
      <c r="DH274" s="535" t="str">
        <f t="shared" si="550"/>
        <v/>
      </c>
      <c r="DI274" s="535" t="str">
        <f t="shared" si="550"/>
        <v/>
      </c>
      <c r="DJ274" s="535" t="str">
        <f t="shared" si="551"/>
        <v/>
      </c>
      <c r="DK274" s="534" t="str">
        <f t="shared" si="551"/>
        <v/>
      </c>
      <c r="DL274" s="534" t="str">
        <f t="shared" si="551"/>
        <v/>
      </c>
      <c r="DM274" s="534" t="str">
        <f t="shared" si="551"/>
        <v/>
      </c>
      <c r="DN274" s="534" t="str">
        <f t="shared" si="551"/>
        <v/>
      </c>
      <c r="DO274" s="534" t="str">
        <f t="shared" si="551"/>
        <v/>
      </c>
      <c r="DP274" s="533" t="str">
        <f t="shared" si="551"/>
        <v/>
      </c>
      <c r="DQ274" s="532" t="str">
        <f t="shared" si="551"/>
        <v/>
      </c>
      <c r="DR274" s="572">
        <f>COUNT(B274:S274)</f>
        <v>0</v>
      </c>
      <c r="DS274" s="573">
        <f>COUNT(U274:AL274)</f>
        <v>0</v>
      </c>
      <c r="DT274" s="573">
        <f>COUNT(AN274:BE274)</f>
        <v>0</v>
      </c>
      <c r="DU274" s="574">
        <f>COUNT(BG274:BX274)</f>
        <v>0</v>
      </c>
      <c r="DV274" s="522"/>
      <c r="DW274" s="537"/>
      <c r="DX274" s="537"/>
      <c r="DY274" s="537"/>
      <c r="DZ274" s="537"/>
      <c r="EA274" s="537"/>
      <c r="EB274" s="537"/>
      <c r="EC274" s="538"/>
      <c r="ED274" s="537"/>
      <c r="EE274" s="61"/>
    </row>
    <row r="275" spans="1:135" ht="12.75" customHeight="1">
      <c r="A275" s="539" t="s">
        <v>158</v>
      </c>
      <c r="B275" s="540" t="str">
        <f t="shared" ref="B275:S275" si="552">IF(B272="","",B271*B272*B273*B274)</f>
        <v/>
      </c>
      <c r="C275" s="540" t="str">
        <f t="shared" si="552"/>
        <v/>
      </c>
      <c r="D275" s="540" t="str">
        <f t="shared" si="552"/>
        <v/>
      </c>
      <c r="E275" s="540" t="str">
        <f t="shared" si="552"/>
        <v/>
      </c>
      <c r="F275" s="540" t="str">
        <f t="shared" si="552"/>
        <v/>
      </c>
      <c r="G275" s="540" t="str">
        <f t="shared" si="552"/>
        <v/>
      </c>
      <c r="H275" s="540" t="str">
        <f t="shared" si="552"/>
        <v/>
      </c>
      <c r="I275" s="540" t="str">
        <f t="shared" si="552"/>
        <v/>
      </c>
      <c r="J275" s="540" t="str">
        <f t="shared" si="552"/>
        <v/>
      </c>
      <c r="K275" s="540" t="str">
        <f t="shared" si="552"/>
        <v/>
      </c>
      <c r="L275" s="540" t="str">
        <f t="shared" si="552"/>
        <v/>
      </c>
      <c r="M275" s="540" t="str">
        <f t="shared" si="552"/>
        <v/>
      </c>
      <c r="N275" s="540" t="str">
        <f t="shared" si="552"/>
        <v/>
      </c>
      <c r="O275" s="540" t="str">
        <f t="shared" si="552"/>
        <v/>
      </c>
      <c r="P275" s="540" t="str">
        <f t="shared" si="552"/>
        <v/>
      </c>
      <c r="Q275" s="540" t="str">
        <f t="shared" si="552"/>
        <v/>
      </c>
      <c r="R275" s="540" t="str">
        <f t="shared" si="552"/>
        <v/>
      </c>
      <c r="S275" s="540" t="str">
        <f t="shared" si="552"/>
        <v/>
      </c>
      <c r="T275" s="523"/>
      <c r="U275" s="540" t="str">
        <f t="shared" ref="U275:AL275" si="553">IF(U272="","",U271*U272*U273*U274)</f>
        <v/>
      </c>
      <c r="V275" s="540" t="str">
        <f t="shared" si="553"/>
        <v/>
      </c>
      <c r="W275" s="540" t="str">
        <f t="shared" si="553"/>
        <v/>
      </c>
      <c r="X275" s="540" t="str">
        <f t="shared" si="553"/>
        <v/>
      </c>
      <c r="Y275" s="540" t="str">
        <f t="shared" si="553"/>
        <v/>
      </c>
      <c r="Z275" s="540" t="str">
        <f t="shared" si="553"/>
        <v/>
      </c>
      <c r="AA275" s="540" t="str">
        <f t="shared" si="553"/>
        <v/>
      </c>
      <c r="AB275" s="540" t="str">
        <f t="shared" si="553"/>
        <v/>
      </c>
      <c r="AC275" s="540" t="str">
        <f t="shared" si="553"/>
        <v/>
      </c>
      <c r="AD275" s="540" t="str">
        <f t="shared" si="553"/>
        <v/>
      </c>
      <c r="AE275" s="540" t="str">
        <f t="shared" si="553"/>
        <v/>
      </c>
      <c r="AF275" s="540" t="str">
        <f t="shared" si="553"/>
        <v/>
      </c>
      <c r="AG275" s="540" t="str">
        <f t="shared" si="553"/>
        <v/>
      </c>
      <c r="AH275" s="540" t="str">
        <f t="shared" si="553"/>
        <v/>
      </c>
      <c r="AI275" s="540" t="str">
        <f t="shared" si="553"/>
        <v/>
      </c>
      <c r="AJ275" s="540" t="str">
        <f t="shared" si="553"/>
        <v/>
      </c>
      <c r="AK275" s="540" t="str">
        <f t="shared" si="553"/>
        <v/>
      </c>
      <c r="AL275" s="540" t="str">
        <f t="shared" si="553"/>
        <v/>
      </c>
      <c r="AM275" s="523"/>
      <c r="AN275" s="540" t="str">
        <f t="shared" ref="AN275:BE275" si="554">IF(AN272="","",AN271*AN272*AN273*AN274)</f>
        <v/>
      </c>
      <c r="AO275" s="540" t="str">
        <f t="shared" si="554"/>
        <v/>
      </c>
      <c r="AP275" s="540" t="str">
        <f t="shared" si="554"/>
        <v/>
      </c>
      <c r="AQ275" s="540" t="str">
        <f t="shared" si="554"/>
        <v/>
      </c>
      <c r="AR275" s="540" t="str">
        <f t="shared" si="554"/>
        <v/>
      </c>
      <c r="AS275" s="540" t="str">
        <f t="shared" si="554"/>
        <v/>
      </c>
      <c r="AT275" s="540" t="str">
        <f t="shared" si="554"/>
        <v/>
      </c>
      <c r="AU275" s="540" t="str">
        <f t="shared" si="554"/>
        <v/>
      </c>
      <c r="AV275" s="540" t="str">
        <f t="shared" si="554"/>
        <v/>
      </c>
      <c r="AW275" s="540" t="str">
        <f t="shared" si="554"/>
        <v/>
      </c>
      <c r="AX275" s="540" t="str">
        <f t="shared" si="554"/>
        <v/>
      </c>
      <c r="AY275" s="540" t="str">
        <f t="shared" si="554"/>
        <v/>
      </c>
      <c r="AZ275" s="540" t="str">
        <f t="shared" si="554"/>
        <v/>
      </c>
      <c r="BA275" s="540" t="str">
        <f t="shared" si="554"/>
        <v/>
      </c>
      <c r="BB275" s="540" t="str">
        <f t="shared" si="554"/>
        <v/>
      </c>
      <c r="BC275" s="540" t="str">
        <f t="shared" si="554"/>
        <v/>
      </c>
      <c r="BD275" s="540" t="str">
        <f t="shared" si="554"/>
        <v/>
      </c>
      <c r="BE275" s="540" t="str">
        <f t="shared" si="554"/>
        <v/>
      </c>
      <c r="BF275" s="523"/>
      <c r="BG275" s="540" t="str">
        <f t="shared" ref="BG275:BX275" si="555">IF(BG272="","",BG271*BG272*BG273*BG274)</f>
        <v/>
      </c>
      <c r="BH275" s="540" t="str">
        <f t="shared" si="555"/>
        <v/>
      </c>
      <c r="BI275" s="540" t="str">
        <f t="shared" si="555"/>
        <v/>
      </c>
      <c r="BJ275" s="540" t="str">
        <f t="shared" si="555"/>
        <v/>
      </c>
      <c r="BK275" s="540" t="str">
        <f t="shared" si="555"/>
        <v/>
      </c>
      <c r="BL275" s="540" t="str">
        <f t="shared" si="555"/>
        <v/>
      </c>
      <c r="BM275" s="540" t="str">
        <f t="shared" si="555"/>
        <v/>
      </c>
      <c r="BN275" s="540" t="str">
        <f t="shared" si="555"/>
        <v/>
      </c>
      <c r="BO275" s="540" t="str">
        <f t="shared" si="555"/>
        <v/>
      </c>
      <c r="BP275" s="540" t="str">
        <f t="shared" si="555"/>
        <v/>
      </c>
      <c r="BQ275" s="540" t="str">
        <f t="shared" si="555"/>
        <v/>
      </c>
      <c r="BR275" s="540" t="str">
        <f t="shared" si="555"/>
        <v/>
      </c>
      <c r="BS275" s="540" t="str">
        <f t="shared" si="555"/>
        <v/>
      </c>
      <c r="BT275" s="540" t="str">
        <f t="shared" si="555"/>
        <v/>
      </c>
      <c r="BU275" s="540" t="str">
        <f t="shared" si="555"/>
        <v/>
      </c>
      <c r="BV275" s="540" t="str">
        <f t="shared" si="555"/>
        <v/>
      </c>
      <c r="BW275" s="540" t="str">
        <f t="shared" si="555"/>
        <v/>
      </c>
      <c r="BX275" s="540" t="str">
        <f t="shared" si="555"/>
        <v/>
      </c>
      <c r="BY275" s="523"/>
      <c r="BZ275" s="540">
        <f>IF(BZ272="","",BZ271*BZ272*BZ273*BZ274)</f>
        <v>1939.7878891549778</v>
      </c>
      <c r="CA275" s="540">
        <f>IF(CA272="","",CA271*CA272*CA273*CA274)</f>
        <v>1939.7878891549778</v>
      </c>
      <c r="CB275" s="540">
        <f>IF(CB272="","",CB271*CB272*CB273*CB274)</f>
        <v>0</v>
      </c>
      <c r="CC275" s="541">
        <f>IF(CC272="","",CC271*CC272*CC273*CC274)</f>
        <v>0</v>
      </c>
      <c r="CD275" s="530" t="str">
        <f>IF(DR275&lt;3,"",(SUM(B275:S275)-MIN(B275:S275)-MAX(B275:S275))/(DR275-2))</f>
        <v/>
      </c>
      <c r="CE275" s="530" t="str">
        <f>IF(DS275&lt;3,"",(SUM(U275:AL275)-MIN(U275:AL275)-MAX(U275:AL275))/(DS275-2))</f>
        <v/>
      </c>
      <c r="CF275" s="530" t="str">
        <f>IF(DT275&lt;3,"",(SUM(AN275:BE275)-MIN(AN275:BE275)-MAX(AN275:BE275))/(DT275-2))</f>
        <v/>
      </c>
      <c r="CG275" s="531" t="str">
        <f>IF(DU275&lt;3,"",(SUM(BG275:BX275)-MIN(BG275:BX275)-MAX(BG275:BX275))/(DU275-2))</f>
        <v/>
      </c>
      <c r="CH275" s="518" t="str">
        <f t="shared" si="548"/>
        <v/>
      </c>
      <c r="CI275" s="93" t="str">
        <f t="shared" si="548"/>
        <v/>
      </c>
      <c r="CJ275" s="94" t="str">
        <f t="shared" si="548"/>
        <v/>
      </c>
      <c r="CK275" s="94" t="str">
        <f t="shared" si="548"/>
        <v/>
      </c>
      <c r="CL275" s="94" t="str">
        <f t="shared" si="548"/>
        <v/>
      </c>
      <c r="CM275" s="94" t="str">
        <f t="shared" si="548"/>
        <v/>
      </c>
      <c r="CN275" s="94" t="str">
        <f t="shared" si="548"/>
        <v/>
      </c>
      <c r="CO275" s="108" t="str">
        <f t="shared" si="548"/>
        <v/>
      </c>
      <c r="CP275" s="108" t="str">
        <f t="shared" si="548"/>
        <v/>
      </c>
      <c r="CQ275" s="108" t="str">
        <f t="shared" si="548"/>
        <v/>
      </c>
      <c r="CR275" s="108" t="str">
        <f t="shared" si="549"/>
        <v/>
      </c>
      <c r="CS275" s="94" t="str">
        <f t="shared" si="549"/>
        <v/>
      </c>
      <c r="CT275" s="94" t="str">
        <f t="shared" si="549"/>
        <v/>
      </c>
      <c r="CU275" s="94" t="str">
        <f t="shared" si="549"/>
        <v/>
      </c>
      <c r="CV275" s="94" t="str">
        <f t="shared" si="549"/>
        <v/>
      </c>
      <c r="CW275" s="94" t="str">
        <f t="shared" si="549"/>
        <v/>
      </c>
      <c r="CX275" s="93" t="str">
        <f t="shared" si="549"/>
        <v/>
      </c>
      <c r="CY275" s="519" t="str">
        <f t="shared" si="549"/>
        <v/>
      </c>
      <c r="CZ275" s="532" t="str">
        <f t="shared" si="550"/>
        <v/>
      </c>
      <c r="DA275" s="533" t="str">
        <f t="shared" si="550"/>
        <v/>
      </c>
      <c r="DB275" s="534" t="str">
        <f t="shared" si="550"/>
        <v/>
      </c>
      <c r="DC275" s="534" t="str">
        <f t="shared" si="550"/>
        <v/>
      </c>
      <c r="DD275" s="534" t="str">
        <f t="shared" si="550"/>
        <v/>
      </c>
      <c r="DE275" s="534" t="str">
        <f t="shared" si="550"/>
        <v/>
      </c>
      <c r="DF275" s="534" t="str">
        <f t="shared" si="550"/>
        <v/>
      </c>
      <c r="DG275" s="535" t="str">
        <f t="shared" si="550"/>
        <v/>
      </c>
      <c r="DH275" s="535" t="str">
        <f t="shared" si="550"/>
        <v/>
      </c>
      <c r="DI275" s="535" t="str">
        <f t="shared" si="550"/>
        <v/>
      </c>
      <c r="DJ275" s="535" t="str">
        <f t="shared" si="551"/>
        <v/>
      </c>
      <c r="DK275" s="534" t="str">
        <f t="shared" si="551"/>
        <v/>
      </c>
      <c r="DL275" s="534" t="str">
        <f t="shared" si="551"/>
        <v/>
      </c>
      <c r="DM275" s="534" t="str">
        <f t="shared" si="551"/>
        <v/>
      </c>
      <c r="DN275" s="534" t="str">
        <f t="shared" si="551"/>
        <v/>
      </c>
      <c r="DO275" s="534" t="str">
        <f t="shared" si="551"/>
        <v/>
      </c>
      <c r="DP275" s="533" t="str">
        <f t="shared" si="551"/>
        <v/>
      </c>
      <c r="DQ275" s="532" t="str">
        <f t="shared" si="551"/>
        <v/>
      </c>
      <c r="DR275" s="572">
        <f>COUNT(B275:S275)</f>
        <v>0</v>
      </c>
      <c r="DS275" s="573">
        <f>COUNT(U275:AL275)</f>
        <v>0</v>
      </c>
      <c r="DT275" s="573">
        <f>COUNT(AN275:BE275)</f>
        <v>0</v>
      </c>
      <c r="DU275" s="574">
        <f>COUNT(BG275:BX275)</f>
        <v>0</v>
      </c>
      <c r="DV275" s="522"/>
      <c r="DW275" s="537"/>
      <c r="DX275" s="537"/>
      <c r="DY275" s="537"/>
      <c r="DZ275" s="537"/>
      <c r="EA275" s="537"/>
      <c r="EB275" s="537"/>
      <c r="EC275" s="538"/>
      <c r="ED275" s="537"/>
      <c r="EE275" s="61"/>
    </row>
    <row r="276" spans="1:135" ht="12.75" customHeight="1">
      <c r="A276" s="527" t="s">
        <v>809</v>
      </c>
      <c r="B276" s="528"/>
      <c r="C276" s="528"/>
      <c r="D276" s="528"/>
      <c r="E276" s="528"/>
      <c r="F276" s="528"/>
      <c r="G276" s="528"/>
      <c r="H276" s="528"/>
      <c r="I276" s="528"/>
      <c r="J276" s="528"/>
      <c r="K276" s="528"/>
      <c r="L276" s="528"/>
      <c r="M276" s="528"/>
      <c r="N276" s="528"/>
      <c r="O276" s="528"/>
      <c r="P276" s="528"/>
      <c r="Q276" s="528"/>
      <c r="R276" s="528"/>
      <c r="S276" s="528"/>
      <c r="T276" s="523"/>
      <c r="U276" s="528"/>
      <c r="V276" s="528"/>
      <c r="W276" s="528"/>
      <c r="X276" s="528"/>
      <c r="Y276" s="528"/>
      <c r="Z276" s="528"/>
      <c r="AA276" s="528"/>
      <c r="AB276" s="528"/>
      <c r="AC276" s="528"/>
      <c r="AD276" s="528"/>
      <c r="AE276" s="528"/>
      <c r="AF276" s="528"/>
      <c r="AG276" s="528"/>
      <c r="AH276" s="528"/>
      <c r="AI276" s="528"/>
      <c r="AJ276" s="528"/>
      <c r="AK276" s="528"/>
      <c r="AL276" s="528"/>
      <c r="AM276" s="523"/>
      <c r="AN276" s="528"/>
      <c r="AO276" s="528"/>
      <c r="AP276" s="528"/>
      <c r="AQ276" s="528"/>
      <c r="AR276" s="528"/>
      <c r="AS276" s="528"/>
      <c r="AT276" s="528"/>
      <c r="AU276" s="528"/>
      <c r="AV276" s="528"/>
      <c r="AW276" s="528"/>
      <c r="AX276" s="528"/>
      <c r="AY276" s="528"/>
      <c r="AZ276" s="528"/>
      <c r="BA276" s="528"/>
      <c r="BB276" s="528"/>
      <c r="BC276" s="528"/>
      <c r="BD276" s="528"/>
      <c r="BE276" s="528"/>
      <c r="BF276" s="523"/>
      <c r="BG276" s="528"/>
      <c r="BH276" s="528"/>
      <c r="BI276" s="528"/>
      <c r="BJ276" s="528"/>
      <c r="BK276" s="528"/>
      <c r="BL276" s="528"/>
      <c r="BM276" s="528"/>
      <c r="BN276" s="528"/>
      <c r="BO276" s="528"/>
      <c r="BP276" s="528"/>
      <c r="BQ276" s="528"/>
      <c r="BR276" s="528"/>
      <c r="BS276" s="528"/>
      <c r="BT276" s="528"/>
      <c r="BU276" s="528"/>
      <c r="BV276" s="528"/>
      <c r="BW276" s="528"/>
      <c r="BX276" s="528"/>
      <c r="BY276" s="523"/>
      <c r="BZ276" s="528"/>
      <c r="CA276" s="528"/>
      <c r="CB276" s="528"/>
      <c r="CC276" s="528"/>
      <c r="CD276" s="542"/>
      <c r="CE276" s="542"/>
      <c r="CF276" s="542"/>
      <c r="CG276" s="543"/>
      <c r="CH276" s="544"/>
      <c r="CI276" s="544"/>
      <c r="CJ276" s="544"/>
      <c r="CK276" s="544"/>
      <c r="CL276" s="544"/>
      <c r="CM276" s="544"/>
      <c r="CN276" s="544"/>
      <c r="CO276" s="544"/>
      <c r="CP276" s="544"/>
      <c r="CQ276" s="544"/>
      <c r="CR276" s="544"/>
      <c r="CS276" s="544"/>
      <c r="CT276" s="544"/>
      <c r="CU276" s="544"/>
      <c r="CV276" s="544"/>
      <c r="CW276" s="544"/>
      <c r="CX276" s="544"/>
      <c r="CY276" s="545"/>
      <c r="CZ276" s="546"/>
      <c r="DA276" s="544"/>
      <c r="DB276" s="544"/>
      <c r="DC276" s="544"/>
      <c r="DD276" s="544"/>
      <c r="DE276" s="544"/>
      <c r="DF276" s="544"/>
      <c r="DG276" s="544"/>
      <c r="DH276" s="544"/>
      <c r="DI276" s="544"/>
      <c r="DJ276" s="544"/>
      <c r="DK276" s="544"/>
      <c r="DL276" s="544"/>
      <c r="DM276" s="544"/>
      <c r="DN276" s="544"/>
      <c r="DO276" s="544"/>
      <c r="DP276" s="544"/>
      <c r="DQ276" s="544"/>
      <c r="DR276" s="546"/>
      <c r="DS276" s="521"/>
      <c r="DT276" s="521"/>
      <c r="DU276" s="517"/>
      <c r="DV276" s="521"/>
      <c r="DW276" s="521"/>
      <c r="DX276" s="521"/>
      <c r="DY276" s="521"/>
      <c r="DZ276" s="521"/>
      <c r="EA276" s="521"/>
      <c r="EB276" s="521"/>
      <c r="EC276" s="517"/>
      <c r="ED276" s="521"/>
      <c r="EE276" s="61"/>
    </row>
    <row r="277" spans="1:135" ht="12.75" customHeight="1">
      <c r="A277" s="529" t="s">
        <v>154</v>
      </c>
      <c r="B277" s="528"/>
      <c r="C277" s="528"/>
      <c r="D277" s="528"/>
      <c r="E277" s="528">
        <v>1</v>
      </c>
      <c r="F277" s="528"/>
      <c r="G277" s="528"/>
      <c r="H277" s="528"/>
      <c r="I277" s="528"/>
      <c r="J277" s="528"/>
      <c r="K277" s="528"/>
      <c r="L277" s="528"/>
      <c r="M277" s="528"/>
      <c r="N277" s="528">
        <v>1</v>
      </c>
      <c r="O277" s="528"/>
      <c r="P277" s="528"/>
      <c r="Q277" s="528">
        <v>1</v>
      </c>
      <c r="R277" s="528"/>
      <c r="S277" s="528">
        <v>1</v>
      </c>
      <c r="T277" s="523"/>
      <c r="U277" s="528"/>
      <c r="V277" s="528"/>
      <c r="W277" s="528"/>
      <c r="X277" s="528"/>
      <c r="Y277" s="528"/>
      <c r="Z277" s="528"/>
      <c r="AA277" s="528"/>
      <c r="AB277" s="528"/>
      <c r="AC277" s="528"/>
      <c r="AD277" s="528">
        <v>1</v>
      </c>
      <c r="AE277" s="528"/>
      <c r="AF277" s="528">
        <v>2</v>
      </c>
      <c r="AG277" s="528"/>
      <c r="AH277" s="528"/>
      <c r="AI277" s="528">
        <v>2</v>
      </c>
      <c r="AJ277" s="528"/>
      <c r="AK277" s="528"/>
      <c r="AL277" s="528"/>
      <c r="AM277" s="523"/>
      <c r="AN277" s="528"/>
      <c r="AO277" s="528"/>
      <c r="AP277" s="528"/>
      <c r="AQ277" s="528">
        <v>1</v>
      </c>
      <c r="AR277" s="528"/>
      <c r="AS277" s="528"/>
      <c r="AT277" s="528"/>
      <c r="AU277" s="528"/>
      <c r="AV277" s="528"/>
      <c r="AW277" s="528"/>
      <c r="AX277" s="528"/>
      <c r="AY277" s="528"/>
      <c r="AZ277" s="528"/>
      <c r="BA277" s="528"/>
      <c r="BB277" s="528"/>
      <c r="BC277" s="528"/>
      <c r="BD277" s="528"/>
      <c r="BE277" s="528"/>
      <c r="BF277" s="523"/>
      <c r="BG277" s="528"/>
      <c r="BH277" s="528"/>
      <c r="BI277" s="528"/>
      <c r="BJ277" s="528">
        <v>1</v>
      </c>
      <c r="BK277" s="528"/>
      <c r="BL277" s="528"/>
      <c r="BM277" s="528"/>
      <c r="BN277" s="528"/>
      <c r="BO277" s="528"/>
      <c r="BP277" s="528">
        <v>1</v>
      </c>
      <c r="BQ277" s="528"/>
      <c r="BR277" s="528">
        <v>1</v>
      </c>
      <c r="BS277" s="528"/>
      <c r="BT277" s="528"/>
      <c r="BU277" s="528"/>
      <c r="BV277" s="528"/>
      <c r="BW277" s="528"/>
      <c r="BX277" s="528"/>
      <c r="BY277" s="523"/>
      <c r="BZ277" s="528">
        <v>1</v>
      </c>
      <c r="CA277" s="528">
        <v>1</v>
      </c>
      <c r="CB277" s="528">
        <v>0</v>
      </c>
      <c r="CC277" s="528">
        <v>0</v>
      </c>
      <c r="CD277" s="530">
        <f>IF(DR277&lt;3,"",(SUM(B277:S277)-MIN(B277:S277)-MAX(B277:S277))/(DR277-2))</f>
        <v>1</v>
      </c>
      <c r="CE277" s="530">
        <f>IF(DS277&lt;3,"",(SUM(U277:AL277)-MIN(U277:AL277)-MAX(U277:AL277))/(DS277-2))</f>
        <v>2</v>
      </c>
      <c r="CF277" s="530" t="str">
        <f>IF(DT277&lt;3,"",(SUM(AN277:BE277)-MIN(AN277:BE277)-MAX(AN277:BE277))/(DT277-2))</f>
        <v/>
      </c>
      <c r="CG277" s="531">
        <f>IF(DU277&lt;3,"",(SUM(BG277:BX277)-MIN(BG277:BX277)-MAX(BG277:BX277))/(DU277-2))</f>
        <v>1</v>
      </c>
      <c r="CH277" s="518" t="str">
        <f t="shared" ref="CH277:CQ281" si="556">IF($CH$3=$CD$4,IF(OR(-FLOOR(((18-COUNT($B277:$S277))/2),1)+CH$6&lt;1,-FLOOR(((18-COUNT($B277:$S277))/2),1)+CH$6&gt;COUNT($B277:$S277)),"",LARGE($B277:$S277,-FLOOR(((18-COUNT($B277:$S277))/2),1)+CH$6)),IF(OR(-FLOOR(((18-COUNT($AN277:$BE277))/2),1)+CH$6&lt;1,-FLOOR(((18-COUNT($AN277:$BE277))/2),1)+CH$6&gt;COUNT($AN277:$BE277)),"",LARGE($AN277:$BE277,-FLOOR(((18-COUNT($AN277:$BE277))/2),1)+CH$6)))</f>
        <v/>
      </c>
      <c r="CI277" s="93" t="str">
        <f t="shared" si="556"/>
        <v/>
      </c>
      <c r="CJ277" s="94" t="str">
        <f t="shared" si="556"/>
        <v/>
      </c>
      <c r="CK277" s="94" t="str">
        <f t="shared" si="556"/>
        <v/>
      </c>
      <c r="CL277" s="94" t="str">
        <f t="shared" si="556"/>
        <v/>
      </c>
      <c r="CM277" s="94" t="str">
        <f t="shared" si="556"/>
        <v/>
      </c>
      <c r="CN277" s="94" t="str">
        <f t="shared" si="556"/>
        <v/>
      </c>
      <c r="CO277" s="108">
        <f t="shared" si="556"/>
        <v>1</v>
      </c>
      <c r="CP277" s="108">
        <f t="shared" si="556"/>
        <v>1</v>
      </c>
      <c r="CQ277" s="108">
        <f t="shared" si="556"/>
        <v>1</v>
      </c>
      <c r="CR277" s="108">
        <f t="shared" ref="CR277:CY281" si="557">IF($CH$3=$CD$4,IF(OR(-FLOOR(((18-COUNT($B277:$S277))/2),1)+CR$6&lt;1,-FLOOR(((18-COUNT($B277:$S277))/2),1)+CR$6&gt;COUNT($B277:$S277)),"",LARGE($B277:$S277,-FLOOR(((18-COUNT($B277:$S277))/2),1)+CR$6)),IF(OR(-FLOOR(((18-COUNT($AN277:$BE277))/2),1)+CR$6&lt;1,-FLOOR(((18-COUNT($AN277:$BE277))/2),1)+CR$6&gt;COUNT($AN277:$BE277)),"",LARGE($AN277:$BE277,-FLOOR(((18-COUNT($AN277:$BE277))/2),1)+CR$6)))</f>
        <v>1</v>
      </c>
      <c r="CS277" s="94" t="str">
        <f t="shared" si="557"/>
        <v/>
      </c>
      <c r="CT277" s="94" t="str">
        <f t="shared" si="557"/>
        <v/>
      </c>
      <c r="CU277" s="94" t="str">
        <f t="shared" si="557"/>
        <v/>
      </c>
      <c r="CV277" s="94" t="str">
        <f t="shared" si="557"/>
        <v/>
      </c>
      <c r="CW277" s="94" t="str">
        <f t="shared" si="557"/>
        <v/>
      </c>
      <c r="CX277" s="93" t="str">
        <f t="shared" si="557"/>
        <v/>
      </c>
      <c r="CY277" s="519" t="str">
        <f t="shared" si="557"/>
        <v/>
      </c>
      <c r="CZ277" s="532" t="str">
        <f t="shared" ref="CZ277:DI281" si="558">IF($CH$3=$CD$4,IF(OR(-FLOOR(((18-COUNT($U277:$AL277))/2),1)+CZ$6&lt;1,-FLOOR(((18-COUNT($U277:$AL277))/2),1)+CZ$6&gt;COUNT($U277:$AL277)),"",LARGE($U277:$AL277,-FLOOR(((18-COUNT($U277:$AL277))/2),1)+CZ$6)),IF(OR(-FLOOR(((18-COUNT($BG277:$BX277))/2),1)+CZ$6&lt;1,-FLOOR(((18-COUNT($BG277:$BX277))/2),1)+CZ$6&gt;COUNT($BG277:$BX277)),"",LARGE($BG277:$BX277,-FLOOR(((18-COUNT($BG277:$BX277))/2),1)+CZ$6)))</f>
        <v/>
      </c>
      <c r="DA277" s="533" t="str">
        <f t="shared" si="558"/>
        <v/>
      </c>
      <c r="DB277" s="534" t="str">
        <f t="shared" si="558"/>
        <v/>
      </c>
      <c r="DC277" s="534" t="str">
        <f t="shared" si="558"/>
        <v/>
      </c>
      <c r="DD277" s="534" t="str">
        <f t="shared" si="558"/>
        <v/>
      </c>
      <c r="DE277" s="534" t="str">
        <f t="shared" si="558"/>
        <v/>
      </c>
      <c r="DF277" s="534" t="str">
        <f t="shared" si="558"/>
        <v/>
      </c>
      <c r="DG277" s="535" t="str">
        <f t="shared" si="558"/>
        <v/>
      </c>
      <c r="DH277" s="535">
        <f t="shared" si="558"/>
        <v>1</v>
      </c>
      <c r="DI277" s="535">
        <f t="shared" si="558"/>
        <v>2</v>
      </c>
      <c r="DJ277" s="535">
        <f t="shared" ref="DJ277:DQ281" si="559">IF($CH$3=$CD$4,IF(OR(-FLOOR(((18-COUNT($U277:$AL277))/2),1)+DJ$6&lt;1,-FLOOR(((18-COUNT($U277:$AL277))/2),1)+DJ$6&gt;COUNT($U277:$AL277)),"",LARGE($U277:$AL277,-FLOOR(((18-COUNT($U277:$AL277))/2),1)+DJ$6)),IF(OR(-FLOOR(((18-COUNT($BG277:$BX277))/2),1)+DJ$6&lt;1,-FLOOR(((18-COUNT($BG277:$BX277))/2),1)+DJ$6&gt;COUNT($BG277:$BX277)),"",LARGE($BG277:$BX277,-FLOOR(((18-COUNT($BG277:$BX277))/2),1)+DJ$6)))</f>
        <v>2</v>
      </c>
      <c r="DK277" s="534" t="str">
        <f t="shared" si="559"/>
        <v/>
      </c>
      <c r="DL277" s="534" t="str">
        <f t="shared" si="559"/>
        <v/>
      </c>
      <c r="DM277" s="534" t="str">
        <f t="shared" si="559"/>
        <v/>
      </c>
      <c r="DN277" s="534" t="str">
        <f t="shared" si="559"/>
        <v/>
      </c>
      <c r="DO277" s="534" t="str">
        <f t="shared" si="559"/>
        <v/>
      </c>
      <c r="DP277" s="533" t="str">
        <f t="shared" si="559"/>
        <v/>
      </c>
      <c r="DQ277" s="532" t="str">
        <f t="shared" si="559"/>
        <v/>
      </c>
      <c r="DR277" s="572">
        <f>COUNT(B277:S277)</f>
        <v>4</v>
      </c>
      <c r="DS277" s="573">
        <f>COUNT(U277:AL277)</f>
        <v>3</v>
      </c>
      <c r="DT277" s="573">
        <f>COUNT(AN277:BE277)</f>
        <v>1</v>
      </c>
      <c r="DU277" s="574">
        <f>COUNT(BG277:BX277)</f>
        <v>3</v>
      </c>
      <c r="DV277" s="522"/>
      <c r="DW277" s="537"/>
      <c r="DX277" s="537"/>
      <c r="DY277" s="537"/>
      <c r="DZ277" s="537"/>
      <c r="EA277" s="537"/>
      <c r="EB277" s="537"/>
      <c r="EC277" s="538"/>
      <c r="ED277" s="537"/>
      <c r="EE277" s="61"/>
    </row>
    <row r="278" spans="1:135" ht="12.75" customHeight="1">
      <c r="A278" s="529" t="s">
        <v>155</v>
      </c>
      <c r="B278" s="306"/>
      <c r="C278" s="306"/>
      <c r="D278" s="306"/>
      <c r="E278" s="306">
        <v>1</v>
      </c>
      <c r="F278" s="306"/>
      <c r="G278" s="306"/>
      <c r="H278" s="306"/>
      <c r="I278" s="306"/>
      <c r="J278" s="306"/>
      <c r="K278" s="306"/>
      <c r="L278" s="306"/>
      <c r="M278" s="306"/>
      <c r="N278" s="306">
        <v>1</v>
      </c>
      <c r="O278" s="306"/>
      <c r="P278" s="306"/>
      <c r="Q278" s="306">
        <v>1</v>
      </c>
      <c r="R278" s="306"/>
      <c r="S278" s="306">
        <v>1</v>
      </c>
      <c r="T278" s="523"/>
      <c r="U278" s="306"/>
      <c r="V278" s="306"/>
      <c r="W278" s="306"/>
      <c r="X278" s="306"/>
      <c r="Y278" s="306"/>
      <c r="Z278" s="306"/>
      <c r="AA278" s="306"/>
      <c r="AB278" s="306"/>
      <c r="AC278" s="306"/>
      <c r="AD278" s="306">
        <v>1</v>
      </c>
      <c r="AE278" s="306"/>
      <c r="AF278" s="306">
        <v>1</v>
      </c>
      <c r="AG278" s="306"/>
      <c r="AH278" s="306"/>
      <c r="AI278" s="306">
        <v>1</v>
      </c>
      <c r="AJ278" s="306"/>
      <c r="AK278" s="306"/>
      <c r="AL278" s="306"/>
      <c r="AM278" s="523"/>
      <c r="AN278" s="306"/>
      <c r="AO278" s="306"/>
      <c r="AP278" s="306"/>
      <c r="AQ278" s="306">
        <v>1</v>
      </c>
      <c r="AR278" s="306"/>
      <c r="AS278" s="306"/>
      <c r="AT278" s="306"/>
      <c r="AU278" s="306"/>
      <c r="AV278" s="306"/>
      <c r="AW278" s="306"/>
      <c r="AX278" s="306"/>
      <c r="AY278" s="306"/>
      <c r="AZ278" s="306"/>
      <c r="BA278" s="306"/>
      <c r="BB278" s="306"/>
      <c r="BC278" s="306"/>
      <c r="BD278" s="306"/>
      <c r="BE278" s="306"/>
      <c r="BF278" s="523"/>
      <c r="BG278" s="306"/>
      <c r="BH278" s="306"/>
      <c r="BI278" s="306"/>
      <c r="BJ278" s="306">
        <v>1</v>
      </c>
      <c r="BK278" s="306"/>
      <c r="BL278" s="306"/>
      <c r="BM278" s="306"/>
      <c r="BN278" s="306"/>
      <c r="BO278" s="306"/>
      <c r="BP278" s="306">
        <v>1</v>
      </c>
      <c r="BQ278" s="306"/>
      <c r="BR278" s="306">
        <v>1</v>
      </c>
      <c r="BS278" s="306"/>
      <c r="BT278" s="306"/>
      <c r="BU278" s="306"/>
      <c r="BV278" s="306"/>
      <c r="BW278" s="306"/>
      <c r="BX278" s="306"/>
      <c r="BY278" s="523"/>
      <c r="BZ278" s="306">
        <v>1</v>
      </c>
      <c r="CA278" s="306">
        <v>1</v>
      </c>
      <c r="CB278" s="306">
        <v>1</v>
      </c>
      <c r="CC278" s="306">
        <v>1</v>
      </c>
      <c r="CD278" s="530">
        <f>IF(DR278&lt;3,"",(SUM(B278:S278)-MIN(B278:S278)-MAX(B278:S278))/(DR278-2))</f>
        <v>1</v>
      </c>
      <c r="CE278" s="530">
        <f>IF(DS278&lt;3,"",(SUM(U278:AL278)-MIN(U278:AL278)-MAX(U278:AL278))/(DS278-2))</f>
        <v>1</v>
      </c>
      <c r="CF278" s="530" t="str">
        <f>IF(DT278&lt;3,"",(SUM(AN278:BE278)-MIN(AN278:BE278)-MAX(AN278:BE278))/(DT278-2))</f>
        <v/>
      </c>
      <c r="CG278" s="531">
        <f>IF(DU278&lt;3,"",(SUM(BG278:BX278)-MIN(BG278:BX278)-MAX(BG278:BX278))/(DU278-2))</f>
        <v>1</v>
      </c>
      <c r="CH278" s="518" t="str">
        <f t="shared" si="556"/>
        <v/>
      </c>
      <c r="CI278" s="93" t="str">
        <f t="shared" si="556"/>
        <v/>
      </c>
      <c r="CJ278" s="94" t="str">
        <f t="shared" si="556"/>
        <v/>
      </c>
      <c r="CK278" s="94" t="str">
        <f t="shared" si="556"/>
        <v/>
      </c>
      <c r="CL278" s="94" t="str">
        <f t="shared" si="556"/>
        <v/>
      </c>
      <c r="CM278" s="94" t="str">
        <f t="shared" si="556"/>
        <v/>
      </c>
      <c r="CN278" s="94" t="str">
        <f t="shared" si="556"/>
        <v/>
      </c>
      <c r="CO278" s="108">
        <f t="shared" si="556"/>
        <v>1</v>
      </c>
      <c r="CP278" s="108">
        <f t="shared" si="556"/>
        <v>1</v>
      </c>
      <c r="CQ278" s="108">
        <f t="shared" si="556"/>
        <v>1</v>
      </c>
      <c r="CR278" s="108">
        <f t="shared" si="557"/>
        <v>1</v>
      </c>
      <c r="CS278" s="94" t="str">
        <f t="shared" si="557"/>
        <v/>
      </c>
      <c r="CT278" s="94" t="str">
        <f t="shared" si="557"/>
        <v/>
      </c>
      <c r="CU278" s="94" t="str">
        <f t="shared" si="557"/>
        <v/>
      </c>
      <c r="CV278" s="94" t="str">
        <f t="shared" si="557"/>
        <v/>
      </c>
      <c r="CW278" s="94" t="str">
        <f t="shared" si="557"/>
        <v/>
      </c>
      <c r="CX278" s="93" t="str">
        <f t="shared" si="557"/>
        <v/>
      </c>
      <c r="CY278" s="519" t="str">
        <f t="shared" si="557"/>
        <v/>
      </c>
      <c r="CZ278" s="532" t="str">
        <f t="shared" si="558"/>
        <v/>
      </c>
      <c r="DA278" s="533" t="str">
        <f t="shared" si="558"/>
        <v/>
      </c>
      <c r="DB278" s="534" t="str">
        <f t="shared" si="558"/>
        <v/>
      </c>
      <c r="DC278" s="534" t="str">
        <f t="shared" si="558"/>
        <v/>
      </c>
      <c r="DD278" s="534" t="str">
        <f t="shared" si="558"/>
        <v/>
      </c>
      <c r="DE278" s="534" t="str">
        <f t="shared" si="558"/>
        <v/>
      </c>
      <c r="DF278" s="534" t="str">
        <f t="shared" si="558"/>
        <v/>
      </c>
      <c r="DG278" s="535" t="str">
        <f t="shared" si="558"/>
        <v/>
      </c>
      <c r="DH278" s="535">
        <f t="shared" si="558"/>
        <v>1</v>
      </c>
      <c r="DI278" s="535">
        <f t="shared" si="558"/>
        <v>1</v>
      </c>
      <c r="DJ278" s="535">
        <f t="shared" si="559"/>
        <v>1</v>
      </c>
      <c r="DK278" s="534" t="str">
        <f t="shared" si="559"/>
        <v/>
      </c>
      <c r="DL278" s="534" t="str">
        <f t="shared" si="559"/>
        <v/>
      </c>
      <c r="DM278" s="534" t="str">
        <f t="shared" si="559"/>
        <v/>
      </c>
      <c r="DN278" s="534" t="str">
        <f t="shared" si="559"/>
        <v/>
      </c>
      <c r="DO278" s="534" t="str">
        <f t="shared" si="559"/>
        <v/>
      </c>
      <c r="DP278" s="533" t="str">
        <f t="shared" si="559"/>
        <v/>
      </c>
      <c r="DQ278" s="532" t="str">
        <f t="shared" si="559"/>
        <v/>
      </c>
      <c r="DR278" s="572">
        <f>COUNT(B278:S278)</f>
        <v>4</v>
      </c>
      <c r="DS278" s="573">
        <f>COUNT(U278:AL278)</f>
        <v>3</v>
      </c>
      <c r="DT278" s="573">
        <f>COUNT(AN278:BE278)</f>
        <v>1</v>
      </c>
      <c r="DU278" s="574">
        <f>COUNT(BG278:BX278)</f>
        <v>3</v>
      </c>
      <c r="DV278" s="522"/>
      <c r="DW278" s="537"/>
      <c r="DX278" s="537"/>
      <c r="DY278" s="537"/>
      <c r="DZ278" s="537"/>
      <c r="EA278" s="537"/>
      <c r="EB278" s="537"/>
      <c r="EC278" s="538"/>
      <c r="ED278" s="537"/>
      <c r="EE278" s="61"/>
    </row>
    <row r="279" spans="1:135" ht="12.75" customHeight="1">
      <c r="A279" s="529" t="s">
        <v>156</v>
      </c>
      <c r="B279" s="306"/>
      <c r="C279" s="306"/>
      <c r="D279" s="306"/>
      <c r="E279" s="306">
        <v>12</v>
      </c>
      <c r="F279" s="306"/>
      <c r="G279" s="306"/>
      <c r="H279" s="306"/>
      <c r="I279" s="306"/>
      <c r="J279" s="306"/>
      <c r="K279" s="306"/>
      <c r="L279" s="306"/>
      <c r="M279" s="306"/>
      <c r="N279" s="306">
        <v>12</v>
      </c>
      <c r="O279" s="306"/>
      <c r="P279" s="306"/>
      <c r="Q279" s="306">
        <v>12</v>
      </c>
      <c r="R279" s="306"/>
      <c r="S279" s="306">
        <v>12</v>
      </c>
      <c r="T279" s="523"/>
      <c r="U279" s="306"/>
      <c r="V279" s="306"/>
      <c r="W279" s="306"/>
      <c r="X279" s="306"/>
      <c r="Y279" s="306"/>
      <c r="Z279" s="306"/>
      <c r="AA279" s="306"/>
      <c r="AB279" s="306"/>
      <c r="AC279" s="306"/>
      <c r="AD279" s="306">
        <v>12</v>
      </c>
      <c r="AE279" s="306"/>
      <c r="AF279" s="306">
        <v>12</v>
      </c>
      <c r="AG279" s="306"/>
      <c r="AH279" s="306"/>
      <c r="AI279" s="306">
        <v>12</v>
      </c>
      <c r="AJ279" s="306"/>
      <c r="AK279" s="306"/>
      <c r="AL279" s="306"/>
      <c r="AM279" s="523"/>
      <c r="AN279" s="306"/>
      <c r="AO279" s="306"/>
      <c r="AP279" s="306"/>
      <c r="AQ279" s="306">
        <v>12</v>
      </c>
      <c r="AR279" s="306"/>
      <c r="AS279" s="306"/>
      <c r="AT279" s="306"/>
      <c r="AU279" s="306"/>
      <c r="AV279" s="306"/>
      <c r="AW279" s="306"/>
      <c r="AX279" s="306"/>
      <c r="AY279" s="306"/>
      <c r="AZ279" s="306"/>
      <c r="BA279" s="306"/>
      <c r="BB279" s="306"/>
      <c r="BC279" s="306"/>
      <c r="BD279" s="306"/>
      <c r="BE279" s="306"/>
      <c r="BF279" s="523"/>
      <c r="BG279" s="306"/>
      <c r="BH279" s="306"/>
      <c r="BI279" s="306"/>
      <c r="BJ279" s="306">
        <v>12</v>
      </c>
      <c r="BK279" s="306"/>
      <c r="BL279" s="306"/>
      <c r="BM279" s="306"/>
      <c r="BN279" s="306"/>
      <c r="BO279" s="306"/>
      <c r="BP279" s="306">
        <v>12</v>
      </c>
      <c r="BQ279" s="306"/>
      <c r="BR279" s="306">
        <v>12</v>
      </c>
      <c r="BS279" s="306"/>
      <c r="BT279" s="306"/>
      <c r="BU279" s="306"/>
      <c r="BV279" s="306"/>
      <c r="BW279" s="306"/>
      <c r="BX279" s="306"/>
      <c r="BY279" s="523"/>
      <c r="BZ279" s="306">
        <v>12</v>
      </c>
      <c r="CA279" s="306">
        <v>12</v>
      </c>
      <c r="CB279" s="306">
        <v>12</v>
      </c>
      <c r="CC279" s="306">
        <v>12</v>
      </c>
      <c r="CD279" s="530">
        <f>IF(DR279&lt;3,"",(SUM(B279:S279)-MIN(B279:S279)-MAX(B279:S279))/(DR279-2))</f>
        <v>12</v>
      </c>
      <c r="CE279" s="530">
        <f>IF(DS279&lt;3,"",(SUM(U279:AL279)-MIN(U279:AL279)-MAX(U279:AL279))/(DS279-2))</f>
        <v>12</v>
      </c>
      <c r="CF279" s="530" t="str">
        <f>IF(DT279&lt;3,"",(SUM(AN279:BE279)-MIN(AN279:BE279)-MAX(AN279:BE279))/(DT279-2))</f>
        <v/>
      </c>
      <c r="CG279" s="531">
        <f>IF(DU279&lt;3,"",(SUM(BG279:BX279)-MIN(BG279:BX279)-MAX(BG279:BX279))/(DU279-2))</f>
        <v>12</v>
      </c>
      <c r="CH279" s="518" t="str">
        <f t="shared" si="556"/>
        <v/>
      </c>
      <c r="CI279" s="93" t="str">
        <f t="shared" si="556"/>
        <v/>
      </c>
      <c r="CJ279" s="94" t="str">
        <f t="shared" si="556"/>
        <v/>
      </c>
      <c r="CK279" s="94" t="str">
        <f t="shared" si="556"/>
        <v/>
      </c>
      <c r="CL279" s="94" t="str">
        <f t="shared" si="556"/>
        <v/>
      </c>
      <c r="CM279" s="94" t="str">
        <f t="shared" si="556"/>
        <v/>
      </c>
      <c r="CN279" s="94" t="str">
        <f t="shared" si="556"/>
        <v/>
      </c>
      <c r="CO279" s="108">
        <f t="shared" si="556"/>
        <v>12</v>
      </c>
      <c r="CP279" s="108">
        <f t="shared" si="556"/>
        <v>12</v>
      </c>
      <c r="CQ279" s="108">
        <f t="shared" si="556"/>
        <v>12</v>
      </c>
      <c r="CR279" s="108">
        <f t="shared" si="557"/>
        <v>12</v>
      </c>
      <c r="CS279" s="94" t="str">
        <f t="shared" si="557"/>
        <v/>
      </c>
      <c r="CT279" s="94" t="str">
        <f t="shared" si="557"/>
        <v/>
      </c>
      <c r="CU279" s="94" t="str">
        <f t="shared" si="557"/>
        <v/>
      </c>
      <c r="CV279" s="94" t="str">
        <f t="shared" si="557"/>
        <v/>
      </c>
      <c r="CW279" s="94" t="str">
        <f t="shared" si="557"/>
        <v/>
      </c>
      <c r="CX279" s="93" t="str">
        <f t="shared" si="557"/>
        <v/>
      </c>
      <c r="CY279" s="519" t="str">
        <f t="shared" si="557"/>
        <v/>
      </c>
      <c r="CZ279" s="532" t="str">
        <f t="shared" si="558"/>
        <v/>
      </c>
      <c r="DA279" s="533" t="str">
        <f t="shared" si="558"/>
        <v/>
      </c>
      <c r="DB279" s="534" t="str">
        <f t="shared" si="558"/>
        <v/>
      </c>
      <c r="DC279" s="534" t="str">
        <f t="shared" si="558"/>
        <v/>
      </c>
      <c r="DD279" s="534" t="str">
        <f t="shared" si="558"/>
        <v/>
      </c>
      <c r="DE279" s="534" t="str">
        <f t="shared" si="558"/>
        <v/>
      </c>
      <c r="DF279" s="534" t="str">
        <f t="shared" si="558"/>
        <v/>
      </c>
      <c r="DG279" s="535" t="str">
        <f t="shared" si="558"/>
        <v/>
      </c>
      <c r="DH279" s="535">
        <f t="shared" si="558"/>
        <v>12</v>
      </c>
      <c r="DI279" s="535">
        <f t="shared" si="558"/>
        <v>12</v>
      </c>
      <c r="DJ279" s="535">
        <f t="shared" si="559"/>
        <v>12</v>
      </c>
      <c r="DK279" s="534" t="str">
        <f t="shared" si="559"/>
        <v/>
      </c>
      <c r="DL279" s="534" t="str">
        <f t="shared" si="559"/>
        <v/>
      </c>
      <c r="DM279" s="534" t="str">
        <f t="shared" si="559"/>
        <v/>
      </c>
      <c r="DN279" s="534" t="str">
        <f t="shared" si="559"/>
        <v/>
      </c>
      <c r="DO279" s="534" t="str">
        <f t="shared" si="559"/>
        <v/>
      </c>
      <c r="DP279" s="533" t="str">
        <f t="shared" si="559"/>
        <v/>
      </c>
      <c r="DQ279" s="532" t="str">
        <f t="shared" si="559"/>
        <v/>
      </c>
      <c r="DR279" s="572">
        <f>COUNT(B279:S279)</f>
        <v>4</v>
      </c>
      <c r="DS279" s="573">
        <f>COUNT(U279:AL279)</f>
        <v>3</v>
      </c>
      <c r="DT279" s="573">
        <f>COUNT(AN279:BE279)</f>
        <v>1</v>
      </c>
      <c r="DU279" s="574">
        <f>COUNT(BG279:BX279)</f>
        <v>3</v>
      </c>
      <c r="DV279" s="522"/>
      <c r="DW279" s="537"/>
      <c r="DX279" s="537"/>
      <c r="DY279" s="537"/>
      <c r="DZ279" s="537"/>
      <c r="EA279" s="537"/>
      <c r="EB279" s="537"/>
      <c r="EC279" s="538"/>
      <c r="ED279" s="537"/>
      <c r="EE279" s="61"/>
    </row>
    <row r="280" spans="1:135" ht="12.75" customHeight="1">
      <c r="A280" s="529" t="s">
        <v>157</v>
      </c>
      <c r="B280" s="306"/>
      <c r="C280" s="306"/>
      <c r="D280" s="306"/>
      <c r="E280" s="306">
        <v>800</v>
      </c>
      <c r="F280" s="306"/>
      <c r="G280" s="306"/>
      <c r="H280" s="306"/>
      <c r="I280" s="306"/>
      <c r="J280" s="306"/>
      <c r="K280" s="306"/>
      <c r="L280" s="306"/>
      <c r="M280" s="306"/>
      <c r="N280" s="306">
        <v>750</v>
      </c>
      <c r="O280" s="306"/>
      <c r="P280" s="306"/>
      <c r="Q280" s="306">
        <v>750</v>
      </c>
      <c r="R280" s="306"/>
      <c r="S280" s="306">
        <v>750</v>
      </c>
      <c r="T280" s="523"/>
      <c r="U280" s="306"/>
      <c r="V280" s="306"/>
      <c r="W280" s="306"/>
      <c r="X280" s="306"/>
      <c r="Y280" s="306"/>
      <c r="Z280" s="306"/>
      <c r="AA280" s="306"/>
      <c r="AB280" s="306"/>
      <c r="AC280" s="306"/>
      <c r="AD280" s="306">
        <v>750</v>
      </c>
      <c r="AE280" s="306"/>
      <c r="AF280" s="306">
        <v>750</v>
      </c>
      <c r="AG280" s="306"/>
      <c r="AH280" s="306"/>
      <c r="AI280" s="306">
        <v>750</v>
      </c>
      <c r="AJ280" s="306"/>
      <c r="AK280" s="306"/>
      <c r="AL280" s="306"/>
      <c r="AM280" s="523"/>
      <c r="AN280" s="306"/>
      <c r="AO280" s="306"/>
      <c r="AP280" s="306"/>
      <c r="AQ280" s="306">
        <v>800</v>
      </c>
      <c r="AR280" s="306"/>
      <c r="AS280" s="306"/>
      <c r="AT280" s="306"/>
      <c r="AU280" s="306"/>
      <c r="AV280" s="306"/>
      <c r="AW280" s="306"/>
      <c r="AX280" s="306"/>
      <c r="AY280" s="306"/>
      <c r="AZ280" s="306"/>
      <c r="BA280" s="306"/>
      <c r="BB280" s="306"/>
      <c r="BC280" s="306"/>
      <c r="BD280" s="306"/>
      <c r="BE280" s="306"/>
      <c r="BF280" s="523"/>
      <c r="BG280" s="306"/>
      <c r="BH280" s="306"/>
      <c r="BI280" s="306"/>
      <c r="BJ280" s="306">
        <v>800</v>
      </c>
      <c r="BK280" s="306"/>
      <c r="BL280" s="306"/>
      <c r="BM280" s="306"/>
      <c r="BN280" s="306"/>
      <c r="BO280" s="306"/>
      <c r="BP280" s="306">
        <v>800</v>
      </c>
      <c r="BQ280" s="306"/>
      <c r="BR280" s="306">
        <v>750</v>
      </c>
      <c r="BS280" s="306"/>
      <c r="BT280" s="306"/>
      <c r="BU280" s="306"/>
      <c r="BV280" s="306"/>
      <c r="BW280" s="306"/>
      <c r="BX280" s="306"/>
      <c r="BY280" s="523"/>
      <c r="BZ280" s="306">
        <f>1350*WB!$R$324</f>
        <v>17.319534724598014</v>
      </c>
      <c r="CA280" s="306">
        <f>1350*WB!$R$324</f>
        <v>17.319534724598014</v>
      </c>
      <c r="CB280" s="306">
        <f>1350*WB!$R$324</f>
        <v>17.319534724598014</v>
      </c>
      <c r="CC280" s="306">
        <f>1350*WB!$R$324</f>
        <v>17.319534724598014</v>
      </c>
      <c r="CD280" s="530">
        <f>IF(DR280&lt;3,"",(SUM(B280:S280)-MIN(B280:S280)-MAX(B280:S280))/(DR280-2))</f>
        <v>750</v>
      </c>
      <c r="CE280" s="530">
        <f>IF(DS280&lt;3,"",(SUM(U280:AL280)-MIN(U280:AL280)-MAX(U280:AL280))/(DS280-2))</f>
        <v>750</v>
      </c>
      <c r="CF280" s="530" t="str">
        <f>IF(DT280&lt;3,"",(SUM(AN280:BE280)-MIN(AN280:BE280)-MAX(AN280:BE280))/(DT280-2))</f>
        <v/>
      </c>
      <c r="CG280" s="531">
        <f>IF(DU280&lt;3,"",(SUM(BG280:BX280)-MIN(BG280:BX280)-MAX(BG280:BX280))/(DU280-2))</f>
        <v>800</v>
      </c>
      <c r="CH280" s="518" t="str">
        <f t="shared" si="556"/>
        <v/>
      </c>
      <c r="CI280" s="93" t="str">
        <f t="shared" si="556"/>
        <v/>
      </c>
      <c r="CJ280" s="94" t="str">
        <f t="shared" si="556"/>
        <v/>
      </c>
      <c r="CK280" s="94" t="str">
        <f t="shared" si="556"/>
        <v/>
      </c>
      <c r="CL280" s="94" t="str">
        <f t="shared" si="556"/>
        <v/>
      </c>
      <c r="CM280" s="94" t="str">
        <f t="shared" si="556"/>
        <v/>
      </c>
      <c r="CN280" s="94" t="str">
        <f t="shared" si="556"/>
        <v/>
      </c>
      <c r="CO280" s="108">
        <f t="shared" si="556"/>
        <v>750</v>
      </c>
      <c r="CP280" s="108">
        <f t="shared" si="556"/>
        <v>750</v>
      </c>
      <c r="CQ280" s="108">
        <f t="shared" si="556"/>
        <v>750</v>
      </c>
      <c r="CR280" s="108">
        <f t="shared" si="557"/>
        <v>800</v>
      </c>
      <c r="CS280" s="94" t="str">
        <f t="shared" si="557"/>
        <v/>
      </c>
      <c r="CT280" s="94" t="str">
        <f t="shared" si="557"/>
        <v/>
      </c>
      <c r="CU280" s="94" t="str">
        <f t="shared" si="557"/>
        <v/>
      </c>
      <c r="CV280" s="94" t="str">
        <f t="shared" si="557"/>
        <v/>
      </c>
      <c r="CW280" s="94" t="str">
        <f t="shared" si="557"/>
        <v/>
      </c>
      <c r="CX280" s="93" t="str">
        <f t="shared" si="557"/>
        <v/>
      </c>
      <c r="CY280" s="519" t="str">
        <f t="shared" si="557"/>
        <v/>
      </c>
      <c r="CZ280" s="532" t="str">
        <f t="shared" si="558"/>
        <v/>
      </c>
      <c r="DA280" s="533" t="str">
        <f t="shared" si="558"/>
        <v/>
      </c>
      <c r="DB280" s="534" t="str">
        <f t="shared" si="558"/>
        <v/>
      </c>
      <c r="DC280" s="534" t="str">
        <f t="shared" si="558"/>
        <v/>
      </c>
      <c r="DD280" s="534" t="str">
        <f t="shared" si="558"/>
        <v/>
      </c>
      <c r="DE280" s="534" t="str">
        <f t="shared" si="558"/>
        <v/>
      </c>
      <c r="DF280" s="534" t="str">
        <f t="shared" si="558"/>
        <v/>
      </c>
      <c r="DG280" s="535" t="str">
        <f t="shared" si="558"/>
        <v/>
      </c>
      <c r="DH280" s="535">
        <f t="shared" si="558"/>
        <v>750</v>
      </c>
      <c r="DI280" s="535">
        <f t="shared" si="558"/>
        <v>750</v>
      </c>
      <c r="DJ280" s="535">
        <f t="shared" si="559"/>
        <v>750</v>
      </c>
      <c r="DK280" s="534" t="str">
        <f t="shared" si="559"/>
        <v/>
      </c>
      <c r="DL280" s="534" t="str">
        <f t="shared" si="559"/>
        <v/>
      </c>
      <c r="DM280" s="534" t="str">
        <f t="shared" si="559"/>
        <v/>
      </c>
      <c r="DN280" s="534" t="str">
        <f t="shared" si="559"/>
        <v/>
      </c>
      <c r="DO280" s="534" t="str">
        <f t="shared" si="559"/>
        <v/>
      </c>
      <c r="DP280" s="533" t="str">
        <f t="shared" si="559"/>
        <v/>
      </c>
      <c r="DQ280" s="532" t="str">
        <f t="shared" si="559"/>
        <v/>
      </c>
      <c r="DR280" s="572">
        <f>COUNT(B280:S280)</f>
        <v>4</v>
      </c>
      <c r="DS280" s="573">
        <f>COUNT(U280:AL280)</f>
        <v>3</v>
      </c>
      <c r="DT280" s="573">
        <f>COUNT(AN280:BE280)</f>
        <v>1</v>
      </c>
      <c r="DU280" s="574">
        <f>COUNT(BG280:BX280)</f>
        <v>3</v>
      </c>
      <c r="DV280" s="522"/>
      <c r="DW280" s="537"/>
      <c r="DX280" s="537"/>
      <c r="DY280" s="537"/>
      <c r="DZ280" s="537"/>
      <c r="EA280" s="537"/>
      <c r="EB280" s="537"/>
      <c r="EC280" s="538"/>
      <c r="ED280" s="537"/>
      <c r="EE280" s="61"/>
    </row>
    <row r="281" spans="1:135" ht="12.75" customHeight="1">
      <c r="A281" s="539" t="s">
        <v>158</v>
      </c>
      <c r="B281" s="540" t="str">
        <f t="shared" ref="B281:S281" si="560">IF(B278="","",B277*B278*B279*B280)</f>
        <v/>
      </c>
      <c r="C281" s="540" t="str">
        <f t="shared" si="560"/>
        <v/>
      </c>
      <c r="D281" s="540" t="str">
        <f t="shared" si="560"/>
        <v/>
      </c>
      <c r="E281" s="540">
        <f t="shared" si="560"/>
        <v>9600</v>
      </c>
      <c r="F281" s="540" t="str">
        <f t="shared" si="560"/>
        <v/>
      </c>
      <c r="G281" s="540" t="str">
        <f t="shared" si="560"/>
        <v/>
      </c>
      <c r="H281" s="540" t="str">
        <f t="shared" si="560"/>
        <v/>
      </c>
      <c r="I281" s="540" t="str">
        <f t="shared" si="560"/>
        <v/>
      </c>
      <c r="J281" s="540" t="str">
        <f t="shared" si="560"/>
        <v/>
      </c>
      <c r="K281" s="540" t="str">
        <f t="shared" si="560"/>
        <v/>
      </c>
      <c r="L281" s="540" t="str">
        <f t="shared" si="560"/>
        <v/>
      </c>
      <c r="M281" s="540" t="str">
        <f t="shared" si="560"/>
        <v/>
      </c>
      <c r="N281" s="540">
        <f t="shared" si="560"/>
        <v>9000</v>
      </c>
      <c r="O281" s="540" t="str">
        <f t="shared" si="560"/>
        <v/>
      </c>
      <c r="P281" s="540" t="str">
        <f t="shared" si="560"/>
        <v/>
      </c>
      <c r="Q281" s="540">
        <f t="shared" si="560"/>
        <v>9000</v>
      </c>
      <c r="R281" s="540" t="str">
        <f t="shared" si="560"/>
        <v/>
      </c>
      <c r="S281" s="540">
        <f t="shared" si="560"/>
        <v>9000</v>
      </c>
      <c r="T281" s="523"/>
      <c r="U281" s="540" t="str">
        <f t="shared" ref="U281:AL281" si="561">IF(U278="","",U277*U278*U279*U280)</f>
        <v/>
      </c>
      <c r="V281" s="540" t="str">
        <f t="shared" si="561"/>
        <v/>
      </c>
      <c r="W281" s="540" t="str">
        <f t="shared" si="561"/>
        <v/>
      </c>
      <c r="X281" s="540" t="str">
        <f t="shared" si="561"/>
        <v/>
      </c>
      <c r="Y281" s="540" t="str">
        <f t="shared" si="561"/>
        <v/>
      </c>
      <c r="Z281" s="540" t="str">
        <f t="shared" si="561"/>
        <v/>
      </c>
      <c r="AA281" s="540" t="str">
        <f t="shared" si="561"/>
        <v/>
      </c>
      <c r="AB281" s="540" t="str">
        <f t="shared" si="561"/>
        <v/>
      </c>
      <c r="AC281" s="540" t="str">
        <f t="shared" si="561"/>
        <v/>
      </c>
      <c r="AD281" s="540">
        <f t="shared" si="561"/>
        <v>9000</v>
      </c>
      <c r="AE281" s="540" t="str">
        <f t="shared" si="561"/>
        <v/>
      </c>
      <c r="AF281" s="540">
        <f t="shared" si="561"/>
        <v>18000</v>
      </c>
      <c r="AG281" s="540" t="str">
        <f t="shared" si="561"/>
        <v/>
      </c>
      <c r="AH281" s="540" t="str">
        <f t="shared" si="561"/>
        <v/>
      </c>
      <c r="AI281" s="540">
        <f t="shared" si="561"/>
        <v>18000</v>
      </c>
      <c r="AJ281" s="540" t="str">
        <f t="shared" si="561"/>
        <v/>
      </c>
      <c r="AK281" s="540" t="str">
        <f t="shared" si="561"/>
        <v/>
      </c>
      <c r="AL281" s="540" t="str">
        <f t="shared" si="561"/>
        <v/>
      </c>
      <c r="AM281" s="523"/>
      <c r="AN281" s="540" t="str">
        <f t="shared" ref="AN281:BE281" si="562">IF(AN278="","",AN277*AN278*AN279*AN280)</f>
        <v/>
      </c>
      <c r="AO281" s="540" t="str">
        <f t="shared" si="562"/>
        <v/>
      </c>
      <c r="AP281" s="540" t="str">
        <f t="shared" si="562"/>
        <v/>
      </c>
      <c r="AQ281" s="540">
        <f t="shared" si="562"/>
        <v>9600</v>
      </c>
      <c r="AR281" s="540" t="str">
        <f t="shared" si="562"/>
        <v/>
      </c>
      <c r="AS281" s="540" t="str">
        <f t="shared" si="562"/>
        <v/>
      </c>
      <c r="AT281" s="540" t="str">
        <f t="shared" si="562"/>
        <v/>
      </c>
      <c r="AU281" s="540" t="str">
        <f t="shared" si="562"/>
        <v/>
      </c>
      <c r="AV281" s="540" t="str">
        <f t="shared" si="562"/>
        <v/>
      </c>
      <c r="AW281" s="540" t="str">
        <f t="shared" si="562"/>
        <v/>
      </c>
      <c r="AX281" s="540" t="str">
        <f t="shared" si="562"/>
        <v/>
      </c>
      <c r="AY281" s="540" t="str">
        <f t="shared" si="562"/>
        <v/>
      </c>
      <c r="AZ281" s="540" t="str">
        <f t="shared" si="562"/>
        <v/>
      </c>
      <c r="BA281" s="540" t="str">
        <f t="shared" si="562"/>
        <v/>
      </c>
      <c r="BB281" s="540" t="str">
        <f t="shared" si="562"/>
        <v/>
      </c>
      <c r="BC281" s="540" t="str">
        <f t="shared" si="562"/>
        <v/>
      </c>
      <c r="BD281" s="540" t="str">
        <f t="shared" si="562"/>
        <v/>
      </c>
      <c r="BE281" s="540" t="str">
        <f t="shared" si="562"/>
        <v/>
      </c>
      <c r="BF281" s="523"/>
      <c r="BG281" s="540" t="str">
        <f t="shared" ref="BG281:BX281" si="563">IF(BG278="","",BG277*BG278*BG279*BG280)</f>
        <v/>
      </c>
      <c r="BH281" s="540" t="str">
        <f t="shared" si="563"/>
        <v/>
      </c>
      <c r="BI281" s="540" t="str">
        <f t="shared" si="563"/>
        <v/>
      </c>
      <c r="BJ281" s="540">
        <f t="shared" si="563"/>
        <v>9600</v>
      </c>
      <c r="BK281" s="540" t="str">
        <f t="shared" si="563"/>
        <v/>
      </c>
      <c r="BL281" s="540" t="str">
        <f t="shared" si="563"/>
        <v/>
      </c>
      <c r="BM281" s="540" t="str">
        <f t="shared" si="563"/>
        <v/>
      </c>
      <c r="BN281" s="540" t="str">
        <f t="shared" si="563"/>
        <v/>
      </c>
      <c r="BO281" s="540" t="str">
        <f t="shared" si="563"/>
        <v/>
      </c>
      <c r="BP281" s="540">
        <f t="shared" si="563"/>
        <v>9600</v>
      </c>
      <c r="BQ281" s="540" t="str">
        <f t="shared" si="563"/>
        <v/>
      </c>
      <c r="BR281" s="540">
        <f t="shared" si="563"/>
        <v>9000</v>
      </c>
      <c r="BS281" s="540" t="str">
        <f t="shared" si="563"/>
        <v/>
      </c>
      <c r="BT281" s="540" t="str">
        <f t="shared" si="563"/>
        <v/>
      </c>
      <c r="BU281" s="540" t="str">
        <f t="shared" si="563"/>
        <v/>
      </c>
      <c r="BV281" s="540" t="str">
        <f t="shared" si="563"/>
        <v/>
      </c>
      <c r="BW281" s="540" t="str">
        <f t="shared" si="563"/>
        <v/>
      </c>
      <c r="BX281" s="540" t="str">
        <f t="shared" si="563"/>
        <v/>
      </c>
      <c r="BY281" s="523"/>
      <c r="BZ281" s="540">
        <f>IF(BZ278="","",BZ277*BZ278*BZ279*BZ280)</f>
        <v>207.83441669517617</v>
      </c>
      <c r="CA281" s="540">
        <f>IF(CA278="","",CA277*CA278*CA279*CA280)</f>
        <v>207.83441669517617</v>
      </c>
      <c r="CB281" s="540">
        <f>IF(CB278="","",CB277*CB278*CB279*CB280)</f>
        <v>0</v>
      </c>
      <c r="CC281" s="541">
        <f>IF(CC278="","",CC277*CC278*CC279*CC280)</f>
        <v>0</v>
      </c>
      <c r="CD281" s="530">
        <f>IF(DR281&lt;3,"",(SUM(B281:S281)-MIN(B281:S281)-MAX(B281:S281))/(DR281-2))</f>
        <v>9000</v>
      </c>
      <c r="CE281" s="530">
        <f>IF(DS281&lt;3,"",(SUM(U281:AL281)-MIN(U281:AL281)-MAX(U281:AL281))/(DS281-2))</f>
        <v>18000</v>
      </c>
      <c r="CF281" s="530" t="str">
        <f>IF(DT281&lt;3,"",(SUM(AN281:BE281)-MIN(AN281:BE281)-MAX(AN281:BE281))/(DT281-2))</f>
        <v/>
      </c>
      <c r="CG281" s="531">
        <f>IF(DU281&lt;3,"",(SUM(BG281:BX281)-MIN(BG281:BX281)-MAX(BG281:BX281))/(DU281-2))</f>
        <v>9600</v>
      </c>
      <c r="CH281" s="518" t="str">
        <f t="shared" si="556"/>
        <v/>
      </c>
      <c r="CI281" s="93" t="str">
        <f t="shared" si="556"/>
        <v/>
      </c>
      <c r="CJ281" s="94" t="str">
        <f t="shared" si="556"/>
        <v/>
      </c>
      <c r="CK281" s="94" t="str">
        <f t="shared" si="556"/>
        <v/>
      </c>
      <c r="CL281" s="94" t="str">
        <f t="shared" si="556"/>
        <v/>
      </c>
      <c r="CM281" s="94" t="str">
        <f t="shared" si="556"/>
        <v/>
      </c>
      <c r="CN281" s="94" t="str">
        <f t="shared" si="556"/>
        <v/>
      </c>
      <c r="CO281" s="108">
        <f t="shared" si="556"/>
        <v>9000</v>
      </c>
      <c r="CP281" s="108">
        <f t="shared" si="556"/>
        <v>9000</v>
      </c>
      <c r="CQ281" s="108">
        <f t="shared" si="556"/>
        <v>9000</v>
      </c>
      <c r="CR281" s="108">
        <f t="shared" si="557"/>
        <v>9600</v>
      </c>
      <c r="CS281" s="94" t="str">
        <f t="shared" si="557"/>
        <v/>
      </c>
      <c r="CT281" s="94" t="str">
        <f t="shared" si="557"/>
        <v/>
      </c>
      <c r="CU281" s="94" t="str">
        <f t="shared" si="557"/>
        <v/>
      </c>
      <c r="CV281" s="94" t="str">
        <f t="shared" si="557"/>
        <v/>
      </c>
      <c r="CW281" s="94" t="str">
        <f t="shared" si="557"/>
        <v/>
      </c>
      <c r="CX281" s="93" t="str">
        <f t="shared" si="557"/>
        <v/>
      </c>
      <c r="CY281" s="519" t="str">
        <f t="shared" si="557"/>
        <v/>
      </c>
      <c r="CZ281" s="532" t="str">
        <f t="shared" si="558"/>
        <v/>
      </c>
      <c r="DA281" s="533" t="str">
        <f t="shared" si="558"/>
        <v/>
      </c>
      <c r="DB281" s="534" t="str">
        <f t="shared" si="558"/>
        <v/>
      </c>
      <c r="DC281" s="534" t="str">
        <f t="shared" si="558"/>
        <v/>
      </c>
      <c r="DD281" s="534" t="str">
        <f t="shared" si="558"/>
        <v/>
      </c>
      <c r="DE281" s="534" t="str">
        <f t="shared" si="558"/>
        <v/>
      </c>
      <c r="DF281" s="534" t="str">
        <f t="shared" si="558"/>
        <v/>
      </c>
      <c r="DG281" s="535" t="str">
        <f t="shared" si="558"/>
        <v/>
      </c>
      <c r="DH281" s="535">
        <f t="shared" si="558"/>
        <v>9000</v>
      </c>
      <c r="DI281" s="535">
        <f t="shared" si="558"/>
        <v>18000</v>
      </c>
      <c r="DJ281" s="535">
        <f t="shared" si="559"/>
        <v>18000</v>
      </c>
      <c r="DK281" s="534" t="str">
        <f t="shared" si="559"/>
        <v/>
      </c>
      <c r="DL281" s="534" t="str">
        <f t="shared" si="559"/>
        <v/>
      </c>
      <c r="DM281" s="534" t="str">
        <f t="shared" si="559"/>
        <v/>
      </c>
      <c r="DN281" s="534" t="str">
        <f t="shared" si="559"/>
        <v/>
      </c>
      <c r="DO281" s="534" t="str">
        <f t="shared" si="559"/>
        <v/>
      </c>
      <c r="DP281" s="533" t="str">
        <f t="shared" si="559"/>
        <v/>
      </c>
      <c r="DQ281" s="532" t="str">
        <f t="shared" si="559"/>
        <v/>
      </c>
      <c r="DR281" s="572">
        <f>COUNT(B281:S281)</f>
        <v>4</v>
      </c>
      <c r="DS281" s="573">
        <f>COUNT(U281:AL281)</f>
        <v>3</v>
      </c>
      <c r="DT281" s="573">
        <f>COUNT(AN281:BE281)</f>
        <v>1</v>
      </c>
      <c r="DU281" s="574">
        <f>COUNT(BG281:BX281)</f>
        <v>3</v>
      </c>
      <c r="DV281" s="522"/>
      <c r="DW281" s="537"/>
      <c r="DX281" s="537"/>
      <c r="DY281" s="537"/>
      <c r="DZ281" s="537"/>
      <c r="EA281" s="537"/>
      <c r="EB281" s="537"/>
      <c r="EC281" s="538"/>
      <c r="ED281" s="537"/>
      <c r="EE281" s="61"/>
    </row>
    <row r="282" spans="1:135" ht="12.75" customHeight="1">
      <c r="A282" s="527" t="s">
        <v>806</v>
      </c>
      <c r="B282" s="528"/>
      <c r="C282" s="528"/>
      <c r="D282" s="528"/>
      <c r="E282" s="528"/>
      <c r="F282" s="528"/>
      <c r="G282" s="528"/>
      <c r="H282" s="528"/>
      <c r="I282" s="528"/>
      <c r="J282" s="528"/>
      <c r="K282" s="528"/>
      <c r="L282" s="528"/>
      <c r="M282" s="528"/>
      <c r="N282" s="528"/>
      <c r="O282" s="528"/>
      <c r="P282" s="528"/>
      <c r="Q282" s="528"/>
      <c r="R282" s="528"/>
      <c r="S282" s="528"/>
      <c r="T282" s="523"/>
      <c r="U282" s="528"/>
      <c r="V282" s="528"/>
      <c r="W282" s="528"/>
      <c r="X282" s="528"/>
      <c r="Y282" s="528"/>
      <c r="Z282" s="528"/>
      <c r="AA282" s="528"/>
      <c r="AB282" s="528"/>
      <c r="AC282" s="528"/>
      <c r="AD282" s="528"/>
      <c r="AE282" s="528"/>
      <c r="AF282" s="528"/>
      <c r="AG282" s="528"/>
      <c r="AH282" s="528"/>
      <c r="AI282" s="528"/>
      <c r="AJ282" s="528"/>
      <c r="AK282" s="528"/>
      <c r="AL282" s="528"/>
      <c r="AM282" s="523"/>
      <c r="AN282" s="528"/>
      <c r="AO282" s="528"/>
      <c r="AP282" s="528"/>
      <c r="AQ282" s="528"/>
      <c r="AR282" s="528"/>
      <c r="AS282" s="528"/>
      <c r="AT282" s="528"/>
      <c r="AU282" s="528"/>
      <c r="AV282" s="528"/>
      <c r="AW282" s="528"/>
      <c r="AX282" s="528"/>
      <c r="AY282" s="528"/>
      <c r="AZ282" s="528"/>
      <c r="BA282" s="528"/>
      <c r="BB282" s="528"/>
      <c r="BC282" s="528"/>
      <c r="BD282" s="528"/>
      <c r="BE282" s="528"/>
      <c r="BF282" s="523"/>
      <c r="BG282" s="528"/>
      <c r="BH282" s="528"/>
      <c r="BI282" s="528"/>
      <c r="BJ282" s="528"/>
      <c r="BK282" s="528"/>
      <c r="BL282" s="528"/>
      <c r="BM282" s="528"/>
      <c r="BN282" s="528"/>
      <c r="BO282" s="528"/>
      <c r="BP282" s="528"/>
      <c r="BQ282" s="528"/>
      <c r="BR282" s="528"/>
      <c r="BS282" s="528"/>
      <c r="BT282" s="528"/>
      <c r="BU282" s="528"/>
      <c r="BV282" s="528"/>
      <c r="BW282" s="528"/>
      <c r="BX282" s="528"/>
      <c r="BY282" s="523"/>
      <c r="BZ282" s="528"/>
      <c r="CA282" s="528"/>
      <c r="CB282" s="528"/>
      <c r="CC282" s="528"/>
      <c r="CD282" s="542"/>
      <c r="CE282" s="542"/>
      <c r="CF282" s="542"/>
      <c r="CG282" s="543"/>
      <c r="CH282" s="544"/>
      <c r="CI282" s="544"/>
      <c r="CJ282" s="544"/>
      <c r="CK282" s="544"/>
      <c r="CL282" s="544"/>
      <c r="CM282" s="544"/>
      <c r="CN282" s="544"/>
      <c r="CO282" s="544"/>
      <c r="CP282" s="544"/>
      <c r="CQ282" s="544"/>
      <c r="CR282" s="544"/>
      <c r="CS282" s="544"/>
      <c r="CT282" s="544"/>
      <c r="CU282" s="544"/>
      <c r="CV282" s="544"/>
      <c r="CW282" s="544"/>
      <c r="CX282" s="544"/>
      <c r="CY282" s="545"/>
      <c r="CZ282" s="546"/>
      <c r="DA282" s="544"/>
      <c r="DB282" s="544"/>
      <c r="DC282" s="544"/>
      <c r="DD282" s="544"/>
      <c r="DE282" s="544"/>
      <c r="DF282" s="544"/>
      <c r="DG282" s="544"/>
      <c r="DH282" s="544"/>
      <c r="DI282" s="544"/>
      <c r="DJ282" s="544"/>
      <c r="DK282" s="544"/>
      <c r="DL282" s="544"/>
      <c r="DM282" s="544"/>
      <c r="DN282" s="544"/>
      <c r="DO282" s="544"/>
      <c r="DP282" s="544"/>
      <c r="DQ282" s="544"/>
      <c r="DR282" s="546"/>
      <c r="DS282" s="521"/>
      <c r="DT282" s="521"/>
      <c r="DU282" s="517"/>
      <c r="DV282" s="521"/>
      <c r="DW282" s="521"/>
      <c r="DX282" s="521"/>
      <c r="DY282" s="521"/>
      <c r="DZ282" s="521"/>
      <c r="EA282" s="521"/>
      <c r="EB282" s="521"/>
      <c r="EC282" s="517"/>
      <c r="ED282" s="521"/>
      <c r="EE282" s="61"/>
    </row>
    <row r="283" spans="1:135" ht="12.75" customHeight="1">
      <c r="A283" s="529" t="s">
        <v>154</v>
      </c>
      <c r="B283" s="528"/>
      <c r="C283" s="528"/>
      <c r="D283" s="528"/>
      <c r="E283" s="528"/>
      <c r="F283" s="528"/>
      <c r="G283" s="528"/>
      <c r="H283" s="528"/>
      <c r="I283" s="528"/>
      <c r="J283" s="528"/>
      <c r="K283" s="528"/>
      <c r="L283" s="528"/>
      <c r="M283" s="528"/>
      <c r="N283" s="528"/>
      <c r="O283" s="528"/>
      <c r="P283" s="528"/>
      <c r="Q283" s="528"/>
      <c r="R283" s="528"/>
      <c r="S283" s="528">
        <v>1</v>
      </c>
      <c r="T283" s="523"/>
      <c r="U283" s="528"/>
      <c r="V283" s="528"/>
      <c r="W283" s="528"/>
      <c r="X283" s="528"/>
      <c r="Y283" s="528"/>
      <c r="Z283" s="528"/>
      <c r="AA283" s="528"/>
      <c r="AB283" s="528"/>
      <c r="AC283" s="528"/>
      <c r="AD283" s="528"/>
      <c r="AE283" s="528"/>
      <c r="AF283" s="528">
        <v>1</v>
      </c>
      <c r="AG283" s="528"/>
      <c r="AH283" s="528"/>
      <c r="AI283" s="528"/>
      <c r="AJ283" s="528"/>
      <c r="AK283" s="528"/>
      <c r="AL283" s="528"/>
      <c r="AM283" s="523"/>
      <c r="AN283" s="528"/>
      <c r="AO283" s="528"/>
      <c r="AP283" s="528"/>
      <c r="AQ283" s="528"/>
      <c r="AR283" s="528"/>
      <c r="AS283" s="528"/>
      <c r="AT283" s="528"/>
      <c r="AU283" s="528"/>
      <c r="AV283" s="528"/>
      <c r="AW283" s="528"/>
      <c r="AX283" s="528"/>
      <c r="AY283" s="528"/>
      <c r="AZ283" s="528"/>
      <c r="BA283" s="528"/>
      <c r="BB283" s="528"/>
      <c r="BC283" s="528">
        <v>1</v>
      </c>
      <c r="BD283" s="528"/>
      <c r="BE283" s="528">
        <v>1</v>
      </c>
      <c r="BF283" s="523"/>
      <c r="BG283" s="528"/>
      <c r="BH283" s="528"/>
      <c r="BI283" s="528"/>
      <c r="BJ283" s="528"/>
      <c r="BK283" s="528"/>
      <c r="BL283" s="528"/>
      <c r="BM283" s="528"/>
      <c r="BN283" s="528"/>
      <c r="BO283" s="528"/>
      <c r="BP283" s="528"/>
      <c r="BQ283" s="528"/>
      <c r="BR283" s="528">
        <v>1</v>
      </c>
      <c r="BS283" s="528"/>
      <c r="BT283" s="528"/>
      <c r="BU283" s="528"/>
      <c r="BV283" s="528"/>
      <c r="BW283" s="528"/>
      <c r="BX283" s="528"/>
      <c r="BY283" s="523"/>
      <c r="BZ283" s="528">
        <v>1</v>
      </c>
      <c r="CA283" s="528">
        <v>1</v>
      </c>
      <c r="CB283" s="528">
        <v>1</v>
      </c>
      <c r="CC283" s="528">
        <v>1</v>
      </c>
      <c r="CD283" s="530" t="str">
        <f>IF(DR283&lt;3,"",(SUM(B283:S283)-MIN(B283:S283)-MAX(B283:S283))/(DR283-2))</f>
        <v/>
      </c>
      <c r="CE283" s="530" t="str">
        <f>IF(DS283&lt;3,"",(SUM(U283:AL283)-MIN(U283:AL283)-MAX(U283:AL283))/(DS283-2))</f>
        <v/>
      </c>
      <c r="CF283" s="530" t="str">
        <f>IF(DT283&lt;3,"",(SUM(AN283:BE283)-MIN(AN283:BE283)-MAX(AN283:BE283))/(DT283-2))</f>
        <v/>
      </c>
      <c r="CG283" s="531" t="str">
        <f>IF(DU283&lt;3,"",(SUM(BG283:BX283)-MIN(BG283:BX283)-MAX(BG283:BX283))/(DU283-2))</f>
        <v/>
      </c>
      <c r="CH283" s="518" t="str">
        <f t="shared" ref="CH283:CQ287" si="564">IF($CH$3=$CD$4,IF(OR(-FLOOR(((18-COUNT($B283:$S283))/2),1)+CH$6&lt;1,-FLOOR(((18-COUNT($B283:$S283))/2),1)+CH$6&gt;COUNT($B283:$S283)),"",LARGE($B283:$S283,-FLOOR(((18-COUNT($B283:$S283))/2),1)+CH$6)),IF(OR(-FLOOR(((18-COUNT($AN283:$BE283))/2),1)+CH$6&lt;1,-FLOOR(((18-COUNT($AN283:$BE283))/2),1)+CH$6&gt;COUNT($AN283:$BE283)),"",LARGE($AN283:$BE283,-FLOOR(((18-COUNT($AN283:$BE283))/2),1)+CH$6)))</f>
        <v/>
      </c>
      <c r="CI283" s="93" t="str">
        <f t="shared" si="564"/>
        <v/>
      </c>
      <c r="CJ283" s="94" t="str">
        <f t="shared" si="564"/>
        <v/>
      </c>
      <c r="CK283" s="94" t="str">
        <f t="shared" si="564"/>
        <v/>
      </c>
      <c r="CL283" s="94" t="str">
        <f t="shared" si="564"/>
        <v/>
      </c>
      <c r="CM283" s="94" t="str">
        <f t="shared" si="564"/>
        <v/>
      </c>
      <c r="CN283" s="94" t="str">
        <f t="shared" si="564"/>
        <v/>
      </c>
      <c r="CO283" s="108" t="str">
        <f t="shared" si="564"/>
        <v/>
      </c>
      <c r="CP283" s="108" t="str">
        <f t="shared" si="564"/>
        <v/>
      </c>
      <c r="CQ283" s="108">
        <f t="shared" si="564"/>
        <v>1</v>
      </c>
      <c r="CR283" s="108" t="str">
        <f t="shared" ref="CR283:CY287" si="565">IF($CH$3=$CD$4,IF(OR(-FLOOR(((18-COUNT($B283:$S283))/2),1)+CR$6&lt;1,-FLOOR(((18-COUNT($B283:$S283))/2),1)+CR$6&gt;COUNT($B283:$S283)),"",LARGE($B283:$S283,-FLOOR(((18-COUNT($B283:$S283))/2),1)+CR$6)),IF(OR(-FLOOR(((18-COUNT($AN283:$BE283))/2),1)+CR$6&lt;1,-FLOOR(((18-COUNT($AN283:$BE283))/2),1)+CR$6&gt;COUNT($AN283:$BE283)),"",LARGE($AN283:$BE283,-FLOOR(((18-COUNT($AN283:$BE283))/2),1)+CR$6)))</f>
        <v/>
      </c>
      <c r="CS283" s="94" t="str">
        <f t="shared" si="565"/>
        <v/>
      </c>
      <c r="CT283" s="94" t="str">
        <f t="shared" si="565"/>
        <v/>
      </c>
      <c r="CU283" s="94" t="str">
        <f t="shared" si="565"/>
        <v/>
      </c>
      <c r="CV283" s="94" t="str">
        <f t="shared" si="565"/>
        <v/>
      </c>
      <c r="CW283" s="94" t="str">
        <f t="shared" si="565"/>
        <v/>
      </c>
      <c r="CX283" s="93" t="str">
        <f t="shared" si="565"/>
        <v/>
      </c>
      <c r="CY283" s="519" t="str">
        <f t="shared" si="565"/>
        <v/>
      </c>
      <c r="CZ283" s="532" t="str">
        <f t="shared" ref="CZ283:DI287" si="566">IF($CH$3=$CD$4,IF(OR(-FLOOR(((18-COUNT($U283:$AL283))/2),1)+CZ$6&lt;1,-FLOOR(((18-COUNT($U283:$AL283))/2),1)+CZ$6&gt;COUNT($U283:$AL283)),"",LARGE($U283:$AL283,-FLOOR(((18-COUNT($U283:$AL283))/2),1)+CZ$6)),IF(OR(-FLOOR(((18-COUNT($BG283:$BX283))/2),1)+CZ$6&lt;1,-FLOOR(((18-COUNT($BG283:$BX283))/2),1)+CZ$6&gt;COUNT($BG283:$BX283)),"",LARGE($BG283:$BX283,-FLOOR(((18-COUNT($BG283:$BX283))/2),1)+CZ$6)))</f>
        <v/>
      </c>
      <c r="DA283" s="533" t="str">
        <f t="shared" si="566"/>
        <v/>
      </c>
      <c r="DB283" s="534" t="str">
        <f t="shared" si="566"/>
        <v/>
      </c>
      <c r="DC283" s="534" t="str">
        <f t="shared" si="566"/>
        <v/>
      </c>
      <c r="DD283" s="534" t="str">
        <f t="shared" si="566"/>
        <v/>
      </c>
      <c r="DE283" s="534" t="str">
        <f t="shared" si="566"/>
        <v/>
      </c>
      <c r="DF283" s="534" t="str">
        <f t="shared" si="566"/>
        <v/>
      </c>
      <c r="DG283" s="535" t="str">
        <f t="shared" si="566"/>
        <v/>
      </c>
      <c r="DH283" s="535" t="str">
        <f t="shared" si="566"/>
        <v/>
      </c>
      <c r="DI283" s="535">
        <f t="shared" si="566"/>
        <v>1</v>
      </c>
      <c r="DJ283" s="535" t="str">
        <f t="shared" ref="DJ283:DQ287" si="567">IF($CH$3=$CD$4,IF(OR(-FLOOR(((18-COUNT($U283:$AL283))/2),1)+DJ$6&lt;1,-FLOOR(((18-COUNT($U283:$AL283))/2),1)+DJ$6&gt;COUNT($U283:$AL283)),"",LARGE($U283:$AL283,-FLOOR(((18-COUNT($U283:$AL283))/2),1)+DJ$6)),IF(OR(-FLOOR(((18-COUNT($BG283:$BX283))/2),1)+DJ$6&lt;1,-FLOOR(((18-COUNT($BG283:$BX283))/2),1)+DJ$6&gt;COUNT($BG283:$BX283)),"",LARGE($BG283:$BX283,-FLOOR(((18-COUNT($BG283:$BX283))/2),1)+DJ$6)))</f>
        <v/>
      </c>
      <c r="DK283" s="534" t="str">
        <f t="shared" si="567"/>
        <v/>
      </c>
      <c r="DL283" s="534" t="str">
        <f t="shared" si="567"/>
        <v/>
      </c>
      <c r="DM283" s="534" t="str">
        <f t="shared" si="567"/>
        <v/>
      </c>
      <c r="DN283" s="534" t="str">
        <f t="shared" si="567"/>
        <v/>
      </c>
      <c r="DO283" s="534" t="str">
        <f t="shared" si="567"/>
        <v/>
      </c>
      <c r="DP283" s="533" t="str">
        <f t="shared" si="567"/>
        <v/>
      </c>
      <c r="DQ283" s="532" t="str">
        <f t="shared" si="567"/>
        <v/>
      </c>
      <c r="DR283" s="572">
        <f>COUNT(B283:S283)</f>
        <v>1</v>
      </c>
      <c r="DS283" s="573">
        <f>COUNT(U283:AL283)</f>
        <v>1</v>
      </c>
      <c r="DT283" s="573">
        <f>COUNT(AN283:BE283)</f>
        <v>2</v>
      </c>
      <c r="DU283" s="574">
        <f>COUNT(BG283:BX283)</f>
        <v>1</v>
      </c>
      <c r="DV283" s="522"/>
      <c r="DW283" s="537"/>
      <c r="DX283" s="537"/>
      <c r="DY283" s="537"/>
      <c r="DZ283" s="537"/>
      <c r="EA283" s="537"/>
      <c r="EB283" s="537"/>
      <c r="EC283" s="538"/>
      <c r="ED283" s="537"/>
      <c r="EE283" s="61"/>
    </row>
    <row r="284" spans="1:135" ht="12.75" customHeight="1">
      <c r="A284" s="529" t="s">
        <v>155</v>
      </c>
      <c r="B284" s="306"/>
      <c r="C284" s="306"/>
      <c r="D284" s="306"/>
      <c r="E284" s="306"/>
      <c r="F284" s="306"/>
      <c r="G284" s="306"/>
      <c r="H284" s="306"/>
      <c r="I284" s="306"/>
      <c r="J284" s="306"/>
      <c r="K284" s="306"/>
      <c r="L284" s="306"/>
      <c r="M284" s="306"/>
      <c r="N284" s="306"/>
      <c r="O284" s="306"/>
      <c r="P284" s="306"/>
      <c r="Q284" s="306"/>
      <c r="R284" s="306"/>
      <c r="S284" s="306">
        <v>1</v>
      </c>
      <c r="T284" s="523"/>
      <c r="U284" s="306"/>
      <c r="V284" s="306"/>
      <c r="W284" s="306"/>
      <c r="X284" s="306"/>
      <c r="Y284" s="306"/>
      <c r="Z284" s="306"/>
      <c r="AA284" s="306"/>
      <c r="AB284" s="306"/>
      <c r="AC284" s="306"/>
      <c r="AD284" s="306"/>
      <c r="AE284" s="306"/>
      <c r="AF284" s="306">
        <v>1</v>
      </c>
      <c r="AG284" s="306"/>
      <c r="AH284" s="306"/>
      <c r="AI284" s="306"/>
      <c r="AJ284" s="306"/>
      <c r="AK284" s="306"/>
      <c r="AL284" s="306"/>
      <c r="AM284" s="523"/>
      <c r="AN284" s="306"/>
      <c r="AO284" s="306"/>
      <c r="AP284" s="306"/>
      <c r="AQ284" s="306"/>
      <c r="AR284" s="306"/>
      <c r="AS284" s="306"/>
      <c r="AT284" s="306"/>
      <c r="AU284" s="306"/>
      <c r="AV284" s="306"/>
      <c r="AW284" s="306"/>
      <c r="AX284" s="306"/>
      <c r="AY284" s="306"/>
      <c r="AZ284" s="306"/>
      <c r="BA284" s="306"/>
      <c r="BB284" s="306"/>
      <c r="BC284" s="306">
        <v>12</v>
      </c>
      <c r="BD284" s="306"/>
      <c r="BE284" s="306">
        <v>1</v>
      </c>
      <c r="BF284" s="523"/>
      <c r="BG284" s="306"/>
      <c r="BH284" s="306"/>
      <c r="BI284" s="306"/>
      <c r="BJ284" s="306"/>
      <c r="BK284" s="306"/>
      <c r="BL284" s="306"/>
      <c r="BM284" s="306"/>
      <c r="BN284" s="306"/>
      <c r="BO284" s="306"/>
      <c r="BP284" s="306"/>
      <c r="BQ284" s="306"/>
      <c r="BR284" s="306">
        <v>1</v>
      </c>
      <c r="BS284" s="306"/>
      <c r="BT284" s="306"/>
      <c r="BU284" s="306"/>
      <c r="BV284" s="306"/>
      <c r="BW284" s="306"/>
      <c r="BX284" s="306"/>
      <c r="BY284" s="523"/>
      <c r="BZ284" s="306">
        <v>1</v>
      </c>
      <c r="CA284" s="306">
        <v>1</v>
      </c>
      <c r="CB284" s="306">
        <v>1</v>
      </c>
      <c r="CC284" s="306">
        <v>1</v>
      </c>
      <c r="CD284" s="530" t="str">
        <f>IF(DR284&lt;3,"",(SUM(B284:S284)-MIN(B284:S284)-MAX(B284:S284))/(DR284-2))</f>
        <v/>
      </c>
      <c r="CE284" s="530" t="str">
        <f>IF(DS284&lt;3,"",(SUM(U284:AL284)-MIN(U284:AL284)-MAX(U284:AL284))/(DS284-2))</f>
        <v/>
      </c>
      <c r="CF284" s="530" t="str">
        <f>IF(DT284&lt;3,"",(SUM(AN284:BE284)-MIN(AN284:BE284)-MAX(AN284:BE284))/(DT284-2))</f>
        <v/>
      </c>
      <c r="CG284" s="531" t="str">
        <f>IF(DU284&lt;3,"",(SUM(BG284:BX284)-MIN(BG284:BX284)-MAX(BG284:BX284))/(DU284-2))</f>
        <v/>
      </c>
      <c r="CH284" s="518" t="str">
        <f t="shared" si="564"/>
        <v/>
      </c>
      <c r="CI284" s="93" t="str">
        <f t="shared" si="564"/>
        <v/>
      </c>
      <c r="CJ284" s="94" t="str">
        <f t="shared" si="564"/>
        <v/>
      </c>
      <c r="CK284" s="94" t="str">
        <f t="shared" si="564"/>
        <v/>
      </c>
      <c r="CL284" s="94" t="str">
        <f t="shared" si="564"/>
        <v/>
      </c>
      <c r="CM284" s="94" t="str">
        <f t="shared" si="564"/>
        <v/>
      </c>
      <c r="CN284" s="94" t="str">
        <f t="shared" si="564"/>
        <v/>
      </c>
      <c r="CO284" s="108" t="str">
        <f t="shared" si="564"/>
        <v/>
      </c>
      <c r="CP284" s="108" t="str">
        <f t="shared" si="564"/>
        <v/>
      </c>
      <c r="CQ284" s="108">
        <f t="shared" si="564"/>
        <v>1</v>
      </c>
      <c r="CR284" s="108" t="str">
        <f t="shared" si="565"/>
        <v/>
      </c>
      <c r="CS284" s="94" t="str">
        <f t="shared" si="565"/>
        <v/>
      </c>
      <c r="CT284" s="94" t="str">
        <f t="shared" si="565"/>
        <v/>
      </c>
      <c r="CU284" s="94" t="str">
        <f t="shared" si="565"/>
        <v/>
      </c>
      <c r="CV284" s="94" t="str">
        <f t="shared" si="565"/>
        <v/>
      </c>
      <c r="CW284" s="94" t="str">
        <f t="shared" si="565"/>
        <v/>
      </c>
      <c r="CX284" s="93" t="str">
        <f t="shared" si="565"/>
        <v/>
      </c>
      <c r="CY284" s="519" t="str">
        <f t="shared" si="565"/>
        <v/>
      </c>
      <c r="CZ284" s="532" t="str">
        <f t="shared" si="566"/>
        <v/>
      </c>
      <c r="DA284" s="533" t="str">
        <f t="shared" si="566"/>
        <v/>
      </c>
      <c r="DB284" s="534" t="str">
        <f t="shared" si="566"/>
        <v/>
      </c>
      <c r="DC284" s="534" t="str">
        <f t="shared" si="566"/>
        <v/>
      </c>
      <c r="DD284" s="534" t="str">
        <f t="shared" si="566"/>
        <v/>
      </c>
      <c r="DE284" s="534" t="str">
        <f t="shared" si="566"/>
        <v/>
      </c>
      <c r="DF284" s="534" t="str">
        <f t="shared" si="566"/>
        <v/>
      </c>
      <c r="DG284" s="535" t="str">
        <f t="shared" si="566"/>
        <v/>
      </c>
      <c r="DH284" s="535" t="str">
        <f t="shared" si="566"/>
        <v/>
      </c>
      <c r="DI284" s="535">
        <f t="shared" si="566"/>
        <v>1</v>
      </c>
      <c r="DJ284" s="535" t="str">
        <f t="shared" si="567"/>
        <v/>
      </c>
      <c r="DK284" s="534" t="str">
        <f t="shared" si="567"/>
        <v/>
      </c>
      <c r="DL284" s="534" t="str">
        <f t="shared" si="567"/>
        <v/>
      </c>
      <c r="DM284" s="534" t="str">
        <f t="shared" si="567"/>
        <v/>
      </c>
      <c r="DN284" s="534" t="str">
        <f t="shared" si="567"/>
        <v/>
      </c>
      <c r="DO284" s="534" t="str">
        <f t="shared" si="567"/>
        <v/>
      </c>
      <c r="DP284" s="533" t="str">
        <f t="shared" si="567"/>
        <v/>
      </c>
      <c r="DQ284" s="532" t="str">
        <f t="shared" si="567"/>
        <v/>
      </c>
      <c r="DR284" s="572">
        <f>COUNT(B284:S284)</f>
        <v>1</v>
      </c>
      <c r="DS284" s="573">
        <f>COUNT(U284:AL284)</f>
        <v>1</v>
      </c>
      <c r="DT284" s="573">
        <f>COUNT(AN284:BE284)</f>
        <v>2</v>
      </c>
      <c r="DU284" s="574">
        <f>COUNT(BG284:BX284)</f>
        <v>1</v>
      </c>
      <c r="DV284" s="522"/>
      <c r="DW284" s="537"/>
      <c r="DX284" s="537"/>
      <c r="DY284" s="537"/>
      <c r="DZ284" s="537"/>
      <c r="EA284" s="537"/>
      <c r="EB284" s="537"/>
      <c r="EC284" s="538"/>
      <c r="ED284" s="537"/>
      <c r="EE284" s="61"/>
    </row>
    <row r="285" spans="1:135" ht="12.75" customHeight="1">
      <c r="A285" s="529" t="s">
        <v>156</v>
      </c>
      <c r="B285" s="306"/>
      <c r="C285" s="306"/>
      <c r="D285" s="306"/>
      <c r="E285" s="306"/>
      <c r="F285" s="306"/>
      <c r="G285" s="306"/>
      <c r="H285" s="306"/>
      <c r="I285" s="306"/>
      <c r="J285" s="306"/>
      <c r="K285" s="306"/>
      <c r="L285" s="306"/>
      <c r="M285" s="306"/>
      <c r="N285" s="306"/>
      <c r="O285" s="306"/>
      <c r="P285" s="306"/>
      <c r="Q285" s="306"/>
      <c r="R285" s="306"/>
      <c r="S285" s="306">
        <v>12</v>
      </c>
      <c r="T285" s="523"/>
      <c r="U285" s="306"/>
      <c r="V285" s="306"/>
      <c r="W285" s="306"/>
      <c r="X285" s="306"/>
      <c r="Y285" s="306"/>
      <c r="Z285" s="306"/>
      <c r="AA285" s="306"/>
      <c r="AB285" s="306"/>
      <c r="AC285" s="306"/>
      <c r="AD285" s="306"/>
      <c r="AE285" s="306"/>
      <c r="AF285" s="306">
        <v>12</v>
      </c>
      <c r="AG285" s="306"/>
      <c r="AH285" s="306"/>
      <c r="AI285" s="306"/>
      <c r="AJ285" s="306"/>
      <c r="AK285" s="306"/>
      <c r="AL285" s="306"/>
      <c r="AM285" s="523"/>
      <c r="AN285" s="306"/>
      <c r="AO285" s="306"/>
      <c r="AP285" s="306"/>
      <c r="AQ285" s="306"/>
      <c r="AR285" s="306"/>
      <c r="AS285" s="306"/>
      <c r="AT285" s="306"/>
      <c r="AU285" s="306"/>
      <c r="AV285" s="306"/>
      <c r="AW285" s="306"/>
      <c r="AX285" s="306"/>
      <c r="AY285" s="306"/>
      <c r="AZ285" s="306"/>
      <c r="BA285" s="306"/>
      <c r="BB285" s="306"/>
      <c r="BC285" s="306">
        <v>1</v>
      </c>
      <c r="BD285" s="306"/>
      <c r="BE285" s="306">
        <v>12</v>
      </c>
      <c r="BF285" s="523"/>
      <c r="BG285" s="306"/>
      <c r="BH285" s="306"/>
      <c r="BI285" s="306"/>
      <c r="BJ285" s="306"/>
      <c r="BK285" s="306"/>
      <c r="BL285" s="306"/>
      <c r="BM285" s="306"/>
      <c r="BN285" s="306"/>
      <c r="BO285" s="306"/>
      <c r="BP285" s="306"/>
      <c r="BQ285" s="306"/>
      <c r="BR285" s="306">
        <v>12</v>
      </c>
      <c r="BS285" s="306"/>
      <c r="BT285" s="306"/>
      <c r="BU285" s="306"/>
      <c r="BV285" s="306"/>
      <c r="BW285" s="306"/>
      <c r="BX285" s="306"/>
      <c r="BY285" s="523"/>
      <c r="BZ285" s="306">
        <v>12</v>
      </c>
      <c r="CA285" s="306">
        <v>12</v>
      </c>
      <c r="CB285" s="306">
        <v>12</v>
      </c>
      <c r="CC285" s="306">
        <v>12</v>
      </c>
      <c r="CD285" s="530" t="str">
        <f>IF(DR285&lt;3,"",(SUM(B285:S285)-MIN(B285:S285)-MAX(B285:S285))/(DR285-2))</f>
        <v/>
      </c>
      <c r="CE285" s="530" t="str">
        <f>IF(DS285&lt;3,"",(SUM(U285:AL285)-MIN(U285:AL285)-MAX(U285:AL285))/(DS285-2))</f>
        <v/>
      </c>
      <c r="CF285" s="530" t="str">
        <f>IF(DT285&lt;3,"",(SUM(AN285:BE285)-MIN(AN285:BE285)-MAX(AN285:BE285))/(DT285-2))</f>
        <v/>
      </c>
      <c r="CG285" s="531" t="str">
        <f>IF(DU285&lt;3,"",(SUM(BG285:BX285)-MIN(BG285:BX285)-MAX(BG285:BX285))/(DU285-2))</f>
        <v/>
      </c>
      <c r="CH285" s="518" t="str">
        <f t="shared" si="564"/>
        <v/>
      </c>
      <c r="CI285" s="93" t="str">
        <f t="shared" si="564"/>
        <v/>
      </c>
      <c r="CJ285" s="94" t="str">
        <f t="shared" si="564"/>
        <v/>
      </c>
      <c r="CK285" s="94" t="str">
        <f t="shared" si="564"/>
        <v/>
      </c>
      <c r="CL285" s="94" t="str">
        <f t="shared" si="564"/>
        <v/>
      </c>
      <c r="CM285" s="94" t="str">
        <f t="shared" si="564"/>
        <v/>
      </c>
      <c r="CN285" s="94" t="str">
        <f t="shared" si="564"/>
        <v/>
      </c>
      <c r="CO285" s="108" t="str">
        <f t="shared" si="564"/>
        <v/>
      </c>
      <c r="CP285" s="108" t="str">
        <f t="shared" si="564"/>
        <v/>
      </c>
      <c r="CQ285" s="108">
        <f t="shared" si="564"/>
        <v>12</v>
      </c>
      <c r="CR285" s="108" t="str">
        <f t="shared" si="565"/>
        <v/>
      </c>
      <c r="CS285" s="94" t="str">
        <f t="shared" si="565"/>
        <v/>
      </c>
      <c r="CT285" s="94" t="str">
        <f t="shared" si="565"/>
        <v/>
      </c>
      <c r="CU285" s="94" t="str">
        <f t="shared" si="565"/>
        <v/>
      </c>
      <c r="CV285" s="94" t="str">
        <f t="shared" si="565"/>
        <v/>
      </c>
      <c r="CW285" s="94" t="str">
        <f t="shared" si="565"/>
        <v/>
      </c>
      <c r="CX285" s="93" t="str">
        <f t="shared" si="565"/>
        <v/>
      </c>
      <c r="CY285" s="519" t="str">
        <f t="shared" si="565"/>
        <v/>
      </c>
      <c r="CZ285" s="532" t="str">
        <f t="shared" si="566"/>
        <v/>
      </c>
      <c r="DA285" s="533" t="str">
        <f t="shared" si="566"/>
        <v/>
      </c>
      <c r="DB285" s="534" t="str">
        <f t="shared" si="566"/>
        <v/>
      </c>
      <c r="DC285" s="534" t="str">
        <f t="shared" si="566"/>
        <v/>
      </c>
      <c r="DD285" s="534" t="str">
        <f t="shared" si="566"/>
        <v/>
      </c>
      <c r="DE285" s="534" t="str">
        <f t="shared" si="566"/>
        <v/>
      </c>
      <c r="DF285" s="534" t="str">
        <f t="shared" si="566"/>
        <v/>
      </c>
      <c r="DG285" s="535" t="str">
        <f t="shared" si="566"/>
        <v/>
      </c>
      <c r="DH285" s="535" t="str">
        <f t="shared" si="566"/>
        <v/>
      </c>
      <c r="DI285" s="535">
        <f t="shared" si="566"/>
        <v>12</v>
      </c>
      <c r="DJ285" s="535" t="str">
        <f t="shared" si="567"/>
        <v/>
      </c>
      <c r="DK285" s="534" t="str">
        <f t="shared" si="567"/>
        <v/>
      </c>
      <c r="DL285" s="534" t="str">
        <f t="shared" si="567"/>
        <v/>
      </c>
      <c r="DM285" s="534" t="str">
        <f t="shared" si="567"/>
        <v/>
      </c>
      <c r="DN285" s="534" t="str">
        <f t="shared" si="567"/>
        <v/>
      </c>
      <c r="DO285" s="534" t="str">
        <f t="shared" si="567"/>
        <v/>
      </c>
      <c r="DP285" s="533" t="str">
        <f t="shared" si="567"/>
        <v/>
      </c>
      <c r="DQ285" s="532" t="str">
        <f t="shared" si="567"/>
        <v/>
      </c>
      <c r="DR285" s="572">
        <f>COUNT(B285:S285)</f>
        <v>1</v>
      </c>
      <c r="DS285" s="573">
        <f>COUNT(U285:AL285)</f>
        <v>1</v>
      </c>
      <c r="DT285" s="573">
        <f>COUNT(AN285:BE285)</f>
        <v>2</v>
      </c>
      <c r="DU285" s="574">
        <f>COUNT(BG285:BX285)</f>
        <v>1</v>
      </c>
      <c r="DV285" s="522"/>
      <c r="DW285" s="537"/>
      <c r="DX285" s="537"/>
      <c r="DY285" s="537"/>
      <c r="DZ285" s="537"/>
      <c r="EA285" s="537"/>
      <c r="EB285" s="537"/>
      <c r="EC285" s="538"/>
      <c r="ED285" s="537"/>
      <c r="EE285" s="61"/>
    </row>
    <row r="286" spans="1:135" ht="12.75" customHeight="1">
      <c r="A286" s="529" t="s">
        <v>157</v>
      </c>
      <c r="B286" s="306"/>
      <c r="C286" s="306"/>
      <c r="D286" s="306"/>
      <c r="E286" s="306"/>
      <c r="F286" s="306"/>
      <c r="G286" s="306"/>
      <c r="H286" s="306"/>
      <c r="I286" s="306"/>
      <c r="J286" s="306"/>
      <c r="K286" s="306"/>
      <c r="L286" s="306"/>
      <c r="M286" s="306"/>
      <c r="N286" s="306"/>
      <c r="O286" s="306"/>
      <c r="P286" s="306"/>
      <c r="Q286" s="306"/>
      <c r="R286" s="306"/>
      <c r="S286" s="306">
        <v>1350</v>
      </c>
      <c r="T286" s="523"/>
      <c r="U286" s="306"/>
      <c r="V286" s="306"/>
      <c r="W286" s="306"/>
      <c r="X286" s="306"/>
      <c r="Y286" s="306"/>
      <c r="Z286" s="306"/>
      <c r="AA286" s="306"/>
      <c r="AB286" s="306"/>
      <c r="AC286" s="306"/>
      <c r="AD286" s="306"/>
      <c r="AE286" s="306"/>
      <c r="AF286" s="306">
        <v>1350</v>
      </c>
      <c r="AG286" s="306"/>
      <c r="AH286" s="306"/>
      <c r="AI286" s="306"/>
      <c r="AJ286" s="306"/>
      <c r="AK286" s="306"/>
      <c r="AL286" s="306"/>
      <c r="AM286" s="523"/>
      <c r="AN286" s="306"/>
      <c r="AO286" s="306"/>
      <c r="AP286" s="306"/>
      <c r="AQ286" s="306"/>
      <c r="AR286" s="306"/>
      <c r="AS286" s="306"/>
      <c r="AT286" s="306"/>
      <c r="AU286" s="306"/>
      <c r="AV286" s="306"/>
      <c r="AW286" s="306"/>
      <c r="AX286" s="306"/>
      <c r="AY286" s="306"/>
      <c r="AZ286" s="306"/>
      <c r="BA286" s="306"/>
      <c r="BB286" s="306"/>
      <c r="BC286" s="306">
        <v>1350</v>
      </c>
      <c r="BD286" s="306"/>
      <c r="BE286" s="306">
        <v>1350</v>
      </c>
      <c r="BF286" s="523"/>
      <c r="BG286" s="306"/>
      <c r="BH286" s="306"/>
      <c r="BI286" s="306"/>
      <c r="BJ286" s="306"/>
      <c r="BK286" s="306"/>
      <c r="BL286" s="306"/>
      <c r="BM286" s="306"/>
      <c r="BN286" s="306"/>
      <c r="BO286" s="306"/>
      <c r="BP286" s="306"/>
      <c r="BQ286" s="306"/>
      <c r="BR286" s="306">
        <v>1350</v>
      </c>
      <c r="BS286" s="306"/>
      <c r="BT286" s="306"/>
      <c r="BU286" s="306"/>
      <c r="BV286" s="306"/>
      <c r="BW286" s="306"/>
      <c r="BX286" s="306"/>
      <c r="BY286" s="523"/>
      <c r="BZ286" s="233">
        <f>1370*WB!$R$326</f>
        <v>4.3354430379746844</v>
      </c>
      <c r="CA286" s="233">
        <f>1370*WB!$R$326</f>
        <v>4.3354430379746844</v>
      </c>
      <c r="CB286" s="233">
        <f>1370*WB!$R$326</f>
        <v>4.3354430379746844</v>
      </c>
      <c r="CC286" s="233">
        <f>1370*WB!$R$326</f>
        <v>4.3354430379746844</v>
      </c>
      <c r="CD286" s="530" t="str">
        <f>IF(DR286&lt;3,"",(SUM(B286:S286)-MIN(B286:S286)-MAX(B286:S286))/(DR286-2))</f>
        <v/>
      </c>
      <c r="CE286" s="530" t="str">
        <f>IF(DS286&lt;3,"",(SUM(U286:AL286)-MIN(U286:AL286)-MAX(U286:AL286))/(DS286-2))</f>
        <v/>
      </c>
      <c r="CF286" s="530" t="str">
        <f>IF(DT286&lt;3,"",(SUM(AN286:BE286)-MIN(AN286:BE286)-MAX(AN286:BE286))/(DT286-2))</f>
        <v/>
      </c>
      <c r="CG286" s="531" t="str">
        <f>IF(DU286&lt;3,"",(SUM(BG286:BX286)-MIN(BG286:BX286)-MAX(BG286:BX286))/(DU286-2))</f>
        <v/>
      </c>
      <c r="CH286" s="518" t="str">
        <f t="shared" si="564"/>
        <v/>
      </c>
      <c r="CI286" s="93" t="str">
        <f t="shared" si="564"/>
        <v/>
      </c>
      <c r="CJ286" s="94" t="str">
        <f t="shared" si="564"/>
        <v/>
      </c>
      <c r="CK286" s="94" t="str">
        <f t="shared" si="564"/>
        <v/>
      </c>
      <c r="CL286" s="94" t="str">
        <f t="shared" si="564"/>
        <v/>
      </c>
      <c r="CM286" s="94" t="str">
        <f t="shared" si="564"/>
        <v/>
      </c>
      <c r="CN286" s="94" t="str">
        <f t="shared" si="564"/>
        <v/>
      </c>
      <c r="CO286" s="108" t="str">
        <f t="shared" si="564"/>
        <v/>
      </c>
      <c r="CP286" s="108" t="str">
        <f t="shared" si="564"/>
        <v/>
      </c>
      <c r="CQ286" s="108">
        <f t="shared" si="564"/>
        <v>1350</v>
      </c>
      <c r="CR286" s="108" t="str">
        <f t="shared" si="565"/>
        <v/>
      </c>
      <c r="CS286" s="94" t="str">
        <f t="shared" si="565"/>
        <v/>
      </c>
      <c r="CT286" s="94" t="str">
        <f t="shared" si="565"/>
        <v/>
      </c>
      <c r="CU286" s="94" t="str">
        <f t="shared" si="565"/>
        <v/>
      </c>
      <c r="CV286" s="94" t="str">
        <f t="shared" si="565"/>
        <v/>
      </c>
      <c r="CW286" s="94" t="str">
        <f t="shared" si="565"/>
        <v/>
      </c>
      <c r="CX286" s="93" t="str">
        <f t="shared" si="565"/>
        <v/>
      </c>
      <c r="CY286" s="519" t="str">
        <f t="shared" si="565"/>
        <v/>
      </c>
      <c r="CZ286" s="532" t="str">
        <f t="shared" si="566"/>
        <v/>
      </c>
      <c r="DA286" s="533" t="str">
        <f t="shared" si="566"/>
        <v/>
      </c>
      <c r="DB286" s="534" t="str">
        <f t="shared" si="566"/>
        <v/>
      </c>
      <c r="DC286" s="534" t="str">
        <f t="shared" si="566"/>
        <v/>
      </c>
      <c r="DD286" s="534" t="str">
        <f t="shared" si="566"/>
        <v/>
      </c>
      <c r="DE286" s="534" t="str">
        <f t="shared" si="566"/>
        <v/>
      </c>
      <c r="DF286" s="534" t="str">
        <f t="shared" si="566"/>
        <v/>
      </c>
      <c r="DG286" s="535" t="str">
        <f t="shared" si="566"/>
        <v/>
      </c>
      <c r="DH286" s="535" t="str">
        <f t="shared" si="566"/>
        <v/>
      </c>
      <c r="DI286" s="535">
        <f t="shared" si="566"/>
        <v>1350</v>
      </c>
      <c r="DJ286" s="535" t="str">
        <f t="shared" si="567"/>
        <v/>
      </c>
      <c r="DK286" s="534" t="str">
        <f t="shared" si="567"/>
        <v/>
      </c>
      <c r="DL286" s="534" t="str">
        <f t="shared" si="567"/>
        <v/>
      </c>
      <c r="DM286" s="534" t="str">
        <f t="shared" si="567"/>
        <v/>
      </c>
      <c r="DN286" s="534" t="str">
        <f t="shared" si="567"/>
        <v/>
      </c>
      <c r="DO286" s="534" t="str">
        <f t="shared" si="567"/>
        <v/>
      </c>
      <c r="DP286" s="533" t="str">
        <f t="shared" si="567"/>
        <v/>
      </c>
      <c r="DQ286" s="532" t="str">
        <f t="shared" si="567"/>
        <v/>
      </c>
      <c r="DR286" s="572">
        <f>COUNT(B286:S286)</f>
        <v>1</v>
      </c>
      <c r="DS286" s="573">
        <f>COUNT(U286:AL286)</f>
        <v>1</v>
      </c>
      <c r="DT286" s="573">
        <f>COUNT(AN286:BE286)</f>
        <v>2</v>
      </c>
      <c r="DU286" s="574">
        <f>COUNT(BG286:BX286)</f>
        <v>1</v>
      </c>
      <c r="DV286" s="522"/>
      <c r="DW286" s="537"/>
      <c r="DX286" s="537"/>
      <c r="DY286" s="537"/>
      <c r="DZ286" s="537"/>
      <c r="EA286" s="537"/>
      <c r="EB286" s="537"/>
      <c r="EC286" s="538"/>
      <c r="ED286" s="537"/>
      <c r="EE286" s="61"/>
    </row>
    <row r="287" spans="1:135" ht="12.75" customHeight="1">
      <c r="A287" s="539" t="s">
        <v>158</v>
      </c>
      <c r="B287" s="540" t="str">
        <f t="shared" ref="B287:S287" si="568">IF(B284="","",B283*B284*B285*B286)</f>
        <v/>
      </c>
      <c r="C287" s="540" t="str">
        <f t="shared" si="568"/>
        <v/>
      </c>
      <c r="D287" s="540" t="str">
        <f t="shared" si="568"/>
        <v/>
      </c>
      <c r="E287" s="540" t="str">
        <f t="shared" si="568"/>
        <v/>
      </c>
      <c r="F287" s="540" t="str">
        <f t="shared" si="568"/>
        <v/>
      </c>
      <c r="G287" s="540" t="str">
        <f t="shared" si="568"/>
        <v/>
      </c>
      <c r="H287" s="540" t="str">
        <f t="shared" si="568"/>
        <v/>
      </c>
      <c r="I287" s="540" t="str">
        <f t="shared" si="568"/>
        <v/>
      </c>
      <c r="J287" s="540" t="str">
        <f t="shared" si="568"/>
        <v/>
      </c>
      <c r="K287" s="540" t="str">
        <f t="shared" si="568"/>
        <v/>
      </c>
      <c r="L287" s="540" t="str">
        <f t="shared" si="568"/>
        <v/>
      </c>
      <c r="M287" s="540" t="str">
        <f t="shared" si="568"/>
        <v/>
      </c>
      <c r="N287" s="540" t="str">
        <f t="shared" si="568"/>
        <v/>
      </c>
      <c r="O287" s="540" t="str">
        <f t="shared" si="568"/>
        <v/>
      </c>
      <c r="P287" s="540" t="str">
        <f t="shared" si="568"/>
        <v/>
      </c>
      <c r="Q287" s="540" t="str">
        <f t="shared" si="568"/>
        <v/>
      </c>
      <c r="R287" s="540" t="str">
        <f t="shared" si="568"/>
        <v/>
      </c>
      <c r="S287" s="540">
        <f t="shared" si="568"/>
        <v>16200</v>
      </c>
      <c r="T287" s="523"/>
      <c r="U287" s="540" t="str">
        <f t="shared" ref="U287:AL287" si="569">IF(U284="","",U283*U284*U285*U286)</f>
        <v/>
      </c>
      <c r="V287" s="540" t="str">
        <f t="shared" si="569"/>
        <v/>
      </c>
      <c r="W287" s="540" t="str">
        <f t="shared" si="569"/>
        <v/>
      </c>
      <c r="X287" s="540" t="str">
        <f t="shared" si="569"/>
        <v/>
      </c>
      <c r="Y287" s="540" t="str">
        <f t="shared" si="569"/>
        <v/>
      </c>
      <c r="Z287" s="540" t="str">
        <f t="shared" si="569"/>
        <v/>
      </c>
      <c r="AA287" s="540" t="str">
        <f t="shared" si="569"/>
        <v/>
      </c>
      <c r="AB287" s="540" t="str">
        <f t="shared" si="569"/>
        <v/>
      </c>
      <c r="AC287" s="540" t="str">
        <f t="shared" si="569"/>
        <v/>
      </c>
      <c r="AD287" s="540" t="str">
        <f t="shared" si="569"/>
        <v/>
      </c>
      <c r="AE287" s="540" t="str">
        <f t="shared" si="569"/>
        <v/>
      </c>
      <c r="AF287" s="540">
        <f t="shared" si="569"/>
        <v>16200</v>
      </c>
      <c r="AG287" s="540" t="str">
        <f t="shared" si="569"/>
        <v/>
      </c>
      <c r="AH287" s="540" t="str">
        <f t="shared" si="569"/>
        <v/>
      </c>
      <c r="AI287" s="540" t="str">
        <f t="shared" si="569"/>
        <v/>
      </c>
      <c r="AJ287" s="540" t="str">
        <f t="shared" si="569"/>
        <v/>
      </c>
      <c r="AK287" s="540" t="str">
        <f t="shared" si="569"/>
        <v/>
      </c>
      <c r="AL287" s="540" t="str">
        <f t="shared" si="569"/>
        <v/>
      </c>
      <c r="AM287" s="523"/>
      <c r="AN287" s="540" t="str">
        <f t="shared" ref="AN287:BE287" si="570">IF(AN284="","",AN283*AN284*AN285*AN286)</f>
        <v/>
      </c>
      <c r="AO287" s="540" t="str">
        <f t="shared" si="570"/>
        <v/>
      </c>
      <c r="AP287" s="540" t="str">
        <f t="shared" si="570"/>
        <v/>
      </c>
      <c r="AQ287" s="540" t="str">
        <f t="shared" si="570"/>
        <v/>
      </c>
      <c r="AR287" s="540" t="str">
        <f t="shared" si="570"/>
        <v/>
      </c>
      <c r="AS287" s="540" t="str">
        <f t="shared" si="570"/>
        <v/>
      </c>
      <c r="AT287" s="540" t="str">
        <f t="shared" si="570"/>
        <v/>
      </c>
      <c r="AU287" s="540" t="str">
        <f t="shared" si="570"/>
        <v/>
      </c>
      <c r="AV287" s="540" t="str">
        <f t="shared" si="570"/>
        <v/>
      </c>
      <c r="AW287" s="540" t="str">
        <f t="shared" si="570"/>
        <v/>
      </c>
      <c r="AX287" s="540" t="str">
        <f t="shared" si="570"/>
        <v/>
      </c>
      <c r="AY287" s="540" t="str">
        <f t="shared" si="570"/>
        <v/>
      </c>
      <c r="AZ287" s="540" t="str">
        <f t="shared" si="570"/>
        <v/>
      </c>
      <c r="BA287" s="540" t="str">
        <f t="shared" si="570"/>
        <v/>
      </c>
      <c r="BB287" s="540" t="str">
        <f t="shared" si="570"/>
        <v/>
      </c>
      <c r="BC287" s="540">
        <f t="shared" si="570"/>
        <v>16200</v>
      </c>
      <c r="BD287" s="540" t="str">
        <f t="shared" si="570"/>
        <v/>
      </c>
      <c r="BE287" s="540">
        <f t="shared" si="570"/>
        <v>16200</v>
      </c>
      <c r="BF287" s="523"/>
      <c r="BG287" s="540" t="str">
        <f t="shared" ref="BG287:BX287" si="571">IF(BG284="","",BG283*BG284*BG285*BG286)</f>
        <v/>
      </c>
      <c r="BH287" s="540" t="str">
        <f t="shared" si="571"/>
        <v/>
      </c>
      <c r="BI287" s="540" t="str">
        <f t="shared" si="571"/>
        <v/>
      </c>
      <c r="BJ287" s="540" t="str">
        <f t="shared" si="571"/>
        <v/>
      </c>
      <c r="BK287" s="540" t="str">
        <f t="shared" si="571"/>
        <v/>
      </c>
      <c r="BL287" s="540" t="str">
        <f t="shared" si="571"/>
        <v/>
      </c>
      <c r="BM287" s="540" t="str">
        <f t="shared" si="571"/>
        <v/>
      </c>
      <c r="BN287" s="540" t="str">
        <f t="shared" si="571"/>
        <v/>
      </c>
      <c r="BO287" s="540" t="str">
        <f t="shared" si="571"/>
        <v/>
      </c>
      <c r="BP287" s="540" t="str">
        <f t="shared" si="571"/>
        <v/>
      </c>
      <c r="BQ287" s="540" t="str">
        <f t="shared" si="571"/>
        <v/>
      </c>
      <c r="BR287" s="540">
        <f t="shared" si="571"/>
        <v>16200</v>
      </c>
      <c r="BS287" s="540" t="str">
        <f t="shared" si="571"/>
        <v/>
      </c>
      <c r="BT287" s="540" t="str">
        <f t="shared" si="571"/>
        <v/>
      </c>
      <c r="BU287" s="540" t="str">
        <f t="shared" si="571"/>
        <v/>
      </c>
      <c r="BV287" s="540" t="str">
        <f t="shared" si="571"/>
        <v/>
      </c>
      <c r="BW287" s="540" t="str">
        <f t="shared" si="571"/>
        <v/>
      </c>
      <c r="BX287" s="540" t="str">
        <f t="shared" si="571"/>
        <v/>
      </c>
      <c r="BY287" s="523"/>
      <c r="BZ287" s="540">
        <f>IF(BZ284="","",BZ283*BZ284*BZ285*BZ286)</f>
        <v>52.025316455696213</v>
      </c>
      <c r="CA287" s="540">
        <f>IF(CA284="","",CA283*CA284*CA285*CA286)</f>
        <v>52.025316455696213</v>
      </c>
      <c r="CB287" s="540">
        <f>IF(CB284="","",CB283*CB284*CB285*CB286)</f>
        <v>52.025316455696213</v>
      </c>
      <c r="CC287" s="541">
        <f>IF(CC284="","",CC283*CC284*CC285*CC286)</f>
        <v>52.025316455696213</v>
      </c>
      <c r="CD287" s="530" t="str">
        <f>IF(DR287&lt;3,"",(SUM(B287:S287)-MIN(B287:S287)-MAX(B287:S287))/(DR287-2))</f>
        <v/>
      </c>
      <c r="CE287" s="530" t="str">
        <f>IF(DS287&lt;3,"",(SUM(U287:AL287)-MIN(U287:AL287)-MAX(U287:AL287))/(DS287-2))</f>
        <v/>
      </c>
      <c r="CF287" s="530" t="str">
        <f>IF(DT287&lt;3,"",(SUM(AN287:BE287)-MIN(AN287:BE287)-MAX(AN287:BE287))/(DT287-2))</f>
        <v/>
      </c>
      <c r="CG287" s="531" t="str">
        <f>IF(DU287&lt;3,"",(SUM(BG287:BX287)-MIN(BG287:BX287)-MAX(BG287:BX287))/(DU287-2))</f>
        <v/>
      </c>
      <c r="CH287" s="518" t="str">
        <f t="shared" si="564"/>
        <v/>
      </c>
      <c r="CI287" s="93" t="str">
        <f t="shared" si="564"/>
        <v/>
      </c>
      <c r="CJ287" s="94" t="str">
        <f t="shared" si="564"/>
        <v/>
      </c>
      <c r="CK287" s="94" t="str">
        <f t="shared" si="564"/>
        <v/>
      </c>
      <c r="CL287" s="94" t="str">
        <f t="shared" si="564"/>
        <v/>
      </c>
      <c r="CM287" s="94" t="str">
        <f t="shared" si="564"/>
        <v/>
      </c>
      <c r="CN287" s="94" t="str">
        <f t="shared" si="564"/>
        <v/>
      </c>
      <c r="CO287" s="108" t="str">
        <f t="shared" si="564"/>
        <v/>
      </c>
      <c r="CP287" s="108" t="str">
        <f t="shared" si="564"/>
        <v/>
      </c>
      <c r="CQ287" s="108">
        <f t="shared" si="564"/>
        <v>16200</v>
      </c>
      <c r="CR287" s="108" t="str">
        <f t="shared" si="565"/>
        <v/>
      </c>
      <c r="CS287" s="94" t="str">
        <f t="shared" si="565"/>
        <v/>
      </c>
      <c r="CT287" s="94" t="str">
        <f t="shared" si="565"/>
        <v/>
      </c>
      <c r="CU287" s="94" t="str">
        <f t="shared" si="565"/>
        <v/>
      </c>
      <c r="CV287" s="94" t="str">
        <f t="shared" si="565"/>
        <v/>
      </c>
      <c r="CW287" s="94" t="str">
        <f t="shared" si="565"/>
        <v/>
      </c>
      <c r="CX287" s="93" t="str">
        <f t="shared" si="565"/>
        <v/>
      </c>
      <c r="CY287" s="519" t="str">
        <f t="shared" si="565"/>
        <v/>
      </c>
      <c r="CZ287" s="532" t="str">
        <f t="shared" si="566"/>
        <v/>
      </c>
      <c r="DA287" s="533" t="str">
        <f t="shared" si="566"/>
        <v/>
      </c>
      <c r="DB287" s="534" t="str">
        <f t="shared" si="566"/>
        <v/>
      </c>
      <c r="DC287" s="534" t="str">
        <f t="shared" si="566"/>
        <v/>
      </c>
      <c r="DD287" s="534" t="str">
        <f t="shared" si="566"/>
        <v/>
      </c>
      <c r="DE287" s="534" t="str">
        <f t="shared" si="566"/>
        <v/>
      </c>
      <c r="DF287" s="534" t="str">
        <f t="shared" si="566"/>
        <v/>
      </c>
      <c r="DG287" s="535" t="str">
        <f t="shared" si="566"/>
        <v/>
      </c>
      <c r="DH287" s="535" t="str">
        <f t="shared" si="566"/>
        <v/>
      </c>
      <c r="DI287" s="535">
        <f t="shared" si="566"/>
        <v>16200</v>
      </c>
      <c r="DJ287" s="535" t="str">
        <f t="shared" si="567"/>
        <v/>
      </c>
      <c r="DK287" s="534" t="str">
        <f t="shared" si="567"/>
        <v/>
      </c>
      <c r="DL287" s="534" t="str">
        <f t="shared" si="567"/>
        <v/>
      </c>
      <c r="DM287" s="534" t="str">
        <f t="shared" si="567"/>
        <v/>
      </c>
      <c r="DN287" s="534" t="str">
        <f t="shared" si="567"/>
        <v/>
      </c>
      <c r="DO287" s="534" t="str">
        <f t="shared" si="567"/>
        <v/>
      </c>
      <c r="DP287" s="533" t="str">
        <f t="shared" si="567"/>
        <v/>
      </c>
      <c r="DQ287" s="532" t="str">
        <f t="shared" si="567"/>
        <v/>
      </c>
      <c r="DR287" s="572">
        <f>COUNT(B287:S287)</f>
        <v>1</v>
      </c>
      <c r="DS287" s="573">
        <f>COUNT(U287:AL287)</f>
        <v>1</v>
      </c>
      <c r="DT287" s="573">
        <f>COUNT(AN287:BE287)</f>
        <v>2</v>
      </c>
      <c r="DU287" s="574">
        <f>COUNT(BG287:BX287)</f>
        <v>1</v>
      </c>
      <c r="DV287" s="522"/>
      <c r="DW287" s="537"/>
      <c r="DX287" s="537"/>
      <c r="DY287" s="537"/>
      <c r="DZ287" s="537"/>
      <c r="EA287" s="537"/>
      <c r="EB287" s="537"/>
      <c r="EC287" s="538"/>
      <c r="ED287" s="537"/>
      <c r="EE287" s="61"/>
    </row>
    <row r="288" spans="1:135" ht="12.75" customHeight="1">
      <c r="A288" s="527" t="s">
        <v>802</v>
      </c>
      <c r="B288" s="528"/>
      <c r="C288" s="528"/>
      <c r="D288" s="528"/>
      <c r="E288" s="528"/>
      <c r="F288" s="528"/>
      <c r="G288" s="528"/>
      <c r="H288" s="528"/>
      <c r="I288" s="528"/>
      <c r="J288" s="528"/>
      <c r="K288" s="528"/>
      <c r="L288" s="528"/>
      <c r="M288" s="528"/>
      <c r="N288" s="528"/>
      <c r="O288" s="528"/>
      <c r="P288" s="528"/>
      <c r="Q288" s="528"/>
      <c r="R288" s="528"/>
      <c r="S288" s="528"/>
      <c r="T288" s="523"/>
      <c r="U288" s="528"/>
      <c r="V288" s="528"/>
      <c r="W288" s="528"/>
      <c r="X288" s="528"/>
      <c r="Y288" s="528"/>
      <c r="Z288" s="528"/>
      <c r="AA288" s="528"/>
      <c r="AB288" s="528"/>
      <c r="AC288" s="528"/>
      <c r="AD288" s="528"/>
      <c r="AE288" s="528"/>
      <c r="AF288" s="528"/>
      <c r="AG288" s="528"/>
      <c r="AH288" s="528"/>
      <c r="AI288" s="528"/>
      <c r="AJ288" s="528"/>
      <c r="AK288" s="528"/>
      <c r="AL288" s="528"/>
      <c r="AM288" s="523"/>
      <c r="AN288" s="528"/>
      <c r="AO288" s="528"/>
      <c r="AP288" s="528"/>
      <c r="AQ288" s="528"/>
      <c r="AR288" s="528"/>
      <c r="AS288" s="528"/>
      <c r="AT288" s="528"/>
      <c r="AU288" s="528"/>
      <c r="AV288" s="528"/>
      <c r="AW288" s="528"/>
      <c r="AX288" s="528"/>
      <c r="AY288" s="528"/>
      <c r="AZ288" s="528"/>
      <c r="BA288" s="528"/>
      <c r="BB288" s="528"/>
      <c r="BC288" s="528"/>
      <c r="BD288" s="528"/>
      <c r="BE288" s="528"/>
      <c r="BF288" s="523"/>
      <c r="BG288" s="528"/>
      <c r="BH288" s="528"/>
      <c r="BI288" s="528"/>
      <c r="BJ288" s="528"/>
      <c r="BK288" s="528"/>
      <c r="BL288" s="528"/>
      <c r="BM288" s="528"/>
      <c r="BN288" s="528"/>
      <c r="BO288" s="528"/>
      <c r="BP288" s="528"/>
      <c r="BQ288" s="528"/>
      <c r="BR288" s="528"/>
      <c r="BS288" s="528"/>
      <c r="BT288" s="528"/>
      <c r="BU288" s="528"/>
      <c r="BV288" s="528"/>
      <c r="BW288" s="528"/>
      <c r="BX288" s="528"/>
      <c r="BY288" s="523"/>
      <c r="BZ288" s="528"/>
      <c r="CA288" s="528"/>
      <c r="CB288" s="528"/>
      <c r="CC288" s="528"/>
      <c r="CD288" s="542"/>
      <c r="CE288" s="542"/>
      <c r="CF288" s="542"/>
      <c r="CG288" s="543"/>
      <c r="CH288" s="544"/>
      <c r="CI288" s="544"/>
      <c r="CJ288" s="544"/>
      <c r="CK288" s="544"/>
      <c r="CL288" s="544"/>
      <c r="CM288" s="544"/>
      <c r="CN288" s="544"/>
      <c r="CO288" s="544"/>
      <c r="CP288" s="544"/>
      <c r="CQ288" s="544"/>
      <c r="CR288" s="544"/>
      <c r="CS288" s="544"/>
      <c r="CT288" s="544"/>
      <c r="CU288" s="544"/>
      <c r="CV288" s="544"/>
      <c r="CW288" s="544"/>
      <c r="CX288" s="544"/>
      <c r="CY288" s="545"/>
      <c r="CZ288" s="546"/>
      <c r="DA288" s="544"/>
      <c r="DB288" s="544"/>
      <c r="DC288" s="544"/>
      <c r="DD288" s="544"/>
      <c r="DE288" s="544"/>
      <c r="DF288" s="544"/>
      <c r="DG288" s="544"/>
      <c r="DH288" s="544"/>
      <c r="DI288" s="544"/>
      <c r="DJ288" s="544"/>
      <c r="DK288" s="544"/>
      <c r="DL288" s="544"/>
      <c r="DM288" s="544"/>
      <c r="DN288" s="544"/>
      <c r="DO288" s="544"/>
      <c r="DP288" s="544"/>
      <c r="DQ288" s="544"/>
      <c r="DR288" s="546"/>
      <c r="DS288" s="521"/>
      <c r="DT288" s="521"/>
      <c r="DU288" s="517"/>
      <c r="DV288" s="521"/>
      <c r="DW288" s="521"/>
      <c r="DX288" s="521"/>
      <c r="DY288" s="521"/>
      <c r="DZ288" s="521"/>
      <c r="EA288" s="521"/>
      <c r="EB288" s="521"/>
      <c r="EC288" s="517"/>
      <c r="ED288" s="521"/>
      <c r="EE288" s="61"/>
    </row>
    <row r="289" spans="1:135" ht="12.75" customHeight="1">
      <c r="A289" s="529" t="s">
        <v>154</v>
      </c>
      <c r="B289" s="528"/>
      <c r="C289" s="528"/>
      <c r="D289" s="528"/>
      <c r="E289" s="528"/>
      <c r="F289" s="528"/>
      <c r="G289" s="528"/>
      <c r="H289" s="528"/>
      <c r="I289" s="528"/>
      <c r="J289" s="528"/>
      <c r="K289" s="528"/>
      <c r="L289" s="528"/>
      <c r="M289" s="528"/>
      <c r="N289" s="528"/>
      <c r="O289" s="528"/>
      <c r="P289" s="528"/>
      <c r="Q289" s="528"/>
      <c r="R289" s="528"/>
      <c r="S289" s="528"/>
      <c r="T289" s="523"/>
      <c r="U289" s="528"/>
      <c r="V289" s="528"/>
      <c r="W289" s="528"/>
      <c r="X289" s="528"/>
      <c r="Y289" s="528"/>
      <c r="Z289" s="528"/>
      <c r="AA289" s="528"/>
      <c r="AB289" s="528"/>
      <c r="AC289" s="528"/>
      <c r="AD289" s="528"/>
      <c r="AE289" s="528"/>
      <c r="AF289" s="528"/>
      <c r="AG289" s="528"/>
      <c r="AH289" s="528"/>
      <c r="AI289" s="528"/>
      <c r="AJ289" s="528"/>
      <c r="AK289" s="528"/>
      <c r="AL289" s="528"/>
      <c r="AM289" s="523"/>
      <c r="AN289" s="528"/>
      <c r="AO289" s="528"/>
      <c r="AP289" s="528"/>
      <c r="AQ289" s="528"/>
      <c r="AR289" s="528"/>
      <c r="AS289" s="528"/>
      <c r="AT289" s="528"/>
      <c r="AU289" s="528"/>
      <c r="AV289" s="528"/>
      <c r="AW289" s="528"/>
      <c r="AX289" s="528"/>
      <c r="AY289" s="528"/>
      <c r="AZ289" s="528"/>
      <c r="BA289" s="528"/>
      <c r="BB289" s="528"/>
      <c r="BC289" s="528"/>
      <c r="BD289" s="528"/>
      <c r="BE289" s="528"/>
      <c r="BF289" s="523"/>
      <c r="BG289" s="528"/>
      <c r="BH289" s="528"/>
      <c r="BI289" s="528"/>
      <c r="BJ289" s="528"/>
      <c r="BK289" s="528"/>
      <c r="BL289" s="528"/>
      <c r="BM289" s="528"/>
      <c r="BN289" s="528"/>
      <c r="BO289" s="528"/>
      <c r="BP289" s="528"/>
      <c r="BQ289" s="528"/>
      <c r="BR289" s="528"/>
      <c r="BS289" s="528"/>
      <c r="BT289" s="528"/>
      <c r="BU289" s="528"/>
      <c r="BV289" s="528"/>
      <c r="BW289" s="528"/>
      <c r="BX289" s="528"/>
      <c r="BY289" s="523"/>
      <c r="BZ289" s="528">
        <v>1</v>
      </c>
      <c r="CA289" s="528">
        <v>1</v>
      </c>
      <c r="CB289" s="528">
        <v>0</v>
      </c>
      <c r="CC289" s="528">
        <v>0</v>
      </c>
      <c r="CD289" s="530" t="str">
        <f>IF(DR289&lt;3,"",(SUM(B289:S289)-MIN(B289:S289)-MAX(B289:S289))/(DR289-2))</f>
        <v/>
      </c>
      <c r="CE289" s="530" t="str">
        <f>IF(DS289&lt;3,"",(SUM(U289:AL289)-MIN(U289:AL289)-MAX(U289:AL289))/(DS289-2))</f>
        <v/>
      </c>
      <c r="CF289" s="530" t="str">
        <f>IF(DT289&lt;3,"",(SUM(AN289:BE289)-MIN(AN289:BE289)-MAX(AN289:BE289))/(DT289-2))</f>
        <v/>
      </c>
      <c r="CG289" s="531" t="str">
        <f>IF(DU289&lt;3,"",(SUM(BG289:BX289)-MIN(BG289:BX289)-MAX(BG289:BX289))/(DU289-2))</f>
        <v/>
      </c>
      <c r="CH289" s="518" t="str">
        <f t="shared" ref="CH289:CQ293" si="572">IF($CH$3=$CD$4,IF(OR(-FLOOR(((18-COUNT($B289:$S289))/2),1)+CH$6&lt;1,-FLOOR(((18-COUNT($B289:$S289))/2),1)+CH$6&gt;COUNT($B289:$S289)),"",LARGE($B289:$S289,-FLOOR(((18-COUNT($B289:$S289))/2),1)+CH$6)),IF(OR(-FLOOR(((18-COUNT($AN289:$BE289))/2),1)+CH$6&lt;1,-FLOOR(((18-COUNT($AN289:$BE289))/2),1)+CH$6&gt;COUNT($AN289:$BE289)),"",LARGE($AN289:$BE289,-FLOOR(((18-COUNT($AN289:$BE289))/2),1)+CH$6)))</f>
        <v/>
      </c>
      <c r="CI289" s="93" t="str">
        <f t="shared" si="572"/>
        <v/>
      </c>
      <c r="CJ289" s="94" t="str">
        <f t="shared" si="572"/>
        <v/>
      </c>
      <c r="CK289" s="94" t="str">
        <f t="shared" si="572"/>
        <v/>
      </c>
      <c r="CL289" s="94" t="str">
        <f t="shared" si="572"/>
        <v/>
      </c>
      <c r="CM289" s="94" t="str">
        <f t="shared" si="572"/>
        <v/>
      </c>
      <c r="CN289" s="94" t="str">
        <f t="shared" si="572"/>
        <v/>
      </c>
      <c r="CO289" s="108" t="str">
        <f t="shared" si="572"/>
        <v/>
      </c>
      <c r="CP289" s="108" t="str">
        <f t="shared" si="572"/>
        <v/>
      </c>
      <c r="CQ289" s="108" t="str">
        <f t="shared" si="572"/>
        <v/>
      </c>
      <c r="CR289" s="108" t="str">
        <f t="shared" ref="CR289:CY293" si="573">IF($CH$3=$CD$4,IF(OR(-FLOOR(((18-COUNT($B289:$S289))/2),1)+CR$6&lt;1,-FLOOR(((18-COUNT($B289:$S289))/2),1)+CR$6&gt;COUNT($B289:$S289)),"",LARGE($B289:$S289,-FLOOR(((18-COUNT($B289:$S289))/2),1)+CR$6)),IF(OR(-FLOOR(((18-COUNT($AN289:$BE289))/2),1)+CR$6&lt;1,-FLOOR(((18-COUNT($AN289:$BE289))/2),1)+CR$6&gt;COUNT($AN289:$BE289)),"",LARGE($AN289:$BE289,-FLOOR(((18-COUNT($AN289:$BE289))/2),1)+CR$6)))</f>
        <v/>
      </c>
      <c r="CS289" s="94" t="str">
        <f t="shared" si="573"/>
        <v/>
      </c>
      <c r="CT289" s="94" t="str">
        <f t="shared" si="573"/>
        <v/>
      </c>
      <c r="CU289" s="94" t="str">
        <f t="shared" si="573"/>
        <v/>
      </c>
      <c r="CV289" s="94" t="str">
        <f t="shared" si="573"/>
        <v/>
      </c>
      <c r="CW289" s="94" t="str">
        <f t="shared" si="573"/>
        <v/>
      </c>
      <c r="CX289" s="93" t="str">
        <f t="shared" si="573"/>
        <v/>
      </c>
      <c r="CY289" s="519" t="str">
        <f t="shared" si="573"/>
        <v/>
      </c>
      <c r="CZ289" s="532" t="str">
        <f t="shared" ref="CZ289:DI293" si="574">IF($CH$3=$CD$4,IF(OR(-FLOOR(((18-COUNT($U289:$AL289))/2),1)+CZ$6&lt;1,-FLOOR(((18-COUNT($U289:$AL289))/2),1)+CZ$6&gt;COUNT($U289:$AL289)),"",LARGE($U289:$AL289,-FLOOR(((18-COUNT($U289:$AL289))/2),1)+CZ$6)),IF(OR(-FLOOR(((18-COUNT($BG289:$BX289))/2),1)+CZ$6&lt;1,-FLOOR(((18-COUNT($BG289:$BX289))/2),1)+CZ$6&gt;COUNT($BG289:$BX289)),"",LARGE($BG289:$BX289,-FLOOR(((18-COUNT($BG289:$BX289))/2),1)+CZ$6)))</f>
        <v/>
      </c>
      <c r="DA289" s="533" t="str">
        <f t="shared" si="574"/>
        <v/>
      </c>
      <c r="DB289" s="534" t="str">
        <f t="shared" si="574"/>
        <v/>
      </c>
      <c r="DC289" s="534" t="str">
        <f t="shared" si="574"/>
        <v/>
      </c>
      <c r="DD289" s="534" t="str">
        <f t="shared" si="574"/>
        <v/>
      </c>
      <c r="DE289" s="534" t="str">
        <f t="shared" si="574"/>
        <v/>
      </c>
      <c r="DF289" s="534" t="str">
        <f t="shared" si="574"/>
        <v/>
      </c>
      <c r="DG289" s="535" t="str">
        <f t="shared" si="574"/>
        <v/>
      </c>
      <c r="DH289" s="535" t="str">
        <f t="shared" si="574"/>
        <v/>
      </c>
      <c r="DI289" s="535" t="str">
        <f t="shared" si="574"/>
        <v/>
      </c>
      <c r="DJ289" s="535" t="str">
        <f t="shared" ref="DJ289:DQ293" si="575">IF($CH$3=$CD$4,IF(OR(-FLOOR(((18-COUNT($U289:$AL289))/2),1)+DJ$6&lt;1,-FLOOR(((18-COUNT($U289:$AL289))/2),1)+DJ$6&gt;COUNT($U289:$AL289)),"",LARGE($U289:$AL289,-FLOOR(((18-COUNT($U289:$AL289))/2),1)+DJ$6)),IF(OR(-FLOOR(((18-COUNT($BG289:$BX289))/2),1)+DJ$6&lt;1,-FLOOR(((18-COUNT($BG289:$BX289))/2),1)+DJ$6&gt;COUNT($BG289:$BX289)),"",LARGE($BG289:$BX289,-FLOOR(((18-COUNT($BG289:$BX289))/2),1)+DJ$6)))</f>
        <v/>
      </c>
      <c r="DK289" s="534" t="str">
        <f t="shared" si="575"/>
        <v/>
      </c>
      <c r="DL289" s="534" t="str">
        <f t="shared" si="575"/>
        <v/>
      </c>
      <c r="DM289" s="534" t="str">
        <f t="shared" si="575"/>
        <v/>
      </c>
      <c r="DN289" s="534" t="str">
        <f t="shared" si="575"/>
        <v/>
      </c>
      <c r="DO289" s="534" t="str">
        <f t="shared" si="575"/>
        <v/>
      </c>
      <c r="DP289" s="533" t="str">
        <f t="shared" si="575"/>
        <v/>
      </c>
      <c r="DQ289" s="532" t="str">
        <f t="shared" si="575"/>
        <v/>
      </c>
      <c r="DR289" s="572">
        <f>COUNT(B289:S289)</f>
        <v>0</v>
      </c>
      <c r="DS289" s="573">
        <f>COUNT(U289:AL289)</f>
        <v>0</v>
      </c>
      <c r="DT289" s="573">
        <f>COUNT(AN289:BE289)</f>
        <v>0</v>
      </c>
      <c r="DU289" s="574">
        <f>COUNT(BG289:BX289)</f>
        <v>0</v>
      </c>
      <c r="DV289" s="522"/>
      <c r="DW289" s="537"/>
      <c r="DX289" s="537"/>
      <c r="DY289" s="537"/>
      <c r="DZ289" s="537"/>
      <c r="EA289" s="537"/>
      <c r="EB289" s="537"/>
      <c r="EC289" s="538"/>
      <c r="ED289" s="537"/>
      <c r="EE289" s="61"/>
    </row>
    <row r="290" spans="1:135" ht="12.75" customHeight="1">
      <c r="A290" s="529" t="s">
        <v>155</v>
      </c>
      <c r="B290" s="306"/>
      <c r="C290" s="306"/>
      <c r="D290" s="306"/>
      <c r="E290" s="306"/>
      <c r="F290" s="306"/>
      <c r="G290" s="306"/>
      <c r="H290" s="306"/>
      <c r="I290" s="306"/>
      <c r="J290" s="306"/>
      <c r="K290" s="306"/>
      <c r="L290" s="306"/>
      <c r="M290" s="306"/>
      <c r="N290" s="306"/>
      <c r="O290" s="306"/>
      <c r="P290" s="306"/>
      <c r="Q290" s="306"/>
      <c r="R290" s="306"/>
      <c r="S290" s="306"/>
      <c r="T290" s="523"/>
      <c r="U290" s="306"/>
      <c r="V290" s="306"/>
      <c r="W290" s="306"/>
      <c r="X290" s="306"/>
      <c r="Y290" s="306"/>
      <c r="Z290" s="306"/>
      <c r="AA290" s="306"/>
      <c r="AB290" s="306"/>
      <c r="AC290" s="306"/>
      <c r="AD290" s="306"/>
      <c r="AE290" s="306"/>
      <c r="AF290" s="306"/>
      <c r="AG290" s="306"/>
      <c r="AH290" s="306"/>
      <c r="AI290" s="306"/>
      <c r="AJ290" s="306"/>
      <c r="AK290" s="306"/>
      <c r="AL290" s="306"/>
      <c r="AM290" s="523"/>
      <c r="AN290" s="306"/>
      <c r="AO290" s="306"/>
      <c r="AP290" s="306"/>
      <c r="AQ290" s="306"/>
      <c r="AR290" s="306"/>
      <c r="AS290" s="306"/>
      <c r="AT290" s="306"/>
      <c r="AU290" s="306"/>
      <c r="AV290" s="306"/>
      <c r="AW290" s="306"/>
      <c r="AX290" s="306"/>
      <c r="AY290" s="306"/>
      <c r="AZ290" s="306"/>
      <c r="BA290" s="306"/>
      <c r="BB290" s="306"/>
      <c r="BC290" s="306"/>
      <c r="BD290" s="306"/>
      <c r="BE290" s="306"/>
      <c r="BF290" s="523"/>
      <c r="BG290" s="306"/>
      <c r="BH290" s="306"/>
      <c r="BI290" s="306"/>
      <c r="BJ290" s="306"/>
      <c r="BK290" s="306"/>
      <c r="BL290" s="306"/>
      <c r="BM290" s="306"/>
      <c r="BN290" s="306"/>
      <c r="BO290" s="306"/>
      <c r="BP290" s="306"/>
      <c r="BQ290" s="306"/>
      <c r="BR290" s="306"/>
      <c r="BS290" s="306"/>
      <c r="BT290" s="306"/>
      <c r="BU290" s="306"/>
      <c r="BV290" s="306"/>
      <c r="BW290" s="306"/>
      <c r="BX290" s="306"/>
      <c r="BY290" s="523"/>
      <c r="BZ290" s="306">
        <v>1</v>
      </c>
      <c r="CA290" s="306">
        <v>1</v>
      </c>
      <c r="CB290" s="306">
        <v>1</v>
      </c>
      <c r="CC290" s="306">
        <v>1</v>
      </c>
      <c r="CD290" s="530" t="str">
        <f>IF(DR290&lt;3,"",(SUM(B290:S290)-MIN(B290:S290)-MAX(B290:S290))/(DR290-2))</f>
        <v/>
      </c>
      <c r="CE290" s="530" t="str">
        <f>IF(DS290&lt;3,"",(SUM(U290:AL290)-MIN(U290:AL290)-MAX(U290:AL290))/(DS290-2))</f>
        <v/>
      </c>
      <c r="CF290" s="530" t="str">
        <f>IF(DT290&lt;3,"",(SUM(AN290:BE290)-MIN(AN290:BE290)-MAX(AN290:BE290))/(DT290-2))</f>
        <v/>
      </c>
      <c r="CG290" s="531" t="str">
        <f>IF(DU290&lt;3,"",(SUM(BG290:BX290)-MIN(BG290:BX290)-MAX(BG290:BX290))/(DU290-2))</f>
        <v/>
      </c>
      <c r="CH290" s="518" t="str">
        <f t="shared" si="572"/>
        <v/>
      </c>
      <c r="CI290" s="93" t="str">
        <f t="shared" si="572"/>
        <v/>
      </c>
      <c r="CJ290" s="94" t="str">
        <f t="shared" si="572"/>
        <v/>
      </c>
      <c r="CK290" s="94" t="str">
        <f t="shared" si="572"/>
        <v/>
      </c>
      <c r="CL290" s="94" t="str">
        <f t="shared" si="572"/>
        <v/>
      </c>
      <c r="CM290" s="94" t="str">
        <f t="shared" si="572"/>
        <v/>
      </c>
      <c r="CN290" s="94" t="str">
        <f t="shared" si="572"/>
        <v/>
      </c>
      <c r="CO290" s="108" t="str">
        <f t="shared" si="572"/>
        <v/>
      </c>
      <c r="CP290" s="108" t="str">
        <f t="shared" si="572"/>
        <v/>
      </c>
      <c r="CQ290" s="108" t="str">
        <f t="shared" si="572"/>
        <v/>
      </c>
      <c r="CR290" s="108" t="str">
        <f t="shared" si="573"/>
        <v/>
      </c>
      <c r="CS290" s="94" t="str">
        <f t="shared" si="573"/>
        <v/>
      </c>
      <c r="CT290" s="94" t="str">
        <f t="shared" si="573"/>
        <v/>
      </c>
      <c r="CU290" s="94" t="str">
        <f t="shared" si="573"/>
        <v/>
      </c>
      <c r="CV290" s="94" t="str">
        <f t="shared" si="573"/>
        <v/>
      </c>
      <c r="CW290" s="94" t="str">
        <f t="shared" si="573"/>
        <v/>
      </c>
      <c r="CX290" s="93" t="str">
        <f t="shared" si="573"/>
        <v/>
      </c>
      <c r="CY290" s="519" t="str">
        <f t="shared" si="573"/>
        <v/>
      </c>
      <c r="CZ290" s="532" t="str">
        <f t="shared" si="574"/>
        <v/>
      </c>
      <c r="DA290" s="533" t="str">
        <f t="shared" si="574"/>
        <v/>
      </c>
      <c r="DB290" s="534" t="str">
        <f t="shared" si="574"/>
        <v/>
      </c>
      <c r="DC290" s="534" t="str">
        <f t="shared" si="574"/>
        <v/>
      </c>
      <c r="DD290" s="534" t="str">
        <f t="shared" si="574"/>
        <v/>
      </c>
      <c r="DE290" s="534" t="str">
        <f t="shared" si="574"/>
        <v/>
      </c>
      <c r="DF290" s="534" t="str">
        <f t="shared" si="574"/>
        <v/>
      </c>
      <c r="DG290" s="535" t="str">
        <f t="shared" si="574"/>
        <v/>
      </c>
      <c r="DH290" s="535" t="str">
        <f t="shared" si="574"/>
        <v/>
      </c>
      <c r="DI290" s="535" t="str">
        <f t="shared" si="574"/>
        <v/>
      </c>
      <c r="DJ290" s="535" t="str">
        <f t="shared" si="575"/>
        <v/>
      </c>
      <c r="DK290" s="534" t="str">
        <f t="shared" si="575"/>
        <v/>
      </c>
      <c r="DL290" s="534" t="str">
        <f t="shared" si="575"/>
        <v/>
      </c>
      <c r="DM290" s="534" t="str">
        <f t="shared" si="575"/>
        <v/>
      </c>
      <c r="DN290" s="534" t="str">
        <f t="shared" si="575"/>
        <v/>
      </c>
      <c r="DO290" s="534" t="str">
        <f t="shared" si="575"/>
        <v/>
      </c>
      <c r="DP290" s="533" t="str">
        <f t="shared" si="575"/>
        <v/>
      </c>
      <c r="DQ290" s="532" t="str">
        <f t="shared" si="575"/>
        <v/>
      </c>
      <c r="DR290" s="572">
        <f>COUNT(B290:S290)</f>
        <v>0</v>
      </c>
      <c r="DS290" s="573">
        <f>COUNT(U290:AL290)</f>
        <v>0</v>
      </c>
      <c r="DT290" s="573">
        <f>COUNT(AN290:BE290)</f>
        <v>0</v>
      </c>
      <c r="DU290" s="574">
        <f>COUNT(BG290:BX290)</f>
        <v>0</v>
      </c>
      <c r="DV290" s="522"/>
      <c r="DW290" s="537"/>
      <c r="DX290" s="537"/>
      <c r="DY290" s="537"/>
      <c r="DZ290" s="537"/>
      <c r="EA290" s="537"/>
      <c r="EB290" s="537"/>
      <c r="EC290" s="538"/>
      <c r="ED290" s="537"/>
      <c r="EE290" s="61"/>
    </row>
    <row r="291" spans="1:135" ht="12.75" customHeight="1">
      <c r="A291" s="529" t="s">
        <v>156</v>
      </c>
      <c r="B291" s="306"/>
      <c r="C291" s="306"/>
      <c r="D291" s="306"/>
      <c r="E291" s="306"/>
      <c r="F291" s="306"/>
      <c r="G291" s="306"/>
      <c r="H291" s="306"/>
      <c r="I291" s="306"/>
      <c r="J291" s="306"/>
      <c r="K291" s="306"/>
      <c r="L291" s="306"/>
      <c r="M291" s="306"/>
      <c r="N291" s="306"/>
      <c r="O291" s="306"/>
      <c r="P291" s="306"/>
      <c r="Q291" s="306"/>
      <c r="R291" s="306"/>
      <c r="S291" s="306"/>
      <c r="T291" s="523"/>
      <c r="U291" s="306"/>
      <c r="V291" s="306"/>
      <c r="W291" s="306"/>
      <c r="X291" s="306"/>
      <c r="Y291" s="306"/>
      <c r="Z291" s="306"/>
      <c r="AA291" s="306"/>
      <c r="AB291" s="306"/>
      <c r="AC291" s="306"/>
      <c r="AD291" s="306"/>
      <c r="AE291" s="306"/>
      <c r="AF291" s="306"/>
      <c r="AG291" s="306"/>
      <c r="AH291" s="306"/>
      <c r="AI291" s="306"/>
      <c r="AJ291" s="306"/>
      <c r="AK291" s="306"/>
      <c r="AL291" s="306"/>
      <c r="AM291" s="523"/>
      <c r="AN291" s="306"/>
      <c r="AO291" s="306"/>
      <c r="AP291" s="306"/>
      <c r="AQ291" s="306"/>
      <c r="AR291" s="306"/>
      <c r="AS291" s="306"/>
      <c r="AT291" s="306"/>
      <c r="AU291" s="306"/>
      <c r="AV291" s="306"/>
      <c r="AW291" s="306"/>
      <c r="AX291" s="306"/>
      <c r="AY291" s="306"/>
      <c r="AZ291" s="306"/>
      <c r="BA291" s="306"/>
      <c r="BB291" s="306"/>
      <c r="BC291" s="306"/>
      <c r="BD291" s="306"/>
      <c r="BE291" s="306"/>
      <c r="BF291" s="523"/>
      <c r="BG291" s="306"/>
      <c r="BH291" s="306"/>
      <c r="BI291" s="306"/>
      <c r="BJ291" s="306"/>
      <c r="BK291" s="306"/>
      <c r="BL291" s="306"/>
      <c r="BM291" s="306"/>
      <c r="BN291" s="306"/>
      <c r="BO291" s="306"/>
      <c r="BP291" s="306"/>
      <c r="BQ291" s="306"/>
      <c r="BR291" s="306"/>
      <c r="BS291" s="306"/>
      <c r="BT291" s="306"/>
      <c r="BU291" s="306"/>
      <c r="BV291" s="306"/>
      <c r="BW291" s="306"/>
      <c r="BX291" s="306"/>
      <c r="BY291" s="523"/>
      <c r="BZ291" s="306">
        <v>12</v>
      </c>
      <c r="CA291" s="306">
        <v>12</v>
      </c>
      <c r="CB291" s="306">
        <v>12</v>
      </c>
      <c r="CC291" s="306">
        <v>12</v>
      </c>
      <c r="CD291" s="530" t="str">
        <f>IF(DR291&lt;3,"",(SUM(B291:S291)-MIN(B291:S291)-MAX(B291:S291))/(DR291-2))</f>
        <v/>
      </c>
      <c r="CE291" s="530" t="str">
        <f>IF(DS291&lt;3,"",(SUM(U291:AL291)-MIN(U291:AL291)-MAX(U291:AL291))/(DS291-2))</f>
        <v/>
      </c>
      <c r="CF291" s="530" t="str">
        <f>IF(DT291&lt;3,"",(SUM(AN291:BE291)-MIN(AN291:BE291)-MAX(AN291:BE291))/(DT291-2))</f>
        <v/>
      </c>
      <c r="CG291" s="531" t="str">
        <f>IF(DU291&lt;3,"",(SUM(BG291:BX291)-MIN(BG291:BX291)-MAX(BG291:BX291))/(DU291-2))</f>
        <v/>
      </c>
      <c r="CH291" s="518" t="str">
        <f t="shared" si="572"/>
        <v/>
      </c>
      <c r="CI291" s="93" t="str">
        <f t="shared" si="572"/>
        <v/>
      </c>
      <c r="CJ291" s="94" t="str">
        <f t="shared" si="572"/>
        <v/>
      </c>
      <c r="CK291" s="94" t="str">
        <f t="shared" si="572"/>
        <v/>
      </c>
      <c r="CL291" s="94" t="str">
        <f t="shared" si="572"/>
        <v/>
      </c>
      <c r="CM291" s="94" t="str">
        <f t="shared" si="572"/>
        <v/>
      </c>
      <c r="CN291" s="94" t="str">
        <f t="shared" si="572"/>
        <v/>
      </c>
      <c r="CO291" s="108" t="str">
        <f t="shared" si="572"/>
        <v/>
      </c>
      <c r="CP291" s="108" t="str">
        <f t="shared" si="572"/>
        <v/>
      </c>
      <c r="CQ291" s="108" t="str">
        <f t="shared" si="572"/>
        <v/>
      </c>
      <c r="CR291" s="108" t="str">
        <f t="shared" si="573"/>
        <v/>
      </c>
      <c r="CS291" s="94" t="str">
        <f t="shared" si="573"/>
        <v/>
      </c>
      <c r="CT291" s="94" t="str">
        <f t="shared" si="573"/>
        <v/>
      </c>
      <c r="CU291" s="94" t="str">
        <f t="shared" si="573"/>
        <v/>
      </c>
      <c r="CV291" s="94" t="str">
        <f t="shared" si="573"/>
        <v/>
      </c>
      <c r="CW291" s="94" t="str">
        <f t="shared" si="573"/>
        <v/>
      </c>
      <c r="CX291" s="93" t="str">
        <f t="shared" si="573"/>
        <v/>
      </c>
      <c r="CY291" s="519" t="str">
        <f t="shared" si="573"/>
        <v/>
      </c>
      <c r="CZ291" s="532" t="str">
        <f t="shared" si="574"/>
        <v/>
      </c>
      <c r="DA291" s="533" t="str">
        <f t="shared" si="574"/>
        <v/>
      </c>
      <c r="DB291" s="534" t="str">
        <f t="shared" si="574"/>
        <v/>
      </c>
      <c r="DC291" s="534" t="str">
        <f t="shared" si="574"/>
        <v/>
      </c>
      <c r="DD291" s="534" t="str">
        <f t="shared" si="574"/>
        <v/>
      </c>
      <c r="DE291" s="534" t="str">
        <f t="shared" si="574"/>
        <v/>
      </c>
      <c r="DF291" s="534" t="str">
        <f t="shared" si="574"/>
        <v/>
      </c>
      <c r="DG291" s="535" t="str">
        <f t="shared" si="574"/>
        <v/>
      </c>
      <c r="DH291" s="535" t="str">
        <f t="shared" si="574"/>
        <v/>
      </c>
      <c r="DI291" s="535" t="str">
        <f t="shared" si="574"/>
        <v/>
      </c>
      <c r="DJ291" s="535" t="str">
        <f t="shared" si="575"/>
        <v/>
      </c>
      <c r="DK291" s="534" t="str">
        <f t="shared" si="575"/>
        <v/>
      </c>
      <c r="DL291" s="534" t="str">
        <f t="shared" si="575"/>
        <v/>
      </c>
      <c r="DM291" s="534" t="str">
        <f t="shared" si="575"/>
        <v/>
      </c>
      <c r="DN291" s="534" t="str">
        <f t="shared" si="575"/>
        <v/>
      </c>
      <c r="DO291" s="534" t="str">
        <f t="shared" si="575"/>
        <v/>
      </c>
      <c r="DP291" s="533" t="str">
        <f t="shared" si="575"/>
        <v/>
      </c>
      <c r="DQ291" s="532" t="str">
        <f t="shared" si="575"/>
        <v/>
      </c>
      <c r="DR291" s="572">
        <f>COUNT(B291:S291)</f>
        <v>0</v>
      </c>
      <c r="DS291" s="573">
        <f>COUNT(U291:AL291)</f>
        <v>0</v>
      </c>
      <c r="DT291" s="573">
        <f>COUNT(AN291:BE291)</f>
        <v>0</v>
      </c>
      <c r="DU291" s="574">
        <f>COUNT(BG291:BX291)</f>
        <v>0</v>
      </c>
      <c r="DV291" s="522"/>
      <c r="DW291" s="537"/>
      <c r="DX291" s="537"/>
      <c r="DY291" s="537"/>
      <c r="DZ291" s="537"/>
      <c r="EA291" s="537"/>
      <c r="EB291" s="537"/>
      <c r="EC291" s="538"/>
      <c r="ED291" s="537"/>
      <c r="EE291" s="61"/>
    </row>
    <row r="292" spans="1:135" ht="12.75" customHeight="1">
      <c r="A292" s="529" t="s">
        <v>157</v>
      </c>
      <c r="B292" s="306"/>
      <c r="C292" s="306"/>
      <c r="D292" s="306"/>
      <c r="E292" s="306"/>
      <c r="F292" s="306"/>
      <c r="G292" s="306"/>
      <c r="H292" s="306"/>
      <c r="I292" s="306"/>
      <c r="J292" s="306"/>
      <c r="K292" s="306"/>
      <c r="L292" s="306"/>
      <c r="M292" s="306"/>
      <c r="N292" s="306"/>
      <c r="O292" s="306"/>
      <c r="P292" s="306"/>
      <c r="Q292" s="306"/>
      <c r="R292" s="306"/>
      <c r="S292" s="306"/>
      <c r="T292" s="523"/>
      <c r="U292" s="306"/>
      <c r="V292" s="306"/>
      <c r="W292" s="306"/>
      <c r="X292" s="306"/>
      <c r="Y292" s="306"/>
      <c r="Z292" s="306"/>
      <c r="AA292" s="306"/>
      <c r="AB292" s="306"/>
      <c r="AC292" s="306"/>
      <c r="AD292" s="306"/>
      <c r="AE292" s="306"/>
      <c r="AF292" s="306"/>
      <c r="AG292" s="306"/>
      <c r="AH292" s="306"/>
      <c r="AI292" s="306"/>
      <c r="AJ292" s="306"/>
      <c r="AK292" s="306"/>
      <c r="AL292" s="306"/>
      <c r="AM292" s="523"/>
      <c r="AN292" s="306"/>
      <c r="AO292" s="306"/>
      <c r="AP292" s="306"/>
      <c r="AQ292" s="306"/>
      <c r="AR292" s="306"/>
      <c r="AS292" s="306"/>
      <c r="AT292" s="306"/>
      <c r="AU292" s="306"/>
      <c r="AV292" s="306"/>
      <c r="AW292" s="306"/>
      <c r="AX292" s="306"/>
      <c r="AY292" s="306"/>
      <c r="AZ292" s="306"/>
      <c r="BA292" s="306"/>
      <c r="BB292" s="306"/>
      <c r="BC292" s="306"/>
      <c r="BD292" s="306"/>
      <c r="BE292" s="306"/>
      <c r="BF292" s="523"/>
      <c r="BG292" s="306"/>
      <c r="BH292" s="306"/>
      <c r="BI292" s="306"/>
      <c r="BJ292" s="306"/>
      <c r="BK292" s="306"/>
      <c r="BL292" s="306"/>
      <c r="BM292" s="306"/>
      <c r="BN292" s="306"/>
      <c r="BO292" s="306"/>
      <c r="BP292" s="306"/>
      <c r="BQ292" s="306"/>
      <c r="BR292" s="306"/>
      <c r="BS292" s="306"/>
      <c r="BT292" s="306"/>
      <c r="BU292" s="306"/>
      <c r="BV292" s="306"/>
      <c r="BW292" s="306"/>
      <c r="BX292" s="306"/>
      <c r="BY292" s="523"/>
      <c r="BZ292" s="306">
        <f>320*WB!$R$327</f>
        <v>0</v>
      </c>
      <c r="CA292" s="306">
        <f>320*WB!$R$327</f>
        <v>0</v>
      </c>
      <c r="CB292" s="306">
        <f>320*WB!$R$327</f>
        <v>0</v>
      </c>
      <c r="CC292" s="306">
        <f>320*WB!$R$327</f>
        <v>0</v>
      </c>
      <c r="CD292" s="530" t="str">
        <f>IF(DR292&lt;3,"",(SUM(B292:S292)-MIN(B292:S292)-MAX(B292:S292))/(DR292-2))</f>
        <v/>
      </c>
      <c r="CE292" s="530" t="str">
        <f>IF(DS292&lt;3,"",(SUM(U292:AL292)-MIN(U292:AL292)-MAX(U292:AL292))/(DS292-2))</f>
        <v/>
      </c>
      <c r="CF292" s="530" t="str">
        <f>IF(DT292&lt;3,"",(SUM(AN292:BE292)-MIN(AN292:BE292)-MAX(AN292:BE292))/(DT292-2))</f>
        <v/>
      </c>
      <c r="CG292" s="531" t="str">
        <f>IF(DU292&lt;3,"",(SUM(BG292:BX292)-MIN(BG292:BX292)-MAX(BG292:BX292))/(DU292-2))</f>
        <v/>
      </c>
      <c r="CH292" s="518" t="str">
        <f t="shared" si="572"/>
        <v/>
      </c>
      <c r="CI292" s="93" t="str">
        <f t="shared" si="572"/>
        <v/>
      </c>
      <c r="CJ292" s="94" t="str">
        <f t="shared" si="572"/>
        <v/>
      </c>
      <c r="CK292" s="94" t="str">
        <f t="shared" si="572"/>
        <v/>
      </c>
      <c r="CL292" s="94" t="str">
        <f t="shared" si="572"/>
        <v/>
      </c>
      <c r="CM292" s="94" t="str">
        <f t="shared" si="572"/>
        <v/>
      </c>
      <c r="CN292" s="94" t="str">
        <f t="shared" si="572"/>
        <v/>
      </c>
      <c r="CO292" s="108" t="str">
        <f t="shared" si="572"/>
        <v/>
      </c>
      <c r="CP292" s="108" t="str">
        <f t="shared" si="572"/>
        <v/>
      </c>
      <c r="CQ292" s="108" t="str">
        <f t="shared" si="572"/>
        <v/>
      </c>
      <c r="CR292" s="108" t="str">
        <f t="shared" si="573"/>
        <v/>
      </c>
      <c r="CS292" s="94" t="str">
        <f t="shared" si="573"/>
        <v/>
      </c>
      <c r="CT292" s="94" t="str">
        <f t="shared" si="573"/>
        <v/>
      </c>
      <c r="CU292" s="94" t="str">
        <f t="shared" si="573"/>
        <v/>
      </c>
      <c r="CV292" s="94" t="str">
        <f t="shared" si="573"/>
        <v/>
      </c>
      <c r="CW292" s="94" t="str">
        <f t="shared" si="573"/>
        <v/>
      </c>
      <c r="CX292" s="93" t="str">
        <f t="shared" si="573"/>
        <v/>
      </c>
      <c r="CY292" s="519" t="str">
        <f t="shared" si="573"/>
        <v/>
      </c>
      <c r="CZ292" s="532" t="str">
        <f t="shared" si="574"/>
        <v/>
      </c>
      <c r="DA292" s="533" t="str">
        <f t="shared" si="574"/>
        <v/>
      </c>
      <c r="DB292" s="534" t="str">
        <f t="shared" si="574"/>
        <v/>
      </c>
      <c r="DC292" s="534" t="str">
        <f t="shared" si="574"/>
        <v/>
      </c>
      <c r="DD292" s="534" t="str">
        <f t="shared" si="574"/>
        <v/>
      </c>
      <c r="DE292" s="534" t="str">
        <f t="shared" si="574"/>
        <v/>
      </c>
      <c r="DF292" s="534" t="str">
        <f t="shared" si="574"/>
        <v/>
      </c>
      <c r="DG292" s="535" t="str">
        <f t="shared" si="574"/>
        <v/>
      </c>
      <c r="DH292" s="535" t="str">
        <f t="shared" si="574"/>
        <v/>
      </c>
      <c r="DI292" s="535" t="str">
        <f t="shared" si="574"/>
        <v/>
      </c>
      <c r="DJ292" s="535" t="str">
        <f t="shared" si="575"/>
        <v/>
      </c>
      <c r="DK292" s="534" t="str">
        <f t="shared" si="575"/>
        <v/>
      </c>
      <c r="DL292" s="534" t="str">
        <f t="shared" si="575"/>
        <v/>
      </c>
      <c r="DM292" s="534" t="str">
        <f t="shared" si="575"/>
        <v/>
      </c>
      <c r="DN292" s="534" t="str">
        <f t="shared" si="575"/>
        <v/>
      </c>
      <c r="DO292" s="534" t="str">
        <f t="shared" si="575"/>
        <v/>
      </c>
      <c r="DP292" s="533" t="str">
        <f t="shared" si="575"/>
        <v/>
      </c>
      <c r="DQ292" s="532" t="str">
        <f t="shared" si="575"/>
        <v/>
      </c>
      <c r="DR292" s="572">
        <f>COUNT(B292:S292)</f>
        <v>0</v>
      </c>
      <c r="DS292" s="573">
        <f>COUNT(U292:AL292)</f>
        <v>0</v>
      </c>
      <c r="DT292" s="573">
        <f>COUNT(AN292:BE292)</f>
        <v>0</v>
      </c>
      <c r="DU292" s="574">
        <f>COUNT(BG292:BX292)</f>
        <v>0</v>
      </c>
      <c r="DV292" s="522"/>
      <c r="DW292" s="537"/>
      <c r="DX292" s="537"/>
      <c r="DY292" s="537"/>
      <c r="DZ292" s="537"/>
      <c r="EA292" s="537"/>
      <c r="EB292" s="537"/>
      <c r="EC292" s="538"/>
      <c r="ED292" s="537"/>
      <c r="EE292" s="61"/>
    </row>
    <row r="293" spans="1:135" ht="12.75" customHeight="1">
      <c r="A293" s="539" t="s">
        <v>158</v>
      </c>
      <c r="B293" s="540" t="str">
        <f t="shared" ref="B293:S293" si="576">IF(B290="","",B289*B290*B291*B292)</f>
        <v/>
      </c>
      <c r="C293" s="540" t="str">
        <f t="shared" si="576"/>
        <v/>
      </c>
      <c r="D293" s="540" t="str">
        <f t="shared" si="576"/>
        <v/>
      </c>
      <c r="E293" s="540" t="str">
        <f t="shared" si="576"/>
        <v/>
      </c>
      <c r="F293" s="540" t="str">
        <f t="shared" si="576"/>
        <v/>
      </c>
      <c r="G293" s="540" t="str">
        <f t="shared" si="576"/>
        <v/>
      </c>
      <c r="H293" s="540" t="str">
        <f t="shared" si="576"/>
        <v/>
      </c>
      <c r="I293" s="540" t="str">
        <f t="shared" si="576"/>
        <v/>
      </c>
      <c r="J293" s="540" t="str">
        <f t="shared" si="576"/>
        <v/>
      </c>
      <c r="K293" s="540" t="str">
        <f t="shared" si="576"/>
        <v/>
      </c>
      <c r="L293" s="540" t="str">
        <f t="shared" si="576"/>
        <v/>
      </c>
      <c r="M293" s="540" t="str">
        <f t="shared" si="576"/>
        <v/>
      </c>
      <c r="N293" s="540" t="str">
        <f t="shared" si="576"/>
        <v/>
      </c>
      <c r="O293" s="540" t="str">
        <f t="shared" si="576"/>
        <v/>
      </c>
      <c r="P293" s="540" t="str">
        <f t="shared" si="576"/>
        <v/>
      </c>
      <c r="Q293" s="540" t="str">
        <f t="shared" si="576"/>
        <v/>
      </c>
      <c r="R293" s="540" t="str">
        <f t="shared" si="576"/>
        <v/>
      </c>
      <c r="S293" s="540" t="str">
        <f t="shared" si="576"/>
        <v/>
      </c>
      <c r="T293" s="523"/>
      <c r="U293" s="540" t="str">
        <f t="shared" ref="U293:AL293" si="577">IF(U290="","",U289*U290*U291*U292)</f>
        <v/>
      </c>
      <c r="V293" s="540" t="str">
        <f t="shared" si="577"/>
        <v/>
      </c>
      <c r="W293" s="540" t="str">
        <f t="shared" si="577"/>
        <v/>
      </c>
      <c r="X293" s="540" t="str">
        <f t="shared" si="577"/>
        <v/>
      </c>
      <c r="Y293" s="540" t="str">
        <f t="shared" si="577"/>
        <v/>
      </c>
      <c r="Z293" s="540" t="str">
        <f t="shared" si="577"/>
        <v/>
      </c>
      <c r="AA293" s="540" t="str">
        <f t="shared" si="577"/>
        <v/>
      </c>
      <c r="AB293" s="540" t="str">
        <f t="shared" si="577"/>
        <v/>
      </c>
      <c r="AC293" s="540" t="str">
        <f t="shared" si="577"/>
        <v/>
      </c>
      <c r="AD293" s="540" t="str">
        <f t="shared" si="577"/>
        <v/>
      </c>
      <c r="AE293" s="540" t="str">
        <f t="shared" si="577"/>
        <v/>
      </c>
      <c r="AF293" s="540" t="str">
        <f t="shared" si="577"/>
        <v/>
      </c>
      <c r="AG293" s="540" t="str">
        <f t="shared" si="577"/>
        <v/>
      </c>
      <c r="AH293" s="540" t="str">
        <f t="shared" si="577"/>
        <v/>
      </c>
      <c r="AI293" s="540" t="str">
        <f t="shared" si="577"/>
        <v/>
      </c>
      <c r="AJ293" s="540" t="str">
        <f t="shared" si="577"/>
        <v/>
      </c>
      <c r="AK293" s="540" t="str">
        <f t="shared" si="577"/>
        <v/>
      </c>
      <c r="AL293" s="540" t="str">
        <f t="shared" si="577"/>
        <v/>
      </c>
      <c r="AM293" s="523"/>
      <c r="AN293" s="540" t="str">
        <f t="shared" ref="AN293:BE293" si="578">IF(AN290="","",AN289*AN290*AN291*AN292)</f>
        <v/>
      </c>
      <c r="AO293" s="540" t="str">
        <f t="shared" si="578"/>
        <v/>
      </c>
      <c r="AP293" s="540" t="str">
        <f t="shared" si="578"/>
        <v/>
      </c>
      <c r="AQ293" s="540" t="str">
        <f t="shared" si="578"/>
        <v/>
      </c>
      <c r="AR293" s="540" t="str">
        <f t="shared" si="578"/>
        <v/>
      </c>
      <c r="AS293" s="540" t="str">
        <f t="shared" si="578"/>
        <v/>
      </c>
      <c r="AT293" s="540" t="str">
        <f t="shared" si="578"/>
        <v/>
      </c>
      <c r="AU293" s="540" t="str">
        <f t="shared" si="578"/>
        <v/>
      </c>
      <c r="AV293" s="540" t="str">
        <f t="shared" si="578"/>
        <v/>
      </c>
      <c r="AW293" s="540" t="str">
        <f t="shared" si="578"/>
        <v/>
      </c>
      <c r="AX293" s="540" t="str">
        <f t="shared" si="578"/>
        <v/>
      </c>
      <c r="AY293" s="540" t="str">
        <f t="shared" si="578"/>
        <v/>
      </c>
      <c r="AZ293" s="540" t="str">
        <f t="shared" si="578"/>
        <v/>
      </c>
      <c r="BA293" s="540" t="str">
        <f t="shared" si="578"/>
        <v/>
      </c>
      <c r="BB293" s="540" t="str">
        <f t="shared" si="578"/>
        <v/>
      </c>
      <c r="BC293" s="540" t="str">
        <f t="shared" si="578"/>
        <v/>
      </c>
      <c r="BD293" s="540" t="str">
        <f t="shared" si="578"/>
        <v/>
      </c>
      <c r="BE293" s="540" t="str">
        <f t="shared" si="578"/>
        <v/>
      </c>
      <c r="BF293" s="523"/>
      <c r="BG293" s="540" t="str">
        <f t="shared" ref="BG293:BX293" si="579">IF(BG290="","",BG289*BG290*BG291*BG292)</f>
        <v/>
      </c>
      <c r="BH293" s="540" t="str">
        <f t="shared" si="579"/>
        <v/>
      </c>
      <c r="BI293" s="540" t="str">
        <f t="shared" si="579"/>
        <v/>
      </c>
      <c r="BJ293" s="540" t="str">
        <f t="shared" si="579"/>
        <v/>
      </c>
      <c r="BK293" s="540" t="str">
        <f t="shared" si="579"/>
        <v/>
      </c>
      <c r="BL293" s="540" t="str">
        <f t="shared" si="579"/>
        <v/>
      </c>
      <c r="BM293" s="540" t="str">
        <f t="shared" si="579"/>
        <v/>
      </c>
      <c r="BN293" s="540" t="str">
        <f t="shared" si="579"/>
        <v/>
      </c>
      <c r="BO293" s="540" t="str">
        <f t="shared" si="579"/>
        <v/>
      </c>
      <c r="BP293" s="540" t="str">
        <f t="shared" si="579"/>
        <v/>
      </c>
      <c r="BQ293" s="540" t="str">
        <f t="shared" si="579"/>
        <v/>
      </c>
      <c r="BR293" s="540" t="str">
        <f t="shared" si="579"/>
        <v/>
      </c>
      <c r="BS293" s="540" t="str">
        <f t="shared" si="579"/>
        <v/>
      </c>
      <c r="BT293" s="540" t="str">
        <f t="shared" si="579"/>
        <v/>
      </c>
      <c r="BU293" s="540" t="str">
        <f t="shared" si="579"/>
        <v/>
      </c>
      <c r="BV293" s="540" t="str">
        <f t="shared" si="579"/>
        <v/>
      </c>
      <c r="BW293" s="540" t="str">
        <f t="shared" si="579"/>
        <v/>
      </c>
      <c r="BX293" s="540" t="str">
        <f t="shared" si="579"/>
        <v/>
      </c>
      <c r="BY293" s="523"/>
      <c r="BZ293" s="540">
        <f>IF(BZ290="","",BZ289*BZ290*BZ291*BZ292)</f>
        <v>0</v>
      </c>
      <c r="CA293" s="540">
        <f>IF(CA290="","",CA289*CA290*CA291*CA292)</f>
        <v>0</v>
      </c>
      <c r="CB293" s="540">
        <f>IF(CB290="","",CB289*CB290*CB291*CB292)</f>
        <v>0</v>
      </c>
      <c r="CC293" s="541">
        <f>IF(CC290="","",CC289*CC290*CC291*CC292)</f>
        <v>0</v>
      </c>
      <c r="CD293" s="530" t="str">
        <f>IF(DR293&lt;3,"",(SUM(B293:S293)-MIN(B293:S293)-MAX(B293:S293))/(DR293-2))</f>
        <v/>
      </c>
      <c r="CE293" s="530" t="str">
        <f>IF(DS293&lt;3,"",(SUM(U293:AL293)-MIN(U293:AL293)-MAX(U293:AL293))/(DS293-2))</f>
        <v/>
      </c>
      <c r="CF293" s="530" t="str">
        <f>IF(DT293&lt;3,"",(SUM(AN293:BE293)-MIN(AN293:BE293)-MAX(AN293:BE293))/(DT293-2))</f>
        <v/>
      </c>
      <c r="CG293" s="531" t="str">
        <f>IF(DU293&lt;3,"",(SUM(BG293:BX293)-MIN(BG293:BX293)-MAX(BG293:BX293))/(DU293-2))</f>
        <v/>
      </c>
      <c r="CH293" s="518" t="str">
        <f t="shared" si="572"/>
        <v/>
      </c>
      <c r="CI293" s="93" t="str">
        <f t="shared" si="572"/>
        <v/>
      </c>
      <c r="CJ293" s="94" t="str">
        <f t="shared" si="572"/>
        <v/>
      </c>
      <c r="CK293" s="94" t="str">
        <f t="shared" si="572"/>
        <v/>
      </c>
      <c r="CL293" s="94" t="str">
        <f t="shared" si="572"/>
        <v/>
      </c>
      <c r="CM293" s="94" t="str">
        <f t="shared" si="572"/>
        <v/>
      </c>
      <c r="CN293" s="94" t="str">
        <f t="shared" si="572"/>
        <v/>
      </c>
      <c r="CO293" s="108" t="str">
        <f t="shared" si="572"/>
        <v/>
      </c>
      <c r="CP293" s="108" t="str">
        <f t="shared" si="572"/>
        <v/>
      </c>
      <c r="CQ293" s="108" t="str">
        <f t="shared" si="572"/>
        <v/>
      </c>
      <c r="CR293" s="108" t="str">
        <f t="shared" si="573"/>
        <v/>
      </c>
      <c r="CS293" s="94" t="str">
        <f t="shared" si="573"/>
        <v/>
      </c>
      <c r="CT293" s="94" t="str">
        <f t="shared" si="573"/>
        <v/>
      </c>
      <c r="CU293" s="94" t="str">
        <f t="shared" si="573"/>
        <v/>
      </c>
      <c r="CV293" s="94" t="str">
        <f t="shared" si="573"/>
        <v/>
      </c>
      <c r="CW293" s="94" t="str">
        <f t="shared" si="573"/>
        <v/>
      </c>
      <c r="CX293" s="93" t="str">
        <f t="shared" si="573"/>
        <v/>
      </c>
      <c r="CY293" s="519" t="str">
        <f t="shared" si="573"/>
        <v/>
      </c>
      <c r="CZ293" s="532" t="str">
        <f t="shared" si="574"/>
        <v/>
      </c>
      <c r="DA293" s="533" t="str">
        <f t="shared" si="574"/>
        <v/>
      </c>
      <c r="DB293" s="534" t="str">
        <f t="shared" si="574"/>
        <v/>
      </c>
      <c r="DC293" s="534" t="str">
        <f t="shared" si="574"/>
        <v/>
      </c>
      <c r="DD293" s="534" t="str">
        <f t="shared" si="574"/>
        <v/>
      </c>
      <c r="DE293" s="534" t="str">
        <f t="shared" si="574"/>
        <v/>
      </c>
      <c r="DF293" s="534" t="str">
        <f t="shared" si="574"/>
        <v/>
      </c>
      <c r="DG293" s="535" t="str">
        <f t="shared" si="574"/>
        <v/>
      </c>
      <c r="DH293" s="535" t="str">
        <f t="shared" si="574"/>
        <v/>
      </c>
      <c r="DI293" s="535" t="str">
        <f t="shared" si="574"/>
        <v/>
      </c>
      <c r="DJ293" s="535" t="str">
        <f t="shared" si="575"/>
        <v/>
      </c>
      <c r="DK293" s="534" t="str">
        <f t="shared" si="575"/>
        <v/>
      </c>
      <c r="DL293" s="534" t="str">
        <f t="shared" si="575"/>
        <v/>
      </c>
      <c r="DM293" s="534" t="str">
        <f t="shared" si="575"/>
        <v/>
      </c>
      <c r="DN293" s="534" t="str">
        <f t="shared" si="575"/>
        <v/>
      </c>
      <c r="DO293" s="534" t="str">
        <f t="shared" si="575"/>
        <v/>
      </c>
      <c r="DP293" s="533" t="str">
        <f t="shared" si="575"/>
        <v/>
      </c>
      <c r="DQ293" s="532" t="str">
        <f t="shared" si="575"/>
        <v/>
      </c>
      <c r="DR293" s="572">
        <f>COUNT(B293:S293)</f>
        <v>0</v>
      </c>
      <c r="DS293" s="573">
        <f>COUNT(U293:AL293)</f>
        <v>0</v>
      </c>
      <c r="DT293" s="573">
        <f>COUNT(AN293:BE293)</f>
        <v>0</v>
      </c>
      <c r="DU293" s="574">
        <f>COUNT(BG293:BX293)</f>
        <v>0</v>
      </c>
      <c r="DV293" s="522"/>
      <c r="DW293" s="537"/>
      <c r="DX293" s="537"/>
      <c r="DY293" s="537"/>
      <c r="DZ293" s="537"/>
      <c r="EA293" s="537"/>
      <c r="EB293" s="537"/>
      <c r="EC293" s="538"/>
      <c r="ED293" s="537"/>
      <c r="EE293" s="61"/>
    </row>
    <row r="294" spans="1:135" ht="12.75" customHeight="1">
      <c r="A294" s="527" t="s">
        <v>177</v>
      </c>
      <c r="B294" s="528"/>
      <c r="C294" s="528"/>
      <c r="D294" s="528"/>
      <c r="E294" s="528"/>
      <c r="F294" s="528"/>
      <c r="G294" s="528"/>
      <c r="H294" s="528"/>
      <c r="I294" s="528"/>
      <c r="J294" s="528"/>
      <c r="K294" s="528"/>
      <c r="L294" s="528"/>
      <c r="M294" s="528"/>
      <c r="N294" s="528"/>
      <c r="O294" s="528"/>
      <c r="P294" s="528"/>
      <c r="Q294" s="528"/>
      <c r="R294" s="528"/>
      <c r="S294" s="528"/>
      <c r="T294" s="523"/>
      <c r="U294" s="528"/>
      <c r="V294" s="528"/>
      <c r="W294" s="528"/>
      <c r="X294" s="528"/>
      <c r="Y294" s="528"/>
      <c r="Z294" s="528"/>
      <c r="AA294" s="528"/>
      <c r="AB294" s="528"/>
      <c r="AC294" s="528"/>
      <c r="AD294" s="528"/>
      <c r="AE294" s="528"/>
      <c r="AF294" s="528"/>
      <c r="AG294" s="528"/>
      <c r="AH294" s="528"/>
      <c r="AI294" s="528"/>
      <c r="AJ294" s="528"/>
      <c r="AK294" s="528"/>
      <c r="AL294" s="528"/>
      <c r="AM294" s="523"/>
      <c r="AN294" s="528"/>
      <c r="AO294" s="528"/>
      <c r="AP294" s="528"/>
      <c r="AQ294" s="528"/>
      <c r="AR294" s="528"/>
      <c r="AS294" s="528"/>
      <c r="AT294" s="528"/>
      <c r="AU294" s="528"/>
      <c r="AV294" s="528"/>
      <c r="AW294" s="528"/>
      <c r="AX294" s="528"/>
      <c r="AY294" s="528"/>
      <c r="AZ294" s="528"/>
      <c r="BA294" s="528"/>
      <c r="BB294" s="528"/>
      <c r="BC294" s="528"/>
      <c r="BD294" s="528"/>
      <c r="BE294" s="528"/>
      <c r="BF294" s="523"/>
      <c r="BG294" s="528"/>
      <c r="BH294" s="528"/>
      <c r="BI294" s="528"/>
      <c r="BJ294" s="528"/>
      <c r="BK294" s="528"/>
      <c r="BL294" s="528"/>
      <c r="BM294" s="528"/>
      <c r="BN294" s="528"/>
      <c r="BO294" s="528"/>
      <c r="BP294" s="528"/>
      <c r="BQ294" s="528"/>
      <c r="BR294" s="528"/>
      <c r="BS294" s="528"/>
      <c r="BT294" s="528"/>
      <c r="BU294" s="528"/>
      <c r="BV294" s="528"/>
      <c r="BW294" s="528"/>
      <c r="BX294" s="528"/>
      <c r="BY294" s="523"/>
      <c r="BZ294" s="528"/>
      <c r="CA294" s="528"/>
      <c r="CB294" s="528"/>
      <c r="CC294" s="528"/>
      <c r="CD294" s="542"/>
      <c r="CE294" s="542"/>
      <c r="CF294" s="542"/>
      <c r="CG294" s="543"/>
      <c r="CH294" s="544"/>
      <c r="CI294" s="544"/>
      <c r="CJ294" s="544"/>
      <c r="CK294" s="544"/>
      <c r="CL294" s="544"/>
      <c r="CM294" s="544"/>
      <c r="CN294" s="544"/>
      <c r="CO294" s="544"/>
      <c r="CP294" s="544"/>
      <c r="CQ294" s="544"/>
      <c r="CR294" s="544"/>
      <c r="CS294" s="544"/>
      <c r="CT294" s="544"/>
      <c r="CU294" s="544"/>
      <c r="CV294" s="544"/>
      <c r="CW294" s="544"/>
      <c r="CX294" s="544"/>
      <c r="CY294" s="545"/>
      <c r="CZ294" s="546"/>
      <c r="DA294" s="544"/>
      <c r="DB294" s="544"/>
      <c r="DC294" s="544"/>
      <c r="DD294" s="544"/>
      <c r="DE294" s="544"/>
      <c r="DF294" s="544"/>
      <c r="DG294" s="544"/>
      <c r="DH294" s="544"/>
      <c r="DI294" s="544"/>
      <c r="DJ294" s="544"/>
      <c r="DK294" s="544"/>
      <c r="DL294" s="544"/>
      <c r="DM294" s="544"/>
      <c r="DN294" s="544"/>
      <c r="DO294" s="544"/>
      <c r="DP294" s="544"/>
      <c r="DQ294" s="544"/>
      <c r="DR294" s="546"/>
      <c r="DS294" s="521"/>
      <c r="DT294" s="521"/>
      <c r="DU294" s="517"/>
      <c r="DV294" s="521"/>
      <c r="DW294" s="521"/>
      <c r="DX294" s="521"/>
      <c r="DY294" s="521"/>
      <c r="DZ294" s="521"/>
      <c r="EA294" s="521"/>
      <c r="EB294" s="521"/>
      <c r="EC294" s="517"/>
      <c r="ED294" s="521"/>
      <c r="EE294" s="61"/>
    </row>
    <row r="295" spans="1:135" ht="12.75" customHeight="1">
      <c r="A295" s="529" t="s">
        <v>154</v>
      </c>
      <c r="B295" s="528"/>
      <c r="C295" s="528"/>
      <c r="D295" s="528"/>
      <c r="E295" s="528"/>
      <c r="F295" s="528"/>
      <c r="G295" s="528"/>
      <c r="H295" s="528"/>
      <c r="I295" s="528"/>
      <c r="J295" s="528"/>
      <c r="K295" s="528"/>
      <c r="L295" s="528"/>
      <c r="M295" s="528"/>
      <c r="N295" s="528"/>
      <c r="O295" s="528"/>
      <c r="P295" s="528"/>
      <c r="Q295" s="528"/>
      <c r="R295" s="528"/>
      <c r="S295" s="528"/>
      <c r="T295" s="523"/>
      <c r="U295" s="528"/>
      <c r="V295" s="528"/>
      <c r="W295" s="528"/>
      <c r="X295" s="528"/>
      <c r="Y295" s="528"/>
      <c r="Z295" s="528"/>
      <c r="AA295" s="528"/>
      <c r="AB295" s="528"/>
      <c r="AC295" s="528"/>
      <c r="AD295" s="528"/>
      <c r="AE295" s="528"/>
      <c r="AF295" s="528"/>
      <c r="AG295" s="528"/>
      <c r="AH295" s="528"/>
      <c r="AI295" s="528"/>
      <c r="AJ295" s="528"/>
      <c r="AK295" s="528"/>
      <c r="AL295" s="528"/>
      <c r="AM295" s="523"/>
      <c r="AN295" s="528"/>
      <c r="AO295" s="528"/>
      <c r="AP295" s="528"/>
      <c r="AQ295" s="528"/>
      <c r="AR295" s="528"/>
      <c r="AS295" s="528"/>
      <c r="AT295" s="528"/>
      <c r="AU295" s="528"/>
      <c r="AV295" s="528"/>
      <c r="AW295" s="528"/>
      <c r="AX295" s="528"/>
      <c r="AY295" s="528"/>
      <c r="AZ295" s="528"/>
      <c r="BA295" s="528"/>
      <c r="BB295" s="528"/>
      <c r="BC295" s="528"/>
      <c r="BD295" s="528"/>
      <c r="BE295" s="528"/>
      <c r="BF295" s="523"/>
      <c r="BG295" s="528"/>
      <c r="BH295" s="528"/>
      <c r="BI295" s="528"/>
      <c r="BJ295" s="528"/>
      <c r="BK295" s="528"/>
      <c r="BL295" s="528"/>
      <c r="BM295" s="528"/>
      <c r="BN295" s="528"/>
      <c r="BO295" s="528"/>
      <c r="BP295" s="528"/>
      <c r="BQ295" s="528"/>
      <c r="BR295" s="528"/>
      <c r="BS295" s="528"/>
      <c r="BT295" s="528"/>
      <c r="BU295" s="528"/>
      <c r="BV295" s="528"/>
      <c r="BW295" s="528"/>
      <c r="BX295" s="528"/>
      <c r="BY295" s="523"/>
      <c r="BZ295" s="528"/>
      <c r="CA295" s="528"/>
      <c r="CB295" s="528"/>
      <c r="CC295" s="528"/>
      <c r="CD295" s="530" t="str">
        <f t="shared" ref="CD295:CD300" si="580">IF(DR295&lt;3,"",(SUM(B295:S295)-MIN(B295:S295)-MAX(B295:S295))/(DR295-2))</f>
        <v/>
      </c>
      <c r="CE295" s="530" t="str">
        <f t="shared" ref="CE295:CE300" si="581">IF(DS295&lt;3,"",(SUM(U295:AL295)-MIN(U295:AL295)-MAX(U295:AL295))/(DS295-2))</f>
        <v/>
      </c>
      <c r="CF295" s="530" t="str">
        <f t="shared" ref="CF295:CF300" si="582">IF(DT295&lt;3,"",(SUM(AN295:BE295)-MIN(AN295:BE295)-MAX(AN295:BE295))/(DT295-2))</f>
        <v/>
      </c>
      <c r="CG295" s="531" t="str">
        <f t="shared" ref="CG295:CG300" si="583">IF(DU295&lt;3,"",(SUM(BG295:BX295)-MIN(BG295:BX295)-MAX(BG295:BX295))/(DU295-2))</f>
        <v/>
      </c>
      <c r="CH295" s="518" t="str">
        <f t="shared" ref="CH295:CH300" si="584">IF($CH$3=$CD$4,IF(OR(-FLOOR(((18-COUNT($B295:$S295))/2),1)+CH$6&lt;1,-FLOOR(((18-COUNT($B295:$S295))/2),1)+CH$6&gt;COUNT($B295:$S295)),"",LARGE($B295:$S295,-FLOOR(((18-COUNT($B295:$S295))/2),1)+CH$6)),IF(OR(-FLOOR(((18-COUNT($AN295:$BE295))/2),1)+CH$6&lt;1,-FLOOR(((18-COUNT($AN295:$BE295))/2),1)+CH$6&gt;COUNT($AN295:$BE295)),"",LARGE($AN295:$BE295,-FLOOR(((18-COUNT($AN295:$BE295))/2),1)+CH$6)))</f>
        <v/>
      </c>
      <c r="CI295" s="93" t="str">
        <f t="shared" ref="CI295:CI300" si="585">IF($CH$3=$CD$4,IF(OR(-FLOOR(((18-COUNT($B295:$S295))/2),1)+CI$6&lt;1,-FLOOR(((18-COUNT($B295:$S295))/2),1)+CI$6&gt;COUNT($B295:$S295)),"",LARGE($B295:$S295,-FLOOR(((18-COUNT($B295:$S295))/2),1)+CI$6)),IF(OR(-FLOOR(((18-COUNT($AN295:$BE295))/2),1)+CI$6&lt;1,-FLOOR(((18-COUNT($AN295:$BE295))/2),1)+CI$6&gt;COUNT($AN295:$BE295)),"",LARGE($AN295:$BE295,-FLOOR(((18-COUNT($AN295:$BE295))/2),1)+CI$6)))</f>
        <v/>
      </c>
      <c r="CJ295" s="94" t="str">
        <f t="shared" ref="CJ295:CJ300" si="586">IF($CH$3=$CD$4,IF(OR(-FLOOR(((18-COUNT($B295:$S295))/2),1)+CJ$6&lt;1,-FLOOR(((18-COUNT($B295:$S295))/2),1)+CJ$6&gt;COUNT($B295:$S295)),"",LARGE($B295:$S295,-FLOOR(((18-COUNT($B295:$S295))/2),1)+CJ$6)),IF(OR(-FLOOR(((18-COUNT($AN295:$BE295))/2),1)+CJ$6&lt;1,-FLOOR(((18-COUNT($AN295:$BE295))/2),1)+CJ$6&gt;COUNT($AN295:$BE295)),"",LARGE($AN295:$BE295,-FLOOR(((18-COUNT($AN295:$BE295))/2),1)+CJ$6)))</f>
        <v/>
      </c>
      <c r="CK295" s="94" t="str">
        <f t="shared" ref="CK295:CK300" si="587">IF($CH$3=$CD$4,IF(OR(-FLOOR(((18-COUNT($B295:$S295))/2),1)+CK$6&lt;1,-FLOOR(((18-COUNT($B295:$S295))/2),1)+CK$6&gt;COUNT($B295:$S295)),"",LARGE($B295:$S295,-FLOOR(((18-COUNT($B295:$S295))/2),1)+CK$6)),IF(OR(-FLOOR(((18-COUNT($AN295:$BE295))/2),1)+CK$6&lt;1,-FLOOR(((18-COUNT($AN295:$BE295))/2),1)+CK$6&gt;COUNT($AN295:$BE295)),"",LARGE($AN295:$BE295,-FLOOR(((18-COUNT($AN295:$BE295))/2),1)+CK$6)))</f>
        <v/>
      </c>
      <c r="CL295" s="94" t="str">
        <f t="shared" ref="CL295:CL300" si="588">IF($CH$3=$CD$4,IF(OR(-FLOOR(((18-COUNT($B295:$S295))/2),1)+CL$6&lt;1,-FLOOR(((18-COUNT($B295:$S295))/2),1)+CL$6&gt;COUNT($B295:$S295)),"",LARGE($B295:$S295,-FLOOR(((18-COUNT($B295:$S295))/2),1)+CL$6)),IF(OR(-FLOOR(((18-COUNT($AN295:$BE295))/2),1)+CL$6&lt;1,-FLOOR(((18-COUNT($AN295:$BE295))/2),1)+CL$6&gt;COUNT($AN295:$BE295)),"",LARGE($AN295:$BE295,-FLOOR(((18-COUNT($AN295:$BE295))/2),1)+CL$6)))</f>
        <v/>
      </c>
      <c r="CM295" s="94" t="str">
        <f t="shared" ref="CM295:CM300" si="589">IF($CH$3=$CD$4,IF(OR(-FLOOR(((18-COUNT($B295:$S295))/2),1)+CM$6&lt;1,-FLOOR(((18-COUNT($B295:$S295))/2),1)+CM$6&gt;COUNT($B295:$S295)),"",LARGE($B295:$S295,-FLOOR(((18-COUNT($B295:$S295))/2),1)+CM$6)),IF(OR(-FLOOR(((18-COUNT($AN295:$BE295))/2),1)+CM$6&lt;1,-FLOOR(((18-COUNT($AN295:$BE295))/2),1)+CM$6&gt;COUNT($AN295:$BE295)),"",LARGE($AN295:$BE295,-FLOOR(((18-COUNT($AN295:$BE295))/2),1)+CM$6)))</f>
        <v/>
      </c>
      <c r="CN295" s="94" t="str">
        <f t="shared" ref="CN295:CN300" si="590">IF($CH$3=$CD$4,IF(OR(-FLOOR(((18-COUNT($B295:$S295))/2),1)+CN$6&lt;1,-FLOOR(((18-COUNT($B295:$S295))/2),1)+CN$6&gt;COUNT($B295:$S295)),"",LARGE($B295:$S295,-FLOOR(((18-COUNT($B295:$S295))/2),1)+CN$6)),IF(OR(-FLOOR(((18-COUNT($AN295:$BE295))/2),1)+CN$6&lt;1,-FLOOR(((18-COUNT($AN295:$BE295))/2),1)+CN$6&gt;COUNT($AN295:$BE295)),"",LARGE($AN295:$BE295,-FLOOR(((18-COUNT($AN295:$BE295))/2),1)+CN$6)))</f>
        <v/>
      </c>
      <c r="CO295" s="108" t="str">
        <f t="shared" ref="CO295:CO300" si="591">IF($CH$3=$CD$4,IF(OR(-FLOOR(((18-COUNT($B295:$S295))/2),1)+CO$6&lt;1,-FLOOR(((18-COUNT($B295:$S295))/2),1)+CO$6&gt;COUNT($B295:$S295)),"",LARGE($B295:$S295,-FLOOR(((18-COUNT($B295:$S295))/2),1)+CO$6)),IF(OR(-FLOOR(((18-COUNT($AN295:$BE295))/2),1)+CO$6&lt;1,-FLOOR(((18-COUNT($AN295:$BE295))/2),1)+CO$6&gt;COUNT($AN295:$BE295)),"",LARGE($AN295:$BE295,-FLOOR(((18-COUNT($AN295:$BE295))/2),1)+CO$6)))</f>
        <v/>
      </c>
      <c r="CP295" s="108" t="str">
        <f t="shared" ref="CP295:CP300" si="592">IF($CH$3=$CD$4,IF(OR(-FLOOR(((18-COUNT($B295:$S295))/2),1)+CP$6&lt;1,-FLOOR(((18-COUNT($B295:$S295))/2),1)+CP$6&gt;COUNT($B295:$S295)),"",LARGE($B295:$S295,-FLOOR(((18-COUNT($B295:$S295))/2),1)+CP$6)),IF(OR(-FLOOR(((18-COUNT($AN295:$BE295))/2),1)+CP$6&lt;1,-FLOOR(((18-COUNT($AN295:$BE295))/2),1)+CP$6&gt;COUNT($AN295:$BE295)),"",LARGE($AN295:$BE295,-FLOOR(((18-COUNT($AN295:$BE295))/2),1)+CP$6)))</f>
        <v/>
      </c>
      <c r="CQ295" s="108" t="str">
        <f t="shared" ref="CQ295:CQ300" si="593">IF($CH$3=$CD$4,IF(OR(-FLOOR(((18-COUNT($B295:$S295))/2),1)+CQ$6&lt;1,-FLOOR(((18-COUNT($B295:$S295))/2),1)+CQ$6&gt;COUNT($B295:$S295)),"",LARGE($B295:$S295,-FLOOR(((18-COUNT($B295:$S295))/2),1)+CQ$6)),IF(OR(-FLOOR(((18-COUNT($AN295:$BE295))/2),1)+CQ$6&lt;1,-FLOOR(((18-COUNT($AN295:$BE295))/2),1)+CQ$6&gt;COUNT($AN295:$BE295)),"",LARGE($AN295:$BE295,-FLOOR(((18-COUNT($AN295:$BE295))/2),1)+CQ$6)))</f>
        <v/>
      </c>
      <c r="CR295" s="108" t="str">
        <f t="shared" ref="CR295:CR300" si="594">IF($CH$3=$CD$4,IF(OR(-FLOOR(((18-COUNT($B295:$S295))/2),1)+CR$6&lt;1,-FLOOR(((18-COUNT($B295:$S295))/2),1)+CR$6&gt;COUNT($B295:$S295)),"",LARGE($B295:$S295,-FLOOR(((18-COUNT($B295:$S295))/2),1)+CR$6)),IF(OR(-FLOOR(((18-COUNT($AN295:$BE295))/2),1)+CR$6&lt;1,-FLOOR(((18-COUNT($AN295:$BE295))/2),1)+CR$6&gt;COUNT($AN295:$BE295)),"",LARGE($AN295:$BE295,-FLOOR(((18-COUNT($AN295:$BE295))/2),1)+CR$6)))</f>
        <v/>
      </c>
      <c r="CS295" s="94" t="str">
        <f t="shared" ref="CS295:CS300" si="595">IF($CH$3=$CD$4,IF(OR(-FLOOR(((18-COUNT($B295:$S295))/2),1)+CS$6&lt;1,-FLOOR(((18-COUNT($B295:$S295))/2),1)+CS$6&gt;COUNT($B295:$S295)),"",LARGE($B295:$S295,-FLOOR(((18-COUNT($B295:$S295))/2),1)+CS$6)),IF(OR(-FLOOR(((18-COUNT($AN295:$BE295))/2),1)+CS$6&lt;1,-FLOOR(((18-COUNT($AN295:$BE295))/2),1)+CS$6&gt;COUNT($AN295:$BE295)),"",LARGE($AN295:$BE295,-FLOOR(((18-COUNT($AN295:$BE295))/2),1)+CS$6)))</f>
        <v/>
      </c>
      <c r="CT295" s="94" t="str">
        <f t="shared" ref="CT295:CT300" si="596">IF($CH$3=$CD$4,IF(OR(-FLOOR(((18-COUNT($B295:$S295))/2),1)+CT$6&lt;1,-FLOOR(((18-COUNT($B295:$S295))/2),1)+CT$6&gt;COUNT($B295:$S295)),"",LARGE($B295:$S295,-FLOOR(((18-COUNT($B295:$S295))/2),1)+CT$6)),IF(OR(-FLOOR(((18-COUNT($AN295:$BE295))/2),1)+CT$6&lt;1,-FLOOR(((18-COUNT($AN295:$BE295))/2),1)+CT$6&gt;COUNT($AN295:$BE295)),"",LARGE($AN295:$BE295,-FLOOR(((18-COUNT($AN295:$BE295))/2),1)+CT$6)))</f>
        <v/>
      </c>
      <c r="CU295" s="94" t="str">
        <f t="shared" ref="CU295:CU300" si="597">IF($CH$3=$CD$4,IF(OR(-FLOOR(((18-COUNT($B295:$S295))/2),1)+CU$6&lt;1,-FLOOR(((18-COUNT($B295:$S295))/2),1)+CU$6&gt;COUNT($B295:$S295)),"",LARGE($B295:$S295,-FLOOR(((18-COUNT($B295:$S295))/2),1)+CU$6)),IF(OR(-FLOOR(((18-COUNT($AN295:$BE295))/2),1)+CU$6&lt;1,-FLOOR(((18-COUNT($AN295:$BE295))/2),1)+CU$6&gt;COUNT($AN295:$BE295)),"",LARGE($AN295:$BE295,-FLOOR(((18-COUNT($AN295:$BE295))/2),1)+CU$6)))</f>
        <v/>
      </c>
      <c r="CV295" s="94" t="str">
        <f t="shared" ref="CV295:CV300" si="598">IF($CH$3=$CD$4,IF(OR(-FLOOR(((18-COUNT($B295:$S295))/2),1)+CV$6&lt;1,-FLOOR(((18-COUNT($B295:$S295))/2),1)+CV$6&gt;COUNT($B295:$S295)),"",LARGE($B295:$S295,-FLOOR(((18-COUNT($B295:$S295))/2),1)+CV$6)),IF(OR(-FLOOR(((18-COUNT($AN295:$BE295))/2),1)+CV$6&lt;1,-FLOOR(((18-COUNT($AN295:$BE295))/2),1)+CV$6&gt;COUNT($AN295:$BE295)),"",LARGE($AN295:$BE295,-FLOOR(((18-COUNT($AN295:$BE295))/2),1)+CV$6)))</f>
        <v/>
      </c>
      <c r="CW295" s="94" t="str">
        <f t="shared" ref="CW295:CW300" si="599">IF($CH$3=$CD$4,IF(OR(-FLOOR(((18-COUNT($B295:$S295))/2),1)+CW$6&lt;1,-FLOOR(((18-COUNT($B295:$S295))/2),1)+CW$6&gt;COUNT($B295:$S295)),"",LARGE($B295:$S295,-FLOOR(((18-COUNT($B295:$S295))/2),1)+CW$6)),IF(OR(-FLOOR(((18-COUNT($AN295:$BE295))/2),1)+CW$6&lt;1,-FLOOR(((18-COUNT($AN295:$BE295))/2),1)+CW$6&gt;COUNT($AN295:$BE295)),"",LARGE($AN295:$BE295,-FLOOR(((18-COUNT($AN295:$BE295))/2),1)+CW$6)))</f>
        <v/>
      </c>
      <c r="CX295" s="93" t="str">
        <f t="shared" ref="CX295:CX300" si="600">IF($CH$3=$CD$4,IF(OR(-FLOOR(((18-COUNT($B295:$S295))/2),1)+CX$6&lt;1,-FLOOR(((18-COUNT($B295:$S295))/2),1)+CX$6&gt;COUNT($B295:$S295)),"",LARGE($B295:$S295,-FLOOR(((18-COUNT($B295:$S295))/2),1)+CX$6)),IF(OR(-FLOOR(((18-COUNT($AN295:$BE295))/2),1)+CX$6&lt;1,-FLOOR(((18-COUNT($AN295:$BE295))/2),1)+CX$6&gt;COUNT($AN295:$BE295)),"",LARGE($AN295:$BE295,-FLOOR(((18-COUNT($AN295:$BE295))/2),1)+CX$6)))</f>
        <v/>
      </c>
      <c r="CY295" s="519" t="str">
        <f t="shared" ref="CY295:CY300" si="601">IF($CH$3=$CD$4,IF(OR(-FLOOR(((18-COUNT($B295:$S295))/2),1)+CY$6&lt;1,-FLOOR(((18-COUNT($B295:$S295))/2),1)+CY$6&gt;COUNT($B295:$S295)),"",LARGE($B295:$S295,-FLOOR(((18-COUNT($B295:$S295))/2),1)+CY$6)),IF(OR(-FLOOR(((18-COUNT($AN295:$BE295))/2),1)+CY$6&lt;1,-FLOOR(((18-COUNT($AN295:$BE295))/2),1)+CY$6&gt;COUNT($AN295:$BE295)),"",LARGE($AN295:$BE295,-FLOOR(((18-COUNT($AN295:$BE295))/2),1)+CY$6)))</f>
        <v/>
      </c>
      <c r="CZ295" s="532" t="str">
        <f t="shared" ref="CZ295:CZ300" si="602">IF($CH$3=$CD$4,IF(OR(-FLOOR(((18-COUNT($U295:$AL295))/2),1)+CZ$6&lt;1,-FLOOR(((18-COUNT($U295:$AL295))/2),1)+CZ$6&gt;COUNT($U295:$AL295)),"",LARGE($U295:$AL295,-FLOOR(((18-COUNT($U295:$AL295))/2),1)+CZ$6)),IF(OR(-FLOOR(((18-COUNT($BG295:$BX295))/2),1)+CZ$6&lt;1,-FLOOR(((18-COUNT($BG295:$BX295))/2),1)+CZ$6&gt;COUNT($BG295:$BX295)),"",LARGE($BG295:$BX295,-FLOOR(((18-COUNT($BG295:$BX295))/2),1)+CZ$6)))</f>
        <v/>
      </c>
      <c r="DA295" s="533" t="str">
        <f t="shared" ref="DA295:DA300" si="603">IF($CH$3=$CD$4,IF(OR(-FLOOR(((18-COUNT($U295:$AL295))/2),1)+DA$6&lt;1,-FLOOR(((18-COUNT($U295:$AL295))/2),1)+DA$6&gt;COUNT($U295:$AL295)),"",LARGE($U295:$AL295,-FLOOR(((18-COUNT($U295:$AL295))/2),1)+DA$6)),IF(OR(-FLOOR(((18-COUNT($BG295:$BX295))/2),1)+DA$6&lt;1,-FLOOR(((18-COUNT($BG295:$BX295))/2),1)+DA$6&gt;COUNT($BG295:$BX295)),"",LARGE($BG295:$BX295,-FLOOR(((18-COUNT($BG295:$BX295))/2),1)+DA$6)))</f>
        <v/>
      </c>
      <c r="DB295" s="534" t="str">
        <f t="shared" ref="DB295:DB300" si="604">IF($CH$3=$CD$4,IF(OR(-FLOOR(((18-COUNT($U295:$AL295))/2),1)+DB$6&lt;1,-FLOOR(((18-COUNT($U295:$AL295))/2),1)+DB$6&gt;COUNT($U295:$AL295)),"",LARGE($U295:$AL295,-FLOOR(((18-COUNT($U295:$AL295))/2),1)+DB$6)),IF(OR(-FLOOR(((18-COUNT($BG295:$BX295))/2),1)+DB$6&lt;1,-FLOOR(((18-COUNT($BG295:$BX295))/2),1)+DB$6&gt;COUNT($BG295:$BX295)),"",LARGE($BG295:$BX295,-FLOOR(((18-COUNT($BG295:$BX295))/2),1)+DB$6)))</f>
        <v/>
      </c>
      <c r="DC295" s="534" t="str">
        <f t="shared" ref="DC295:DC300" si="605">IF($CH$3=$CD$4,IF(OR(-FLOOR(((18-COUNT($U295:$AL295))/2),1)+DC$6&lt;1,-FLOOR(((18-COUNT($U295:$AL295))/2),1)+DC$6&gt;COUNT($U295:$AL295)),"",LARGE($U295:$AL295,-FLOOR(((18-COUNT($U295:$AL295))/2),1)+DC$6)),IF(OR(-FLOOR(((18-COUNT($BG295:$BX295))/2),1)+DC$6&lt;1,-FLOOR(((18-COUNT($BG295:$BX295))/2),1)+DC$6&gt;COUNT($BG295:$BX295)),"",LARGE($BG295:$BX295,-FLOOR(((18-COUNT($BG295:$BX295))/2),1)+DC$6)))</f>
        <v/>
      </c>
      <c r="DD295" s="534" t="str">
        <f t="shared" ref="DD295:DD300" si="606">IF($CH$3=$CD$4,IF(OR(-FLOOR(((18-COUNT($U295:$AL295))/2),1)+DD$6&lt;1,-FLOOR(((18-COUNT($U295:$AL295))/2),1)+DD$6&gt;COUNT($U295:$AL295)),"",LARGE($U295:$AL295,-FLOOR(((18-COUNT($U295:$AL295))/2),1)+DD$6)),IF(OR(-FLOOR(((18-COUNT($BG295:$BX295))/2),1)+DD$6&lt;1,-FLOOR(((18-COUNT($BG295:$BX295))/2),1)+DD$6&gt;COUNT($BG295:$BX295)),"",LARGE($BG295:$BX295,-FLOOR(((18-COUNT($BG295:$BX295))/2),1)+DD$6)))</f>
        <v/>
      </c>
      <c r="DE295" s="534" t="str">
        <f t="shared" ref="DE295:DE300" si="607">IF($CH$3=$CD$4,IF(OR(-FLOOR(((18-COUNT($U295:$AL295))/2),1)+DE$6&lt;1,-FLOOR(((18-COUNT($U295:$AL295))/2),1)+DE$6&gt;COUNT($U295:$AL295)),"",LARGE($U295:$AL295,-FLOOR(((18-COUNT($U295:$AL295))/2),1)+DE$6)),IF(OR(-FLOOR(((18-COUNT($BG295:$BX295))/2),1)+DE$6&lt;1,-FLOOR(((18-COUNT($BG295:$BX295))/2),1)+DE$6&gt;COUNT($BG295:$BX295)),"",LARGE($BG295:$BX295,-FLOOR(((18-COUNT($BG295:$BX295))/2),1)+DE$6)))</f>
        <v/>
      </c>
      <c r="DF295" s="534" t="str">
        <f t="shared" ref="DF295:DF300" si="608">IF($CH$3=$CD$4,IF(OR(-FLOOR(((18-COUNT($U295:$AL295))/2),1)+DF$6&lt;1,-FLOOR(((18-COUNT($U295:$AL295))/2),1)+DF$6&gt;COUNT($U295:$AL295)),"",LARGE($U295:$AL295,-FLOOR(((18-COUNT($U295:$AL295))/2),1)+DF$6)),IF(OR(-FLOOR(((18-COUNT($BG295:$BX295))/2),1)+DF$6&lt;1,-FLOOR(((18-COUNT($BG295:$BX295))/2),1)+DF$6&gt;COUNT($BG295:$BX295)),"",LARGE($BG295:$BX295,-FLOOR(((18-COUNT($BG295:$BX295))/2),1)+DF$6)))</f>
        <v/>
      </c>
      <c r="DG295" s="535" t="str">
        <f t="shared" ref="DG295:DG300" si="609">IF($CH$3=$CD$4,IF(OR(-FLOOR(((18-COUNT($U295:$AL295))/2),1)+DG$6&lt;1,-FLOOR(((18-COUNT($U295:$AL295))/2),1)+DG$6&gt;COUNT($U295:$AL295)),"",LARGE($U295:$AL295,-FLOOR(((18-COUNT($U295:$AL295))/2),1)+DG$6)),IF(OR(-FLOOR(((18-COUNT($BG295:$BX295))/2),1)+DG$6&lt;1,-FLOOR(((18-COUNT($BG295:$BX295))/2),1)+DG$6&gt;COUNT($BG295:$BX295)),"",LARGE($BG295:$BX295,-FLOOR(((18-COUNT($BG295:$BX295))/2),1)+DG$6)))</f>
        <v/>
      </c>
      <c r="DH295" s="535" t="str">
        <f t="shared" ref="DH295:DH300" si="610">IF($CH$3=$CD$4,IF(OR(-FLOOR(((18-COUNT($U295:$AL295))/2),1)+DH$6&lt;1,-FLOOR(((18-COUNT($U295:$AL295))/2),1)+DH$6&gt;COUNT($U295:$AL295)),"",LARGE($U295:$AL295,-FLOOR(((18-COUNT($U295:$AL295))/2),1)+DH$6)),IF(OR(-FLOOR(((18-COUNT($BG295:$BX295))/2),1)+DH$6&lt;1,-FLOOR(((18-COUNT($BG295:$BX295))/2),1)+DH$6&gt;COUNT($BG295:$BX295)),"",LARGE($BG295:$BX295,-FLOOR(((18-COUNT($BG295:$BX295))/2),1)+DH$6)))</f>
        <v/>
      </c>
      <c r="DI295" s="535" t="str">
        <f t="shared" ref="DI295:DI300" si="611">IF($CH$3=$CD$4,IF(OR(-FLOOR(((18-COUNT($U295:$AL295))/2),1)+DI$6&lt;1,-FLOOR(((18-COUNT($U295:$AL295))/2),1)+DI$6&gt;COUNT($U295:$AL295)),"",LARGE($U295:$AL295,-FLOOR(((18-COUNT($U295:$AL295))/2),1)+DI$6)),IF(OR(-FLOOR(((18-COUNT($BG295:$BX295))/2),1)+DI$6&lt;1,-FLOOR(((18-COUNT($BG295:$BX295))/2),1)+DI$6&gt;COUNT($BG295:$BX295)),"",LARGE($BG295:$BX295,-FLOOR(((18-COUNT($BG295:$BX295))/2),1)+DI$6)))</f>
        <v/>
      </c>
      <c r="DJ295" s="535" t="str">
        <f t="shared" ref="DJ295:DJ300" si="612">IF($CH$3=$CD$4,IF(OR(-FLOOR(((18-COUNT($U295:$AL295))/2),1)+DJ$6&lt;1,-FLOOR(((18-COUNT($U295:$AL295))/2),1)+DJ$6&gt;COUNT($U295:$AL295)),"",LARGE($U295:$AL295,-FLOOR(((18-COUNT($U295:$AL295))/2),1)+DJ$6)),IF(OR(-FLOOR(((18-COUNT($BG295:$BX295))/2),1)+DJ$6&lt;1,-FLOOR(((18-COUNT($BG295:$BX295))/2),1)+DJ$6&gt;COUNT($BG295:$BX295)),"",LARGE($BG295:$BX295,-FLOOR(((18-COUNT($BG295:$BX295))/2),1)+DJ$6)))</f>
        <v/>
      </c>
      <c r="DK295" s="534" t="str">
        <f t="shared" ref="DK295:DK300" si="613">IF($CH$3=$CD$4,IF(OR(-FLOOR(((18-COUNT($U295:$AL295))/2),1)+DK$6&lt;1,-FLOOR(((18-COUNT($U295:$AL295))/2),1)+DK$6&gt;COUNT($U295:$AL295)),"",LARGE($U295:$AL295,-FLOOR(((18-COUNT($U295:$AL295))/2),1)+DK$6)),IF(OR(-FLOOR(((18-COUNT($BG295:$BX295))/2),1)+DK$6&lt;1,-FLOOR(((18-COUNT($BG295:$BX295))/2),1)+DK$6&gt;COUNT($BG295:$BX295)),"",LARGE($BG295:$BX295,-FLOOR(((18-COUNT($BG295:$BX295))/2),1)+DK$6)))</f>
        <v/>
      </c>
      <c r="DL295" s="534" t="str">
        <f t="shared" ref="DL295:DL300" si="614">IF($CH$3=$CD$4,IF(OR(-FLOOR(((18-COUNT($U295:$AL295))/2),1)+DL$6&lt;1,-FLOOR(((18-COUNT($U295:$AL295))/2),1)+DL$6&gt;COUNT($U295:$AL295)),"",LARGE($U295:$AL295,-FLOOR(((18-COUNT($U295:$AL295))/2),1)+DL$6)),IF(OR(-FLOOR(((18-COUNT($BG295:$BX295))/2),1)+DL$6&lt;1,-FLOOR(((18-COUNT($BG295:$BX295))/2),1)+DL$6&gt;COUNT($BG295:$BX295)),"",LARGE($BG295:$BX295,-FLOOR(((18-COUNT($BG295:$BX295))/2),1)+DL$6)))</f>
        <v/>
      </c>
      <c r="DM295" s="534" t="str">
        <f t="shared" ref="DM295:DM300" si="615">IF($CH$3=$CD$4,IF(OR(-FLOOR(((18-COUNT($U295:$AL295))/2),1)+DM$6&lt;1,-FLOOR(((18-COUNT($U295:$AL295))/2),1)+DM$6&gt;COUNT($U295:$AL295)),"",LARGE($U295:$AL295,-FLOOR(((18-COUNT($U295:$AL295))/2),1)+DM$6)),IF(OR(-FLOOR(((18-COUNT($BG295:$BX295))/2),1)+DM$6&lt;1,-FLOOR(((18-COUNT($BG295:$BX295))/2),1)+DM$6&gt;COUNT($BG295:$BX295)),"",LARGE($BG295:$BX295,-FLOOR(((18-COUNT($BG295:$BX295))/2),1)+DM$6)))</f>
        <v/>
      </c>
      <c r="DN295" s="534" t="str">
        <f t="shared" ref="DN295:DN300" si="616">IF($CH$3=$CD$4,IF(OR(-FLOOR(((18-COUNT($U295:$AL295))/2),1)+DN$6&lt;1,-FLOOR(((18-COUNT($U295:$AL295))/2),1)+DN$6&gt;COUNT($U295:$AL295)),"",LARGE($U295:$AL295,-FLOOR(((18-COUNT($U295:$AL295))/2),1)+DN$6)),IF(OR(-FLOOR(((18-COUNT($BG295:$BX295))/2),1)+DN$6&lt;1,-FLOOR(((18-COUNT($BG295:$BX295))/2),1)+DN$6&gt;COUNT($BG295:$BX295)),"",LARGE($BG295:$BX295,-FLOOR(((18-COUNT($BG295:$BX295))/2),1)+DN$6)))</f>
        <v/>
      </c>
      <c r="DO295" s="534" t="str">
        <f t="shared" ref="DO295:DO300" si="617">IF($CH$3=$CD$4,IF(OR(-FLOOR(((18-COUNT($U295:$AL295))/2),1)+DO$6&lt;1,-FLOOR(((18-COUNT($U295:$AL295))/2),1)+DO$6&gt;COUNT($U295:$AL295)),"",LARGE($U295:$AL295,-FLOOR(((18-COUNT($U295:$AL295))/2),1)+DO$6)),IF(OR(-FLOOR(((18-COUNT($BG295:$BX295))/2),1)+DO$6&lt;1,-FLOOR(((18-COUNT($BG295:$BX295))/2),1)+DO$6&gt;COUNT($BG295:$BX295)),"",LARGE($BG295:$BX295,-FLOOR(((18-COUNT($BG295:$BX295))/2),1)+DO$6)))</f>
        <v/>
      </c>
      <c r="DP295" s="533" t="str">
        <f t="shared" ref="DP295:DP300" si="618">IF($CH$3=$CD$4,IF(OR(-FLOOR(((18-COUNT($U295:$AL295))/2),1)+DP$6&lt;1,-FLOOR(((18-COUNT($U295:$AL295))/2),1)+DP$6&gt;COUNT($U295:$AL295)),"",LARGE($U295:$AL295,-FLOOR(((18-COUNT($U295:$AL295))/2),1)+DP$6)),IF(OR(-FLOOR(((18-COUNT($BG295:$BX295))/2),1)+DP$6&lt;1,-FLOOR(((18-COUNT($BG295:$BX295))/2),1)+DP$6&gt;COUNT($BG295:$BX295)),"",LARGE($BG295:$BX295,-FLOOR(((18-COUNT($BG295:$BX295))/2),1)+DP$6)))</f>
        <v/>
      </c>
      <c r="DQ295" s="532" t="str">
        <f t="shared" ref="DQ295:DQ300" si="619">IF($CH$3=$CD$4,IF(OR(-FLOOR(((18-COUNT($U295:$AL295))/2),1)+DQ$6&lt;1,-FLOOR(((18-COUNT($U295:$AL295))/2),1)+DQ$6&gt;COUNT($U295:$AL295)),"",LARGE($U295:$AL295,-FLOOR(((18-COUNT($U295:$AL295))/2),1)+DQ$6)),IF(OR(-FLOOR(((18-COUNT($BG295:$BX295))/2),1)+DQ$6&lt;1,-FLOOR(((18-COUNT($BG295:$BX295))/2),1)+DQ$6&gt;COUNT($BG295:$BX295)),"",LARGE($BG295:$BX295,-FLOOR(((18-COUNT($BG295:$BX295))/2),1)+DQ$6)))</f>
        <v/>
      </c>
      <c r="DR295" s="572">
        <f t="shared" ref="DR295:DR300" si="620">COUNT(B295:S295)</f>
        <v>0</v>
      </c>
      <c r="DS295" s="573">
        <f t="shared" ref="DS295:DS300" si="621">COUNT(U295:AL295)</f>
        <v>0</v>
      </c>
      <c r="DT295" s="573">
        <f t="shared" ref="DT295:DT300" si="622">COUNT(AN295:BE295)</f>
        <v>0</v>
      </c>
      <c r="DU295" s="574">
        <f t="shared" ref="DU295:DU300" si="623">COUNT(BG295:BX295)</f>
        <v>0</v>
      </c>
      <c r="DV295" s="522"/>
      <c r="DW295" s="537"/>
      <c r="DX295" s="537"/>
      <c r="DY295" s="537"/>
      <c r="DZ295" s="537"/>
      <c r="EA295" s="537"/>
      <c r="EB295" s="537"/>
      <c r="EC295" s="538"/>
      <c r="ED295" s="537"/>
      <c r="EE295" s="61"/>
    </row>
    <row r="296" spans="1:135" ht="12.75" customHeight="1">
      <c r="A296" s="529" t="s">
        <v>155</v>
      </c>
      <c r="B296" s="306"/>
      <c r="C296" s="306"/>
      <c r="D296" s="306"/>
      <c r="E296" s="306"/>
      <c r="F296" s="306"/>
      <c r="G296" s="306"/>
      <c r="H296" s="306"/>
      <c r="I296" s="306"/>
      <c r="J296" s="306"/>
      <c r="K296" s="306"/>
      <c r="L296" s="306"/>
      <c r="M296" s="306"/>
      <c r="N296" s="306"/>
      <c r="O296" s="306"/>
      <c r="P296" s="306"/>
      <c r="Q296" s="306"/>
      <c r="R296" s="306"/>
      <c r="S296" s="306"/>
      <c r="T296" s="523"/>
      <c r="U296" s="306"/>
      <c r="V296" s="306"/>
      <c r="W296" s="306"/>
      <c r="X296" s="306"/>
      <c r="Y296" s="306"/>
      <c r="Z296" s="306"/>
      <c r="AA296" s="306"/>
      <c r="AB296" s="306"/>
      <c r="AC296" s="306"/>
      <c r="AD296" s="306"/>
      <c r="AE296" s="306"/>
      <c r="AF296" s="306"/>
      <c r="AG296" s="306"/>
      <c r="AH296" s="306"/>
      <c r="AI296" s="306"/>
      <c r="AJ296" s="306"/>
      <c r="AK296" s="306"/>
      <c r="AL296" s="306"/>
      <c r="AM296" s="523"/>
      <c r="AN296" s="306"/>
      <c r="AO296" s="306"/>
      <c r="AP296" s="306"/>
      <c r="AQ296" s="306"/>
      <c r="AR296" s="306"/>
      <c r="AS296" s="306"/>
      <c r="AT296" s="306"/>
      <c r="AU296" s="306"/>
      <c r="AV296" s="306"/>
      <c r="AW296" s="306"/>
      <c r="AX296" s="306"/>
      <c r="AY296" s="306"/>
      <c r="AZ296" s="306"/>
      <c r="BA296" s="306"/>
      <c r="BB296" s="306"/>
      <c r="BC296" s="306"/>
      <c r="BD296" s="306"/>
      <c r="BE296" s="306"/>
      <c r="BF296" s="523"/>
      <c r="BG296" s="306"/>
      <c r="BH296" s="306"/>
      <c r="BI296" s="306"/>
      <c r="BJ296" s="306"/>
      <c r="BK296" s="306"/>
      <c r="BL296" s="306"/>
      <c r="BM296" s="306"/>
      <c r="BN296" s="306"/>
      <c r="BO296" s="306"/>
      <c r="BP296" s="306"/>
      <c r="BQ296" s="306"/>
      <c r="BR296" s="306"/>
      <c r="BS296" s="306"/>
      <c r="BT296" s="306"/>
      <c r="BU296" s="306"/>
      <c r="BV296" s="306"/>
      <c r="BW296" s="306"/>
      <c r="BX296" s="306"/>
      <c r="BY296" s="523"/>
      <c r="BZ296" s="306"/>
      <c r="CA296" s="306"/>
      <c r="CB296" s="306"/>
      <c r="CC296" s="306"/>
      <c r="CD296" s="530" t="str">
        <f t="shared" si="580"/>
        <v/>
      </c>
      <c r="CE296" s="530" t="str">
        <f t="shared" si="581"/>
        <v/>
      </c>
      <c r="CF296" s="530" t="str">
        <f t="shared" si="582"/>
        <v/>
      </c>
      <c r="CG296" s="531" t="str">
        <f t="shared" si="583"/>
        <v/>
      </c>
      <c r="CH296" s="518" t="str">
        <f t="shared" si="584"/>
        <v/>
      </c>
      <c r="CI296" s="93" t="str">
        <f t="shared" si="585"/>
        <v/>
      </c>
      <c r="CJ296" s="94" t="str">
        <f t="shared" si="586"/>
        <v/>
      </c>
      <c r="CK296" s="94" t="str">
        <f t="shared" si="587"/>
        <v/>
      </c>
      <c r="CL296" s="94" t="str">
        <f t="shared" si="588"/>
        <v/>
      </c>
      <c r="CM296" s="94" t="str">
        <f t="shared" si="589"/>
        <v/>
      </c>
      <c r="CN296" s="94" t="str">
        <f t="shared" si="590"/>
        <v/>
      </c>
      <c r="CO296" s="108" t="str">
        <f t="shared" si="591"/>
        <v/>
      </c>
      <c r="CP296" s="108" t="str">
        <f t="shared" si="592"/>
        <v/>
      </c>
      <c r="CQ296" s="108" t="str">
        <f t="shared" si="593"/>
        <v/>
      </c>
      <c r="CR296" s="108" t="str">
        <f t="shared" si="594"/>
        <v/>
      </c>
      <c r="CS296" s="94" t="str">
        <f t="shared" si="595"/>
        <v/>
      </c>
      <c r="CT296" s="94" t="str">
        <f t="shared" si="596"/>
        <v/>
      </c>
      <c r="CU296" s="94" t="str">
        <f t="shared" si="597"/>
        <v/>
      </c>
      <c r="CV296" s="94" t="str">
        <f t="shared" si="598"/>
        <v/>
      </c>
      <c r="CW296" s="94" t="str">
        <f t="shared" si="599"/>
        <v/>
      </c>
      <c r="CX296" s="93" t="str">
        <f t="shared" si="600"/>
        <v/>
      </c>
      <c r="CY296" s="519" t="str">
        <f t="shared" si="601"/>
        <v/>
      </c>
      <c r="CZ296" s="532" t="str">
        <f t="shared" si="602"/>
        <v/>
      </c>
      <c r="DA296" s="533" t="str">
        <f t="shared" si="603"/>
        <v/>
      </c>
      <c r="DB296" s="534" t="str">
        <f t="shared" si="604"/>
        <v/>
      </c>
      <c r="DC296" s="534" t="str">
        <f t="shared" si="605"/>
        <v/>
      </c>
      <c r="DD296" s="534" t="str">
        <f t="shared" si="606"/>
        <v/>
      </c>
      <c r="DE296" s="534" t="str">
        <f t="shared" si="607"/>
        <v/>
      </c>
      <c r="DF296" s="534" t="str">
        <f t="shared" si="608"/>
        <v/>
      </c>
      <c r="DG296" s="535" t="str">
        <f t="shared" si="609"/>
        <v/>
      </c>
      <c r="DH296" s="535" t="str">
        <f t="shared" si="610"/>
        <v/>
      </c>
      <c r="DI296" s="535" t="str">
        <f t="shared" si="611"/>
        <v/>
      </c>
      <c r="DJ296" s="535" t="str">
        <f t="shared" si="612"/>
        <v/>
      </c>
      <c r="DK296" s="534" t="str">
        <f t="shared" si="613"/>
        <v/>
      </c>
      <c r="DL296" s="534" t="str">
        <f t="shared" si="614"/>
        <v/>
      </c>
      <c r="DM296" s="534" t="str">
        <f t="shared" si="615"/>
        <v/>
      </c>
      <c r="DN296" s="534" t="str">
        <f t="shared" si="616"/>
        <v/>
      </c>
      <c r="DO296" s="534" t="str">
        <f t="shared" si="617"/>
        <v/>
      </c>
      <c r="DP296" s="533" t="str">
        <f t="shared" si="618"/>
        <v/>
      </c>
      <c r="DQ296" s="532" t="str">
        <f t="shared" si="619"/>
        <v/>
      </c>
      <c r="DR296" s="572">
        <f t="shared" si="620"/>
        <v>0</v>
      </c>
      <c r="DS296" s="573">
        <f t="shared" si="621"/>
        <v>0</v>
      </c>
      <c r="DT296" s="573">
        <f t="shared" si="622"/>
        <v>0</v>
      </c>
      <c r="DU296" s="574">
        <f t="shared" si="623"/>
        <v>0</v>
      </c>
      <c r="DV296" s="522"/>
      <c r="DW296" s="537"/>
      <c r="DX296" s="537"/>
      <c r="DY296" s="537"/>
      <c r="DZ296" s="537"/>
      <c r="EA296" s="537"/>
      <c r="EB296" s="537"/>
      <c r="EC296" s="538"/>
      <c r="ED296" s="537"/>
      <c r="EE296" s="61"/>
    </row>
    <row r="297" spans="1:135" ht="12.75" customHeight="1">
      <c r="A297" s="529" t="s">
        <v>156</v>
      </c>
      <c r="B297" s="306"/>
      <c r="C297" s="306"/>
      <c r="D297" s="306"/>
      <c r="E297" s="306"/>
      <c r="F297" s="306"/>
      <c r="G297" s="306"/>
      <c r="H297" s="306"/>
      <c r="I297" s="306"/>
      <c r="J297" s="306"/>
      <c r="K297" s="306"/>
      <c r="L297" s="306"/>
      <c r="M297" s="306"/>
      <c r="N297" s="306"/>
      <c r="O297" s="306"/>
      <c r="P297" s="306"/>
      <c r="Q297" s="306"/>
      <c r="R297" s="306"/>
      <c r="S297" s="306"/>
      <c r="T297" s="523"/>
      <c r="U297" s="306"/>
      <c r="V297" s="306"/>
      <c r="W297" s="306"/>
      <c r="X297" s="306"/>
      <c r="Y297" s="306"/>
      <c r="Z297" s="306"/>
      <c r="AA297" s="306"/>
      <c r="AB297" s="306"/>
      <c r="AC297" s="306"/>
      <c r="AD297" s="306"/>
      <c r="AE297" s="306"/>
      <c r="AF297" s="306"/>
      <c r="AG297" s="306"/>
      <c r="AH297" s="306"/>
      <c r="AI297" s="306"/>
      <c r="AJ297" s="306"/>
      <c r="AK297" s="306"/>
      <c r="AL297" s="306"/>
      <c r="AM297" s="523"/>
      <c r="AN297" s="306"/>
      <c r="AO297" s="306"/>
      <c r="AP297" s="306"/>
      <c r="AQ297" s="306"/>
      <c r="AR297" s="306"/>
      <c r="AS297" s="306"/>
      <c r="AT297" s="306"/>
      <c r="AU297" s="306"/>
      <c r="AV297" s="306"/>
      <c r="AW297" s="306"/>
      <c r="AX297" s="306"/>
      <c r="AY297" s="306"/>
      <c r="AZ297" s="306"/>
      <c r="BA297" s="306"/>
      <c r="BB297" s="306"/>
      <c r="BC297" s="306"/>
      <c r="BD297" s="306"/>
      <c r="BE297" s="306"/>
      <c r="BF297" s="523"/>
      <c r="BG297" s="306"/>
      <c r="BH297" s="306"/>
      <c r="BI297" s="306"/>
      <c r="BJ297" s="306"/>
      <c r="BK297" s="306"/>
      <c r="BL297" s="306"/>
      <c r="BM297" s="306"/>
      <c r="BN297" s="306"/>
      <c r="BO297" s="306"/>
      <c r="BP297" s="306"/>
      <c r="BQ297" s="306"/>
      <c r="BR297" s="306"/>
      <c r="BS297" s="306"/>
      <c r="BT297" s="306"/>
      <c r="BU297" s="306"/>
      <c r="BV297" s="306"/>
      <c r="BW297" s="306"/>
      <c r="BX297" s="306"/>
      <c r="BY297" s="523"/>
      <c r="BZ297" s="306"/>
      <c r="CA297" s="306"/>
      <c r="CB297" s="306"/>
      <c r="CC297" s="306"/>
      <c r="CD297" s="530" t="str">
        <f t="shared" si="580"/>
        <v/>
      </c>
      <c r="CE297" s="530" t="str">
        <f t="shared" si="581"/>
        <v/>
      </c>
      <c r="CF297" s="530" t="str">
        <f t="shared" si="582"/>
        <v/>
      </c>
      <c r="CG297" s="531" t="str">
        <f t="shared" si="583"/>
        <v/>
      </c>
      <c r="CH297" s="518" t="str">
        <f t="shared" si="584"/>
        <v/>
      </c>
      <c r="CI297" s="93" t="str">
        <f t="shared" si="585"/>
        <v/>
      </c>
      <c r="CJ297" s="94" t="str">
        <f t="shared" si="586"/>
        <v/>
      </c>
      <c r="CK297" s="94" t="str">
        <f t="shared" si="587"/>
        <v/>
      </c>
      <c r="CL297" s="94" t="str">
        <f t="shared" si="588"/>
        <v/>
      </c>
      <c r="CM297" s="94" t="str">
        <f t="shared" si="589"/>
        <v/>
      </c>
      <c r="CN297" s="94" t="str">
        <f t="shared" si="590"/>
        <v/>
      </c>
      <c r="CO297" s="108" t="str">
        <f t="shared" si="591"/>
        <v/>
      </c>
      <c r="CP297" s="108" t="str">
        <f t="shared" si="592"/>
        <v/>
      </c>
      <c r="CQ297" s="108" t="str">
        <f t="shared" si="593"/>
        <v/>
      </c>
      <c r="CR297" s="108" t="str">
        <f t="shared" si="594"/>
        <v/>
      </c>
      <c r="CS297" s="94" t="str">
        <f t="shared" si="595"/>
        <v/>
      </c>
      <c r="CT297" s="94" t="str">
        <f t="shared" si="596"/>
        <v/>
      </c>
      <c r="CU297" s="94" t="str">
        <f t="shared" si="597"/>
        <v/>
      </c>
      <c r="CV297" s="94" t="str">
        <f t="shared" si="598"/>
        <v/>
      </c>
      <c r="CW297" s="94" t="str">
        <f t="shared" si="599"/>
        <v/>
      </c>
      <c r="CX297" s="93" t="str">
        <f t="shared" si="600"/>
        <v/>
      </c>
      <c r="CY297" s="519" t="str">
        <f t="shared" si="601"/>
        <v/>
      </c>
      <c r="CZ297" s="532" t="str">
        <f t="shared" si="602"/>
        <v/>
      </c>
      <c r="DA297" s="533" t="str">
        <f t="shared" si="603"/>
        <v/>
      </c>
      <c r="DB297" s="534" t="str">
        <f t="shared" si="604"/>
        <v/>
      </c>
      <c r="DC297" s="534" t="str">
        <f t="shared" si="605"/>
        <v/>
      </c>
      <c r="DD297" s="534" t="str">
        <f t="shared" si="606"/>
        <v/>
      </c>
      <c r="DE297" s="534" t="str">
        <f t="shared" si="607"/>
        <v/>
      </c>
      <c r="DF297" s="534" t="str">
        <f t="shared" si="608"/>
        <v/>
      </c>
      <c r="DG297" s="535" t="str">
        <f t="shared" si="609"/>
        <v/>
      </c>
      <c r="DH297" s="535" t="str">
        <f t="shared" si="610"/>
        <v/>
      </c>
      <c r="DI297" s="535" t="str">
        <f t="shared" si="611"/>
        <v/>
      </c>
      <c r="DJ297" s="535" t="str">
        <f t="shared" si="612"/>
        <v/>
      </c>
      <c r="DK297" s="534" t="str">
        <f t="shared" si="613"/>
        <v/>
      </c>
      <c r="DL297" s="534" t="str">
        <f t="shared" si="614"/>
        <v/>
      </c>
      <c r="DM297" s="534" t="str">
        <f t="shared" si="615"/>
        <v/>
      </c>
      <c r="DN297" s="534" t="str">
        <f t="shared" si="616"/>
        <v/>
      </c>
      <c r="DO297" s="534" t="str">
        <f t="shared" si="617"/>
        <v/>
      </c>
      <c r="DP297" s="533" t="str">
        <f t="shared" si="618"/>
        <v/>
      </c>
      <c r="DQ297" s="532" t="str">
        <f t="shared" si="619"/>
        <v/>
      </c>
      <c r="DR297" s="572">
        <f t="shared" si="620"/>
        <v>0</v>
      </c>
      <c r="DS297" s="573">
        <f t="shared" si="621"/>
        <v>0</v>
      </c>
      <c r="DT297" s="573">
        <f t="shared" si="622"/>
        <v>0</v>
      </c>
      <c r="DU297" s="574">
        <f t="shared" si="623"/>
        <v>0</v>
      </c>
      <c r="DV297" s="522"/>
      <c r="DW297" s="537"/>
      <c r="DX297" s="537"/>
      <c r="DY297" s="537"/>
      <c r="DZ297" s="537"/>
      <c r="EA297" s="537"/>
      <c r="EB297" s="537"/>
      <c r="EC297" s="538"/>
      <c r="ED297" s="537"/>
      <c r="EE297" s="61"/>
    </row>
    <row r="298" spans="1:135" ht="12.75" customHeight="1">
      <c r="A298" s="529" t="s">
        <v>157</v>
      </c>
      <c r="B298" s="306"/>
      <c r="C298" s="306"/>
      <c r="D298" s="306"/>
      <c r="E298" s="306"/>
      <c r="F298" s="306"/>
      <c r="G298" s="306"/>
      <c r="H298" s="306"/>
      <c r="I298" s="306"/>
      <c r="J298" s="306"/>
      <c r="K298" s="306"/>
      <c r="L298" s="306"/>
      <c r="M298" s="306"/>
      <c r="N298" s="306"/>
      <c r="O298" s="306"/>
      <c r="P298" s="306"/>
      <c r="Q298" s="306"/>
      <c r="R298" s="306"/>
      <c r="S298" s="306"/>
      <c r="T298" s="523"/>
      <c r="U298" s="306"/>
      <c r="V298" s="306"/>
      <c r="W298" s="306"/>
      <c r="X298" s="306"/>
      <c r="Y298" s="306"/>
      <c r="Z298" s="306"/>
      <c r="AA298" s="306"/>
      <c r="AB298" s="306"/>
      <c r="AC298" s="306"/>
      <c r="AD298" s="306"/>
      <c r="AE298" s="306"/>
      <c r="AF298" s="306"/>
      <c r="AG298" s="306"/>
      <c r="AH298" s="306"/>
      <c r="AI298" s="306"/>
      <c r="AJ298" s="306"/>
      <c r="AK298" s="306"/>
      <c r="AL298" s="306"/>
      <c r="AM298" s="523"/>
      <c r="AN298" s="306"/>
      <c r="AO298" s="306"/>
      <c r="AP298" s="306"/>
      <c r="AQ298" s="306"/>
      <c r="AR298" s="306"/>
      <c r="AS298" s="306"/>
      <c r="AT298" s="306"/>
      <c r="AU298" s="306"/>
      <c r="AV298" s="306"/>
      <c r="AW298" s="306"/>
      <c r="AX298" s="306"/>
      <c r="AY298" s="306"/>
      <c r="AZ298" s="306"/>
      <c r="BA298" s="306"/>
      <c r="BB298" s="306"/>
      <c r="BC298" s="306"/>
      <c r="BD298" s="306"/>
      <c r="BE298" s="306"/>
      <c r="BF298" s="523"/>
      <c r="BG298" s="306"/>
      <c r="BH298" s="306"/>
      <c r="BI298" s="306"/>
      <c r="BJ298" s="306"/>
      <c r="BK298" s="306"/>
      <c r="BL298" s="306"/>
      <c r="BM298" s="306"/>
      <c r="BN298" s="306"/>
      <c r="BO298" s="306"/>
      <c r="BP298" s="306"/>
      <c r="BQ298" s="306"/>
      <c r="BR298" s="306"/>
      <c r="BS298" s="306"/>
      <c r="BT298" s="306"/>
      <c r="BU298" s="306"/>
      <c r="BV298" s="306"/>
      <c r="BW298" s="306"/>
      <c r="BX298" s="306"/>
      <c r="BY298" s="523"/>
      <c r="BZ298" s="306"/>
      <c r="CA298" s="306"/>
      <c r="CB298" s="306"/>
      <c r="CC298" s="306"/>
      <c r="CD298" s="530" t="str">
        <f t="shared" si="580"/>
        <v/>
      </c>
      <c r="CE298" s="530" t="str">
        <f t="shared" si="581"/>
        <v/>
      </c>
      <c r="CF298" s="530" t="str">
        <f t="shared" si="582"/>
        <v/>
      </c>
      <c r="CG298" s="531" t="str">
        <f t="shared" si="583"/>
        <v/>
      </c>
      <c r="CH298" s="518" t="str">
        <f t="shared" si="584"/>
        <v/>
      </c>
      <c r="CI298" s="93" t="str">
        <f t="shared" si="585"/>
        <v/>
      </c>
      <c r="CJ298" s="94" t="str">
        <f t="shared" si="586"/>
        <v/>
      </c>
      <c r="CK298" s="94" t="str">
        <f t="shared" si="587"/>
        <v/>
      </c>
      <c r="CL298" s="94" t="str">
        <f t="shared" si="588"/>
        <v/>
      </c>
      <c r="CM298" s="94" t="str">
        <f t="shared" si="589"/>
        <v/>
      </c>
      <c r="CN298" s="94" t="str">
        <f t="shared" si="590"/>
        <v/>
      </c>
      <c r="CO298" s="108" t="str">
        <f t="shared" si="591"/>
        <v/>
      </c>
      <c r="CP298" s="108" t="str">
        <f t="shared" si="592"/>
        <v/>
      </c>
      <c r="CQ298" s="108" t="str">
        <f t="shared" si="593"/>
        <v/>
      </c>
      <c r="CR298" s="108" t="str">
        <f t="shared" si="594"/>
        <v/>
      </c>
      <c r="CS298" s="94" t="str">
        <f t="shared" si="595"/>
        <v/>
      </c>
      <c r="CT298" s="94" t="str">
        <f t="shared" si="596"/>
        <v/>
      </c>
      <c r="CU298" s="94" t="str">
        <f t="shared" si="597"/>
        <v/>
      </c>
      <c r="CV298" s="94" t="str">
        <f t="shared" si="598"/>
        <v/>
      </c>
      <c r="CW298" s="94" t="str">
        <f t="shared" si="599"/>
        <v/>
      </c>
      <c r="CX298" s="93" t="str">
        <f t="shared" si="600"/>
        <v/>
      </c>
      <c r="CY298" s="519" t="str">
        <f t="shared" si="601"/>
        <v/>
      </c>
      <c r="CZ298" s="532" t="str">
        <f t="shared" si="602"/>
        <v/>
      </c>
      <c r="DA298" s="533" t="str">
        <f t="shared" si="603"/>
        <v/>
      </c>
      <c r="DB298" s="534" t="str">
        <f t="shared" si="604"/>
        <v/>
      </c>
      <c r="DC298" s="534" t="str">
        <f t="shared" si="605"/>
        <v/>
      </c>
      <c r="DD298" s="534" t="str">
        <f t="shared" si="606"/>
        <v/>
      </c>
      <c r="DE298" s="534" t="str">
        <f t="shared" si="607"/>
        <v/>
      </c>
      <c r="DF298" s="534" t="str">
        <f t="shared" si="608"/>
        <v/>
      </c>
      <c r="DG298" s="535" t="str">
        <f t="shared" si="609"/>
        <v/>
      </c>
      <c r="DH298" s="535" t="str">
        <f t="shared" si="610"/>
        <v/>
      </c>
      <c r="DI298" s="535" t="str">
        <f t="shared" si="611"/>
        <v/>
      </c>
      <c r="DJ298" s="535" t="str">
        <f t="shared" si="612"/>
        <v/>
      </c>
      <c r="DK298" s="534" t="str">
        <f t="shared" si="613"/>
        <v/>
      </c>
      <c r="DL298" s="534" t="str">
        <f t="shared" si="614"/>
        <v/>
      </c>
      <c r="DM298" s="534" t="str">
        <f t="shared" si="615"/>
        <v/>
      </c>
      <c r="DN298" s="534" t="str">
        <f t="shared" si="616"/>
        <v/>
      </c>
      <c r="DO298" s="534" t="str">
        <f t="shared" si="617"/>
        <v/>
      </c>
      <c r="DP298" s="533" t="str">
        <f t="shared" si="618"/>
        <v/>
      </c>
      <c r="DQ298" s="532" t="str">
        <f t="shared" si="619"/>
        <v/>
      </c>
      <c r="DR298" s="572">
        <f t="shared" si="620"/>
        <v>0</v>
      </c>
      <c r="DS298" s="573">
        <f t="shared" si="621"/>
        <v>0</v>
      </c>
      <c r="DT298" s="573">
        <f t="shared" si="622"/>
        <v>0</v>
      </c>
      <c r="DU298" s="574">
        <f t="shared" si="623"/>
        <v>0</v>
      </c>
      <c r="DV298" s="522"/>
      <c r="DW298" s="537"/>
      <c r="DX298" s="537"/>
      <c r="DY298" s="537"/>
      <c r="DZ298" s="537"/>
      <c r="EA298" s="537"/>
      <c r="EB298" s="537"/>
      <c r="EC298" s="538"/>
      <c r="ED298" s="537"/>
      <c r="EE298" s="61"/>
    </row>
    <row r="299" spans="1:135" ht="14" customHeight="1">
      <c r="A299" s="539" t="s">
        <v>158</v>
      </c>
      <c r="B299" s="540" t="str">
        <f t="shared" ref="B299:S299" si="624">IF(B296="","",B295*B296*B297*B298)</f>
        <v/>
      </c>
      <c r="C299" s="540" t="str">
        <f t="shared" si="624"/>
        <v/>
      </c>
      <c r="D299" s="540" t="str">
        <f t="shared" si="624"/>
        <v/>
      </c>
      <c r="E299" s="540" t="str">
        <f t="shared" si="624"/>
        <v/>
      </c>
      <c r="F299" s="540" t="str">
        <f t="shared" si="624"/>
        <v/>
      </c>
      <c r="G299" s="540" t="str">
        <f t="shared" si="624"/>
        <v/>
      </c>
      <c r="H299" s="540" t="str">
        <f t="shared" si="624"/>
        <v/>
      </c>
      <c r="I299" s="540" t="str">
        <f t="shared" si="624"/>
        <v/>
      </c>
      <c r="J299" s="540" t="str">
        <f t="shared" si="624"/>
        <v/>
      </c>
      <c r="K299" s="540" t="str">
        <f t="shared" si="624"/>
        <v/>
      </c>
      <c r="L299" s="540" t="str">
        <f t="shared" si="624"/>
        <v/>
      </c>
      <c r="M299" s="540" t="str">
        <f t="shared" si="624"/>
        <v/>
      </c>
      <c r="N299" s="540" t="str">
        <f t="shared" si="624"/>
        <v/>
      </c>
      <c r="O299" s="540" t="str">
        <f t="shared" si="624"/>
        <v/>
      </c>
      <c r="P299" s="540" t="str">
        <f t="shared" si="624"/>
        <v/>
      </c>
      <c r="Q299" s="540" t="str">
        <f t="shared" si="624"/>
        <v/>
      </c>
      <c r="R299" s="540" t="str">
        <f t="shared" si="624"/>
        <v/>
      </c>
      <c r="S299" s="540" t="str">
        <f t="shared" si="624"/>
        <v/>
      </c>
      <c r="T299" s="523"/>
      <c r="U299" s="540" t="str">
        <f t="shared" ref="U299:AL299" si="625">IF(U296="","",U295*U296*U297*U298)</f>
        <v/>
      </c>
      <c r="V299" s="540" t="str">
        <f t="shared" si="625"/>
        <v/>
      </c>
      <c r="W299" s="540" t="str">
        <f t="shared" si="625"/>
        <v/>
      </c>
      <c r="X299" s="540" t="str">
        <f t="shared" si="625"/>
        <v/>
      </c>
      <c r="Y299" s="540" t="str">
        <f t="shared" si="625"/>
        <v/>
      </c>
      <c r="Z299" s="540" t="str">
        <f t="shared" si="625"/>
        <v/>
      </c>
      <c r="AA299" s="540" t="str">
        <f t="shared" si="625"/>
        <v/>
      </c>
      <c r="AB299" s="540" t="str">
        <f t="shared" si="625"/>
        <v/>
      </c>
      <c r="AC299" s="540" t="str">
        <f t="shared" si="625"/>
        <v/>
      </c>
      <c r="AD299" s="540" t="str">
        <f t="shared" si="625"/>
        <v/>
      </c>
      <c r="AE299" s="540" t="str">
        <f t="shared" si="625"/>
        <v/>
      </c>
      <c r="AF299" s="540" t="str">
        <f t="shared" si="625"/>
        <v/>
      </c>
      <c r="AG299" s="540" t="str">
        <f t="shared" si="625"/>
        <v/>
      </c>
      <c r="AH299" s="540" t="str">
        <f t="shared" si="625"/>
        <v/>
      </c>
      <c r="AI299" s="540" t="str">
        <f t="shared" si="625"/>
        <v/>
      </c>
      <c r="AJ299" s="540" t="str">
        <f t="shared" si="625"/>
        <v/>
      </c>
      <c r="AK299" s="540" t="str">
        <f t="shared" si="625"/>
        <v/>
      </c>
      <c r="AL299" s="540" t="str">
        <f t="shared" si="625"/>
        <v/>
      </c>
      <c r="AM299" s="523"/>
      <c r="AN299" s="540" t="str">
        <f t="shared" ref="AN299:BE299" si="626">IF(AN296="","",AN295*AN296*AN297*AN298)</f>
        <v/>
      </c>
      <c r="AO299" s="540" t="str">
        <f t="shared" si="626"/>
        <v/>
      </c>
      <c r="AP299" s="540" t="str">
        <f t="shared" si="626"/>
        <v/>
      </c>
      <c r="AQ299" s="540" t="str">
        <f t="shared" si="626"/>
        <v/>
      </c>
      <c r="AR299" s="540" t="str">
        <f t="shared" si="626"/>
        <v/>
      </c>
      <c r="AS299" s="540" t="str">
        <f t="shared" si="626"/>
        <v/>
      </c>
      <c r="AT299" s="540" t="str">
        <f t="shared" si="626"/>
        <v/>
      </c>
      <c r="AU299" s="540" t="str">
        <f t="shared" si="626"/>
        <v/>
      </c>
      <c r="AV299" s="540" t="str">
        <f t="shared" si="626"/>
        <v/>
      </c>
      <c r="AW299" s="540" t="str">
        <f t="shared" si="626"/>
        <v/>
      </c>
      <c r="AX299" s="540" t="str">
        <f t="shared" si="626"/>
        <v/>
      </c>
      <c r="AY299" s="540" t="str">
        <f t="shared" si="626"/>
        <v/>
      </c>
      <c r="AZ299" s="540" t="str">
        <f t="shared" si="626"/>
        <v/>
      </c>
      <c r="BA299" s="540" t="str">
        <f t="shared" si="626"/>
        <v/>
      </c>
      <c r="BB299" s="540" t="str">
        <f t="shared" si="626"/>
        <v/>
      </c>
      <c r="BC299" s="540" t="str">
        <f t="shared" si="626"/>
        <v/>
      </c>
      <c r="BD299" s="540" t="str">
        <f t="shared" si="626"/>
        <v/>
      </c>
      <c r="BE299" s="540" t="str">
        <f t="shared" si="626"/>
        <v/>
      </c>
      <c r="BF299" s="523"/>
      <c r="BG299" s="540" t="str">
        <f t="shared" ref="BG299:BX299" si="627">IF(BG296="","",BG295*BG296*BG297*BG298)</f>
        <v/>
      </c>
      <c r="BH299" s="540" t="str">
        <f t="shared" si="627"/>
        <v/>
      </c>
      <c r="BI299" s="540" t="str">
        <f t="shared" si="627"/>
        <v/>
      </c>
      <c r="BJ299" s="540" t="str">
        <f t="shared" si="627"/>
        <v/>
      </c>
      <c r="BK299" s="540" t="str">
        <f t="shared" si="627"/>
        <v/>
      </c>
      <c r="BL299" s="540" t="str">
        <f t="shared" si="627"/>
        <v/>
      </c>
      <c r="BM299" s="540" t="str">
        <f t="shared" si="627"/>
        <v/>
      </c>
      <c r="BN299" s="540" t="str">
        <f t="shared" si="627"/>
        <v/>
      </c>
      <c r="BO299" s="540" t="str">
        <f t="shared" si="627"/>
        <v/>
      </c>
      <c r="BP299" s="540" t="str">
        <f t="shared" si="627"/>
        <v/>
      </c>
      <c r="BQ299" s="540" t="str">
        <f t="shared" si="627"/>
        <v/>
      </c>
      <c r="BR299" s="540" t="str">
        <f t="shared" si="627"/>
        <v/>
      </c>
      <c r="BS299" s="540" t="str">
        <f t="shared" si="627"/>
        <v/>
      </c>
      <c r="BT299" s="540" t="str">
        <f t="shared" si="627"/>
        <v/>
      </c>
      <c r="BU299" s="540" t="str">
        <f t="shared" si="627"/>
        <v/>
      </c>
      <c r="BV299" s="540" t="str">
        <f t="shared" si="627"/>
        <v/>
      </c>
      <c r="BW299" s="540" t="str">
        <f t="shared" si="627"/>
        <v/>
      </c>
      <c r="BX299" s="540" t="str">
        <f t="shared" si="627"/>
        <v/>
      </c>
      <c r="BY299" s="523"/>
      <c r="BZ299" s="540" t="str">
        <f>IF(BZ296="","",BZ295*BZ296*BZ297*BZ298)</f>
        <v/>
      </c>
      <c r="CA299" s="540" t="str">
        <f>IF(CA296="","",CA295*CA296*CA297*CA298)</f>
        <v/>
      </c>
      <c r="CB299" s="540" t="str">
        <f>IF(CB296="","",CB295*CB296*CB297*CB298)</f>
        <v/>
      </c>
      <c r="CC299" s="541" t="str">
        <f>IF(CC296="","",CC295*CC296*CC297*CC298)</f>
        <v/>
      </c>
      <c r="CD299" s="530" t="str">
        <f t="shared" si="580"/>
        <v/>
      </c>
      <c r="CE299" s="530" t="str">
        <f t="shared" si="581"/>
        <v/>
      </c>
      <c r="CF299" s="530" t="str">
        <f t="shared" si="582"/>
        <v/>
      </c>
      <c r="CG299" s="531" t="str">
        <f t="shared" si="583"/>
        <v/>
      </c>
      <c r="CH299" s="518" t="str">
        <f t="shared" si="584"/>
        <v/>
      </c>
      <c r="CI299" s="93" t="str">
        <f t="shared" si="585"/>
        <v/>
      </c>
      <c r="CJ299" s="94" t="str">
        <f t="shared" si="586"/>
        <v/>
      </c>
      <c r="CK299" s="94" t="str">
        <f t="shared" si="587"/>
        <v/>
      </c>
      <c r="CL299" s="94" t="str">
        <f t="shared" si="588"/>
        <v/>
      </c>
      <c r="CM299" s="94" t="str">
        <f t="shared" si="589"/>
        <v/>
      </c>
      <c r="CN299" s="94" t="str">
        <f t="shared" si="590"/>
        <v/>
      </c>
      <c r="CO299" s="108" t="str">
        <f t="shared" si="591"/>
        <v/>
      </c>
      <c r="CP299" s="108" t="str">
        <f t="shared" si="592"/>
        <v/>
      </c>
      <c r="CQ299" s="108" t="str">
        <f t="shared" si="593"/>
        <v/>
      </c>
      <c r="CR299" s="108" t="str">
        <f t="shared" si="594"/>
        <v/>
      </c>
      <c r="CS299" s="94" t="str">
        <f t="shared" si="595"/>
        <v/>
      </c>
      <c r="CT299" s="94" t="str">
        <f t="shared" si="596"/>
        <v/>
      </c>
      <c r="CU299" s="94" t="str">
        <f t="shared" si="597"/>
        <v/>
      </c>
      <c r="CV299" s="94" t="str">
        <f t="shared" si="598"/>
        <v/>
      </c>
      <c r="CW299" s="94" t="str">
        <f t="shared" si="599"/>
        <v/>
      </c>
      <c r="CX299" s="93" t="str">
        <f t="shared" si="600"/>
        <v/>
      </c>
      <c r="CY299" s="519" t="str">
        <f t="shared" si="601"/>
        <v/>
      </c>
      <c r="CZ299" s="532" t="str">
        <f t="shared" si="602"/>
        <v/>
      </c>
      <c r="DA299" s="533" t="str">
        <f t="shared" si="603"/>
        <v/>
      </c>
      <c r="DB299" s="534" t="str">
        <f t="shared" si="604"/>
        <v/>
      </c>
      <c r="DC299" s="534" t="str">
        <f t="shared" si="605"/>
        <v/>
      </c>
      <c r="DD299" s="534" t="str">
        <f t="shared" si="606"/>
        <v/>
      </c>
      <c r="DE299" s="534" t="str">
        <f t="shared" si="607"/>
        <v/>
      </c>
      <c r="DF299" s="534" t="str">
        <f t="shared" si="608"/>
        <v/>
      </c>
      <c r="DG299" s="535" t="str">
        <f t="shared" si="609"/>
        <v/>
      </c>
      <c r="DH299" s="535" t="str">
        <f t="shared" si="610"/>
        <v/>
      </c>
      <c r="DI299" s="535" t="str">
        <f t="shared" si="611"/>
        <v/>
      </c>
      <c r="DJ299" s="535" t="str">
        <f t="shared" si="612"/>
        <v/>
      </c>
      <c r="DK299" s="534" t="str">
        <f t="shared" si="613"/>
        <v/>
      </c>
      <c r="DL299" s="534" t="str">
        <f t="shared" si="614"/>
        <v/>
      </c>
      <c r="DM299" s="534" t="str">
        <f t="shared" si="615"/>
        <v/>
      </c>
      <c r="DN299" s="534" t="str">
        <f t="shared" si="616"/>
        <v/>
      </c>
      <c r="DO299" s="534" t="str">
        <f t="shared" si="617"/>
        <v/>
      </c>
      <c r="DP299" s="533" t="str">
        <f t="shared" si="618"/>
        <v/>
      </c>
      <c r="DQ299" s="532" t="str">
        <f t="shared" si="619"/>
        <v/>
      </c>
      <c r="DR299" s="572">
        <f t="shared" si="620"/>
        <v>0</v>
      </c>
      <c r="DS299" s="573">
        <f t="shared" si="621"/>
        <v>0</v>
      </c>
      <c r="DT299" s="573">
        <f t="shared" si="622"/>
        <v>0</v>
      </c>
      <c r="DU299" s="574">
        <f t="shared" si="623"/>
        <v>0</v>
      </c>
      <c r="DV299" s="522"/>
      <c r="DW299" s="537"/>
      <c r="DX299" s="537"/>
      <c r="DY299" s="537"/>
      <c r="DZ299" s="537"/>
      <c r="EA299" s="537"/>
      <c r="EB299" s="537"/>
      <c r="EC299" s="538"/>
      <c r="ED299" s="537"/>
      <c r="EE299" s="61"/>
    </row>
    <row r="300" spans="1:135" ht="14" customHeight="1">
      <c r="A300" s="473" t="s">
        <v>212</v>
      </c>
      <c r="B300" s="569">
        <f t="shared" ref="B300:S300" si="628">SUM(B257,B263,B269,B275,B281,B287,B293,B299)</f>
        <v>37320</v>
      </c>
      <c r="C300" s="569">
        <f t="shared" si="628"/>
        <v>0</v>
      </c>
      <c r="D300" s="569">
        <f t="shared" si="628"/>
        <v>16200</v>
      </c>
      <c r="E300" s="569">
        <f t="shared" si="628"/>
        <v>29640</v>
      </c>
      <c r="F300" s="569">
        <f t="shared" si="628"/>
        <v>0</v>
      </c>
      <c r="G300" s="569">
        <f t="shared" si="628"/>
        <v>0</v>
      </c>
      <c r="H300" s="569">
        <f t="shared" si="628"/>
        <v>0</v>
      </c>
      <c r="I300" s="569">
        <f t="shared" si="628"/>
        <v>0</v>
      </c>
      <c r="J300" s="569">
        <f t="shared" si="628"/>
        <v>40080</v>
      </c>
      <c r="K300" s="569">
        <f t="shared" si="628"/>
        <v>31560</v>
      </c>
      <c r="L300" s="569">
        <f t="shared" si="628"/>
        <v>0</v>
      </c>
      <c r="M300" s="569">
        <f t="shared" si="628"/>
        <v>0</v>
      </c>
      <c r="N300" s="569">
        <f t="shared" si="628"/>
        <v>32880</v>
      </c>
      <c r="O300" s="569">
        <f t="shared" si="628"/>
        <v>0</v>
      </c>
      <c r="P300" s="569">
        <f t="shared" si="628"/>
        <v>27840</v>
      </c>
      <c r="Q300" s="569">
        <f t="shared" si="628"/>
        <v>32880</v>
      </c>
      <c r="R300" s="569">
        <f t="shared" si="628"/>
        <v>11520</v>
      </c>
      <c r="S300" s="569">
        <f t="shared" si="628"/>
        <v>49080</v>
      </c>
      <c r="T300" s="549"/>
      <c r="U300" s="569">
        <f t="shared" ref="U300:AL300" si="629">SUM(U257,U263,U269,U275,U281,U287,U293,U299)</f>
        <v>1380</v>
      </c>
      <c r="V300" s="569">
        <f t="shared" si="629"/>
        <v>900</v>
      </c>
      <c r="W300" s="569">
        <f t="shared" si="629"/>
        <v>1860</v>
      </c>
      <c r="X300" s="569">
        <f t="shared" si="629"/>
        <v>27720</v>
      </c>
      <c r="Y300" s="569">
        <f t="shared" si="629"/>
        <v>0</v>
      </c>
      <c r="Z300" s="569">
        <f t="shared" si="629"/>
        <v>0</v>
      </c>
      <c r="AA300" s="569">
        <f t="shared" si="629"/>
        <v>0</v>
      </c>
      <c r="AB300" s="569">
        <f t="shared" si="629"/>
        <v>0</v>
      </c>
      <c r="AC300" s="569">
        <f t="shared" si="629"/>
        <v>20040</v>
      </c>
      <c r="AD300" s="569">
        <f t="shared" si="629"/>
        <v>36120</v>
      </c>
      <c r="AE300" s="569">
        <f t="shared" si="629"/>
        <v>0</v>
      </c>
      <c r="AF300" s="569">
        <f t="shared" si="629"/>
        <v>69600</v>
      </c>
      <c r="AG300" s="569">
        <f t="shared" si="629"/>
        <v>15840</v>
      </c>
      <c r="AH300" s="569">
        <f t="shared" si="629"/>
        <v>31560</v>
      </c>
      <c r="AI300" s="569">
        <f t="shared" si="629"/>
        <v>29520</v>
      </c>
      <c r="AJ300" s="569">
        <f t="shared" si="629"/>
        <v>0</v>
      </c>
      <c r="AK300" s="569">
        <f t="shared" si="629"/>
        <v>0</v>
      </c>
      <c r="AL300" s="569">
        <f t="shared" si="629"/>
        <v>23880</v>
      </c>
      <c r="AM300" s="549"/>
      <c r="AN300" s="569">
        <f t="shared" ref="AN300:BE300" si="630">SUM(AN257,AN263,AN269,AN275,AN281,AN287,AN293,AN299)</f>
        <v>0</v>
      </c>
      <c r="AO300" s="569">
        <f t="shared" si="630"/>
        <v>0</v>
      </c>
      <c r="AP300" s="569">
        <f t="shared" si="630"/>
        <v>40320</v>
      </c>
      <c r="AQ300" s="569">
        <f t="shared" si="630"/>
        <v>49680</v>
      </c>
      <c r="AR300" s="569">
        <f t="shared" si="630"/>
        <v>20040</v>
      </c>
      <c r="AS300" s="569">
        <f t="shared" si="630"/>
        <v>0</v>
      </c>
      <c r="AT300" s="569">
        <f t="shared" si="630"/>
        <v>0</v>
      </c>
      <c r="AU300" s="569">
        <f t="shared" si="630"/>
        <v>0</v>
      </c>
      <c r="AV300" s="569">
        <f t="shared" si="630"/>
        <v>40320</v>
      </c>
      <c r="AW300" s="569">
        <f t="shared" si="630"/>
        <v>40080</v>
      </c>
      <c r="AX300" s="569">
        <f t="shared" si="630"/>
        <v>0</v>
      </c>
      <c r="AY300" s="569">
        <f t="shared" si="630"/>
        <v>9300</v>
      </c>
      <c r="AZ300" s="569">
        <f t="shared" si="630"/>
        <v>16200</v>
      </c>
      <c r="BA300" s="569">
        <f t="shared" si="630"/>
        <v>31560</v>
      </c>
      <c r="BB300" s="569">
        <f t="shared" si="630"/>
        <v>0</v>
      </c>
      <c r="BC300" s="569">
        <f t="shared" si="630"/>
        <v>51600</v>
      </c>
      <c r="BD300" s="569">
        <f t="shared" si="630"/>
        <v>23880</v>
      </c>
      <c r="BE300" s="569">
        <f t="shared" si="630"/>
        <v>40080</v>
      </c>
      <c r="BF300" s="549"/>
      <c r="BG300" s="569">
        <f t="shared" ref="BG300:BX300" si="631">SUM(BG257,BG263,BG269,BG275,BG281,BG287,BG293,BG299)</f>
        <v>0</v>
      </c>
      <c r="BH300" s="569">
        <f t="shared" si="631"/>
        <v>0</v>
      </c>
      <c r="BI300" s="569">
        <f t="shared" si="631"/>
        <v>0</v>
      </c>
      <c r="BJ300" s="569">
        <f t="shared" si="631"/>
        <v>49680</v>
      </c>
      <c r="BK300" s="569">
        <f t="shared" si="631"/>
        <v>32400</v>
      </c>
      <c r="BL300" s="569">
        <f t="shared" si="631"/>
        <v>0</v>
      </c>
      <c r="BM300" s="569">
        <f t="shared" si="631"/>
        <v>0</v>
      </c>
      <c r="BN300" s="569">
        <f t="shared" si="631"/>
        <v>0</v>
      </c>
      <c r="BO300" s="569">
        <f t="shared" si="631"/>
        <v>16200</v>
      </c>
      <c r="BP300" s="569">
        <f t="shared" si="631"/>
        <v>65280</v>
      </c>
      <c r="BQ300" s="569">
        <f t="shared" si="631"/>
        <v>0</v>
      </c>
      <c r="BR300" s="569">
        <f t="shared" si="631"/>
        <v>72960</v>
      </c>
      <c r="BS300" s="569">
        <f t="shared" si="631"/>
        <v>0</v>
      </c>
      <c r="BT300" s="569">
        <f t="shared" si="631"/>
        <v>0</v>
      </c>
      <c r="BU300" s="569">
        <f t="shared" si="631"/>
        <v>0</v>
      </c>
      <c r="BV300" s="569">
        <f t="shared" si="631"/>
        <v>0</v>
      </c>
      <c r="BW300" s="569">
        <f t="shared" si="631"/>
        <v>0</v>
      </c>
      <c r="BX300" s="569">
        <f t="shared" si="631"/>
        <v>0</v>
      </c>
      <c r="BY300" s="549"/>
      <c r="BZ300" s="569">
        <f>SUM(BZ257,BZ263,BZ269,BZ275,BZ281,BZ287,BZ293,BZ299)</f>
        <v>19980.908313376669</v>
      </c>
      <c r="CA300" s="569">
        <f>SUM(CA257,CA263,CA269,CA275,CA281,CA287,CA293,CA299)</f>
        <v>19980.908313376669</v>
      </c>
      <c r="CB300" s="569">
        <f>SUM(CB257,CB263,CB269,CB275,CB281,CB287,CB293,CB299)</f>
        <v>8078.9240506329124</v>
      </c>
      <c r="CC300" s="569">
        <f>SUM(CC257,CC263,CC269,CC275,CC281,CC287,CC293,CC299)</f>
        <v>8078.9240506329124</v>
      </c>
      <c r="CD300" s="530">
        <f t="shared" si="580"/>
        <v>16245</v>
      </c>
      <c r="CE300" s="530">
        <f t="shared" si="581"/>
        <v>11801.25</v>
      </c>
      <c r="CF300" s="530">
        <f t="shared" si="582"/>
        <v>19466.25</v>
      </c>
      <c r="CG300" s="531">
        <f t="shared" si="583"/>
        <v>10222.5</v>
      </c>
      <c r="CH300" s="518">
        <f t="shared" si="584"/>
        <v>0</v>
      </c>
      <c r="CI300" s="93">
        <f t="shared" si="585"/>
        <v>0</v>
      </c>
      <c r="CJ300" s="94">
        <f t="shared" si="586"/>
        <v>0</v>
      </c>
      <c r="CK300" s="94">
        <f t="shared" si="587"/>
        <v>0</v>
      </c>
      <c r="CL300" s="94">
        <f t="shared" si="588"/>
        <v>0</v>
      </c>
      <c r="CM300" s="94">
        <f t="shared" si="589"/>
        <v>0</v>
      </c>
      <c r="CN300" s="94">
        <f t="shared" si="590"/>
        <v>0</v>
      </c>
      <c r="CO300" s="108">
        <f t="shared" si="591"/>
        <v>0</v>
      </c>
      <c r="CP300" s="108">
        <f t="shared" si="592"/>
        <v>11520</v>
      </c>
      <c r="CQ300" s="108">
        <f t="shared" si="593"/>
        <v>16200</v>
      </c>
      <c r="CR300" s="108">
        <f t="shared" si="594"/>
        <v>27840</v>
      </c>
      <c r="CS300" s="94">
        <f t="shared" si="595"/>
        <v>29640</v>
      </c>
      <c r="CT300" s="94">
        <f t="shared" si="596"/>
        <v>31560</v>
      </c>
      <c r="CU300" s="94">
        <f t="shared" si="597"/>
        <v>32880</v>
      </c>
      <c r="CV300" s="94">
        <f t="shared" si="598"/>
        <v>32880</v>
      </c>
      <c r="CW300" s="94">
        <f t="shared" si="599"/>
        <v>37320</v>
      </c>
      <c r="CX300" s="93">
        <f t="shared" si="600"/>
        <v>40080</v>
      </c>
      <c r="CY300" s="519">
        <f t="shared" si="601"/>
        <v>49080</v>
      </c>
      <c r="CZ300" s="532">
        <f t="shared" si="602"/>
        <v>0</v>
      </c>
      <c r="DA300" s="533">
        <f t="shared" si="603"/>
        <v>0</v>
      </c>
      <c r="DB300" s="534">
        <f t="shared" si="604"/>
        <v>0</v>
      </c>
      <c r="DC300" s="534">
        <f t="shared" si="605"/>
        <v>0</v>
      </c>
      <c r="DD300" s="534">
        <f t="shared" si="606"/>
        <v>0</v>
      </c>
      <c r="DE300" s="534">
        <f t="shared" si="607"/>
        <v>0</v>
      </c>
      <c r="DF300" s="534">
        <f t="shared" si="608"/>
        <v>0</v>
      </c>
      <c r="DG300" s="535">
        <f t="shared" si="609"/>
        <v>900</v>
      </c>
      <c r="DH300" s="535">
        <f t="shared" si="610"/>
        <v>1380</v>
      </c>
      <c r="DI300" s="535">
        <f t="shared" si="611"/>
        <v>1860</v>
      </c>
      <c r="DJ300" s="535">
        <f t="shared" si="612"/>
        <v>15840</v>
      </c>
      <c r="DK300" s="534">
        <f t="shared" si="613"/>
        <v>20040</v>
      </c>
      <c r="DL300" s="534">
        <f t="shared" si="614"/>
        <v>23880</v>
      </c>
      <c r="DM300" s="534">
        <f t="shared" si="615"/>
        <v>27720</v>
      </c>
      <c r="DN300" s="534">
        <f t="shared" si="616"/>
        <v>29520</v>
      </c>
      <c r="DO300" s="534">
        <f t="shared" si="617"/>
        <v>31560</v>
      </c>
      <c r="DP300" s="533">
        <f t="shared" si="618"/>
        <v>36120</v>
      </c>
      <c r="DQ300" s="532">
        <f t="shared" si="619"/>
        <v>69600</v>
      </c>
      <c r="DR300" s="572">
        <f t="shared" si="620"/>
        <v>18</v>
      </c>
      <c r="DS300" s="573">
        <f t="shared" si="621"/>
        <v>18</v>
      </c>
      <c r="DT300" s="573">
        <f t="shared" si="622"/>
        <v>18</v>
      </c>
      <c r="DU300" s="574">
        <f t="shared" si="623"/>
        <v>18</v>
      </c>
      <c r="DV300" s="522"/>
      <c r="DW300" s="537"/>
      <c r="DX300" s="537"/>
      <c r="DY300" s="537"/>
      <c r="DZ300" s="537"/>
      <c r="EA300" s="537"/>
      <c r="EB300" s="537"/>
      <c r="EC300" s="538"/>
      <c r="ED300" s="537"/>
      <c r="EE300" s="61"/>
    </row>
    <row r="301" spans="1:135" ht="12" customHeight="1">
      <c r="A301" s="61"/>
      <c r="B301" s="459"/>
      <c r="C301" s="459"/>
      <c r="D301" s="459"/>
      <c r="E301" s="459"/>
      <c r="F301" s="459"/>
      <c r="G301" s="459"/>
      <c r="H301" s="459"/>
      <c r="I301" s="459"/>
      <c r="J301" s="459"/>
      <c r="K301" s="459"/>
      <c r="L301" s="459"/>
      <c r="M301" s="459"/>
      <c r="N301" s="459"/>
      <c r="O301" s="459"/>
      <c r="P301" s="459"/>
      <c r="Q301" s="459"/>
      <c r="R301" s="459"/>
      <c r="S301" s="459"/>
      <c r="T301" s="523"/>
      <c r="U301" s="459"/>
      <c r="V301" s="459"/>
      <c r="W301" s="459"/>
      <c r="X301" s="459"/>
      <c r="Y301" s="459"/>
      <c r="Z301" s="459"/>
      <c r="AA301" s="459"/>
      <c r="AB301" s="459"/>
      <c r="AC301" s="459"/>
      <c r="AD301" s="459"/>
      <c r="AE301" s="459"/>
      <c r="AF301" s="459"/>
      <c r="AG301" s="459"/>
      <c r="AH301" s="459"/>
      <c r="AI301" s="459"/>
      <c r="AJ301" s="459"/>
      <c r="AK301" s="459"/>
      <c r="AL301" s="459"/>
      <c r="AM301" s="523"/>
      <c r="AN301" s="459"/>
      <c r="AO301" s="459"/>
      <c r="AP301" s="459"/>
      <c r="AQ301" s="459"/>
      <c r="AR301" s="459"/>
      <c r="AS301" s="459"/>
      <c r="AT301" s="459"/>
      <c r="AU301" s="459"/>
      <c r="AV301" s="459"/>
      <c r="AW301" s="459"/>
      <c r="AX301" s="459"/>
      <c r="AY301" s="459"/>
      <c r="AZ301" s="459"/>
      <c r="BA301" s="459"/>
      <c r="BB301" s="459"/>
      <c r="BC301" s="459"/>
      <c r="BD301" s="459"/>
      <c r="BE301" s="459"/>
      <c r="BF301" s="523"/>
      <c r="BG301" s="459"/>
      <c r="BH301" s="459"/>
      <c r="BI301" s="459"/>
      <c r="BJ301" s="459"/>
      <c r="BK301" s="459"/>
      <c r="BL301" s="459"/>
      <c r="BM301" s="459"/>
      <c r="BN301" s="459"/>
      <c r="BO301" s="459"/>
      <c r="BP301" s="459"/>
      <c r="BQ301" s="459"/>
      <c r="BR301" s="459"/>
      <c r="BS301" s="459"/>
      <c r="BT301" s="459"/>
      <c r="BU301" s="459"/>
      <c r="BV301" s="459"/>
      <c r="BW301" s="459"/>
      <c r="BX301" s="459"/>
      <c r="BY301" s="523"/>
      <c r="BZ301" s="459"/>
      <c r="CA301" s="459"/>
      <c r="CB301" s="459"/>
      <c r="CC301" s="459"/>
      <c r="CD301" s="550"/>
      <c r="CE301" s="550"/>
      <c r="CF301" s="550"/>
      <c r="CG301" s="551"/>
      <c r="CH301" s="459"/>
      <c r="CI301" s="459"/>
      <c r="CJ301" s="459"/>
      <c r="CK301" s="459"/>
      <c r="CL301" s="459"/>
      <c r="CM301" s="459"/>
      <c r="CN301" s="459"/>
      <c r="CO301" s="459"/>
      <c r="CP301" s="459"/>
      <c r="CQ301" s="459"/>
      <c r="CR301" s="459"/>
      <c r="CS301" s="459"/>
      <c r="CT301" s="459"/>
      <c r="CU301" s="459"/>
      <c r="CV301" s="459"/>
      <c r="CW301" s="459"/>
      <c r="CX301" s="459"/>
      <c r="CY301" s="552"/>
      <c r="CZ301" s="459"/>
      <c r="DA301" s="459"/>
      <c r="DB301" s="459"/>
      <c r="DC301" s="459"/>
      <c r="DD301" s="459"/>
      <c r="DE301" s="459"/>
      <c r="DF301" s="459"/>
      <c r="DG301" s="459"/>
      <c r="DH301" s="459"/>
      <c r="DI301" s="459"/>
      <c r="DJ301" s="459"/>
      <c r="DK301" s="459"/>
      <c r="DL301" s="459"/>
      <c r="DM301" s="459"/>
      <c r="DN301" s="459"/>
      <c r="DO301" s="459"/>
      <c r="DP301" s="459"/>
      <c r="DQ301" s="459"/>
      <c r="DR301" s="570"/>
      <c r="DS301" s="553"/>
      <c r="DT301" s="553"/>
      <c r="DU301" s="552"/>
      <c r="DV301" s="459"/>
      <c r="DW301" s="459"/>
      <c r="DX301" s="459"/>
      <c r="DY301" s="459"/>
      <c r="DZ301" s="459"/>
      <c r="EA301" s="459"/>
      <c r="EB301" s="459"/>
      <c r="EC301" s="552"/>
      <c r="ED301" s="459"/>
      <c r="EE301" s="61"/>
    </row>
    <row r="302" spans="1:135" ht="12.75" customHeight="1">
      <c r="A302" s="525" t="s">
        <v>213</v>
      </c>
      <c r="B302" s="526"/>
      <c r="C302" s="526"/>
      <c r="D302" s="526"/>
      <c r="E302" s="526"/>
      <c r="F302" s="526"/>
      <c r="G302" s="526"/>
      <c r="H302" s="526"/>
      <c r="I302" s="526"/>
      <c r="J302" s="526"/>
      <c r="K302" s="526"/>
      <c r="L302" s="526"/>
      <c r="M302" s="526"/>
      <c r="N302" s="526"/>
      <c r="O302" s="526"/>
      <c r="P302" s="526"/>
      <c r="Q302" s="526"/>
      <c r="R302" s="526"/>
      <c r="S302" s="526"/>
      <c r="T302" s="523"/>
      <c r="U302" s="526"/>
      <c r="V302" s="526"/>
      <c r="W302" s="526"/>
      <c r="X302" s="526"/>
      <c r="Y302" s="526"/>
      <c r="Z302" s="526"/>
      <c r="AA302" s="526"/>
      <c r="AB302" s="526"/>
      <c r="AC302" s="526"/>
      <c r="AD302" s="526"/>
      <c r="AE302" s="526"/>
      <c r="AF302" s="526"/>
      <c r="AG302" s="526"/>
      <c r="AH302" s="526"/>
      <c r="AI302" s="526"/>
      <c r="AJ302" s="526"/>
      <c r="AK302" s="526"/>
      <c r="AL302" s="526"/>
      <c r="AM302" s="523"/>
      <c r="AN302" s="526"/>
      <c r="AO302" s="526"/>
      <c r="AP302" s="526"/>
      <c r="AQ302" s="526"/>
      <c r="AR302" s="526"/>
      <c r="AS302" s="526"/>
      <c r="AT302" s="526"/>
      <c r="AU302" s="526"/>
      <c r="AV302" s="526"/>
      <c r="AW302" s="526"/>
      <c r="AX302" s="526"/>
      <c r="AY302" s="526"/>
      <c r="AZ302" s="526"/>
      <c r="BA302" s="526"/>
      <c r="BB302" s="526"/>
      <c r="BC302" s="526"/>
      <c r="BD302" s="526"/>
      <c r="BE302" s="526"/>
      <c r="BF302" s="523"/>
      <c r="BG302" s="526"/>
      <c r="BH302" s="526"/>
      <c r="BI302" s="526"/>
      <c r="BJ302" s="526"/>
      <c r="BK302" s="526"/>
      <c r="BL302" s="526"/>
      <c r="BM302" s="526"/>
      <c r="BN302" s="526"/>
      <c r="BO302" s="526"/>
      <c r="BP302" s="526"/>
      <c r="BQ302" s="526"/>
      <c r="BR302" s="526"/>
      <c r="BS302" s="526"/>
      <c r="BT302" s="526"/>
      <c r="BU302" s="526"/>
      <c r="BV302" s="526"/>
      <c r="BW302" s="526"/>
      <c r="BX302" s="526"/>
      <c r="BY302" s="523"/>
      <c r="BZ302" s="526"/>
      <c r="CA302" s="526"/>
      <c r="CB302" s="526"/>
      <c r="CC302" s="526"/>
      <c r="CD302" s="550"/>
      <c r="CE302" s="550"/>
      <c r="CF302" s="550"/>
      <c r="CG302" s="551"/>
      <c r="CH302" s="459"/>
      <c r="CI302" s="459"/>
      <c r="CJ302" s="459"/>
      <c r="CK302" s="459"/>
      <c r="CL302" s="459"/>
      <c r="CM302" s="459"/>
      <c r="CN302" s="459"/>
      <c r="CO302" s="459"/>
      <c r="CP302" s="459"/>
      <c r="CQ302" s="459"/>
      <c r="CR302" s="459"/>
      <c r="CS302" s="459"/>
      <c r="CT302" s="459"/>
      <c r="CU302" s="459"/>
      <c r="CV302" s="459"/>
      <c r="CW302" s="459"/>
      <c r="CX302" s="459"/>
      <c r="CY302" s="552"/>
      <c r="CZ302" s="459"/>
      <c r="DA302" s="459"/>
      <c r="DB302" s="459"/>
      <c r="DC302" s="459"/>
      <c r="DD302" s="459"/>
      <c r="DE302" s="459"/>
      <c r="DF302" s="459"/>
      <c r="DG302" s="459"/>
      <c r="DH302" s="459"/>
      <c r="DI302" s="459"/>
      <c r="DJ302" s="459"/>
      <c r="DK302" s="459"/>
      <c r="DL302" s="459"/>
      <c r="DM302" s="459"/>
      <c r="DN302" s="459"/>
      <c r="DO302" s="459"/>
      <c r="DP302" s="459"/>
      <c r="DQ302" s="459"/>
      <c r="DR302" s="570"/>
      <c r="DS302" s="553"/>
      <c r="DT302" s="553"/>
      <c r="DU302" s="552"/>
      <c r="DV302" s="459"/>
      <c r="DW302" s="459"/>
      <c r="DX302" s="459"/>
      <c r="DY302" s="459"/>
      <c r="DZ302" s="459"/>
      <c r="EA302" s="459"/>
      <c r="EB302" s="459"/>
      <c r="EC302" s="552"/>
      <c r="ED302" s="459"/>
      <c r="EE302" s="61"/>
    </row>
    <row r="303" spans="1:135" ht="12.75" customHeight="1">
      <c r="A303" s="527" t="s">
        <v>214</v>
      </c>
      <c r="B303" s="528"/>
      <c r="C303" s="528"/>
      <c r="D303" s="528"/>
      <c r="E303" s="528"/>
      <c r="F303" s="528"/>
      <c r="G303" s="528"/>
      <c r="H303" s="528"/>
      <c r="I303" s="528"/>
      <c r="J303" s="528"/>
      <c r="K303" s="528"/>
      <c r="L303" s="528"/>
      <c r="M303" s="528"/>
      <c r="N303" s="528"/>
      <c r="O303" s="528"/>
      <c r="P303" s="528"/>
      <c r="Q303" s="528"/>
      <c r="R303" s="528"/>
      <c r="S303" s="528"/>
      <c r="T303" s="523"/>
      <c r="U303" s="528"/>
      <c r="V303" s="528"/>
      <c r="W303" s="528"/>
      <c r="X303" s="528"/>
      <c r="Y303" s="528"/>
      <c r="Z303" s="528"/>
      <c r="AA303" s="528"/>
      <c r="AB303" s="528"/>
      <c r="AC303" s="528"/>
      <c r="AD303" s="528"/>
      <c r="AE303" s="528"/>
      <c r="AF303" s="528"/>
      <c r="AG303" s="528"/>
      <c r="AH303" s="528"/>
      <c r="AI303" s="528"/>
      <c r="AJ303" s="528"/>
      <c r="AK303" s="528"/>
      <c r="AL303" s="528"/>
      <c r="AM303" s="523"/>
      <c r="AN303" s="528"/>
      <c r="AO303" s="528"/>
      <c r="AP303" s="528"/>
      <c r="AQ303" s="528"/>
      <c r="AR303" s="528"/>
      <c r="AS303" s="528"/>
      <c r="AT303" s="528"/>
      <c r="AU303" s="528"/>
      <c r="AV303" s="528"/>
      <c r="AW303" s="528"/>
      <c r="AX303" s="528"/>
      <c r="AY303" s="528"/>
      <c r="AZ303" s="528"/>
      <c r="BA303" s="528"/>
      <c r="BB303" s="528"/>
      <c r="BC303" s="528"/>
      <c r="BD303" s="528"/>
      <c r="BE303" s="528"/>
      <c r="BF303" s="523"/>
      <c r="BG303" s="528"/>
      <c r="BH303" s="528"/>
      <c r="BI303" s="528"/>
      <c r="BJ303" s="528"/>
      <c r="BK303" s="528"/>
      <c r="BL303" s="528"/>
      <c r="BM303" s="528"/>
      <c r="BN303" s="528"/>
      <c r="BO303" s="528"/>
      <c r="BP303" s="528"/>
      <c r="BQ303" s="528"/>
      <c r="BR303" s="528"/>
      <c r="BS303" s="528"/>
      <c r="BT303" s="528"/>
      <c r="BU303" s="528"/>
      <c r="BV303" s="528"/>
      <c r="BW303" s="528"/>
      <c r="BX303" s="528"/>
      <c r="BY303" s="523"/>
      <c r="BZ303" s="528"/>
      <c r="CA303" s="528"/>
      <c r="CB303" s="528"/>
      <c r="CC303" s="528"/>
      <c r="CD303" s="542"/>
      <c r="CE303" s="542"/>
      <c r="CF303" s="542"/>
      <c r="CG303" s="543"/>
      <c r="CH303" s="544"/>
      <c r="CI303" s="544"/>
      <c r="CJ303" s="544"/>
      <c r="CK303" s="544"/>
      <c r="CL303" s="544"/>
      <c r="CM303" s="544"/>
      <c r="CN303" s="544"/>
      <c r="CO303" s="544"/>
      <c r="CP303" s="544"/>
      <c r="CQ303" s="544"/>
      <c r="CR303" s="544"/>
      <c r="CS303" s="544"/>
      <c r="CT303" s="544"/>
      <c r="CU303" s="544"/>
      <c r="CV303" s="544"/>
      <c r="CW303" s="544"/>
      <c r="CX303" s="544"/>
      <c r="CY303" s="545"/>
      <c r="CZ303" s="546"/>
      <c r="DA303" s="544"/>
      <c r="DB303" s="544"/>
      <c r="DC303" s="544"/>
      <c r="DD303" s="544"/>
      <c r="DE303" s="544"/>
      <c r="DF303" s="544"/>
      <c r="DG303" s="544"/>
      <c r="DH303" s="544"/>
      <c r="DI303" s="544"/>
      <c r="DJ303" s="544"/>
      <c r="DK303" s="544"/>
      <c r="DL303" s="544"/>
      <c r="DM303" s="544"/>
      <c r="DN303" s="544"/>
      <c r="DO303" s="544"/>
      <c r="DP303" s="544"/>
      <c r="DQ303" s="544"/>
      <c r="DR303" s="546"/>
      <c r="DS303" s="521"/>
      <c r="DT303" s="521"/>
      <c r="DU303" s="517"/>
      <c r="DV303" s="521"/>
      <c r="DW303" s="521"/>
      <c r="DX303" s="521"/>
      <c r="DY303" s="521"/>
      <c r="DZ303" s="521"/>
      <c r="EA303" s="521"/>
      <c r="EB303" s="521"/>
      <c r="EC303" s="517"/>
      <c r="ED303" s="521"/>
      <c r="EE303" s="61"/>
    </row>
    <row r="304" spans="1:135" ht="12.75" customHeight="1">
      <c r="A304" s="529" t="s">
        <v>154</v>
      </c>
      <c r="B304" s="528"/>
      <c r="C304" s="528"/>
      <c r="D304" s="528"/>
      <c r="E304" s="528">
        <v>1</v>
      </c>
      <c r="F304" s="528"/>
      <c r="G304" s="528"/>
      <c r="H304" s="528"/>
      <c r="I304" s="528"/>
      <c r="J304" s="528"/>
      <c r="K304" s="528"/>
      <c r="L304" s="528"/>
      <c r="M304" s="528"/>
      <c r="N304" s="528"/>
      <c r="O304" s="528"/>
      <c r="P304" s="306"/>
      <c r="Q304" s="306"/>
      <c r="R304" s="306"/>
      <c r="S304" s="306"/>
      <c r="T304" s="523"/>
      <c r="U304" s="528">
        <v>2</v>
      </c>
      <c r="V304" s="528">
        <v>1</v>
      </c>
      <c r="W304" s="528">
        <v>1</v>
      </c>
      <c r="X304" s="528">
        <v>1</v>
      </c>
      <c r="Y304" s="528"/>
      <c r="Z304" s="528"/>
      <c r="AA304" s="528"/>
      <c r="AB304" s="528"/>
      <c r="AC304" s="528"/>
      <c r="AD304" s="528"/>
      <c r="AE304" s="528"/>
      <c r="AF304" s="528"/>
      <c r="AG304" s="306">
        <v>3</v>
      </c>
      <c r="AH304" s="306"/>
      <c r="AI304" s="306"/>
      <c r="AJ304" s="306"/>
      <c r="AK304" s="306"/>
      <c r="AL304" s="306"/>
      <c r="AM304" s="523"/>
      <c r="AN304" s="528"/>
      <c r="AO304" s="528"/>
      <c r="AP304" s="528"/>
      <c r="AQ304" s="528"/>
      <c r="AR304" s="528">
        <v>1</v>
      </c>
      <c r="AS304" s="528"/>
      <c r="AT304" s="528"/>
      <c r="AU304" s="528"/>
      <c r="AV304" s="528"/>
      <c r="AW304" s="528"/>
      <c r="AX304" s="528"/>
      <c r="AY304" s="528"/>
      <c r="AZ304" s="528"/>
      <c r="BA304" s="306"/>
      <c r="BB304" s="528"/>
      <c r="BC304" s="306"/>
      <c r="BD304" s="306"/>
      <c r="BE304" s="306"/>
      <c r="BF304" s="523"/>
      <c r="BG304" s="528"/>
      <c r="BH304" s="528"/>
      <c r="BI304" s="528"/>
      <c r="BJ304" s="528"/>
      <c r="BK304" s="528"/>
      <c r="BL304" s="528"/>
      <c r="BM304" s="528"/>
      <c r="BN304" s="528"/>
      <c r="BO304" s="528"/>
      <c r="BP304" s="528"/>
      <c r="BQ304" s="528"/>
      <c r="BR304" s="528"/>
      <c r="BS304" s="528"/>
      <c r="BT304" s="528"/>
      <c r="BU304" s="528"/>
      <c r="BV304" s="528"/>
      <c r="BW304" s="528"/>
      <c r="BX304" s="528"/>
      <c r="BY304" s="523"/>
      <c r="BZ304" s="528"/>
      <c r="CA304" s="528">
        <v>1</v>
      </c>
      <c r="CB304" s="528"/>
      <c r="CC304" s="528"/>
      <c r="CD304" s="530" t="str">
        <f>IF(DR304&lt;3,"",(SUM(B304:S304)-MIN(B304:S304)-MAX(B304:S304))/(DR304-2))</f>
        <v/>
      </c>
      <c r="CE304" s="530">
        <f>IF(DS304&lt;3,"",(SUM(U304:AL304)-MIN(U304:AL304)-MAX(U304:AL304))/(DS304-2))</f>
        <v>1.3333333333333333</v>
      </c>
      <c r="CF304" s="530" t="str">
        <f>IF(DT304&lt;3,"",(SUM(AN304:BE304)-MIN(AN304:BE304)-MAX(AN304:BE304))/(DT304-2))</f>
        <v/>
      </c>
      <c r="CG304" s="531" t="str">
        <f>IF(DU304&lt;3,"",(SUM(BG304:BX304)-MIN(BG304:BX304)-MAX(BG304:BX304))/(DU304-2))</f>
        <v/>
      </c>
      <c r="CH304" s="518" t="str">
        <f t="shared" ref="CH304:CQ308" si="632">IF($CH$3=$CD$4,IF(OR(-FLOOR(((18-COUNT($B304:$S304))/2),1)+CH$6&lt;1,-FLOOR(((18-COUNT($B304:$S304))/2),1)+CH$6&gt;COUNT($B304:$S304)),"",LARGE($B304:$S304,-FLOOR(((18-COUNT($B304:$S304))/2),1)+CH$6)),IF(OR(-FLOOR(((18-COUNT($AN304:$BE304))/2),1)+CH$6&lt;1,-FLOOR(((18-COUNT($AN304:$BE304))/2),1)+CH$6&gt;COUNT($AN304:$BE304)),"",LARGE($AN304:$BE304,-FLOOR(((18-COUNT($AN304:$BE304))/2),1)+CH$6)))</f>
        <v/>
      </c>
      <c r="CI304" s="93" t="str">
        <f t="shared" si="632"/>
        <v/>
      </c>
      <c r="CJ304" s="94" t="str">
        <f t="shared" si="632"/>
        <v/>
      </c>
      <c r="CK304" s="94" t="str">
        <f t="shared" si="632"/>
        <v/>
      </c>
      <c r="CL304" s="94" t="str">
        <f t="shared" si="632"/>
        <v/>
      </c>
      <c r="CM304" s="94" t="str">
        <f t="shared" si="632"/>
        <v/>
      </c>
      <c r="CN304" s="94" t="str">
        <f t="shared" si="632"/>
        <v/>
      </c>
      <c r="CO304" s="108" t="str">
        <f t="shared" si="632"/>
        <v/>
      </c>
      <c r="CP304" s="108" t="str">
        <f t="shared" si="632"/>
        <v/>
      </c>
      <c r="CQ304" s="108">
        <f t="shared" si="632"/>
        <v>1</v>
      </c>
      <c r="CR304" s="108" t="str">
        <f t="shared" ref="CR304:CY308" si="633">IF($CH$3=$CD$4,IF(OR(-FLOOR(((18-COUNT($B304:$S304))/2),1)+CR$6&lt;1,-FLOOR(((18-COUNT($B304:$S304))/2),1)+CR$6&gt;COUNT($B304:$S304)),"",LARGE($B304:$S304,-FLOOR(((18-COUNT($B304:$S304))/2),1)+CR$6)),IF(OR(-FLOOR(((18-COUNT($AN304:$BE304))/2),1)+CR$6&lt;1,-FLOOR(((18-COUNT($AN304:$BE304))/2),1)+CR$6&gt;COUNT($AN304:$BE304)),"",LARGE($AN304:$BE304,-FLOOR(((18-COUNT($AN304:$BE304))/2),1)+CR$6)))</f>
        <v/>
      </c>
      <c r="CS304" s="94" t="str">
        <f t="shared" si="633"/>
        <v/>
      </c>
      <c r="CT304" s="94" t="str">
        <f t="shared" si="633"/>
        <v/>
      </c>
      <c r="CU304" s="94" t="str">
        <f t="shared" si="633"/>
        <v/>
      </c>
      <c r="CV304" s="94" t="str">
        <f t="shared" si="633"/>
        <v/>
      </c>
      <c r="CW304" s="94" t="str">
        <f t="shared" si="633"/>
        <v/>
      </c>
      <c r="CX304" s="93" t="str">
        <f t="shared" si="633"/>
        <v/>
      </c>
      <c r="CY304" s="519" t="str">
        <f t="shared" si="633"/>
        <v/>
      </c>
      <c r="CZ304" s="532" t="str">
        <f t="shared" ref="CZ304:DI308" si="634">IF($CH$3=$CD$4,IF(OR(-FLOOR(((18-COUNT($U304:$AL304))/2),1)+CZ$6&lt;1,-FLOOR(((18-COUNT($U304:$AL304))/2),1)+CZ$6&gt;COUNT($U304:$AL304)),"",LARGE($U304:$AL304,-FLOOR(((18-COUNT($U304:$AL304))/2),1)+CZ$6)),IF(OR(-FLOOR(((18-COUNT($BG304:$BX304))/2),1)+CZ$6&lt;1,-FLOOR(((18-COUNT($BG304:$BX304))/2),1)+CZ$6&gt;COUNT($BG304:$BX304)),"",LARGE($BG304:$BX304,-FLOOR(((18-COUNT($BG304:$BX304))/2),1)+CZ$6)))</f>
        <v/>
      </c>
      <c r="DA304" s="533" t="str">
        <f t="shared" si="634"/>
        <v/>
      </c>
      <c r="DB304" s="534" t="str">
        <f t="shared" si="634"/>
        <v/>
      </c>
      <c r="DC304" s="534" t="str">
        <f t="shared" si="634"/>
        <v/>
      </c>
      <c r="DD304" s="534" t="str">
        <f t="shared" si="634"/>
        <v/>
      </c>
      <c r="DE304" s="534" t="str">
        <f t="shared" si="634"/>
        <v/>
      </c>
      <c r="DF304" s="534" t="str">
        <f t="shared" si="634"/>
        <v/>
      </c>
      <c r="DG304" s="535">
        <f t="shared" si="634"/>
        <v>1</v>
      </c>
      <c r="DH304" s="535">
        <f t="shared" si="634"/>
        <v>1</v>
      </c>
      <c r="DI304" s="535">
        <f t="shared" si="634"/>
        <v>1</v>
      </c>
      <c r="DJ304" s="535">
        <f t="shared" ref="DJ304:DQ308" si="635">IF($CH$3=$CD$4,IF(OR(-FLOOR(((18-COUNT($U304:$AL304))/2),1)+DJ$6&lt;1,-FLOOR(((18-COUNT($U304:$AL304))/2),1)+DJ$6&gt;COUNT($U304:$AL304)),"",LARGE($U304:$AL304,-FLOOR(((18-COUNT($U304:$AL304))/2),1)+DJ$6)),IF(OR(-FLOOR(((18-COUNT($BG304:$BX304))/2),1)+DJ$6&lt;1,-FLOOR(((18-COUNT($BG304:$BX304))/2),1)+DJ$6&gt;COUNT($BG304:$BX304)),"",LARGE($BG304:$BX304,-FLOOR(((18-COUNT($BG304:$BX304))/2),1)+DJ$6)))</f>
        <v>2</v>
      </c>
      <c r="DK304" s="534">
        <f t="shared" si="635"/>
        <v>3</v>
      </c>
      <c r="DL304" s="534" t="str">
        <f t="shared" si="635"/>
        <v/>
      </c>
      <c r="DM304" s="534" t="str">
        <f t="shared" si="635"/>
        <v/>
      </c>
      <c r="DN304" s="534" t="str">
        <f t="shared" si="635"/>
        <v/>
      </c>
      <c r="DO304" s="534" t="str">
        <f t="shared" si="635"/>
        <v/>
      </c>
      <c r="DP304" s="533" t="str">
        <f t="shared" si="635"/>
        <v/>
      </c>
      <c r="DQ304" s="532" t="str">
        <f t="shared" si="635"/>
        <v/>
      </c>
      <c r="DR304" s="572">
        <f>COUNT(B304:S304)</f>
        <v>1</v>
      </c>
      <c r="DS304" s="573">
        <f>COUNT(U304:AL304)</f>
        <v>5</v>
      </c>
      <c r="DT304" s="573">
        <f>COUNT(AN304:BE304)</f>
        <v>1</v>
      </c>
      <c r="DU304" s="574">
        <f>COUNT(BG304:BX304)</f>
        <v>0</v>
      </c>
      <c r="DV304" s="522"/>
      <c r="DW304" s="537"/>
      <c r="DX304" s="537"/>
      <c r="DY304" s="537"/>
      <c r="DZ304" s="537"/>
      <c r="EA304" s="537"/>
      <c r="EB304" s="537"/>
      <c r="EC304" s="538"/>
      <c r="ED304" s="537"/>
      <c r="EE304" s="61"/>
    </row>
    <row r="305" spans="1:135" ht="12.75" customHeight="1">
      <c r="A305" s="529" t="s">
        <v>155</v>
      </c>
      <c r="B305" s="306"/>
      <c r="C305" s="306"/>
      <c r="D305" s="306"/>
      <c r="E305" s="306">
        <v>1</v>
      </c>
      <c r="F305" s="306"/>
      <c r="G305" s="306"/>
      <c r="H305" s="306"/>
      <c r="I305" s="306"/>
      <c r="J305" s="306"/>
      <c r="K305" s="306"/>
      <c r="L305" s="306"/>
      <c r="M305" s="306"/>
      <c r="N305" s="306"/>
      <c r="O305" s="306"/>
      <c r="P305" s="306"/>
      <c r="Q305" s="306"/>
      <c r="R305" s="306"/>
      <c r="S305" s="306"/>
      <c r="T305" s="523"/>
      <c r="U305" s="306">
        <v>1</v>
      </c>
      <c r="V305" s="306">
        <v>1</v>
      </c>
      <c r="W305" s="306">
        <v>1</v>
      </c>
      <c r="X305" s="306">
        <v>1</v>
      </c>
      <c r="Y305" s="306"/>
      <c r="Z305" s="306"/>
      <c r="AA305" s="306"/>
      <c r="AB305" s="306"/>
      <c r="AC305" s="306"/>
      <c r="AD305" s="306"/>
      <c r="AE305" s="306"/>
      <c r="AF305" s="306"/>
      <c r="AG305" s="306">
        <v>8</v>
      </c>
      <c r="AH305" s="306"/>
      <c r="AI305" s="306"/>
      <c r="AJ305" s="306"/>
      <c r="AK305" s="306"/>
      <c r="AL305" s="306"/>
      <c r="AM305" s="523"/>
      <c r="AN305" s="306"/>
      <c r="AO305" s="306"/>
      <c r="AP305" s="306"/>
      <c r="AQ305" s="306"/>
      <c r="AR305" s="306">
        <v>1</v>
      </c>
      <c r="AS305" s="306"/>
      <c r="AT305" s="306"/>
      <c r="AU305" s="306"/>
      <c r="AV305" s="306"/>
      <c r="AW305" s="306"/>
      <c r="AX305" s="306"/>
      <c r="AY305" s="306"/>
      <c r="AZ305" s="306"/>
      <c r="BA305" s="306"/>
      <c r="BB305" s="306"/>
      <c r="BC305" s="306"/>
      <c r="BD305" s="306"/>
      <c r="BE305" s="306"/>
      <c r="BF305" s="523"/>
      <c r="BG305" s="306"/>
      <c r="BH305" s="306"/>
      <c r="BI305" s="306"/>
      <c r="BJ305" s="306"/>
      <c r="BK305" s="306"/>
      <c r="BL305" s="306"/>
      <c r="BM305" s="306"/>
      <c r="BN305" s="306"/>
      <c r="BO305" s="306"/>
      <c r="BP305" s="306"/>
      <c r="BQ305" s="306"/>
      <c r="BR305" s="306"/>
      <c r="BS305" s="306"/>
      <c r="BT305" s="306"/>
      <c r="BU305" s="306"/>
      <c r="BV305" s="306"/>
      <c r="BW305" s="306"/>
      <c r="BX305" s="306"/>
      <c r="BY305" s="523"/>
      <c r="BZ305" s="306"/>
      <c r="CA305" s="306">
        <v>1</v>
      </c>
      <c r="CB305" s="306"/>
      <c r="CC305" s="306"/>
      <c r="CD305" s="530" t="str">
        <f>IF(DR305&lt;3,"",(SUM(B305:S305)-MIN(B305:S305)-MAX(B305:S305))/(DR305-2))</f>
        <v/>
      </c>
      <c r="CE305" s="530">
        <f>IF(DS305&lt;3,"",(SUM(U305:AL305)-MIN(U305:AL305)-MAX(U305:AL305))/(DS305-2))</f>
        <v>1</v>
      </c>
      <c r="CF305" s="530" t="str">
        <f>IF(DT305&lt;3,"",(SUM(AN305:BE305)-MIN(AN305:BE305)-MAX(AN305:BE305))/(DT305-2))</f>
        <v/>
      </c>
      <c r="CG305" s="531" t="str">
        <f>IF(DU305&lt;3,"",(SUM(BG305:BX305)-MIN(BG305:BX305)-MAX(BG305:BX305))/(DU305-2))</f>
        <v/>
      </c>
      <c r="CH305" s="518" t="str">
        <f t="shared" si="632"/>
        <v/>
      </c>
      <c r="CI305" s="93" t="str">
        <f t="shared" si="632"/>
        <v/>
      </c>
      <c r="CJ305" s="94" t="str">
        <f t="shared" si="632"/>
        <v/>
      </c>
      <c r="CK305" s="94" t="str">
        <f t="shared" si="632"/>
        <v/>
      </c>
      <c r="CL305" s="94" t="str">
        <f t="shared" si="632"/>
        <v/>
      </c>
      <c r="CM305" s="94" t="str">
        <f t="shared" si="632"/>
        <v/>
      </c>
      <c r="CN305" s="94" t="str">
        <f t="shared" si="632"/>
        <v/>
      </c>
      <c r="CO305" s="108" t="str">
        <f t="shared" si="632"/>
        <v/>
      </c>
      <c r="CP305" s="108" t="str">
        <f t="shared" si="632"/>
        <v/>
      </c>
      <c r="CQ305" s="108">
        <f t="shared" si="632"/>
        <v>1</v>
      </c>
      <c r="CR305" s="108" t="str">
        <f t="shared" si="633"/>
        <v/>
      </c>
      <c r="CS305" s="94" t="str">
        <f t="shared" si="633"/>
        <v/>
      </c>
      <c r="CT305" s="94" t="str">
        <f t="shared" si="633"/>
        <v/>
      </c>
      <c r="CU305" s="94" t="str">
        <f t="shared" si="633"/>
        <v/>
      </c>
      <c r="CV305" s="94" t="str">
        <f t="shared" si="633"/>
        <v/>
      </c>
      <c r="CW305" s="94" t="str">
        <f t="shared" si="633"/>
        <v/>
      </c>
      <c r="CX305" s="93" t="str">
        <f t="shared" si="633"/>
        <v/>
      </c>
      <c r="CY305" s="519" t="str">
        <f t="shared" si="633"/>
        <v/>
      </c>
      <c r="CZ305" s="532" t="str">
        <f t="shared" si="634"/>
        <v/>
      </c>
      <c r="DA305" s="533" t="str">
        <f t="shared" si="634"/>
        <v/>
      </c>
      <c r="DB305" s="534" t="str">
        <f t="shared" si="634"/>
        <v/>
      </c>
      <c r="DC305" s="534" t="str">
        <f t="shared" si="634"/>
        <v/>
      </c>
      <c r="DD305" s="534" t="str">
        <f t="shared" si="634"/>
        <v/>
      </c>
      <c r="DE305" s="534" t="str">
        <f t="shared" si="634"/>
        <v/>
      </c>
      <c r="DF305" s="534" t="str">
        <f t="shared" si="634"/>
        <v/>
      </c>
      <c r="DG305" s="535">
        <f t="shared" si="634"/>
        <v>1</v>
      </c>
      <c r="DH305" s="535">
        <f t="shared" si="634"/>
        <v>1</v>
      </c>
      <c r="DI305" s="535">
        <f t="shared" si="634"/>
        <v>1</v>
      </c>
      <c r="DJ305" s="535">
        <f t="shared" si="635"/>
        <v>1</v>
      </c>
      <c r="DK305" s="534">
        <f t="shared" si="635"/>
        <v>8</v>
      </c>
      <c r="DL305" s="534" t="str">
        <f t="shared" si="635"/>
        <v/>
      </c>
      <c r="DM305" s="534" t="str">
        <f t="shared" si="635"/>
        <v/>
      </c>
      <c r="DN305" s="534" t="str">
        <f t="shared" si="635"/>
        <v/>
      </c>
      <c r="DO305" s="534" t="str">
        <f t="shared" si="635"/>
        <v/>
      </c>
      <c r="DP305" s="533" t="str">
        <f t="shared" si="635"/>
        <v/>
      </c>
      <c r="DQ305" s="532" t="str">
        <f t="shared" si="635"/>
        <v/>
      </c>
      <c r="DR305" s="572">
        <f>COUNT(B305:S305)</f>
        <v>1</v>
      </c>
      <c r="DS305" s="573">
        <f>COUNT(U305:AL305)</f>
        <v>5</v>
      </c>
      <c r="DT305" s="573">
        <f>COUNT(AN305:BE305)</f>
        <v>1</v>
      </c>
      <c r="DU305" s="574">
        <f>COUNT(BG305:BX305)</f>
        <v>0</v>
      </c>
      <c r="DV305" s="522"/>
      <c r="DW305" s="537"/>
      <c r="DX305" s="537"/>
      <c r="DY305" s="537"/>
      <c r="DZ305" s="537"/>
      <c r="EA305" s="537"/>
      <c r="EB305" s="537"/>
      <c r="EC305" s="538"/>
      <c r="ED305" s="537"/>
      <c r="EE305" s="61"/>
    </row>
    <row r="306" spans="1:135" ht="12.75" customHeight="1">
      <c r="A306" s="529" t="s">
        <v>156</v>
      </c>
      <c r="B306" s="306"/>
      <c r="C306" s="306"/>
      <c r="D306" s="306"/>
      <c r="E306" s="306">
        <v>12</v>
      </c>
      <c r="F306" s="306"/>
      <c r="G306" s="306"/>
      <c r="H306" s="306"/>
      <c r="I306" s="306"/>
      <c r="J306" s="306"/>
      <c r="K306" s="306"/>
      <c r="L306" s="306"/>
      <c r="M306" s="306"/>
      <c r="N306" s="306"/>
      <c r="O306" s="306"/>
      <c r="P306" s="306"/>
      <c r="Q306" s="306"/>
      <c r="R306" s="306"/>
      <c r="S306" s="306"/>
      <c r="T306" s="523"/>
      <c r="U306" s="306">
        <v>3</v>
      </c>
      <c r="V306" s="306">
        <v>3</v>
      </c>
      <c r="W306" s="306">
        <v>4</v>
      </c>
      <c r="X306" s="306">
        <v>12</v>
      </c>
      <c r="Y306" s="306"/>
      <c r="Z306" s="306"/>
      <c r="AA306" s="306"/>
      <c r="AB306" s="306"/>
      <c r="AC306" s="306"/>
      <c r="AD306" s="306"/>
      <c r="AE306" s="306"/>
      <c r="AF306" s="306"/>
      <c r="AG306" s="306">
        <v>12</v>
      </c>
      <c r="AH306" s="306"/>
      <c r="AI306" s="306"/>
      <c r="AJ306" s="306"/>
      <c r="AK306" s="306"/>
      <c r="AL306" s="306"/>
      <c r="AM306" s="523"/>
      <c r="AN306" s="306"/>
      <c r="AO306" s="306"/>
      <c r="AP306" s="306"/>
      <c r="AQ306" s="306"/>
      <c r="AR306" s="306">
        <v>12</v>
      </c>
      <c r="AS306" s="306"/>
      <c r="AT306" s="306"/>
      <c r="AU306" s="306"/>
      <c r="AV306" s="306"/>
      <c r="AW306" s="306"/>
      <c r="AX306" s="306"/>
      <c r="AY306" s="306"/>
      <c r="AZ306" s="306"/>
      <c r="BA306" s="306"/>
      <c r="BB306" s="306"/>
      <c r="BC306" s="306"/>
      <c r="BD306" s="306"/>
      <c r="BE306" s="306"/>
      <c r="BF306" s="523"/>
      <c r="BG306" s="306"/>
      <c r="BH306" s="306"/>
      <c r="BI306" s="306"/>
      <c r="BJ306" s="306"/>
      <c r="BK306" s="306"/>
      <c r="BL306" s="306"/>
      <c r="BM306" s="306"/>
      <c r="BN306" s="306"/>
      <c r="BO306" s="306"/>
      <c r="BP306" s="306"/>
      <c r="BQ306" s="306"/>
      <c r="BR306" s="306"/>
      <c r="BS306" s="306"/>
      <c r="BT306" s="306"/>
      <c r="BU306" s="306"/>
      <c r="BV306" s="306"/>
      <c r="BW306" s="306"/>
      <c r="BX306" s="306"/>
      <c r="BY306" s="523"/>
      <c r="BZ306" s="306"/>
      <c r="CA306" s="306">
        <v>3</v>
      </c>
      <c r="CB306" s="306"/>
      <c r="CC306" s="306"/>
      <c r="CD306" s="530" t="str">
        <f>IF(DR306&lt;3,"",(SUM(B306:S306)-MIN(B306:S306)-MAX(B306:S306))/(DR306-2))</f>
        <v/>
      </c>
      <c r="CE306" s="530">
        <f>IF(DS306&lt;3,"",(SUM(U306:AL306)-MIN(U306:AL306)-MAX(U306:AL306))/(DS306-2))</f>
        <v>6.333333333333333</v>
      </c>
      <c r="CF306" s="530" t="str">
        <f>IF(DT306&lt;3,"",(SUM(AN306:BE306)-MIN(AN306:BE306)-MAX(AN306:BE306))/(DT306-2))</f>
        <v/>
      </c>
      <c r="CG306" s="531" t="str">
        <f>IF(DU306&lt;3,"",(SUM(BG306:BX306)-MIN(BG306:BX306)-MAX(BG306:BX306))/(DU306-2))</f>
        <v/>
      </c>
      <c r="CH306" s="518" t="str">
        <f t="shared" si="632"/>
        <v/>
      </c>
      <c r="CI306" s="93" t="str">
        <f t="shared" si="632"/>
        <v/>
      </c>
      <c r="CJ306" s="94" t="str">
        <f t="shared" si="632"/>
        <v/>
      </c>
      <c r="CK306" s="94" t="str">
        <f t="shared" si="632"/>
        <v/>
      </c>
      <c r="CL306" s="94" t="str">
        <f t="shared" si="632"/>
        <v/>
      </c>
      <c r="CM306" s="94" t="str">
        <f t="shared" si="632"/>
        <v/>
      </c>
      <c r="CN306" s="94" t="str">
        <f t="shared" si="632"/>
        <v/>
      </c>
      <c r="CO306" s="108" t="str">
        <f t="shared" si="632"/>
        <v/>
      </c>
      <c r="CP306" s="108" t="str">
        <f t="shared" si="632"/>
        <v/>
      </c>
      <c r="CQ306" s="108">
        <f t="shared" si="632"/>
        <v>12</v>
      </c>
      <c r="CR306" s="108" t="str">
        <f t="shared" si="633"/>
        <v/>
      </c>
      <c r="CS306" s="94" t="str">
        <f t="shared" si="633"/>
        <v/>
      </c>
      <c r="CT306" s="94" t="str">
        <f t="shared" si="633"/>
        <v/>
      </c>
      <c r="CU306" s="94" t="str">
        <f t="shared" si="633"/>
        <v/>
      </c>
      <c r="CV306" s="94" t="str">
        <f t="shared" si="633"/>
        <v/>
      </c>
      <c r="CW306" s="94" t="str">
        <f t="shared" si="633"/>
        <v/>
      </c>
      <c r="CX306" s="93" t="str">
        <f t="shared" si="633"/>
        <v/>
      </c>
      <c r="CY306" s="519" t="str">
        <f t="shared" si="633"/>
        <v/>
      </c>
      <c r="CZ306" s="532" t="str">
        <f t="shared" si="634"/>
        <v/>
      </c>
      <c r="DA306" s="533" t="str">
        <f t="shared" si="634"/>
        <v/>
      </c>
      <c r="DB306" s="534" t="str">
        <f t="shared" si="634"/>
        <v/>
      </c>
      <c r="DC306" s="534" t="str">
        <f t="shared" si="634"/>
        <v/>
      </c>
      <c r="DD306" s="534" t="str">
        <f t="shared" si="634"/>
        <v/>
      </c>
      <c r="DE306" s="534" t="str">
        <f t="shared" si="634"/>
        <v/>
      </c>
      <c r="DF306" s="534" t="str">
        <f t="shared" si="634"/>
        <v/>
      </c>
      <c r="DG306" s="535">
        <f t="shared" si="634"/>
        <v>3</v>
      </c>
      <c r="DH306" s="535">
        <f t="shared" si="634"/>
        <v>3</v>
      </c>
      <c r="DI306" s="535">
        <f t="shared" si="634"/>
        <v>4</v>
      </c>
      <c r="DJ306" s="535">
        <f t="shared" si="635"/>
        <v>12</v>
      </c>
      <c r="DK306" s="534">
        <f t="shared" si="635"/>
        <v>12</v>
      </c>
      <c r="DL306" s="534" t="str">
        <f t="shared" si="635"/>
        <v/>
      </c>
      <c r="DM306" s="534" t="str">
        <f t="shared" si="635"/>
        <v/>
      </c>
      <c r="DN306" s="534" t="str">
        <f t="shared" si="635"/>
        <v/>
      </c>
      <c r="DO306" s="534" t="str">
        <f t="shared" si="635"/>
        <v/>
      </c>
      <c r="DP306" s="533" t="str">
        <f t="shared" si="635"/>
        <v/>
      </c>
      <c r="DQ306" s="532" t="str">
        <f t="shared" si="635"/>
        <v/>
      </c>
      <c r="DR306" s="572">
        <f>COUNT(B306:S306)</f>
        <v>1</v>
      </c>
      <c r="DS306" s="573">
        <f>COUNT(U306:AL306)</f>
        <v>5</v>
      </c>
      <c r="DT306" s="573">
        <f>COUNT(AN306:BE306)</f>
        <v>1</v>
      </c>
      <c r="DU306" s="574">
        <f>COUNT(BG306:BX306)</f>
        <v>0</v>
      </c>
      <c r="DV306" s="522"/>
      <c r="DW306" s="537"/>
      <c r="DX306" s="537"/>
      <c r="DY306" s="537"/>
      <c r="DZ306" s="537"/>
      <c r="EA306" s="537"/>
      <c r="EB306" s="537"/>
      <c r="EC306" s="538"/>
      <c r="ED306" s="537"/>
      <c r="EE306" s="61"/>
    </row>
    <row r="307" spans="1:135" ht="12.75" customHeight="1">
      <c r="A307" s="529" t="s">
        <v>157</v>
      </c>
      <c r="B307" s="306"/>
      <c r="C307" s="306"/>
      <c r="D307" s="306"/>
      <c r="E307" s="306">
        <v>1200</v>
      </c>
      <c r="F307" s="306"/>
      <c r="G307" s="306"/>
      <c r="H307" s="306"/>
      <c r="I307" s="306"/>
      <c r="J307" s="306"/>
      <c r="K307" s="306"/>
      <c r="L307" s="306"/>
      <c r="M307" s="306"/>
      <c r="N307" s="306"/>
      <c r="O307" s="306"/>
      <c r="P307" s="306"/>
      <c r="Q307" s="306"/>
      <c r="R307" s="306"/>
      <c r="S307" s="306"/>
      <c r="T307" s="523"/>
      <c r="U307" s="306">
        <v>187</v>
      </c>
      <c r="V307" s="306">
        <v>187</v>
      </c>
      <c r="W307" s="306">
        <v>187</v>
      </c>
      <c r="X307" s="306">
        <v>1200</v>
      </c>
      <c r="Y307" s="306"/>
      <c r="Z307" s="306"/>
      <c r="AA307" s="306"/>
      <c r="AB307" s="306"/>
      <c r="AC307" s="306"/>
      <c r="AD307" s="306"/>
      <c r="AE307" s="306"/>
      <c r="AF307" s="306"/>
      <c r="AG307" s="306">
        <v>85</v>
      </c>
      <c r="AH307" s="306"/>
      <c r="AI307" s="306"/>
      <c r="AJ307" s="306"/>
      <c r="AK307" s="306"/>
      <c r="AL307" s="306"/>
      <c r="AM307" s="523"/>
      <c r="AN307" s="306"/>
      <c r="AO307" s="306"/>
      <c r="AP307" s="306"/>
      <c r="AQ307" s="306"/>
      <c r="AR307" s="306">
        <v>850</v>
      </c>
      <c r="AS307" s="306"/>
      <c r="AT307" s="306"/>
      <c r="AU307" s="306"/>
      <c r="AV307" s="306"/>
      <c r="AW307" s="306"/>
      <c r="AX307" s="306"/>
      <c r="AY307" s="306"/>
      <c r="AZ307" s="306"/>
      <c r="BA307" s="306"/>
      <c r="BB307" s="306"/>
      <c r="BC307" s="306"/>
      <c r="BD307" s="306"/>
      <c r="BE307" s="306"/>
      <c r="BF307" s="523"/>
      <c r="BG307" s="306"/>
      <c r="BH307" s="306"/>
      <c r="BI307" s="306"/>
      <c r="BJ307" s="306"/>
      <c r="BK307" s="306"/>
      <c r="BL307" s="306"/>
      <c r="BM307" s="306"/>
      <c r="BN307" s="306"/>
      <c r="BO307" s="306"/>
      <c r="BP307" s="306"/>
      <c r="BQ307" s="306"/>
      <c r="BR307" s="306"/>
      <c r="BS307" s="306"/>
      <c r="BT307" s="306"/>
      <c r="BU307" s="306"/>
      <c r="BV307" s="306"/>
      <c r="BW307" s="306"/>
      <c r="BX307" s="306"/>
      <c r="BY307" s="523"/>
      <c r="BZ307" s="306"/>
      <c r="CA307" s="306">
        <v>187</v>
      </c>
      <c r="CB307" s="306"/>
      <c r="CC307" s="306"/>
      <c r="CD307" s="530" t="str">
        <f>IF(DR307&lt;3,"",(SUM(B307:S307)-MIN(B307:S307)-MAX(B307:S307))/(DR307-2))</f>
        <v/>
      </c>
      <c r="CE307" s="530">
        <f>IF(DS307&lt;3,"",(SUM(U307:AL307)-MIN(U307:AL307)-MAX(U307:AL307))/(DS307-2))</f>
        <v>187</v>
      </c>
      <c r="CF307" s="530" t="str">
        <f>IF(DT307&lt;3,"",(SUM(AN307:BE307)-MIN(AN307:BE307)-MAX(AN307:BE307))/(DT307-2))</f>
        <v/>
      </c>
      <c r="CG307" s="531" t="str">
        <f>IF(DU307&lt;3,"",(SUM(BG307:BX307)-MIN(BG307:BX307)-MAX(BG307:BX307))/(DU307-2))</f>
        <v/>
      </c>
      <c r="CH307" s="518" t="str">
        <f t="shared" si="632"/>
        <v/>
      </c>
      <c r="CI307" s="93" t="str">
        <f t="shared" si="632"/>
        <v/>
      </c>
      <c r="CJ307" s="94" t="str">
        <f t="shared" si="632"/>
        <v/>
      </c>
      <c r="CK307" s="94" t="str">
        <f t="shared" si="632"/>
        <v/>
      </c>
      <c r="CL307" s="94" t="str">
        <f t="shared" si="632"/>
        <v/>
      </c>
      <c r="CM307" s="94" t="str">
        <f t="shared" si="632"/>
        <v/>
      </c>
      <c r="CN307" s="94" t="str">
        <f t="shared" si="632"/>
        <v/>
      </c>
      <c r="CO307" s="108" t="str">
        <f t="shared" si="632"/>
        <v/>
      </c>
      <c r="CP307" s="108" t="str">
        <f t="shared" si="632"/>
        <v/>
      </c>
      <c r="CQ307" s="108">
        <f t="shared" si="632"/>
        <v>1200</v>
      </c>
      <c r="CR307" s="108" t="str">
        <f t="shared" si="633"/>
        <v/>
      </c>
      <c r="CS307" s="94" t="str">
        <f t="shared" si="633"/>
        <v/>
      </c>
      <c r="CT307" s="94" t="str">
        <f t="shared" si="633"/>
        <v/>
      </c>
      <c r="CU307" s="94" t="str">
        <f t="shared" si="633"/>
        <v/>
      </c>
      <c r="CV307" s="94" t="str">
        <f t="shared" si="633"/>
        <v/>
      </c>
      <c r="CW307" s="94" t="str">
        <f t="shared" si="633"/>
        <v/>
      </c>
      <c r="CX307" s="93" t="str">
        <f t="shared" si="633"/>
        <v/>
      </c>
      <c r="CY307" s="519" t="str">
        <f t="shared" si="633"/>
        <v/>
      </c>
      <c r="CZ307" s="532" t="str">
        <f t="shared" si="634"/>
        <v/>
      </c>
      <c r="DA307" s="533" t="str">
        <f t="shared" si="634"/>
        <v/>
      </c>
      <c r="DB307" s="534" t="str">
        <f t="shared" si="634"/>
        <v/>
      </c>
      <c r="DC307" s="534" t="str">
        <f t="shared" si="634"/>
        <v/>
      </c>
      <c r="DD307" s="534" t="str">
        <f t="shared" si="634"/>
        <v/>
      </c>
      <c r="DE307" s="534" t="str">
        <f t="shared" si="634"/>
        <v/>
      </c>
      <c r="DF307" s="534" t="str">
        <f t="shared" si="634"/>
        <v/>
      </c>
      <c r="DG307" s="535">
        <f t="shared" si="634"/>
        <v>85</v>
      </c>
      <c r="DH307" s="535">
        <f t="shared" si="634"/>
        <v>187</v>
      </c>
      <c r="DI307" s="535">
        <f t="shared" si="634"/>
        <v>187</v>
      </c>
      <c r="DJ307" s="535">
        <f t="shared" si="635"/>
        <v>187</v>
      </c>
      <c r="DK307" s="534">
        <f t="shared" si="635"/>
        <v>1200</v>
      </c>
      <c r="DL307" s="534" t="str">
        <f t="shared" si="635"/>
        <v/>
      </c>
      <c r="DM307" s="534" t="str">
        <f t="shared" si="635"/>
        <v/>
      </c>
      <c r="DN307" s="534" t="str">
        <f t="shared" si="635"/>
        <v/>
      </c>
      <c r="DO307" s="534" t="str">
        <f t="shared" si="635"/>
        <v/>
      </c>
      <c r="DP307" s="533" t="str">
        <f t="shared" si="635"/>
        <v/>
      </c>
      <c r="DQ307" s="532" t="str">
        <f t="shared" si="635"/>
        <v/>
      </c>
      <c r="DR307" s="572">
        <f>COUNT(B307:S307)</f>
        <v>1</v>
      </c>
      <c r="DS307" s="573">
        <f>COUNT(U307:AL307)</f>
        <v>5</v>
      </c>
      <c r="DT307" s="573">
        <f>COUNT(AN307:BE307)</f>
        <v>1</v>
      </c>
      <c r="DU307" s="574">
        <f>COUNT(BG307:BX307)</f>
        <v>0</v>
      </c>
      <c r="DV307" s="522"/>
      <c r="DW307" s="537"/>
      <c r="DX307" s="537"/>
      <c r="DY307" s="537"/>
      <c r="DZ307" s="537"/>
      <c r="EA307" s="537"/>
      <c r="EB307" s="537"/>
      <c r="EC307" s="538"/>
      <c r="ED307" s="537"/>
      <c r="EE307" s="61"/>
    </row>
    <row r="308" spans="1:135" ht="12.75" customHeight="1">
      <c r="A308" s="539" t="s">
        <v>158</v>
      </c>
      <c r="B308" s="540" t="str">
        <f t="shared" ref="B308:S308" si="636">IF(B305="","",B304*B305*B306*B307)</f>
        <v/>
      </c>
      <c r="C308" s="540" t="str">
        <f t="shared" si="636"/>
        <v/>
      </c>
      <c r="D308" s="540" t="str">
        <f t="shared" si="636"/>
        <v/>
      </c>
      <c r="E308" s="540">
        <f t="shared" si="636"/>
        <v>14400</v>
      </c>
      <c r="F308" s="540" t="str">
        <f t="shared" si="636"/>
        <v/>
      </c>
      <c r="G308" s="540" t="str">
        <f t="shared" si="636"/>
        <v/>
      </c>
      <c r="H308" s="540" t="str">
        <f t="shared" si="636"/>
        <v/>
      </c>
      <c r="I308" s="540" t="str">
        <f t="shared" si="636"/>
        <v/>
      </c>
      <c r="J308" s="540" t="str">
        <f t="shared" si="636"/>
        <v/>
      </c>
      <c r="K308" s="540" t="str">
        <f t="shared" si="636"/>
        <v/>
      </c>
      <c r="L308" s="540" t="str">
        <f t="shared" si="636"/>
        <v/>
      </c>
      <c r="M308" s="540" t="str">
        <f t="shared" si="636"/>
        <v/>
      </c>
      <c r="N308" s="540" t="str">
        <f t="shared" si="636"/>
        <v/>
      </c>
      <c r="O308" s="540" t="str">
        <f t="shared" si="636"/>
        <v/>
      </c>
      <c r="P308" s="540" t="str">
        <f t="shared" si="636"/>
        <v/>
      </c>
      <c r="Q308" s="540" t="str">
        <f t="shared" si="636"/>
        <v/>
      </c>
      <c r="R308" s="540" t="str">
        <f t="shared" si="636"/>
        <v/>
      </c>
      <c r="S308" s="540" t="str">
        <f t="shared" si="636"/>
        <v/>
      </c>
      <c r="T308" s="523"/>
      <c r="U308" s="540">
        <f t="shared" ref="U308:AL308" si="637">IF(U305="","",U304*U305*U306*U307)</f>
        <v>1122</v>
      </c>
      <c r="V308" s="540">
        <f t="shared" si="637"/>
        <v>561</v>
      </c>
      <c r="W308" s="540">
        <f t="shared" si="637"/>
        <v>748</v>
      </c>
      <c r="X308" s="540">
        <f t="shared" si="637"/>
        <v>14400</v>
      </c>
      <c r="Y308" s="540" t="str">
        <f t="shared" si="637"/>
        <v/>
      </c>
      <c r="Z308" s="540" t="str">
        <f t="shared" si="637"/>
        <v/>
      </c>
      <c r="AA308" s="540" t="str">
        <f t="shared" si="637"/>
        <v/>
      </c>
      <c r="AB308" s="540" t="str">
        <f t="shared" si="637"/>
        <v/>
      </c>
      <c r="AC308" s="540" t="str">
        <f t="shared" si="637"/>
        <v/>
      </c>
      <c r="AD308" s="540" t="str">
        <f t="shared" si="637"/>
        <v/>
      </c>
      <c r="AE308" s="540" t="str">
        <f t="shared" si="637"/>
        <v/>
      </c>
      <c r="AF308" s="540" t="str">
        <f t="shared" si="637"/>
        <v/>
      </c>
      <c r="AG308" s="540">
        <f t="shared" si="637"/>
        <v>24480</v>
      </c>
      <c r="AH308" s="540" t="str">
        <f t="shared" si="637"/>
        <v/>
      </c>
      <c r="AI308" s="540" t="str">
        <f t="shared" si="637"/>
        <v/>
      </c>
      <c r="AJ308" s="540" t="str">
        <f t="shared" si="637"/>
        <v/>
      </c>
      <c r="AK308" s="540" t="str">
        <f t="shared" si="637"/>
        <v/>
      </c>
      <c r="AL308" s="540" t="str">
        <f t="shared" si="637"/>
        <v/>
      </c>
      <c r="AM308" s="523"/>
      <c r="AN308" s="540" t="str">
        <f t="shared" ref="AN308:BE308" si="638">IF(AN305="","",AN304*AN305*AN306*AN307)</f>
        <v/>
      </c>
      <c r="AO308" s="540" t="str">
        <f t="shared" si="638"/>
        <v/>
      </c>
      <c r="AP308" s="540" t="str">
        <f t="shared" si="638"/>
        <v/>
      </c>
      <c r="AQ308" s="540" t="str">
        <f t="shared" si="638"/>
        <v/>
      </c>
      <c r="AR308" s="540">
        <f t="shared" si="638"/>
        <v>10200</v>
      </c>
      <c r="AS308" s="540" t="str">
        <f t="shared" si="638"/>
        <v/>
      </c>
      <c r="AT308" s="540" t="str">
        <f t="shared" si="638"/>
        <v/>
      </c>
      <c r="AU308" s="540" t="str">
        <f t="shared" si="638"/>
        <v/>
      </c>
      <c r="AV308" s="540" t="str">
        <f t="shared" si="638"/>
        <v/>
      </c>
      <c r="AW308" s="540" t="str">
        <f t="shared" si="638"/>
        <v/>
      </c>
      <c r="AX308" s="540" t="str">
        <f t="shared" si="638"/>
        <v/>
      </c>
      <c r="AY308" s="540" t="str">
        <f t="shared" si="638"/>
        <v/>
      </c>
      <c r="AZ308" s="540" t="str">
        <f t="shared" si="638"/>
        <v/>
      </c>
      <c r="BA308" s="540" t="str">
        <f t="shared" si="638"/>
        <v/>
      </c>
      <c r="BB308" s="540" t="str">
        <f t="shared" si="638"/>
        <v/>
      </c>
      <c r="BC308" s="540" t="str">
        <f t="shared" si="638"/>
        <v/>
      </c>
      <c r="BD308" s="540" t="str">
        <f t="shared" si="638"/>
        <v/>
      </c>
      <c r="BE308" s="540" t="str">
        <f t="shared" si="638"/>
        <v/>
      </c>
      <c r="BF308" s="523"/>
      <c r="BG308" s="540" t="str">
        <f t="shared" ref="BG308:BX308" si="639">IF(BG305="","",BG304*BG305*BG306*BG307)</f>
        <v/>
      </c>
      <c r="BH308" s="540" t="str">
        <f t="shared" si="639"/>
        <v/>
      </c>
      <c r="BI308" s="540" t="str">
        <f t="shared" si="639"/>
        <v/>
      </c>
      <c r="BJ308" s="540" t="str">
        <f t="shared" si="639"/>
        <v/>
      </c>
      <c r="BK308" s="540" t="str">
        <f t="shared" si="639"/>
        <v/>
      </c>
      <c r="BL308" s="540" t="str">
        <f t="shared" si="639"/>
        <v/>
      </c>
      <c r="BM308" s="540" t="str">
        <f t="shared" si="639"/>
        <v/>
      </c>
      <c r="BN308" s="540" t="str">
        <f t="shared" si="639"/>
        <v/>
      </c>
      <c r="BO308" s="540" t="str">
        <f t="shared" si="639"/>
        <v/>
      </c>
      <c r="BP308" s="540" t="str">
        <f t="shared" si="639"/>
        <v/>
      </c>
      <c r="BQ308" s="540" t="str">
        <f t="shared" si="639"/>
        <v/>
      </c>
      <c r="BR308" s="540" t="str">
        <f t="shared" si="639"/>
        <v/>
      </c>
      <c r="BS308" s="540" t="str">
        <f t="shared" si="639"/>
        <v/>
      </c>
      <c r="BT308" s="540" t="str">
        <f t="shared" si="639"/>
        <v/>
      </c>
      <c r="BU308" s="540" t="str">
        <f t="shared" si="639"/>
        <v/>
      </c>
      <c r="BV308" s="540" t="str">
        <f t="shared" si="639"/>
        <v/>
      </c>
      <c r="BW308" s="540" t="str">
        <f t="shared" si="639"/>
        <v/>
      </c>
      <c r="BX308" s="540" t="str">
        <f t="shared" si="639"/>
        <v/>
      </c>
      <c r="BY308" s="523"/>
      <c r="BZ308" s="540" t="str">
        <f>IF(BZ305="","",BZ304*BZ305*BZ306*BZ307)</f>
        <v/>
      </c>
      <c r="CA308" s="540">
        <f>IF(CA305="","",CA304*CA305*CA306*CA307)</f>
        <v>561</v>
      </c>
      <c r="CB308" s="540" t="str">
        <f>IF(CB305="","",CB304*CB305*CB306*CB307)</f>
        <v/>
      </c>
      <c r="CC308" s="541" t="str">
        <f>IF(CC305="","",CC304*CC305*CC306*CC307)</f>
        <v/>
      </c>
      <c r="CD308" s="530" t="str">
        <f>IF(DR308&lt;3,"",(SUM(B308:S308)-MIN(B308:S308)-MAX(B308:S308))/(DR308-2))</f>
        <v/>
      </c>
      <c r="CE308" s="530">
        <f>IF(DS308&lt;3,"",(SUM(U308:AL308)-MIN(U308:AL308)-MAX(U308:AL308))/(DS308-2))</f>
        <v>5423.333333333333</v>
      </c>
      <c r="CF308" s="530" t="str">
        <f>IF(DT308&lt;3,"",(SUM(AN308:BE308)-MIN(AN308:BE308)-MAX(AN308:BE308))/(DT308-2))</f>
        <v/>
      </c>
      <c r="CG308" s="531" t="str">
        <f>IF(DU308&lt;3,"",(SUM(BG308:BX308)-MIN(BG308:BX308)-MAX(BG308:BX308))/(DU308-2))</f>
        <v/>
      </c>
      <c r="CH308" s="518" t="str">
        <f t="shared" si="632"/>
        <v/>
      </c>
      <c r="CI308" s="93" t="str">
        <f t="shared" si="632"/>
        <v/>
      </c>
      <c r="CJ308" s="94" t="str">
        <f t="shared" si="632"/>
        <v/>
      </c>
      <c r="CK308" s="94" t="str">
        <f t="shared" si="632"/>
        <v/>
      </c>
      <c r="CL308" s="94" t="str">
        <f t="shared" si="632"/>
        <v/>
      </c>
      <c r="CM308" s="94" t="str">
        <f t="shared" si="632"/>
        <v/>
      </c>
      <c r="CN308" s="94" t="str">
        <f t="shared" si="632"/>
        <v/>
      </c>
      <c r="CO308" s="108" t="str">
        <f t="shared" si="632"/>
        <v/>
      </c>
      <c r="CP308" s="108" t="str">
        <f t="shared" si="632"/>
        <v/>
      </c>
      <c r="CQ308" s="108">
        <f t="shared" si="632"/>
        <v>14400</v>
      </c>
      <c r="CR308" s="108" t="str">
        <f t="shared" si="633"/>
        <v/>
      </c>
      <c r="CS308" s="94" t="str">
        <f t="shared" si="633"/>
        <v/>
      </c>
      <c r="CT308" s="94" t="str">
        <f t="shared" si="633"/>
        <v/>
      </c>
      <c r="CU308" s="94" t="str">
        <f t="shared" si="633"/>
        <v/>
      </c>
      <c r="CV308" s="94" t="str">
        <f t="shared" si="633"/>
        <v/>
      </c>
      <c r="CW308" s="94" t="str">
        <f t="shared" si="633"/>
        <v/>
      </c>
      <c r="CX308" s="93" t="str">
        <f t="shared" si="633"/>
        <v/>
      </c>
      <c r="CY308" s="519" t="str">
        <f t="shared" si="633"/>
        <v/>
      </c>
      <c r="CZ308" s="532" t="str">
        <f t="shared" si="634"/>
        <v/>
      </c>
      <c r="DA308" s="533" t="str">
        <f t="shared" si="634"/>
        <v/>
      </c>
      <c r="DB308" s="534" t="str">
        <f t="shared" si="634"/>
        <v/>
      </c>
      <c r="DC308" s="534" t="str">
        <f t="shared" si="634"/>
        <v/>
      </c>
      <c r="DD308" s="534" t="str">
        <f t="shared" si="634"/>
        <v/>
      </c>
      <c r="DE308" s="534" t="str">
        <f t="shared" si="634"/>
        <v/>
      </c>
      <c r="DF308" s="534" t="str">
        <f t="shared" si="634"/>
        <v/>
      </c>
      <c r="DG308" s="535">
        <f t="shared" si="634"/>
        <v>561</v>
      </c>
      <c r="DH308" s="535">
        <f t="shared" si="634"/>
        <v>748</v>
      </c>
      <c r="DI308" s="535">
        <f t="shared" si="634"/>
        <v>1122</v>
      </c>
      <c r="DJ308" s="535">
        <f t="shared" si="635"/>
        <v>14400</v>
      </c>
      <c r="DK308" s="534">
        <f t="shared" si="635"/>
        <v>24480</v>
      </c>
      <c r="DL308" s="534" t="str">
        <f t="shared" si="635"/>
        <v/>
      </c>
      <c r="DM308" s="534" t="str">
        <f t="shared" si="635"/>
        <v/>
      </c>
      <c r="DN308" s="534" t="str">
        <f t="shared" si="635"/>
        <v/>
      </c>
      <c r="DO308" s="534" t="str">
        <f t="shared" si="635"/>
        <v/>
      </c>
      <c r="DP308" s="533" t="str">
        <f t="shared" si="635"/>
        <v/>
      </c>
      <c r="DQ308" s="532" t="str">
        <f t="shared" si="635"/>
        <v/>
      </c>
      <c r="DR308" s="572">
        <f>COUNT(B308:S308)</f>
        <v>1</v>
      </c>
      <c r="DS308" s="573">
        <f>COUNT(U308:AL308)</f>
        <v>5</v>
      </c>
      <c r="DT308" s="573">
        <f>COUNT(AN308:BE308)</f>
        <v>1</v>
      </c>
      <c r="DU308" s="574">
        <f>COUNT(BG308:BX308)</f>
        <v>0</v>
      </c>
      <c r="DV308" s="522"/>
      <c r="DW308" s="537"/>
      <c r="DX308" s="537"/>
      <c r="DY308" s="537"/>
      <c r="DZ308" s="537"/>
      <c r="EA308" s="537"/>
      <c r="EB308" s="537"/>
      <c r="EC308" s="538"/>
      <c r="ED308" s="537"/>
      <c r="EE308" s="61"/>
    </row>
    <row r="309" spans="1:135" ht="12.75" customHeight="1">
      <c r="A309" s="527" t="s">
        <v>215</v>
      </c>
      <c r="B309" s="528"/>
      <c r="C309" s="528"/>
      <c r="D309" s="528"/>
      <c r="E309" s="528"/>
      <c r="F309" s="528"/>
      <c r="G309" s="528"/>
      <c r="H309" s="528"/>
      <c r="I309" s="528"/>
      <c r="J309" s="528"/>
      <c r="K309" s="528"/>
      <c r="L309" s="528"/>
      <c r="M309" s="528"/>
      <c r="N309" s="528"/>
      <c r="O309" s="528"/>
      <c r="P309" s="528"/>
      <c r="Q309" s="528"/>
      <c r="R309" s="528"/>
      <c r="S309" s="528"/>
      <c r="T309" s="523"/>
      <c r="U309" s="528"/>
      <c r="V309" s="528"/>
      <c r="W309" s="528"/>
      <c r="X309" s="528"/>
      <c r="Y309" s="528"/>
      <c r="Z309" s="528"/>
      <c r="AA309" s="528"/>
      <c r="AB309" s="528"/>
      <c r="AC309" s="528"/>
      <c r="AD309" s="528"/>
      <c r="AE309" s="528"/>
      <c r="AF309" s="528"/>
      <c r="AG309" s="528"/>
      <c r="AH309" s="528"/>
      <c r="AI309" s="528"/>
      <c r="AJ309" s="528"/>
      <c r="AK309" s="528"/>
      <c r="AL309" s="528"/>
      <c r="AM309" s="523"/>
      <c r="AN309" s="528"/>
      <c r="AO309" s="528"/>
      <c r="AP309" s="528"/>
      <c r="AQ309" s="528"/>
      <c r="AR309" s="528"/>
      <c r="AS309" s="528"/>
      <c r="AT309" s="528"/>
      <c r="AU309" s="528"/>
      <c r="AV309" s="528"/>
      <c r="AW309" s="528"/>
      <c r="AX309" s="528"/>
      <c r="AY309" s="528"/>
      <c r="AZ309" s="528"/>
      <c r="BA309" s="528"/>
      <c r="BB309" s="528"/>
      <c r="BC309" s="528"/>
      <c r="BD309" s="528"/>
      <c r="BE309" s="528"/>
      <c r="BF309" s="523"/>
      <c r="BG309" s="528"/>
      <c r="BH309" s="528"/>
      <c r="BI309" s="528"/>
      <c r="BJ309" s="528"/>
      <c r="BK309" s="528"/>
      <c r="BL309" s="528"/>
      <c r="BM309" s="528"/>
      <c r="BN309" s="528"/>
      <c r="BO309" s="528"/>
      <c r="BP309" s="528"/>
      <c r="BQ309" s="528"/>
      <c r="BR309" s="528"/>
      <c r="BS309" s="528"/>
      <c r="BT309" s="528"/>
      <c r="BU309" s="528"/>
      <c r="BV309" s="528"/>
      <c r="BW309" s="528"/>
      <c r="BX309" s="528"/>
      <c r="BY309" s="523"/>
      <c r="BZ309" s="528"/>
      <c r="CA309" s="528"/>
      <c r="CB309" s="528"/>
      <c r="CC309" s="528"/>
      <c r="CD309" s="542"/>
      <c r="CE309" s="542"/>
      <c r="CF309" s="542"/>
      <c r="CG309" s="543"/>
      <c r="CH309" s="544"/>
      <c r="CI309" s="544"/>
      <c r="CJ309" s="544"/>
      <c r="CK309" s="544"/>
      <c r="CL309" s="544"/>
      <c r="CM309" s="544"/>
      <c r="CN309" s="544"/>
      <c r="CO309" s="544"/>
      <c r="CP309" s="544"/>
      <c r="CQ309" s="544"/>
      <c r="CR309" s="544"/>
      <c r="CS309" s="544"/>
      <c r="CT309" s="544"/>
      <c r="CU309" s="544"/>
      <c r="CV309" s="544"/>
      <c r="CW309" s="544"/>
      <c r="CX309" s="544"/>
      <c r="CY309" s="545"/>
      <c r="CZ309" s="546"/>
      <c r="DA309" s="544"/>
      <c r="DB309" s="544"/>
      <c r="DC309" s="544"/>
      <c r="DD309" s="544"/>
      <c r="DE309" s="544"/>
      <c r="DF309" s="544"/>
      <c r="DG309" s="544"/>
      <c r="DH309" s="544"/>
      <c r="DI309" s="544"/>
      <c r="DJ309" s="544"/>
      <c r="DK309" s="544"/>
      <c r="DL309" s="544"/>
      <c r="DM309" s="544"/>
      <c r="DN309" s="544"/>
      <c r="DO309" s="544"/>
      <c r="DP309" s="544"/>
      <c r="DQ309" s="544"/>
      <c r="DR309" s="546"/>
      <c r="DS309" s="521"/>
      <c r="DT309" s="521"/>
      <c r="DU309" s="517"/>
      <c r="DV309" s="521"/>
      <c r="DW309" s="521"/>
      <c r="DX309" s="521"/>
      <c r="DY309" s="521"/>
      <c r="DZ309" s="521"/>
      <c r="EA309" s="521"/>
      <c r="EB309" s="521"/>
      <c r="EC309" s="517"/>
      <c r="ED309" s="521"/>
      <c r="EE309" s="61"/>
    </row>
    <row r="310" spans="1:135" ht="12.75" customHeight="1">
      <c r="A310" s="529" t="s">
        <v>154</v>
      </c>
      <c r="B310" s="528"/>
      <c r="C310" s="528"/>
      <c r="D310" s="528"/>
      <c r="E310" s="528"/>
      <c r="F310" s="528"/>
      <c r="G310" s="528"/>
      <c r="H310" s="528"/>
      <c r="I310" s="528"/>
      <c r="J310" s="528"/>
      <c r="K310" s="528"/>
      <c r="L310" s="528">
        <v>1</v>
      </c>
      <c r="M310" s="528"/>
      <c r="N310" s="528"/>
      <c r="O310" s="528"/>
      <c r="P310" s="528"/>
      <c r="Q310" s="528"/>
      <c r="R310" s="528"/>
      <c r="S310" s="528"/>
      <c r="T310" s="523"/>
      <c r="U310" s="528">
        <v>1</v>
      </c>
      <c r="V310" s="528"/>
      <c r="W310" s="528"/>
      <c r="X310" s="528"/>
      <c r="Y310" s="528">
        <v>1</v>
      </c>
      <c r="Z310" s="528"/>
      <c r="AA310" s="528"/>
      <c r="AB310" s="528"/>
      <c r="AC310" s="528"/>
      <c r="AD310" s="528"/>
      <c r="AE310" s="528"/>
      <c r="AF310" s="528"/>
      <c r="AG310" s="528"/>
      <c r="AH310" s="528"/>
      <c r="AI310" s="528"/>
      <c r="AJ310" s="528"/>
      <c r="AK310" s="528"/>
      <c r="AL310" s="528"/>
      <c r="AM310" s="523"/>
      <c r="AN310" s="528"/>
      <c r="AO310" s="528"/>
      <c r="AP310" s="528"/>
      <c r="AQ310" s="528"/>
      <c r="AR310" s="528"/>
      <c r="AS310" s="528"/>
      <c r="AT310" s="528"/>
      <c r="AU310" s="528"/>
      <c r="AV310" s="528"/>
      <c r="AW310" s="528"/>
      <c r="AX310" s="528"/>
      <c r="AY310" s="528"/>
      <c r="AZ310" s="528"/>
      <c r="BA310" s="528"/>
      <c r="BB310" s="528"/>
      <c r="BC310" s="528"/>
      <c r="BD310" s="528"/>
      <c r="BE310" s="528"/>
      <c r="BF310" s="523"/>
      <c r="BG310" s="528"/>
      <c r="BH310" s="528"/>
      <c r="BI310" s="528"/>
      <c r="BJ310" s="528"/>
      <c r="BK310" s="528"/>
      <c r="BL310" s="528"/>
      <c r="BM310" s="528"/>
      <c r="BN310" s="528"/>
      <c r="BO310" s="528"/>
      <c r="BP310" s="528"/>
      <c r="BQ310" s="528"/>
      <c r="BR310" s="528"/>
      <c r="BS310" s="528"/>
      <c r="BT310" s="528"/>
      <c r="BU310" s="528"/>
      <c r="BV310" s="528"/>
      <c r="BW310" s="528"/>
      <c r="BX310" s="528"/>
      <c r="BY310" s="523"/>
      <c r="BZ310" s="528"/>
      <c r="CA310" s="528"/>
      <c r="CB310" s="528"/>
      <c r="CC310" s="528"/>
      <c r="CD310" s="530" t="str">
        <f>IF(DR310&lt;3,"",(SUM(B310:S310)-MIN(B310:S310)-MAX(B310:S310))/(DR310-2))</f>
        <v/>
      </c>
      <c r="CE310" s="530" t="str">
        <f>IF(DS310&lt;3,"",(SUM(U310:AL310)-MIN(U310:AL310)-MAX(U310:AL310))/(DS310-2))</f>
        <v/>
      </c>
      <c r="CF310" s="530" t="str">
        <f>IF(DT310&lt;3,"",(SUM(AN310:BE310)-MIN(AN310:BE310)-MAX(AN310:BE310))/(DT310-2))</f>
        <v/>
      </c>
      <c r="CG310" s="531" t="str">
        <f>IF(DU310&lt;3,"",(SUM(BG310:BX310)-MIN(BG310:BX310)-MAX(BG310:BX310))/(DU310-2))</f>
        <v/>
      </c>
      <c r="CH310" s="518" t="str">
        <f t="shared" ref="CH310:CQ314" si="640">IF($CH$3=$CD$4,IF(OR(-FLOOR(((18-COUNT($B310:$S310))/2),1)+CH$6&lt;1,-FLOOR(((18-COUNT($B310:$S310))/2),1)+CH$6&gt;COUNT($B310:$S310)),"",LARGE($B310:$S310,-FLOOR(((18-COUNT($B310:$S310))/2),1)+CH$6)),IF(OR(-FLOOR(((18-COUNT($AN310:$BE310))/2),1)+CH$6&lt;1,-FLOOR(((18-COUNT($AN310:$BE310))/2),1)+CH$6&gt;COUNT($AN310:$BE310)),"",LARGE($AN310:$BE310,-FLOOR(((18-COUNT($AN310:$BE310))/2),1)+CH$6)))</f>
        <v/>
      </c>
      <c r="CI310" s="93" t="str">
        <f t="shared" si="640"/>
        <v/>
      </c>
      <c r="CJ310" s="94" t="str">
        <f t="shared" si="640"/>
        <v/>
      </c>
      <c r="CK310" s="94" t="str">
        <f t="shared" si="640"/>
        <v/>
      </c>
      <c r="CL310" s="94" t="str">
        <f t="shared" si="640"/>
        <v/>
      </c>
      <c r="CM310" s="94" t="str">
        <f t="shared" si="640"/>
        <v/>
      </c>
      <c r="CN310" s="94" t="str">
        <f t="shared" si="640"/>
        <v/>
      </c>
      <c r="CO310" s="108" t="str">
        <f t="shared" si="640"/>
        <v/>
      </c>
      <c r="CP310" s="108" t="str">
        <f t="shared" si="640"/>
        <v/>
      </c>
      <c r="CQ310" s="108">
        <f t="shared" si="640"/>
        <v>1</v>
      </c>
      <c r="CR310" s="108" t="str">
        <f t="shared" ref="CR310:CY314" si="641">IF($CH$3=$CD$4,IF(OR(-FLOOR(((18-COUNT($B310:$S310))/2),1)+CR$6&lt;1,-FLOOR(((18-COUNT($B310:$S310))/2),1)+CR$6&gt;COUNT($B310:$S310)),"",LARGE($B310:$S310,-FLOOR(((18-COUNT($B310:$S310))/2),1)+CR$6)),IF(OR(-FLOOR(((18-COUNT($AN310:$BE310))/2),1)+CR$6&lt;1,-FLOOR(((18-COUNT($AN310:$BE310))/2),1)+CR$6&gt;COUNT($AN310:$BE310)),"",LARGE($AN310:$BE310,-FLOOR(((18-COUNT($AN310:$BE310))/2),1)+CR$6)))</f>
        <v/>
      </c>
      <c r="CS310" s="94" t="str">
        <f t="shared" si="641"/>
        <v/>
      </c>
      <c r="CT310" s="94" t="str">
        <f t="shared" si="641"/>
        <v/>
      </c>
      <c r="CU310" s="94" t="str">
        <f t="shared" si="641"/>
        <v/>
      </c>
      <c r="CV310" s="94" t="str">
        <f t="shared" si="641"/>
        <v/>
      </c>
      <c r="CW310" s="94" t="str">
        <f t="shared" si="641"/>
        <v/>
      </c>
      <c r="CX310" s="93" t="str">
        <f t="shared" si="641"/>
        <v/>
      </c>
      <c r="CY310" s="519" t="str">
        <f t="shared" si="641"/>
        <v/>
      </c>
      <c r="CZ310" s="532" t="str">
        <f t="shared" ref="CZ310:DI314" si="642">IF($CH$3=$CD$4,IF(OR(-FLOOR(((18-COUNT($U310:$AL310))/2),1)+CZ$6&lt;1,-FLOOR(((18-COUNT($U310:$AL310))/2),1)+CZ$6&gt;COUNT($U310:$AL310)),"",LARGE($U310:$AL310,-FLOOR(((18-COUNT($U310:$AL310))/2),1)+CZ$6)),IF(OR(-FLOOR(((18-COUNT($BG310:$BX310))/2),1)+CZ$6&lt;1,-FLOOR(((18-COUNT($BG310:$BX310))/2),1)+CZ$6&gt;COUNT($BG310:$BX310)),"",LARGE($BG310:$BX310,-FLOOR(((18-COUNT($BG310:$BX310))/2),1)+CZ$6)))</f>
        <v/>
      </c>
      <c r="DA310" s="533" t="str">
        <f t="shared" si="642"/>
        <v/>
      </c>
      <c r="DB310" s="534" t="str">
        <f t="shared" si="642"/>
        <v/>
      </c>
      <c r="DC310" s="534" t="str">
        <f t="shared" si="642"/>
        <v/>
      </c>
      <c r="DD310" s="534" t="str">
        <f t="shared" si="642"/>
        <v/>
      </c>
      <c r="DE310" s="534" t="str">
        <f t="shared" si="642"/>
        <v/>
      </c>
      <c r="DF310" s="534" t="str">
        <f t="shared" si="642"/>
        <v/>
      </c>
      <c r="DG310" s="535" t="str">
        <f t="shared" si="642"/>
        <v/>
      </c>
      <c r="DH310" s="535">
        <f t="shared" si="642"/>
        <v>1</v>
      </c>
      <c r="DI310" s="535">
        <f t="shared" si="642"/>
        <v>1</v>
      </c>
      <c r="DJ310" s="535" t="str">
        <f t="shared" ref="DJ310:DQ314" si="643">IF($CH$3=$CD$4,IF(OR(-FLOOR(((18-COUNT($U310:$AL310))/2),1)+DJ$6&lt;1,-FLOOR(((18-COUNT($U310:$AL310))/2),1)+DJ$6&gt;COUNT($U310:$AL310)),"",LARGE($U310:$AL310,-FLOOR(((18-COUNT($U310:$AL310))/2),1)+DJ$6)),IF(OR(-FLOOR(((18-COUNT($BG310:$BX310))/2),1)+DJ$6&lt;1,-FLOOR(((18-COUNT($BG310:$BX310))/2),1)+DJ$6&gt;COUNT($BG310:$BX310)),"",LARGE($BG310:$BX310,-FLOOR(((18-COUNT($BG310:$BX310))/2),1)+DJ$6)))</f>
        <v/>
      </c>
      <c r="DK310" s="534" t="str">
        <f t="shared" si="643"/>
        <v/>
      </c>
      <c r="DL310" s="534" t="str">
        <f t="shared" si="643"/>
        <v/>
      </c>
      <c r="DM310" s="534" t="str">
        <f t="shared" si="643"/>
        <v/>
      </c>
      <c r="DN310" s="534" t="str">
        <f t="shared" si="643"/>
        <v/>
      </c>
      <c r="DO310" s="534" t="str">
        <f t="shared" si="643"/>
        <v/>
      </c>
      <c r="DP310" s="533" t="str">
        <f t="shared" si="643"/>
        <v/>
      </c>
      <c r="DQ310" s="532" t="str">
        <f t="shared" si="643"/>
        <v/>
      </c>
      <c r="DR310" s="572">
        <f>COUNT(B310:S310)</f>
        <v>1</v>
      </c>
      <c r="DS310" s="573">
        <f>COUNT(U310:AL310)</f>
        <v>2</v>
      </c>
      <c r="DT310" s="573">
        <f>COUNT(AN310:BE310)</f>
        <v>0</v>
      </c>
      <c r="DU310" s="574">
        <f>COUNT(BG310:BX310)</f>
        <v>0</v>
      </c>
      <c r="DV310" s="522"/>
      <c r="DW310" s="537"/>
      <c r="DX310" s="537"/>
      <c r="DY310" s="537"/>
      <c r="DZ310" s="537"/>
      <c r="EA310" s="537"/>
      <c r="EB310" s="537"/>
      <c r="EC310" s="538"/>
      <c r="ED310" s="537"/>
      <c r="EE310" s="61"/>
    </row>
    <row r="311" spans="1:135" ht="12.75" customHeight="1">
      <c r="A311" s="529" t="s">
        <v>155</v>
      </c>
      <c r="B311" s="306"/>
      <c r="C311" s="306"/>
      <c r="D311" s="306"/>
      <c r="E311" s="306"/>
      <c r="F311" s="306"/>
      <c r="G311" s="306"/>
      <c r="H311" s="306"/>
      <c r="I311" s="306"/>
      <c r="J311" s="306"/>
      <c r="K311" s="306"/>
      <c r="L311" s="306">
        <v>21</v>
      </c>
      <c r="M311" s="306"/>
      <c r="N311" s="306"/>
      <c r="O311" s="306"/>
      <c r="P311" s="306"/>
      <c r="Q311" s="306"/>
      <c r="R311" s="306"/>
      <c r="S311" s="306"/>
      <c r="T311" s="523"/>
      <c r="U311" s="306">
        <v>1</v>
      </c>
      <c r="V311" s="306"/>
      <c r="W311" s="306"/>
      <c r="X311" s="306"/>
      <c r="Y311" s="306">
        <v>1</v>
      </c>
      <c r="Z311" s="306"/>
      <c r="AA311" s="306"/>
      <c r="AB311" s="306"/>
      <c r="AC311" s="306"/>
      <c r="AD311" s="306"/>
      <c r="AE311" s="306"/>
      <c r="AF311" s="306"/>
      <c r="AG311" s="306"/>
      <c r="AH311" s="306"/>
      <c r="AI311" s="306"/>
      <c r="AJ311" s="306"/>
      <c r="AK311" s="306"/>
      <c r="AL311" s="306"/>
      <c r="AM311" s="523"/>
      <c r="AN311" s="306"/>
      <c r="AO311" s="306"/>
      <c r="AP311" s="306"/>
      <c r="AQ311" s="306"/>
      <c r="AR311" s="306"/>
      <c r="AS311" s="306"/>
      <c r="AT311" s="306"/>
      <c r="AU311" s="306"/>
      <c r="AV311" s="306"/>
      <c r="AW311" s="306"/>
      <c r="AX311" s="306"/>
      <c r="AY311" s="306"/>
      <c r="AZ311" s="306"/>
      <c r="BA311" s="306"/>
      <c r="BB311" s="306"/>
      <c r="BC311" s="306"/>
      <c r="BD311" s="306"/>
      <c r="BE311" s="306"/>
      <c r="BF311" s="523"/>
      <c r="BG311" s="306"/>
      <c r="BH311" s="306"/>
      <c r="BI311" s="306"/>
      <c r="BJ311" s="306"/>
      <c r="BK311" s="306"/>
      <c r="BL311" s="306"/>
      <c r="BM311" s="306"/>
      <c r="BN311" s="306"/>
      <c r="BO311" s="306"/>
      <c r="BP311" s="306"/>
      <c r="BQ311" s="306"/>
      <c r="BR311" s="306"/>
      <c r="BS311" s="306"/>
      <c r="BT311" s="306"/>
      <c r="BU311" s="306"/>
      <c r="BV311" s="306"/>
      <c r="BW311" s="306"/>
      <c r="BX311" s="306"/>
      <c r="BY311" s="523"/>
      <c r="BZ311" s="306"/>
      <c r="CA311" s="306"/>
      <c r="CB311" s="306"/>
      <c r="CC311" s="306"/>
      <c r="CD311" s="530" t="str">
        <f>IF(DR311&lt;3,"",(SUM(B311:S311)-MIN(B311:S311)-MAX(B311:S311))/(DR311-2))</f>
        <v/>
      </c>
      <c r="CE311" s="530" t="str">
        <f>IF(DS311&lt;3,"",(SUM(U311:AL311)-MIN(U311:AL311)-MAX(U311:AL311))/(DS311-2))</f>
        <v/>
      </c>
      <c r="CF311" s="530" t="str">
        <f>IF(DT311&lt;3,"",(SUM(AN311:BE311)-MIN(AN311:BE311)-MAX(AN311:BE311))/(DT311-2))</f>
        <v/>
      </c>
      <c r="CG311" s="531" t="str">
        <f>IF(DU311&lt;3,"",(SUM(BG311:BX311)-MIN(BG311:BX311)-MAX(BG311:BX311))/(DU311-2))</f>
        <v/>
      </c>
      <c r="CH311" s="518" t="str">
        <f t="shared" si="640"/>
        <v/>
      </c>
      <c r="CI311" s="93" t="str">
        <f t="shared" si="640"/>
        <v/>
      </c>
      <c r="CJ311" s="94" t="str">
        <f t="shared" si="640"/>
        <v/>
      </c>
      <c r="CK311" s="94" t="str">
        <f t="shared" si="640"/>
        <v/>
      </c>
      <c r="CL311" s="94" t="str">
        <f t="shared" si="640"/>
        <v/>
      </c>
      <c r="CM311" s="94" t="str">
        <f t="shared" si="640"/>
        <v/>
      </c>
      <c r="CN311" s="94" t="str">
        <f t="shared" si="640"/>
        <v/>
      </c>
      <c r="CO311" s="108" t="str">
        <f t="shared" si="640"/>
        <v/>
      </c>
      <c r="CP311" s="108" t="str">
        <f t="shared" si="640"/>
        <v/>
      </c>
      <c r="CQ311" s="108">
        <f t="shared" si="640"/>
        <v>21</v>
      </c>
      <c r="CR311" s="108" t="str">
        <f t="shared" si="641"/>
        <v/>
      </c>
      <c r="CS311" s="94" t="str">
        <f t="shared" si="641"/>
        <v/>
      </c>
      <c r="CT311" s="94" t="str">
        <f t="shared" si="641"/>
        <v/>
      </c>
      <c r="CU311" s="94" t="str">
        <f t="shared" si="641"/>
        <v/>
      </c>
      <c r="CV311" s="94" t="str">
        <f t="shared" si="641"/>
        <v/>
      </c>
      <c r="CW311" s="94" t="str">
        <f t="shared" si="641"/>
        <v/>
      </c>
      <c r="CX311" s="93" t="str">
        <f t="shared" si="641"/>
        <v/>
      </c>
      <c r="CY311" s="519" t="str">
        <f t="shared" si="641"/>
        <v/>
      </c>
      <c r="CZ311" s="532" t="str">
        <f t="shared" si="642"/>
        <v/>
      </c>
      <c r="DA311" s="533" t="str">
        <f t="shared" si="642"/>
        <v/>
      </c>
      <c r="DB311" s="534" t="str">
        <f t="shared" si="642"/>
        <v/>
      </c>
      <c r="DC311" s="534" t="str">
        <f t="shared" si="642"/>
        <v/>
      </c>
      <c r="DD311" s="534" t="str">
        <f t="shared" si="642"/>
        <v/>
      </c>
      <c r="DE311" s="534" t="str">
        <f t="shared" si="642"/>
        <v/>
      </c>
      <c r="DF311" s="534" t="str">
        <f t="shared" si="642"/>
        <v/>
      </c>
      <c r="DG311" s="535" t="str">
        <f t="shared" si="642"/>
        <v/>
      </c>
      <c r="DH311" s="535">
        <f t="shared" si="642"/>
        <v>1</v>
      </c>
      <c r="DI311" s="535">
        <f t="shared" si="642"/>
        <v>1</v>
      </c>
      <c r="DJ311" s="535" t="str">
        <f t="shared" si="643"/>
        <v/>
      </c>
      <c r="DK311" s="534" t="str">
        <f t="shared" si="643"/>
        <v/>
      </c>
      <c r="DL311" s="534" t="str">
        <f t="shared" si="643"/>
        <v/>
      </c>
      <c r="DM311" s="534" t="str">
        <f t="shared" si="643"/>
        <v/>
      </c>
      <c r="DN311" s="534" t="str">
        <f t="shared" si="643"/>
        <v/>
      </c>
      <c r="DO311" s="534" t="str">
        <f t="shared" si="643"/>
        <v/>
      </c>
      <c r="DP311" s="533" t="str">
        <f t="shared" si="643"/>
        <v/>
      </c>
      <c r="DQ311" s="532" t="str">
        <f t="shared" si="643"/>
        <v/>
      </c>
      <c r="DR311" s="572">
        <f>COUNT(B311:S311)</f>
        <v>1</v>
      </c>
      <c r="DS311" s="573">
        <f>COUNT(U311:AL311)</f>
        <v>2</v>
      </c>
      <c r="DT311" s="573">
        <f>COUNT(AN311:BE311)</f>
        <v>0</v>
      </c>
      <c r="DU311" s="574">
        <f>COUNT(BG311:BX311)</f>
        <v>0</v>
      </c>
      <c r="DV311" s="522"/>
      <c r="DW311" s="537"/>
      <c r="DX311" s="537"/>
      <c r="DY311" s="537"/>
      <c r="DZ311" s="537"/>
      <c r="EA311" s="537"/>
      <c r="EB311" s="537"/>
      <c r="EC311" s="538"/>
      <c r="ED311" s="537"/>
      <c r="EE311" s="61"/>
    </row>
    <row r="312" spans="1:135" ht="12.75" customHeight="1">
      <c r="A312" s="529" t="s">
        <v>156</v>
      </c>
      <c r="B312" s="306"/>
      <c r="C312" s="306"/>
      <c r="D312" s="306"/>
      <c r="E312" s="306"/>
      <c r="F312" s="306"/>
      <c r="G312" s="306"/>
      <c r="H312" s="306"/>
      <c r="I312" s="306"/>
      <c r="J312" s="306"/>
      <c r="K312" s="306"/>
      <c r="L312" s="306">
        <v>12</v>
      </c>
      <c r="M312" s="306"/>
      <c r="N312" s="306"/>
      <c r="O312" s="306"/>
      <c r="P312" s="306"/>
      <c r="Q312" s="306"/>
      <c r="R312" s="306"/>
      <c r="S312" s="306"/>
      <c r="T312" s="523"/>
      <c r="U312" s="306">
        <v>6</v>
      </c>
      <c r="V312" s="306"/>
      <c r="W312" s="306"/>
      <c r="X312" s="306"/>
      <c r="Y312" s="306">
        <v>6</v>
      </c>
      <c r="Z312" s="306"/>
      <c r="AA312" s="306"/>
      <c r="AB312" s="306"/>
      <c r="AC312" s="306"/>
      <c r="AD312" s="306"/>
      <c r="AE312" s="306"/>
      <c r="AF312" s="306"/>
      <c r="AG312" s="306"/>
      <c r="AH312" s="306"/>
      <c r="AI312" s="306"/>
      <c r="AJ312" s="306"/>
      <c r="AK312" s="306"/>
      <c r="AL312" s="306"/>
      <c r="AM312" s="523"/>
      <c r="AN312" s="306"/>
      <c r="AO312" s="306"/>
      <c r="AP312" s="306"/>
      <c r="AQ312" s="306"/>
      <c r="AR312" s="306"/>
      <c r="AS312" s="306"/>
      <c r="AT312" s="306"/>
      <c r="AU312" s="306"/>
      <c r="AV312" s="306"/>
      <c r="AW312" s="306"/>
      <c r="AX312" s="306"/>
      <c r="AY312" s="306"/>
      <c r="AZ312" s="306"/>
      <c r="BA312" s="306"/>
      <c r="BB312" s="306"/>
      <c r="BC312" s="306"/>
      <c r="BD312" s="306"/>
      <c r="BE312" s="306"/>
      <c r="BF312" s="523"/>
      <c r="BG312" s="306"/>
      <c r="BH312" s="306"/>
      <c r="BI312" s="306"/>
      <c r="BJ312" s="306"/>
      <c r="BK312" s="306"/>
      <c r="BL312" s="306"/>
      <c r="BM312" s="306"/>
      <c r="BN312" s="306"/>
      <c r="BO312" s="306"/>
      <c r="BP312" s="306"/>
      <c r="BQ312" s="306"/>
      <c r="BR312" s="306"/>
      <c r="BS312" s="306"/>
      <c r="BT312" s="306"/>
      <c r="BU312" s="306"/>
      <c r="BV312" s="306"/>
      <c r="BW312" s="306"/>
      <c r="BX312" s="306"/>
      <c r="BY312" s="523"/>
      <c r="BZ312" s="306"/>
      <c r="CA312" s="306"/>
      <c r="CB312" s="306"/>
      <c r="CC312" s="306"/>
      <c r="CD312" s="530" t="str">
        <f>IF(DR312&lt;3,"",(SUM(B312:S312)-MIN(B312:S312)-MAX(B312:S312))/(DR312-2))</f>
        <v/>
      </c>
      <c r="CE312" s="530" t="str">
        <f>IF(DS312&lt;3,"",(SUM(U312:AL312)-MIN(U312:AL312)-MAX(U312:AL312))/(DS312-2))</f>
        <v/>
      </c>
      <c r="CF312" s="530" t="str">
        <f>IF(DT312&lt;3,"",(SUM(AN312:BE312)-MIN(AN312:BE312)-MAX(AN312:BE312))/(DT312-2))</f>
        <v/>
      </c>
      <c r="CG312" s="531" t="str">
        <f>IF(DU312&lt;3,"",(SUM(BG312:BX312)-MIN(BG312:BX312)-MAX(BG312:BX312))/(DU312-2))</f>
        <v/>
      </c>
      <c r="CH312" s="518" t="str">
        <f t="shared" si="640"/>
        <v/>
      </c>
      <c r="CI312" s="93" t="str">
        <f t="shared" si="640"/>
        <v/>
      </c>
      <c r="CJ312" s="94" t="str">
        <f t="shared" si="640"/>
        <v/>
      </c>
      <c r="CK312" s="94" t="str">
        <f t="shared" si="640"/>
        <v/>
      </c>
      <c r="CL312" s="94" t="str">
        <f t="shared" si="640"/>
        <v/>
      </c>
      <c r="CM312" s="94" t="str">
        <f t="shared" si="640"/>
        <v/>
      </c>
      <c r="CN312" s="94" t="str">
        <f t="shared" si="640"/>
        <v/>
      </c>
      <c r="CO312" s="108" t="str">
        <f t="shared" si="640"/>
        <v/>
      </c>
      <c r="CP312" s="108" t="str">
        <f t="shared" si="640"/>
        <v/>
      </c>
      <c r="CQ312" s="108">
        <f t="shared" si="640"/>
        <v>12</v>
      </c>
      <c r="CR312" s="108" t="str">
        <f t="shared" si="641"/>
        <v/>
      </c>
      <c r="CS312" s="94" t="str">
        <f t="shared" si="641"/>
        <v/>
      </c>
      <c r="CT312" s="94" t="str">
        <f t="shared" si="641"/>
        <v/>
      </c>
      <c r="CU312" s="94" t="str">
        <f t="shared" si="641"/>
        <v/>
      </c>
      <c r="CV312" s="94" t="str">
        <f t="shared" si="641"/>
        <v/>
      </c>
      <c r="CW312" s="94" t="str">
        <f t="shared" si="641"/>
        <v/>
      </c>
      <c r="CX312" s="93" t="str">
        <f t="shared" si="641"/>
        <v/>
      </c>
      <c r="CY312" s="519" t="str">
        <f t="shared" si="641"/>
        <v/>
      </c>
      <c r="CZ312" s="532" t="str">
        <f t="shared" si="642"/>
        <v/>
      </c>
      <c r="DA312" s="533" t="str">
        <f t="shared" si="642"/>
        <v/>
      </c>
      <c r="DB312" s="534" t="str">
        <f t="shared" si="642"/>
        <v/>
      </c>
      <c r="DC312" s="534" t="str">
        <f t="shared" si="642"/>
        <v/>
      </c>
      <c r="DD312" s="534" t="str">
        <f t="shared" si="642"/>
        <v/>
      </c>
      <c r="DE312" s="534" t="str">
        <f t="shared" si="642"/>
        <v/>
      </c>
      <c r="DF312" s="534" t="str">
        <f t="shared" si="642"/>
        <v/>
      </c>
      <c r="DG312" s="535" t="str">
        <f t="shared" si="642"/>
        <v/>
      </c>
      <c r="DH312" s="535">
        <f t="shared" si="642"/>
        <v>6</v>
      </c>
      <c r="DI312" s="535">
        <f t="shared" si="642"/>
        <v>6</v>
      </c>
      <c r="DJ312" s="535" t="str">
        <f t="shared" si="643"/>
        <v/>
      </c>
      <c r="DK312" s="534" t="str">
        <f t="shared" si="643"/>
        <v/>
      </c>
      <c r="DL312" s="534" t="str">
        <f t="shared" si="643"/>
        <v/>
      </c>
      <c r="DM312" s="534" t="str">
        <f t="shared" si="643"/>
        <v/>
      </c>
      <c r="DN312" s="534" t="str">
        <f t="shared" si="643"/>
        <v/>
      </c>
      <c r="DO312" s="534" t="str">
        <f t="shared" si="643"/>
        <v/>
      </c>
      <c r="DP312" s="533" t="str">
        <f t="shared" si="643"/>
        <v/>
      </c>
      <c r="DQ312" s="532" t="str">
        <f t="shared" si="643"/>
        <v/>
      </c>
      <c r="DR312" s="572">
        <f>COUNT(B312:S312)</f>
        <v>1</v>
      </c>
      <c r="DS312" s="573">
        <f>COUNT(U312:AL312)</f>
        <v>2</v>
      </c>
      <c r="DT312" s="573">
        <f>COUNT(AN312:BE312)</f>
        <v>0</v>
      </c>
      <c r="DU312" s="574">
        <f>COUNT(BG312:BX312)</f>
        <v>0</v>
      </c>
      <c r="DV312" s="522"/>
      <c r="DW312" s="537"/>
      <c r="DX312" s="537"/>
      <c r="DY312" s="537"/>
      <c r="DZ312" s="537"/>
      <c r="EA312" s="537"/>
      <c r="EB312" s="537"/>
      <c r="EC312" s="538"/>
      <c r="ED312" s="537"/>
      <c r="EE312" s="61"/>
    </row>
    <row r="313" spans="1:135" ht="12.75" customHeight="1">
      <c r="A313" s="529" t="s">
        <v>157</v>
      </c>
      <c r="B313" s="306"/>
      <c r="C313" s="306"/>
      <c r="D313" s="306"/>
      <c r="E313" s="306"/>
      <c r="F313" s="306"/>
      <c r="G313" s="306"/>
      <c r="H313" s="306"/>
      <c r="I313" s="306"/>
      <c r="J313" s="306"/>
      <c r="K313" s="306"/>
      <c r="L313" s="306">
        <v>1500</v>
      </c>
      <c r="M313" s="306"/>
      <c r="N313" s="306"/>
      <c r="O313" s="306"/>
      <c r="P313" s="306"/>
      <c r="Q313" s="306"/>
      <c r="R313" s="306"/>
      <c r="S313" s="306"/>
      <c r="T313" s="523"/>
      <c r="U313" s="306">
        <v>2000</v>
      </c>
      <c r="V313" s="306"/>
      <c r="W313" s="306"/>
      <c r="X313" s="306"/>
      <c r="Y313" s="306">
        <v>2000</v>
      </c>
      <c r="Z313" s="306"/>
      <c r="AA313" s="306"/>
      <c r="AB313" s="306"/>
      <c r="AC313" s="306"/>
      <c r="AD313" s="306"/>
      <c r="AE313" s="306"/>
      <c r="AF313" s="306"/>
      <c r="AG313" s="306"/>
      <c r="AH313" s="306"/>
      <c r="AI313" s="306"/>
      <c r="AJ313" s="306"/>
      <c r="AK313" s="306"/>
      <c r="AL313" s="306"/>
      <c r="AM313" s="523"/>
      <c r="AN313" s="306"/>
      <c r="AO313" s="306"/>
      <c r="AP313" s="306"/>
      <c r="AQ313" s="306"/>
      <c r="AR313" s="306"/>
      <c r="AS313" s="306"/>
      <c r="AT313" s="306"/>
      <c r="AU313" s="306"/>
      <c r="AV313" s="306"/>
      <c r="AW313" s="306"/>
      <c r="AX313" s="306"/>
      <c r="AY313" s="306"/>
      <c r="AZ313" s="306"/>
      <c r="BA313" s="306"/>
      <c r="BB313" s="306"/>
      <c r="BC313" s="306"/>
      <c r="BD313" s="306"/>
      <c r="BE313" s="306"/>
      <c r="BF313" s="523"/>
      <c r="BG313" s="306"/>
      <c r="BH313" s="306"/>
      <c r="BI313" s="306"/>
      <c r="BJ313" s="306"/>
      <c r="BK313" s="306"/>
      <c r="BL313" s="306"/>
      <c r="BM313" s="306"/>
      <c r="BN313" s="306"/>
      <c r="BO313" s="306"/>
      <c r="BP313" s="306"/>
      <c r="BQ313" s="306"/>
      <c r="BR313" s="306"/>
      <c r="BS313" s="306"/>
      <c r="BT313" s="306"/>
      <c r="BU313" s="306"/>
      <c r="BV313" s="306"/>
      <c r="BW313" s="306"/>
      <c r="BX313" s="306"/>
      <c r="BY313" s="523"/>
      <c r="BZ313" s="306"/>
      <c r="CA313" s="306"/>
      <c r="CB313" s="306"/>
      <c r="CC313" s="306"/>
      <c r="CD313" s="530" t="str">
        <f>IF(DR313&lt;3,"",(SUM(B313:S313)-MIN(B313:S313)-MAX(B313:S313))/(DR313-2))</f>
        <v/>
      </c>
      <c r="CE313" s="530" t="str">
        <f>IF(DS313&lt;3,"",(SUM(U313:AL313)-MIN(U313:AL313)-MAX(U313:AL313))/(DS313-2))</f>
        <v/>
      </c>
      <c r="CF313" s="530" t="str">
        <f>IF(DT313&lt;3,"",(SUM(AN313:BE313)-MIN(AN313:BE313)-MAX(AN313:BE313))/(DT313-2))</f>
        <v/>
      </c>
      <c r="CG313" s="531" t="str">
        <f>IF(DU313&lt;3,"",(SUM(BG313:BX313)-MIN(BG313:BX313)-MAX(BG313:BX313))/(DU313-2))</f>
        <v/>
      </c>
      <c r="CH313" s="518" t="str">
        <f t="shared" si="640"/>
        <v/>
      </c>
      <c r="CI313" s="93" t="str">
        <f t="shared" si="640"/>
        <v/>
      </c>
      <c r="CJ313" s="94" t="str">
        <f t="shared" si="640"/>
        <v/>
      </c>
      <c r="CK313" s="94" t="str">
        <f t="shared" si="640"/>
        <v/>
      </c>
      <c r="CL313" s="94" t="str">
        <f t="shared" si="640"/>
        <v/>
      </c>
      <c r="CM313" s="94" t="str">
        <f t="shared" si="640"/>
        <v/>
      </c>
      <c r="CN313" s="94" t="str">
        <f t="shared" si="640"/>
        <v/>
      </c>
      <c r="CO313" s="108" t="str">
        <f t="shared" si="640"/>
        <v/>
      </c>
      <c r="CP313" s="108" t="str">
        <f t="shared" si="640"/>
        <v/>
      </c>
      <c r="CQ313" s="108">
        <f t="shared" si="640"/>
        <v>1500</v>
      </c>
      <c r="CR313" s="108" t="str">
        <f t="shared" si="641"/>
        <v/>
      </c>
      <c r="CS313" s="94" t="str">
        <f t="shared" si="641"/>
        <v/>
      </c>
      <c r="CT313" s="94" t="str">
        <f t="shared" si="641"/>
        <v/>
      </c>
      <c r="CU313" s="94" t="str">
        <f t="shared" si="641"/>
        <v/>
      </c>
      <c r="CV313" s="94" t="str">
        <f t="shared" si="641"/>
        <v/>
      </c>
      <c r="CW313" s="94" t="str">
        <f t="shared" si="641"/>
        <v/>
      </c>
      <c r="CX313" s="93" t="str">
        <f t="shared" si="641"/>
        <v/>
      </c>
      <c r="CY313" s="519" t="str">
        <f t="shared" si="641"/>
        <v/>
      </c>
      <c r="CZ313" s="532" t="str">
        <f t="shared" si="642"/>
        <v/>
      </c>
      <c r="DA313" s="533" t="str">
        <f t="shared" si="642"/>
        <v/>
      </c>
      <c r="DB313" s="534" t="str">
        <f t="shared" si="642"/>
        <v/>
      </c>
      <c r="DC313" s="534" t="str">
        <f t="shared" si="642"/>
        <v/>
      </c>
      <c r="DD313" s="534" t="str">
        <f t="shared" si="642"/>
        <v/>
      </c>
      <c r="DE313" s="534" t="str">
        <f t="shared" si="642"/>
        <v/>
      </c>
      <c r="DF313" s="534" t="str">
        <f t="shared" si="642"/>
        <v/>
      </c>
      <c r="DG313" s="535" t="str">
        <f t="shared" si="642"/>
        <v/>
      </c>
      <c r="DH313" s="535">
        <f t="shared" si="642"/>
        <v>2000</v>
      </c>
      <c r="DI313" s="535">
        <f t="shared" si="642"/>
        <v>2000</v>
      </c>
      <c r="DJ313" s="535" t="str">
        <f t="shared" si="643"/>
        <v/>
      </c>
      <c r="DK313" s="534" t="str">
        <f t="shared" si="643"/>
        <v/>
      </c>
      <c r="DL313" s="534" t="str">
        <f t="shared" si="643"/>
        <v/>
      </c>
      <c r="DM313" s="534" t="str">
        <f t="shared" si="643"/>
        <v/>
      </c>
      <c r="DN313" s="534" t="str">
        <f t="shared" si="643"/>
        <v/>
      </c>
      <c r="DO313" s="534" t="str">
        <f t="shared" si="643"/>
        <v/>
      </c>
      <c r="DP313" s="533" t="str">
        <f t="shared" si="643"/>
        <v/>
      </c>
      <c r="DQ313" s="532" t="str">
        <f t="shared" si="643"/>
        <v/>
      </c>
      <c r="DR313" s="572">
        <f>COUNT(B313:S313)</f>
        <v>1</v>
      </c>
      <c r="DS313" s="573">
        <f>COUNT(U313:AL313)</f>
        <v>2</v>
      </c>
      <c r="DT313" s="573">
        <f>COUNT(AN313:BE313)</f>
        <v>0</v>
      </c>
      <c r="DU313" s="574">
        <f>COUNT(BG313:BX313)</f>
        <v>0</v>
      </c>
      <c r="DV313" s="522"/>
      <c r="DW313" s="537"/>
      <c r="DX313" s="537"/>
      <c r="DY313" s="537"/>
      <c r="DZ313" s="537"/>
      <c r="EA313" s="537"/>
      <c r="EB313" s="537"/>
      <c r="EC313" s="538"/>
      <c r="ED313" s="537"/>
      <c r="EE313" s="61"/>
    </row>
    <row r="314" spans="1:135" ht="12.75" customHeight="1">
      <c r="A314" s="539" t="s">
        <v>158</v>
      </c>
      <c r="B314" s="540" t="str">
        <f t="shared" ref="B314:S314" si="644">IF(B311="","",B310*B311*B312*B313)</f>
        <v/>
      </c>
      <c r="C314" s="540" t="str">
        <f t="shared" si="644"/>
        <v/>
      </c>
      <c r="D314" s="540" t="str">
        <f t="shared" si="644"/>
        <v/>
      </c>
      <c r="E314" s="540" t="str">
        <f t="shared" si="644"/>
        <v/>
      </c>
      <c r="F314" s="540" t="str">
        <f t="shared" si="644"/>
        <v/>
      </c>
      <c r="G314" s="540" t="str">
        <f t="shared" si="644"/>
        <v/>
      </c>
      <c r="H314" s="540" t="str">
        <f t="shared" si="644"/>
        <v/>
      </c>
      <c r="I314" s="540" t="str">
        <f t="shared" si="644"/>
        <v/>
      </c>
      <c r="J314" s="540" t="str">
        <f t="shared" si="644"/>
        <v/>
      </c>
      <c r="K314" s="540" t="str">
        <f t="shared" si="644"/>
        <v/>
      </c>
      <c r="L314" s="540">
        <f t="shared" si="644"/>
        <v>378000</v>
      </c>
      <c r="M314" s="540" t="str">
        <f t="shared" si="644"/>
        <v/>
      </c>
      <c r="N314" s="540" t="str">
        <f t="shared" si="644"/>
        <v/>
      </c>
      <c r="O314" s="540" t="str">
        <f t="shared" si="644"/>
        <v/>
      </c>
      <c r="P314" s="540" t="str">
        <f t="shared" si="644"/>
        <v/>
      </c>
      <c r="Q314" s="540" t="str">
        <f t="shared" si="644"/>
        <v/>
      </c>
      <c r="R314" s="540" t="str">
        <f t="shared" si="644"/>
        <v/>
      </c>
      <c r="S314" s="540" t="str">
        <f t="shared" si="644"/>
        <v/>
      </c>
      <c r="T314" s="523"/>
      <c r="U314" s="540">
        <f t="shared" ref="U314:AL314" si="645">IF(U311="","",U310*U311*U312*U313)</f>
        <v>12000</v>
      </c>
      <c r="V314" s="540" t="str">
        <f t="shared" si="645"/>
        <v/>
      </c>
      <c r="W314" s="540" t="str">
        <f t="shared" si="645"/>
        <v/>
      </c>
      <c r="X314" s="540" t="str">
        <f t="shared" si="645"/>
        <v/>
      </c>
      <c r="Y314" s="540">
        <f t="shared" si="645"/>
        <v>12000</v>
      </c>
      <c r="Z314" s="540" t="str">
        <f t="shared" si="645"/>
        <v/>
      </c>
      <c r="AA314" s="540" t="str">
        <f t="shared" si="645"/>
        <v/>
      </c>
      <c r="AB314" s="540" t="str">
        <f t="shared" si="645"/>
        <v/>
      </c>
      <c r="AC314" s="540" t="str">
        <f t="shared" si="645"/>
        <v/>
      </c>
      <c r="AD314" s="540" t="str">
        <f t="shared" si="645"/>
        <v/>
      </c>
      <c r="AE314" s="540" t="str">
        <f t="shared" si="645"/>
        <v/>
      </c>
      <c r="AF314" s="540" t="str">
        <f t="shared" si="645"/>
        <v/>
      </c>
      <c r="AG314" s="540" t="str">
        <f t="shared" si="645"/>
        <v/>
      </c>
      <c r="AH314" s="540" t="str">
        <f t="shared" si="645"/>
        <v/>
      </c>
      <c r="AI314" s="540" t="str">
        <f t="shared" si="645"/>
        <v/>
      </c>
      <c r="AJ314" s="540" t="str">
        <f t="shared" si="645"/>
        <v/>
      </c>
      <c r="AK314" s="540" t="str">
        <f t="shared" si="645"/>
        <v/>
      </c>
      <c r="AL314" s="540" t="str">
        <f t="shared" si="645"/>
        <v/>
      </c>
      <c r="AM314" s="523"/>
      <c r="AN314" s="540" t="str">
        <f t="shared" ref="AN314:BE314" si="646">IF(AN311="","",AN310*AN311*AN312*AN313)</f>
        <v/>
      </c>
      <c r="AO314" s="540" t="str">
        <f t="shared" si="646"/>
        <v/>
      </c>
      <c r="AP314" s="540" t="str">
        <f t="shared" si="646"/>
        <v/>
      </c>
      <c r="AQ314" s="540" t="str">
        <f t="shared" si="646"/>
        <v/>
      </c>
      <c r="AR314" s="540" t="str">
        <f t="shared" si="646"/>
        <v/>
      </c>
      <c r="AS314" s="540" t="str">
        <f t="shared" si="646"/>
        <v/>
      </c>
      <c r="AT314" s="540" t="str">
        <f t="shared" si="646"/>
        <v/>
      </c>
      <c r="AU314" s="540" t="str">
        <f t="shared" si="646"/>
        <v/>
      </c>
      <c r="AV314" s="540" t="str">
        <f t="shared" si="646"/>
        <v/>
      </c>
      <c r="AW314" s="540" t="str">
        <f t="shared" si="646"/>
        <v/>
      </c>
      <c r="AX314" s="540" t="str">
        <f t="shared" si="646"/>
        <v/>
      </c>
      <c r="AY314" s="540" t="str">
        <f t="shared" si="646"/>
        <v/>
      </c>
      <c r="AZ314" s="540" t="str">
        <f t="shared" si="646"/>
        <v/>
      </c>
      <c r="BA314" s="540" t="str">
        <f t="shared" si="646"/>
        <v/>
      </c>
      <c r="BB314" s="540" t="str">
        <f t="shared" si="646"/>
        <v/>
      </c>
      <c r="BC314" s="540" t="str">
        <f t="shared" si="646"/>
        <v/>
      </c>
      <c r="BD314" s="540" t="str">
        <f t="shared" si="646"/>
        <v/>
      </c>
      <c r="BE314" s="540" t="str">
        <f t="shared" si="646"/>
        <v/>
      </c>
      <c r="BF314" s="523"/>
      <c r="BG314" s="540" t="str">
        <f t="shared" ref="BG314:BX314" si="647">IF(BG311="","",BG310*BG311*BG312*BG313)</f>
        <v/>
      </c>
      <c r="BH314" s="540" t="str">
        <f t="shared" si="647"/>
        <v/>
      </c>
      <c r="BI314" s="540" t="str">
        <f t="shared" si="647"/>
        <v/>
      </c>
      <c r="BJ314" s="540" t="str">
        <f t="shared" si="647"/>
        <v/>
      </c>
      <c r="BK314" s="540" t="str">
        <f t="shared" si="647"/>
        <v/>
      </c>
      <c r="BL314" s="540" t="str">
        <f t="shared" si="647"/>
        <v/>
      </c>
      <c r="BM314" s="540" t="str">
        <f t="shared" si="647"/>
        <v/>
      </c>
      <c r="BN314" s="540" t="str">
        <f t="shared" si="647"/>
        <v/>
      </c>
      <c r="BO314" s="540" t="str">
        <f t="shared" si="647"/>
        <v/>
      </c>
      <c r="BP314" s="540" t="str">
        <f t="shared" si="647"/>
        <v/>
      </c>
      <c r="BQ314" s="540" t="str">
        <f t="shared" si="647"/>
        <v/>
      </c>
      <c r="BR314" s="540" t="str">
        <f t="shared" si="647"/>
        <v/>
      </c>
      <c r="BS314" s="540" t="str">
        <f t="shared" si="647"/>
        <v/>
      </c>
      <c r="BT314" s="540" t="str">
        <f t="shared" si="647"/>
        <v/>
      </c>
      <c r="BU314" s="540" t="str">
        <f t="shared" si="647"/>
        <v/>
      </c>
      <c r="BV314" s="540" t="str">
        <f t="shared" si="647"/>
        <v/>
      </c>
      <c r="BW314" s="540" t="str">
        <f t="shared" si="647"/>
        <v/>
      </c>
      <c r="BX314" s="540" t="str">
        <f t="shared" si="647"/>
        <v/>
      </c>
      <c r="BY314" s="523"/>
      <c r="BZ314" s="540" t="str">
        <f>IF(BZ311="","",BZ310*BZ311*BZ312*BZ313)</f>
        <v/>
      </c>
      <c r="CA314" s="540" t="str">
        <f>IF(CA311="","",CA310*CA311*CA312*CA313)</f>
        <v/>
      </c>
      <c r="CB314" s="540" t="str">
        <f>IF(CB311="","",CB310*CB311*CB312*CB313)</f>
        <v/>
      </c>
      <c r="CC314" s="541" t="str">
        <f>IF(CC311="","",CC310*CC311*CC312*CC313)</f>
        <v/>
      </c>
      <c r="CD314" s="530" t="str">
        <f>IF(DR314&lt;3,"",(SUM(B314:S314)-MIN(B314:S314)-MAX(B314:S314))/(DR314-2))</f>
        <v/>
      </c>
      <c r="CE314" s="530" t="str">
        <f>IF(DS314&lt;3,"",(SUM(U314:AL314)-MIN(U314:AL314)-MAX(U314:AL314))/(DS314-2))</f>
        <v/>
      </c>
      <c r="CF314" s="530" t="str">
        <f>IF(DT314&lt;3,"",(SUM(AN314:BE314)-MIN(AN314:BE314)-MAX(AN314:BE314))/(DT314-2))</f>
        <v/>
      </c>
      <c r="CG314" s="531" t="str">
        <f>IF(DU314&lt;3,"",(SUM(BG314:BX314)-MIN(BG314:BX314)-MAX(BG314:BX314))/(DU314-2))</f>
        <v/>
      </c>
      <c r="CH314" s="518" t="str">
        <f t="shared" si="640"/>
        <v/>
      </c>
      <c r="CI314" s="93" t="str">
        <f t="shared" si="640"/>
        <v/>
      </c>
      <c r="CJ314" s="94" t="str">
        <f t="shared" si="640"/>
        <v/>
      </c>
      <c r="CK314" s="94" t="str">
        <f t="shared" si="640"/>
        <v/>
      </c>
      <c r="CL314" s="94" t="str">
        <f t="shared" si="640"/>
        <v/>
      </c>
      <c r="CM314" s="94" t="str">
        <f t="shared" si="640"/>
        <v/>
      </c>
      <c r="CN314" s="94" t="str">
        <f t="shared" si="640"/>
        <v/>
      </c>
      <c r="CO314" s="108" t="str">
        <f t="shared" si="640"/>
        <v/>
      </c>
      <c r="CP314" s="108" t="str">
        <f t="shared" si="640"/>
        <v/>
      </c>
      <c r="CQ314" s="108">
        <f t="shared" si="640"/>
        <v>378000</v>
      </c>
      <c r="CR314" s="108" t="str">
        <f t="shared" si="641"/>
        <v/>
      </c>
      <c r="CS314" s="94" t="str">
        <f t="shared" si="641"/>
        <v/>
      </c>
      <c r="CT314" s="94" t="str">
        <f t="shared" si="641"/>
        <v/>
      </c>
      <c r="CU314" s="94" t="str">
        <f t="shared" si="641"/>
        <v/>
      </c>
      <c r="CV314" s="94" t="str">
        <f t="shared" si="641"/>
        <v/>
      </c>
      <c r="CW314" s="94" t="str">
        <f t="shared" si="641"/>
        <v/>
      </c>
      <c r="CX314" s="93" t="str">
        <f t="shared" si="641"/>
        <v/>
      </c>
      <c r="CY314" s="519" t="str">
        <f t="shared" si="641"/>
        <v/>
      </c>
      <c r="CZ314" s="532" t="str">
        <f t="shared" si="642"/>
        <v/>
      </c>
      <c r="DA314" s="533" t="str">
        <f t="shared" si="642"/>
        <v/>
      </c>
      <c r="DB314" s="534" t="str">
        <f t="shared" si="642"/>
        <v/>
      </c>
      <c r="DC314" s="534" t="str">
        <f t="shared" si="642"/>
        <v/>
      </c>
      <c r="DD314" s="534" t="str">
        <f t="shared" si="642"/>
        <v/>
      </c>
      <c r="DE314" s="534" t="str">
        <f t="shared" si="642"/>
        <v/>
      </c>
      <c r="DF314" s="534" t="str">
        <f t="shared" si="642"/>
        <v/>
      </c>
      <c r="DG314" s="535" t="str">
        <f t="shared" si="642"/>
        <v/>
      </c>
      <c r="DH314" s="535">
        <f t="shared" si="642"/>
        <v>12000</v>
      </c>
      <c r="DI314" s="535">
        <f t="shared" si="642"/>
        <v>12000</v>
      </c>
      <c r="DJ314" s="535" t="str">
        <f t="shared" si="643"/>
        <v/>
      </c>
      <c r="DK314" s="534" t="str">
        <f t="shared" si="643"/>
        <v/>
      </c>
      <c r="DL314" s="534" t="str">
        <f t="shared" si="643"/>
        <v/>
      </c>
      <c r="DM314" s="534" t="str">
        <f t="shared" si="643"/>
        <v/>
      </c>
      <c r="DN314" s="534" t="str">
        <f t="shared" si="643"/>
        <v/>
      </c>
      <c r="DO314" s="534" t="str">
        <f t="shared" si="643"/>
        <v/>
      </c>
      <c r="DP314" s="533" t="str">
        <f t="shared" si="643"/>
        <v/>
      </c>
      <c r="DQ314" s="532" t="str">
        <f t="shared" si="643"/>
        <v/>
      </c>
      <c r="DR314" s="572">
        <f>COUNT(B314:S314)</f>
        <v>1</v>
      </c>
      <c r="DS314" s="573">
        <f>COUNT(U314:AL314)</f>
        <v>2</v>
      </c>
      <c r="DT314" s="573">
        <f>COUNT(AN314:BE314)</f>
        <v>0</v>
      </c>
      <c r="DU314" s="574">
        <f>COUNT(BG314:BX314)</f>
        <v>0</v>
      </c>
      <c r="DV314" s="522"/>
      <c r="DW314" s="537"/>
      <c r="DX314" s="537"/>
      <c r="DY314" s="537"/>
      <c r="DZ314" s="537"/>
      <c r="EA314" s="537"/>
      <c r="EB314" s="537"/>
      <c r="EC314" s="538"/>
      <c r="ED314" s="537"/>
      <c r="EE314" s="61"/>
    </row>
    <row r="315" spans="1:135" ht="12.75" customHeight="1">
      <c r="A315" s="527" t="s">
        <v>177</v>
      </c>
      <c r="B315" s="528"/>
      <c r="C315" s="528"/>
      <c r="D315" s="528"/>
      <c r="E315" s="528"/>
      <c r="F315" s="528"/>
      <c r="G315" s="528"/>
      <c r="H315" s="528"/>
      <c r="I315" s="528"/>
      <c r="J315" s="528"/>
      <c r="K315" s="528"/>
      <c r="L315" s="528"/>
      <c r="M315" s="528"/>
      <c r="N315" s="528"/>
      <c r="O315" s="528"/>
      <c r="P315" s="528"/>
      <c r="Q315" s="528"/>
      <c r="R315" s="528"/>
      <c r="S315" s="528"/>
      <c r="T315" s="523"/>
      <c r="U315" s="528"/>
      <c r="V315" s="528"/>
      <c r="W315" s="528"/>
      <c r="X315" s="528"/>
      <c r="Y315" s="528"/>
      <c r="Z315" s="528"/>
      <c r="AA315" s="528"/>
      <c r="AB315" s="528"/>
      <c r="AC315" s="528"/>
      <c r="AD315" s="528"/>
      <c r="AE315" s="528"/>
      <c r="AF315" s="528"/>
      <c r="AG315" s="528"/>
      <c r="AH315" s="528"/>
      <c r="AI315" s="528"/>
      <c r="AJ315" s="528"/>
      <c r="AK315" s="528"/>
      <c r="AL315" s="528"/>
      <c r="AM315" s="523"/>
      <c r="AN315" s="528"/>
      <c r="AO315" s="528"/>
      <c r="AP315" s="528"/>
      <c r="AQ315" s="528"/>
      <c r="AR315" s="528"/>
      <c r="AS315" s="528"/>
      <c r="AT315" s="528"/>
      <c r="AU315" s="528"/>
      <c r="AV315" s="528"/>
      <c r="AW315" s="528"/>
      <c r="AX315" s="528"/>
      <c r="AY315" s="528"/>
      <c r="AZ315" s="528"/>
      <c r="BA315" s="528"/>
      <c r="BB315" s="528"/>
      <c r="BC315" s="528"/>
      <c r="BD315" s="528"/>
      <c r="BE315" s="528"/>
      <c r="BF315" s="523"/>
      <c r="BG315" s="528"/>
      <c r="BH315" s="528"/>
      <c r="BI315" s="528"/>
      <c r="BJ315" s="528"/>
      <c r="BK315" s="528"/>
      <c r="BL315" s="528"/>
      <c r="BM315" s="528"/>
      <c r="BN315" s="528"/>
      <c r="BO315" s="528"/>
      <c r="BP315" s="528"/>
      <c r="BQ315" s="528"/>
      <c r="BR315" s="528"/>
      <c r="BS315" s="528"/>
      <c r="BT315" s="528"/>
      <c r="BU315" s="528"/>
      <c r="BV315" s="528"/>
      <c r="BW315" s="528"/>
      <c r="BX315" s="528"/>
      <c r="BY315" s="523"/>
      <c r="BZ315" s="528"/>
      <c r="CA315" s="528"/>
      <c r="CB315" s="528"/>
      <c r="CC315" s="528"/>
      <c r="CD315" s="542"/>
      <c r="CE315" s="542"/>
      <c r="CF315" s="542"/>
      <c r="CG315" s="543"/>
      <c r="CH315" s="544"/>
      <c r="CI315" s="544"/>
      <c r="CJ315" s="544"/>
      <c r="CK315" s="544"/>
      <c r="CL315" s="544"/>
      <c r="CM315" s="544"/>
      <c r="CN315" s="544"/>
      <c r="CO315" s="544"/>
      <c r="CP315" s="544"/>
      <c r="CQ315" s="544"/>
      <c r="CR315" s="544"/>
      <c r="CS315" s="544"/>
      <c r="CT315" s="544"/>
      <c r="CU315" s="544"/>
      <c r="CV315" s="544"/>
      <c r="CW315" s="544"/>
      <c r="CX315" s="544"/>
      <c r="CY315" s="545"/>
      <c r="CZ315" s="546"/>
      <c r="DA315" s="544"/>
      <c r="DB315" s="544"/>
      <c r="DC315" s="544"/>
      <c r="DD315" s="544"/>
      <c r="DE315" s="544"/>
      <c r="DF315" s="544"/>
      <c r="DG315" s="544"/>
      <c r="DH315" s="544"/>
      <c r="DI315" s="544"/>
      <c r="DJ315" s="544"/>
      <c r="DK315" s="544"/>
      <c r="DL315" s="544"/>
      <c r="DM315" s="544"/>
      <c r="DN315" s="544"/>
      <c r="DO315" s="544"/>
      <c r="DP315" s="544"/>
      <c r="DQ315" s="544"/>
      <c r="DR315" s="546"/>
      <c r="DS315" s="521"/>
      <c r="DT315" s="521"/>
      <c r="DU315" s="517"/>
      <c r="DV315" s="521"/>
      <c r="DW315" s="521"/>
      <c r="DX315" s="521"/>
      <c r="DY315" s="521"/>
      <c r="DZ315" s="521"/>
      <c r="EA315" s="521"/>
      <c r="EB315" s="521"/>
      <c r="EC315" s="517"/>
      <c r="ED315" s="521"/>
      <c r="EE315" s="61"/>
    </row>
    <row r="316" spans="1:135" ht="12.75" customHeight="1">
      <c r="A316" s="529" t="s">
        <v>154</v>
      </c>
      <c r="B316" s="528"/>
      <c r="C316" s="528"/>
      <c r="D316" s="528"/>
      <c r="E316" s="528"/>
      <c r="F316" s="528"/>
      <c r="G316" s="528"/>
      <c r="H316" s="528"/>
      <c r="I316" s="528"/>
      <c r="J316" s="528"/>
      <c r="K316" s="528"/>
      <c r="L316" s="528"/>
      <c r="M316" s="528"/>
      <c r="N316" s="528"/>
      <c r="O316" s="528"/>
      <c r="P316" s="528"/>
      <c r="Q316" s="528"/>
      <c r="R316" s="528"/>
      <c r="S316" s="528"/>
      <c r="T316" s="523"/>
      <c r="U316" s="528"/>
      <c r="V316" s="528"/>
      <c r="W316" s="528"/>
      <c r="X316" s="528"/>
      <c r="Y316" s="528"/>
      <c r="Z316" s="528"/>
      <c r="AA316" s="528"/>
      <c r="AB316" s="528"/>
      <c r="AC316" s="528"/>
      <c r="AD316" s="528"/>
      <c r="AE316" s="528"/>
      <c r="AF316" s="528"/>
      <c r="AG316" s="528"/>
      <c r="AH316" s="528"/>
      <c r="AI316" s="528"/>
      <c r="AJ316" s="528"/>
      <c r="AK316" s="528"/>
      <c r="AL316" s="528"/>
      <c r="AM316" s="523"/>
      <c r="AN316" s="528"/>
      <c r="AO316" s="528"/>
      <c r="AP316" s="528"/>
      <c r="AQ316" s="528"/>
      <c r="AR316" s="528"/>
      <c r="AS316" s="528"/>
      <c r="AT316" s="528"/>
      <c r="AU316" s="528"/>
      <c r="AV316" s="528"/>
      <c r="AW316" s="528"/>
      <c r="AX316" s="528"/>
      <c r="AY316" s="528"/>
      <c r="AZ316" s="528"/>
      <c r="BA316" s="528"/>
      <c r="BB316" s="528"/>
      <c r="BC316" s="528"/>
      <c r="BD316" s="528"/>
      <c r="BE316" s="528"/>
      <c r="BF316" s="523"/>
      <c r="BG316" s="528"/>
      <c r="BH316" s="528"/>
      <c r="BI316" s="528"/>
      <c r="BJ316" s="528"/>
      <c r="BK316" s="528"/>
      <c r="BL316" s="528"/>
      <c r="BM316" s="528"/>
      <c r="BN316" s="528"/>
      <c r="BO316" s="528"/>
      <c r="BP316" s="528"/>
      <c r="BQ316" s="528"/>
      <c r="BR316" s="528"/>
      <c r="BS316" s="528"/>
      <c r="BT316" s="528"/>
      <c r="BU316" s="528"/>
      <c r="BV316" s="528"/>
      <c r="BW316" s="528"/>
      <c r="BX316" s="528"/>
      <c r="BY316" s="523"/>
      <c r="BZ316" s="528"/>
      <c r="CA316" s="528"/>
      <c r="CB316" s="528"/>
      <c r="CC316" s="528"/>
      <c r="CD316" s="530" t="str">
        <f>IF(DR316&lt;3,"",(SUM(B316:S316)-MIN(B316:S316)-MAX(B316:S316))/(DR316-2))</f>
        <v/>
      </c>
      <c r="CE316" s="530" t="str">
        <f>IF(DS316&lt;3,"",(SUM(U316:AL316)-MIN(U316:AL316)-MAX(U316:AL316))/(DS316-2))</f>
        <v/>
      </c>
      <c r="CF316" s="530" t="str">
        <f>IF(DT316&lt;3,"",(SUM(AN316:BE316)-MIN(AN316:BE316)-MAX(AN316:BE316))/(DT316-2))</f>
        <v/>
      </c>
      <c r="CG316" s="531" t="str">
        <f>IF(DU316&lt;3,"",(SUM(BG316:BX316)-MIN(BG316:BX316)-MAX(BG316:BX316))/(DU316-2))</f>
        <v/>
      </c>
      <c r="CH316" s="518" t="str">
        <f t="shared" ref="CH316:CQ320" si="648">IF($CH$3=$CD$4,IF(OR(-FLOOR(((18-COUNT($B316:$S316))/2),1)+CH$6&lt;1,-FLOOR(((18-COUNT($B316:$S316))/2),1)+CH$6&gt;COUNT($B316:$S316)),"",LARGE($B316:$S316,-FLOOR(((18-COUNT($B316:$S316))/2),1)+CH$6)),IF(OR(-FLOOR(((18-COUNT($AN316:$BE316))/2),1)+CH$6&lt;1,-FLOOR(((18-COUNT($AN316:$BE316))/2),1)+CH$6&gt;COUNT($AN316:$BE316)),"",LARGE($AN316:$BE316,-FLOOR(((18-COUNT($AN316:$BE316))/2),1)+CH$6)))</f>
        <v/>
      </c>
      <c r="CI316" s="93" t="str">
        <f t="shared" si="648"/>
        <v/>
      </c>
      <c r="CJ316" s="94" t="str">
        <f t="shared" si="648"/>
        <v/>
      </c>
      <c r="CK316" s="94" t="str">
        <f t="shared" si="648"/>
        <v/>
      </c>
      <c r="CL316" s="94" t="str">
        <f t="shared" si="648"/>
        <v/>
      </c>
      <c r="CM316" s="94" t="str">
        <f t="shared" si="648"/>
        <v/>
      </c>
      <c r="CN316" s="94" t="str">
        <f t="shared" si="648"/>
        <v/>
      </c>
      <c r="CO316" s="108" t="str">
        <f t="shared" si="648"/>
        <v/>
      </c>
      <c r="CP316" s="108" t="str">
        <f t="shared" si="648"/>
        <v/>
      </c>
      <c r="CQ316" s="108" t="str">
        <f t="shared" si="648"/>
        <v/>
      </c>
      <c r="CR316" s="108" t="str">
        <f t="shared" ref="CR316:CY320" si="649">IF($CH$3=$CD$4,IF(OR(-FLOOR(((18-COUNT($B316:$S316))/2),1)+CR$6&lt;1,-FLOOR(((18-COUNT($B316:$S316))/2),1)+CR$6&gt;COUNT($B316:$S316)),"",LARGE($B316:$S316,-FLOOR(((18-COUNT($B316:$S316))/2),1)+CR$6)),IF(OR(-FLOOR(((18-COUNT($AN316:$BE316))/2),1)+CR$6&lt;1,-FLOOR(((18-COUNT($AN316:$BE316))/2),1)+CR$6&gt;COUNT($AN316:$BE316)),"",LARGE($AN316:$BE316,-FLOOR(((18-COUNT($AN316:$BE316))/2),1)+CR$6)))</f>
        <v/>
      </c>
      <c r="CS316" s="94" t="str">
        <f t="shared" si="649"/>
        <v/>
      </c>
      <c r="CT316" s="94" t="str">
        <f t="shared" si="649"/>
        <v/>
      </c>
      <c r="CU316" s="94" t="str">
        <f t="shared" si="649"/>
        <v/>
      </c>
      <c r="CV316" s="94" t="str">
        <f t="shared" si="649"/>
        <v/>
      </c>
      <c r="CW316" s="94" t="str">
        <f t="shared" si="649"/>
        <v/>
      </c>
      <c r="CX316" s="93" t="str">
        <f t="shared" si="649"/>
        <v/>
      </c>
      <c r="CY316" s="519" t="str">
        <f t="shared" si="649"/>
        <v/>
      </c>
      <c r="CZ316" s="532" t="str">
        <f t="shared" ref="CZ316:DI320" si="650">IF($CH$3=$CD$4,IF(OR(-FLOOR(((18-COUNT($U316:$AL316))/2),1)+CZ$6&lt;1,-FLOOR(((18-COUNT($U316:$AL316))/2),1)+CZ$6&gt;COUNT($U316:$AL316)),"",LARGE($U316:$AL316,-FLOOR(((18-COUNT($U316:$AL316))/2),1)+CZ$6)),IF(OR(-FLOOR(((18-COUNT($BG316:$BX316))/2),1)+CZ$6&lt;1,-FLOOR(((18-COUNT($BG316:$BX316))/2),1)+CZ$6&gt;COUNT($BG316:$BX316)),"",LARGE($BG316:$BX316,-FLOOR(((18-COUNT($BG316:$BX316))/2),1)+CZ$6)))</f>
        <v/>
      </c>
      <c r="DA316" s="533" t="str">
        <f t="shared" si="650"/>
        <v/>
      </c>
      <c r="DB316" s="534" t="str">
        <f t="shared" si="650"/>
        <v/>
      </c>
      <c r="DC316" s="534" t="str">
        <f t="shared" si="650"/>
        <v/>
      </c>
      <c r="DD316" s="534" t="str">
        <f t="shared" si="650"/>
        <v/>
      </c>
      <c r="DE316" s="534" t="str">
        <f t="shared" si="650"/>
        <v/>
      </c>
      <c r="DF316" s="534" t="str">
        <f t="shared" si="650"/>
        <v/>
      </c>
      <c r="DG316" s="535" t="str">
        <f t="shared" si="650"/>
        <v/>
      </c>
      <c r="DH316" s="535" t="str">
        <f t="shared" si="650"/>
        <v/>
      </c>
      <c r="DI316" s="535" t="str">
        <f t="shared" si="650"/>
        <v/>
      </c>
      <c r="DJ316" s="535" t="str">
        <f t="shared" ref="DJ316:DQ320" si="651">IF($CH$3=$CD$4,IF(OR(-FLOOR(((18-COUNT($U316:$AL316))/2),1)+DJ$6&lt;1,-FLOOR(((18-COUNT($U316:$AL316))/2),1)+DJ$6&gt;COUNT($U316:$AL316)),"",LARGE($U316:$AL316,-FLOOR(((18-COUNT($U316:$AL316))/2),1)+DJ$6)),IF(OR(-FLOOR(((18-COUNT($BG316:$BX316))/2),1)+DJ$6&lt;1,-FLOOR(((18-COUNT($BG316:$BX316))/2),1)+DJ$6&gt;COUNT($BG316:$BX316)),"",LARGE($BG316:$BX316,-FLOOR(((18-COUNT($BG316:$BX316))/2),1)+DJ$6)))</f>
        <v/>
      </c>
      <c r="DK316" s="534" t="str">
        <f t="shared" si="651"/>
        <v/>
      </c>
      <c r="DL316" s="534" t="str">
        <f t="shared" si="651"/>
        <v/>
      </c>
      <c r="DM316" s="534" t="str">
        <f t="shared" si="651"/>
        <v/>
      </c>
      <c r="DN316" s="534" t="str">
        <f t="shared" si="651"/>
        <v/>
      </c>
      <c r="DO316" s="534" t="str">
        <f t="shared" si="651"/>
        <v/>
      </c>
      <c r="DP316" s="533" t="str">
        <f t="shared" si="651"/>
        <v/>
      </c>
      <c r="DQ316" s="532" t="str">
        <f t="shared" si="651"/>
        <v/>
      </c>
      <c r="DR316" s="572">
        <f>COUNT(B316:S316)</f>
        <v>0</v>
      </c>
      <c r="DS316" s="573">
        <f>COUNT(U316:AL316)</f>
        <v>0</v>
      </c>
      <c r="DT316" s="573">
        <f>COUNT(AN316:BE316)</f>
        <v>0</v>
      </c>
      <c r="DU316" s="574">
        <f>COUNT(BG316:BX316)</f>
        <v>0</v>
      </c>
      <c r="DV316" s="522"/>
      <c r="DW316" s="537"/>
      <c r="DX316" s="537"/>
      <c r="DY316" s="537"/>
      <c r="DZ316" s="537"/>
      <c r="EA316" s="537"/>
      <c r="EB316" s="537"/>
      <c r="EC316" s="538"/>
      <c r="ED316" s="537"/>
      <c r="EE316" s="61"/>
    </row>
    <row r="317" spans="1:135" ht="12.75" customHeight="1">
      <c r="A317" s="529" t="s">
        <v>155</v>
      </c>
      <c r="B317" s="306"/>
      <c r="C317" s="306"/>
      <c r="D317" s="306"/>
      <c r="E317" s="306"/>
      <c r="F317" s="306"/>
      <c r="G317" s="306"/>
      <c r="H317" s="306"/>
      <c r="I317" s="306"/>
      <c r="J317" s="306"/>
      <c r="K317" s="306"/>
      <c r="L317" s="306"/>
      <c r="M317" s="306"/>
      <c r="N317" s="306"/>
      <c r="O317" s="306"/>
      <c r="P317" s="306"/>
      <c r="Q317" s="306"/>
      <c r="R317" s="306"/>
      <c r="S317" s="306"/>
      <c r="T317" s="523"/>
      <c r="U317" s="306"/>
      <c r="V317" s="306"/>
      <c r="W317" s="306"/>
      <c r="X317" s="306"/>
      <c r="Y317" s="306"/>
      <c r="Z317" s="306"/>
      <c r="AA317" s="306"/>
      <c r="AB317" s="306"/>
      <c r="AC317" s="306"/>
      <c r="AD317" s="306"/>
      <c r="AE317" s="306"/>
      <c r="AF317" s="306"/>
      <c r="AG317" s="306"/>
      <c r="AH317" s="306"/>
      <c r="AI317" s="306"/>
      <c r="AJ317" s="306"/>
      <c r="AK317" s="306"/>
      <c r="AL317" s="306"/>
      <c r="AM317" s="523"/>
      <c r="AN317" s="306"/>
      <c r="AO317" s="306"/>
      <c r="AP317" s="306"/>
      <c r="AQ317" s="306"/>
      <c r="AR317" s="306"/>
      <c r="AS317" s="306"/>
      <c r="AT317" s="306"/>
      <c r="AU317" s="306"/>
      <c r="AV317" s="306"/>
      <c r="AW317" s="306"/>
      <c r="AX317" s="306"/>
      <c r="AY317" s="306"/>
      <c r="AZ317" s="306"/>
      <c r="BA317" s="306"/>
      <c r="BB317" s="306"/>
      <c r="BC317" s="306"/>
      <c r="BD317" s="306"/>
      <c r="BE317" s="306"/>
      <c r="BF317" s="523"/>
      <c r="BG317" s="306"/>
      <c r="BH317" s="306"/>
      <c r="BI317" s="306"/>
      <c r="BJ317" s="306"/>
      <c r="BK317" s="306"/>
      <c r="BL317" s="306"/>
      <c r="BM317" s="306"/>
      <c r="BN317" s="306"/>
      <c r="BO317" s="306"/>
      <c r="BP317" s="306"/>
      <c r="BQ317" s="306"/>
      <c r="BR317" s="306"/>
      <c r="BS317" s="306"/>
      <c r="BT317" s="306"/>
      <c r="BU317" s="306"/>
      <c r="BV317" s="306"/>
      <c r="BW317" s="306"/>
      <c r="BX317" s="306"/>
      <c r="BY317" s="523"/>
      <c r="BZ317" s="306"/>
      <c r="CA317" s="306"/>
      <c r="CB317" s="306"/>
      <c r="CC317" s="306"/>
      <c r="CD317" s="530" t="str">
        <f>IF(DR317&lt;3,"",(SUM(B317:S317)-MIN(B317:S317)-MAX(B317:S317))/(DR317-2))</f>
        <v/>
      </c>
      <c r="CE317" s="530" t="str">
        <f>IF(DS317&lt;3,"",(SUM(U317:AL317)-MIN(U317:AL317)-MAX(U317:AL317))/(DS317-2))</f>
        <v/>
      </c>
      <c r="CF317" s="530" t="str">
        <f>IF(DT317&lt;3,"",(SUM(AN317:BE317)-MIN(AN317:BE317)-MAX(AN317:BE317))/(DT317-2))</f>
        <v/>
      </c>
      <c r="CG317" s="531" t="str">
        <f>IF(DU317&lt;3,"",(SUM(BG317:BX317)-MIN(BG317:BX317)-MAX(BG317:BX317))/(DU317-2))</f>
        <v/>
      </c>
      <c r="CH317" s="518" t="str">
        <f t="shared" si="648"/>
        <v/>
      </c>
      <c r="CI317" s="93" t="str">
        <f t="shared" si="648"/>
        <v/>
      </c>
      <c r="CJ317" s="94" t="str">
        <f t="shared" si="648"/>
        <v/>
      </c>
      <c r="CK317" s="94" t="str">
        <f t="shared" si="648"/>
        <v/>
      </c>
      <c r="CL317" s="94" t="str">
        <f t="shared" si="648"/>
        <v/>
      </c>
      <c r="CM317" s="94" t="str">
        <f t="shared" si="648"/>
        <v/>
      </c>
      <c r="CN317" s="94" t="str">
        <f t="shared" si="648"/>
        <v/>
      </c>
      <c r="CO317" s="108" t="str">
        <f t="shared" si="648"/>
        <v/>
      </c>
      <c r="CP317" s="108" t="str">
        <f t="shared" si="648"/>
        <v/>
      </c>
      <c r="CQ317" s="108" t="str">
        <f t="shared" si="648"/>
        <v/>
      </c>
      <c r="CR317" s="108" t="str">
        <f t="shared" si="649"/>
        <v/>
      </c>
      <c r="CS317" s="94" t="str">
        <f t="shared" si="649"/>
        <v/>
      </c>
      <c r="CT317" s="94" t="str">
        <f t="shared" si="649"/>
        <v/>
      </c>
      <c r="CU317" s="94" t="str">
        <f t="shared" si="649"/>
        <v/>
      </c>
      <c r="CV317" s="94" t="str">
        <f t="shared" si="649"/>
        <v/>
      </c>
      <c r="CW317" s="94" t="str">
        <f t="shared" si="649"/>
        <v/>
      </c>
      <c r="CX317" s="93" t="str">
        <f t="shared" si="649"/>
        <v/>
      </c>
      <c r="CY317" s="519" t="str">
        <f t="shared" si="649"/>
        <v/>
      </c>
      <c r="CZ317" s="532" t="str">
        <f t="shared" si="650"/>
        <v/>
      </c>
      <c r="DA317" s="533" t="str">
        <f t="shared" si="650"/>
        <v/>
      </c>
      <c r="DB317" s="534" t="str">
        <f t="shared" si="650"/>
        <v/>
      </c>
      <c r="DC317" s="534" t="str">
        <f t="shared" si="650"/>
        <v/>
      </c>
      <c r="DD317" s="534" t="str">
        <f t="shared" si="650"/>
        <v/>
      </c>
      <c r="DE317" s="534" t="str">
        <f t="shared" si="650"/>
        <v/>
      </c>
      <c r="DF317" s="534" t="str">
        <f t="shared" si="650"/>
        <v/>
      </c>
      <c r="DG317" s="535" t="str">
        <f t="shared" si="650"/>
        <v/>
      </c>
      <c r="DH317" s="535" t="str">
        <f t="shared" si="650"/>
        <v/>
      </c>
      <c r="DI317" s="535" t="str">
        <f t="shared" si="650"/>
        <v/>
      </c>
      <c r="DJ317" s="535" t="str">
        <f t="shared" si="651"/>
        <v/>
      </c>
      <c r="DK317" s="534" t="str">
        <f t="shared" si="651"/>
        <v/>
      </c>
      <c r="DL317" s="534" t="str">
        <f t="shared" si="651"/>
        <v/>
      </c>
      <c r="DM317" s="534" t="str">
        <f t="shared" si="651"/>
        <v/>
      </c>
      <c r="DN317" s="534" t="str">
        <f t="shared" si="651"/>
        <v/>
      </c>
      <c r="DO317" s="534" t="str">
        <f t="shared" si="651"/>
        <v/>
      </c>
      <c r="DP317" s="533" t="str">
        <f t="shared" si="651"/>
        <v/>
      </c>
      <c r="DQ317" s="532" t="str">
        <f t="shared" si="651"/>
        <v/>
      </c>
      <c r="DR317" s="572">
        <f>COUNT(B317:S317)</f>
        <v>0</v>
      </c>
      <c r="DS317" s="573">
        <f>COUNT(U317:AL317)</f>
        <v>0</v>
      </c>
      <c r="DT317" s="573">
        <f>COUNT(AN317:BE317)</f>
        <v>0</v>
      </c>
      <c r="DU317" s="574">
        <f>COUNT(BG317:BX317)</f>
        <v>0</v>
      </c>
      <c r="DV317" s="522"/>
      <c r="DW317" s="537"/>
      <c r="DX317" s="537"/>
      <c r="DY317" s="537"/>
      <c r="DZ317" s="537"/>
      <c r="EA317" s="537"/>
      <c r="EB317" s="537"/>
      <c r="EC317" s="538"/>
      <c r="ED317" s="537"/>
      <c r="EE317" s="61"/>
    </row>
    <row r="318" spans="1:135" ht="12.75" customHeight="1">
      <c r="A318" s="529" t="s">
        <v>156</v>
      </c>
      <c r="B318" s="306"/>
      <c r="C318" s="306"/>
      <c r="D318" s="306"/>
      <c r="E318" s="306"/>
      <c r="F318" s="306"/>
      <c r="G318" s="306"/>
      <c r="H318" s="306"/>
      <c r="I318" s="306"/>
      <c r="J318" s="306"/>
      <c r="K318" s="306"/>
      <c r="L318" s="306"/>
      <c r="M318" s="306"/>
      <c r="N318" s="306"/>
      <c r="O318" s="306"/>
      <c r="P318" s="306"/>
      <c r="Q318" s="306"/>
      <c r="R318" s="306"/>
      <c r="S318" s="306"/>
      <c r="T318" s="523"/>
      <c r="U318" s="306"/>
      <c r="V318" s="306"/>
      <c r="W318" s="306"/>
      <c r="X318" s="306"/>
      <c r="Y318" s="306"/>
      <c r="Z318" s="306"/>
      <c r="AA318" s="306"/>
      <c r="AB318" s="306"/>
      <c r="AC318" s="306"/>
      <c r="AD318" s="306"/>
      <c r="AE318" s="306"/>
      <c r="AF318" s="306"/>
      <c r="AG318" s="306"/>
      <c r="AH318" s="306"/>
      <c r="AI318" s="306"/>
      <c r="AJ318" s="306"/>
      <c r="AK318" s="306"/>
      <c r="AL318" s="306"/>
      <c r="AM318" s="523"/>
      <c r="AN318" s="306"/>
      <c r="AO318" s="306"/>
      <c r="AP318" s="306"/>
      <c r="AQ318" s="306"/>
      <c r="AR318" s="306"/>
      <c r="AS318" s="306"/>
      <c r="AT318" s="306"/>
      <c r="AU318" s="306"/>
      <c r="AV318" s="306"/>
      <c r="AW318" s="306"/>
      <c r="AX318" s="306"/>
      <c r="AY318" s="306"/>
      <c r="AZ318" s="306"/>
      <c r="BA318" s="306"/>
      <c r="BB318" s="306"/>
      <c r="BC318" s="306"/>
      <c r="BD318" s="306"/>
      <c r="BE318" s="306"/>
      <c r="BF318" s="523"/>
      <c r="BG318" s="306"/>
      <c r="BH318" s="306"/>
      <c r="BI318" s="306"/>
      <c r="BJ318" s="306"/>
      <c r="BK318" s="306"/>
      <c r="BL318" s="306"/>
      <c r="BM318" s="306"/>
      <c r="BN318" s="306"/>
      <c r="BO318" s="306"/>
      <c r="BP318" s="306"/>
      <c r="BQ318" s="306"/>
      <c r="BR318" s="306"/>
      <c r="BS318" s="306"/>
      <c r="BT318" s="306"/>
      <c r="BU318" s="306"/>
      <c r="BV318" s="306"/>
      <c r="BW318" s="306"/>
      <c r="BX318" s="306"/>
      <c r="BY318" s="523"/>
      <c r="BZ318" s="306"/>
      <c r="CA318" s="306"/>
      <c r="CB318" s="306"/>
      <c r="CC318" s="306"/>
      <c r="CD318" s="530" t="str">
        <f>IF(DR318&lt;3,"",(SUM(B318:S318)-MIN(B318:S318)-MAX(B318:S318))/(DR318-2))</f>
        <v/>
      </c>
      <c r="CE318" s="530" t="str">
        <f>IF(DS318&lt;3,"",(SUM(U318:AL318)-MIN(U318:AL318)-MAX(U318:AL318))/(DS318-2))</f>
        <v/>
      </c>
      <c r="CF318" s="530" t="str">
        <f>IF(DT318&lt;3,"",(SUM(AN318:BE318)-MIN(AN318:BE318)-MAX(AN318:BE318))/(DT318-2))</f>
        <v/>
      </c>
      <c r="CG318" s="531" t="str">
        <f>IF(DU318&lt;3,"",(SUM(BG318:BX318)-MIN(BG318:BX318)-MAX(BG318:BX318))/(DU318-2))</f>
        <v/>
      </c>
      <c r="CH318" s="518" t="str">
        <f t="shared" si="648"/>
        <v/>
      </c>
      <c r="CI318" s="93" t="str">
        <f t="shared" si="648"/>
        <v/>
      </c>
      <c r="CJ318" s="94" t="str">
        <f t="shared" si="648"/>
        <v/>
      </c>
      <c r="CK318" s="94" t="str">
        <f t="shared" si="648"/>
        <v/>
      </c>
      <c r="CL318" s="94" t="str">
        <f t="shared" si="648"/>
        <v/>
      </c>
      <c r="CM318" s="94" t="str">
        <f t="shared" si="648"/>
        <v/>
      </c>
      <c r="CN318" s="94" t="str">
        <f t="shared" si="648"/>
        <v/>
      </c>
      <c r="CO318" s="108" t="str">
        <f t="shared" si="648"/>
        <v/>
      </c>
      <c r="CP318" s="108" t="str">
        <f t="shared" si="648"/>
        <v/>
      </c>
      <c r="CQ318" s="108" t="str">
        <f t="shared" si="648"/>
        <v/>
      </c>
      <c r="CR318" s="108" t="str">
        <f t="shared" si="649"/>
        <v/>
      </c>
      <c r="CS318" s="94" t="str">
        <f t="shared" si="649"/>
        <v/>
      </c>
      <c r="CT318" s="94" t="str">
        <f t="shared" si="649"/>
        <v/>
      </c>
      <c r="CU318" s="94" t="str">
        <f t="shared" si="649"/>
        <v/>
      </c>
      <c r="CV318" s="94" t="str">
        <f t="shared" si="649"/>
        <v/>
      </c>
      <c r="CW318" s="94" t="str">
        <f t="shared" si="649"/>
        <v/>
      </c>
      <c r="CX318" s="93" t="str">
        <f t="shared" si="649"/>
        <v/>
      </c>
      <c r="CY318" s="519" t="str">
        <f t="shared" si="649"/>
        <v/>
      </c>
      <c r="CZ318" s="532" t="str">
        <f t="shared" si="650"/>
        <v/>
      </c>
      <c r="DA318" s="533" t="str">
        <f t="shared" si="650"/>
        <v/>
      </c>
      <c r="DB318" s="534" t="str">
        <f t="shared" si="650"/>
        <v/>
      </c>
      <c r="DC318" s="534" t="str">
        <f t="shared" si="650"/>
        <v/>
      </c>
      <c r="DD318" s="534" t="str">
        <f t="shared" si="650"/>
        <v/>
      </c>
      <c r="DE318" s="534" t="str">
        <f t="shared" si="650"/>
        <v/>
      </c>
      <c r="DF318" s="534" t="str">
        <f t="shared" si="650"/>
        <v/>
      </c>
      <c r="DG318" s="535" t="str">
        <f t="shared" si="650"/>
        <v/>
      </c>
      <c r="DH318" s="535" t="str">
        <f t="shared" si="650"/>
        <v/>
      </c>
      <c r="DI318" s="535" t="str">
        <f t="shared" si="650"/>
        <v/>
      </c>
      <c r="DJ318" s="535" t="str">
        <f t="shared" si="651"/>
        <v/>
      </c>
      <c r="DK318" s="534" t="str">
        <f t="shared" si="651"/>
        <v/>
      </c>
      <c r="DL318" s="534" t="str">
        <f t="shared" si="651"/>
        <v/>
      </c>
      <c r="DM318" s="534" t="str">
        <f t="shared" si="651"/>
        <v/>
      </c>
      <c r="DN318" s="534" t="str">
        <f t="shared" si="651"/>
        <v/>
      </c>
      <c r="DO318" s="534" t="str">
        <f t="shared" si="651"/>
        <v/>
      </c>
      <c r="DP318" s="533" t="str">
        <f t="shared" si="651"/>
        <v/>
      </c>
      <c r="DQ318" s="532" t="str">
        <f t="shared" si="651"/>
        <v/>
      </c>
      <c r="DR318" s="572">
        <f>COUNT(B318:S318)</f>
        <v>0</v>
      </c>
      <c r="DS318" s="573">
        <f>COUNT(U318:AL318)</f>
        <v>0</v>
      </c>
      <c r="DT318" s="573">
        <f>COUNT(AN318:BE318)</f>
        <v>0</v>
      </c>
      <c r="DU318" s="574">
        <f>COUNT(BG318:BX318)</f>
        <v>0</v>
      </c>
      <c r="DV318" s="522"/>
      <c r="DW318" s="537"/>
      <c r="DX318" s="537"/>
      <c r="DY318" s="537"/>
      <c r="DZ318" s="537"/>
      <c r="EA318" s="537"/>
      <c r="EB318" s="537"/>
      <c r="EC318" s="538"/>
      <c r="ED318" s="537"/>
      <c r="EE318" s="61"/>
    </row>
    <row r="319" spans="1:135" ht="12.75" customHeight="1">
      <c r="A319" s="529" t="s">
        <v>157</v>
      </c>
      <c r="B319" s="306"/>
      <c r="C319" s="306"/>
      <c r="D319" s="306"/>
      <c r="E319" s="306"/>
      <c r="F319" s="306"/>
      <c r="G319" s="306"/>
      <c r="H319" s="306"/>
      <c r="I319" s="306"/>
      <c r="J319" s="306"/>
      <c r="K319" s="306"/>
      <c r="L319" s="306"/>
      <c r="M319" s="306"/>
      <c r="N319" s="306"/>
      <c r="O319" s="306"/>
      <c r="P319" s="306"/>
      <c r="Q319" s="306"/>
      <c r="R319" s="306"/>
      <c r="S319" s="306"/>
      <c r="T319" s="523"/>
      <c r="U319" s="306"/>
      <c r="V319" s="306"/>
      <c r="W319" s="306"/>
      <c r="X319" s="306"/>
      <c r="Y319" s="306"/>
      <c r="Z319" s="306"/>
      <c r="AA319" s="306"/>
      <c r="AB319" s="306"/>
      <c r="AC319" s="306"/>
      <c r="AD319" s="306"/>
      <c r="AE319" s="306"/>
      <c r="AF319" s="306"/>
      <c r="AG319" s="306"/>
      <c r="AH319" s="306"/>
      <c r="AI319" s="306"/>
      <c r="AJ319" s="306"/>
      <c r="AK319" s="306"/>
      <c r="AL319" s="306"/>
      <c r="AM319" s="523"/>
      <c r="AN319" s="306"/>
      <c r="AO319" s="306"/>
      <c r="AP319" s="306"/>
      <c r="AQ319" s="306"/>
      <c r="AR319" s="306"/>
      <c r="AS319" s="306"/>
      <c r="AT319" s="306"/>
      <c r="AU319" s="306"/>
      <c r="AV319" s="306"/>
      <c r="AW319" s="306"/>
      <c r="AX319" s="306"/>
      <c r="AY319" s="306"/>
      <c r="AZ319" s="306"/>
      <c r="BA319" s="306"/>
      <c r="BB319" s="306"/>
      <c r="BC319" s="306"/>
      <c r="BD319" s="306"/>
      <c r="BE319" s="306"/>
      <c r="BF319" s="523"/>
      <c r="BG319" s="306"/>
      <c r="BH319" s="306"/>
      <c r="BI319" s="306"/>
      <c r="BJ319" s="306"/>
      <c r="BK319" s="306"/>
      <c r="BL319" s="306"/>
      <c r="BM319" s="306"/>
      <c r="BN319" s="306"/>
      <c r="BO319" s="306"/>
      <c r="BP319" s="306"/>
      <c r="BQ319" s="306"/>
      <c r="BR319" s="306"/>
      <c r="BS319" s="306"/>
      <c r="BT319" s="306"/>
      <c r="BU319" s="306"/>
      <c r="BV319" s="306"/>
      <c r="BW319" s="306"/>
      <c r="BX319" s="306"/>
      <c r="BY319" s="523"/>
      <c r="BZ319" s="306"/>
      <c r="CA319" s="306"/>
      <c r="CB319" s="306"/>
      <c r="CC319" s="306"/>
      <c r="CD319" s="530" t="str">
        <f>IF(DR319&lt;3,"",(SUM(B319:S319)-MIN(B319:S319)-MAX(B319:S319))/(DR319-2))</f>
        <v/>
      </c>
      <c r="CE319" s="530" t="str">
        <f>IF(DS319&lt;3,"",(SUM(U319:AL319)-MIN(U319:AL319)-MAX(U319:AL319))/(DS319-2))</f>
        <v/>
      </c>
      <c r="CF319" s="530" t="str">
        <f>IF(DT319&lt;3,"",(SUM(AN319:BE319)-MIN(AN319:BE319)-MAX(AN319:BE319))/(DT319-2))</f>
        <v/>
      </c>
      <c r="CG319" s="531" t="str">
        <f>IF(DU319&lt;3,"",(SUM(BG319:BX319)-MIN(BG319:BX319)-MAX(BG319:BX319))/(DU319-2))</f>
        <v/>
      </c>
      <c r="CH319" s="518" t="str">
        <f t="shared" si="648"/>
        <v/>
      </c>
      <c r="CI319" s="93" t="str">
        <f t="shared" si="648"/>
        <v/>
      </c>
      <c r="CJ319" s="94" t="str">
        <f t="shared" si="648"/>
        <v/>
      </c>
      <c r="CK319" s="94" t="str">
        <f t="shared" si="648"/>
        <v/>
      </c>
      <c r="CL319" s="94" t="str">
        <f t="shared" si="648"/>
        <v/>
      </c>
      <c r="CM319" s="94" t="str">
        <f t="shared" si="648"/>
        <v/>
      </c>
      <c r="CN319" s="94" t="str">
        <f t="shared" si="648"/>
        <v/>
      </c>
      <c r="CO319" s="108" t="str">
        <f t="shared" si="648"/>
        <v/>
      </c>
      <c r="CP319" s="108" t="str">
        <f t="shared" si="648"/>
        <v/>
      </c>
      <c r="CQ319" s="108" t="str">
        <f t="shared" si="648"/>
        <v/>
      </c>
      <c r="CR319" s="108" t="str">
        <f t="shared" si="649"/>
        <v/>
      </c>
      <c r="CS319" s="94" t="str">
        <f t="shared" si="649"/>
        <v/>
      </c>
      <c r="CT319" s="94" t="str">
        <f t="shared" si="649"/>
        <v/>
      </c>
      <c r="CU319" s="94" t="str">
        <f t="shared" si="649"/>
        <v/>
      </c>
      <c r="CV319" s="94" t="str">
        <f t="shared" si="649"/>
        <v/>
      </c>
      <c r="CW319" s="94" t="str">
        <f t="shared" si="649"/>
        <v/>
      </c>
      <c r="CX319" s="93" t="str">
        <f t="shared" si="649"/>
        <v/>
      </c>
      <c r="CY319" s="519" t="str">
        <f t="shared" si="649"/>
        <v/>
      </c>
      <c r="CZ319" s="532" t="str">
        <f t="shared" si="650"/>
        <v/>
      </c>
      <c r="DA319" s="533" t="str">
        <f t="shared" si="650"/>
        <v/>
      </c>
      <c r="DB319" s="534" t="str">
        <f t="shared" si="650"/>
        <v/>
      </c>
      <c r="DC319" s="534" t="str">
        <f t="shared" si="650"/>
        <v/>
      </c>
      <c r="DD319" s="534" t="str">
        <f t="shared" si="650"/>
        <v/>
      </c>
      <c r="DE319" s="534" t="str">
        <f t="shared" si="650"/>
        <v/>
      </c>
      <c r="DF319" s="534" t="str">
        <f t="shared" si="650"/>
        <v/>
      </c>
      <c r="DG319" s="535" t="str">
        <f t="shared" si="650"/>
        <v/>
      </c>
      <c r="DH319" s="535" t="str">
        <f t="shared" si="650"/>
        <v/>
      </c>
      <c r="DI319" s="535" t="str">
        <f t="shared" si="650"/>
        <v/>
      </c>
      <c r="DJ319" s="535" t="str">
        <f t="shared" si="651"/>
        <v/>
      </c>
      <c r="DK319" s="534" t="str">
        <f t="shared" si="651"/>
        <v/>
      </c>
      <c r="DL319" s="534" t="str">
        <f t="shared" si="651"/>
        <v/>
      </c>
      <c r="DM319" s="534" t="str">
        <f t="shared" si="651"/>
        <v/>
      </c>
      <c r="DN319" s="534" t="str">
        <f t="shared" si="651"/>
        <v/>
      </c>
      <c r="DO319" s="534" t="str">
        <f t="shared" si="651"/>
        <v/>
      </c>
      <c r="DP319" s="533" t="str">
        <f t="shared" si="651"/>
        <v/>
      </c>
      <c r="DQ319" s="532" t="str">
        <f t="shared" si="651"/>
        <v/>
      </c>
      <c r="DR319" s="572">
        <f>COUNT(B319:S319)</f>
        <v>0</v>
      </c>
      <c r="DS319" s="573">
        <f>COUNT(U319:AL319)</f>
        <v>0</v>
      </c>
      <c r="DT319" s="573">
        <f>COUNT(AN319:BE319)</f>
        <v>0</v>
      </c>
      <c r="DU319" s="574">
        <f>COUNT(BG319:BX319)</f>
        <v>0</v>
      </c>
      <c r="DV319" s="522"/>
      <c r="DW319" s="537"/>
      <c r="DX319" s="537"/>
      <c r="DY319" s="537"/>
      <c r="DZ319" s="537"/>
      <c r="EA319" s="537"/>
      <c r="EB319" s="537"/>
      <c r="EC319" s="538"/>
      <c r="ED319" s="537"/>
      <c r="EE319" s="61"/>
    </row>
    <row r="320" spans="1:135" ht="12.75" customHeight="1">
      <c r="A320" s="539" t="s">
        <v>158</v>
      </c>
      <c r="B320" s="540" t="str">
        <f t="shared" ref="B320:S320" si="652">IF(B317="","",B316*B317*B318*B319)</f>
        <v/>
      </c>
      <c r="C320" s="540" t="str">
        <f t="shared" si="652"/>
        <v/>
      </c>
      <c r="D320" s="540" t="str">
        <f t="shared" si="652"/>
        <v/>
      </c>
      <c r="E320" s="540" t="str">
        <f t="shared" si="652"/>
        <v/>
      </c>
      <c r="F320" s="540" t="str">
        <f t="shared" si="652"/>
        <v/>
      </c>
      <c r="G320" s="540" t="str">
        <f t="shared" si="652"/>
        <v/>
      </c>
      <c r="H320" s="540" t="str">
        <f t="shared" si="652"/>
        <v/>
      </c>
      <c r="I320" s="540" t="str">
        <f t="shared" si="652"/>
        <v/>
      </c>
      <c r="J320" s="540" t="str">
        <f t="shared" si="652"/>
        <v/>
      </c>
      <c r="K320" s="540" t="str">
        <f t="shared" si="652"/>
        <v/>
      </c>
      <c r="L320" s="540" t="str">
        <f t="shared" si="652"/>
        <v/>
      </c>
      <c r="M320" s="540" t="str">
        <f t="shared" si="652"/>
        <v/>
      </c>
      <c r="N320" s="540" t="str">
        <f t="shared" si="652"/>
        <v/>
      </c>
      <c r="O320" s="540" t="str">
        <f t="shared" si="652"/>
        <v/>
      </c>
      <c r="P320" s="540" t="str">
        <f t="shared" si="652"/>
        <v/>
      </c>
      <c r="Q320" s="540" t="str">
        <f t="shared" si="652"/>
        <v/>
      </c>
      <c r="R320" s="540" t="str">
        <f t="shared" si="652"/>
        <v/>
      </c>
      <c r="S320" s="540" t="str">
        <f t="shared" si="652"/>
        <v/>
      </c>
      <c r="T320" s="523"/>
      <c r="U320" s="540" t="str">
        <f t="shared" ref="U320:AL320" si="653">IF(U317="","",U316*U317*U318*U319)</f>
        <v/>
      </c>
      <c r="V320" s="540" t="str">
        <f t="shared" si="653"/>
        <v/>
      </c>
      <c r="W320" s="540" t="str">
        <f t="shared" si="653"/>
        <v/>
      </c>
      <c r="X320" s="540" t="str">
        <f t="shared" si="653"/>
        <v/>
      </c>
      <c r="Y320" s="540" t="str">
        <f t="shared" si="653"/>
        <v/>
      </c>
      <c r="Z320" s="540" t="str">
        <f t="shared" si="653"/>
        <v/>
      </c>
      <c r="AA320" s="540" t="str">
        <f t="shared" si="653"/>
        <v/>
      </c>
      <c r="AB320" s="540" t="str">
        <f t="shared" si="653"/>
        <v/>
      </c>
      <c r="AC320" s="540" t="str">
        <f t="shared" si="653"/>
        <v/>
      </c>
      <c r="AD320" s="540" t="str">
        <f t="shared" si="653"/>
        <v/>
      </c>
      <c r="AE320" s="540" t="str">
        <f t="shared" si="653"/>
        <v/>
      </c>
      <c r="AF320" s="540" t="str">
        <f t="shared" si="653"/>
        <v/>
      </c>
      <c r="AG320" s="540" t="str">
        <f t="shared" si="653"/>
        <v/>
      </c>
      <c r="AH320" s="540" t="str">
        <f t="shared" si="653"/>
        <v/>
      </c>
      <c r="AI320" s="540" t="str">
        <f t="shared" si="653"/>
        <v/>
      </c>
      <c r="AJ320" s="540" t="str">
        <f t="shared" si="653"/>
        <v/>
      </c>
      <c r="AK320" s="540" t="str">
        <f t="shared" si="653"/>
        <v/>
      </c>
      <c r="AL320" s="540" t="str">
        <f t="shared" si="653"/>
        <v/>
      </c>
      <c r="AM320" s="523"/>
      <c r="AN320" s="540" t="str">
        <f t="shared" ref="AN320:BE320" si="654">IF(AN317="","",AN316*AN317*AN318*AN319)</f>
        <v/>
      </c>
      <c r="AO320" s="540" t="str">
        <f t="shared" si="654"/>
        <v/>
      </c>
      <c r="AP320" s="540" t="str">
        <f t="shared" si="654"/>
        <v/>
      </c>
      <c r="AQ320" s="540" t="str">
        <f t="shared" si="654"/>
        <v/>
      </c>
      <c r="AR320" s="540" t="str">
        <f t="shared" si="654"/>
        <v/>
      </c>
      <c r="AS320" s="540" t="str">
        <f t="shared" si="654"/>
        <v/>
      </c>
      <c r="AT320" s="540" t="str">
        <f t="shared" si="654"/>
        <v/>
      </c>
      <c r="AU320" s="540" t="str">
        <f t="shared" si="654"/>
        <v/>
      </c>
      <c r="AV320" s="540" t="str">
        <f t="shared" si="654"/>
        <v/>
      </c>
      <c r="AW320" s="540" t="str">
        <f t="shared" si="654"/>
        <v/>
      </c>
      <c r="AX320" s="540" t="str">
        <f t="shared" si="654"/>
        <v/>
      </c>
      <c r="AY320" s="540" t="str">
        <f t="shared" si="654"/>
        <v/>
      </c>
      <c r="AZ320" s="540" t="str">
        <f t="shared" si="654"/>
        <v/>
      </c>
      <c r="BA320" s="540" t="str">
        <f t="shared" si="654"/>
        <v/>
      </c>
      <c r="BB320" s="540" t="str">
        <f t="shared" si="654"/>
        <v/>
      </c>
      <c r="BC320" s="540" t="str">
        <f t="shared" si="654"/>
        <v/>
      </c>
      <c r="BD320" s="540" t="str">
        <f t="shared" si="654"/>
        <v/>
      </c>
      <c r="BE320" s="540" t="str">
        <f t="shared" si="654"/>
        <v/>
      </c>
      <c r="BF320" s="523"/>
      <c r="BG320" s="540" t="str">
        <f t="shared" ref="BG320:BX320" si="655">IF(BG317="","",BG316*BG317*BG318*BG319)</f>
        <v/>
      </c>
      <c r="BH320" s="540" t="str">
        <f t="shared" si="655"/>
        <v/>
      </c>
      <c r="BI320" s="540" t="str">
        <f t="shared" si="655"/>
        <v/>
      </c>
      <c r="BJ320" s="540" t="str">
        <f t="shared" si="655"/>
        <v/>
      </c>
      <c r="BK320" s="540" t="str">
        <f t="shared" si="655"/>
        <v/>
      </c>
      <c r="BL320" s="540" t="str">
        <f t="shared" si="655"/>
        <v/>
      </c>
      <c r="BM320" s="540" t="str">
        <f t="shared" si="655"/>
        <v/>
      </c>
      <c r="BN320" s="540" t="str">
        <f t="shared" si="655"/>
        <v/>
      </c>
      <c r="BO320" s="540" t="str">
        <f t="shared" si="655"/>
        <v/>
      </c>
      <c r="BP320" s="540" t="str">
        <f t="shared" si="655"/>
        <v/>
      </c>
      <c r="BQ320" s="540" t="str">
        <f t="shared" si="655"/>
        <v/>
      </c>
      <c r="BR320" s="540" t="str">
        <f t="shared" si="655"/>
        <v/>
      </c>
      <c r="BS320" s="540" t="str">
        <f t="shared" si="655"/>
        <v/>
      </c>
      <c r="BT320" s="540" t="str">
        <f t="shared" si="655"/>
        <v/>
      </c>
      <c r="BU320" s="540" t="str">
        <f t="shared" si="655"/>
        <v/>
      </c>
      <c r="BV320" s="540" t="str">
        <f t="shared" si="655"/>
        <v/>
      </c>
      <c r="BW320" s="540" t="str">
        <f t="shared" si="655"/>
        <v/>
      </c>
      <c r="BX320" s="540" t="str">
        <f t="shared" si="655"/>
        <v/>
      </c>
      <c r="BY320" s="523"/>
      <c r="BZ320" s="540" t="str">
        <f>IF(BZ317="","",BZ316*BZ317*BZ318*BZ319)</f>
        <v/>
      </c>
      <c r="CA320" s="540" t="str">
        <f>IF(CA317="","",CA316*CA317*CA318*CA319)</f>
        <v/>
      </c>
      <c r="CB320" s="540" t="str">
        <f>IF(CB317="","",CB316*CB317*CB318*CB319)</f>
        <v/>
      </c>
      <c r="CC320" s="541" t="str">
        <f>IF(CC317="","",CC316*CC317*CC318*CC319)</f>
        <v/>
      </c>
      <c r="CD320" s="530" t="str">
        <f>IF(DR320&lt;3,"",(SUM(B320:S320)-MIN(B320:S320)-MAX(B320:S320))/(DR320-2))</f>
        <v/>
      </c>
      <c r="CE320" s="530" t="str">
        <f>IF(DS320&lt;3,"",(SUM(U320:AL320)-MIN(U320:AL320)-MAX(U320:AL320))/(DS320-2))</f>
        <v/>
      </c>
      <c r="CF320" s="530" t="str">
        <f>IF(DT320&lt;3,"",(SUM(AN320:BE320)-MIN(AN320:BE320)-MAX(AN320:BE320))/(DT320-2))</f>
        <v/>
      </c>
      <c r="CG320" s="531" t="str">
        <f>IF(DU320&lt;3,"",(SUM(BG320:BX320)-MIN(BG320:BX320)-MAX(BG320:BX320))/(DU320-2))</f>
        <v/>
      </c>
      <c r="CH320" s="518" t="str">
        <f t="shared" si="648"/>
        <v/>
      </c>
      <c r="CI320" s="93" t="str">
        <f t="shared" si="648"/>
        <v/>
      </c>
      <c r="CJ320" s="94" t="str">
        <f t="shared" si="648"/>
        <v/>
      </c>
      <c r="CK320" s="94" t="str">
        <f t="shared" si="648"/>
        <v/>
      </c>
      <c r="CL320" s="94" t="str">
        <f t="shared" si="648"/>
        <v/>
      </c>
      <c r="CM320" s="94" t="str">
        <f t="shared" si="648"/>
        <v/>
      </c>
      <c r="CN320" s="94" t="str">
        <f t="shared" si="648"/>
        <v/>
      </c>
      <c r="CO320" s="108" t="str">
        <f t="shared" si="648"/>
        <v/>
      </c>
      <c r="CP320" s="108" t="str">
        <f t="shared" si="648"/>
        <v/>
      </c>
      <c r="CQ320" s="108" t="str">
        <f t="shared" si="648"/>
        <v/>
      </c>
      <c r="CR320" s="108" t="str">
        <f t="shared" si="649"/>
        <v/>
      </c>
      <c r="CS320" s="94" t="str">
        <f t="shared" si="649"/>
        <v/>
      </c>
      <c r="CT320" s="94" t="str">
        <f t="shared" si="649"/>
        <v/>
      </c>
      <c r="CU320" s="94" t="str">
        <f t="shared" si="649"/>
        <v/>
      </c>
      <c r="CV320" s="94" t="str">
        <f t="shared" si="649"/>
        <v/>
      </c>
      <c r="CW320" s="94" t="str">
        <f t="shared" si="649"/>
        <v/>
      </c>
      <c r="CX320" s="93" t="str">
        <f t="shared" si="649"/>
        <v/>
      </c>
      <c r="CY320" s="519" t="str">
        <f t="shared" si="649"/>
        <v/>
      </c>
      <c r="CZ320" s="532" t="str">
        <f t="shared" si="650"/>
        <v/>
      </c>
      <c r="DA320" s="533" t="str">
        <f t="shared" si="650"/>
        <v/>
      </c>
      <c r="DB320" s="534" t="str">
        <f t="shared" si="650"/>
        <v/>
      </c>
      <c r="DC320" s="534" t="str">
        <f t="shared" si="650"/>
        <v/>
      </c>
      <c r="DD320" s="534" t="str">
        <f t="shared" si="650"/>
        <v/>
      </c>
      <c r="DE320" s="534" t="str">
        <f t="shared" si="650"/>
        <v/>
      </c>
      <c r="DF320" s="534" t="str">
        <f t="shared" si="650"/>
        <v/>
      </c>
      <c r="DG320" s="535" t="str">
        <f t="shared" si="650"/>
        <v/>
      </c>
      <c r="DH320" s="535" t="str">
        <f t="shared" si="650"/>
        <v/>
      </c>
      <c r="DI320" s="535" t="str">
        <f t="shared" si="650"/>
        <v/>
      </c>
      <c r="DJ320" s="535" t="str">
        <f t="shared" si="651"/>
        <v/>
      </c>
      <c r="DK320" s="534" t="str">
        <f t="shared" si="651"/>
        <v/>
      </c>
      <c r="DL320" s="534" t="str">
        <f t="shared" si="651"/>
        <v/>
      </c>
      <c r="DM320" s="534" t="str">
        <f t="shared" si="651"/>
        <v/>
      </c>
      <c r="DN320" s="534" t="str">
        <f t="shared" si="651"/>
        <v/>
      </c>
      <c r="DO320" s="534" t="str">
        <f t="shared" si="651"/>
        <v/>
      </c>
      <c r="DP320" s="533" t="str">
        <f t="shared" si="651"/>
        <v/>
      </c>
      <c r="DQ320" s="532" t="str">
        <f t="shared" si="651"/>
        <v/>
      </c>
      <c r="DR320" s="572">
        <f>COUNT(B320:S320)</f>
        <v>0</v>
      </c>
      <c r="DS320" s="573">
        <f>COUNT(U320:AL320)</f>
        <v>0</v>
      </c>
      <c r="DT320" s="573">
        <f>COUNT(AN320:BE320)</f>
        <v>0</v>
      </c>
      <c r="DU320" s="574">
        <f>COUNT(BG320:BX320)</f>
        <v>0</v>
      </c>
      <c r="DV320" s="522"/>
      <c r="DW320" s="537"/>
      <c r="DX320" s="537"/>
      <c r="DY320" s="537"/>
      <c r="DZ320" s="537"/>
      <c r="EA320" s="537"/>
      <c r="EB320" s="537"/>
      <c r="EC320" s="538"/>
      <c r="ED320" s="537"/>
      <c r="EE320" s="61"/>
    </row>
    <row r="321" spans="1:256" ht="12.75" customHeight="1">
      <c r="A321" s="527" t="s">
        <v>177</v>
      </c>
      <c r="B321" s="528"/>
      <c r="C321" s="528"/>
      <c r="D321" s="528"/>
      <c r="E321" s="528"/>
      <c r="F321" s="528"/>
      <c r="G321" s="528"/>
      <c r="H321" s="528"/>
      <c r="I321" s="528"/>
      <c r="J321" s="528"/>
      <c r="K321" s="528"/>
      <c r="L321" s="528"/>
      <c r="M321" s="528"/>
      <c r="N321" s="528"/>
      <c r="O321" s="528"/>
      <c r="P321" s="528"/>
      <c r="Q321" s="528"/>
      <c r="R321" s="528"/>
      <c r="S321" s="528"/>
      <c r="T321" s="523"/>
      <c r="U321" s="528"/>
      <c r="V321" s="528"/>
      <c r="W321" s="528"/>
      <c r="X321" s="528"/>
      <c r="Y321" s="528"/>
      <c r="Z321" s="528"/>
      <c r="AA321" s="528"/>
      <c r="AB321" s="528"/>
      <c r="AC321" s="528"/>
      <c r="AD321" s="528"/>
      <c r="AE321" s="528"/>
      <c r="AF321" s="528"/>
      <c r="AG321" s="528"/>
      <c r="AH321" s="528"/>
      <c r="AI321" s="528"/>
      <c r="AJ321" s="528"/>
      <c r="AK321" s="528"/>
      <c r="AL321" s="528"/>
      <c r="AM321" s="523"/>
      <c r="AN321" s="528"/>
      <c r="AO321" s="528"/>
      <c r="AP321" s="528"/>
      <c r="AQ321" s="528"/>
      <c r="AR321" s="528"/>
      <c r="AS321" s="528"/>
      <c r="AT321" s="528"/>
      <c r="AU321" s="528"/>
      <c r="AV321" s="528"/>
      <c r="AW321" s="528"/>
      <c r="AX321" s="528"/>
      <c r="AY321" s="528"/>
      <c r="AZ321" s="528"/>
      <c r="BA321" s="528"/>
      <c r="BB321" s="528"/>
      <c r="BC321" s="528"/>
      <c r="BD321" s="528"/>
      <c r="BE321" s="528"/>
      <c r="BF321" s="523"/>
      <c r="BG321" s="528"/>
      <c r="BH321" s="528"/>
      <c r="BI321" s="528"/>
      <c r="BJ321" s="528"/>
      <c r="BK321" s="528"/>
      <c r="BL321" s="528"/>
      <c r="BM321" s="528"/>
      <c r="BN321" s="528"/>
      <c r="BO321" s="528"/>
      <c r="BP321" s="528"/>
      <c r="BQ321" s="528"/>
      <c r="BR321" s="528"/>
      <c r="BS321" s="528"/>
      <c r="BT321" s="528"/>
      <c r="BU321" s="528"/>
      <c r="BV321" s="528"/>
      <c r="BW321" s="528"/>
      <c r="BX321" s="528"/>
      <c r="BY321" s="523"/>
      <c r="BZ321" s="528"/>
      <c r="CA321" s="528"/>
      <c r="CB321" s="528"/>
      <c r="CC321" s="528"/>
      <c r="CD321" s="542"/>
      <c r="CE321" s="542"/>
      <c r="CF321" s="542"/>
      <c r="CG321" s="543"/>
      <c r="CH321" s="544"/>
      <c r="CI321" s="544"/>
      <c r="CJ321" s="544"/>
      <c r="CK321" s="544"/>
      <c r="CL321" s="544"/>
      <c r="CM321" s="544"/>
      <c r="CN321" s="544"/>
      <c r="CO321" s="544"/>
      <c r="CP321" s="544"/>
      <c r="CQ321" s="544"/>
      <c r="CR321" s="544"/>
      <c r="CS321" s="544"/>
      <c r="CT321" s="544"/>
      <c r="CU321" s="544"/>
      <c r="CV321" s="544"/>
      <c r="CW321" s="544"/>
      <c r="CX321" s="544"/>
      <c r="CY321" s="545"/>
      <c r="CZ321" s="546"/>
      <c r="DA321" s="544"/>
      <c r="DB321" s="544"/>
      <c r="DC321" s="544"/>
      <c r="DD321" s="544"/>
      <c r="DE321" s="544"/>
      <c r="DF321" s="544"/>
      <c r="DG321" s="544"/>
      <c r="DH321" s="544"/>
      <c r="DI321" s="544"/>
      <c r="DJ321" s="544"/>
      <c r="DK321" s="544"/>
      <c r="DL321" s="544"/>
      <c r="DM321" s="544"/>
      <c r="DN321" s="544"/>
      <c r="DO321" s="544"/>
      <c r="DP321" s="544"/>
      <c r="DQ321" s="544"/>
      <c r="DR321" s="546"/>
      <c r="DS321" s="521"/>
      <c r="DT321" s="521"/>
      <c r="DU321" s="517"/>
      <c r="DV321" s="521"/>
      <c r="DW321" s="521"/>
      <c r="DX321" s="521"/>
      <c r="DY321" s="521"/>
      <c r="DZ321" s="521"/>
      <c r="EA321" s="521"/>
      <c r="EB321" s="521"/>
      <c r="EC321" s="517"/>
      <c r="ED321" s="521"/>
      <c r="EE321" s="61"/>
    </row>
    <row r="322" spans="1:256" ht="12.75" customHeight="1">
      <c r="A322" s="529" t="s">
        <v>154</v>
      </c>
      <c r="B322" s="528"/>
      <c r="C322" s="528">
        <v>1</v>
      </c>
      <c r="D322" s="528">
        <v>1</v>
      </c>
      <c r="E322" s="528"/>
      <c r="F322" s="528">
        <v>1</v>
      </c>
      <c r="G322" s="528">
        <v>1</v>
      </c>
      <c r="H322" s="528"/>
      <c r="I322" s="528"/>
      <c r="J322" s="528"/>
      <c r="K322" s="528"/>
      <c r="L322" s="528">
        <v>1</v>
      </c>
      <c r="M322" s="528"/>
      <c r="N322" s="528"/>
      <c r="O322" s="528"/>
      <c r="P322" s="528"/>
      <c r="Q322" s="528"/>
      <c r="R322" s="528"/>
      <c r="S322" s="528"/>
      <c r="T322" s="523"/>
      <c r="U322" s="528"/>
      <c r="V322" s="528"/>
      <c r="W322" s="528"/>
      <c r="X322" s="528"/>
      <c r="Y322" s="528"/>
      <c r="Z322" s="528"/>
      <c r="AA322" s="528"/>
      <c r="AB322" s="528"/>
      <c r="AC322" s="528"/>
      <c r="AD322" s="528"/>
      <c r="AE322" s="528"/>
      <c r="AF322" s="528"/>
      <c r="AG322" s="528"/>
      <c r="AH322" s="528"/>
      <c r="AI322" s="528"/>
      <c r="AJ322" s="528"/>
      <c r="AK322" s="528"/>
      <c r="AL322" s="528"/>
      <c r="AM322" s="523"/>
      <c r="AN322" s="528"/>
      <c r="AO322" s="528"/>
      <c r="AP322" s="528"/>
      <c r="AQ322" s="528"/>
      <c r="AR322" s="528"/>
      <c r="AS322" s="528"/>
      <c r="AT322" s="528"/>
      <c r="AU322" s="528"/>
      <c r="AV322" s="528"/>
      <c r="AW322" s="528"/>
      <c r="AX322" s="528"/>
      <c r="AY322" s="528"/>
      <c r="AZ322" s="528"/>
      <c r="BA322" s="528"/>
      <c r="BB322" s="528"/>
      <c r="BC322" s="528"/>
      <c r="BD322" s="528"/>
      <c r="BE322" s="528"/>
      <c r="BF322" s="523"/>
      <c r="BG322" s="528"/>
      <c r="BH322" s="528"/>
      <c r="BI322" s="528"/>
      <c r="BJ322" s="528"/>
      <c r="BK322" s="528"/>
      <c r="BL322" s="528"/>
      <c r="BM322" s="528"/>
      <c r="BN322" s="528"/>
      <c r="BO322" s="528"/>
      <c r="BP322" s="528"/>
      <c r="BQ322" s="528"/>
      <c r="BR322" s="528"/>
      <c r="BS322" s="528"/>
      <c r="BT322" s="528"/>
      <c r="BU322" s="528"/>
      <c r="BV322" s="528"/>
      <c r="BW322" s="528"/>
      <c r="BX322" s="528"/>
      <c r="BY322" s="523"/>
      <c r="BZ322" s="528"/>
      <c r="CA322" s="528"/>
      <c r="CB322" s="528"/>
      <c r="CC322" s="528"/>
      <c r="CD322" s="530">
        <f t="shared" ref="CD322:CD327" si="656">IF(DR322&lt;3,"",(SUM(B322:S322)-MIN(B322:S322)-MAX(B322:S322))/(DR322-2))</f>
        <v>1</v>
      </c>
      <c r="CE322" s="530" t="str">
        <f t="shared" ref="CE322:CE327" si="657">IF(DS322&lt;3,"",(SUM(U322:AL322)-MIN(U322:AL322)-MAX(U322:AL322))/(DS322-2))</f>
        <v/>
      </c>
      <c r="CF322" s="530" t="str">
        <f t="shared" ref="CF322:CF327" si="658">IF(DT322&lt;3,"",(SUM(AN322:BE322)-MIN(AN322:BE322)-MAX(AN322:BE322))/(DT322-2))</f>
        <v/>
      </c>
      <c r="CG322" s="531" t="str">
        <f t="shared" ref="CG322:CG327" si="659">IF(DU322&lt;3,"",(SUM(BG322:BX322)-MIN(BG322:BX322)-MAX(BG322:BX322))/(DU322-2))</f>
        <v/>
      </c>
      <c r="CH322" s="518" t="str">
        <f t="shared" ref="CH322:CH327" si="660">IF($CH$3=$CD$4,IF(OR(-FLOOR(((18-COUNT($B322:$S322))/2),1)+CH$6&lt;1,-FLOOR(((18-COUNT($B322:$S322))/2),1)+CH$6&gt;COUNT($B322:$S322)),"",LARGE($B322:$S322,-FLOOR(((18-COUNT($B322:$S322))/2),1)+CH$6)),IF(OR(-FLOOR(((18-COUNT($AN322:$BE322))/2),1)+CH$6&lt;1,-FLOOR(((18-COUNT($AN322:$BE322))/2),1)+CH$6&gt;COUNT($AN322:$BE322)),"",LARGE($AN322:$BE322,-FLOOR(((18-COUNT($AN322:$BE322))/2),1)+CH$6)))</f>
        <v/>
      </c>
      <c r="CI322" s="93" t="str">
        <f t="shared" ref="CI322:CI327" si="661">IF($CH$3=$CD$4,IF(OR(-FLOOR(((18-COUNT($B322:$S322))/2),1)+CI$6&lt;1,-FLOOR(((18-COUNT($B322:$S322))/2),1)+CI$6&gt;COUNT($B322:$S322)),"",LARGE($B322:$S322,-FLOOR(((18-COUNT($B322:$S322))/2),1)+CI$6)),IF(OR(-FLOOR(((18-COUNT($AN322:$BE322))/2),1)+CI$6&lt;1,-FLOOR(((18-COUNT($AN322:$BE322))/2),1)+CI$6&gt;COUNT($AN322:$BE322)),"",LARGE($AN322:$BE322,-FLOOR(((18-COUNT($AN322:$BE322))/2),1)+CI$6)))</f>
        <v/>
      </c>
      <c r="CJ322" s="94" t="str">
        <f t="shared" ref="CJ322:CJ327" si="662">IF($CH$3=$CD$4,IF(OR(-FLOOR(((18-COUNT($B322:$S322))/2),1)+CJ$6&lt;1,-FLOOR(((18-COUNT($B322:$S322))/2),1)+CJ$6&gt;COUNT($B322:$S322)),"",LARGE($B322:$S322,-FLOOR(((18-COUNT($B322:$S322))/2),1)+CJ$6)),IF(OR(-FLOOR(((18-COUNT($AN322:$BE322))/2),1)+CJ$6&lt;1,-FLOOR(((18-COUNT($AN322:$BE322))/2),1)+CJ$6&gt;COUNT($AN322:$BE322)),"",LARGE($AN322:$BE322,-FLOOR(((18-COUNT($AN322:$BE322))/2),1)+CJ$6)))</f>
        <v/>
      </c>
      <c r="CK322" s="94" t="str">
        <f t="shared" ref="CK322:CK327" si="663">IF($CH$3=$CD$4,IF(OR(-FLOOR(((18-COUNT($B322:$S322))/2),1)+CK$6&lt;1,-FLOOR(((18-COUNT($B322:$S322))/2),1)+CK$6&gt;COUNT($B322:$S322)),"",LARGE($B322:$S322,-FLOOR(((18-COUNT($B322:$S322))/2),1)+CK$6)),IF(OR(-FLOOR(((18-COUNT($AN322:$BE322))/2),1)+CK$6&lt;1,-FLOOR(((18-COUNT($AN322:$BE322))/2),1)+CK$6&gt;COUNT($AN322:$BE322)),"",LARGE($AN322:$BE322,-FLOOR(((18-COUNT($AN322:$BE322))/2),1)+CK$6)))</f>
        <v/>
      </c>
      <c r="CL322" s="94" t="str">
        <f t="shared" ref="CL322:CL327" si="664">IF($CH$3=$CD$4,IF(OR(-FLOOR(((18-COUNT($B322:$S322))/2),1)+CL$6&lt;1,-FLOOR(((18-COUNT($B322:$S322))/2),1)+CL$6&gt;COUNT($B322:$S322)),"",LARGE($B322:$S322,-FLOOR(((18-COUNT($B322:$S322))/2),1)+CL$6)),IF(OR(-FLOOR(((18-COUNT($AN322:$BE322))/2),1)+CL$6&lt;1,-FLOOR(((18-COUNT($AN322:$BE322))/2),1)+CL$6&gt;COUNT($AN322:$BE322)),"",LARGE($AN322:$BE322,-FLOOR(((18-COUNT($AN322:$BE322))/2),1)+CL$6)))</f>
        <v/>
      </c>
      <c r="CM322" s="94" t="str">
        <f t="shared" ref="CM322:CM327" si="665">IF($CH$3=$CD$4,IF(OR(-FLOOR(((18-COUNT($B322:$S322))/2),1)+CM$6&lt;1,-FLOOR(((18-COUNT($B322:$S322))/2),1)+CM$6&gt;COUNT($B322:$S322)),"",LARGE($B322:$S322,-FLOOR(((18-COUNT($B322:$S322))/2),1)+CM$6)),IF(OR(-FLOOR(((18-COUNT($AN322:$BE322))/2),1)+CM$6&lt;1,-FLOOR(((18-COUNT($AN322:$BE322))/2),1)+CM$6&gt;COUNT($AN322:$BE322)),"",LARGE($AN322:$BE322,-FLOOR(((18-COUNT($AN322:$BE322))/2),1)+CM$6)))</f>
        <v/>
      </c>
      <c r="CN322" s="94" t="str">
        <f t="shared" ref="CN322:CN327" si="666">IF($CH$3=$CD$4,IF(OR(-FLOOR(((18-COUNT($B322:$S322))/2),1)+CN$6&lt;1,-FLOOR(((18-COUNT($B322:$S322))/2),1)+CN$6&gt;COUNT($B322:$S322)),"",LARGE($B322:$S322,-FLOOR(((18-COUNT($B322:$S322))/2),1)+CN$6)),IF(OR(-FLOOR(((18-COUNT($AN322:$BE322))/2),1)+CN$6&lt;1,-FLOOR(((18-COUNT($AN322:$BE322))/2),1)+CN$6&gt;COUNT($AN322:$BE322)),"",LARGE($AN322:$BE322,-FLOOR(((18-COUNT($AN322:$BE322))/2),1)+CN$6)))</f>
        <v/>
      </c>
      <c r="CO322" s="108">
        <f t="shared" ref="CO322:CO327" si="667">IF($CH$3=$CD$4,IF(OR(-FLOOR(((18-COUNT($B322:$S322))/2),1)+CO$6&lt;1,-FLOOR(((18-COUNT($B322:$S322))/2),1)+CO$6&gt;COUNT($B322:$S322)),"",LARGE($B322:$S322,-FLOOR(((18-COUNT($B322:$S322))/2),1)+CO$6)),IF(OR(-FLOOR(((18-COUNT($AN322:$BE322))/2),1)+CO$6&lt;1,-FLOOR(((18-COUNT($AN322:$BE322))/2),1)+CO$6&gt;COUNT($AN322:$BE322)),"",LARGE($AN322:$BE322,-FLOOR(((18-COUNT($AN322:$BE322))/2),1)+CO$6)))</f>
        <v>1</v>
      </c>
      <c r="CP322" s="108">
        <f t="shared" ref="CP322:CP327" si="668">IF($CH$3=$CD$4,IF(OR(-FLOOR(((18-COUNT($B322:$S322))/2),1)+CP$6&lt;1,-FLOOR(((18-COUNT($B322:$S322))/2),1)+CP$6&gt;COUNT($B322:$S322)),"",LARGE($B322:$S322,-FLOOR(((18-COUNT($B322:$S322))/2),1)+CP$6)),IF(OR(-FLOOR(((18-COUNT($AN322:$BE322))/2),1)+CP$6&lt;1,-FLOOR(((18-COUNT($AN322:$BE322))/2),1)+CP$6&gt;COUNT($AN322:$BE322)),"",LARGE($AN322:$BE322,-FLOOR(((18-COUNT($AN322:$BE322))/2),1)+CP$6)))</f>
        <v>1</v>
      </c>
      <c r="CQ322" s="108">
        <f t="shared" ref="CQ322:CQ327" si="669">IF($CH$3=$CD$4,IF(OR(-FLOOR(((18-COUNT($B322:$S322))/2),1)+CQ$6&lt;1,-FLOOR(((18-COUNT($B322:$S322))/2),1)+CQ$6&gt;COUNT($B322:$S322)),"",LARGE($B322:$S322,-FLOOR(((18-COUNT($B322:$S322))/2),1)+CQ$6)),IF(OR(-FLOOR(((18-COUNT($AN322:$BE322))/2),1)+CQ$6&lt;1,-FLOOR(((18-COUNT($AN322:$BE322))/2),1)+CQ$6&gt;COUNT($AN322:$BE322)),"",LARGE($AN322:$BE322,-FLOOR(((18-COUNT($AN322:$BE322))/2),1)+CQ$6)))</f>
        <v>1</v>
      </c>
      <c r="CR322" s="108">
        <f t="shared" ref="CR322:CR327" si="670">IF($CH$3=$CD$4,IF(OR(-FLOOR(((18-COUNT($B322:$S322))/2),1)+CR$6&lt;1,-FLOOR(((18-COUNT($B322:$S322))/2),1)+CR$6&gt;COUNT($B322:$S322)),"",LARGE($B322:$S322,-FLOOR(((18-COUNT($B322:$S322))/2),1)+CR$6)),IF(OR(-FLOOR(((18-COUNT($AN322:$BE322))/2),1)+CR$6&lt;1,-FLOOR(((18-COUNT($AN322:$BE322))/2),1)+CR$6&gt;COUNT($AN322:$BE322)),"",LARGE($AN322:$BE322,-FLOOR(((18-COUNT($AN322:$BE322))/2),1)+CR$6)))</f>
        <v>1</v>
      </c>
      <c r="CS322" s="94">
        <f t="shared" ref="CS322:CS327" si="671">IF($CH$3=$CD$4,IF(OR(-FLOOR(((18-COUNT($B322:$S322))/2),1)+CS$6&lt;1,-FLOOR(((18-COUNT($B322:$S322))/2),1)+CS$6&gt;COUNT($B322:$S322)),"",LARGE($B322:$S322,-FLOOR(((18-COUNT($B322:$S322))/2),1)+CS$6)),IF(OR(-FLOOR(((18-COUNT($AN322:$BE322))/2),1)+CS$6&lt;1,-FLOOR(((18-COUNT($AN322:$BE322))/2),1)+CS$6&gt;COUNT($AN322:$BE322)),"",LARGE($AN322:$BE322,-FLOOR(((18-COUNT($AN322:$BE322))/2),1)+CS$6)))</f>
        <v>1</v>
      </c>
      <c r="CT322" s="94" t="str">
        <f t="shared" ref="CT322:CT327" si="672">IF($CH$3=$CD$4,IF(OR(-FLOOR(((18-COUNT($B322:$S322))/2),1)+CT$6&lt;1,-FLOOR(((18-COUNT($B322:$S322))/2),1)+CT$6&gt;COUNT($B322:$S322)),"",LARGE($B322:$S322,-FLOOR(((18-COUNT($B322:$S322))/2),1)+CT$6)),IF(OR(-FLOOR(((18-COUNT($AN322:$BE322))/2),1)+CT$6&lt;1,-FLOOR(((18-COUNT($AN322:$BE322))/2),1)+CT$6&gt;COUNT($AN322:$BE322)),"",LARGE($AN322:$BE322,-FLOOR(((18-COUNT($AN322:$BE322))/2),1)+CT$6)))</f>
        <v/>
      </c>
      <c r="CU322" s="94" t="str">
        <f t="shared" ref="CU322:CU327" si="673">IF($CH$3=$CD$4,IF(OR(-FLOOR(((18-COUNT($B322:$S322))/2),1)+CU$6&lt;1,-FLOOR(((18-COUNT($B322:$S322))/2),1)+CU$6&gt;COUNT($B322:$S322)),"",LARGE($B322:$S322,-FLOOR(((18-COUNT($B322:$S322))/2),1)+CU$6)),IF(OR(-FLOOR(((18-COUNT($AN322:$BE322))/2),1)+CU$6&lt;1,-FLOOR(((18-COUNT($AN322:$BE322))/2),1)+CU$6&gt;COUNT($AN322:$BE322)),"",LARGE($AN322:$BE322,-FLOOR(((18-COUNT($AN322:$BE322))/2),1)+CU$6)))</f>
        <v/>
      </c>
      <c r="CV322" s="94" t="str">
        <f t="shared" ref="CV322:CV327" si="674">IF($CH$3=$CD$4,IF(OR(-FLOOR(((18-COUNT($B322:$S322))/2),1)+CV$6&lt;1,-FLOOR(((18-COUNT($B322:$S322))/2),1)+CV$6&gt;COUNT($B322:$S322)),"",LARGE($B322:$S322,-FLOOR(((18-COUNT($B322:$S322))/2),1)+CV$6)),IF(OR(-FLOOR(((18-COUNT($AN322:$BE322))/2),1)+CV$6&lt;1,-FLOOR(((18-COUNT($AN322:$BE322))/2),1)+CV$6&gt;COUNT($AN322:$BE322)),"",LARGE($AN322:$BE322,-FLOOR(((18-COUNT($AN322:$BE322))/2),1)+CV$6)))</f>
        <v/>
      </c>
      <c r="CW322" s="94" t="str">
        <f t="shared" ref="CW322:CW327" si="675">IF($CH$3=$CD$4,IF(OR(-FLOOR(((18-COUNT($B322:$S322))/2),1)+CW$6&lt;1,-FLOOR(((18-COUNT($B322:$S322))/2),1)+CW$6&gt;COUNT($B322:$S322)),"",LARGE($B322:$S322,-FLOOR(((18-COUNT($B322:$S322))/2),1)+CW$6)),IF(OR(-FLOOR(((18-COUNT($AN322:$BE322))/2),1)+CW$6&lt;1,-FLOOR(((18-COUNT($AN322:$BE322))/2),1)+CW$6&gt;COUNT($AN322:$BE322)),"",LARGE($AN322:$BE322,-FLOOR(((18-COUNT($AN322:$BE322))/2),1)+CW$6)))</f>
        <v/>
      </c>
      <c r="CX322" s="93" t="str">
        <f t="shared" ref="CX322:CX327" si="676">IF($CH$3=$CD$4,IF(OR(-FLOOR(((18-COUNT($B322:$S322))/2),1)+CX$6&lt;1,-FLOOR(((18-COUNT($B322:$S322))/2),1)+CX$6&gt;COUNT($B322:$S322)),"",LARGE($B322:$S322,-FLOOR(((18-COUNT($B322:$S322))/2),1)+CX$6)),IF(OR(-FLOOR(((18-COUNT($AN322:$BE322))/2),1)+CX$6&lt;1,-FLOOR(((18-COUNT($AN322:$BE322))/2),1)+CX$6&gt;COUNT($AN322:$BE322)),"",LARGE($AN322:$BE322,-FLOOR(((18-COUNT($AN322:$BE322))/2),1)+CX$6)))</f>
        <v/>
      </c>
      <c r="CY322" s="519" t="str">
        <f t="shared" ref="CY322:CY327" si="677">IF($CH$3=$CD$4,IF(OR(-FLOOR(((18-COUNT($B322:$S322))/2),1)+CY$6&lt;1,-FLOOR(((18-COUNT($B322:$S322))/2),1)+CY$6&gt;COUNT($B322:$S322)),"",LARGE($B322:$S322,-FLOOR(((18-COUNT($B322:$S322))/2),1)+CY$6)),IF(OR(-FLOOR(((18-COUNT($AN322:$BE322))/2),1)+CY$6&lt;1,-FLOOR(((18-COUNT($AN322:$BE322))/2),1)+CY$6&gt;COUNT($AN322:$BE322)),"",LARGE($AN322:$BE322,-FLOOR(((18-COUNT($AN322:$BE322))/2),1)+CY$6)))</f>
        <v/>
      </c>
      <c r="CZ322" s="532" t="str">
        <f t="shared" ref="CZ322:CZ327" si="678">IF($CH$3=$CD$4,IF(OR(-FLOOR(((18-COUNT($U322:$AL322))/2),1)+CZ$6&lt;1,-FLOOR(((18-COUNT($U322:$AL322))/2),1)+CZ$6&gt;COUNT($U322:$AL322)),"",LARGE($U322:$AL322,-FLOOR(((18-COUNT($U322:$AL322))/2),1)+CZ$6)),IF(OR(-FLOOR(((18-COUNT($BG322:$BX322))/2),1)+CZ$6&lt;1,-FLOOR(((18-COUNT($BG322:$BX322))/2),1)+CZ$6&gt;COUNT($BG322:$BX322)),"",LARGE($BG322:$BX322,-FLOOR(((18-COUNT($BG322:$BX322))/2),1)+CZ$6)))</f>
        <v/>
      </c>
      <c r="DA322" s="533" t="str">
        <f t="shared" ref="DA322:DA327" si="679">IF($CH$3=$CD$4,IF(OR(-FLOOR(((18-COUNT($U322:$AL322))/2),1)+DA$6&lt;1,-FLOOR(((18-COUNT($U322:$AL322))/2),1)+DA$6&gt;COUNT($U322:$AL322)),"",LARGE($U322:$AL322,-FLOOR(((18-COUNT($U322:$AL322))/2),1)+DA$6)),IF(OR(-FLOOR(((18-COUNT($BG322:$BX322))/2),1)+DA$6&lt;1,-FLOOR(((18-COUNT($BG322:$BX322))/2),1)+DA$6&gt;COUNT($BG322:$BX322)),"",LARGE($BG322:$BX322,-FLOOR(((18-COUNT($BG322:$BX322))/2),1)+DA$6)))</f>
        <v/>
      </c>
      <c r="DB322" s="534" t="str">
        <f t="shared" ref="DB322:DB327" si="680">IF($CH$3=$CD$4,IF(OR(-FLOOR(((18-COUNT($U322:$AL322))/2),1)+DB$6&lt;1,-FLOOR(((18-COUNT($U322:$AL322))/2),1)+DB$6&gt;COUNT($U322:$AL322)),"",LARGE($U322:$AL322,-FLOOR(((18-COUNT($U322:$AL322))/2),1)+DB$6)),IF(OR(-FLOOR(((18-COUNT($BG322:$BX322))/2),1)+DB$6&lt;1,-FLOOR(((18-COUNT($BG322:$BX322))/2),1)+DB$6&gt;COUNT($BG322:$BX322)),"",LARGE($BG322:$BX322,-FLOOR(((18-COUNT($BG322:$BX322))/2),1)+DB$6)))</f>
        <v/>
      </c>
      <c r="DC322" s="534" t="str">
        <f t="shared" ref="DC322:DC327" si="681">IF($CH$3=$CD$4,IF(OR(-FLOOR(((18-COUNT($U322:$AL322))/2),1)+DC$6&lt;1,-FLOOR(((18-COUNT($U322:$AL322))/2),1)+DC$6&gt;COUNT($U322:$AL322)),"",LARGE($U322:$AL322,-FLOOR(((18-COUNT($U322:$AL322))/2),1)+DC$6)),IF(OR(-FLOOR(((18-COUNT($BG322:$BX322))/2),1)+DC$6&lt;1,-FLOOR(((18-COUNT($BG322:$BX322))/2),1)+DC$6&gt;COUNT($BG322:$BX322)),"",LARGE($BG322:$BX322,-FLOOR(((18-COUNT($BG322:$BX322))/2),1)+DC$6)))</f>
        <v/>
      </c>
      <c r="DD322" s="534" t="str">
        <f t="shared" ref="DD322:DD327" si="682">IF($CH$3=$CD$4,IF(OR(-FLOOR(((18-COUNT($U322:$AL322))/2),1)+DD$6&lt;1,-FLOOR(((18-COUNT($U322:$AL322))/2),1)+DD$6&gt;COUNT($U322:$AL322)),"",LARGE($U322:$AL322,-FLOOR(((18-COUNT($U322:$AL322))/2),1)+DD$6)),IF(OR(-FLOOR(((18-COUNT($BG322:$BX322))/2),1)+DD$6&lt;1,-FLOOR(((18-COUNT($BG322:$BX322))/2),1)+DD$6&gt;COUNT($BG322:$BX322)),"",LARGE($BG322:$BX322,-FLOOR(((18-COUNT($BG322:$BX322))/2),1)+DD$6)))</f>
        <v/>
      </c>
      <c r="DE322" s="534" t="str">
        <f t="shared" ref="DE322:DE327" si="683">IF($CH$3=$CD$4,IF(OR(-FLOOR(((18-COUNT($U322:$AL322))/2),1)+DE$6&lt;1,-FLOOR(((18-COUNT($U322:$AL322))/2),1)+DE$6&gt;COUNT($U322:$AL322)),"",LARGE($U322:$AL322,-FLOOR(((18-COUNT($U322:$AL322))/2),1)+DE$6)),IF(OR(-FLOOR(((18-COUNT($BG322:$BX322))/2),1)+DE$6&lt;1,-FLOOR(((18-COUNT($BG322:$BX322))/2),1)+DE$6&gt;COUNT($BG322:$BX322)),"",LARGE($BG322:$BX322,-FLOOR(((18-COUNT($BG322:$BX322))/2),1)+DE$6)))</f>
        <v/>
      </c>
      <c r="DF322" s="534" t="str">
        <f t="shared" ref="DF322:DF327" si="684">IF($CH$3=$CD$4,IF(OR(-FLOOR(((18-COUNT($U322:$AL322))/2),1)+DF$6&lt;1,-FLOOR(((18-COUNT($U322:$AL322))/2),1)+DF$6&gt;COUNT($U322:$AL322)),"",LARGE($U322:$AL322,-FLOOR(((18-COUNT($U322:$AL322))/2),1)+DF$6)),IF(OR(-FLOOR(((18-COUNT($BG322:$BX322))/2),1)+DF$6&lt;1,-FLOOR(((18-COUNT($BG322:$BX322))/2),1)+DF$6&gt;COUNT($BG322:$BX322)),"",LARGE($BG322:$BX322,-FLOOR(((18-COUNT($BG322:$BX322))/2),1)+DF$6)))</f>
        <v/>
      </c>
      <c r="DG322" s="535" t="str">
        <f t="shared" ref="DG322:DG327" si="685">IF($CH$3=$CD$4,IF(OR(-FLOOR(((18-COUNT($U322:$AL322))/2),1)+DG$6&lt;1,-FLOOR(((18-COUNT($U322:$AL322))/2),1)+DG$6&gt;COUNT($U322:$AL322)),"",LARGE($U322:$AL322,-FLOOR(((18-COUNT($U322:$AL322))/2),1)+DG$6)),IF(OR(-FLOOR(((18-COUNT($BG322:$BX322))/2),1)+DG$6&lt;1,-FLOOR(((18-COUNT($BG322:$BX322))/2),1)+DG$6&gt;COUNT($BG322:$BX322)),"",LARGE($BG322:$BX322,-FLOOR(((18-COUNT($BG322:$BX322))/2),1)+DG$6)))</f>
        <v/>
      </c>
      <c r="DH322" s="535" t="str">
        <f t="shared" ref="DH322:DH327" si="686">IF($CH$3=$CD$4,IF(OR(-FLOOR(((18-COUNT($U322:$AL322))/2),1)+DH$6&lt;1,-FLOOR(((18-COUNT($U322:$AL322))/2),1)+DH$6&gt;COUNT($U322:$AL322)),"",LARGE($U322:$AL322,-FLOOR(((18-COUNT($U322:$AL322))/2),1)+DH$6)),IF(OR(-FLOOR(((18-COUNT($BG322:$BX322))/2),1)+DH$6&lt;1,-FLOOR(((18-COUNT($BG322:$BX322))/2),1)+DH$6&gt;COUNT($BG322:$BX322)),"",LARGE($BG322:$BX322,-FLOOR(((18-COUNT($BG322:$BX322))/2),1)+DH$6)))</f>
        <v/>
      </c>
      <c r="DI322" s="535" t="str">
        <f t="shared" ref="DI322:DI327" si="687">IF($CH$3=$CD$4,IF(OR(-FLOOR(((18-COUNT($U322:$AL322))/2),1)+DI$6&lt;1,-FLOOR(((18-COUNT($U322:$AL322))/2),1)+DI$6&gt;COUNT($U322:$AL322)),"",LARGE($U322:$AL322,-FLOOR(((18-COUNT($U322:$AL322))/2),1)+DI$6)),IF(OR(-FLOOR(((18-COUNT($BG322:$BX322))/2),1)+DI$6&lt;1,-FLOOR(((18-COUNT($BG322:$BX322))/2),1)+DI$6&gt;COUNT($BG322:$BX322)),"",LARGE($BG322:$BX322,-FLOOR(((18-COUNT($BG322:$BX322))/2),1)+DI$6)))</f>
        <v/>
      </c>
      <c r="DJ322" s="535" t="str">
        <f t="shared" ref="DJ322:DJ327" si="688">IF($CH$3=$CD$4,IF(OR(-FLOOR(((18-COUNT($U322:$AL322))/2),1)+DJ$6&lt;1,-FLOOR(((18-COUNT($U322:$AL322))/2),1)+DJ$6&gt;COUNT($U322:$AL322)),"",LARGE($U322:$AL322,-FLOOR(((18-COUNT($U322:$AL322))/2),1)+DJ$6)),IF(OR(-FLOOR(((18-COUNT($BG322:$BX322))/2),1)+DJ$6&lt;1,-FLOOR(((18-COUNT($BG322:$BX322))/2),1)+DJ$6&gt;COUNT($BG322:$BX322)),"",LARGE($BG322:$BX322,-FLOOR(((18-COUNT($BG322:$BX322))/2),1)+DJ$6)))</f>
        <v/>
      </c>
      <c r="DK322" s="534" t="str">
        <f t="shared" ref="DK322:DK327" si="689">IF($CH$3=$CD$4,IF(OR(-FLOOR(((18-COUNT($U322:$AL322))/2),1)+DK$6&lt;1,-FLOOR(((18-COUNT($U322:$AL322))/2),1)+DK$6&gt;COUNT($U322:$AL322)),"",LARGE($U322:$AL322,-FLOOR(((18-COUNT($U322:$AL322))/2),1)+DK$6)),IF(OR(-FLOOR(((18-COUNT($BG322:$BX322))/2),1)+DK$6&lt;1,-FLOOR(((18-COUNT($BG322:$BX322))/2),1)+DK$6&gt;COUNT($BG322:$BX322)),"",LARGE($BG322:$BX322,-FLOOR(((18-COUNT($BG322:$BX322))/2),1)+DK$6)))</f>
        <v/>
      </c>
      <c r="DL322" s="534" t="str">
        <f t="shared" ref="DL322:DL327" si="690">IF($CH$3=$CD$4,IF(OR(-FLOOR(((18-COUNT($U322:$AL322))/2),1)+DL$6&lt;1,-FLOOR(((18-COUNT($U322:$AL322))/2),1)+DL$6&gt;COUNT($U322:$AL322)),"",LARGE($U322:$AL322,-FLOOR(((18-COUNT($U322:$AL322))/2),1)+DL$6)),IF(OR(-FLOOR(((18-COUNT($BG322:$BX322))/2),1)+DL$6&lt;1,-FLOOR(((18-COUNT($BG322:$BX322))/2),1)+DL$6&gt;COUNT($BG322:$BX322)),"",LARGE($BG322:$BX322,-FLOOR(((18-COUNT($BG322:$BX322))/2),1)+DL$6)))</f>
        <v/>
      </c>
      <c r="DM322" s="534" t="str">
        <f t="shared" ref="DM322:DM327" si="691">IF($CH$3=$CD$4,IF(OR(-FLOOR(((18-COUNT($U322:$AL322))/2),1)+DM$6&lt;1,-FLOOR(((18-COUNT($U322:$AL322))/2),1)+DM$6&gt;COUNT($U322:$AL322)),"",LARGE($U322:$AL322,-FLOOR(((18-COUNT($U322:$AL322))/2),1)+DM$6)),IF(OR(-FLOOR(((18-COUNT($BG322:$BX322))/2),1)+DM$6&lt;1,-FLOOR(((18-COUNT($BG322:$BX322))/2),1)+DM$6&gt;COUNT($BG322:$BX322)),"",LARGE($BG322:$BX322,-FLOOR(((18-COUNT($BG322:$BX322))/2),1)+DM$6)))</f>
        <v/>
      </c>
      <c r="DN322" s="534" t="str">
        <f t="shared" ref="DN322:DN327" si="692">IF($CH$3=$CD$4,IF(OR(-FLOOR(((18-COUNT($U322:$AL322))/2),1)+DN$6&lt;1,-FLOOR(((18-COUNT($U322:$AL322))/2),1)+DN$6&gt;COUNT($U322:$AL322)),"",LARGE($U322:$AL322,-FLOOR(((18-COUNT($U322:$AL322))/2),1)+DN$6)),IF(OR(-FLOOR(((18-COUNT($BG322:$BX322))/2),1)+DN$6&lt;1,-FLOOR(((18-COUNT($BG322:$BX322))/2),1)+DN$6&gt;COUNT($BG322:$BX322)),"",LARGE($BG322:$BX322,-FLOOR(((18-COUNT($BG322:$BX322))/2),1)+DN$6)))</f>
        <v/>
      </c>
      <c r="DO322" s="534" t="str">
        <f t="shared" ref="DO322:DO327" si="693">IF($CH$3=$CD$4,IF(OR(-FLOOR(((18-COUNT($U322:$AL322))/2),1)+DO$6&lt;1,-FLOOR(((18-COUNT($U322:$AL322))/2),1)+DO$6&gt;COUNT($U322:$AL322)),"",LARGE($U322:$AL322,-FLOOR(((18-COUNT($U322:$AL322))/2),1)+DO$6)),IF(OR(-FLOOR(((18-COUNT($BG322:$BX322))/2),1)+DO$6&lt;1,-FLOOR(((18-COUNT($BG322:$BX322))/2),1)+DO$6&gt;COUNT($BG322:$BX322)),"",LARGE($BG322:$BX322,-FLOOR(((18-COUNT($BG322:$BX322))/2),1)+DO$6)))</f>
        <v/>
      </c>
      <c r="DP322" s="533" t="str">
        <f t="shared" ref="DP322:DP327" si="694">IF($CH$3=$CD$4,IF(OR(-FLOOR(((18-COUNT($U322:$AL322))/2),1)+DP$6&lt;1,-FLOOR(((18-COUNT($U322:$AL322))/2),1)+DP$6&gt;COUNT($U322:$AL322)),"",LARGE($U322:$AL322,-FLOOR(((18-COUNT($U322:$AL322))/2),1)+DP$6)),IF(OR(-FLOOR(((18-COUNT($BG322:$BX322))/2),1)+DP$6&lt;1,-FLOOR(((18-COUNT($BG322:$BX322))/2),1)+DP$6&gt;COUNT($BG322:$BX322)),"",LARGE($BG322:$BX322,-FLOOR(((18-COUNT($BG322:$BX322))/2),1)+DP$6)))</f>
        <v/>
      </c>
      <c r="DQ322" s="532" t="str">
        <f t="shared" ref="DQ322:DQ327" si="695">IF($CH$3=$CD$4,IF(OR(-FLOOR(((18-COUNT($U322:$AL322))/2),1)+DQ$6&lt;1,-FLOOR(((18-COUNT($U322:$AL322))/2),1)+DQ$6&gt;COUNT($U322:$AL322)),"",LARGE($U322:$AL322,-FLOOR(((18-COUNT($U322:$AL322))/2),1)+DQ$6)),IF(OR(-FLOOR(((18-COUNT($BG322:$BX322))/2),1)+DQ$6&lt;1,-FLOOR(((18-COUNT($BG322:$BX322))/2),1)+DQ$6&gt;COUNT($BG322:$BX322)),"",LARGE($BG322:$BX322,-FLOOR(((18-COUNT($BG322:$BX322))/2),1)+DQ$6)))</f>
        <v/>
      </c>
      <c r="DR322" s="572">
        <f t="shared" ref="DR322:DR327" si="696">COUNT(B322:S322)</f>
        <v>5</v>
      </c>
      <c r="DS322" s="573">
        <f t="shared" ref="DS322:DS327" si="697">COUNT(U322:AL322)</f>
        <v>0</v>
      </c>
      <c r="DT322" s="573">
        <f t="shared" ref="DT322:DT327" si="698">COUNT(AN322:BE322)</f>
        <v>0</v>
      </c>
      <c r="DU322" s="574">
        <f t="shared" ref="DU322:DU327" si="699">COUNT(BG322:BX322)</f>
        <v>0</v>
      </c>
      <c r="DV322" s="522"/>
      <c r="DW322" s="537"/>
      <c r="DX322" s="537"/>
      <c r="DY322" s="537"/>
      <c r="DZ322" s="537"/>
      <c r="EA322" s="537"/>
      <c r="EB322" s="537"/>
      <c r="EC322" s="538"/>
      <c r="ED322" s="537"/>
      <c r="EE322" s="61"/>
    </row>
    <row r="323" spans="1:256" ht="12.75" customHeight="1">
      <c r="A323" s="529" t="s">
        <v>155</v>
      </c>
      <c r="B323" s="306"/>
      <c r="C323" s="306">
        <v>21</v>
      </c>
      <c r="D323" s="306">
        <v>21</v>
      </c>
      <c r="E323" s="306"/>
      <c r="F323" s="306">
        <v>21</v>
      </c>
      <c r="G323" s="306">
        <v>21</v>
      </c>
      <c r="H323" s="306"/>
      <c r="I323" s="306"/>
      <c r="J323" s="306"/>
      <c r="K323" s="306"/>
      <c r="L323" s="306">
        <v>21</v>
      </c>
      <c r="M323" s="306"/>
      <c r="N323" s="306"/>
      <c r="O323" s="306"/>
      <c r="P323" s="306"/>
      <c r="Q323" s="306"/>
      <c r="R323" s="306"/>
      <c r="S323" s="306"/>
      <c r="T323" s="523"/>
      <c r="U323" s="306"/>
      <c r="V323" s="306"/>
      <c r="W323" s="306"/>
      <c r="X323" s="306"/>
      <c r="Y323" s="306"/>
      <c r="Z323" s="306"/>
      <c r="AA323" s="306"/>
      <c r="AB323" s="306"/>
      <c r="AC323" s="306"/>
      <c r="AD323" s="306"/>
      <c r="AE323" s="306"/>
      <c r="AF323" s="306"/>
      <c r="AG323" s="306"/>
      <c r="AH323" s="306"/>
      <c r="AI323" s="306"/>
      <c r="AJ323" s="306"/>
      <c r="AK323" s="306"/>
      <c r="AL323" s="306"/>
      <c r="AM323" s="523"/>
      <c r="AN323" s="306"/>
      <c r="AO323" s="306"/>
      <c r="AP323" s="306"/>
      <c r="AQ323" s="306"/>
      <c r="AR323" s="306"/>
      <c r="AS323" s="306"/>
      <c r="AT323" s="306"/>
      <c r="AU323" s="306"/>
      <c r="AV323" s="306"/>
      <c r="AW323" s="306"/>
      <c r="AX323" s="306"/>
      <c r="AY323" s="306"/>
      <c r="AZ323" s="306"/>
      <c r="BA323" s="306"/>
      <c r="BB323" s="306"/>
      <c r="BC323" s="306"/>
      <c r="BD323" s="306"/>
      <c r="BE323" s="306"/>
      <c r="BF323" s="523"/>
      <c r="BG323" s="306"/>
      <c r="BH323" s="306"/>
      <c r="BI323" s="306"/>
      <c r="BJ323" s="306"/>
      <c r="BK323" s="306"/>
      <c r="BL323" s="306"/>
      <c r="BM323" s="306"/>
      <c r="BN323" s="306"/>
      <c r="BO323" s="306"/>
      <c r="BP323" s="306"/>
      <c r="BQ323" s="306"/>
      <c r="BR323" s="306"/>
      <c r="BS323" s="306"/>
      <c r="BT323" s="306"/>
      <c r="BU323" s="306"/>
      <c r="BV323" s="306"/>
      <c r="BW323" s="306"/>
      <c r="BX323" s="306"/>
      <c r="BY323" s="523"/>
      <c r="BZ323" s="306"/>
      <c r="CA323" s="306"/>
      <c r="CB323" s="306"/>
      <c r="CC323" s="306"/>
      <c r="CD323" s="530">
        <f t="shared" si="656"/>
        <v>21</v>
      </c>
      <c r="CE323" s="530" t="str">
        <f t="shared" si="657"/>
        <v/>
      </c>
      <c r="CF323" s="530" t="str">
        <f t="shared" si="658"/>
        <v/>
      </c>
      <c r="CG323" s="531" t="str">
        <f t="shared" si="659"/>
        <v/>
      </c>
      <c r="CH323" s="518" t="str">
        <f t="shared" si="660"/>
        <v/>
      </c>
      <c r="CI323" s="93" t="str">
        <f t="shared" si="661"/>
        <v/>
      </c>
      <c r="CJ323" s="94" t="str">
        <f t="shared" si="662"/>
        <v/>
      </c>
      <c r="CK323" s="94" t="str">
        <f t="shared" si="663"/>
        <v/>
      </c>
      <c r="CL323" s="94" t="str">
        <f t="shared" si="664"/>
        <v/>
      </c>
      <c r="CM323" s="94" t="str">
        <f t="shared" si="665"/>
        <v/>
      </c>
      <c r="CN323" s="94" t="str">
        <f t="shared" si="666"/>
        <v/>
      </c>
      <c r="CO323" s="108">
        <f t="shared" si="667"/>
        <v>21</v>
      </c>
      <c r="CP323" s="108">
        <f t="shared" si="668"/>
        <v>21</v>
      </c>
      <c r="CQ323" s="108">
        <f t="shared" si="669"/>
        <v>21</v>
      </c>
      <c r="CR323" s="108">
        <f t="shared" si="670"/>
        <v>21</v>
      </c>
      <c r="CS323" s="94">
        <f t="shared" si="671"/>
        <v>21</v>
      </c>
      <c r="CT323" s="94" t="str">
        <f t="shared" si="672"/>
        <v/>
      </c>
      <c r="CU323" s="94" t="str">
        <f t="shared" si="673"/>
        <v/>
      </c>
      <c r="CV323" s="94" t="str">
        <f t="shared" si="674"/>
        <v/>
      </c>
      <c r="CW323" s="94" t="str">
        <f t="shared" si="675"/>
        <v/>
      </c>
      <c r="CX323" s="93" t="str">
        <f t="shared" si="676"/>
        <v/>
      </c>
      <c r="CY323" s="519" t="str">
        <f t="shared" si="677"/>
        <v/>
      </c>
      <c r="CZ323" s="532" t="str">
        <f t="shared" si="678"/>
        <v/>
      </c>
      <c r="DA323" s="533" t="str">
        <f t="shared" si="679"/>
        <v/>
      </c>
      <c r="DB323" s="534" t="str">
        <f t="shared" si="680"/>
        <v/>
      </c>
      <c r="DC323" s="534" t="str">
        <f t="shared" si="681"/>
        <v/>
      </c>
      <c r="DD323" s="534" t="str">
        <f t="shared" si="682"/>
        <v/>
      </c>
      <c r="DE323" s="534" t="str">
        <f t="shared" si="683"/>
        <v/>
      </c>
      <c r="DF323" s="534" t="str">
        <f t="shared" si="684"/>
        <v/>
      </c>
      <c r="DG323" s="535" t="str">
        <f t="shared" si="685"/>
        <v/>
      </c>
      <c r="DH323" s="535" t="str">
        <f t="shared" si="686"/>
        <v/>
      </c>
      <c r="DI323" s="535" t="str">
        <f t="shared" si="687"/>
        <v/>
      </c>
      <c r="DJ323" s="535" t="str">
        <f t="shared" si="688"/>
        <v/>
      </c>
      <c r="DK323" s="534" t="str">
        <f t="shared" si="689"/>
        <v/>
      </c>
      <c r="DL323" s="534" t="str">
        <f t="shared" si="690"/>
        <v/>
      </c>
      <c r="DM323" s="534" t="str">
        <f t="shared" si="691"/>
        <v/>
      </c>
      <c r="DN323" s="534" t="str">
        <f t="shared" si="692"/>
        <v/>
      </c>
      <c r="DO323" s="534" t="str">
        <f t="shared" si="693"/>
        <v/>
      </c>
      <c r="DP323" s="533" t="str">
        <f t="shared" si="694"/>
        <v/>
      </c>
      <c r="DQ323" s="532" t="str">
        <f t="shared" si="695"/>
        <v/>
      </c>
      <c r="DR323" s="572">
        <f t="shared" si="696"/>
        <v>5</v>
      </c>
      <c r="DS323" s="573">
        <f t="shared" si="697"/>
        <v>0</v>
      </c>
      <c r="DT323" s="573">
        <f t="shared" si="698"/>
        <v>0</v>
      </c>
      <c r="DU323" s="574">
        <f t="shared" si="699"/>
        <v>0</v>
      </c>
      <c r="DV323" s="522"/>
      <c r="DW323" s="537"/>
      <c r="DX323" s="537"/>
      <c r="DY323" s="537"/>
      <c r="DZ323" s="537"/>
      <c r="EA323" s="537"/>
      <c r="EB323" s="537"/>
      <c r="EC323" s="538"/>
      <c r="ED323" s="537"/>
      <c r="EE323" s="61"/>
    </row>
    <row r="324" spans="1:256" ht="12.75" customHeight="1">
      <c r="A324" s="529" t="s">
        <v>156</v>
      </c>
      <c r="B324" s="306"/>
      <c r="C324" s="306">
        <v>3</v>
      </c>
      <c r="D324" s="306">
        <v>3</v>
      </c>
      <c r="E324" s="306"/>
      <c r="F324" s="306">
        <v>3</v>
      </c>
      <c r="G324" s="306">
        <v>4</v>
      </c>
      <c r="H324" s="306"/>
      <c r="I324" s="306"/>
      <c r="J324" s="306"/>
      <c r="K324" s="306"/>
      <c r="L324" s="306">
        <v>8</v>
      </c>
      <c r="M324" s="306"/>
      <c r="N324" s="306"/>
      <c r="O324" s="306"/>
      <c r="P324" s="306"/>
      <c r="Q324" s="306"/>
      <c r="R324" s="306"/>
      <c r="S324" s="306"/>
      <c r="T324" s="523"/>
      <c r="U324" s="306"/>
      <c r="V324" s="306"/>
      <c r="W324" s="306"/>
      <c r="X324" s="306"/>
      <c r="Y324" s="306"/>
      <c r="Z324" s="306"/>
      <c r="AA324" s="306"/>
      <c r="AB324" s="306"/>
      <c r="AC324" s="306"/>
      <c r="AD324" s="306"/>
      <c r="AE324" s="306"/>
      <c r="AF324" s="306"/>
      <c r="AG324" s="306"/>
      <c r="AH324" s="306"/>
      <c r="AI324" s="306"/>
      <c r="AJ324" s="306"/>
      <c r="AK324" s="306"/>
      <c r="AL324" s="306"/>
      <c r="AM324" s="523"/>
      <c r="AN324" s="306"/>
      <c r="AO324" s="306"/>
      <c r="AP324" s="306"/>
      <c r="AQ324" s="306"/>
      <c r="AR324" s="306"/>
      <c r="AS324" s="306"/>
      <c r="AT324" s="306"/>
      <c r="AU324" s="306"/>
      <c r="AV324" s="306"/>
      <c r="AW324" s="306"/>
      <c r="AX324" s="306"/>
      <c r="AY324" s="306"/>
      <c r="AZ324" s="306"/>
      <c r="BA324" s="306"/>
      <c r="BB324" s="306"/>
      <c r="BC324" s="306"/>
      <c r="BD324" s="306"/>
      <c r="BE324" s="306"/>
      <c r="BF324" s="523"/>
      <c r="BG324" s="306"/>
      <c r="BH324" s="306"/>
      <c r="BI324" s="306"/>
      <c r="BJ324" s="306"/>
      <c r="BK324" s="306"/>
      <c r="BL324" s="306"/>
      <c r="BM324" s="306"/>
      <c r="BN324" s="306"/>
      <c r="BO324" s="306"/>
      <c r="BP324" s="306"/>
      <c r="BQ324" s="306"/>
      <c r="BR324" s="306"/>
      <c r="BS324" s="306"/>
      <c r="BT324" s="306"/>
      <c r="BU324" s="306"/>
      <c r="BV324" s="306"/>
      <c r="BW324" s="306"/>
      <c r="BX324" s="306"/>
      <c r="BY324" s="523"/>
      <c r="BZ324" s="306"/>
      <c r="CA324" s="306"/>
      <c r="CB324" s="306"/>
      <c r="CC324" s="306"/>
      <c r="CD324" s="530">
        <f t="shared" si="656"/>
        <v>3.3333333333333335</v>
      </c>
      <c r="CE324" s="530" t="str">
        <f t="shared" si="657"/>
        <v/>
      </c>
      <c r="CF324" s="530" t="str">
        <f t="shared" si="658"/>
        <v/>
      </c>
      <c r="CG324" s="531" t="str">
        <f t="shared" si="659"/>
        <v/>
      </c>
      <c r="CH324" s="518" t="str">
        <f t="shared" si="660"/>
        <v/>
      </c>
      <c r="CI324" s="93" t="str">
        <f t="shared" si="661"/>
        <v/>
      </c>
      <c r="CJ324" s="94" t="str">
        <f t="shared" si="662"/>
        <v/>
      </c>
      <c r="CK324" s="94" t="str">
        <f t="shared" si="663"/>
        <v/>
      </c>
      <c r="CL324" s="94" t="str">
        <f t="shared" si="664"/>
        <v/>
      </c>
      <c r="CM324" s="94" t="str">
        <f t="shared" si="665"/>
        <v/>
      </c>
      <c r="CN324" s="94" t="str">
        <f t="shared" si="666"/>
        <v/>
      </c>
      <c r="CO324" s="108">
        <f t="shared" si="667"/>
        <v>3</v>
      </c>
      <c r="CP324" s="108">
        <f t="shared" si="668"/>
        <v>3</v>
      </c>
      <c r="CQ324" s="108">
        <f t="shared" si="669"/>
        <v>3</v>
      </c>
      <c r="CR324" s="108">
        <f t="shared" si="670"/>
        <v>4</v>
      </c>
      <c r="CS324" s="94">
        <f t="shared" si="671"/>
        <v>8</v>
      </c>
      <c r="CT324" s="94" t="str">
        <f t="shared" si="672"/>
        <v/>
      </c>
      <c r="CU324" s="94" t="str">
        <f t="shared" si="673"/>
        <v/>
      </c>
      <c r="CV324" s="94" t="str">
        <f t="shared" si="674"/>
        <v/>
      </c>
      <c r="CW324" s="94" t="str">
        <f t="shared" si="675"/>
        <v/>
      </c>
      <c r="CX324" s="93" t="str">
        <f t="shared" si="676"/>
        <v/>
      </c>
      <c r="CY324" s="519" t="str">
        <f t="shared" si="677"/>
        <v/>
      </c>
      <c r="CZ324" s="532" t="str">
        <f t="shared" si="678"/>
        <v/>
      </c>
      <c r="DA324" s="533" t="str">
        <f t="shared" si="679"/>
        <v/>
      </c>
      <c r="DB324" s="534" t="str">
        <f t="shared" si="680"/>
        <v/>
      </c>
      <c r="DC324" s="534" t="str">
        <f t="shared" si="681"/>
        <v/>
      </c>
      <c r="DD324" s="534" t="str">
        <f t="shared" si="682"/>
        <v/>
      </c>
      <c r="DE324" s="534" t="str">
        <f t="shared" si="683"/>
        <v/>
      </c>
      <c r="DF324" s="534" t="str">
        <f t="shared" si="684"/>
        <v/>
      </c>
      <c r="DG324" s="535" t="str">
        <f t="shared" si="685"/>
        <v/>
      </c>
      <c r="DH324" s="535" t="str">
        <f t="shared" si="686"/>
        <v/>
      </c>
      <c r="DI324" s="535" t="str">
        <f t="shared" si="687"/>
        <v/>
      </c>
      <c r="DJ324" s="535" t="str">
        <f t="shared" si="688"/>
        <v/>
      </c>
      <c r="DK324" s="534" t="str">
        <f t="shared" si="689"/>
        <v/>
      </c>
      <c r="DL324" s="534" t="str">
        <f t="shared" si="690"/>
        <v/>
      </c>
      <c r="DM324" s="534" t="str">
        <f t="shared" si="691"/>
        <v/>
      </c>
      <c r="DN324" s="534" t="str">
        <f t="shared" si="692"/>
        <v/>
      </c>
      <c r="DO324" s="534" t="str">
        <f t="shared" si="693"/>
        <v/>
      </c>
      <c r="DP324" s="533" t="str">
        <f t="shared" si="694"/>
        <v/>
      </c>
      <c r="DQ324" s="532" t="str">
        <f t="shared" si="695"/>
        <v/>
      </c>
      <c r="DR324" s="572">
        <f t="shared" si="696"/>
        <v>5</v>
      </c>
      <c r="DS324" s="573">
        <f t="shared" si="697"/>
        <v>0</v>
      </c>
      <c r="DT324" s="573">
        <f t="shared" si="698"/>
        <v>0</v>
      </c>
      <c r="DU324" s="574">
        <f t="shared" si="699"/>
        <v>0</v>
      </c>
      <c r="DV324" s="522"/>
      <c r="DW324" s="537"/>
      <c r="DX324" s="537"/>
      <c r="DY324" s="537"/>
      <c r="DZ324" s="537"/>
      <c r="EA324" s="537"/>
      <c r="EB324" s="537"/>
      <c r="EC324" s="538"/>
      <c r="ED324" s="537"/>
      <c r="EE324" s="61"/>
    </row>
    <row r="325" spans="1:256" ht="12.75" customHeight="1">
      <c r="A325" s="529" t="s">
        <v>157</v>
      </c>
      <c r="B325" s="306"/>
      <c r="C325" s="306">
        <v>90</v>
      </c>
      <c r="D325" s="306">
        <v>100</v>
      </c>
      <c r="E325" s="306"/>
      <c r="F325" s="306">
        <v>80</v>
      </c>
      <c r="G325" s="306">
        <v>80</v>
      </c>
      <c r="H325" s="306"/>
      <c r="I325" s="306"/>
      <c r="J325" s="306"/>
      <c r="K325" s="306"/>
      <c r="L325" s="306">
        <v>80</v>
      </c>
      <c r="M325" s="306"/>
      <c r="N325" s="306"/>
      <c r="O325" s="306"/>
      <c r="P325" s="306"/>
      <c r="Q325" s="306"/>
      <c r="R325" s="306"/>
      <c r="S325" s="306"/>
      <c r="T325" s="523"/>
      <c r="U325" s="306"/>
      <c r="V325" s="306"/>
      <c r="W325" s="306"/>
      <c r="X325" s="306"/>
      <c r="Y325" s="306"/>
      <c r="Z325" s="306"/>
      <c r="AA325" s="306"/>
      <c r="AB325" s="306"/>
      <c r="AC325" s="306"/>
      <c r="AD325" s="306"/>
      <c r="AE325" s="306"/>
      <c r="AF325" s="306"/>
      <c r="AG325" s="306"/>
      <c r="AH325" s="306"/>
      <c r="AI325" s="306"/>
      <c r="AJ325" s="306"/>
      <c r="AK325" s="306"/>
      <c r="AL325" s="306"/>
      <c r="AM325" s="523"/>
      <c r="AN325" s="306"/>
      <c r="AO325" s="306"/>
      <c r="AP325" s="306"/>
      <c r="AQ325" s="306"/>
      <c r="AR325" s="306"/>
      <c r="AS325" s="306"/>
      <c r="AT325" s="306"/>
      <c r="AU325" s="306"/>
      <c r="AV325" s="306"/>
      <c r="AW325" s="306"/>
      <c r="AX325" s="306"/>
      <c r="AY325" s="306"/>
      <c r="AZ325" s="306"/>
      <c r="BA325" s="306"/>
      <c r="BB325" s="306"/>
      <c r="BC325" s="306"/>
      <c r="BD325" s="306"/>
      <c r="BE325" s="306"/>
      <c r="BF325" s="523"/>
      <c r="BG325" s="306"/>
      <c r="BH325" s="306"/>
      <c r="BI325" s="306"/>
      <c r="BJ325" s="306"/>
      <c r="BK325" s="306"/>
      <c r="BL325" s="306"/>
      <c r="BM325" s="306"/>
      <c r="BN325" s="306"/>
      <c r="BO325" s="306"/>
      <c r="BP325" s="306"/>
      <c r="BQ325" s="306"/>
      <c r="BR325" s="306"/>
      <c r="BS325" s="306"/>
      <c r="BT325" s="306"/>
      <c r="BU325" s="306"/>
      <c r="BV325" s="306"/>
      <c r="BW325" s="306"/>
      <c r="BX325" s="306"/>
      <c r="BY325" s="523"/>
      <c r="BZ325" s="306"/>
      <c r="CA325" s="306"/>
      <c r="CB325" s="306"/>
      <c r="CC325" s="306"/>
      <c r="CD325" s="530">
        <f t="shared" si="656"/>
        <v>83.333333333333329</v>
      </c>
      <c r="CE325" s="530" t="str">
        <f t="shared" si="657"/>
        <v/>
      </c>
      <c r="CF325" s="530" t="str">
        <f t="shared" si="658"/>
        <v/>
      </c>
      <c r="CG325" s="531" t="str">
        <f t="shared" si="659"/>
        <v/>
      </c>
      <c r="CH325" s="518" t="str">
        <f t="shared" si="660"/>
        <v/>
      </c>
      <c r="CI325" s="93" t="str">
        <f t="shared" si="661"/>
        <v/>
      </c>
      <c r="CJ325" s="94" t="str">
        <f t="shared" si="662"/>
        <v/>
      </c>
      <c r="CK325" s="94" t="str">
        <f t="shared" si="663"/>
        <v/>
      </c>
      <c r="CL325" s="94" t="str">
        <f t="shared" si="664"/>
        <v/>
      </c>
      <c r="CM325" s="94" t="str">
        <f t="shared" si="665"/>
        <v/>
      </c>
      <c r="CN325" s="94" t="str">
        <f t="shared" si="666"/>
        <v/>
      </c>
      <c r="CO325" s="108">
        <f t="shared" si="667"/>
        <v>80</v>
      </c>
      <c r="CP325" s="108">
        <f t="shared" si="668"/>
        <v>80</v>
      </c>
      <c r="CQ325" s="108">
        <f t="shared" si="669"/>
        <v>80</v>
      </c>
      <c r="CR325" s="108">
        <f t="shared" si="670"/>
        <v>90</v>
      </c>
      <c r="CS325" s="94">
        <f t="shared" si="671"/>
        <v>100</v>
      </c>
      <c r="CT325" s="94" t="str">
        <f t="shared" si="672"/>
        <v/>
      </c>
      <c r="CU325" s="94" t="str">
        <f t="shared" si="673"/>
        <v/>
      </c>
      <c r="CV325" s="94" t="str">
        <f t="shared" si="674"/>
        <v/>
      </c>
      <c r="CW325" s="94" t="str">
        <f t="shared" si="675"/>
        <v/>
      </c>
      <c r="CX325" s="93" t="str">
        <f t="shared" si="676"/>
        <v/>
      </c>
      <c r="CY325" s="519" t="str">
        <f t="shared" si="677"/>
        <v/>
      </c>
      <c r="CZ325" s="532" t="str">
        <f t="shared" si="678"/>
        <v/>
      </c>
      <c r="DA325" s="533" t="str">
        <f t="shared" si="679"/>
        <v/>
      </c>
      <c r="DB325" s="534" t="str">
        <f t="shared" si="680"/>
        <v/>
      </c>
      <c r="DC325" s="534" t="str">
        <f t="shared" si="681"/>
        <v/>
      </c>
      <c r="DD325" s="534" t="str">
        <f t="shared" si="682"/>
        <v/>
      </c>
      <c r="DE325" s="534" t="str">
        <f t="shared" si="683"/>
        <v/>
      </c>
      <c r="DF325" s="534" t="str">
        <f t="shared" si="684"/>
        <v/>
      </c>
      <c r="DG325" s="535" t="str">
        <f t="shared" si="685"/>
        <v/>
      </c>
      <c r="DH325" s="535" t="str">
        <f t="shared" si="686"/>
        <v/>
      </c>
      <c r="DI325" s="535" t="str">
        <f t="shared" si="687"/>
        <v/>
      </c>
      <c r="DJ325" s="535" t="str">
        <f t="shared" si="688"/>
        <v/>
      </c>
      <c r="DK325" s="534" t="str">
        <f t="shared" si="689"/>
        <v/>
      </c>
      <c r="DL325" s="534" t="str">
        <f t="shared" si="690"/>
        <v/>
      </c>
      <c r="DM325" s="534" t="str">
        <f t="shared" si="691"/>
        <v/>
      </c>
      <c r="DN325" s="534" t="str">
        <f t="shared" si="692"/>
        <v/>
      </c>
      <c r="DO325" s="534" t="str">
        <f t="shared" si="693"/>
        <v/>
      </c>
      <c r="DP325" s="533" t="str">
        <f t="shared" si="694"/>
        <v/>
      </c>
      <c r="DQ325" s="532" t="str">
        <f t="shared" si="695"/>
        <v/>
      </c>
      <c r="DR325" s="572">
        <f t="shared" si="696"/>
        <v>5</v>
      </c>
      <c r="DS325" s="573">
        <f t="shared" si="697"/>
        <v>0</v>
      </c>
      <c r="DT325" s="573">
        <f t="shared" si="698"/>
        <v>0</v>
      </c>
      <c r="DU325" s="574">
        <f t="shared" si="699"/>
        <v>0</v>
      </c>
      <c r="DV325" s="522"/>
      <c r="DW325" s="537"/>
      <c r="DX325" s="537"/>
      <c r="DY325" s="537"/>
      <c r="DZ325" s="537"/>
      <c r="EA325" s="537"/>
      <c r="EB325" s="537"/>
      <c r="EC325" s="538"/>
      <c r="ED325" s="537"/>
      <c r="EE325" s="61"/>
    </row>
    <row r="326" spans="1:256" ht="14" customHeight="1">
      <c r="A326" s="539" t="s">
        <v>158</v>
      </c>
      <c r="B326" s="540" t="str">
        <f t="shared" ref="B326:S326" si="700">IF(B323="","",B322*B323*B324*B325)</f>
        <v/>
      </c>
      <c r="C326" s="540">
        <f t="shared" si="700"/>
        <v>5670</v>
      </c>
      <c r="D326" s="540">
        <f t="shared" si="700"/>
        <v>6300</v>
      </c>
      <c r="E326" s="540" t="str">
        <f t="shared" si="700"/>
        <v/>
      </c>
      <c r="F326" s="540">
        <f t="shared" si="700"/>
        <v>5040</v>
      </c>
      <c r="G326" s="540">
        <f t="shared" si="700"/>
        <v>6720</v>
      </c>
      <c r="H326" s="540" t="str">
        <f t="shared" si="700"/>
        <v/>
      </c>
      <c r="I326" s="540" t="str">
        <f t="shared" si="700"/>
        <v/>
      </c>
      <c r="J326" s="540" t="str">
        <f t="shared" si="700"/>
        <v/>
      </c>
      <c r="K326" s="540" t="str">
        <f t="shared" si="700"/>
        <v/>
      </c>
      <c r="L326" s="540">
        <f t="shared" si="700"/>
        <v>13440</v>
      </c>
      <c r="M326" s="540" t="str">
        <f t="shared" si="700"/>
        <v/>
      </c>
      <c r="N326" s="540" t="str">
        <f t="shared" si="700"/>
        <v/>
      </c>
      <c r="O326" s="540" t="str">
        <f t="shared" si="700"/>
        <v/>
      </c>
      <c r="P326" s="540" t="str">
        <f t="shared" si="700"/>
        <v/>
      </c>
      <c r="Q326" s="540" t="str">
        <f t="shared" si="700"/>
        <v/>
      </c>
      <c r="R326" s="540" t="str">
        <f t="shared" si="700"/>
        <v/>
      </c>
      <c r="S326" s="540" t="str">
        <f t="shared" si="700"/>
        <v/>
      </c>
      <c r="T326" s="523"/>
      <c r="U326" s="540" t="str">
        <f t="shared" ref="U326:AL326" si="701">IF(U323="","",U322*U323*U324*U325)</f>
        <v/>
      </c>
      <c r="V326" s="540" t="str">
        <f t="shared" si="701"/>
        <v/>
      </c>
      <c r="W326" s="540" t="str">
        <f t="shared" si="701"/>
        <v/>
      </c>
      <c r="X326" s="540" t="str">
        <f t="shared" si="701"/>
        <v/>
      </c>
      <c r="Y326" s="540" t="str">
        <f t="shared" si="701"/>
        <v/>
      </c>
      <c r="Z326" s="540" t="str">
        <f t="shared" si="701"/>
        <v/>
      </c>
      <c r="AA326" s="540" t="str">
        <f t="shared" si="701"/>
        <v/>
      </c>
      <c r="AB326" s="540" t="str">
        <f t="shared" si="701"/>
        <v/>
      </c>
      <c r="AC326" s="540" t="str">
        <f t="shared" si="701"/>
        <v/>
      </c>
      <c r="AD326" s="540" t="str">
        <f t="shared" si="701"/>
        <v/>
      </c>
      <c r="AE326" s="540" t="str">
        <f t="shared" si="701"/>
        <v/>
      </c>
      <c r="AF326" s="540" t="str">
        <f t="shared" si="701"/>
        <v/>
      </c>
      <c r="AG326" s="540" t="str">
        <f t="shared" si="701"/>
        <v/>
      </c>
      <c r="AH326" s="540" t="str">
        <f t="shared" si="701"/>
        <v/>
      </c>
      <c r="AI326" s="540" t="str">
        <f t="shared" si="701"/>
        <v/>
      </c>
      <c r="AJ326" s="540" t="str">
        <f t="shared" si="701"/>
        <v/>
      </c>
      <c r="AK326" s="540" t="str">
        <f t="shared" si="701"/>
        <v/>
      </c>
      <c r="AL326" s="540" t="str">
        <f t="shared" si="701"/>
        <v/>
      </c>
      <c r="AM326" s="523"/>
      <c r="AN326" s="540" t="str">
        <f t="shared" ref="AN326:BE326" si="702">IF(AN323="","",AN322*AN323*AN324*AN325)</f>
        <v/>
      </c>
      <c r="AO326" s="540" t="str">
        <f t="shared" si="702"/>
        <v/>
      </c>
      <c r="AP326" s="540" t="str">
        <f t="shared" si="702"/>
        <v/>
      </c>
      <c r="AQ326" s="540" t="str">
        <f t="shared" si="702"/>
        <v/>
      </c>
      <c r="AR326" s="540" t="str">
        <f t="shared" si="702"/>
        <v/>
      </c>
      <c r="AS326" s="540" t="str">
        <f t="shared" si="702"/>
        <v/>
      </c>
      <c r="AT326" s="540" t="str">
        <f t="shared" si="702"/>
        <v/>
      </c>
      <c r="AU326" s="540" t="str">
        <f t="shared" si="702"/>
        <v/>
      </c>
      <c r="AV326" s="540" t="str">
        <f t="shared" si="702"/>
        <v/>
      </c>
      <c r="AW326" s="540" t="str">
        <f t="shared" si="702"/>
        <v/>
      </c>
      <c r="AX326" s="540" t="str">
        <f t="shared" si="702"/>
        <v/>
      </c>
      <c r="AY326" s="540" t="str">
        <f t="shared" si="702"/>
        <v/>
      </c>
      <c r="AZ326" s="540" t="str">
        <f t="shared" si="702"/>
        <v/>
      </c>
      <c r="BA326" s="540" t="str">
        <f t="shared" si="702"/>
        <v/>
      </c>
      <c r="BB326" s="540" t="str">
        <f t="shared" si="702"/>
        <v/>
      </c>
      <c r="BC326" s="540" t="str">
        <f t="shared" si="702"/>
        <v/>
      </c>
      <c r="BD326" s="540" t="str">
        <f t="shared" si="702"/>
        <v/>
      </c>
      <c r="BE326" s="540" t="str">
        <f t="shared" si="702"/>
        <v/>
      </c>
      <c r="BF326" s="523"/>
      <c r="BG326" s="540" t="str">
        <f t="shared" ref="BG326:BX326" si="703">IF(BG323="","",BG322*BG323*BG324*BG325)</f>
        <v/>
      </c>
      <c r="BH326" s="540" t="str">
        <f t="shared" si="703"/>
        <v/>
      </c>
      <c r="BI326" s="540" t="str">
        <f t="shared" si="703"/>
        <v/>
      </c>
      <c r="BJ326" s="540" t="str">
        <f t="shared" si="703"/>
        <v/>
      </c>
      <c r="BK326" s="540" t="str">
        <f t="shared" si="703"/>
        <v/>
      </c>
      <c r="BL326" s="540" t="str">
        <f t="shared" si="703"/>
        <v/>
      </c>
      <c r="BM326" s="540" t="str">
        <f t="shared" si="703"/>
        <v/>
      </c>
      <c r="BN326" s="540" t="str">
        <f t="shared" si="703"/>
        <v/>
      </c>
      <c r="BO326" s="540" t="str">
        <f t="shared" si="703"/>
        <v/>
      </c>
      <c r="BP326" s="540" t="str">
        <f t="shared" si="703"/>
        <v/>
      </c>
      <c r="BQ326" s="540" t="str">
        <f t="shared" si="703"/>
        <v/>
      </c>
      <c r="BR326" s="540" t="str">
        <f t="shared" si="703"/>
        <v/>
      </c>
      <c r="BS326" s="540" t="str">
        <f t="shared" si="703"/>
        <v/>
      </c>
      <c r="BT326" s="540" t="str">
        <f t="shared" si="703"/>
        <v/>
      </c>
      <c r="BU326" s="540" t="str">
        <f t="shared" si="703"/>
        <v/>
      </c>
      <c r="BV326" s="540" t="str">
        <f t="shared" si="703"/>
        <v/>
      </c>
      <c r="BW326" s="540" t="str">
        <f t="shared" si="703"/>
        <v/>
      </c>
      <c r="BX326" s="540" t="str">
        <f t="shared" si="703"/>
        <v/>
      </c>
      <c r="BY326" s="523"/>
      <c r="BZ326" s="540" t="str">
        <f>IF(BZ323="","",BZ322*BZ323*BZ324*BZ325)</f>
        <v/>
      </c>
      <c r="CA326" s="540" t="str">
        <f>IF(CA323="","",CA322*CA323*CA324*CA325)</f>
        <v/>
      </c>
      <c r="CB326" s="540" t="str">
        <f>IF(CB323="","",CB322*CB323*CB324*CB325)</f>
        <v/>
      </c>
      <c r="CC326" s="541" t="str">
        <f>IF(CC323="","",CC322*CC323*CC324*CC325)</f>
        <v/>
      </c>
      <c r="CD326" s="530">
        <f t="shared" si="656"/>
        <v>6230</v>
      </c>
      <c r="CE326" s="530" t="str">
        <f t="shared" si="657"/>
        <v/>
      </c>
      <c r="CF326" s="530" t="str">
        <f t="shared" si="658"/>
        <v/>
      </c>
      <c r="CG326" s="531" t="str">
        <f t="shared" si="659"/>
        <v/>
      </c>
      <c r="CH326" s="518" t="str">
        <f t="shared" si="660"/>
        <v/>
      </c>
      <c r="CI326" s="93" t="str">
        <f t="shared" si="661"/>
        <v/>
      </c>
      <c r="CJ326" s="94" t="str">
        <f t="shared" si="662"/>
        <v/>
      </c>
      <c r="CK326" s="94" t="str">
        <f t="shared" si="663"/>
        <v/>
      </c>
      <c r="CL326" s="94" t="str">
        <f t="shared" si="664"/>
        <v/>
      </c>
      <c r="CM326" s="94" t="str">
        <f t="shared" si="665"/>
        <v/>
      </c>
      <c r="CN326" s="94" t="str">
        <f t="shared" si="666"/>
        <v/>
      </c>
      <c r="CO326" s="108">
        <f t="shared" si="667"/>
        <v>5040</v>
      </c>
      <c r="CP326" s="108">
        <f t="shared" si="668"/>
        <v>5670</v>
      </c>
      <c r="CQ326" s="108">
        <f t="shared" si="669"/>
        <v>6300</v>
      </c>
      <c r="CR326" s="108">
        <f t="shared" si="670"/>
        <v>6720</v>
      </c>
      <c r="CS326" s="94">
        <f t="shared" si="671"/>
        <v>13440</v>
      </c>
      <c r="CT326" s="94" t="str">
        <f t="shared" si="672"/>
        <v/>
      </c>
      <c r="CU326" s="94" t="str">
        <f t="shared" si="673"/>
        <v/>
      </c>
      <c r="CV326" s="94" t="str">
        <f t="shared" si="674"/>
        <v/>
      </c>
      <c r="CW326" s="94" t="str">
        <f t="shared" si="675"/>
        <v/>
      </c>
      <c r="CX326" s="93" t="str">
        <f t="shared" si="676"/>
        <v/>
      </c>
      <c r="CY326" s="519" t="str">
        <f t="shared" si="677"/>
        <v/>
      </c>
      <c r="CZ326" s="532" t="str">
        <f t="shared" si="678"/>
        <v/>
      </c>
      <c r="DA326" s="533" t="str">
        <f t="shared" si="679"/>
        <v/>
      </c>
      <c r="DB326" s="534" t="str">
        <f t="shared" si="680"/>
        <v/>
      </c>
      <c r="DC326" s="534" t="str">
        <f t="shared" si="681"/>
        <v/>
      </c>
      <c r="DD326" s="534" t="str">
        <f t="shared" si="682"/>
        <v/>
      </c>
      <c r="DE326" s="534" t="str">
        <f t="shared" si="683"/>
        <v/>
      </c>
      <c r="DF326" s="534" t="str">
        <f t="shared" si="684"/>
        <v/>
      </c>
      <c r="DG326" s="535" t="str">
        <f t="shared" si="685"/>
        <v/>
      </c>
      <c r="DH326" s="535" t="str">
        <f t="shared" si="686"/>
        <v/>
      </c>
      <c r="DI326" s="535" t="str">
        <f t="shared" si="687"/>
        <v/>
      </c>
      <c r="DJ326" s="535" t="str">
        <f t="shared" si="688"/>
        <v/>
      </c>
      <c r="DK326" s="534" t="str">
        <f t="shared" si="689"/>
        <v/>
      </c>
      <c r="DL326" s="534" t="str">
        <f t="shared" si="690"/>
        <v/>
      </c>
      <c r="DM326" s="534" t="str">
        <f t="shared" si="691"/>
        <v/>
      </c>
      <c r="DN326" s="534" t="str">
        <f t="shared" si="692"/>
        <v/>
      </c>
      <c r="DO326" s="534" t="str">
        <f t="shared" si="693"/>
        <v/>
      </c>
      <c r="DP326" s="533" t="str">
        <f t="shared" si="694"/>
        <v/>
      </c>
      <c r="DQ326" s="532" t="str">
        <f t="shared" si="695"/>
        <v/>
      </c>
      <c r="DR326" s="572">
        <f t="shared" si="696"/>
        <v>5</v>
      </c>
      <c r="DS326" s="573">
        <f t="shared" si="697"/>
        <v>0</v>
      </c>
      <c r="DT326" s="573">
        <f t="shared" si="698"/>
        <v>0</v>
      </c>
      <c r="DU326" s="574">
        <f t="shared" si="699"/>
        <v>0</v>
      </c>
      <c r="DV326" s="522"/>
      <c r="DW326" s="537"/>
      <c r="DX326" s="537"/>
      <c r="DY326" s="537"/>
      <c r="DZ326" s="537"/>
      <c r="EA326" s="537"/>
      <c r="EB326" s="537"/>
      <c r="EC326" s="538"/>
      <c r="ED326" s="537"/>
      <c r="EE326" s="61"/>
    </row>
    <row r="327" spans="1:256" ht="14" customHeight="1">
      <c r="A327" s="547" t="s">
        <v>216</v>
      </c>
      <c r="B327" s="548">
        <f t="shared" ref="B327:S327" si="704">SUM(B308,B314,B320,B326)</f>
        <v>0</v>
      </c>
      <c r="C327" s="548">
        <f t="shared" si="704"/>
        <v>5670</v>
      </c>
      <c r="D327" s="548">
        <f t="shared" si="704"/>
        <v>6300</v>
      </c>
      <c r="E327" s="548">
        <f t="shared" si="704"/>
        <v>14400</v>
      </c>
      <c r="F327" s="548">
        <f t="shared" si="704"/>
        <v>5040</v>
      </c>
      <c r="G327" s="548">
        <f t="shared" si="704"/>
        <v>6720</v>
      </c>
      <c r="H327" s="548">
        <f t="shared" si="704"/>
        <v>0</v>
      </c>
      <c r="I327" s="548">
        <f t="shared" si="704"/>
        <v>0</v>
      </c>
      <c r="J327" s="548">
        <f t="shared" si="704"/>
        <v>0</v>
      </c>
      <c r="K327" s="548">
        <f t="shared" si="704"/>
        <v>0</v>
      </c>
      <c r="L327" s="548">
        <f t="shared" si="704"/>
        <v>391440</v>
      </c>
      <c r="M327" s="548">
        <f t="shared" si="704"/>
        <v>0</v>
      </c>
      <c r="N327" s="548">
        <f t="shared" si="704"/>
        <v>0</v>
      </c>
      <c r="O327" s="548">
        <f t="shared" si="704"/>
        <v>0</v>
      </c>
      <c r="P327" s="548">
        <f t="shared" si="704"/>
        <v>0</v>
      </c>
      <c r="Q327" s="548">
        <f t="shared" si="704"/>
        <v>0</v>
      </c>
      <c r="R327" s="548">
        <f t="shared" si="704"/>
        <v>0</v>
      </c>
      <c r="S327" s="548">
        <f t="shared" si="704"/>
        <v>0</v>
      </c>
      <c r="T327" s="549"/>
      <c r="U327" s="548">
        <f t="shared" ref="U327:AL327" si="705">SUM(U308,U314,U320,U326)</f>
        <v>13122</v>
      </c>
      <c r="V327" s="548">
        <f t="shared" si="705"/>
        <v>561</v>
      </c>
      <c r="W327" s="548">
        <f t="shared" si="705"/>
        <v>748</v>
      </c>
      <c r="X327" s="548">
        <f t="shared" si="705"/>
        <v>14400</v>
      </c>
      <c r="Y327" s="548">
        <f t="shared" si="705"/>
        <v>12000</v>
      </c>
      <c r="Z327" s="548">
        <f t="shared" si="705"/>
        <v>0</v>
      </c>
      <c r="AA327" s="548">
        <f t="shared" si="705"/>
        <v>0</v>
      </c>
      <c r="AB327" s="548">
        <f t="shared" si="705"/>
        <v>0</v>
      </c>
      <c r="AC327" s="548">
        <f t="shared" si="705"/>
        <v>0</v>
      </c>
      <c r="AD327" s="548">
        <f t="shared" si="705"/>
        <v>0</v>
      </c>
      <c r="AE327" s="548">
        <f t="shared" si="705"/>
        <v>0</v>
      </c>
      <c r="AF327" s="548">
        <f t="shared" si="705"/>
        <v>0</v>
      </c>
      <c r="AG327" s="548">
        <f t="shared" si="705"/>
        <v>24480</v>
      </c>
      <c r="AH327" s="548">
        <f t="shared" si="705"/>
        <v>0</v>
      </c>
      <c r="AI327" s="548">
        <f t="shared" si="705"/>
        <v>0</v>
      </c>
      <c r="AJ327" s="548">
        <f t="shared" si="705"/>
        <v>0</v>
      </c>
      <c r="AK327" s="548">
        <f t="shared" si="705"/>
        <v>0</v>
      </c>
      <c r="AL327" s="548">
        <f t="shared" si="705"/>
        <v>0</v>
      </c>
      <c r="AM327" s="549"/>
      <c r="AN327" s="548">
        <f t="shared" ref="AN327:BE327" si="706">SUM(AN308,AN314,AN320,AN326)</f>
        <v>0</v>
      </c>
      <c r="AO327" s="548">
        <f t="shared" si="706"/>
        <v>0</v>
      </c>
      <c r="AP327" s="548">
        <f t="shared" si="706"/>
        <v>0</v>
      </c>
      <c r="AQ327" s="548">
        <f t="shared" si="706"/>
        <v>0</v>
      </c>
      <c r="AR327" s="548">
        <f t="shared" si="706"/>
        <v>10200</v>
      </c>
      <c r="AS327" s="548">
        <f t="shared" si="706"/>
        <v>0</v>
      </c>
      <c r="AT327" s="548">
        <f t="shared" si="706"/>
        <v>0</v>
      </c>
      <c r="AU327" s="548">
        <f t="shared" si="706"/>
        <v>0</v>
      </c>
      <c r="AV327" s="548">
        <f t="shared" si="706"/>
        <v>0</v>
      </c>
      <c r="AW327" s="548">
        <f t="shared" si="706"/>
        <v>0</v>
      </c>
      <c r="AX327" s="548">
        <f t="shared" si="706"/>
        <v>0</v>
      </c>
      <c r="AY327" s="548">
        <f t="shared" si="706"/>
        <v>0</v>
      </c>
      <c r="AZ327" s="548">
        <f t="shared" si="706"/>
        <v>0</v>
      </c>
      <c r="BA327" s="548">
        <f t="shared" si="706"/>
        <v>0</v>
      </c>
      <c r="BB327" s="548">
        <f t="shared" si="706"/>
        <v>0</v>
      </c>
      <c r="BC327" s="548">
        <f t="shared" si="706"/>
        <v>0</v>
      </c>
      <c r="BD327" s="548">
        <f t="shared" si="706"/>
        <v>0</v>
      </c>
      <c r="BE327" s="548">
        <f t="shared" si="706"/>
        <v>0</v>
      </c>
      <c r="BF327" s="549"/>
      <c r="BG327" s="548">
        <f t="shared" ref="BG327:BX327" si="707">SUM(BG308,BG314,BG320,BG326)</f>
        <v>0</v>
      </c>
      <c r="BH327" s="548">
        <f t="shared" si="707"/>
        <v>0</v>
      </c>
      <c r="BI327" s="548">
        <f t="shared" si="707"/>
        <v>0</v>
      </c>
      <c r="BJ327" s="548">
        <f t="shared" si="707"/>
        <v>0</v>
      </c>
      <c r="BK327" s="548">
        <f t="shared" si="707"/>
        <v>0</v>
      </c>
      <c r="BL327" s="548">
        <f t="shared" si="707"/>
        <v>0</v>
      </c>
      <c r="BM327" s="548">
        <f t="shared" si="707"/>
        <v>0</v>
      </c>
      <c r="BN327" s="548">
        <f t="shared" si="707"/>
        <v>0</v>
      </c>
      <c r="BO327" s="548">
        <f t="shared" si="707"/>
        <v>0</v>
      </c>
      <c r="BP327" s="548">
        <f t="shared" si="707"/>
        <v>0</v>
      </c>
      <c r="BQ327" s="548">
        <f t="shared" si="707"/>
        <v>0</v>
      </c>
      <c r="BR327" s="548">
        <f t="shared" si="707"/>
        <v>0</v>
      </c>
      <c r="BS327" s="548">
        <f t="shared" si="707"/>
        <v>0</v>
      </c>
      <c r="BT327" s="548">
        <f t="shared" si="707"/>
        <v>0</v>
      </c>
      <c r="BU327" s="548">
        <f t="shared" si="707"/>
        <v>0</v>
      </c>
      <c r="BV327" s="548">
        <f t="shared" si="707"/>
        <v>0</v>
      </c>
      <c r="BW327" s="548">
        <f t="shared" si="707"/>
        <v>0</v>
      </c>
      <c r="BX327" s="548">
        <f t="shared" si="707"/>
        <v>0</v>
      </c>
      <c r="BY327" s="549"/>
      <c r="BZ327" s="548">
        <f>SUM(BZ308,BZ314,BZ320,BZ326)</f>
        <v>0</v>
      </c>
      <c r="CA327" s="548">
        <f>SUM(CA308,CA314,CA320,CA326)</f>
        <v>561</v>
      </c>
      <c r="CB327" s="548">
        <f>SUM(CB308,CB314,CB320,CB326)</f>
        <v>0</v>
      </c>
      <c r="CC327" s="548">
        <f>SUM(CC308,CC314,CC320,CC326)</f>
        <v>0</v>
      </c>
      <c r="CD327" s="530">
        <f t="shared" si="656"/>
        <v>2383.125</v>
      </c>
      <c r="CE327" s="530">
        <f t="shared" si="657"/>
        <v>2551.9375</v>
      </c>
      <c r="CF327" s="530">
        <f t="shared" si="658"/>
        <v>0</v>
      </c>
      <c r="CG327" s="531">
        <f t="shared" si="659"/>
        <v>0</v>
      </c>
      <c r="CH327" s="518">
        <f t="shared" si="660"/>
        <v>0</v>
      </c>
      <c r="CI327" s="93">
        <f t="shared" si="661"/>
        <v>0</v>
      </c>
      <c r="CJ327" s="94">
        <f t="shared" si="662"/>
        <v>0</v>
      </c>
      <c r="CK327" s="94">
        <f t="shared" si="663"/>
        <v>0</v>
      </c>
      <c r="CL327" s="94">
        <f t="shared" si="664"/>
        <v>0</v>
      </c>
      <c r="CM327" s="94">
        <f t="shared" si="665"/>
        <v>0</v>
      </c>
      <c r="CN327" s="94">
        <f t="shared" si="666"/>
        <v>0</v>
      </c>
      <c r="CO327" s="108">
        <f t="shared" si="667"/>
        <v>0</v>
      </c>
      <c r="CP327" s="108">
        <f t="shared" si="668"/>
        <v>0</v>
      </c>
      <c r="CQ327" s="108">
        <f t="shared" si="669"/>
        <v>0</v>
      </c>
      <c r="CR327" s="108">
        <f t="shared" si="670"/>
        <v>0</v>
      </c>
      <c r="CS327" s="94">
        <f t="shared" si="671"/>
        <v>0</v>
      </c>
      <c r="CT327" s="94">
        <f t="shared" si="672"/>
        <v>5040</v>
      </c>
      <c r="CU327" s="94">
        <f t="shared" si="673"/>
        <v>5670</v>
      </c>
      <c r="CV327" s="94">
        <f t="shared" si="674"/>
        <v>6300</v>
      </c>
      <c r="CW327" s="94">
        <f t="shared" si="675"/>
        <v>6720</v>
      </c>
      <c r="CX327" s="93">
        <f t="shared" si="676"/>
        <v>14400</v>
      </c>
      <c r="CY327" s="519">
        <f t="shared" si="677"/>
        <v>391440</v>
      </c>
      <c r="CZ327" s="532">
        <f t="shared" si="678"/>
        <v>0</v>
      </c>
      <c r="DA327" s="533">
        <f t="shared" si="679"/>
        <v>0</v>
      </c>
      <c r="DB327" s="534">
        <f t="shared" si="680"/>
        <v>0</v>
      </c>
      <c r="DC327" s="534">
        <f t="shared" si="681"/>
        <v>0</v>
      </c>
      <c r="DD327" s="534">
        <f t="shared" si="682"/>
        <v>0</v>
      </c>
      <c r="DE327" s="534">
        <f t="shared" si="683"/>
        <v>0</v>
      </c>
      <c r="DF327" s="534">
        <f t="shared" si="684"/>
        <v>0</v>
      </c>
      <c r="DG327" s="535">
        <f t="shared" si="685"/>
        <v>0</v>
      </c>
      <c r="DH327" s="535">
        <f t="shared" si="686"/>
        <v>0</v>
      </c>
      <c r="DI327" s="535">
        <f t="shared" si="687"/>
        <v>0</v>
      </c>
      <c r="DJ327" s="535">
        <f t="shared" si="688"/>
        <v>0</v>
      </c>
      <c r="DK327" s="534">
        <f t="shared" si="689"/>
        <v>0</v>
      </c>
      <c r="DL327" s="534">
        <f t="shared" si="690"/>
        <v>561</v>
      </c>
      <c r="DM327" s="534">
        <f t="shared" si="691"/>
        <v>748</v>
      </c>
      <c r="DN327" s="534">
        <f t="shared" si="692"/>
        <v>12000</v>
      </c>
      <c r="DO327" s="534">
        <f t="shared" si="693"/>
        <v>13122</v>
      </c>
      <c r="DP327" s="533">
        <f t="shared" si="694"/>
        <v>14400</v>
      </c>
      <c r="DQ327" s="532">
        <f t="shared" si="695"/>
        <v>24480</v>
      </c>
      <c r="DR327" s="572">
        <f t="shared" si="696"/>
        <v>18</v>
      </c>
      <c r="DS327" s="573">
        <f t="shared" si="697"/>
        <v>18</v>
      </c>
      <c r="DT327" s="573">
        <f t="shared" si="698"/>
        <v>18</v>
      </c>
      <c r="DU327" s="574">
        <f t="shared" si="699"/>
        <v>18</v>
      </c>
      <c r="DV327" s="522"/>
      <c r="DW327" s="537"/>
      <c r="DX327" s="537"/>
      <c r="DY327" s="537"/>
      <c r="DZ327" s="537"/>
      <c r="EA327" s="537"/>
      <c r="EB327" s="537"/>
      <c r="EC327" s="538"/>
      <c r="ED327" s="537"/>
      <c r="EE327" s="61"/>
    </row>
    <row r="328" spans="1:256" s="61" customFormat="1" ht="12" customHeight="1"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6:256" s="61" customFormat="1" ht="12" customHeight="1"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6:256" s="61" customFormat="1" ht="12" customHeight="1"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6:256" s="61" customFormat="1" ht="12" customHeight="1"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6:256" s="61" customFormat="1" ht="12" customHeight="1"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6:256" s="61" customFormat="1" ht="12" customHeight="1"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6:256" s="61" customFormat="1" ht="12" customHeight="1"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6:256" s="61" customFormat="1" ht="12" customHeight="1"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6:256" s="61" customFormat="1" ht="12" customHeight="1"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6:256" s="61" customFormat="1" ht="12" customHeight="1"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6:256" s="61" customFormat="1" ht="12" customHeight="1"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/>
  <customSheetViews>
    <customSheetView guid="{8914FD97-1D0A-2E40-8555-D3701EE40616}" scale="55">
      <pane xSplit="1" ySplit="6.1428571428571423" topLeftCell="BT225" activePane="bottomRight" state="frozenSplit"/>
      <selection pane="bottomRight" activeCell="BT248" activeCellId="1" sqref="CP14:CP17 BT248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mergeCells count="5">
    <mergeCell ref="DW4:EC4"/>
    <mergeCell ref="CH5:CI5"/>
    <mergeCell ref="CX5:CY5"/>
    <mergeCell ref="CZ5:DA5"/>
    <mergeCell ref="DP5:DQ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IV101"/>
  <sheetViews>
    <sheetView workbookViewId="0">
      <pane xSplit="1" ySplit="7" topLeftCell="C8" activePane="bottomRight" state="frozen"/>
      <selection pane="topRight" activeCell="BT1" sqref="BT1"/>
      <selection pane="bottomLeft" activeCell="A16" sqref="A16"/>
      <selection pane="bottomRight" activeCell="D1" sqref="D1:H1"/>
    </sheetView>
  </sheetViews>
  <sheetFormatPr baseColWidth="10" defaultColWidth="8.83203125" defaultRowHeight="12" customHeight="1" x14ac:dyDescent="0"/>
  <cols>
    <col min="1" max="1" width="44.6640625" customWidth="1"/>
    <col min="20" max="20" width="1.6640625" customWidth="1"/>
    <col min="21" max="31" width="8.33203125" customWidth="1"/>
    <col min="32" max="38" width="8.5" customWidth="1"/>
    <col min="39" max="39" width="2.1640625" customWidth="1"/>
    <col min="40" max="57" width="8.5" customWidth="1"/>
    <col min="58" max="58" width="1.6640625" customWidth="1"/>
    <col min="59" max="76" width="8.5" customWidth="1"/>
    <col min="77" max="77" width="1.83203125" customWidth="1"/>
    <col min="82" max="82" width="10.1640625" customWidth="1"/>
    <col min="86" max="121" width="7.6640625" customWidth="1"/>
    <col min="127" max="127" width="10" customWidth="1"/>
    <col min="130" max="130" width="81.5" customWidth="1"/>
    <col min="131" max="131" width="9.1640625" customWidth="1"/>
  </cols>
  <sheetData>
    <row r="1" spans="1:133" ht="17" customHeight="1">
      <c r="A1" s="461" t="s">
        <v>545</v>
      </c>
      <c r="B1" s="61"/>
      <c r="C1" s="61"/>
      <c r="D1" s="1422" t="s">
        <v>812</v>
      </c>
      <c r="E1" s="1423"/>
      <c r="F1" s="1423"/>
      <c r="G1" s="1420">
        <f>Data!$G$1</f>
        <v>8800</v>
      </c>
      <c r="H1" s="1421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27"/>
      <c r="CE1" s="27"/>
      <c r="CF1" s="27"/>
      <c r="CG1" s="27"/>
      <c r="CH1" s="585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586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9"/>
      <c r="DS1" s="29"/>
      <c r="DT1" s="29"/>
      <c r="DU1" s="29"/>
      <c r="DV1" s="940"/>
      <c r="DW1" s="584"/>
      <c r="DX1" s="584"/>
      <c r="DY1" s="941"/>
      <c r="DZ1" s="29"/>
      <c r="EA1" s="29"/>
      <c r="EB1" s="30"/>
      <c r="EC1" s="30"/>
    </row>
    <row r="2" spans="1:133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44"/>
      <c r="CE2" s="44"/>
      <c r="CF2" s="44"/>
      <c r="CG2" s="44"/>
      <c r="CH2" s="462" t="s">
        <v>145</v>
      </c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63"/>
      <c r="CZ2" s="44" t="s">
        <v>146</v>
      </c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6"/>
      <c r="DS2" s="46"/>
      <c r="DT2" s="46"/>
      <c r="DU2" s="46"/>
      <c r="DV2" s="942" t="s">
        <v>546</v>
      </c>
      <c r="DW2" s="594"/>
      <c r="DX2" s="594"/>
      <c r="DY2" s="943"/>
      <c r="DZ2" s="46"/>
      <c r="EA2" s="46"/>
      <c r="EB2" s="47"/>
      <c r="EC2" s="47"/>
    </row>
    <row r="3" spans="1:133" ht="14" customHeight="1">
      <c r="A3" s="473" t="s">
        <v>36</v>
      </c>
      <c r="B3" s="474" t="str">
        <f>Data!B3</f>
        <v>V Poor</v>
      </c>
      <c r="C3" s="474" t="str">
        <f>Data!C3</f>
        <v>V Poor</v>
      </c>
      <c r="D3" s="474" t="str">
        <f>Data!D3</f>
        <v>V Poor</v>
      </c>
      <c r="E3" s="474" t="str">
        <f>Data!E3</f>
        <v>V Poor</v>
      </c>
      <c r="F3" s="474" t="str">
        <f>Data!F3</f>
        <v>V Poor</v>
      </c>
      <c r="G3" s="474" t="str">
        <f>Data!G3</f>
        <v>V Poor</v>
      </c>
      <c r="H3" s="474" t="str">
        <f>Data!H3</f>
        <v>V Poor</v>
      </c>
      <c r="I3" s="474" t="str">
        <f>Data!I3</f>
        <v>V Poor</v>
      </c>
      <c r="J3" s="474" t="str">
        <f>Data!J3</f>
        <v>V Poor</v>
      </c>
      <c r="K3" s="474" t="str">
        <f>Data!K3</f>
        <v>V Poor</v>
      </c>
      <c r="L3" s="474" t="str">
        <f>Data!L3</f>
        <v>V Poor</v>
      </c>
      <c r="M3" s="474" t="str">
        <f>Data!M3</f>
        <v>V Poor</v>
      </c>
      <c r="N3" s="474" t="str">
        <f>Data!N3</f>
        <v>V Poor</v>
      </c>
      <c r="O3" s="474" t="str">
        <f>Data!O3</f>
        <v>V Poor</v>
      </c>
      <c r="P3" s="474" t="str">
        <f>Data!P3</f>
        <v>V Poor</v>
      </c>
      <c r="Q3" s="474" t="str">
        <f>Data!Q3</f>
        <v>V Poor</v>
      </c>
      <c r="R3" s="474" t="str">
        <f>Data!R3</f>
        <v>V Poor</v>
      </c>
      <c r="S3" s="474" t="str">
        <f>Data!S3</f>
        <v>V Poor</v>
      </c>
      <c r="T3" s="495"/>
      <c r="U3" s="474" t="str">
        <f>Data!U3</f>
        <v>Poor</v>
      </c>
      <c r="V3" s="474" t="str">
        <f>Data!V3</f>
        <v>Poor</v>
      </c>
      <c r="W3" s="474" t="str">
        <f>Data!W3</f>
        <v>Poor</v>
      </c>
      <c r="X3" s="474" t="str">
        <f>Data!X3</f>
        <v>Poor</v>
      </c>
      <c r="Y3" s="474" t="str">
        <f>Data!Y3</f>
        <v>Poor</v>
      </c>
      <c r="Z3" s="474" t="str">
        <f>Data!Z3</f>
        <v>Poor</v>
      </c>
      <c r="AA3" s="474" t="str">
        <f>Data!AA3</f>
        <v>Poor</v>
      </c>
      <c r="AB3" s="474" t="str">
        <f>Data!AB3</f>
        <v>Poor</v>
      </c>
      <c r="AC3" s="474" t="str">
        <f>Data!AC3</f>
        <v>Poor</v>
      </c>
      <c r="AD3" s="474" t="str">
        <f>Data!AD3</f>
        <v>Poor</v>
      </c>
      <c r="AE3" s="474" t="str">
        <f>Data!AE3</f>
        <v>Poor</v>
      </c>
      <c r="AF3" s="474" t="str">
        <f>Data!AF3</f>
        <v>Poor</v>
      </c>
      <c r="AG3" s="474" t="str">
        <f>Data!AG3</f>
        <v>Poor</v>
      </c>
      <c r="AH3" s="474" t="str">
        <f>Data!AH3</f>
        <v>Poor</v>
      </c>
      <c r="AI3" s="474" t="str">
        <f>Data!AI3</f>
        <v>Poor</v>
      </c>
      <c r="AJ3" s="474" t="str">
        <f>Data!AJ3</f>
        <v>Poor</v>
      </c>
      <c r="AK3" s="474" t="str">
        <f>Data!AK3</f>
        <v>Poor</v>
      </c>
      <c r="AL3" s="474" t="str">
        <f>Data!AL3</f>
        <v>Poor</v>
      </c>
      <c r="AM3" s="495"/>
      <c r="AN3" s="474" t="str">
        <f>Data!AN3</f>
        <v>Middle</v>
      </c>
      <c r="AO3" s="474" t="str">
        <f>Data!AO3</f>
        <v>Middle</v>
      </c>
      <c r="AP3" s="474" t="str">
        <f>Data!AP3</f>
        <v>Middle</v>
      </c>
      <c r="AQ3" s="474" t="str">
        <f>Data!AQ3</f>
        <v>Middle</v>
      </c>
      <c r="AR3" s="474" t="str">
        <f>Data!AR3</f>
        <v>Middle</v>
      </c>
      <c r="AS3" s="474" t="str">
        <f>Data!AS3</f>
        <v>Middle</v>
      </c>
      <c r="AT3" s="474" t="str">
        <f>Data!AT3</f>
        <v>Middle</v>
      </c>
      <c r="AU3" s="474" t="str">
        <f>Data!AU3</f>
        <v>Middle</v>
      </c>
      <c r="AV3" s="474" t="str">
        <f>Data!AV3</f>
        <v>Middle</v>
      </c>
      <c r="AW3" s="474" t="str">
        <f>Data!AW3</f>
        <v>Middle</v>
      </c>
      <c r="AX3" s="474" t="str">
        <f>Data!AX3</f>
        <v>Middle</v>
      </c>
      <c r="AY3" s="474" t="str">
        <f>Data!AY3</f>
        <v>Middle</v>
      </c>
      <c r="AZ3" s="474" t="str">
        <f>Data!AZ3</f>
        <v>Middle</v>
      </c>
      <c r="BA3" s="474" t="str">
        <f>Data!BA3</f>
        <v>Middle</v>
      </c>
      <c r="BB3" s="474" t="str">
        <f>Data!BB3</f>
        <v>Middle</v>
      </c>
      <c r="BC3" s="474" t="str">
        <f>Data!BC3</f>
        <v>Middle</v>
      </c>
      <c r="BD3" s="474" t="str">
        <f>Data!BD3</f>
        <v>Middle</v>
      </c>
      <c r="BE3" s="474" t="str">
        <f>Data!BE3</f>
        <v>Middle</v>
      </c>
      <c r="BF3" s="495"/>
      <c r="BG3" s="474" t="str">
        <f>Data!BG3</f>
        <v>B Off</v>
      </c>
      <c r="BH3" s="474" t="str">
        <f>Data!BH3</f>
        <v>B Off</v>
      </c>
      <c r="BI3" s="474" t="str">
        <f>Data!BI3</f>
        <v>B Off</v>
      </c>
      <c r="BJ3" s="474" t="str">
        <f>Data!BJ3</f>
        <v>B Off</v>
      </c>
      <c r="BK3" s="474" t="str">
        <f>Data!BK3</f>
        <v>B Off</v>
      </c>
      <c r="BL3" s="474" t="str">
        <f>Data!BL3</f>
        <v>B Off</v>
      </c>
      <c r="BM3" s="474" t="str">
        <f>Data!BM3</f>
        <v>B Off</v>
      </c>
      <c r="BN3" s="474" t="str">
        <f>Data!BN3</f>
        <v>B Off</v>
      </c>
      <c r="BO3" s="474" t="str">
        <f>Data!BO3</f>
        <v>B Off</v>
      </c>
      <c r="BP3" s="474" t="str">
        <f>Data!BP3</f>
        <v>B Off</v>
      </c>
      <c r="BQ3" s="474" t="str">
        <f>Data!BQ3</f>
        <v>B Off</v>
      </c>
      <c r="BR3" s="474" t="str">
        <f>Data!BR3</f>
        <v>B Off</v>
      </c>
      <c r="BS3" s="474" t="str">
        <f>Data!BS3</f>
        <v>B Off</v>
      </c>
      <c r="BT3" s="474" t="str">
        <f>Data!BT3</f>
        <v>B Off</v>
      </c>
      <c r="BU3" s="474" t="str">
        <f>Data!BU3</f>
        <v>B Off</v>
      </c>
      <c r="BV3" s="474" t="str">
        <f>Data!BV3</f>
        <v>B Off</v>
      </c>
      <c r="BW3" s="474" t="str">
        <f>Data!BW3</f>
        <v>B Off</v>
      </c>
      <c r="BX3" s="474" t="str">
        <f>Data!BX3</f>
        <v>B Off</v>
      </c>
      <c r="BY3" s="495"/>
      <c r="BZ3" s="477" t="s">
        <v>147</v>
      </c>
      <c r="CA3" s="478"/>
      <c r="CB3" s="478"/>
      <c r="CC3" s="479"/>
      <c r="CD3" s="480" t="s">
        <v>148</v>
      </c>
      <c r="CE3" s="481"/>
      <c r="CF3" s="481"/>
      <c r="CG3" s="48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112"/>
      <c r="CU3" s="112"/>
      <c r="CV3" s="112"/>
      <c r="CW3" s="112"/>
      <c r="CX3" s="112"/>
      <c r="CY3" s="466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467" t="s">
        <v>59</v>
      </c>
      <c r="DS3" s="468"/>
      <c r="DT3" s="468"/>
      <c r="DU3" s="468"/>
      <c r="DV3" s="944" t="s">
        <v>547</v>
      </c>
      <c r="DW3" s="945"/>
      <c r="DX3" s="600"/>
      <c r="DY3" s="946"/>
      <c r="DZ3" s="46"/>
      <c r="EA3" s="46"/>
      <c r="EB3" s="47"/>
      <c r="EC3" s="47"/>
    </row>
    <row r="4" spans="1:133" ht="38.25" customHeight="1">
      <c r="A4" s="491" t="s">
        <v>149</v>
      </c>
      <c r="B4" s="947" t="str">
        <f>IF(WB!U4="","",WB!U4)</f>
        <v>Elias Mots-oaledi</v>
      </c>
      <c r="C4" s="513" t="str">
        <f>IF(WB!V4="","",WB!V4)</f>
        <v>Elias Mots-oaledi</v>
      </c>
      <c r="D4" s="513" t="str">
        <f>IF(WB!W4="","",WB!W4)</f>
        <v>Ephraim Mogale</v>
      </c>
      <c r="E4" s="513" t="str">
        <f>IF(WB!X4="","",WB!X4)</f>
        <v>Ephraim Mogale</v>
      </c>
      <c r="F4" s="513" t="str">
        <f>IF(WB!Y4="","",WB!Y4)</f>
        <v>Makhudu-thamaga</v>
      </c>
      <c r="G4" s="513" t="str">
        <f>IF(WB!Z4="","",WB!Z4)</f>
        <v>Makhudu-thamaga</v>
      </c>
      <c r="H4" s="513" t="str">
        <f>IF(WB!AA4="","",WB!AA4)</f>
        <v>Makhudu-thamaga</v>
      </c>
      <c r="I4" s="513" t="str">
        <f>IF(WB!AB4="","",WB!AB4)</f>
        <v>Greater Tubatse</v>
      </c>
      <c r="J4" s="513" t="str">
        <f>IF(WB!AC4="","",WB!AC4)</f>
        <v>Greater Tubatse</v>
      </c>
      <c r="K4" s="513" t="str">
        <f>IF(WB!AD4="","",WB!AD4)</f>
        <v>Greater Tubatse</v>
      </c>
      <c r="L4" s="513" t="str">
        <f>IF(WB!AE4="","",WB!AE4)</f>
        <v>Feta-kgomo</v>
      </c>
      <c r="M4" s="513" t="str">
        <f>IF(WB!AF4="","",WB!AF4)</f>
        <v>Lepele-Nkumpi</v>
      </c>
      <c r="N4" s="513" t="str">
        <f>IF(WB!AG4="","",WB!AG4)</f>
        <v>Lepele-Nkumpi</v>
      </c>
      <c r="O4" s="513" t="str">
        <f>IF(WB!AH4="","",WB!AH4)</f>
        <v>Polo-kwane</v>
      </c>
      <c r="P4" s="513" t="str">
        <f>IF(WB!AI4="","",WB!AI4)</f>
        <v>Maru-leng</v>
      </c>
      <c r="Q4" s="513" t="str">
        <f>IF(WB!AJ4="","",WB!AJ4)</f>
        <v>Greater Tzaneen</v>
      </c>
      <c r="R4" s="513" t="str">
        <f>IF(WB!AK4="","",WB!AK4)</f>
        <v>Greater Tzaneen</v>
      </c>
      <c r="S4" s="513" t="str">
        <f>IF(WB!AL4="","",WB!AL4)</f>
        <v>Greater Letaba</v>
      </c>
      <c r="T4" s="495"/>
      <c r="U4" s="513" t="str">
        <f>IF(WB!AM4="","",WB!AM4)</f>
        <v>Elias Mots-oaledi</v>
      </c>
      <c r="V4" s="513" t="str">
        <f>IF(WB!AN4="","",WB!AN4)</f>
        <v>Elias Mots-oaledi</v>
      </c>
      <c r="W4" s="513" t="str">
        <f>IF(WB!AO4="","",WB!AO4)</f>
        <v>Ephraim Mogale</v>
      </c>
      <c r="X4" s="513" t="str">
        <f>IF(WB!AP4="","",WB!AP4)</f>
        <v>Ephraim Mogale</v>
      </c>
      <c r="Y4" s="513" t="str">
        <f>IF(WB!AQ4="","",WB!AQ4)</f>
        <v>Makhudu-thamaga</v>
      </c>
      <c r="Z4" s="513" t="str">
        <f>IF(WB!AR4="","",WB!AR4)</f>
        <v>Makhudu-thamaga</v>
      </c>
      <c r="AA4" s="513" t="str">
        <f>IF(WB!AS4="","",WB!AS4)</f>
        <v>Makhudu-thamaga</v>
      </c>
      <c r="AB4" s="513" t="str">
        <f>IF(WB!AT4="","",WB!AT4)</f>
        <v>Greater Tubatse</v>
      </c>
      <c r="AC4" s="513" t="str">
        <f>IF(WB!AU4="","",WB!AU4)</f>
        <v>Greater Tubatse</v>
      </c>
      <c r="AD4" s="513" t="str">
        <f>IF(WB!AV4="","",WB!AV4)</f>
        <v>Greater Tubatse</v>
      </c>
      <c r="AE4" s="513" t="str">
        <f>IF(WB!AW4="","",WB!AW4)</f>
        <v>Feta-kgomo</v>
      </c>
      <c r="AF4" s="513" t="str">
        <f>IF(WB!AX4="","",WB!AX4)</f>
        <v>Lepele-Nkumpi</v>
      </c>
      <c r="AG4" s="513" t="str">
        <f>IF(WB!AY4="","",WB!AY4)</f>
        <v>Lepele-Nkumpi</v>
      </c>
      <c r="AH4" s="513" t="str">
        <f>IF(WB!AZ4="","",WB!AZ4)</f>
        <v>Polo-kwane</v>
      </c>
      <c r="AI4" s="513" t="str">
        <f>IF(WB!BA4="","",WB!BA4)</f>
        <v>Maru-leng</v>
      </c>
      <c r="AJ4" s="513" t="str">
        <f>IF(WB!BB4="","",WB!BB4)</f>
        <v>Greater Tzaneen</v>
      </c>
      <c r="AK4" s="513" t="str">
        <f>IF(WB!BC4="","",WB!BC4)</f>
        <v>Greater Tzaneen</v>
      </c>
      <c r="AL4" s="513" t="str">
        <f>IF(WB!BD4="","",WB!BD4)</f>
        <v>Greater Letaba</v>
      </c>
      <c r="AM4" s="495"/>
      <c r="AN4" s="513" t="str">
        <f>IF(WB!BE4="","",WB!BE4)</f>
        <v>Elias Mots-oaledi</v>
      </c>
      <c r="AO4" s="513" t="str">
        <f>IF(WB!BF4="","",WB!BF4)</f>
        <v>Elias Mots-oaledi</v>
      </c>
      <c r="AP4" s="513" t="str">
        <f>IF(WB!BG4="","",WB!BG4)</f>
        <v>Ephraim Mogale</v>
      </c>
      <c r="AQ4" s="513" t="str">
        <f>IF(WB!BH4="","",WB!BH4)</f>
        <v>Ephraim Mogale</v>
      </c>
      <c r="AR4" s="513" t="str">
        <f>IF(WB!BI4="","",WB!BI4)</f>
        <v>Makhudu-thamaga</v>
      </c>
      <c r="AS4" s="513" t="str">
        <f>IF(WB!BJ4="","",WB!BJ4)</f>
        <v>Makhudu-thamaga</v>
      </c>
      <c r="AT4" s="513" t="str">
        <f>IF(WB!BK4="","",WB!BK4)</f>
        <v>Makhudu-thamaga</v>
      </c>
      <c r="AU4" s="513" t="str">
        <f>IF(WB!BL4="","",WB!BL4)</f>
        <v>Greater Tubatse</v>
      </c>
      <c r="AV4" s="513" t="str">
        <f>IF(WB!BM4="","",WB!BM4)</f>
        <v>Greater Tubatse</v>
      </c>
      <c r="AW4" s="513" t="str">
        <f>IF(WB!BN4="","",WB!BN4)</f>
        <v>Greater Tubatse</v>
      </c>
      <c r="AX4" s="513" t="str">
        <f>IF(WB!BO4="","",WB!BO4)</f>
        <v>Feta-kgomo</v>
      </c>
      <c r="AY4" s="513" t="str">
        <f>IF(WB!BP4="","",WB!BP4)</f>
        <v>Lepele-Nkumpi</v>
      </c>
      <c r="AZ4" s="513" t="str">
        <f>IF(WB!BQ4="","",WB!BQ4)</f>
        <v>Lepele-Nkumpi</v>
      </c>
      <c r="BA4" s="513" t="str">
        <f>IF(WB!BR4="","",WB!BR4)</f>
        <v>Polo-kwane</v>
      </c>
      <c r="BB4" s="513" t="str">
        <f>IF(WB!BS4="","",WB!BS4)</f>
        <v>Maru-leng</v>
      </c>
      <c r="BC4" s="513" t="str">
        <f>IF(WB!BT4="","",WB!BT4)</f>
        <v>Greater Tzaneen</v>
      </c>
      <c r="BD4" s="513" t="str">
        <f>IF(WB!BU4="","",WB!BU4)</f>
        <v>Greater Tzaneen</v>
      </c>
      <c r="BE4" s="513" t="str">
        <f>IF(WB!BV4="","",WB!BV4)</f>
        <v>Greater Letaba</v>
      </c>
      <c r="BF4" s="495"/>
      <c r="BG4" s="513" t="str">
        <f>IF(WB!BW4="","",WB!BW4)</f>
        <v>Elias Mots-oaledi</v>
      </c>
      <c r="BH4" s="513" t="str">
        <f>IF(WB!BX4="","",WB!BX4)</f>
        <v>Elias Mots-oaledi</v>
      </c>
      <c r="BI4" s="513" t="str">
        <f>IF(WB!BY4="","",WB!BY4)</f>
        <v>Ephraim Mogale</v>
      </c>
      <c r="BJ4" s="513" t="str">
        <f>IF(WB!BZ4="","",WB!BZ4)</f>
        <v>Ephraim Mogale</v>
      </c>
      <c r="BK4" s="513" t="str">
        <f>IF(WB!CA4="","",WB!CA4)</f>
        <v>Makhudu-thamaga</v>
      </c>
      <c r="BL4" s="513" t="str">
        <f>IF(WB!CB4="","",WB!CB4)</f>
        <v>Makhudu-thamaga</v>
      </c>
      <c r="BM4" s="513" t="str">
        <f>IF(WB!CC4="","",WB!CC4)</f>
        <v>Makhudu-thamaga</v>
      </c>
      <c r="BN4" s="513" t="str">
        <f>IF(WB!CD4="","",WB!CD4)</f>
        <v>Greater Tubatse</v>
      </c>
      <c r="BO4" s="513" t="str">
        <f>IF(WB!CE4="","",WB!CE4)</f>
        <v>Greater Tubatse</v>
      </c>
      <c r="BP4" s="513" t="str">
        <f>IF(WB!CF4="","",WB!CF4)</f>
        <v>Greater Tubatse</v>
      </c>
      <c r="BQ4" s="513" t="str">
        <f>IF(WB!CG4="","",WB!CG4)</f>
        <v>Feta-kgomo</v>
      </c>
      <c r="BR4" s="513" t="str">
        <f>IF(WB!CH4="","",WB!CH4)</f>
        <v>Lepele-Nkumpi</v>
      </c>
      <c r="BS4" s="513" t="str">
        <f>IF(WB!CI4="","",WB!CI4)</f>
        <v>Lepele-Nkumpi</v>
      </c>
      <c r="BT4" s="513" t="str">
        <f>IF(WB!CJ4="","",WB!CJ4)</f>
        <v>Polo-kwane</v>
      </c>
      <c r="BU4" s="513" t="str">
        <f>IF(WB!CK4="","",WB!CK4)</f>
        <v>Maru-leng</v>
      </c>
      <c r="BV4" s="513" t="str">
        <f>IF(WB!CL4="","",WB!CL4)</f>
        <v>Greater Tzaneen</v>
      </c>
      <c r="BW4" s="513" t="str">
        <f>IF(WB!CM4="","",WB!CM4)</f>
        <v>Greater Tzaneen</v>
      </c>
      <c r="BX4" s="513" t="str">
        <f>IF(WB!CN4="","",WB!CN4)</f>
        <v>Greater Letaba</v>
      </c>
      <c r="BY4" s="495"/>
      <c r="BZ4" s="496" t="str">
        <f>Data!BZ4</f>
        <v>'Very Poor'</v>
      </c>
      <c r="CA4" s="496" t="str">
        <f>Data!CA4</f>
        <v>'Poor'</v>
      </c>
      <c r="CB4" s="496" t="str">
        <f>Data!CB4</f>
        <v>'Middle'</v>
      </c>
      <c r="CC4" s="948" t="str">
        <f>Data!CC4</f>
        <v>'Better-Off'</v>
      </c>
      <c r="CD4" s="497" t="str">
        <f>WB!B9</f>
        <v>VP</v>
      </c>
      <c r="CE4" s="498" t="str">
        <f>WB!B10</f>
        <v>P</v>
      </c>
      <c r="CF4" s="498" t="str">
        <f>WB!B11</f>
        <v>M</v>
      </c>
      <c r="CG4" s="489" t="str">
        <f>WB!B12</f>
        <v>BO</v>
      </c>
      <c r="CH4" s="483" t="s">
        <v>685</v>
      </c>
      <c r="CI4" s="484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485"/>
      <c r="CK4" s="486"/>
      <c r="CL4" s="486"/>
      <c r="CM4" s="486"/>
      <c r="CN4" s="486"/>
      <c r="CO4" s="486"/>
      <c r="CP4" s="486"/>
      <c r="CQ4" s="486"/>
      <c r="CR4" s="486"/>
      <c r="CS4" s="486"/>
      <c r="CT4" s="486"/>
      <c r="CU4" s="486"/>
      <c r="CV4" s="486"/>
      <c r="CW4" s="486"/>
      <c r="CX4" s="486"/>
      <c r="CY4" s="487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488" t="str">
        <f>CD4</f>
        <v>VP</v>
      </c>
      <c r="DS4" s="470" t="str">
        <f>CE4</f>
        <v>P</v>
      </c>
      <c r="DT4" s="470" t="str">
        <f>CF4</f>
        <v>M</v>
      </c>
      <c r="DU4" s="470" t="str">
        <f>CG4</f>
        <v>BO</v>
      </c>
      <c r="DV4" s="949" t="str">
        <f>DR4</f>
        <v>VP</v>
      </c>
      <c r="DW4" s="950" t="str">
        <f>DS4</f>
        <v>P</v>
      </c>
      <c r="DX4" s="951" t="str">
        <f>DT4</f>
        <v>M</v>
      </c>
      <c r="DY4" s="952" t="str">
        <f>DU4</f>
        <v>BO</v>
      </c>
      <c r="DZ4" s="74" t="s">
        <v>62</v>
      </c>
      <c r="EA4" s="468"/>
      <c r="EB4" s="522"/>
    </row>
    <row r="5" spans="1:133" s="503" customFormat="1" ht="26" customHeight="1">
      <c r="A5" s="504" t="s">
        <v>150</v>
      </c>
      <c r="B5" s="505" t="str">
        <f>IF(WB!U5="","",WB!U5)</f>
        <v>Hlogot-lou</v>
      </c>
      <c r="C5" s="505" t="str">
        <f>IF(WB!V5="","",WB!V5)</f>
        <v>Dikgalao-peng</v>
      </c>
      <c r="D5" s="505" t="str">
        <f>IF(WB!W5="","",WB!W5)</f>
        <v>Manatol-waneng</v>
      </c>
      <c r="E5" s="505" t="str">
        <f>IF(WB!X5="","",WB!X5)</f>
        <v>Ngwale-mong</v>
      </c>
      <c r="F5" s="505" t="str">
        <f>IF(WB!Y5="","",WB!Y5)</f>
        <v>Manga-neng</v>
      </c>
      <c r="G5" s="505" t="str">
        <f>IF(WB!Z5="","",WB!Z5)</f>
        <v>Masehla-neng</v>
      </c>
      <c r="H5" s="505" t="str">
        <f>IF(WB!AA5="","",WB!AA5)</f>
        <v>Matla-katle</v>
      </c>
      <c r="I5" s="505" t="str">
        <f>IF(WB!AB5="","",WB!AB5)</f>
        <v>Ga-Manyaka</v>
      </c>
      <c r="J5" s="505" t="str">
        <f>IF(WB!AC5="","",WB!AC5)</f>
        <v>Kgau-tswana</v>
      </c>
      <c r="K5" s="506" t="str">
        <f>IF(WB!AD5="","",WB!AD5)</f>
        <v>Ga-Malekana</v>
      </c>
      <c r="L5" s="506" t="str">
        <f>IF(WB!AE5="","",WB!AE5)</f>
        <v>Mohla-letsi</v>
      </c>
      <c r="M5" s="506" t="str">
        <f>IF(WB!AF5="","",WB!AF5)</f>
        <v>Ga-Makgoba</v>
      </c>
      <c r="N5" s="506" t="str">
        <f>IF(WB!AG5="","",WB!AG5)</f>
        <v>Kwaripe</v>
      </c>
      <c r="O5" s="506" t="str">
        <f>IF(WB!AH5="","",WB!AH5)</f>
        <v>Ga-Thaba</v>
      </c>
      <c r="P5" s="506" t="str">
        <f>IF(WB!AI5="","",WB!AI5)</f>
        <v>Finale</v>
      </c>
      <c r="Q5" s="506" t="str">
        <f>IF(WB!AJ5="","",WB!AJ5)</f>
        <v>Hoveni</v>
      </c>
      <c r="R5" s="506" t="str">
        <f>IF(WB!AK5="","",WB!AK5)</f>
        <v>Khuj-wana</v>
      </c>
      <c r="S5" s="506" t="str">
        <f>IF(WB!AL5="","",WB!AL5)</f>
        <v>Jamela</v>
      </c>
      <c r="T5" s="507"/>
      <c r="U5" s="505" t="str">
        <f>IF(WB!AM5="","",WB!AM5)</f>
        <v>Hlogot-lou</v>
      </c>
      <c r="V5" s="505" t="str">
        <f>IF(WB!AN5="","",WB!AN5)</f>
        <v>Dikgalao-peng</v>
      </c>
      <c r="W5" s="505" t="str">
        <f>IF(WB!AO5="","",WB!AO5)</f>
        <v>Manatol-waneng</v>
      </c>
      <c r="X5" s="505" t="str">
        <f>IF(WB!AP5="","",WB!AP5)</f>
        <v>Ngwale-mong</v>
      </c>
      <c r="Y5" s="505" t="str">
        <f>IF(WB!AQ5="","",WB!AQ5)</f>
        <v>Manga-neng</v>
      </c>
      <c r="Z5" s="505" t="str">
        <f>IF(WB!AR5="","",WB!AR5)</f>
        <v>Masehla-neng</v>
      </c>
      <c r="AA5" s="505" t="str">
        <f>IF(WB!AS5="","",WB!AS5)</f>
        <v>Matla-katle</v>
      </c>
      <c r="AB5" s="505" t="str">
        <f>IF(WB!AT5="","",WB!AT5)</f>
        <v>Ga-Manyaka</v>
      </c>
      <c r="AC5" s="505" t="str">
        <f>IF(WB!AU5="","",WB!AU5)</f>
        <v>Kgau-tswana</v>
      </c>
      <c r="AD5" s="505" t="str">
        <f>IF(WB!AV5="","",WB!AV5)</f>
        <v>Ga-Malekana</v>
      </c>
      <c r="AE5" s="505" t="str">
        <f>IF(WB!AW5="","",WB!AW5)</f>
        <v>Mohla-letsi</v>
      </c>
      <c r="AF5" s="505" t="str">
        <f>IF(WB!AX5="","",WB!AX5)</f>
        <v>Ga-Makgoba</v>
      </c>
      <c r="AG5" s="505" t="str">
        <f>IF(WB!AY5="","",WB!AY5)</f>
        <v>Kwaripe</v>
      </c>
      <c r="AH5" s="505" t="str">
        <f>IF(WB!AZ5="","",WB!AZ5)</f>
        <v>Ga-Thaba</v>
      </c>
      <c r="AI5" s="505" t="str">
        <f>IF(WB!BA5="","",WB!BA5)</f>
        <v>Finale</v>
      </c>
      <c r="AJ5" s="505" t="str">
        <f>IF(WB!BB5="","",WB!BB5)</f>
        <v>Hoveni</v>
      </c>
      <c r="AK5" s="505" t="str">
        <f>IF(WB!BC5="","",WB!BC5)</f>
        <v>Khuj-wana</v>
      </c>
      <c r="AL5" s="505" t="str">
        <f>IF(WB!BD5="","",WB!BD5)</f>
        <v>Jamela</v>
      </c>
      <c r="AM5" s="507"/>
      <c r="AN5" s="505" t="str">
        <f>IF(WB!BE5="","",WB!BE5)</f>
        <v>Hlogot-lou</v>
      </c>
      <c r="AO5" s="505" t="str">
        <f>IF(WB!BF5="","",WB!BF5)</f>
        <v>Dikgalao-peng</v>
      </c>
      <c r="AP5" s="505" t="str">
        <f>IF(WB!BG5="","",WB!BG5)</f>
        <v>Manatol-waneng</v>
      </c>
      <c r="AQ5" s="505" t="str">
        <f>IF(WB!BH5="","",WB!BH5)</f>
        <v>Ngwale-mong</v>
      </c>
      <c r="AR5" s="505" t="str">
        <f>IF(WB!BI5="","",WB!BI5)</f>
        <v>Manga-neng</v>
      </c>
      <c r="AS5" s="505" t="str">
        <f>IF(WB!BJ5="","",WB!BJ5)</f>
        <v>Masehla-neng</v>
      </c>
      <c r="AT5" s="505" t="str">
        <f>IF(WB!BK5="","",WB!BK5)</f>
        <v>Matla-katle</v>
      </c>
      <c r="AU5" s="505" t="str">
        <f>IF(WB!BL5="","",WB!BL5)</f>
        <v>Ga-Manyaka</v>
      </c>
      <c r="AV5" s="505" t="str">
        <f>IF(WB!BM5="","",WB!BM5)</f>
        <v>Kgau-tswana</v>
      </c>
      <c r="AW5" s="505" t="str">
        <f>IF(WB!BN5="","",WB!BN5)</f>
        <v>Ga-Malekana</v>
      </c>
      <c r="AX5" s="505" t="str">
        <f>IF(WB!BO5="","",WB!BO5)</f>
        <v>Mohla-letsi</v>
      </c>
      <c r="AY5" s="505" t="str">
        <f>IF(WB!BP5="","",WB!BP5)</f>
        <v>Ga-Makgoba</v>
      </c>
      <c r="AZ5" s="505" t="str">
        <f>IF(WB!BQ5="","",WB!BQ5)</f>
        <v>Kwaripe</v>
      </c>
      <c r="BA5" s="505" t="str">
        <f>IF(WB!BR5="","",WB!BR5)</f>
        <v>Ga-Thaba</v>
      </c>
      <c r="BB5" s="505" t="str">
        <f>IF(WB!BS5="","",WB!BS5)</f>
        <v>Finale</v>
      </c>
      <c r="BC5" s="505" t="str">
        <f>IF(WB!BT5="","",WB!BT5)</f>
        <v>Hoveni</v>
      </c>
      <c r="BD5" s="505" t="str">
        <f>IF(WB!BU5="","",WB!BU5)</f>
        <v>Khuj-wana</v>
      </c>
      <c r="BE5" s="505" t="str">
        <f>IF(WB!BV5="","",WB!BV5)</f>
        <v>Jamela</v>
      </c>
      <c r="BF5" s="507"/>
      <c r="BG5" s="505" t="str">
        <f>IF(WB!BW5="","",WB!BW5)</f>
        <v>Hlogot-lou</v>
      </c>
      <c r="BH5" s="505" t="str">
        <f>IF(WB!BX5="","",WB!BX5)</f>
        <v>Dikgalao-peng</v>
      </c>
      <c r="BI5" s="505" t="str">
        <f>IF(WB!BY5="","",WB!BY5)</f>
        <v>Manatol-waneng</v>
      </c>
      <c r="BJ5" s="505" t="str">
        <f>IF(WB!BZ5="","",WB!BZ5)</f>
        <v>Ngwale-mong</v>
      </c>
      <c r="BK5" s="505" t="str">
        <f>IF(WB!CA5="","",WB!CA5)</f>
        <v>Manga-neng</v>
      </c>
      <c r="BL5" s="505" t="str">
        <f>IF(WB!CB5="","",WB!CB5)</f>
        <v>Masehla-neng</v>
      </c>
      <c r="BM5" s="505" t="str">
        <f>IF(WB!CC5="","",WB!CC5)</f>
        <v>Matla-katle</v>
      </c>
      <c r="BN5" s="505" t="str">
        <f>IF(WB!CD5="","",WB!CD5)</f>
        <v>Ga-Manyaka</v>
      </c>
      <c r="BO5" s="505" t="str">
        <f>IF(WB!CE5="","",WB!CE5)</f>
        <v>Kgau-tswana</v>
      </c>
      <c r="BP5" s="505" t="str">
        <f>IF(WB!CF5="","",WB!CF5)</f>
        <v>Ga-Malekana</v>
      </c>
      <c r="BQ5" s="505" t="str">
        <f>IF(WB!CG5="","",WB!CG5)</f>
        <v>Mohla-letsi</v>
      </c>
      <c r="BR5" s="505" t="str">
        <f>IF(WB!CH5="","",WB!CH5)</f>
        <v>Ga-Makgoba</v>
      </c>
      <c r="BS5" s="505" t="str">
        <f>IF(WB!CI5="","",WB!CI5)</f>
        <v>Kwaripe</v>
      </c>
      <c r="BT5" s="505" t="str">
        <f>IF(WB!CJ5="","",WB!CJ5)</f>
        <v>Ga-Thaba</v>
      </c>
      <c r="BU5" s="505" t="str">
        <f>IF(WB!CK5="","",WB!CK5)</f>
        <v>Finale</v>
      </c>
      <c r="BV5" s="505" t="str">
        <f>IF(WB!CL5="","",WB!CL5)</f>
        <v>Hoveni</v>
      </c>
      <c r="BW5" s="505" t="str">
        <f>IF(WB!CM5="","",WB!CM5)</f>
        <v>Khuj-wana</v>
      </c>
      <c r="BX5" s="505" t="str">
        <f>IF(WB!CN5="","",WB!CN5)</f>
        <v>Jamela</v>
      </c>
      <c r="BY5" s="507"/>
      <c r="BZ5" s="83"/>
      <c r="CA5" s="509"/>
      <c r="CB5" s="509"/>
      <c r="CC5" s="953"/>
      <c r="CD5" s="510"/>
      <c r="CE5" s="510"/>
      <c r="CF5" s="510"/>
      <c r="CG5" s="511"/>
      <c r="CH5" s="499" t="str">
        <f>IF($CH$4=$CD$4,$BZ$4,$CB$4)</f>
        <v>'Middle'</v>
      </c>
      <c r="CI5" s="485"/>
      <c r="CJ5" s="485"/>
      <c r="CK5" s="485"/>
      <c r="CL5" s="485"/>
      <c r="CM5" s="485"/>
      <c r="CN5" s="485"/>
      <c r="CO5" s="485"/>
      <c r="CP5" s="485"/>
      <c r="CQ5" s="485"/>
      <c r="CR5" s="485"/>
      <c r="CS5" s="485"/>
      <c r="CT5" s="485"/>
      <c r="CU5" s="485"/>
      <c r="CV5" s="485"/>
      <c r="CW5" s="485"/>
      <c r="CX5" s="485"/>
      <c r="CY5" s="500"/>
      <c r="CZ5" s="486" t="str">
        <f>IF($CH$4=$CD$4,$CA$4,$CC$4)</f>
        <v>'Better-Off'</v>
      </c>
      <c r="DA5" s="485"/>
      <c r="DB5" s="485"/>
      <c r="DC5" s="485"/>
      <c r="DD5" s="485"/>
      <c r="DE5" s="485"/>
      <c r="DF5" s="485"/>
      <c r="DG5" s="485"/>
      <c r="DH5" s="485"/>
      <c r="DI5" s="485"/>
      <c r="DJ5" s="485"/>
      <c r="DK5" s="485"/>
      <c r="DL5" s="485"/>
      <c r="DM5" s="485"/>
      <c r="DN5" s="485"/>
      <c r="DO5" s="485"/>
      <c r="DP5" s="485"/>
      <c r="DQ5" s="485"/>
      <c r="DR5" s="501"/>
      <c r="DS5" s="73"/>
      <c r="DT5" s="73"/>
      <c r="DU5" s="73"/>
      <c r="DV5" s="954"/>
      <c r="DW5" s="955"/>
      <c r="DX5" s="509"/>
      <c r="DY5" s="956"/>
      <c r="DZ5" s="73"/>
      <c r="EA5" s="73"/>
      <c r="EB5" s="76"/>
      <c r="EC5" s="76"/>
    </row>
    <row r="6" spans="1:133" ht="12.75" customHeight="1">
      <c r="A6" s="504" t="s">
        <v>151</v>
      </c>
      <c r="B6" s="513">
        <f>IF(WB!U6="","",WB!U6)</f>
        <v>1</v>
      </c>
      <c r="C6" s="513">
        <f>IF(WB!V6="","",WB!V6)</f>
        <v>2</v>
      </c>
      <c r="D6" s="513">
        <f>IF(WB!W6="","",WB!W6)</f>
        <v>3</v>
      </c>
      <c r="E6" s="513">
        <f>IF(WB!X6="","",WB!X6)</f>
        <v>4</v>
      </c>
      <c r="F6" s="513">
        <f>IF(WB!Y6="","",WB!Y6)</f>
        <v>5</v>
      </c>
      <c r="G6" s="513">
        <f>IF(WB!Z6="","",WB!Z6)</f>
        <v>6</v>
      </c>
      <c r="H6" s="513">
        <f>IF(WB!AA6="","",WB!AA6)</f>
        <v>7</v>
      </c>
      <c r="I6" s="513">
        <f>IF(WB!AB6="","",WB!AB6)</f>
        <v>8</v>
      </c>
      <c r="J6" s="513">
        <f>IF(WB!AC6="","",WB!AC6)</f>
        <v>9</v>
      </c>
      <c r="K6" s="513">
        <f>IF(WB!AD6="","",WB!AD6)</f>
        <v>10</v>
      </c>
      <c r="L6" s="513">
        <f>IF(WB!AE6="","",WB!AE6)</f>
        <v>11</v>
      </c>
      <c r="M6" s="513">
        <f>IF(WB!AF6="","",WB!AF6)</f>
        <v>12</v>
      </c>
      <c r="N6" s="513">
        <f>IF(WB!AG6="","",WB!AG6)</f>
        <v>13</v>
      </c>
      <c r="O6" s="513">
        <f>IF(WB!AH6="","",WB!AH6)</f>
        <v>14</v>
      </c>
      <c r="P6" s="513">
        <f>IF(WB!AI6="","",WB!AI6)</f>
        <v>15</v>
      </c>
      <c r="Q6" s="513">
        <f>IF(WB!AJ6="","",WB!AJ6)</f>
        <v>16</v>
      </c>
      <c r="R6" s="513">
        <f>IF(WB!AK6="","",WB!AK6)</f>
        <v>17</v>
      </c>
      <c r="S6" s="513">
        <f>IF(WB!AL6="","",WB!AL6)</f>
        <v>18</v>
      </c>
      <c r="T6" s="514"/>
      <c r="U6" s="513">
        <f>IF(WB!AM6="","",WB!AM6)</f>
        <v>19</v>
      </c>
      <c r="V6" s="513">
        <f>IF(WB!AN6="","",WB!AN6)</f>
        <v>20</v>
      </c>
      <c r="W6" s="513">
        <f>IF(WB!AO6="","",WB!AO6)</f>
        <v>21</v>
      </c>
      <c r="X6" s="513">
        <f>IF(WB!AP6="","",WB!AP6)</f>
        <v>22</v>
      </c>
      <c r="Y6" s="513">
        <f>IF(WB!AQ6="","",WB!AQ6)</f>
        <v>23</v>
      </c>
      <c r="Z6" s="513">
        <f>IF(WB!AR6="","",WB!AR6)</f>
        <v>24</v>
      </c>
      <c r="AA6" s="513">
        <f>IF(WB!AS6="","",WB!AS6)</f>
        <v>25</v>
      </c>
      <c r="AB6" s="513">
        <f>IF(WB!AT6="","",WB!AT6)</f>
        <v>26</v>
      </c>
      <c r="AC6" s="513">
        <f>IF(WB!AU6="","",WB!AU6)</f>
        <v>27</v>
      </c>
      <c r="AD6" s="513">
        <f>IF(WB!AV6="","",WB!AV6)</f>
        <v>28</v>
      </c>
      <c r="AE6" s="513">
        <f>IF(WB!AW6="","",WB!AW6)</f>
        <v>29</v>
      </c>
      <c r="AF6" s="513">
        <f>IF(WB!AX6="","",WB!AX6)</f>
        <v>30</v>
      </c>
      <c r="AG6" s="513">
        <f>IF(WB!AY6="","",WB!AY6)</f>
        <v>31</v>
      </c>
      <c r="AH6" s="513">
        <f>IF(WB!AZ6="","",WB!AZ6)</f>
        <v>32</v>
      </c>
      <c r="AI6" s="513">
        <f>IF(WB!BA6="","",WB!BA6)</f>
        <v>33</v>
      </c>
      <c r="AJ6" s="513">
        <f>IF(WB!BB6="","",WB!BB6)</f>
        <v>34</v>
      </c>
      <c r="AK6" s="513">
        <f>IF(WB!BC6="","",WB!BC6)</f>
        <v>35</v>
      </c>
      <c r="AL6" s="513">
        <f>IF(WB!BD6="","",WB!BD6)</f>
        <v>36</v>
      </c>
      <c r="AM6" s="514"/>
      <c r="AN6" s="513">
        <f>IF(WB!BE6="","",WB!BE6)</f>
        <v>37</v>
      </c>
      <c r="AO6" s="513">
        <f>IF(WB!BF6="","",WB!BF6)</f>
        <v>38</v>
      </c>
      <c r="AP6" s="513">
        <f>IF(WB!BG6="","",WB!BG6)</f>
        <v>39</v>
      </c>
      <c r="AQ6" s="513">
        <f>IF(WB!BH6="","",WB!BH6)</f>
        <v>40</v>
      </c>
      <c r="AR6" s="513">
        <f>IF(WB!BI6="","",WB!BI6)</f>
        <v>41</v>
      </c>
      <c r="AS6" s="513">
        <f>IF(WB!BJ6="","",WB!BJ6)</f>
        <v>42</v>
      </c>
      <c r="AT6" s="513">
        <f>IF(WB!BK6="","",WB!BK6)</f>
        <v>43</v>
      </c>
      <c r="AU6" s="513">
        <f>IF(WB!BL6="","",WB!BL6)</f>
        <v>44</v>
      </c>
      <c r="AV6" s="513">
        <f>IF(WB!BM6="","",WB!BM6)</f>
        <v>45</v>
      </c>
      <c r="AW6" s="513">
        <f>IF(WB!BN6="","",WB!BN6)</f>
        <v>46</v>
      </c>
      <c r="AX6" s="513">
        <f>IF(WB!BO6="","",WB!BO6)</f>
        <v>47</v>
      </c>
      <c r="AY6" s="513">
        <f>IF(WB!BP6="","",WB!BP6)</f>
        <v>48</v>
      </c>
      <c r="AZ6" s="513">
        <f>IF(WB!BQ6="","",WB!BQ6)</f>
        <v>49</v>
      </c>
      <c r="BA6" s="513">
        <f>IF(WB!BR6="","",WB!BR6)</f>
        <v>50</v>
      </c>
      <c r="BB6" s="513">
        <f>IF(WB!BS6="","",WB!BS6)</f>
        <v>51</v>
      </c>
      <c r="BC6" s="513">
        <f>IF(WB!BT6="","",WB!BT6)</f>
        <v>52</v>
      </c>
      <c r="BD6" s="513">
        <f>IF(WB!BU6="","",WB!BU6)</f>
        <v>53</v>
      </c>
      <c r="BE6" s="513">
        <f>IF(WB!BV6="","",WB!BV6)</f>
        <v>54</v>
      </c>
      <c r="BF6" s="514"/>
      <c r="BG6" s="513">
        <f>IF(WB!BW6="","",WB!BW6)</f>
        <v>55</v>
      </c>
      <c r="BH6" s="513">
        <f>IF(WB!BX6="","",WB!BX6)</f>
        <v>56</v>
      </c>
      <c r="BI6" s="513">
        <f>IF(WB!BY6="","",WB!BY6)</f>
        <v>57</v>
      </c>
      <c r="BJ6" s="513">
        <f>IF(WB!BZ6="","",WB!BZ6)</f>
        <v>58</v>
      </c>
      <c r="BK6" s="513">
        <f>IF(WB!CA6="","",WB!CA6)</f>
        <v>59</v>
      </c>
      <c r="BL6" s="513">
        <f>IF(WB!CB6="","",WB!CB6)</f>
        <v>60</v>
      </c>
      <c r="BM6" s="513">
        <f>IF(WB!CC6="","",WB!CC6)</f>
        <v>61</v>
      </c>
      <c r="BN6" s="513">
        <f>IF(WB!CD6="","",WB!CD6)</f>
        <v>62</v>
      </c>
      <c r="BO6" s="513">
        <f>IF(WB!CE6="","",WB!CE6)</f>
        <v>63</v>
      </c>
      <c r="BP6" s="513">
        <f>IF(WB!CF6="","",WB!CF6)</f>
        <v>64</v>
      </c>
      <c r="BQ6" s="513">
        <f>IF(WB!CG6="","",WB!CG6)</f>
        <v>65</v>
      </c>
      <c r="BR6" s="513">
        <f>IF(WB!CH6="","",WB!CH6)</f>
        <v>66</v>
      </c>
      <c r="BS6" s="513">
        <f>IF(WB!CI6="","",WB!CI6)</f>
        <v>67</v>
      </c>
      <c r="BT6" s="513">
        <f>IF(WB!CJ6="","",WB!CJ6)</f>
        <v>68</v>
      </c>
      <c r="BU6" s="513">
        <f>IF(WB!CK6="","",WB!CK6)</f>
        <v>69</v>
      </c>
      <c r="BV6" s="513">
        <f>IF(WB!CL6="","",WB!CL6)</f>
        <v>70</v>
      </c>
      <c r="BW6" s="513">
        <f>IF(WB!CM6="","",WB!CM6)</f>
        <v>71</v>
      </c>
      <c r="BX6" s="513">
        <f>IF(WB!CN6="","",WB!CN6)</f>
        <v>72</v>
      </c>
      <c r="BY6" s="514"/>
      <c r="BZ6" s="515"/>
      <c r="CA6" s="515"/>
      <c r="CB6" s="515"/>
      <c r="CC6" s="957"/>
      <c r="CD6" s="516"/>
      <c r="CE6" s="516"/>
      <c r="CF6" s="516"/>
      <c r="CG6" s="517"/>
      <c r="CH6" s="1458" t="s">
        <v>60</v>
      </c>
      <c r="CI6" s="1458"/>
      <c r="CJ6" s="512"/>
      <c r="CK6" s="512"/>
      <c r="CL6" s="512"/>
      <c r="CM6" s="512"/>
      <c r="CN6" s="512"/>
      <c r="CO6" s="512"/>
      <c r="CP6" s="512"/>
      <c r="CQ6" s="512"/>
      <c r="CR6" s="512"/>
      <c r="CS6" s="512"/>
      <c r="CT6" s="512"/>
      <c r="CU6" s="512"/>
      <c r="CV6" s="512"/>
      <c r="CW6" s="512"/>
      <c r="CX6" s="1459" t="s">
        <v>61</v>
      </c>
      <c r="CY6" s="1459"/>
      <c r="CZ6" s="1460" t="s">
        <v>60</v>
      </c>
      <c r="DA6" s="1460"/>
      <c r="DB6" s="512"/>
      <c r="DC6" s="512"/>
      <c r="DD6" s="512"/>
      <c r="DE6" s="512"/>
      <c r="DF6" s="512"/>
      <c r="DG6" s="512"/>
      <c r="DH6" s="512"/>
      <c r="DI6" s="512"/>
      <c r="DJ6" s="512"/>
      <c r="DK6" s="512"/>
      <c r="DL6" s="512"/>
      <c r="DM6" s="512"/>
      <c r="DN6" s="512"/>
      <c r="DO6" s="512"/>
      <c r="DP6" s="1461" t="s">
        <v>61</v>
      </c>
      <c r="DQ6" s="1461"/>
      <c r="DR6" s="488"/>
      <c r="DS6" s="468"/>
      <c r="DT6" s="468"/>
      <c r="DU6" s="468"/>
      <c r="DV6" s="958"/>
      <c r="DW6" s="959"/>
      <c r="DX6" s="515"/>
      <c r="DY6" s="960"/>
      <c r="DZ6" s="468"/>
      <c r="EA6" s="468"/>
      <c r="EB6" s="522"/>
      <c r="EC6" s="522"/>
    </row>
    <row r="7" spans="1:133" ht="14" customHeight="1">
      <c r="A7" s="961" t="s">
        <v>97</v>
      </c>
      <c r="B7" s="513">
        <f>IF(WB!U14="","",WB!U14)</f>
        <v>13</v>
      </c>
      <c r="C7" s="513">
        <f>IF(WB!V14="","",WB!V14)</f>
        <v>8</v>
      </c>
      <c r="D7" s="513">
        <f>IF(WB!W14="","",WB!W14)</f>
        <v>10</v>
      </c>
      <c r="E7" s="513">
        <f>IF(WB!X14="","",WB!X14)</f>
        <v>9</v>
      </c>
      <c r="F7" s="513">
        <f>IF(WB!Y14="","",WB!Y14)</f>
        <v>11</v>
      </c>
      <c r="G7" s="513">
        <f>IF(WB!Z14="","",WB!Z14)</f>
        <v>8</v>
      </c>
      <c r="H7" s="513">
        <f>IF(WB!AA14="","",WB!AA14)</f>
        <v>8</v>
      </c>
      <c r="I7" s="513">
        <f>IF(WB!AB14="","",WB!AB14)</f>
        <v>4</v>
      </c>
      <c r="J7" s="513">
        <f>IF(WB!AC14="","",WB!AC14)</f>
        <v>7</v>
      </c>
      <c r="K7" s="513">
        <f>IF(WB!AD14="","",WB!AD14)</f>
        <v>8</v>
      </c>
      <c r="L7" s="513">
        <f>IF(WB!AE14="","",WB!AE14)</f>
        <v>16</v>
      </c>
      <c r="M7" s="513" t="str">
        <f>IF(WB!AF14="","",WB!AF14)</f>
        <v/>
      </c>
      <c r="N7" s="513">
        <f>IF(WB!AG14="","",WB!AG14)</f>
        <v>7</v>
      </c>
      <c r="O7" s="513">
        <f>IF(WB!AH14="","",WB!AH14)</f>
        <v>7</v>
      </c>
      <c r="P7" s="513">
        <f>IF(WB!AI14="","",WB!AI14)</f>
        <v>7</v>
      </c>
      <c r="Q7" s="513">
        <f>IF(WB!AJ14="","",WB!AJ14)</f>
        <v>8</v>
      </c>
      <c r="R7" s="513">
        <f>IF(WB!AK14="","",WB!AK14)</f>
        <v>7</v>
      </c>
      <c r="S7" s="513">
        <f>IF(WB!AL14="","",WB!AL14)</f>
        <v>9</v>
      </c>
      <c r="T7" s="962"/>
      <c r="U7" s="513">
        <f>IF(WB!AM15="","",WB!AM15)</f>
        <v>7</v>
      </c>
      <c r="V7" s="513">
        <f>IF(WB!AN15="","",WB!AN15)</f>
        <v>8</v>
      </c>
      <c r="W7" s="513">
        <f>IF(WB!AO15="","",WB!AO15)</f>
        <v>8</v>
      </c>
      <c r="X7" s="513">
        <f>IF(WB!AP15="","",WB!AP15)</f>
        <v>6</v>
      </c>
      <c r="Y7" s="513">
        <f>IF(WB!AQ15="","",WB!AQ15)</f>
        <v>8</v>
      </c>
      <c r="Z7" s="513">
        <f>IF(WB!AR15="","",WB!AR15)</f>
        <v>10</v>
      </c>
      <c r="AA7" s="513">
        <f>IF(WB!AS15="","",WB!AS15)</f>
        <v>8</v>
      </c>
      <c r="AB7" s="513">
        <f>IF(WB!AT15="","",WB!AT15)</f>
        <v>8</v>
      </c>
      <c r="AC7" s="513">
        <f>IF(WB!AU15="","",WB!AU15)</f>
        <v>7</v>
      </c>
      <c r="AD7" s="513">
        <f>IF(WB!AV15="","",WB!AV15)</f>
        <v>8</v>
      </c>
      <c r="AE7" s="513">
        <f>IF(WB!AW15="","",WB!AW15)</f>
        <v>8</v>
      </c>
      <c r="AF7" s="513">
        <f>IF(WB!AX15="","",WB!AX15)</f>
        <v>14</v>
      </c>
      <c r="AG7" s="513">
        <f>IF(WB!AY15="","",WB!AY15)</f>
        <v>10</v>
      </c>
      <c r="AH7" s="513">
        <f>IF(WB!AZ15="","",WB!AZ15)</f>
        <v>8</v>
      </c>
      <c r="AI7" s="513">
        <f>IF(WB!BA15="","",WB!BA15)</f>
        <v>8</v>
      </c>
      <c r="AJ7" s="513">
        <f>IF(WB!BB15="","",WB!BB15)</f>
        <v>9</v>
      </c>
      <c r="AK7" s="513">
        <f>IF(WB!BC15="","",WB!BC15)</f>
        <v>10</v>
      </c>
      <c r="AL7" s="513">
        <f>IF(WB!BD15="","",WB!BD15)</f>
        <v>9</v>
      </c>
      <c r="AM7" s="962"/>
      <c r="AN7" s="513">
        <f>IF(WB!BE16="","",WB!BE16)</f>
        <v>10</v>
      </c>
      <c r="AO7" s="513">
        <f>IF(WB!BF16="","",WB!BF16)</f>
        <v>6</v>
      </c>
      <c r="AP7" s="513">
        <f>IF(WB!BG16="","",WB!BG16)</f>
        <v>6</v>
      </c>
      <c r="AQ7" s="513">
        <f>IF(WB!BH16="","",WB!BH16)</f>
        <v>6</v>
      </c>
      <c r="AR7" s="513">
        <f>IF(WB!BI16="","",WB!BI16)</f>
        <v>7</v>
      </c>
      <c r="AS7" s="513">
        <f>IF(WB!BJ16="","",WB!BJ16)</f>
        <v>5</v>
      </c>
      <c r="AT7" s="513">
        <f>IF(WB!BK16="","",WB!BK16)</f>
        <v>7</v>
      </c>
      <c r="AU7" s="513">
        <f>IF(WB!BL16="","",WB!BL16)</f>
        <v>6</v>
      </c>
      <c r="AV7" s="513">
        <f>IF(WB!BM16="","",WB!BM16)</f>
        <v>7</v>
      </c>
      <c r="AW7" s="513">
        <f>IF(WB!BN16="","",WB!BN16)</f>
        <v>7</v>
      </c>
      <c r="AX7" s="513">
        <f>IF(WB!BO16="","",WB!BO16)</f>
        <v>8</v>
      </c>
      <c r="AY7" s="513">
        <f>IF(WB!BP16="","",WB!BP16)</f>
        <v>6</v>
      </c>
      <c r="AZ7" s="513">
        <f>IF(WB!BQ16="","",WB!BQ16)</f>
        <v>5</v>
      </c>
      <c r="BA7" s="513">
        <f>IF(WB!BR16="","",WB!BR16)</f>
        <v>7</v>
      </c>
      <c r="BB7" s="513" t="str">
        <f>IF(WB!BS16="","",WB!BS16)</f>
        <v/>
      </c>
      <c r="BC7" s="513">
        <f>IF(WB!BT16="","",WB!BT16)</f>
        <v>7</v>
      </c>
      <c r="BD7" s="513">
        <f>IF(WB!BU16="","",WB!BU16)</f>
        <v>4</v>
      </c>
      <c r="BE7" s="513">
        <f>IF(WB!BV16="","",WB!BV16)</f>
        <v>7</v>
      </c>
      <c r="BF7" s="962"/>
      <c r="BG7" s="513">
        <f>IF(WB!BW17="","",WB!BW17)</f>
        <v>7</v>
      </c>
      <c r="BH7" s="513">
        <f>IF(WB!BX17="","",WB!BX17)</f>
        <v>6</v>
      </c>
      <c r="BI7" s="513">
        <f>IF(WB!BY17="","",WB!BY17)</f>
        <v>4</v>
      </c>
      <c r="BJ7" s="513">
        <f>IF(WB!BZ17="","",WB!BZ17)</f>
        <v>5</v>
      </c>
      <c r="BK7" s="513">
        <f>IF(WB!CA17="","",WB!CA17)</f>
        <v>5</v>
      </c>
      <c r="BL7" s="513">
        <f>IF(WB!CB17="","",WB!CB17)</f>
        <v>6</v>
      </c>
      <c r="BM7" s="513">
        <f>IF(WB!CC17="","",WB!CC17)</f>
        <v>7</v>
      </c>
      <c r="BN7" s="513">
        <f>IF(WB!CD17="","",WB!CD17)</f>
        <v>5</v>
      </c>
      <c r="BO7" s="513">
        <f>IF(WB!CE17="","",WB!CE17)</f>
        <v>7</v>
      </c>
      <c r="BP7" s="513">
        <f>IF(WB!CF17="","",WB!CF17)</f>
        <v>7</v>
      </c>
      <c r="BQ7" s="513">
        <f>IF(WB!CG17="","",WB!CG17)</f>
        <v>7</v>
      </c>
      <c r="BR7" s="513">
        <f>IF(WB!CH17="","",WB!CH17)</f>
        <v>8</v>
      </c>
      <c r="BS7" s="513" t="str">
        <f>IF(WB!CI17="","",WB!CI17)</f>
        <v/>
      </c>
      <c r="BT7" s="513">
        <f>IF(WB!CJ17="","",WB!CJ17)</f>
        <v>6</v>
      </c>
      <c r="BU7" s="513" t="str">
        <f>IF(WB!CK17="","",WB!CK17)</f>
        <v/>
      </c>
      <c r="BV7" s="513" t="str">
        <f>IF(WB!CL17="","",WB!CL17)</f>
        <v/>
      </c>
      <c r="BW7" s="513">
        <f>IF(WB!CM17="","",WB!CM17)</f>
        <v>7</v>
      </c>
      <c r="BX7" s="513" t="str">
        <f>IF(WB!CN17="","",WB!CN17)</f>
        <v/>
      </c>
      <c r="BY7" s="962"/>
      <c r="BZ7" s="513">
        <f>IF(WB!CP14="","",WB!CP14)</f>
        <v>6</v>
      </c>
      <c r="CA7" s="513">
        <f>IF(WB!CP15="","",WB!CP15)</f>
        <v>6</v>
      </c>
      <c r="CB7" s="513">
        <f>IF(WB!CP16="","",WB!CP16)</f>
        <v>6</v>
      </c>
      <c r="CC7" s="963">
        <f>IF(WB!CP17="","",WB!CP17)</f>
        <v>5</v>
      </c>
      <c r="CD7" s="516"/>
      <c r="CE7" s="516"/>
      <c r="CF7" s="516"/>
      <c r="CG7" s="517"/>
      <c r="CH7" s="518">
        <v>18</v>
      </c>
      <c r="CI7" s="93">
        <v>17</v>
      </c>
      <c r="CJ7" s="94">
        <v>16</v>
      </c>
      <c r="CK7" s="94">
        <v>15</v>
      </c>
      <c r="CL7" s="94">
        <v>14</v>
      </c>
      <c r="CM7" s="94">
        <v>13</v>
      </c>
      <c r="CN7" s="94">
        <v>12</v>
      </c>
      <c r="CO7" s="108">
        <v>11</v>
      </c>
      <c r="CP7" s="108">
        <v>10</v>
      </c>
      <c r="CQ7" s="108">
        <v>9</v>
      </c>
      <c r="CR7" s="108">
        <v>8</v>
      </c>
      <c r="CS7" s="94">
        <v>7</v>
      </c>
      <c r="CT7" s="94">
        <v>6</v>
      </c>
      <c r="CU7" s="94">
        <v>5</v>
      </c>
      <c r="CV7" s="94">
        <v>4</v>
      </c>
      <c r="CW7" s="94">
        <v>3</v>
      </c>
      <c r="CX7" s="93">
        <v>2</v>
      </c>
      <c r="CY7" s="519">
        <v>1</v>
      </c>
      <c r="CZ7" s="107">
        <v>18</v>
      </c>
      <c r="DA7" s="93">
        <v>17</v>
      </c>
      <c r="DB7" s="94">
        <v>16</v>
      </c>
      <c r="DC7" s="94">
        <v>15</v>
      </c>
      <c r="DD7" s="94">
        <v>14</v>
      </c>
      <c r="DE7" s="94">
        <v>13</v>
      </c>
      <c r="DF7" s="94">
        <v>12</v>
      </c>
      <c r="DG7" s="108">
        <v>11</v>
      </c>
      <c r="DH7" s="108">
        <v>10</v>
      </c>
      <c r="DI7" s="108">
        <v>9</v>
      </c>
      <c r="DJ7" s="108">
        <v>8</v>
      </c>
      <c r="DK7" s="94">
        <v>7</v>
      </c>
      <c r="DL7" s="94">
        <v>6</v>
      </c>
      <c r="DM7" s="94">
        <v>5</v>
      </c>
      <c r="DN7" s="94">
        <v>4</v>
      </c>
      <c r="DO7" s="94">
        <v>3</v>
      </c>
      <c r="DP7" s="93">
        <v>2</v>
      </c>
      <c r="DQ7" s="520">
        <v>1</v>
      </c>
      <c r="DR7" s="488"/>
      <c r="DS7" s="468"/>
      <c r="DT7" s="468"/>
      <c r="DU7" s="468"/>
      <c r="DV7" s="513">
        <f>IF(WB!CP14="","",WB!CP14)</f>
        <v>6</v>
      </c>
      <c r="DW7" s="513">
        <f>IF(WB!CP15="","",WB!CP15)</f>
        <v>6</v>
      </c>
      <c r="DX7" s="513">
        <f>IF(WB!CP16="","",WB!CP16)</f>
        <v>6</v>
      </c>
      <c r="DY7" s="513">
        <f>IF(WB!CP17="","",WB!CP17)</f>
        <v>5</v>
      </c>
      <c r="DZ7" s="468"/>
      <c r="EA7" s="468"/>
      <c r="EB7" s="522"/>
      <c r="EC7" s="522"/>
    </row>
    <row r="8" spans="1:133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964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964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964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964"/>
      <c r="BZ8" s="61"/>
      <c r="CA8" s="61"/>
      <c r="CB8" s="61"/>
      <c r="CC8" s="61"/>
      <c r="CD8" s="516"/>
      <c r="CE8" s="516"/>
      <c r="CF8" s="516"/>
      <c r="CG8" s="517"/>
      <c r="CH8" s="521"/>
      <c r="CI8" s="521"/>
      <c r="CJ8" s="521"/>
      <c r="CK8" s="521"/>
      <c r="CL8" s="521"/>
      <c r="CM8" s="521"/>
      <c r="CN8" s="521"/>
      <c r="CO8" s="521"/>
      <c r="CP8" s="521"/>
      <c r="CQ8" s="521"/>
      <c r="CR8" s="521"/>
      <c r="CS8" s="521"/>
      <c r="CT8" s="521"/>
      <c r="CU8" s="521"/>
      <c r="CV8" s="521"/>
      <c r="CW8" s="521"/>
      <c r="CX8" s="521"/>
      <c r="CY8" s="517"/>
      <c r="CZ8" s="521"/>
      <c r="DA8" s="521"/>
      <c r="DB8" s="521"/>
      <c r="DC8" s="521"/>
      <c r="DD8" s="521"/>
      <c r="DE8" s="521"/>
      <c r="DF8" s="521"/>
      <c r="DG8" s="521"/>
      <c r="DH8" s="521"/>
      <c r="DI8" s="521"/>
      <c r="DJ8" s="521"/>
      <c r="DK8" s="521"/>
      <c r="DL8" s="521"/>
      <c r="DM8" s="521"/>
      <c r="DN8" s="521"/>
      <c r="DO8" s="521"/>
      <c r="DP8" s="521"/>
      <c r="DQ8" s="521"/>
      <c r="DR8" s="488"/>
      <c r="DS8" s="468"/>
      <c r="DT8" s="468"/>
      <c r="DU8" s="468"/>
      <c r="DV8" s="965"/>
      <c r="DW8" s="966"/>
      <c r="DX8" s="967"/>
      <c r="DY8" s="968"/>
      <c r="DZ8" s="537"/>
      <c r="EA8" s="468"/>
      <c r="EB8" s="522"/>
      <c r="EC8" s="522"/>
    </row>
    <row r="9" spans="1:133" ht="14" customHeight="1">
      <c r="A9" s="525" t="s">
        <v>548</v>
      </c>
      <c r="B9" s="526"/>
      <c r="C9" s="526"/>
      <c r="D9" s="526"/>
      <c r="E9" s="526"/>
      <c r="F9" s="526"/>
      <c r="G9" s="526"/>
      <c r="H9" s="526"/>
      <c r="I9" s="526"/>
      <c r="J9" s="526"/>
      <c r="K9" s="526"/>
      <c r="L9" s="526"/>
      <c r="M9" s="526"/>
      <c r="N9" s="526"/>
      <c r="O9" s="526"/>
      <c r="P9" s="526"/>
      <c r="Q9" s="526"/>
      <c r="R9" s="526"/>
      <c r="S9" s="526"/>
      <c r="T9" s="523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  <c r="AG9" s="526"/>
      <c r="AH9" s="526"/>
      <c r="AI9" s="526"/>
      <c r="AJ9" s="526"/>
      <c r="AK9" s="526"/>
      <c r="AL9" s="526"/>
      <c r="AM9" s="969"/>
      <c r="AN9" s="526"/>
      <c r="AO9" s="526"/>
      <c r="AP9" s="526"/>
      <c r="AQ9" s="526"/>
      <c r="AR9" s="526"/>
      <c r="AS9" s="526"/>
      <c r="AT9" s="526"/>
      <c r="AU9" s="526"/>
      <c r="AV9" s="526"/>
      <c r="AW9" s="526"/>
      <c r="AX9" s="526"/>
      <c r="AY9" s="526"/>
      <c r="AZ9" s="526"/>
      <c r="BA9" s="526"/>
      <c r="BB9" s="526"/>
      <c r="BC9" s="526"/>
      <c r="BD9" s="526"/>
      <c r="BE9" s="526"/>
      <c r="BF9" s="969"/>
      <c r="BG9" s="526"/>
      <c r="BH9" s="526"/>
      <c r="BI9" s="526"/>
      <c r="BJ9" s="526"/>
      <c r="BK9" s="526"/>
      <c r="BL9" s="526"/>
      <c r="BM9" s="526"/>
      <c r="BN9" s="526"/>
      <c r="BO9" s="526"/>
      <c r="BP9" s="526"/>
      <c r="BQ9" s="526"/>
      <c r="BR9" s="526"/>
      <c r="BS9" s="526"/>
      <c r="BT9" s="526"/>
      <c r="BU9" s="526"/>
      <c r="BV9" s="526"/>
      <c r="BW9" s="526"/>
      <c r="BX9" s="526"/>
      <c r="BY9" s="969"/>
      <c r="BZ9" s="526"/>
      <c r="CA9" s="526"/>
      <c r="CB9" s="526"/>
      <c r="CC9" s="970"/>
      <c r="CD9" s="516"/>
      <c r="CE9" s="516"/>
      <c r="CF9" s="516"/>
      <c r="CG9" s="517"/>
      <c r="CH9" s="521"/>
      <c r="CI9" s="521"/>
      <c r="CJ9" s="521"/>
      <c r="CK9" s="521"/>
      <c r="CL9" s="521"/>
      <c r="CM9" s="521"/>
      <c r="CN9" s="521"/>
      <c r="CO9" s="521"/>
      <c r="CP9" s="521"/>
      <c r="CQ9" s="521"/>
      <c r="CR9" s="521"/>
      <c r="CS9" s="521"/>
      <c r="CT9" s="521"/>
      <c r="CU9" s="521"/>
      <c r="CV9" s="521"/>
      <c r="CW9" s="521"/>
      <c r="CX9" s="521"/>
      <c r="CY9" s="517"/>
      <c r="CZ9" s="524"/>
      <c r="DA9" s="521"/>
      <c r="DB9" s="521"/>
      <c r="DC9" s="521"/>
      <c r="DD9" s="521"/>
      <c r="DE9" s="521"/>
      <c r="DF9" s="521"/>
      <c r="DG9" s="521"/>
      <c r="DH9" s="521"/>
      <c r="DI9" s="521"/>
      <c r="DJ9" s="521"/>
      <c r="DK9" s="521"/>
      <c r="DL9" s="521"/>
      <c r="DM9" s="521"/>
      <c r="DN9" s="521"/>
      <c r="DO9" s="521"/>
      <c r="DP9" s="521"/>
      <c r="DQ9" s="517"/>
      <c r="DR9" s="524"/>
      <c r="DS9" s="521"/>
      <c r="DT9" s="521"/>
      <c r="DU9" s="521"/>
      <c r="DV9" s="971"/>
      <c r="DW9" s="972"/>
      <c r="DX9" s="973"/>
      <c r="DY9" s="974"/>
      <c r="DZ9" s="537"/>
      <c r="EA9" s="468"/>
      <c r="EB9" s="522"/>
      <c r="EC9" s="522"/>
    </row>
    <row r="10" spans="1:133" ht="12.75" customHeight="1">
      <c r="A10" s="527" t="s">
        <v>549</v>
      </c>
      <c r="B10" s="975"/>
      <c r="C10" s="975"/>
      <c r="D10" s="975"/>
      <c r="E10" s="975"/>
      <c r="F10" s="975"/>
      <c r="G10" s="975"/>
      <c r="H10" s="975"/>
      <c r="I10" s="975"/>
      <c r="J10" s="975"/>
      <c r="K10" s="306"/>
      <c r="L10" s="306"/>
      <c r="M10" s="306"/>
      <c r="N10" s="306"/>
      <c r="O10" s="306"/>
      <c r="P10" s="306"/>
      <c r="Q10" s="306"/>
      <c r="R10" s="306"/>
      <c r="S10" s="306"/>
      <c r="T10" s="976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6"/>
      <c r="AN10" s="975"/>
      <c r="AO10" s="975"/>
      <c r="AP10" s="975"/>
      <c r="AQ10" s="975"/>
      <c r="AR10" s="975"/>
      <c r="AS10" s="975"/>
      <c r="AT10" s="975"/>
      <c r="AU10" s="975"/>
      <c r="AV10" s="975"/>
      <c r="AW10" s="975"/>
      <c r="AX10" s="975"/>
      <c r="AY10" s="975"/>
      <c r="AZ10" s="975"/>
      <c r="BA10" s="975"/>
      <c r="BB10" s="975"/>
      <c r="BC10" s="975"/>
      <c r="BD10" s="975"/>
      <c r="BE10" s="975"/>
      <c r="BF10" s="976"/>
      <c r="BG10" s="975"/>
      <c r="BH10" s="975"/>
      <c r="BI10" s="975"/>
      <c r="BJ10" s="975"/>
      <c r="BK10" s="975"/>
      <c r="BL10" s="975"/>
      <c r="BM10" s="975"/>
      <c r="BN10" s="975"/>
      <c r="BO10" s="975"/>
      <c r="BP10" s="975"/>
      <c r="BQ10" s="975"/>
      <c r="BR10" s="975"/>
      <c r="BS10" s="975"/>
      <c r="BT10" s="975"/>
      <c r="BU10" s="975"/>
      <c r="BV10" s="975"/>
      <c r="BW10" s="975"/>
      <c r="BX10" s="975"/>
      <c r="BY10" s="976"/>
      <c r="BZ10" s="975"/>
      <c r="CA10" s="975"/>
      <c r="CB10" s="975"/>
      <c r="CC10" s="975"/>
      <c r="CD10" s="530" t="str">
        <f t="shared" ref="CD10:CD46" si="0">IF(DR10&lt;3,"",(SUM(B10:S10)-MIN(B10:S10)-MAX(B10:S10))/(DR10-2))</f>
        <v/>
      </c>
      <c r="CE10" s="530" t="str">
        <f t="shared" ref="CE10:CE46" si="1">IF(DS10&lt;3,"",(SUM(U10:AL10)-MIN(U10:AL10)-MAX(U10:AL10))/(DS10-2))</f>
        <v/>
      </c>
      <c r="CF10" s="530" t="str">
        <f t="shared" ref="CF10:CF46" si="2">IF(DT10&lt;3,"",(SUM(AN10:BE10)-MIN(AN10:BE10)-MAX(AN10:BE10))/(DT10-2))</f>
        <v/>
      </c>
      <c r="CG10" s="531" t="str">
        <f t="shared" ref="CG10:CG46" si="3">IF(DU10&lt;3,"",(SUM(BG10:BX10)-MIN(BG10:BX10)-MAX(BG10:BX10))/(DU10-2))</f>
        <v/>
      </c>
      <c r="CH10" s="518" t="str">
        <f t="shared" ref="CH10:CH46" si="4">IF($CH$4=$CD$4,IF(OR(-FLOOR(((18-COUNT($B10:$S10))/2),1)+CH$7&lt;1,-FLOOR(((18-COUNT($B10:$S10))/2),1)+CH$7&gt;COUNT($B10:$S10)),"",LARGE($B10:$S10,-FLOOR(((18-COUNT($B10:$S10))/2),1)+CH$7)),IF(OR(-FLOOR(((18-COUNT($AN10:$BE10))/2),1)+CH$7&lt;1,-FLOOR(((18-COUNT($AN10:$BE10))/2),1)+CH$7&gt;COUNT($AN10:$BE10)),"",LARGE($AN10:$BE10,-FLOOR(((18-COUNT($AN10:$BE10))/2),1)+CH$7)))</f>
        <v/>
      </c>
      <c r="CI10" s="93" t="str">
        <f t="shared" ref="CI10:CI46" si="5">IF($CH$4=$CD$4,IF(OR(-FLOOR(((18-COUNT($B10:$S10))/2),1)+CI$7&lt;1,-FLOOR(((18-COUNT($B10:$S10))/2),1)+CI$7&gt;COUNT($B10:$S10)),"",LARGE($B10:$S10,-FLOOR(((18-COUNT($B10:$S10))/2),1)+CI$7)),IF(OR(-FLOOR(((18-COUNT($AN10:$BE10))/2),1)+CI$7&lt;1,-FLOOR(((18-COUNT($AN10:$BE10))/2),1)+CI$7&gt;COUNT($AN10:$BE10)),"",LARGE($AN10:$BE10,-FLOOR(((18-COUNT($AN10:$BE10))/2),1)+CI$7)))</f>
        <v/>
      </c>
      <c r="CJ10" s="94" t="str">
        <f t="shared" ref="CJ10:CJ46" si="6">IF($CH$4=$CD$4,IF(OR(-FLOOR(((18-COUNT($B10:$S10))/2),1)+CJ$7&lt;1,-FLOOR(((18-COUNT($B10:$S10))/2),1)+CJ$7&gt;COUNT($B10:$S10)),"",LARGE($B10:$S10,-FLOOR(((18-COUNT($B10:$S10))/2),1)+CJ$7)),IF(OR(-FLOOR(((18-COUNT($AN10:$BE10))/2),1)+CJ$7&lt;1,-FLOOR(((18-COUNT($AN10:$BE10))/2),1)+CJ$7&gt;COUNT($AN10:$BE10)),"",LARGE($AN10:$BE10,-FLOOR(((18-COUNT($AN10:$BE10))/2),1)+CJ$7)))</f>
        <v/>
      </c>
      <c r="CK10" s="94" t="str">
        <f t="shared" ref="CK10:CK46" si="7">IF($CH$4=$CD$4,IF(OR(-FLOOR(((18-COUNT($B10:$S10))/2),1)+CK$7&lt;1,-FLOOR(((18-COUNT($B10:$S10))/2),1)+CK$7&gt;COUNT($B10:$S10)),"",LARGE($B10:$S10,-FLOOR(((18-COUNT($B10:$S10))/2),1)+CK$7)),IF(OR(-FLOOR(((18-COUNT($AN10:$BE10))/2),1)+CK$7&lt;1,-FLOOR(((18-COUNT($AN10:$BE10))/2),1)+CK$7&gt;COUNT($AN10:$BE10)),"",LARGE($AN10:$BE10,-FLOOR(((18-COUNT($AN10:$BE10))/2),1)+CK$7)))</f>
        <v/>
      </c>
      <c r="CL10" s="94" t="str">
        <f t="shared" ref="CL10:CL46" si="8">IF($CH$4=$CD$4,IF(OR(-FLOOR(((18-COUNT($B10:$S10))/2),1)+CL$7&lt;1,-FLOOR(((18-COUNT($B10:$S10))/2),1)+CL$7&gt;COUNT($B10:$S10)),"",LARGE($B10:$S10,-FLOOR(((18-COUNT($B10:$S10))/2),1)+CL$7)),IF(OR(-FLOOR(((18-COUNT($AN10:$BE10))/2),1)+CL$7&lt;1,-FLOOR(((18-COUNT($AN10:$BE10))/2),1)+CL$7&gt;COUNT($AN10:$BE10)),"",LARGE($AN10:$BE10,-FLOOR(((18-COUNT($AN10:$BE10))/2),1)+CL$7)))</f>
        <v/>
      </c>
      <c r="CM10" s="94" t="str">
        <f t="shared" ref="CM10:CM46" si="9">IF($CH$4=$CD$4,IF(OR(-FLOOR(((18-COUNT($B10:$S10))/2),1)+CM$7&lt;1,-FLOOR(((18-COUNT($B10:$S10))/2),1)+CM$7&gt;COUNT($B10:$S10)),"",LARGE($B10:$S10,-FLOOR(((18-COUNT($B10:$S10))/2),1)+CM$7)),IF(OR(-FLOOR(((18-COUNT($AN10:$BE10))/2),1)+CM$7&lt;1,-FLOOR(((18-COUNT($AN10:$BE10))/2),1)+CM$7&gt;COUNT($AN10:$BE10)),"",LARGE($AN10:$BE10,-FLOOR(((18-COUNT($AN10:$BE10))/2),1)+CM$7)))</f>
        <v/>
      </c>
      <c r="CN10" s="94" t="str">
        <f t="shared" ref="CN10:CN46" si="10">IF($CH$4=$CD$4,IF(OR(-FLOOR(((18-COUNT($B10:$S10))/2),1)+CN$7&lt;1,-FLOOR(((18-COUNT($B10:$S10))/2),1)+CN$7&gt;COUNT($B10:$S10)),"",LARGE($B10:$S10,-FLOOR(((18-COUNT($B10:$S10))/2),1)+CN$7)),IF(OR(-FLOOR(((18-COUNT($AN10:$BE10))/2),1)+CN$7&lt;1,-FLOOR(((18-COUNT($AN10:$BE10))/2),1)+CN$7&gt;COUNT($AN10:$BE10)),"",LARGE($AN10:$BE10,-FLOOR(((18-COUNT($AN10:$BE10))/2),1)+CN$7)))</f>
        <v/>
      </c>
      <c r="CO10" s="108" t="str">
        <f t="shared" ref="CO10:CO46" si="11">IF($CH$4=$CD$4,IF(OR(-FLOOR(((18-COUNT($B10:$S10))/2),1)+CO$7&lt;1,-FLOOR(((18-COUNT($B10:$S10))/2),1)+CO$7&gt;COUNT($B10:$S10)),"",LARGE($B10:$S10,-FLOOR(((18-COUNT($B10:$S10))/2),1)+CO$7)),IF(OR(-FLOOR(((18-COUNT($AN10:$BE10))/2),1)+CO$7&lt;1,-FLOOR(((18-COUNT($AN10:$BE10))/2),1)+CO$7&gt;COUNT($AN10:$BE10)),"",LARGE($AN10:$BE10,-FLOOR(((18-COUNT($AN10:$BE10))/2),1)+CO$7)))</f>
        <v/>
      </c>
      <c r="CP10" s="108" t="str">
        <f t="shared" ref="CP10:CP46" si="12">IF($CH$4=$CD$4,IF(OR(-FLOOR(((18-COUNT($B10:$S10))/2),1)+CP$7&lt;1,-FLOOR(((18-COUNT($B10:$S10))/2),1)+CP$7&gt;COUNT($B10:$S10)),"",LARGE($B10:$S10,-FLOOR(((18-COUNT($B10:$S10))/2),1)+CP$7)),IF(OR(-FLOOR(((18-COUNT($AN10:$BE10))/2),1)+CP$7&lt;1,-FLOOR(((18-COUNT($AN10:$BE10))/2),1)+CP$7&gt;COUNT($AN10:$BE10)),"",LARGE($AN10:$BE10,-FLOOR(((18-COUNT($AN10:$BE10))/2),1)+CP$7)))</f>
        <v/>
      </c>
      <c r="CQ10" s="108" t="str">
        <f t="shared" ref="CQ10:CQ46" si="13">IF($CH$4=$CD$4,IF(OR(-FLOOR(((18-COUNT($B10:$S10))/2),1)+CQ$7&lt;1,-FLOOR(((18-COUNT($B10:$S10))/2),1)+CQ$7&gt;COUNT($B10:$S10)),"",LARGE($B10:$S10,-FLOOR(((18-COUNT($B10:$S10))/2),1)+CQ$7)),IF(OR(-FLOOR(((18-COUNT($AN10:$BE10))/2),1)+CQ$7&lt;1,-FLOOR(((18-COUNT($AN10:$BE10))/2),1)+CQ$7&gt;COUNT($AN10:$BE10)),"",LARGE($AN10:$BE10,-FLOOR(((18-COUNT($AN10:$BE10))/2),1)+CQ$7)))</f>
        <v/>
      </c>
      <c r="CR10" s="108" t="str">
        <f t="shared" ref="CR10:CR46" si="14">IF($CH$4=$CD$4,IF(OR(-FLOOR(((18-COUNT($B10:$S10))/2),1)+CR$7&lt;1,-FLOOR(((18-COUNT($B10:$S10))/2),1)+CR$7&gt;COUNT($B10:$S10)),"",LARGE($B10:$S10,-FLOOR(((18-COUNT($B10:$S10))/2),1)+CR$7)),IF(OR(-FLOOR(((18-COUNT($AN10:$BE10))/2),1)+CR$7&lt;1,-FLOOR(((18-COUNT($AN10:$BE10))/2),1)+CR$7&gt;COUNT($AN10:$BE10)),"",LARGE($AN10:$BE10,-FLOOR(((18-COUNT($AN10:$BE10))/2),1)+CR$7)))</f>
        <v/>
      </c>
      <c r="CS10" s="94" t="str">
        <f t="shared" ref="CS10:CS46" si="15">IF($CH$4=$CD$4,IF(OR(-FLOOR(((18-COUNT($B10:$S10))/2),1)+CS$7&lt;1,-FLOOR(((18-COUNT($B10:$S10))/2),1)+CS$7&gt;COUNT($B10:$S10)),"",LARGE($B10:$S10,-FLOOR(((18-COUNT($B10:$S10))/2),1)+CS$7)),IF(OR(-FLOOR(((18-COUNT($AN10:$BE10))/2),1)+CS$7&lt;1,-FLOOR(((18-COUNT($AN10:$BE10))/2),1)+CS$7&gt;COUNT($AN10:$BE10)),"",LARGE($AN10:$BE10,-FLOOR(((18-COUNT($AN10:$BE10))/2),1)+CS$7)))</f>
        <v/>
      </c>
      <c r="CT10" s="94" t="str">
        <f t="shared" ref="CT10:CT46" si="16">IF($CH$4=$CD$4,IF(OR(-FLOOR(((18-COUNT($B10:$S10))/2),1)+CT$7&lt;1,-FLOOR(((18-COUNT($B10:$S10))/2),1)+CT$7&gt;COUNT($B10:$S10)),"",LARGE($B10:$S10,-FLOOR(((18-COUNT($B10:$S10))/2),1)+CT$7)),IF(OR(-FLOOR(((18-COUNT($AN10:$BE10))/2),1)+CT$7&lt;1,-FLOOR(((18-COUNT($AN10:$BE10))/2),1)+CT$7&gt;COUNT($AN10:$BE10)),"",LARGE($AN10:$BE10,-FLOOR(((18-COUNT($AN10:$BE10))/2),1)+CT$7)))</f>
        <v/>
      </c>
      <c r="CU10" s="94" t="str">
        <f t="shared" ref="CU10:CU46" si="17">IF($CH$4=$CD$4,IF(OR(-FLOOR(((18-COUNT($B10:$S10))/2),1)+CU$7&lt;1,-FLOOR(((18-COUNT($B10:$S10))/2),1)+CU$7&gt;COUNT($B10:$S10)),"",LARGE($B10:$S10,-FLOOR(((18-COUNT($B10:$S10))/2),1)+CU$7)),IF(OR(-FLOOR(((18-COUNT($AN10:$BE10))/2),1)+CU$7&lt;1,-FLOOR(((18-COUNT($AN10:$BE10))/2),1)+CU$7&gt;COUNT($AN10:$BE10)),"",LARGE($AN10:$BE10,-FLOOR(((18-COUNT($AN10:$BE10))/2),1)+CU$7)))</f>
        <v/>
      </c>
      <c r="CV10" s="94" t="str">
        <f t="shared" ref="CV10:CV46" si="18">IF($CH$4=$CD$4,IF(OR(-FLOOR(((18-COUNT($B10:$S10))/2),1)+CV$7&lt;1,-FLOOR(((18-COUNT($B10:$S10))/2),1)+CV$7&gt;COUNT($B10:$S10)),"",LARGE($B10:$S10,-FLOOR(((18-COUNT($B10:$S10))/2),1)+CV$7)),IF(OR(-FLOOR(((18-COUNT($AN10:$BE10))/2),1)+CV$7&lt;1,-FLOOR(((18-COUNT($AN10:$BE10))/2),1)+CV$7&gt;COUNT($AN10:$BE10)),"",LARGE($AN10:$BE10,-FLOOR(((18-COUNT($AN10:$BE10))/2),1)+CV$7)))</f>
        <v/>
      </c>
      <c r="CW10" s="94" t="str">
        <f t="shared" ref="CW10:CW46" si="19">IF($CH$4=$CD$4,IF(OR(-FLOOR(((18-COUNT($B10:$S10))/2),1)+CW$7&lt;1,-FLOOR(((18-COUNT($B10:$S10))/2),1)+CW$7&gt;COUNT($B10:$S10)),"",LARGE($B10:$S10,-FLOOR(((18-COUNT($B10:$S10))/2),1)+CW$7)),IF(OR(-FLOOR(((18-COUNT($AN10:$BE10))/2),1)+CW$7&lt;1,-FLOOR(((18-COUNT($AN10:$BE10))/2),1)+CW$7&gt;COUNT($AN10:$BE10)),"",LARGE($AN10:$BE10,-FLOOR(((18-COUNT($AN10:$BE10))/2),1)+CW$7)))</f>
        <v/>
      </c>
      <c r="CX10" s="93" t="str">
        <f t="shared" ref="CX10:CX46" si="20">IF($CH$4=$CD$4,IF(OR(-FLOOR(((18-COUNT($B10:$S10))/2),1)+CX$7&lt;1,-FLOOR(((18-COUNT($B10:$S10))/2),1)+CX$7&gt;COUNT($B10:$S10)),"",LARGE($B10:$S10,-FLOOR(((18-COUNT($B10:$S10))/2),1)+CX$7)),IF(OR(-FLOOR(((18-COUNT($AN10:$BE10))/2),1)+CX$7&lt;1,-FLOOR(((18-COUNT($AN10:$BE10))/2),1)+CX$7&gt;COUNT($AN10:$BE10)),"",LARGE($AN10:$BE10,-FLOOR(((18-COUNT($AN10:$BE10))/2),1)+CX$7)))</f>
        <v/>
      </c>
      <c r="CY10" s="519" t="str">
        <f t="shared" ref="CY10:CY46" si="21">IF($CH$4=$CD$4,IF(OR(-FLOOR(((18-COUNT($B10:$S10))/2),1)+CY$7&lt;1,-FLOOR(((18-COUNT($B10:$S10))/2),1)+CY$7&gt;COUNT($B10:$S10)),"",LARGE($B10:$S10,-FLOOR(((18-COUNT($B10:$S10))/2),1)+CY$7)),IF(OR(-FLOOR(((18-COUNT($AN10:$BE10))/2),1)+CY$7&lt;1,-FLOOR(((18-COUNT($AN10:$BE10))/2),1)+CY$7&gt;COUNT($AN10:$BE10)),"",LARGE($AN10:$BE10,-FLOOR(((18-COUNT($AN10:$BE10))/2),1)+CY$7)))</f>
        <v/>
      </c>
      <c r="CZ10" s="532" t="str">
        <f t="shared" ref="CZ10:CZ46" si="22">IF($CH$4=$CD$4,IF(OR(-FLOOR(((18-COUNT($U10:$AL10))/2),1)+CZ$7&lt;1,-FLOOR(((18-COUNT($U10:$AL10))/2),1)+CZ$7&gt;COUNT($U10:$AL10)),"",LARGE($U10:$AL10,-FLOOR(((18-COUNT($U10:$AL10))/2),1)+CZ$7)),IF(OR(-FLOOR(((18-COUNT($BG10:$BX10))/2),1)+CZ$7&lt;1,-FLOOR(((18-COUNT($BG10:$BX10))/2),1)+CZ$7&gt;COUNT($BG10:$BX10)),"",LARGE($BG10:$BX10,-FLOOR(((18-COUNT($BG10:$BX10))/2),1)+CZ$7)))</f>
        <v/>
      </c>
      <c r="DA10" s="533" t="str">
        <f t="shared" ref="DA10:DA46" si="23">IF($CH$4=$CD$4,IF(OR(-FLOOR(((18-COUNT($U10:$AL10))/2),1)+DA$7&lt;1,-FLOOR(((18-COUNT($U10:$AL10))/2),1)+DA$7&gt;COUNT($U10:$AL10)),"",LARGE($U10:$AL10,-FLOOR(((18-COUNT($U10:$AL10))/2),1)+DA$7)),IF(OR(-FLOOR(((18-COUNT($BG10:$BX10))/2),1)+DA$7&lt;1,-FLOOR(((18-COUNT($BG10:$BX10))/2),1)+DA$7&gt;COUNT($BG10:$BX10)),"",LARGE($BG10:$BX10,-FLOOR(((18-COUNT($BG10:$BX10))/2),1)+DA$7)))</f>
        <v/>
      </c>
      <c r="DB10" s="534" t="str">
        <f t="shared" ref="DB10:DB46" si="24">IF($CH$4=$CD$4,IF(OR(-FLOOR(((18-COUNT($U10:$AL10))/2),1)+DB$7&lt;1,-FLOOR(((18-COUNT($U10:$AL10))/2),1)+DB$7&gt;COUNT($U10:$AL10)),"",LARGE($U10:$AL10,-FLOOR(((18-COUNT($U10:$AL10))/2),1)+DB$7)),IF(OR(-FLOOR(((18-COUNT($BG10:$BX10))/2),1)+DB$7&lt;1,-FLOOR(((18-COUNT($BG10:$BX10))/2),1)+DB$7&gt;COUNT($BG10:$BX10)),"",LARGE($BG10:$BX10,-FLOOR(((18-COUNT($BG10:$BX10))/2),1)+DB$7)))</f>
        <v/>
      </c>
      <c r="DC10" s="534" t="str">
        <f t="shared" ref="DC10:DC46" si="25">IF($CH$4=$CD$4,IF(OR(-FLOOR(((18-COUNT($U10:$AL10))/2),1)+DC$7&lt;1,-FLOOR(((18-COUNT($U10:$AL10))/2),1)+DC$7&gt;COUNT($U10:$AL10)),"",LARGE($U10:$AL10,-FLOOR(((18-COUNT($U10:$AL10))/2),1)+DC$7)),IF(OR(-FLOOR(((18-COUNT($BG10:$BX10))/2),1)+DC$7&lt;1,-FLOOR(((18-COUNT($BG10:$BX10))/2),1)+DC$7&gt;COUNT($BG10:$BX10)),"",LARGE($BG10:$BX10,-FLOOR(((18-COUNT($BG10:$BX10))/2),1)+DC$7)))</f>
        <v/>
      </c>
      <c r="DD10" s="534" t="str">
        <f t="shared" ref="DD10:DD46" si="26">IF($CH$4=$CD$4,IF(OR(-FLOOR(((18-COUNT($U10:$AL10))/2),1)+DD$7&lt;1,-FLOOR(((18-COUNT($U10:$AL10))/2),1)+DD$7&gt;COUNT($U10:$AL10)),"",LARGE($U10:$AL10,-FLOOR(((18-COUNT($U10:$AL10))/2),1)+DD$7)),IF(OR(-FLOOR(((18-COUNT($BG10:$BX10))/2),1)+DD$7&lt;1,-FLOOR(((18-COUNT($BG10:$BX10))/2),1)+DD$7&gt;COUNT($BG10:$BX10)),"",LARGE($BG10:$BX10,-FLOOR(((18-COUNT($BG10:$BX10))/2),1)+DD$7)))</f>
        <v/>
      </c>
      <c r="DE10" s="534" t="str">
        <f t="shared" ref="DE10:DE46" si="27">IF($CH$4=$CD$4,IF(OR(-FLOOR(((18-COUNT($U10:$AL10))/2),1)+DE$7&lt;1,-FLOOR(((18-COUNT($U10:$AL10))/2),1)+DE$7&gt;COUNT($U10:$AL10)),"",LARGE($U10:$AL10,-FLOOR(((18-COUNT($U10:$AL10))/2),1)+DE$7)),IF(OR(-FLOOR(((18-COUNT($BG10:$BX10))/2),1)+DE$7&lt;1,-FLOOR(((18-COUNT($BG10:$BX10))/2),1)+DE$7&gt;COUNT($BG10:$BX10)),"",LARGE($BG10:$BX10,-FLOOR(((18-COUNT($BG10:$BX10))/2),1)+DE$7)))</f>
        <v/>
      </c>
      <c r="DF10" s="534" t="str">
        <f t="shared" ref="DF10:DF46" si="28">IF($CH$4=$CD$4,IF(OR(-FLOOR(((18-COUNT($U10:$AL10))/2),1)+DF$7&lt;1,-FLOOR(((18-COUNT($U10:$AL10))/2),1)+DF$7&gt;COUNT($U10:$AL10)),"",LARGE($U10:$AL10,-FLOOR(((18-COUNT($U10:$AL10))/2),1)+DF$7)),IF(OR(-FLOOR(((18-COUNT($BG10:$BX10))/2),1)+DF$7&lt;1,-FLOOR(((18-COUNT($BG10:$BX10))/2),1)+DF$7&gt;COUNT($BG10:$BX10)),"",LARGE($BG10:$BX10,-FLOOR(((18-COUNT($BG10:$BX10))/2),1)+DF$7)))</f>
        <v/>
      </c>
      <c r="DG10" s="535" t="str">
        <f t="shared" ref="DG10:DG46" si="29">IF($CH$4=$CD$4,IF(OR(-FLOOR(((18-COUNT($U10:$AL10))/2),1)+DG$7&lt;1,-FLOOR(((18-COUNT($U10:$AL10))/2),1)+DG$7&gt;COUNT($U10:$AL10)),"",LARGE($U10:$AL10,-FLOOR(((18-COUNT($U10:$AL10))/2),1)+DG$7)),IF(OR(-FLOOR(((18-COUNT($BG10:$BX10))/2),1)+DG$7&lt;1,-FLOOR(((18-COUNT($BG10:$BX10))/2),1)+DG$7&gt;COUNT($BG10:$BX10)),"",LARGE($BG10:$BX10,-FLOOR(((18-COUNT($BG10:$BX10))/2),1)+DG$7)))</f>
        <v/>
      </c>
      <c r="DH10" s="535" t="str">
        <f t="shared" ref="DH10:DH46" si="30">IF($CH$4=$CD$4,IF(OR(-FLOOR(((18-COUNT($U10:$AL10))/2),1)+DH$7&lt;1,-FLOOR(((18-COUNT($U10:$AL10))/2),1)+DH$7&gt;COUNT($U10:$AL10)),"",LARGE($U10:$AL10,-FLOOR(((18-COUNT($U10:$AL10))/2),1)+DH$7)),IF(OR(-FLOOR(((18-COUNT($BG10:$BX10))/2),1)+DH$7&lt;1,-FLOOR(((18-COUNT($BG10:$BX10))/2),1)+DH$7&gt;COUNT($BG10:$BX10)),"",LARGE($BG10:$BX10,-FLOOR(((18-COUNT($BG10:$BX10))/2),1)+DH$7)))</f>
        <v/>
      </c>
      <c r="DI10" s="535" t="str">
        <f t="shared" ref="DI10:DI46" si="31">IF($CH$4=$CD$4,IF(OR(-FLOOR(((18-COUNT($U10:$AL10))/2),1)+DI$7&lt;1,-FLOOR(((18-COUNT($U10:$AL10))/2),1)+DI$7&gt;COUNT($U10:$AL10)),"",LARGE($U10:$AL10,-FLOOR(((18-COUNT($U10:$AL10))/2),1)+DI$7)),IF(OR(-FLOOR(((18-COUNT($BG10:$BX10))/2),1)+DI$7&lt;1,-FLOOR(((18-COUNT($BG10:$BX10))/2),1)+DI$7&gt;COUNT($BG10:$BX10)),"",LARGE($BG10:$BX10,-FLOOR(((18-COUNT($BG10:$BX10))/2),1)+DI$7)))</f>
        <v/>
      </c>
      <c r="DJ10" s="535" t="str">
        <f t="shared" ref="DJ10:DJ46" si="32">IF($CH$4=$CD$4,IF(OR(-FLOOR(((18-COUNT($U10:$AL10))/2),1)+DJ$7&lt;1,-FLOOR(((18-COUNT($U10:$AL10))/2),1)+DJ$7&gt;COUNT($U10:$AL10)),"",LARGE($U10:$AL10,-FLOOR(((18-COUNT($U10:$AL10))/2),1)+DJ$7)),IF(OR(-FLOOR(((18-COUNT($BG10:$BX10))/2),1)+DJ$7&lt;1,-FLOOR(((18-COUNT($BG10:$BX10))/2),1)+DJ$7&gt;COUNT($BG10:$BX10)),"",LARGE($BG10:$BX10,-FLOOR(((18-COUNT($BG10:$BX10))/2),1)+DJ$7)))</f>
        <v/>
      </c>
      <c r="DK10" s="534" t="str">
        <f t="shared" ref="DK10:DK46" si="33">IF($CH$4=$CD$4,IF(OR(-FLOOR(((18-COUNT($U10:$AL10))/2),1)+DK$7&lt;1,-FLOOR(((18-COUNT($U10:$AL10))/2),1)+DK$7&gt;COUNT($U10:$AL10)),"",LARGE($U10:$AL10,-FLOOR(((18-COUNT($U10:$AL10))/2),1)+DK$7)),IF(OR(-FLOOR(((18-COUNT($BG10:$BX10))/2),1)+DK$7&lt;1,-FLOOR(((18-COUNT($BG10:$BX10))/2),1)+DK$7&gt;COUNT($BG10:$BX10)),"",LARGE($BG10:$BX10,-FLOOR(((18-COUNT($BG10:$BX10))/2),1)+DK$7)))</f>
        <v/>
      </c>
      <c r="DL10" s="534" t="str">
        <f t="shared" ref="DL10:DL46" si="34">IF($CH$4=$CD$4,IF(OR(-FLOOR(((18-COUNT($U10:$AL10))/2),1)+DL$7&lt;1,-FLOOR(((18-COUNT($U10:$AL10))/2),1)+DL$7&gt;COUNT($U10:$AL10)),"",LARGE($U10:$AL10,-FLOOR(((18-COUNT($U10:$AL10))/2),1)+DL$7)),IF(OR(-FLOOR(((18-COUNT($BG10:$BX10))/2),1)+DL$7&lt;1,-FLOOR(((18-COUNT($BG10:$BX10))/2),1)+DL$7&gt;COUNT($BG10:$BX10)),"",LARGE($BG10:$BX10,-FLOOR(((18-COUNT($BG10:$BX10))/2),1)+DL$7)))</f>
        <v/>
      </c>
      <c r="DM10" s="534" t="str">
        <f t="shared" ref="DM10:DM46" si="35">IF($CH$4=$CD$4,IF(OR(-FLOOR(((18-COUNT($U10:$AL10))/2),1)+DM$7&lt;1,-FLOOR(((18-COUNT($U10:$AL10))/2),1)+DM$7&gt;COUNT($U10:$AL10)),"",LARGE($U10:$AL10,-FLOOR(((18-COUNT($U10:$AL10))/2),1)+DM$7)),IF(OR(-FLOOR(((18-COUNT($BG10:$BX10))/2),1)+DM$7&lt;1,-FLOOR(((18-COUNT($BG10:$BX10))/2),1)+DM$7&gt;COUNT($BG10:$BX10)),"",LARGE($BG10:$BX10,-FLOOR(((18-COUNT($BG10:$BX10))/2),1)+DM$7)))</f>
        <v/>
      </c>
      <c r="DN10" s="534" t="str">
        <f t="shared" ref="DN10:DN46" si="36">IF($CH$4=$CD$4,IF(OR(-FLOOR(((18-COUNT($U10:$AL10))/2),1)+DN$7&lt;1,-FLOOR(((18-COUNT($U10:$AL10))/2),1)+DN$7&gt;COUNT($U10:$AL10)),"",LARGE($U10:$AL10,-FLOOR(((18-COUNT($U10:$AL10))/2),1)+DN$7)),IF(OR(-FLOOR(((18-COUNT($BG10:$BX10))/2),1)+DN$7&lt;1,-FLOOR(((18-COUNT($BG10:$BX10))/2),1)+DN$7&gt;COUNT($BG10:$BX10)),"",LARGE($BG10:$BX10,-FLOOR(((18-COUNT($BG10:$BX10))/2),1)+DN$7)))</f>
        <v/>
      </c>
      <c r="DO10" s="534" t="str">
        <f t="shared" ref="DO10:DO46" si="37">IF($CH$4=$CD$4,IF(OR(-FLOOR(((18-COUNT($U10:$AL10))/2),1)+DO$7&lt;1,-FLOOR(((18-COUNT($U10:$AL10))/2),1)+DO$7&gt;COUNT($U10:$AL10)),"",LARGE($U10:$AL10,-FLOOR(((18-COUNT($U10:$AL10))/2),1)+DO$7)),IF(OR(-FLOOR(((18-COUNT($BG10:$BX10))/2),1)+DO$7&lt;1,-FLOOR(((18-COUNT($BG10:$BX10))/2),1)+DO$7&gt;COUNT($BG10:$BX10)),"",LARGE($BG10:$BX10,-FLOOR(((18-COUNT($BG10:$BX10))/2),1)+DO$7)))</f>
        <v/>
      </c>
      <c r="DP10" s="533" t="str">
        <f t="shared" ref="DP10:DP46" si="38">IF($CH$4=$CD$4,IF(OR(-FLOOR(((18-COUNT($U10:$AL10))/2),1)+DP$7&lt;1,-FLOOR(((18-COUNT($U10:$AL10))/2),1)+DP$7&gt;COUNT($U10:$AL10)),"",LARGE($U10:$AL10,-FLOOR(((18-COUNT($U10:$AL10))/2),1)+DP$7)),IF(OR(-FLOOR(((18-COUNT($BG10:$BX10))/2),1)+DP$7&lt;1,-FLOOR(((18-COUNT($BG10:$BX10))/2),1)+DP$7&gt;COUNT($BG10:$BX10)),"",LARGE($BG10:$BX10,-FLOOR(((18-COUNT($BG10:$BX10))/2),1)+DP$7)))</f>
        <v/>
      </c>
      <c r="DQ10" s="532" t="str">
        <f t="shared" ref="DQ10:DQ46" si="39">IF($CH$4=$CD$4,IF(OR(-FLOOR(((18-COUNT($U10:$AL10))/2),1)+DQ$7&lt;1,-FLOOR(((18-COUNT($U10:$AL10))/2),1)+DQ$7&gt;COUNT($U10:$AL10)),"",LARGE($U10:$AL10,-FLOOR(((18-COUNT($U10:$AL10))/2),1)+DQ$7)),IF(OR(-FLOOR(((18-COUNT($BG10:$BX10))/2),1)+DQ$7&lt;1,-FLOOR(((18-COUNT($BG10:$BX10))/2),1)+DQ$7&gt;COUNT($BG10:$BX10)),"",LARGE($BG10:$BX10,-FLOOR(((18-COUNT($BG10:$BX10))/2),1)+DQ$7)))</f>
        <v/>
      </c>
      <c r="DR10" s="536">
        <f t="shared" ref="DR10:DR46" si="40">COUNT(B10:S10)</f>
        <v>0</v>
      </c>
      <c r="DS10" s="468">
        <f t="shared" ref="DS10:DS46" si="41">COUNT(U10:AL10)</f>
        <v>0</v>
      </c>
      <c r="DT10" s="468">
        <f t="shared" ref="DT10:DT46" si="42">COUNT(AN10:BE10)</f>
        <v>0</v>
      </c>
      <c r="DU10" s="468">
        <f t="shared" ref="DU10:DU46" si="43">COUNT(BG10:BX10)</f>
        <v>0</v>
      </c>
      <c r="DV10" s="977" t="str">
        <f>IF(SUM(BZ10)&gt;0,BZ10*'Exp factors'!C$21,"")</f>
        <v/>
      </c>
      <c r="DW10" s="978" t="str">
        <f>IF(SUM(CA10)&gt;0,CA10*'Exp factors'!D$21,"")</f>
        <v/>
      </c>
      <c r="DX10" s="978" t="str">
        <f>IF(SUM(CB10)&gt;0,CB10*'Exp factors'!E$21,"")</f>
        <v/>
      </c>
      <c r="DY10" s="979" t="str">
        <f>IF(SUM(CC10)&gt;0,CC10*'Exp factors'!F$21,"")</f>
        <v/>
      </c>
      <c r="DZ10" s="537"/>
      <c r="EA10" s="468"/>
      <c r="EB10" s="522"/>
      <c r="EC10" s="522"/>
    </row>
    <row r="11" spans="1:133" ht="12.75" customHeight="1">
      <c r="A11" s="980" t="s">
        <v>361</v>
      </c>
      <c r="B11" s="294"/>
      <c r="C11" s="294"/>
      <c r="D11" s="294"/>
      <c r="E11" s="294"/>
      <c r="F11" s="294"/>
      <c r="G11" s="294"/>
      <c r="H11" s="294"/>
      <c r="I11" s="294"/>
      <c r="J11" s="294"/>
      <c r="K11" s="306"/>
      <c r="L11" s="306"/>
      <c r="M11" s="306"/>
      <c r="N11" s="306"/>
      <c r="O11" s="306"/>
      <c r="P11" s="306"/>
      <c r="Q11" s="306"/>
      <c r="R11" s="306"/>
      <c r="S11" s="306"/>
      <c r="T11" s="981"/>
      <c r="U11" s="294"/>
      <c r="V11" s="294"/>
      <c r="W11" s="294"/>
      <c r="X11" s="294"/>
      <c r="Y11" s="294"/>
      <c r="Z11" s="294"/>
      <c r="AA11" s="294"/>
      <c r="AB11" s="294"/>
      <c r="AC11" s="294"/>
      <c r="AD11" s="294"/>
      <c r="AE11" s="294"/>
      <c r="AF11" s="294"/>
      <c r="AG11" s="294"/>
      <c r="AH11" s="294"/>
      <c r="AI11" s="294"/>
      <c r="AJ11" s="294"/>
      <c r="AK11" s="294"/>
      <c r="AL11" s="294"/>
      <c r="AM11" s="981"/>
      <c r="AN11" s="294"/>
      <c r="AO11" s="294"/>
      <c r="AP11" s="294"/>
      <c r="AQ11" s="294"/>
      <c r="AR11" s="294"/>
      <c r="AS11" s="294"/>
      <c r="AT11" s="294"/>
      <c r="AU11" s="294"/>
      <c r="AV11" s="294"/>
      <c r="AW11" s="294"/>
      <c r="AX11" s="294"/>
      <c r="AY11" s="294"/>
      <c r="AZ11" s="294"/>
      <c r="BA11" s="294"/>
      <c r="BB11" s="294"/>
      <c r="BC11" s="294"/>
      <c r="BD11" s="294"/>
      <c r="BE11" s="294"/>
      <c r="BF11" s="981"/>
      <c r="BG11" s="294"/>
      <c r="BH11" s="294"/>
      <c r="BI11" s="294"/>
      <c r="BJ11" s="294"/>
      <c r="BK11" s="294"/>
      <c r="BL11" s="294"/>
      <c r="BM11" s="294"/>
      <c r="BN11" s="294"/>
      <c r="BO11" s="294"/>
      <c r="BP11" s="294"/>
      <c r="BQ11" s="294"/>
      <c r="BR11" s="294"/>
      <c r="BS11" s="294"/>
      <c r="BT11" s="294"/>
      <c r="BU11" s="294"/>
      <c r="BV11" s="294"/>
      <c r="BW11" s="294"/>
      <c r="BX11" s="294"/>
      <c r="BY11" s="981"/>
      <c r="BZ11" s="294"/>
      <c r="CA11" s="294"/>
      <c r="CB11" s="294"/>
      <c r="CC11" s="294"/>
      <c r="CD11" s="530" t="str">
        <f t="shared" si="0"/>
        <v/>
      </c>
      <c r="CE11" s="530" t="str">
        <f t="shared" si="1"/>
        <v/>
      </c>
      <c r="CF11" s="530" t="str">
        <f t="shared" si="2"/>
        <v/>
      </c>
      <c r="CG11" s="531" t="str">
        <f t="shared" si="3"/>
        <v/>
      </c>
      <c r="CH11" s="518" t="str">
        <f t="shared" si="4"/>
        <v/>
      </c>
      <c r="CI11" s="93" t="str">
        <f t="shared" si="5"/>
        <v/>
      </c>
      <c r="CJ11" s="94" t="str">
        <f t="shared" si="6"/>
        <v/>
      </c>
      <c r="CK11" s="94" t="str">
        <f t="shared" si="7"/>
        <v/>
      </c>
      <c r="CL11" s="94" t="str">
        <f t="shared" si="8"/>
        <v/>
      </c>
      <c r="CM11" s="94" t="str">
        <f t="shared" si="9"/>
        <v/>
      </c>
      <c r="CN11" s="94" t="str">
        <f t="shared" si="10"/>
        <v/>
      </c>
      <c r="CO11" s="108" t="str">
        <f t="shared" si="11"/>
        <v/>
      </c>
      <c r="CP11" s="108" t="str">
        <f t="shared" si="12"/>
        <v/>
      </c>
      <c r="CQ11" s="108" t="str">
        <f t="shared" si="13"/>
        <v/>
      </c>
      <c r="CR11" s="108" t="str">
        <f t="shared" si="14"/>
        <v/>
      </c>
      <c r="CS11" s="94" t="str">
        <f t="shared" si="15"/>
        <v/>
      </c>
      <c r="CT11" s="94" t="str">
        <f t="shared" si="16"/>
        <v/>
      </c>
      <c r="CU11" s="94" t="str">
        <f t="shared" si="17"/>
        <v/>
      </c>
      <c r="CV11" s="94" t="str">
        <f t="shared" si="18"/>
        <v/>
      </c>
      <c r="CW11" s="94" t="str">
        <f t="shared" si="19"/>
        <v/>
      </c>
      <c r="CX11" s="93" t="str">
        <f t="shared" si="20"/>
        <v/>
      </c>
      <c r="CY11" s="519" t="str">
        <f t="shared" si="21"/>
        <v/>
      </c>
      <c r="CZ11" s="532" t="str">
        <f t="shared" si="22"/>
        <v/>
      </c>
      <c r="DA11" s="533" t="str">
        <f t="shared" si="23"/>
        <v/>
      </c>
      <c r="DB11" s="534" t="str">
        <f t="shared" si="24"/>
        <v/>
      </c>
      <c r="DC11" s="534" t="str">
        <f t="shared" si="25"/>
        <v/>
      </c>
      <c r="DD11" s="534" t="str">
        <f t="shared" si="26"/>
        <v/>
      </c>
      <c r="DE11" s="534" t="str">
        <f t="shared" si="27"/>
        <v/>
      </c>
      <c r="DF11" s="534" t="str">
        <f t="shared" si="28"/>
        <v/>
      </c>
      <c r="DG11" s="535" t="str">
        <f t="shared" si="29"/>
        <v/>
      </c>
      <c r="DH11" s="535" t="str">
        <f t="shared" si="30"/>
        <v/>
      </c>
      <c r="DI11" s="535" t="str">
        <f t="shared" si="31"/>
        <v/>
      </c>
      <c r="DJ11" s="535" t="str">
        <f t="shared" si="32"/>
        <v/>
      </c>
      <c r="DK11" s="534" t="str">
        <f t="shared" si="33"/>
        <v/>
      </c>
      <c r="DL11" s="534" t="str">
        <f t="shared" si="34"/>
        <v/>
      </c>
      <c r="DM11" s="534" t="str">
        <f t="shared" si="35"/>
        <v/>
      </c>
      <c r="DN11" s="534" t="str">
        <f t="shared" si="36"/>
        <v/>
      </c>
      <c r="DO11" s="534" t="str">
        <f t="shared" si="37"/>
        <v/>
      </c>
      <c r="DP11" s="533" t="str">
        <f t="shared" si="38"/>
        <v/>
      </c>
      <c r="DQ11" s="532" t="str">
        <f t="shared" si="39"/>
        <v/>
      </c>
      <c r="DR11" s="536">
        <f t="shared" si="40"/>
        <v>0</v>
      </c>
      <c r="DS11" s="468">
        <f t="shared" si="41"/>
        <v>0</v>
      </c>
      <c r="DT11" s="468">
        <f t="shared" si="42"/>
        <v>0</v>
      </c>
      <c r="DU11" s="468">
        <f t="shared" si="43"/>
        <v>0</v>
      </c>
      <c r="DV11" s="982"/>
      <c r="DW11" s="983"/>
      <c r="DX11" s="983"/>
      <c r="DY11" s="984"/>
      <c r="DZ11" s="985"/>
      <c r="EA11" s="61"/>
    </row>
    <row r="12" spans="1:133" ht="12.75" customHeight="1">
      <c r="A12" s="986" t="s">
        <v>358</v>
      </c>
      <c r="B12" s="783"/>
      <c r="C12" s="783"/>
      <c r="D12" s="783"/>
      <c r="E12" s="783"/>
      <c r="F12" s="783"/>
      <c r="G12" s="783"/>
      <c r="H12" s="783"/>
      <c r="I12" s="783"/>
      <c r="J12" s="783"/>
      <c r="K12" s="306"/>
      <c r="L12" s="306"/>
      <c r="M12" s="306"/>
      <c r="N12" s="306"/>
      <c r="O12" s="306"/>
      <c r="P12" s="306"/>
      <c r="Q12" s="306"/>
      <c r="R12" s="306"/>
      <c r="S12" s="306"/>
      <c r="T12" s="981"/>
      <c r="U12" s="783"/>
      <c r="V12" s="783"/>
      <c r="W12" s="783"/>
      <c r="X12" s="783"/>
      <c r="Y12" s="783"/>
      <c r="Z12" s="783"/>
      <c r="AA12" s="783"/>
      <c r="AB12" s="783"/>
      <c r="AC12" s="783"/>
      <c r="AD12" s="783"/>
      <c r="AE12" s="783"/>
      <c r="AF12" s="783"/>
      <c r="AG12" s="783"/>
      <c r="AH12" s="783"/>
      <c r="AI12" s="783"/>
      <c r="AJ12" s="783"/>
      <c r="AK12" s="783"/>
      <c r="AL12" s="783"/>
      <c r="AM12" s="981"/>
      <c r="AN12" s="783"/>
      <c r="AO12" s="783"/>
      <c r="AP12" s="783"/>
      <c r="AQ12" s="783"/>
      <c r="AR12" s="783"/>
      <c r="AS12" s="783"/>
      <c r="AT12" s="783"/>
      <c r="AU12" s="783"/>
      <c r="AV12" s="783"/>
      <c r="AW12" s="783"/>
      <c r="AX12" s="783"/>
      <c r="AY12" s="783"/>
      <c r="AZ12" s="783"/>
      <c r="BA12" s="783"/>
      <c r="BB12" s="783"/>
      <c r="BC12" s="783"/>
      <c r="BD12" s="783"/>
      <c r="BE12" s="783"/>
      <c r="BF12" s="981"/>
      <c r="BG12" s="783"/>
      <c r="BH12" s="783"/>
      <c r="BI12" s="783"/>
      <c r="BJ12" s="783"/>
      <c r="BK12" s="783"/>
      <c r="BL12" s="783"/>
      <c r="BM12" s="783"/>
      <c r="BN12" s="783"/>
      <c r="BO12" s="783"/>
      <c r="BP12" s="783"/>
      <c r="BQ12" s="783"/>
      <c r="BR12" s="783"/>
      <c r="BS12" s="783"/>
      <c r="BT12" s="783"/>
      <c r="BU12" s="783"/>
      <c r="BV12" s="783"/>
      <c r="BW12" s="783"/>
      <c r="BX12" s="783"/>
      <c r="BY12" s="981"/>
      <c r="BZ12" s="783"/>
      <c r="CA12" s="783"/>
      <c r="CB12" s="783"/>
      <c r="CC12" s="783"/>
      <c r="CD12" s="530" t="str">
        <f t="shared" si="0"/>
        <v/>
      </c>
      <c r="CE12" s="530" t="str">
        <f t="shared" si="1"/>
        <v/>
      </c>
      <c r="CF12" s="530" t="str">
        <f t="shared" si="2"/>
        <v/>
      </c>
      <c r="CG12" s="531" t="str">
        <f t="shared" si="3"/>
        <v/>
      </c>
      <c r="CH12" s="518" t="str">
        <f t="shared" si="4"/>
        <v/>
      </c>
      <c r="CI12" s="93" t="str">
        <f t="shared" si="5"/>
        <v/>
      </c>
      <c r="CJ12" s="94" t="str">
        <f t="shared" si="6"/>
        <v/>
      </c>
      <c r="CK12" s="94" t="str">
        <f t="shared" si="7"/>
        <v/>
      </c>
      <c r="CL12" s="94" t="str">
        <f t="shared" si="8"/>
        <v/>
      </c>
      <c r="CM12" s="94" t="str">
        <f t="shared" si="9"/>
        <v/>
      </c>
      <c r="CN12" s="94" t="str">
        <f t="shared" si="10"/>
        <v/>
      </c>
      <c r="CO12" s="108" t="str">
        <f t="shared" si="11"/>
        <v/>
      </c>
      <c r="CP12" s="108" t="str">
        <f t="shared" si="12"/>
        <v/>
      </c>
      <c r="CQ12" s="108" t="str">
        <f t="shared" si="13"/>
        <v/>
      </c>
      <c r="CR12" s="108" t="str">
        <f t="shared" si="14"/>
        <v/>
      </c>
      <c r="CS12" s="94" t="str">
        <f t="shared" si="15"/>
        <v/>
      </c>
      <c r="CT12" s="94" t="str">
        <f t="shared" si="16"/>
        <v/>
      </c>
      <c r="CU12" s="94" t="str">
        <f t="shared" si="17"/>
        <v/>
      </c>
      <c r="CV12" s="94" t="str">
        <f t="shared" si="18"/>
        <v/>
      </c>
      <c r="CW12" s="94" t="str">
        <f t="shared" si="19"/>
        <v/>
      </c>
      <c r="CX12" s="93" t="str">
        <f t="shared" si="20"/>
        <v/>
      </c>
      <c r="CY12" s="519" t="str">
        <f t="shared" si="21"/>
        <v/>
      </c>
      <c r="CZ12" s="532" t="str">
        <f t="shared" si="22"/>
        <v/>
      </c>
      <c r="DA12" s="533" t="str">
        <f t="shared" si="23"/>
        <v/>
      </c>
      <c r="DB12" s="534" t="str">
        <f t="shared" si="24"/>
        <v/>
      </c>
      <c r="DC12" s="534" t="str">
        <f t="shared" si="25"/>
        <v/>
      </c>
      <c r="DD12" s="534" t="str">
        <f t="shared" si="26"/>
        <v/>
      </c>
      <c r="DE12" s="534" t="str">
        <f t="shared" si="27"/>
        <v/>
      </c>
      <c r="DF12" s="534" t="str">
        <f t="shared" si="28"/>
        <v/>
      </c>
      <c r="DG12" s="535" t="str">
        <f t="shared" si="29"/>
        <v/>
      </c>
      <c r="DH12" s="535" t="str">
        <f t="shared" si="30"/>
        <v/>
      </c>
      <c r="DI12" s="535" t="str">
        <f t="shared" si="31"/>
        <v/>
      </c>
      <c r="DJ12" s="535" t="str">
        <f t="shared" si="32"/>
        <v/>
      </c>
      <c r="DK12" s="534" t="str">
        <f t="shared" si="33"/>
        <v/>
      </c>
      <c r="DL12" s="534" t="str">
        <f t="shared" si="34"/>
        <v/>
      </c>
      <c r="DM12" s="534" t="str">
        <f t="shared" si="35"/>
        <v/>
      </c>
      <c r="DN12" s="534" t="str">
        <f t="shared" si="36"/>
        <v/>
      </c>
      <c r="DO12" s="534" t="str">
        <f t="shared" si="37"/>
        <v/>
      </c>
      <c r="DP12" s="533" t="str">
        <f t="shared" si="38"/>
        <v/>
      </c>
      <c r="DQ12" s="532" t="str">
        <f t="shared" si="39"/>
        <v/>
      </c>
      <c r="DR12" s="536">
        <f t="shared" si="40"/>
        <v>0</v>
      </c>
      <c r="DS12" s="468">
        <f t="shared" si="41"/>
        <v>0</v>
      </c>
      <c r="DT12" s="468">
        <f t="shared" si="42"/>
        <v>0</v>
      </c>
      <c r="DU12" s="468">
        <f t="shared" si="43"/>
        <v>0</v>
      </c>
      <c r="DV12" s="987" t="str">
        <f>IF(SUM(BZ12)&gt;0,(BZ10-DV15-SUM(BZ15)*(DV15=""))*'Exp factors'!C$23,"")</f>
        <v/>
      </c>
      <c r="DW12" s="988" t="str">
        <f>IF(SUM(CA12)&gt;0,(CA10-DW15-SUM(CA15)*(DW15=""))*'Exp factors'!D$23,"")</f>
        <v/>
      </c>
      <c r="DX12" s="988" t="str">
        <f>IF(SUM(CB12)&gt;0,(CB10-DX15-SUM(CB15)*(DX15=""))*'Exp factors'!E$23,"")</f>
        <v/>
      </c>
      <c r="DY12" s="989" t="str">
        <f>IF(SUM(CC12)&gt;0,(CC10-DY15-SUM(CC15)*(DY15=""))*'Exp factors'!F$23,"")</f>
        <v/>
      </c>
      <c r="DZ12" s="985"/>
      <c r="EA12" s="61"/>
    </row>
    <row r="13" spans="1:133" ht="12.75" customHeight="1">
      <c r="A13" s="990" t="s">
        <v>282</v>
      </c>
      <c r="B13" s="806"/>
      <c r="C13" s="806"/>
      <c r="D13" s="806"/>
      <c r="E13" s="806"/>
      <c r="F13" s="806"/>
      <c r="G13" s="806"/>
      <c r="H13" s="806"/>
      <c r="I13" s="806"/>
      <c r="J13" s="806"/>
      <c r="K13" s="528"/>
      <c r="L13" s="528"/>
      <c r="M13" s="528"/>
      <c r="N13" s="528"/>
      <c r="O13" s="528"/>
      <c r="P13" s="528"/>
      <c r="Q13" s="528"/>
      <c r="R13" s="528"/>
      <c r="S13" s="528"/>
      <c r="T13" s="981"/>
      <c r="U13" s="806"/>
      <c r="V13" s="806"/>
      <c r="W13" s="806"/>
      <c r="X13" s="806"/>
      <c r="Y13" s="806"/>
      <c r="Z13" s="806"/>
      <c r="AA13" s="806"/>
      <c r="AB13" s="806"/>
      <c r="AC13" s="806"/>
      <c r="AD13" s="806"/>
      <c r="AE13" s="806"/>
      <c r="AF13" s="806"/>
      <c r="AG13" s="806"/>
      <c r="AH13" s="806"/>
      <c r="AI13" s="806"/>
      <c r="AJ13" s="806"/>
      <c r="AK13" s="806"/>
      <c r="AL13" s="806"/>
      <c r="AM13" s="981"/>
      <c r="AN13" s="806"/>
      <c r="AO13" s="806"/>
      <c r="AP13" s="806"/>
      <c r="AQ13" s="806"/>
      <c r="AR13" s="806"/>
      <c r="AS13" s="806"/>
      <c r="AT13" s="806"/>
      <c r="AU13" s="806"/>
      <c r="AV13" s="806"/>
      <c r="AW13" s="806"/>
      <c r="AX13" s="806"/>
      <c r="AY13" s="806"/>
      <c r="AZ13" s="806"/>
      <c r="BA13" s="806"/>
      <c r="BB13" s="806"/>
      <c r="BC13" s="806"/>
      <c r="BD13" s="806"/>
      <c r="BE13" s="806"/>
      <c r="BF13" s="981"/>
      <c r="BG13" s="806"/>
      <c r="BH13" s="806"/>
      <c r="BI13" s="806"/>
      <c r="BJ13" s="806"/>
      <c r="BK13" s="806"/>
      <c r="BL13" s="806"/>
      <c r="BM13" s="806"/>
      <c r="BN13" s="806"/>
      <c r="BO13" s="806"/>
      <c r="BP13" s="806"/>
      <c r="BQ13" s="806"/>
      <c r="BR13" s="806"/>
      <c r="BS13" s="806"/>
      <c r="BT13" s="806"/>
      <c r="BU13" s="806"/>
      <c r="BV13" s="806"/>
      <c r="BW13" s="806"/>
      <c r="BX13" s="806"/>
      <c r="BY13" s="981"/>
      <c r="BZ13" s="806"/>
      <c r="CA13" s="806"/>
      <c r="CB13" s="806"/>
      <c r="CC13" s="806"/>
      <c r="CD13" s="530" t="str">
        <f t="shared" si="0"/>
        <v/>
      </c>
      <c r="CE13" s="530" t="str">
        <f t="shared" si="1"/>
        <v/>
      </c>
      <c r="CF13" s="530" t="str">
        <f t="shared" si="2"/>
        <v/>
      </c>
      <c r="CG13" s="531" t="str">
        <f t="shared" si="3"/>
        <v/>
      </c>
      <c r="CH13" s="518" t="str">
        <f t="shared" si="4"/>
        <v/>
      </c>
      <c r="CI13" s="93" t="str">
        <f t="shared" si="5"/>
        <v/>
      </c>
      <c r="CJ13" s="94" t="str">
        <f t="shared" si="6"/>
        <v/>
      </c>
      <c r="CK13" s="94" t="str">
        <f t="shared" si="7"/>
        <v/>
      </c>
      <c r="CL13" s="94" t="str">
        <f t="shared" si="8"/>
        <v/>
      </c>
      <c r="CM13" s="94" t="str">
        <f t="shared" si="9"/>
        <v/>
      </c>
      <c r="CN13" s="94" t="str">
        <f t="shared" si="10"/>
        <v/>
      </c>
      <c r="CO13" s="108" t="str">
        <f t="shared" si="11"/>
        <v/>
      </c>
      <c r="CP13" s="108" t="str">
        <f t="shared" si="12"/>
        <v/>
      </c>
      <c r="CQ13" s="108" t="str">
        <f t="shared" si="13"/>
        <v/>
      </c>
      <c r="CR13" s="108" t="str">
        <f t="shared" si="14"/>
        <v/>
      </c>
      <c r="CS13" s="94" t="str">
        <f t="shared" si="15"/>
        <v/>
      </c>
      <c r="CT13" s="94" t="str">
        <f t="shared" si="16"/>
        <v/>
      </c>
      <c r="CU13" s="94" t="str">
        <f t="shared" si="17"/>
        <v/>
      </c>
      <c r="CV13" s="94" t="str">
        <f t="shared" si="18"/>
        <v/>
      </c>
      <c r="CW13" s="94" t="str">
        <f t="shared" si="19"/>
        <v/>
      </c>
      <c r="CX13" s="93" t="str">
        <f t="shared" si="20"/>
        <v/>
      </c>
      <c r="CY13" s="519" t="str">
        <f t="shared" si="21"/>
        <v/>
      </c>
      <c r="CZ13" s="532" t="str">
        <f t="shared" si="22"/>
        <v/>
      </c>
      <c r="DA13" s="533" t="str">
        <f t="shared" si="23"/>
        <v/>
      </c>
      <c r="DB13" s="534" t="str">
        <f t="shared" si="24"/>
        <v/>
      </c>
      <c r="DC13" s="534" t="str">
        <f t="shared" si="25"/>
        <v/>
      </c>
      <c r="DD13" s="534" t="str">
        <f t="shared" si="26"/>
        <v/>
      </c>
      <c r="DE13" s="534" t="str">
        <f t="shared" si="27"/>
        <v/>
      </c>
      <c r="DF13" s="534" t="str">
        <f t="shared" si="28"/>
        <v/>
      </c>
      <c r="DG13" s="535" t="str">
        <f t="shared" si="29"/>
        <v/>
      </c>
      <c r="DH13" s="535" t="str">
        <f t="shared" si="30"/>
        <v/>
      </c>
      <c r="DI13" s="535" t="str">
        <f t="shared" si="31"/>
        <v/>
      </c>
      <c r="DJ13" s="535" t="str">
        <f t="shared" si="32"/>
        <v/>
      </c>
      <c r="DK13" s="534" t="str">
        <f t="shared" si="33"/>
        <v/>
      </c>
      <c r="DL13" s="534" t="str">
        <f t="shared" si="34"/>
        <v/>
      </c>
      <c r="DM13" s="534" t="str">
        <f t="shared" si="35"/>
        <v/>
      </c>
      <c r="DN13" s="534" t="str">
        <f t="shared" si="36"/>
        <v/>
      </c>
      <c r="DO13" s="534" t="str">
        <f t="shared" si="37"/>
        <v/>
      </c>
      <c r="DP13" s="533" t="str">
        <f t="shared" si="38"/>
        <v/>
      </c>
      <c r="DQ13" s="532" t="str">
        <f t="shared" si="39"/>
        <v/>
      </c>
      <c r="DR13" s="536">
        <f t="shared" si="40"/>
        <v>0</v>
      </c>
      <c r="DS13" s="468">
        <f t="shared" si="41"/>
        <v>0</v>
      </c>
      <c r="DT13" s="468">
        <f t="shared" si="42"/>
        <v>0</v>
      </c>
      <c r="DU13" s="468">
        <f t="shared" si="43"/>
        <v>0</v>
      </c>
      <c r="DV13" s="982"/>
      <c r="DW13" s="983"/>
      <c r="DX13" s="983"/>
      <c r="DY13" s="984"/>
      <c r="DZ13" s="985"/>
      <c r="EA13" s="61"/>
    </row>
    <row r="14" spans="1:133" ht="12.75" customHeight="1">
      <c r="A14" s="990" t="s">
        <v>284</v>
      </c>
      <c r="B14" s="541" t="str">
        <f t="shared" ref="B14:S14" si="44">IF(B12="","",B12*B13)</f>
        <v/>
      </c>
      <c r="C14" s="541" t="str">
        <f t="shared" si="44"/>
        <v/>
      </c>
      <c r="D14" s="541" t="str">
        <f t="shared" si="44"/>
        <v/>
      </c>
      <c r="E14" s="541" t="str">
        <f t="shared" si="44"/>
        <v/>
      </c>
      <c r="F14" s="541" t="str">
        <f t="shared" si="44"/>
        <v/>
      </c>
      <c r="G14" s="541" t="str">
        <f t="shared" si="44"/>
        <v/>
      </c>
      <c r="H14" s="541" t="str">
        <f t="shared" si="44"/>
        <v/>
      </c>
      <c r="I14" s="541" t="str">
        <f t="shared" si="44"/>
        <v/>
      </c>
      <c r="J14" s="541" t="str">
        <f t="shared" si="44"/>
        <v/>
      </c>
      <c r="K14" s="541" t="str">
        <f t="shared" si="44"/>
        <v/>
      </c>
      <c r="L14" s="541" t="str">
        <f t="shared" si="44"/>
        <v/>
      </c>
      <c r="M14" s="541" t="str">
        <f t="shared" si="44"/>
        <v/>
      </c>
      <c r="N14" s="541" t="str">
        <f t="shared" si="44"/>
        <v/>
      </c>
      <c r="O14" s="541" t="str">
        <f t="shared" si="44"/>
        <v/>
      </c>
      <c r="P14" s="541" t="str">
        <f t="shared" si="44"/>
        <v/>
      </c>
      <c r="Q14" s="541" t="str">
        <f t="shared" si="44"/>
        <v/>
      </c>
      <c r="R14" s="541" t="str">
        <f t="shared" si="44"/>
        <v/>
      </c>
      <c r="S14" s="541" t="str">
        <f t="shared" si="44"/>
        <v/>
      </c>
      <c r="T14" s="976"/>
      <c r="U14" s="541" t="str">
        <f t="shared" ref="U14:AL14" si="45">IF(U12="","",U12*U13)</f>
        <v/>
      </c>
      <c r="V14" s="541" t="str">
        <f t="shared" si="45"/>
        <v/>
      </c>
      <c r="W14" s="541" t="str">
        <f t="shared" si="45"/>
        <v/>
      </c>
      <c r="X14" s="541" t="str">
        <f t="shared" si="45"/>
        <v/>
      </c>
      <c r="Y14" s="541" t="str">
        <f t="shared" si="45"/>
        <v/>
      </c>
      <c r="Z14" s="541" t="str">
        <f t="shared" si="45"/>
        <v/>
      </c>
      <c r="AA14" s="541" t="str">
        <f t="shared" si="45"/>
        <v/>
      </c>
      <c r="AB14" s="541" t="str">
        <f t="shared" si="45"/>
        <v/>
      </c>
      <c r="AC14" s="541" t="str">
        <f t="shared" si="45"/>
        <v/>
      </c>
      <c r="AD14" s="541" t="str">
        <f t="shared" si="45"/>
        <v/>
      </c>
      <c r="AE14" s="541" t="str">
        <f t="shared" si="45"/>
        <v/>
      </c>
      <c r="AF14" s="541" t="str">
        <f t="shared" si="45"/>
        <v/>
      </c>
      <c r="AG14" s="541" t="str">
        <f t="shared" si="45"/>
        <v/>
      </c>
      <c r="AH14" s="541" t="str">
        <f t="shared" si="45"/>
        <v/>
      </c>
      <c r="AI14" s="541" t="str">
        <f t="shared" si="45"/>
        <v/>
      </c>
      <c r="AJ14" s="541" t="str">
        <f t="shared" si="45"/>
        <v/>
      </c>
      <c r="AK14" s="541" t="str">
        <f t="shared" si="45"/>
        <v/>
      </c>
      <c r="AL14" s="541" t="str">
        <f t="shared" si="45"/>
        <v/>
      </c>
      <c r="AM14" s="865"/>
      <c r="AN14" s="541" t="str">
        <f t="shared" ref="AN14:BE14" si="46">IF(AN12="","",AN12*AN13)</f>
        <v/>
      </c>
      <c r="AO14" s="541" t="str">
        <f t="shared" si="46"/>
        <v/>
      </c>
      <c r="AP14" s="541" t="str">
        <f t="shared" si="46"/>
        <v/>
      </c>
      <c r="AQ14" s="541" t="str">
        <f t="shared" si="46"/>
        <v/>
      </c>
      <c r="AR14" s="541" t="str">
        <f t="shared" si="46"/>
        <v/>
      </c>
      <c r="AS14" s="541" t="str">
        <f t="shared" si="46"/>
        <v/>
      </c>
      <c r="AT14" s="541" t="str">
        <f t="shared" si="46"/>
        <v/>
      </c>
      <c r="AU14" s="541" t="str">
        <f t="shared" si="46"/>
        <v/>
      </c>
      <c r="AV14" s="541" t="str">
        <f t="shared" si="46"/>
        <v/>
      </c>
      <c r="AW14" s="541" t="str">
        <f t="shared" si="46"/>
        <v/>
      </c>
      <c r="AX14" s="541" t="str">
        <f t="shared" si="46"/>
        <v/>
      </c>
      <c r="AY14" s="541" t="str">
        <f t="shared" si="46"/>
        <v/>
      </c>
      <c r="AZ14" s="541" t="str">
        <f t="shared" si="46"/>
        <v/>
      </c>
      <c r="BA14" s="541" t="str">
        <f t="shared" si="46"/>
        <v/>
      </c>
      <c r="BB14" s="541" t="str">
        <f t="shared" si="46"/>
        <v/>
      </c>
      <c r="BC14" s="541" t="str">
        <f t="shared" si="46"/>
        <v/>
      </c>
      <c r="BD14" s="541" t="str">
        <f t="shared" si="46"/>
        <v/>
      </c>
      <c r="BE14" s="541" t="str">
        <f t="shared" si="46"/>
        <v/>
      </c>
      <c r="BF14" s="865"/>
      <c r="BG14" s="541" t="str">
        <f t="shared" ref="BG14:BX14" si="47">IF(BG12="","",BG12*BG13)</f>
        <v/>
      </c>
      <c r="BH14" s="541" t="str">
        <f t="shared" si="47"/>
        <v/>
      </c>
      <c r="BI14" s="541" t="str">
        <f t="shared" si="47"/>
        <v/>
      </c>
      <c r="BJ14" s="541" t="str">
        <f t="shared" si="47"/>
        <v/>
      </c>
      <c r="BK14" s="541" t="str">
        <f t="shared" si="47"/>
        <v/>
      </c>
      <c r="BL14" s="541" t="str">
        <f t="shared" si="47"/>
        <v/>
      </c>
      <c r="BM14" s="541" t="str">
        <f t="shared" si="47"/>
        <v/>
      </c>
      <c r="BN14" s="541" t="str">
        <f t="shared" si="47"/>
        <v/>
      </c>
      <c r="BO14" s="541" t="str">
        <f t="shared" si="47"/>
        <v/>
      </c>
      <c r="BP14" s="541" t="str">
        <f t="shared" si="47"/>
        <v/>
      </c>
      <c r="BQ14" s="541" t="str">
        <f t="shared" si="47"/>
        <v/>
      </c>
      <c r="BR14" s="541" t="str">
        <f t="shared" si="47"/>
        <v/>
      </c>
      <c r="BS14" s="541" t="str">
        <f t="shared" si="47"/>
        <v/>
      </c>
      <c r="BT14" s="541" t="str">
        <f t="shared" si="47"/>
        <v/>
      </c>
      <c r="BU14" s="541" t="str">
        <f t="shared" si="47"/>
        <v/>
      </c>
      <c r="BV14" s="541" t="str">
        <f t="shared" si="47"/>
        <v/>
      </c>
      <c r="BW14" s="541" t="str">
        <f t="shared" si="47"/>
        <v/>
      </c>
      <c r="BX14" s="541" t="str">
        <f t="shared" si="47"/>
        <v/>
      </c>
      <c r="BY14" s="865"/>
      <c r="BZ14" s="541" t="str">
        <f>IF(BZ12="","",BZ12*BZ13)</f>
        <v/>
      </c>
      <c r="CA14" s="541" t="str">
        <f>IF(CA12="","",CA12*CA13)</f>
        <v/>
      </c>
      <c r="CB14" s="541" t="str">
        <f>IF(CB12="","",CB12*CB13)</f>
        <v/>
      </c>
      <c r="CC14" s="541" t="str">
        <f>IF(CC12="","",CC12*CC13)</f>
        <v/>
      </c>
      <c r="CD14" s="530" t="str">
        <f t="shared" si="0"/>
        <v/>
      </c>
      <c r="CE14" s="530" t="str">
        <f t="shared" si="1"/>
        <v/>
      </c>
      <c r="CF14" s="530" t="str">
        <f t="shared" si="2"/>
        <v/>
      </c>
      <c r="CG14" s="531" t="str">
        <f t="shared" si="3"/>
        <v/>
      </c>
      <c r="CH14" s="518" t="str">
        <f t="shared" si="4"/>
        <v/>
      </c>
      <c r="CI14" s="93" t="str">
        <f t="shared" si="5"/>
        <v/>
      </c>
      <c r="CJ14" s="94" t="str">
        <f t="shared" si="6"/>
        <v/>
      </c>
      <c r="CK14" s="94" t="str">
        <f t="shared" si="7"/>
        <v/>
      </c>
      <c r="CL14" s="94" t="str">
        <f t="shared" si="8"/>
        <v/>
      </c>
      <c r="CM14" s="94" t="str">
        <f t="shared" si="9"/>
        <v/>
      </c>
      <c r="CN14" s="94" t="str">
        <f t="shared" si="10"/>
        <v/>
      </c>
      <c r="CO14" s="108" t="str">
        <f t="shared" si="11"/>
        <v/>
      </c>
      <c r="CP14" s="108" t="str">
        <f t="shared" si="12"/>
        <v/>
      </c>
      <c r="CQ14" s="108" t="str">
        <f t="shared" si="13"/>
        <v/>
      </c>
      <c r="CR14" s="108" t="str">
        <f t="shared" si="14"/>
        <v/>
      </c>
      <c r="CS14" s="94" t="str">
        <f t="shared" si="15"/>
        <v/>
      </c>
      <c r="CT14" s="94" t="str">
        <f t="shared" si="16"/>
        <v/>
      </c>
      <c r="CU14" s="94" t="str">
        <f t="shared" si="17"/>
        <v/>
      </c>
      <c r="CV14" s="94" t="str">
        <f t="shared" si="18"/>
        <v/>
      </c>
      <c r="CW14" s="94" t="str">
        <f t="shared" si="19"/>
        <v/>
      </c>
      <c r="CX14" s="93" t="str">
        <f t="shared" si="20"/>
        <v/>
      </c>
      <c r="CY14" s="519" t="str">
        <f t="shared" si="21"/>
        <v/>
      </c>
      <c r="CZ14" s="532" t="str">
        <f t="shared" si="22"/>
        <v/>
      </c>
      <c r="DA14" s="533" t="str">
        <f t="shared" si="23"/>
        <v/>
      </c>
      <c r="DB14" s="534" t="str">
        <f t="shared" si="24"/>
        <v/>
      </c>
      <c r="DC14" s="534" t="str">
        <f t="shared" si="25"/>
        <v/>
      </c>
      <c r="DD14" s="534" t="str">
        <f t="shared" si="26"/>
        <v/>
      </c>
      <c r="DE14" s="534" t="str">
        <f t="shared" si="27"/>
        <v/>
      </c>
      <c r="DF14" s="534" t="str">
        <f t="shared" si="28"/>
        <v/>
      </c>
      <c r="DG14" s="535" t="str">
        <f t="shared" si="29"/>
        <v/>
      </c>
      <c r="DH14" s="535" t="str">
        <f t="shared" si="30"/>
        <v/>
      </c>
      <c r="DI14" s="535" t="str">
        <f t="shared" si="31"/>
        <v/>
      </c>
      <c r="DJ14" s="535" t="str">
        <f t="shared" si="32"/>
        <v/>
      </c>
      <c r="DK14" s="534" t="str">
        <f t="shared" si="33"/>
        <v/>
      </c>
      <c r="DL14" s="534" t="str">
        <f t="shared" si="34"/>
        <v/>
      </c>
      <c r="DM14" s="534" t="str">
        <f t="shared" si="35"/>
        <v/>
      </c>
      <c r="DN14" s="534" t="str">
        <f t="shared" si="36"/>
        <v/>
      </c>
      <c r="DO14" s="534" t="str">
        <f t="shared" si="37"/>
        <v/>
      </c>
      <c r="DP14" s="533" t="str">
        <f t="shared" si="38"/>
        <v/>
      </c>
      <c r="DQ14" s="532" t="str">
        <f t="shared" si="39"/>
        <v/>
      </c>
      <c r="DR14" s="536">
        <f t="shared" si="40"/>
        <v>0</v>
      </c>
      <c r="DS14" s="468">
        <f t="shared" si="41"/>
        <v>0</v>
      </c>
      <c r="DT14" s="468">
        <f t="shared" si="42"/>
        <v>0</v>
      </c>
      <c r="DU14" s="468">
        <f t="shared" si="43"/>
        <v>0</v>
      </c>
      <c r="DV14" s="991" t="str">
        <f>IF(DV12="","",DV12*BZ13)</f>
        <v/>
      </c>
      <c r="DW14" s="992" t="str">
        <f>IF(DW12="","",DW12*CA13)</f>
        <v/>
      </c>
      <c r="DX14" s="992" t="str">
        <f>IF(DX12="","",DX12*CB13)</f>
        <v/>
      </c>
      <c r="DY14" s="993" t="str">
        <f>IF(DY12="","",DY12*CC13)</f>
        <v/>
      </c>
      <c r="DZ14" s="985"/>
      <c r="EA14" s="61"/>
    </row>
    <row r="15" spans="1:133" ht="12.75" customHeight="1">
      <c r="A15" s="990" t="s">
        <v>359</v>
      </c>
      <c r="B15" s="743"/>
      <c r="C15" s="743"/>
      <c r="D15" s="743"/>
      <c r="E15" s="743"/>
      <c r="F15" s="743"/>
      <c r="G15" s="743"/>
      <c r="H15" s="743"/>
      <c r="I15" s="743"/>
      <c r="J15" s="743"/>
      <c r="K15" s="743"/>
      <c r="L15" s="743"/>
      <c r="M15" s="743"/>
      <c r="N15" s="743"/>
      <c r="O15" s="743"/>
      <c r="P15" s="743"/>
      <c r="Q15" s="743"/>
      <c r="R15" s="743"/>
      <c r="S15" s="743"/>
      <c r="T15" s="976"/>
      <c r="U15" s="743"/>
      <c r="V15" s="743"/>
      <c r="W15" s="743"/>
      <c r="X15" s="743"/>
      <c r="Y15" s="743"/>
      <c r="Z15" s="743"/>
      <c r="AA15" s="743"/>
      <c r="AB15" s="743"/>
      <c r="AC15" s="743"/>
      <c r="AD15" s="743"/>
      <c r="AE15" s="743"/>
      <c r="AF15" s="743"/>
      <c r="AG15" s="743"/>
      <c r="AH15" s="743"/>
      <c r="AI15" s="743"/>
      <c r="AJ15" s="743"/>
      <c r="AK15" s="743"/>
      <c r="AL15" s="743"/>
      <c r="AM15" s="976"/>
      <c r="AN15" s="743"/>
      <c r="AO15" s="743"/>
      <c r="AP15" s="743"/>
      <c r="AQ15" s="743"/>
      <c r="AR15" s="743"/>
      <c r="AS15" s="743"/>
      <c r="AT15" s="743"/>
      <c r="AU15" s="743"/>
      <c r="AV15" s="743"/>
      <c r="AW15" s="743"/>
      <c r="AX15" s="743"/>
      <c r="AY15" s="743"/>
      <c r="AZ15" s="743"/>
      <c r="BA15" s="743"/>
      <c r="BB15" s="743"/>
      <c r="BC15" s="743"/>
      <c r="BD15" s="743"/>
      <c r="BE15" s="743"/>
      <c r="BF15" s="976"/>
      <c r="BG15" s="743"/>
      <c r="BH15" s="743"/>
      <c r="BI15" s="743"/>
      <c r="BJ15" s="743"/>
      <c r="BK15" s="743"/>
      <c r="BL15" s="743"/>
      <c r="BM15" s="743"/>
      <c r="BN15" s="743"/>
      <c r="BO15" s="743"/>
      <c r="BP15" s="743"/>
      <c r="BQ15" s="743"/>
      <c r="BR15" s="743"/>
      <c r="BS15" s="743"/>
      <c r="BT15" s="743"/>
      <c r="BU15" s="743"/>
      <c r="BV15" s="743"/>
      <c r="BW15" s="743"/>
      <c r="BX15" s="743"/>
      <c r="BY15" s="976"/>
      <c r="BZ15" s="743"/>
      <c r="CA15" s="743"/>
      <c r="CB15" s="743"/>
      <c r="CC15" s="743"/>
      <c r="CD15" s="530" t="str">
        <f t="shared" si="0"/>
        <v/>
      </c>
      <c r="CE15" s="530" t="str">
        <f t="shared" si="1"/>
        <v/>
      </c>
      <c r="CF15" s="530" t="str">
        <f t="shared" si="2"/>
        <v/>
      </c>
      <c r="CG15" s="531" t="str">
        <f t="shared" si="3"/>
        <v/>
      </c>
      <c r="CH15" s="518" t="str">
        <f t="shared" si="4"/>
        <v/>
      </c>
      <c r="CI15" s="93" t="str">
        <f t="shared" si="5"/>
        <v/>
      </c>
      <c r="CJ15" s="94" t="str">
        <f t="shared" si="6"/>
        <v/>
      </c>
      <c r="CK15" s="94" t="str">
        <f t="shared" si="7"/>
        <v/>
      </c>
      <c r="CL15" s="94" t="str">
        <f t="shared" si="8"/>
        <v/>
      </c>
      <c r="CM15" s="94" t="str">
        <f t="shared" si="9"/>
        <v/>
      </c>
      <c r="CN15" s="94" t="str">
        <f t="shared" si="10"/>
        <v/>
      </c>
      <c r="CO15" s="108" t="str">
        <f t="shared" si="11"/>
        <v/>
      </c>
      <c r="CP15" s="108" t="str">
        <f t="shared" si="12"/>
        <v/>
      </c>
      <c r="CQ15" s="108" t="str">
        <f t="shared" si="13"/>
        <v/>
      </c>
      <c r="CR15" s="108" t="str">
        <f t="shared" si="14"/>
        <v/>
      </c>
      <c r="CS15" s="94" t="str">
        <f t="shared" si="15"/>
        <v/>
      </c>
      <c r="CT15" s="94" t="str">
        <f t="shared" si="16"/>
        <v/>
      </c>
      <c r="CU15" s="94" t="str">
        <f t="shared" si="17"/>
        <v/>
      </c>
      <c r="CV15" s="94" t="str">
        <f t="shared" si="18"/>
        <v/>
      </c>
      <c r="CW15" s="94" t="str">
        <f t="shared" si="19"/>
        <v/>
      </c>
      <c r="CX15" s="93" t="str">
        <f t="shared" si="20"/>
        <v/>
      </c>
      <c r="CY15" s="519" t="str">
        <f t="shared" si="21"/>
        <v/>
      </c>
      <c r="CZ15" s="532" t="str">
        <f t="shared" si="22"/>
        <v/>
      </c>
      <c r="DA15" s="533" t="str">
        <f t="shared" si="23"/>
        <v/>
      </c>
      <c r="DB15" s="534" t="str">
        <f t="shared" si="24"/>
        <v/>
      </c>
      <c r="DC15" s="534" t="str">
        <f t="shared" si="25"/>
        <v/>
      </c>
      <c r="DD15" s="534" t="str">
        <f t="shared" si="26"/>
        <v/>
      </c>
      <c r="DE15" s="534" t="str">
        <f t="shared" si="27"/>
        <v/>
      </c>
      <c r="DF15" s="534" t="str">
        <f t="shared" si="28"/>
        <v/>
      </c>
      <c r="DG15" s="535" t="str">
        <f t="shared" si="29"/>
        <v/>
      </c>
      <c r="DH15" s="535" t="str">
        <f t="shared" si="30"/>
        <v/>
      </c>
      <c r="DI15" s="535" t="str">
        <f t="shared" si="31"/>
        <v/>
      </c>
      <c r="DJ15" s="535" t="str">
        <f t="shared" si="32"/>
        <v/>
      </c>
      <c r="DK15" s="534" t="str">
        <f t="shared" si="33"/>
        <v/>
      </c>
      <c r="DL15" s="534" t="str">
        <f t="shared" si="34"/>
        <v/>
      </c>
      <c r="DM15" s="534" t="str">
        <f t="shared" si="35"/>
        <v/>
      </c>
      <c r="DN15" s="534" t="str">
        <f t="shared" si="36"/>
        <v/>
      </c>
      <c r="DO15" s="534" t="str">
        <f t="shared" si="37"/>
        <v/>
      </c>
      <c r="DP15" s="533" t="str">
        <f t="shared" si="38"/>
        <v/>
      </c>
      <c r="DQ15" s="532" t="str">
        <f t="shared" si="39"/>
        <v/>
      </c>
      <c r="DR15" s="536">
        <f t="shared" si="40"/>
        <v>0</v>
      </c>
      <c r="DS15" s="468">
        <f t="shared" si="41"/>
        <v>0</v>
      </c>
      <c r="DT15" s="468">
        <f t="shared" si="42"/>
        <v>0</v>
      </c>
      <c r="DU15" s="468">
        <f t="shared" si="43"/>
        <v>0</v>
      </c>
      <c r="DV15" s="994"/>
      <c r="DW15" s="306"/>
      <c r="DX15" s="306"/>
      <c r="DY15" s="995"/>
      <c r="DZ15" s="985"/>
      <c r="EA15" s="61"/>
    </row>
    <row r="16" spans="1:133" ht="12.75" customHeight="1">
      <c r="A16" s="529" t="s">
        <v>328</v>
      </c>
      <c r="B16" s="863" t="str">
        <f t="shared" ref="B16:S16" si="48">IF(B10="","",(B10-B12-B15)*B11/B$7/365/$G$1)</f>
        <v/>
      </c>
      <c r="C16" s="863" t="str">
        <f t="shared" si="48"/>
        <v/>
      </c>
      <c r="D16" s="863" t="str">
        <f t="shared" si="48"/>
        <v/>
      </c>
      <c r="E16" s="863" t="str">
        <f t="shared" si="48"/>
        <v/>
      </c>
      <c r="F16" s="863" t="str">
        <f t="shared" si="48"/>
        <v/>
      </c>
      <c r="G16" s="863" t="str">
        <f t="shared" si="48"/>
        <v/>
      </c>
      <c r="H16" s="863" t="str">
        <f t="shared" si="48"/>
        <v/>
      </c>
      <c r="I16" s="863" t="str">
        <f t="shared" si="48"/>
        <v/>
      </c>
      <c r="J16" s="863" t="str">
        <f t="shared" si="48"/>
        <v/>
      </c>
      <c r="K16" s="863" t="str">
        <f t="shared" si="48"/>
        <v/>
      </c>
      <c r="L16" s="863" t="str">
        <f t="shared" si="48"/>
        <v/>
      </c>
      <c r="M16" s="863" t="str">
        <f t="shared" si="48"/>
        <v/>
      </c>
      <c r="N16" s="863" t="str">
        <f t="shared" si="48"/>
        <v/>
      </c>
      <c r="O16" s="863" t="str">
        <f t="shared" si="48"/>
        <v/>
      </c>
      <c r="P16" s="863" t="str">
        <f t="shared" si="48"/>
        <v/>
      </c>
      <c r="Q16" s="863" t="str">
        <f t="shared" si="48"/>
        <v/>
      </c>
      <c r="R16" s="863" t="str">
        <f t="shared" si="48"/>
        <v/>
      </c>
      <c r="S16" s="863" t="str">
        <f t="shared" si="48"/>
        <v/>
      </c>
      <c r="T16" s="996"/>
      <c r="U16" s="863" t="str">
        <f t="shared" ref="U16:AL16" si="49">IF(U10="","",(U10-U12-U15)*U11/U$7/365/$G$1)</f>
        <v/>
      </c>
      <c r="V16" s="863" t="str">
        <f t="shared" si="49"/>
        <v/>
      </c>
      <c r="W16" s="863" t="str">
        <f t="shared" si="49"/>
        <v/>
      </c>
      <c r="X16" s="863" t="str">
        <f t="shared" si="49"/>
        <v/>
      </c>
      <c r="Y16" s="863" t="str">
        <f t="shared" si="49"/>
        <v/>
      </c>
      <c r="Z16" s="863" t="str">
        <f t="shared" si="49"/>
        <v/>
      </c>
      <c r="AA16" s="863" t="str">
        <f t="shared" si="49"/>
        <v/>
      </c>
      <c r="AB16" s="863" t="str">
        <f t="shared" si="49"/>
        <v/>
      </c>
      <c r="AC16" s="863" t="str">
        <f t="shared" si="49"/>
        <v/>
      </c>
      <c r="AD16" s="863" t="str">
        <f t="shared" si="49"/>
        <v/>
      </c>
      <c r="AE16" s="863" t="str">
        <f t="shared" si="49"/>
        <v/>
      </c>
      <c r="AF16" s="863" t="str">
        <f t="shared" si="49"/>
        <v/>
      </c>
      <c r="AG16" s="863" t="str">
        <f t="shared" si="49"/>
        <v/>
      </c>
      <c r="AH16" s="863" t="str">
        <f t="shared" si="49"/>
        <v/>
      </c>
      <c r="AI16" s="863" t="str">
        <f t="shared" si="49"/>
        <v/>
      </c>
      <c r="AJ16" s="863" t="str">
        <f t="shared" si="49"/>
        <v/>
      </c>
      <c r="AK16" s="863" t="str">
        <f t="shared" si="49"/>
        <v/>
      </c>
      <c r="AL16" s="863" t="str">
        <f t="shared" si="49"/>
        <v/>
      </c>
      <c r="AM16" s="996"/>
      <c r="AN16" s="863" t="str">
        <f t="shared" ref="AN16:BE16" si="50">IF(AN10="","",(AN10-AN12-AN15)*AN11/AN$7/365/$G$1)</f>
        <v/>
      </c>
      <c r="AO16" s="863" t="str">
        <f t="shared" si="50"/>
        <v/>
      </c>
      <c r="AP16" s="863" t="str">
        <f t="shared" si="50"/>
        <v/>
      </c>
      <c r="AQ16" s="863" t="str">
        <f t="shared" si="50"/>
        <v/>
      </c>
      <c r="AR16" s="863" t="str">
        <f t="shared" si="50"/>
        <v/>
      </c>
      <c r="AS16" s="863" t="str">
        <f t="shared" si="50"/>
        <v/>
      </c>
      <c r="AT16" s="863" t="str">
        <f t="shared" si="50"/>
        <v/>
      </c>
      <c r="AU16" s="863" t="str">
        <f t="shared" si="50"/>
        <v/>
      </c>
      <c r="AV16" s="863" t="str">
        <f t="shared" si="50"/>
        <v/>
      </c>
      <c r="AW16" s="863" t="str">
        <f t="shared" si="50"/>
        <v/>
      </c>
      <c r="AX16" s="863" t="str">
        <f t="shared" si="50"/>
        <v/>
      </c>
      <c r="AY16" s="863" t="str">
        <f t="shared" si="50"/>
        <v/>
      </c>
      <c r="AZ16" s="863" t="str">
        <f t="shared" si="50"/>
        <v/>
      </c>
      <c r="BA16" s="863" t="str">
        <f t="shared" si="50"/>
        <v/>
      </c>
      <c r="BB16" s="863" t="str">
        <f t="shared" si="50"/>
        <v/>
      </c>
      <c r="BC16" s="863" t="str">
        <f t="shared" si="50"/>
        <v/>
      </c>
      <c r="BD16" s="863" t="str">
        <f t="shared" si="50"/>
        <v/>
      </c>
      <c r="BE16" s="863" t="str">
        <f t="shared" si="50"/>
        <v/>
      </c>
      <c r="BF16" s="996"/>
      <c r="BG16" s="863" t="str">
        <f t="shared" ref="BG16:BX16" si="51">IF(BG10="","",(BG10-BG12-BG15)*BG11/BG$7/365/$G$1)</f>
        <v/>
      </c>
      <c r="BH16" s="863" t="str">
        <f t="shared" si="51"/>
        <v/>
      </c>
      <c r="BI16" s="863" t="str">
        <f t="shared" si="51"/>
        <v/>
      </c>
      <c r="BJ16" s="863" t="str">
        <f t="shared" si="51"/>
        <v/>
      </c>
      <c r="BK16" s="863" t="str">
        <f t="shared" si="51"/>
        <v/>
      </c>
      <c r="BL16" s="863" t="str">
        <f t="shared" si="51"/>
        <v/>
      </c>
      <c r="BM16" s="863" t="str">
        <f t="shared" si="51"/>
        <v/>
      </c>
      <c r="BN16" s="863" t="str">
        <f t="shared" si="51"/>
        <v/>
      </c>
      <c r="BO16" s="863" t="str">
        <f t="shared" si="51"/>
        <v/>
      </c>
      <c r="BP16" s="863" t="str">
        <f t="shared" si="51"/>
        <v/>
      </c>
      <c r="BQ16" s="863" t="str">
        <f t="shared" si="51"/>
        <v/>
      </c>
      <c r="BR16" s="863" t="str">
        <f t="shared" si="51"/>
        <v/>
      </c>
      <c r="BS16" s="863" t="str">
        <f t="shared" si="51"/>
        <v/>
      </c>
      <c r="BT16" s="863" t="str">
        <f t="shared" si="51"/>
        <v/>
      </c>
      <c r="BU16" s="863" t="str">
        <f t="shared" si="51"/>
        <v/>
      </c>
      <c r="BV16" s="863" t="str">
        <f t="shared" si="51"/>
        <v/>
      </c>
      <c r="BW16" s="863" t="str">
        <f t="shared" si="51"/>
        <v/>
      </c>
      <c r="BX16" s="863" t="str">
        <f t="shared" si="51"/>
        <v/>
      </c>
      <c r="BY16" s="996"/>
      <c r="BZ16" s="863" t="str">
        <f>IF(BZ10="","",(BZ10-BZ12-BZ15)*BZ11/BZ$7/365/$G$1)</f>
        <v/>
      </c>
      <c r="CA16" s="863" t="str">
        <f>IF(CA10="","",(CA10-CA12-CA15)*CA11/CA$7/365/$G$1)</f>
        <v/>
      </c>
      <c r="CB16" s="863" t="str">
        <f>IF(CB10="","",(CB10-CB12-CB15)*CB11/CB$7/365/$G$1)</f>
        <v/>
      </c>
      <c r="CC16" s="863" t="str">
        <f>IF(CC10="","",(CC10-CC12-CC15)*CC11/CC$7/365/$G$1)</f>
        <v/>
      </c>
      <c r="CD16" s="997" t="str">
        <f t="shared" si="0"/>
        <v/>
      </c>
      <c r="CE16" s="997" t="str">
        <f t="shared" si="1"/>
        <v/>
      </c>
      <c r="CF16" s="997" t="str">
        <f t="shared" si="2"/>
        <v/>
      </c>
      <c r="CG16" s="998" t="str">
        <f t="shared" si="3"/>
        <v/>
      </c>
      <c r="CH16" s="724" t="str">
        <f t="shared" si="4"/>
        <v/>
      </c>
      <c r="CI16" s="639" t="str">
        <f t="shared" si="5"/>
        <v/>
      </c>
      <c r="CJ16" s="640" t="str">
        <f t="shared" si="6"/>
        <v/>
      </c>
      <c r="CK16" s="640" t="str">
        <f t="shared" si="7"/>
        <v/>
      </c>
      <c r="CL16" s="640" t="str">
        <f t="shared" si="8"/>
        <v/>
      </c>
      <c r="CM16" s="640" t="str">
        <f t="shared" si="9"/>
        <v/>
      </c>
      <c r="CN16" s="640" t="str">
        <f t="shared" si="10"/>
        <v/>
      </c>
      <c r="CO16" s="641" t="str">
        <f t="shared" si="11"/>
        <v/>
      </c>
      <c r="CP16" s="641" t="str">
        <f t="shared" si="12"/>
        <v/>
      </c>
      <c r="CQ16" s="641" t="str">
        <f t="shared" si="13"/>
        <v/>
      </c>
      <c r="CR16" s="641" t="str">
        <f t="shared" si="14"/>
        <v/>
      </c>
      <c r="CS16" s="640" t="str">
        <f t="shared" si="15"/>
        <v/>
      </c>
      <c r="CT16" s="640" t="str">
        <f t="shared" si="16"/>
        <v/>
      </c>
      <c r="CU16" s="640" t="str">
        <f t="shared" si="17"/>
        <v/>
      </c>
      <c r="CV16" s="640" t="str">
        <f t="shared" si="18"/>
        <v/>
      </c>
      <c r="CW16" s="640" t="str">
        <f t="shared" si="19"/>
        <v/>
      </c>
      <c r="CX16" s="639" t="str">
        <f t="shared" si="20"/>
        <v/>
      </c>
      <c r="CY16" s="725" t="str">
        <f t="shared" si="21"/>
        <v/>
      </c>
      <c r="CZ16" s="638" t="str">
        <f t="shared" si="22"/>
        <v/>
      </c>
      <c r="DA16" s="639" t="str">
        <f t="shared" si="23"/>
        <v/>
      </c>
      <c r="DB16" s="640" t="str">
        <f t="shared" si="24"/>
        <v/>
      </c>
      <c r="DC16" s="640" t="str">
        <f t="shared" si="25"/>
        <v/>
      </c>
      <c r="DD16" s="640" t="str">
        <f t="shared" si="26"/>
        <v/>
      </c>
      <c r="DE16" s="640" t="str">
        <f t="shared" si="27"/>
        <v/>
      </c>
      <c r="DF16" s="640" t="str">
        <f t="shared" si="28"/>
        <v/>
      </c>
      <c r="DG16" s="641" t="str">
        <f t="shared" si="29"/>
        <v/>
      </c>
      <c r="DH16" s="641" t="str">
        <f t="shared" si="30"/>
        <v/>
      </c>
      <c r="DI16" s="641" t="str">
        <f t="shared" si="31"/>
        <v/>
      </c>
      <c r="DJ16" s="641" t="str">
        <f t="shared" si="32"/>
        <v/>
      </c>
      <c r="DK16" s="640" t="str">
        <f t="shared" si="33"/>
        <v/>
      </c>
      <c r="DL16" s="640" t="str">
        <f t="shared" si="34"/>
        <v/>
      </c>
      <c r="DM16" s="640" t="str">
        <f t="shared" si="35"/>
        <v/>
      </c>
      <c r="DN16" s="640" t="str">
        <f t="shared" si="36"/>
        <v/>
      </c>
      <c r="DO16" s="640" t="str">
        <f t="shared" si="37"/>
        <v/>
      </c>
      <c r="DP16" s="639" t="str">
        <f t="shared" si="38"/>
        <v/>
      </c>
      <c r="DQ16" s="638" t="str">
        <f t="shared" si="39"/>
        <v/>
      </c>
      <c r="DR16" s="536">
        <f t="shared" si="40"/>
        <v>0</v>
      </c>
      <c r="DS16" s="468">
        <f t="shared" si="41"/>
        <v>0</v>
      </c>
      <c r="DT16" s="468">
        <f t="shared" si="42"/>
        <v>0</v>
      </c>
      <c r="DU16" s="468">
        <f t="shared" si="43"/>
        <v>0</v>
      </c>
      <c r="DV16" s="999" t="str">
        <f>IF(DV10="","",(DV10+SUM(BZ10)*(DV10="")-SUM(DV12)-DV15-SUM(BZ15)*(DV15=""))*BZ11/DV$7/365/$G$1)</f>
        <v/>
      </c>
      <c r="DW16" s="863" t="str">
        <f>IF(DW10="","",(DW10+SUM(CA10)*(DW10="")-SUM(DW12)-DW15-SUM(CA15)*(DW15=""))*CA11/DW$7/365/$G$1)</f>
        <v/>
      </c>
      <c r="DX16" s="863" t="str">
        <f>IF(DX10="","",(DX10+SUM(CB10)*(DX10="")-SUM(DX12)-DX15-SUM(CB15)*(DX15=""))*CB11/DX$7/365/$G$1)</f>
        <v/>
      </c>
      <c r="DY16" s="1000" t="str">
        <f>IF(DY10="","",(DY10+SUM(CC10)*(DY10="")-SUM(DY12)-DY15-SUM(CC15)*(DY15=""))*CC11/DY$7/365/$G$1)</f>
        <v/>
      </c>
      <c r="DZ16" s="985"/>
      <c r="EA16" s="61"/>
    </row>
    <row r="17" spans="1:131" ht="12.75" customHeight="1">
      <c r="A17" s="527" t="s">
        <v>550</v>
      </c>
      <c r="B17" s="975"/>
      <c r="C17" s="975"/>
      <c r="D17" s="975"/>
      <c r="E17" s="975"/>
      <c r="F17" s="975"/>
      <c r="G17" s="975"/>
      <c r="H17" s="975"/>
      <c r="I17" s="975"/>
      <c r="J17" s="975"/>
      <c r="K17" s="975"/>
      <c r="L17" s="975"/>
      <c r="M17" s="975"/>
      <c r="N17" s="975"/>
      <c r="O17" s="975">
        <v>8.5</v>
      </c>
      <c r="P17" s="975"/>
      <c r="Q17" s="975"/>
      <c r="R17" s="975">
        <v>104</v>
      </c>
      <c r="S17" s="975"/>
      <c r="T17" s="976"/>
      <c r="U17" s="975"/>
      <c r="V17" s="975"/>
      <c r="W17" s="975"/>
      <c r="X17" s="975"/>
      <c r="Y17" s="975"/>
      <c r="Z17" s="975"/>
      <c r="AA17" s="975"/>
      <c r="AB17" s="975"/>
      <c r="AC17" s="975"/>
      <c r="AD17" s="975"/>
      <c r="AE17" s="975"/>
      <c r="AF17" s="975"/>
      <c r="AG17" s="975"/>
      <c r="AH17" s="975"/>
      <c r="AI17" s="975"/>
      <c r="AJ17" s="975"/>
      <c r="AK17" s="975"/>
      <c r="AL17" s="975"/>
      <c r="AM17" s="976"/>
      <c r="AN17" s="975"/>
      <c r="AO17" s="975"/>
      <c r="AP17" s="975"/>
      <c r="AQ17" s="975"/>
      <c r="AR17" s="975"/>
      <c r="AS17" s="975"/>
      <c r="AT17" s="975"/>
      <c r="AU17" s="975"/>
      <c r="AV17" s="975"/>
      <c r="AW17" s="975"/>
      <c r="AX17" s="975"/>
      <c r="AY17" s="975"/>
      <c r="AZ17" s="975"/>
      <c r="BA17" s="975"/>
      <c r="BB17" s="975"/>
      <c r="BC17" s="975"/>
      <c r="BD17" s="975">
        <v>8</v>
      </c>
      <c r="BE17" s="975"/>
      <c r="BF17" s="976"/>
      <c r="BG17" s="975"/>
      <c r="BH17" s="975"/>
      <c r="BI17" s="975"/>
      <c r="BJ17" s="975"/>
      <c r="BK17" s="975"/>
      <c r="BL17" s="975"/>
      <c r="BM17" s="975"/>
      <c r="BN17" s="975"/>
      <c r="BO17" s="975"/>
      <c r="BP17" s="975"/>
      <c r="BQ17" s="975"/>
      <c r="BR17" s="975"/>
      <c r="BS17" s="975"/>
      <c r="BT17" s="975"/>
      <c r="BU17" s="975"/>
      <c r="BV17" s="975"/>
      <c r="BW17" s="975"/>
      <c r="BX17" s="975"/>
      <c r="BY17" s="976"/>
      <c r="BZ17" s="975"/>
      <c r="CA17" s="975"/>
      <c r="CB17" s="975"/>
      <c r="CC17" s="975"/>
      <c r="CD17" s="530" t="str">
        <f t="shared" si="0"/>
        <v/>
      </c>
      <c r="CE17" s="530" t="str">
        <f t="shared" si="1"/>
        <v/>
      </c>
      <c r="CF17" s="530" t="str">
        <f t="shared" si="2"/>
        <v/>
      </c>
      <c r="CG17" s="531" t="str">
        <f t="shared" si="3"/>
        <v/>
      </c>
      <c r="CH17" s="518" t="str">
        <f t="shared" si="4"/>
        <v/>
      </c>
      <c r="CI17" s="93" t="str">
        <f t="shared" si="5"/>
        <v/>
      </c>
      <c r="CJ17" s="94" t="str">
        <f t="shared" si="6"/>
        <v/>
      </c>
      <c r="CK17" s="94" t="str">
        <f t="shared" si="7"/>
        <v/>
      </c>
      <c r="CL17" s="94" t="str">
        <f t="shared" si="8"/>
        <v/>
      </c>
      <c r="CM17" s="94" t="str">
        <f t="shared" si="9"/>
        <v/>
      </c>
      <c r="CN17" s="94" t="str">
        <f t="shared" si="10"/>
        <v/>
      </c>
      <c r="CO17" s="108" t="str">
        <f t="shared" si="11"/>
        <v/>
      </c>
      <c r="CP17" s="108" t="str">
        <f t="shared" si="12"/>
        <v/>
      </c>
      <c r="CQ17" s="108">
        <f t="shared" si="13"/>
        <v>8</v>
      </c>
      <c r="CR17" s="108" t="str">
        <f t="shared" si="14"/>
        <v/>
      </c>
      <c r="CS17" s="94" t="str">
        <f t="shared" si="15"/>
        <v/>
      </c>
      <c r="CT17" s="94" t="str">
        <f t="shared" si="16"/>
        <v/>
      </c>
      <c r="CU17" s="94" t="str">
        <f t="shared" si="17"/>
        <v/>
      </c>
      <c r="CV17" s="94" t="str">
        <f t="shared" si="18"/>
        <v/>
      </c>
      <c r="CW17" s="94" t="str">
        <f t="shared" si="19"/>
        <v/>
      </c>
      <c r="CX17" s="93" t="str">
        <f t="shared" si="20"/>
        <v/>
      </c>
      <c r="CY17" s="519" t="str">
        <f t="shared" si="21"/>
        <v/>
      </c>
      <c r="CZ17" s="532" t="str">
        <f t="shared" si="22"/>
        <v/>
      </c>
      <c r="DA17" s="533" t="str">
        <f t="shared" si="23"/>
        <v/>
      </c>
      <c r="DB17" s="534" t="str">
        <f t="shared" si="24"/>
        <v/>
      </c>
      <c r="DC17" s="534" t="str">
        <f t="shared" si="25"/>
        <v/>
      </c>
      <c r="DD17" s="534" t="str">
        <f t="shared" si="26"/>
        <v/>
      </c>
      <c r="DE17" s="534" t="str">
        <f t="shared" si="27"/>
        <v/>
      </c>
      <c r="DF17" s="534" t="str">
        <f t="shared" si="28"/>
        <v/>
      </c>
      <c r="DG17" s="535" t="str">
        <f t="shared" si="29"/>
        <v/>
      </c>
      <c r="DH17" s="535" t="str">
        <f t="shared" si="30"/>
        <v/>
      </c>
      <c r="DI17" s="535" t="str">
        <f t="shared" si="31"/>
        <v/>
      </c>
      <c r="DJ17" s="535" t="str">
        <f t="shared" si="32"/>
        <v/>
      </c>
      <c r="DK17" s="534" t="str">
        <f t="shared" si="33"/>
        <v/>
      </c>
      <c r="DL17" s="534" t="str">
        <f t="shared" si="34"/>
        <v/>
      </c>
      <c r="DM17" s="534" t="str">
        <f t="shared" si="35"/>
        <v/>
      </c>
      <c r="DN17" s="534" t="str">
        <f t="shared" si="36"/>
        <v/>
      </c>
      <c r="DO17" s="534" t="str">
        <f t="shared" si="37"/>
        <v/>
      </c>
      <c r="DP17" s="533" t="str">
        <f t="shared" si="38"/>
        <v/>
      </c>
      <c r="DQ17" s="532" t="str">
        <f t="shared" si="39"/>
        <v/>
      </c>
      <c r="DR17" s="536">
        <f t="shared" si="40"/>
        <v>2</v>
      </c>
      <c r="DS17" s="468">
        <f t="shared" si="41"/>
        <v>0</v>
      </c>
      <c r="DT17" s="468">
        <f t="shared" si="42"/>
        <v>1</v>
      </c>
      <c r="DU17" s="468">
        <f t="shared" si="43"/>
        <v>0</v>
      </c>
      <c r="DV17" s="1001" t="str">
        <f>IF(SUM(BZ17)&gt;0,BZ17*'Exp factors'!C$21,"")</f>
        <v/>
      </c>
      <c r="DW17" s="1002" t="str">
        <f>IF(SUM(CA17)&gt;0,CA17*'Exp factors'!D$21,"")</f>
        <v/>
      </c>
      <c r="DX17" s="1002" t="str">
        <f>IF(SUM(CB17)&gt;0,CB17*'Exp factors'!E$21,"")</f>
        <v/>
      </c>
      <c r="DY17" s="1003" t="str">
        <f>IF(SUM(CC17)&gt;0,CC17*'Exp factors'!F$21,"")</f>
        <v/>
      </c>
      <c r="DZ17" s="985"/>
      <c r="EA17" s="61"/>
    </row>
    <row r="18" spans="1:131" ht="12.75" customHeight="1">
      <c r="A18" s="980" t="s">
        <v>361</v>
      </c>
      <c r="B18" s="294"/>
      <c r="C18" s="294"/>
      <c r="D18" s="294"/>
      <c r="E18" s="294"/>
      <c r="F18" s="294"/>
      <c r="G18" s="783"/>
      <c r="H18" s="294"/>
      <c r="I18" s="294"/>
      <c r="J18" s="294"/>
      <c r="K18" s="294"/>
      <c r="L18" s="294"/>
      <c r="M18" s="294"/>
      <c r="N18" s="294"/>
      <c r="O18" s="294">
        <v>2010</v>
      </c>
      <c r="P18" s="294"/>
      <c r="Q18" s="294"/>
      <c r="R18" s="294">
        <v>2010</v>
      </c>
      <c r="S18" s="294"/>
      <c r="T18" s="981"/>
      <c r="U18" s="294"/>
      <c r="V18" s="294"/>
      <c r="W18" s="294"/>
      <c r="X18" s="294"/>
      <c r="Y18" s="294"/>
      <c r="Z18" s="294"/>
      <c r="AA18" s="294"/>
      <c r="AB18" s="294"/>
      <c r="AC18" s="294"/>
      <c r="AD18" s="294"/>
      <c r="AE18" s="294"/>
      <c r="AF18" s="294"/>
      <c r="AG18" s="294"/>
      <c r="AH18" s="294"/>
      <c r="AI18" s="294"/>
      <c r="AJ18" s="294"/>
      <c r="AK18" s="294"/>
      <c r="AL18" s="294"/>
      <c r="AM18" s="981"/>
      <c r="AN18" s="294"/>
      <c r="AO18" s="294"/>
      <c r="AP18" s="294"/>
      <c r="AQ18" s="294"/>
      <c r="AR18" s="294"/>
      <c r="AS18" s="294"/>
      <c r="AT18" s="294"/>
      <c r="AU18" s="294"/>
      <c r="AV18" s="294"/>
      <c r="AW18" s="294"/>
      <c r="AX18" s="294"/>
      <c r="AY18" s="294"/>
      <c r="AZ18" s="294"/>
      <c r="BA18" s="294"/>
      <c r="BB18" s="294"/>
      <c r="BC18" s="294"/>
      <c r="BD18" s="294">
        <v>2010</v>
      </c>
      <c r="BE18" s="294"/>
      <c r="BF18" s="981"/>
      <c r="BG18" s="294"/>
      <c r="BH18" s="294"/>
      <c r="BI18" s="294"/>
      <c r="BJ18" s="294"/>
      <c r="BK18" s="294"/>
      <c r="BL18" s="294"/>
      <c r="BM18" s="294"/>
      <c r="BN18" s="294"/>
      <c r="BO18" s="294"/>
      <c r="BP18" s="294"/>
      <c r="BQ18" s="294"/>
      <c r="BR18" s="294"/>
      <c r="BS18" s="294"/>
      <c r="BT18" s="294"/>
      <c r="BU18" s="294"/>
      <c r="BV18" s="294"/>
      <c r="BW18" s="294"/>
      <c r="BX18" s="294"/>
      <c r="BY18" s="981"/>
      <c r="BZ18" s="294"/>
      <c r="CA18" s="294"/>
      <c r="CB18" s="294"/>
      <c r="CC18" s="294"/>
      <c r="CD18" s="530" t="str">
        <f t="shared" si="0"/>
        <v/>
      </c>
      <c r="CE18" s="530" t="str">
        <f t="shared" si="1"/>
        <v/>
      </c>
      <c r="CF18" s="530" t="str">
        <f t="shared" si="2"/>
        <v/>
      </c>
      <c r="CG18" s="531" t="str">
        <f t="shared" si="3"/>
        <v/>
      </c>
      <c r="CH18" s="518" t="str">
        <f t="shared" si="4"/>
        <v/>
      </c>
      <c r="CI18" s="93" t="str">
        <f t="shared" si="5"/>
        <v/>
      </c>
      <c r="CJ18" s="94" t="str">
        <f t="shared" si="6"/>
        <v/>
      </c>
      <c r="CK18" s="94" t="str">
        <f t="shared" si="7"/>
        <v/>
      </c>
      <c r="CL18" s="94" t="str">
        <f t="shared" si="8"/>
        <v/>
      </c>
      <c r="CM18" s="94" t="str">
        <f t="shared" si="9"/>
        <v/>
      </c>
      <c r="CN18" s="94" t="str">
        <f t="shared" si="10"/>
        <v/>
      </c>
      <c r="CO18" s="108" t="str">
        <f t="shared" si="11"/>
        <v/>
      </c>
      <c r="CP18" s="108" t="str">
        <f t="shared" si="12"/>
        <v/>
      </c>
      <c r="CQ18" s="108">
        <f t="shared" si="13"/>
        <v>2010</v>
      </c>
      <c r="CR18" s="108" t="str">
        <f t="shared" si="14"/>
        <v/>
      </c>
      <c r="CS18" s="94" t="str">
        <f t="shared" si="15"/>
        <v/>
      </c>
      <c r="CT18" s="94" t="str">
        <f t="shared" si="16"/>
        <v/>
      </c>
      <c r="CU18" s="94" t="str">
        <f t="shared" si="17"/>
        <v/>
      </c>
      <c r="CV18" s="94" t="str">
        <f t="shared" si="18"/>
        <v/>
      </c>
      <c r="CW18" s="94" t="str">
        <f t="shared" si="19"/>
        <v/>
      </c>
      <c r="CX18" s="93" t="str">
        <f t="shared" si="20"/>
        <v/>
      </c>
      <c r="CY18" s="519" t="str">
        <f t="shared" si="21"/>
        <v/>
      </c>
      <c r="CZ18" s="532" t="str">
        <f t="shared" si="22"/>
        <v/>
      </c>
      <c r="DA18" s="533" t="str">
        <f t="shared" si="23"/>
        <v/>
      </c>
      <c r="DB18" s="534" t="str">
        <f t="shared" si="24"/>
        <v/>
      </c>
      <c r="DC18" s="534" t="str">
        <f t="shared" si="25"/>
        <v/>
      </c>
      <c r="DD18" s="534" t="str">
        <f t="shared" si="26"/>
        <v/>
      </c>
      <c r="DE18" s="534" t="str">
        <f t="shared" si="27"/>
        <v/>
      </c>
      <c r="DF18" s="534" t="str">
        <f t="shared" si="28"/>
        <v/>
      </c>
      <c r="DG18" s="535" t="str">
        <f t="shared" si="29"/>
        <v/>
      </c>
      <c r="DH18" s="535" t="str">
        <f t="shared" si="30"/>
        <v/>
      </c>
      <c r="DI18" s="535" t="str">
        <f t="shared" si="31"/>
        <v/>
      </c>
      <c r="DJ18" s="535" t="str">
        <f t="shared" si="32"/>
        <v/>
      </c>
      <c r="DK18" s="534" t="str">
        <f t="shared" si="33"/>
        <v/>
      </c>
      <c r="DL18" s="534" t="str">
        <f t="shared" si="34"/>
        <v/>
      </c>
      <c r="DM18" s="534" t="str">
        <f t="shared" si="35"/>
        <v/>
      </c>
      <c r="DN18" s="534" t="str">
        <f t="shared" si="36"/>
        <v/>
      </c>
      <c r="DO18" s="534" t="str">
        <f t="shared" si="37"/>
        <v/>
      </c>
      <c r="DP18" s="533" t="str">
        <f t="shared" si="38"/>
        <v/>
      </c>
      <c r="DQ18" s="532" t="str">
        <f t="shared" si="39"/>
        <v/>
      </c>
      <c r="DR18" s="536">
        <f t="shared" si="40"/>
        <v>2</v>
      </c>
      <c r="DS18" s="468">
        <f t="shared" si="41"/>
        <v>0</v>
      </c>
      <c r="DT18" s="468">
        <f t="shared" si="42"/>
        <v>1</v>
      </c>
      <c r="DU18" s="468">
        <f t="shared" si="43"/>
        <v>0</v>
      </c>
      <c r="DV18" s="982"/>
      <c r="DW18" s="983"/>
      <c r="DX18" s="983"/>
      <c r="DY18" s="984"/>
      <c r="DZ18" s="985"/>
      <c r="EA18" s="61"/>
    </row>
    <row r="19" spans="1:131" ht="12.75" customHeight="1">
      <c r="A19" s="986" t="s">
        <v>358</v>
      </c>
      <c r="B19" s="783"/>
      <c r="C19" s="783"/>
      <c r="D19" s="783"/>
      <c r="E19" s="783"/>
      <c r="F19" s="783"/>
      <c r="G19" s="783"/>
      <c r="H19" s="783"/>
      <c r="I19" s="783"/>
      <c r="J19" s="783"/>
      <c r="K19" s="783"/>
      <c r="L19" s="783"/>
      <c r="M19" s="783"/>
      <c r="N19" s="783"/>
      <c r="O19" s="783"/>
      <c r="P19" s="783"/>
      <c r="Q19" s="783"/>
      <c r="R19" s="783"/>
      <c r="S19" s="783"/>
      <c r="T19" s="981"/>
      <c r="U19" s="783"/>
      <c r="V19" s="783"/>
      <c r="W19" s="783"/>
      <c r="X19" s="783"/>
      <c r="Y19" s="783"/>
      <c r="Z19" s="783"/>
      <c r="AA19" s="783"/>
      <c r="AB19" s="783"/>
      <c r="AC19" s="783"/>
      <c r="AD19" s="783"/>
      <c r="AE19" s="783"/>
      <c r="AF19" s="783"/>
      <c r="AG19" s="783"/>
      <c r="AH19" s="783"/>
      <c r="AI19" s="783"/>
      <c r="AJ19" s="783"/>
      <c r="AK19" s="783"/>
      <c r="AL19" s="783"/>
      <c r="AM19" s="981"/>
      <c r="AN19" s="783"/>
      <c r="AO19" s="783"/>
      <c r="AP19" s="783"/>
      <c r="AQ19" s="783"/>
      <c r="AR19" s="783"/>
      <c r="AS19" s="783"/>
      <c r="AT19" s="783"/>
      <c r="AU19" s="783"/>
      <c r="AV19" s="783"/>
      <c r="AW19" s="783"/>
      <c r="AX19" s="783"/>
      <c r="AY19" s="783"/>
      <c r="AZ19" s="783"/>
      <c r="BA19" s="783"/>
      <c r="BB19" s="783"/>
      <c r="BC19" s="783"/>
      <c r="BD19" s="783"/>
      <c r="BE19" s="783"/>
      <c r="BF19" s="981"/>
      <c r="BG19" s="783"/>
      <c r="BH19" s="783"/>
      <c r="BI19" s="783"/>
      <c r="BJ19" s="783"/>
      <c r="BK19" s="783"/>
      <c r="BL19" s="783"/>
      <c r="BM19" s="783"/>
      <c r="BN19" s="783"/>
      <c r="BO19" s="783"/>
      <c r="BP19" s="783"/>
      <c r="BQ19" s="783"/>
      <c r="BR19" s="783"/>
      <c r="BS19" s="783"/>
      <c r="BT19" s="783"/>
      <c r="BU19" s="783"/>
      <c r="BV19" s="783"/>
      <c r="BW19" s="783"/>
      <c r="BX19" s="783"/>
      <c r="BY19" s="981"/>
      <c r="BZ19" s="783"/>
      <c r="CA19" s="783"/>
      <c r="CB19" s="783"/>
      <c r="CC19" s="783"/>
      <c r="CD19" s="530" t="str">
        <f t="shared" si="0"/>
        <v/>
      </c>
      <c r="CE19" s="530" t="str">
        <f t="shared" si="1"/>
        <v/>
      </c>
      <c r="CF19" s="530" t="str">
        <f t="shared" si="2"/>
        <v/>
      </c>
      <c r="CG19" s="531" t="str">
        <f t="shared" si="3"/>
        <v/>
      </c>
      <c r="CH19" s="518" t="str">
        <f t="shared" si="4"/>
        <v/>
      </c>
      <c r="CI19" s="93" t="str">
        <f t="shared" si="5"/>
        <v/>
      </c>
      <c r="CJ19" s="94" t="str">
        <f t="shared" si="6"/>
        <v/>
      </c>
      <c r="CK19" s="94" t="str">
        <f t="shared" si="7"/>
        <v/>
      </c>
      <c r="CL19" s="94" t="str">
        <f t="shared" si="8"/>
        <v/>
      </c>
      <c r="CM19" s="94" t="str">
        <f t="shared" si="9"/>
        <v/>
      </c>
      <c r="CN19" s="94" t="str">
        <f t="shared" si="10"/>
        <v/>
      </c>
      <c r="CO19" s="108" t="str">
        <f t="shared" si="11"/>
        <v/>
      </c>
      <c r="CP19" s="108" t="str">
        <f t="shared" si="12"/>
        <v/>
      </c>
      <c r="CQ19" s="108" t="str">
        <f t="shared" si="13"/>
        <v/>
      </c>
      <c r="CR19" s="108" t="str">
        <f t="shared" si="14"/>
        <v/>
      </c>
      <c r="CS19" s="94" t="str">
        <f t="shared" si="15"/>
        <v/>
      </c>
      <c r="CT19" s="94" t="str">
        <f t="shared" si="16"/>
        <v/>
      </c>
      <c r="CU19" s="94" t="str">
        <f t="shared" si="17"/>
        <v/>
      </c>
      <c r="CV19" s="94" t="str">
        <f t="shared" si="18"/>
        <v/>
      </c>
      <c r="CW19" s="94" t="str">
        <f t="shared" si="19"/>
        <v/>
      </c>
      <c r="CX19" s="93" t="str">
        <f t="shared" si="20"/>
        <v/>
      </c>
      <c r="CY19" s="519" t="str">
        <f t="shared" si="21"/>
        <v/>
      </c>
      <c r="CZ19" s="532" t="str">
        <f t="shared" si="22"/>
        <v/>
      </c>
      <c r="DA19" s="533" t="str">
        <f t="shared" si="23"/>
        <v/>
      </c>
      <c r="DB19" s="534" t="str">
        <f t="shared" si="24"/>
        <v/>
      </c>
      <c r="DC19" s="534" t="str">
        <f t="shared" si="25"/>
        <v/>
      </c>
      <c r="DD19" s="534" t="str">
        <f t="shared" si="26"/>
        <v/>
      </c>
      <c r="DE19" s="534" t="str">
        <f t="shared" si="27"/>
        <v/>
      </c>
      <c r="DF19" s="534" t="str">
        <f t="shared" si="28"/>
        <v/>
      </c>
      <c r="DG19" s="535" t="str">
        <f t="shared" si="29"/>
        <v/>
      </c>
      <c r="DH19" s="535" t="str">
        <f t="shared" si="30"/>
        <v/>
      </c>
      <c r="DI19" s="535" t="str">
        <f t="shared" si="31"/>
        <v/>
      </c>
      <c r="DJ19" s="535" t="str">
        <f t="shared" si="32"/>
        <v/>
      </c>
      <c r="DK19" s="534" t="str">
        <f t="shared" si="33"/>
        <v/>
      </c>
      <c r="DL19" s="534" t="str">
        <f t="shared" si="34"/>
        <v/>
      </c>
      <c r="DM19" s="534" t="str">
        <f t="shared" si="35"/>
        <v/>
      </c>
      <c r="DN19" s="534" t="str">
        <f t="shared" si="36"/>
        <v/>
      </c>
      <c r="DO19" s="534" t="str">
        <f t="shared" si="37"/>
        <v/>
      </c>
      <c r="DP19" s="533" t="str">
        <f t="shared" si="38"/>
        <v/>
      </c>
      <c r="DQ19" s="532" t="str">
        <f t="shared" si="39"/>
        <v/>
      </c>
      <c r="DR19" s="536">
        <f t="shared" si="40"/>
        <v>0</v>
      </c>
      <c r="DS19" s="468">
        <f t="shared" si="41"/>
        <v>0</v>
      </c>
      <c r="DT19" s="468">
        <f t="shared" si="42"/>
        <v>0</v>
      </c>
      <c r="DU19" s="468">
        <f t="shared" si="43"/>
        <v>0</v>
      </c>
      <c r="DV19" s="987" t="str">
        <f>IF(SUM(BZ19)&gt;0,(BZ17-DV22-SUM(BZ22)*(DV22=""))*'Exp factors'!C$23,"")</f>
        <v/>
      </c>
      <c r="DW19" s="988" t="str">
        <f>IF(SUM(CA19)&gt;0,(CA17-DW22-SUM(CA22)*(DW22=""))*'Exp factors'!D$23,"")</f>
        <v/>
      </c>
      <c r="DX19" s="988" t="str">
        <f>IF(SUM(CB19)&gt;0,(CB17-DX22-SUM(CB22)*(DX22=""))*'Exp factors'!E$23,"")</f>
        <v/>
      </c>
      <c r="DY19" s="989" t="str">
        <f>IF(SUM(CC19)&gt;0,(CC17-DY22-SUM(CC22)*(DY22=""))*'Exp factors'!F$23,"")</f>
        <v/>
      </c>
      <c r="DZ19" s="985"/>
      <c r="EA19" s="61"/>
    </row>
    <row r="20" spans="1:131" ht="12.75" customHeight="1">
      <c r="A20" s="990" t="s">
        <v>282</v>
      </c>
      <c r="B20" s="806"/>
      <c r="C20" s="806"/>
      <c r="D20" s="806"/>
      <c r="E20" s="806"/>
      <c r="F20" s="806"/>
      <c r="G20" s="806"/>
      <c r="H20" s="806"/>
      <c r="I20" s="806"/>
      <c r="J20" s="806"/>
      <c r="K20" s="806"/>
      <c r="L20" s="806"/>
      <c r="M20" s="806"/>
      <c r="N20" s="806"/>
      <c r="O20" s="806"/>
      <c r="P20" s="806"/>
      <c r="Q20" s="806"/>
      <c r="R20" s="806"/>
      <c r="S20" s="806"/>
      <c r="T20" s="981"/>
      <c r="U20" s="806"/>
      <c r="V20" s="806"/>
      <c r="W20" s="806"/>
      <c r="X20" s="806"/>
      <c r="Y20" s="806"/>
      <c r="Z20" s="806"/>
      <c r="AA20" s="806"/>
      <c r="AB20" s="806"/>
      <c r="AC20" s="806"/>
      <c r="AD20" s="806"/>
      <c r="AE20" s="806"/>
      <c r="AF20" s="806"/>
      <c r="AG20" s="806"/>
      <c r="AH20" s="806"/>
      <c r="AI20" s="806"/>
      <c r="AJ20" s="806"/>
      <c r="AK20" s="806"/>
      <c r="AL20" s="806"/>
      <c r="AM20" s="981"/>
      <c r="AN20" s="806"/>
      <c r="AO20" s="806"/>
      <c r="AP20" s="806"/>
      <c r="AQ20" s="806"/>
      <c r="AR20" s="806"/>
      <c r="AS20" s="806"/>
      <c r="AT20" s="806"/>
      <c r="AU20" s="806"/>
      <c r="AV20" s="806"/>
      <c r="AW20" s="806"/>
      <c r="AX20" s="806"/>
      <c r="AY20" s="806"/>
      <c r="AZ20" s="806"/>
      <c r="BA20" s="806"/>
      <c r="BB20" s="806"/>
      <c r="BC20" s="806"/>
      <c r="BD20" s="806"/>
      <c r="BE20" s="806"/>
      <c r="BF20" s="981"/>
      <c r="BG20" s="806"/>
      <c r="BH20" s="806"/>
      <c r="BI20" s="806"/>
      <c r="BJ20" s="806"/>
      <c r="BK20" s="806"/>
      <c r="BL20" s="806"/>
      <c r="BM20" s="806"/>
      <c r="BN20" s="806"/>
      <c r="BO20" s="806"/>
      <c r="BP20" s="806"/>
      <c r="BQ20" s="806"/>
      <c r="BR20" s="806"/>
      <c r="BS20" s="806"/>
      <c r="BT20" s="806"/>
      <c r="BU20" s="806"/>
      <c r="BV20" s="806"/>
      <c r="BW20" s="806"/>
      <c r="BX20" s="806"/>
      <c r="BY20" s="981"/>
      <c r="BZ20" s="806"/>
      <c r="CA20" s="806"/>
      <c r="CB20" s="806"/>
      <c r="CC20" s="806"/>
      <c r="CD20" s="530" t="str">
        <f t="shared" si="0"/>
        <v/>
      </c>
      <c r="CE20" s="530" t="str">
        <f t="shared" si="1"/>
        <v/>
      </c>
      <c r="CF20" s="530" t="str">
        <f t="shared" si="2"/>
        <v/>
      </c>
      <c r="CG20" s="531" t="str">
        <f t="shared" si="3"/>
        <v/>
      </c>
      <c r="CH20" s="518" t="str">
        <f t="shared" si="4"/>
        <v/>
      </c>
      <c r="CI20" s="93" t="str">
        <f t="shared" si="5"/>
        <v/>
      </c>
      <c r="CJ20" s="94" t="str">
        <f t="shared" si="6"/>
        <v/>
      </c>
      <c r="CK20" s="94" t="str">
        <f t="shared" si="7"/>
        <v/>
      </c>
      <c r="CL20" s="94" t="str">
        <f t="shared" si="8"/>
        <v/>
      </c>
      <c r="CM20" s="94" t="str">
        <f t="shared" si="9"/>
        <v/>
      </c>
      <c r="CN20" s="94" t="str">
        <f t="shared" si="10"/>
        <v/>
      </c>
      <c r="CO20" s="108" t="str">
        <f t="shared" si="11"/>
        <v/>
      </c>
      <c r="CP20" s="108" t="str">
        <f t="shared" si="12"/>
        <v/>
      </c>
      <c r="CQ20" s="108" t="str">
        <f t="shared" si="13"/>
        <v/>
      </c>
      <c r="CR20" s="108" t="str">
        <f t="shared" si="14"/>
        <v/>
      </c>
      <c r="CS20" s="94" t="str">
        <f t="shared" si="15"/>
        <v/>
      </c>
      <c r="CT20" s="94" t="str">
        <f t="shared" si="16"/>
        <v/>
      </c>
      <c r="CU20" s="94" t="str">
        <f t="shared" si="17"/>
        <v/>
      </c>
      <c r="CV20" s="94" t="str">
        <f t="shared" si="18"/>
        <v/>
      </c>
      <c r="CW20" s="94" t="str">
        <f t="shared" si="19"/>
        <v/>
      </c>
      <c r="CX20" s="93" t="str">
        <f t="shared" si="20"/>
        <v/>
      </c>
      <c r="CY20" s="519" t="str">
        <f t="shared" si="21"/>
        <v/>
      </c>
      <c r="CZ20" s="532" t="str">
        <f t="shared" si="22"/>
        <v/>
      </c>
      <c r="DA20" s="533" t="str">
        <f t="shared" si="23"/>
        <v/>
      </c>
      <c r="DB20" s="534" t="str">
        <f t="shared" si="24"/>
        <v/>
      </c>
      <c r="DC20" s="534" t="str">
        <f t="shared" si="25"/>
        <v/>
      </c>
      <c r="DD20" s="534" t="str">
        <f t="shared" si="26"/>
        <v/>
      </c>
      <c r="DE20" s="534" t="str">
        <f t="shared" si="27"/>
        <v/>
      </c>
      <c r="DF20" s="534" t="str">
        <f t="shared" si="28"/>
        <v/>
      </c>
      <c r="DG20" s="535" t="str">
        <f t="shared" si="29"/>
        <v/>
      </c>
      <c r="DH20" s="535" t="str">
        <f t="shared" si="30"/>
        <v/>
      </c>
      <c r="DI20" s="535" t="str">
        <f t="shared" si="31"/>
        <v/>
      </c>
      <c r="DJ20" s="535" t="str">
        <f t="shared" si="32"/>
        <v/>
      </c>
      <c r="DK20" s="534" t="str">
        <f t="shared" si="33"/>
        <v/>
      </c>
      <c r="DL20" s="534" t="str">
        <f t="shared" si="34"/>
        <v/>
      </c>
      <c r="DM20" s="534" t="str">
        <f t="shared" si="35"/>
        <v/>
      </c>
      <c r="DN20" s="534" t="str">
        <f t="shared" si="36"/>
        <v/>
      </c>
      <c r="DO20" s="534" t="str">
        <f t="shared" si="37"/>
        <v/>
      </c>
      <c r="DP20" s="533" t="str">
        <f t="shared" si="38"/>
        <v/>
      </c>
      <c r="DQ20" s="532" t="str">
        <f t="shared" si="39"/>
        <v/>
      </c>
      <c r="DR20" s="536">
        <f t="shared" si="40"/>
        <v>0</v>
      </c>
      <c r="DS20" s="468">
        <f t="shared" si="41"/>
        <v>0</v>
      </c>
      <c r="DT20" s="468">
        <f t="shared" si="42"/>
        <v>0</v>
      </c>
      <c r="DU20" s="468">
        <f t="shared" si="43"/>
        <v>0</v>
      </c>
      <c r="DV20" s="982"/>
      <c r="DW20" s="983"/>
      <c r="DX20" s="983"/>
      <c r="DY20" s="984"/>
      <c r="DZ20" s="985"/>
      <c r="EA20" s="61"/>
    </row>
    <row r="21" spans="1:131" ht="12.75" customHeight="1">
      <c r="A21" s="990" t="s">
        <v>284</v>
      </c>
      <c r="B21" s="541" t="str">
        <f t="shared" ref="B21:I21" si="52">IF(B19="","",B19*B20)</f>
        <v/>
      </c>
      <c r="C21" s="541" t="str">
        <f t="shared" si="52"/>
        <v/>
      </c>
      <c r="D21" s="541" t="str">
        <f t="shared" si="52"/>
        <v/>
      </c>
      <c r="E21" s="541" t="str">
        <f t="shared" si="52"/>
        <v/>
      </c>
      <c r="F21" s="541" t="str">
        <f t="shared" si="52"/>
        <v/>
      </c>
      <c r="G21" s="541" t="str">
        <f t="shared" si="52"/>
        <v/>
      </c>
      <c r="H21" s="541" t="str">
        <f t="shared" si="52"/>
        <v/>
      </c>
      <c r="I21" s="541" t="str">
        <f t="shared" si="52"/>
        <v/>
      </c>
      <c r="J21" s="541"/>
      <c r="K21" s="541" t="str">
        <f t="shared" ref="K21:S21" si="53">IF(K19="","",K19*K20)</f>
        <v/>
      </c>
      <c r="L21" s="541" t="str">
        <f t="shared" si="53"/>
        <v/>
      </c>
      <c r="M21" s="541" t="str">
        <f t="shared" si="53"/>
        <v/>
      </c>
      <c r="N21" s="541" t="str">
        <f t="shared" si="53"/>
        <v/>
      </c>
      <c r="O21" s="541" t="str">
        <f t="shared" si="53"/>
        <v/>
      </c>
      <c r="P21" s="541" t="str">
        <f t="shared" si="53"/>
        <v/>
      </c>
      <c r="Q21" s="541" t="str">
        <f t="shared" si="53"/>
        <v/>
      </c>
      <c r="R21" s="541" t="str">
        <f t="shared" si="53"/>
        <v/>
      </c>
      <c r="S21" s="541" t="str">
        <f t="shared" si="53"/>
        <v/>
      </c>
      <c r="T21" s="865"/>
      <c r="U21" s="541" t="str">
        <f t="shared" ref="U21:AL21" si="54">IF(U19="","",U19*U20)</f>
        <v/>
      </c>
      <c r="V21" s="541" t="str">
        <f t="shared" si="54"/>
        <v/>
      </c>
      <c r="W21" s="541" t="str">
        <f t="shared" si="54"/>
        <v/>
      </c>
      <c r="X21" s="541" t="str">
        <f t="shared" si="54"/>
        <v/>
      </c>
      <c r="Y21" s="541" t="str">
        <f t="shared" si="54"/>
        <v/>
      </c>
      <c r="Z21" s="541" t="str">
        <f t="shared" si="54"/>
        <v/>
      </c>
      <c r="AA21" s="541" t="str">
        <f t="shared" si="54"/>
        <v/>
      </c>
      <c r="AB21" s="541" t="str">
        <f t="shared" si="54"/>
        <v/>
      </c>
      <c r="AC21" s="541" t="str">
        <f t="shared" si="54"/>
        <v/>
      </c>
      <c r="AD21" s="541" t="str">
        <f t="shared" si="54"/>
        <v/>
      </c>
      <c r="AE21" s="541" t="str">
        <f t="shared" si="54"/>
        <v/>
      </c>
      <c r="AF21" s="541" t="str">
        <f t="shared" si="54"/>
        <v/>
      </c>
      <c r="AG21" s="541" t="str">
        <f t="shared" si="54"/>
        <v/>
      </c>
      <c r="AH21" s="541" t="str">
        <f t="shared" si="54"/>
        <v/>
      </c>
      <c r="AI21" s="541" t="str">
        <f t="shared" si="54"/>
        <v/>
      </c>
      <c r="AJ21" s="541" t="str">
        <f t="shared" si="54"/>
        <v/>
      </c>
      <c r="AK21" s="541" t="str">
        <f t="shared" si="54"/>
        <v/>
      </c>
      <c r="AL21" s="541" t="str">
        <f t="shared" si="54"/>
        <v/>
      </c>
      <c r="AM21" s="865"/>
      <c r="AN21" s="541" t="str">
        <f t="shared" ref="AN21:BE21" si="55">IF(AN19="","",AN19*AN20)</f>
        <v/>
      </c>
      <c r="AO21" s="541" t="str">
        <f t="shared" si="55"/>
        <v/>
      </c>
      <c r="AP21" s="541" t="str">
        <f t="shared" si="55"/>
        <v/>
      </c>
      <c r="AQ21" s="541" t="str">
        <f t="shared" si="55"/>
        <v/>
      </c>
      <c r="AR21" s="541" t="str">
        <f t="shared" si="55"/>
        <v/>
      </c>
      <c r="AS21" s="541" t="str">
        <f t="shared" si="55"/>
        <v/>
      </c>
      <c r="AT21" s="541" t="str">
        <f t="shared" si="55"/>
        <v/>
      </c>
      <c r="AU21" s="541" t="str">
        <f t="shared" si="55"/>
        <v/>
      </c>
      <c r="AV21" s="541" t="str">
        <f t="shared" si="55"/>
        <v/>
      </c>
      <c r="AW21" s="541" t="str">
        <f t="shared" si="55"/>
        <v/>
      </c>
      <c r="AX21" s="541" t="str">
        <f t="shared" si="55"/>
        <v/>
      </c>
      <c r="AY21" s="541" t="str">
        <f t="shared" si="55"/>
        <v/>
      </c>
      <c r="AZ21" s="541" t="str">
        <f t="shared" si="55"/>
        <v/>
      </c>
      <c r="BA21" s="541" t="str">
        <f t="shared" si="55"/>
        <v/>
      </c>
      <c r="BB21" s="541" t="str">
        <f t="shared" si="55"/>
        <v/>
      </c>
      <c r="BC21" s="541" t="str">
        <f t="shared" si="55"/>
        <v/>
      </c>
      <c r="BD21" s="541" t="str">
        <f t="shared" si="55"/>
        <v/>
      </c>
      <c r="BE21" s="541" t="str">
        <f t="shared" si="55"/>
        <v/>
      </c>
      <c r="BF21" s="865"/>
      <c r="BG21" s="541" t="str">
        <f t="shared" ref="BG21:BX21" si="56">IF(BG19="","",BG19*BG20)</f>
        <v/>
      </c>
      <c r="BH21" s="541" t="str">
        <f t="shared" si="56"/>
        <v/>
      </c>
      <c r="BI21" s="541" t="str">
        <f t="shared" si="56"/>
        <v/>
      </c>
      <c r="BJ21" s="541" t="str">
        <f t="shared" si="56"/>
        <v/>
      </c>
      <c r="BK21" s="541" t="str">
        <f t="shared" si="56"/>
        <v/>
      </c>
      <c r="BL21" s="541" t="str">
        <f t="shared" si="56"/>
        <v/>
      </c>
      <c r="BM21" s="541" t="str">
        <f t="shared" si="56"/>
        <v/>
      </c>
      <c r="BN21" s="541" t="str">
        <f t="shared" si="56"/>
        <v/>
      </c>
      <c r="BO21" s="541" t="str">
        <f t="shared" si="56"/>
        <v/>
      </c>
      <c r="BP21" s="541" t="str">
        <f t="shared" si="56"/>
        <v/>
      </c>
      <c r="BQ21" s="541" t="str">
        <f t="shared" si="56"/>
        <v/>
      </c>
      <c r="BR21" s="541" t="str">
        <f t="shared" si="56"/>
        <v/>
      </c>
      <c r="BS21" s="541" t="str">
        <f t="shared" si="56"/>
        <v/>
      </c>
      <c r="BT21" s="541" t="str">
        <f t="shared" si="56"/>
        <v/>
      </c>
      <c r="BU21" s="541" t="str">
        <f t="shared" si="56"/>
        <v/>
      </c>
      <c r="BV21" s="541" t="str">
        <f t="shared" si="56"/>
        <v/>
      </c>
      <c r="BW21" s="541" t="str">
        <f t="shared" si="56"/>
        <v/>
      </c>
      <c r="BX21" s="541" t="str">
        <f t="shared" si="56"/>
        <v/>
      </c>
      <c r="BY21" s="865"/>
      <c r="BZ21" s="541" t="str">
        <f>IF(BZ19="","",BZ19*BZ20)</f>
        <v/>
      </c>
      <c r="CA21" s="541" t="str">
        <f>IF(CA19="","",CA19*CA20)</f>
        <v/>
      </c>
      <c r="CB21" s="541" t="str">
        <f>IF(CB19="","",CB19*CB20)</f>
        <v/>
      </c>
      <c r="CC21" s="541" t="str">
        <f>IF(CC19="","",CC19*CC20)</f>
        <v/>
      </c>
      <c r="CD21" s="530" t="str">
        <f t="shared" si="0"/>
        <v/>
      </c>
      <c r="CE21" s="530" t="str">
        <f t="shared" si="1"/>
        <v/>
      </c>
      <c r="CF21" s="530" t="str">
        <f t="shared" si="2"/>
        <v/>
      </c>
      <c r="CG21" s="531" t="str">
        <f t="shared" si="3"/>
        <v/>
      </c>
      <c r="CH21" s="518" t="str">
        <f t="shared" si="4"/>
        <v/>
      </c>
      <c r="CI21" s="93" t="str">
        <f t="shared" si="5"/>
        <v/>
      </c>
      <c r="CJ21" s="94" t="str">
        <f t="shared" si="6"/>
        <v/>
      </c>
      <c r="CK21" s="94" t="str">
        <f t="shared" si="7"/>
        <v/>
      </c>
      <c r="CL21" s="94" t="str">
        <f t="shared" si="8"/>
        <v/>
      </c>
      <c r="CM21" s="94" t="str">
        <f t="shared" si="9"/>
        <v/>
      </c>
      <c r="CN21" s="94" t="str">
        <f t="shared" si="10"/>
        <v/>
      </c>
      <c r="CO21" s="108" t="str">
        <f t="shared" si="11"/>
        <v/>
      </c>
      <c r="CP21" s="108" t="str">
        <f t="shared" si="12"/>
        <v/>
      </c>
      <c r="CQ21" s="108" t="str">
        <f t="shared" si="13"/>
        <v/>
      </c>
      <c r="CR21" s="108" t="str">
        <f t="shared" si="14"/>
        <v/>
      </c>
      <c r="CS21" s="94" t="str">
        <f t="shared" si="15"/>
        <v/>
      </c>
      <c r="CT21" s="94" t="str">
        <f t="shared" si="16"/>
        <v/>
      </c>
      <c r="CU21" s="94" t="str">
        <f t="shared" si="17"/>
        <v/>
      </c>
      <c r="CV21" s="94" t="str">
        <f t="shared" si="18"/>
        <v/>
      </c>
      <c r="CW21" s="94" t="str">
        <f t="shared" si="19"/>
        <v/>
      </c>
      <c r="CX21" s="93" t="str">
        <f t="shared" si="20"/>
        <v/>
      </c>
      <c r="CY21" s="519" t="str">
        <f t="shared" si="21"/>
        <v/>
      </c>
      <c r="CZ21" s="532" t="str">
        <f t="shared" si="22"/>
        <v/>
      </c>
      <c r="DA21" s="533" t="str">
        <f t="shared" si="23"/>
        <v/>
      </c>
      <c r="DB21" s="534" t="str">
        <f t="shared" si="24"/>
        <v/>
      </c>
      <c r="DC21" s="534" t="str">
        <f t="shared" si="25"/>
        <v/>
      </c>
      <c r="DD21" s="534" t="str">
        <f t="shared" si="26"/>
        <v/>
      </c>
      <c r="DE21" s="534" t="str">
        <f t="shared" si="27"/>
        <v/>
      </c>
      <c r="DF21" s="534" t="str">
        <f t="shared" si="28"/>
        <v/>
      </c>
      <c r="DG21" s="535" t="str">
        <f t="shared" si="29"/>
        <v/>
      </c>
      <c r="DH21" s="535" t="str">
        <f t="shared" si="30"/>
        <v/>
      </c>
      <c r="DI21" s="535" t="str">
        <f t="shared" si="31"/>
        <v/>
      </c>
      <c r="DJ21" s="535" t="str">
        <f t="shared" si="32"/>
        <v/>
      </c>
      <c r="DK21" s="534" t="str">
        <f t="shared" si="33"/>
        <v/>
      </c>
      <c r="DL21" s="534" t="str">
        <f t="shared" si="34"/>
        <v/>
      </c>
      <c r="DM21" s="534" t="str">
        <f t="shared" si="35"/>
        <v/>
      </c>
      <c r="DN21" s="534" t="str">
        <f t="shared" si="36"/>
        <v/>
      </c>
      <c r="DO21" s="534" t="str">
        <f t="shared" si="37"/>
        <v/>
      </c>
      <c r="DP21" s="533" t="str">
        <f t="shared" si="38"/>
        <v/>
      </c>
      <c r="DQ21" s="532" t="str">
        <f t="shared" si="39"/>
        <v/>
      </c>
      <c r="DR21" s="536">
        <f t="shared" si="40"/>
        <v>0</v>
      </c>
      <c r="DS21" s="468">
        <f t="shared" si="41"/>
        <v>0</v>
      </c>
      <c r="DT21" s="468">
        <f t="shared" si="42"/>
        <v>0</v>
      </c>
      <c r="DU21" s="468">
        <f t="shared" si="43"/>
        <v>0</v>
      </c>
      <c r="DV21" s="991" t="str">
        <f>IF(DV19="","",DV19*BZ20)</f>
        <v/>
      </c>
      <c r="DW21" s="992" t="str">
        <f>IF(DW19="","",DW19*CA20)</f>
        <v/>
      </c>
      <c r="DX21" s="992" t="str">
        <f>IF(DX19="","",DX19*CB20)</f>
        <v/>
      </c>
      <c r="DY21" s="993" t="str">
        <f>IF(DY19="","",DY19*CC20)</f>
        <v/>
      </c>
      <c r="DZ21" s="985"/>
      <c r="EA21" s="61"/>
    </row>
    <row r="22" spans="1:131" ht="12.75" customHeight="1">
      <c r="A22" s="990" t="s">
        <v>359</v>
      </c>
      <c r="B22" s="743"/>
      <c r="C22" s="743"/>
      <c r="D22" s="743"/>
      <c r="E22" s="743"/>
      <c r="F22" s="743"/>
      <c r="G22" s="743"/>
      <c r="H22" s="743"/>
      <c r="I22" s="743"/>
      <c r="J22" s="743"/>
      <c r="K22" s="743"/>
      <c r="L22" s="743"/>
      <c r="M22" s="743"/>
      <c r="N22" s="743"/>
      <c r="O22" s="743"/>
      <c r="P22" s="743"/>
      <c r="Q22" s="743"/>
      <c r="R22" s="743"/>
      <c r="S22" s="743"/>
      <c r="T22" s="976"/>
      <c r="U22" s="743"/>
      <c r="V22" s="743"/>
      <c r="W22" s="743"/>
      <c r="X22" s="743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976"/>
      <c r="AN22" s="743"/>
      <c r="AO22" s="743"/>
      <c r="AP22" s="743"/>
      <c r="AQ22" s="743"/>
      <c r="AR22" s="743"/>
      <c r="AS22" s="743"/>
      <c r="AT22" s="743"/>
      <c r="AU22" s="743"/>
      <c r="AV22" s="743"/>
      <c r="AW22" s="743"/>
      <c r="AX22" s="743"/>
      <c r="AY22" s="743"/>
      <c r="AZ22" s="743"/>
      <c r="BA22" s="743"/>
      <c r="BB22" s="743"/>
      <c r="BC22" s="743"/>
      <c r="BD22" s="743"/>
      <c r="BE22" s="743"/>
      <c r="BF22" s="976"/>
      <c r="BG22" s="743"/>
      <c r="BH22" s="743"/>
      <c r="BI22" s="743"/>
      <c r="BJ22" s="743"/>
      <c r="BK22" s="743"/>
      <c r="BL22" s="743"/>
      <c r="BM22" s="743"/>
      <c r="BN22" s="743"/>
      <c r="BO22" s="743"/>
      <c r="BP22" s="743"/>
      <c r="BQ22" s="743"/>
      <c r="BR22" s="743"/>
      <c r="BS22" s="743"/>
      <c r="BT22" s="743"/>
      <c r="BU22" s="743"/>
      <c r="BV22" s="743"/>
      <c r="BW22" s="743"/>
      <c r="BX22" s="743"/>
      <c r="BY22" s="976"/>
      <c r="BZ22" s="743"/>
      <c r="CA22" s="743"/>
      <c r="CB22" s="743"/>
      <c r="CC22" s="743"/>
      <c r="CD22" s="530" t="str">
        <f t="shared" si="0"/>
        <v/>
      </c>
      <c r="CE22" s="530" t="str">
        <f t="shared" si="1"/>
        <v/>
      </c>
      <c r="CF22" s="530" t="str">
        <f t="shared" si="2"/>
        <v/>
      </c>
      <c r="CG22" s="531" t="str">
        <f t="shared" si="3"/>
        <v/>
      </c>
      <c r="CH22" s="518" t="str">
        <f t="shared" si="4"/>
        <v/>
      </c>
      <c r="CI22" s="93" t="str">
        <f t="shared" si="5"/>
        <v/>
      </c>
      <c r="CJ22" s="94" t="str">
        <f t="shared" si="6"/>
        <v/>
      </c>
      <c r="CK22" s="94" t="str">
        <f t="shared" si="7"/>
        <v/>
      </c>
      <c r="CL22" s="94" t="str">
        <f t="shared" si="8"/>
        <v/>
      </c>
      <c r="CM22" s="94" t="str">
        <f t="shared" si="9"/>
        <v/>
      </c>
      <c r="CN22" s="94" t="str">
        <f t="shared" si="10"/>
        <v/>
      </c>
      <c r="CO22" s="108" t="str">
        <f t="shared" si="11"/>
        <v/>
      </c>
      <c r="CP22" s="108" t="str">
        <f t="shared" si="12"/>
        <v/>
      </c>
      <c r="CQ22" s="108" t="str">
        <f t="shared" si="13"/>
        <v/>
      </c>
      <c r="CR22" s="108" t="str">
        <f t="shared" si="14"/>
        <v/>
      </c>
      <c r="CS22" s="94" t="str">
        <f t="shared" si="15"/>
        <v/>
      </c>
      <c r="CT22" s="94" t="str">
        <f t="shared" si="16"/>
        <v/>
      </c>
      <c r="CU22" s="94" t="str">
        <f t="shared" si="17"/>
        <v/>
      </c>
      <c r="CV22" s="94" t="str">
        <f t="shared" si="18"/>
        <v/>
      </c>
      <c r="CW22" s="94" t="str">
        <f t="shared" si="19"/>
        <v/>
      </c>
      <c r="CX22" s="93" t="str">
        <f t="shared" si="20"/>
        <v/>
      </c>
      <c r="CY22" s="519" t="str">
        <f t="shared" si="21"/>
        <v/>
      </c>
      <c r="CZ22" s="532" t="str">
        <f t="shared" si="22"/>
        <v/>
      </c>
      <c r="DA22" s="533" t="str">
        <f t="shared" si="23"/>
        <v/>
      </c>
      <c r="DB22" s="534" t="str">
        <f t="shared" si="24"/>
        <v/>
      </c>
      <c r="DC22" s="534" t="str">
        <f t="shared" si="25"/>
        <v/>
      </c>
      <c r="DD22" s="534" t="str">
        <f t="shared" si="26"/>
        <v/>
      </c>
      <c r="DE22" s="534" t="str">
        <f t="shared" si="27"/>
        <v/>
      </c>
      <c r="DF22" s="534" t="str">
        <f t="shared" si="28"/>
        <v/>
      </c>
      <c r="DG22" s="535" t="str">
        <f t="shared" si="29"/>
        <v/>
      </c>
      <c r="DH22" s="535" t="str">
        <f t="shared" si="30"/>
        <v/>
      </c>
      <c r="DI22" s="535" t="str">
        <f t="shared" si="31"/>
        <v/>
      </c>
      <c r="DJ22" s="535" t="str">
        <f t="shared" si="32"/>
        <v/>
      </c>
      <c r="DK22" s="534" t="str">
        <f t="shared" si="33"/>
        <v/>
      </c>
      <c r="DL22" s="534" t="str">
        <f t="shared" si="34"/>
        <v/>
      </c>
      <c r="DM22" s="534" t="str">
        <f t="shared" si="35"/>
        <v/>
      </c>
      <c r="DN22" s="534" t="str">
        <f t="shared" si="36"/>
        <v/>
      </c>
      <c r="DO22" s="534" t="str">
        <f t="shared" si="37"/>
        <v/>
      </c>
      <c r="DP22" s="533" t="str">
        <f t="shared" si="38"/>
        <v/>
      </c>
      <c r="DQ22" s="532" t="str">
        <f t="shared" si="39"/>
        <v/>
      </c>
      <c r="DR22" s="536">
        <f t="shared" si="40"/>
        <v>0</v>
      </c>
      <c r="DS22" s="468">
        <f t="shared" si="41"/>
        <v>0</v>
      </c>
      <c r="DT22" s="468">
        <f t="shared" si="42"/>
        <v>0</v>
      </c>
      <c r="DU22" s="468">
        <f t="shared" si="43"/>
        <v>0</v>
      </c>
      <c r="DV22" s="994"/>
      <c r="DW22" s="306"/>
      <c r="DX22" s="306"/>
      <c r="DY22" s="995"/>
      <c r="DZ22" s="985"/>
      <c r="EA22" s="61"/>
    </row>
    <row r="23" spans="1:131" ht="12.75" customHeight="1">
      <c r="A23" s="529" t="s">
        <v>328</v>
      </c>
      <c r="B23" s="863" t="str">
        <f t="shared" ref="B23:I23" si="57">IF(B17="","",(B17-B19-B22)*B18/B$7/365/$G$1)</f>
        <v/>
      </c>
      <c r="C23" s="863" t="str">
        <f t="shared" si="57"/>
        <v/>
      </c>
      <c r="D23" s="863" t="str">
        <f t="shared" si="57"/>
        <v/>
      </c>
      <c r="E23" s="863" t="str">
        <f t="shared" si="57"/>
        <v/>
      </c>
      <c r="F23" s="863" t="str">
        <f t="shared" si="57"/>
        <v/>
      </c>
      <c r="G23" s="863" t="str">
        <f t="shared" si="57"/>
        <v/>
      </c>
      <c r="H23" s="863" t="str">
        <f t="shared" si="57"/>
        <v/>
      </c>
      <c r="I23" s="863" t="str">
        <f t="shared" si="57"/>
        <v/>
      </c>
      <c r="J23" s="863"/>
      <c r="K23" s="863" t="str">
        <f t="shared" ref="K23:S23" si="58">IF(K17="","",(K17-K19-K22)*K18/K$7/365/$G$1)</f>
        <v/>
      </c>
      <c r="L23" s="863" t="str">
        <f t="shared" si="58"/>
        <v/>
      </c>
      <c r="M23" s="863" t="str">
        <f t="shared" si="58"/>
        <v/>
      </c>
      <c r="N23" s="863" t="str">
        <f t="shared" si="58"/>
        <v/>
      </c>
      <c r="O23" s="863">
        <f t="shared" si="58"/>
        <v>7.5987368795587976E-4</v>
      </c>
      <c r="P23" s="863" t="str">
        <f t="shared" si="58"/>
        <v/>
      </c>
      <c r="Q23" s="863" t="str">
        <f t="shared" si="58"/>
        <v/>
      </c>
      <c r="R23" s="863">
        <f t="shared" si="58"/>
        <v>9.2972780644013514E-3</v>
      </c>
      <c r="S23" s="863" t="str">
        <f t="shared" si="58"/>
        <v/>
      </c>
      <c r="T23" s="996"/>
      <c r="U23" s="863" t="str">
        <f t="shared" ref="U23:AL23" si="59">IF(U17="","",(U17-U19-U22)*U18/U$7/365/$G$1)</f>
        <v/>
      </c>
      <c r="V23" s="863" t="str">
        <f t="shared" si="59"/>
        <v/>
      </c>
      <c r="W23" s="863" t="str">
        <f t="shared" si="59"/>
        <v/>
      </c>
      <c r="X23" s="863" t="str">
        <f t="shared" si="59"/>
        <v/>
      </c>
      <c r="Y23" s="863" t="str">
        <f t="shared" si="59"/>
        <v/>
      </c>
      <c r="Z23" s="863" t="str">
        <f t="shared" si="59"/>
        <v/>
      </c>
      <c r="AA23" s="863" t="str">
        <f t="shared" si="59"/>
        <v/>
      </c>
      <c r="AB23" s="863" t="str">
        <f t="shared" si="59"/>
        <v/>
      </c>
      <c r="AC23" s="863" t="str">
        <f t="shared" si="59"/>
        <v/>
      </c>
      <c r="AD23" s="863" t="str">
        <f t="shared" si="59"/>
        <v/>
      </c>
      <c r="AE23" s="863" t="str">
        <f t="shared" si="59"/>
        <v/>
      </c>
      <c r="AF23" s="863" t="str">
        <f t="shared" si="59"/>
        <v/>
      </c>
      <c r="AG23" s="863" t="str">
        <f t="shared" si="59"/>
        <v/>
      </c>
      <c r="AH23" s="863" t="str">
        <f t="shared" si="59"/>
        <v/>
      </c>
      <c r="AI23" s="863" t="str">
        <f t="shared" si="59"/>
        <v/>
      </c>
      <c r="AJ23" s="863" t="str">
        <f t="shared" si="59"/>
        <v/>
      </c>
      <c r="AK23" s="863" t="str">
        <f t="shared" si="59"/>
        <v/>
      </c>
      <c r="AL23" s="863" t="str">
        <f t="shared" si="59"/>
        <v/>
      </c>
      <c r="AM23" s="996"/>
      <c r="AN23" s="863" t="str">
        <f t="shared" ref="AN23:BE23" si="60">IF(AN17="","",(AN17-AN19-AN22)*AN18/AN$7/365/$G$1)</f>
        <v/>
      </c>
      <c r="AO23" s="863" t="str">
        <f t="shared" si="60"/>
        <v/>
      </c>
      <c r="AP23" s="863" t="str">
        <f t="shared" si="60"/>
        <v/>
      </c>
      <c r="AQ23" s="863" t="str">
        <f t="shared" si="60"/>
        <v/>
      </c>
      <c r="AR23" s="863" t="str">
        <f t="shared" si="60"/>
        <v/>
      </c>
      <c r="AS23" s="863" t="str">
        <f t="shared" si="60"/>
        <v/>
      </c>
      <c r="AT23" s="863" t="str">
        <f t="shared" si="60"/>
        <v/>
      </c>
      <c r="AU23" s="863" t="str">
        <f t="shared" si="60"/>
        <v/>
      </c>
      <c r="AV23" s="863" t="str">
        <f t="shared" si="60"/>
        <v/>
      </c>
      <c r="AW23" s="863" t="str">
        <f t="shared" si="60"/>
        <v/>
      </c>
      <c r="AX23" s="863" t="str">
        <f t="shared" si="60"/>
        <v/>
      </c>
      <c r="AY23" s="863" t="str">
        <f t="shared" si="60"/>
        <v/>
      </c>
      <c r="AZ23" s="863" t="str">
        <f t="shared" si="60"/>
        <v/>
      </c>
      <c r="BA23" s="863" t="str">
        <f t="shared" si="60"/>
        <v/>
      </c>
      <c r="BB23" s="863" t="str">
        <f t="shared" si="60"/>
        <v/>
      </c>
      <c r="BC23" s="863" t="str">
        <f t="shared" si="60"/>
        <v/>
      </c>
      <c r="BD23" s="863">
        <f t="shared" si="60"/>
        <v>1.2515566625155665E-3</v>
      </c>
      <c r="BE23" s="863" t="str">
        <f t="shared" si="60"/>
        <v/>
      </c>
      <c r="BF23" s="996"/>
      <c r="BG23" s="863" t="str">
        <f t="shared" ref="BG23:BX23" si="61">IF(BG17="","",(BG17-BG19-BG22)*BG18/BG$7/365/$G$1)</f>
        <v/>
      </c>
      <c r="BH23" s="863" t="str">
        <f t="shared" si="61"/>
        <v/>
      </c>
      <c r="BI23" s="863" t="str">
        <f t="shared" si="61"/>
        <v/>
      </c>
      <c r="BJ23" s="863" t="str">
        <f t="shared" si="61"/>
        <v/>
      </c>
      <c r="BK23" s="863" t="str">
        <f t="shared" si="61"/>
        <v/>
      </c>
      <c r="BL23" s="863" t="str">
        <f t="shared" si="61"/>
        <v/>
      </c>
      <c r="BM23" s="863" t="str">
        <f t="shared" si="61"/>
        <v/>
      </c>
      <c r="BN23" s="863" t="str">
        <f t="shared" si="61"/>
        <v/>
      </c>
      <c r="BO23" s="863" t="str">
        <f t="shared" si="61"/>
        <v/>
      </c>
      <c r="BP23" s="863" t="str">
        <f t="shared" si="61"/>
        <v/>
      </c>
      <c r="BQ23" s="863" t="str">
        <f t="shared" si="61"/>
        <v/>
      </c>
      <c r="BR23" s="863" t="str">
        <f t="shared" si="61"/>
        <v/>
      </c>
      <c r="BS23" s="863" t="str">
        <f t="shared" si="61"/>
        <v/>
      </c>
      <c r="BT23" s="863" t="str">
        <f t="shared" si="61"/>
        <v/>
      </c>
      <c r="BU23" s="863" t="str">
        <f t="shared" si="61"/>
        <v/>
      </c>
      <c r="BV23" s="863" t="str">
        <f t="shared" si="61"/>
        <v/>
      </c>
      <c r="BW23" s="863" t="str">
        <f t="shared" si="61"/>
        <v/>
      </c>
      <c r="BX23" s="863" t="str">
        <f t="shared" si="61"/>
        <v/>
      </c>
      <c r="BY23" s="996"/>
      <c r="BZ23" s="863" t="str">
        <f>IF(BZ17="","",(BZ17-BZ19-BZ22)*BZ18/BZ$7/365/$G$1)</f>
        <v/>
      </c>
      <c r="CA23" s="863" t="str">
        <f>IF(CA17="","",(CA17-CA19-CA22)*CA18/CA$7/365/$G$1)</f>
        <v/>
      </c>
      <c r="CB23" s="863" t="str">
        <f>IF(CB17="","",(CB17-CB19-CB22)*CB18/CB$7/365/$G$1)</f>
        <v/>
      </c>
      <c r="CC23" s="863" t="str">
        <f>IF(CC17="","",(CC17-CC19-CC22)*CC18/CC$7/365/$G$1)</f>
        <v/>
      </c>
      <c r="CD23" s="997" t="str">
        <f t="shared" si="0"/>
        <v/>
      </c>
      <c r="CE23" s="997" t="str">
        <f t="shared" si="1"/>
        <v/>
      </c>
      <c r="CF23" s="997" t="str">
        <f t="shared" si="2"/>
        <v/>
      </c>
      <c r="CG23" s="998" t="str">
        <f t="shared" si="3"/>
        <v/>
      </c>
      <c r="CH23" s="724" t="str">
        <f t="shared" si="4"/>
        <v/>
      </c>
      <c r="CI23" s="639" t="str">
        <f t="shared" si="5"/>
        <v/>
      </c>
      <c r="CJ23" s="640" t="str">
        <f t="shared" si="6"/>
        <v/>
      </c>
      <c r="CK23" s="640" t="str">
        <f t="shared" si="7"/>
        <v/>
      </c>
      <c r="CL23" s="640" t="str">
        <f t="shared" si="8"/>
        <v/>
      </c>
      <c r="CM23" s="640" t="str">
        <f t="shared" si="9"/>
        <v/>
      </c>
      <c r="CN23" s="640" t="str">
        <f t="shared" si="10"/>
        <v/>
      </c>
      <c r="CO23" s="641" t="str">
        <f t="shared" si="11"/>
        <v/>
      </c>
      <c r="CP23" s="641" t="str">
        <f t="shared" si="12"/>
        <v/>
      </c>
      <c r="CQ23" s="641">
        <f t="shared" si="13"/>
        <v>1.2515566625155665E-3</v>
      </c>
      <c r="CR23" s="641" t="str">
        <f t="shared" si="14"/>
        <v/>
      </c>
      <c r="CS23" s="640" t="str">
        <f t="shared" si="15"/>
        <v/>
      </c>
      <c r="CT23" s="640" t="str">
        <f t="shared" si="16"/>
        <v/>
      </c>
      <c r="CU23" s="640" t="str">
        <f t="shared" si="17"/>
        <v/>
      </c>
      <c r="CV23" s="640" t="str">
        <f t="shared" si="18"/>
        <v/>
      </c>
      <c r="CW23" s="640" t="str">
        <f t="shared" si="19"/>
        <v/>
      </c>
      <c r="CX23" s="639" t="str">
        <f t="shared" si="20"/>
        <v/>
      </c>
      <c r="CY23" s="725" t="str">
        <f t="shared" si="21"/>
        <v/>
      </c>
      <c r="CZ23" s="638" t="str">
        <f t="shared" si="22"/>
        <v/>
      </c>
      <c r="DA23" s="639" t="str">
        <f t="shared" si="23"/>
        <v/>
      </c>
      <c r="DB23" s="640" t="str">
        <f t="shared" si="24"/>
        <v/>
      </c>
      <c r="DC23" s="640" t="str">
        <f t="shared" si="25"/>
        <v/>
      </c>
      <c r="DD23" s="640" t="str">
        <f t="shared" si="26"/>
        <v/>
      </c>
      <c r="DE23" s="640" t="str">
        <f t="shared" si="27"/>
        <v/>
      </c>
      <c r="DF23" s="640" t="str">
        <f t="shared" si="28"/>
        <v/>
      </c>
      <c r="DG23" s="641" t="str">
        <f t="shared" si="29"/>
        <v/>
      </c>
      <c r="DH23" s="641" t="str">
        <f t="shared" si="30"/>
        <v/>
      </c>
      <c r="DI23" s="641" t="str">
        <f t="shared" si="31"/>
        <v/>
      </c>
      <c r="DJ23" s="641" t="str">
        <f t="shared" si="32"/>
        <v/>
      </c>
      <c r="DK23" s="640" t="str">
        <f t="shared" si="33"/>
        <v/>
      </c>
      <c r="DL23" s="640" t="str">
        <f t="shared" si="34"/>
        <v/>
      </c>
      <c r="DM23" s="640" t="str">
        <f t="shared" si="35"/>
        <v/>
      </c>
      <c r="DN23" s="640" t="str">
        <f t="shared" si="36"/>
        <v/>
      </c>
      <c r="DO23" s="640" t="str">
        <f t="shared" si="37"/>
        <v/>
      </c>
      <c r="DP23" s="639" t="str">
        <f t="shared" si="38"/>
        <v/>
      </c>
      <c r="DQ23" s="638" t="str">
        <f t="shared" si="39"/>
        <v/>
      </c>
      <c r="DR23" s="536">
        <f t="shared" si="40"/>
        <v>2</v>
      </c>
      <c r="DS23" s="468">
        <f t="shared" si="41"/>
        <v>0</v>
      </c>
      <c r="DT23" s="468">
        <f t="shared" si="42"/>
        <v>1</v>
      </c>
      <c r="DU23" s="468">
        <f t="shared" si="43"/>
        <v>0</v>
      </c>
      <c r="DV23" s="999" t="str">
        <f>IF(DV17="","",(DV17+SUM(BZ17)*(DV17="")-SUM(DV19)-DV22-SUM(BZ22)*(DV22=""))*BZ18/DV$7/365/$G$1)</f>
        <v/>
      </c>
      <c r="DW23" s="863" t="str">
        <f>IF(DW17="","",(DW17+SUM(CA17)*(DW17="")-SUM(DW19)-DW22-SUM(CA22)*(DW22=""))*CA18/DW$7/365/$G$1)</f>
        <v/>
      </c>
      <c r="DX23" s="863" t="str">
        <f>IF(DX17="","",(DX17+SUM(CB17)*(DX17="")-SUM(DX19)-DX22-SUM(CB22)*(DX22=""))*CB18/DX$7/365/$G$1)</f>
        <v/>
      </c>
      <c r="DY23" s="1000" t="str">
        <f>IF(DY17="","",(DY17+SUM(CC17)*(DY17="")-SUM(DY19)-DY22-SUM(CC22)*(DY22=""))*CC18/DY$7/365/$G$1)</f>
        <v/>
      </c>
      <c r="DZ23" s="985"/>
      <c r="EA23" s="61"/>
    </row>
    <row r="24" spans="1:131" ht="12.75" customHeight="1">
      <c r="A24" s="527" t="s">
        <v>551</v>
      </c>
      <c r="B24" s="975"/>
      <c r="C24" s="975"/>
      <c r="D24" s="975"/>
      <c r="E24" s="975"/>
      <c r="F24" s="975"/>
      <c r="G24" s="975"/>
      <c r="H24" s="975"/>
      <c r="I24" s="975"/>
      <c r="J24" s="975"/>
      <c r="K24" s="975"/>
      <c r="L24" s="975"/>
      <c r="M24" s="975"/>
      <c r="N24" s="975"/>
      <c r="O24" s="975"/>
      <c r="P24" s="975"/>
      <c r="Q24" s="975"/>
      <c r="R24" s="975">
        <v>1500</v>
      </c>
      <c r="S24" s="975"/>
      <c r="T24" s="976"/>
      <c r="U24" s="975"/>
      <c r="V24" s="975"/>
      <c r="W24" s="975"/>
      <c r="X24" s="975"/>
      <c r="Y24" s="975"/>
      <c r="Z24" s="975"/>
      <c r="AA24" s="975"/>
      <c r="AB24" s="975"/>
      <c r="AC24" s="975"/>
      <c r="AD24" s="975"/>
      <c r="AE24" s="975"/>
      <c r="AF24" s="975"/>
      <c r="AG24" s="975"/>
      <c r="AH24" s="975"/>
      <c r="AI24" s="975"/>
      <c r="AJ24" s="975"/>
      <c r="AK24" s="975"/>
      <c r="AL24" s="975"/>
      <c r="AM24" s="976"/>
      <c r="AN24" s="975"/>
      <c r="AO24" s="975"/>
      <c r="AP24" s="975">
        <v>9</v>
      </c>
      <c r="AQ24" s="975"/>
      <c r="AR24" s="975"/>
      <c r="AS24" s="975"/>
      <c r="AT24" s="975"/>
      <c r="AU24" s="975"/>
      <c r="AV24" s="975"/>
      <c r="AW24" s="975"/>
      <c r="AX24" s="975">
        <v>1</v>
      </c>
      <c r="AY24" s="975"/>
      <c r="AZ24" s="975"/>
      <c r="BA24" s="975"/>
      <c r="BB24" s="975"/>
      <c r="BC24" s="975"/>
      <c r="BD24" s="975"/>
      <c r="BE24" s="975"/>
      <c r="BF24" s="976"/>
      <c r="BG24" s="975"/>
      <c r="BH24" s="975"/>
      <c r="BI24" s="975"/>
      <c r="BJ24" s="975"/>
      <c r="BK24" s="975"/>
      <c r="BL24" s="975">
        <v>30</v>
      </c>
      <c r="BM24" s="975"/>
      <c r="BN24" s="975"/>
      <c r="BO24" s="975"/>
      <c r="BP24" s="975"/>
      <c r="BQ24" s="975"/>
      <c r="BR24" s="975"/>
      <c r="BS24" s="975"/>
      <c r="BT24" s="975"/>
      <c r="BU24" s="975"/>
      <c r="BV24" s="975"/>
      <c r="BW24" s="975"/>
      <c r="BX24" s="975"/>
      <c r="BY24" s="976"/>
      <c r="BZ24" s="975"/>
      <c r="CA24" s="975"/>
      <c r="CB24" s="975"/>
      <c r="CC24" s="975"/>
      <c r="CD24" s="530" t="str">
        <f t="shared" si="0"/>
        <v/>
      </c>
      <c r="CE24" s="530" t="str">
        <f t="shared" si="1"/>
        <v/>
      </c>
      <c r="CF24" s="530" t="str">
        <f t="shared" si="2"/>
        <v/>
      </c>
      <c r="CG24" s="531" t="str">
        <f t="shared" si="3"/>
        <v/>
      </c>
      <c r="CH24" s="518" t="str">
        <f t="shared" si="4"/>
        <v/>
      </c>
      <c r="CI24" s="93" t="str">
        <f t="shared" si="5"/>
        <v/>
      </c>
      <c r="CJ24" s="94" t="str">
        <f t="shared" si="6"/>
        <v/>
      </c>
      <c r="CK24" s="94" t="str">
        <f t="shared" si="7"/>
        <v/>
      </c>
      <c r="CL24" s="94" t="str">
        <f t="shared" si="8"/>
        <v/>
      </c>
      <c r="CM24" s="94" t="str">
        <f t="shared" si="9"/>
        <v/>
      </c>
      <c r="CN24" s="94" t="str">
        <f t="shared" si="10"/>
        <v/>
      </c>
      <c r="CO24" s="108" t="str">
        <f t="shared" si="11"/>
        <v/>
      </c>
      <c r="CP24" s="108">
        <f t="shared" si="12"/>
        <v>1</v>
      </c>
      <c r="CQ24" s="108">
        <f t="shared" si="13"/>
        <v>9</v>
      </c>
      <c r="CR24" s="108" t="str">
        <f t="shared" si="14"/>
        <v/>
      </c>
      <c r="CS24" s="94" t="str">
        <f t="shared" si="15"/>
        <v/>
      </c>
      <c r="CT24" s="94" t="str">
        <f t="shared" si="16"/>
        <v/>
      </c>
      <c r="CU24" s="94" t="str">
        <f t="shared" si="17"/>
        <v/>
      </c>
      <c r="CV24" s="94" t="str">
        <f t="shared" si="18"/>
        <v/>
      </c>
      <c r="CW24" s="94" t="str">
        <f t="shared" si="19"/>
        <v/>
      </c>
      <c r="CX24" s="93" t="str">
        <f t="shared" si="20"/>
        <v/>
      </c>
      <c r="CY24" s="519" t="str">
        <f t="shared" si="21"/>
        <v/>
      </c>
      <c r="CZ24" s="532" t="str">
        <f t="shared" si="22"/>
        <v/>
      </c>
      <c r="DA24" s="533" t="str">
        <f t="shared" si="23"/>
        <v/>
      </c>
      <c r="DB24" s="534" t="str">
        <f t="shared" si="24"/>
        <v/>
      </c>
      <c r="DC24" s="534" t="str">
        <f t="shared" si="25"/>
        <v/>
      </c>
      <c r="DD24" s="534" t="str">
        <f t="shared" si="26"/>
        <v/>
      </c>
      <c r="DE24" s="534" t="str">
        <f t="shared" si="27"/>
        <v/>
      </c>
      <c r="DF24" s="534" t="str">
        <f t="shared" si="28"/>
        <v/>
      </c>
      <c r="DG24" s="535" t="str">
        <f t="shared" si="29"/>
        <v/>
      </c>
      <c r="DH24" s="535" t="str">
        <f t="shared" si="30"/>
        <v/>
      </c>
      <c r="DI24" s="535">
        <f t="shared" si="31"/>
        <v>30</v>
      </c>
      <c r="DJ24" s="535" t="str">
        <f t="shared" si="32"/>
        <v/>
      </c>
      <c r="DK24" s="534" t="str">
        <f t="shared" si="33"/>
        <v/>
      </c>
      <c r="DL24" s="534" t="str">
        <f t="shared" si="34"/>
        <v/>
      </c>
      <c r="DM24" s="534" t="str">
        <f t="shared" si="35"/>
        <v/>
      </c>
      <c r="DN24" s="534" t="str">
        <f t="shared" si="36"/>
        <v/>
      </c>
      <c r="DO24" s="534" t="str">
        <f t="shared" si="37"/>
        <v/>
      </c>
      <c r="DP24" s="533" t="str">
        <f t="shared" si="38"/>
        <v/>
      </c>
      <c r="DQ24" s="532" t="str">
        <f t="shared" si="39"/>
        <v/>
      </c>
      <c r="DR24" s="536">
        <f t="shared" si="40"/>
        <v>1</v>
      </c>
      <c r="DS24" s="468">
        <f t="shared" si="41"/>
        <v>0</v>
      </c>
      <c r="DT24" s="468">
        <f t="shared" si="42"/>
        <v>2</v>
      </c>
      <c r="DU24" s="468">
        <f t="shared" si="43"/>
        <v>1</v>
      </c>
      <c r="DV24" s="1001" t="str">
        <f>IF(SUM(BZ24)&gt;0,BZ24*'Exp factors'!C$21,"")</f>
        <v/>
      </c>
      <c r="DW24" s="1002" t="str">
        <f>IF(SUM(CA24)&gt;0,CA24*'Exp factors'!D$21,"")</f>
        <v/>
      </c>
      <c r="DX24" s="1002" t="str">
        <f>IF(SUM(CB24)&gt;0,CB24*'Exp factors'!E$21,"")</f>
        <v/>
      </c>
      <c r="DY24" s="1003" t="str">
        <f>IF(SUM(CC24)&gt;0,CC24*'Exp factors'!F$21,"")</f>
        <v/>
      </c>
      <c r="DZ24" s="985"/>
      <c r="EA24" s="61"/>
    </row>
    <row r="25" spans="1:131" ht="12.75" customHeight="1">
      <c r="A25" s="980" t="s">
        <v>361</v>
      </c>
      <c r="B25" s="294"/>
      <c r="C25" s="294"/>
      <c r="D25" s="294"/>
      <c r="E25" s="294"/>
      <c r="F25" s="294"/>
      <c r="G25" s="783"/>
      <c r="H25" s="294"/>
      <c r="I25" s="294"/>
      <c r="J25" s="294"/>
      <c r="K25" s="294"/>
      <c r="L25" s="294"/>
      <c r="M25" s="294"/>
      <c r="N25" s="294"/>
      <c r="O25" s="294"/>
      <c r="P25" s="294"/>
      <c r="Q25" s="294"/>
      <c r="R25" s="294"/>
      <c r="S25" s="294"/>
      <c r="T25" s="981"/>
      <c r="U25" s="294"/>
      <c r="V25" s="294"/>
      <c r="W25" s="294"/>
      <c r="X25" s="294"/>
      <c r="Y25" s="294"/>
      <c r="Z25" s="294"/>
      <c r="AA25" s="294"/>
      <c r="AB25" s="294"/>
      <c r="AC25" s="294"/>
      <c r="AD25" s="294"/>
      <c r="AE25" s="294"/>
      <c r="AF25" s="294"/>
      <c r="AG25" s="294"/>
      <c r="AH25" s="294"/>
      <c r="AI25" s="294"/>
      <c r="AJ25" s="294"/>
      <c r="AK25" s="294"/>
      <c r="AL25" s="294"/>
      <c r="AM25" s="981"/>
      <c r="AN25" s="294"/>
      <c r="AO25" s="294"/>
      <c r="AP25" s="294"/>
      <c r="AQ25" s="294"/>
      <c r="AR25" s="294"/>
      <c r="AS25" s="294"/>
      <c r="AT25" s="294"/>
      <c r="AU25" s="294"/>
      <c r="AV25" s="294"/>
      <c r="AW25" s="294"/>
      <c r="AX25" s="294"/>
      <c r="AY25" s="294"/>
      <c r="AZ25" s="294"/>
      <c r="BA25" s="294"/>
      <c r="BB25" s="294"/>
      <c r="BC25" s="294"/>
      <c r="BD25" s="294"/>
      <c r="BE25" s="294"/>
      <c r="BF25" s="981"/>
      <c r="BG25" s="294"/>
      <c r="BH25" s="294"/>
      <c r="BI25" s="294"/>
      <c r="BJ25" s="294"/>
      <c r="BK25" s="294"/>
      <c r="BL25" s="294"/>
      <c r="BM25" s="294"/>
      <c r="BN25" s="294"/>
      <c r="BO25" s="294"/>
      <c r="BP25" s="294"/>
      <c r="BQ25" s="294"/>
      <c r="BR25" s="294"/>
      <c r="BS25" s="294"/>
      <c r="BT25" s="294"/>
      <c r="BU25" s="294"/>
      <c r="BV25" s="294"/>
      <c r="BW25" s="294"/>
      <c r="BX25" s="294"/>
      <c r="BY25" s="981"/>
      <c r="BZ25" s="294"/>
      <c r="CA25" s="294"/>
      <c r="CB25" s="294"/>
      <c r="CC25" s="294"/>
      <c r="CD25" s="530" t="str">
        <f t="shared" si="0"/>
        <v/>
      </c>
      <c r="CE25" s="530" t="str">
        <f t="shared" si="1"/>
        <v/>
      </c>
      <c r="CF25" s="530" t="str">
        <f t="shared" si="2"/>
        <v/>
      </c>
      <c r="CG25" s="531" t="str">
        <f t="shared" si="3"/>
        <v/>
      </c>
      <c r="CH25" s="518" t="str">
        <f t="shared" si="4"/>
        <v/>
      </c>
      <c r="CI25" s="93" t="str">
        <f t="shared" si="5"/>
        <v/>
      </c>
      <c r="CJ25" s="94" t="str">
        <f t="shared" si="6"/>
        <v/>
      </c>
      <c r="CK25" s="94" t="str">
        <f t="shared" si="7"/>
        <v/>
      </c>
      <c r="CL25" s="94" t="str">
        <f t="shared" si="8"/>
        <v/>
      </c>
      <c r="CM25" s="94" t="str">
        <f t="shared" si="9"/>
        <v/>
      </c>
      <c r="CN25" s="94" t="str">
        <f t="shared" si="10"/>
        <v/>
      </c>
      <c r="CO25" s="108" t="str">
        <f t="shared" si="11"/>
        <v/>
      </c>
      <c r="CP25" s="108" t="str">
        <f t="shared" si="12"/>
        <v/>
      </c>
      <c r="CQ25" s="108" t="str">
        <f t="shared" si="13"/>
        <v/>
      </c>
      <c r="CR25" s="108" t="str">
        <f t="shared" si="14"/>
        <v/>
      </c>
      <c r="CS25" s="94" t="str">
        <f t="shared" si="15"/>
        <v/>
      </c>
      <c r="CT25" s="94" t="str">
        <f t="shared" si="16"/>
        <v/>
      </c>
      <c r="CU25" s="94" t="str">
        <f t="shared" si="17"/>
        <v/>
      </c>
      <c r="CV25" s="94" t="str">
        <f t="shared" si="18"/>
        <v/>
      </c>
      <c r="CW25" s="94" t="str">
        <f t="shared" si="19"/>
        <v/>
      </c>
      <c r="CX25" s="93" t="str">
        <f t="shared" si="20"/>
        <v/>
      </c>
      <c r="CY25" s="519" t="str">
        <f t="shared" si="21"/>
        <v/>
      </c>
      <c r="CZ25" s="532" t="str">
        <f t="shared" si="22"/>
        <v/>
      </c>
      <c r="DA25" s="533" t="str">
        <f t="shared" si="23"/>
        <v/>
      </c>
      <c r="DB25" s="534" t="str">
        <f t="shared" si="24"/>
        <v/>
      </c>
      <c r="DC25" s="534" t="str">
        <f t="shared" si="25"/>
        <v/>
      </c>
      <c r="DD25" s="534" t="str">
        <f t="shared" si="26"/>
        <v/>
      </c>
      <c r="DE25" s="534" t="str">
        <f t="shared" si="27"/>
        <v/>
      </c>
      <c r="DF25" s="534" t="str">
        <f t="shared" si="28"/>
        <v/>
      </c>
      <c r="DG25" s="535" t="str">
        <f t="shared" si="29"/>
        <v/>
      </c>
      <c r="DH25" s="535" t="str">
        <f t="shared" si="30"/>
        <v/>
      </c>
      <c r="DI25" s="535" t="str">
        <f t="shared" si="31"/>
        <v/>
      </c>
      <c r="DJ25" s="535" t="str">
        <f t="shared" si="32"/>
        <v/>
      </c>
      <c r="DK25" s="534" t="str">
        <f t="shared" si="33"/>
        <v/>
      </c>
      <c r="DL25" s="534" t="str">
        <f t="shared" si="34"/>
        <v/>
      </c>
      <c r="DM25" s="534" t="str">
        <f t="shared" si="35"/>
        <v/>
      </c>
      <c r="DN25" s="534" t="str">
        <f t="shared" si="36"/>
        <v/>
      </c>
      <c r="DO25" s="534" t="str">
        <f t="shared" si="37"/>
        <v/>
      </c>
      <c r="DP25" s="533" t="str">
        <f t="shared" si="38"/>
        <v/>
      </c>
      <c r="DQ25" s="532" t="str">
        <f t="shared" si="39"/>
        <v/>
      </c>
      <c r="DR25" s="536">
        <f t="shared" si="40"/>
        <v>0</v>
      </c>
      <c r="DS25" s="468">
        <f t="shared" si="41"/>
        <v>0</v>
      </c>
      <c r="DT25" s="468">
        <f t="shared" si="42"/>
        <v>0</v>
      </c>
      <c r="DU25" s="468">
        <f t="shared" si="43"/>
        <v>0</v>
      </c>
      <c r="DV25" s="982"/>
      <c r="DW25" s="983"/>
      <c r="DX25" s="983"/>
      <c r="DY25" s="984"/>
      <c r="DZ25" s="985"/>
      <c r="EA25" s="61"/>
    </row>
    <row r="26" spans="1:131" ht="12.75" customHeight="1">
      <c r="A26" s="986" t="s">
        <v>358</v>
      </c>
      <c r="B26" s="783"/>
      <c r="C26" s="783"/>
      <c r="D26" s="783"/>
      <c r="E26" s="783"/>
      <c r="F26" s="783"/>
      <c r="G26" s="783"/>
      <c r="H26" s="783"/>
      <c r="I26" s="783"/>
      <c r="J26" s="783"/>
      <c r="K26" s="783"/>
      <c r="L26" s="783"/>
      <c r="M26" s="783"/>
      <c r="N26" s="783"/>
      <c r="O26" s="783"/>
      <c r="P26" s="783"/>
      <c r="Q26" s="783"/>
      <c r="R26" s="783">
        <v>1500</v>
      </c>
      <c r="S26" s="783"/>
      <c r="T26" s="981"/>
      <c r="U26" s="783"/>
      <c r="V26" s="783"/>
      <c r="W26" s="783"/>
      <c r="X26" s="783"/>
      <c r="Y26" s="783"/>
      <c r="Z26" s="783"/>
      <c r="AA26" s="783"/>
      <c r="AB26" s="783"/>
      <c r="AC26" s="783"/>
      <c r="AD26" s="783"/>
      <c r="AE26" s="783"/>
      <c r="AF26" s="783"/>
      <c r="AG26" s="783"/>
      <c r="AH26" s="783"/>
      <c r="AI26" s="783"/>
      <c r="AJ26" s="783"/>
      <c r="AK26" s="783"/>
      <c r="AL26" s="783"/>
      <c r="AM26" s="981"/>
      <c r="AN26" s="783"/>
      <c r="AO26" s="783"/>
      <c r="AP26" s="783">
        <v>9</v>
      </c>
      <c r="AQ26" s="783"/>
      <c r="AR26" s="783"/>
      <c r="AS26" s="783"/>
      <c r="AT26" s="783"/>
      <c r="AU26" s="783"/>
      <c r="AV26" s="783"/>
      <c r="AW26" s="783"/>
      <c r="AX26" s="783">
        <v>0</v>
      </c>
      <c r="AY26" s="783"/>
      <c r="AZ26" s="783"/>
      <c r="BA26" s="783"/>
      <c r="BB26" s="783"/>
      <c r="BC26" s="783"/>
      <c r="BD26" s="783"/>
      <c r="BE26" s="783"/>
      <c r="BF26" s="981"/>
      <c r="BG26" s="783"/>
      <c r="BH26" s="783"/>
      <c r="BI26" s="783"/>
      <c r="BJ26" s="783"/>
      <c r="BK26" s="783"/>
      <c r="BL26" s="783">
        <v>30</v>
      </c>
      <c r="BM26" s="783"/>
      <c r="BN26" s="783"/>
      <c r="BO26" s="783"/>
      <c r="BP26" s="783"/>
      <c r="BQ26" s="783"/>
      <c r="BR26" s="783"/>
      <c r="BS26" s="783"/>
      <c r="BT26" s="783"/>
      <c r="BU26" s="783"/>
      <c r="BV26" s="783"/>
      <c r="BW26" s="783"/>
      <c r="BX26" s="783"/>
      <c r="BY26" s="981"/>
      <c r="BZ26" s="783"/>
      <c r="CA26" s="783"/>
      <c r="CB26" s="783"/>
      <c r="CC26" s="783"/>
      <c r="CD26" s="530" t="str">
        <f t="shared" si="0"/>
        <v/>
      </c>
      <c r="CE26" s="530" t="str">
        <f t="shared" si="1"/>
        <v/>
      </c>
      <c r="CF26" s="530" t="str">
        <f t="shared" si="2"/>
        <v/>
      </c>
      <c r="CG26" s="531" t="str">
        <f t="shared" si="3"/>
        <v/>
      </c>
      <c r="CH26" s="518" t="str">
        <f t="shared" si="4"/>
        <v/>
      </c>
      <c r="CI26" s="93" t="str">
        <f t="shared" si="5"/>
        <v/>
      </c>
      <c r="CJ26" s="94" t="str">
        <f t="shared" si="6"/>
        <v/>
      </c>
      <c r="CK26" s="94" t="str">
        <f t="shared" si="7"/>
        <v/>
      </c>
      <c r="CL26" s="94" t="str">
        <f t="shared" si="8"/>
        <v/>
      </c>
      <c r="CM26" s="94" t="str">
        <f t="shared" si="9"/>
        <v/>
      </c>
      <c r="CN26" s="94" t="str">
        <f t="shared" si="10"/>
        <v/>
      </c>
      <c r="CO26" s="108" t="str">
        <f t="shared" si="11"/>
        <v/>
      </c>
      <c r="CP26" s="108">
        <f t="shared" si="12"/>
        <v>0</v>
      </c>
      <c r="CQ26" s="108">
        <f t="shared" si="13"/>
        <v>9</v>
      </c>
      <c r="CR26" s="108" t="str">
        <f t="shared" si="14"/>
        <v/>
      </c>
      <c r="CS26" s="94" t="str">
        <f t="shared" si="15"/>
        <v/>
      </c>
      <c r="CT26" s="94" t="str">
        <f t="shared" si="16"/>
        <v/>
      </c>
      <c r="CU26" s="94" t="str">
        <f t="shared" si="17"/>
        <v/>
      </c>
      <c r="CV26" s="94" t="str">
        <f t="shared" si="18"/>
        <v/>
      </c>
      <c r="CW26" s="94" t="str">
        <f t="shared" si="19"/>
        <v/>
      </c>
      <c r="CX26" s="93" t="str">
        <f t="shared" si="20"/>
        <v/>
      </c>
      <c r="CY26" s="519" t="str">
        <f t="shared" si="21"/>
        <v/>
      </c>
      <c r="CZ26" s="532" t="str">
        <f t="shared" si="22"/>
        <v/>
      </c>
      <c r="DA26" s="533" t="str">
        <f t="shared" si="23"/>
        <v/>
      </c>
      <c r="DB26" s="534" t="str">
        <f t="shared" si="24"/>
        <v/>
      </c>
      <c r="DC26" s="534" t="str">
        <f t="shared" si="25"/>
        <v/>
      </c>
      <c r="DD26" s="534" t="str">
        <f t="shared" si="26"/>
        <v/>
      </c>
      <c r="DE26" s="534" t="str">
        <f t="shared" si="27"/>
        <v/>
      </c>
      <c r="DF26" s="534" t="str">
        <f t="shared" si="28"/>
        <v/>
      </c>
      <c r="DG26" s="535" t="str">
        <f t="shared" si="29"/>
        <v/>
      </c>
      <c r="DH26" s="535" t="str">
        <f t="shared" si="30"/>
        <v/>
      </c>
      <c r="DI26" s="535">
        <f t="shared" si="31"/>
        <v>30</v>
      </c>
      <c r="DJ26" s="535" t="str">
        <f t="shared" si="32"/>
        <v/>
      </c>
      <c r="DK26" s="534" t="str">
        <f t="shared" si="33"/>
        <v/>
      </c>
      <c r="DL26" s="534" t="str">
        <f t="shared" si="34"/>
        <v/>
      </c>
      <c r="DM26" s="534" t="str">
        <f t="shared" si="35"/>
        <v/>
      </c>
      <c r="DN26" s="534" t="str">
        <f t="shared" si="36"/>
        <v/>
      </c>
      <c r="DO26" s="534" t="str">
        <f t="shared" si="37"/>
        <v/>
      </c>
      <c r="DP26" s="533" t="str">
        <f t="shared" si="38"/>
        <v/>
      </c>
      <c r="DQ26" s="532" t="str">
        <f t="shared" si="39"/>
        <v/>
      </c>
      <c r="DR26" s="536">
        <f t="shared" si="40"/>
        <v>1</v>
      </c>
      <c r="DS26" s="468">
        <f t="shared" si="41"/>
        <v>0</v>
      </c>
      <c r="DT26" s="468">
        <f t="shared" si="42"/>
        <v>2</v>
      </c>
      <c r="DU26" s="468">
        <f t="shared" si="43"/>
        <v>1</v>
      </c>
      <c r="DV26" s="987" t="str">
        <f>IF(SUM(BZ26)&gt;0,(BZ24-DV29-SUM(BZ29)*(DV29=""))*'Exp factors'!C$23,"")</f>
        <v/>
      </c>
      <c r="DW26" s="988" t="str">
        <f>IF(SUM(CA26)&gt;0,(CA24-DW29-SUM(CA29)*(DW29=""))*'Exp factors'!D$23,"")</f>
        <v/>
      </c>
      <c r="DX26" s="988" t="str">
        <f>IF(SUM(CB26)&gt;0,(CB24-DX29-SUM(CB29)*(DX29=""))*'Exp factors'!E$23,"")</f>
        <v/>
      </c>
      <c r="DY26" s="989" t="str">
        <f>IF(SUM(CC26)&gt;0,(CC24-DY29-SUM(CC29)*(DY29=""))*'Exp factors'!F$23,"")</f>
        <v/>
      </c>
      <c r="DZ26" s="985"/>
      <c r="EA26" s="61"/>
    </row>
    <row r="27" spans="1:131" ht="12.75" customHeight="1">
      <c r="A27" s="990" t="s">
        <v>282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>
        <v>6</v>
      </c>
      <c r="S27" s="806"/>
      <c r="T27" s="981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981"/>
      <c r="AN27" s="806"/>
      <c r="AO27" s="806"/>
      <c r="AP27" s="806">
        <v>90</v>
      </c>
      <c r="AQ27" s="806"/>
      <c r="AR27" s="806"/>
      <c r="AS27" s="806"/>
      <c r="AT27" s="806"/>
      <c r="AU27" s="806"/>
      <c r="AV27" s="806"/>
      <c r="AW27" s="806"/>
      <c r="AX27" s="806">
        <v>0</v>
      </c>
      <c r="AY27" s="806"/>
      <c r="AZ27" s="806"/>
      <c r="BA27" s="806"/>
      <c r="BB27" s="806"/>
      <c r="BC27" s="806"/>
      <c r="BD27" s="806"/>
      <c r="BE27" s="806"/>
      <c r="BF27" s="981"/>
      <c r="BG27" s="806"/>
      <c r="BH27" s="806"/>
      <c r="BI27" s="806"/>
      <c r="BJ27" s="806"/>
      <c r="BK27" s="806"/>
      <c r="BL27" s="806">
        <v>300</v>
      </c>
      <c r="BM27" s="806"/>
      <c r="BN27" s="806"/>
      <c r="BO27" s="806"/>
      <c r="BP27" s="806"/>
      <c r="BQ27" s="806"/>
      <c r="BR27" s="806"/>
      <c r="BS27" s="806"/>
      <c r="BT27" s="806"/>
      <c r="BU27" s="806"/>
      <c r="BV27" s="806"/>
      <c r="BW27" s="806"/>
      <c r="BX27" s="806"/>
      <c r="BY27" s="981"/>
      <c r="BZ27" s="806"/>
      <c r="CA27" s="806"/>
      <c r="CB27" s="806"/>
      <c r="CC27" s="806"/>
      <c r="CD27" s="530" t="str">
        <f t="shared" si="0"/>
        <v/>
      </c>
      <c r="CE27" s="530" t="str">
        <f t="shared" si="1"/>
        <v/>
      </c>
      <c r="CF27" s="530" t="str">
        <f t="shared" si="2"/>
        <v/>
      </c>
      <c r="CG27" s="531" t="str">
        <f t="shared" si="3"/>
        <v/>
      </c>
      <c r="CH27" s="518" t="str">
        <f t="shared" si="4"/>
        <v/>
      </c>
      <c r="CI27" s="93" t="str">
        <f t="shared" si="5"/>
        <v/>
      </c>
      <c r="CJ27" s="94" t="str">
        <f t="shared" si="6"/>
        <v/>
      </c>
      <c r="CK27" s="94" t="str">
        <f t="shared" si="7"/>
        <v/>
      </c>
      <c r="CL27" s="94" t="str">
        <f t="shared" si="8"/>
        <v/>
      </c>
      <c r="CM27" s="94" t="str">
        <f t="shared" si="9"/>
        <v/>
      </c>
      <c r="CN27" s="94" t="str">
        <f t="shared" si="10"/>
        <v/>
      </c>
      <c r="CO27" s="108" t="str">
        <f t="shared" si="11"/>
        <v/>
      </c>
      <c r="CP27" s="108">
        <f t="shared" si="12"/>
        <v>0</v>
      </c>
      <c r="CQ27" s="108">
        <f t="shared" si="13"/>
        <v>90</v>
      </c>
      <c r="CR27" s="108" t="str">
        <f t="shared" si="14"/>
        <v/>
      </c>
      <c r="CS27" s="94" t="str">
        <f t="shared" si="15"/>
        <v/>
      </c>
      <c r="CT27" s="94" t="str">
        <f t="shared" si="16"/>
        <v/>
      </c>
      <c r="CU27" s="94" t="str">
        <f t="shared" si="17"/>
        <v/>
      </c>
      <c r="CV27" s="94" t="str">
        <f t="shared" si="18"/>
        <v/>
      </c>
      <c r="CW27" s="94" t="str">
        <f t="shared" si="19"/>
        <v/>
      </c>
      <c r="CX27" s="93" t="str">
        <f t="shared" si="20"/>
        <v/>
      </c>
      <c r="CY27" s="519" t="str">
        <f t="shared" si="21"/>
        <v/>
      </c>
      <c r="CZ27" s="532" t="str">
        <f t="shared" si="22"/>
        <v/>
      </c>
      <c r="DA27" s="533" t="str">
        <f t="shared" si="23"/>
        <v/>
      </c>
      <c r="DB27" s="534" t="str">
        <f t="shared" si="24"/>
        <v/>
      </c>
      <c r="DC27" s="534" t="str">
        <f t="shared" si="25"/>
        <v/>
      </c>
      <c r="DD27" s="534" t="str">
        <f t="shared" si="26"/>
        <v/>
      </c>
      <c r="DE27" s="534" t="str">
        <f t="shared" si="27"/>
        <v/>
      </c>
      <c r="DF27" s="534" t="str">
        <f t="shared" si="28"/>
        <v/>
      </c>
      <c r="DG27" s="535" t="str">
        <f t="shared" si="29"/>
        <v/>
      </c>
      <c r="DH27" s="535" t="str">
        <f t="shared" si="30"/>
        <v/>
      </c>
      <c r="DI27" s="535">
        <f t="shared" si="31"/>
        <v>300</v>
      </c>
      <c r="DJ27" s="535" t="str">
        <f t="shared" si="32"/>
        <v/>
      </c>
      <c r="DK27" s="534" t="str">
        <f t="shared" si="33"/>
        <v/>
      </c>
      <c r="DL27" s="534" t="str">
        <f t="shared" si="34"/>
        <v/>
      </c>
      <c r="DM27" s="534" t="str">
        <f t="shared" si="35"/>
        <v/>
      </c>
      <c r="DN27" s="534" t="str">
        <f t="shared" si="36"/>
        <v/>
      </c>
      <c r="DO27" s="534" t="str">
        <f t="shared" si="37"/>
        <v/>
      </c>
      <c r="DP27" s="533" t="str">
        <f t="shared" si="38"/>
        <v/>
      </c>
      <c r="DQ27" s="532" t="str">
        <f t="shared" si="39"/>
        <v/>
      </c>
      <c r="DR27" s="536">
        <f t="shared" si="40"/>
        <v>1</v>
      </c>
      <c r="DS27" s="468">
        <f t="shared" si="41"/>
        <v>0</v>
      </c>
      <c r="DT27" s="468">
        <f t="shared" si="42"/>
        <v>2</v>
      </c>
      <c r="DU27" s="468">
        <f t="shared" si="43"/>
        <v>1</v>
      </c>
      <c r="DV27" s="982"/>
      <c r="DW27" s="983"/>
      <c r="DX27" s="983"/>
      <c r="DY27" s="984"/>
      <c r="DZ27" s="985"/>
      <c r="EA27" s="61"/>
    </row>
    <row r="28" spans="1:131" ht="12.75" customHeight="1">
      <c r="A28" s="990" t="s">
        <v>284</v>
      </c>
      <c r="B28" s="541" t="str">
        <f t="shared" ref="B28:S28" si="62">IF(B26="","",B26*B27)</f>
        <v/>
      </c>
      <c r="C28" s="541" t="str">
        <f t="shared" si="62"/>
        <v/>
      </c>
      <c r="D28" s="541" t="str">
        <f t="shared" si="62"/>
        <v/>
      </c>
      <c r="E28" s="541" t="str">
        <f t="shared" si="62"/>
        <v/>
      </c>
      <c r="F28" s="541" t="str">
        <f t="shared" si="62"/>
        <v/>
      </c>
      <c r="G28" s="541" t="str">
        <f t="shared" si="62"/>
        <v/>
      </c>
      <c r="H28" s="541" t="str">
        <f t="shared" si="62"/>
        <v/>
      </c>
      <c r="I28" s="541" t="str">
        <f t="shared" si="62"/>
        <v/>
      </c>
      <c r="J28" s="541" t="str">
        <f t="shared" si="62"/>
        <v/>
      </c>
      <c r="K28" s="541" t="str">
        <f t="shared" si="62"/>
        <v/>
      </c>
      <c r="L28" s="541" t="str">
        <f t="shared" si="62"/>
        <v/>
      </c>
      <c r="M28" s="541" t="str">
        <f t="shared" si="62"/>
        <v/>
      </c>
      <c r="N28" s="541" t="str">
        <f t="shared" si="62"/>
        <v/>
      </c>
      <c r="O28" s="541" t="str">
        <f t="shared" si="62"/>
        <v/>
      </c>
      <c r="P28" s="541" t="str">
        <f t="shared" si="62"/>
        <v/>
      </c>
      <c r="Q28" s="541" t="str">
        <f t="shared" si="62"/>
        <v/>
      </c>
      <c r="R28" s="541">
        <f t="shared" si="62"/>
        <v>9000</v>
      </c>
      <c r="S28" s="541" t="str">
        <f t="shared" si="62"/>
        <v/>
      </c>
      <c r="T28" s="865"/>
      <c r="U28" s="541" t="str">
        <f t="shared" ref="U28:AL28" si="63">IF(U26="","",U26*U27)</f>
        <v/>
      </c>
      <c r="V28" s="541" t="str">
        <f t="shared" si="63"/>
        <v/>
      </c>
      <c r="W28" s="541" t="str">
        <f t="shared" si="63"/>
        <v/>
      </c>
      <c r="X28" s="541" t="str">
        <f t="shared" si="63"/>
        <v/>
      </c>
      <c r="Y28" s="541" t="str">
        <f t="shared" si="63"/>
        <v/>
      </c>
      <c r="Z28" s="541" t="str">
        <f t="shared" si="63"/>
        <v/>
      </c>
      <c r="AA28" s="541" t="str">
        <f t="shared" si="63"/>
        <v/>
      </c>
      <c r="AB28" s="541" t="str">
        <f t="shared" si="63"/>
        <v/>
      </c>
      <c r="AC28" s="541" t="str">
        <f t="shared" si="63"/>
        <v/>
      </c>
      <c r="AD28" s="541" t="str">
        <f t="shared" si="63"/>
        <v/>
      </c>
      <c r="AE28" s="541" t="str">
        <f t="shared" si="63"/>
        <v/>
      </c>
      <c r="AF28" s="541" t="str">
        <f t="shared" si="63"/>
        <v/>
      </c>
      <c r="AG28" s="541" t="str">
        <f t="shared" si="63"/>
        <v/>
      </c>
      <c r="AH28" s="541" t="str">
        <f t="shared" si="63"/>
        <v/>
      </c>
      <c r="AI28" s="541" t="str">
        <f t="shared" si="63"/>
        <v/>
      </c>
      <c r="AJ28" s="541" t="str">
        <f t="shared" si="63"/>
        <v/>
      </c>
      <c r="AK28" s="541" t="str">
        <f t="shared" si="63"/>
        <v/>
      </c>
      <c r="AL28" s="541" t="str">
        <f t="shared" si="63"/>
        <v/>
      </c>
      <c r="AM28" s="865"/>
      <c r="AN28" s="541" t="str">
        <f t="shared" ref="AN28:BE28" si="64">IF(AN26="","",AN26*AN27)</f>
        <v/>
      </c>
      <c r="AO28" s="541" t="str">
        <f t="shared" si="64"/>
        <v/>
      </c>
      <c r="AP28" s="541">
        <f t="shared" si="64"/>
        <v>810</v>
      </c>
      <c r="AQ28" s="541" t="str">
        <f t="shared" si="64"/>
        <v/>
      </c>
      <c r="AR28" s="541" t="str">
        <f t="shared" si="64"/>
        <v/>
      </c>
      <c r="AS28" s="541" t="str">
        <f t="shared" si="64"/>
        <v/>
      </c>
      <c r="AT28" s="541" t="str">
        <f t="shared" si="64"/>
        <v/>
      </c>
      <c r="AU28" s="541" t="str">
        <f t="shared" si="64"/>
        <v/>
      </c>
      <c r="AV28" s="541" t="str">
        <f t="shared" si="64"/>
        <v/>
      </c>
      <c r="AW28" s="541" t="str">
        <f t="shared" si="64"/>
        <v/>
      </c>
      <c r="AX28" s="541">
        <f t="shared" si="64"/>
        <v>0</v>
      </c>
      <c r="AY28" s="541" t="str">
        <f t="shared" si="64"/>
        <v/>
      </c>
      <c r="AZ28" s="541" t="str">
        <f t="shared" si="64"/>
        <v/>
      </c>
      <c r="BA28" s="541" t="str">
        <f t="shared" si="64"/>
        <v/>
      </c>
      <c r="BB28" s="541" t="str">
        <f t="shared" si="64"/>
        <v/>
      </c>
      <c r="BC28" s="541" t="str">
        <f t="shared" si="64"/>
        <v/>
      </c>
      <c r="BD28" s="541" t="str">
        <f t="shared" si="64"/>
        <v/>
      </c>
      <c r="BE28" s="541" t="str">
        <f t="shared" si="64"/>
        <v/>
      </c>
      <c r="BF28" s="865"/>
      <c r="BG28" s="541" t="str">
        <f t="shared" ref="BG28:BX28" si="65">IF(BG26="","",BG26*BG27)</f>
        <v/>
      </c>
      <c r="BH28" s="541" t="str">
        <f t="shared" si="65"/>
        <v/>
      </c>
      <c r="BI28" s="541" t="str">
        <f t="shared" si="65"/>
        <v/>
      </c>
      <c r="BJ28" s="541" t="str">
        <f t="shared" si="65"/>
        <v/>
      </c>
      <c r="BK28" s="541" t="str">
        <f t="shared" si="65"/>
        <v/>
      </c>
      <c r="BL28" s="541">
        <f t="shared" si="65"/>
        <v>9000</v>
      </c>
      <c r="BM28" s="541" t="str">
        <f t="shared" si="65"/>
        <v/>
      </c>
      <c r="BN28" s="541" t="str">
        <f t="shared" si="65"/>
        <v/>
      </c>
      <c r="BO28" s="541" t="str">
        <f t="shared" si="65"/>
        <v/>
      </c>
      <c r="BP28" s="541" t="str">
        <f t="shared" si="65"/>
        <v/>
      </c>
      <c r="BQ28" s="541" t="str">
        <f t="shared" si="65"/>
        <v/>
      </c>
      <c r="BR28" s="541" t="str">
        <f t="shared" si="65"/>
        <v/>
      </c>
      <c r="BS28" s="541" t="str">
        <f t="shared" si="65"/>
        <v/>
      </c>
      <c r="BT28" s="541" t="str">
        <f t="shared" si="65"/>
        <v/>
      </c>
      <c r="BU28" s="541" t="str">
        <f t="shared" si="65"/>
        <v/>
      </c>
      <c r="BV28" s="541" t="str">
        <f t="shared" si="65"/>
        <v/>
      </c>
      <c r="BW28" s="541" t="str">
        <f t="shared" si="65"/>
        <v/>
      </c>
      <c r="BX28" s="541" t="str">
        <f t="shared" si="65"/>
        <v/>
      </c>
      <c r="BY28" s="865"/>
      <c r="BZ28" s="541" t="str">
        <f>IF(BZ26="","",BZ26*BZ27)</f>
        <v/>
      </c>
      <c r="CA28" s="541" t="str">
        <f>IF(CA26="","",CA26*CA27)</f>
        <v/>
      </c>
      <c r="CB28" s="541" t="str">
        <f>IF(CB26="","",CB26*CB27)</f>
        <v/>
      </c>
      <c r="CC28" s="541" t="str">
        <f>IF(CC26="","",CC26*CC27)</f>
        <v/>
      </c>
      <c r="CD28" s="530" t="str">
        <f t="shared" si="0"/>
        <v/>
      </c>
      <c r="CE28" s="530" t="str">
        <f t="shared" si="1"/>
        <v/>
      </c>
      <c r="CF28" s="530" t="str">
        <f t="shared" si="2"/>
        <v/>
      </c>
      <c r="CG28" s="531" t="str">
        <f t="shared" si="3"/>
        <v/>
      </c>
      <c r="CH28" s="518" t="str">
        <f t="shared" si="4"/>
        <v/>
      </c>
      <c r="CI28" s="93" t="str">
        <f t="shared" si="5"/>
        <v/>
      </c>
      <c r="CJ28" s="94" t="str">
        <f t="shared" si="6"/>
        <v/>
      </c>
      <c r="CK28" s="94" t="str">
        <f t="shared" si="7"/>
        <v/>
      </c>
      <c r="CL28" s="94" t="str">
        <f t="shared" si="8"/>
        <v/>
      </c>
      <c r="CM28" s="94" t="str">
        <f t="shared" si="9"/>
        <v/>
      </c>
      <c r="CN28" s="94" t="str">
        <f t="shared" si="10"/>
        <v/>
      </c>
      <c r="CO28" s="108" t="str">
        <f t="shared" si="11"/>
        <v/>
      </c>
      <c r="CP28" s="108">
        <f t="shared" si="12"/>
        <v>0</v>
      </c>
      <c r="CQ28" s="108">
        <f t="shared" si="13"/>
        <v>810</v>
      </c>
      <c r="CR28" s="108" t="str">
        <f t="shared" si="14"/>
        <v/>
      </c>
      <c r="CS28" s="94" t="str">
        <f t="shared" si="15"/>
        <v/>
      </c>
      <c r="CT28" s="94" t="str">
        <f t="shared" si="16"/>
        <v/>
      </c>
      <c r="CU28" s="94" t="str">
        <f t="shared" si="17"/>
        <v/>
      </c>
      <c r="CV28" s="94" t="str">
        <f t="shared" si="18"/>
        <v/>
      </c>
      <c r="CW28" s="94" t="str">
        <f t="shared" si="19"/>
        <v/>
      </c>
      <c r="CX28" s="93" t="str">
        <f t="shared" si="20"/>
        <v/>
      </c>
      <c r="CY28" s="519" t="str">
        <f t="shared" si="21"/>
        <v/>
      </c>
      <c r="CZ28" s="532" t="str">
        <f t="shared" si="22"/>
        <v/>
      </c>
      <c r="DA28" s="533" t="str">
        <f t="shared" si="23"/>
        <v/>
      </c>
      <c r="DB28" s="534" t="str">
        <f t="shared" si="24"/>
        <v/>
      </c>
      <c r="DC28" s="534" t="str">
        <f t="shared" si="25"/>
        <v/>
      </c>
      <c r="DD28" s="534" t="str">
        <f t="shared" si="26"/>
        <v/>
      </c>
      <c r="DE28" s="534" t="str">
        <f t="shared" si="27"/>
        <v/>
      </c>
      <c r="DF28" s="534" t="str">
        <f t="shared" si="28"/>
        <v/>
      </c>
      <c r="DG28" s="535" t="str">
        <f t="shared" si="29"/>
        <v/>
      </c>
      <c r="DH28" s="535" t="str">
        <f t="shared" si="30"/>
        <v/>
      </c>
      <c r="DI28" s="535">
        <f t="shared" si="31"/>
        <v>9000</v>
      </c>
      <c r="DJ28" s="535" t="str">
        <f t="shared" si="32"/>
        <v/>
      </c>
      <c r="DK28" s="534" t="str">
        <f t="shared" si="33"/>
        <v/>
      </c>
      <c r="DL28" s="534" t="str">
        <f t="shared" si="34"/>
        <v/>
      </c>
      <c r="DM28" s="534" t="str">
        <f t="shared" si="35"/>
        <v/>
      </c>
      <c r="DN28" s="534" t="str">
        <f t="shared" si="36"/>
        <v/>
      </c>
      <c r="DO28" s="534" t="str">
        <f t="shared" si="37"/>
        <v/>
      </c>
      <c r="DP28" s="533" t="str">
        <f t="shared" si="38"/>
        <v/>
      </c>
      <c r="DQ28" s="532" t="str">
        <f t="shared" si="39"/>
        <v/>
      </c>
      <c r="DR28" s="536">
        <f t="shared" si="40"/>
        <v>1</v>
      </c>
      <c r="DS28" s="468">
        <f t="shared" si="41"/>
        <v>0</v>
      </c>
      <c r="DT28" s="468">
        <f t="shared" si="42"/>
        <v>2</v>
      </c>
      <c r="DU28" s="468">
        <f t="shared" si="43"/>
        <v>1</v>
      </c>
      <c r="DV28" s="991" t="str">
        <f>IF(DV26="","",DV26*BZ27)</f>
        <v/>
      </c>
      <c r="DW28" s="992" t="str">
        <f>IF(DW26="","",DW26*CA27)</f>
        <v/>
      </c>
      <c r="DX28" s="992" t="str">
        <f>IF(DX26="","",DX26*CB27)</f>
        <v/>
      </c>
      <c r="DY28" s="993" t="str">
        <f>IF(DY26="","",DY26*CC27)</f>
        <v/>
      </c>
      <c r="DZ28" s="985"/>
      <c r="EA28" s="61"/>
    </row>
    <row r="29" spans="1:131" ht="12.75" customHeight="1">
      <c r="A29" s="990" t="s">
        <v>359</v>
      </c>
      <c r="B29" s="743"/>
      <c r="C29" s="743"/>
      <c r="D29" s="743"/>
      <c r="E29" s="743"/>
      <c r="F29" s="743"/>
      <c r="G29" s="743"/>
      <c r="H29" s="743"/>
      <c r="I29" s="743"/>
      <c r="J29" s="743"/>
      <c r="K29" s="743"/>
      <c r="L29" s="743"/>
      <c r="M29" s="743"/>
      <c r="N29" s="743"/>
      <c r="O29" s="743"/>
      <c r="P29" s="743"/>
      <c r="Q29" s="743"/>
      <c r="R29" s="743"/>
      <c r="S29" s="743"/>
      <c r="T29" s="976"/>
      <c r="U29" s="743"/>
      <c r="V29" s="743"/>
      <c r="W29" s="743"/>
      <c r="X29" s="743"/>
      <c r="Y29" s="743"/>
      <c r="Z29" s="743"/>
      <c r="AA29" s="743"/>
      <c r="AB29" s="743"/>
      <c r="AC29" s="743"/>
      <c r="AD29" s="743"/>
      <c r="AE29" s="743"/>
      <c r="AF29" s="743"/>
      <c r="AG29" s="743"/>
      <c r="AH29" s="743"/>
      <c r="AI29" s="743"/>
      <c r="AJ29" s="743"/>
      <c r="AK29" s="743"/>
      <c r="AL29" s="743"/>
      <c r="AM29" s="976"/>
      <c r="AN29" s="743"/>
      <c r="AO29" s="743"/>
      <c r="AP29" s="743"/>
      <c r="AQ29" s="743"/>
      <c r="AR29" s="743"/>
      <c r="AS29" s="743"/>
      <c r="AT29" s="743"/>
      <c r="AU29" s="743"/>
      <c r="AV29" s="743"/>
      <c r="AW29" s="743"/>
      <c r="AX29" s="743"/>
      <c r="AY29" s="743"/>
      <c r="AZ29" s="743"/>
      <c r="BA29" s="743"/>
      <c r="BB29" s="743"/>
      <c r="BC29" s="743"/>
      <c r="BD29" s="743"/>
      <c r="BE29" s="743"/>
      <c r="BF29" s="976"/>
      <c r="BG29" s="743"/>
      <c r="BH29" s="743"/>
      <c r="BI29" s="743"/>
      <c r="BJ29" s="743"/>
      <c r="BK29" s="743"/>
      <c r="BL29" s="743"/>
      <c r="BM29" s="743"/>
      <c r="BN29" s="743"/>
      <c r="BO29" s="743"/>
      <c r="BP29" s="743"/>
      <c r="BQ29" s="743"/>
      <c r="BR29" s="743"/>
      <c r="BS29" s="743"/>
      <c r="BT29" s="743"/>
      <c r="BU29" s="743"/>
      <c r="BV29" s="743"/>
      <c r="BW29" s="743"/>
      <c r="BX29" s="743"/>
      <c r="BY29" s="976"/>
      <c r="BZ29" s="743"/>
      <c r="CA29" s="743"/>
      <c r="CB29" s="743"/>
      <c r="CC29" s="743"/>
      <c r="CD29" s="530" t="str">
        <f t="shared" si="0"/>
        <v/>
      </c>
      <c r="CE29" s="530" t="str">
        <f t="shared" si="1"/>
        <v/>
      </c>
      <c r="CF29" s="530" t="str">
        <f t="shared" si="2"/>
        <v/>
      </c>
      <c r="CG29" s="531" t="str">
        <f t="shared" si="3"/>
        <v/>
      </c>
      <c r="CH29" s="518" t="str">
        <f t="shared" si="4"/>
        <v/>
      </c>
      <c r="CI29" s="93" t="str">
        <f t="shared" si="5"/>
        <v/>
      </c>
      <c r="CJ29" s="94" t="str">
        <f t="shared" si="6"/>
        <v/>
      </c>
      <c r="CK29" s="94" t="str">
        <f t="shared" si="7"/>
        <v/>
      </c>
      <c r="CL29" s="94" t="str">
        <f t="shared" si="8"/>
        <v/>
      </c>
      <c r="CM29" s="94" t="str">
        <f t="shared" si="9"/>
        <v/>
      </c>
      <c r="CN29" s="94" t="str">
        <f t="shared" si="10"/>
        <v/>
      </c>
      <c r="CO29" s="108" t="str">
        <f t="shared" si="11"/>
        <v/>
      </c>
      <c r="CP29" s="108" t="str">
        <f t="shared" si="12"/>
        <v/>
      </c>
      <c r="CQ29" s="108" t="str">
        <f t="shared" si="13"/>
        <v/>
      </c>
      <c r="CR29" s="108" t="str">
        <f t="shared" si="14"/>
        <v/>
      </c>
      <c r="CS29" s="94" t="str">
        <f t="shared" si="15"/>
        <v/>
      </c>
      <c r="CT29" s="94" t="str">
        <f t="shared" si="16"/>
        <v/>
      </c>
      <c r="CU29" s="94" t="str">
        <f t="shared" si="17"/>
        <v/>
      </c>
      <c r="CV29" s="94" t="str">
        <f t="shared" si="18"/>
        <v/>
      </c>
      <c r="CW29" s="94" t="str">
        <f t="shared" si="19"/>
        <v/>
      </c>
      <c r="CX29" s="93" t="str">
        <f t="shared" si="20"/>
        <v/>
      </c>
      <c r="CY29" s="519" t="str">
        <f t="shared" si="21"/>
        <v/>
      </c>
      <c r="CZ29" s="532" t="str">
        <f t="shared" si="22"/>
        <v/>
      </c>
      <c r="DA29" s="533" t="str">
        <f t="shared" si="23"/>
        <v/>
      </c>
      <c r="DB29" s="534" t="str">
        <f t="shared" si="24"/>
        <v/>
      </c>
      <c r="DC29" s="534" t="str">
        <f t="shared" si="25"/>
        <v/>
      </c>
      <c r="DD29" s="534" t="str">
        <f t="shared" si="26"/>
        <v/>
      </c>
      <c r="DE29" s="534" t="str">
        <f t="shared" si="27"/>
        <v/>
      </c>
      <c r="DF29" s="534" t="str">
        <f t="shared" si="28"/>
        <v/>
      </c>
      <c r="DG29" s="535" t="str">
        <f t="shared" si="29"/>
        <v/>
      </c>
      <c r="DH29" s="535" t="str">
        <f t="shared" si="30"/>
        <v/>
      </c>
      <c r="DI29" s="535" t="str">
        <f t="shared" si="31"/>
        <v/>
      </c>
      <c r="DJ29" s="535" t="str">
        <f t="shared" si="32"/>
        <v/>
      </c>
      <c r="DK29" s="534" t="str">
        <f t="shared" si="33"/>
        <v/>
      </c>
      <c r="DL29" s="534" t="str">
        <f t="shared" si="34"/>
        <v/>
      </c>
      <c r="DM29" s="534" t="str">
        <f t="shared" si="35"/>
        <v/>
      </c>
      <c r="DN29" s="534" t="str">
        <f t="shared" si="36"/>
        <v/>
      </c>
      <c r="DO29" s="534" t="str">
        <f t="shared" si="37"/>
        <v/>
      </c>
      <c r="DP29" s="533" t="str">
        <f t="shared" si="38"/>
        <v/>
      </c>
      <c r="DQ29" s="532" t="str">
        <f t="shared" si="39"/>
        <v/>
      </c>
      <c r="DR29" s="536">
        <f t="shared" si="40"/>
        <v>0</v>
      </c>
      <c r="DS29" s="468">
        <f t="shared" si="41"/>
        <v>0</v>
      </c>
      <c r="DT29" s="468">
        <f t="shared" si="42"/>
        <v>0</v>
      </c>
      <c r="DU29" s="468">
        <f t="shared" si="43"/>
        <v>0</v>
      </c>
      <c r="DV29" s="994"/>
      <c r="DW29" s="306"/>
      <c r="DX29" s="306"/>
      <c r="DY29" s="995"/>
      <c r="DZ29" s="985"/>
      <c r="EA29" s="61"/>
    </row>
    <row r="30" spans="1:131" ht="12.75" customHeight="1">
      <c r="A30" s="529" t="s">
        <v>328</v>
      </c>
      <c r="B30" s="863" t="str">
        <f t="shared" ref="B30:S30" si="66">IF(B24="","",(B24-B26-B29)*B25/B$7/365/$G$1)</f>
        <v/>
      </c>
      <c r="C30" s="863" t="str">
        <f t="shared" si="66"/>
        <v/>
      </c>
      <c r="D30" s="863" t="str">
        <f t="shared" si="66"/>
        <v/>
      </c>
      <c r="E30" s="863" t="str">
        <f t="shared" si="66"/>
        <v/>
      </c>
      <c r="F30" s="863" t="str">
        <f t="shared" si="66"/>
        <v/>
      </c>
      <c r="G30" s="863" t="str">
        <f t="shared" si="66"/>
        <v/>
      </c>
      <c r="H30" s="863" t="str">
        <f t="shared" si="66"/>
        <v/>
      </c>
      <c r="I30" s="863" t="str">
        <f t="shared" si="66"/>
        <v/>
      </c>
      <c r="J30" s="863" t="str">
        <f t="shared" si="66"/>
        <v/>
      </c>
      <c r="K30" s="863" t="str">
        <f t="shared" si="66"/>
        <v/>
      </c>
      <c r="L30" s="863" t="str">
        <f t="shared" si="66"/>
        <v/>
      </c>
      <c r="M30" s="863" t="str">
        <f t="shared" si="66"/>
        <v/>
      </c>
      <c r="N30" s="863" t="str">
        <f t="shared" si="66"/>
        <v/>
      </c>
      <c r="O30" s="863" t="str">
        <f t="shared" si="66"/>
        <v/>
      </c>
      <c r="P30" s="863" t="str">
        <f t="shared" si="66"/>
        <v/>
      </c>
      <c r="Q30" s="863" t="str">
        <f t="shared" si="66"/>
        <v/>
      </c>
      <c r="R30" s="863">
        <f t="shared" si="66"/>
        <v>0</v>
      </c>
      <c r="S30" s="863" t="str">
        <f t="shared" si="66"/>
        <v/>
      </c>
      <c r="T30" s="996"/>
      <c r="U30" s="863" t="str">
        <f t="shared" ref="U30:AL30" si="67">IF(U24="","",(U24-U26-U29)*U25/U$7/365/$G$1)</f>
        <v/>
      </c>
      <c r="V30" s="863" t="str">
        <f t="shared" si="67"/>
        <v/>
      </c>
      <c r="W30" s="863" t="str">
        <f t="shared" si="67"/>
        <v/>
      </c>
      <c r="X30" s="863" t="str">
        <f t="shared" si="67"/>
        <v/>
      </c>
      <c r="Y30" s="863" t="str">
        <f t="shared" si="67"/>
        <v/>
      </c>
      <c r="Z30" s="863" t="str">
        <f t="shared" si="67"/>
        <v/>
      </c>
      <c r="AA30" s="863" t="str">
        <f t="shared" si="67"/>
        <v/>
      </c>
      <c r="AB30" s="863" t="str">
        <f t="shared" si="67"/>
        <v/>
      </c>
      <c r="AC30" s="863" t="str">
        <f t="shared" si="67"/>
        <v/>
      </c>
      <c r="AD30" s="863" t="str">
        <f t="shared" si="67"/>
        <v/>
      </c>
      <c r="AE30" s="863" t="str">
        <f t="shared" si="67"/>
        <v/>
      </c>
      <c r="AF30" s="863" t="str">
        <f t="shared" si="67"/>
        <v/>
      </c>
      <c r="AG30" s="863" t="str">
        <f t="shared" si="67"/>
        <v/>
      </c>
      <c r="AH30" s="863" t="str">
        <f t="shared" si="67"/>
        <v/>
      </c>
      <c r="AI30" s="863" t="str">
        <f t="shared" si="67"/>
        <v/>
      </c>
      <c r="AJ30" s="863" t="str">
        <f t="shared" si="67"/>
        <v/>
      </c>
      <c r="AK30" s="863" t="str">
        <f t="shared" si="67"/>
        <v/>
      </c>
      <c r="AL30" s="863" t="str">
        <f t="shared" si="67"/>
        <v/>
      </c>
      <c r="AM30" s="996"/>
      <c r="AN30" s="863" t="str">
        <f t="shared" ref="AN30:BE30" si="68">IF(AN24="","",(AN24-AN26-AN29)*AN25/AN$7/365/$G$1)</f>
        <v/>
      </c>
      <c r="AO30" s="863" t="str">
        <f t="shared" si="68"/>
        <v/>
      </c>
      <c r="AP30" s="863">
        <f t="shared" si="68"/>
        <v>0</v>
      </c>
      <c r="AQ30" s="863" t="str">
        <f t="shared" si="68"/>
        <v/>
      </c>
      <c r="AR30" s="863" t="str">
        <f t="shared" si="68"/>
        <v/>
      </c>
      <c r="AS30" s="863" t="str">
        <f t="shared" si="68"/>
        <v/>
      </c>
      <c r="AT30" s="863" t="str">
        <f t="shared" si="68"/>
        <v/>
      </c>
      <c r="AU30" s="863" t="str">
        <f t="shared" si="68"/>
        <v/>
      </c>
      <c r="AV30" s="863" t="str">
        <f t="shared" si="68"/>
        <v/>
      </c>
      <c r="AW30" s="863" t="str">
        <f t="shared" si="68"/>
        <v/>
      </c>
      <c r="AX30" s="863">
        <f t="shared" si="68"/>
        <v>0</v>
      </c>
      <c r="AY30" s="863" t="str">
        <f t="shared" si="68"/>
        <v/>
      </c>
      <c r="AZ30" s="863" t="str">
        <f t="shared" si="68"/>
        <v/>
      </c>
      <c r="BA30" s="863" t="str">
        <f t="shared" si="68"/>
        <v/>
      </c>
      <c r="BB30" s="863" t="str">
        <f t="shared" si="68"/>
        <v/>
      </c>
      <c r="BC30" s="863" t="str">
        <f t="shared" si="68"/>
        <v/>
      </c>
      <c r="BD30" s="863" t="str">
        <f t="shared" si="68"/>
        <v/>
      </c>
      <c r="BE30" s="863" t="str">
        <f t="shared" si="68"/>
        <v/>
      </c>
      <c r="BF30" s="996"/>
      <c r="BG30" s="863" t="str">
        <f t="shared" ref="BG30:BX30" si="69">IF(BG24="","",(BG24-BG26-BG29)*BG25/BG$7/365/$G$1)</f>
        <v/>
      </c>
      <c r="BH30" s="863" t="str">
        <f t="shared" si="69"/>
        <v/>
      </c>
      <c r="BI30" s="863" t="str">
        <f t="shared" si="69"/>
        <v/>
      </c>
      <c r="BJ30" s="863" t="str">
        <f t="shared" si="69"/>
        <v/>
      </c>
      <c r="BK30" s="863" t="str">
        <f t="shared" si="69"/>
        <v/>
      </c>
      <c r="BL30" s="863">
        <f t="shared" si="69"/>
        <v>0</v>
      </c>
      <c r="BM30" s="863" t="str">
        <f t="shared" si="69"/>
        <v/>
      </c>
      <c r="BN30" s="863" t="str">
        <f t="shared" si="69"/>
        <v/>
      </c>
      <c r="BO30" s="863" t="str">
        <f t="shared" si="69"/>
        <v/>
      </c>
      <c r="BP30" s="863" t="str">
        <f t="shared" si="69"/>
        <v/>
      </c>
      <c r="BQ30" s="863" t="str">
        <f t="shared" si="69"/>
        <v/>
      </c>
      <c r="BR30" s="863" t="str">
        <f t="shared" si="69"/>
        <v/>
      </c>
      <c r="BS30" s="863" t="str">
        <f t="shared" si="69"/>
        <v/>
      </c>
      <c r="BT30" s="863" t="str">
        <f t="shared" si="69"/>
        <v/>
      </c>
      <c r="BU30" s="863" t="str">
        <f t="shared" si="69"/>
        <v/>
      </c>
      <c r="BV30" s="863" t="str">
        <f t="shared" si="69"/>
        <v/>
      </c>
      <c r="BW30" s="863" t="str">
        <f t="shared" si="69"/>
        <v/>
      </c>
      <c r="BX30" s="863" t="str">
        <f t="shared" si="69"/>
        <v/>
      </c>
      <c r="BY30" s="996"/>
      <c r="BZ30" s="863" t="str">
        <f>IF(BZ24="","",(BZ24-BZ26-BZ29)*BZ25/BZ$7/365/$G$1)</f>
        <v/>
      </c>
      <c r="CA30" s="863" t="str">
        <f>IF(CA24="","",(CA24-CA26-CA29)*CA25/CA$7/365/$G$1)</f>
        <v/>
      </c>
      <c r="CB30" s="863" t="str">
        <f>IF(CB24="","",(CB24-CB26-CB29)*CB25/CB$7/365/$G$1)</f>
        <v/>
      </c>
      <c r="CC30" s="863" t="str">
        <f>IF(CC24="","",(CC24-CC26-CC29)*CC25/CC$7/365/$G$1)</f>
        <v/>
      </c>
      <c r="CD30" s="997" t="str">
        <f t="shared" si="0"/>
        <v/>
      </c>
      <c r="CE30" s="997" t="str">
        <f t="shared" si="1"/>
        <v/>
      </c>
      <c r="CF30" s="997" t="str">
        <f t="shared" si="2"/>
        <v/>
      </c>
      <c r="CG30" s="998" t="str">
        <f t="shared" si="3"/>
        <v/>
      </c>
      <c r="CH30" s="724" t="str">
        <f t="shared" si="4"/>
        <v/>
      </c>
      <c r="CI30" s="639" t="str">
        <f t="shared" si="5"/>
        <v/>
      </c>
      <c r="CJ30" s="640" t="str">
        <f t="shared" si="6"/>
        <v/>
      </c>
      <c r="CK30" s="640" t="str">
        <f t="shared" si="7"/>
        <v/>
      </c>
      <c r="CL30" s="640" t="str">
        <f t="shared" si="8"/>
        <v/>
      </c>
      <c r="CM30" s="640" t="str">
        <f t="shared" si="9"/>
        <v/>
      </c>
      <c r="CN30" s="640" t="str">
        <f t="shared" si="10"/>
        <v/>
      </c>
      <c r="CO30" s="641" t="str">
        <f t="shared" si="11"/>
        <v/>
      </c>
      <c r="CP30" s="641">
        <f t="shared" si="12"/>
        <v>0</v>
      </c>
      <c r="CQ30" s="641">
        <f t="shared" si="13"/>
        <v>0</v>
      </c>
      <c r="CR30" s="641" t="str">
        <f t="shared" si="14"/>
        <v/>
      </c>
      <c r="CS30" s="640" t="str">
        <f t="shared" si="15"/>
        <v/>
      </c>
      <c r="CT30" s="640" t="str">
        <f t="shared" si="16"/>
        <v/>
      </c>
      <c r="CU30" s="640" t="str">
        <f t="shared" si="17"/>
        <v/>
      </c>
      <c r="CV30" s="640" t="str">
        <f t="shared" si="18"/>
        <v/>
      </c>
      <c r="CW30" s="640" t="str">
        <f t="shared" si="19"/>
        <v/>
      </c>
      <c r="CX30" s="639" t="str">
        <f t="shared" si="20"/>
        <v/>
      </c>
      <c r="CY30" s="725" t="str">
        <f t="shared" si="21"/>
        <v/>
      </c>
      <c r="CZ30" s="638" t="str">
        <f t="shared" si="22"/>
        <v/>
      </c>
      <c r="DA30" s="639" t="str">
        <f t="shared" si="23"/>
        <v/>
      </c>
      <c r="DB30" s="640" t="str">
        <f t="shared" si="24"/>
        <v/>
      </c>
      <c r="DC30" s="640" t="str">
        <f t="shared" si="25"/>
        <v/>
      </c>
      <c r="DD30" s="640" t="str">
        <f t="shared" si="26"/>
        <v/>
      </c>
      <c r="DE30" s="640" t="str">
        <f t="shared" si="27"/>
        <v/>
      </c>
      <c r="DF30" s="640" t="str">
        <f t="shared" si="28"/>
        <v/>
      </c>
      <c r="DG30" s="641" t="str">
        <f t="shared" si="29"/>
        <v/>
      </c>
      <c r="DH30" s="641" t="str">
        <f t="shared" si="30"/>
        <v/>
      </c>
      <c r="DI30" s="641">
        <f t="shared" si="31"/>
        <v>0</v>
      </c>
      <c r="DJ30" s="641" t="str">
        <f t="shared" si="32"/>
        <v/>
      </c>
      <c r="DK30" s="640" t="str">
        <f t="shared" si="33"/>
        <v/>
      </c>
      <c r="DL30" s="640" t="str">
        <f t="shared" si="34"/>
        <v/>
      </c>
      <c r="DM30" s="640" t="str">
        <f t="shared" si="35"/>
        <v/>
      </c>
      <c r="DN30" s="640" t="str">
        <f t="shared" si="36"/>
        <v/>
      </c>
      <c r="DO30" s="640" t="str">
        <f t="shared" si="37"/>
        <v/>
      </c>
      <c r="DP30" s="639" t="str">
        <f t="shared" si="38"/>
        <v/>
      </c>
      <c r="DQ30" s="638" t="str">
        <f t="shared" si="39"/>
        <v/>
      </c>
      <c r="DR30" s="536">
        <f t="shared" si="40"/>
        <v>1</v>
      </c>
      <c r="DS30" s="468">
        <f t="shared" si="41"/>
        <v>0</v>
      </c>
      <c r="DT30" s="468">
        <f t="shared" si="42"/>
        <v>2</v>
      </c>
      <c r="DU30" s="468">
        <f t="shared" si="43"/>
        <v>1</v>
      </c>
      <c r="DV30" s="999" t="str">
        <f>IF(DV24="","",(DV24+SUM(BZ24)*(DV24="")-SUM(DV26)-DV29-SUM(BZ29)*(DV29=""))*BZ25/DV$7/365/$G$1)</f>
        <v/>
      </c>
      <c r="DW30" s="863" t="str">
        <f>IF(DW24="","",(DW24+SUM(CA24)*(DW24="")-SUM(DW26)-DW29-SUM(CA29)*(DW29=""))*CA25/DW$7/365/$G$1)</f>
        <v/>
      </c>
      <c r="DX30" s="863" t="str">
        <f>IF(DX24="","",(DX24+SUM(CB24)*(DX24="")-SUM(DX26)-DX29-SUM(CB29)*(DX29=""))*CB25/DX$7/365/$G$1)</f>
        <v/>
      </c>
      <c r="DY30" s="1000" t="str">
        <f>IF(DY24="","",(DY24+SUM(CC24)*(DY24="")-SUM(DY26)-DY29-SUM(CC29)*(DY29=""))*CC25/DY$7/365/$G$1)</f>
        <v/>
      </c>
      <c r="DZ30" s="985"/>
      <c r="EA30" s="61"/>
    </row>
    <row r="31" spans="1:131" ht="12.75" customHeight="1">
      <c r="A31" s="527" t="s">
        <v>552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>
        <v>3840</v>
      </c>
      <c r="T31" s="976"/>
      <c r="U31" s="975"/>
      <c r="V31" s="975">
        <v>2</v>
      </c>
      <c r="W31" s="975"/>
      <c r="X31" s="975"/>
      <c r="Y31" s="975"/>
      <c r="Z31" s="975">
        <v>20</v>
      </c>
      <c r="AA31" s="975">
        <v>2</v>
      </c>
      <c r="AB31" s="975"/>
      <c r="AC31" s="975">
        <v>2</v>
      </c>
      <c r="AD31" s="975"/>
      <c r="AE31" s="975"/>
      <c r="AF31" s="975"/>
      <c r="AG31" s="975"/>
      <c r="AH31" s="975"/>
      <c r="AI31" s="975"/>
      <c r="AJ31" s="975"/>
      <c r="AK31" s="975"/>
      <c r="AL31" s="975"/>
      <c r="AM31" s="976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975"/>
      <c r="AZ31" s="975"/>
      <c r="BA31" s="975"/>
      <c r="BB31" s="975"/>
      <c r="BC31" s="975"/>
      <c r="BD31" s="975"/>
      <c r="BE31" s="975"/>
      <c r="BF31" s="976"/>
      <c r="BG31" s="975"/>
      <c r="BH31" s="975"/>
      <c r="BI31" s="975"/>
      <c r="BJ31" s="975"/>
      <c r="BK31" s="975"/>
      <c r="BL31" s="975"/>
      <c r="BM31" s="975"/>
      <c r="BN31" s="975"/>
      <c r="BO31" s="975"/>
      <c r="BP31" s="975"/>
      <c r="BQ31" s="975"/>
      <c r="BR31" s="975"/>
      <c r="BS31" s="975"/>
      <c r="BT31" s="975"/>
      <c r="BU31" s="975"/>
      <c r="BV31" s="975"/>
      <c r="BW31" s="975"/>
      <c r="BX31" s="975"/>
      <c r="BY31" s="976"/>
      <c r="BZ31" s="975">
        <v>20</v>
      </c>
      <c r="CA31" s="975">
        <v>20</v>
      </c>
      <c r="CB31" s="975"/>
      <c r="CC31" s="975"/>
      <c r="CD31" s="530" t="str">
        <f t="shared" si="0"/>
        <v/>
      </c>
      <c r="CE31" s="530">
        <f t="shared" si="1"/>
        <v>2</v>
      </c>
      <c r="CF31" s="530" t="str">
        <f t="shared" si="2"/>
        <v/>
      </c>
      <c r="CG31" s="531" t="str">
        <f t="shared" si="3"/>
        <v/>
      </c>
      <c r="CH31" s="518" t="str">
        <f t="shared" si="4"/>
        <v/>
      </c>
      <c r="CI31" s="93" t="str">
        <f t="shared" si="5"/>
        <v/>
      </c>
      <c r="CJ31" s="94" t="str">
        <f t="shared" si="6"/>
        <v/>
      </c>
      <c r="CK31" s="94" t="str">
        <f t="shared" si="7"/>
        <v/>
      </c>
      <c r="CL31" s="94" t="str">
        <f t="shared" si="8"/>
        <v/>
      </c>
      <c r="CM31" s="94" t="str">
        <f t="shared" si="9"/>
        <v/>
      </c>
      <c r="CN31" s="94" t="str">
        <f t="shared" si="10"/>
        <v/>
      </c>
      <c r="CO31" s="108" t="str">
        <f t="shared" si="11"/>
        <v/>
      </c>
      <c r="CP31" s="108" t="str">
        <f t="shared" si="12"/>
        <v/>
      </c>
      <c r="CQ31" s="108" t="str">
        <f t="shared" si="13"/>
        <v/>
      </c>
      <c r="CR31" s="108" t="str">
        <f t="shared" si="14"/>
        <v/>
      </c>
      <c r="CS31" s="94" t="str">
        <f t="shared" si="15"/>
        <v/>
      </c>
      <c r="CT31" s="94" t="str">
        <f t="shared" si="16"/>
        <v/>
      </c>
      <c r="CU31" s="94" t="str">
        <f t="shared" si="17"/>
        <v/>
      </c>
      <c r="CV31" s="94" t="str">
        <f t="shared" si="18"/>
        <v/>
      </c>
      <c r="CW31" s="94" t="str">
        <f t="shared" si="19"/>
        <v/>
      </c>
      <c r="CX31" s="93" t="str">
        <f t="shared" si="20"/>
        <v/>
      </c>
      <c r="CY31" s="519" t="str">
        <f t="shared" si="21"/>
        <v/>
      </c>
      <c r="CZ31" s="532" t="str">
        <f t="shared" si="22"/>
        <v/>
      </c>
      <c r="DA31" s="533" t="str">
        <f t="shared" si="23"/>
        <v/>
      </c>
      <c r="DB31" s="534" t="str">
        <f t="shared" si="24"/>
        <v/>
      </c>
      <c r="DC31" s="534" t="str">
        <f t="shared" si="25"/>
        <v/>
      </c>
      <c r="DD31" s="534" t="str">
        <f t="shared" si="26"/>
        <v/>
      </c>
      <c r="DE31" s="534" t="str">
        <f t="shared" si="27"/>
        <v/>
      </c>
      <c r="DF31" s="534" t="str">
        <f t="shared" si="28"/>
        <v/>
      </c>
      <c r="DG31" s="535" t="str">
        <f t="shared" si="29"/>
        <v/>
      </c>
      <c r="DH31" s="535" t="str">
        <f t="shared" si="30"/>
        <v/>
      </c>
      <c r="DI31" s="535" t="str">
        <f t="shared" si="31"/>
        <v/>
      </c>
      <c r="DJ31" s="535" t="str">
        <f t="shared" si="32"/>
        <v/>
      </c>
      <c r="DK31" s="534" t="str">
        <f t="shared" si="33"/>
        <v/>
      </c>
      <c r="DL31" s="534" t="str">
        <f t="shared" si="34"/>
        <v/>
      </c>
      <c r="DM31" s="534" t="str">
        <f t="shared" si="35"/>
        <v/>
      </c>
      <c r="DN31" s="534" t="str">
        <f t="shared" si="36"/>
        <v/>
      </c>
      <c r="DO31" s="534" t="str">
        <f t="shared" si="37"/>
        <v/>
      </c>
      <c r="DP31" s="533" t="str">
        <f t="shared" si="38"/>
        <v/>
      </c>
      <c r="DQ31" s="532" t="str">
        <f t="shared" si="39"/>
        <v/>
      </c>
      <c r="DR31" s="536">
        <f t="shared" si="40"/>
        <v>1</v>
      </c>
      <c r="DS31" s="468">
        <f t="shared" si="41"/>
        <v>4</v>
      </c>
      <c r="DT31" s="468">
        <f t="shared" si="42"/>
        <v>0</v>
      </c>
      <c r="DU31" s="468">
        <f t="shared" si="43"/>
        <v>0</v>
      </c>
      <c r="DV31" s="1001">
        <f>IF(SUM(BZ31)&gt;0,BZ31*'Exp factors'!C$21,"")</f>
        <v>25</v>
      </c>
      <c r="DW31" s="1002">
        <f>IF(SUM(CA31)&gt;0,CA31*'Exp factors'!D$21,"")</f>
        <v>25</v>
      </c>
      <c r="DX31" s="1002" t="str">
        <f>IF(SUM(CB31)&gt;0,CB31*'Exp factors'!E$21,"")</f>
        <v/>
      </c>
      <c r="DY31" s="1003" t="str">
        <f>IF(SUM(CC31)&gt;0,CC31*'Exp factors'!F$21,"")</f>
        <v/>
      </c>
      <c r="DZ31" s="985"/>
      <c r="EA31" s="61"/>
    </row>
    <row r="32" spans="1:131" ht="12.75" customHeight="1">
      <c r="A32" s="980" t="s">
        <v>361</v>
      </c>
      <c r="B32" s="294"/>
      <c r="C32" s="294"/>
      <c r="D32" s="294"/>
      <c r="E32" s="294"/>
      <c r="F32" s="294"/>
      <c r="G32" s="783"/>
      <c r="H32" s="294"/>
      <c r="I32" s="294"/>
      <c r="J32" s="294"/>
      <c r="K32" s="294"/>
      <c r="L32" s="294"/>
      <c r="M32" s="294"/>
      <c r="N32" s="294"/>
      <c r="O32" s="294"/>
      <c r="P32" s="294"/>
      <c r="Q32" s="294"/>
      <c r="R32" s="294"/>
      <c r="S32" s="294"/>
      <c r="T32" s="981"/>
      <c r="U32" s="294"/>
      <c r="V32" s="294"/>
      <c r="W32" s="294"/>
      <c r="X32" s="294"/>
      <c r="Y32" s="294"/>
      <c r="Z32" s="294"/>
      <c r="AA32" s="294"/>
      <c r="AB32" s="294"/>
      <c r="AC32" s="294"/>
      <c r="AD32" s="294"/>
      <c r="AE32" s="294"/>
      <c r="AF32" s="294"/>
      <c r="AG32" s="294"/>
      <c r="AH32" s="294"/>
      <c r="AI32" s="294"/>
      <c r="AJ32" s="294"/>
      <c r="AK32" s="294"/>
      <c r="AL32" s="294"/>
      <c r="AM32" s="981"/>
      <c r="AN32" s="294"/>
      <c r="AO32" s="294"/>
      <c r="AP32" s="294"/>
      <c r="AQ32" s="294"/>
      <c r="AR32" s="294"/>
      <c r="AS32" s="294"/>
      <c r="AT32" s="294"/>
      <c r="AU32" s="294"/>
      <c r="AV32" s="294"/>
      <c r="AW32" s="294"/>
      <c r="AX32" s="294"/>
      <c r="AY32" s="294"/>
      <c r="AZ32" s="294"/>
      <c r="BA32" s="294"/>
      <c r="BB32" s="294"/>
      <c r="BC32" s="294"/>
      <c r="BD32" s="294"/>
      <c r="BE32" s="294"/>
      <c r="BF32" s="981"/>
      <c r="BG32" s="294"/>
      <c r="BH32" s="294"/>
      <c r="BI32" s="294"/>
      <c r="BJ32" s="294"/>
      <c r="BK32" s="294"/>
      <c r="BL32" s="294"/>
      <c r="BM32" s="294"/>
      <c r="BN32" s="294"/>
      <c r="BO32" s="294"/>
      <c r="BP32" s="294"/>
      <c r="BQ32" s="294"/>
      <c r="BR32" s="294"/>
      <c r="BS32" s="294"/>
      <c r="BT32" s="294"/>
      <c r="BU32" s="294"/>
      <c r="BV32" s="294"/>
      <c r="BW32" s="294"/>
      <c r="BX32" s="294"/>
      <c r="BY32" s="981"/>
      <c r="BZ32" s="294"/>
      <c r="CA32" s="294"/>
      <c r="CB32" s="294"/>
      <c r="CC32" s="294"/>
      <c r="CD32" s="530" t="str">
        <f t="shared" si="0"/>
        <v/>
      </c>
      <c r="CE32" s="530" t="str">
        <f t="shared" si="1"/>
        <v/>
      </c>
      <c r="CF32" s="530" t="str">
        <f t="shared" si="2"/>
        <v/>
      </c>
      <c r="CG32" s="531" t="str">
        <f t="shared" si="3"/>
        <v/>
      </c>
      <c r="CH32" s="518" t="str">
        <f t="shared" si="4"/>
        <v/>
      </c>
      <c r="CI32" s="93" t="str">
        <f t="shared" si="5"/>
        <v/>
      </c>
      <c r="CJ32" s="94" t="str">
        <f t="shared" si="6"/>
        <v/>
      </c>
      <c r="CK32" s="94" t="str">
        <f t="shared" si="7"/>
        <v/>
      </c>
      <c r="CL32" s="94" t="str">
        <f t="shared" si="8"/>
        <v/>
      </c>
      <c r="CM32" s="94" t="str">
        <f t="shared" si="9"/>
        <v/>
      </c>
      <c r="CN32" s="94" t="str">
        <f t="shared" si="10"/>
        <v/>
      </c>
      <c r="CO32" s="108" t="str">
        <f t="shared" si="11"/>
        <v/>
      </c>
      <c r="CP32" s="108" t="str">
        <f t="shared" si="12"/>
        <v/>
      </c>
      <c r="CQ32" s="108" t="str">
        <f t="shared" si="13"/>
        <v/>
      </c>
      <c r="CR32" s="108" t="str">
        <f t="shared" si="14"/>
        <v/>
      </c>
      <c r="CS32" s="94" t="str">
        <f t="shared" si="15"/>
        <v/>
      </c>
      <c r="CT32" s="94" t="str">
        <f t="shared" si="16"/>
        <v/>
      </c>
      <c r="CU32" s="94" t="str">
        <f t="shared" si="17"/>
        <v/>
      </c>
      <c r="CV32" s="94" t="str">
        <f t="shared" si="18"/>
        <v/>
      </c>
      <c r="CW32" s="94" t="str">
        <f t="shared" si="19"/>
        <v/>
      </c>
      <c r="CX32" s="93" t="str">
        <f t="shared" si="20"/>
        <v/>
      </c>
      <c r="CY32" s="519" t="str">
        <f t="shared" si="21"/>
        <v/>
      </c>
      <c r="CZ32" s="532" t="str">
        <f t="shared" si="22"/>
        <v/>
      </c>
      <c r="DA32" s="533" t="str">
        <f t="shared" si="23"/>
        <v/>
      </c>
      <c r="DB32" s="534" t="str">
        <f t="shared" si="24"/>
        <v/>
      </c>
      <c r="DC32" s="534" t="str">
        <f t="shared" si="25"/>
        <v/>
      </c>
      <c r="DD32" s="534" t="str">
        <f t="shared" si="26"/>
        <v/>
      </c>
      <c r="DE32" s="534" t="str">
        <f t="shared" si="27"/>
        <v/>
      </c>
      <c r="DF32" s="534" t="str">
        <f t="shared" si="28"/>
        <v/>
      </c>
      <c r="DG32" s="535" t="str">
        <f t="shared" si="29"/>
        <v/>
      </c>
      <c r="DH32" s="535" t="str">
        <f t="shared" si="30"/>
        <v/>
      </c>
      <c r="DI32" s="535" t="str">
        <f t="shared" si="31"/>
        <v/>
      </c>
      <c r="DJ32" s="535" t="str">
        <f t="shared" si="32"/>
        <v/>
      </c>
      <c r="DK32" s="534" t="str">
        <f t="shared" si="33"/>
        <v/>
      </c>
      <c r="DL32" s="534" t="str">
        <f t="shared" si="34"/>
        <v/>
      </c>
      <c r="DM32" s="534" t="str">
        <f t="shared" si="35"/>
        <v/>
      </c>
      <c r="DN32" s="534" t="str">
        <f t="shared" si="36"/>
        <v/>
      </c>
      <c r="DO32" s="534" t="str">
        <f t="shared" si="37"/>
        <v/>
      </c>
      <c r="DP32" s="533" t="str">
        <f t="shared" si="38"/>
        <v/>
      </c>
      <c r="DQ32" s="532" t="str">
        <f t="shared" si="39"/>
        <v/>
      </c>
      <c r="DR32" s="536">
        <f t="shared" si="40"/>
        <v>0</v>
      </c>
      <c r="DS32" s="468">
        <f t="shared" si="41"/>
        <v>0</v>
      </c>
      <c r="DT32" s="468">
        <f t="shared" si="42"/>
        <v>0</v>
      </c>
      <c r="DU32" s="468">
        <f t="shared" si="43"/>
        <v>0</v>
      </c>
      <c r="DV32" s="982"/>
      <c r="DW32" s="983"/>
      <c r="DX32" s="983"/>
      <c r="DY32" s="984"/>
      <c r="DZ32" s="985"/>
      <c r="EA32" s="61"/>
    </row>
    <row r="33" spans="1:131" ht="12.75" customHeight="1">
      <c r="A33" s="986" t="s">
        <v>358</v>
      </c>
      <c r="B33" s="783"/>
      <c r="C33" s="783"/>
      <c r="D33" s="783"/>
      <c r="E33" s="783"/>
      <c r="F33" s="783"/>
      <c r="G33" s="783"/>
      <c r="H33" s="783"/>
      <c r="I33" s="783"/>
      <c r="J33" s="783"/>
      <c r="K33" s="783"/>
      <c r="L33" s="783"/>
      <c r="M33" s="783"/>
      <c r="N33" s="783"/>
      <c r="O33" s="783"/>
      <c r="P33" s="783"/>
      <c r="Q33" s="783"/>
      <c r="R33" s="783"/>
      <c r="S33" s="783"/>
      <c r="T33" s="981"/>
      <c r="U33" s="783"/>
      <c r="V33" s="783">
        <v>0</v>
      </c>
      <c r="W33" s="783"/>
      <c r="X33" s="783"/>
      <c r="Y33" s="783"/>
      <c r="Z33" s="783">
        <v>10</v>
      </c>
      <c r="AA33" s="783">
        <v>0</v>
      </c>
      <c r="AB33" s="783"/>
      <c r="AC33" s="783">
        <v>2</v>
      </c>
      <c r="AD33" s="783"/>
      <c r="AE33" s="783"/>
      <c r="AF33" s="783"/>
      <c r="AG33" s="783"/>
      <c r="AH33" s="783"/>
      <c r="AI33" s="783"/>
      <c r="AJ33" s="783"/>
      <c r="AK33" s="783"/>
      <c r="AL33" s="783"/>
      <c r="AM33" s="981"/>
      <c r="AN33" s="783"/>
      <c r="AO33" s="783"/>
      <c r="AP33" s="783"/>
      <c r="AQ33" s="783"/>
      <c r="AR33" s="783"/>
      <c r="AS33" s="783"/>
      <c r="AT33" s="783"/>
      <c r="AU33" s="783"/>
      <c r="AV33" s="783"/>
      <c r="AW33" s="783"/>
      <c r="AX33" s="783"/>
      <c r="AY33" s="783"/>
      <c r="AZ33" s="783"/>
      <c r="BA33" s="783"/>
      <c r="BB33" s="783"/>
      <c r="BC33" s="783"/>
      <c r="BD33" s="783"/>
      <c r="BE33" s="783"/>
      <c r="BF33" s="981"/>
      <c r="BG33" s="783"/>
      <c r="BH33" s="783"/>
      <c r="BI33" s="783"/>
      <c r="BJ33" s="783"/>
      <c r="BK33" s="783"/>
      <c r="BL33" s="783"/>
      <c r="BM33" s="783"/>
      <c r="BN33" s="783"/>
      <c r="BO33" s="783"/>
      <c r="BP33" s="783"/>
      <c r="BQ33" s="783"/>
      <c r="BR33" s="783"/>
      <c r="BS33" s="783"/>
      <c r="BT33" s="783"/>
      <c r="BU33" s="783"/>
      <c r="BV33" s="783"/>
      <c r="BW33" s="783"/>
      <c r="BX33" s="783"/>
      <c r="BY33" s="981"/>
      <c r="BZ33" s="783">
        <v>10</v>
      </c>
      <c r="CA33" s="783">
        <v>10</v>
      </c>
      <c r="CB33" s="783"/>
      <c r="CC33" s="783"/>
      <c r="CD33" s="530" t="str">
        <f t="shared" si="0"/>
        <v/>
      </c>
      <c r="CE33" s="530">
        <f t="shared" si="1"/>
        <v>1</v>
      </c>
      <c r="CF33" s="530" t="str">
        <f t="shared" si="2"/>
        <v/>
      </c>
      <c r="CG33" s="531" t="str">
        <f t="shared" si="3"/>
        <v/>
      </c>
      <c r="CH33" s="518" t="str">
        <f t="shared" si="4"/>
        <v/>
      </c>
      <c r="CI33" s="93" t="str">
        <f t="shared" si="5"/>
        <v/>
      </c>
      <c r="CJ33" s="94" t="str">
        <f t="shared" si="6"/>
        <v/>
      </c>
      <c r="CK33" s="94" t="str">
        <f t="shared" si="7"/>
        <v/>
      </c>
      <c r="CL33" s="94" t="str">
        <f t="shared" si="8"/>
        <v/>
      </c>
      <c r="CM33" s="94" t="str">
        <f t="shared" si="9"/>
        <v/>
      </c>
      <c r="CN33" s="94" t="str">
        <f t="shared" si="10"/>
        <v/>
      </c>
      <c r="CO33" s="108" t="str">
        <f t="shared" si="11"/>
        <v/>
      </c>
      <c r="CP33" s="108" t="str">
        <f t="shared" si="12"/>
        <v/>
      </c>
      <c r="CQ33" s="108" t="str">
        <f t="shared" si="13"/>
        <v/>
      </c>
      <c r="CR33" s="108" t="str">
        <f t="shared" si="14"/>
        <v/>
      </c>
      <c r="CS33" s="94" t="str">
        <f t="shared" si="15"/>
        <v/>
      </c>
      <c r="CT33" s="94" t="str">
        <f t="shared" si="16"/>
        <v/>
      </c>
      <c r="CU33" s="94" t="str">
        <f t="shared" si="17"/>
        <v/>
      </c>
      <c r="CV33" s="94" t="str">
        <f t="shared" si="18"/>
        <v/>
      </c>
      <c r="CW33" s="94" t="str">
        <f t="shared" si="19"/>
        <v/>
      </c>
      <c r="CX33" s="93" t="str">
        <f t="shared" si="20"/>
        <v/>
      </c>
      <c r="CY33" s="519" t="str">
        <f t="shared" si="21"/>
        <v/>
      </c>
      <c r="CZ33" s="532" t="str">
        <f t="shared" si="22"/>
        <v/>
      </c>
      <c r="DA33" s="533" t="str">
        <f t="shared" si="23"/>
        <v/>
      </c>
      <c r="DB33" s="534" t="str">
        <f t="shared" si="24"/>
        <v/>
      </c>
      <c r="DC33" s="534" t="str">
        <f t="shared" si="25"/>
        <v/>
      </c>
      <c r="DD33" s="534" t="str">
        <f t="shared" si="26"/>
        <v/>
      </c>
      <c r="DE33" s="534" t="str">
        <f t="shared" si="27"/>
        <v/>
      </c>
      <c r="DF33" s="534" t="str">
        <f t="shared" si="28"/>
        <v/>
      </c>
      <c r="DG33" s="535" t="str">
        <f t="shared" si="29"/>
        <v/>
      </c>
      <c r="DH33" s="535" t="str">
        <f t="shared" si="30"/>
        <v/>
      </c>
      <c r="DI33" s="535" t="str">
        <f t="shared" si="31"/>
        <v/>
      </c>
      <c r="DJ33" s="535" t="str">
        <f t="shared" si="32"/>
        <v/>
      </c>
      <c r="DK33" s="534" t="str">
        <f t="shared" si="33"/>
        <v/>
      </c>
      <c r="DL33" s="534" t="str">
        <f t="shared" si="34"/>
        <v/>
      </c>
      <c r="DM33" s="534" t="str">
        <f t="shared" si="35"/>
        <v/>
      </c>
      <c r="DN33" s="534" t="str">
        <f t="shared" si="36"/>
        <v/>
      </c>
      <c r="DO33" s="534" t="str">
        <f t="shared" si="37"/>
        <v/>
      </c>
      <c r="DP33" s="533" t="str">
        <f t="shared" si="38"/>
        <v/>
      </c>
      <c r="DQ33" s="532" t="str">
        <f t="shared" si="39"/>
        <v/>
      </c>
      <c r="DR33" s="536">
        <f t="shared" si="40"/>
        <v>0</v>
      </c>
      <c r="DS33" s="468">
        <f t="shared" si="41"/>
        <v>4</v>
      </c>
      <c r="DT33" s="468">
        <f t="shared" si="42"/>
        <v>0</v>
      </c>
      <c r="DU33" s="468">
        <f t="shared" si="43"/>
        <v>0</v>
      </c>
      <c r="DV33" s="987">
        <f>IF(SUM(BZ33)&gt;0,(BZ31-DV36-SUM(BZ36)*(DV36=""))*'Exp factors'!C$23,"")</f>
        <v>0</v>
      </c>
      <c r="DW33" s="988">
        <f>IF(SUM(CA33)&gt;0,(CA31-DW36-SUM(CA36)*(DW36=""))*'Exp factors'!D$23,"")</f>
        <v>0</v>
      </c>
      <c r="DX33" s="988" t="str">
        <f>IF(SUM(CB33)&gt;0,(CB31-DX36-SUM(CB36)*(DX36=""))*'Exp factors'!E$23,"")</f>
        <v/>
      </c>
      <c r="DY33" s="989" t="str">
        <f>IF(SUM(CC33)&gt;0,(CC31-DY36-SUM(CC36)*(DY36=""))*'Exp factors'!F$23,"")</f>
        <v/>
      </c>
      <c r="DZ33" s="985"/>
      <c r="EA33" s="61"/>
    </row>
    <row r="34" spans="1:131" ht="12.75" customHeight="1">
      <c r="A34" s="990" t="s">
        <v>282</v>
      </c>
      <c r="B34" s="806"/>
      <c r="C34" s="806"/>
      <c r="D34" s="806"/>
      <c r="E34" s="806"/>
      <c r="F34" s="806"/>
      <c r="G34" s="806"/>
      <c r="H34" s="806"/>
      <c r="I34" s="806"/>
      <c r="J34" s="806"/>
      <c r="K34" s="806"/>
      <c r="L34" s="806"/>
      <c r="M34" s="806"/>
      <c r="N34" s="806"/>
      <c r="O34" s="806"/>
      <c r="P34" s="806"/>
      <c r="Q34" s="806"/>
      <c r="R34" s="806"/>
      <c r="S34" s="806"/>
      <c r="T34" s="981"/>
      <c r="U34" s="806"/>
      <c r="V34" s="806">
        <v>0</v>
      </c>
      <c r="W34" s="806"/>
      <c r="X34" s="806"/>
      <c r="Y34" s="806"/>
      <c r="Z34" s="806">
        <v>200</v>
      </c>
      <c r="AA34" s="806">
        <v>0</v>
      </c>
      <c r="AB34" s="806"/>
      <c r="AC34" s="806">
        <v>640</v>
      </c>
      <c r="AD34" s="806"/>
      <c r="AE34" s="806"/>
      <c r="AF34" s="806"/>
      <c r="AG34" s="806"/>
      <c r="AH34" s="806"/>
      <c r="AI34" s="806"/>
      <c r="AJ34" s="806"/>
      <c r="AK34" s="806"/>
      <c r="AL34" s="806"/>
      <c r="AM34" s="981"/>
      <c r="AN34" s="806"/>
      <c r="AO34" s="806"/>
      <c r="AP34" s="806"/>
      <c r="AQ34" s="806"/>
      <c r="AR34" s="806"/>
      <c r="AS34" s="806"/>
      <c r="AT34" s="806"/>
      <c r="AU34" s="806"/>
      <c r="AV34" s="806"/>
      <c r="AW34" s="806"/>
      <c r="AX34" s="806"/>
      <c r="AY34" s="806"/>
      <c r="AZ34" s="806"/>
      <c r="BA34" s="806"/>
      <c r="BB34" s="806"/>
      <c r="BC34" s="806"/>
      <c r="BD34" s="806"/>
      <c r="BE34" s="806"/>
      <c r="BF34" s="981"/>
      <c r="BG34" s="806"/>
      <c r="BH34" s="806"/>
      <c r="BI34" s="806"/>
      <c r="BJ34" s="806"/>
      <c r="BK34" s="806"/>
      <c r="BL34" s="806"/>
      <c r="BM34" s="806"/>
      <c r="BN34" s="806"/>
      <c r="BO34" s="806"/>
      <c r="BP34" s="806"/>
      <c r="BQ34" s="806"/>
      <c r="BR34" s="806"/>
      <c r="BS34" s="806"/>
      <c r="BT34" s="806"/>
      <c r="BU34" s="806"/>
      <c r="BV34" s="806"/>
      <c r="BW34" s="806"/>
      <c r="BX34" s="806"/>
      <c r="BY34" s="981"/>
      <c r="BZ34" s="806">
        <v>64</v>
      </c>
      <c r="CA34" s="806">
        <v>64</v>
      </c>
      <c r="CB34" s="806"/>
      <c r="CC34" s="806"/>
      <c r="CD34" s="530" t="str">
        <f t="shared" si="0"/>
        <v/>
      </c>
      <c r="CE34" s="530">
        <f t="shared" si="1"/>
        <v>100</v>
      </c>
      <c r="CF34" s="530" t="str">
        <f t="shared" si="2"/>
        <v/>
      </c>
      <c r="CG34" s="531" t="str">
        <f t="shared" si="3"/>
        <v/>
      </c>
      <c r="CH34" s="518" t="str">
        <f t="shared" si="4"/>
        <v/>
      </c>
      <c r="CI34" s="93" t="str">
        <f t="shared" si="5"/>
        <v/>
      </c>
      <c r="CJ34" s="94" t="str">
        <f t="shared" si="6"/>
        <v/>
      </c>
      <c r="CK34" s="94" t="str">
        <f t="shared" si="7"/>
        <v/>
      </c>
      <c r="CL34" s="94" t="str">
        <f t="shared" si="8"/>
        <v/>
      </c>
      <c r="CM34" s="94" t="str">
        <f t="shared" si="9"/>
        <v/>
      </c>
      <c r="CN34" s="94" t="str">
        <f t="shared" si="10"/>
        <v/>
      </c>
      <c r="CO34" s="108" t="str">
        <f t="shared" si="11"/>
        <v/>
      </c>
      <c r="CP34" s="108" t="str">
        <f t="shared" si="12"/>
        <v/>
      </c>
      <c r="CQ34" s="108" t="str">
        <f t="shared" si="13"/>
        <v/>
      </c>
      <c r="CR34" s="108" t="str">
        <f t="shared" si="14"/>
        <v/>
      </c>
      <c r="CS34" s="94" t="str">
        <f t="shared" si="15"/>
        <v/>
      </c>
      <c r="CT34" s="94" t="str">
        <f t="shared" si="16"/>
        <v/>
      </c>
      <c r="CU34" s="94" t="str">
        <f t="shared" si="17"/>
        <v/>
      </c>
      <c r="CV34" s="94" t="str">
        <f t="shared" si="18"/>
        <v/>
      </c>
      <c r="CW34" s="94" t="str">
        <f t="shared" si="19"/>
        <v/>
      </c>
      <c r="CX34" s="93" t="str">
        <f t="shared" si="20"/>
        <v/>
      </c>
      <c r="CY34" s="519" t="str">
        <f t="shared" si="21"/>
        <v/>
      </c>
      <c r="CZ34" s="532" t="str">
        <f t="shared" si="22"/>
        <v/>
      </c>
      <c r="DA34" s="533" t="str">
        <f t="shared" si="23"/>
        <v/>
      </c>
      <c r="DB34" s="534" t="str">
        <f t="shared" si="24"/>
        <v/>
      </c>
      <c r="DC34" s="534" t="str">
        <f t="shared" si="25"/>
        <v/>
      </c>
      <c r="DD34" s="534" t="str">
        <f t="shared" si="26"/>
        <v/>
      </c>
      <c r="DE34" s="534" t="str">
        <f t="shared" si="27"/>
        <v/>
      </c>
      <c r="DF34" s="534" t="str">
        <f t="shared" si="28"/>
        <v/>
      </c>
      <c r="DG34" s="535" t="str">
        <f t="shared" si="29"/>
        <v/>
      </c>
      <c r="DH34" s="535" t="str">
        <f t="shared" si="30"/>
        <v/>
      </c>
      <c r="DI34" s="535" t="str">
        <f t="shared" si="31"/>
        <v/>
      </c>
      <c r="DJ34" s="535" t="str">
        <f t="shared" si="32"/>
        <v/>
      </c>
      <c r="DK34" s="534" t="str">
        <f t="shared" si="33"/>
        <v/>
      </c>
      <c r="DL34" s="534" t="str">
        <f t="shared" si="34"/>
        <v/>
      </c>
      <c r="DM34" s="534" t="str">
        <f t="shared" si="35"/>
        <v/>
      </c>
      <c r="DN34" s="534" t="str">
        <f t="shared" si="36"/>
        <v/>
      </c>
      <c r="DO34" s="534" t="str">
        <f t="shared" si="37"/>
        <v/>
      </c>
      <c r="DP34" s="533" t="str">
        <f t="shared" si="38"/>
        <v/>
      </c>
      <c r="DQ34" s="532" t="str">
        <f t="shared" si="39"/>
        <v/>
      </c>
      <c r="DR34" s="536">
        <f t="shared" si="40"/>
        <v>0</v>
      </c>
      <c r="DS34" s="468">
        <f t="shared" si="41"/>
        <v>4</v>
      </c>
      <c r="DT34" s="468">
        <f t="shared" si="42"/>
        <v>0</v>
      </c>
      <c r="DU34" s="468">
        <f t="shared" si="43"/>
        <v>0</v>
      </c>
      <c r="DV34" s="982"/>
      <c r="DW34" s="983"/>
      <c r="DX34" s="983"/>
      <c r="DY34" s="984"/>
      <c r="DZ34" s="985"/>
      <c r="EA34" s="61"/>
    </row>
    <row r="35" spans="1:131" ht="12.75" customHeight="1">
      <c r="A35" s="990" t="s">
        <v>284</v>
      </c>
      <c r="B35" s="541" t="str">
        <f t="shared" ref="B35:S35" si="70">IF(B33="","",B33*B34)</f>
        <v/>
      </c>
      <c r="C35" s="541" t="str">
        <f t="shared" si="70"/>
        <v/>
      </c>
      <c r="D35" s="541" t="str">
        <f t="shared" si="70"/>
        <v/>
      </c>
      <c r="E35" s="541" t="str">
        <f t="shared" si="70"/>
        <v/>
      </c>
      <c r="F35" s="541" t="str">
        <f t="shared" si="70"/>
        <v/>
      </c>
      <c r="G35" s="541" t="str">
        <f t="shared" si="70"/>
        <v/>
      </c>
      <c r="H35" s="541" t="str">
        <f t="shared" si="70"/>
        <v/>
      </c>
      <c r="I35" s="541" t="str">
        <f t="shared" si="70"/>
        <v/>
      </c>
      <c r="J35" s="541" t="str">
        <f t="shared" si="70"/>
        <v/>
      </c>
      <c r="K35" s="541" t="str">
        <f t="shared" si="70"/>
        <v/>
      </c>
      <c r="L35" s="541" t="str">
        <f t="shared" si="70"/>
        <v/>
      </c>
      <c r="M35" s="541" t="str">
        <f t="shared" si="70"/>
        <v/>
      </c>
      <c r="N35" s="541" t="str">
        <f t="shared" si="70"/>
        <v/>
      </c>
      <c r="O35" s="541" t="str">
        <f t="shared" si="70"/>
        <v/>
      </c>
      <c r="P35" s="541" t="str">
        <f t="shared" si="70"/>
        <v/>
      </c>
      <c r="Q35" s="541" t="str">
        <f t="shared" si="70"/>
        <v/>
      </c>
      <c r="R35" s="541" t="str">
        <f t="shared" si="70"/>
        <v/>
      </c>
      <c r="S35" s="541" t="str">
        <f t="shared" si="70"/>
        <v/>
      </c>
      <c r="T35" s="865"/>
      <c r="U35" s="541" t="str">
        <f t="shared" ref="U35:AL35" si="71">IF(U33="","",U33*U34)</f>
        <v/>
      </c>
      <c r="V35" s="541">
        <f t="shared" si="71"/>
        <v>0</v>
      </c>
      <c r="W35" s="541" t="str">
        <f t="shared" si="71"/>
        <v/>
      </c>
      <c r="X35" s="541" t="str">
        <f t="shared" si="71"/>
        <v/>
      </c>
      <c r="Y35" s="541" t="str">
        <f t="shared" si="71"/>
        <v/>
      </c>
      <c r="Z35" s="541">
        <f t="shared" si="71"/>
        <v>2000</v>
      </c>
      <c r="AA35" s="541">
        <f t="shared" si="71"/>
        <v>0</v>
      </c>
      <c r="AB35" s="541" t="str">
        <f t="shared" si="71"/>
        <v/>
      </c>
      <c r="AC35" s="541">
        <f t="shared" si="71"/>
        <v>1280</v>
      </c>
      <c r="AD35" s="541" t="str">
        <f t="shared" si="71"/>
        <v/>
      </c>
      <c r="AE35" s="541" t="str">
        <f t="shared" si="71"/>
        <v/>
      </c>
      <c r="AF35" s="541" t="str">
        <f t="shared" si="71"/>
        <v/>
      </c>
      <c r="AG35" s="541" t="str">
        <f t="shared" si="71"/>
        <v/>
      </c>
      <c r="AH35" s="541" t="str">
        <f t="shared" si="71"/>
        <v/>
      </c>
      <c r="AI35" s="541" t="str">
        <f t="shared" si="71"/>
        <v/>
      </c>
      <c r="AJ35" s="541" t="str">
        <f t="shared" si="71"/>
        <v/>
      </c>
      <c r="AK35" s="541" t="str">
        <f t="shared" si="71"/>
        <v/>
      </c>
      <c r="AL35" s="541" t="str">
        <f t="shared" si="71"/>
        <v/>
      </c>
      <c r="AM35" s="865"/>
      <c r="AN35" s="541" t="str">
        <f t="shared" ref="AN35:BE35" si="72">IF(AN33="","",AN33*AN34)</f>
        <v/>
      </c>
      <c r="AO35" s="541" t="str">
        <f t="shared" si="72"/>
        <v/>
      </c>
      <c r="AP35" s="541" t="str">
        <f t="shared" si="72"/>
        <v/>
      </c>
      <c r="AQ35" s="541" t="str">
        <f t="shared" si="72"/>
        <v/>
      </c>
      <c r="AR35" s="541" t="str">
        <f t="shared" si="72"/>
        <v/>
      </c>
      <c r="AS35" s="541" t="str">
        <f t="shared" si="72"/>
        <v/>
      </c>
      <c r="AT35" s="541" t="str">
        <f t="shared" si="72"/>
        <v/>
      </c>
      <c r="AU35" s="541" t="str">
        <f t="shared" si="72"/>
        <v/>
      </c>
      <c r="AV35" s="541" t="str">
        <f t="shared" si="72"/>
        <v/>
      </c>
      <c r="AW35" s="541" t="str">
        <f t="shared" si="72"/>
        <v/>
      </c>
      <c r="AX35" s="541" t="str">
        <f t="shared" si="72"/>
        <v/>
      </c>
      <c r="AY35" s="541" t="str">
        <f t="shared" si="72"/>
        <v/>
      </c>
      <c r="AZ35" s="541" t="str">
        <f t="shared" si="72"/>
        <v/>
      </c>
      <c r="BA35" s="541" t="str">
        <f t="shared" si="72"/>
        <v/>
      </c>
      <c r="BB35" s="541" t="str">
        <f t="shared" si="72"/>
        <v/>
      </c>
      <c r="BC35" s="541" t="str">
        <f t="shared" si="72"/>
        <v/>
      </c>
      <c r="BD35" s="541" t="str">
        <f t="shared" si="72"/>
        <v/>
      </c>
      <c r="BE35" s="541" t="str">
        <f t="shared" si="72"/>
        <v/>
      </c>
      <c r="BF35" s="865"/>
      <c r="BG35" s="541" t="str">
        <f t="shared" ref="BG35:BX35" si="73">IF(BG33="","",BG33*BG34)</f>
        <v/>
      </c>
      <c r="BH35" s="541" t="str">
        <f t="shared" si="73"/>
        <v/>
      </c>
      <c r="BI35" s="541" t="str">
        <f t="shared" si="73"/>
        <v/>
      </c>
      <c r="BJ35" s="541" t="str">
        <f t="shared" si="73"/>
        <v/>
      </c>
      <c r="BK35" s="541" t="str">
        <f t="shared" si="73"/>
        <v/>
      </c>
      <c r="BL35" s="541" t="str">
        <f t="shared" si="73"/>
        <v/>
      </c>
      <c r="BM35" s="541" t="str">
        <f t="shared" si="73"/>
        <v/>
      </c>
      <c r="BN35" s="541" t="str">
        <f t="shared" si="73"/>
        <v/>
      </c>
      <c r="BO35" s="541" t="str">
        <f t="shared" si="73"/>
        <v/>
      </c>
      <c r="BP35" s="541" t="str">
        <f t="shared" si="73"/>
        <v/>
      </c>
      <c r="BQ35" s="541" t="str">
        <f t="shared" si="73"/>
        <v/>
      </c>
      <c r="BR35" s="541" t="str">
        <f t="shared" si="73"/>
        <v/>
      </c>
      <c r="BS35" s="541" t="str">
        <f t="shared" si="73"/>
        <v/>
      </c>
      <c r="BT35" s="541" t="str">
        <f t="shared" si="73"/>
        <v/>
      </c>
      <c r="BU35" s="541" t="str">
        <f t="shared" si="73"/>
        <v/>
      </c>
      <c r="BV35" s="541" t="str">
        <f t="shared" si="73"/>
        <v/>
      </c>
      <c r="BW35" s="541" t="str">
        <f t="shared" si="73"/>
        <v/>
      </c>
      <c r="BX35" s="541" t="str">
        <f t="shared" si="73"/>
        <v/>
      </c>
      <c r="BY35" s="865"/>
      <c r="BZ35" s="541">
        <f>IF(BZ33="","",BZ33*BZ34)</f>
        <v>640</v>
      </c>
      <c r="CA35" s="541">
        <f>IF(CA33="","",CA33*CA34)</f>
        <v>640</v>
      </c>
      <c r="CB35" s="541" t="str">
        <f>IF(CB33="","",CB33*CB34)</f>
        <v/>
      </c>
      <c r="CC35" s="541" t="str">
        <f>IF(CC33="","",CC33*CC34)</f>
        <v/>
      </c>
      <c r="CD35" s="530" t="str">
        <f t="shared" si="0"/>
        <v/>
      </c>
      <c r="CE35" s="530">
        <f t="shared" si="1"/>
        <v>640</v>
      </c>
      <c r="CF35" s="530" t="str">
        <f t="shared" si="2"/>
        <v/>
      </c>
      <c r="CG35" s="531" t="str">
        <f t="shared" si="3"/>
        <v/>
      </c>
      <c r="CH35" s="518" t="str">
        <f t="shared" si="4"/>
        <v/>
      </c>
      <c r="CI35" s="93" t="str">
        <f t="shared" si="5"/>
        <v/>
      </c>
      <c r="CJ35" s="94" t="str">
        <f t="shared" si="6"/>
        <v/>
      </c>
      <c r="CK35" s="94" t="str">
        <f t="shared" si="7"/>
        <v/>
      </c>
      <c r="CL35" s="94" t="str">
        <f t="shared" si="8"/>
        <v/>
      </c>
      <c r="CM35" s="94" t="str">
        <f t="shared" si="9"/>
        <v/>
      </c>
      <c r="CN35" s="94" t="str">
        <f t="shared" si="10"/>
        <v/>
      </c>
      <c r="CO35" s="108" t="str">
        <f t="shared" si="11"/>
        <v/>
      </c>
      <c r="CP35" s="108" t="str">
        <f t="shared" si="12"/>
        <v/>
      </c>
      <c r="CQ35" s="108" t="str">
        <f t="shared" si="13"/>
        <v/>
      </c>
      <c r="CR35" s="108" t="str">
        <f t="shared" si="14"/>
        <v/>
      </c>
      <c r="CS35" s="94" t="str">
        <f t="shared" si="15"/>
        <v/>
      </c>
      <c r="CT35" s="94" t="str">
        <f t="shared" si="16"/>
        <v/>
      </c>
      <c r="CU35" s="94" t="str">
        <f t="shared" si="17"/>
        <v/>
      </c>
      <c r="CV35" s="94" t="str">
        <f t="shared" si="18"/>
        <v/>
      </c>
      <c r="CW35" s="94" t="str">
        <f t="shared" si="19"/>
        <v/>
      </c>
      <c r="CX35" s="93" t="str">
        <f t="shared" si="20"/>
        <v/>
      </c>
      <c r="CY35" s="519" t="str">
        <f t="shared" si="21"/>
        <v/>
      </c>
      <c r="CZ35" s="532" t="str">
        <f t="shared" si="22"/>
        <v/>
      </c>
      <c r="DA35" s="533" t="str">
        <f t="shared" si="23"/>
        <v/>
      </c>
      <c r="DB35" s="534" t="str">
        <f t="shared" si="24"/>
        <v/>
      </c>
      <c r="DC35" s="534" t="str">
        <f t="shared" si="25"/>
        <v/>
      </c>
      <c r="DD35" s="534" t="str">
        <f t="shared" si="26"/>
        <v/>
      </c>
      <c r="DE35" s="534" t="str">
        <f t="shared" si="27"/>
        <v/>
      </c>
      <c r="DF35" s="534" t="str">
        <f t="shared" si="28"/>
        <v/>
      </c>
      <c r="DG35" s="535" t="str">
        <f t="shared" si="29"/>
        <v/>
      </c>
      <c r="DH35" s="535" t="str">
        <f t="shared" si="30"/>
        <v/>
      </c>
      <c r="DI35" s="535" t="str">
        <f t="shared" si="31"/>
        <v/>
      </c>
      <c r="DJ35" s="535" t="str">
        <f t="shared" si="32"/>
        <v/>
      </c>
      <c r="DK35" s="534" t="str">
        <f t="shared" si="33"/>
        <v/>
      </c>
      <c r="DL35" s="534" t="str">
        <f t="shared" si="34"/>
        <v/>
      </c>
      <c r="DM35" s="534" t="str">
        <f t="shared" si="35"/>
        <v/>
      </c>
      <c r="DN35" s="534" t="str">
        <f t="shared" si="36"/>
        <v/>
      </c>
      <c r="DO35" s="534" t="str">
        <f t="shared" si="37"/>
        <v/>
      </c>
      <c r="DP35" s="533" t="str">
        <f t="shared" si="38"/>
        <v/>
      </c>
      <c r="DQ35" s="532" t="str">
        <f t="shared" si="39"/>
        <v/>
      </c>
      <c r="DR35" s="536">
        <f t="shared" si="40"/>
        <v>0</v>
      </c>
      <c r="DS35" s="468">
        <f t="shared" si="41"/>
        <v>4</v>
      </c>
      <c r="DT35" s="468">
        <f t="shared" si="42"/>
        <v>0</v>
      </c>
      <c r="DU35" s="468">
        <f t="shared" si="43"/>
        <v>0</v>
      </c>
      <c r="DV35" s="991">
        <f>IF(DV33="","",DV33*BZ34)</f>
        <v>0</v>
      </c>
      <c r="DW35" s="992">
        <f>IF(DW33="","",DW33*CA34)</f>
        <v>0</v>
      </c>
      <c r="DX35" s="992" t="str">
        <f>IF(DX33="","",DX33*CB34)</f>
        <v/>
      </c>
      <c r="DY35" s="993" t="str">
        <f>IF(DY33="","",DY33*CC34)</f>
        <v/>
      </c>
      <c r="DZ35" s="985"/>
      <c r="EA35" s="61"/>
    </row>
    <row r="36" spans="1:131" ht="12.75" customHeight="1">
      <c r="A36" s="990" t="s">
        <v>359</v>
      </c>
      <c r="B36" s="743"/>
      <c r="C36" s="743"/>
      <c r="D36" s="743"/>
      <c r="E36" s="743"/>
      <c r="F36" s="743"/>
      <c r="G36" s="743"/>
      <c r="H36" s="743"/>
      <c r="I36" s="743"/>
      <c r="J36" s="743"/>
      <c r="K36" s="743"/>
      <c r="L36" s="743"/>
      <c r="M36" s="743"/>
      <c r="N36" s="743"/>
      <c r="O36" s="743"/>
      <c r="P36" s="743"/>
      <c r="Q36" s="743"/>
      <c r="R36" s="743"/>
      <c r="S36" s="743"/>
      <c r="T36" s="976"/>
      <c r="U36" s="743"/>
      <c r="V36" s="743"/>
      <c r="W36" s="743"/>
      <c r="X36" s="743"/>
      <c r="Y36" s="743"/>
      <c r="Z36" s="743"/>
      <c r="AA36" s="743"/>
      <c r="AB36" s="743"/>
      <c r="AC36" s="743"/>
      <c r="AD36" s="743"/>
      <c r="AE36" s="743"/>
      <c r="AF36" s="743"/>
      <c r="AG36" s="743"/>
      <c r="AH36" s="743"/>
      <c r="AI36" s="743"/>
      <c r="AJ36" s="743"/>
      <c r="AK36" s="743"/>
      <c r="AL36" s="743"/>
      <c r="AM36" s="976"/>
      <c r="AN36" s="743"/>
      <c r="AO36" s="743"/>
      <c r="AP36" s="743"/>
      <c r="AQ36" s="743"/>
      <c r="AR36" s="743"/>
      <c r="AS36" s="743"/>
      <c r="AT36" s="743"/>
      <c r="AU36" s="743"/>
      <c r="AV36" s="743"/>
      <c r="AW36" s="743"/>
      <c r="AX36" s="743"/>
      <c r="AY36" s="743"/>
      <c r="AZ36" s="743"/>
      <c r="BA36" s="743"/>
      <c r="BB36" s="743"/>
      <c r="BC36" s="743"/>
      <c r="BD36" s="743"/>
      <c r="BE36" s="743"/>
      <c r="BF36" s="976"/>
      <c r="BG36" s="743"/>
      <c r="BH36" s="743"/>
      <c r="BI36" s="743"/>
      <c r="BJ36" s="743"/>
      <c r="BK36" s="743"/>
      <c r="BL36" s="743"/>
      <c r="BM36" s="743"/>
      <c r="BN36" s="743"/>
      <c r="BO36" s="743"/>
      <c r="BP36" s="743"/>
      <c r="BQ36" s="743"/>
      <c r="BR36" s="743"/>
      <c r="BS36" s="743"/>
      <c r="BT36" s="743"/>
      <c r="BU36" s="743"/>
      <c r="BV36" s="743"/>
      <c r="BW36" s="743"/>
      <c r="BX36" s="743"/>
      <c r="BY36" s="976"/>
      <c r="BZ36" s="743">
        <v>10</v>
      </c>
      <c r="CA36" s="743">
        <v>10</v>
      </c>
      <c r="CB36" s="743"/>
      <c r="CC36" s="743"/>
      <c r="CD36" s="530" t="str">
        <f t="shared" si="0"/>
        <v/>
      </c>
      <c r="CE36" s="530" t="str">
        <f t="shared" si="1"/>
        <v/>
      </c>
      <c r="CF36" s="530" t="str">
        <f t="shared" si="2"/>
        <v/>
      </c>
      <c r="CG36" s="531" t="str">
        <f t="shared" si="3"/>
        <v/>
      </c>
      <c r="CH36" s="518" t="str">
        <f t="shared" si="4"/>
        <v/>
      </c>
      <c r="CI36" s="93" t="str">
        <f t="shared" si="5"/>
        <v/>
      </c>
      <c r="CJ36" s="94" t="str">
        <f t="shared" si="6"/>
        <v/>
      </c>
      <c r="CK36" s="94" t="str">
        <f t="shared" si="7"/>
        <v/>
      </c>
      <c r="CL36" s="94" t="str">
        <f t="shared" si="8"/>
        <v/>
      </c>
      <c r="CM36" s="94" t="str">
        <f t="shared" si="9"/>
        <v/>
      </c>
      <c r="CN36" s="94" t="str">
        <f t="shared" si="10"/>
        <v/>
      </c>
      <c r="CO36" s="108" t="str">
        <f t="shared" si="11"/>
        <v/>
      </c>
      <c r="CP36" s="108" t="str">
        <f t="shared" si="12"/>
        <v/>
      </c>
      <c r="CQ36" s="108" t="str">
        <f t="shared" si="13"/>
        <v/>
      </c>
      <c r="CR36" s="108" t="str">
        <f t="shared" si="14"/>
        <v/>
      </c>
      <c r="CS36" s="94" t="str">
        <f t="shared" si="15"/>
        <v/>
      </c>
      <c r="CT36" s="94" t="str">
        <f t="shared" si="16"/>
        <v/>
      </c>
      <c r="CU36" s="94" t="str">
        <f t="shared" si="17"/>
        <v/>
      </c>
      <c r="CV36" s="94" t="str">
        <f t="shared" si="18"/>
        <v/>
      </c>
      <c r="CW36" s="94" t="str">
        <f t="shared" si="19"/>
        <v/>
      </c>
      <c r="CX36" s="93" t="str">
        <f t="shared" si="20"/>
        <v/>
      </c>
      <c r="CY36" s="519" t="str">
        <f t="shared" si="21"/>
        <v/>
      </c>
      <c r="CZ36" s="532" t="str">
        <f t="shared" si="22"/>
        <v/>
      </c>
      <c r="DA36" s="533" t="str">
        <f t="shared" si="23"/>
        <v/>
      </c>
      <c r="DB36" s="534" t="str">
        <f t="shared" si="24"/>
        <v/>
      </c>
      <c r="DC36" s="534" t="str">
        <f t="shared" si="25"/>
        <v/>
      </c>
      <c r="DD36" s="534" t="str">
        <f t="shared" si="26"/>
        <v/>
      </c>
      <c r="DE36" s="534" t="str">
        <f t="shared" si="27"/>
        <v/>
      </c>
      <c r="DF36" s="534" t="str">
        <f t="shared" si="28"/>
        <v/>
      </c>
      <c r="DG36" s="535" t="str">
        <f t="shared" si="29"/>
        <v/>
      </c>
      <c r="DH36" s="535" t="str">
        <f t="shared" si="30"/>
        <v/>
      </c>
      <c r="DI36" s="535" t="str">
        <f t="shared" si="31"/>
        <v/>
      </c>
      <c r="DJ36" s="535" t="str">
        <f t="shared" si="32"/>
        <v/>
      </c>
      <c r="DK36" s="534" t="str">
        <f t="shared" si="33"/>
        <v/>
      </c>
      <c r="DL36" s="534" t="str">
        <f t="shared" si="34"/>
        <v/>
      </c>
      <c r="DM36" s="534" t="str">
        <f t="shared" si="35"/>
        <v/>
      </c>
      <c r="DN36" s="534" t="str">
        <f t="shared" si="36"/>
        <v/>
      </c>
      <c r="DO36" s="534" t="str">
        <f t="shared" si="37"/>
        <v/>
      </c>
      <c r="DP36" s="533" t="str">
        <f t="shared" si="38"/>
        <v/>
      </c>
      <c r="DQ36" s="532" t="str">
        <f t="shared" si="39"/>
        <v/>
      </c>
      <c r="DR36" s="536">
        <f t="shared" si="40"/>
        <v>0</v>
      </c>
      <c r="DS36" s="468">
        <f t="shared" si="41"/>
        <v>0</v>
      </c>
      <c r="DT36" s="468">
        <f t="shared" si="42"/>
        <v>0</v>
      </c>
      <c r="DU36" s="468">
        <f t="shared" si="43"/>
        <v>0</v>
      </c>
      <c r="DV36" s="994"/>
      <c r="DW36" s="306"/>
      <c r="DX36" s="306"/>
      <c r="DY36" s="995"/>
      <c r="DZ36" s="985"/>
      <c r="EA36" s="61"/>
    </row>
    <row r="37" spans="1:131" ht="12.75" customHeight="1">
      <c r="A37" s="529" t="s">
        <v>328</v>
      </c>
      <c r="B37" s="863" t="str">
        <f t="shared" ref="B37:S37" si="74">IF(B31="","",(B31-B33-B36)*B32/B$7/365/$G$1)</f>
        <v/>
      </c>
      <c r="C37" s="863" t="str">
        <f t="shared" si="74"/>
        <v/>
      </c>
      <c r="D37" s="863" t="str">
        <f t="shared" si="74"/>
        <v/>
      </c>
      <c r="E37" s="863" t="str">
        <f t="shared" si="74"/>
        <v/>
      </c>
      <c r="F37" s="863" t="str">
        <f t="shared" si="74"/>
        <v/>
      </c>
      <c r="G37" s="863" t="str">
        <f t="shared" si="74"/>
        <v/>
      </c>
      <c r="H37" s="863" t="str">
        <f t="shared" si="74"/>
        <v/>
      </c>
      <c r="I37" s="863" t="str">
        <f t="shared" si="74"/>
        <v/>
      </c>
      <c r="J37" s="863" t="str">
        <f t="shared" si="74"/>
        <v/>
      </c>
      <c r="K37" s="863" t="str">
        <f t="shared" si="74"/>
        <v/>
      </c>
      <c r="L37" s="863" t="str">
        <f t="shared" si="74"/>
        <v/>
      </c>
      <c r="M37" s="863" t="str">
        <f t="shared" si="74"/>
        <v/>
      </c>
      <c r="N37" s="863" t="str">
        <f t="shared" si="74"/>
        <v/>
      </c>
      <c r="O37" s="863" t="str">
        <f t="shared" si="74"/>
        <v/>
      </c>
      <c r="P37" s="863" t="str">
        <f t="shared" si="74"/>
        <v/>
      </c>
      <c r="Q37" s="863" t="str">
        <f t="shared" si="74"/>
        <v/>
      </c>
      <c r="R37" s="863" t="str">
        <f t="shared" si="74"/>
        <v/>
      </c>
      <c r="S37" s="863">
        <f t="shared" si="74"/>
        <v>0</v>
      </c>
      <c r="T37" s="996"/>
      <c r="U37" s="863" t="str">
        <f t="shared" ref="U37:AL37" si="75">IF(U31="","",(U31-U33-U36)*U32/U$7/365/$G$1)</f>
        <v/>
      </c>
      <c r="V37" s="863">
        <f t="shared" si="75"/>
        <v>0</v>
      </c>
      <c r="W37" s="863" t="str">
        <f t="shared" si="75"/>
        <v/>
      </c>
      <c r="X37" s="863" t="str">
        <f t="shared" si="75"/>
        <v/>
      </c>
      <c r="Y37" s="863" t="str">
        <f t="shared" si="75"/>
        <v/>
      </c>
      <c r="Z37" s="863">
        <f t="shared" si="75"/>
        <v>0</v>
      </c>
      <c r="AA37" s="863">
        <f t="shared" si="75"/>
        <v>0</v>
      </c>
      <c r="AB37" s="863" t="str">
        <f t="shared" si="75"/>
        <v/>
      </c>
      <c r="AC37" s="863">
        <f t="shared" si="75"/>
        <v>0</v>
      </c>
      <c r="AD37" s="863" t="str">
        <f t="shared" si="75"/>
        <v/>
      </c>
      <c r="AE37" s="863" t="str">
        <f t="shared" si="75"/>
        <v/>
      </c>
      <c r="AF37" s="863" t="str">
        <f t="shared" si="75"/>
        <v/>
      </c>
      <c r="AG37" s="863" t="str">
        <f t="shared" si="75"/>
        <v/>
      </c>
      <c r="AH37" s="863" t="str">
        <f t="shared" si="75"/>
        <v/>
      </c>
      <c r="AI37" s="863" t="str">
        <f t="shared" si="75"/>
        <v/>
      </c>
      <c r="AJ37" s="863" t="str">
        <f t="shared" si="75"/>
        <v/>
      </c>
      <c r="AK37" s="863" t="str">
        <f t="shared" si="75"/>
        <v/>
      </c>
      <c r="AL37" s="863" t="str">
        <f t="shared" si="75"/>
        <v/>
      </c>
      <c r="AM37" s="996"/>
      <c r="AN37" s="863" t="str">
        <f t="shared" ref="AN37:BE37" si="76">IF(AN31="","",(AN31-AN33-AN36)*AN32/AN$7/365/$G$1)</f>
        <v/>
      </c>
      <c r="AO37" s="863" t="str">
        <f t="shared" si="76"/>
        <v/>
      </c>
      <c r="AP37" s="863" t="str">
        <f t="shared" si="76"/>
        <v/>
      </c>
      <c r="AQ37" s="863" t="str">
        <f t="shared" si="76"/>
        <v/>
      </c>
      <c r="AR37" s="863" t="str">
        <f t="shared" si="76"/>
        <v/>
      </c>
      <c r="AS37" s="863" t="str">
        <f t="shared" si="76"/>
        <v/>
      </c>
      <c r="AT37" s="863" t="str">
        <f t="shared" si="76"/>
        <v/>
      </c>
      <c r="AU37" s="863" t="str">
        <f t="shared" si="76"/>
        <v/>
      </c>
      <c r="AV37" s="863" t="str">
        <f t="shared" si="76"/>
        <v/>
      </c>
      <c r="AW37" s="863" t="str">
        <f t="shared" si="76"/>
        <v/>
      </c>
      <c r="AX37" s="863" t="str">
        <f t="shared" si="76"/>
        <v/>
      </c>
      <c r="AY37" s="863" t="str">
        <f t="shared" si="76"/>
        <v/>
      </c>
      <c r="AZ37" s="863" t="str">
        <f t="shared" si="76"/>
        <v/>
      </c>
      <c r="BA37" s="863" t="str">
        <f t="shared" si="76"/>
        <v/>
      </c>
      <c r="BB37" s="863" t="str">
        <f t="shared" si="76"/>
        <v/>
      </c>
      <c r="BC37" s="863" t="str">
        <f t="shared" si="76"/>
        <v/>
      </c>
      <c r="BD37" s="863" t="str">
        <f t="shared" si="76"/>
        <v/>
      </c>
      <c r="BE37" s="863" t="str">
        <f t="shared" si="76"/>
        <v/>
      </c>
      <c r="BF37" s="996"/>
      <c r="BG37" s="863" t="str">
        <f t="shared" ref="BG37:BX37" si="77">IF(BG31="","",(BG31-BG33-BG36)*BG32/BG$7/365/$G$1)</f>
        <v/>
      </c>
      <c r="BH37" s="863" t="str">
        <f t="shared" si="77"/>
        <v/>
      </c>
      <c r="BI37" s="863" t="str">
        <f t="shared" si="77"/>
        <v/>
      </c>
      <c r="BJ37" s="863" t="str">
        <f t="shared" si="77"/>
        <v/>
      </c>
      <c r="BK37" s="863" t="str">
        <f t="shared" si="77"/>
        <v/>
      </c>
      <c r="BL37" s="863" t="str">
        <f t="shared" si="77"/>
        <v/>
      </c>
      <c r="BM37" s="863" t="str">
        <f t="shared" si="77"/>
        <v/>
      </c>
      <c r="BN37" s="863" t="str">
        <f t="shared" si="77"/>
        <v/>
      </c>
      <c r="BO37" s="863" t="str">
        <f t="shared" si="77"/>
        <v/>
      </c>
      <c r="BP37" s="863" t="str">
        <f t="shared" si="77"/>
        <v/>
      </c>
      <c r="BQ37" s="863" t="str">
        <f t="shared" si="77"/>
        <v/>
      </c>
      <c r="BR37" s="863" t="str">
        <f t="shared" si="77"/>
        <v/>
      </c>
      <c r="BS37" s="863" t="str">
        <f t="shared" si="77"/>
        <v/>
      </c>
      <c r="BT37" s="863" t="str">
        <f t="shared" si="77"/>
        <v/>
      </c>
      <c r="BU37" s="863" t="str">
        <f t="shared" si="77"/>
        <v/>
      </c>
      <c r="BV37" s="863" t="str">
        <f t="shared" si="77"/>
        <v/>
      </c>
      <c r="BW37" s="863" t="str">
        <f t="shared" si="77"/>
        <v/>
      </c>
      <c r="BX37" s="863" t="str">
        <f t="shared" si="77"/>
        <v/>
      </c>
      <c r="BY37" s="996"/>
      <c r="BZ37" s="863">
        <f>IF(BZ31="","",(BZ31-BZ33-BZ36)*BZ32/BZ$7/365/$G$1)</f>
        <v>0</v>
      </c>
      <c r="CA37" s="863">
        <f>IF(CA31="","",(CA31-CA33-CA36)*CA32/CA$7/365/$G$1)</f>
        <v>0</v>
      </c>
      <c r="CB37" s="863" t="str">
        <f>IF(CB31="","",(CB31-CB33-CB36)*CB32/CB$7/365/$G$1)</f>
        <v/>
      </c>
      <c r="CC37" s="863" t="str">
        <f>IF(CC31="","",(CC31-CC33-CC36)*CC32/CC$7/365/$G$1)</f>
        <v/>
      </c>
      <c r="CD37" s="997" t="str">
        <f t="shared" si="0"/>
        <v/>
      </c>
      <c r="CE37" s="997">
        <f t="shared" si="1"/>
        <v>0</v>
      </c>
      <c r="CF37" s="997" t="str">
        <f t="shared" si="2"/>
        <v/>
      </c>
      <c r="CG37" s="998" t="str">
        <f t="shared" si="3"/>
        <v/>
      </c>
      <c r="CH37" s="724" t="str">
        <f t="shared" si="4"/>
        <v/>
      </c>
      <c r="CI37" s="639" t="str">
        <f t="shared" si="5"/>
        <v/>
      </c>
      <c r="CJ37" s="640" t="str">
        <f t="shared" si="6"/>
        <v/>
      </c>
      <c r="CK37" s="640" t="str">
        <f t="shared" si="7"/>
        <v/>
      </c>
      <c r="CL37" s="640" t="str">
        <f t="shared" si="8"/>
        <v/>
      </c>
      <c r="CM37" s="640" t="str">
        <f t="shared" si="9"/>
        <v/>
      </c>
      <c r="CN37" s="640" t="str">
        <f t="shared" si="10"/>
        <v/>
      </c>
      <c r="CO37" s="641" t="str">
        <f t="shared" si="11"/>
        <v/>
      </c>
      <c r="CP37" s="641" t="str">
        <f t="shared" si="12"/>
        <v/>
      </c>
      <c r="CQ37" s="641" t="str">
        <f t="shared" si="13"/>
        <v/>
      </c>
      <c r="CR37" s="641" t="str">
        <f t="shared" si="14"/>
        <v/>
      </c>
      <c r="CS37" s="640" t="str">
        <f t="shared" si="15"/>
        <v/>
      </c>
      <c r="CT37" s="640" t="str">
        <f t="shared" si="16"/>
        <v/>
      </c>
      <c r="CU37" s="640" t="str">
        <f t="shared" si="17"/>
        <v/>
      </c>
      <c r="CV37" s="640" t="str">
        <f t="shared" si="18"/>
        <v/>
      </c>
      <c r="CW37" s="640" t="str">
        <f t="shared" si="19"/>
        <v/>
      </c>
      <c r="CX37" s="639" t="str">
        <f t="shared" si="20"/>
        <v/>
      </c>
      <c r="CY37" s="725" t="str">
        <f t="shared" si="21"/>
        <v/>
      </c>
      <c r="CZ37" s="638" t="str">
        <f t="shared" si="22"/>
        <v/>
      </c>
      <c r="DA37" s="639" t="str">
        <f t="shared" si="23"/>
        <v/>
      </c>
      <c r="DB37" s="640" t="str">
        <f t="shared" si="24"/>
        <v/>
      </c>
      <c r="DC37" s="640" t="str">
        <f t="shared" si="25"/>
        <v/>
      </c>
      <c r="DD37" s="640" t="str">
        <f t="shared" si="26"/>
        <v/>
      </c>
      <c r="DE37" s="640" t="str">
        <f t="shared" si="27"/>
        <v/>
      </c>
      <c r="DF37" s="640" t="str">
        <f t="shared" si="28"/>
        <v/>
      </c>
      <c r="DG37" s="641" t="str">
        <f t="shared" si="29"/>
        <v/>
      </c>
      <c r="DH37" s="641" t="str">
        <f t="shared" si="30"/>
        <v/>
      </c>
      <c r="DI37" s="641" t="str">
        <f t="shared" si="31"/>
        <v/>
      </c>
      <c r="DJ37" s="641" t="str">
        <f t="shared" si="32"/>
        <v/>
      </c>
      <c r="DK37" s="640" t="str">
        <f t="shared" si="33"/>
        <v/>
      </c>
      <c r="DL37" s="640" t="str">
        <f t="shared" si="34"/>
        <v/>
      </c>
      <c r="DM37" s="640" t="str">
        <f t="shared" si="35"/>
        <v/>
      </c>
      <c r="DN37" s="640" t="str">
        <f t="shared" si="36"/>
        <v/>
      </c>
      <c r="DO37" s="640" t="str">
        <f t="shared" si="37"/>
        <v/>
      </c>
      <c r="DP37" s="639" t="str">
        <f t="shared" si="38"/>
        <v/>
      </c>
      <c r="DQ37" s="638" t="str">
        <f t="shared" si="39"/>
        <v/>
      </c>
      <c r="DR37" s="536">
        <f t="shared" si="40"/>
        <v>1</v>
      </c>
      <c r="DS37" s="468">
        <f t="shared" si="41"/>
        <v>4</v>
      </c>
      <c r="DT37" s="468">
        <f t="shared" si="42"/>
        <v>0</v>
      </c>
      <c r="DU37" s="468">
        <f t="shared" si="43"/>
        <v>0</v>
      </c>
      <c r="DV37" s="999">
        <f>IF(DV31="","",(DV31+SUM(BZ31)*(DV31="")-SUM(DV33)-DV36-SUM(BZ36)*(DV36=""))*BZ32/DV$7/365/$G$1)</f>
        <v>0</v>
      </c>
      <c r="DW37" s="863">
        <f>IF(DW31="","",(DW31+SUM(CA31)*(DW31="")-SUM(DW33)-DW36-SUM(CA36)*(DW36=""))*CA32/DW$7/365/$G$1)</f>
        <v>0</v>
      </c>
      <c r="DX37" s="863" t="str">
        <f>IF(DX31="","",(DX31+SUM(CB31)*(DX31="")-SUM(DX33)-DX36-SUM(CB36)*(DX36=""))*CB32/DX$7/365/$G$1)</f>
        <v/>
      </c>
      <c r="DY37" s="1000" t="str">
        <f>IF(DY31="","",(DY31+SUM(CC31)*(DY31="")-SUM(DY33)-DY36-SUM(CC36)*(DY36=""))*CC32/DY$7/365/$G$1)</f>
        <v/>
      </c>
      <c r="DZ37" s="985"/>
      <c r="EA37" s="61"/>
    </row>
    <row r="38" spans="1:131" ht="12.75" customHeight="1">
      <c r="A38" s="527" t="s">
        <v>553</v>
      </c>
      <c r="B38" s="975"/>
      <c r="C38" s="975"/>
      <c r="D38" s="975"/>
      <c r="E38" s="975"/>
      <c r="F38" s="975"/>
      <c r="G38" s="975"/>
      <c r="H38" s="975"/>
      <c r="I38" s="975"/>
      <c r="J38" s="975"/>
      <c r="K38" s="975"/>
      <c r="L38" s="975"/>
      <c r="M38" s="975"/>
      <c r="N38" s="975"/>
      <c r="O38" s="975"/>
      <c r="P38" s="975"/>
      <c r="Q38" s="975"/>
      <c r="R38" s="975"/>
      <c r="S38" s="975"/>
      <c r="T38" s="976"/>
      <c r="U38" s="975"/>
      <c r="V38" s="975"/>
      <c r="W38" s="975"/>
      <c r="X38" s="975"/>
      <c r="Y38" s="975"/>
      <c r="Z38" s="975"/>
      <c r="AA38" s="975"/>
      <c r="AB38" s="975"/>
      <c r="AC38" s="975"/>
      <c r="AD38" s="975"/>
      <c r="AE38" s="975"/>
      <c r="AF38" s="975"/>
      <c r="AG38" s="975"/>
      <c r="AH38" s="975"/>
      <c r="AI38" s="975"/>
      <c r="AJ38" s="975"/>
      <c r="AK38" s="975"/>
      <c r="AL38" s="975"/>
      <c r="AM38" s="976"/>
      <c r="AN38" s="975"/>
      <c r="AO38" s="975"/>
      <c r="AP38" s="975"/>
      <c r="AQ38" s="975"/>
      <c r="AR38" s="975"/>
      <c r="AS38" s="975"/>
      <c r="AT38" s="975"/>
      <c r="AU38" s="975"/>
      <c r="AV38" s="975"/>
      <c r="AW38" s="975"/>
      <c r="AX38" s="975"/>
      <c r="AY38" s="975"/>
      <c r="AZ38" s="975"/>
      <c r="BA38" s="975"/>
      <c r="BB38" s="975"/>
      <c r="BC38" s="975"/>
      <c r="BD38" s="975"/>
      <c r="BE38" s="975"/>
      <c r="BF38" s="976"/>
      <c r="BG38" s="975"/>
      <c r="BH38" s="975"/>
      <c r="BI38" s="975"/>
      <c r="BJ38" s="975"/>
      <c r="BK38" s="975"/>
      <c r="BL38" s="975"/>
      <c r="BM38" s="975"/>
      <c r="BN38" s="975"/>
      <c r="BO38" s="975"/>
      <c r="BP38" s="975"/>
      <c r="BQ38" s="975"/>
      <c r="BR38" s="975"/>
      <c r="BS38" s="975"/>
      <c r="BT38" s="975"/>
      <c r="BU38" s="975"/>
      <c r="BV38" s="975"/>
      <c r="BW38" s="975"/>
      <c r="BX38" s="975"/>
      <c r="BY38" s="976"/>
      <c r="BZ38" s="975"/>
      <c r="CA38" s="975"/>
      <c r="CB38" s="975"/>
      <c r="CC38" s="975"/>
      <c r="CD38" s="530" t="str">
        <f t="shared" si="0"/>
        <v/>
      </c>
      <c r="CE38" s="530" t="str">
        <f t="shared" si="1"/>
        <v/>
      </c>
      <c r="CF38" s="530" t="str">
        <f t="shared" si="2"/>
        <v/>
      </c>
      <c r="CG38" s="531" t="str">
        <f t="shared" si="3"/>
        <v/>
      </c>
      <c r="CH38" s="518" t="str">
        <f t="shared" si="4"/>
        <v/>
      </c>
      <c r="CI38" s="93" t="str">
        <f t="shared" si="5"/>
        <v/>
      </c>
      <c r="CJ38" s="94" t="str">
        <f t="shared" si="6"/>
        <v/>
      </c>
      <c r="CK38" s="94" t="str">
        <f t="shared" si="7"/>
        <v/>
      </c>
      <c r="CL38" s="94" t="str">
        <f t="shared" si="8"/>
        <v/>
      </c>
      <c r="CM38" s="94" t="str">
        <f t="shared" si="9"/>
        <v/>
      </c>
      <c r="CN38" s="94" t="str">
        <f t="shared" si="10"/>
        <v/>
      </c>
      <c r="CO38" s="108" t="str">
        <f t="shared" si="11"/>
        <v/>
      </c>
      <c r="CP38" s="108" t="str">
        <f t="shared" si="12"/>
        <v/>
      </c>
      <c r="CQ38" s="108" t="str">
        <f t="shared" si="13"/>
        <v/>
      </c>
      <c r="CR38" s="108" t="str">
        <f t="shared" si="14"/>
        <v/>
      </c>
      <c r="CS38" s="94" t="str">
        <f t="shared" si="15"/>
        <v/>
      </c>
      <c r="CT38" s="94" t="str">
        <f t="shared" si="16"/>
        <v/>
      </c>
      <c r="CU38" s="94" t="str">
        <f t="shared" si="17"/>
        <v/>
      </c>
      <c r="CV38" s="94" t="str">
        <f t="shared" si="18"/>
        <v/>
      </c>
      <c r="CW38" s="94" t="str">
        <f t="shared" si="19"/>
        <v/>
      </c>
      <c r="CX38" s="93" t="str">
        <f t="shared" si="20"/>
        <v/>
      </c>
      <c r="CY38" s="519" t="str">
        <f t="shared" si="21"/>
        <v/>
      </c>
      <c r="CZ38" s="532" t="str">
        <f t="shared" si="22"/>
        <v/>
      </c>
      <c r="DA38" s="533" t="str">
        <f t="shared" si="23"/>
        <v/>
      </c>
      <c r="DB38" s="534" t="str">
        <f t="shared" si="24"/>
        <v/>
      </c>
      <c r="DC38" s="534" t="str">
        <f t="shared" si="25"/>
        <v/>
      </c>
      <c r="DD38" s="534" t="str">
        <f t="shared" si="26"/>
        <v/>
      </c>
      <c r="DE38" s="534" t="str">
        <f t="shared" si="27"/>
        <v/>
      </c>
      <c r="DF38" s="534" t="str">
        <f t="shared" si="28"/>
        <v/>
      </c>
      <c r="DG38" s="535" t="str">
        <f t="shared" si="29"/>
        <v/>
      </c>
      <c r="DH38" s="535" t="str">
        <f t="shared" si="30"/>
        <v/>
      </c>
      <c r="DI38" s="535" t="str">
        <f t="shared" si="31"/>
        <v/>
      </c>
      <c r="DJ38" s="535" t="str">
        <f t="shared" si="32"/>
        <v/>
      </c>
      <c r="DK38" s="534" t="str">
        <f t="shared" si="33"/>
        <v/>
      </c>
      <c r="DL38" s="534" t="str">
        <f t="shared" si="34"/>
        <v/>
      </c>
      <c r="DM38" s="534" t="str">
        <f t="shared" si="35"/>
        <v/>
      </c>
      <c r="DN38" s="534" t="str">
        <f t="shared" si="36"/>
        <v/>
      </c>
      <c r="DO38" s="534" t="str">
        <f t="shared" si="37"/>
        <v/>
      </c>
      <c r="DP38" s="533" t="str">
        <f t="shared" si="38"/>
        <v/>
      </c>
      <c r="DQ38" s="532" t="str">
        <f t="shared" si="39"/>
        <v/>
      </c>
      <c r="DR38" s="536">
        <f t="shared" si="40"/>
        <v>0</v>
      </c>
      <c r="DS38" s="468">
        <f t="shared" si="41"/>
        <v>0</v>
      </c>
      <c r="DT38" s="468">
        <f t="shared" si="42"/>
        <v>0</v>
      </c>
      <c r="DU38" s="468">
        <f t="shared" si="43"/>
        <v>0</v>
      </c>
      <c r="DV38" s="1001" t="str">
        <f>IF(SUM(BZ38)&gt;0,BZ38*'Exp factors'!C$21,"")</f>
        <v/>
      </c>
      <c r="DW38" s="1002" t="str">
        <f>IF(SUM(CA38)&gt;0,CA38*'Exp factors'!D$21,"")</f>
        <v/>
      </c>
      <c r="DX38" s="1002" t="str">
        <f>IF(SUM(CB38)&gt;0,CB38*'Exp factors'!E$21,"")</f>
        <v/>
      </c>
      <c r="DY38" s="1003" t="str">
        <f>IF(SUM(CC38)&gt;0,CC38*'Exp factors'!F$21,"")</f>
        <v/>
      </c>
      <c r="DZ38" s="985"/>
      <c r="EA38" s="61"/>
    </row>
    <row r="39" spans="1:131" ht="12.75" customHeight="1">
      <c r="A39" s="980" t="s">
        <v>361</v>
      </c>
      <c r="B39" s="294"/>
      <c r="C39" s="294"/>
      <c r="D39" s="294"/>
      <c r="E39" s="294"/>
      <c r="F39" s="294"/>
      <c r="G39" s="783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4"/>
      <c r="T39" s="981"/>
      <c r="U39" s="294"/>
      <c r="V39" s="294"/>
      <c r="W39" s="294"/>
      <c r="X39" s="294"/>
      <c r="Y39" s="294"/>
      <c r="Z39" s="294"/>
      <c r="AA39" s="294"/>
      <c r="AB39" s="294"/>
      <c r="AC39" s="294"/>
      <c r="AD39" s="294"/>
      <c r="AE39" s="294"/>
      <c r="AF39" s="294"/>
      <c r="AG39" s="294"/>
      <c r="AH39" s="294"/>
      <c r="AI39" s="294"/>
      <c r="AJ39" s="294"/>
      <c r="AK39" s="294"/>
      <c r="AL39" s="294"/>
      <c r="AM39" s="981"/>
      <c r="AN39" s="294"/>
      <c r="AO39" s="294"/>
      <c r="AP39" s="294"/>
      <c r="AQ39" s="294"/>
      <c r="AR39" s="294"/>
      <c r="AS39" s="294"/>
      <c r="AT39" s="294"/>
      <c r="AU39" s="294"/>
      <c r="AV39" s="294"/>
      <c r="AW39" s="294"/>
      <c r="AX39" s="294"/>
      <c r="AY39" s="294"/>
      <c r="AZ39" s="294"/>
      <c r="BA39" s="294"/>
      <c r="BB39" s="294"/>
      <c r="BC39" s="294"/>
      <c r="BD39" s="294"/>
      <c r="BE39" s="294"/>
      <c r="BF39" s="981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4"/>
      <c r="BS39" s="294"/>
      <c r="BT39" s="294"/>
      <c r="BU39" s="294"/>
      <c r="BV39" s="294"/>
      <c r="BW39" s="294"/>
      <c r="BX39" s="294"/>
      <c r="BY39" s="981"/>
      <c r="BZ39" s="294"/>
      <c r="CA39" s="294"/>
      <c r="CB39" s="294"/>
      <c r="CC39" s="294"/>
      <c r="CD39" s="530" t="str">
        <f t="shared" si="0"/>
        <v/>
      </c>
      <c r="CE39" s="530" t="str">
        <f t="shared" si="1"/>
        <v/>
      </c>
      <c r="CF39" s="530" t="str">
        <f t="shared" si="2"/>
        <v/>
      </c>
      <c r="CG39" s="531" t="str">
        <f t="shared" si="3"/>
        <v/>
      </c>
      <c r="CH39" s="518" t="str">
        <f t="shared" si="4"/>
        <v/>
      </c>
      <c r="CI39" s="93" t="str">
        <f t="shared" si="5"/>
        <v/>
      </c>
      <c r="CJ39" s="94" t="str">
        <f t="shared" si="6"/>
        <v/>
      </c>
      <c r="CK39" s="94" t="str">
        <f t="shared" si="7"/>
        <v/>
      </c>
      <c r="CL39" s="94" t="str">
        <f t="shared" si="8"/>
        <v/>
      </c>
      <c r="CM39" s="94" t="str">
        <f t="shared" si="9"/>
        <v/>
      </c>
      <c r="CN39" s="94" t="str">
        <f t="shared" si="10"/>
        <v/>
      </c>
      <c r="CO39" s="108" t="str">
        <f t="shared" si="11"/>
        <v/>
      </c>
      <c r="CP39" s="108" t="str">
        <f t="shared" si="12"/>
        <v/>
      </c>
      <c r="CQ39" s="108" t="str">
        <f t="shared" si="13"/>
        <v/>
      </c>
      <c r="CR39" s="108" t="str">
        <f t="shared" si="14"/>
        <v/>
      </c>
      <c r="CS39" s="94" t="str">
        <f t="shared" si="15"/>
        <v/>
      </c>
      <c r="CT39" s="94" t="str">
        <f t="shared" si="16"/>
        <v/>
      </c>
      <c r="CU39" s="94" t="str">
        <f t="shared" si="17"/>
        <v/>
      </c>
      <c r="CV39" s="94" t="str">
        <f t="shared" si="18"/>
        <v/>
      </c>
      <c r="CW39" s="94" t="str">
        <f t="shared" si="19"/>
        <v/>
      </c>
      <c r="CX39" s="93" t="str">
        <f t="shared" si="20"/>
        <v/>
      </c>
      <c r="CY39" s="519" t="str">
        <f t="shared" si="21"/>
        <v/>
      </c>
      <c r="CZ39" s="532" t="str">
        <f t="shared" si="22"/>
        <v/>
      </c>
      <c r="DA39" s="533" t="str">
        <f t="shared" si="23"/>
        <v/>
      </c>
      <c r="DB39" s="534" t="str">
        <f t="shared" si="24"/>
        <v/>
      </c>
      <c r="DC39" s="534" t="str">
        <f t="shared" si="25"/>
        <v/>
      </c>
      <c r="DD39" s="534" t="str">
        <f t="shared" si="26"/>
        <v/>
      </c>
      <c r="DE39" s="534" t="str">
        <f t="shared" si="27"/>
        <v/>
      </c>
      <c r="DF39" s="534" t="str">
        <f t="shared" si="28"/>
        <v/>
      </c>
      <c r="DG39" s="535" t="str">
        <f t="shared" si="29"/>
        <v/>
      </c>
      <c r="DH39" s="535" t="str">
        <f t="shared" si="30"/>
        <v/>
      </c>
      <c r="DI39" s="535" t="str">
        <f t="shared" si="31"/>
        <v/>
      </c>
      <c r="DJ39" s="535" t="str">
        <f t="shared" si="32"/>
        <v/>
      </c>
      <c r="DK39" s="534" t="str">
        <f t="shared" si="33"/>
        <v/>
      </c>
      <c r="DL39" s="534" t="str">
        <f t="shared" si="34"/>
        <v/>
      </c>
      <c r="DM39" s="534" t="str">
        <f t="shared" si="35"/>
        <v/>
      </c>
      <c r="DN39" s="534" t="str">
        <f t="shared" si="36"/>
        <v/>
      </c>
      <c r="DO39" s="534" t="str">
        <f t="shared" si="37"/>
        <v/>
      </c>
      <c r="DP39" s="533" t="str">
        <f t="shared" si="38"/>
        <v/>
      </c>
      <c r="DQ39" s="532" t="str">
        <f t="shared" si="39"/>
        <v/>
      </c>
      <c r="DR39" s="536">
        <f t="shared" si="40"/>
        <v>0</v>
      </c>
      <c r="DS39" s="468">
        <f t="shared" si="41"/>
        <v>0</v>
      </c>
      <c r="DT39" s="468">
        <f t="shared" si="42"/>
        <v>0</v>
      </c>
      <c r="DU39" s="468">
        <f t="shared" si="43"/>
        <v>0</v>
      </c>
      <c r="DV39" s="982"/>
      <c r="DW39" s="983"/>
      <c r="DX39" s="983"/>
      <c r="DY39" s="984"/>
      <c r="DZ39" s="985"/>
      <c r="EA39" s="61"/>
    </row>
    <row r="40" spans="1:131" ht="12.75" customHeight="1">
      <c r="A40" s="986" t="s">
        <v>358</v>
      </c>
      <c r="B40" s="783"/>
      <c r="C40" s="783"/>
      <c r="D40" s="783"/>
      <c r="E40" s="783"/>
      <c r="F40" s="783"/>
      <c r="G40" s="783"/>
      <c r="H40" s="783"/>
      <c r="I40" s="783"/>
      <c r="J40" s="783"/>
      <c r="K40" s="783"/>
      <c r="L40" s="783"/>
      <c r="M40" s="783"/>
      <c r="N40" s="783"/>
      <c r="O40" s="783"/>
      <c r="P40" s="783"/>
      <c r="Q40" s="783"/>
      <c r="R40" s="783"/>
      <c r="S40" s="783"/>
      <c r="T40" s="981"/>
      <c r="U40" s="783"/>
      <c r="V40" s="783"/>
      <c r="W40" s="783"/>
      <c r="X40" s="783"/>
      <c r="Y40" s="783"/>
      <c r="Z40" s="783"/>
      <c r="AA40" s="783"/>
      <c r="AB40" s="783"/>
      <c r="AC40" s="783"/>
      <c r="AD40" s="783"/>
      <c r="AE40" s="783"/>
      <c r="AF40" s="783"/>
      <c r="AG40" s="783"/>
      <c r="AH40" s="783"/>
      <c r="AI40" s="783"/>
      <c r="AJ40" s="783"/>
      <c r="AK40" s="783"/>
      <c r="AL40" s="783"/>
      <c r="AM40" s="981"/>
      <c r="AN40" s="783"/>
      <c r="AO40" s="783"/>
      <c r="AP40" s="783"/>
      <c r="AQ40" s="783"/>
      <c r="AR40" s="783"/>
      <c r="AS40" s="783"/>
      <c r="AT40" s="783"/>
      <c r="AU40" s="783"/>
      <c r="AV40" s="783"/>
      <c r="AW40" s="783"/>
      <c r="AX40" s="783"/>
      <c r="AY40" s="783"/>
      <c r="AZ40" s="783"/>
      <c r="BA40" s="783"/>
      <c r="BB40" s="783"/>
      <c r="BC40" s="783"/>
      <c r="BD40" s="783"/>
      <c r="BE40" s="783"/>
      <c r="BF40" s="981"/>
      <c r="BG40" s="783"/>
      <c r="BH40" s="783"/>
      <c r="BI40" s="783"/>
      <c r="BJ40" s="783"/>
      <c r="BK40" s="783"/>
      <c r="BL40" s="783"/>
      <c r="BM40" s="783"/>
      <c r="BN40" s="783"/>
      <c r="BO40" s="783"/>
      <c r="BP40" s="783"/>
      <c r="BQ40" s="783"/>
      <c r="BR40" s="783"/>
      <c r="BS40" s="783"/>
      <c r="BT40" s="783"/>
      <c r="BU40" s="783"/>
      <c r="BV40" s="783"/>
      <c r="BW40" s="783"/>
      <c r="BX40" s="783"/>
      <c r="BY40" s="981"/>
      <c r="BZ40" s="783"/>
      <c r="CA40" s="783"/>
      <c r="CB40" s="783"/>
      <c r="CC40" s="783"/>
      <c r="CD40" s="530" t="str">
        <f t="shared" si="0"/>
        <v/>
      </c>
      <c r="CE40" s="530" t="str">
        <f t="shared" si="1"/>
        <v/>
      </c>
      <c r="CF40" s="530" t="str">
        <f t="shared" si="2"/>
        <v/>
      </c>
      <c r="CG40" s="531" t="str">
        <f t="shared" si="3"/>
        <v/>
      </c>
      <c r="CH40" s="518" t="str">
        <f t="shared" si="4"/>
        <v/>
      </c>
      <c r="CI40" s="93" t="str">
        <f t="shared" si="5"/>
        <v/>
      </c>
      <c r="CJ40" s="94" t="str">
        <f t="shared" si="6"/>
        <v/>
      </c>
      <c r="CK40" s="94" t="str">
        <f t="shared" si="7"/>
        <v/>
      </c>
      <c r="CL40" s="94" t="str">
        <f t="shared" si="8"/>
        <v/>
      </c>
      <c r="CM40" s="94" t="str">
        <f t="shared" si="9"/>
        <v/>
      </c>
      <c r="CN40" s="94" t="str">
        <f t="shared" si="10"/>
        <v/>
      </c>
      <c r="CO40" s="108" t="str">
        <f t="shared" si="11"/>
        <v/>
      </c>
      <c r="CP40" s="108" t="str">
        <f t="shared" si="12"/>
        <v/>
      </c>
      <c r="CQ40" s="108" t="str">
        <f t="shared" si="13"/>
        <v/>
      </c>
      <c r="CR40" s="108" t="str">
        <f t="shared" si="14"/>
        <v/>
      </c>
      <c r="CS40" s="94" t="str">
        <f t="shared" si="15"/>
        <v/>
      </c>
      <c r="CT40" s="94" t="str">
        <f t="shared" si="16"/>
        <v/>
      </c>
      <c r="CU40" s="94" t="str">
        <f t="shared" si="17"/>
        <v/>
      </c>
      <c r="CV40" s="94" t="str">
        <f t="shared" si="18"/>
        <v/>
      </c>
      <c r="CW40" s="94" t="str">
        <f t="shared" si="19"/>
        <v/>
      </c>
      <c r="CX40" s="93" t="str">
        <f t="shared" si="20"/>
        <v/>
      </c>
      <c r="CY40" s="519" t="str">
        <f t="shared" si="21"/>
        <v/>
      </c>
      <c r="CZ40" s="532" t="str">
        <f t="shared" si="22"/>
        <v/>
      </c>
      <c r="DA40" s="533" t="str">
        <f t="shared" si="23"/>
        <v/>
      </c>
      <c r="DB40" s="534" t="str">
        <f t="shared" si="24"/>
        <v/>
      </c>
      <c r="DC40" s="534" t="str">
        <f t="shared" si="25"/>
        <v/>
      </c>
      <c r="DD40" s="534" t="str">
        <f t="shared" si="26"/>
        <v/>
      </c>
      <c r="DE40" s="534" t="str">
        <f t="shared" si="27"/>
        <v/>
      </c>
      <c r="DF40" s="534" t="str">
        <f t="shared" si="28"/>
        <v/>
      </c>
      <c r="DG40" s="535" t="str">
        <f t="shared" si="29"/>
        <v/>
      </c>
      <c r="DH40" s="535" t="str">
        <f t="shared" si="30"/>
        <v/>
      </c>
      <c r="DI40" s="535" t="str">
        <f t="shared" si="31"/>
        <v/>
      </c>
      <c r="DJ40" s="535" t="str">
        <f t="shared" si="32"/>
        <v/>
      </c>
      <c r="DK40" s="534" t="str">
        <f t="shared" si="33"/>
        <v/>
      </c>
      <c r="DL40" s="534" t="str">
        <f t="shared" si="34"/>
        <v/>
      </c>
      <c r="DM40" s="534" t="str">
        <f t="shared" si="35"/>
        <v/>
      </c>
      <c r="DN40" s="534" t="str">
        <f t="shared" si="36"/>
        <v/>
      </c>
      <c r="DO40" s="534" t="str">
        <f t="shared" si="37"/>
        <v/>
      </c>
      <c r="DP40" s="533" t="str">
        <f t="shared" si="38"/>
        <v/>
      </c>
      <c r="DQ40" s="532" t="str">
        <f t="shared" si="39"/>
        <v/>
      </c>
      <c r="DR40" s="536">
        <f t="shared" si="40"/>
        <v>0</v>
      </c>
      <c r="DS40" s="468">
        <f t="shared" si="41"/>
        <v>0</v>
      </c>
      <c r="DT40" s="468">
        <f t="shared" si="42"/>
        <v>0</v>
      </c>
      <c r="DU40" s="468">
        <f t="shared" si="43"/>
        <v>0</v>
      </c>
      <c r="DV40" s="987" t="str">
        <f>IF(SUM(BZ40)&gt;0,(BZ38-DV43-SUM(BZ43)*(DV43=""))*'Exp factors'!C$23,"")</f>
        <v/>
      </c>
      <c r="DW40" s="988" t="str">
        <f>IF(SUM(CA40)&gt;0,(CA38-DW43-SUM(CA43)*(DW43=""))*'Exp factors'!D$23,"")</f>
        <v/>
      </c>
      <c r="DX40" s="988" t="str">
        <f>IF(SUM(CB40)&gt;0,(CB38-DX43-SUM(CB43)*(DX43=""))*'Exp factors'!E$23,"")</f>
        <v/>
      </c>
      <c r="DY40" s="989" t="str">
        <f>IF(SUM(CC40)&gt;0,(CC38-DY43-SUM(CC43)*(DY43=""))*'Exp factors'!F$23,"")</f>
        <v/>
      </c>
      <c r="DZ40" s="985"/>
      <c r="EA40" s="61"/>
    </row>
    <row r="41" spans="1:131" ht="12.75" customHeight="1">
      <c r="A41" s="990" t="s">
        <v>282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981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981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  <c r="BC41" s="806"/>
      <c r="BD41" s="806"/>
      <c r="BE41" s="806"/>
      <c r="BF41" s="981"/>
      <c r="BG41" s="806"/>
      <c r="BH41" s="806"/>
      <c r="BI41" s="806"/>
      <c r="BJ41" s="806"/>
      <c r="BK41" s="806"/>
      <c r="BL41" s="806"/>
      <c r="BM41" s="806"/>
      <c r="BN41" s="806"/>
      <c r="BO41" s="806"/>
      <c r="BP41" s="806"/>
      <c r="BQ41" s="806"/>
      <c r="BR41" s="806"/>
      <c r="BS41" s="806"/>
      <c r="BT41" s="806"/>
      <c r="BU41" s="806"/>
      <c r="BV41" s="806"/>
      <c r="BW41" s="806"/>
      <c r="BX41" s="806"/>
      <c r="BY41" s="981"/>
      <c r="BZ41" s="806"/>
      <c r="CA41" s="806"/>
      <c r="CB41" s="806"/>
      <c r="CC41" s="806"/>
      <c r="CD41" s="530" t="str">
        <f t="shared" si="0"/>
        <v/>
      </c>
      <c r="CE41" s="530" t="str">
        <f t="shared" si="1"/>
        <v/>
      </c>
      <c r="CF41" s="530" t="str">
        <f t="shared" si="2"/>
        <v/>
      </c>
      <c r="CG41" s="531" t="str">
        <f t="shared" si="3"/>
        <v/>
      </c>
      <c r="CH41" s="518" t="str">
        <f t="shared" si="4"/>
        <v/>
      </c>
      <c r="CI41" s="93" t="str">
        <f t="shared" si="5"/>
        <v/>
      </c>
      <c r="CJ41" s="94" t="str">
        <f t="shared" si="6"/>
        <v/>
      </c>
      <c r="CK41" s="94" t="str">
        <f t="shared" si="7"/>
        <v/>
      </c>
      <c r="CL41" s="94" t="str">
        <f t="shared" si="8"/>
        <v/>
      </c>
      <c r="CM41" s="94" t="str">
        <f t="shared" si="9"/>
        <v/>
      </c>
      <c r="CN41" s="94" t="str">
        <f t="shared" si="10"/>
        <v/>
      </c>
      <c r="CO41" s="108" t="str">
        <f t="shared" si="11"/>
        <v/>
      </c>
      <c r="CP41" s="108" t="str">
        <f t="shared" si="12"/>
        <v/>
      </c>
      <c r="CQ41" s="108" t="str">
        <f t="shared" si="13"/>
        <v/>
      </c>
      <c r="CR41" s="108" t="str">
        <f t="shared" si="14"/>
        <v/>
      </c>
      <c r="CS41" s="94" t="str">
        <f t="shared" si="15"/>
        <v/>
      </c>
      <c r="CT41" s="94" t="str">
        <f t="shared" si="16"/>
        <v/>
      </c>
      <c r="CU41" s="94" t="str">
        <f t="shared" si="17"/>
        <v/>
      </c>
      <c r="CV41" s="94" t="str">
        <f t="shared" si="18"/>
        <v/>
      </c>
      <c r="CW41" s="94" t="str">
        <f t="shared" si="19"/>
        <v/>
      </c>
      <c r="CX41" s="93" t="str">
        <f t="shared" si="20"/>
        <v/>
      </c>
      <c r="CY41" s="519" t="str">
        <f t="shared" si="21"/>
        <v/>
      </c>
      <c r="CZ41" s="532" t="str">
        <f t="shared" si="22"/>
        <v/>
      </c>
      <c r="DA41" s="533" t="str">
        <f t="shared" si="23"/>
        <v/>
      </c>
      <c r="DB41" s="534" t="str">
        <f t="shared" si="24"/>
        <v/>
      </c>
      <c r="DC41" s="534" t="str">
        <f t="shared" si="25"/>
        <v/>
      </c>
      <c r="DD41" s="534" t="str">
        <f t="shared" si="26"/>
        <v/>
      </c>
      <c r="DE41" s="534" t="str">
        <f t="shared" si="27"/>
        <v/>
      </c>
      <c r="DF41" s="534" t="str">
        <f t="shared" si="28"/>
        <v/>
      </c>
      <c r="DG41" s="535" t="str">
        <f t="shared" si="29"/>
        <v/>
      </c>
      <c r="DH41" s="535" t="str">
        <f t="shared" si="30"/>
        <v/>
      </c>
      <c r="DI41" s="535" t="str">
        <f t="shared" si="31"/>
        <v/>
      </c>
      <c r="DJ41" s="535" t="str">
        <f t="shared" si="32"/>
        <v/>
      </c>
      <c r="DK41" s="534" t="str">
        <f t="shared" si="33"/>
        <v/>
      </c>
      <c r="DL41" s="534" t="str">
        <f t="shared" si="34"/>
        <v/>
      </c>
      <c r="DM41" s="534" t="str">
        <f t="shared" si="35"/>
        <v/>
      </c>
      <c r="DN41" s="534" t="str">
        <f t="shared" si="36"/>
        <v/>
      </c>
      <c r="DO41" s="534" t="str">
        <f t="shared" si="37"/>
        <v/>
      </c>
      <c r="DP41" s="533" t="str">
        <f t="shared" si="38"/>
        <v/>
      </c>
      <c r="DQ41" s="532" t="str">
        <f t="shared" si="39"/>
        <v/>
      </c>
      <c r="DR41" s="536">
        <f t="shared" si="40"/>
        <v>0</v>
      </c>
      <c r="DS41" s="468">
        <f t="shared" si="41"/>
        <v>0</v>
      </c>
      <c r="DT41" s="468">
        <f t="shared" si="42"/>
        <v>0</v>
      </c>
      <c r="DU41" s="468">
        <f t="shared" si="43"/>
        <v>0</v>
      </c>
      <c r="DV41" s="982"/>
      <c r="DW41" s="983"/>
      <c r="DX41" s="983"/>
      <c r="DY41" s="984"/>
      <c r="DZ41" s="985"/>
      <c r="EA41" s="61"/>
    </row>
    <row r="42" spans="1:131" ht="12.75" customHeight="1">
      <c r="A42" s="990" t="s">
        <v>284</v>
      </c>
      <c r="B42" s="541" t="str">
        <f t="shared" ref="B42:S42" si="78">IF(B40="","",B40*B41)</f>
        <v/>
      </c>
      <c r="C42" s="541" t="str">
        <f t="shared" si="78"/>
        <v/>
      </c>
      <c r="D42" s="541" t="str">
        <f t="shared" si="78"/>
        <v/>
      </c>
      <c r="E42" s="541" t="str">
        <f t="shared" si="78"/>
        <v/>
      </c>
      <c r="F42" s="541" t="str">
        <f t="shared" si="78"/>
        <v/>
      </c>
      <c r="G42" s="541" t="str">
        <f t="shared" si="78"/>
        <v/>
      </c>
      <c r="H42" s="541" t="str">
        <f t="shared" si="78"/>
        <v/>
      </c>
      <c r="I42" s="541" t="str">
        <f t="shared" si="78"/>
        <v/>
      </c>
      <c r="J42" s="541" t="str">
        <f t="shared" si="78"/>
        <v/>
      </c>
      <c r="K42" s="541" t="str">
        <f t="shared" si="78"/>
        <v/>
      </c>
      <c r="L42" s="541" t="str">
        <f t="shared" si="78"/>
        <v/>
      </c>
      <c r="M42" s="541" t="str">
        <f t="shared" si="78"/>
        <v/>
      </c>
      <c r="N42" s="541" t="str">
        <f t="shared" si="78"/>
        <v/>
      </c>
      <c r="O42" s="541" t="str">
        <f t="shared" si="78"/>
        <v/>
      </c>
      <c r="P42" s="541" t="str">
        <f t="shared" si="78"/>
        <v/>
      </c>
      <c r="Q42" s="541" t="str">
        <f t="shared" si="78"/>
        <v/>
      </c>
      <c r="R42" s="541" t="str">
        <f t="shared" si="78"/>
        <v/>
      </c>
      <c r="S42" s="541" t="str">
        <f t="shared" si="78"/>
        <v/>
      </c>
      <c r="T42" s="865"/>
      <c r="U42" s="541" t="str">
        <f t="shared" ref="U42:AL42" si="79">IF(U40="","",U40*U41)</f>
        <v/>
      </c>
      <c r="V42" s="541" t="str">
        <f t="shared" si="79"/>
        <v/>
      </c>
      <c r="W42" s="541" t="str">
        <f t="shared" si="79"/>
        <v/>
      </c>
      <c r="X42" s="541" t="str">
        <f t="shared" si="79"/>
        <v/>
      </c>
      <c r="Y42" s="541" t="str">
        <f t="shared" si="79"/>
        <v/>
      </c>
      <c r="Z42" s="541" t="str">
        <f t="shared" si="79"/>
        <v/>
      </c>
      <c r="AA42" s="541" t="str">
        <f t="shared" si="79"/>
        <v/>
      </c>
      <c r="AB42" s="541" t="str">
        <f t="shared" si="79"/>
        <v/>
      </c>
      <c r="AC42" s="541" t="str">
        <f t="shared" si="79"/>
        <v/>
      </c>
      <c r="AD42" s="541" t="str">
        <f t="shared" si="79"/>
        <v/>
      </c>
      <c r="AE42" s="541" t="str">
        <f t="shared" si="79"/>
        <v/>
      </c>
      <c r="AF42" s="541" t="str">
        <f t="shared" si="79"/>
        <v/>
      </c>
      <c r="AG42" s="541" t="str">
        <f t="shared" si="79"/>
        <v/>
      </c>
      <c r="AH42" s="541" t="str">
        <f t="shared" si="79"/>
        <v/>
      </c>
      <c r="AI42" s="541" t="str">
        <f t="shared" si="79"/>
        <v/>
      </c>
      <c r="AJ42" s="541" t="str">
        <f t="shared" si="79"/>
        <v/>
      </c>
      <c r="AK42" s="541" t="str">
        <f t="shared" si="79"/>
        <v/>
      </c>
      <c r="AL42" s="541" t="str">
        <f t="shared" si="79"/>
        <v/>
      </c>
      <c r="AM42" s="865"/>
      <c r="AN42" s="541" t="str">
        <f t="shared" ref="AN42:BE42" si="80">IF(AN40="","",AN40*AN41)</f>
        <v/>
      </c>
      <c r="AO42" s="541" t="str">
        <f t="shared" si="80"/>
        <v/>
      </c>
      <c r="AP42" s="541" t="str">
        <f t="shared" si="80"/>
        <v/>
      </c>
      <c r="AQ42" s="541" t="str">
        <f t="shared" si="80"/>
        <v/>
      </c>
      <c r="AR42" s="541" t="str">
        <f t="shared" si="80"/>
        <v/>
      </c>
      <c r="AS42" s="541" t="str">
        <f t="shared" si="80"/>
        <v/>
      </c>
      <c r="AT42" s="541" t="str">
        <f t="shared" si="80"/>
        <v/>
      </c>
      <c r="AU42" s="541" t="str">
        <f t="shared" si="80"/>
        <v/>
      </c>
      <c r="AV42" s="541" t="str">
        <f t="shared" si="80"/>
        <v/>
      </c>
      <c r="AW42" s="541" t="str">
        <f t="shared" si="80"/>
        <v/>
      </c>
      <c r="AX42" s="541" t="str">
        <f t="shared" si="80"/>
        <v/>
      </c>
      <c r="AY42" s="541" t="str">
        <f t="shared" si="80"/>
        <v/>
      </c>
      <c r="AZ42" s="541" t="str">
        <f t="shared" si="80"/>
        <v/>
      </c>
      <c r="BA42" s="541" t="str">
        <f t="shared" si="80"/>
        <v/>
      </c>
      <c r="BB42" s="541" t="str">
        <f t="shared" si="80"/>
        <v/>
      </c>
      <c r="BC42" s="541" t="str">
        <f t="shared" si="80"/>
        <v/>
      </c>
      <c r="BD42" s="541" t="str">
        <f t="shared" si="80"/>
        <v/>
      </c>
      <c r="BE42" s="541" t="str">
        <f t="shared" si="80"/>
        <v/>
      </c>
      <c r="BF42" s="865"/>
      <c r="BG42" s="541" t="str">
        <f t="shared" ref="BG42:BX42" si="81">IF(BG40="","",BG40*BG41)</f>
        <v/>
      </c>
      <c r="BH42" s="541" t="str">
        <f t="shared" si="81"/>
        <v/>
      </c>
      <c r="BI42" s="541" t="str">
        <f t="shared" si="81"/>
        <v/>
      </c>
      <c r="BJ42" s="541" t="str">
        <f t="shared" si="81"/>
        <v/>
      </c>
      <c r="BK42" s="541" t="str">
        <f t="shared" si="81"/>
        <v/>
      </c>
      <c r="BL42" s="541" t="str">
        <f t="shared" si="81"/>
        <v/>
      </c>
      <c r="BM42" s="541" t="str">
        <f t="shared" si="81"/>
        <v/>
      </c>
      <c r="BN42" s="541" t="str">
        <f t="shared" si="81"/>
        <v/>
      </c>
      <c r="BO42" s="541" t="str">
        <f t="shared" si="81"/>
        <v/>
      </c>
      <c r="BP42" s="541" t="str">
        <f t="shared" si="81"/>
        <v/>
      </c>
      <c r="BQ42" s="541" t="str">
        <f t="shared" si="81"/>
        <v/>
      </c>
      <c r="BR42" s="541" t="str">
        <f t="shared" si="81"/>
        <v/>
      </c>
      <c r="BS42" s="541" t="str">
        <f t="shared" si="81"/>
        <v/>
      </c>
      <c r="BT42" s="541" t="str">
        <f t="shared" si="81"/>
        <v/>
      </c>
      <c r="BU42" s="541" t="str">
        <f t="shared" si="81"/>
        <v/>
      </c>
      <c r="BV42" s="541" t="str">
        <f t="shared" si="81"/>
        <v/>
      </c>
      <c r="BW42" s="541" t="str">
        <f t="shared" si="81"/>
        <v/>
      </c>
      <c r="BX42" s="541" t="str">
        <f t="shared" si="81"/>
        <v/>
      </c>
      <c r="BY42" s="865"/>
      <c r="BZ42" s="541" t="str">
        <f>IF(BZ40="","",BZ40*BZ41)</f>
        <v/>
      </c>
      <c r="CA42" s="541" t="str">
        <f>IF(CA40="","",CA40*CA41)</f>
        <v/>
      </c>
      <c r="CB42" s="541" t="str">
        <f>IF(CB40="","",CB40*CB41)</f>
        <v/>
      </c>
      <c r="CC42" s="541" t="str">
        <f>IF(CC40="","",CC40*CC41)</f>
        <v/>
      </c>
      <c r="CD42" s="530" t="str">
        <f t="shared" si="0"/>
        <v/>
      </c>
      <c r="CE42" s="530" t="str">
        <f t="shared" si="1"/>
        <v/>
      </c>
      <c r="CF42" s="530" t="str">
        <f t="shared" si="2"/>
        <v/>
      </c>
      <c r="CG42" s="531" t="str">
        <f t="shared" si="3"/>
        <v/>
      </c>
      <c r="CH42" s="518" t="str">
        <f t="shared" si="4"/>
        <v/>
      </c>
      <c r="CI42" s="93" t="str">
        <f t="shared" si="5"/>
        <v/>
      </c>
      <c r="CJ42" s="94" t="str">
        <f t="shared" si="6"/>
        <v/>
      </c>
      <c r="CK42" s="94" t="str">
        <f t="shared" si="7"/>
        <v/>
      </c>
      <c r="CL42" s="94" t="str">
        <f t="shared" si="8"/>
        <v/>
      </c>
      <c r="CM42" s="94" t="str">
        <f t="shared" si="9"/>
        <v/>
      </c>
      <c r="CN42" s="94" t="str">
        <f t="shared" si="10"/>
        <v/>
      </c>
      <c r="CO42" s="108" t="str">
        <f t="shared" si="11"/>
        <v/>
      </c>
      <c r="CP42" s="108" t="str">
        <f t="shared" si="12"/>
        <v/>
      </c>
      <c r="CQ42" s="108" t="str">
        <f t="shared" si="13"/>
        <v/>
      </c>
      <c r="CR42" s="108" t="str">
        <f t="shared" si="14"/>
        <v/>
      </c>
      <c r="CS42" s="94" t="str">
        <f t="shared" si="15"/>
        <v/>
      </c>
      <c r="CT42" s="94" t="str">
        <f t="shared" si="16"/>
        <v/>
      </c>
      <c r="CU42" s="94" t="str">
        <f t="shared" si="17"/>
        <v/>
      </c>
      <c r="CV42" s="94" t="str">
        <f t="shared" si="18"/>
        <v/>
      </c>
      <c r="CW42" s="94" t="str">
        <f t="shared" si="19"/>
        <v/>
      </c>
      <c r="CX42" s="93" t="str">
        <f t="shared" si="20"/>
        <v/>
      </c>
      <c r="CY42" s="519" t="str">
        <f t="shared" si="21"/>
        <v/>
      </c>
      <c r="CZ42" s="532" t="str">
        <f t="shared" si="22"/>
        <v/>
      </c>
      <c r="DA42" s="533" t="str">
        <f t="shared" si="23"/>
        <v/>
      </c>
      <c r="DB42" s="534" t="str">
        <f t="shared" si="24"/>
        <v/>
      </c>
      <c r="DC42" s="534" t="str">
        <f t="shared" si="25"/>
        <v/>
      </c>
      <c r="DD42" s="534" t="str">
        <f t="shared" si="26"/>
        <v/>
      </c>
      <c r="DE42" s="534" t="str">
        <f t="shared" si="27"/>
        <v/>
      </c>
      <c r="DF42" s="534" t="str">
        <f t="shared" si="28"/>
        <v/>
      </c>
      <c r="DG42" s="535" t="str">
        <f t="shared" si="29"/>
        <v/>
      </c>
      <c r="DH42" s="535" t="str">
        <f t="shared" si="30"/>
        <v/>
      </c>
      <c r="DI42" s="535" t="str">
        <f t="shared" si="31"/>
        <v/>
      </c>
      <c r="DJ42" s="535" t="str">
        <f t="shared" si="32"/>
        <v/>
      </c>
      <c r="DK42" s="534" t="str">
        <f t="shared" si="33"/>
        <v/>
      </c>
      <c r="DL42" s="534" t="str">
        <f t="shared" si="34"/>
        <v/>
      </c>
      <c r="DM42" s="534" t="str">
        <f t="shared" si="35"/>
        <v/>
      </c>
      <c r="DN42" s="534" t="str">
        <f t="shared" si="36"/>
        <v/>
      </c>
      <c r="DO42" s="534" t="str">
        <f t="shared" si="37"/>
        <v/>
      </c>
      <c r="DP42" s="533" t="str">
        <f t="shared" si="38"/>
        <v/>
      </c>
      <c r="DQ42" s="532" t="str">
        <f t="shared" si="39"/>
        <v/>
      </c>
      <c r="DR42" s="536">
        <f t="shared" si="40"/>
        <v>0</v>
      </c>
      <c r="DS42" s="468">
        <f t="shared" si="41"/>
        <v>0</v>
      </c>
      <c r="DT42" s="468">
        <f t="shared" si="42"/>
        <v>0</v>
      </c>
      <c r="DU42" s="468">
        <f t="shared" si="43"/>
        <v>0</v>
      </c>
      <c r="DV42" s="991" t="str">
        <f>IF(DV40="","",DV40*BZ41)</f>
        <v/>
      </c>
      <c r="DW42" s="992" t="str">
        <f>IF(DW40="","",DW40*CA41)</f>
        <v/>
      </c>
      <c r="DX42" s="992" t="str">
        <f>IF(DX40="","",DX40*CB41)</f>
        <v/>
      </c>
      <c r="DY42" s="993" t="str">
        <f>IF(DY40="","",DY40*CC41)</f>
        <v/>
      </c>
      <c r="DZ42" s="985"/>
      <c r="EA42" s="61"/>
    </row>
    <row r="43" spans="1:131" ht="12.75" customHeight="1">
      <c r="A43" s="990" t="s">
        <v>359</v>
      </c>
      <c r="B43" s="743"/>
      <c r="C43" s="743"/>
      <c r="D43" s="743"/>
      <c r="E43" s="743"/>
      <c r="F43" s="743"/>
      <c r="G43" s="743"/>
      <c r="H43" s="743"/>
      <c r="I43" s="743"/>
      <c r="J43" s="743"/>
      <c r="K43" s="743"/>
      <c r="L43" s="743"/>
      <c r="M43" s="743"/>
      <c r="N43" s="743"/>
      <c r="O43" s="743"/>
      <c r="P43" s="743"/>
      <c r="Q43" s="743"/>
      <c r="R43" s="743"/>
      <c r="S43" s="743"/>
      <c r="T43" s="976"/>
      <c r="U43" s="743"/>
      <c r="V43" s="743"/>
      <c r="W43" s="743"/>
      <c r="X43" s="743"/>
      <c r="Y43" s="743"/>
      <c r="Z43" s="743"/>
      <c r="AA43" s="743"/>
      <c r="AB43" s="743"/>
      <c r="AC43" s="743"/>
      <c r="AD43" s="743"/>
      <c r="AE43" s="743"/>
      <c r="AF43" s="743"/>
      <c r="AG43" s="743"/>
      <c r="AH43" s="743"/>
      <c r="AI43" s="743"/>
      <c r="AJ43" s="743"/>
      <c r="AK43" s="743"/>
      <c r="AL43" s="743"/>
      <c r="AM43" s="976"/>
      <c r="AN43" s="743"/>
      <c r="AO43" s="743"/>
      <c r="AP43" s="743"/>
      <c r="AQ43" s="743"/>
      <c r="AR43" s="743"/>
      <c r="AS43" s="743"/>
      <c r="AT43" s="743"/>
      <c r="AU43" s="743"/>
      <c r="AV43" s="743"/>
      <c r="AW43" s="743"/>
      <c r="AX43" s="743"/>
      <c r="AY43" s="743"/>
      <c r="AZ43" s="743"/>
      <c r="BA43" s="743"/>
      <c r="BB43" s="743"/>
      <c r="BC43" s="743"/>
      <c r="BD43" s="743"/>
      <c r="BE43" s="743"/>
      <c r="BF43" s="976"/>
      <c r="BG43" s="743"/>
      <c r="BH43" s="743"/>
      <c r="BI43" s="743"/>
      <c r="BJ43" s="743"/>
      <c r="BK43" s="743"/>
      <c r="BL43" s="743"/>
      <c r="BM43" s="743"/>
      <c r="BN43" s="743"/>
      <c r="BO43" s="743"/>
      <c r="BP43" s="743"/>
      <c r="BQ43" s="743"/>
      <c r="BR43" s="743"/>
      <c r="BS43" s="743"/>
      <c r="BT43" s="743"/>
      <c r="BU43" s="743"/>
      <c r="BV43" s="743"/>
      <c r="BW43" s="743"/>
      <c r="BX43" s="743"/>
      <c r="BY43" s="976"/>
      <c r="BZ43" s="743"/>
      <c r="CA43" s="743"/>
      <c r="CB43" s="743"/>
      <c r="CC43" s="743"/>
      <c r="CD43" s="530" t="str">
        <f t="shared" si="0"/>
        <v/>
      </c>
      <c r="CE43" s="530" t="str">
        <f t="shared" si="1"/>
        <v/>
      </c>
      <c r="CF43" s="530" t="str">
        <f t="shared" si="2"/>
        <v/>
      </c>
      <c r="CG43" s="531" t="str">
        <f t="shared" si="3"/>
        <v/>
      </c>
      <c r="CH43" s="518" t="str">
        <f t="shared" si="4"/>
        <v/>
      </c>
      <c r="CI43" s="93" t="str">
        <f t="shared" si="5"/>
        <v/>
      </c>
      <c r="CJ43" s="94" t="str">
        <f t="shared" si="6"/>
        <v/>
      </c>
      <c r="CK43" s="94" t="str">
        <f t="shared" si="7"/>
        <v/>
      </c>
      <c r="CL43" s="94" t="str">
        <f t="shared" si="8"/>
        <v/>
      </c>
      <c r="CM43" s="94" t="str">
        <f t="shared" si="9"/>
        <v/>
      </c>
      <c r="CN43" s="94" t="str">
        <f t="shared" si="10"/>
        <v/>
      </c>
      <c r="CO43" s="108" t="str">
        <f t="shared" si="11"/>
        <v/>
      </c>
      <c r="CP43" s="108" t="str">
        <f t="shared" si="12"/>
        <v/>
      </c>
      <c r="CQ43" s="108" t="str">
        <f t="shared" si="13"/>
        <v/>
      </c>
      <c r="CR43" s="108" t="str">
        <f t="shared" si="14"/>
        <v/>
      </c>
      <c r="CS43" s="94" t="str">
        <f t="shared" si="15"/>
        <v/>
      </c>
      <c r="CT43" s="94" t="str">
        <f t="shared" si="16"/>
        <v/>
      </c>
      <c r="CU43" s="94" t="str">
        <f t="shared" si="17"/>
        <v/>
      </c>
      <c r="CV43" s="94" t="str">
        <f t="shared" si="18"/>
        <v/>
      </c>
      <c r="CW43" s="94" t="str">
        <f t="shared" si="19"/>
        <v/>
      </c>
      <c r="CX43" s="93" t="str">
        <f t="shared" si="20"/>
        <v/>
      </c>
      <c r="CY43" s="519" t="str">
        <f t="shared" si="21"/>
        <v/>
      </c>
      <c r="CZ43" s="532" t="str">
        <f t="shared" si="22"/>
        <v/>
      </c>
      <c r="DA43" s="533" t="str">
        <f t="shared" si="23"/>
        <v/>
      </c>
      <c r="DB43" s="534" t="str">
        <f t="shared" si="24"/>
        <v/>
      </c>
      <c r="DC43" s="534" t="str">
        <f t="shared" si="25"/>
        <v/>
      </c>
      <c r="DD43" s="534" t="str">
        <f t="shared" si="26"/>
        <v/>
      </c>
      <c r="DE43" s="534" t="str">
        <f t="shared" si="27"/>
        <v/>
      </c>
      <c r="DF43" s="534" t="str">
        <f t="shared" si="28"/>
        <v/>
      </c>
      <c r="DG43" s="535" t="str">
        <f t="shared" si="29"/>
        <v/>
      </c>
      <c r="DH43" s="535" t="str">
        <f t="shared" si="30"/>
        <v/>
      </c>
      <c r="DI43" s="535" t="str">
        <f t="shared" si="31"/>
        <v/>
      </c>
      <c r="DJ43" s="535" t="str">
        <f t="shared" si="32"/>
        <v/>
      </c>
      <c r="DK43" s="534" t="str">
        <f t="shared" si="33"/>
        <v/>
      </c>
      <c r="DL43" s="534" t="str">
        <f t="shared" si="34"/>
        <v/>
      </c>
      <c r="DM43" s="534" t="str">
        <f t="shared" si="35"/>
        <v/>
      </c>
      <c r="DN43" s="534" t="str">
        <f t="shared" si="36"/>
        <v/>
      </c>
      <c r="DO43" s="534" t="str">
        <f t="shared" si="37"/>
        <v/>
      </c>
      <c r="DP43" s="533" t="str">
        <f t="shared" si="38"/>
        <v/>
      </c>
      <c r="DQ43" s="532" t="str">
        <f t="shared" si="39"/>
        <v/>
      </c>
      <c r="DR43" s="536">
        <f t="shared" si="40"/>
        <v>0</v>
      </c>
      <c r="DS43" s="468">
        <f t="shared" si="41"/>
        <v>0</v>
      </c>
      <c r="DT43" s="468">
        <f t="shared" si="42"/>
        <v>0</v>
      </c>
      <c r="DU43" s="468">
        <f t="shared" si="43"/>
        <v>0</v>
      </c>
      <c r="DV43" s="994"/>
      <c r="DW43" s="306"/>
      <c r="DX43" s="306"/>
      <c r="DY43" s="995"/>
      <c r="DZ43" s="985"/>
      <c r="EA43" s="61"/>
    </row>
    <row r="44" spans="1:131" ht="14" customHeight="1">
      <c r="A44" s="529" t="s">
        <v>328</v>
      </c>
      <c r="B44" s="863" t="str">
        <f t="shared" ref="B44:S44" si="82">IF(B38="","",(B38-B40-B43)*B39/B$7/365/$G$1)</f>
        <v/>
      </c>
      <c r="C44" s="863" t="str">
        <f t="shared" si="82"/>
        <v/>
      </c>
      <c r="D44" s="863" t="str">
        <f t="shared" si="82"/>
        <v/>
      </c>
      <c r="E44" s="863" t="str">
        <f t="shared" si="82"/>
        <v/>
      </c>
      <c r="F44" s="863" t="str">
        <f t="shared" si="82"/>
        <v/>
      </c>
      <c r="G44" s="863" t="str">
        <f t="shared" si="82"/>
        <v/>
      </c>
      <c r="H44" s="863" t="str">
        <f t="shared" si="82"/>
        <v/>
      </c>
      <c r="I44" s="863" t="str">
        <f t="shared" si="82"/>
        <v/>
      </c>
      <c r="J44" s="863" t="str">
        <f t="shared" si="82"/>
        <v/>
      </c>
      <c r="K44" s="863" t="str">
        <f t="shared" si="82"/>
        <v/>
      </c>
      <c r="L44" s="863" t="str">
        <f t="shared" si="82"/>
        <v/>
      </c>
      <c r="M44" s="863" t="str">
        <f t="shared" si="82"/>
        <v/>
      </c>
      <c r="N44" s="863" t="str">
        <f t="shared" si="82"/>
        <v/>
      </c>
      <c r="O44" s="863" t="str">
        <f t="shared" si="82"/>
        <v/>
      </c>
      <c r="P44" s="863" t="str">
        <f t="shared" si="82"/>
        <v/>
      </c>
      <c r="Q44" s="863" t="str">
        <f t="shared" si="82"/>
        <v/>
      </c>
      <c r="R44" s="863" t="str">
        <f t="shared" si="82"/>
        <v/>
      </c>
      <c r="S44" s="863" t="str">
        <f t="shared" si="82"/>
        <v/>
      </c>
      <c r="T44" s="996"/>
      <c r="U44" s="863" t="str">
        <f t="shared" ref="U44:AL44" si="83">IF(U38="","",(U38-U40-U43)*U39/U$7/365/$G$1)</f>
        <v/>
      </c>
      <c r="V44" s="863" t="str">
        <f t="shared" si="83"/>
        <v/>
      </c>
      <c r="W44" s="863" t="str">
        <f t="shared" si="83"/>
        <v/>
      </c>
      <c r="X44" s="863" t="str">
        <f t="shared" si="83"/>
        <v/>
      </c>
      <c r="Y44" s="863" t="str">
        <f t="shared" si="83"/>
        <v/>
      </c>
      <c r="Z44" s="863" t="str">
        <f t="shared" si="83"/>
        <v/>
      </c>
      <c r="AA44" s="863" t="str">
        <f t="shared" si="83"/>
        <v/>
      </c>
      <c r="AB44" s="863" t="str">
        <f t="shared" si="83"/>
        <v/>
      </c>
      <c r="AC44" s="863" t="str">
        <f t="shared" si="83"/>
        <v/>
      </c>
      <c r="AD44" s="863" t="str">
        <f t="shared" si="83"/>
        <v/>
      </c>
      <c r="AE44" s="863" t="str">
        <f t="shared" si="83"/>
        <v/>
      </c>
      <c r="AF44" s="863" t="str">
        <f t="shared" si="83"/>
        <v/>
      </c>
      <c r="AG44" s="863" t="str">
        <f t="shared" si="83"/>
        <v/>
      </c>
      <c r="AH44" s="863" t="str">
        <f t="shared" si="83"/>
        <v/>
      </c>
      <c r="AI44" s="863" t="str">
        <f t="shared" si="83"/>
        <v/>
      </c>
      <c r="AJ44" s="863" t="str">
        <f t="shared" si="83"/>
        <v/>
      </c>
      <c r="AK44" s="863" t="str">
        <f t="shared" si="83"/>
        <v/>
      </c>
      <c r="AL44" s="863" t="str">
        <f t="shared" si="83"/>
        <v/>
      </c>
      <c r="AM44" s="996"/>
      <c r="AN44" s="863" t="str">
        <f t="shared" ref="AN44:BE44" si="84">IF(AN38="","",(AN38-AN40-AN43)*AN39/AN$7/365/$G$1)</f>
        <v/>
      </c>
      <c r="AO44" s="863" t="str">
        <f t="shared" si="84"/>
        <v/>
      </c>
      <c r="AP44" s="863" t="str">
        <f t="shared" si="84"/>
        <v/>
      </c>
      <c r="AQ44" s="863" t="str">
        <f t="shared" si="84"/>
        <v/>
      </c>
      <c r="AR44" s="863" t="str">
        <f t="shared" si="84"/>
        <v/>
      </c>
      <c r="AS44" s="863" t="str">
        <f t="shared" si="84"/>
        <v/>
      </c>
      <c r="AT44" s="863" t="str">
        <f t="shared" si="84"/>
        <v/>
      </c>
      <c r="AU44" s="863" t="str">
        <f t="shared" si="84"/>
        <v/>
      </c>
      <c r="AV44" s="863" t="str">
        <f t="shared" si="84"/>
        <v/>
      </c>
      <c r="AW44" s="863" t="str">
        <f t="shared" si="84"/>
        <v/>
      </c>
      <c r="AX44" s="863" t="str">
        <f t="shared" si="84"/>
        <v/>
      </c>
      <c r="AY44" s="863" t="str">
        <f t="shared" si="84"/>
        <v/>
      </c>
      <c r="AZ44" s="863" t="str">
        <f t="shared" si="84"/>
        <v/>
      </c>
      <c r="BA44" s="863" t="str">
        <f t="shared" si="84"/>
        <v/>
      </c>
      <c r="BB44" s="863" t="str">
        <f t="shared" si="84"/>
        <v/>
      </c>
      <c r="BC44" s="863" t="str">
        <f t="shared" si="84"/>
        <v/>
      </c>
      <c r="BD44" s="863" t="str">
        <f t="shared" si="84"/>
        <v/>
      </c>
      <c r="BE44" s="863" t="str">
        <f t="shared" si="84"/>
        <v/>
      </c>
      <c r="BF44" s="996"/>
      <c r="BG44" s="863" t="str">
        <f t="shared" ref="BG44:BX44" si="85">IF(BG38="","",(BG38-BG40-BG43)*BG39/BG$7/365/$G$1)</f>
        <v/>
      </c>
      <c r="BH44" s="863" t="str">
        <f t="shared" si="85"/>
        <v/>
      </c>
      <c r="BI44" s="863" t="str">
        <f t="shared" si="85"/>
        <v/>
      </c>
      <c r="BJ44" s="863" t="str">
        <f t="shared" si="85"/>
        <v/>
      </c>
      <c r="BK44" s="863" t="str">
        <f t="shared" si="85"/>
        <v/>
      </c>
      <c r="BL44" s="863" t="str">
        <f t="shared" si="85"/>
        <v/>
      </c>
      <c r="BM44" s="863" t="str">
        <f t="shared" si="85"/>
        <v/>
      </c>
      <c r="BN44" s="863" t="str">
        <f t="shared" si="85"/>
        <v/>
      </c>
      <c r="BO44" s="863" t="str">
        <f t="shared" si="85"/>
        <v/>
      </c>
      <c r="BP44" s="863" t="str">
        <f t="shared" si="85"/>
        <v/>
      </c>
      <c r="BQ44" s="863" t="str">
        <f t="shared" si="85"/>
        <v/>
      </c>
      <c r="BR44" s="863" t="str">
        <f t="shared" si="85"/>
        <v/>
      </c>
      <c r="BS44" s="863" t="str">
        <f t="shared" si="85"/>
        <v/>
      </c>
      <c r="BT44" s="863" t="str">
        <f t="shared" si="85"/>
        <v/>
      </c>
      <c r="BU44" s="863" t="str">
        <f t="shared" si="85"/>
        <v/>
      </c>
      <c r="BV44" s="863" t="str">
        <f t="shared" si="85"/>
        <v/>
      </c>
      <c r="BW44" s="863" t="str">
        <f t="shared" si="85"/>
        <v/>
      </c>
      <c r="BX44" s="863" t="str">
        <f t="shared" si="85"/>
        <v/>
      </c>
      <c r="BY44" s="996"/>
      <c r="BZ44" s="863" t="str">
        <f>IF(BZ38="","",(BZ38-BZ40-BZ43)*BZ39/BZ$7/365/$G$1)</f>
        <v/>
      </c>
      <c r="CA44" s="863" t="str">
        <f>IF(CA38="","",(CA38-CA40-CA43)*CA39/CA$7/365/$G$1)</f>
        <v/>
      </c>
      <c r="CB44" s="863" t="str">
        <f>IF(CB38="","",(CB38-CB40-CB43)*CB39/CB$7/365/$G$1)</f>
        <v/>
      </c>
      <c r="CC44" s="863" t="str">
        <f>IF(CC38="","",(CC38-CC40-CC43)*CC39/CC$7/365/$G$1)</f>
        <v/>
      </c>
      <c r="CD44" s="997" t="str">
        <f t="shared" si="0"/>
        <v/>
      </c>
      <c r="CE44" s="997" t="str">
        <f t="shared" si="1"/>
        <v/>
      </c>
      <c r="CF44" s="997" t="str">
        <f t="shared" si="2"/>
        <v/>
      </c>
      <c r="CG44" s="998" t="str">
        <f t="shared" si="3"/>
        <v/>
      </c>
      <c r="CH44" s="724" t="str">
        <f t="shared" si="4"/>
        <v/>
      </c>
      <c r="CI44" s="639" t="str">
        <f t="shared" si="5"/>
        <v/>
      </c>
      <c r="CJ44" s="640" t="str">
        <f t="shared" si="6"/>
        <v/>
      </c>
      <c r="CK44" s="640" t="str">
        <f t="shared" si="7"/>
        <v/>
      </c>
      <c r="CL44" s="640" t="str">
        <f t="shared" si="8"/>
        <v/>
      </c>
      <c r="CM44" s="640" t="str">
        <f t="shared" si="9"/>
        <v/>
      </c>
      <c r="CN44" s="640" t="str">
        <f t="shared" si="10"/>
        <v/>
      </c>
      <c r="CO44" s="641" t="str">
        <f t="shared" si="11"/>
        <v/>
      </c>
      <c r="CP44" s="641" t="str">
        <f t="shared" si="12"/>
        <v/>
      </c>
      <c r="CQ44" s="641" t="str">
        <f t="shared" si="13"/>
        <v/>
      </c>
      <c r="CR44" s="641" t="str">
        <f t="shared" si="14"/>
        <v/>
      </c>
      <c r="CS44" s="640" t="str">
        <f t="shared" si="15"/>
        <v/>
      </c>
      <c r="CT44" s="640" t="str">
        <f t="shared" si="16"/>
        <v/>
      </c>
      <c r="CU44" s="640" t="str">
        <f t="shared" si="17"/>
        <v/>
      </c>
      <c r="CV44" s="640" t="str">
        <f t="shared" si="18"/>
        <v/>
      </c>
      <c r="CW44" s="640" t="str">
        <f t="shared" si="19"/>
        <v/>
      </c>
      <c r="CX44" s="639" t="str">
        <f t="shared" si="20"/>
        <v/>
      </c>
      <c r="CY44" s="725" t="str">
        <f t="shared" si="21"/>
        <v/>
      </c>
      <c r="CZ44" s="638" t="str">
        <f t="shared" si="22"/>
        <v/>
      </c>
      <c r="DA44" s="639" t="str">
        <f t="shared" si="23"/>
        <v/>
      </c>
      <c r="DB44" s="640" t="str">
        <f t="shared" si="24"/>
        <v/>
      </c>
      <c r="DC44" s="640" t="str">
        <f t="shared" si="25"/>
        <v/>
      </c>
      <c r="DD44" s="640" t="str">
        <f t="shared" si="26"/>
        <v/>
      </c>
      <c r="DE44" s="640" t="str">
        <f t="shared" si="27"/>
        <v/>
      </c>
      <c r="DF44" s="640" t="str">
        <f t="shared" si="28"/>
        <v/>
      </c>
      <c r="DG44" s="641" t="str">
        <f t="shared" si="29"/>
        <v/>
      </c>
      <c r="DH44" s="641" t="str">
        <f t="shared" si="30"/>
        <v/>
      </c>
      <c r="DI44" s="641" t="str">
        <f t="shared" si="31"/>
        <v/>
      </c>
      <c r="DJ44" s="641" t="str">
        <f t="shared" si="32"/>
        <v/>
      </c>
      <c r="DK44" s="640" t="str">
        <f t="shared" si="33"/>
        <v/>
      </c>
      <c r="DL44" s="640" t="str">
        <f t="shared" si="34"/>
        <v/>
      </c>
      <c r="DM44" s="640" t="str">
        <f t="shared" si="35"/>
        <v/>
      </c>
      <c r="DN44" s="640" t="str">
        <f t="shared" si="36"/>
        <v/>
      </c>
      <c r="DO44" s="640" t="str">
        <f t="shared" si="37"/>
        <v/>
      </c>
      <c r="DP44" s="639" t="str">
        <f t="shared" si="38"/>
        <v/>
      </c>
      <c r="DQ44" s="638" t="str">
        <f t="shared" si="39"/>
        <v/>
      </c>
      <c r="DR44" s="536">
        <f t="shared" si="40"/>
        <v>0</v>
      </c>
      <c r="DS44" s="468">
        <f t="shared" si="41"/>
        <v>0</v>
      </c>
      <c r="DT44" s="468">
        <f t="shared" si="42"/>
        <v>0</v>
      </c>
      <c r="DU44" s="468">
        <f t="shared" si="43"/>
        <v>0</v>
      </c>
      <c r="DV44" s="999" t="str">
        <f>IF(DV38="","",(DV38+SUM(BZ38)*(DV38="")-SUM(DV40)-DV43-SUM(BZ43)*(DV43=""))*BZ39/DV$7/365/$G$1)</f>
        <v/>
      </c>
      <c r="DW44" s="863" t="str">
        <f>IF(DW38="","",(DW38+SUM(CA38)*(DW38="")-SUM(DW40)-DW43-SUM(CA43)*(DW43=""))*CA39/DW$7/365/$G$1)</f>
        <v/>
      </c>
      <c r="DX44" s="863" t="str">
        <f>IF(DX38="","",(DX38+SUM(CB38)*(DX38="")-SUM(DX40)-DX43-SUM(CB43)*(DX43=""))*CB39/DX$7/365/$G$1)</f>
        <v/>
      </c>
      <c r="DY44" s="1000" t="str">
        <f>IF(DY38="","",(DY38+SUM(CC38)*(DY38="")-SUM(DY40)-DY43-SUM(CC43)*(DY43=""))*CC39/DY$7/365/$G$1)</f>
        <v/>
      </c>
      <c r="DZ44" s="985"/>
      <c r="EA44" s="61"/>
    </row>
    <row r="45" spans="1:131" ht="14" customHeight="1">
      <c r="A45" s="547" t="s">
        <v>554</v>
      </c>
      <c r="B45" s="548">
        <f t="shared" ref="B45:S45" si="86">SUM(B14,B21,B28,B35,B42)</f>
        <v>0</v>
      </c>
      <c r="C45" s="548">
        <f t="shared" si="86"/>
        <v>0</v>
      </c>
      <c r="D45" s="548">
        <f t="shared" si="86"/>
        <v>0</v>
      </c>
      <c r="E45" s="548">
        <f t="shared" si="86"/>
        <v>0</v>
      </c>
      <c r="F45" s="548">
        <f t="shared" si="86"/>
        <v>0</v>
      </c>
      <c r="G45" s="548">
        <f t="shared" si="86"/>
        <v>0</v>
      </c>
      <c r="H45" s="548">
        <f t="shared" si="86"/>
        <v>0</v>
      </c>
      <c r="I45" s="548">
        <f t="shared" si="86"/>
        <v>0</v>
      </c>
      <c r="J45" s="548">
        <f t="shared" si="86"/>
        <v>0</v>
      </c>
      <c r="K45" s="548">
        <f t="shared" si="86"/>
        <v>0</v>
      </c>
      <c r="L45" s="548">
        <f t="shared" si="86"/>
        <v>0</v>
      </c>
      <c r="M45" s="548">
        <f t="shared" si="86"/>
        <v>0</v>
      </c>
      <c r="N45" s="548">
        <f t="shared" si="86"/>
        <v>0</v>
      </c>
      <c r="O45" s="548">
        <f t="shared" si="86"/>
        <v>0</v>
      </c>
      <c r="P45" s="548">
        <f t="shared" si="86"/>
        <v>0</v>
      </c>
      <c r="Q45" s="548">
        <f t="shared" si="86"/>
        <v>0</v>
      </c>
      <c r="R45" s="548">
        <f t="shared" si="86"/>
        <v>9000</v>
      </c>
      <c r="S45" s="548">
        <f t="shared" si="86"/>
        <v>0</v>
      </c>
      <c r="T45" s="1004"/>
      <c r="U45" s="548">
        <f t="shared" ref="U45:AL45" si="87">SUM(U14,U21,U28,U35,U42)</f>
        <v>0</v>
      </c>
      <c r="V45" s="548">
        <f t="shared" si="87"/>
        <v>0</v>
      </c>
      <c r="W45" s="548">
        <f t="shared" si="87"/>
        <v>0</v>
      </c>
      <c r="X45" s="548">
        <f t="shared" si="87"/>
        <v>0</v>
      </c>
      <c r="Y45" s="548">
        <f t="shared" si="87"/>
        <v>0</v>
      </c>
      <c r="Z45" s="548">
        <f t="shared" si="87"/>
        <v>2000</v>
      </c>
      <c r="AA45" s="548">
        <f t="shared" si="87"/>
        <v>0</v>
      </c>
      <c r="AB45" s="548">
        <f t="shared" si="87"/>
        <v>0</v>
      </c>
      <c r="AC45" s="548">
        <f t="shared" si="87"/>
        <v>1280</v>
      </c>
      <c r="AD45" s="548">
        <f t="shared" si="87"/>
        <v>0</v>
      </c>
      <c r="AE45" s="548">
        <f t="shared" si="87"/>
        <v>0</v>
      </c>
      <c r="AF45" s="548">
        <f t="shared" si="87"/>
        <v>0</v>
      </c>
      <c r="AG45" s="548">
        <f t="shared" si="87"/>
        <v>0</v>
      </c>
      <c r="AH45" s="548">
        <f t="shared" si="87"/>
        <v>0</v>
      </c>
      <c r="AI45" s="548">
        <f t="shared" si="87"/>
        <v>0</v>
      </c>
      <c r="AJ45" s="548">
        <f t="shared" si="87"/>
        <v>0</v>
      </c>
      <c r="AK45" s="548">
        <f t="shared" si="87"/>
        <v>0</v>
      </c>
      <c r="AL45" s="548">
        <f t="shared" si="87"/>
        <v>0</v>
      </c>
      <c r="AM45" s="1004"/>
      <c r="AN45" s="548">
        <f t="shared" ref="AN45:BE45" si="88">SUM(AN14,AN21,AN28,AN35,AN42)</f>
        <v>0</v>
      </c>
      <c r="AO45" s="548">
        <f t="shared" si="88"/>
        <v>0</v>
      </c>
      <c r="AP45" s="548">
        <f t="shared" si="88"/>
        <v>810</v>
      </c>
      <c r="AQ45" s="548">
        <f t="shared" si="88"/>
        <v>0</v>
      </c>
      <c r="AR45" s="548">
        <f t="shared" si="88"/>
        <v>0</v>
      </c>
      <c r="AS45" s="548">
        <f t="shared" si="88"/>
        <v>0</v>
      </c>
      <c r="AT45" s="548">
        <f t="shared" si="88"/>
        <v>0</v>
      </c>
      <c r="AU45" s="548">
        <f t="shared" si="88"/>
        <v>0</v>
      </c>
      <c r="AV45" s="548">
        <f t="shared" si="88"/>
        <v>0</v>
      </c>
      <c r="AW45" s="548">
        <f t="shared" si="88"/>
        <v>0</v>
      </c>
      <c r="AX45" s="548">
        <f t="shared" si="88"/>
        <v>0</v>
      </c>
      <c r="AY45" s="548">
        <f t="shared" si="88"/>
        <v>0</v>
      </c>
      <c r="AZ45" s="548">
        <f t="shared" si="88"/>
        <v>0</v>
      </c>
      <c r="BA45" s="548">
        <f t="shared" si="88"/>
        <v>0</v>
      </c>
      <c r="BB45" s="548">
        <f t="shared" si="88"/>
        <v>0</v>
      </c>
      <c r="BC45" s="548">
        <f t="shared" si="88"/>
        <v>0</v>
      </c>
      <c r="BD45" s="548">
        <f t="shared" si="88"/>
        <v>0</v>
      </c>
      <c r="BE45" s="548">
        <f t="shared" si="88"/>
        <v>0</v>
      </c>
      <c r="BF45" s="1004"/>
      <c r="BG45" s="548">
        <f t="shared" ref="BG45:BX45" si="89">SUM(BG14,BG21,BG28,BG35,BG42)</f>
        <v>0</v>
      </c>
      <c r="BH45" s="548">
        <f t="shared" si="89"/>
        <v>0</v>
      </c>
      <c r="BI45" s="548">
        <f t="shared" si="89"/>
        <v>0</v>
      </c>
      <c r="BJ45" s="548">
        <f t="shared" si="89"/>
        <v>0</v>
      </c>
      <c r="BK45" s="548">
        <f t="shared" si="89"/>
        <v>0</v>
      </c>
      <c r="BL45" s="548">
        <f t="shared" si="89"/>
        <v>9000</v>
      </c>
      <c r="BM45" s="548">
        <f t="shared" si="89"/>
        <v>0</v>
      </c>
      <c r="BN45" s="548">
        <f t="shared" si="89"/>
        <v>0</v>
      </c>
      <c r="BO45" s="548">
        <f t="shared" si="89"/>
        <v>0</v>
      </c>
      <c r="BP45" s="548">
        <f t="shared" si="89"/>
        <v>0</v>
      </c>
      <c r="BQ45" s="548">
        <f t="shared" si="89"/>
        <v>0</v>
      </c>
      <c r="BR45" s="548">
        <f t="shared" si="89"/>
        <v>0</v>
      </c>
      <c r="BS45" s="548">
        <f t="shared" si="89"/>
        <v>0</v>
      </c>
      <c r="BT45" s="548">
        <f t="shared" si="89"/>
        <v>0</v>
      </c>
      <c r="BU45" s="548">
        <f t="shared" si="89"/>
        <v>0</v>
      </c>
      <c r="BV45" s="548">
        <f t="shared" si="89"/>
        <v>0</v>
      </c>
      <c r="BW45" s="548">
        <f t="shared" si="89"/>
        <v>0</v>
      </c>
      <c r="BX45" s="548">
        <f t="shared" si="89"/>
        <v>0</v>
      </c>
      <c r="BY45" s="1004"/>
      <c r="BZ45" s="548">
        <f>SUM(BZ14,BZ21,BZ28,BZ35,BZ42)</f>
        <v>640</v>
      </c>
      <c r="CA45" s="548">
        <f>SUM(CA14,CA21,CA28,CA35,CA42)</f>
        <v>640</v>
      </c>
      <c r="CB45" s="548">
        <f>SUM(CB14,CB21,CB28,CB35,CB42)</f>
        <v>0</v>
      </c>
      <c r="CC45" s="548">
        <f>SUM(CC14,CC21,CC28,CC35,CC42)</f>
        <v>0</v>
      </c>
      <c r="CD45" s="530">
        <f t="shared" si="0"/>
        <v>0</v>
      </c>
      <c r="CE45" s="530">
        <f t="shared" si="1"/>
        <v>80</v>
      </c>
      <c r="CF45" s="530">
        <f t="shared" si="2"/>
        <v>0</v>
      </c>
      <c r="CG45" s="531">
        <f t="shared" si="3"/>
        <v>0</v>
      </c>
      <c r="CH45" s="518">
        <f t="shared" si="4"/>
        <v>0</v>
      </c>
      <c r="CI45" s="93">
        <f t="shared" si="5"/>
        <v>0</v>
      </c>
      <c r="CJ45" s="94">
        <f t="shared" si="6"/>
        <v>0</v>
      </c>
      <c r="CK45" s="94">
        <f t="shared" si="7"/>
        <v>0</v>
      </c>
      <c r="CL45" s="94">
        <f t="shared" si="8"/>
        <v>0</v>
      </c>
      <c r="CM45" s="94">
        <f t="shared" si="9"/>
        <v>0</v>
      </c>
      <c r="CN45" s="94">
        <f t="shared" si="10"/>
        <v>0</v>
      </c>
      <c r="CO45" s="108">
        <f t="shared" si="11"/>
        <v>0</v>
      </c>
      <c r="CP45" s="108">
        <f t="shared" si="12"/>
        <v>0</v>
      </c>
      <c r="CQ45" s="108">
        <f t="shared" si="13"/>
        <v>0</v>
      </c>
      <c r="CR45" s="108">
        <f t="shared" si="14"/>
        <v>0</v>
      </c>
      <c r="CS45" s="94">
        <f t="shared" si="15"/>
        <v>0</v>
      </c>
      <c r="CT45" s="94">
        <f t="shared" si="16"/>
        <v>0</v>
      </c>
      <c r="CU45" s="94">
        <f t="shared" si="17"/>
        <v>0</v>
      </c>
      <c r="CV45" s="94">
        <f t="shared" si="18"/>
        <v>0</v>
      </c>
      <c r="CW45" s="94">
        <f t="shared" si="19"/>
        <v>0</v>
      </c>
      <c r="CX45" s="93">
        <f t="shared" si="20"/>
        <v>0</v>
      </c>
      <c r="CY45" s="519">
        <f t="shared" si="21"/>
        <v>810</v>
      </c>
      <c r="CZ45" s="532">
        <f t="shared" si="22"/>
        <v>0</v>
      </c>
      <c r="DA45" s="533">
        <f t="shared" si="23"/>
        <v>0</v>
      </c>
      <c r="DB45" s="534">
        <f t="shared" si="24"/>
        <v>0</v>
      </c>
      <c r="DC45" s="534">
        <f t="shared" si="25"/>
        <v>0</v>
      </c>
      <c r="DD45" s="534">
        <f t="shared" si="26"/>
        <v>0</v>
      </c>
      <c r="DE45" s="534">
        <f t="shared" si="27"/>
        <v>0</v>
      </c>
      <c r="DF45" s="534">
        <f t="shared" si="28"/>
        <v>0</v>
      </c>
      <c r="DG45" s="535">
        <f t="shared" si="29"/>
        <v>0</v>
      </c>
      <c r="DH45" s="535">
        <f t="shared" si="30"/>
        <v>0</v>
      </c>
      <c r="DI45" s="535">
        <f t="shared" si="31"/>
        <v>0</v>
      </c>
      <c r="DJ45" s="535">
        <f t="shared" si="32"/>
        <v>0</v>
      </c>
      <c r="DK45" s="534">
        <f t="shared" si="33"/>
        <v>0</v>
      </c>
      <c r="DL45" s="534">
        <f t="shared" si="34"/>
        <v>0</v>
      </c>
      <c r="DM45" s="534">
        <f t="shared" si="35"/>
        <v>0</v>
      </c>
      <c r="DN45" s="534">
        <f t="shared" si="36"/>
        <v>0</v>
      </c>
      <c r="DO45" s="534">
        <f t="shared" si="37"/>
        <v>0</v>
      </c>
      <c r="DP45" s="533">
        <f t="shared" si="38"/>
        <v>0</v>
      </c>
      <c r="DQ45" s="532">
        <f t="shared" si="39"/>
        <v>9000</v>
      </c>
      <c r="DR45" s="536">
        <f t="shared" si="40"/>
        <v>18</v>
      </c>
      <c r="DS45" s="468">
        <f t="shared" si="41"/>
        <v>18</v>
      </c>
      <c r="DT45" s="468">
        <f t="shared" si="42"/>
        <v>18</v>
      </c>
      <c r="DU45" s="468">
        <f t="shared" si="43"/>
        <v>18</v>
      </c>
      <c r="DV45" s="1005">
        <f>SUM(DV14,DV21,DV28,DV35,DV42)</f>
        <v>0</v>
      </c>
      <c r="DW45" s="548">
        <f>SUM(DW14,DW21,DW28,DW35,DW42)</f>
        <v>0</v>
      </c>
      <c r="DX45" s="548">
        <f>SUM(DX14,DX21,DX28,DX35,DX42)</f>
        <v>0</v>
      </c>
      <c r="DY45" s="1006">
        <f>SUM(DY14,DY21,DY28,DY35,DY42)</f>
        <v>0</v>
      </c>
      <c r="DZ45" s="985"/>
      <c r="EA45" s="61"/>
    </row>
    <row r="46" spans="1:131" ht="14" customHeight="1">
      <c r="A46" s="547" t="s">
        <v>555</v>
      </c>
      <c r="B46" s="1007">
        <f t="shared" ref="B46:S46" si="90">SUM(B16,B23,B30,B37,B44)</f>
        <v>0</v>
      </c>
      <c r="C46" s="1007">
        <f t="shared" si="90"/>
        <v>0</v>
      </c>
      <c r="D46" s="1007">
        <f t="shared" si="90"/>
        <v>0</v>
      </c>
      <c r="E46" s="1007">
        <f t="shared" si="90"/>
        <v>0</v>
      </c>
      <c r="F46" s="1007">
        <f t="shared" si="90"/>
        <v>0</v>
      </c>
      <c r="G46" s="1007">
        <f t="shared" si="90"/>
        <v>0</v>
      </c>
      <c r="H46" s="1007">
        <f t="shared" si="90"/>
        <v>0</v>
      </c>
      <c r="I46" s="1007">
        <f t="shared" si="90"/>
        <v>0</v>
      </c>
      <c r="J46" s="1007">
        <f t="shared" si="90"/>
        <v>0</v>
      </c>
      <c r="K46" s="1007">
        <f t="shared" si="90"/>
        <v>0</v>
      </c>
      <c r="L46" s="1007">
        <f t="shared" si="90"/>
        <v>0</v>
      </c>
      <c r="M46" s="1007">
        <f t="shared" si="90"/>
        <v>0</v>
      </c>
      <c r="N46" s="1007">
        <f t="shared" si="90"/>
        <v>0</v>
      </c>
      <c r="O46" s="1007">
        <f t="shared" si="90"/>
        <v>7.5987368795587976E-4</v>
      </c>
      <c r="P46" s="1007">
        <f t="shared" si="90"/>
        <v>0</v>
      </c>
      <c r="Q46" s="1007">
        <f t="shared" si="90"/>
        <v>0</v>
      </c>
      <c r="R46" s="1007">
        <f t="shared" si="90"/>
        <v>9.2972780644013514E-3</v>
      </c>
      <c r="S46" s="1007">
        <f t="shared" si="90"/>
        <v>0</v>
      </c>
      <c r="T46" s="1008"/>
      <c r="U46" s="1007">
        <f t="shared" ref="U46:AL46" si="91">SUM(U16,U23,U30,U37,U44)</f>
        <v>0</v>
      </c>
      <c r="V46" s="1007">
        <f t="shared" si="91"/>
        <v>0</v>
      </c>
      <c r="W46" s="1007">
        <f t="shared" si="91"/>
        <v>0</v>
      </c>
      <c r="X46" s="1007">
        <f t="shared" si="91"/>
        <v>0</v>
      </c>
      <c r="Y46" s="1007">
        <f t="shared" si="91"/>
        <v>0</v>
      </c>
      <c r="Z46" s="1007">
        <f t="shared" si="91"/>
        <v>0</v>
      </c>
      <c r="AA46" s="1007">
        <f t="shared" si="91"/>
        <v>0</v>
      </c>
      <c r="AB46" s="1007">
        <f t="shared" si="91"/>
        <v>0</v>
      </c>
      <c r="AC46" s="1007">
        <f t="shared" si="91"/>
        <v>0</v>
      </c>
      <c r="AD46" s="1007">
        <f t="shared" si="91"/>
        <v>0</v>
      </c>
      <c r="AE46" s="1007">
        <f t="shared" si="91"/>
        <v>0</v>
      </c>
      <c r="AF46" s="1007">
        <f t="shared" si="91"/>
        <v>0</v>
      </c>
      <c r="AG46" s="1007">
        <f t="shared" si="91"/>
        <v>0</v>
      </c>
      <c r="AH46" s="1007">
        <f t="shared" si="91"/>
        <v>0</v>
      </c>
      <c r="AI46" s="1007">
        <f t="shared" si="91"/>
        <v>0</v>
      </c>
      <c r="AJ46" s="1007">
        <f t="shared" si="91"/>
        <v>0</v>
      </c>
      <c r="AK46" s="1007">
        <f t="shared" si="91"/>
        <v>0</v>
      </c>
      <c r="AL46" s="1007">
        <f t="shared" si="91"/>
        <v>0</v>
      </c>
      <c r="AM46" s="1008"/>
      <c r="AN46" s="1007">
        <f t="shared" ref="AN46:BE46" si="92">SUM(AN16,AN23,AN30,AN37,AN44)</f>
        <v>0</v>
      </c>
      <c r="AO46" s="1007">
        <f t="shared" si="92"/>
        <v>0</v>
      </c>
      <c r="AP46" s="1007">
        <f t="shared" si="92"/>
        <v>0</v>
      </c>
      <c r="AQ46" s="1007">
        <f t="shared" si="92"/>
        <v>0</v>
      </c>
      <c r="AR46" s="1007">
        <f t="shared" si="92"/>
        <v>0</v>
      </c>
      <c r="AS46" s="1007">
        <f t="shared" si="92"/>
        <v>0</v>
      </c>
      <c r="AT46" s="1007">
        <f t="shared" si="92"/>
        <v>0</v>
      </c>
      <c r="AU46" s="1007">
        <f t="shared" si="92"/>
        <v>0</v>
      </c>
      <c r="AV46" s="1007">
        <f t="shared" si="92"/>
        <v>0</v>
      </c>
      <c r="AW46" s="1007">
        <f t="shared" si="92"/>
        <v>0</v>
      </c>
      <c r="AX46" s="1007">
        <f t="shared" si="92"/>
        <v>0</v>
      </c>
      <c r="AY46" s="1007">
        <f t="shared" si="92"/>
        <v>0</v>
      </c>
      <c r="AZ46" s="1007">
        <f t="shared" si="92"/>
        <v>0</v>
      </c>
      <c r="BA46" s="1007">
        <f t="shared" si="92"/>
        <v>0</v>
      </c>
      <c r="BB46" s="1007">
        <f t="shared" si="92"/>
        <v>0</v>
      </c>
      <c r="BC46" s="1007">
        <f t="shared" si="92"/>
        <v>0</v>
      </c>
      <c r="BD46" s="1007">
        <f t="shared" si="92"/>
        <v>1.2515566625155665E-3</v>
      </c>
      <c r="BE46" s="1007">
        <f t="shared" si="92"/>
        <v>0</v>
      </c>
      <c r="BF46" s="1008"/>
      <c r="BG46" s="1007">
        <f t="shared" ref="BG46:BX46" si="93">SUM(BG16,BG23,BG30,BG37,BG44)</f>
        <v>0</v>
      </c>
      <c r="BH46" s="1007">
        <f t="shared" si="93"/>
        <v>0</v>
      </c>
      <c r="BI46" s="1007">
        <f t="shared" si="93"/>
        <v>0</v>
      </c>
      <c r="BJ46" s="1007">
        <f t="shared" si="93"/>
        <v>0</v>
      </c>
      <c r="BK46" s="1007">
        <f t="shared" si="93"/>
        <v>0</v>
      </c>
      <c r="BL46" s="1007">
        <f t="shared" si="93"/>
        <v>0</v>
      </c>
      <c r="BM46" s="1007">
        <f t="shared" si="93"/>
        <v>0</v>
      </c>
      <c r="BN46" s="1007">
        <f t="shared" si="93"/>
        <v>0</v>
      </c>
      <c r="BO46" s="1007">
        <f t="shared" si="93"/>
        <v>0</v>
      </c>
      <c r="BP46" s="1007">
        <f t="shared" si="93"/>
        <v>0</v>
      </c>
      <c r="BQ46" s="1007">
        <f t="shared" si="93"/>
        <v>0</v>
      </c>
      <c r="BR46" s="1007">
        <f t="shared" si="93"/>
        <v>0</v>
      </c>
      <c r="BS46" s="1007">
        <f t="shared" si="93"/>
        <v>0</v>
      </c>
      <c r="BT46" s="1007">
        <f t="shared" si="93"/>
        <v>0</v>
      </c>
      <c r="BU46" s="1007">
        <f t="shared" si="93"/>
        <v>0</v>
      </c>
      <c r="BV46" s="1007">
        <f t="shared" si="93"/>
        <v>0</v>
      </c>
      <c r="BW46" s="1007">
        <f t="shared" si="93"/>
        <v>0</v>
      </c>
      <c r="BX46" s="1007">
        <f t="shared" si="93"/>
        <v>0</v>
      </c>
      <c r="BY46" s="1008"/>
      <c r="BZ46" s="1007">
        <f>SUM(BZ16,BZ23,BZ30,BZ37,BZ44)</f>
        <v>0</v>
      </c>
      <c r="CA46" s="1007">
        <f>SUM(CA16,CA23,CA30,CA37,CA44)</f>
        <v>0</v>
      </c>
      <c r="CB46" s="1007">
        <f>SUM(CB16,CB23,CB30,CB37,CB44)</f>
        <v>0</v>
      </c>
      <c r="CC46" s="1007">
        <f>SUM(CC16,CC23,CC30,CC37,CC44)</f>
        <v>0</v>
      </c>
      <c r="CD46" s="997">
        <f t="shared" si="0"/>
        <v>4.7492105497242451E-5</v>
      </c>
      <c r="CE46" s="997">
        <f t="shared" si="1"/>
        <v>0</v>
      </c>
      <c r="CF46" s="997">
        <f t="shared" si="2"/>
        <v>0</v>
      </c>
      <c r="CG46" s="998">
        <f t="shared" si="3"/>
        <v>0</v>
      </c>
      <c r="CH46" s="724">
        <f t="shared" si="4"/>
        <v>0</v>
      </c>
      <c r="CI46" s="639">
        <f t="shared" si="5"/>
        <v>0</v>
      </c>
      <c r="CJ46" s="640">
        <f t="shared" si="6"/>
        <v>0</v>
      </c>
      <c r="CK46" s="640">
        <f t="shared" si="7"/>
        <v>0</v>
      </c>
      <c r="CL46" s="640">
        <f t="shared" si="8"/>
        <v>0</v>
      </c>
      <c r="CM46" s="640">
        <f t="shared" si="9"/>
        <v>0</v>
      </c>
      <c r="CN46" s="640">
        <f t="shared" si="10"/>
        <v>0</v>
      </c>
      <c r="CO46" s="641">
        <f t="shared" si="11"/>
        <v>0</v>
      </c>
      <c r="CP46" s="641">
        <f t="shared" si="12"/>
        <v>0</v>
      </c>
      <c r="CQ46" s="641">
        <f t="shared" si="13"/>
        <v>0</v>
      </c>
      <c r="CR46" s="641">
        <f t="shared" si="14"/>
        <v>0</v>
      </c>
      <c r="CS46" s="640">
        <f t="shared" si="15"/>
        <v>0</v>
      </c>
      <c r="CT46" s="640">
        <f t="shared" si="16"/>
        <v>0</v>
      </c>
      <c r="CU46" s="640">
        <f t="shared" si="17"/>
        <v>0</v>
      </c>
      <c r="CV46" s="640">
        <f t="shared" si="18"/>
        <v>0</v>
      </c>
      <c r="CW46" s="640">
        <f t="shared" si="19"/>
        <v>0</v>
      </c>
      <c r="CX46" s="639">
        <f t="shared" si="20"/>
        <v>0</v>
      </c>
      <c r="CY46" s="725">
        <f t="shared" si="21"/>
        <v>1.2515566625155665E-3</v>
      </c>
      <c r="CZ46" s="638">
        <f t="shared" si="22"/>
        <v>0</v>
      </c>
      <c r="DA46" s="639">
        <f t="shared" si="23"/>
        <v>0</v>
      </c>
      <c r="DB46" s="640">
        <f t="shared" si="24"/>
        <v>0</v>
      </c>
      <c r="DC46" s="640">
        <f t="shared" si="25"/>
        <v>0</v>
      </c>
      <c r="DD46" s="640">
        <f t="shared" si="26"/>
        <v>0</v>
      </c>
      <c r="DE46" s="640">
        <f t="shared" si="27"/>
        <v>0</v>
      </c>
      <c r="DF46" s="640">
        <f t="shared" si="28"/>
        <v>0</v>
      </c>
      <c r="DG46" s="641">
        <f t="shared" si="29"/>
        <v>0</v>
      </c>
      <c r="DH46" s="641">
        <f t="shared" si="30"/>
        <v>0</v>
      </c>
      <c r="DI46" s="641">
        <f t="shared" si="31"/>
        <v>0</v>
      </c>
      <c r="DJ46" s="641">
        <f t="shared" si="32"/>
        <v>0</v>
      </c>
      <c r="DK46" s="640">
        <f t="shared" si="33"/>
        <v>0</v>
      </c>
      <c r="DL46" s="640">
        <f t="shared" si="34"/>
        <v>0</v>
      </c>
      <c r="DM46" s="640">
        <f t="shared" si="35"/>
        <v>0</v>
      </c>
      <c r="DN46" s="640">
        <f t="shared" si="36"/>
        <v>0</v>
      </c>
      <c r="DO46" s="640">
        <f t="shared" si="37"/>
        <v>0</v>
      </c>
      <c r="DP46" s="639">
        <f t="shared" si="38"/>
        <v>0</v>
      </c>
      <c r="DQ46" s="638">
        <f t="shared" si="39"/>
        <v>0</v>
      </c>
      <c r="DR46" s="536">
        <f t="shared" si="40"/>
        <v>18</v>
      </c>
      <c r="DS46" s="468">
        <f t="shared" si="41"/>
        <v>18</v>
      </c>
      <c r="DT46" s="468">
        <f t="shared" si="42"/>
        <v>18</v>
      </c>
      <c r="DU46" s="468">
        <f t="shared" si="43"/>
        <v>18</v>
      </c>
      <c r="DV46" s="1009">
        <f>SUM(DV16,DV23,DV30,DV37,DV44)</f>
        <v>0</v>
      </c>
      <c r="DW46" s="1007">
        <f>SUM(DW16,DW23,DW30,DW37,DW44)</f>
        <v>0</v>
      </c>
      <c r="DX46" s="1007">
        <f>SUM(DX16,DX23,DX30,DX37,DX44)</f>
        <v>0</v>
      </c>
      <c r="DY46" s="1010">
        <f>SUM(DY16,DY23,DY30,DY37,DY44)</f>
        <v>0</v>
      </c>
      <c r="DZ46" s="985"/>
      <c r="EA46" s="61"/>
    </row>
    <row r="47" spans="1:131" ht="12" customHeight="1">
      <c r="A47" s="459"/>
      <c r="B47" s="459"/>
      <c r="C47" s="459"/>
      <c r="D47" s="459"/>
      <c r="E47" s="459"/>
      <c r="F47" s="459"/>
      <c r="G47" s="459"/>
      <c r="H47" s="459"/>
      <c r="I47" s="459"/>
      <c r="J47" s="459"/>
      <c r="K47" s="459"/>
      <c r="L47" s="459"/>
      <c r="M47" s="459"/>
      <c r="N47" s="459"/>
      <c r="O47" s="459"/>
      <c r="P47" s="459"/>
      <c r="Q47" s="459"/>
      <c r="R47" s="459"/>
      <c r="S47" s="459"/>
      <c r="T47" s="964"/>
      <c r="U47" s="459"/>
      <c r="V47" s="459"/>
      <c r="W47" s="459"/>
      <c r="X47" s="459"/>
      <c r="Y47" s="459"/>
      <c r="Z47" s="459"/>
      <c r="AA47" s="459"/>
      <c r="AB47" s="459"/>
      <c r="AC47" s="459"/>
      <c r="AD47" s="459"/>
      <c r="AE47" s="459"/>
      <c r="AF47" s="459"/>
      <c r="AG47" s="459"/>
      <c r="AH47" s="459"/>
      <c r="AI47" s="459"/>
      <c r="AJ47" s="459"/>
      <c r="AK47" s="459"/>
      <c r="AL47" s="459"/>
      <c r="AM47" s="964"/>
      <c r="AN47" s="459"/>
      <c r="AO47" s="459"/>
      <c r="AP47" s="459"/>
      <c r="AQ47" s="459"/>
      <c r="AR47" s="459"/>
      <c r="AS47" s="459"/>
      <c r="AT47" s="459"/>
      <c r="AU47" s="459"/>
      <c r="AV47" s="459"/>
      <c r="AW47" s="459"/>
      <c r="AX47" s="459"/>
      <c r="AY47" s="459"/>
      <c r="AZ47" s="459"/>
      <c r="BA47" s="459"/>
      <c r="BB47" s="459"/>
      <c r="BC47" s="459"/>
      <c r="BD47" s="459"/>
      <c r="BE47" s="459"/>
      <c r="BF47" s="964"/>
      <c r="BG47" s="459"/>
      <c r="BH47" s="459"/>
      <c r="BI47" s="459"/>
      <c r="BJ47" s="459"/>
      <c r="BK47" s="459"/>
      <c r="BL47" s="459"/>
      <c r="BM47" s="459"/>
      <c r="BN47" s="459"/>
      <c r="BO47" s="459"/>
      <c r="BP47" s="459"/>
      <c r="BQ47" s="459"/>
      <c r="BR47" s="459"/>
      <c r="BS47" s="459"/>
      <c r="BT47" s="459"/>
      <c r="BU47" s="459"/>
      <c r="BV47" s="459"/>
      <c r="BW47" s="459"/>
      <c r="BX47" s="459"/>
      <c r="BY47" s="964"/>
      <c r="BZ47" s="459"/>
      <c r="CA47" s="459"/>
      <c r="CB47" s="459"/>
      <c r="CC47" s="459"/>
      <c r="CD47" s="563"/>
      <c r="CE47" s="563"/>
      <c r="CF47" s="563"/>
      <c r="CG47" s="563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567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567"/>
      <c r="DR47" s="61"/>
      <c r="DS47" s="61"/>
      <c r="DT47" s="61"/>
      <c r="DU47" s="61"/>
      <c r="DV47" s="1011"/>
      <c r="DW47" s="1012"/>
      <c r="DX47" s="1012"/>
      <c r="DY47" s="1013"/>
      <c r="DZ47" s="61"/>
      <c r="EA47" s="61"/>
    </row>
    <row r="48" spans="1:131" ht="12.75" customHeight="1">
      <c r="A48" s="554" t="s">
        <v>556</v>
      </c>
      <c r="B48" s="526"/>
      <c r="C48" s="526"/>
      <c r="D48" s="526"/>
      <c r="E48" s="526"/>
      <c r="F48" s="526"/>
      <c r="G48" s="526"/>
      <c r="H48" s="526"/>
      <c r="I48" s="526"/>
      <c r="J48" s="526"/>
      <c r="K48" s="526"/>
      <c r="L48" s="526"/>
      <c r="M48" s="526"/>
      <c r="N48" s="526"/>
      <c r="O48" s="526"/>
      <c r="P48" s="526"/>
      <c r="Q48" s="526"/>
      <c r="R48" s="526"/>
      <c r="S48" s="526"/>
      <c r="T48" s="523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  <c r="AG48" s="526"/>
      <c r="AH48" s="526"/>
      <c r="AI48" s="526"/>
      <c r="AJ48" s="526"/>
      <c r="AK48" s="526"/>
      <c r="AL48" s="526"/>
      <c r="AM48" s="523"/>
      <c r="AN48" s="526"/>
      <c r="AO48" s="526"/>
      <c r="AP48" s="526"/>
      <c r="AQ48" s="526"/>
      <c r="AR48" s="526"/>
      <c r="AS48" s="526"/>
      <c r="AT48" s="526"/>
      <c r="AU48" s="526"/>
      <c r="AV48" s="526"/>
      <c r="AW48" s="526"/>
      <c r="AX48" s="526"/>
      <c r="AY48" s="526"/>
      <c r="AZ48" s="526"/>
      <c r="BA48" s="526"/>
      <c r="BB48" s="526"/>
      <c r="BC48" s="526"/>
      <c r="BD48" s="526"/>
      <c r="BE48" s="526"/>
      <c r="BF48" s="523"/>
      <c r="BG48" s="526"/>
      <c r="BH48" s="526"/>
      <c r="BI48" s="526"/>
      <c r="BJ48" s="526"/>
      <c r="BK48" s="526"/>
      <c r="BL48" s="526"/>
      <c r="BM48" s="526"/>
      <c r="BN48" s="526"/>
      <c r="BO48" s="526"/>
      <c r="BP48" s="526"/>
      <c r="BQ48" s="526"/>
      <c r="BR48" s="526"/>
      <c r="BS48" s="526"/>
      <c r="BT48" s="526"/>
      <c r="BU48" s="526"/>
      <c r="BV48" s="526"/>
      <c r="BW48" s="526"/>
      <c r="BX48" s="526"/>
      <c r="BY48" s="523"/>
      <c r="BZ48" s="526"/>
      <c r="CA48" s="526"/>
      <c r="CB48" s="526"/>
      <c r="CC48" s="526"/>
      <c r="CD48" s="563"/>
      <c r="CE48" s="563"/>
      <c r="CF48" s="563"/>
      <c r="CG48" s="563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567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567"/>
      <c r="DR48" s="61"/>
      <c r="DS48" s="61"/>
      <c r="DT48" s="61"/>
      <c r="DU48" s="61"/>
      <c r="DV48" s="1014"/>
      <c r="DW48" s="1015"/>
      <c r="DX48" s="1015"/>
      <c r="DY48" s="1016"/>
      <c r="DZ48" s="61"/>
      <c r="EA48" s="61"/>
    </row>
    <row r="49" spans="1:131" ht="12.75" customHeight="1">
      <c r="A49" s="527" t="s">
        <v>557</v>
      </c>
      <c r="B49" s="975"/>
      <c r="C49" s="975">
        <v>7</v>
      </c>
      <c r="D49" s="975"/>
      <c r="E49" s="975"/>
      <c r="F49" s="975"/>
      <c r="G49" s="975"/>
      <c r="H49" s="975"/>
      <c r="I49" s="975"/>
      <c r="J49" s="975"/>
      <c r="K49" s="975"/>
      <c r="L49" s="975"/>
      <c r="M49" s="975"/>
      <c r="N49" s="975"/>
      <c r="O49" s="975"/>
      <c r="P49" s="975">
        <v>32</v>
      </c>
      <c r="Q49" s="975"/>
      <c r="R49" s="975"/>
      <c r="S49" s="975"/>
      <c r="T49" s="976"/>
      <c r="U49" s="975"/>
      <c r="V49" s="975">
        <v>3</v>
      </c>
      <c r="W49" s="975"/>
      <c r="X49" s="975"/>
      <c r="Y49" s="975"/>
      <c r="Z49" s="975"/>
      <c r="AA49" s="975"/>
      <c r="AB49" s="975"/>
      <c r="AC49" s="975"/>
      <c r="AD49" s="975"/>
      <c r="AE49" s="975"/>
      <c r="AF49" s="975"/>
      <c r="AG49" s="975"/>
      <c r="AH49" s="975"/>
      <c r="AI49" s="975"/>
      <c r="AJ49" s="975"/>
      <c r="AK49" s="975"/>
      <c r="AL49" s="975"/>
      <c r="AM49" s="976"/>
      <c r="AN49" s="975"/>
      <c r="AO49" s="975">
        <v>4</v>
      </c>
      <c r="AP49" s="975"/>
      <c r="AQ49" s="975"/>
      <c r="AR49" s="975"/>
      <c r="AS49" s="975"/>
      <c r="AT49" s="975"/>
      <c r="AU49" s="975"/>
      <c r="AV49" s="975"/>
      <c r="AW49" s="975"/>
      <c r="AX49" s="975"/>
      <c r="AY49" s="975"/>
      <c r="AZ49" s="975"/>
      <c r="BA49" s="975"/>
      <c r="BB49" s="975"/>
      <c r="BC49" s="975"/>
      <c r="BD49" s="975"/>
      <c r="BE49" s="975"/>
      <c r="BF49" s="976"/>
      <c r="BG49" s="975"/>
      <c r="BH49" s="975"/>
      <c r="BI49" s="975"/>
      <c r="BJ49" s="975"/>
      <c r="BK49" s="975"/>
      <c r="BL49" s="975"/>
      <c r="BM49" s="975"/>
      <c r="BN49" s="975"/>
      <c r="BO49" s="975"/>
      <c r="BP49" s="975"/>
      <c r="BQ49" s="975"/>
      <c r="BR49" s="975"/>
      <c r="BS49" s="975"/>
      <c r="BT49" s="975"/>
      <c r="BU49" s="975"/>
      <c r="BV49" s="975"/>
      <c r="BW49" s="975"/>
      <c r="BX49" s="975"/>
      <c r="BY49" s="976"/>
      <c r="BZ49" s="975"/>
      <c r="CA49" s="975"/>
      <c r="CB49" s="975"/>
      <c r="CC49" s="975"/>
      <c r="CD49" s="530" t="str">
        <f t="shared" ref="CD49:CD85" si="94">IF(DR49&lt;3,"",(SUM(B49:S49)-MIN(B49:S49)-MAX(B49:S49))/(DR49-2))</f>
        <v/>
      </c>
      <c r="CE49" s="530" t="str">
        <f t="shared" ref="CE49:CE85" si="95">IF(DS49&lt;3,"",(SUM(U49:AL49)-MIN(U49:AL49)-MAX(U49:AL49))/(DS49-2))</f>
        <v/>
      </c>
      <c r="CF49" s="530" t="str">
        <f t="shared" ref="CF49:CF85" si="96">IF(DT49&lt;3,"",(SUM(AN49:BE49)-MIN(AN49:BE49)-MAX(AN49:BE49))/(DT49-2))</f>
        <v/>
      </c>
      <c r="CG49" s="531" t="str">
        <f t="shared" ref="CG49:CG85" si="97">IF(DU49&lt;3,"",(SUM(BG49:BX49)-MIN(BG49:BX49)-MAX(BG49:BX49))/(DU49-2))</f>
        <v/>
      </c>
      <c r="CH49" s="518" t="str">
        <f t="shared" ref="CH49:CH85" si="98">IF($CH$4=$CD$4,IF(OR(-FLOOR(((18-COUNT($B49:$S49))/2),1)+CH$7&lt;1,-FLOOR(((18-COUNT($B49:$S49))/2),1)+CH$7&gt;COUNT($B49:$S49)),"",LARGE($B49:$S49,-FLOOR(((18-COUNT($B49:$S49))/2),1)+CH$7)),IF(OR(-FLOOR(((18-COUNT($AN49:$BE49))/2),1)+CH$7&lt;1,-FLOOR(((18-COUNT($AN49:$BE49))/2),1)+CH$7&gt;COUNT($AN49:$BE49)),"",LARGE($AN49:$BE49,-FLOOR(((18-COUNT($AN49:$BE49))/2),1)+CH$7)))</f>
        <v/>
      </c>
      <c r="CI49" s="93" t="str">
        <f t="shared" ref="CI49:CI85" si="99">IF($CH$4=$CD$4,IF(OR(-FLOOR(((18-COUNT($B49:$S49))/2),1)+CI$7&lt;1,-FLOOR(((18-COUNT($B49:$S49))/2),1)+CI$7&gt;COUNT($B49:$S49)),"",LARGE($B49:$S49,-FLOOR(((18-COUNT($B49:$S49))/2),1)+CI$7)),IF(OR(-FLOOR(((18-COUNT($AN49:$BE49))/2),1)+CI$7&lt;1,-FLOOR(((18-COUNT($AN49:$BE49))/2),1)+CI$7&gt;COUNT($AN49:$BE49)),"",LARGE($AN49:$BE49,-FLOOR(((18-COUNT($AN49:$BE49))/2),1)+CI$7)))</f>
        <v/>
      </c>
      <c r="CJ49" s="94" t="str">
        <f t="shared" ref="CJ49:CJ85" si="100">IF($CH$4=$CD$4,IF(OR(-FLOOR(((18-COUNT($B49:$S49))/2),1)+CJ$7&lt;1,-FLOOR(((18-COUNT($B49:$S49))/2),1)+CJ$7&gt;COUNT($B49:$S49)),"",LARGE($B49:$S49,-FLOOR(((18-COUNT($B49:$S49))/2),1)+CJ$7)),IF(OR(-FLOOR(((18-COUNT($AN49:$BE49))/2),1)+CJ$7&lt;1,-FLOOR(((18-COUNT($AN49:$BE49))/2),1)+CJ$7&gt;COUNT($AN49:$BE49)),"",LARGE($AN49:$BE49,-FLOOR(((18-COUNT($AN49:$BE49))/2),1)+CJ$7)))</f>
        <v/>
      </c>
      <c r="CK49" s="94" t="str">
        <f t="shared" ref="CK49:CK85" si="101">IF($CH$4=$CD$4,IF(OR(-FLOOR(((18-COUNT($B49:$S49))/2),1)+CK$7&lt;1,-FLOOR(((18-COUNT($B49:$S49))/2),1)+CK$7&gt;COUNT($B49:$S49)),"",LARGE($B49:$S49,-FLOOR(((18-COUNT($B49:$S49))/2),1)+CK$7)),IF(OR(-FLOOR(((18-COUNT($AN49:$BE49))/2),1)+CK$7&lt;1,-FLOOR(((18-COUNT($AN49:$BE49))/2),1)+CK$7&gt;COUNT($AN49:$BE49)),"",LARGE($AN49:$BE49,-FLOOR(((18-COUNT($AN49:$BE49))/2),1)+CK$7)))</f>
        <v/>
      </c>
      <c r="CL49" s="94" t="str">
        <f t="shared" ref="CL49:CL85" si="102">IF($CH$4=$CD$4,IF(OR(-FLOOR(((18-COUNT($B49:$S49))/2),1)+CL$7&lt;1,-FLOOR(((18-COUNT($B49:$S49))/2),1)+CL$7&gt;COUNT($B49:$S49)),"",LARGE($B49:$S49,-FLOOR(((18-COUNT($B49:$S49))/2),1)+CL$7)),IF(OR(-FLOOR(((18-COUNT($AN49:$BE49))/2),1)+CL$7&lt;1,-FLOOR(((18-COUNT($AN49:$BE49))/2),1)+CL$7&gt;COUNT($AN49:$BE49)),"",LARGE($AN49:$BE49,-FLOOR(((18-COUNT($AN49:$BE49))/2),1)+CL$7)))</f>
        <v/>
      </c>
      <c r="CM49" s="94" t="str">
        <f t="shared" ref="CM49:CM85" si="103">IF($CH$4=$CD$4,IF(OR(-FLOOR(((18-COUNT($B49:$S49))/2),1)+CM$7&lt;1,-FLOOR(((18-COUNT($B49:$S49))/2),1)+CM$7&gt;COUNT($B49:$S49)),"",LARGE($B49:$S49,-FLOOR(((18-COUNT($B49:$S49))/2),1)+CM$7)),IF(OR(-FLOOR(((18-COUNT($AN49:$BE49))/2),1)+CM$7&lt;1,-FLOOR(((18-COUNT($AN49:$BE49))/2),1)+CM$7&gt;COUNT($AN49:$BE49)),"",LARGE($AN49:$BE49,-FLOOR(((18-COUNT($AN49:$BE49))/2),1)+CM$7)))</f>
        <v/>
      </c>
      <c r="CN49" s="94" t="str">
        <f t="shared" ref="CN49:CN85" si="104">IF($CH$4=$CD$4,IF(OR(-FLOOR(((18-COUNT($B49:$S49))/2),1)+CN$7&lt;1,-FLOOR(((18-COUNT($B49:$S49))/2),1)+CN$7&gt;COUNT($B49:$S49)),"",LARGE($B49:$S49,-FLOOR(((18-COUNT($B49:$S49))/2),1)+CN$7)),IF(OR(-FLOOR(((18-COUNT($AN49:$BE49))/2),1)+CN$7&lt;1,-FLOOR(((18-COUNT($AN49:$BE49))/2),1)+CN$7&gt;COUNT($AN49:$BE49)),"",LARGE($AN49:$BE49,-FLOOR(((18-COUNT($AN49:$BE49))/2),1)+CN$7)))</f>
        <v/>
      </c>
      <c r="CO49" s="108" t="str">
        <f t="shared" ref="CO49:CO85" si="105">IF($CH$4=$CD$4,IF(OR(-FLOOR(((18-COUNT($B49:$S49))/2),1)+CO$7&lt;1,-FLOOR(((18-COUNT($B49:$S49))/2),1)+CO$7&gt;COUNT($B49:$S49)),"",LARGE($B49:$S49,-FLOOR(((18-COUNT($B49:$S49))/2),1)+CO$7)),IF(OR(-FLOOR(((18-COUNT($AN49:$BE49))/2),1)+CO$7&lt;1,-FLOOR(((18-COUNT($AN49:$BE49))/2),1)+CO$7&gt;COUNT($AN49:$BE49)),"",LARGE($AN49:$BE49,-FLOOR(((18-COUNT($AN49:$BE49))/2),1)+CO$7)))</f>
        <v/>
      </c>
      <c r="CP49" s="108" t="str">
        <f t="shared" ref="CP49:CP85" si="106">IF($CH$4=$CD$4,IF(OR(-FLOOR(((18-COUNT($B49:$S49))/2),1)+CP$7&lt;1,-FLOOR(((18-COUNT($B49:$S49))/2),1)+CP$7&gt;COUNT($B49:$S49)),"",LARGE($B49:$S49,-FLOOR(((18-COUNT($B49:$S49))/2),1)+CP$7)),IF(OR(-FLOOR(((18-COUNT($AN49:$BE49))/2),1)+CP$7&lt;1,-FLOOR(((18-COUNT($AN49:$BE49))/2),1)+CP$7&gt;COUNT($AN49:$BE49)),"",LARGE($AN49:$BE49,-FLOOR(((18-COUNT($AN49:$BE49))/2),1)+CP$7)))</f>
        <v/>
      </c>
      <c r="CQ49" s="108">
        <f t="shared" ref="CQ49:CQ85" si="107">IF($CH$4=$CD$4,IF(OR(-FLOOR(((18-COUNT($B49:$S49))/2),1)+CQ$7&lt;1,-FLOOR(((18-COUNT($B49:$S49))/2),1)+CQ$7&gt;COUNT($B49:$S49)),"",LARGE($B49:$S49,-FLOOR(((18-COUNT($B49:$S49))/2),1)+CQ$7)),IF(OR(-FLOOR(((18-COUNT($AN49:$BE49))/2),1)+CQ$7&lt;1,-FLOOR(((18-COUNT($AN49:$BE49))/2),1)+CQ$7&gt;COUNT($AN49:$BE49)),"",LARGE($AN49:$BE49,-FLOOR(((18-COUNT($AN49:$BE49))/2),1)+CQ$7)))</f>
        <v>4</v>
      </c>
      <c r="CR49" s="108" t="str">
        <f t="shared" ref="CR49:CR85" si="108">IF($CH$4=$CD$4,IF(OR(-FLOOR(((18-COUNT($B49:$S49))/2),1)+CR$7&lt;1,-FLOOR(((18-COUNT($B49:$S49))/2),1)+CR$7&gt;COUNT($B49:$S49)),"",LARGE($B49:$S49,-FLOOR(((18-COUNT($B49:$S49))/2),1)+CR$7)),IF(OR(-FLOOR(((18-COUNT($AN49:$BE49))/2),1)+CR$7&lt;1,-FLOOR(((18-COUNT($AN49:$BE49))/2),1)+CR$7&gt;COUNT($AN49:$BE49)),"",LARGE($AN49:$BE49,-FLOOR(((18-COUNT($AN49:$BE49))/2),1)+CR$7)))</f>
        <v/>
      </c>
      <c r="CS49" s="94" t="str">
        <f t="shared" ref="CS49:CS85" si="109">IF($CH$4=$CD$4,IF(OR(-FLOOR(((18-COUNT($B49:$S49))/2),1)+CS$7&lt;1,-FLOOR(((18-COUNT($B49:$S49))/2),1)+CS$7&gt;COUNT($B49:$S49)),"",LARGE($B49:$S49,-FLOOR(((18-COUNT($B49:$S49))/2),1)+CS$7)),IF(OR(-FLOOR(((18-COUNT($AN49:$BE49))/2),1)+CS$7&lt;1,-FLOOR(((18-COUNT($AN49:$BE49))/2),1)+CS$7&gt;COUNT($AN49:$BE49)),"",LARGE($AN49:$BE49,-FLOOR(((18-COUNT($AN49:$BE49))/2),1)+CS$7)))</f>
        <v/>
      </c>
      <c r="CT49" s="94" t="str">
        <f t="shared" ref="CT49:CT85" si="110">IF($CH$4=$CD$4,IF(OR(-FLOOR(((18-COUNT($B49:$S49))/2),1)+CT$7&lt;1,-FLOOR(((18-COUNT($B49:$S49))/2),1)+CT$7&gt;COUNT($B49:$S49)),"",LARGE($B49:$S49,-FLOOR(((18-COUNT($B49:$S49))/2),1)+CT$7)),IF(OR(-FLOOR(((18-COUNT($AN49:$BE49))/2),1)+CT$7&lt;1,-FLOOR(((18-COUNT($AN49:$BE49))/2),1)+CT$7&gt;COUNT($AN49:$BE49)),"",LARGE($AN49:$BE49,-FLOOR(((18-COUNT($AN49:$BE49))/2),1)+CT$7)))</f>
        <v/>
      </c>
      <c r="CU49" s="94" t="str">
        <f t="shared" ref="CU49:CU85" si="111">IF($CH$4=$CD$4,IF(OR(-FLOOR(((18-COUNT($B49:$S49))/2),1)+CU$7&lt;1,-FLOOR(((18-COUNT($B49:$S49))/2),1)+CU$7&gt;COUNT($B49:$S49)),"",LARGE($B49:$S49,-FLOOR(((18-COUNT($B49:$S49))/2),1)+CU$7)),IF(OR(-FLOOR(((18-COUNT($AN49:$BE49))/2),1)+CU$7&lt;1,-FLOOR(((18-COUNT($AN49:$BE49))/2),1)+CU$7&gt;COUNT($AN49:$BE49)),"",LARGE($AN49:$BE49,-FLOOR(((18-COUNT($AN49:$BE49))/2),1)+CU$7)))</f>
        <v/>
      </c>
      <c r="CV49" s="94" t="str">
        <f t="shared" ref="CV49:CV85" si="112">IF($CH$4=$CD$4,IF(OR(-FLOOR(((18-COUNT($B49:$S49))/2),1)+CV$7&lt;1,-FLOOR(((18-COUNT($B49:$S49))/2),1)+CV$7&gt;COUNT($B49:$S49)),"",LARGE($B49:$S49,-FLOOR(((18-COUNT($B49:$S49))/2),1)+CV$7)),IF(OR(-FLOOR(((18-COUNT($AN49:$BE49))/2),1)+CV$7&lt;1,-FLOOR(((18-COUNT($AN49:$BE49))/2),1)+CV$7&gt;COUNT($AN49:$BE49)),"",LARGE($AN49:$BE49,-FLOOR(((18-COUNT($AN49:$BE49))/2),1)+CV$7)))</f>
        <v/>
      </c>
      <c r="CW49" s="94" t="str">
        <f t="shared" ref="CW49:CW85" si="113">IF($CH$4=$CD$4,IF(OR(-FLOOR(((18-COUNT($B49:$S49))/2),1)+CW$7&lt;1,-FLOOR(((18-COUNT($B49:$S49))/2),1)+CW$7&gt;COUNT($B49:$S49)),"",LARGE($B49:$S49,-FLOOR(((18-COUNT($B49:$S49))/2),1)+CW$7)),IF(OR(-FLOOR(((18-COUNT($AN49:$BE49))/2),1)+CW$7&lt;1,-FLOOR(((18-COUNT($AN49:$BE49))/2),1)+CW$7&gt;COUNT($AN49:$BE49)),"",LARGE($AN49:$BE49,-FLOOR(((18-COUNT($AN49:$BE49))/2),1)+CW$7)))</f>
        <v/>
      </c>
      <c r="CX49" s="93" t="str">
        <f t="shared" ref="CX49:CX85" si="114">IF($CH$4=$CD$4,IF(OR(-FLOOR(((18-COUNT($B49:$S49))/2),1)+CX$7&lt;1,-FLOOR(((18-COUNT($B49:$S49))/2),1)+CX$7&gt;COUNT($B49:$S49)),"",LARGE($B49:$S49,-FLOOR(((18-COUNT($B49:$S49))/2),1)+CX$7)),IF(OR(-FLOOR(((18-COUNT($AN49:$BE49))/2),1)+CX$7&lt;1,-FLOOR(((18-COUNT($AN49:$BE49))/2),1)+CX$7&gt;COUNT($AN49:$BE49)),"",LARGE($AN49:$BE49,-FLOOR(((18-COUNT($AN49:$BE49))/2),1)+CX$7)))</f>
        <v/>
      </c>
      <c r="CY49" s="519" t="str">
        <f t="shared" ref="CY49:CY85" si="115">IF($CH$4=$CD$4,IF(OR(-FLOOR(((18-COUNT($B49:$S49))/2),1)+CY$7&lt;1,-FLOOR(((18-COUNT($B49:$S49))/2),1)+CY$7&gt;COUNT($B49:$S49)),"",LARGE($B49:$S49,-FLOOR(((18-COUNT($B49:$S49))/2),1)+CY$7)),IF(OR(-FLOOR(((18-COUNT($AN49:$BE49))/2),1)+CY$7&lt;1,-FLOOR(((18-COUNT($AN49:$BE49))/2),1)+CY$7&gt;COUNT($AN49:$BE49)),"",LARGE($AN49:$BE49,-FLOOR(((18-COUNT($AN49:$BE49))/2),1)+CY$7)))</f>
        <v/>
      </c>
      <c r="CZ49" s="532" t="str">
        <f t="shared" ref="CZ49:CZ85" si="116">IF($CH$4=$CD$4,IF(OR(-FLOOR(((18-COUNT($U49:$AL49))/2),1)+CZ$7&lt;1,-FLOOR(((18-COUNT($U49:$AL49))/2),1)+CZ$7&gt;COUNT($U49:$AL49)),"",LARGE($U49:$AL49,-FLOOR(((18-COUNT($U49:$AL49))/2),1)+CZ$7)),IF(OR(-FLOOR(((18-COUNT($BG49:$BX49))/2),1)+CZ$7&lt;1,-FLOOR(((18-COUNT($BG49:$BX49))/2),1)+CZ$7&gt;COUNT($BG49:$BX49)),"",LARGE($BG49:$BX49,-FLOOR(((18-COUNT($BG49:$BX49))/2),1)+CZ$7)))</f>
        <v/>
      </c>
      <c r="DA49" s="533" t="str">
        <f t="shared" ref="DA49:DA85" si="117">IF($CH$4=$CD$4,IF(OR(-FLOOR(((18-COUNT($U49:$AL49))/2),1)+DA$7&lt;1,-FLOOR(((18-COUNT($U49:$AL49))/2),1)+DA$7&gt;COUNT($U49:$AL49)),"",LARGE($U49:$AL49,-FLOOR(((18-COUNT($U49:$AL49))/2),1)+DA$7)),IF(OR(-FLOOR(((18-COUNT($BG49:$BX49))/2),1)+DA$7&lt;1,-FLOOR(((18-COUNT($BG49:$BX49))/2),1)+DA$7&gt;COUNT($BG49:$BX49)),"",LARGE($BG49:$BX49,-FLOOR(((18-COUNT($BG49:$BX49))/2),1)+DA$7)))</f>
        <v/>
      </c>
      <c r="DB49" s="534" t="str">
        <f t="shared" ref="DB49:DB85" si="118">IF($CH$4=$CD$4,IF(OR(-FLOOR(((18-COUNT($U49:$AL49))/2),1)+DB$7&lt;1,-FLOOR(((18-COUNT($U49:$AL49))/2),1)+DB$7&gt;COUNT($U49:$AL49)),"",LARGE($U49:$AL49,-FLOOR(((18-COUNT($U49:$AL49))/2),1)+DB$7)),IF(OR(-FLOOR(((18-COUNT($BG49:$BX49))/2),1)+DB$7&lt;1,-FLOOR(((18-COUNT($BG49:$BX49))/2),1)+DB$7&gt;COUNT($BG49:$BX49)),"",LARGE($BG49:$BX49,-FLOOR(((18-COUNT($BG49:$BX49))/2),1)+DB$7)))</f>
        <v/>
      </c>
      <c r="DC49" s="534" t="str">
        <f t="shared" ref="DC49:DC85" si="119">IF($CH$4=$CD$4,IF(OR(-FLOOR(((18-COUNT($U49:$AL49))/2),1)+DC$7&lt;1,-FLOOR(((18-COUNT($U49:$AL49))/2),1)+DC$7&gt;COUNT($U49:$AL49)),"",LARGE($U49:$AL49,-FLOOR(((18-COUNT($U49:$AL49))/2),1)+DC$7)),IF(OR(-FLOOR(((18-COUNT($BG49:$BX49))/2),1)+DC$7&lt;1,-FLOOR(((18-COUNT($BG49:$BX49))/2),1)+DC$7&gt;COUNT($BG49:$BX49)),"",LARGE($BG49:$BX49,-FLOOR(((18-COUNT($BG49:$BX49))/2),1)+DC$7)))</f>
        <v/>
      </c>
      <c r="DD49" s="534" t="str">
        <f t="shared" ref="DD49:DD85" si="120">IF($CH$4=$CD$4,IF(OR(-FLOOR(((18-COUNT($U49:$AL49))/2),1)+DD$7&lt;1,-FLOOR(((18-COUNT($U49:$AL49))/2),1)+DD$7&gt;COUNT($U49:$AL49)),"",LARGE($U49:$AL49,-FLOOR(((18-COUNT($U49:$AL49))/2),1)+DD$7)),IF(OR(-FLOOR(((18-COUNT($BG49:$BX49))/2),1)+DD$7&lt;1,-FLOOR(((18-COUNT($BG49:$BX49))/2),1)+DD$7&gt;COUNT($BG49:$BX49)),"",LARGE($BG49:$BX49,-FLOOR(((18-COUNT($BG49:$BX49))/2),1)+DD$7)))</f>
        <v/>
      </c>
      <c r="DE49" s="534" t="str">
        <f t="shared" ref="DE49:DE85" si="121">IF($CH$4=$CD$4,IF(OR(-FLOOR(((18-COUNT($U49:$AL49))/2),1)+DE$7&lt;1,-FLOOR(((18-COUNT($U49:$AL49))/2),1)+DE$7&gt;COUNT($U49:$AL49)),"",LARGE($U49:$AL49,-FLOOR(((18-COUNT($U49:$AL49))/2),1)+DE$7)),IF(OR(-FLOOR(((18-COUNT($BG49:$BX49))/2),1)+DE$7&lt;1,-FLOOR(((18-COUNT($BG49:$BX49))/2),1)+DE$7&gt;COUNT($BG49:$BX49)),"",LARGE($BG49:$BX49,-FLOOR(((18-COUNT($BG49:$BX49))/2),1)+DE$7)))</f>
        <v/>
      </c>
      <c r="DF49" s="534" t="str">
        <f t="shared" ref="DF49:DF85" si="122">IF($CH$4=$CD$4,IF(OR(-FLOOR(((18-COUNT($U49:$AL49))/2),1)+DF$7&lt;1,-FLOOR(((18-COUNT($U49:$AL49))/2),1)+DF$7&gt;COUNT($U49:$AL49)),"",LARGE($U49:$AL49,-FLOOR(((18-COUNT($U49:$AL49))/2),1)+DF$7)),IF(OR(-FLOOR(((18-COUNT($BG49:$BX49))/2),1)+DF$7&lt;1,-FLOOR(((18-COUNT($BG49:$BX49))/2),1)+DF$7&gt;COUNT($BG49:$BX49)),"",LARGE($BG49:$BX49,-FLOOR(((18-COUNT($BG49:$BX49))/2),1)+DF$7)))</f>
        <v/>
      </c>
      <c r="DG49" s="535" t="str">
        <f t="shared" ref="DG49:DG85" si="123">IF($CH$4=$CD$4,IF(OR(-FLOOR(((18-COUNT($U49:$AL49))/2),1)+DG$7&lt;1,-FLOOR(((18-COUNT($U49:$AL49))/2),1)+DG$7&gt;COUNT($U49:$AL49)),"",LARGE($U49:$AL49,-FLOOR(((18-COUNT($U49:$AL49))/2),1)+DG$7)),IF(OR(-FLOOR(((18-COUNT($BG49:$BX49))/2),1)+DG$7&lt;1,-FLOOR(((18-COUNT($BG49:$BX49))/2),1)+DG$7&gt;COUNT($BG49:$BX49)),"",LARGE($BG49:$BX49,-FLOOR(((18-COUNT($BG49:$BX49))/2),1)+DG$7)))</f>
        <v/>
      </c>
      <c r="DH49" s="535" t="str">
        <f t="shared" ref="DH49:DH85" si="124">IF($CH$4=$CD$4,IF(OR(-FLOOR(((18-COUNT($U49:$AL49))/2),1)+DH$7&lt;1,-FLOOR(((18-COUNT($U49:$AL49))/2),1)+DH$7&gt;COUNT($U49:$AL49)),"",LARGE($U49:$AL49,-FLOOR(((18-COUNT($U49:$AL49))/2),1)+DH$7)),IF(OR(-FLOOR(((18-COUNT($BG49:$BX49))/2),1)+DH$7&lt;1,-FLOOR(((18-COUNT($BG49:$BX49))/2),1)+DH$7&gt;COUNT($BG49:$BX49)),"",LARGE($BG49:$BX49,-FLOOR(((18-COUNT($BG49:$BX49))/2),1)+DH$7)))</f>
        <v/>
      </c>
      <c r="DI49" s="535" t="str">
        <f t="shared" ref="DI49:DI85" si="125">IF($CH$4=$CD$4,IF(OR(-FLOOR(((18-COUNT($U49:$AL49))/2),1)+DI$7&lt;1,-FLOOR(((18-COUNT($U49:$AL49))/2),1)+DI$7&gt;COUNT($U49:$AL49)),"",LARGE($U49:$AL49,-FLOOR(((18-COUNT($U49:$AL49))/2),1)+DI$7)),IF(OR(-FLOOR(((18-COUNT($BG49:$BX49))/2),1)+DI$7&lt;1,-FLOOR(((18-COUNT($BG49:$BX49))/2),1)+DI$7&gt;COUNT($BG49:$BX49)),"",LARGE($BG49:$BX49,-FLOOR(((18-COUNT($BG49:$BX49))/2),1)+DI$7)))</f>
        <v/>
      </c>
      <c r="DJ49" s="535" t="str">
        <f t="shared" ref="DJ49:DJ85" si="126">IF($CH$4=$CD$4,IF(OR(-FLOOR(((18-COUNT($U49:$AL49))/2),1)+DJ$7&lt;1,-FLOOR(((18-COUNT($U49:$AL49))/2),1)+DJ$7&gt;COUNT($U49:$AL49)),"",LARGE($U49:$AL49,-FLOOR(((18-COUNT($U49:$AL49))/2),1)+DJ$7)),IF(OR(-FLOOR(((18-COUNT($BG49:$BX49))/2),1)+DJ$7&lt;1,-FLOOR(((18-COUNT($BG49:$BX49))/2),1)+DJ$7&gt;COUNT($BG49:$BX49)),"",LARGE($BG49:$BX49,-FLOOR(((18-COUNT($BG49:$BX49))/2),1)+DJ$7)))</f>
        <v/>
      </c>
      <c r="DK49" s="534" t="str">
        <f t="shared" ref="DK49:DK85" si="127">IF($CH$4=$CD$4,IF(OR(-FLOOR(((18-COUNT($U49:$AL49))/2),1)+DK$7&lt;1,-FLOOR(((18-COUNT($U49:$AL49))/2),1)+DK$7&gt;COUNT($U49:$AL49)),"",LARGE($U49:$AL49,-FLOOR(((18-COUNT($U49:$AL49))/2),1)+DK$7)),IF(OR(-FLOOR(((18-COUNT($BG49:$BX49))/2),1)+DK$7&lt;1,-FLOOR(((18-COUNT($BG49:$BX49))/2),1)+DK$7&gt;COUNT($BG49:$BX49)),"",LARGE($BG49:$BX49,-FLOOR(((18-COUNT($BG49:$BX49))/2),1)+DK$7)))</f>
        <v/>
      </c>
      <c r="DL49" s="534" t="str">
        <f t="shared" ref="DL49:DL85" si="128">IF($CH$4=$CD$4,IF(OR(-FLOOR(((18-COUNT($U49:$AL49))/2),1)+DL$7&lt;1,-FLOOR(((18-COUNT($U49:$AL49))/2),1)+DL$7&gt;COUNT($U49:$AL49)),"",LARGE($U49:$AL49,-FLOOR(((18-COUNT($U49:$AL49))/2),1)+DL$7)),IF(OR(-FLOOR(((18-COUNT($BG49:$BX49))/2),1)+DL$7&lt;1,-FLOOR(((18-COUNT($BG49:$BX49))/2),1)+DL$7&gt;COUNT($BG49:$BX49)),"",LARGE($BG49:$BX49,-FLOOR(((18-COUNT($BG49:$BX49))/2),1)+DL$7)))</f>
        <v/>
      </c>
      <c r="DM49" s="534" t="str">
        <f t="shared" ref="DM49:DM85" si="129">IF($CH$4=$CD$4,IF(OR(-FLOOR(((18-COUNT($U49:$AL49))/2),1)+DM$7&lt;1,-FLOOR(((18-COUNT($U49:$AL49))/2),1)+DM$7&gt;COUNT($U49:$AL49)),"",LARGE($U49:$AL49,-FLOOR(((18-COUNT($U49:$AL49))/2),1)+DM$7)),IF(OR(-FLOOR(((18-COUNT($BG49:$BX49))/2),1)+DM$7&lt;1,-FLOOR(((18-COUNT($BG49:$BX49))/2),1)+DM$7&gt;COUNT($BG49:$BX49)),"",LARGE($BG49:$BX49,-FLOOR(((18-COUNT($BG49:$BX49))/2),1)+DM$7)))</f>
        <v/>
      </c>
      <c r="DN49" s="534" t="str">
        <f t="shared" ref="DN49:DN85" si="130">IF($CH$4=$CD$4,IF(OR(-FLOOR(((18-COUNT($U49:$AL49))/2),1)+DN$7&lt;1,-FLOOR(((18-COUNT($U49:$AL49))/2),1)+DN$7&gt;COUNT($U49:$AL49)),"",LARGE($U49:$AL49,-FLOOR(((18-COUNT($U49:$AL49))/2),1)+DN$7)),IF(OR(-FLOOR(((18-COUNT($BG49:$BX49))/2),1)+DN$7&lt;1,-FLOOR(((18-COUNT($BG49:$BX49))/2),1)+DN$7&gt;COUNT($BG49:$BX49)),"",LARGE($BG49:$BX49,-FLOOR(((18-COUNT($BG49:$BX49))/2),1)+DN$7)))</f>
        <v/>
      </c>
      <c r="DO49" s="534" t="str">
        <f t="shared" ref="DO49:DO85" si="131">IF($CH$4=$CD$4,IF(OR(-FLOOR(((18-COUNT($U49:$AL49))/2),1)+DO$7&lt;1,-FLOOR(((18-COUNT($U49:$AL49))/2),1)+DO$7&gt;COUNT($U49:$AL49)),"",LARGE($U49:$AL49,-FLOOR(((18-COUNT($U49:$AL49))/2),1)+DO$7)),IF(OR(-FLOOR(((18-COUNT($BG49:$BX49))/2),1)+DO$7&lt;1,-FLOOR(((18-COUNT($BG49:$BX49))/2),1)+DO$7&gt;COUNT($BG49:$BX49)),"",LARGE($BG49:$BX49,-FLOOR(((18-COUNT($BG49:$BX49))/2),1)+DO$7)))</f>
        <v/>
      </c>
      <c r="DP49" s="533" t="str">
        <f t="shared" ref="DP49:DP85" si="132">IF($CH$4=$CD$4,IF(OR(-FLOOR(((18-COUNT($U49:$AL49))/2),1)+DP$7&lt;1,-FLOOR(((18-COUNT($U49:$AL49))/2),1)+DP$7&gt;COUNT($U49:$AL49)),"",LARGE($U49:$AL49,-FLOOR(((18-COUNT($U49:$AL49))/2),1)+DP$7)),IF(OR(-FLOOR(((18-COUNT($BG49:$BX49))/2),1)+DP$7&lt;1,-FLOOR(((18-COUNT($BG49:$BX49))/2),1)+DP$7&gt;COUNT($BG49:$BX49)),"",LARGE($BG49:$BX49,-FLOOR(((18-COUNT($BG49:$BX49))/2),1)+DP$7)))</f>
        <v/>
      </c>
      <c r="DQ49" s="532" t="str">
        <f t="shared" ref="DQ49:DQ85" si="133">IF($CH$4=$CD$4,IF(OR(-FLOOR(((18-COUNT($U49:$AL49))/2),1)+DQ$7&lt;1,-FLOOR(((18-COUNT($U49:$AL49))/2),1)+DQ$7&gt;COUNT($U49:$AL49)),"",LARGE($U49:$AL49,-FLOOR(((18-COUNT($U49:$AL49))/2),1)+DQ$7)),IF(OR(-FLOOR(((18-COUNT($BG49:$BX49))/2),1)+DQ$7&lt;1,-FLOOR(((18-COUNT($BG49:$BX49))/2),1)+DQ$7&gt;COUNT($BG49:$BX49)),"",LARGE($BG49:$BX49,-FLOOR(((18-COUNT($BG49:$BX49))/2),1)+DQ$7)))</f>
        <v/>
      </c>
      <c r="DR49" s="536">
        <f t="shared" ref="DR49:DR85" si="134">COUNT(B49:S49)</f>
        <v>2</v>
      </c>
      <c r="DS49" s="468">
        <f t="shared" ref="DS49:DS85" si="135">COUNT(U49:AL49)</f>
        <v>1</v>
      </c>
      <c r="DT49" s="468">
        <f t="shared" ref="DT49:DT85" si="136">COUNT(AN49:BE49)</f>
        <v>1</v>
      </c>
      <c r="DU49" s="468">
        <f t="shared" ref="DU49:DU85" si="137">COUNT(BG49:BX49)</f>
        <v>0</v>
      </c>
      <c r="DV49" s="1001" t="str">
        <f>IF(SUM(BZ49)&gt;0,BZ49*'Exp factors'!C$21,"")</f>
        <v/>
      </c>
      <c r="DW49" s="1002" t="str">
        <f>IF(SUM(CA49)&gt;0,CA49*'Exp factors'!D$21,"")</f>
        <v/>
      </c>
      <c r="DX49" s="1002" t="str">
        <f>IF(SUM(CB49)&gt;0,CB49*'Exp factors'!E$21,"")</f>
        <v/>
      </c>
      <c r="DY49" s="1003" t="str">
        <f>IF(SUM(CC49)&gt;0,CC49*'Exp factors'!F$21,"")</f>
        <v/>
      </c>
      <c r="DZ49" s="985"/>
      <c r="EA49" s="61"/>
    </row>
    <row r="50" spans="1:131" ht="12.75" customHeight="1">
      <c r="A50" s="980" t="s">
        <v>361</v>
      </c>
      <c r="B50" s="1017">
        <f t="shared" ref="B50:S50" si="138">950*4.1868</f>
        <v>3977.46</v>
      </c>
      <c r="C50" s="1017">
        <f t="shared" si="138"/>
        <v>3977.46</v>
      </c>
      <c r="D50" s="1017">
        <f t="shared" si="138"/>
        <v>3977.46</v>
      </c>
      <c r="E50" s="1017">
        <f t="shared" si="138"/>
        <v>3977.46</v>
      </c>
      <c r="F50" s="1017">
        <f t="shared" si="138"/>
        <v>3977.46</v>
      </c>
      <c r="G50" s="1017">
        <f t="shared" si="138"/>
        <v>3977.46</v>
      </c>
      <c r="H50" s="1017">
        <f t="shared" si="138"/>
        <v>3977.46</v>
      </c>
      <c r="I50" s="1017">
        <f t="shared" si="138"/>
        <v>3977.46</v>
      </c>
      <c r="J50" s="1017">
        <f t="shared" si="138"/>
        <v>3977.46</v>
      </c>
      <c r="K50" s="1017">
        <f t="shared" si="138"/>
        <v>3977.46</v>
      </c>
      <c r="L50" s="1017">
        <f t="shared" si="138"/>
        <v>3977.46</v>
      </c>
      <c r="M50" s="1017">
        <f t="shared" si="138"/>
        <v>3977.46</v>
      </c>
      <c r="N50" s="1017">
        <f t="shared" si="138"/>
        <v>3977.46</v>
      </c>
      <c r="O50" s="1017">
        <f t="shared" si="138"/>
        <v>3977.46</v>
      </c>
      <c r="P50" s="1017">
        <f t="shared" si="138"/>
        <v>3977.46</v>
      </c>
      <c r="Q50" s="1017">
        <f t="shared" si="138"/>
        <v>3977.46</v>
      </c>
      <c r="R50" s="1017">
        <f t="shared" si="138"/>
        <v>3977.46</v>
      </c>
      <c r="S50" s="1017">
        <f t="shared" si="138"/>
        <v>3977.46</v>
      </c>
      <c r="T50" s="981"/>
      <c r="U50" s="1017">
        <f t="shared" ref="U50:AL50" si="139">950*4.1868</f>
        <v>3977.46</v>
      </c>
      <c r="V50" s="1017">
        <f t="shared" si="139"/>
        <v>3977.46</v>
      </c>
      <c r="W50" s="1017">
        <f t="shared" si="139"/>
        <v>3977.46</v>
      </c>
      <c r="X50" s="1017">
        <f t="shared" si="139"/>
        <v>3977.46</v>
      </c>
      <c r="Y50" s="1017">
        <f t="shared" si="139"/>
        <v>3977.46</v>
      </c>
      <c r="Z50" s="1017">
        <f t="shared" si="139"/>
        <v>3977.46</v>
      </c>
      <c r="AA50" s="1017">
        <f t="shared" si="139"/>
        <v>3977.46</v>
      </c>
      <c r="AB50" s="1017">
        <f t="shared" si="139"/>
        <v>3977.46</v>
      </c>
      <c r="AC50" s="1017">
        <f t="shared" si="139"/>
        <v>3977.46</v>
      </c>
      <c r="AD50" s="1017">
        <f t="shared" si="139"/>
        <v>3977.46</v>
      </c>
      <c r="AE50" s="1017">
        <f t="shared" si="139"/>
        <v>3977.46</v>
      </c>
      <c r="AF50" s="1017">
        <f t="shared" si="139"/>
        <v>3977.46</v>
      </c>
      <c r="AG50" s="1017">
        <f t="shared" si="139"/>
        <v>3977.46</v>
      </c>
      <c r="AH50" s="1017">
        <f t="shared" si="139"/>
        <v>3977.46</v>
      </c>
      <c r="AI50" s="1017">
        <f t="shared" si="139"/>
        <v>3977.46</v>
      </c>
      <c r="AJ50" s="1017">
        <f t="shared" si="139"/>
        <v>3977.46</v>
      </c>
      <c r="AK50" s="1017">
        <f t="shared" si="139"/>
        <v>3977.46</v>
      </c>
      <c r="AL50" s="1017">
        <f t="shared" si="139"/>
        <v>3977.46</v>
      </c>
      <c r="AM50" s="981"/>
      <c r="AN50" s="1017">
        <f t="shared" ref="AN50:BE50" si="140">950*4.1868</f>
        <v>3977.46</v>
      </c>
      <c r="AO50" s="1017">
        <f t="shared" si="140"/>
        <v>3977.46</v>
      </c>
      <c r="AP50" s="1017">
        <f t="shared" si="140"/>
        <v>3977.46</v>
      </c>
      <c r="AQ50" s="1017">
        <f t="shared" si="140"/>
        <v>3977.46</v>
      </c>
      <c r="AR50" s="1017">
        <f t="shared" si="140"/>
        <v>3977.46</v>
      </c>
      <c r="AS50" s="1017">
        <f t="shared" si="140"/>
        <v>3977.46</v>
      </c>
      <c r="AT50" s="1017">
        <f t="shared" si="140"/>
        <v>3977.46</v>
      </c>
      <c r="AU50" s="1017">
        <f t="shared" si="140"/>
        <v>3977.46</v>
      </c>
      <c r="AV50" s="1017">
        <f t="shared" si="140"/>
        <v>3977.46</v>
      </c>
      <c r="AW50" s="1017">
        <f t="shared" si="140"/>
        <v>3977.46</v>
      </c>
      <c r="AX50" s="1017">
        <f t="shared" si="140"/>
        <v>3977.46</v>
      </c>
      <c r="AY50" s="1017">
        <f t="shared" si="140"/>
        <v>3977.46</v>
      </c>
      <c r="AZ50" s="1017">
        <f t="shared" si="140"/>
        <v>3977.46</v>
      </c>
      <c r="BA50" s="1017">
        <f t="shared" si="140"/>
        <v>3977.46</v>
      </c>
      <c r="BB50" s="1017">
        <f t="shared" si="140"/>
        <v>3977.46</v>
      </c>
      <c r="BC50" s="1017">
        <f t="shared" si="140"/>
        <v>3977.46</v>
      </c>
      <c r="BD50" s="1017">
        <f t="shared" si="140"/>
        <v>3977.46</v>
      </c>
      <c r="BE50" s="1017">
        <f t="shared" si="140"/>
        <v>3977.46</v>
      </c>
      <c r="BF50" s="981"/>
      <c r="BG50" s="1017">
        <f t="shared" ref="BG50:BX50" si="141">950*4.1868</f>
        <v>3977.46</v>
      </c>
      <c r="BH50" s="1017">
        <f t="shared" si="141"/>
        <v>3977.46</v>
      </c>
      <c r="BI50" s="1017">
        <f t="shared" si="141"/>
        <v>3977.46</v>
      </c>
      <c r="BJ50" s="1017">
        <f t="shared" si="141"/>
        <v>3977.46</v>
      </c>
      <c r="BK50" s="1017">
        <f t="shared" si="141"/>
        <v>3977.46</v>
      </c>
      <c r="BL50" s="1017">
        <f t="shared" si="141"/>
        <v>3977.46</v>
      </c>
      <c r="BM50" s="1017">
        <f t="shared" si="141"/>
        <v>3977.46</v>
      </c>
      <c r="BN50" s="1017">
        <f t="shared" si="141"/>
        <v>3977.46</v>
      </c>
      <c r="BO50" s="1017">
        <f t="shared" si="141"/>
        <v>3977.46</v>
      </c>
      <c r="BP50" s="1017">
        <f t="shared" si="141"/>
        <v>3977.46</v>
      </c>
      <c r="BQ50" s="1017">
        <f t="shared" si="141"/>
        <v>3977.46</v>
      </c>
      <c r="BR50" s="1017">
        <f t="shared" si="141"/>
        <v>3977.46</v>
      </c>
      <c r="BS50" s="1017">
        <f t="shared" si="141"/>
        <v>3977.46</v>
      </c>
      <c r="BT50" s="1017">
        <f t="shared" si="141"/>
        <v>3977.46</v>
      </c>
      <c r="BU50" s="1017">
        <f t="shared" si="141"/>
        <v>3977.46</v>
      </c>
      <c r="BV50" s="1017">
        <f t="shared" si="141"/>
        <v>3977.46</v>
      </c>
      <c r="BW50" s="1017">
        <f t="shared" si="141"/>
        <v>3977.46</v>
      </c>
      <c r="BX50" s="1017">
        <f t="shared" si="141"/>
        <v>3977.46</v>
      </c>
      <c r="BY50" s="981"/>
      <c r="BZ50" s="1017">
        <f>950*4.1868</f>
        <v>3977.46</v>
      </c>
      <c r="CA50" s="1017">
        <f>950*4.1868</f>
        <v>3977.46</v>
      </c>
      <c r="CB50" s="1017">
        <f>950*4.1868</f>
        <v>3977.46</v>
      </c>
      <c r="CC50" s="1017">
        <f>950*4.1868</f>
        <v>3977.46</v>
      </c>
      <c r="CD50" s="530">
        <f t="shared" si="94"/>
        <v>3977.4599999999996</v>
      </c>
      <c r="CE50" s="530">
        <f t="shared" si="95"/>
        <v>3977.4599999999996</v>
      </c>
      <c r="CF50" s="530">
        <f t="shared" si="96"/>
        <v>3977.4599999999996</v>
      </c>
      <c r="CG50" s="531">
        <f t="shared" si="97"/>
        <v>3977.4599999999996</v>
      </c>
      <c r="CH50" s="518">
        <f t="shared" si="98"/>
        <v>3977.46</v>
      </c>
      <c r="CI50" s="93">
        <f t="shared" si="99"/>
        <v>3977.46</v>
      </c>
      <c r="CJ50" s="94">
        <f t="shared" si="100"/>
        <v>3977.46</v>
      </c>
      <c r="CK50" s="94">
        <f t="shared" si="101"/>
        <v>3977.46</v>
      </c>
      <c r="CL50" s="94">
        <f t="shared" si="102"/>
        <v>3977.46</v>
      </c>
      <c r="CM50" s="94">
        <f t="shared" si="103"/>
        <v>3977.46</v>
      </c>
      <c r="CN50" s="94">
        <f t="shared" si="104"/>
        <v>3977.46</v>
      </c>
      <c r="CO50" s="108">
        <f t="shared" si="105"/>
        <v>3977.46</v>
      </c>
      <c r="CP50" s="108">
        <f t="shared" si="106"/>
        <v>3977.46</v>
      </c>
      <c r="CQ50" s="108">
        <f t="shared" si="107"/>
        <v>3977.46</v>
      </c>
      <c r="CR50" s="108">
        <f t="shared" si="108"/>
        <v>3977.46</v>
      </c>
      <c r="CS50" s="94">
        <f t="shared" si="109"/>
        <v>3977.46</v>
      </c>
      <c r="CT50" s="94">
        <f t="shared" si="110"/>
        <v>3977.46</v>
      </c>
      <c r="CU50" s="94">
        <f t="shared" si="111"/>
        <v>3977.46</v>
      </c>
      <c r="CV50" s="94">
        <f t="shared" si="112"/>
        <v>3977.46</v>
      </c>
      <c r="CW50" s="94">
        <f t="shared" si="113"/>
        <v>3977.46</v>
      </c>
      <c r="CX50" s="93">
        <f t="shared" si="114"/>
        <v>3977.46</v>
      </c>
      <c r="CY50" s="519">
        <f t="shared" si="115"/>
        <v>3977.46</v>
      </c>
      <c r="CZ50" s="532">
        <f t="shared" si="116"/>
        <v>3977.46</v>
      </c>
      <c r="DA50" s="533">
        <f t="shared" si="117"/>
        <v>3977.46</v>
      </c>
      <c r="DB50" s="534">
        <f t="shared" si="118"/>
        <v>3977.46</v>
      </c>
      <c r="DC50" s="534">
        <f t="shared" si="119"/>
        <v>3977.46</v>
      </c>
      <c r="DD50" s="534">
        <f t="shared" si="120"/>
        <v>3977.46</v>
      </c>
      <c r="DE50" s="534">
        <f t="shared" si="121"/>
        <v>3977.46</v>
      </c>
      <c r="DF50" s="534">
        <f t="shared" si="122"/>
        <v>3977.46</v>
      </c>
      <c r="DG50" s="535">
        <f t="shared" si="123"/>
        <v>3977.46</v>
      </c>
      <c r="DH50" s="535">
        <f t="shared" si="124"/>
        <v>3977.46</v>
      </c>
      <c r="DI50" s="535">
        <f t="shared" si="125"/>
        <v>3977.46</v>
      </c>
      <c r="DJ50" s="535">
        <f t="shared" si="126"/>
        <v>3977.46</v>
      </c>
      <c r="DK50" s="534">
        <f t="shared" si="127"/>
        <v>3977.46</v>
      </c>
      <c r="DL50" s="534">
        <f t="shared" si="128"/>
        <v>3977.46</v>
      </c>
      <c r="DM50" s="534">
        <f t="shared" si="129"/>
        <v>3977.46</v>
      </c>
      <c r="DN50" s="534">
        <f t="shared" si="130"/>
        <v>3977.46</v>
      </c>
      <c r="DO50" s="534">
        <f t="shared" si="131"/>
        <v>3977.46</v>
      </c>
      <c r="DP50" s="533">
        <f t="shared" si="132"/>
        <v>3977.46</v>
      </c>
      <c r="DQ50" s="532">
        <f t="shared" si="133"/>
        <v>3977.46</v>
      </c>
      <c r="DR50" s="536">
        <f t="shared" si="134"/>
        <v>18</v>
      </c>
      <c r="DS50" s="468">
        <f t="shared" si="135"/>
        <v>18</v>
      </c>
      <c r="DT50" s="468">
        <f t="shared" si="136"/>
        <v>18</v>
      </c>
      <c r="DU50" s="468">
        <f t="shared" si="137"/>
        <v>18</v>
      </c>
      <c r="DV50" s="982"/>
      <c r="DW50" s="983"/>
      <c r="DX50" s="983"/>
      <c r="DY50" s="984"/>
      <c r="DZ50" s="985"/>
      <c r="EA50" s="61"/>
    </row>
    <row r="51" spans="1:131" ht="12.75" customHeight="1">
      <c r="A51" s="986" t="s">
        <v>358</v>
      </c>
      <c r="B51" s="783"/>
      <c r="C51" s="783">
        <v>10</v>
      </c>
      <c r="D51" s="783"/>
      <c r="E51" s="783"/>
      <c r="F51" s="783"/>
      <c r="G51" s="783"/>
      <c r="H51" s="783"/>
      <c r="I51" s="783"/>
      <c r="J51" s="783"/>
      <c r="K51" s="783"/>
      <c r="L51" s="783"/>
      <c r="M51" s="783"/>
      <c r="N51" s="783"/>
      <c r="O51" s="783"/>
      <c r="P51" s="783">
        <v>0</v>
      </c>
      <c r="Q51" s="783"/>
      <c r="R51" s="783"/>
      <c r="S51" s="783"/>
      <c r="T51" s="981"/>
      <c r="U51" s="783"/>
      <c r="V51" s="783">
        <v>0</v>
      </c>
      <c r="W51" s="783"/>
      <c r="X51" s="783"/>
      <c r="Y51" s="783"/>
      <c r="Z51" s="783"/>
      <c r="AA51" s="783"/>
      <c r="AB51" s="783"/>
      <c r="AC51" s="783"/>
      <c r="AD51" s="783"/>
      <c r="AE51" s="783"/>
      <c r="AF51" s="783"/>
      <c r="AG51" s="783"/>
      <c r="AH51" s="783"/>
      <c r="AI51" s="783"/>
      <c r="AJ51" s="783"/>
      <c r="AK51" s="783"/>
      <c r="AL51" s="783"/>
      <c r="AM51" s="981"/>
      <c r="AN51" s="783"/>
      <c r="AO51" s="783">
        <v>0</v>
      </c>
      <c r="AP51" s="783"/>
      <c r="AQ51" s="783"/>
      <c r="AR51" s="783"/>
      <c r="AS51" s="783"/>
      <c r="AT51" s="783"/>
      <c r="AU51" s="783"/>
      <c r="AV51" s="783"/>
      <c r="AW51" s="783"/>
      <c r="AX51" s="783"/>
      <c r="AY51" s="783"/>
      <c r="AZ51" s="783"/>
      <c r="BA51" s="783"/>
      <c r="BB51" s="783"/>
      <c r="BC51" s="783"/>
      <c r="BD51" s="783"/>
      <c r="BE51" s="783"/>
      <c r="BF51" s="981"/>
      <c r="BG51" s="783"/>
      <c r="BH51" s="783"/>
      <c r="BI51" s="783"/>
      <c r="BJ51" s="783"/>
      <c r="BK51" s="783"/>
      <c r="BL51" s="783"/>
      <c r="BM51" s="783"/>
      <c r="BN51" s="783"/>
      <c r="BO51" s="783"/>
      <c r="BP51" s="783"/>
      <c r="BQ51" s="783"/>
      <c r="BR51" s="783"/>
      <c r="BS51" s="783"/>
      <c r="BT51" s="783"/>
      <c r="BU51" s="783"/>
      <c r="BV51" s="783"/>
      <c r="BW51" s="783"/>
      <c r="BX51" s="783"/>
      <c r="BY51" s="981"/>
      <c r="BZ51" s="783"/>
      <c r="CA51" s="783"/>
      <c r="CB51" s="783"/>
      <c r="CC51" s="783"/>
      <c r="CD51" s="530" t="str">
        <f t="shared" si="94"/>
        <v/>
      </c>
      <c r="CE51" s="530" t="str">
        <f t="shared" si="95"/>
        <v/>
      </c>
      <c r="CF51" s="530" t="str">
        <f t="shared" si="96"/>
        <v/>
      </c>
      <c r="CG51" s="531" t="str">
        <f t="shared" si="97"/>
        <v/>
      </c>
      <c r="CH51" s="518" t="str">
        <f t="shared" si="98"/>
        <v/>
      </c>
      <c r="CI51" s="93" t="str">
        <f t="shared" si="99"/>
        <v/>
      </c>
      <c r="CJ51" s="94" t="str">
        <f t="shared" si="100"/>
        <v/>
      </c>
      <c r="CK51" s="94" t="str">
        <f t="shared" si="101"/>
        <v/>
      </c>
      <c r="CL51" s="94" t="str">
        <f t="shared" si="102"/>
        <v/>
      </c>
      <c r="CM51" s="94" t="str">
        <f t="shared" si="103"/>
        <v/>
      </c>
      <c r="CN51" s="94" t="str">
        <f t="shared" si="104"/>
        <v/>
      </c>
      <c r="CO51" s="108" t="str">
        <f t="shared" si="105"/>
        <v/>
      </c>
      <c r="CP51" s="108" t="str">
        <f t="shared" si="106"/>
        <v/>
      </c>
      <c r="CQ51" s="108">
        <f t="shared" si="107"/>
        <v>0</v>
      </c>
      <c r="CR51" s="108" t="str">
        <f t="shared" si="108"/>
        <v/>
      </c>
      <c r="CS51" s="94" t="str">
        <f t="shared" si="109"/>
        <v/>
      </c>
      <c r="CT51" s="94" t="str">
        <f t="shared" si="110"/>
        <v/>
      </c>
      <c r="CU51" s="94" t="str">
        <f t="shared" si="111"/>
        <v/>
      </c>
      <c r="CV51" s="94" t="str">
        <f t="shared" si="112"/>
        <v/>
      </c>
      <c r="CW51" s="94" t="str">
        <f t="shared" si="113"/>
        <v/>
      </c>
      <c r="CX51" s="93" t="str">
        <f t="shared" si="114"/>
        <v/>
      </c>
      <c r="CY51" s="519" t="str">
        <f t="shared" si="115"/>
        <v/>
      </c>
      <c r="CZ51" s="532" t="str">
        <f t="shared" si="116"/>
        <v/>
      </c>
      <c r="DA51" s="533" t="str">
        <f t="shared" si="117"/>
        <v/>
      </c>
      <c r="DB51" s="534" t="str">
        <f t="shared" si="118"/>
        <v/>
      </c>
      <c r="DC51" s="534" t="str">
        <f t="shared" si="119"/>
        <v/>
      </c>
      <c r="DD51" s="534" t="str">
        <f t="shared" si="120"/>
        <v/>
      </c>
      <c r="DE51" s="534" t="str">
        <f t="shared" si="121"/>
        <v/>
      </c>
      <c r="DF51" s="534" t="str">
        <f t="shared" si="122"/>
        <v/>
      </c>
      <c r="DG51" s="535" t="str">
        <f t="shared" si="123"/>
        <v/>
      </c>
      <c r="DH51" s="535" t="str">
        <f t="shared" si="124"/>
        <v/>
      </c>
      <c r="DI51" s="535" t="str">
        <f t="shared" si="125"/>
        <v/>
      </c>
      <c r="DJ51" s="535" t="str">
        <f t="shared" si="126"/>
        <v/>
      </c>
      <c r="DK51" s="534" t="str">
        <f t="shared" si="127"/>
        <v/>
      </c>
      <c r="DL51" s="534" t="str">
        <f t="shared" si="128"/>
        <v/>
      </c>
      <c r="DM51" s="534" t="str">
        <f t="shared" si="129"/>
        <v/>
      </c>
      <c r="DN51" s="534" t="str">
        <f t="shared" si="130"/>
        <v/>
      </c>
      <c r="DO51" s="534" t="str">
        <f t="shared" si="131"/>
        <v/>
      </c>
      <c r="DP51" s="533" t="str">
        <f t="shared" si="132"/>
        <v/>
      </c>
      <c r="DQ51" s="532" t="str">
        <f t="shared" si="133"/>
        <v/>
      </c>
      <c r="DR51" s="536">
        <f t="shared" si="134"/>
        <v>2</v>
      </c>
      <c r="DS51" s="468">
        <f t="shared" si="135"/>
        <v>1</v>
      </c>
      <c r="DT51" s="468">
        <f t="shared" si="136"/>
        <v>1</v>
      </c>
      <c r="DU51" s="468">
        <f t="shared" si="137"/>
        <v>0</v>
      </c>
      <c r="DV51" s="987" t="str">
        <f>IF(SUM(BZ51)&gt;0,(BZ49-DV54-SUM(BZ54)*(DV54=""))*'Exp factors'!C$24,"")</f>
        <v/>
      </c>
      <c r="DW51" s="988" t="str">
        <f>IF(SUM(CA51)&gt;0,(CA49-DW54-SUM(CA54)*(DW54=""))*'Exp factors'!D$24,"")</f>
        <v/>
      </c>
      <c r="DX51" s="988" t="str">
        <f>IF(SUM(CB51)&gt;0,(CB49-DX54-SUM(CB54)*(DX54=""))*'Exp factors'!E$24,"")</f>
        <v/>
      </c>
      <c r="DY51" s="989" t="str">
        <f>IF(SUM(CC51)&gt;0,(CC49-DY54-SUM(CC54)*(DY54=""))*'Exp factors'!F$24,"")</f>
        <v/>
      </c>
      <c r="DZ51" s="985"/>
      <c r="EA51" s="61"/>
    </row>
    <row r="52" spans="1:131" ht="12.75" customHeight="1">
      <c r="A52" s="990" t="s">
        <v>282</v>
      </c>
      <c r="B52" s="806"/>
      <c r="C52" s="806">
        <v>20</v>
      </c>
      <c r="D52" s="806"/>
      <c r="E52" s="806"/>
      <c r="F52" s="806"/>
      <c r="G52" s="806"/>
      <c r="H52" s="806"/>
      <c r="I52" s="806"/>
      <c r="J52" s="806"/>
      <c r="K52" s="806"/>
      <c r="L52" s="806"/>
      <c r="M52" s="806"/>
      <c r="N52" s="806"/>
      <c r="O52" s="806"/>
      <c r="P52" s="806"/>
      <c r="Q52" s="806"/>
      <c r="R52" s="806"/>
      <c r="S52" s="806"/>
      <c r="T52" s="981"/>
      <c r="U52" s="806"/>
      <c r="V52" s="806">
        <v>0</v>
      </c>
      <c r="W52" s="806"/>
      <c r="X52" s="806"/>
      <c r="Y52" s="806"/>
      <c r="Z52" s="806"/>
      <c r="AA52" s="806"/>
      <c r="AB52" s="806"/>
      <c r="AC52" s="806"/>
      <c r="AD52" s="806"/>
      <c r="AE52" s="806"/>
      <c r="AF52" s="806"/>
      <c r="AG52" s="806"/>
      <c r="AH52" s="806"/>
      <c r="AI52" s="806"/>
      <c r="AJ52" s="806"/>
      <c r="AK52" s="806"/>
      <c r="AL52" s="806"/>
      <c r="AM52" s="981"/>
      <c r="AN52" s="806"/>
      <c r="AO52" s="806">
        <v>0</v>
      </c>
      <c r="AP52" s="806"/>
      <c r="AQ52" s="806"/>
      <c r="AR52" s="806"/>
      <c r="AS52" s="806"/>
      <c r="AT52" s="806"/>
      <c r="AU52" s="806"/>
      <c r="AV52" s="806"/>
      <c r="AW52" s="806"/>
      <c r="AX52" s="806"/>
      <c r="AY52" s="806"/>
      <c r="AZ52" s="806"/>
      <c r="BA52" s="806"/>
      <c r="BB52" s="806"/>
      <c r="BC52" s="806"/>
      <c r="BD52" s="806"/>
      <c r="BE52" s="806"/>
      <c r="BF52" s="981"/>
      <c r="BG52" s="806"/>
      <c r="BH52" s="806"/>
      <c r="BI52" s="806"/>
      <c r="BJ52" s="806"/>
      <c r="BK52" s="806"/>
      <c r="BL52" s="806"/>
      <c r="BM52" s="806"/>
      <c r="BN52" s="806"/>
      <c r="BO52" s="806"/>
      <c r="BP52" s="806"/>
      <c r="BQ52" s="806"/>
      <c r="BR52" s="806"/>
      <c r="BS52" s="806"/>
      <c r="BT52" s="806"/>
      <c r="BU52" s="806"/>
      <c r="BV52" s="806"/>
      <c r="BW52" s="806"/>
      <c r="BX52" s="806"/>
      <c r="BY52" s="981"/>
      <c r="BZ52" s="806"/>
      <c r="CA52" s="806"/>
      <c r="CB52" s="806"/>
      <c r="CC52" s="806"/>
      <c r="CD52" s="530" t="str">
        <f t="shared" si="94"/>
        <v/>
      </c>
      <c r="CE52" s="530" t="str">
        <f t="shared" si="95"/>
        <v/>
      </c>
      <c r="CF52" s="530" t="str">
        <f t="shared" si="96"/>
        <v/>
      </c>
      <c r="CG52" s="531" t="str">
        <f t="shared" si="97"/>
        <v/>
      </c>
      <c r="CH52" s="518" t="str">
        <f t="shared" si="98"/>
        <v/>
      </c>
      <c r="CI52" s="93" t="str">
        <f t="shared" si="99"/>
        <v/>
      </c>
      <c r="CJ52" s="94" t="str">
        <f t="shared" si="100"/>
        <v/>
      </c>
      <c r="CK52" s="94" t="str">
        <f t="shared" si="101"/>
        <v/>
      </c>
      <c r="CL52" s="94" t="str">
        <f t="shared" si="102"/>
        <v/>
      </c>
      <c r="CM52" s="94" t="str">
        <f t="shared" si="103"/>
        <v/>
      </c>
      <c r="CN52" s="94" t="str">
        <f t="shared" si="104"/>
        <v/>
      </c>
      <c r="CO52" s="108" t="str">
        <f t="shared" si="105"/>
        <v/>
      </c>
      <c r="CP52" s="108" t="str">
        <f t="shared" si="106"/>
        <v/>
      </c>
      <c r="CQ52" s="108">
        <f t="shared" si="107"/>
        <v>0</v>
      </c>
      <c r="CR52" s="108" t="str">
        <f t="shared" si="108"/>
        <v/>
      </c>
      <c r="CS52" s="94" t="str">
        <f t="shared" si="109"/>
        <v/>
      </c>
      <c r="CT52" s="94" t="str">
        <f t="shared" si="110"/>
        <v/>
      </c>
      <c r="CU52" s="94" t="str">
        <f t="shared" si="111"/>
        <v/>
      </c>
      <c r="CV52" s="94" t="str">
        <f t="shared" si="112"/>
        <v/>
      </c>
      <c r="CW52" s="94" t="str">
        <f t="shared" si="113"/>
        <v/>
      </c>
      <c r="CX52" s="93" t="str">
        <f t="shared" si="114"/>
        <v/>
      </c>
      <c r="CY52" s="519" t="str">
        <f t="shared" si="115"/>
        <v/>
      </c>
      <c r="CZ52" s="532" t="str">
        <f t="shared" si="116"/>
        <v/>
      </c>
      <c r="DA52" s="533" t="str">
        <f t="shared" si="117"/>
        <v/>
      </c>
      <c r="DB52" s="534" t="str">
        <f t="shared" si="118"/>
        <v/>
      </c>
      <c r="DC52" s="534" t="str">
        <f t="shared" si="119"/>
        <v/>
      </c>
      <c r="DD52" s="534" t="str">
        <f t="shared" si="120"/>
        <v/>
      </c>
      <c r="DE52" s="534" t="str">
        <f t="shared" si="121"/>
        <v/>
      </c>
      <c r="DF52" s="534" t="str">
        <f t="shared" si="122"/>
        <v/>
      </c>
      <c r="DG52" s="535" t="str">
        <f t="shared" si="123"/>
        <v/>
      </c>
      <c r="DH52" s="535" t="str">
        <f t="shared" si="124"/>
        <v/>
      </c>
      <c r="DI52" s="535" t="str">
        <f t="shared" si="125"/>
        <v/>
      </c>
      <c r="DJ52" s="535" t="str">
        <f t="shared" si="126"/>
        <v/>
      </c>
      <c r="DK52" s="534" t="str">
        <f t="shared" si="127"/>
        <v/>
      </c>
      <c r="DL52" s="534" t="str">
        <f t="shared" si="128"/>
        <v/>
      </c>
      <c r="DM52" s="534" t="str">
        <f t="shared" si="129"/>
        <v/>
      </c>
      <c r="DN52" s="534" t="str">
        <f t="shared" si="130"/>
        <v/>
      </c>
      <c r="DO52" s="534" t="str">
        <f t="shared" si="131"/>
        <v/>
      </c>
      <c r="DP52" s="533" t="str">
        <f t="shared" si="132"/>
        <v/>
      </c>
      <c r="DQ52" s="532" t="str">
        <f t="shared" si="133"/>
        <v/>
      </c>
      <c r="DR52" s="536">
        <f t="shared" si="134"/>
        <v>1</v>
      </c>
      <c r="DS52" s="468">
        <f t="shared" si="135"/>
        <v>1</v>
      </c>
      <c r="DT52" s="468">
        <f t="shared" si="136"/>
        <v>1</v>
      </c>
      <c r="DU52" s="468">
        <f t="shared" si="137"/>
        <v>0</v>
      </c>
      <c r="DV52" s="982"/>
      <c r="DW52" s="983"/>
      <c r="DX52" s="983"/>
      <c r="DY52" s="984"/>
      <c r="DZ52" s="985"/>
      <c r="EA52" s="61"/>
    </row>
    <row r="53" spans="1:131" ht="12.75" customHeight="1">
      <c r="A53" s="990" t="s">
        <v>284</v>
      </c>
      <c r="B53" s="541" t="str">
        <f t="shared" ref="B53:S53" si="142">IF(B51="","",B51*B52)</f>
        <v/>
      </c>
      <c r="C53" s="541">
        <f t="shared" si="142"/>
        <v>200</v>
      </c>
      <c r="D53" s="541" t="str">
        <f t="shared" si="142"/>
        <v/>
      </c>
      <c r="E53" s="541" t="str">
        <f t="shared" si="142"/>
        <v/>
      </c>
      <c r="F53" s="541" t="str">
        <f t="shared" si="142"/>
        <v/>
      </c>
      <c r="G53" s="541" t="str">
        <f t="shared" si="142"/>
        <v/>
      </c>
      <c r="H53" s="541" t="str">
        <f t="shared" si="142"/>
        <v/>
      </c>
      <c r="I53" s="541" t="str">
        <f t="shared" si="142"/>
        <v/>
      </c>
      <c r="J53" s="541" t="str">
        <f t="shared" si="142"/>
        <v/>
      </c>
      <c r="K53" s="541" t="str">
        <f t="shared" si="142"/>
        <v/>
      </c>
      <c r="L53" s="541" t="str">
        <f t="shared" si="142"/>
        <v/>
      </c>
      <c r="M53" s="541" t="str">
        <f t="shared" si="142"/>
        <v/>
      </c>
      <c r="N53" s="541" t="str">
        <f t="shared" si="142"/>
        <v/>
      </c>
      <c r="O53" s="541" t="str">
        <f t="shared" si="142"/>
        <v/>
      </c>
      <c r="P53" s="541">
        <f t="shared" si="142"/>
        <v>0</v>
      </c>
      <c r="Q53" s="541" t="str">
        <f t="shared" si="142"/>
        <v/>
      </c>
      <c r="R53" s="541" t="str">
        <f t="shared" si="142"/>
        <v/>
      </c>
      <c r="S53" s="541" t="str">
        <f t="shared" si="142"/>
        <v/>
      </c>
      <c r="T53" s="865"/>
      <c r="U53" s="541" t="str">
        <f t="shared" ref="U53:AL53" si="143">IF(U51="","",U51*U52)</f>
        <v/>
      </c>
      <c r="V53" s="541">
        <f t="shared" si="143"/>
        <v>0</v>
      </c>
      <c r="W53" s="541" t="str">
        <f t="shared" si="143"/>
        <v/>
      </c>
      <c r="X53" s="541" t="str">
        <f t="shared" si="143"/>
        <v/>
      </c>
      <c r="Y53" s="541" t="str">
        <f t="shared" si="143"/>
        <v/>
      </c>
      <c r="Z53" s="541" t="str">
        <f t="shared" si="143"/>
        <v/>
      </c>
      <c r="AA53" s="541" t="str">
        <f t="shared" si="143"/>
        <v/>
      </c>
      <c r="AB53" s="541" t="str">
        <f t="shared" si="143"/>
        <v/>
      </c>
      <c r="AC53" s="541" t="str">
        <f t="shared" si="143"/>
        <v/>
      </c>
      <c r="AD53" s="541" t="str">
        <f t="shared" si="143"/>
        <v/>
      </c>
      <c r="AE53" s="541" t="str">
        <f t="shared" si="143"/>
        <v/>
      </c>
      <c r="AF53" s="541" t="str">
        <f t="shared" si="143"/>
        <v/>
      </c>
      <c r="AG53" s="541" t="str">
        <f t="shared" si="143"/>
        <v/>
      </c>
      <c r="AH53" s="541" t="str">
        <f t="shared" si="143"/>
        <v/>
      </c>
      <c r="AI53" s="541" t="str">
        <f t="shared" si="143"/>
        <v/>
      </c>
      <c r="AJ53" s="541" t="str">
        <f t="shared" si="143"/>
        <v/>
      </c>
      <c r="AK53" s="541" t="str">
        <f t="shared" si="143"/>
        <v/>
      </c>
      <c r="AL53" s="541" t="str">
        <f t="shared" si="143"/>
        <v/>
      </c>
      <c r="AM53" s="865"/>
      <c r="AN53" s="541" t="str">
        <f t="shared" ref="AN53:BE53" si="144">IF(AN51="","",AN51*AN52)</f>
        <v/>
      </c>
      <c r="AO53" s="541">
        <f t="shared" si="144"/>
        <v>0</v>
      </c>
      <c r="AP53" s="541" t="str">
        <f t="shared" si="144"/>
        <v/>
      </c>
      <c r="AQ53" s="541" t="str">
        <f t="shared" si="144"/>
        <v/>
      </c>
      <c r="AR53" s="541" t="str">
        <f t="shared" si="144"/>
        <v/>
      </c>
      <c r="AS53" s="541" t="str">
        <f t="shared" si="144"/>
        <v/>
      </c>
      <c r="AT53" s="541" t="str">
        <f t="shared" si="144"/>
        <v/>
      </c>
      <c r="AU53" s="541" t="str">
        <f t="shared" si="144"/>
        <v/>
      </c>
      <c r="AV53" s="541" t="str">
        <f t="shared" si="144"/>
        <v/>
      </c>
      <c r="AW53" s="541" t="str">
        <f t="shared" si="144"/>
        <v/>
      </c>
      <c r="AX53" s="541" t="str">
        <f t="shared" si="144"/>
        <v/>
      </c>
      <c r="AY53" s="541" t="str">
        <f t="shared" si="144"/>
        <v/>
      </c>
      <c r="AZ53" s="541" t="str">
        <f t="shared" si="144"/>
        <v/>
      </c>
      <c r="BA53" s="541" t="str">
        <f t="shared" si="144"/>
        <v/>
      </c>
      <c r="BB53" s="541" t="str">
        <f t="shared" si="144"/>
        <v/>
      </c>
      <c r="BC53" s="541" t="str">
        <f t="shared" si="144"/>
        <v/>
      </c>
      <c r="BD53" s="541" t="str">
        <f t="shared" si="144"/>
        <v/>
      </c>
      <c r="BE53" s="541" t="str">
        <f t="shared" si="144"/>
        <v/>
      </c>
      <c r="BF53" s="865"/>
      <c r="BG53" s="541" t="str">
        <f t="shared" ref="BG53:BX53" si="145">IF(BG51="","",BG51*BG52)</f>
        <v/>
      </c>
      <c r="BH53" s="541" t="str">
        <f t="shared" si="145"/>
        <v/>
      </c>
      <c r="BI53" s="541" t="str">
        <f t="shared" si="145"/>
        <v/>
      </c>
      <c r="BJ53" s="541" t="str">
        <f t="shared" si="145"/>
        <v/>
      </c>
      <c r="BK53" s="541" t="str">
        <f t="shared" si="145"/>
        <v/>
      </c>
      <c r="BL53" s="541" t="str">
        <f t="shared" si="145"/>
        <v/>
      </c>
      <c r="BM53" s="541" t="str">
        <f t="shared" si="145"/>
        <v/>
      </c>
      <c r="BN53" s="541" t="str">
        <f t="shared" si="145"/>
        <v/>
      </c>
      <c r="BO53" s="541" t="str">
        <f t="shared" si="145"/>
        <v/>
      </c>
      <c r="BP53" s="541" t="str">
        <f t="shared" si="145"/>
        <v/>
      </c>
      <c r="BQ53" s="541" t="str">
        <f t="shared" si="145"/>
        <v/>
      </c>
      <c r="BR53" s="541" t="str">
        <f t="shared" si="145"/>
        <v/>
      </c>
      <c r="BS53" s="541" t="str">
        <f t="shared" si="145"/>
        <v/>
      </c>
      <c r="BT53" s="541" t="str">
        <f t="shared" si="145"/>
        <v/>
      </c>
      <c r="BU53" s="541" t="str">
        <f t="shared" si="145"/>
        <v/>
      </c>
      <c r="BV53" s="541" t="str">
        <f t="shared" si="145"/>
        <v/>
      </c>
      <c r="BW53" s="541" t="str">
        <f t="shared" si="145"/>
        <v/>
      </c>
      <c r="BX53" s="541" t="str">
        <f t="shared" si="145"/>
        <v/>
      </c>
      <c r="BY53" s="865"/>
      <c r="BZ53" s="541" t="str">
        <f>IF(BZ51="","",BZ51*BZ52)</f>
        <v/>
      </c>
      <c r="CA53" s="541" t="str">
        <f>IF(CA51="","",CA51*CA52)</f>
        <v/>
      </c>
      <c r="CB53" s="541" t="str">
        <f>IF(CB51="","",CB51*CB52)</f>
        <v/>
      </c>
      <c r="CC53" s="541" t="str">
        <f>IF(CC51="","",CC51*CC52)</f>
        <v/>
      </c>
      <c r="CD53" s="530" t="str">
        <f t="shared" si="94"/>
        <v/>
      </c>
      <c r="CE53" s="530" t="str">
        <f t="shared" si="95"/>
        <v/>
      </c>
      <c r="CF53" s="530" t="str">
        <f t="shared" si="96"/>
        <v/>
      </c>
      <c r="CG53" s="531" t="str">
        <f t="shared" si="97"/>
        <v/>
      </c>
      <c r="CH53" s="518" t="str">
        <f t="shared" si="98"/>
        <v/>
      </c>
      <c r="CI53" s="93" t="str">
        <f t="shared" si="99"/>
        <v/>
      </c>
      <c r="CJ53" s="94" t="str">
        <f t="shared" si="100"/>
        <v/>
      </c>
      <c r="CK53" s="94" t="str">
        <f t="shared" si="101"/>
        <v/>
      </c>
      <c r="CL53" s="94" t="str">
        <f t="shared" si="102"/>
        <v/>
      </c>
      <c r="CM53" s="94" t="str">
        <f t="shared" si="103"/>
        <v/>
      </c>
      <c r="CN53" s="94" t="str">
        <f t="shared" si="104"/>
        <v/>
      </c>
      <c r="CO53" s="108" t="str">
        <f t="shared" si="105"/>
        <v/>
      </c>
      <c r="CP53" s="108" t="str">
        <f t="shared" si="106"/>
        <v/>
      </c>
      <c r="CQ53" s="108">
        <f t="shared" si="107"/>
        <v>0</v>
      </c>
      <c r="CR53" s="108" t="str">
        <f t="shared" si="108"/>
        <v/>
      </c>
      <c r="CS53" s="94" t="str">
        <f t="shared" si="109"/>
        <v/>
      </c>
      <c r="CT53" s="94" t="str">
        <f t="shared" si="110"/>
        <v/>
      </c>
      <c r="CU53" s="94" t="str">
        <f t="shared" si="111"/>
        <v/>
      </c>
      <c r="CV53" s="94" t="str">
        <f t="shared" si="112"/>
        <v/>
      </c>
      <c r="CW53" s="94" t="str">
        <f t="shared" si="113"/>
        <v/>
      </c>
      <c r="CX53" s="93" t="str">
        <f t="shared" si="114"/>
        <v/>
      </c>
      <c r="CY53" s="519" t="str">
        <f t="shared" si="115"/>
        <v/>
      </c>
      <c r="CZ53" s="532" t="str">
        <f t="shared" si="116"/>
        <v/>
      </c>
      <c r="DA53" s="533" t="str">
        <f t="shared" si="117"/>
        <v/>
      </c>
      <c r="DB53" s="534" t="str">
        <f t="shared" si="118"/>
        <v/>
      </c>
      <c r="DC53" s="534" t="str">
        <f t="shared" si="119"/>
        <v/>
      </c>
      <c r="DD53" s="534" t="str">
        <f t="shared" si="120"/>
        <v/>
      </c>
      <c r="DE53" s="534" t="str">
        <f t="shared" si="121"/>
        <v/>
      </c>
      <c r="DF53" s="534" t="str">
        <f t="shared" si="122"/>
        <v/>
      </c>
      <c r="DG53" s="535" t="str">
        <f t="shared" si="123"/>
        <v/>
      </c>
      <c r="DH53" s="535" t="str">
        <f t="shared" si="124"/>
        <v/>
      </c>
      <c r="DI53" s="535" t="str">
        <f t="shared" si="125"/>
        <v/>
      </c>
      <c r="DJ53" s="535" t="str">
        <f t="shared" si="126"/>
        <v/>
      </c>
      <c r="DK53" s="534" t="str">
        <f t="shared" si="127"/>
        <v/>
      </c>
      <c r="DL53" s="534" t="str">
        <f t="shared" si="128"/>
        <v/>
      </c>
      <c r="DM53" s="534" t="str">
        <f t="shared" si="129"/>
        <v/>
      </c>
      <c r="DN53" s="534" t="str">
        <f t="shared" si="130"/>
        <v/>
      </c>
      <c r="DO53" s="534" t="str">
        <f t="shared" si="131"/>
        <v/>
      </c>
      <c r="DP53" s="533" t="str">
        <f t="shared" si="132"/>
        <v/>
      </c>
      <c r="DQ53" s="532" t="str">
        <f t="shared" si="133"/>
        <v/>
      </c>
      <c r="DR53" s="536">
        <f t="shared" si="134"/>
        <v>2</v>
      </c>
      <c r="DS53" s="468">
        <f t="shared" si="135"/>
        <v>1</v>
      </c>
      <c r="DT53" s="468">
        <f t="shared" si="136"/>
        <v>1</v>
      </c>
      <c r="DU53" s="468">
        <f t="shared" si="137"/>
        <v>0</v>
      </c>
      <c r="DV53" s="991" t="str">
        <f>IF(DV51="","",DV51*BZ52)</f>
        <v/>
      </c>
      <c r="DW53" s="992" t="str">
        <f>IF(DW51="","",DW51*CA52)</f>
        <v/>
      </c>
      <c r="DX53" s="992" t="str">
        <f>IF(DX51="","",DX51*CB52)</f>
        <v/>
      </c>
      <c r="DY53" s="993" t="str">
        <f>IF(DY51="","",DY51*CC52)</f>
        <v/>
      </c>
      <c r="DZ53" s="985"/>
      <c r="EA53" s="61"/>
    </row>
    <row r="54" spans="1:131" ht="12.75" customHeight="1">
      <c r="A54" s="990" t="s">
        <v>359</v>
      </c>
      <c r="B54" s="743"/>
      <c r="C54" s="743">
        <v>3</v>
      </c>
      <c r="D54" s="743"/>
      <c r="E54" s="743"/>
      <c r="F54" s="743"/>
      <c r="G54" s="743"/>
      <c r="H54" s="743"/>
      <c r="I54" s="743"/>
      <c r="J54" s="743"/>
      <c r="K54" s="743"/>
      <c r="L54" s="743"/>
      <c r="M54" s="743"/>
      <c r="N54" s="743"/>
      <c r="O54" s="743"/>
      <c r="P54" s="743">
        <v>0</v>
      </c>
      <c r="Q54" s="743"/>
      <c r="R54" s="743"/>
      <c r="S54" s="743"/>
      <c r="T54" s="976"/>
      <c r="U54" s="743"/>
      <c r="V54" s="743">
        <v>0</v>
      </c>
      <c r="W54" s="743"/>
      <c r="X54" s="743"/>
      <c r="Y54" s="743"/>
      <c r="Z54" s="743"/>
      <c r="AA54" s="743"/>
      <c r="AB54" s="743"/>
      <c r="AC54" s="743"/>
      <c r="AD54" s="743"/>
      <c r="AE54" s="743"/>
      <c r="AF54" s="743"/>
      <c r="AG54" s="743"/>
      <c r="AH54" s="743"/>
      <c r="AI54" s="743"/>
      <c r="AJ54" s="743"/>
      <c r="AK54" s="743"/>
      <c r="AL54" s="743"/>
      <c r="AM54" s="976"/>
      <c r="AN54" s="743"/>
      <c r="AO54" s="743"/>
      <c r="AP54" s="743"/>
      <c r="AQ54" s="743"/>
      <c r="AR54" s="743"/>
      <c r="AS54" s="743"/>
      <c r="AT54" s="743"/>
      <c r="AU54" s="743"/>
      <c r="AV54" s="743"/>
      <c r="AW54" s="743"/>
      <c r="AX54" s="743"/>
      <c r="AY54" s="743"/>
      <c r="AZ54" s="743"/>
      <c r="BA54" s="743"/>
      <c r="BB54" s="743"/>
      <c r="BC54" s="743"/>
      <c r="BD54" s="743"/>
      <c r="BE54" s="743"/>
      <c r="BF54" s="976"/>
      <c r="BG54" s="743"/>
      <c r="BH54" s="743"/>
      <c r="BI54" s="743"/>
      <c r="BJ54" s="743"/>
      <c r="BK54" s="743"/>
      <c r="BL54" s="743"/>
      <c r="BM54" s="743"/>
      <c r="BN54" s="743"/>
      <c r="BO54" s="743"/>
      <c r="BP54" s="743"/>
      <c r="BQ54" s="743"/>
      <c r="BR54" s="743"/>
      <c r="BS54" s="743"/>
      <c r="BT54" s="743"/>
      <c r="BU54" s="743"/>
      <c r="BV54" s="743"/>
      <c r="BW54" s="743"/>
      <c r="BX54" s="743"/>
      <c r="BY54" s="976"/>
      <c r="BZ54" s="743"/>
      <c r="CA54" s="743"/>
      <c r="CB54" s="743"/>
      <c r="CC54" s="743"/>
      <c r="CD54" s="530" t="str">
        <f t="shared" si="94"/>
        <v/>
      </c>
      <c r="CE54" s="530" t="str">
        <f t="shared" si="95"/>
        <v/>
      </c>
      <c r="CF54" s="530" t="str">
        <f t="shared" si="96"/>
        <v/>
      </c>
      <c r="CG54" s="531" t="str">
        <f t="shared" si="97"/>
        <v/>
      </c>
      <c r="CH54" s="518" t="str">
        <f t="shared" si="98"/>
        <v/>
      </c>
      <c r="CI54" s="93" t="str">
        <f t="shared" si="99"/>
        <v/>
      </c>
      <c r="CJ54" s="94" t="str">
        <f t="shared" si="100"/>
        <v/>
      </c>
      <c r="CK54" s="94" t="str">
        <f t="shared" si="101"/>
        <v/>
      </c>
      <c r="CL54" s="94" t="str">
        <f t="shared" si="102"/>
        <v/>
      </c>
      <c r="CM54" s="94" t="str">
        <f t="shared" si="103"/>
        <v/>
      </c>
      <c r="CN54" s="94" t="str">
        <f t="shared" si="104"/>
        <v/>
      </c>
      <c r="CO54" s="108" t="str">
        <f t="shared" si="105"/>
        <v/>
      </c>
      <c r="CP54" s="108" t="str">
        <f t="shared" si="106"/>
        <v/>
      </c>
      <c r="CQ54" s="108" t="str">
        <f t="shared" si="107"/>
        <v/>
      </c>
      <c r="CR54" s="108" t="str">
        <f t="shared" si="108"/>
        <v/>
      </c>
      <c r="CS54" s="94" t="str">
        <f t="shared" si="109"/>
        <v/>
      </c>
      <c r="CT54" s="94" t="str">
        <f t="shared" si="110"/>
        <v/>
      </c>
      <c r="CU54" s="94" t="str">
        <f t="shared" si="111"/>
        <v/>
      </c>
      <c r="CV54" s="94" t="str">
        <f t="shared" si="112"/>
        <v/>
      </c>
      <c r="CW54" s="94" t="str">
        <f t="shared" si="113"/>
        <v/>
      </c>
      <c r="CX54" s="93" t="str">
        <f t="shared" si="114"/>
        <v/>
      </c>
      <c r="CY54" s="519" t="str">
        <f t="shared" si="115"/>
        <v/>
      </c>
      <c r="CZ54" s="532" t="str">
        <f t="shared" si="116"/>
        <v/>
      </c>
      <c r="DA54" s="533" t="str">
        <f t="shared" si="117"/>
        <v/>
      </c>
      <c r="DB54" s="534" t="str">
        <f t="shared" si="118"/>
        <v/>
      </c>
      <c r="DC54" s="534" t="str">
        <f t="shared" si="119"/>
        <v/>
      </c>
      <c r="DD54" s="534" t="str">
        <f t="shared" si="120"/>
        <v/>
      </c>
      <c r="DE54" s="534" t="str">
        <f t="shared" si="121"/>
        <v/>
      </c>
      <c r="DF54" s="534" t="str">
        <f t="shared" si="122"/>
        <v/>
      </c>
      <c r="DG54" s="535" t="str">
        <f t="shared" si="123"/>
        <v/>
      </c>
      <c r="DH54" s="535" t="str">
        <f t="shared" si="124"/>
        <v/>
      </c>
      <c r="DI54" s="535" t="str">
        <f t="shared" si="125"/>
        <v/>
      </c>
      <c r="DJ54" s="535" t="str">
        <f t="shared" si="126"/>
        <v/>
      </c>
      <c r="DK54" s="534" t="str">
        <f t="shared" si="127"/>
        <v/>
      </c>
      <c r="DL54" s="534" t="str">
        <f t="shared" si="128"/>
        <v/>
      </c>
      <c r="DM54" s="534" t="str">
        <f t="shared" si="129"/>
        <v/>
      </c>
      <c r="DN54" s="534" t="str">
        <f t="shared" si="130"/>
        <v/>
      </c>
      <c r="DO54" s="534" t="str">
        <f t="shared" si="131"/>
        <v/>
      </c>
      <c r="DP54" s="533" t="str">
        <f t="shared" si="132"/>
        <v/>
      </c>
      <c r="DQ54" s="532" t="str">
        <f t="shared" si="133"/>
        <v/>
      </c>
      <c r="DR54" s="536">
        <f t="shared" si="134"/>
        <v>2</v>
      </c>
      <c r="DS54" s="468">
        <f t="shared" si="135"/>
        <v>1</v>
      </c>
      <c r="DT54" s="468">
        <f t="shared" si="136"/>
        <v>0</v>
      </c>
      <c r="DU54" s="468">
        <f t="shared" si="137"/>
        <v>0</v>
      </c>
      <c r="DV54" s="994"/>
      <c r="DW54" s="306"/>
      <c r="DX54" s="306"/>
      <c r="DY54" s="995"/>
      <c r="DZ54" s="985"/>
      <c r="EA54" s="61"/>
    </row>
    <row r="55" spans="1:131" ht="15.75" customHeight="1">
      <c r="A55" s="529" t="s">
        <v>353</v>
      </c>
      <c r="B55" s="863" t="str">
        <f t="shared" ref="B55:S55" si="146">IF(B49="","",(B49-B51-B54)*B50/B$7/365/$G$1)</f>
        <v/>
      </c>
      <c r="C55" s="863">
        <f t="shared" si="146"/>
        <v>-9.2873443337484444E-4</v>
      </c>
      <c r="D55" s="863" t="str">
        <f t="shared" si="146"/>
        <v/>
      </c>
      <c r="E55" s="863" t="str">
        <f t="shared" si="146"/>
        <v/>
      </c>
      <c r="F55" s="863" t="str">
        <f t="shared" si="146"/>
        <v/>
      </c>
      <c r="G55" s="863" t="str">
        <f t="shared" si="146"/>
        <v/>
      </c>
      <c r="H55" s="863" t="str">
        <f t="shared" si="146"/>
        <v/>
      </c>
      <c r="I55" s="863" t="str">
        <f t="shared" si="146"/>
        <v/>
      </c>
      <c r="J55" s="863" t="str">
        <f t="shared" si="146"/>
        <v/>
      </c>
      <c r="K55" s="863" t="str">
        <f t="shared" si="146"/>
        <v/>
      </c>
      <c r="L55" s="863" t="str">
        <f t="shared" si="146"/>
        <v/>
      </c>
      <c r="M55" s="863" t="str">
        <f t="shared" si="146"/>
        <v/>
      </c>
      <c r="N55" s="863" t="str">
        <f t="shared" si="146"/>
        <v/>
      </c>
      <c r="O55" s="863" t="str">
        <f t="shared" si="146"/>
        <v/>
      </c>
      <c r="P55" s="863">
        <f t="shared" si="146"/>
        <v>5.6608574986657173E-3</v>
      </c>
      <c r="Q55" s="863" t="str">
        <f t="shared" si="146"/>
        <v/>
      </c>
      <c r="R55" s="863" t="str">
        <f t="shared" si="146"/>
        <v/>
      </c>
      <c r="S55" s="863" t="str">
        <f t="shared" si="146"/>
        <v/>
      </c>
      <c r="T55" s="996"/>
      <c r="U55" s="863" t="str">
        <f t="shared" ref="U55:AL55" si="147">IF(U49="","",(U49-U51-U54)*U50/U$7/365/$G$1)</f>
        <v/>
      </c>
      <c r="V55" s="863">
        <f t="shared" si="147"/>
        <v>4.6436721668742222E-4</v>
      </c>
      <c r="W55" s="863" t="str">
        <f t="shared" si="147"/>
        <v/>
      </c>
      <c r="X55" s="863" t="str">
        <f t="shared" si="147"/>
        <v/>
      </c>
      <c r="Y55" s="863" t="str">
        <f t="shared" si="147"/>
        <v/>
      </c>
      <c r="Z55" s="863" t="str">
        <f t="shared" si="147"/>
        <v/>
      </c>
      <c r="AA55" s="863" t="str">
        <f t="shared" si="147"/>
        <v/>
      </c>
      <c r="AB55" s="863" t="str">
        <f t="shared" si="147"/>
        <v/>
      </c>
      <c r="AC55" s="863" t="str">
        <f t="shared" si="147"/>
        <v/>
      </c>
      <c r="AD55" s="863" t="str">
        <f t="shared" si="147"/>
        <v/>
      </c>
      <c r="AE55" s="863" t="str">
        <f t="shared" si="147"/>
        <v/>
      </c>
      <c r="AF55" s="863" t="str">
        <f t="shared" si="147"/>
        <v/>
      </c>
      <c r="AG55" s="863" t="str">
        <f t="shared" si="147"/>
        <v/>
      </c>
      <c r="AH55" s="863" t="str">
        <f t="shared" si="147"/>
        <v/>
      </c>
      <c r="AI55" s="863" t="str">
        <f t="shared" si="147"/>
        <v/>
      </c>
      <c r="AJ55" s="863" t="str">
        <f t="shared" si="147"/>
        <v/>
      </c>
      <c r="AK55" s="863" t="str">
        <f t="shared" si="147"/>
        <v/>
      </c>
      <c r="AL55" s="863" t="str">
        <f t="shared" si="147"/>
        <v/>
      </c>
      <c r="AM55" s="996"/>
      <c r="AN55" s="863" t="str">
        <f t="shared" ref="AN55:BE55" si="148">IF(AN49="","",(AN49-AN51-AN54)*AN50/AN$7/365/$G$1)</f>
        <v/>
      </c>
      <c r="AO55" s="863">
        <f t="shared" si="148"/>
        <v>8.2554171855541716E-4</v>
      </c>
      <c r="AP55" s="863" t="str">
        <f t="shared" si="148"/>
        <v/>
      </c>
      <c r="AQ55" s="863" t="str">
        <f t="shared" si="148"/>
        <v/>
      </c>
      <c r="AR55" s="863" t="str">
        <f t="shared" si="148"/>
        <v/>
      </c>
      <c r="AS55" s="863" t="str">
        <f t="shared" si="148"/>
        <v/>
      </c>
      <c r="AT55" s="863" t="str">
        <f t="shared" si="148"/>
        <v/>
      </c>
      <c r="AU55" s="863" t="str">
        <f t="shared" si="148"/>
        <v/>
      </c>
      <c r="AV55" s="863" t="str">
        <f t="shared" si="148"/>
        <v/>
      </c>
      <c r="AW55" s="863" t="str">
        <f t="shared" si="148"/>
        <v/>
      </c>
      <c r="AX55" s="863" t="str">
        <f t="shared" si="148"/>
        <v/>
      </c>
      <c r="AY55" s="863" t="str">
        <f t="shared" si="148"/>
        <v/>
      </c>
      <c r="AZ55" s="863" t="str">
        <f t="shared" si="148"/>
        <v/>
      </c>
      <c r="BA55" s="863" t="str">
        <f t="shared" si="148"/>
        <v/>
      </c>
      <c r="BB55" s="863" t="str">
        <f t="shared" si="148"/>
        <v/>
      </c>
      <c r="BC55" s="863" t="str">
        <f t="shared" si="148"/>
        <v/>
      </c>
      <c r="BD55" s="863" t="str">
        <f t="shared" si="148"/>
        <v/>
      </c>
      <c r="BE55" s="863" t="str">
        <f t="shared" si="148"/>
        <v/>
      </c>
      <c r="BF55" s="996"/>
      <c r="BG55" s="863" t="str">
        <f t="shared" ref="BG55:BX55" si="149">IF(BG49="","",(BG49-BG51-BG54)*BG50/BG$7/365/$G$1)</f>
        <v/>
      </c>
      <c r="BH55" s="863" t="str">
        <f t="shared" si="149"/>
        <v/>
      </c>
      <c r="BI55" s="863" t="str">
        <f t="shared" si="149"/>
        <v/>
      </c>
      <c r="BJ55" s="863" t="str">
        <f t="shared" si="149"/>
        <v/>
      </c>
      <c r="BK55" s="863" t="str">
        <f t="shared" si="149"/>
        <v/>
      </c>
      <c r="BL55" s="863" t="str">
        <f t="shared" si="149"/>
        <v/>
      </c>
      <c r="BM55" s="863" t="str">
        <f t="shared" si="149"/>
        <v/>
      </c>
      <c r="BN55" s="863" t="str">
        <f t="shared" si="149"/>
        <v/>
      </c>
      <c r="BO55" s="863" t="str">
        <f t="shared" si="149"/>
        <v/>
      </c>
      <c r="BP55" s="863" t="str">
        <f t="shared" si="149"/>
        <v/>
      </c>
      <c r="BQ55" s="863" t="str">
        <f t="shared" si="149"/>
        <v/>
      </c>
      <c r="BR55" s="863" t="str">
        <f t="shared" si="149"/>
        <v/>
      </c>
      <c r="BS55" s="863" t="str">
        <f t="shared" si="149"/>
        <v/>
      </c>
      <c r="BT55" s="863" t="str">
        <f t="shared" si="149"/>
        <v/>
      </c>
      <c r="BU55" s="863" t="str">
        <f t="shared" si="149"/>
        <v/>
      </c>
      <c r="BV55" s="863" t="str">
        <f t="shared" si="149"/>
        <v/>
      </c>
      <c r="BW55" s="863" t="str">
        <f t="shared" si="149"/>
        <v/>
      </c>
      <c r="BX55" s="863" t="str">
        <f t="shared" si="149"/>
        <v/>
      </c>
      <c r="BY55" s="996"/>
      <c r="BZ55" s="863" t="str">
        <f>IF(BZ49="","",(BZ49-BZ51-BZ54)*BZ50/BZ$7/365/$G$1)</f>
        <v/>
      </c>
      <c r="CA55" s="863" t="str">
        <f>IF(CA49="","",(CA49-CA51-CA54)*CA50/CA$7/365/$G$1)</f>
        <v/>
      </c>
      <c r="CB55" s="863" t="str">
        <f>IF(CB49="","",(CB49-CB51-CB54)*CB50/CB$7/365/$G$1)</f>
        <v/>
      </c>
      <c r="CC55" s="863" t="str">
        <f>IF(CC49="","",(CC49-CC51-CC54)*CC50/CC$7/365/$G$1)</f>
        <v/>
      </c>
      <c r="CD55" s="997" t="str">
        <f t="shared" si="94"/>
        <v/>
      </c>
      <c r="CE55" s="997" t="str">
        <f t="shared" si="95"/>
        <v/>
      </c>
      <c r="CF55" s="997" t="str">
        <f t="shared" si="96"/>
        <v/>
      </c>
      <c r="CG55" s="998" t="str">
        <f t="shared" si="97"/>
        <v/>
      </c>
      <c r="CH55" s="724" t="str">
        <f t="shared" si="98"/>
        <v/>
      </c>
      <c r="CI55" s="639" t="str">
        <f t="shared" si="99"/>
        <v/>
      </c>
      <c r="CJ55" s="640" t="str">
        <f t="shared" si="100"/>
        <v/>
      </c>
      <c r="CK55" s="640" t="str">
        <f t="shared" si="101"/>
        <v/>
      </c>
      <c r="CL55" s="640" t="str">
        <f t="shared" si="102"/>
        <v/>
      </c>
      <c r="CM55" s="640" t="str">
        <f t="shared" si="103"/>
        <v/>
      </c>
      <c r="CN55" s="640" t="str">
        <f t="shared" si="104"/>
        <v/>
      </c>
      <c r="CO55" s="641" t="str">
        <f t="shared" si="105"/>
        <v/>
      </c>
      <c r="CP55" s="641" t="str">
        <f t="shared" si="106"/>
        <v/>
      </c>
      <c r="CQ55" s="641">
        <f t="shared" si="107"/>
        <v>8.2554171855541716E-4</v>
      </c>
      <c r="CR55" s="641" t="str">
        <f t="shared" si="108"/>
        <v/>
      </c>
      <c r="CS55" s="640" t="str">
        <f t="shared" si="109"/>
        <v/>
      </c>
      <c r="CT55" s="640" t="str">
        <f t="shared" si="110"/>
        <v/>
      </c>
      <c r="CU55" s="640" t="str">
        <f t="shared" si="111"/>
        <v/>
      </c>
      <c r="CV55" s="640" t="str">
        <f t="shared" si="112"/>
        <v/>
      </c>
      <c r="CW55" s="640" t="str">
        <f t="shared" si="113"/>
        <v/>
      </c>
      <c r="CX55" s="639" t="str">
        <f t="shared" si="114"/>
        <v/>
      </c>
      <c r="CY55" s="725" t="str">
        <f t="shared" si="115"/>
        <v/>
      </c>
      <c r="CZ55" s="638" t="str">
        <f t="shared" si="116"/>
        <v/>
      </c>
      <c r="DA55" s="639" t="str">
        <f t="shared" si="117"/>
        <v/>
      </c>
      <c r="DB55" s="640" t="str">
        <f t="shared" si="118"/>
        <v/>
      </c>
      <c r="DC55" s="640" t="str">
        <f t="shared" si="119"/>
        <v/>
      </c>
      <c r="DD55" s="640" t="str">
        <f t="shared" si="120"/>
        <v/>
      </c>
      <c r="DE55" s="640" t="str">
        <f t="shared" si="121"/>
        <v/>
      </c>
      <c r="DF55" s="640" t="str">
        <f t="shared" si="122"/>
        <v/>
      </c>
      <c r="DG55" s="641" t="str">
        <f t="shared" si="123"/>
        <v/>
      </c>
      <c r="DH55" s="641" t="str">
        <f t="shared" si="124"/>
        <v/>
      </c>
      <c r="DI55" s="641" t="str">
        <f t="shared" si="125"/>
        <v/>
      </c>
      <c r="DJ55" s="641" t="str">
        <f t="shared" si="126"/>
        <v/>
      </c>
      <c r="DK55" s="640" t="str">
        <f t="shared" si="127"/>
        <v/>
      </c>
      <c r="DL55" s="640" t="str">
        <f t="shared" si="128"/>
        <v/>
      </c>
      <c r="DM55" s="640" t="str">
        <f t="shared" si="129"/>
        <v/>
      </c>
      <c r="DN55" s="640" t="str">
        <f t="shared" si="130"/>
        <v/>
      </c>
      <c r="DO55" s="640" t="str">
        <f t="shared" si="131"/>
        <v/>
      </c>
      <c r="DP55" s="639" t="str">
        <f t="shared" si="132"/>
        <v/>
      </c>
      <c r="DQ55" s="638" t="str">
        <f t="shared" si="133"/>
        <v/>
      </c>
      <c r="DR55" s="536">
        <f t="shared" si="134"/>
        <v>2</v>
      </c>
      <c r="DS55" s="468">
        <f t="shared" si="135"/>
        <v>1</v>
      </c>
      <c r="DT55" s="468">
        <f t="shared" si="136"/>
        <v>1</v>
      </c>
      <c r="DU55" s="468">
        <f t="shared" si="137"/>
        <v>0</v>
      </c>
      <c r="DV55" s="999" t="str">
        <f>IF(DV49="","",(DV49+SUM(BZ49)*(DV49="")-SUM(DV51)-DV54-SUM(BZ54)*(DV54=""))*BZ50/DV$7/365/$G$1)</f>
        <v/>
      </c>
      <c r="DW55" s="863" t="str">
        <f>IF(DW49="","",(DW49+SUM(CA49)*(DW49="")-SUM(DW51)-DW54-SUM(CA54)*(DW54=""))*CA50/DW$7/365/$G$1)</f>
        <v/>
      </c>
      <c r="DX55" s="863" t="str">
        <f>IF(DX49="","",(DX49+SUM(CB49)*(DX49="")-SUM(DX51)-DX54-SUM(CB54)*(DX54=""))*CB50/DX$7/365/$G$1)</f>
        <v/>
      </c>
      <c r="DY55" s="1000" t="str">
        <f>IF(DY49="","",(DY49+SUM(CC49)*(DY49="")-SUM(DY51)-DY54-SUM(CC54)*(DY54=""))*CC50/DY$7/365/$G$1)</f>
        <v/>
      </c>
      <c r="DZ55" s="985"/>
      <c r="EA55" s="61"/>
    </row>
    <row r="56" spans="1:131" ht="12.75" customHeight="1">
      <c r="A56" s="527" t="s">
        <v>558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6"/>
      <c r="U56" s="975"/>
      <c r="V56" s="975"/>
      <c r="W56" s="975"/>
      <c r="X56" s="975"/>
      <c r="Y56" s="975"/>
      <c r="Z56" s="975"/>
      <c r="AA56" s="975"/>
      <c r="AB56" s="975"/>
      <c r="AC56" s="975"/>
      <c r="AD56" s="975"/>
      <c r="AE56" s="975"/>
      <c r="AF56" s="975"/>
      <c r="AG56" s="975"/>
      <c r="AH56" s="975"/>
      <c r="AI56" s="975"/>
      <c r="AJ56" s="975"/>
      <c r="AK56" s="975"/>
      <c r="AL56" s="975"/>
      <c r="AM56" s="976"/>
      <c r="AN56" s="975"/>
      <c r="AO56" s="975"/>
      <c r="AP56" s="975"/>
      <c r="AQ56" s="975"/>
      <c r="AR56" s="975"/>
      <c r="AS56" s="975"/>
      <c r="AT56" s="975"/>
      <c r="AU56" s="975"/>
      <c r="AV56" s="975"/>
      <c r="AW56" s="975"/>
      <c r="AX56" s="975"/>
      <c r="AY56" s="975"/>
      <c r="AZ56" s="975"/>
      <c r="BA56" s="975"/>
      <c r="BB56" s="975"/>
      <c r="BC56" s="975"/>
      <c r="BD56" s="975"/>
      <c r="BE56" s="975"/>
      <c r="BF56" s="976"/>
      <c r="BG56" s="975"/>
      <c r="BH56" s="975"/>
      <c r="BI56" s="975"/>
      <c r="BJ56" s="975"/>
      <c r="BK56" s="975"/>
      <c r="BL56" s="975"/>
      <c r="BM56" s="975"/>
      <c r="BN56" s="975"/>
      <c r="BO56" s="975"/>
      <c r="BP56" s="975"/>
      <c r="BQ56" s="975"/>
      <c r="BR56" s="975"/>
      <c r="BS56" s="975"/>
      <c r="BT56" s="975"/>
      <c r="BU56" s="975"/>
      <c r="BV56" s="975"/>
      <c r="BW56" s="975"/>
      <c r="BX56" s="975"/>
      <c r="BY56" s="976"/>
      <c r="BZ56" s="975"/>
      <c r="CA56" s="975"/>
      <c r="CB56" s="975"/>
      <c r="CC56" s="975"/>
      <c r="CD56" s="530" t="str">
        <f t="shared" si="94"/>
        <v/>
      </c>
      <c r="CE56" s="530" t="str">
        <f t="shared" si="95"/>
        <v/>
      </c>
      <c r="CF56" s="530" t="str">
        <f t="shared" si="96"/>
        <v/>
      </c>
      <c r="CG56" s="531" t="str">
        <f t="shared" si="97"/>
        <v/>
      </c>
      <c r="CH56" s="518" t="str">
        <f t="shared" si="98"/>
        <v/>
      </c>
      <c r="CI56" s="93" t="str">
        <f t="shared" si="99"/>
        <v/>
      </c>
      <c r="CJ56" s="94" t="str">
        <f t="shared" si="100"/>
        <v/>
      </c>
      <c r="CK56" s="94" t="str">
        <f t="shared" si="101"/>
        <v/>
      </c>
      <c r="CL56" s="94" t="str">
        <f t="shared" si="102"/>
        <v/>
      </c>
      <c r="CM56" s="94" t="str">
        <f t="shared" si="103"/>
        <v/>
      </c>
      <c r="CN56" s="94" t="str">
        <f t="shared" si="104"/>
        <v/>
      </c>
      <c r="CO56" s="108" t="str">
        <f t="shared" si="105"/>
        <v/>
      </c>
      <c r="CP56" s="108" t="str">
        <f t="shared" si="106"/>
        <v/>
      </c>
      <c r="CQ56" s="108" t="str">
        <f t="shared" si="107"/>
        <v/>
      </c>
      <c r="CR56" s="108" t="str">
        <f t="shared" si="108"/>
        <v/>
      </c>
      <c r="CS56" s="94" t="str">
        <f t="shared" si="109"/>
        <v/>
      </c>
      <c r="CT56" s="94" t="str">
        <f t="shared" si="110"/>
        <v/>
      </c>
      <c r="CU56" s="94" t="str">
        <f t="shared" si="111"/>
        <v/>
      </c>
      <c r="CV56" s="94" t="str">
        <f t="shared" si="112"/>
        <v/>
      </c>
      <c r="CW56" s="94" t="str">
        <f t="shared" si="113"/>
        <v/>
      </c>
      <c r="CX56" s="93" t="str">
        <f t="shared" si="114"/>
        <v/>
      </c>
      <c r="CY56" s="519" t="str">
        <f t="shared" si="115"/>
        <v/>
      </c>
      <c r="CZ56" s="532" t="str">
        <f t="shared" si="116"/>
        <v/>
      </c>
      <c r="DA56" s="533" t="str">
        <f t="shared" si="117"/>
        <v/>
      </c>
      <c r="DB56" s="534" t="str">
        <f t="shared" si="118"/>
        <v/>
      </c>
      <c r="DC56" s="534" t="str">
        <f t="shared" si="119"/>
        <v/>
      </c>
      <c r="DD56" s="534" t="str">
        <f t="shared" si="120"/>
        <v/>
      </c>
      <c r="DE56" s="534" t="str">
        <f t="shared" si="121"/>
        <v/>
      </c>
      <c r="DF56" s="534" t="str">
        <f t="shared" si="122"/>
        <v/>
      </c>
      <c r="DG56" s="535" t="str">
        <f t="shared" si="123"/>
        <v/>
      </c>
      <c r="DH56" s="535" t="str">
        <f t="shared" si="124"/>
        <v/>
      </c>
      <c r="DI56" s="535" t="str">
        <f t="shared" si="125"/>
        <v/>
      </c>
      <c r="DJ56" s="535" t="str">
        <f t="shared" si="126"/>
        <v/>
      </c>
      <c r="DK56" s="534" t="str">
        <f t="shared" si="127"/>
        <v/>
      </c>
      <c r="DL56" s="534" t="str">
        <f t="shared" si="128"/>
        <v/>
      </c>
      <c r="DM56" s="534" t="str">
        <f t="shared" si="129"/>
        <v/>
      </c>
      <c r="DN56" s="534" t="str">
        <f t="shared" si="130"/>
        <v/>
      </c>
      <c r="DO56" s="534" t="str">
        <f t="shared" si="131"/>
        <v/>
      </c>
      <c r="DP56" s="533" t="str">
        <f t="shared" si="132"/>
        <v/>
      </c>
      <c r="DQ56" s="532" t="str">
        <f t="shared" si="133"/>
        <v/>
      </c>
      <c r="DR56" s="536">
        <f t="shared" si="134"/>
        <v>0</v>
      </c>
      <c r="DS56" s="468">
        <f t="shared" si="135"/>
        <v>0</v>
      </c>
      <c r="DT56" s="468">
        <f t="shared" si="136"/>
        <v>0</v>
      </c>
      <c r="DU56" s="468">
        <f t="shared" si="137"/>
        <v>0</v>
      </c>
      <c r="DV56" s="1001" t="str">
        <f>IF(SUM(BZ56)&gt;0,BZ56*'Exp factors'!C$21,"")</f>
        <v/>
      </c>
      <c r="DW56" s="1002" t="str">
        <f>IF(SUM(CA56)&gt;0,CA56*'Exp factors'!D$21,"")</f>
        <v/>
      </c>
      <c r="DX56" s="1002" t="str">
        <f>IF(SUM(CB56)&gt;0,CB56*'Exp factors'!E$21,"")</f>
        <v/>
      </c>
      <c r="DY56" s="1003" t="str">
        <f>IF(SUM(CC56)&gt;0,CC56*'Exp factors'!F$21,"")</f>
        <v/>
      </c>
      <c r="DZ56" s="985"/>
      <c r="EA56" s="61"/>
    </row>
    <row r="57" spans="1:131" ht="12.75" customHeight="1">
      <c r="A57" s="980" t="s">
        <v>357</v>
      </c>
      <c r="B57" s="1017">
        <f t="shared" ref="B57:S57" si="150">3090*4.1868</f>
        <v>12937.212</v>
      </c>
      <c r="C57" s="1017">
        <f t="shared" si="150"/>
        <v>12937.212</v>
      </c>
      <c r="D57" s="1017">
        <f t="shared" si="150"/>
        <v>12937.212</v>
      </c>
      <c r="E57" s="1017">
        <f t="shared" si="150"/>
        <v>12937.212</v>
      </c>
      <c r="F57" s="1017">
        <f t="shared" si="150"/>
        <v>12937.212</v>
      </c>
      <c r="G57" s="1017">
        <f t="shared" si="150"/>
        <v>12937.212</v>
      </c>
      <c r="H57" s="1017">
        <f t="shared" si="150"/>
        <v>12937.212</v>
      </c>
      <c r="I57" s="1017">
        <f t="shared" si="150"/>
        <v>12937.212</v>
      </c>
      <c r="J57" s="1017">
        <f t="shared" si="150"/>
        <v>12937.212</v>
      </c>
      <c r="K57" s="1017">
        <f t="shared" si="150"/>
        <v>12937.212</v>
      </c>
      <c r="L57" s="1017">
        <f t="shared" si="150"/>
        <v>12937.212</v>
      </c>
      <c r="M57" s="1017">
        <f t="shared" si="150"/>
        <v>12937.212</v>
      </c>
      <c r="N57" s="1017">
        <f t="shared" si="150"/>
        <v>12937.212</v>
      </c>
      <c r="O57" s="1017">
        <f t="shared" si="150"/>
        <v>12937.212</v>
      </c>
      <c r="P57" s="1017">
        <f t="shared" si="150"/>
        <v>12937.212</v>
      </c>
      <c r="Q57" s="1017">
        <f t="shared" si="150"/>
        <v>12937.212</v>
      </c>
      <c r="R57" s="1017">
        <f t="shared" si="150"/>
        <v>12937.212</v>
      </c>
      <c r="S57" s="1017">
        <f t="shared" si="150"/>
        <v>12937.212</v>
      </c>
      <c r="T57" s="981"/>
      <c r="U57" s="1017">
        <f t="shared" ref="U57:AL57" si="151">3090*4.1868</f>
        <v>12937.212</v>
      </c>
      <c r="V57" s="1017">
        <f t="shared" si="151"/>
        <v>12937.212</v>
      </c>
      <c r="W57" s="1017">
        <f t="shared" si="151"/>
        <v>12937.212</v>
      </c>
      <c r="X57" s="1017">
        <f t="shared" si="151"/>
        <v>12937.212</v>
      </c>
      <c r="Y57" s="1017">
        <f t="shared" si="151"/>
        <v>12937.212</v>
      </c>
      <c r="Z57" s="1017">
        <f t="shared" si="151"/>
        <v>12937.212</v>
      </c>
      <c r="AA57" s="1017">
        <f t="shared" si="151"/>
        <v>12937.212</v>
      </c>
      <c r="AB57" s="1017">
        <f t="shared" si="151"/>
        <v>12937.212</v>
      </c>
      <c r="AC57" s="1017">
        <f t="shared" si="151"/>
        <v>12937.212</v>
      </c>
      <c r="AD57" s="1017">
        <f t="shared" si="151"/>
        <v>12937.212</v>
      </c>
      <c r="AE57" s="1017">
        <f t="shared" si="151"/>
        <v>12937.212</v>
      </c>
      <c r="AF57" s="1017">
        <f t="shared" si="151"/>
        <v>12937.212</v>
      </c>
      <c r="AG57" s="1017">
        <f t="shared" si="151"/>
        <v>12937.212</v>
      </c>
      <c r="AH57" s="1017">
        <f t="shared" si="151"/>
        <v>12937.212</v>
      </c>
      <c r="AI57" s="1017">
        <f t="shared" si="151"/>
        <v>12937.212</v>
      </c>
      <c r="AJ57" s="1017">
        <f t="shared" si="151"/>
        <v>12937.212</v>
      </c>
      <c r="AK57" s="1017">
        <f t="shared" si="151"/>
        <v>12937.212</v>
      </c>
      <c r="AL57" s="1017">
        <f t="shared" si="151"/>
        <v>12937.212</v>
      </c>
      <c r="AM57" s="981"/>
      <c r="AN57" s="1017">
        <f t="shared" ref="AN57:BE57" si="152">3090*4.1868</f>
        <v>12937.212</v>
      </c>
      <c r="AO57" s="1017">
        <f t="shared" si="152"/>
        <v>12937.212</v>
      </c>
      <c r="AP57" s="1017">
        <f t="shared" si="152"/>
        <v>12937.212</v>
      </c>
      <c r="AQ57" s="1017">
        <f t="shared" si="152"/>
        <v>12937.212</v>
      </c>
      <c r="AR57" s="1017">
        <f t="shared" si="152"/>
        <v>12937.212</v>
      </c>
      <c r="AS57" s="1017">
        <f t="shared" si="152"/>
        <v>12937.212</v>
      </c>
      <c r="AT57" s="1017">
        <f t="shared" si="152"/>
        <v>12937.212</v>
      </c>
      <c r="AU57" s="1017">
        <f t="shared" si="152"/>
        <v>12937.212</v>
      </c>
      <c r="AV57" s="1017">
        <f t="shared" si="152"/>
        <v>12937.212</v>
      </c>
      <c r="AW57" s="1017">
        <f t="shared" si="152"/>
        <v>12937.212</v>
      </c>
      <c r="AX57" s="1017">
        <f t="shared" si="152"/>
        <v>12937.212</v>
      </c>
      <c r="AY57" s="1017">
        <f t="shared" si="152"/>
        <v>12937.212</v>
      </c>
      <c r="AZ57" s="1017">
        <f t="shared" si="152"/>
        <v>12937.212</v>
      </c>
      <c r="BA57" s="1017">
        <f t="shared" si="152"/>
        <v>12937.212</v>
      </c>
      <c r="BB57" s="1017">
        <f t="shared" si="152"/>
        <v>12937.212</v>
      </c>
      <c r="BC57" s="1017">
        <f t="shared" si="152"/>
        <v>12937.212</v>
      </c>
      <c r="BD57" s="1017">
        <f t="shared" si="152"/>
        <v>12937.212</v>
      </c>
      <c r="BE57" s="1017">
        <f t="shared" si="152"/>
        <v>12937.212</v>
      </c>
      <c r="BF57" s="981"/>
      <c r="BG57" s="1017">
        <f t="shared" ref="BG57:BX57" si="153">3090*4.1868</f>
        <v>12937.212</v>
      </c>
      <c r="BH57" s="1017">
        <f t="shared" si="153"/>
        <v>12937.212</v>
      </c>
      <c r="BI57" s="1017">
        <f t="shared" si="153"/>
        <v>12937.212</v>
      </c>
      <c r="BJ57" s="1017">
        <f t="shared" si="153"/>
        <v>12937.212</v>
      </c>
      <c r="BK57" s="1017">
        <f t="shared" si="153"/>
        <v>12937.212</v>
      </c>
      <c r="BL57" s="1017">
        <f t="shared" si="153"/>
        <v>12937.212</v>
      </c>
      <c r="BM57" s="1017">
        <f t="shared" si="153"/>
        <v>12937.212</v>
      </c>
      <c r="BN57" s="1017">
        <f t="shared" si="153"/>
        <v>12937.212</v>
      </c>
      <c r="BO57" s="1017">
        <f t="shared" si="153"/>
        <v>12937.212</v>
      </c>
      <c r="BP57" s="1017">
        <f t="shared" si="153"/>
        <v>12937.212</v>
      </c>
      <c r="BQ57" s="1017">
        <f t="shared" si="153"/>
        <v>12937.212</v>
      </c>
      <c r="BR57" s="1017">
        <f t="shared" si="153"/>
        <v>12937.212</v>
      </c>
      <c r="BS57" s="1017">
        <f t="shared" si="153"/>
        <v>12937.212</v>
      </c>
      <c r="BT57" s="1017">
        <f t="shared" si="153"/>
        <v>12937.212</v>
      </c>
      <c r="BU57" s="1017">
        <f t="shared" si="153"/>
        <v>12937.212</v>
      </c>
      <c r="BV57" s="1017">
        <f t="shared" si="153"/>
        <v>12937.212</v>
      </c>
      <c r="BW57" s="1017">
        <f t="shared" si="153"/>
        <v>12937.212</v>
      </c>
      <c r="BX57" s="1017">
        <f t="shared" si="153"/>
        <v>12937.212</v>
      </c>
      <c r="BY57" s="981"/>
      <c r="BZ57" s="1017">
        <f>3090*4.1868</f>
        <v>12937.212</v>
      </c>
      <c r="CA57" s="1017">
        <f>3090*4.1868</f>
        <v>12937.212</v>
      </c>
      <c r="CB57" s="1017">
        <f>3090*4.1868</f>
        <v>12937.212</v>
      </c>
      <c r="CC57" s="1017">
        <f>3090*4.1868</f>
        <v>12937.212</v>
      </c>
      <c r="CD57" s="530">
        <f t="shared" si="94"/>
        <v>12937.212</v>
      </c>
      <c r="CE57" s="530">
        <f t="shared" si="95"/>
        <v>12937.212</v>
      </c>
      <c r="CF57" s="530">
        <f t="shared" si="96"/>
        <v>12937.212</v>
      </c>
      <c r="CG57" s="531">
        <f t="shared" si="97"/>
        <v>12937.212</v>
      </c>
      <c r="CH57" s="518">
        <f t="shared" si="98"/>
        <v>12937.212</v>
      </c>
      <c r="CI57" s="93">
        <f t="shared" si="99"/>
        <v>12937.212</v>
      </c>
      <c r="CJ57" s="94">
        <f t="shared" si="100"/>
        <v>12937.212</v>
      </c>
      <c r="CK57" s="94">
        <f t="shared" si="101"/>
        <v>12937.212</v>
      </c>
      <c r="CL57" s="94">
        <f t="shared" si="102"/>
        <v>12937.212</v>
      </c>
      <c r="CM57" s="94">
        <f t="shared" si="103"/>
        <v>12937.212</v>
      </c>
      <c r="CN57" s="94">
        <f t="shared" si="104"/>
        <v>12937.212</v>
      </c>
      <c r="CO57" s="108">
        <f t="shared" si="105"/>
        <v>12937.212</v>
      </c>
      <c r="CP57" s="108">
        <f t="shared" si="106"/>
        <v>12937.212</v>
      </c>
      <c r="CQ57" s="108">
        <f t="shared" si="107"/>
        <v>12937.212</v>
      </c>
      <c r="CR57" s="108">
        <f t="shared" si="108"/>
        <v>12937.212</v>
      </c>
      <c r="CS57" s="94">
        <f t="shared" si="109"/>
        <v>12937.212</v>
      </c>
      <c r="CT57" s="94">
        <f t="shared" si="110"/>
        <v>12937.212</v>
      </c>
      <c r="CU57" s="94">
        <f t="shared" si="111"/>
        <v>12937.212</v>
      </c>
      <c r="CV57" s="94">
        <f t="shared" si="112"/>
        <v>12937.212</v>
      </c>
      <c r="CW57" s="94">
        <f t="shared" si="113"/>
        <v>12937.212</v>
      </c>
      <c r="CX57" s="93">
        <f t="shared" si="114"/>
        <v>12937.212</v>
      </c>
      <c r="CY57" s="519">
        <f t="shared" si="115"/>
        <v>12937.212</v>
      </c>
      <c r="CZ57" s="532">
        <f t="shared" si="116"/>
        <v>12937.212</v>
      </c>
      <c r="DA57" s="533">
        <f t="shared" si="117"/>
        <v>12937.212</v>
      </c>
      <c r="DB57" s="534">
        <f t="shared" si="118"/>
        <v>12937.212</v>
      </c>
      <c r="DC57" s="534">
        <f t="shared" si="119"/>
        <v>12937.212</v>
      </c>
      <c r="DD57" s="534">
        <f t="shared" si="120"/>
        <v>12937.212</v>
      </c>
      <c r="DE57" s="534">
        <f t="shared" si="121"/>
        <v>12937.212</v>
      </c>
      <c r="DF57" s="534">
        <f t="shared" si="122"/>
        <v>12937.212</v>
      </c>
      <c r="DG57" s="535">
        <f t="shared" si="123"/>
        <v>12937.212</v>
      </c>
      <c r="DH57" s="535">
        <f t="shared" si="124"/>
        <v>12937.212</v>
      </c>
      <c r="DI57" s="535">
        <f t="shared" si="125"/>
        <v>12937.212</v>
      </c>
      <c r="DJ57" s="535">
        <f t="shared" si="126"/>
        <v>12937.212</v>
      </c>
      <c r="DK57" s="534">
        <f t="shared" si="127"/>
        <v>12937.212</v>
      </c>
      <c r="DL57" s="534">
        <f t="shared" si="128"/>
        <v>12937.212</v>
      </c>
      <c r="DM57" s="534">
        <f t="shared" si="129"/>
        <v>12937.212</v>
      </c>
      <c r="DN57" s="534">
        <f t="shared" si="130"/>
        <v>12937.212</v>
      </c>
      <c r="DO57" s="534">
        <f t="shared" si="131"/>
        <v>12937.212</v>
      </c>
      <c r="DP57" s="533">
        <f t="shared" si="132"/>
        <v>12937.212</v>
      </c>
      <c r="DQ57" s="532">
        <f t="shared" si="133"/>
        <v>12937.212</v>
      </c>
      <c r="DR57" s="536">
        <f t="shared" si="134"/>
        <v>18</v>
      </c>
      <c r="DS57" s="468">
        <f t="shared" si="135"/>
        <v>18</v>
      </c>
      <c r="DT57" s="468">
        <f t="shared" si="136"/>
        <v>18</v>
      </c>
      <c r="DU57" s="468">
        <f t="shared" si="137"/>
        <v>18</v>
      </c>
      <c r="DV57" s="982"/>
      <c r="DW57" s="983"/>
      <c r="DX57" s="983"/>
      <c r="DY57" s="984"/>
      <c r="DZ57" s="985"/>
      <c r="EA57" s="61"/>
    </row>
    <row r="58" spans="1:131" ht="12.75" customHeight="1">
      <c r="A58" s="986" t="s">
        <v>358</v>
      </c>
      <c r="B58" s="783"/>
      <c r="C58" s="783"/>
      <c r="D58" s="783"/>
      <c r="E58" s="783"/>
      <c r="F58" s="783"/>
      <c r="G58" s="783"/>
      <c r="H58" s="783"/>
      <c r="I58" s="783"/>
      <c r="J58" s="783"/>
      <c r="K58" s="783"/>
      <c r="L58" s="783"/>
      <c r="M58" s="783"/>
      <c r="N58" s="783"/>
      <c r="O58" s="783"/>
      <c r="P58" s="783"/>
      <c r="Q58" s="783"/>
      <c r="R58" s="783"/>
      <c r="S58" s="783"/>
      <c r="T58" s="981"/>
      <c r="U58" s="783"/>
      <c r="V58" s="783"/>
      <c r="W58" s="783"/>
      <c r="X58" s="783"/>
      <c r="Y58" s="783"/>
      <c r="Z58" s="783"/>
      <c r="AA58" s="783"/>
      <c r="AB58" s="783"/>
      <c r="AC58" s="783"/>
      <c r="AD58" s="783"/>
      <c r="AE58" s="783"/>
      <c r="AF58" s="783"/>
      <c r="AG58" s="783"/>
      <c r="AH58" s="783"/>
      <c r="AI58" s="783"/>
      <c r="AJ58" s="783"/>
      <c r="AK58" s="783"/>
      <c r="AL58" s="783"/>
      <c r="AM58" s="981"/>
      <c r="AN58" s="783"/>
      <c r="AO58" s="783"/>
      <c r="AP58" s="783"/>
      <c r="AQ58" s="783"/>
      <c r="AR58" s="783"/>
      <c r="AS58" s="783"/>
      <c r="AT58" s="783"/>
      <c r="AU58" s="783"/>
      <c r="AV58" s="783"/>
      <c r="AW58" s="783"/>
      <c r="AX58" s="783"/>
      <c r="AY58" s="783"/>
      <c r="AZ58" s="783"/>
      <c r="BA58" s="783"/>
      <c r="BB58" s="783"/>
      <c r="BC58" s="783"/>
      <c r="BD58" s="783"/>
      <c r="BE58" s="783"/>
      <c r="BF58" s="981"/>
      <c r="BG58" s="783"/>
      <c r="BH58" s="783"/>
      <c r="BI58" s="783"/>
      <c r="BJ58" s="783"/>
      <c r="BK58" s="783"/>
      <c r="BL58" s="783"/>
      <c r="BM58" s="783"/>
      <c r="BN58" s="783"/>
      <c r="BO58" s="783"/>
      <c r="BP58" s="783"/>
      <c r="BQ58" s="783"/>
      <c r="BR58" s="783"/>
      <c r="BS58" s="783"/>
      <c r="BT58" s="783"/>
      <c r="BU58" s="783"/>
      <c r="BV58" s="783"/>
      <c r="BW58" s="783"/>
      <c r="BX58" s="783"/>
      <c r="BY58" s="981"/>
      <c r="BZ58" s="783"/>
      <c r="CA58" s="783"/>
      <c r="CB58" s="783"/>
      <c r="CC58" s="783"/>
      <c r="CD58" s="530" t="str">
        <f t="shared" si="94"/>
        <v/>
      </c>
      <c r="CE58" s="530" t="str">
        <f t="shared" si="95"/>
        <v/>
      </c>
      <c r="CF58" s="530" t="str">
        <f t="shared" si="96"/>
        <v/>
      </c>
      <c r="CG58" s="531" t="str">
        <f t="shared" si="97"/>
        <v/>
      </c>
      <c r="CH58" s="518" t="str">
        <f t="shared" si="98"/>
        <v/>
      </c>
      <c r="CI58" s="93" t="str">
        <f t="shared" si="99"/>
        <v/>
      </c>
      <c r="CJ58" s="94" t="str">
        <f t="shared" si="100"/>
        <v/>
      </c>
      <c r="CK58" s="94" t="str">
        <f t="shared" si="101"/>
        <v/>
      </c>
      <c r="CL58" s="94" t="str">
        <f t="shared" si="102"/>
        <v/>
      </c>
      <c r="CM58" s="94" t="str">
        <f t="shared" si="103"/>
        <v/>
      </c>
      <c r="CN58" s="94" t="str">
        <f t="shared" si="104"/>
        <v/>
      </c>
      <c r="CO58" s="108" t="str">
        <f t="shared" si="105"/>
        <v/>
      </c>
      <c r="CP58" s="108" t="str">
        <f t="shared" si="106"/>
        <v/>
      </c>
      <c r="CQ58" s="108" t="str">
        <f t="shared" si="107"/>
        <v/>
      </c>
      <c r="CR58" s="108" t="str">
        <f t="shared" si="108"/>
        <v/>
      </c>
      <c r="CS58" s="94" t="str">
        <f t="shared" si="109"/>
        <v/>
      </c>
      <c r="CT58" s="94" t="str">
        <f t="shared" si="110"/>
        <v/>
      </c>
      <c r="CU58" s="94" t="str">
        <f t="shared" si="111"/>
        <v/>
      </c>
      <c r="CV58" s="94" t="str">
        <f t="shared" si="112"/>
        <v/>
      </c>
      <c r="CW58" s="94" t="str">
        <f t="shared" si="113"/>
        <v/>
      </c>
      <c r="CX58" s="93" t="str">
        <f t="shared" si="114"/>
        <v/>
      </c>
      <c r="CY58" s="519" t="str">
        <f t="shared" si="115"/>
        <v/>
      </c>
      <c r="CZ58" s="532" t="str">
        <f t="shared" si="116"/>
        <v/>
      </c>
      <c r="DA58" s="533" t="str">
        <f t="shared" si="117"/>
        <v/>
      </c>
      <c r="DB58" s="534" t="str">
        <f t="shared" si="118"/>
        <v/>
      </c>
      <c r="DC58" s="534" t="str">
        <f t="shared" si="119"/>
        <v/>
      </c>
      <c r="DD58" s="534" t="str">
        <f t="shared" si="120"/>
        <v/>
      </c>
      <c r="DE58" s="534" t="str">
        <f t="shared" si="121"/>
        <v/>
      </c>
      <c r="DF58" s="534" t="str">
        <f t="shared" si="122"/>
        <v/>
      </c>
      <c r="DG58" s="535" t="str">
        <f t="shared" si="123"/>
        <v/>
      </c>
      <c r="DH58" s="535" t="str">
        <f t="shared" si="124"/>
        <v/>
      </c>
      <c r="DI58" s="535" t="str">
        <f t="shared" si="125"/>
        <v/>
      </c>
      <c r="DJ58" s="535" t="str">
        <f t="shared" si="126"/>
        <v/>
      </c>
      <c r="DK58" s="534" t="str">
        <f t="shared" si="127"/>
        <v/>
      </c>
      <c r="DL58" s="534" t="str">
        <f t="shared" si="128"/>
        <v/>
      </c>
      <c r="DM58" s="534" t="str">
        <f t="shared" si="129"/>
        <v/>
      </c>
      <c r="DN58" s="534" t="str">
        <f t="shared" si="130"/>
        <v/>
      </c>
      <c r="DO58" s="534" t="str">
        <f t="shared" si="131"/>
        <v/>
      </c>
      <c r="DP58" s="533" t="str">
        <f t="shared" si="132"/>
        <v/>
      </c>
      <c r="DQ58" s="532" t="str">
        <f t="shared" si="133"/>
        <v/>
      </c>
      <c r="DR58" s="536">
        <f t="shared" si="134"/>
        <v>0</v>
      </c>
      <c r="DS58" s="468">
        <f t="shared" si="135"/>
        <v>0</v>
      </c>
      <c r="DT58" s="468">
        <f t="shared" si="136"/>
        <v>0</v>
      </c>
      <c r="DU58" s="468">
        <f t="shared" si="137"/>
        <v>0</v>
      </c>
      <c r="DV58" s="987" t="str">
        <f>IF(SUM(BZ58)&gt;0,(BZ56-DV61-SUM(BZ61)*(DV61=""))*'Exp factors'!C$24,"")</f>
        <v/>
      </c>
      <c r="DW58" s="988" t="str">
        <f>IF(SUM(CA58)&gt;0,(CA56-DW61-SUM(CA61)*(DW61=""))*'Exp factors'!D$24,"")</f>
        <v/>
      </c>
      <c r="DX58" s="988" t="str">
        <f>IF(SUM(CB58)&gt;0,(CB56-DX61-SUM(CB61)*(DX61=""))*'Exp factors'!E$24,"")</f>
        <v/>
      </c>
      <c r="DY58" s="989" t="str">
        <f>IF(SUM(CC58)&gt;0,(CC56-DY61-SUM(CC61)*(DY61=""))*'Exp factors'!F$24,"")</f>
        <v/>
      </c>
      <c r="DZ58" s="985"/>
      <c r="EA58" s="61"/>
    </row>
    <row r="59" spans="1:131" ht="12.75" customHeight="1">
      <c r="A59" s="990" t="s">
        <v>282</v>
      </c>
      <c r="B59" s="806"/>
      <c r="C59" s="806"/>
      <c r="D59" s="806"/>
      <c r="E59" s="806"/>
      <c r="F59" s="806"/>
      <c r="G59" s="806"/>
      <c r="H59" s="806"/>
      <c r="I59" s="806"/>
      <c r="J59" s="806"/>
      <c r="K59" s="806"/>
      <c r="L59" s="806"/>
      <c r="M59" s="806"/>
      <c r="N59" s="806"/>
      <c r="O59" s="806"/>
      <c r="P59" s="806"/>
      <c r="Q59" s="806"/>
      <c r="R59" s="806"/>
      <c r="S59" s="806"/>
      <c r="T59" s="981"/>
      <c r="U59" s="806"/>
      <c r="V59" s="806"/>
      <c r="W59" s="806"/>
      <c r="X59" s="806"/>
      <c r="Y59" s="806"/>
      <c r="Z59" s="806"/>
      <c r="AA59" s="806"/>
      <c r="AB59" s="806"/>
      <c r="AC59" s="806"/>
      <c r="AD59" s="806"/>
      <c r="AE59" s="806"/>
      <c r="AF59" s="806"/>
      <c r="AG59" s="806"/>
      <c r="AH59" s="806"/>
      <c r="AI59" s="806"/>
      <c r="AJ59" s="806"/>
      <c r="AK59" s="806"/>
      <c r="AL59" s="806"/>
      <c r="AM59" s="981"/>
      <c r="AN59" s="806"/>
      <c r="AO59" s="806"/>
      <c r="AP59" s="806"/>
      <c r="AQ59" s="806"/>
      <c r="AR59" s="806"/>
      <c r="AS59" s="806"/>
      <c r="AT59" s="806"/>
      <c r="AU59" s="806"/>
      <c r="AV59" s="806"/>
      <c r="AW59" s="806"/>
      <c r="AX59" s="806"/>
      <c r="AY59" s="806"/>
      <c r="AZ59" s="806"/>
      <c r="BA59" s="806"/>
      <c r="BB59" s="806"/>
      <c r="BC59" s="806"/>
      <c r="BD59" s="806"/>
      <c r="BE59" s="806"/>
      <c r="BF59" s="981"/>
      <c r="BG59" s="806"/>
      <c r="BH59" s="806"/>
      <c r="BI59" s="806"/>
      <c r="BJ59" s="806"/>
      <c r="BK59" s="806"/>
      <c r="BL59" s="806"/>
      <c r="BM59" s="806"/>
      <c r="BN59" s="806"/>
      <c r="BO59" s="806"/>
      <c r="BP59" s="806"/>
      <c r="BQ59" s="806"/>
      <c r="BR59" s="806"/>
      <c r="BS59" s="806"/>
      <c r="BT59" s="806"/>
      <c r="BU59" s="806"/>
      <c r="BV59" s="806"/>
      <c r="BW59" s="806"/>
      <c r="BX59" s="806"/>
      <c r="BY59" s="981"/>
      <c r="BZ59" s="806"/>
      <c r="CA59" s="806"/>
      <c r="CB59" s="806"/>
      <c r="CC59" s="806"/>
      <c r="CD59" s="530" t="str">
        <f t="shared" si="94"/>
        <v/>
      </c>
      <c r="CE59" s="530" t="str">
        <f t="shared" si="95"/>
        <v/>
      </c>
      <c r="CF59" s="530" t="str">
        <f t="shared" si="96"/>
        <v/>
      </c>
      <c r="CG59" s="531" t="str">
        <f t="shared" si="97"/>
        <v/>
      </c>
      <c r="CH59" s="518" t="str">
        <f t="shared" si="98"/>
        <v/>
      </c>
      <c r="CI59" s="93" t="str">
        <f t="shared" si="99"/>
        <v/>
      </c>
      <c r="CJ59" s="94" t="str">
        <f t="shared" si="100"/>
        <v/>
      </c>
      <c r="CK59" s="94" t="str">
        <f t="shared" si="101"/>
        <v/>
      </c>
      <c r="CL59" s="94" t="str">
        <f t="shared" si="102"/>
        <v/>
      </c>
      <c r="CM59" s="94" t="str">
        <f t="shared" si="103"/>
        <v/>
      </c>
      <c r="CN59" s="94" t="str">
        <f t="shared" si="104"/>
        <v/>
      </c>
      <c r="CO59" s="108" t="str">
        <f t="shared" si="105"/>
        <v/>
      </c>
      <c r="CP59" s="108" t="str">
        <f t="shared" si="106"/>
        <v/>
      </c>
      <c r="CQ59" s="108" t="str">
        <f t="shared" si="107"/>
        <v/>
      </c>
      <c r="CR59" s="108" t="str">
        <f t="shared" si="108"/>
        <v/>
      </c>
      <c r="CS59" s="94" t="str">
        <f t="shared" si="109"/>
        <v/>
      </c>
      <c r="CT59" s="94" t="str">
        <f t="shared" si="110"/>
        <v/>
      </c>
      <c r="CU59" s="94" t="str">
        <f t="shared" si="111"/>
        <v/>
      </c>
      <c r="CV59" s="94" t="str">
        <f t="shared" si="112"/>
        <v/>
      </c>
      <c r="CW59" s="94" t="str">
        <f t="shared" si="113"/>
        <v/>
      </c>
      <c r="CX59" s="93" t="str">
        <f t="shared" si="114"/>
        <v/>
      </c>
      <c r="CY59" s="519" t="str">
        <f t="shared" si="115"/>
        <v/>
      </c>
      <c r="CZ59" s="532" t="str">
        <f t="shared" si="116"/>
        <v/>
      </c>
      <c r="DA59" s="533" t="str">
        <f t="shared" si="117"/>
        <v/>
      </c>
      <c r="DB59" s="534" t="str">
        <f t="shared" si="118"/>
        <v/>
      </c>
      <c r="DC59" s="534" t="str">
        <f t="shared" si="119"/>
        <v/>
      </c>
      <c r="DD59" s="534" t="str">
        <f t="shared" si="120"/>
        <v/>
      </c>
      <c r="DE59" s="534" t="str">
        <f t="shared" si="121"/>
        <v/>
      </c>
      <c r="DF59" s="534" t="str">
        <f t="shared" si="122"/>
        <v/>
      </c>
      <c r="DG59" s="535" t="str">
        <f t="shared" si="123"/>
        <v/>
      </c>
      <c r="DH59" s="535" t="str">
        <f t="shared" si="124"/>
        <v/>
      </c>
      <c r="DI59" s="535" t="str">
        <f t="shared" si="125"/>
        <v/>
      </c>
      <c r="DJ59" s="535" t="str">
        <f t="shared" si="126"/>
        <v/>
      </c>
      <c r="DK59" s="534" t="str">
        <f t="shared" si="127"/>
        <v/>
      </c>
      <c r="DL59" s="534" t="str">
        <f t="shared" si="128"/>
        <v/>
      </c>
      <c r="DM59" s="534" t="str">
        <f t="shared" si="129"/>
        <v/>
      </c>
      <c r="DN59" s="534" t="str">
        <f t="shared" si="130"/>
        <v/>
      </c>
      <c r="DO59" s="534" t="str">
        <f t="shared" si="131"/>
        <v/>
      </c>
      <c r="DP59" s="533" t="str">
        <f t="shared" si="132"/>
        <v/>
      </c>
      <c r="DQ59" s="532" t="str">
        <f t="shared" si="133"/>
        <v/>
      </c>
      <c r="DR59" s="536">
        <f t="shared" si="134"/>
        <v>0</v>
      </c>
      <c r="DS59" s="468">
        <f t="shared" si="135"/>
        <v>0</v>
      </c>
      <c r="DT59" s="468">
        <f t="shared" si="136"/>
        <v>0</v>
      </c>
      <c r="DU59" s="468">
        <f t="shared" si="137"/>
        <v>0</v>
      </c>
      <c r="DV59" s="982"/>
      <c r="DW59" s="983"/>
      <c r="DX59" s="983"/>
      <c r="DY59" s="984"/>
      <c r="DZ59" s="985"/>
      <c r="EA59" s="61"/>
    </row>
    <row r="60" spans="1:131" ht="12.75" customHeight="1">
      <c r="A60" s="990" t="s">
        <v>284</v>
      </c>
      <c r="B60" s="541" t="str">
        <f t="shared" ref="B60:S60" si="154">IF(B58="","",B58*B59)</f>
        <v/>
      </c>
      <c r="C60" s="541" t="str">
        <f t="shared" si="154"/>
        <v/>
      </c>
      <c r="D60" s="541" t="str">
        <f t="shared" si="154"/>
        <v/>
      </c>
      <c r="E60" s="541" t="str">
        <f t="shared" si="154"/>
        <v/>
      </c>
      <c r="F60" s="541" t="str">
        <f t="shared" si="154"/>
        <v/>
      </c>
      <c r="G60" s="541" t="str">
        <f t="shared" si="154"/>
        <v/>
      </c>
      <c r="H60" s="541" t="str">
        <f t="shared" si="154"/>
        <v/>
      </c>
      <c r="I60" s="541" t="str">
        <f t="shared" si="154"/>
        <v/>
      </c>
      <c r="J60" s="541" t="str">
        <f t="shared" si="154"/>
        <v/>
      </c>
      <c r="K60" s="541" t="str">
        <f t="shared" si="154"/>
        <v/>
      </c>
      <c r="L60" s="541" t="str">
        <f t="shared" si="154"/>
        <v/>
      </c>
      <c r="M60" s="541" t="str">
        <f t="shared" si="154"/>
        <v/>
      </c>
      <c r="N60" s="541" t="str">
        <f t="shared" si="154"/>
        <v/>
      </c>
      <c r="O60" s="541" t="str">
        <f t="shared" si="154"/>
        <v/>
      </c>
      <c r="P60" s="541" t="str">
        <f t="shared" si="154"/>
        <v/>
      </c>
      <c r="Q60" s="541" t="str">
        <f t="shared" si="154"/>
        <v/>
      </c>
      <c r="R60" s="541" t="str">
        <f t="shared" si="154"/>
        <v/>
      </c>
      <c r="S60" s="541" t="str">
        <f t="shared" si="154"/>
        <v/>
      </c>
      <c r="T60" s="865"/>
      <c r="U60" s="541" t="str">
        <f t="shared" ref="U60:AL60" si="155">IF(U58="","",U58*U59)</f>
        <v/>
      </c>
      <c r="V60" s="541" t="str">
        <f t="shared" si="155"/>
        <v/>
      </c>
      <c r="W60" s="541" t="str">
        <f t="shared" si="155"/>
        <v/>
      </c>
      <c r="X60" s="541" t="str">
        <f t="shared" si="155"/>
        <v/>
      </c>
      <c r="Y60" s="541" t="str">
        <f t="shared" si="155"/>
        <v/>
      </c>
      <c r="Z60" s="541" t="str">
        <f t="shared" si="155"/>
        <v/>
      </c>
      <c r="AA60" s="541" t="str">
        <f t="shared" si="155"/>
        <v/>
      </c>
      <c r="AB60" s="541" t="str">
        <f t="shared" si="155"/>
        <v/>
      </c>
      <c r="AC60" s="541" t="str">
        <f t="shared" si="155"/>
        <v/>
      </c>
      <c r="AD60" s="541" t="str">
        <f t="shared" si="155"/>
        <v/>
      </c>
      <c r="AE60" s="541" t="str">
        <f t="shared" si="155"/>
        <v/>
      </c>
      <c r="AF60" s="541" t="str">
        <f t="shared" si="155"/>
        <v/>
      </c>
      <c r="AG60" s="541" t="str">
        <f t="shared" si="155"/>
        <v/>
      </c>
      <c r="AH60" s="541" t="str">
        <f t="shared" si="155"/>
        <v/>
      </c>
      <c r="AI60" s="541" t="str">
        <f t="shared" si="155"/>
        <v/>
      </c>
      <c r="AJ60" s="541" t="str">
        <f t="shared" si="155"/>
        <v/>
      </c>
      <c r="AK60" s="541" t="str">
        <f t="shared" si="155"/>
        <v/>
      </c>
      <c r="AL60" s="541" t="str">
        <f t="shared" si="155"/>
        <v/>
      </c>
      <c r="AM60" s="865"/>
      <c r="AN60" s="541" t="str">
        <f t="shared" ref="AN60:BE60" si="156">IF(AN58="","",AN58*AN59)</f>
        <v/>
      </c>
      <c r="AO60" s="541" t="str">
        <f t="shared" si="156"/>
        <v/>
      </c>
      <c r="AP60" s="541" t="str">
        <f t="shared" si="156"/>
        <v/>
      </c>
      <c r="AQ60" s="541" t="str">
        <f t="shared" si="156"/>
        <v/>
      </c>
      <c r="AR60" s="541" t="str">
        <f t="shared" si="156"/>
        <v/>
      </c>
      <c r="AS60" s="541" t="str">
        <f t="shared" si="156"/>
        <v/>
      </c>
      <c r="AT60" s="541" t="str">
        <f t="shared" si="156"/>
        <v/>
      </c>
      <c r="AU60" s="541" t="str">
        <f t="shared" si="156"/>
        <v/>
      </c>
      <c r="AV60" s="541" t="str">
        <f t="shared" si="156"/>
        <v/>
      </c>
      <c r="AW60" s="541" t="str">
        <f t="shared" si="156"/>
        <v/>
      </c>
      <c r="AX60" s="541" t="str">
        <f t="shared" si="156"/>
        <v/>
      </c>
      <c r="AY60" s="541" t="str">
        <f t="shared" si="156"/>
        <v/>
      </c>
      <c r="AZ60" s="541" t="str">
        <f t="shared" si="156"/>
        <v/>
      </c>
      <c r="BA60" s="541" t="str">
        <f t="shared" si="156"/>
        <v/>
      </c>
      <c r="BB60" s="541" t="str">
        <f t="shared" si="156"/>
        <v/>
      </c>
      <c r="BC60" s="541" t="str">
        <f t="shared" si="156"/>
        <v/>
      </c>
      <c r="BD60" s="541" t="str">
        <f t="shared" si="156"/>
        <v/>
      </c>
      <c r="BE60" s="541" t="str">
        <f t="shared" si="156"/>
        <v/>
      </c>
      <c r="BF60" s="865"/>
      <c r="BG60" s="541" t="str">
        <f t="shared" ref="BG60:BX60" si="157">IF(BG58="","",BG58*BG59)</f>
        <v/>
      </c>
      <c r="BH60" s="541" t="str">
        <f t="shared" si="157"/>
        <v/>
      </c>
      <c r="BI60" s="541" t="str">
        <f t="shared" si="157"/>
        <v/>
      </c>
      <c r="BJ60" s="541" t="str">
        <f t="shared" si="157"/>
        <v/>
      </c>
      <c r="BK60" s="541" t="str">
        <f t="shared" si="157"/>
        <v/>
      </c>
      <c r="BL60" s="541" t="str">
        <f t="shared" si="157"/>
        <v/>
      </c>
      <c r="BM60" s="541" t="str">
        <f t="shared" si="157"/>
        <v/>
      </c>
      <c r="BN60" s="541" t="str">
        <f t="shared" si="157"/>
        <v/>
      </c>
      <c r="BO60" s="541" t="str">
        <f t="shared" si="157"/>
        <v/>
      </c>
      <c r="BP60" s="541" t="str">
        <f t="shared" si="157"/>
        <v/>
      </c>
      <c r="BQ60" s="541" t="str">
        <f t="shared" si="157"/>
        <v/>
      </c>
      <c r="BR60" s="541" t="str">
        <f t="shared" si="157"/>
        <v/>
      </c>
      <c r="BS60" s="541" t="str">
        <f t="shared" si="157"/>
        <v/>
      </c>
      <c r="BT60" s="541" t="str">
        <f t="shared" si="157"/>
        <v/>
      </c>
      <c r="BU60" s="541" t="str">
        <f t="shared" si="157"/>
        <v/>
      </c>
      <c r="BV60" s="541" t="str">
        <f t="shared" si="157"/>
        <v/>
      </c>
      <c r="BW60" s="541" t="str">
        <f t="shared" si="157"/>
        <v/>
      </c>
      <c r="BX60" s="541" t="str">
        <f t="shared" si="157"/>
        <v/>
      </c>
      <c r="BY60" s="865"/>
      <c r="BZ60" s="541" t="str">
        <f>IF(BZ58="","",BZ58*BZ59)</f>
        <v/>
      </c>
      <c r="CA60" s="541" t="str">
        <f>IF(CA58="","",CA58*CA59)</f>
        <v/>
      </c>
      <c r="CB60" s="541" t="str">
        <f>IF(CB58="","",CB58*CB59)</f>
        <v/>
      </c>
      <c r="CC60" s="541" t="str">
        <f>IF(CC58="","",CC58*CC59)</f>
        <v/>
      </c>
      <c r="CD60" s="530" t="str">
        <f t="shared" si="94"/>
        <v/>
      </c>
      <c r="CE60" s="530" t="str">
        <f t="shared" si="95"/>
        <v/>
      </c>
      <c r="CF60" s="530" t="str">
        <f t="shared" si="96"/>
        <v/>
      </c>
      <c r="CG60" s="531" t="str">
        <f t="shared" si="97"/>
        <v/>
      </c>
      <c r="CH60" s="518" t="str">
        <f t="shared" si="98"/>
        <v/>
      </c>
      <c r="CI60" s="93" t="str">
        <f t="shared" si="99"/>
        <v/>
      </c>
      <c r="CJ60" s="94" t="str">
        <f t="shared" si="100"/>
        <v/>
      </c>
      <c r="CK60" s="94" t="str">
        <f t="shared" si="101"/>
        <v/>
      </c>
      <c r="CL60" s="94" t="str">
        <f t="shared" si="102"/>
        <v/>
      </c>
      <c r="CM60" s="94" t="str">
        <f t="shared" si="103"/>
        <v/>
      </c>
      <c r="CN60" s="94" t="str">
        <f t="shared" si="104"/>
        <v/>
      </c>
      <c r="CO60" s="108" t="str">
        <f t="shared" si="105"/>
        <v/>
      </c>
      <c r="CP60" s="108" t="str">
        <f t="shared" si="106"/>
        <v/>
      </c>
      <c r="CQ60" s="108" t="str">
        <f t="shared" si="107"/>
        <v/>
      </c>
      <c r="CR60" s="108" t="str">
        <f t="shared" si="108"/>
        <v/>
      </c>
      <c r="CS60" s="94" t="str">
        <f t="shared" si="109"/>
        <v/>
      </c>
      <c r="CT60" s="94" t="str">
        <f t="shared" si="110"/>
        <v/>
      </c>
      <c r="CU60" s="94" t="str">
        <f t="shared" si="111"/>
        <v/>
      </c>
      <c r="CV60" s="94" t="str">
        <f t="shared" si="112"/>
        <v/>
      </c>
      <c r="CW60" s="94" t="str">
        <f t="shared" si="113"/>
        <v/>
      </c>
      <c r="CX60" s="93" t="str">
        <f t="shared" si="114"/>
        <v/>
      </c>
      <c r="CY60" s="519" t="str">
        <f t="shared" si="115"/>
        <v/>
      </c>
      <c r="CZ60" s="532" t="str">
        <f t="shared" si="116"/>
        <v/>
      </c>
      <c r="DA60" s="533" t="str">
        <f t="shared" si="117"/>
        <v/>
      </c>
      <c r="DB60" s="534" t="str">
        <f t="shared" si="118"/>
        <v/>
      </c>
      <c r="DC60" s="534" t="str">
        <f t="shared" si="119"/>
        <v/>
      </c>
      <c r="DD60" s="534" t="str">
        <f t="shared" si="120"/>
        <v/>
      </c>
      <c r="DE60" s="534" t="str">
        <f t="shared" si="121"/>
        <v/>
      </c>
      <c r="DF60" s="534" t="str">
        <f t="shared" si="122"/>
        <v/>
      </c>
      <c r="DG60" s="535" t="str">
        <f t="shared" si="123"/>
        <v/>
      </c>
      <c r="DH60" s="535" t="str">
        <f t="shared" si="124"/>
        <v/>
      </c>
      <c r="DI60" s="535" t="str">
        <f t="shared" si="125"/>
        <v/>
      </c>
      <c r="DJ60" s="535" t="str">
        <f t="shared" si="126"/>
        <v/>
      </c>
      <c r="DK60" s="534" t="str">
        <f t="shared" si="127"/>
        <v/>
      </c>
      <c r="DL60" s="534" t="str">
        <f t="shared" si="128"/>
        <v/>
      </c>
      <c r="DM60" s="534" t="str">
        <f t="shared" si="129"/>
        <v/>
      </c>
      <c r="DN60" s="534" t="str">
        <f t="shared" si="130"/>
        <v/>
      </c>
      <c r="DO60" s="534" t="str">
        <f t="shared" si="131"/>
        <v/>
      </c>
      <c r="DP60" s="533" t="str">
        <f t="shared" si="132"/>
        <v/>
      </c>
      <c r="DQ60" s="532" t="str">
        <f t="shared" si="133"/>
        <v/>
      </c>
      <c r="DR60" s="536">
        <f t="shared" si="134"/>
        <v>0</v>
      </c>
      <c r="DS60" s="468">
        <f t="shared" si="135"/>
        <v>0</v>
      </c>
      <c r="DT60" s="468">
        <f t="shared" si="136"/>
        <v>0</v>
      </c>
      <c r="DU60" s="468">
        <f t="shared" si="137"/>
        <v>0</v>
      </c>
      <c r="DV60" s="991" t="str">
        <f>IF(DV58="","",DV58*BZ59)</f>
        <v/>
      </c>
      <c r="DW60" s="992" t="str">
        <f>IF(DW58="","",DW58*CA59)</f>
        <v/>
      </c>
      <c r="DX60" s="992" t="str">
        <f>IF(DX58="","",DX58*CB59)</f>
        <v/>
      </c>
      <c r="DY60" s="993" t="str">
        <f>IF(DY58="","",DY58*CC59)</f>
        <v/>
      </c>
      <c r="DZ60" s="985"/>
      <c r="EA60" s="61"/>
    </row>
    <row r="61" spans="1:131" ht="12.75" customHeight="1">
      <c r="A61" s="990" t="s">
        <v>359</v>
      </c>
      <c r="B61" s="743"/>
      <c r="C61" s="743"/>
      <c r="D61" s="743"/>
      <c r="E61" s="743"/>
      <c r="F61" s="743"/>
      <c r="G61" s="743"/>
      <c r="H61" s="743"/>
      <c r="I61" s="743"/>
      <c r="J61" s="743"/>
      <c r="K61" s="743"/>
      <c r="L61" s="743"/>
      <c r="M61" s="743"/>
      <c r="N61" s="743"/>
      <c r="O61" s="743"/>
      <c r="P61" s="743"/>
      <c r="Q61" s="743"/>
      <c r="R61" s="743"/>
      <c r="S61" s="743"/>
      <c r="T61" s="976"/>
      <c r="U61" s="743"/>
      <c r="V61" s="743"/>
      <c r="W61" s="743"/>
      <c r="X61" s="743"/>
      <c r="Y61" s="743"/>
      <c r="Z61" s="743"/>
      <c r="AA61" s="743"/>
      <c r="AB61" s="743"/>
      <c r="AC61" s="743"/>
      <c r="AD61" s="743"/>
      <c r="AE61" s="743"/>
      <c r="AF61" s="743"/>
      <c r="AG61" s="743"/>
      <c r="AH61" s="743"/>
      <c r="AI61" s="743"/>
      <c r="AJ61" s="743"/>
      <c r="AK61" s="743"/>
      <c r="AL61" s="743"/>
      <c r="AM61" s="976"/>
      <c r="AN61" s="743"/>
      <c r="AO61" s="743"/>
      <c r="AP61" s="743"/>
      <c r="AQ61" s="743"/>
      <c r="AR61" s="743"/>
      <c r="AS61" s="743"/>
      <c r="AT61" s="743"/>
      <c r="AU61" s="743"/>
      <c r="AV61" s="743"/>
      <c r="AW61" s="743"/>
      <c r="AX61" s="743"/>
      <c r="AY61" s="743"/>
      <c r="AZ61" s="743"/>
      <c r="BA61" s="743"/>
      <c r="BB61" s="743"/>
      <c r="BC61" s="743"/>
      <c r="BD61" s="743"/>
      <c r="BE61" s="743"/>
      <c r="BF61" s="976"/>
      <c r="BG61" s="743"/>
      <c r="BH61" s="743"/>
      <c r="BI61" s="743"/>
      <c r="BJ61" s="743"/>
      <c r="BK61" s="743"/>
      <c r="BL61" s="743"/>
      <c r="BM61" s="743"/>
      <c r="BN61" s="743"/>
      <c r="BO61" s="743"/>
      <c r="BP61" s="743"/>
      <c r="BQ61" s="743"/>
      <c r="BR61" s="743"/>
      <c r="BS61" s="743"/>
      <c r="BT61" s="743"/>
      <c r="BU61" s="743"/>
      <c r="BV61" s="743"/>
      <c r="BW61" s="743"/>
      <c r="BX61" s="743"/>
      <c r="BY61" s="976"/>
      <c r="BZ61" s="743"/>
      <c r="CA61" s="743"/>
      <c r="CB61" s="743"/>
      <c r="CC61" s="743"/>
      <c r="CD61" s="530" t="str">
        <f t="shared" si="94"/>
        <v/>
      </c>
      <c r="CE61" s="530" t="str">
        <f t="shared" si="95"/>
        <v/>
      </c>
      <c r="CF61" s="530" t="str">
        <f t="shared" si="96"/>
        <v/>
      </c>
      <c r="CG61" s="531" t="str">
        <f t="shared" si="97"/>
        <v/>
      </c>
      <c r="CH61" s="518" t="str">
        <f t="shared" si="98"/>
        <v/>
      </c>
      <c r="CI61" s="93" t="str">
        <f t="shared" si="99"/>
        <v/>
      </c>
      <c r="CJ61" s="94" t="str">
        <f t="shared" si="100"/>
        <v/>
      </c>
      <c r="CK61" s="94" t="str">
        <f t="shared" si="101"/>
        <v/>
      </c>
      <c r="CL61" s="94" t="str">
        <f t="shared" si="102"/>
        <v/>
      </c>
      <c r="CM61" s="94" t="str">
        <f t="shared" si="103"/>
        <v/>
      </c>
      <c r="CN61" s="94" t="str">
        <f t="shared" si="104"/>
        <v/>
      </c>
      <c r="CO61" s="108" t="str">
        <f t="shared" si="105"/>
        <v/>
      </c>
      <c r="CP61" s="108" t="str">
        <f t="shared" si="106"/>
        <v/>
      </c>
      <c r="CQ61" s="108" t="str">
        <f t="shared" si="107"/>
        <v/>
      </c>
      <c r="CR61" s="108" t="str">
        <f t="shared" si="108"/>
        <v/>
      </c>
      <c r="CS61" s="94" t="str">
        <f t="shared" si="109"/>
        <v/>
      </c>
      <c r="CT61" s="94" t="str">
        <f t="shared" si="110"/>
        <v/>
      </c>
      <c r="CU61" s="94" t="str">
        <f t="shared" si="111"/>
        <v/>
      </c>
      <c r="CV61" s="94" t="str">
        <f t="shared" si="112"/>
        <v/>
      </c>
      <c r="CW61" s="94" t="str">
        <f t="shared" si="113"/>
        <v/>
      </c>
      <c r="CX61" s="93" t="str">
        <f t="shared" si="114"/>
        <v/>
      </c>
      <c r="CY61" s="519" t="str">
        <f t="shared" si="115"/>
        <v/>
      </c>
      <c r="CZ61" s="532" t="str">
        <f t="shared" si="116"/>
        <v/>
      </c>
      <c r="DA61" s="533" t="str">
        <f t="shared" si="117"/>
        <v/>
      </c>
      <c r="DB61" s="534" t="str">
        <f t="shared" si="118"/>
        <v/>
      </c>
      <c r="DC61" s="534" t="str">
        <f t="shared" si="119"/>
        <v/>
      </c>
      <c r="DD61" s="534" t="str">
        <f t="shared" si="120"/>
        <v/>
      </c>
      <c r="DE61" s="534" t="str">
        <f t="shared" si="121"/>
        <v/>
      </c>
      <c r="DF61" s="534" t="str">
        <f t="shared" si="122"/>
        <v/>
      </c>
      <c r="DG61" s="535" t="str">
        <f t="shared" si="123"/>
        <v/>
      </c>
      <c r="DH61" s="535" t="str">
        <f t="shared" si="124"/>
        <v/>
      </c>
      <c r="DI61" s="535" t="str">
        <f t="shared" si="125"/>
        <v/>
      </c>
      <c r="DJ61" s="535" t="str">
        <f t="shared" si="126"/>
        <v/>
      </c>
      <c r="DK61" s="534" t="str">
        <f t="shared" si="127"/>
        <v/>
      </c>
      <c r="DL61" s="534" t="str">
        <f t="shared" si="128"/>
        <v/>
      </c>
      <c r="DM61" s="534" t="str">
        <f t="shared" si="129"/>
        <v/>
      </c>
      <c r="DN61" s="534" t="str">
        <f t="shared" si="130"/>
        <v/>
      </c>
      <c r="DO61" s="534" t="str">
        <f t="shared" si="131"/>
        <v/>
      </c>
      <c r="DP61" s="533" t="str">
        <f t="shared" si="132"/>
        <v/>
      </c>
      <c r="DQ61" s="532" t="str">
        <f t="shared" si="133"/>
        <v/>
      </c>
      <c r="DR61" s="536">
        <f t="shared" si="134"/>
        <v>0</v>
      </c>
      <c r="DS61" s="468">
        <f t="shared" si="135"/>
        <v>0</v>
      </c>
      <c r="DT61" s="468">
        <f t="shared" si="136"/>
        <v>0</v>
      </c>
      <c r="DU61" s="468">
        <f t="shared" si="137"/>
        <v>0</v>
      </c>
      <c r="DV61" s="994"/>
      <c r="DW61" s="306"/>
      <c r="DX61" s="306"/>
      <c r="DY61" s="995"/>
      <c r="DZ61" s="985"/>
      <c r="EA61" s="61"/>
    </row>
    <row r="62" spans="1:131" ht="12.75" customHeight="1">
      <c r="A62" s="529" t="s">
        <v>353</v>
      </c>
      <c r="B62" s="863" t="str">
        <f t="shared" ref="B62:S62" si="158">IF(B56="","",(B56-B58-B61)*B57/B$7/365/$G$1)</f>
        <v/>
      </c>
      <c r="C62" s="863" t="str">
        <f t="shared" si="158"/>
        <v/>
      </c>
      <c r="D62" s="863" t="str">
        <f t="shared" si="158"/>
        <v/>
      </c>
      <c r="E62" s="863" t="str">
        <f t="shared" si="158"/>
        <v/>
      </c>
      <c r="F62" s="863" t="str">
        <f t="shared" si="158"/>
        <v/>
      </c>
      <c r="G62" s="863" t="str">
        <f t="shared" si="158"/>
        <v/>
      </c>
      <c r="H62" s="863" t="str">
        <f t="shared" si="158"/>
        <v/>
      </c>
      <c r="I62" s="863" t="str">
        <f t="shared" si="158"/>
        <v/>
      </c>
      <c r="J62" s="863" t="str">
        <f t="shared" si="158"/>
        <v/>
      </c>
      <c r="K62" s="863" t="str">
        <f t="shared" si="158"/>
        <v/>
      </c>
      <c r="L62" s="863" t="str">
        <f t="shared" si="158"/>
        <v/>
      </c>
      <c r="M62" s="863" t="str">
        <f t="shared" si="158"/>
        <v/>
      </c>
      <c r="N62" s="863" t="str">
        <f t="shared" si="158"/>
        <v/>
      </c>
      <c r="O62" s="863" t="str">
        <f t="shared" si="158"/>
        <v/>
      </c>
      <c r="P62" s="863" t="str">
        <f t="shared" si="158"/>
        <v/>
      </c>
      <c r="Q62" s="863" t="str">
        <f t="shared" si="158"/>
        <v/>
      </c>
      <c r="R62" s="863" t="str">
        <f t="shared" si="158"/>
        <v/>
      </c>
      <c r="S62" s="863" t="str">
        <f t="shared" si="158"/>
        <v/>
      </c>
      <c r="T62" s="996"/>
      <c r="U62" s="863" t="str">
        <f t="shared" ref="U62:AL62" si="159">IF(U56="","",(U56-U58-U61)*U57/U$7/365/$G$1)</f>
        <v/>
      </c>
      <c r="V62" s="863" t="str">
        <f t="shared" si="159"/>
        <v/>
      </c>
      <c r="W62" s="863" t="str">
        <f t="shared" si="159"/>
        <v/>
      </c>
      <c r="X62" s="863" t="str">
        <f t="shared" si="159"/>
        <v/>
      </c>
      <c r="Y62" s="863" t="str">
        <f t="shared" si="159"/>
        <v/>
      </c>
      <c r="Z62" s="863" t="str">
        <f t="shared" si="159"/>
        <v/>
      </c>
      <c r="AA62" s="863" t="str">
        <f t="shared" si="159"/>
        <v/>
      </c>
      <c r="AB62" s="863" t="str">
        <f t="shared" si="159"/>
        <v/>
      </c>
      <c r="AC62" s="863" t="str">
        <f t="shared" si="159"/>
        <v/>
      </c>
      <c r="AD62" s="863" t="str">
        <f t="shared" si="159"/>
        <v/>
      </c>
      <c r="AE62" s="863" t="str">
        <f t="shared" si="159"/>
        <v/>
      </c>
      <c r="AF62" s="863" t="str">
        <f t="shared" si="159"/>
        <v/>
      </c>
      <c r="AG62" s="863" t="str">
        <f t="shared" si="159"/>
        <v/>
      </c>
      <c r="AH62" s="863" t="str">
        <f t="shared" si="159"/>
        <v/>
      </c>
      <c r="AI62" s="863" t="str">
        <f t="shared" si="159"/>
        <v/>
      </c>
      <c r="AJ62" s="863" t="str">
        <f t="shared" si="159"/>
        <v/>
      </c>
      <c r="AK62" s="863" t="str">
        <f t="shared" si="159"/>
        <v/>
      </c>
      <c r="AL62" s="863" t="str">
        <f t="shared" si="159"/>
        <v/>
      </c>
      <c r="AM62" s="996"/>
      <c r="AN62" s="863" t="str">
        <f t="shared" ref="AN62:BE62" si="160">IF(AN56="","",(AN56-AN58-AN61)*AN57/AN$7/365/$G$1)</f>
        <v/>
      </c>
      <c r="AO62" s="863" t="str">
        <f t="shared" si="160"/>
        <v/>
      </c>
      <c r="AP62" s="863" t="str">
        <f t="shared" si="160"/>
        <v/>
      </c>
      <c r="AQ62" s="863" t="str">
        <f t="shared" si="160"/>
        <v/>
      </c>
      <c r="AR62" s="863" t="str">
        <f t="shared" si="160"/>
        <v/>
      </c>
      <c r="AS62" s="863" t="str">
        <f t="shared" si="160"/>
        <v/>
      </c>
      <c r="AT62" s="863" t="str">
        <f t="shared" si="160"/>
        <v/>
      </c>
      <c r="AU62" s="863" t="str">
        <f t="shared" si="160"/>
        <v/>
      </c>
      <c r="AV62" s="863" t="str">
        <f t="shared" si="160"/>
        <v/>
      </c>
      <c r="AW62" s="863" t="str">
        <f t="shared" si="160"/>
        <v/>
      </c>
      <c r="AX62" s="863" t="str">
        <f t="shared" si="160"/>
        <v/>
      </c>
      <c r="AY62" s="863" t="str">
        <f t="shared" si="160"/>
        <v/>
      </c>
      <c r="AZ62" s="863" t="str">
        <f t="shared" si="160"/>
        <v/>
      </c>
      <c r="BA62" s="863" t="str">
        <f t="shared" si="160"/>
        <v/>
      </c>
      <c r="BB62" s="863" t="str">
        <f t="shared" si="160"/>
        <v/>
      </c>
      <c r="BC62" s="863" t="str">
        <f t="shared" si="160"/>
        <v/>
      </c>
      <c r="BD62" s="863" t="str">
        <f t="shared" si="160"/>
        <v/>
      </c>
      <c r="BE62" s="863" t="str">
        <f t="shared" si="160"/>
        <v/>
      </c>
      <c r="BF62" s="996"/>
      <c r="BG62" s="863" t="str">
        <f t="shared" ref="BG62:BX62" si="161">IF(BG56="","",(BG56-BG58-BG61)*BG57/BG$7/365/$G$1)</f>
        <v/>
      </c>
      <c r="BH62" s="863" t="str">
        <f t="shared" si="161"/>
        <v/>
      </c>
      <c r="BI62" s="863" t="str">
        <f t="shared" si="161"/>
        <v/>
      </c>
      <c r="BJ62" s="863" t="str">
        <f t="shared" si="161"/>
        <v/>
      </c>
      <c r="BK62" s="863" t="str">
        <f t="shared" si="161"/>
        <v/>
      </c>
      <c r="BL62" s="863" t="str">
        <f t="shared" si="161"/>
        <v/>
      </c>
      <c r="BM62" s="863" t="str">
        <f t="shared" si="161"/>
        <v/>
      </c>
      <c r="BN62" s="863" t="str">
        <f t="shared" si="161"/>
        <v/>
      </c>
      <c r="BO62" s="863" t="str">
        <f t="shared" si="161"/>
        <v/>
      </c>
      <c r="BP62" s="863" t="str">
        <f t="shared" si="161"/>
        <v/>
      </c>
      <c r="BQ62" s="863" t="str">
        <f t="shared" si="161"/>
        <v/>
      </c>
      <c r="BR62" s="863" t="str">
        <f t="shared" si="161"/>
        <v/>
      </c>
      <c r="BS62" s="863" t="str">
        <f t="shared" si="161"/>
        <v/>
      </c>
      <c r="BT62" s="863" t="str">
        <f t="shared" si="161"/>
        <v/>
      </c>
      <c r="BU62" s="863" t="str">
        <f t="shared" si="161"/>
        <v/>
      </c>
      <c r="BV62" s="863" t="str">
        <f t="shared" si="161"/>
        <v/>
      </c>
      <c r="BW62" s="863" t="str">
        <f t="shared" si="161"/>
        <v/>
      </c>
      <c r="BX62" s="863" t="str">
        <f t="shared" si="161"/>
        <v/>
      </c>
      <c r="BY62" s="996"/>
      <c r="BZ62" s="863" t="str">
        <f>IF(BZ56="","",(BZ56-BZ58-BZ61)*BZ57/BZ$7/365/$G$1)</f>
        <v/>
      </c>
      <c r="CA62" s="863" t="str">
        <f>IF(CA56="","",(CA56-CA58-CA61)*CA57/CA$7/365/$G$1)</f>
        <v/>
      </c>
      <c r="CB62" s="863" t="str">
        <f>IF(CB56="","",(CB56-CB58-CB61)*CB57/CB$7/365/$G$1)</f>
        <v/>
      </c>
      <c r="CC62" s="863" t="str">
        <f>IF(CC56="","",(CC56-CC58-CC61)*CC57/CC$7/365/$G$1)</f>
        <v/>
      </c>
      <c r="CD62" s="997" t="str">
        <f t="shared" si="94"/>
        <v/>
      </c>
      <c r="CE62" s="997" t="str">
        <f t="shared" si="95"/>
        <v/>
      </c>
      <c r="CF62" s="997" t="str">
        <f t="shared" si="96"/>
        <v/>
      </c>
      <c r="CG62" s="998" t="str">
        <f t="shared" si="97"/>
        <v/>
      </c>
      <c r="CH62" s="724" t="str">
        <f t="shared" si="98"/>
        <v/>
      </c>
      <c r="CI62" s="639" t="str">
        <f t="shared" si="99"/>
        <v/>
      </c>
      <c r="CJ62" s="640" t="str">
        <f t="shared" si="100"/>
        <v/>
      </c>
      <c r="CK62" s="640" t="str">
        <f t="shared" si="101"/>
        <v/>
      </c>
      <c r="CL62" s="640" t="str">
        <f t="shared" si="102"/>
        <v/>
      </c>
      <c r="CM62" s="640" t="str">
        <f t="shared" si="103"/>
        <v/>
      </c>
      <c r="CN62" s="640" t="str">
        <f t="shared" si="104"/>
        <v/>
      </c>
      <c r="CO62" s="641" t="str">
        <f t="shared" si="105"/>
        <v/>
      </c>
      <c r="CP62" s="641" t="str">
        <f t="shared" si="106"/>
        <v/>
      </c>
      <c r="CQ62" s="641" t="str">
        <f t="shared" si="107"/>
        <v/>
      </c>
      <c r="CR62" s="641" t="str">
        <f t="shared" si="108"/>
        <v/>
      </c>
      <c r="CS62" s="640" t="str">
        <f t="shared" si="109"/>
        <v/>
      </c>
      <c r="CT62" s="640" t="str">
        <f t="shared" si="110"/>
        <v/>
      </c>
      <c r="CU62" s="640" t="str">
        <f t="shared" si="111"/>
        <v/>
      </c>
      <c r="CV62" s="640" t="str">
        <f t="shared" si="112"/>
        <v/>
      </c>
      <c r="CW62" s="640" t="str">
        <f t="shared" si="113"/>
        <v/>
      </c>
      <c r="CX62" s="639" t="str">
        <f t="shared" si="114"/>
        <v/>
      </c>
      <c r="CY62" s="725" t="str">
        <f t="shared" si="115"/>
        <v/>
      </c>
      <c r="CZ62" s="638" t="str">
        <f t="shared" si="116"/>
        <v/>
      </c>
      <c r="DA62" s="639" t="str">
        <f t="shared" si="117"/>
        <v/>
      </c>
      <c r="DB62" s="640" t="str">
        <f t="shared" si="118"/>
        <v/>
      </c>
      <c r="DC62" s="640" t="str">
        <f t="shared" si="119"/>
        <v/>
      </c>
      <c r="DD62" s="640" t="str">
        <f t="shared" si="120"/>
        <v/>
      </c>
      <c r="DE62" s="640" t="str">
        <f t="shared" si="121"/>
        <v/>
      </c>
      <c r="DF62" s="640" t="str">
        <f t="shared" si="122"/>
        <v/>
      </c>
      <c r="DG62" s="641" t="str">
        <f t="shared" si="123"/>
        <v/>
      </c>
      <c r="DH62" s="641" t="str">
        <f t="shared" si="124"/>
        <v/>
      </c>
      <c r="DI62" s="641" t="str">
        <f t="shared" si="125"/>
        <v/>
      </c>
      <c r="DJ62" s="641" t="str">
        <f t="shared" si="126"/>
        <v/>
      </c>
      <c r="DK62" s="640" t="str">
        <f t="shared" si="127"/>
        <v/>
      </c>
      <c r="DL62" s="640" t="str">
        <f t="shared" si="128"/>
        <v/>
      </c>
      <c r="DM62" s="640" t="str">
        <f t="shared" si="129"/>
        <v/>
      </c>
      <c r="DN62" s="640" t="str">
        <f t="shared" si="130"/>
        <v/>
      </c>
      <c r="DO62" s="640" t="str">
        <f t="shared" si="131"/>
        <v/>
      </c>
      <c r="DP62" s="639" t="str">
        <f t="shared" si="132"/>
        <v/>
      </c>
      <c r="DQ62" s="638" t="str">
        <f t="shared" si="133"/>
        <v/>
      </c>
      <c r="DR62" s="536">
        <f t="shared" si="134"/>
        <v>0</v>
      </c>
      <c r="DS62" s="468">
        <f t="shared" si="135"/>
        <v>0</v>
      </c>
      <c r="DT62" s="468">
        <f t="shared" si="136"/>
        <v>0</v>
      </c>
      <c r="DU62" s="468">
        <f t="shared" si="137"/>
        <v>0</v>
      </c>
      <c r="DV62" s="999" t="str">
        <f>IF(DV56="","",(DV56+SUM(BZ56)*(DV56="")-SUM(DV58)-DV61-SUM(BZ61)*(DV61=""))*BZ57/DV$7/365/$G$1)</f>
        <v/>
      </c>
      <c r="DW62" s="863" t="str">
        <f>IF(DW56="","",(DW56+SUM(CA56)*(DW56="")-SUM(DW58)-DW61-SUM(CA61)*(DW61=""))*CA57/DW$7/365/$G$1)</f>
        <v/>
      </c>
      <c r="DX62" s="863" t="str">
        <f>IF(DX56="","",(DX56+SUM(CB56)*(DX56="")-SUM(DX58)-DX61-SUM(CB61)*(DX61=""))*CB57/DX$7/365/$G$1)</f>
        <v/>
      </c>
      <c r="DY62" s="1000" t="str">
        <f>IF(DY56="","",(DY56+SUM(CC56)*(DY56="")-SUM(DY58)-DY61-SUM(CC61)*(DY61=""))*CC57/DY$7/365/$G$1)</f>
        <v/>
      </c>
      <c r="DZ62" s="985"/>
      <c r="EA62" s="61"/>
    </row>
    <row r="63" spans="1:131" ht="12.75" customHeight="1">
      <c r="A63" s="527" t="s">
        <v>559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6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6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A63" s="975"/>
      <c r="BB63" s="975"/>
      <c r="BC63" s="975"/>
      <c r="BD63" s="975"/>
      <c r="BE63" s="975"/>
      <c r="BF63" s="976"/>
      <c r="BG63" s="975"/>
      <c r="BH63" s="975"/>
      <c r="BI63" s="975"/>
      <c r="BJ63" s="975"/>
      <c r="BK63" s="975"/>
      <c r="BL63" s="975"/>
      <c r="BM63" s="975"/>
      <c r="BN63" s="975"/>
      <c r="BO63" s="975"/>
      <c r="BP63" s="975"/>
      <c r="BQ63" s="975"/>
      <c r="BR63" s="975"/>
      <c r="BS63" s="975"/>
      <c r="BT63" s="975"/>
      <c r="BU63" s="975"/>
      <c r="BV63" s="975"/>
      <c r="BW63" s="975"/>
      <c r="BX63" s="975"/>
      <c r="BY63" s="976"/>
      <c r="BZ63" s="975"/>
      <c r="CA63" s="975"/>
      <c r="CB63" s="975"/>
      <c r="CC63" s="975"/>
      <c r="CD63" s="530" t="str">
        <f t="shared" si="94"/>
        <v/>
      </c>
      <c r="CE63" s="530" t="str">
        <f t="shared" si="95"/>
        <v/>
      </c>
      <c r="CF63" s="530" t="str">
        <f t="shared" si="96"/>
        <v/>
      </c>
      <c r="CG63" s="531" t="str">
        <f t="shared" si="97"/>
        <v/>
      </c>
      <c r="CH63" s="518" t="str">
        <f t="shared" si="98"/>
        <v/>
      </c>
      <c r="CI63" s="93" t="str">
        <f t="shared" si="99"/>
        <v/>
      </c>
      <c r="CJ63" s="94" t="str">
        <f t="shared" si="100"/>
        <v/>
      </c>
      <c r="CK63" s="94" t="str">
        <f t="shared" si="101"/>
        <v/>
      </c>
      <c r="CL63" s="94" t="str">
        <f t="shared" si="102"/>
        <v/>
      </c>
      <c r="CM63" s="94" t="str">
        <f t="shared" si="103"/>
        <v/>
      </c>
      <c r="CN63" s="94" t="str">
        <f t="shared" si="104"/>
        <v/>
      </c>
      <c r="CO63" s="108" t="str">
        <f t="shared" si="105"/>
        <v/>
      </c>
      <c r="CP63" s="108" t="str">
        <f t="shared" si="106"/>
        <v/>
      </c>
      <c r="CQ63" s="108" t="str">
        <f t="shared" si="107"/>
        <v/>
      </c>
      <c r="CR63" s="108" t="str">
        <f t="shared" si="108"/>
        <v/>
      </c>
      <c r="CS63" s="94" t="str">
        <f t="shared" si="109"/>
        <v/>
      </c>
      <c r="CT63" s="94" t="str">
        <f t="shared" si="110"/>
        <v/>
      </c>
      <c r="CU63" s="94" t="str">
        <f t="shared" si="111"/>
        <v/>
      </c>
      <c r="CV63" s="94" t="str">
        <f t="shared" si="112"/>
        <v/>
      </c>
      <c r="CW63" s="94" t="str">
        <f t="shared" si="113"/>
        <v/>
      </c>
      <c r="CX63" s="93" t="str">
        <f t="shared" si="114"/>
        <v/>
      </c>
      <c r="CY63" s="519" t="str">
        <f t="shared" si="115"/>
        <v/>
      </c>
      <c r="CZ63" s="532" t="str">
        <f t="shared" si="116"/>
        <v/>
      </c>
      <c r="DA63" s="533" t="str">
        <f t="shared" si="117"/>
        <v/>
      </c>
      <c r="DB63" s="534" t="str">
        <f t="shared" si="118"/>
        <v/>
      </c>
      <c r="DC63" s="534" t="str">
        <f t="shared" si="119"/>
        <v/>
      </c>
      <c r="DD63" s="534" t="str">
        <f t="shared" si="120"/>
        <v/>
      </c>
      <c r="DE63" s="534" t="str">
        <f t="shared" si="121"/>
        <v/>
      </c>
      <c r="DF63" s="534" t="str">
        <f t="shared" si="122"/>
        <v/>
      </c>
      <c r="DG63" s="535" t="str">
        <f t="shared" si="123"/>
        <v/>
      </c>
      <c r="DH63" s="535" t="str">
        <f t="shared" si="124"/>
        <v/>
      </c>
      <c r="DI63" s="535" t="str">
        <f t="shared" si="125"/>
        <v/>
      </c>
      <c r="DJ63" s="535" t="str">
        <f t="shared" si="126"/>
        <v/>
      </c>
      <c r="DK63" s="534" t="str">
        <f t="shared" si="127"/>
        <v/>
      </c>
      <c r="DL63" s="534" t="str">
        <f t="shared" si="128"/>
        <v/>
      </c>
      <c r="DM63" s="534" t="str">
        <f t="shared" si="129"/>
        <v/>
      </c>
      <c r="DN63" s="534" t="str">
        <f t="shared" si="130"/>
        <v/>
      </c>
      <c r="DO63" s="534" t="str">
        <f t="shared" si="131"/>
        <v/>
      </c>
      <c r="DP63" s="533" t="str">
        <f t="shared" si="132"/>
        <v/>
      </c>
      <c r="DQ63" s="532" t="str">
        <f t="shared" si="133"/>
        <v/>
      </c>
      <c r="DR63" s="536">
        <f t="shared" si="134"/>
        <v>0</v>
      </c>
      <c r="DS63" s="468">
        <f t="shared" si="135"/>
        <v>0</v>
      </c>
      <c r="DT63" s="468">
        <f t="shared" si="136"/>
        <v>0</v>
      </c>
      <c r="DU63" s="468">
        <f t="shared" si="137"/>
        <v>0</v>
      </c>
      <c r="DV63" s="1001" t="str">
        <f>IF(SUM(BZ63)&gt;0,BZ63*'Exp factors'!C$21,"")</f>
        <v/>
      </c>
      <c r="DW63" s="1002" t="str">
        <f>IF(SUM(CA63)&gt;0,CA63*'Exp factors'!D$21,"")</f>
        <v/>
      </c>
      <c r="DX63" s="1002" t="str">
        <f>IF(SUM(CB63)&gt;0,CB63*'Exp factors'!E$21,"")</f>
        <v/>
      </c>
      <c r="DY63" s="1003" t="str">
        <f>IF(SUM(CC63)&gt;0,CC63*'Exp factors'!F$21,"")</f>
        <v/>
      </c>
      <c r="DZ63" s="985"/>
      <c r="EA63" s="61"/>
    </row>
    <row r="64" spans="1:131" ht="12.75" customHeight="1">
      <c r="A64" s="980" t="s">
        <v>357</v>
      </c>
      <c r="B64" s="294"/>
      <c r="C64" s="294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4"/>
      <c r="T64" s="981"/>
      <c r="U64" s="294"/>
      <c r="V64" s="294"/>
      <c r="W64" s="294"/>
      <c r="X64" s="294"/>
      <c r="Y64" s="294"/>
      <c r="Z64" s="294"/>
      <c r="AA64" s="294"/>
      <c r="AB64" s="294"/>
      <c r="AC64" s="294"/>
      <c r="AD64" s="294"/>
      <c r="AE64" s="294"/>
      <c r="AF64" s="294"/>
      <c r="AG64" s="294"/>
      <c r="AH64" s="294"/>
      <c r="AI64" s="294"/>
      <c r="AJ64" s="294"/>
      <c r="AK64" s="294"/>
      <c r="AL64" s="294"/>
      <c r="AM64" s="981"/>
      <c r="AN64" s="294"/>
      <c r="AO64" s="294"/>
      <c r="AP64" s="294"/>
      <c r="AQ64" s="294"/>
      <c r="AR64" s="294"/>
      <c r="AS64" s="294"/>
      <c r="AT64" s="294"/>
      <c r="AU64" s="294"/>
      <c r="AV64" s="294"/>
      <c r="AW64" s="294"/>
      <c r="AX64" s="294"/>
      <c r="AY64" s="294"/>
      <c r="AZ64" s="294"/>
      <c r="BA64" s="294"/>
      <c r="BB64" s="294"/>
      <c r="BC64" s="294"/>
      <c r="BD64" s="294"/>
      <c r="BE64" s="294"/>
      <c r="BF64" s="981"/>
      <c r="BG64" s="294"/>
      <c r="BH64" s="294"/>
      <c r="BI64" s="294"/>
      <c r="BJ64" s="294"/>
      <c r="BK64" s="294"/>
      <c r="BL64" s="294"/>
      <c r="BM64" s="294"/>
      <c r="BN64" s="294"/>
      <c r="BO64" s="294"/>
      <c r="BP64" s="294"/>
      <c r="BQ64" s="294"/>
      <c r="BR64" s="294"/>
      <c r="BS64" s="294"/>
      <c r="BT64" s="294"/>
      <c r="BU64" s="294"/>
      <c r="BV64" s="294"/>
      <c r="BW64" s="294"/>
      <c r="BX64" s="294"/>
      <c r="BY64" s="981"/>
      <c r="BZ64" s="294"/>
      <c r="CA64" s="294"/>
      <c r="CB64" s="294"/>
      <c r="CC64" s="294"/>
      <c r="CD64" s="530" t="str">
        <f t="shared" si="94"/>
        <v/>
      </c>
      <c r="CE64" s="530" t="str">
        <f t="shared" si="95"/>
        <v/>
      </c>
      <c r="CF64" s="530" t="str">
        <f t="shared" si="96"/>
        <v/>
      </c>
      <c r="CG64" s="531" t="str">
        <f t="shared" si="97"/>
        <v/>
      </c>
      <c r="CH64" s="518" t="str">
        <f t="shared" si="98"/>
        <v/>
      </c>
      <c r="CI64" s="93" t="str">
        <f t="shared" si="99"/>
        <v/>
      </c>
      <c r="CJ64" s="94" t="str">
        <f t="shared" si="100"/>
        <v/>
      </c>
      <c r="CK64" s="94" t="str">
        <f t="shared" si="101"/>
        <v/>
      </c>
      <c r="CL64" s="94" t="str">
        <f t="shared" si="102"/>
        <v/>
      </c>
      <c r="CM64" s="94" t="str">
        <f t="shared" si="103"/>
        <v/>
      </c>
      <c r="CN64" s="94" t="str">
        <f t="shared" si="104"/>
        <v/>
      </c>
      <c r="CO64" s="108" t="str">
        <f t="shared" si="105"/>
        <v/>
      </c>
      <c r="CP64" s="108" t="str">
        <f t="shared" si="106"/>
        <v/>
      </c>
      <c r="CQ64" s="108" t="str">
        <f t="shared" si="107"/>
        <v/>
      </c>
      <c r="CR64" s="108" t="str">
        <f t="shared" si="108"/>
        <v/>
      </c>
      <c r="CS64" s="94" t="str">
        <f t="shared" si="109"/>
        <v/>
      </c>
      <c r="CT64" s="94" t="str">
        <f t="shared" si="110"/>
        <v/>
      </c>
      <c r="CU64" s="94" t="str">
        <f t="shared" si="111"/>
        <v/>
      </c>
      <c r="CV64" s="94" t="str">
        <f t="shared" si="112"/>
        <v/>
      </c>
      <c r="CW64" s="94" t="str">
        <f t="shared" si="113"/>
        <v/>
      </c>
      <c r="CX64" s="93" t="str">
        <f t="shared" si="114"/>
        <v/>
      </c>
      <c r="CY64" s="519" t="str">
        <f t="shared" si="115"/>
        <v/>
      </c>
      <c r="CZ64" s="532" t="str">
        <f t="shared" si="116"/>
        <v/>
      </c>
      <c r="DA64" s="533" t="str">
        <f t="shared" si="117"/>
        <v/>
      </c>
      <c r="DB64" s="534" t="str">
        <f t="shared" si="118"/>
        <v/>
      </c>
      <c r="DC64" s="534" t="str">
        <f t="shared" si="119"/>
        <v/>
      </c>
      <c r="DD64" s="534" t="str">
        <f t="shared" si="120"/>
        <v/>
      </c>
      <c r="DE64" s="534" t="str">
        <f t="shared" si="121"/>
        <v/>
      </c>
      <c r="DF64" s="534" t="str">
        <f t="shared" si="122"/>
        <v/>
      </c>
      <c r="DG64" s="535" t="str">
        <f t="shared" si="123"/>
        <v/>
      </c>
      <c r="DH64" s="535" t="str">
        <f t="shared" si="124"/>
        <v/>
      </c>
      <c r="DI64" s="535" t="str">
        <f t="shared" si="125"/>
        <v/>
      </c>
      <c r="DJ64" s="535" t="str">
        <f t="shared" si="126"/>
        <v/>
      </c>
      <c r="DK64" s="534" t="str">
        <f t="shared" si="127"/>
        <v/>
      </c>
      <c r="DL64" s="534" t="str">
        <f t="shared" si="128"/>
        <v/>
      </c>
      <c r="DM64" s="534" t="str">
        <f t="shared" si="129"/>
        <v/>
      </c>
      <c r="DN64" s="534" t="str">
        <f t="shared" si="130"/>
        <v/>
      </c>
      <c r="DO64" s="534" t="str">
        <f t="shared" si="131"/>
        <v/>
      </c>
      <c r="DP64" s="533" t="str">
        <f t="shared" si="132"/>
        <v/>
      </c>
      <c r="DQ64" s="532" t="str">
        <f t="shared" si="133"/>
        <v/>
      </c>
      <c r="DR64" s="536">
        <f t="shared" si="134"/>
        <v>0</v>
      </c>
      <c r="DS64" s="468">
        <f t="shared" si="135"/>
        <v>0</v>
      </c>
      <c r="DT64" s="468">
        <f t="shared" si="136"/>
        <v>0</v>
      </c>
      <c r="DU64" s="468">
        <f t="shared" si="137"/>
        <v>0</v>
      </c>
      <c r="DV64" s="982"/>
      <c r="DW64" s="983"/>
      <c r="DX64" s="983"/>
      <c r="DY64" s="984"/>
      <c r="DZ64" s="985"/>
      <c r="EA64" s="61"/>
    </row>
    <row r="65" spans="1:131" ht="12.75" customHeight="1">
      <c r="A65" s="986" t="s">
        <v>358</v>
      </c>
      <c r="B65" s="783"/>
      <c r="C65" s="783"/>
      <c r="D65" s="783"/>
      <c r="E65" s="783"/>
      <c r="F65" s="783"/>
      <c r="G65" s="783"/>
      <c r="H65" s="783"/>
      <c r="I65" s="783"/>
      <c r="J65" s="783"/>
      <c r="K65" s="783"/>
      <c r="L65" s="783"/>
      <c r="M65" s="783"/>
      <c r="N65" s="783"/>
      <c r="O65" s="783"/>
      <c r="P65" s="783"/>
      <c r="Q65" s="783"/>
      <c r="R65" s="783"/>
      <c r="S65" s="783"/>
      <c r="T65" s="981"/>
      <c r="U65" s="783"/>
      <c r="V65" s="783"/>
      <c r="W65" s="783"/>
      <c r="X65" s="783"/>
      <c r="Y65" s="783"/>
      <c r="Z65" s="783"/>
      <c r="AA65" s="783"/>
      <c r="AB65" s="783"/>
      <c r="AC65" s="783"/>
      <c r="AD65" s="783"/>
      <c r="AE65" s="783"/>
      <c r="AF65" s="783"/>
      <c r="AG65" s="783"/>
      <c r="AH65" s="783"/>
      <c r="AI65" s="783"/>
      <c r="AJ65" s="783"/>
      <c r="AK65" s="783"/>
      <c r="AL65" s="783"/>
      <c r="AM65" s="981"/>
      <c r="AN65" s="783"/>
      <c r="AO65" s="783"/>
      <c r="AP65" s="783"/>
      <c r="AQ65" s="783"/>
      <c r="AR65" s="783"/>
      <c r="AS65" s="783"/>
      <c r="AT65" s="783"/>
      <c r="AU65" s="783"/>
      <c r="AV65" s="783"/>
      <c r="AW65" s="783"/>
      <c r="AX65" s="783"/>
      <c r="AY65" s="783"/>
      <c r="AZ65" s="783"/>
      <c r="BA65" s="783"/>
      <c r="BB65" s="783"/>
      <c r="BC65" s="783"/>
      <c r="BD65" s="783"/>
      <c r="BE65" s="783"/>
      <c r="BF65" s="981"/>
      <c r="BG65" s="783"/>
      <c r="BH65" s="783"/>
      <c r="BI65" s="783"/>
      <c r="BJ65" s="783"/>
      <c r="BK65" s="783"/>
      <c r="BL65" s="783"/>
      <c r="BM65" s="783"/>
      <c r="BN65" s="783"/>
      <c r="BO65" s="783"/>
      <c r="BP65" s="783"/>
      <c r="BQ65" s="783"/>
      <c r="BR65" s="783"/>
      <c r="BS65" s="783"/>
      <c r="BT65" s="783"/>
      <c r="BU65" s="783"/>
      <c r="BV65" s="783"/>
      <c r="BW65" s="783"/>
      <c r="BX65" s="783"/>
      <c r="BY65" s="981"/>
      <c r="BZ65" s="783"/>
      <c r="CA65" s="783"/>
      <c r="CB65" s="783"/>
      <c r="CC65" s="783"/>
      <c r="CD65" s="530" t="str">
        <f t="shared" si="94"/>
        <v/>
      </c>
      <c r="CE65" s="530" t="str">
        <f t="shared" si="95"/>
        <v/>
      </c>
      <c r="CF65" s="530" t="str">
        <f t="shared" si="96"/>
        <v/>
      </c>
      <c r="CG65" s="531" t="str">
        <f t="shared" si="97"/>
        <v/>
      </c>
      <c r="CH65" s="518" t="str">
        <f t="shared" si="98"/>
        <v/>
      </c>
      <c r="CI65" s="93" t="str">
        <f t="shared" si="99"/>
        <v/>
      </c>
      <c r="CJ65" s="94" t="str">
        <f t="shared" si="100"/>
        <v/>
      </c>
      <c r="CK65" s="94" t="str">
        <f t="shared" si="101"/>
        <v/>
      </c>
      <c r="CL65" s="94" t="str">
        <f t="shared" si="102"/>
        <v/>
      </c>
      <c r="CM65" s="94" t="str">
        <f t="shared" si="103"/>
        <v/>
      </c>
      <c r="CN65" s="94" t="str">
        <f t="shared" si="104"/>
        <v/>
      </c>
      <c r="CO65" s="108" t="str">
        <f t="shared" si="105"/>
        <v/>
      </c>
      <c r="CP65" s="108" t="str">
        <f t="shared" si="106"/>
        <v/>
      </c>
      <c r="CQ65" s="108" t="str">
        <f t="shared" si="107"/>
        <v/>
      </c>
      <c r="CR65" s="108" t="str">
        <f t="shared" si="108"/>
        <v/>
      </c>
      <c r="CS65" s="94" t="str">
        <f t="shared" si="109"/>
        <v/>
      </c>
      <c r="CT65" s="94" t="str">
        <f t="shared" si="110"/>
        <v/>
      </c>
      <c r="CU65" s="94" t="str">
        <f t="shared" si="111"/>
        <v/>
      </c>
      <c r="CV65" s="94" t="str">
        <f t="shared" si="112"/>
        <v/>
      </c>
      <c r="CW65" s="94" t="str">
        <f t="shared" si="113"/>
        <v/>
      </c>
      <c r="CX65" s="93" t="str">
        <f t="shared" si="114"/>
        <v/>
      </c>
      <c r="CY65" s="519" t="str">
        <f t="shared" si="115"/>
        <v/>
      </c>
      <c r="CZ65" s="532" t="str">
        <f t="shared" si="116"/>
        <v/>
      </c>
      <c r="DA65" s="533" t="str">
        <f t="shared" si="117"/>
        <v/>
      </c>
      <c r="DB65" s="534" t="str">
        <f t="shared" si="118"/>
        <v/>
      </c>
      <c r="DC65" s="534" t="str">
        <f t="shared" si="119"/>
        <v/>
      </c>
      <c r="DD65" s="534" t="str">
        <f t="shared" si="120"/>
        <v/>
      </c>
      <c r="DE65" s="534" t="str">
        <f t="shared" si="121"/>
        <v/>
      </c>
      <c r="DF65" s="534" t="str">
        <f t="shared" si="122"/>
        <v/>
      </c>
      <c r="DG65" s="535" t="str">
        <f t="shared" si="123"/>
        <v/>
      </c>
      <c r="DH65" s="535" t="str">
        <f t="shared" si="124"/>
        <v/>
      </c>
      <c r="DI65" s="535" t="str">
        <f t="shared" si="125"/>
        <v/>
      </c>
      <c r="DJ65" s="535" t="str">
        <f t="shared" si="126"/>
        <v/>
      </c>
      <c r="DK65" s="534" t="str">
        <f t="shared" si="127"/>
        <v/>
      </c>
      <c r="DL65" s="534" t="str">
        <f t="shared" si="128"/>
        <v/>
      </c>
      <c r="DM65" s="534" t="str">
        <f t="shared" si="129"/>
        <v/>
      </c>
      <c r="DN65" s="534" t="str">
        <f t="shared" si="130"/>
        <v/>
      </c>
      <c r="DO65" s="534" t="str">
        <f t="shared" si="131"/>
        <v/>
      </c>
      <c r="DP65" s="533" t="str">
        <f t="shared" si="132"/>
        <v/>
      </c>
      <c r="DQ65" s="532" t="str">
        <f t="shared" si="133"/>
        <v/>
      </c>
      <c r="DR65" s="536">
        <f t="shared" si="134"/>
        <v>0</v>
      </c>
      <c r="DS65" s="468">
        <f t="shared" si="135"/>
        <v>0</v>
      </c>
      <c r="DT65" s="468">
        <f t="shared" si="136"/>
        <v>0</v>
      </c>
      <c r="DU65" s="468">
        <f t="shared" si="137"/>
        <v>0</v>
      </c>
      <c r="DV65" s="987" t="str">
        <f>IF(SUM(BZ65)&gt;0,(BZ63-DV68-SUM(BZ68)*(DV68=""))*'Exp factors'!C$24,"")</f>
        <v/>
      </c>
      <c r="DW65" s="988" t="str">
        <f>IF(SUM(CA65)&gt;0,(CA63-DW68-SUM(CA68)*(DW68=""))*'Exp factors'!D$24,"")</f>
        <v/>
      </c>
      <c r="DX65" s="988" t="str">
        <f>IF(SUM(CB65)&gt;0,(CB63-DX68-SUM(CB68)*(DX68=""))*'Exp factors'!E$24,"")</f>
        <v/>
      </c>
      <c r="DY65" s="989" t="str">
        <f>IF(SUM(CC65)&gt;0,(CC63-DY68-SUM(CC68)*(DY68=""))*'Exp factors'!F$24,"")</f>
        <v/>
      </c>
      <c r="DZ65" s="985"/>
      <c r="EA65" s="61"/>
    </row>
    <row r="66" spans="1:131" ht="12.75" customHeight="1">
      <c r="A66" s="990" t="s">
        <v>282</v>
      </c>
      <c r="B66" s="806"/>
      <c r="C66" s="806"/>
      <c r="D66" s="806"/>
      <c r="E66" s="806"/>
      <c r="F66" s="806"/>
      <c r="G66" s="806"/>
      <c r="H66" s="806"/>
      <c r="I66" s="806"/>
      <c r="J66" s="806"/>
      <c r="K66" s="806"/>
      <c r="L66" s="806"/>
      <c r="M66" s="806"/>
      <c r="N66" s="806"/>
      <c r="O66" s="806"/>
      <c r="P66" s="806"/>
      <c r="Q66" s="806"/>
      <c r="R66" s="806"/>
      <c r="S66" s="806"/>
      <c r="T66" s="981"/>
      <c r="U66" s="806"/>
      <c r="V66" s="806"/>
      <c r="W66" s="806"/>
      <c r="X66" s="806"/>
      <c r="Y66" s="806"/>
      <c r="Z66" s="806"/>
      <c r="AA66" s="806"/>
      <c r="AB66" s="806"/>
      <c r="AC66" s="806"/>
      <c r="AD66" s="806"/>
      <c r="AE66" s="806"/>
      <c r="AF66" s="806"/>
      <c r="AG66" s="806"/>
      <c r="AH66" s="806"/>
      <c r="AI66" s="806"/>
      <c r="AJ66" s="806"/>
      <c r="AK66" s="806"/>
      <c r="AL66" s="806"/>
      <c r="AM66" s="981"/>
      <c r="AN66" s="806"/>
      <c r="AO66" s="806"/>
      <c r="AP66" s="806"/>
      <c r="AQ66" s="806"/>
      <c r="AR66" s="806"/>
      <c r="AS66" s="806"/>
      <c r="AT66" s="806"/>
      <c r="AU66" s="806"/>
      <c r="AV66" s="806"/>
      <c r="AW66" s="806"/>
      <c r="AX66" s="806"/>
      <c r="AY66" s="806"/>
      <c r="AZ66" s="806"/>
      <c r="BA66" s="806"/>
      <c r="BB66" s="806"/>
      <c r="BC66" s="806"/>
      <c r="BD66" s="806"/>
      <c r="BE66" s="806"/>
      <c r="BF66" s="981"/>
      <c r="BG66" s="806"/>
      <c r="BH66" s="806"/>
      <c r="BI66" s="806"/>
      <c r="BJ66" s="806"/>
      <c r="BK66" s="806"/>
      <c r="BL66" s="806"/>
      <c r="BM66" s="806"/>
      <c r="BN66" s="806"/>
      <c r="BO66" s="806"/>
      <c r="BP66" s="806"/>
      <c r="BQ66" s="806"/>
      <c r="BR66" s="806"/>
      <c r="BS66" s="806"/>
      <c r="BT66" s="806"/>
      <c r="BU66" s="806"/>
      <c r="BV66" s="806"/>
      <c r="BW66" s="806"/>
      <c r="BX66" s="806"/>
      <c r="BY66" s="981"/>
      <c r="BZ66" s="806"/>
      <c r="CA66" s="806"/>
      <c r="CB66" s="806"/>
      <c r="CC66" s="806"/>
      <c r="CD66" s="530" t="str">
        <f t="shared" si="94"/>
        <v/>
      </c>
      <c r="CE66" s="530" t="str">
        <f t="shared" si="95"/>
        <v/>
      </c>
      <c r="CF66" s="530" t="str">
        <f t="shared" si="96"/>
        <v/>
      </c>
      <c r="CG66" s="531" t="str">
        <f t="shared" si="97"/>
        <v/>
      </c>
      <c r="CH66" s="518" t="str">
        <f t="shared" si="98"/>
        <v/>
      </c>
      <c r="CI66" s="93" t="str">
        <f t="shared" si="99"/>
        <v/>
      </c>
      <c r="CJ66" s="94" t="str">
        <f t="shared" si="100"/>
        <v/>
      </c>
      <c r="CK66" s="94" t="str">
        <f t="shared" si="101"/>
        <v/>
      </c>
      <c r="CL66" s="94" t="str">
        <f t="shared" si="102"/>
        <v/>
      </c>
      <c r="CM66" s="94" t="str">
        <f t="shared" si="103"/>
        <v/>
      </c>
      <c r="CN66" s="94" t="str">
        <f t="shared" si="104"/>
        <v/>
      </c>
      <c r="CO66" s="108" t="str">
        <f t="shared" si="105"/>
        <v/>
      </c>
      <c r="CP66" s="108" t="str">
        <f t="shared" si="106"/>
        <v/>
      </c>
      <c r="CQ66" s="108" t="str">
        <f t="shared" si="107"/>
        <v/>
      </c>
      <c r="CR66" s="108" t="str">
        <f t="shared" si="108"/>
        <v/>
      </c>
      <c r="CS66" s="94" t="str">
        <f t="shared" si="109"/>
        <v/>
      </c>
      <c r="CT66" s="94" t="str">
        <f t="shared" si="110"/>
        <v/>
      </c>
      <c r="CU66" s="94" t="str">
        <f t="shared" si="111"/>
        <v/>
      </c>
      <c r="CV66" s="94" t="str">
        <f t="shared" si="112"/>
        <v/>
      </c>
      <c r="CW66" s="94" t="str">
        <f t="shared" si="113"/>
        <v/>
      </c>
      <c r="CX66" s="93" t="str">
        <f t="shared" si="114"/>
        <v/>
      </c>
      <c r="CY66" s="519" t="str">
        <f t="shared" si="115"/>
        <v/>
      </c>
      <c r="CZ66" s="532" t="str">
        <f t="shared" si="116"/>
        <v/>
      </c>
      <c r="DA66" s="533" t="str">
        <f t="shared" si="117"/>
        <v/>
      </c>
      <c r="DB66" s="534" t="str">
        <f t="shared" si="118"/>
        <v/>
      </c>
      <c r="DC66" s="534" t="str">
        <f t="shared" si="119"/>
        <v/>
      </c>
      <c r="DD66" s="534" t="str">
        <f t="shared" si="120"/>
        <v/>
      </c>
      <c r="DE66" s="534" t="str">
        <f t="shared" si="121"/>
        <v/>
      </c>
      <c r="DF66" s="534" t="str">
        <f t="shared" si="122"/>
        <v/>
      </c>
      <c r="DG66" s="535" t="str">
        <f t="shared" si="123"/>
        <v/>
      </c>
      <c r="DH66" s="535" t="str">
        <f t="shared" si="124"/>
        <v/>
      </c>
      <c r="DI66" s="535" t="str">
        <f t="shared" si="125"/>
        <v/>
      </c>
      <c r="DJ66" s="535" t="str">
        <f t="shared" si="126"/>
        <v/>
      </c>
      <c r="DK66" s="534" t="str">
        <f t="shared" si="127"/>
        <v/>
      </c>
      <c r="DL66" s="534" t="str">
        <f t="shared" si="128"/>
        <v/>
      </c>
      <c r="DM66" s="534" t="str">
        <f t="shared" si="129"/>
        <v/>
      </c>
      <c r="DN66" s="534" t="str">
        <f t="shared" si="130"/>
        <v/>
      </c>
      <c r="DO66" s="534" t="str">
        <f t="shared" si="131"/>
        <v/>
      </c>
      <c r="DP66" s="533" t="str">
        <f t="shared" si="132"/>
        <v/>
      </c>
      <c r="DQ66" s="532" t="str">
        <f t="shared" si="133"/>
        <v/>
      </c>
      <c r="DR66" s="536">
        <f t="shared" si="134"/>
        <v>0</v>
      </c>
      <c r="DS66" s="468">
        <f t="shared" si="135"/>
        <v>0</v>
      </c>
      <c r="DT66" s="468">
        <f t="shared" si="136"/>
        <v>0</v>
      </c>
      <c r="DU66" s="468">
        <f t="shared" si="137"/>
        <v>0</v>
      </c>
      <c r="DV66" s="982"/>
      <c r="DW66" s="983"/>
      <c r="DX66" s="983"/>
      <c r="DY66" s="984"/>
      <c r="DZ66" s="985"/>
      <c r="EA66" s="61"/>
    </row>
    <row r="67" spans="1:131" ht="12.75" customHeight="1">
      <c r="A67" s="990" t="s">
        <v>284</v>
      </c>
      <c r="B67" s="541" t="str">
        <f t="shared" ref="B67:S67" si="162">IF(B65="","",B65*B66)</f>
        <v/>
      </c>
      <c r="C67" s="541" t="str">
        <f t="shared" si="162"/>
        <v/>
      </c>
      <c r="D67" s="541" t="str">
        <f t="shared" si="162"/>
        <v/>
      </c>
      <c r="E67" s="541" t="str">
        <f t="shared" si="162"/>
        <v/>
      </c>
      <c r="F67" s="541" t="str">
        <f t="shared" si="162"/>
        <v/>
      </c>
      <c r="G67" s="541" t="str">
        <f t="shared" si="162"/>
        <v/>
      </c>
      <c r="H67" s="541" t="str">
        <f t="shared" si="162"/>
        <v/>
      </c>
      <c r="I67" s="541" t="str">
        <f t="shared" si="162"/>
        <v/>
      </c>
      <c r="J67" s="541" t="str">
        <f t="shared" si="162"/>
        <v/>
      </c>
      <c r="K67" s="541" t="str">
        <f t="shared" si="162"/>
        <v/>
      </c>
      <c r="L67" s="541" t="str">
        <f t="shared" si="162"/>
        <v/>
      </c>
      <c r="M67" s="541" t="str">
        <f t="shared" si="162"/>
        <v/>
      </c>
      <c r="N67" s="541" t="str">
        <f t="shared" si="162"/>
        <v/>
      </c>
      <c r="O67" s="541" t="str">
        <f t="shared" si="162"/>
        <v/>
      </c>
      <c r="P67" s="541" t="str">
        <f t="shared" si="162"/>
        <v/>
      </c>
      <c r="Q67" s="541" t="str">
        <f t="shared" si="162"/>
        <v/>
      </c>
      <c r="R67" s="541" t="str">
        <f t="shared" si="162"/>
        <v/>
      </c>
      <c r="S67" s="541" t="str">
        <f t="shared" si="162"/>
        <v/>
      </c>
      <c r="T67" s="865"/>
      <c r="U67" s="541" t="str">
        <f t="shared" ref="U67:AL67" si="163">IF(U65="","",U65*U66)</f>
        <v/>
      </c>
      <c r="V67" s="541" t="str">
        <f t="shared" si="163"/>
        <v/>
      </c>
      <c r="W67" s="541" t="str">
        <f t="shared" si="163"/>
        <v/>
      </c>
      <c r="X67" s="541" t="str">
        <f t="shared" si="163"/>
        <v/>
      </c>
      <c r="Y67" s="541" t="str">
        <f t="shared" si="163"/>
        <v/>
      </c>
      <c r="Z67" s="541" t="str">
        <f t="shared" si="163"/>
        <v/>
      </c>
      <c r="AA67" s="541" t="str">
        <f t="shared" si="163"/>
        <v/>
      </c>
      <c r="AB67" s="541" t="str">
        <f t="shared" si="163"/>
        <v/>
      </c>
      <c r="AC67" s="541" t="str">
        <f t="shared" si="163"/>
        <v/>
      </c>
      <c r="AD67" s="541" t="str">
        <f t="shared" si="163"/>
        <v/>
      </c>
      <c r="AE67" s="541" t="str">
        <f t="shared" si="163"/>
        <v/>
      </c>
      <c r="AF67" s="541" t="str">
        <f t="shared" si="163"/>
        <v/>
      </c>
      <c r="AG67" s="541" t="str">
        <f t="shared" si="163"/>
        <v/>
      </c>
      <c r="AH67" s="541" t="str">
        <f t="shared" si="163"/>
        <v/>
      </c>
      <c r="AI67" s="541" t="str">
        <f t="shared" si="163"/>
        <v/>
      </c>
      <c r="AJ67" s="541" t="str">
        <f t="shared" si="163"/>
        <v/>
      </c>
      <c r="AK67" s="541" t="str">
        <f t="shared" si="163"/>
        <v/>
      </c>
      <c r="AL67" s="541" t="str">
        <f t="shared" si="163"/>
        <v/>
      </c>
      <c r="AM67" s="865"/>
      <c r="AN67" s="541" t="str">
        <f t="shared" ref="AN67:BE67" si="164">IF(AN65="","",AN65*AN66)</f>
        <v/>
      </c>
      <c r="AO67" s="541" t="str">
        <f t="shared" si="164"/>
        <v/>
      </c>
      <c r="AP67" s="541" t="str">
        <f t="shared" si="164"/>
        <v/>
      </c>
      <c r="AQ67" s="541" t="str">
        <f t="shared" si="164"/>
        <v/>
      </c>
      <c r="AR67" s="541" t="str">
        <f t="shared" si="164"/>
        <v/>
      </c>
      <c r="AS67" s="541" t="str">
        <f t="shared" si="164"/>
        <v/>
      </c>
      <c r="AT67" s="541" t="str">
        <f t="shared" si="164"/>
        <v/>
      </c>
      <c r="AU67" s="541" t="str">
        <f t="shared" si="164"/>
        <v/>
      </c>
      <c r="AV67" s="541" t="str">
        <f t="shared" si="164"/>
        <v/>
      </c>
      <c r="AW67" s="541" t="str">
        <f t="shared" si="164"/>
        <v/>
      </c>
      <c r="AX67" s="541" t="str">
        <f t="shared" si="164"/>
        <v/>
      </c>
      <c r="AY67" s="541" t="str">
        <f t="shared" si="164"/>
        <v/>
      </c>
      <c r="AZ67" s="541" t="str">
        <f t="shared" si="164"/>
        <v/>
      </c>
      <c r="BA67" s="541" t="str">
        <f t="shared" si="164"/>
        <v/>
      </c>
      <c r="BB67" s="541" t="str">
        <f t="shared" si="164"/>
        <v/>
      </c>
      <c r="BC67" s="541" t="str">
        <f t="shared" si="164"/>
        <v/>
      </c>
      <c r="BD67" s="541" t="str">
        <f t="shared" si="164"/>
        <v/>
      </c>
      <c r="BE67" s="541" t="str">
        <f t="shared" si="164"/>
        <v/>
      </c>
      <c r="BF67" s="865"/>
      <c r="BG67" s="541" t="str">
        <f t="shared" ref="BG67:BX67" si="165">IF(BG65="","",BG65*BG66)</f>
        <v/>
      </c>
      <c r="BH67" s="541" t="str">
        <f t="shared" si="165"/>
        <v/>
      </c>
      <c r="BI67" s="541" t="str">
        <f t="shared" si="165"/>
        <v/>
      </c>
      <c r="BJ67" s="541" t="str">
        <f t="shared" si="165"/>
        <v/>
      </c>
      <c r="BK67" s="541" t="str">
        <f t="shared" si="165"/>
        <v/>
      </c>
      <c r="BL67" s="541" t="str">
        <f t="shared" si="165"/>
        <v/>
      </c>
      <c r="BM67" s="541" t="str">
        <f t="shared" si="165"/>
        <v/>
      </c>
      <c r="BN67" s="541" t="str">
        <f t="shared" si="165"/>
        <v/>
      </c>
      <c r="BO67" s="541" t="str">
        <f t="shared" si="165"/>
        <v/>
      </c>
      <c r="BP67" s="541" t="str">
        <f t="shared" si="165"/>
        <v/>
      </c>
      <c r="BQ67" s="541" t="str">
        <f t="shared" si="165"/>
        <v/>
      </c>
      <c r="BR67" s="541" t="str">
        <f t="shared" si="165"/>
        <v/>
      </c>
      <c r="BS67" s="541" t="str">
        <f t="shared" si="165"/>
        <v/>
      </c>
      <c r="BT67" s="541" t="str">
        <f t="shared" si="165"/>
        <v/>
      </c>
      <c r="BU67" s="541" t="str">
        <f t="shared" si="165"/>
        <v/>
      </c>
      <c r="BV67" s="541" t="str">
        <f t="shared" si="165"/>
        <v/>
      </c>
      <c r="BW67" s="541" t="str">
        <f t="shared" si="165"/>
        <v/>
      </c>
      <c r="BX67" s="541" t="str">
        <f t="shared" si="165"/>
        <v/>
      </c>
      <c r="BY67" s="865"/>
      <c r="BZ67" s="541" t="str">
        <f>IF(BZ65="","",BZ65*BZ66)</f>
        <v/>
      </c>
      <c r="CA67" s="541" t="str">
        <f>IF(CA65="","",CA65*CA66)</f>
        <v/>
      </c>
      <c r="CB67" s="541" t="str">
        <f>IF(CB65="","",CB65*CB66)</f>
        <v/>
      </c>
      <c r="CC67" s="541" t="str">
        <f>IF(CC65="","",CC65*CC66)</f>
        <v/>
      </c>
      <c r="CD67" s="530" t="str">
        <f t="shared" si="94"/>
        <v/>
      </c>
      <c r="CE67" s="530" t="str">
        <f t="shared" si="95"/>
        <v/>
      </c>
      <c r="CF67" s="530" t="str">
        <f t="shared" si="96"/>
        <v/>
      </c>
      <c r="CG67" s="531" t="str">
        <f t="shared" si="97"/>
        <v/>
      </c>
      <c r="CH67" s="518" t="str">
        <f t="shared" si="98"/>
        <v/>
      </c>
      <c r="CI67" s="93" t="str">
        <f t="shared" si="99"/>
        <v/>
      </c>
      <c r="CJ67" s="94" t="str">
        <f t="shared" si="100"/>
        <v/>
      </c>
      <c r="CK67" s="94" t="str">
        <f t="shared" si="101"/>
        <v/>
      </c>
      <c r="CL67" s="94" t="str">
        <f t="shared" si="102"/>
        <v/>
      </c>
      <c r="CM67" s="94" t="str">
        <f t="shared" si="103"/>
        <v/>
      </c>
      <c r="CN67" s="94" t="str">
        <f t="shared" si="104"/>
        <v/>
      </c>
      <c r="CO67" s="108" t="str">
        <f t="shared" si="105"/>
        <v/>
      </c>
      <c r="CP67" s="108" t="str">
        <f t="shared" si="106"/>
        <v/>
      </c>
      <c r="CQ67" s="108" t="str">
        <f t="shared" si="107"/>
        <v/>
      </c>
      <c r="CR67" s="108" t="str">
        <f t="shared" si="108"/>
        <v/>
      </c>
      <c r="CS67" s="94" t="str">
        <f t="shared" si="109"/>
        <v/>
      </c>
      <c r="CT67" s="94" t="str">
        <f t="shared" si="110"/>
        <v/>
      </c>
      <c r="CU67" s="94" t="str">
        <f t="shared" si="111"/>
        <v/>
      </c>
      <c r="CV67" s="94" t="str">
        <f t="shared" si="112"/>
        <v/>
      </c>
      <c r="CW67" s="94" t="str">
        <f t="shared" si="113"/>
        <v/>
      </c>
      <c r="CX67" s="93" t="str">
        <f t="shared" si="114"/>
        <v/>
      </c>
      <c r="CY67" s="519" t="str">
        <f t="shared" si="115"/>
        <v/>
      </c>
      <c r="CZ67" s="532" t="str">
        <f t="shared" si="116"/>
        <v/>
      </c>
      <c r="DA67" s="533" t="str">
        <f t="shared" si="117"/>
        <v/>
      </c>
      <c r="DB67" s="534" t="str">
        <f t="shared" si="118"/>
        <v/>
      </c>
      <c r="DC67" s="534" t="str">
        <f t="shared" si="119"/>
        <v/>
      </c>
      <c r="DD67" s="534" t="str">
        <f t="shared" si="120"/>
        <v/>
      </c>
      <c r="DE67" s="534" t="str">
        <f t="shared" si="121"/>
        <v/>
      </c>
      <c r="DF67" s="534" t="str">
        <f t="shared" si="122"/>
        <v/>
      </c>
      <c r="DG67" s="535" t="str">
        <f t="shared" si="123"/>
        <v/>
      </c>
      <c r="DH67" s="535" t="str">
        <f t="shared" si="124"/>
        <v/>
      </c>
      <c r="DI67" s="535" t="str">
        <f t="shared" si="125"/>
        <v/>
      </c>
      <c r="DJ67" s="535" t="str">
        <f t="shared" si="126"/>
        <v/>
      </c>
      <c r="DK67" s="534" t="str">
        <f t="shared" si="127"/>
        <v/>
      </c>
      <c r="DL67" s="534" t="str">
        <f t="shared" si="128"/>
        <v/>
      </c>
      <c r="DM67" s="534" t="str">
        <f t="shared" si="129"/>
        <v/>
      </c>
      <c r="DN67" s="534" t="str">
        <f t="shared" si="130"/>
        <v/>
      </c>
      <c r="DO67" s="534" t="str">
        <f t="shared" si="131"/>
        <v/>
      </c>
      <c r="DP67" s="533" t="str">
        <f t="shared" si="132"/>
        <v/>
      </c>
      <c r="DQ67" s="532" t="str">
        <f t="shared" si="133"/>
        <v/>
      </c>
      <c r="DR67" s="536">
        <f t="shared" si="134"/>
        <v>0</v>
      </c>
      <c r="DS67" s="468">
        <f t="shared" si="135"/>
        <v>0</v>
      </c>
      <c r="DT67" s="468">
        <f t="shared" si="136"/>
        <v>0</v>
      </c>
      <c r="DU67" s="468">
        <f t="shared" si="137"/>
        <v>0</v>
      </c>
      <c r="DV67" s="991" t="str">
        <f>IF(DV65="","",DV65*BZ66)</f>
        <v/>
      </c>
      <c r="DW67" s="992" t="str">
        <f>IF(DW65="","",DW65*CA66)</f>
        <v/>
      </c>
      <c r="DX67" s="992" t="str">
        <f>IF(DX65="","",DX65*CB66)</f>
        <v/>
      </c>
      <c r="DY67" s="993" t="str">
        <f>IF(DY65="","",DY65*CC66)</f>
        <v/>
      </c>
      <c r="DZ67" s="985"/>
      <c r="EA67" s="61"/>
    </row>
    <row r="68" spans="1:131" ht="12.75" customHeight="1">
      <c r="A68" s="990" t="s">
        <v>359</v>
      </c>
      <c r="B68" s="743"/>
      <c r="C68" s="743"/>
      <c r="D68" s="743"/>
      <c r="E68" s="743"/>
      <c r="F68" s="743"/>
      <c r="G68" s="743"/>
      <c r="H68" s="743"/>
      <c r="I68" s="743"/>
      <c r="J68" s="743"/>
      <c r="K68" s="743"/>
      <c r="L68" s="743"/>
      <c r="M68" s="743"/>
      <c r="N68" s="743"/>
      <c r="O68" s="743"/>
      <c r="P68" s="743"/>
      <c r="Q68" s="743"/>
      <c r="R68" s="743"/>
      <c r="S68" s="743"/>
      <c r="T68" s="976"/>
      <c r="U68" s="743"/>
      <c r="V68" s="743"/>
      <c r="W68" s="743"/>
      <c r="X68" s="743"/>
      <c r="Y68" s="743"/>
      <c r="Z68" s="743"/>
      <c r="AA68" s="743"/>
      <c r="AB68" s="743"/>
      <c r="AC68" s="743"/>
      <c r="AD68" s="743"/>
      <c r="AE68" s="743"/>
      <c r="AF68" s="743"/>
      <c r="AG68" s="743"/>
      <c r="AH68" s="743"/>
      <c r="AI68" s="743"/>
      <c r="AJ68" s="743"/>
      <c r="AK68" s="743"/>
      <c r="AL68" s="743"/>
      <c r="AM68" s="976"/>
      <c r="AN68" s="743"/>
      <c r="AO68" s="743"/>
      <c r="AP68" s="743"/>
      <c r="AQ68" s="743"/>
      <c r="AR68" s="743"/>
      <c r="AS68" s="743"/>
      <c r="AT68" s="743"/>
      <c r="AU68" s="743"/>
      <c r="AV68" s="743"/>
      <c r="AW68" s="743"/>
      <c r="AX68" s="743"/>
      <c r="AY68" s="743"/>
      <c r="AZ68" s="743"/>
      <c r="BA68" s="743"/>
      <c r="BB68" s="743"/>
      <c r="BC68" s="743"/>
      <c r="BD68" s="743"/>
      <c r="BE68" s="743"/>
      <c r="BF68" s="976"/>
      <c r="BG68" s="743"/>
      <c r="BH68" s="743"/>
      <c r="BI68" s="743"/>
      <c r="BJ68" s="743"/>
      <c r="BK68" s="743"/>
      <c r="BL68" s="743"/>
      <c r="BM68" s="743"/>
      <c r="BN68" s="743"/>
      <c r="BO68" s="743"/>
      <c r="BP68" s="743"/>
      <c r="BQ68" s="743"/>
      <c r="BR68" s="743"/>
      <c r="BS68" s="743"/>
      <c r="BT68" s="743"/>
      <c r="BU68" s="743"/>
      <c r="BV68" s="743"/>
      <c r="BW68" s="743"/>
      <c r="BX68" s="743"/>
      <c r="BY68" s="976"/>
      <c r="BZ68" s="743"/>
      <c r="CA68" s="743"/>
      <c r="CB68" s="743"/>
      <c r="CC68" s="743"/>
      <c r="CD68" s="530" t="str">
        <f t="shared" si="94"/>
        <v/>
      </c>
      <c r="CE68" s="530" t="str">
        <f t="shared" si="95"/>
        <v/>
      </c>
      <c r="CF68" s="530" t="str">
        <f t="shared" si="96"/>
        <v/>
      </c>
      <c r="CG68" s="531" t="str">
        <f t="shared" si="97"/>
        <v/>
      </c>
      <c r="CH68" s="518" t="str">
        <f t="shared" si="98"/>
        <v/>
      </c>
      <c r="CI68" s="93" t="str">
        <f t="shared" si="99"/>
        <v/>
      </c>
      <c r="CJ68" s="94" t="str">
        <f t="shared" si="100"/>
        <v/>
      </c>
      <c r="CK68" s="94" t="str">
        <f t="shared" si="101"/>
        <v/>
      </c>
      <c r="CL68" s="94" t="str">
        <f t="shared" si="102"/>
        <v/>
      </c>
      <c r="CM68" s="94" t="str">
        <f t="shared" si="103"/>
        <v/>
      </c>
      <c r="CN68" s="94" t="str">
        <f t="shared" si="104"/>
        <v/>
      </c>
      <c r="CO68" s="108" t="str">
        <f t="shared" si="105"/>
        <v/>
      </c>
      <c r="CP68" s="108" t="str">
        <f t="shared" si="106"/>
        <v/>
      </c>
      <c r="CQ68" s="108" t="str">
        <f t="shared" si="107"/>
        <v/>
      </c>
      <c r="CR68" s="108" t="str">
        <f t="shared" si="108"/>
        <v/>
      </c>
      <c r="CS68" s="94" t="str">
        <f t="shared" si="109"/>
        <v/>
      </c>
      <c r="CT68" s="94" t="str">
        <f t="shared" si="110"/>
        <v/>
      </c>
      <c r="CU68" s="94" t="str">
        <f t="shared" si="111"/>
        <v/>
      </c>
      <c r="CV68" s="94" t="str">
        <f t="shared" si="112"/>
        <v/>
      </c>
      <c r="CW68" s="94" t="str">
        <f t="shared" si="113"/>
        <v/>
      </c>
      <c r="CX68" s="93" t="str">
        <f t="shared" si="114"/>
        <v/>
      </c>
      <c r="CY68" s="519" t="str">
        <f t="shared" si="115"/>
        <v/>
      </c>
      <c r="CZ68" s="532" t="str">
        <f t="shared" si="116"/>
        <v/>
      </c>
      <c r="DA68" s="533" t="str">
        <f t="shared" si="117"/>
        <v/>
      </c>
      <c r="DB68" s="534" t="str">
        <f t="shared" si="118"/>
        <v/>
      </c>
      <c r="DC68" s="534" t="str">
        <f t="shared" si="119"/>
        <v/>
      </c>
      <c r="DD68" s="534" t="str">
        <f t="shared" si="120"/>
        <v/>
      </c>
      <c r="DE68" s="534" t="str">
        <f t="shared" si="121"/>
        <v/>
      </c>
      <c r="DF68" s="534" t="str">
        <f t="shared" si="122"/>
        <v/>
      </c>
      <c r="DG68" s="535" t="str">
        <f t="shared" si="123"/>
        <v/>
      </c>
      <c r="DH68" s="535" t="str">
        <f t="shared" si="124"/>
        <v/>
      </c>
      <c r="DI68" s="535" t="str">
        <f t="shared" si="125"/>
        <v/>
      </c>
      <c r="DJ68" s="535" t="str">
        <f t="shared" si="126"/>
        <v/>
      </c>
      <c r="DK68" s="534" t="str">
        <f t="shared" si="127"/>
        <v/>
      </c>
      <c r="DL68" s="534" t="str">
        <f t="shared" si="128"/>
        <v/>
      </c>
      <c r="DM68" s="534" t="str">
        <f t="shared" si="129"/>
        <v/>
      </c>
      <c r="DN68" s="534" t="str">
        <f t="shared" si="130"/>
        <v/>
      </c>
      <c r="DO68" s="534" t="str">
        <f t="shared" si="131"/>
        <v/>
      </c>
      <c r="DP68" s="533" t="str">
        <f t="shared" si="132"/>
        <v/>
      </c>
      <c r="DQ68" s="532" t="str">
        <f t="shared" si="133"/>
        <v/>
      </c>
      <c r="DR68" s="536">
        <f t="shared" si="134"/>
        <v>0</v>
      </c>
      <c r="DS68" s="468">
        <f t="shared" si="135"/>
        <v>0</v>
      </c>
      <c r="DT68" s="468">
        <f t="shared" si="136"/>
        <v>0</v>
      </c>
      <c r="DU68" s="468">
        <f t="shared" si="137"/>
        <v>0</v>
      </c>
      <c r="DV68" s="994"/>
      <c r="DW68" s="306"/>
      <c r="DX68" s="306"/>
      <c r="DY68" s="995"/>
      <c r="DZ68" s="985"/>
      <c r="EA68" s="61"/>
    </row>
    <row r="69" spans="1:131" ht="12.75" customHeight="1">
      <c r="A69" s="529" t="s">
        <v>353</v>
      </c>
      <c r="B69" s="863" t="str">
        <f t="shared" ref="B69:S69" si="166">IF(B63="","",(B63-B65-B68)*B64/B$7/365/$G$1)</f>
        <v/>
      </c>
      <c r="C69" s="863" t="str">
        <f t="shared" si="166"/>
        <v/>
      </c>
      <c r="D69" s="863" t="str">
        <f t="shared" si="166"/>
        <v/>
      </c>
      <c r="E69" s="863" t="str">
        <f t="shared" si="166"/>
        <v/>
      </c>
      <c r="F69" s="863" t="str">
        <f t="shared" si="166"/>
        <v/>
      </c>
      <c r="G69" s="863" t="str">
        <f t="shared" si="166"/>
        <v/>
      </c>
      <c r="H69" s="863" t="str">
        <f t="shared" si="166"/>
        <v/>
      </c>
      <c r="I69" s="863" t="str">
        <f t="shared" si="166"/>
        <v/>
      </c>
      <c r="J69" s="863" t="str">
        <f t="shared" si="166"/>
        <v/>
      </c>
      <c r="K69" s="863" t="str">
        <f t="shared" si="166"/>
        <v/>
      </c>
      <c r="L69" s="863" t="str">
        <f t="shared" si="166"/>
        <v/>
      </c>
      <c r="M69" s="863" t="str">
        <f t="shared" si="166"/>
        <v/>
      </c>
      <c r="N69" s="863" t="str">
        <f t="shared" si="166"/>
        <v/>
      </c>
      <c r="O69" s="863" t="str">
        <f t="shared" si="166"/>
        <v/>
      </c>
      <c r="P69" s="863" t="str">
        <f t="shared" si="166"/>
        <v/>
      </c>
      <c r="Q69" s="863" t="str">
        <f t="shared" si="166"/>
        <v/>
      </c>
      <c r="R69" s="863" t="str">
        <f t="shared" si="166"/>
        <v/>
      </c>
      <c r="S69" s="863" t="str">
        <f t="shared" si="166"/>
        <v/>
      </c>
      <c r="T69" s="996"/>
      <c r="U69" s="863" t="str">
        <f t="shared" ref="U69:AL69" si="167">IF(U63="","",(U63-U65-U68)*U64/U$7/365/$G$1)</f>
        <v/>
      </c>
      <c r="V69" s="863" t="str">
        <f t="shared" si="167"/>
        <v/>
      </c>
      <c r="W69" s="863" t="str">
        <f t="shared" si="167"/>
        <v/>
      </c>
      <c r="X69" s="863" t="str">
        <f t="shared" si="167"/>
        <v/>
      </c>
      <c r="Y69" s="863" t="str">
        <f t="shared" si="167"/>
        <v/>
      </c>
      <c r="Z69" s="863" t="str">
        <f t="shared" si="167"/>
        <v/>
      </c>
      <c r="AA69" s="863" t="str">
        <f t="shared" si="167"/>
        <v/>
      </c>
      <c r="AB69" s="863" t="str">
        <f t="shared" si="167"/>
        <v/>
      </c>
      <c r="AC69" s="863" t="str">
        <f t="shared" si="167"/>
        <v/>
      </c>
      <c r="AD69" s="863" t="str">
        <f t="shared" si="167"/>
        <v/>
      </c>
      <c r="AE69" s="863" t="str">
        <f t="shared" si="167"/>
        <v/>
      </c>
      <c r="AF69" s="863" t="str">
        <f t="shared" si="167"/>
        <v/>
      </c>
      <c r="AG69" s="863" t="str">
        <f t="shared" si="167"/>
        <v/>
      </c>
      <c r="AH69" s="863" t="str">
        <f t="shared" si="167"/>
        <v/>
      </c>
      <c r="AI69" s="863" t="str">
        <f t="shared" si="167"/>
        <v/>
      </c>
      <c r="AJ69" s="863" t="str">
        <f t="shared" si="167"/>
        <v/>
      </c>
      <c r="AK69" s="863" t="str">
        <f t="shared" si="167"/>
        <v/>
      </c>
      <c r="AL69" s="863" t="str">
        <f t="shared" si="167"/>
        <v/>
      </c>
      <c r="AM69" s="996"/>
      <c r="AN69" s="863" t="str">
        <f t="shared" ref="AN69:BE69" si="168">IF(AN63="","",(AN63-AN65-AN68)*AN64/AN$7/365/$G$1)</f>
        <v/>
      </c>
      <c r="AO69" s="863" t="str">
        <f t="shared" si="168"/>
        <v/>
      </c>
      <c r="AP69" s="863" t="str">
        <f t="shared" si="168"/>
        <v/>
      </c>
      <c r="AQ69" s="863" t="str">
        <f t="shared" si="168"/>
        <v/>
      </c>
      <c r="AR69" s="863" t="str">
        <f t="shared" si="168"/>
        <v/>
      </c>
      <c r="AS69" s="863" t="str">
        <f t="shared" si="168"/>
        <v/>
      </c>
      <c r="AT69" s="863" t="str">
        <f t="shared" si="168"/>
        <v/>
      </c>
      <c r="AU69" s="863" t="str">
        <f t="shared" si="168"/>
        <v/>
      </c>
      <c r="AV69" s="863" t="str">
        <f t="shared" si="168"/>
        <v/>
      </c>
      <c r="AW69" s="863" t="str">
        <f t="shared" si="168"/>
        <v/>
      </c>
      <c r="AX69" s="863" t="str">
        <f t="shared" si="168"/>
        <v/>
      </c>
      <c r="AY69" s="863" t="str">
        <f t="shared" si="168"/>
        <v/>
      </c>
      <c r="AZ69" s="863" t="str">
        <f t="shared" si="168"/>
        <v/>
      </c>
      <c r="BA69" s="863" t="str">
        <f t="shared" si="168"/>
        <v/>
      </c>
      <c r="BB69" s="863" t="str">
        <f t="shared" si="168"/>
        <v/>
      </c>
      <c r="BC69" s="863" t="str">
        <f t="shared" si="168"/>
        <v/>
      </c>
      <c r="BD69" s="863" t="str">
        <f t="shared" si="168"/>
        <v/>
      </c>
      <c r="BE69" s="863" t="str">
        <f t="shared" si="168"/>
        <v/>
      </c>
      <c r="BF69" s="996"/>
      <c r="BG69" s="863" t="str">
        <f t="shared" ref="BG69:BX69" si="169">IF(BG63="","",(BG63-BG65-BG68)*BG64/BG$7/365/$G$1)</f>
        <v/>
      </c>
      <c r="BH69" s="863" t="str">
        <f t="shared" si="169"/>
        <v/>
      </c>
      <c r="BI69" s="863" t="str">
        <f t="shared" si="169"/>
        <v/>
      </c>
      <c r="BJ69" s="863" t="str">
        <f t="shared" si="169"/>
        <v/>
      </c>
      <c r="BK69" s="863" t="str">
        <f t="shared" si="169"/>
        <v/>
      </c>
      <c r="BL69" s="863" t="str">
        <f t="shared" si="169"/>
        <v/>
      </c>
      <c r="BM69" s="863" t="str">
        <f t="shared" si="169"/>
        <v/>
      </c>
      <c r="BN69" s="863" t="str">
        <f t="shared" si="169"/>
        <v/>
      </c>
      <c r="BO69" s="863" t="str">
        <f t="shared" si="169"/>
        <v/>
      </c>
      <c r="BP69" s="863" t="str">
        <f t="shared" si="169"/>
        <v/>
      </c>
      <c r="BQ69" s="863" t="str">
        <f t="shared" si="169"/>
        <v/>
      </c>
      <c r="BR69" s="863" t="str">
        <f t="shared" si="169"/>
        <v/>
      </c>
      <c r="BS69" s="863" t="str">
        <f t="shared" si="169"/>
        <v/>
      </c>
      <c r="BT69" s="863" t="str">
        <f t="shared" si="169"/>
        <v/>
      </c>
      <c r="BU69" s="863" t="str">
        <f t="shared" si="169"/>
        <v/>
      </c>
      <c r="BV69" s="863" t="str">
        <f t="shared" si="169"/>
        <v/>
      </c>
      <c r="BW69" s="863" t="str">
        <f t="shared" si="169"/>
        <v/>
      </c>
      <c r="BX69" s="863" t="str">
        <f t="shared" si="169"/>
        <v/>
      </c>
      <c r="BY69" s="996"/>
      <c r="BZ69" s="863" t="str">
        <f>IF(BZ63="","",(BZ63-BZ65-BZ68)*BZ64/BZ$7/365/$G$1)</f>
        <v/>
      </c>
      <c r="CA69" s="863" t="str">
        <f>IF(CA63="","",(CA63-CA65-CA68)*CA64/CA$7/365/$G$1)</f>
        <v/>
      </c>
      <c r="CB69" s="863" t="str">
        <f>IF(CB63="","",(CB63-CB65-CB68)*CB64/CB$7/365/$G$1)</f>
        <v/>
      </c>
      <c r="CC69" s="863" t="str">
        <f>IF(CC63="","",(CC63-CC65-CC68)*CC64/CC$7/365/$G$1)</f>
        <v/>
      </c>
      <c r="CD69" s="997" t="str">
        <f t="shared" si="94"/>
        <v/>
      </c>
      <c r="CE69" s="997" t="str">
        <f t="shared" si="95"/>
        <v/>
      </c>
      <c r="CF69" s="997" t="str">
        <f t="shared" si="96"/>
        <v/>
      </c>
      <c r="CG69" s="998" t="str">
        <f t="shared" si="97"/>
        <v/>
      </c>
      <c r="CH69" s="724" t="str">
        <f t="shared" si="98"/>
        <v/>
      </c>
      <c r="CI69" s="639" t="str">
        <f t="shared" si="99"/>
        <v/>
      </c>
      <c r="CJ69" s="640" t="str">
        <f t="shared" si="100"/>
        <v/>
      </c>
      <c r="CK69" s="640" t="str">
        <f t="shared" si="101"/>
        <v/>
      </c>
      <c r="CL69" s="640" t="str">
        <f t="shared" si="102"/>
        <v/>
      </c>
      <c r="CM69" s="640" t="str">
        <f t="shared" si="103"/>
        <v/>
      </c>
      <c r="CN69" s="640" t="str">
        <f t="shared" si="104"/>
        <v/>
      </c>
      <c r="CO69" s="641" t="str">
        <f t="shared" si="105"/>
        <v/>
      </c>
      <c r="CP69" s="641" t="str">
        <f t="shared" si="106"/>
        <v/>
      </c>
      <c r="CQ69" s="641" t="str">
        <f t="shared" si="107"/>
        <v/>
      </c>
      <c r="CR69" s="641" t="str">
        <f t="shared" si="108"/>
        <v/>
      </c>
      <c r="CS69" s="640" t="str">
        <f t="shared" si="109"/>
        <v/>
      </c>
      <c r="CT69" s="640" t="str">
        <f t="shared" si="110"/>
        <v/>
      </c>
      <c r="CU69" s="640" t="str">
        <f t="shared" si="111"/>
        <v/>
      </c>
      <c r="CV69" s="640" t="str">
        <f t="shared" si="112"/>
        <v/>
      </c>
      <c r="CW69" s="640" t="str">
        <f t="shared" si="113"/>
        <v/>
      </c>
      <c r="CX69" s="639" t="str">
        <f t="shared" si="114"/>
        <v/>
      </c>
      <c r="CY69" s="725" t="str">
        <f t="shared" si="115"/>
        <v/>
      </c>
      <c r="CZ69" s="638" t="str">
        <f t="shared" si="116"/>
        <v/>
      </c>
      <c r="DA69" s="639" t="str">
        <f t="shared" si="117"/>
        <v/>
      </c>
      <c r="DB69" s="640" t="str">
        <f t="shared" si="118"/>
        <v/>
      </c>
      <c r="DC69" s="640" t="str">
        <f t="shared" si="119"/>
        <v/>
      </c>
      <c r="DD69" s="640" t="str">
        <f t="shared" si="120"/>
        <v/>
      </c>
      <c r="DE69" s="640" t="str">
        <f t="shared" si="121"/>
        <v/>
      </c>
      <c r="DF69" s="640" t="str">
        <f t="shared" si="122"/>
        <v/>
      </c>
      <c r="DG69" s="641" t="str">
        <f t="shared" si="123"/>
        <v/>
      </c>
      <c r="DH69" s="641" t="str">
        <f t="shared" si="124"/>
        <v/>
      </c>
      <c r="DI69" s="641" t="str">
        <f t="shared" si="125"/>
        <v/>
      </c>
      <c r="DJ69" s="641" t="str">
        <f t="shared" si="126"/>
        <v/>
      </c>
      <c r="DK69" s="640" t="str">
        <f t="shared" si="127"/>
        <v/>
      </c>
      <c r="DL69" s="640" t="str">
        <f t="shared" si="128"/>
        <v/>
      </c>
      <c r="DM69" s="640" t="str">
        <f t="shared" si="129"/>
        <v/>
      </c>
      <c r="DN69" s="640" t="str">
        <f t="shared" si="130"/>
        <v/>
      </c>
      <c r="DO69" s="640" t="str">
        <f t="shared" si="131"/>
        <v/>
      </c>
      <c r="DP69" s="639" t="str">
        <f t="shared" si="132"/>
        <v/>
      </c>
      <c r="DQ69" s="638" t="str">
        <f t="shared" si="133"/>
        <v/>
      </c>
      <c r="DR69" s="536">
        <f t="shared" si="134"/>
        <v>0</v>
      </c>
      <c r="DS69" s="468">
        <f t="shared" si="135"/>
        <v>0</v>
      </c>
      <c r="DT69" s="468">
        <f t="shared" si="136"/>
        <v>0</v>
      </c>
      <c r="DU69" s="468">
        <f t="shared" si="137"/>
        <v>0</v>
      </c>
      <c r="DV69" s="999" t="str">
        <f>IF(DV63="","",(DV63+SUM(BZ63)*(DV63="")-SUM(DV65)-DV68-SUM(BZ68)*(DV68=""))*BZ64/DV$7/365/$G$1)</f>
        <v/>
      </c>
      <c r="DW69" s="863" t="str">
        <f>IF(DW63="","",(DW63+SUM(CA63)*(DW63="")-SUM(DW65)-DW68-SUM(CA68)*(DW68=""))*CA64/DW$7/365/$G$1)</f>
        <v/>
      </c>
      <c r="DX69" s="863" t="str">
        <f>IF(DX63="","",(DX63+SUM(CB63)*(DX63="")-SUM(DX65)-DX68-SUM(CB68)*(DX68=""))*CB64/DX$7/365/$G$1)</f>
        <v/>
      </c>
      <c r="DY69" s="1000" t="str">
        <f>IF(DY63="","",(DY63+SUM(CC63)*(DY63="")-SUM(DY65)-DY68-SUM(CC68)*(DY68=""))*CC64/DY$7/365/$G$1)</f>
        <v/>
      </c>
      <c r="DZ69" s="985"/>
      <c r="EA69" s="61"/>
    </row>
    <row r="70" spans="1:131" ht="12.75" customHeight="1">
      <c r="A70" s="527" t="s">
        <v>560</v>
      </c>
      <c r="B70" s="975"/>
      <c r="C70" s="975"/>
      <c r="D70" s="975"/>
      <c r="E70" s="975"/>
      <c r="F70" s="975"/>
      <c r="G70" s="975"/>
      <c r="H70" s="975"/>
      <c r="I70" s="975"/>
      <c r="J70" s="975"/>
      <c r="K70" s="975"/>
      <c r="L70" s="975"/>
      <c r="M70" s="975"/>
      <c r="N70" s="975"/>
      <c r="O70" s="975"/>
      <c r="P70" s="975"/>
      <c r="Q70" s="975"/>
      <c r="R70" s="975"/>
      <c r="S70" s="975"/>
      <c r="T70" s="976"/>
      <c r="U70" s="975"/>
      <c r="V70" s="975"/>
      <c r="W70" s="975"/>
      <c r="X70" s="975"/>
      <c r="Y70" s="975"/>
      <c r="Z70" s="975"/>
      <c r="AA70" s="975"/>
      <c r="AB70" s="975"/>
      <c r="AC70" s="975"/>
      <c r="AD70" s="975"/>
      <c r="AE70" s="975"/>
      <c r="AF70" s="975"/>
      <c r="AG70" s="975"/>
      <c r="AH70" s="975"/>
      <c r="AI70" s="975"/>
      <c r="AJ70" s="975"/>
      <c r="AK70" s="975"/>
      <c r="AL70" s="975"/>
      <c r="AM70" s="976"/>
      <c r="AN70" s="975"/>
      <c r="AO70" s="975"/>
      <c r="AP70" s="975"/>
      <c r="AQ70" s="975"/>
      <c r="AR70" s="975"/>
      <c r="AS70" s="975"/>
      <c r="AT70" s="975"/>
      <c r="AU70" s="975"/>
      <c r="AV70" s="975"/>
      <c r="AW70" s="975"/>
      <c r="AX70" s="975"/>
      <c r="AY70" s="975"/>
      <c r="AZ70" s="975"/>
      <c r="BA70" s="975"/>
      <c r="BB70" s="975"/>
      <c r="BC70" s="975"/>
      <c r="BD70" s="975"/>
      <c r="BE70" s="975"/>
      <c r="BF70" s="976"/>
      <c r="BG70" s="975"/>
      <c r="BH70" s="975"/>
      <c r="BI70" s="975"/>
      <c r="BJ70" s="975"/>
      <c r="BK70" s="975"/>
      <c r="BL70" s="975"/>
      <c r="BM70" s="975"/>
      <c r="BN70" s="975"/>
      <c r="BO70" s="975"/>
      <c r="BP70" s="975"/>
      <c r="BQ70" s="975"/>
      <c r="BR70" s="975"/>
      <c r="BS70" s="975"/>
      <c r="BT70" s="975"/>
      <c r="BU70" s="975"/>
      <c r="BV70" s="975"/>
      <c r="BW70" s="975"/>
      <c r="BX70" s="975"/>
      <c r="BY70" s="976"/>
      <c r="BZ70" s="975"/>
      <c r="CA70" s="975"/>
      <c r="CB70" s="975"/>
      <c r="CC70" s="975"/>
      <c r="CD70" s="530" t="str">
        <f t="shared" si="94"/>
        <v/>
      </c>
      <c r="CE70" s="530" t="str">
        <f t="shared" si="95"/>
        <v/>
      </c>
      <c r="CF70" s="530" t="str">
        <f t="shared" si="96"/>
        <v/>
      </c>
      <c r="CG70" s="531" t="str">
        <f t="shared" si="97"/>
        <v/>
      </c>
      <c r="CH70" s="518" t="str">
        <f t="shared" si="98"/>
        <v/>
      </c>
      <c r="CI70" s="93" t="str">
        <f t="shared" si="99"/>
        <v/>
      </c>
      <c r="CJ70" s="94" t="str">
        <f t="shared" si="100"/>
        <v/>
      </c>
      <c r="CK70" s="94" t="str">
        <f t="shared" si="101"/>
        <v/>
      </c>
      <c r="CL70" s="94" t="str">
        <f t="shared" si="102"/>
        <v/>
      </c>
      <c r="CM70" s="94" t="str">
        <f t="shared" si="103"/>
        <v/>
      </c>
      <c r="CN70" s="94" t="str">
        <f t="shared" si="104"/>
        <v/>
      </c>
      <c r="CO70" s="108" t="str">
        <f t="shared" si="105"/>
        <v/>
      </c>
      <c r="CP70" s="108" t="str">
        <f t="shared" si="106"/>
        <v/>
      </c>
      <c r="CQ70" s="108" t="str">
        <f t="shared" si="107"/>
        <v/>
      </c>
      <c r="CR70" s="108" t="str">
        <f t="shared" si="108"/>
        <v/>
      </c>
      <c r="CS70" s="94" t="str">
        <f t="shared" si="109"/>
        <v/>
      </c>
      <c r="CT70" s="94" t="str">
        <f t="shared" si="110"/>
        <v/>
      </c>
      <c r="CU70" s="94" t="str">
        <f t="shared" si="111"/>
        <v/>
      </c>
      <c r="CV70" s="94" t="str">
        <f t="shared" si="112"/>
        <v/>
      </c>
      <c r="CW70" s="94" t="str">
        <f t="shared" si="113"/>
        <v/>
      </c>
      <c r="CX70" s="93" t="str">
        <f t="shared" si="114"/>
        <v/>
      </c>
      <c r="CY70" s="519" t="str">
        <f t="shared" si="115"/>
        <v/>
      </c>
      <c r="CZ70" s="532" t="str">
        <f t="shared" si="116"/>
        <v/>
      </c>
      <c r="DA70" s="533" t="str">
        <f t="shared" si="117"/>
        <v/>
      </c>
      <c r="DB70" s="534" t="str">
        <f t="shared" si="118"/>
        <v/>
      </c>
      <c r="DC70" s="534" t="str">
        <f t="shared" si="119"/>
        <v/>
      </c>
      <c r="DD70" s="534" t="str">
        <f t="shared" si="120"/>
        <v/>
      </c>
      <c r="DE70" s="534" t="str">
        <f t="shared" si="121"/>
        <v/>
      </c>
      <c r="DF70" s="534" t="str">
        <f t="shared" si="122"/>
        <v/>
      </c>
      <c r="DG70" s="535" t="str">
        <f t="shared" si="123"/>
        <v/>
      </c>
      <c r="DH70" s="535" t="str">
        <f t="shared" si="124"/>
        <v/>
      </c>
      <c r="DI70" s="535" t="str">
        <f t="shared" si="125"/>
        <v/>
      </c>
      <c r="DJ70" s="535" t="str">
        <f t="shared" si="126"/>
        <v/>
      </c>
      <c r="DK70" s="534" t="str">
        <f t="shared" si="127"/>
        <v/>
      </c>
      <c r="DL70" s="534" t="str">
        <f t="shared" si="128"/>
        <v/>
      </c>
      <c r="DM70" s="534" t="str">
        <f t="shared" si="129"/>
        <v/>
      </c>
      <c r="DN70" s="534" t="str">
        <f t="shared" si="130"/>
        <v/>
      </c>
      <c r="DO70" s="534" t="str">
        <f t="shared" si="131"/>
        <v/>
      </c>
      <c r="DP70" s="533" t="str">
        <f t="shared" si="132"/>
        <v/>
      </c>
      <c r="DQ70" s="532" t="str">
        <f t="shared" si="133"/>
        <v/>
      </c>
      <c r="DR70" s="536">
        <f t="shared" si="134"/>
        <v>0</v>
      </c>
      <c r="DS70" s="468">
        <f t="shared" si="135"/>
        <v>0</v>
      </c>
      <c r="DT70" s="468">
        <f t="shared" si="136"/>
        <v>0</v>
      </c>
      <c r="DU70" s="468">
        <f t="shared" si="137"/>
        <v>0</v>
      </c>
      <c r="DV70" s="1001" t="str">
        <f>IF(SUM(BZ70)&gt;0,BZ70*'Exp factors'!C$21,"")</f>
        <v/>
      </c>
      <c r="DW70" s="1002" t="str">
        <f>IF(SUM(CA70)&gt;0,CA70*'Exp factors'!D$21,"")</f>
        <v/>
      </c>
      <c r="DX70" s="1002" t="str">
        <f>IF(SUM(CB70)&gt;0,CB70*'Exp factors'!E$21,"")</f>
        <v/>
      </c>
      <c r="DY70" s="1003" t="str">
        <f>IF(SUM(CC70)&gt;0,CC70*'Exp factors'!F$21,"")</f>
        <v/>
      </c>
      <c r="DZ70" s="985"/>
      <c r="EA70" s="61"/>
    </row>
    <row r="71" spans="1:131" ht="12.75" customHeight="1">
      <c r="A71" s="980" t="s">
        <v>357</v>
      </c>
      <c r="B71" s="294"/>
      <c r="C71" s="294"/>
      <c r="D71" s="294"/>
      <c r="E71" s="294"/>
      <c r="F71" s="294"/>
      <c r="G71" s="294"/>
      <c r="H71" s="294"/>
      <c r="I71" s="294"/>
      <c r="J71" s="294"/>
      <c r="K71" s="294"/>
      <c r="L71" s="294"/>
      <c r="M71" s="294"/>
      <c r="N71" s="294"/>
      <c r="O71" s="294"/>
      <c r="P71" s="294"/>
      <c r="Q71" s="294"/>
      <c r="R71" s="294"/>
      <c r="S71" s="294"/>
      <c r="T71" s="981"/>
      <c r="U71" s="294"/>
      <c r="V71" s="294"/>
      <c r="W71" s="294"/>
      <c r="X71" s="294"/>
      <c r="Y71" s="294"/>
      <c r="Z71" s="294"/>
      <c r="AA71" s="294"/>
      <c r="AB71" s="294"/>
      <c r="AC71" s="294"/>
      <c r="AD71" s="294"/>
      <c r="AE71" s="294"/>
      <c r="AF71" s="294"/>
      <c r="AG71" s="294"/>
      <c r="AH71" s="294"/>
      <c r="AI71" s="294"/>
      <c r="AJ71" s="294"/>
      <c r="AK71" s="294"/>
      <c r="AL71" s="294"/>
      <c r="AM71" s="981"/>
      <c r="AN71" s="294"/>
      <c r="AO71" s="294"/>
      <c r="AP71" s="294"/>
      <c r="AQ71" s="294"/>
      <c r="AR71" s="294"/>
      <c r="AS71" s="294"/>
      <c r="AT71" s="294"/>
      <c r="AU71" s="294"/>
      <c r="AV71" s="294"/>
      <c r="AW71" s="294"/>
      <c r="AX71" s="294"/>
      <c r="AY71" s="294"/>
      <c r="AZ71" s="294"/>
      <c r="BA71" s="294"/>
      <c r="BB71" s="294"/>
      <c r="BC71" s="294"/>
      <c r="BD71" s="294"/>
      <c r="BE71" s="294"/>
      <c r="BF71" s="981"/>
      <c r="BG71" s="294"/>
      <c r="BH71" s="294"/>
      <c r="BI71" s="294"/>
      <c r="BJ71" s="294"/>
      <c r="BK71" s="294"/>
      <c r="BL71" s="294"/>
      <c r="BM71" s="294"/>
      <c r="BN71" s="294"/>
      <c r="BO71" s="294"/>
      <c r="BP71" s="294"/>
      <c r="BQ71" s="294"/>
      <c r="BR71" s="294"/>
      <c r="BS71" s="294"/>
      <c r="BT71" s="294"/>
      <c r="BU71" s="294"/>
      <c r="BV71" s="294"/>
      <c r="BW71" s="294"/>
      <c r="BX71" s="294"/>
      <c r="BY71" s="981"/>
      <c r="BZ71" s="294"/>
      <c r="CA71" s="294"/>
      <c r="CB71" s="294"/>
      <c r="CC71" s="294"/>
      <c r="CD71" s="530" t="str">
        <f t="shared" si="94"/>
        <v/>
      </c>
      <c r="CE71" s="530" t="str">
        <f t="shared" si="95"/>
        <v/>
      </c>
      <c r="CF71" s="530" t="str">
        <f t="shared" si="96"/>
        <v/>
      </c>
      <c r="CG71" s="531" t="str">
        <f t="shared" si="97"/>
        <v/>
      </c>
      <c r="CH71" s="518" t="str">
        <f t="shared" si="98"/>
        <v/>
      </c>
      <c r="CI71" s="93" t="str">
        <f t="shared" si="99"/>
        <v/>
      </c>
      <c r="CJ71" s="94" t="str">
        <f t="shared" si="100"/>
        <v/>
      </c>
      <c r="CK71" s="94" t="str">
        <f t="shared" si="101"/>
        <v/>
      </c>
      <c r="CL71" s="94" t="str">
        <f t="shared" si="102"/>
        <v/>
      </c>
      <c r="CM71" s="94" t="str">
        <f t="shared" si="103"/>
        <v/>
      </c>
      <c r="CN71" s="94" t="str">
        <f t="shared" si="104"/>
        <v/>
      </c>
      <c r="CO71" s="108" t="str">
        <f t="shared" si="105"/>
        <v/>
      </c>
      <c r="CP71" s="108" t="str">
        <f t="shared" si="106"/>
        <v/>
      </c>
      <c r="CQ71" s="108" t="str">
        <f t="shared" si="107"/>
        <v/>
      </c>
      <c r="CR71" s="108" t="str">
        <f t="shared" si="108"/>
        <v/>
      </c>
      <c r="CS71" s="94" t="str">
        <f t="shared" si="109"/>
        <v/>
      </c>
      <c r="CT71" s="94" t="str">
        <f t="shared" si="110"/>
        <v/>
      </c>
      <c r="CU71" s="94" t="str">
        <f t="shared" si="111"/>
        <v/>
      </c>
      <c r="CV71" s="94" t="str">
        <f t="shared" si="112"/>
        <v/>
      </c>
      <c r="CW71" s="94" t="str">
        <f t="shared" si="113"/>
        <v/>
      </c>
      <c r="CX71" s="93" t="str">
        <f t="shared" si="114"/>
        <v/>
      </c>
      <c r="CY71" s="519" t="str">
        <f t="shared" si="115"/>
        <v/>
      </c>
      <c r="CZ71" s="532" t="str">
        <f t="shared" si="116"/>
        <v/>
      </c>
      <c r="DA71" s="533" t="str">
        <f t="shared" si="117"/>
        <v/>
      </c>
      <c r="DB71" s="534" t="str">
        <f t="shared" si="118"/>
        <v/>
      </c>
      <c r="DC71" s="534" t="str">
        <f t="shared" si="119"/>
        <v/>
      </c>
      <c r="DD71" s="534" t="str">
        <f t="shared" si="120"/>
        <v/>
      </c>
      <c r="DE71" s="534" t="str">
        <f t="shared" si="121"/>
        <v/>
      </c>
      <c r="DF71" s="534" t="str">
        <f t="shared" si="122"/>
        <v/>
      </c>
      <c r="DG71" s="535" t="str">
        <f t="shared" si="123"/>
        <v/>
      </c>
      <c r="DH71" s="535" t="str">
        <f t="shared" si="124"/>
        <v/>
      </c>
      <c r="DI71" s="535" t="str">
        <f t="shared" si="125"/>
        <v/>
      </c>
      <c r="DJ71" s="535" t="str">
        <f t="shared" si="126"/>
        <v/>
      </c>
      <c r="DK71" s="534" t="str">
        <f t="shared" si="127"/>
        <v/>
      </c>
      <c r="DL71" s="534" t="str">
        <f t="shared" si="128"/>
        <v/>
      </c>
      <c r="DM71" s="534" t="str">
        <f t="shared" si="129"/>
        <v/>
      </c>
      <c r="DN71" s="534" t="str">
        <f t="shared" si="130"/>
        <v/>
      </c>
      <c r="DO71" s="534" t="str">
        <f t="shared" si="131"/>
        <v/>
      </c>
      <c r="DP71" s="533" t="str">
        <f t="shared" si="132"/>
        <v/>
      </c>
      <c r="DQ71" s="532" t="str">
        <f t="shared" si="133"/>
        <v/>
      </c>
      <c r="DR71" s="536">
        <f t="shared" si="134"/>
        <v>0</v>
      </c>
      <c r="DS71" s="468">
        <f t="shared" si="135"/>
        <v>0</v>
      </c>
      <c r="DT71" s="468">
        <f t="shared" si="136"/>
        <v>0</v>
      </c>
      <c r="DU71" s="468">
        <f t="shared" si="137"/>
        <v>0</v>
      </c>
      <c r="DV71" s="982"/>
      <c r="DW71" s="983"/>
      <c r="DX71" s="983"/>
      <c r="DY71" s="984"/>
      <c r="DZ71" s="985"/>
      <c r="EA71" s="61"/>
    </row>
    <row r="72" spans="1:131" ht="12.75" customHeight="1">
      <c r="A72" s="986" t="s">
        <v>358</v>
      </c>
      <c r="B72" s="783"/>
      <c r="C72" s="783"/>
      <c r="D72" s="783"/>
      <c r="E72" s="783"/>
      <c r="F72" s="783"/>
      <c r="G72" s="783"/>
      <c r="H72" s="783"/>
      <c r="I72" s="783"/>
      <c r="J72" s="783"/>
      <c r="K72" s="783"/>
      <c r="L72" s="783"/>
      <c r="M72" s="783"/>
      <c r="N72" s="783"/>
      <c r="O72" s="783"/>
      <c r="P72" s="783"/>
      <c r="Q72" s="783"/>
      <c r="R72" s="783"/>
      <c r="S72" s="783"/>
      <c r="T72" s="981"/>
      <c r="U72" s="783"/>
      <c r="V72" s="783"/>
      <c r="W72" s="783"/>
      <c r="X72" s="783"/>
      <c r="Y72" s="783"/>
      <c r="Z72" s="783"/>
      <c r="AA72" s="783"/>
      <c r="AB72" s="783"/>
      <c r="AC72" s="783"/>
      <c r="AD72" s="783"/>
      <c r="AE72" s="783"/>
      <c r="AF72" s="783"/>
      <c r="AG72" s="783"/>
      <c r="AH72" s="783"/>
      <c r="AI72" s="783"/>
      <c r="AJ72" s="783"/>
      <c r="AK72" s="783"/>
      <c r="AL72" s="783"/>
      <c r="AM72" s="981"/>
      <c r="AN72" s="783"/>
      <c r="AO72" s="783"/>
      <c r="AP72" s="783"/>
      <c r="AQ72" s="783"/>
      <c r="AR72" s="783"/>
      <c r="AS72" s="783"/>
      <c r="AT72" s="783"/>
      <c r="AU72" s="783"/>
      <c r="AV72" s="783"/>
      <c r="AW72" s="783"/>
      <c r="AX72" s="783"/>
      <c r="AY72" s="783"/>
      <c r="AZ72" s="783"/>
      <c r="BA72" s="783"/>
      <c r="BB72" s="783"/>
      <c r="BC72" s="783"/>
      <c r="BD72" s="783"/>
      <c r="BE72" s="783"/>
      <c r="BF72" s="981"/>
      <c r="BG72" s="783"/>
      <c r="BH72" s="783"/>
      <c r="BI72" s="783"/>
      <c r="BJ72" s="783"/>
      <c r="BK72" s="783"/>
      <c r="BL72" s="783"/>
      <c r="BM72" s="783"/>
      <c r="BN72" s="783"/>
      <c r="BO72" s="783"/>
      <c r="BP72" s="783"/>
      <c r="BQ72" s="783"/>
      <c r="BR72" s="783"/>
      <c r="BS72" s="783"/>
      <c r="BT72" s="783"/>
      <c r="BU72" s="783"/>
      <c r="BV72" s="783"/>
      <c r="BW72" s="783"/>
      <c r="BX72" s="783"/>
      <c r="BY72" s="981"/>
      <c r="BZ72" s="783"/>
      <c r="CA72" s="783"/>
      <c r="CB72" s="783"/>
      <c r="CC72" s="783"/>
      <c r="CD72" s="530" t="str">
        <f t="shared" si="94"/>
        <v/>
      </c>
      <c r="CE72" s="530" t="str">
        <f t="shared" si="95"/>
        <v/>
      </c>
      <c r="CF72" s="530" t="str">
        <f t="shared" si="96"/>
        <v/>
      </c>
      <c r="CG72" s="531" t="str">
        <f t="shared" si="97"/>
        <v/>
      </c>
      <c r="CH72" s="518" t="str">
        <f t="shared" si="98"/>
        <v/>
      </c>
      <c r="CI72" s="93" t="str">
        <f t="shared" si="99"/>
        <v/>
      </c>
      <c r="CJ72" s="94" t="str">
        <f t="shared" si="100"/>
        <v/>
      </c>
      <c r="CK72" s="94" t="str">
        <f t="shared" si="101"/>
        <v/>
      </c>
      <c r="CL72" s="94" t="str">
        <f t="shared" si="102"/>
        <v/>
      </c>
      <c r="CM72" s="94" t="str">
        <f t="shared" si="103"/>
        <v/>
      </c>
      <c r="CN72" s="94" t="str">
        <f t="shared" si="104"/>
        <v/>
      </c>
      <c r="CO72" s="108" t="str">
        <f t="shared" si="105"/>
        <v/>
      </c>
      <c r="CP72" s="108" t="str">
        <f t="shared" si="106"/>
        <v/>
      </c>
      <c r="CQ72" s="108" t="str">
        <f t="shared" si="107"/>
        <v/>
      </c>
      <c r="CR72" s="108" t="str">
        <f t="shared" si="108"/>
        <v/>
      </c>
      <c r="CS72" s="94" t="str">
        <f t="shared" si="109"/>
        <v/>
      </c>
      <c r="CT72" s="94" t="str">
        <f t="shared" si="110"/>
        <v/>
      </c>
      <c r="CU72" s="94" t="str">
        <f t="shared" si="111"/>
        <v/>
      </c>
      <c r="CV72" s="94" t="str">
        <f t="shared" si="112"/>
        <v/>
      </c>
      <c r="CW72" s="94" t="str">
        <f t="shared" si="113"/>
        <v/>
      </c>
      <c r="CX72" s="93" t="str">
        <f t="shared" si="114"/>
        <v/>
      </c>
      <c r="CY72" s="519" t="str">
        <f t="shared" si="115"/>
        <v/>
      </c>
      <c r="CZ72" s="532" t="str">
        <f t="shared" si="116"/>
        <v/>
      </c>
      <c r="DA72" s="533" t="str">
        <f t="shared" si="117"/>
        <v/>
      </c>
      <c r="DB72" s="534" t="str">
        <f t="shared" si="118"/>
        <v/>
      </c>
      <c r="DC72" s="534" t="str">
        <f t="shared" si="119"/>
        <v/>
      </c>
      <c r="DD72" s="534" t="str">
        <f t="shared" si="120"/>
        <v/>
      </c>
      <c r="DE72" s="534" t="str">
        <f t="shared" si="121"/>
        <v/>
      </c>
      <c r="DF72" s="534" t="str">
        <f t="shared" si="122"/>
        <v/>
      </c>
      <c r="DG72" s="535" t="str">
        <f t="shared" si="123"/>
        <v/>
      </c>
      <c r="DH72" s="535" t="str">
        <f t="shared" si="124"/>
        <v/>
      </c>
      <c r="DI72" s="535" t="str">
        <f t="shared" si="125"/>
        <v/>
      </c>
      <c r="DJ72" s="535" t="str">
        <f t="shared" si="126"/>
        <v/>
      </c>
      <c r="DK72" s="534" t="str">
        <f t="shared" si="127"/>
        <v/>
      </c>
      <c r="DL72" s="534" t="str">
        <f t="shared" si="128"/>
        <v/>
      </c>
      <c r="DM72" s="534" t="str">
        <f t="shared" si="129"/>
        <v/>
      </c>
      <c r="DN72" s="534" t="str">
        <f t="shared" si="130"/>
        <v/>
      </c>
      <c r="DO72" s="534" t="str">
        <f t="shared" si="131"/>
        <v/>
      </c>
      <c r="DP72" s="533" t="str">
        <f t="shared" si="132"/>
        <v/>
      </c>
      <c r="DQ72" s="532" t="str">
        <f t="shared" si="133"/>
        <v/>
      </c>
      <c r="DR72" s="536">
        <f t="shared" si="134"/>
        <v>0</v>
      </c>
      <c r="DS72" s="468">
        <f t="shared" si="135"/>
        <v>0</v>
      </c>
      <c r="DT72" s="468">
        <f t="shared" si="136"/>
        <v>0</v>
      </c>
      <c r="DU72" s="468">
        <f t="shared" si="137"/>
        <v>0</v>
      </c>
      <c r="DV72" s="987" t="str">
        <f>IF(SUM(BZ72)&gt;0,(BZ70-DV75-SUM(BZ75)*(DV75=""))*'Exp factors'!C$24,"")</f>
        <v/>
      </c>
      <c r="DW72" s="988" t="str">
        <f>IF(SUM(CA72)&gt;0,(CA70-DW75-SUM(CA75)*(DW75=""))*'Exp factors'!D$24,"")</f>
        <v/>
      </c>
      <c r="DX72" s="988" t="str">
        <f>IF(SUM(CB72)&gt;0,(CB70-DX75-SUM(CB75)*(DX75=""))*'Exp factors'!E$24,"")</f>
        <v/>
      </c>
      <c r="DY72" s="989" t="str">
        <f>IF(SUM(CC72)&gt;0,(CC70-DY75-SUM(CC75)*(DY75=""))*'Exp factors'!F$24,"")</f>
        <v/>
      </c>
      <c r="DZ72" s="985"/>
      <c r="EA72" s="61"/>
    </row>
    <row r="73" spans="1:131" ht="12.75" customHeight="1">
      <c r="A73" s="990" t="s">
        <v>282</v>
      </c>
      <c r="B73" s="806"/>
      <c r="C73" s="806"/>
      <c r="D73" s="806"/>
      <c r="E73" s="806"/>
      <c r="F73" s="806"/>
      <c r="G73" s="806"/>
      <c r="H73" s="806"/>
      <c r="I73" s="806"/>
      <c r="J73" s="806"/>
      <c r="K73" s="806"/>
      <c r="L73" s="806"/>
      <c r="M73" s="806"/>
      <c r="N73" s="806"/>
      <c r="O73" s="806"/>
      <c r="P73" s="806"/>
      <c r="Q73" s="806"/>
      <c r="R73" s="806"/>
      <c r="S73" s="806"/>
      <c r="T73" s="981"/>
      <c r="U73" s="806"/>
      <c r="V73" s="806"/>
      <c r="W73" s="806"/>
      <c r="X73" s="806"/>
      <c r="Y73" s="806"/>
      <c r="Z73" s="806"/>
      <c r="AA73" s="806"/>
      <c r="AB73" s="806"/>
      <c r="AC73" s="806"/>
      <c r="AD73" s="806"/>
      <c r="AE73" s="806"/>
      <c r="AF73" s="806"/>
      <c r="AG73" s="806"/>
      <c r="AH73" s="806"/>
      <c r="AI73" s="806"/>
      <c r="AJ73" s="806"/>
      <c r="AK73" s="806"/>
      <c r="AL73" s="806"/>
      <c r="AM73" s="981"/>
      <c r="AN73" s="806"/>
      <c r="AO73" s="806"/>
      <c r="AP73" s="806"/>
      <c r="AQ73" s="806"/>
      <c r="AR73" s="806"/>
      <c r="AS73" s="806"/>
      <c r="AT73" s="806"/>
      <c r="AU73" s="806"/>
      <c r="AV73" s="806"/>
      <c r="AW73" s="806"/>
      <c r="AX73" s="806"/>
      <c r="AY73" s="806"/>
      <c r="AZ73" s="806"/>
      <c r="BA73" s="806"/>
      <c r="BB73" s="806"/>
      <c r="BC73" s="806"/>
      <c r="BD73" s="806"/>
      <c r="BE73" s="806"/>
      <c r="BF73" s="981"/>
      <c r="BG73" s="806"/>
      <c r="BH73" s="806"/>
      <c r="BI73" s="806"/>
      <c r="BJ73" s="806"/>
      <c r="BK73" s="806"/>
      <c r="BL73" s="806"/>
      <c r="BM73" s="806"/>
      <c r="BN73" s="806"/>
      <c r="BO73" s="806"/>
      <c r="BP73" s="806"/>
      <c r="BQ73" s="806"/>
      <c r="BR73" s="806"/>
      <c r="BS73" s="806"/>
      <c r="BT73" s="806"/>
      <c r="BU73" s="806"/>
      <c r="BV73" s="806"/>
      <c r="BW73" s="806"/>
      <c r="BX73" s="806"/>
      <c r="BY73" s="981"/>
      <c r="BZ73" s="806"/>
      <c r="CA73" s="806"/>
      <c r="CB73" s="806"/>
      <c r="CC73" s="806"/>
      <c r="CD73" s="530" t="str">
        <f t="shared" si="94"/>
        <v/>
      </c>
      <c r="CE73" s="530" t="str">
        <f t="shared" si="95"/>
        <v/>
      </c>
      <c r="CF73" s="530" t="str">
        <f t="shared" si="96"/>
        <v/>
      </c>
      <c r="CG73" s="531" t="str">
        <f t="shared" si="97"/>
        <v/>
      </c>
      <c r="CH73" s="518" t="str">
        <f t="shared" si="98"/>
        <v/>
      </c>
      <c r="CI73" s="93" t="str">
        <f t="shared" si="99"/>
        <v/>
      </c>
      <c r="CJ73" s="94" t="str">
        <f t="shared" si="100"/>
        <v/>
      </c>
      <c r="CK73" s="94" t="str">
        <f t="shared" si="101"/>
        <v/>
      </c>
      <c r="CL73" s="94" t="str">
        <f t="shared" si="102"/>
        <v/>
      </c>
      <c r="CM73" s="94" t="str">
        <f t="shared" si="103"/>
        <v/>
      </c>
      <c r="CN73" s="94" t="str">
        <f t="shared" si="104"/>
        <v/>
      </c>
      <c r="CO73" s="108" t="str">
        <f t="shared" si="105"/>
        <v/>
      </c>
      <c r="CP73" s="108" t="str">
        <f t="shared" si="106"/>
        <v/>
      </c>
      <c r="CQ73" s="108" t="str">
        <f t="shared" si="107"/>
        <v/>
      </c>
      <c r="CR73" s="108" t="str">
        <f t="shared" si="108"/>
        <v/>
      </c>
      <c r="CS73" s="94" t="str">
        <f t="shared" si="109"/>
        <v/>
      </c>
      <c r="CT73" s="94" t="str">
        <f t="shared" si="110"/>
        <v/>
      </c>
      <c r="CU73" s="94" t="str">
        <f t="shared" si="111"/>
        <v/>
      </c>
      <c r="CV73" s="94" t="str">
        <f t="shared" si="112"/>
        <v/>
      </c>
      <c r="CW73" s="94" t="str">
        <f t="shared" si="113"/>
        <v/>
      </c>
      <c r="CX73" s="93" t="str">
        <f t="shared" si="114"/>
        <v/>
      </c>
      <c r="CY73" s="519" t="str">
        <f t="shared" si="115"/>
        <v/>
      </c>
      <c r="CZ73" s="532" t="str">
        <f t="shared" si="116"/>
        <v/>
      </c>
      <c r="DA73" s="533" t="str">
        <f t="shared" si="117"/>
        <v/>
      </c>
      <c r="DB73" s="534" t="str">
        <f t="shared" si="118"/>
        <v/>
      </c>
      <c r="DC73" s="534" t="str">
        <f t="shared" si="119"/>
        <v/>
      </c>
      <c r="DD73" s="534" t="str">
        <f t="shared" si="120"/>
        <v/>
      </c>
      <c r="DE73" s="534" t="str">
        <f t="shared" si="121"/>
        <v/>
      </c>
      <c r="DF73" s="534" t="str">
        <f t="shared" si="122"/>
        <v/>
      </c>
      <c r="DG73" s="535" t="str">
        <f t="shared" si="123"/>
        <v/>
      </c>
      <c r="DH73" s="535" t="str">
        <f t="shared" si="124"/>
        <v/>
      </c>
      <c r="DI73" s="535" t="str">
        <f t="shared" si="125"/>
        <v/>
      </c>
      <c r="DJ73" s="535" t="str">
        <f t="shared" si="126"/>
        <v/>
      </c>
      <c r="DK73" s="534" t="str">
        <f t="shared" si="127"/>
        <v/>
      </c>
      <c r="DL73" s="534" t="str">
        <f t="shared" si="128"/>
        <v/>
      </c>
      <c r="DM73" s="534" t="str">
        <f t="shared" si="129"/>
        <v/>
      </c>
      <c r="DN73" s="534" t="str">
        <f t="shared" si="130"/>
        <v/>
      </c>
      <c r="DO73" s="534" t="str">
        <f t="shared" si="131"/>
        <v/>
      </c>
      <c r="DP73" s="533" t="str">
        <f t="shared" si="132"/>
        <v/>
      </c>
      <c r="DQ73" s="532" t="str">
        <f t="shared" si="133"/>
        <v/>
      </c>
      <c r="DR73" s="536">
        <f t="shared" si="134"/>
        <v>0</v>
      </c>
      <c r="DS73" s="468">
        <f t="shared" si="135"/>
        <v>0</v>
      </c>
      <c r="DT73" s="468">
        <f t="shared" si="136"/>
        <v>0</v>
      </c>
      <c r="DU73" s="468">
        <f t="shared" si="137"/>
        <v>0</v>
      </c>
      <c r="DV73" s="982"/>
      <c r="DW73" s="983"/>
      <c r="DX73" s="983"/>
      <c r="DY73" s="984"/>
      <c r="DZ73" s="985"/>
      <c r="EA73" s="61"/>
    </row>
    <row r="74" spans="1:131" ht="12.75" customHeight="1">
      <c r="A74" s="990" t="s">
        <v>284</v>
      </c>
      <c r="B74" s="541" t="str">
        <f t="shared" ref="B74:S74" si="170">IF(B72="","",B72*B73)</f>
        <v/>
      </c>
      <c r="C74" s="541" t="str">
        <f t="shared" si="170"/>
        <v/>
      </c>
      <c r="D74" s="541" t="str">
        <f t="shared" si="170"/>
        <v/>
      </c>
      <c r="E74" s="541" t="str">
        <f t="shared" si="170"/>
        <v/>
      </c>
      <c r="F74" s="541" t="str">
        <f t="shared" si="170"/>
        <v/>
      </c>
      <c r="G74" s="541" t="str">
        <f t="shared" si="170"/>
        <v/>
      </c>
      <c r="H74" s="541" t="str">
        <f t="shared" si="170"/>
        <v/>
      </c>
      <c r="I74" s="541" t="str">
        <f t="shared" si="170"/>
        <v/>
      </c>
      <c r="J74" s="541" t="str">
        <f t="shared" si="170"/>
        <v/>
      </c>
      <c r="K74" s="541" t="str">
        <f t="shared" si="170"/>
        <v/>
      </c>
      <c r="L74" s="541" t="str">
        <f t="shared" si="170"/>
        <v/>
      </c>
      <c r="M74" s="541" t="str">
        <f t="shared" si="170"/>
        <v/>
      </c>
      <c r="N74" s="541" t="str">
        <f t="shared" si="170"/>
        <v/>
      </c>
      <c r="O74" s="541" t="str">
        <f t="shared" si="170"/>
        <v/>
      </c>
      <c r="P74" s="541" t="str">
        <f t="shared" si="170"/>
        <v/>
      </c>
      <c r="Q74" s="541" t="str">
        <f t="shared" si="170"/>
        <v/>
      </c>
      <c r="R74" s="541" t="str">
        <f t="shared" si="170"/>
        <v/>
      </c>
      <c r="S74" s="541" t="str">
        <f t="shared" si="170"/>
        <v/>
      </c>
      <c r="T74" s="865"/>
      <c r="U74" s="541" t="str">
        <f t="shared" ref="U74:AL74" si="171">IF(U72="","",U72*U73)</f>
        <v/>
      </c>
      <c r="V74" s="541" t="str">
        <f t="shared" si="171"/>
        <v/>
      </c>
      <c r="W74" s="541" t="str">
        <f t="shared" si="171"/>
        <v/>
      </c>
      <c r="X74" s="541" t="str">
        <f t="shared" si="171"/>
        <v/>
      </c>
      <c r="Y74" s="541" t="str">
        <f t="shared" si="171"/>
        <v/>
      </c>
      <c r="Z74" s="541" t="str">
        <f t="shared" si="171"/>
        <v/>
      </c>
      <c r="AA74" s="541" t="str">
        <f t="shared" si="171"/>
        <v/>
      </c>
      <c r="AB74" s="541" t="str">
        <f t="shared" si="171"/>
        <v/>
      </c>
      <c r="AC74" s="541" t="str">
        <f t="shared" si="171"/>
        <v/>
      </c>
      <c r="AD74" s="541" t="str">
        <f t="shared" si="171"/>
        <v/>
      </c>
      <c r="AE74" s="541" t="str">
        <f t="shared" si="171"/>
        <v/>
      </c>
      <c r="AF74" s="541" t="str">
        <f t="shared" si="171"/>
        <v/>
      </c>
      <c r="AG74" s="541" t="str">
        <f t="shared" si="171"/>
        <v/>
      </c>
      <c r="AH74" s="541" t="str">
        <f t="shared" si="171"/>
        <v/>
      </c>
      <c r="AI74" s="541" t="str">
        <f t="shared" si="171"/>
        <v/>
      </c>
      <c r="AJ74" s="541" t="str">
        <f t="shared" si="171"/>
        <v/>
      </c>
      <c r="AK74" s="541" t="str">
        <f t="shared" si="171"/>
        <v/>
      </c>
      <c r="AL74" s="541" t="str">
        <f t="shared" si="171"/>
        <v/>
      </c>
      <c r="AM74" s="865"/>
      <c r="AN74" s="541" t="str">
        <f t="shared" ref="AN74:BE74" si="172">IF(AN72="","",AN72*AN73)</f>
        <v/>
      </c>
      <c r="AO74" s="541" t="str">
        <f t="shared" si="172"/>
        <v/>
      </c>
      <c r="AP74" s="541" t="str">
        <f t="shared" si="172"/>
        <v/>
      </c>
      <c r="AQ74" s="541" t="str">
        <f t="shared" si="172"/>
        <v/>
      </c>
      <c r="AR74" s="541" t="str">
        <f t="shared" si="172"/>
        <v/>
      </c>
      <c r="AS74" s="541" t="str">
        <f t="shared" si="172"/>
        <v/>
      </c>
      <c r="AT74" s="541" t="str">
        <f t="shared" si="172"/>
        <v/>
      </c>
      <c r="AU74" s="541" t="str">
        <f t="shared" si="172"/>
        <v/>
      </c>
      <c r="AV74" s="541" t="str">
        <f t="shared" si="172"/>
        <v/>
      </c>
      <c r="AW74" s="541" t="str">
        <f t="shared" si="172"/>
        <v/>
      </c>
      <c r="AX74" s="541" t="str">
        <f t="shared" si="172"/>
        <v/>
      </c>
      <c r="AY74" s="541" t="str">
        <f t="shared" si="172"/>
        <v/>
      </c>
      <c r="AZ74" s="541" t="str">
        <f t="shared" si="172"/>
        <v/>
      </c>
      <c r="BA74" s="541" t="str">
        <f t="shared" si="172"/>
        <v/>
      </c>
      <c r="BB74" s="541" t="str">
        <f t="shared" si="172"/>
        <v/>
      </c>
      <c r="BC74" s="541" t="str">
        <f t="shared" si="172"/>
        <v/>
      </c>
      <c r="BD74" s="541" t="str">
        <f t="shared" si="172"/>
        <v/>
      </c>
      <c r="BE74" s="541" t="str">
        <f t="shared" si="172"/>
        <v/>
      </c>
      <c r="BF74" s="865"/>
      <c r="BG74" s="541" t="str">
        <f t="shared" ref="BG74:BX74" si="173">IF(BG72="","",BG72*BG73)</f>
        <v/>
      </c>
      <c r="BH74" s="541" t="str">
        <f t="shared" si="173"/>
        <v/>
      </c>
      <c r="BI74" s="541" t="str">
        <f t="shared" si="173"/>
        <v/>
      </c>
      <c r="BJ74" s="541" t="str">
        <f t="shared" si="173"/>
        <v/>
      </c>
      <c r="BK74" s="541" t="str">
        <f t="shared" si="173"/>
        <v/>
      </c>
      <c r="BL74" s="541" t="str">
        <f t="shared" si="173"/>
        <v/>
      </c>
      <c r="BM74" s="541" t="str">
        <f t="shared" si="173"/>
        <v/>
      </c>
      <c r="BN74" s="541" t="str">
        <f t="shared" si="173"/>
        <v/>
      </c>
      <c r="BO74" s="541" t="str">
        <f t="shared" si="173"/>
        <v/>
      </c>
      <c r="BP74" s="541" t="str">
        <f t="shared" si="173"/>
        <v/>
      </c>
      <c r="BQ74" s="541" t="str">
        <f t="shared" si="173"/>
        <v/>
      </c>
      <c r="BR74" s="541" t="str">
        <f t="shared" si="173"/>
        <v/>
      </c>
      <c r="BS74" s="541" t="str">
        <f t="shared" si="173"/>
        <v/>
      </c>
      <c r="BT74" s="541" t="str">
        <f t="shared" si="173"/>
        <v/>
      </c>
      <c r="BU74" s="541" t="str">
        <f t="shared" si="173"/>
        <v/>
      </c>
      <c r="BV74" s="541" t="str">
        <f t="shared" si="173"/>
        <v/>
      </c>
      <c r="BW74" s="541" t="str">
        <f t="shared" si="173"/>
        <v/>
      </c>
      <c r="BX74" s="541" t="str">
        <f t="shared" si="173"/>
        <v/>
      </c>
      <c r="BY74" s="865"/>
      <c r="BZ74" s="541" t="str">
        <f>IF(BZ72="","",BZ72*BZ73)</f>
        <v/>
      </c>
      <c r="CA74" s="541" t="str">
        <f>IF(CA72="","",CA72*CA73)</f>
        <v/>
      </c>
      <c r="CB74" s="541" t="str">
        <f>IF(CB72="","",CB72*CB73)</f>
        <v/>
      </c>
      <c r="CC74" s="541" t="str">
        <f>IF(CC72="","",CC72*CC73)</f>
        <v/>
      </c>
      <c r="CD74" s="530" t="str">
        <f t="shared" si="94"/>
        <v/>
      </c>
      <c r="CE74" s="530" t="str">
        <f t="shared" si="95"/>
        <v/>
      </c>
      <c r="CF74" s="530" t="str">
        <f t="shared" si="96"/>
        <v/>
      </c>
      <c r="CG74" s="531" t="str">
        <f t="shared" si="97"/>
        <v/>
      </c>
      <c r="CH74" s="518" t="str">
        <f t="shared" si="98"/>
        <v/>
      </c>
      <c r="CI74" s="93" t="str">
        <f t="shared" si="99"/>
        <v/>
      </c>
      <c r="CJ74" s="94" t="str">
        <f t="shared" si="100"/>
        <v/>
      </c>
      <c r="CK74" s="94" t="str">
        <f t="shared" si="101"/>
        <v/>
      </c>
      <c r="CL74" s="94" t="str">
        <f t="shared" si="102"/>
        <v/>
      </c>
      <c r="CM74" s="94" t="str">
        <f t="shared" si="103"/>
        <v/>
      </c>
      <c r="CN74" s="94" t="str">
        <f t="shared" si="104"/>
        <v/>
      </c>
      <c r="CO74" s="108" t="str">
        <f t="shared" si="105"/>
        <v/>
      </c>
      <c r="CP74" s="108" t="str">
        <f t="shared" si="106"/>
        <v/>
      </c>
      <c r="CQ74" s="108" t="str">
        <f t="shared" si="107"/>
        <v/>
      </c>
      <c r="CR74" s="108" t="str">
        <f t="shared" si="108"/>
        <v/>
      </c>
      <c r="CS74" s="94" t="str">
        <f t="shared" si="109"/>
        <v/>
      </c>
      <c r="CT74" s="94" t="str">
        <f t="shared" si="110"/>
        <v/>
      </c>
      <c r="CU74" s="94" t="str">
        <f t="shared" si="111"/>
        <v/>
      </c>
      <c r="CV74" s="94" t="str">
        <f t="shared" si="112"/>
        <v/>
      </c>
      <c r="CW74" s="94" t="str">
        <f t="shared" si="113"/>
        <v/>
      </c>
      <c r="CX74" s="93" t="str">
        <f t="shared" si="114"/>
        <v/>
      </c>
      <c r="CY74" s="519" t="str">
        <f t="shared" si="115"/>
        <v/>
      </c>
      <c r="CZ74" s="532" t="str">
        <f t="shared" si="116"/>
        <v/>
      </c>
      <c r="DA74" s="533" t="str">
        <f t="shared" si="117"/>
        <v/>
      </c>
      <c r="DB74" s="534" t="str">
        <f t="shared" si="118"/>
        <v/>
      </c>
      <c r="DC74" s="534" t="str">
        <f t="shared" si="119"/>
        <v/>
      </c>
      <c r="DD74" s="534" t="str">
        <f t="shared" si="120"/>
        <v/>
      </c>
      <c r="DE74" s="534" t="str">
        <f t="shared" si="121"/>
        <v/>
      </c>
      <c r="DF74" s="534" t="str">
        <f t="shared" si="122"/>
        <v/>
      </c>
      <c r="DG74" s="535" t="str">
        <f t="shared" si="123"/>
        <v/>
      </c>
      <c r="DH74" s="535" t="str">
        <f t="shared" si="124"/>
        <v/>
      </c>
      <c r="DI74" s="535" t="str">
        <f t="shared" si="125"/>
        <v/>
      </c>
      <c r="DJ74" s="535" t="str">
        <f t="shared" si="126"/>
        <v/>
      </c>
      <c r="DK74" s="534" t="str">
        <f t="shared" si="127"/>
        <v/>
      </c>
      <c r="DL74" s="534" t="str">
        <f t="shared" si="128"/>
        <v/>
      </c>
      <c r="DM74" s="534" t="str">
        <f t="shared" si="129"/>
        <v/>
      </c>
      <c r="DN74" s="534" t="str">
        <f t="shared" si="130"/>
        <v/>
      </c>
      <c r="DO74" s="534" t="str">
        <f t="shared" si="131"/>
        <v/>
      </c>
      <c r="DP74" s="533" t="str">
        <f t="shared" si="132"/>
        <v/>
      </c>
      <c r="DQ74" s="532" t="str">
        <f t="shared" si="133"/>
        <v/>
      </c>
      <c r="DR74" s="536">
        <f t="shared" si="134"/>
        <v>0</v>
      </c>
      <c r="DS74" s="468">
        <f t="shared" si="135"/>
        <v>0</v>
      </c>
      <c r="DT74" s="468">
        <f t="shared" si="136"/>
        <v>0</v>
      </c>
      <c r="DU74" s="468">
        <f t="shared" si="137"/>
        <v>0</v>
      </c>
      <c r="DV74" s="991" t="str">
        <f>IF(DV72="","",DV72*BZ73)</f>
        <v/>
      </c>
      <c r="DW74" s="992" t="str">
        <f>IF(DW72="","",DW72*CA73)</f>
        <v/>
      </c>
      <c r="DX74" s="992" t="str">
        <f>IF(DX72="","",DX72*CB73)</f>
        <v/>
      </c>
      <c r="DY74" s="993" t="str">
        <f>IF(DY72="","",DY72*CC73)</f>
        <v/>
      </c>
      <c r="DZ74" s="985"/>
      <c r="EA74" s="61"/>
    </row>
    <row r="75" spans="1:131" ht="12.75" customHeight="1">
      <c r="A75" s="990" t="s">
        <v>359</v>
      </c>
      <c r="B75" s="743"/>
      <c r="C75" s="743"/>
      <c r="D75" s="743"/>
      <c r="E75" s="743"/>
      <c r="F75" s="743"/>
      <c r="G75" s="743"/>
      <c r="H75" s="743"/>
      <c r="I75" s="743"/>
      <c r="J75" s="743"/>
      <c r="K75" s="743"/>
      <c r="L75" s="743"/>
      <c r="M75" s="743"/>
      <c r="N75" s="743"/>
      <c r="O75" s="743"/>
      <c r="P75" s="743"/>
      <c r="Q75" s="743"/>
      <c r="R75" s="743"/>
      <c r="S75" s="743"/>
      <c r="T75" s="976"/>
      <c r="U75" s="743"/>
      <c r="V75" s="743"/>
      <c r="W75" s="743"/>
      <c r="X75" s="743"/>
      <c r="Y75" s="743"/>
      <c r="Z75" s="743"/>
      <c r="AA75" s="743"/>
      <c r="AB75" s="743"/>
      <c r="AC75" s="743"/>
      <c r="AD75" s="743"/>
      <c r="AE75" s="743"/>
      <c r="AF75" s="743"/>
      <c r="AG75" s="743"/>
      <c r="AH75" s="743"/>
      <c r="AI75" s="743"/>
      <c r="AJ75" s="743"/>
      <c r="AK75" s="743"/>
      <c r="AL75" s="743"/>
      <c r="AM75" s="976"/>
      <c r="AN75" s="743"/>
      <c r="AO75" s="743"/>
      <c r="AP75" s="743"/>
      <c r="AQ75" s="743"/>
      <c r="AR75" s="743"/>
      <c r="AS75" s="743"/>
      <c r="AT75" s="743"/>
      <c r="AU75" s="743"/>
      <c r="AV75" s="743"/>
      <c r="AW75" s="743"/>
      <c r="AX75" s="743"/>
      <c r="AY75" s="743"/>
      <c r="AZ75" s="743"/>
      <c r="BA75" s="743"/>
      <c r="BB75" s="743"/>
      <c r="BC75" s="743"/>
      <c r="BD75" s="743"/>
      <c r="BE75" s="743"/>
      <c r="BF75" s="976"/>
      <c r="BG75" s="743"/>
      <c r="BH75" s="743"/>
      <c r="BI75" s="743"/>
      <c r="BJ75" s="743"/>
      <c r="BK75" s="743"/>
      <c r="BL75" s="743"/>
      <c r="BM75" s="743"/>
      <c r="BN75" s="743"/>
      <c r="BO75" s="743"/>
      <c r="BP75" s="743"/>
      <c r="BQ75" s="743"/>
      <c r="BR75" s="743"/>
      <c r="BS75" s="743"/>
      <c r="BT75" s="743"/>
      <c r="BU75" s="743"/>
      <c r="BV75" s="743"/>
      <c r="BW75" s="743"/>
      <c r="BX75" s="743"/>
      <c r="BY75" s="976"/>
      <c r="BZ75" s="743"/>
      <c r="CA75" s="743"/>
      <c r="CB75" s="743"/>
      <c r="CC75" s="743"/>
      <c r="CD75" s="530" t="str">
        <f t="shared" si="94"/>
        <v/>
      </c>
      <c r="CE75" s="530" t="str">
        <f t="shared" si="95"/>
        <v/>
      </c>
      <c r="CF75" s="530" t="str">
        <f t="shared" si="96"/>
        <v/>
      </c>
      <c r="CG75" s="531" t="str">
        <f t="shared" si="97"/>
        <v/>
      </c>
      <c r="CH75" s="518" t="str">
        <f t="shared" si="98"/>
        <v/>
      </c>
      <c r="CI75" s="93" t="str">
        <f t="shared" si="99"/>
        <v/>
      </c>
      <c r="CJ75" s="94" t="str">
        <f t="shared" si="100"/>
        <v/>
      </c>
      <c r="CK75" s="94" t="str">
        <f t="shared" si="101"/>
        <v/>
      </c>
      <c r="CL75" s="94" t="str">
        <f t="shared" si="102"/>
        <v/>
      </c>
      <c r="CM75" s="94" t="str">
        <f t="shared" si="103"/>
        <v/>
      </c>
      <c r="CN75" s="94" t="str">
        <f t="shared" si="104"/>
        <v/>
      </c>
      <c r="CO75" s="108" t="str">
        <f t="shared" si="105"/>
        <v/>
      </c>
      <c r="CP75" s="108" t="str">
        <f t="shared" si="106"/>
        <v/>
      </c>
      <c r="CQ75" s="108" t="str">
        <f t="shared" si="107"/>
        <v/>
      </c>
      <c r="CR75" s="108" t="str">
        <f t="shared" si="108"/>
        <v/>
      </c>
      <c r="CS75" s="94" t="str">
        <f t="shared" si="109"/>
        <v/>
      </c>
      <c r="CT75" s="94" t="str">
        <f t="shared" si="110"/>
        <v/>
      </c>
      <c r="CU75" s="94" t="str">
        <f t="shared" si="111"/>
        <v/>
      </c>
      <c r="CV75" s="94" t="str">
        <f t="shared" si="112"/>
        <v/>
      </c>
      <c r="CW75" s="94" t="str">
        <f t="shared" si="113"/>
        <v/>
      </c>
      <c r="CX75" s="93" t="str">
        <f t="shared" si="114"/>
        <v/>
      </c>
      <c r="CY75" s="519" t="str">
        <f t="shared" si="115"/>
        <v/>
      </c>
      <c r="CZ75" s="532" t="str">
        <f t="shared" si="116"/>
        <v/>
      </c>
      <c r="DA75" s="533" t="str">
        <f t="shared" si="117"/>
        <v/>
      </c>
      <c r="DB75" s="534" t="str">
        <f t="shared" si="118"/>
        <v/>
      </c>
      <c r="DC75" s="534" t="str">
        <f t="shared" si="119"/>
        <v/>
      </c>
      <c r="DD75" s="534" t="str">
        <f t="shared" si="120"/>
        <v/>
      </c>
      <c r="DE75" s="534" t="str">
        <f t="shared" si="121"/>
        <v/>
      </c>
      <c r="DF75" s="534" t="str">
        <f t="shared" si="122"/>
        <v/>
      </c>
      <c r="DG75" s="535" t="str">
        <f t="shared" si="123"/>
        <v/>
      </c>
      <c r="DH75" s="535" t="str">
        <f t="shared" si="124"/>
        <v/>
      </c>
      <c r="DI75" s="535" t="str">
        <f t="shared" si="125"/>
        <v/>
      </c>
      <c r="DJ75" s="535" t="str">
        <f t="shared" si="126"/>
        <v/>
      </c>
      <c r="DK75" s="534" t="str">
        <f t="shared" si="127"/>
        <v/>
      </c>
      <c r="DL75" s="534" t="str">
        <f t="shared" si="128"/>
        <v/>
      </c>
      <c r="DM75" s="534" t="str">
        <f t="shared" si="129"/>
        <v/>
      </c>
      <c r="DN75" s="534" t="str">
        <f t="shared" si="130"/>
        <v/>
      </c>
      <c r="DO75" s="534" t="str">
        <f t="shared" si="131"/>
        <v/>
      </c>
      <c r="DP75" s="533" t="str">
        <f t="shared" si="132"/>
        <v/>
      </c>
      <c r="DQ75" s="532" t="str">
        <f t="shared" si="133"/>
        <v/>
      </c>
      <c r="DR75" s="536">
        <f t="shared" si="134"/>
        <v>0</v>
      </c>
      <c r="DS75" s="468">
        <f t="shared" si="135"/>
        <v>0</v>
      </c>
      <c r="DT75" s="468">
        <f t="shared" si="136"/>
        <v>0</v>
      </c>
      <c r="DU75" s="468">
        <f t="shared" si="137"/>
        <v>0</v>
      </c>
      <c r="DV75" s="994"/>
      <c r="DW75" s="306"/>
      <c r="DX75" s="306"/>
      <c r="DY75" s="995"/>
      <c r="DZ75" s="985"/>
      <c r="EA75" s="61"/>
    </row>
    <row r="76" spans="1:131" ht="12.75" customHeight="1">
      <c r="A76" s="529" t="s">
        <v>353</v>
      </c>
      <c r="B76" s="863" t="str">
        <f t="shared" ref="B76:S76" si="174">IF(B70="","",(B70-B72-B75)*B71/B$7/365/$G$1)</f>
        <v/>
      </c>
      <c r="C76" s="863" t="str">
        <f t="shared" si="174"/>
        <v/>
      </c>
      <c r="D76" s="863" t="str">
        <f t="shared" si="174"/>
        <v/>
      </c>
      <c r="E76" s="863" t="str">
        <f t="shared" si="174"/>
        <v/>
      </c>
      <c r="F76" s="863" t="str">
        <f t="shared" si="174"/>
        <v/>
      </c>
      <c r="G76" s="863" t="str">
        <f t="shared" si="174"/>
        <v/>
      </c>
      <c r="H76" s="863" t="str">
        <f t="shared" si="174"/>
        <v/>
      </c>
      <c r="I76" s="863" t="str">
        <f t="shared" si="174"/>
        <v/>
      </c>
      <c r="J76" s="863" t="str">
        <f t="shared" si="174"/>
        <v/>
      </c>
      <c r="K76" s="863" t="str">
        <f t="shared" si="174"/>
        <v/>
      </c>
      <c r="L76" s="863" t="str">
        <f t="shared" si="174"/>
        <v/>
      </c>
      <c r="M76" s="863" t="str">
        <f t="shared" si="174"/>
        <v/>
      </c>
      <c r="N76" s="863" t="str">
        <f t="shared" si="174"/>
        <v/>
      </c>
      <c r="O76" s="863" t="str">
        <f t="shared" si="174"/>
        <v/>
      </c>
      <c r="P76" s="863" t="str">
        <f t="shared" si="174"/>
        <v/>
      </c>
      <c r="Q76" s="863" t="str">
        <f t="shared" si="174"/>
        <v/>
      </c>
      <c r="R76" s="863" t="str">
        <f t="shared" si="174"/>
        <v/>
      </c>
      <c r="S76" s="863" t="str">
        <f t="shared" si="174"/>
        <v/>
      </c>
      <c r="T76" s="996"/>
      <c r="U76" s="863" t="str">
        <f t="shared" ref="U76:AL76" si="175">IF(U70="","",(U70-U72-U75)*U71/U$7/365/$G$1)</f>
        <v/>
      </c>
      <c r="V76" s="863" t="str">
        <f t="shared" si="175"/>
        <v/>
      </c>
      <c r="W76" s="863" t="str">
        <f t="shared" si="175"/>
        <v/>
      </c>
      <c r="X76" s="863" t="str">
        <f t="shared" si="175"/>
        <v/>
      </c>
      <c r="Y76" s="863" t="str">
        <f t="shared" si="175"/>
        <v/>
      </c>
      <c r="Z76" s="863" t="str">
        <f t="shared" si="175"/>
        <v/>
      </c>
      <c r="AA76" s="863" t="str">
        <f t="shared" si="175"/>
        <v/>
      </c>
      <c r="AB76" s="863" t="str">
        <f t="shared" si="175"/>
        <v/>
      </c>
      <c r="AC76" s="863" t="str">
        <f t="shared" si="175"/>
        <v/>
      </c>
      <c r="AD76" s="863" t="str">
        <f t="shared" si="175"/>
        <v/>
      </c>
      <c r="AE76" s="863" t="str">
        <f t="shared" si="175"/>
        <v/>
      </c>
      <c r="AF76" s="863" t="str">
        <f t="shared" si="175"/>
        <v/>
      </c>
      <c r="AG76" s="863" t="str">
        <f t="shared" si="175"/>
        <v/>
      </c>
      <c r="AH76" s="863" t="str">
        <f t="shared" si="175"/>
        <v/>
      </c>
      <c r="AI76" s="863" t="str">
        <f t="shared" si="175"/>
        <v/>
      </c>
      <c r="AJ76" s="863" t="str">
        <f t="shared" si="175"/>
        <v/>
      </c>
      <c r="AK76" s="863" t="str">
        <f t="shared" si="175"/>
        <v/>
      </c>
      <c r="AL76" s="863" t="str">
        <f t="shared" si="175"/>
        <v/>
      </c>
      <c r="AM76" s="996"/>
      <c r="AN76" s="863" t="str">
        <f t="shared" ref="AN76:BE76" si="176">IF(AN70="","",(AN70-AN72-AN75)*AN71/AN$7/365/$G$1)</f>
        <v/>
      </c>
      <c r="AO76" s="863" t="str">
        <f t="shared" si="176"/>
        <v/>
      </c>
      <c r="AP76" s="863" t="str">
        <f t="shared" si="176"/>
        <v/>
      </c>
      <c r="AQ76" s="863" t="str">
        <f t="shared" si="176"/>
        <v/>
      </c>
      <c r="AR76" s="863" t="str">
        <f t="shared" si="176"/>
        <v/>
      </c>
      <c r="AS76" s="863" t="str">
        <f t="shared" si="176"/>
        <v/>
      </c>
      <c r="AT76" s="863" t="str">
        <f t="shared" si="176"/>
        <v/>
      </c>
      <c r="AU76" s="863" t="str">
        <f t="shared" si="176"/>
        <v/>
      </c>
      <c r="AV76" s="863" t="str">
        <f t="shared" si="176"/>
        <v/>
      </c>
      <c r="AW76" s="863" t="str">
        <f t="shared" si="176"/>
        <v/>
      </c>
      <c r="AX76" s="863" t="str">
        <f t="shared" si="176"/>
        <v/>
      </c>
      <c r="AY76" s="863" t="str">
        <f t="shared" si="176"/>
        <v/>
      </c>
      <c r="AZ76" s="863" t="str">
        <f t="shared" si="176"/>
        <v/>
      </c>
      <c r="BA76" s="863" t="str">
        <f t="shared" si="176"/>
        <v/>
      </c>
      <c r="BB76" s="863" t="str">
        <f t="shared" si="176"/>
        <v/>
      </c>
      <c r="BC76" s="863" t="str">
        <f t="shared" si="176"/>
        <v/>
      </c>
      <c r="BD76" s="863" t="str">
        <f t="shared" si="176"/>
        <v/>
      </c>
      <c r="BE76" s="863" t="str">
        <f t="shared" si="176"/>
        <v/>
      </c>
      <c r="BF76" s="996"/>
      <c r="BG76" s="863" t="str">
        <f t="shared" ref="BG76:BX76" si="177">IF(BG70="","",(BG70-BG72-BG75)*BG71/BG$7/365/$G$1)</f>
        <v/>
      </c>
      <c r="BH76" s="863" t="str">
        <f t="shared" si="177"/>
        <v/>
      </c>
      <c r="BI76" s="863" t="str">
        <f t="shared" si="177"/>
        <v/>
      </c>
      <c r="BJ76" s="863" t="str">
        <f t="shared" si="177"/>
        <v/>
      </c>
      <c r="BK76" s="863" t="str">
        <f t="shared" si="177"/>
        <v/>
      </c>
      <c r="BL76" s="863" t="str">
        <f t="shared" si="177"/>
        <v/>
      </c>
      <c r="BM76" s="863" t="str">
        <f t="shared" si="177"/>
        <v/>
      </c>
      <c r="BN76" s="863" t="str">
        <f t="shared" si="177"/>
        <v/>
      </c>
      <c r="BO76" s="863" t="str">
        <f t="shared" si="177"/>
        <v/>
      </c>
      <c r="BP76" s="863" t="str">
        <f t="shared" si="177"/>
        <v/>
      </c>
      <c r="BQ76" s="863" t="str">
        <f t="shared" si="177"/>
        <v/>
      </c>
      <c r="BR76" s="863" t="str">
        <f t="shared" si="177"/>
        <v/>
      </c>
      <c r="BS76" s="863" t="str">
        <f t="shared" si="177"/>
        <v/>
      </c>
      <c r="BT76" s="863" t="str">
        <f t="shared" si="177"/>
        <v/>
      </c>
      <c r="BU76" s="863" t="str">
        <f t="shared" si="177"/>
        <v/>
      </c>
      <c r="BV76" s="863" t="str">
        <f t="shared" si="177"/>
        <v/>
      </c>
      <c r="BW76" s="863" t="str">
        <f t="shared" si="177"/>
        <v/>
      </c>
      <c r="BX76" s="863" t="str">
        <f t="shared" si="177"/>
        <v/>
      </c>
      <c r="BY76" s="996"/>
      <c r="BZ76" s="863" t="str">
        <f>IF(BZ70="","",(BZ70-BZ72-BZ75)*BZ71/BZ$7/365/$G$1)</f>
        <v/>
      </c>
      <c r="CA76" s="863" t="str">
        <f>IF(CA70="","",(CA70-CA72-CA75)*CA71/CA$7/365/$G$1)</f>
        <v/>
      </c>
      <c r="CB76" s="863" t="str">
        <f>IF(CB70="","",(CB70-CB72-CB75)*CB71/CB$7/365/$G$1)</f>
        <v/>
      </c>
      <c r="CC76" s="863" t="str">
        <f>IF(CC70="","",(CC70-CC72-CC75)*CC71/CC$7/365/$G$1)</f>
        <v/>
      </c>
      <c r="CD76" s="997" t="str">
        <f t="shared" si="94"/>
        <v/>
      </c>
      <c r="CE76" s="997" t="str">
        <f t="shared" si="95"/>
        <v/>
      </c>
      <c r="CF76" s="997" t="str">
        <f t="shared" si="96"/>
        <v/>
      </c>
      <c r="CG76" s="998" t="str">
        <f t="shared" si="97"/>
        <v/>
      </c>
      <c r="CH76" s="724" t="str">
        <f t="shared" si="98"/>
        <v/>
      </c>
      <c r="CI76" s="639" t="str">
        <f t="shared" si="99"/>
        <v/>
      </c>
      <c r="CJ76" s="640" t="str">
        <f t="shared" si="100"/>
        <v/>
      </c>
      <c r="CK76" s="640" t="str">
        <f t="shared" si="101"/>
        <v/>
      </c>
      <c r="CL76" s="640" t="str">
        <f t="shared" si="102"/>
        <v/>
      </c>
      <c r="CM76" s="640" t="str">
        <f t="shared" si="103"/>
        <v/>
      </c>
      <c r="CN76" s="640" t="str">
        <f t="shared" si="104"/>
        <v/>
      </c>
      <c r="CO76" s="641" t="str">
        <f t="shared" si="105"/>
        <v/>
      </c>
      <c r="CP76" s="641" t="str">
        <f t="shared" si="106"/>
        <v/>
      </c>
      <c r="CQ76" s="641" t="str">
        <f t="shared" si="107"/>
        <v/>
      </c>
      <c r="CR76" s="641" t="str">
        <f t="shared" si="108"/>
        <v/>
      </c>
      <c r="CS76" s="640" t="str">
        <f t="shared" si="109"/>
        <v/>
      </c>
      <c r="CT76" s="640" t="str">
        <f t="shared" si="110"/>
        <v/>
      </c>
      <c r="CU76" s="640" t="str">
        <f t="shared" si="111"/>
        <v/>
      </c>
      <c r="CV76" s="640" t="str">
        <f t="shared" si="112"/>
        <v/>
      </c>
      <c r="CW76" s="640" t="str">
        <f t="shared" si="113"/>
        <v/>
      </c>
      <c r="CX76" s="639" t="str">
        <f t="shared" si="114"/>
        <v/>
      </c>
      <c r="CY76" s="725" t="str">
        <f t="shared" si="115"/>
        <v/>
      </c>
      <c r="CZ76" s="638" t="str">
        <f t="shared" si="116"/>
        <v/>
      </c>
      <c r="DA76" s="639" t="str">
        <f t="shared" si="117"/>
        <v/>
      </c>
      <c r="DB76" s="640" t="str">
        <f t="shared" si="118"/>
        <v/>
      </c>
      <c r="DC76" s="640" t="str">
        <f t="shared" si="119"/>
        <v/>
      </c>
      <c r="DD76" s="640" t="str">
        <f t="shared" si="120"/>
        <v/>
      </c>
      <c r="DE76" s="640" t="str">
        <f t="shared" si="121"/>
        <v/>
      </c>
      <c r="DF76" s="640" t="str">
        <f t="shared" si="122"/>
        <v/>
      </c>
      <c r="DG76" s="641" t="str">
        <f t="shared" si="123"/>
        <v/>
      </c>
      <c r="DH76" s="641" t="str">
        <f t="shared" si="124"/>
        <v/>
      </c>
      <c r="DI76" s="641" t="str">
        <f t="shared" si="125"/>
        <v/>
      </c>
      <c r="DJ76" s="641" t="str">
        <f t="shared" si="126"/>
        <v/>
      </c>
      <c r="DK76" s="640" t="str">
        <f t="shared" si="127"/>
        <v/>
      </c>
      <c r="DL76" s="640" t="str">
        <f t="shared" si="128"/>
        <v/>
      </c>
      <c r="DM76" s="640" t="str">
        <f t="shared" si="129"/>
        <v/>
      </c>
      <c r="DN76" s="640" t="str">
        <f t="shared" si="130"/>
        <v/>
      </c>
      <c r="DO76" s="640" t="str">
        <f t="shared" si="131"/>
        <v/>
      </c>
      <c r="DP76" s="639" t="str">
        <f t="shared" si="132"/>
        <v/>
      </c>
      <c r="DQ76" s="638" t="str">
        <f t="shared" si="133"/>
        <v/>
      </c>
      <c r="DR76" s="536">
        <f t="shared" si="134"/>
        <v>0</v>
      </c>
      <c r="DS76" s="468">
        <f t="shared" si="135"/>
        <v>0</v>
      </c>
      <c r="DT76" s="468">
        <f t="shared" si="136"/>
        <v>0</v>
      </c>
      <c r="DU76" s="468">
        <f t="shared" si="137"/>
        <v>0</v>
      </c>
      <c r="DV76" s="999" t="str">
        <f>IF(DV70="","",(DV70+SUM(BZ70)*(DV70="")-SUM(DV72)-DV75-SUM(BZ75)*(DV75=""))*BZ71/DV$7/365/$G$1)</f>
        <v/>
      </c>
      <c r="DW76" s="863" t="str">
        <f>IF(DW70="","",(DW70+SUM(CA70)*(DW70="")-SUM(DW72)-DW75-SUM(CA75)*(DW75=""))*CA71/DW$7/365/$G$1)</f>
        <v/>
      </c>
      <c r="DX76" s="863" t="str">
        <f>IF(DX70="","",(DX70+SUM(CB70)*(DX70="")-SUM(DX72)-DX75-SUM(CB75)*(DX75=""))*CB71/DX$7/365/$G$1)</f>
        <v/>
      </c>
      <c r="DY76" s="1000" t="str">
        <f>IF(DY70="","",(DY70+SUM(CC70)*(DY70="")-SUM(DY72)-DY75-SUM(CC75)*(DY75=""))*CC71/DY$7/365/$G$1)</f>
        <v/>
      </c>
      <c r="DZ76" s="985"/>
      <c r="EA76" s="61"/>
    </row>
    <row r="77" spans="1:131" ht="12.75" customHeight="1">
      <c r="A77" s="527" t="s">
        <v>561</v>
      </c>
      <c r="B77" s="975"/>
      <c r="C77" s="975"/>
      <c r="D77" s="975"/>
      <c r="E77" s="975"/>
      <c r="F77" s="975"/>
      <c r="G77" s="975"/>
      <c r="H77" s="975"/>
      <c r="I77" s="975"/>
      <c r="J77" s="975"/>
      <c r="K77" s="975"/>
      <c r="L77" s="975"/>
      <c r="M77" s="975"/>
      <c r="N77" s="975"/>
      <c r="O77" s="975"/>
      <c r="P77" s="975"/>
      <c r="Q77" s="975"/>
      <c r="R77" s="975"/>
      <c r="S77" s="975"/>
      <c r="T77" s="976"/>
      <c r="U77" s="975"/>
      <c r="V77" s="975"/>
      <c r="W77" s="975"/>
      <c r="X77" s="975"/>
      <c r="Y77" s="975"/>
      <c r="Z77" s="975"/>
      <c r="AA77" s="975"/>
      <c r="AB77" s="975"/>
      <c r="AC77" s="975"/>
      <c r="AD77" s="975"/>
      <c r="AE77" s="975"/>
      <c r="AF77" s="975"/>
      <c r="AG77" s="975"/>
      <c r="AH77" s="975"/>
      <c r="AI77" s="975"/>
      <c r="AJ77" s="975"/>
      <c r="AK77" s="975"/>
      <c r="AL77" s="975"/>
      <c r="AM77" s="976"/>
      <c r="AN77" s="975"/>
      <c r="AO77" s="975"/>
      <c r="AP77" s="975"/>
      <c r="AQ77" s="975"/>
      <c r="AR77" s="975"/>
      <c r="AS77" s="975"/>
      <c r="AT77" s="975"/>
      <c r="AU77" s="975"/>
      <c r="AV77" s="975"/>
      <c r="AW77" s="975"/>
      <c r="AX77" s="975"/>
      <c r="AY77" s="975"/>
      <c r="AZ77" s="975"/>
      <c r="BA77" s="975"/>
      <c r="BB77" s="975"/>
      <c r="BC77" s="975"/>
      <c r="BD77" s="975"/>
      <c r="BE77" s="975"/>
      <c r="BF77" s="976"/>
      <c r="BG77" s="975"/>
      <c r="BH77" s="975"/>
      <c r="BI77" s="975"/>
      <c r="BJ77" s="975"/>
      <c r="BK77" s="975"/>
      <c r="BL77" s="975"/>
      <c r="BM77" s="975"/>
      <c r="BN77" s="975"/>
      <c r="BO77" s="975"/>
      <c r="BP77" s="975"/>
      <c r="BQ77" s="975"/>
      <c r="BR77" s="975"/>
      <c r="BS77" s="975"/>
      <c r="BT77" s="975"/>
      <c r="BU77" s="975"/>
      <c r="BV77" s="975"/>
      <c r="BW77" s="975"/>
      <c r="BX77" s="975"/>
      <c r="BY77" s="976"/>
      <c r="BZ77" s="975"/>
      <c r="CA77" s="975"/>
      <c r="CB77" s="975"/>
      <c r="CC77" s="975"/>
      <c r="CD77" s="530" t="str">
        <f t="shared" si="94"/>
        <v/>
      </c>
      <c r="CE77" s="530" t="str">
        <f t="shared" si="95"/>
        <v/>
      </c>
      <c r="CF77" s="530" t="str">
        <f t="shared" si="96"/>
        <v/>
      </c>
      <c r="CG77" s="531" t="str">
        <f t="shared" si="97"/>
        <v/>
      </c>
      <c r="CH77" s="518" t="str">
        <f t="shared" si="98"/>
        <v/>
      </c>
      <c r="CI77" s="93" t="str">
        <f t="shared" si="99"/>
        <v/>
      </c>
      <c r="CJ77" s="94" t="str">
        <f t="shared" si="100"/>
        <v/>
      </c>
      <c r="CK77" s="94" t="str">
        <f t="shared" si="101"/>
        <v/>
      </c>
      <c r="CL77" s="94" t="str">
        <f t="shared" si="102"/>
        <v/>
      </c>
      <c r="CM77" s="94" t="str">
        <f t="shared" si="103"/>
        <v/>
      </c>
      <c r="CN77" s="94" t="str">
        <f t="shared" si="104"/>
        <v/>
      </c>
      <c r="CO77" s="108" t="str">
        <f t="shared" si="105"/>
        <v/>
      </c>
      <c r="CP77" s="108" t="str">
        <f t="shared" si="106"/>
        <v/>
      </c>
      <c r="CQ77" s="108" t="str">
        <f t="shared" si="107"/>
        <v/>
      </c>
      <c r="CR77" s="108" t="str">
        <f t="shared" si="108"/>
        <v/>
      </c>
      <c r="CS77" s="94" t="str">
        <f t="shared" si="109"/>
        <v/>
      </c>
      <c r="CT77" s="94" t="str">
        <f t="shared" si="110"/>
        <v/>
      </c>
      <c r="CU77" s="94" t="str">
        <f t="shared" si="111"/>
        <v/>
      </c>
      <c r="CV77" s="94" t="str">
        <f t="shared" si="112"/>
        <v/>
      </c>
      <c r="CW77" s="94" t="str">
        <f t="shared" si="113"/>
        <v/>
      </c>
      <c r="CX77" s="93" t="str">
        <f t="shared" si="114"/>
        <v/>
      </c>
      <c r="CY77" s="519" t="str">
        <f t="shared" si="115"/>
        <v/>
      </c>
      <c r="CZ77" s="532" t="str">
        <f t="shared" si="116"/>
        <v/>
      </c>
      <c r="DA77" s="533" t="str">
        <f t="shared" si="117"/>
        <v/>
      </c>
      <c r="DB77" s="534" t="str">
        <f t="shared" si="118"/>
        <v/>
      </c>
      <c r="DC77" s="534" t="str">
        <f t="shared" si="119"/>
        <v/>
      </c>
      <c r="DD77" s="534" t="str">
        <f t="shared" si="120"/>
        <v/>
      </c>
      <c r="DE77" s="534" t="str">
        <f t="shared" si="121"/>
        <v/>
      </c>
      <c r="DF77" s="534" t="str">
        <f t="shared" si="122"/>
        <v/>
      </c>
      <c r="DG77" s="535" t="str">
        <f t="shared" si="123"/>
        <v/>
      </c>
      <c r="DH77" s="535" t="str">
        <f t="shared" si="124"/>
        <v/>
      </c>
      <c r="DI77" s="535" t="str">
        <f t="shared" si="125"/>
        <v/>
      </c>
      <c r="DJ77" s="535" t="str">
        <f t="shared" si="126"/>
        <v/>
      </c>
      <c r="DK77" s="534" t="str">
        <f t="shared" si="127"/>
        <v/>
      </c>
      <c r="DL77" s="534" t="str">
        <f t="shared" si="128"/>
        <v/>
      </c>
      <c r="DM77" s="534" t="str">
        <f t="shared" si="129"/>
        <v/>
      </c>
      <c r="DN77" s="534" t="str">
        <f t="shared" si="130"/>
        <v/>
      </c>
      <c r="DO77" s="534" t="str">
        <f t="shared" si="131"/>
        <v/>
      </c>
      <c r="DP77" s="533" t="str">
        <f t="shared" si="132"/>
        <v/>
      </c>
      <c r="DQ77" s="532" t="str">
        <f t="shared" si="133"/>
        <v/>
      </c>
      <c r="DR77" s="536">
        <f t="shared" si="134"/>
        <v>0</v>
      </c>
      <c r="DS77" s="468">
        <f t="shared" si="135"/>
        <v>0</v>
      </c>
      <c r="DT77" s="468">
        <f t="shared" si="136"/>
        <v>0</v>
      </c>
      <c r="DU77" s="468">
        <f t="shared" si="137"/>
        <v>0</v>
      </c>
      <c r="DV77" s="1001" t="str">
        <f>IF(SUM(BZ77)&gt;0,BZ77*'Exp factors'!C$21,"")</f>
        <v/>
      </c>
      <c r="DW77" s="1002" t="str">
        <f>IF(SUM(CA77)&gt;0,CA77*'Exp factors'!D$21,"")</f>
        <v/>
      </c>
      <c r="DX77" s="1002" t="str">
        <f>IF(SUM(CB77)&gt;0,CB77*'Exp factors'!E$21,"")</f>
        <v/>
      </c>
      <c r="DY77" s="1003" t="str">
        <f>IF(SUM(CC77)&gt;0,CC77*'Exp factors'!F$21,"")</f>
        <v/>
      </c>
      <c r="DZ77" s="985"/>
      <c r="EA77" s="61"/>
    </row>
    <row r="78" spans="1:131" ht="12.75" customHeight="1">
      <c r="A78" s="980" t="s">
        <v>357</v>
      </c>
      <c r="B78" s="294"/>
      <c r="C78" s="294"/>
      <c r="D78" s="294"/>
      <c r="E78" s="294"/>
      <c r="F78" s="294"/>
      <c r="G78" s="294"/>
      <c r="H78" s="294"/>
      <c r="I78" s="294"/>
      <c r="J78" s="294"/>
      <c r="K78" s="294"/>
      <c r="L78" s="294"/>
      <c r="M78" s="294"/>
      <c r="N78" s="294"/>
      <c r="O78" s="294"/>
      <c r="P78" s="294"/>
      <c r="Q78" s="294"/>
      <c r="R78" s="294"/>
      <c r="S78" s="294"/>
      <c r="T78" s="981"/>
      <c r="U78" s="294"/>
      <c r="V78" s="294"/>
      <c r="W78" s="294"/>
      <c r="X78" s="294"/>
      <c r="Y78" s="294"/>
      <c r="Z78" s="294"/>
      <c r="AA78" s="294"/>
      <c r="AB78" s="294"/>
      <c r="AC78" s="294"/>
      <c r="AD78" s="294"/>
      <c r="AE78" s="294"/>
      <c r="AF78" s="294"/>
      <c r="AG78" s="294"/>
      <c r="AH78" s="294"/>
      <c r="AI78" s="294"/>
      <c r="AJ78" s="294"/>
      <c r="AK78" s="294"/>
      <c r="AL78" s="294"/>
      <c r="AM78" s="981"/>
      <c r="AN78" s="294"/>
      <c r="AO78" s="294"/>
      <c r="AP78" s="294"/>
      <c r="AQ78" s="294"/>
      <c r="AR78" s="294"/>
      <c r="AS78" s="294"/>
      <c r="AT78" s="294"/>
      <c r="AU78" s="294"/>
      <c r="AV78" s="294"/>
      <c r="AW78" s="294"/>
      <c r="AX78" s="294"/>
      <c r="AY78" s="294"/>
      <c r="AZ78" s="294"/>
      <c r="BA78" s="294"/>
      <c r="BB78" s="294"/>
      <c r="BC78" s="294"/>
      <c r="BD78" s="294"/>
      <c r="BE78" s="294"/>
      <c r="BF78" s="981"/>
      <c r="BG78" s="294"/>
      <c r="BH78" s="294"/>
      <c r="BI78" s="294"/>
      <c r="BJ78" s="294"/>
      <c r="BK78" s="294"/>
      <c r="BL78" s="294"/>
      <c r="BM78" s="294"/>
      <c r="BN78" s="294"/>
      <c r="BO78" s="294"/>
      <c r="BP78" s="294"/>
      <c r="BQ78" s="294"/>
      <c r="BR78" s="294"/>
      <c r="BS78" s="294"/>
      <c r="BT78" s="294"/>
      <c r="BU78" s="294"/>
      <c r="BV78" s="294"/>
      <c r="BW78" s="294"/>
      <c r="BX78" s="294"/>
      <c r="BY78" s="981"/>
      <c r="BZ78" s="294"/>
      <c r="CA78" s="294"/>
      <c r="CB78" s="294"/>
      <c r="CC78" s="294"/>
      <c r="CD78" s="530" t="str">
        <f t="shared" si="94"/>
        <v/>
      </c>
      <c r="CE78" s="530" t="str">
        <f t="shared" si="95"/>
        <v/>
      </c>
      <c r="CF78" s="530" t="str">
        <f t="shared" si="96"/>
        <v/>
      </c>
      <c r="CG78" s="531" t="str">
        <f t="shared" si="97"/>
        <v/>
      </c>
      <c r="CH78" s="518" t="str">
        <f t="shared" si="98"/>
        <v/>
      </c>
      <c r="CI78" s="93" t="str">
        <f t="shared" si="99"/>
        <v/>
      </c>
      <c r="CJ78" s="94" t="str">
        <f t="shared" si="100"/>
        <v/>
      </c>
      <c r="CK78" s="94" t="str">
        <f t="shared" si="101"/>
        <v/>
      </c>
      <c r="CL78" s="94" t="str">
        <f t="shared" si="102"/>
        <v/>
      </c>
      <c r="CM78" s="94" t="str">
        <f t="shared" si="103"/>
        <v/>
      </c>
      <c r="CN78" s="94" t="str">
        <f t="shared" si="104"/>
        <v/>
      </c>
      <c r="CO78" s="108" t="str">
        <f t="shared" si="105"/>
        <v/>
      </c>
      <c r="CP78" s="108" t="str">
        <f t="shared" si="106"/>
        <v/>
      </c>
      <c r="CQ78" s="108" t="str">
        <f t="shared" si="107"/>
        <v/>
      </c>
      <c r="CR78" s="108" t="str">
        <f t="shared" si="108"/>
        <v/>
      </c>
      <c r="CS78" s="94" t="str">
        <f t="shared" si="109"/>
        <v/>
      </c>
      <c r="CT78" s="94" t="str">
        <f t="shared" si="110"/>
        <v/>
      </c>
      <c r="CU78" s="94" t="str">
        <f t="shared" si="111"/>
        <v/>
      </c>
      <c r="CV78" s="94" t="str">
        <f t="shared" si="112"/>
        <v/>
      </c>
      <c r="CW78" s="94" t="str">
        <f t="shared" si="113"/>
        <v/>
      </c>
      <c r="CX78" s="93" t="str">
        <f t="shared" si="114"/>
        <v/>
      </c>
      <c r="CY78" s="519" t="str">
        <f t="shared" si="115"/>
        <v/>
      </c>
      <c r="CZ78" s="532" t="str">
        <f t="shared" si="116"/>
        <v/>
      </c>
      <c r="DA78" s="533" t="str">
        <f t="shared" si="117"/>
        <v/>
      </c>
      <c r="DB78" s="534" t="str">
        <f t="shared" si="118"/>
        <v/>
      </c>
      <c r="DC78" s="534" t="str">
        <f t="shared" si="119"/>
        <v/>
      </c>
      <c r="DD78" s="534" t="str">
        <f t="shared" si="120"/>
        <v/>
      </c>
      <c r="DE78" s="534" t="str">
        <f t="shared" si="121"/>
        <v/>
      </c>
      <c r="DF78" s="534" t="str">
        <f t="shared" si="122"/>
        <v/>
      </c>
      <c r="DG78" s="535" t="str">
        <f t="shared" si="123"/>
        <v/>
      </c>
      <c r="DH78" s="535" t="str">
        <f t="shared" si="124"/>
        <v/>
      </c>
      <c r="DI78" s="535" t="str">
        <f t="shared" si="125"/>
        <v/>
      </c>
      <c r="DJ78" s="535" t="str">
        <f t="shared" si="126"/>
        <v/>
      </c>
      <c r="DK78" s="534" t="str">
        <f t="shared" si="127"/>
        <v/>
      </c>
      <c r="DL78" s="534" t="str">
        <f t="shared" si="128"/>
        <v/>
      </c>
      <c r="DM78" s="534" t="str">
        <f t="shared" si="129"/>
        <v/>
      </c>
      <c r="DN78" s="534" t="str">
        <f t="shared" si="130"/>
        <v/>
      </c>
      <c r="DO78" s="534" t="str">
        <f t="shared" si="131"/>
        <v/>
      </c>
      <c r="DP78" s="533" t="str">
        <f t="shared" si="132"/>
        <v/>
      </c>
      <c r="DQ78" s="532" t="str">
        <f t="shared" si="133"/>
        <v/>
      </c>
      <c r="DR78" s="536">
        <f t="shared" si="134"/>
        <v>0</v>
      </c>
      <c r="DS78" s="468">
        <f t="shared" si="135"/>
        <v>0</v>
      </c>
      <c r="DT78" s="468">
        <f t="shared" si="136"/>
        <v>0</v>
      </c>
      <c r="DU78" s="468">
        <f t="shared" si="137"/>
        <v>0</v>
      </c>
      <c r="DV78" s="982"/>
      <c r="DW78" s="983"/>
      <c r="DX78" s="983"/>
      <c r="DY78" s="984"/>
      <c r="DZ78" s="985"/>
      <c r="EA78" s="61"/>
    </row>
    <row r="79" spans="1:131" ht="12.75" customHeight="1">
      <c r="A79" s="986" t="s">
        <v>358</v>
      </c>
      <c r="B79" s="783"/>
      <c r="C79" s="783"/>
      <c r="D79" s="783"/>
      <c r="E79" s="783"/>
      <c r="F79" s="783"/>
      <c r="G79" s="783"/>
      <c r="H79" s="783"/>
      <c r="I79" s="783"/>
      <c r="J79" s="783"/>
      <c r="K79" s="783"/>
      <c r="L79" s="783"/>
      <c r="M79" s="783"/>
      <c r="N79" s="783"/>
      <c r="O79" s="783"/>
      <c r="P79" s="783"/>
      <c r="Q79" s="783"/>
      <c r="R79" s="783"/>
      <c r="S79" s="783"/>
      <c r="T79" s="981"/>
      <c r="U79" s="783"/>
      <c r="V79" s="783"/>
      <c r="W79" s="783"/>
      <c r="X79" s="783"/>
      <c r="Y79" s="783"/>
      <c r="Z79" s="783"/>
      <c r="AA79" s="783"/>
      <c r="AB79" s="783"/>
      <c r="AC79" s="783"/>
      <c r="AD79" s="783"/>
      <c r="AE79" s="783"/>
      <c r="AF79" s="783"/>
      <c r="AG79" s="783"/>
      <c r="AH79" s="783"/>
      <c r="AI79" s="783"/>
      <c r="AJ79" s="783"/>
      <c r="AK79" s="783"/>
      <c r="AL79" s="783"/>
      <c r="AM79" s="981"/>
      <c r="AN79" s="783"/>
      <c r="AO79" s="783"/>
      <c r="AP79" s="783"/>
      <c r="AQ79" s="783"/>
      <c r="AR79" s="783"/>
      <c r="AS79" s="783"/>
      <c r="AT79" s="783"/>
      <c r="AU79" s="783"/>
      <c r="AV79" s="783"/>
      <c r="AW79" s="783"/>
      <c r="AX79" s="783"/>
      <c r="AY79" s="783"/>
      <c r="AZ79" s="783"/>
      <c r="BA79" s="783"/>
      <c r="BB79" s="783"/>
      <c r="BC79" s="783"/>
      <c r="BD79" s="783"/>
      <c r="BE79" s="783"/>
      <c r="BF79" s="981"/>
      <c r="BG79" s="783"/>
      <c r="BH79" s="783"/>
      <c r="BI79" s="783"/>
      <c r="BJ79" s="783"/>
      <c r="BK79" s="783"/>
      <c r="BL79" s="783"/>
      <c r="BM79" s="783"/>
      <c r="BN79" s="783"/>
      <c r="BO79" s="783"/>
      <c r="BP79" s="783"/>
      <c r="BQ79" s="783"/>
      <c r="BR79" s="783"/>
      <c r="BS79" s="783"/>
      <c r="BT79" s="783"/>
      <c r="BU79" s="783"/>
      <c r="BV79" s="783"/>
      <c r="BW79" s="783"/>
      <c r="BX79" s="783"/>
      <c r="BY79" s="981"/>
      <c r="BZ79" s="783"/>
      <c r="CA79" s="783"/>
      <c r="CB79" s="783"/>
      <c r="CC79" s="783"/>
      <c r="CD79" s="530" t="str">
        <f t="shared" si="94"/>
        <v/>
      </c>
      <c r="CE79" s="530" t="str">
        <f t="shared" si="95"/>
        <v/>
      </c>
      <c r="CF79" s="530" t="str">
        <f t="shared" si="96"/>
        <v/>
      </c>
      <c r="CG79" s="531" t="str">
        <f t="shared" si="97"/>
        <v/>
      </c>
      <c r="CH79" s="518" t="str">
        <f t="shared" si="98"/>
        <v/>
      </c>
      <c r="CI79" s="93" t="str">
        <f t="shared" si="99"/>
        <v/>
      </c>
      <c r="CJ79" s="94" t="str">
        <f t="shared" si="100"/>
        <v/>
      </c>
      <c r="CK79" s="94" t="str">
        <f t="shared" si="101"/>
        <v/>
      </c>
      <c r="CL79" s="94" t="str">
        <f t="shared" si="102"/>
        <v/>
      </c>
      <c r="CM79" s="94" t="str">
        <f t="shared" si="103"/>
        <v/>
      </c>
      <c r="CN79" s="94" t="str">
        <f t="shared" si="104"/>
        <v/>
      </c>
      <c r="CO79" s="108" t="str">
        <f t="shared" si="105"/>
        <v/>
      </c>
      <c r="CP79" s="108" t="str">
        <f t="shared" si="106"/>
        <v/>
      </c>
      <c r="CQ79" s="108" t="str">
        <f t="shared" si="107"/>
        <v/>
      </c>
      <c r="CR79" s="108" t="str">
        <f t="shared" si="108"/>
        <v/>
      </c>
      <c r="CS79" s="94" t="str">
        <f t="shared" si="109"/>
        <v/>
      </c>
      <c r="CT79" s="94" t="str">
        <f t="shared" si="110"/>
        <v/>
      </c>
      <c r="CU79" s="94" t="str">
        <f t="shared" si="111"/>
        <v/>
      </c>
      <c r="CV79" s="94" t="str">
        <f t="shared" si="112"/>
        <v/>
      </c>
      <c r="CW79" s="94" t="str">
        <f t="shared" si="113"/>
        <v/>
      </c>
      <c r="CX79" s="93" t="str">
        <f t="shared" si="114"/>
        <v/>
      </c>
      <c r="CY79" s="519" t="str">
        <f t="shared" si="115"/>
        <v/>
      </c>
      <c r="CZ79" s="532" t="str">
        <f t="shared" si="116"/>
        <v/>
      </c>
      <c r="DA79" s="533" t="str">
        <f t="shared" si="117"/>
        <v/>
      </c>
      <c r="DB79" s="534" t="str">
        <f t="shared" si="118"/>
        <v/>
      </c>
      <c r="DC79" s="534" t="str">
        <f t="shared" si="119"/>
        <v/>
      </c>
      <c r="DD79" s="534" t="str">
        <f t="shared" si="120"/>
        <v/>
      </c>
      <c r="DE79" s="534" t="str">
        <f t="shared" si="121"/>
        <v/>
      </c>
      <c r="DF79" s="534" t="str">
        <f t="shared" si="122"/>
        <v/>
      </c>
      <c r="DG79" s="535" t="str">
        <f t="shared" si="123"/>
        <v/>
      </c>
      <c r="DH79" s="535" t="str">
        <f t="shared" si="124"/>
        <v/>
      </c>
      <c r="DI79" s="535" t="str">
        <f t="shared" si="125"/>
        <v/>
      </c>
      <c r="DJ79" s="535" t="str">
        <f t="shared" si="126"/>
        <v/>
      </c>
      <c r="DK79" s="534" t="str">
        <f t="shared" si="127"/>
        <v/>
      </c>
      <c r="DL79" s="534" t="str">
        <f t="shared" si="128"/>
        <v/>
      </c>
      <c r="DM79" s="534" t="str">
        <f t="shared" si="129"/>
        <v/>
      </c>
      <c r="DN79" s="534" t="str">
        <f t="shared" si="130"/>
        <v/>
      </c>
      <c r="DO79" s="534" t="str">
        <f t="shared" si="131"/>
        <v/>
      </c>
      <c r="DP79" s="533" t="str">
        <f t="shared" si="132"/>
        <v/>
      </c>
      <c r="DQ79" s="532" t="str">
        <f t="shared" si="133"/>
        <v/>
      </c>
      <c r="DR79" s="536">
        <f t="shared" si="134"/>
        <v>0</v>
      </c>
      <c r="DS79" s="468">
        <f t="shared" si="135"/>
        <v>0</v>
      </c>
      <c r="DT79" s="468">
        <f t="shared" si="136"/>
        <v>0</v>
      </c>
      <c r="DU79" s="468">
        <f t="shared" si="137"/>
        <v>0</v>
      </c>
      <c r="DV79" s="987" t="str">
        <f>IF(SUM(BZ79)&gt;0,(BZ77-DV82-SUM(BZ82)*(DV82=""))*'Exp factors'!C$24,"")</f>
        <v/>
      </c>
      <c r="DW79" s="988" t="str">
        <f>IF(SUM(CA79)&gt;0,(CA77-DW82-SUM(CA82)*(DW82=""))*'Exp factors'!D$24,"")</f>
        <v/>
      </c>
      <c r="DX79" s="988" t="str">
        <f>IF(SUM(CB79)&gt;0,(CB77-DX82-SUM(CB82)*(DX82=""))*'Exp factors'!E$24,"")</f>
        <v/>
      </c>
      <c r="DY79" s="989" t="str">
        <f>IF(SUM(CC79)&gt;0,(CC77-DY82-SUM(CC82)*(DY82=""))*'Exp factors'!F$24,"")</f>
        <v/>
      </c>
      <c r="DZ79" s="985"/>
      <c r="EA79" s="61"/>
    </row>
    <row r="80" spans="1:131" ht="12.75" customHeight="1">
      <c r="A80" s="990" t="s">
        <v>282</v>
      </c>
      <c r="B80" s="806"/>
      <c r="C80" s="806"/>
      <c r="D80" s="806"/>
      <c r="E80" s="806"/>
      <c r="F80" s="806"/>
      <c r="G80" s="806"/>
      <c r="H80" s="806"/>
      <c r="I80" s="806"/>
      <c r="J80" s="806"/>
      <c r="K80" s="806"/>
      <c r="L80" s="806"/>
      <c r="M80" s="806"/>
      <c r="N80" s="806"/>
      <c r="O80" s="806"/>
      <c r="P80" s="806"/>
      <c r="Q80" s="806"/>
      <c r="R80" s="806"/>
      <c r="S80" s="806"/>
      <c r="T80" s="981"/>
      <c r="U80" s="806"/>
      <c r="V80" s="806"/>
      <c r="W80" s="806"/>
      <c r="X80" s="806"/>
      <c r="Y80" s="806"/>
      <c r="Z80" s="806"/>
      <c r="AA80" s="806"/>
      <c r="AB80" s="806"/>
      <c r="AC80" s="806"/>
      <c r="AD80" s="806"/>
      <c r="AE80" s="806"/>
      <c r="AF80" s="806"/>
      <c r="AG80" s="806"/>
      <c r="AH80" s="806"/>
      <c r="AI80" s="806"/>
      <c r="AJ80" s="806"/>
      <c r="AK80" s="806"/>
      <c r="AL80" s="806"/>
      <c r="AM80" s="981"/>
      <c r="AN80" s="806"/>
      <c r="AO80" s="806"/>
      <c r="AP80" s="806"/>
      <c r="AQ80" s="806"/>
      <c r="AR80" s="806"/>
      <c r="AS80" s="806"/>
      <c r="AT80" s="806"/>
      <c r="AU80" s="806"/>
      <c r="AV80" s="806"/>
      <c r="AW80" s="806"/>
      <c r="AX80" s="806"/>
      <c r="AY80" s="806"/>
      <c r="AZ80" s="806"/>
      <c r="BA80" s="806"/>
      <c r="BB80" s="806"/>
      <c r="BC80" s="806"/>
      <c r="BD80" s="806"/>
      <c r="BE80" s="806"/>
      <c r="BF80" s="981"/>
      <c r="BG80" s="806"/>
      <c r="BH80" s="806"/>
      <c r="BI80" s="806"/>
      <c r="BJ80" s="806"/>
      <c r="BK80" s="806"/>
      <c r="BL80" s="806"/>
      <c r="BM80" s="806"/>
      <c r="BN80" s="806"/>
      <c r="BO80" s="806"/>
      <c r="BP80" s="806"/>
      <c r="BQ80" s="806"/>
      <c r="BR80" s="806"/>
      <c r="BS80" s="806"/>
      <c r="BT80" s="806"/>
      <c r="BU80" s="806"/>
      <c r="BV80" s="806"/>
      <c r="BW80" s="806"/>
      <c r="BX80" s="806"/>
      <c r="BY80" s="981"/>
      <c r="BZ80" s="806"/>
      <c r="CA80" s="806"/>
      <c r="CB80" s="806"/>
      <c r="CC80" s="806"/>
      <c r="CD80" s="530" t="str">
        <f t="shared" si="94"/>
        <v/>
      </c>
      <c r="CE80" s="530" t="str">
        <f t="shared" si="95"/>
        <v/>
      </c>
      <c r="CF80" s="530" t="str">
        <f t="shared" si="96"/>
        <v/>
      </c>
      <c r="CG80" s="531" t="str">
        <f t="shared" si="97"/>
        <v/>
      </c>
      <c r="CH80" s="518" t="str">
        <f t="shared" si="98"/>
        <v/>
      </c>
      <c r="CI80" s="93" t="str">
        <f t="shared" si="99"/>
        <v/>
      </c>
      <c r="CJ80" s="94" t="str">
        <f t="shared" si="100"/>
        <v/>
      </c>
      <c r="CK80" s="94" t="str">
        <f t="shared" si="101"/>
        <v/>
      </c>
      <c r="CL80" s="94" t="str">
        <f t="shared" si="102"/>
        <v/>
      </c>
      <c r="CM80" s="94" t="str">
        <f t="shared" si="103"/>
        <v/>
      </c>
      <c r="CN80" s="94" t="str">
        <f t="shared" si="104"/>
        <v/>
      </c>
      <c r="CO80" s="108" t="str">
        <f t="shared" si="105"/>
        <v/>
      </c>
      <c r="CP80" s="108" t="str">
        <f t="shared" si="106"/>
        <v/>
      </c>
      <c r="CQ80" s="108" t="str">
        <f t="shared" si="107"/>
        <v/>
      </c>
      <c r="CR80" s="108" t="str">
        <f t="shared" si="108"/>
        <v/>
      </c>
      <c r="CS80" s="94" t="str">
        <f t="shared" si="109"/>
        <v/>
      </c>
      <c r="CT80" s="94" t="str">
        <f t="shared" si="110"/>
        <v/>
      </c>
      <c r="CU80" s="94" t="str">
        <f t="shared" si="111"/>
        <v/>
      </c>
      <c r="CV80" s="94" t="str">
        <f t="shared" si="112"/>
        <v/>
      </c>
      <c r="CW80" s="94" t="str">
        <f t="shared" si="113"/>
        <v/>
      </c>
      <c r="CX80" s="93" t="str">
        <f t="shared" si="114"/>
        <v/>
      </c>
      <c r="CY80" s="519" t="str">
        <f t="shared" si="115"/>
        <v/>
      </c>
      <c r="CZ80" s="532" t="str">
        <f t="shared" si="116"/>
        <v/>
      </c>
      <c r="DA80" s="533" t="str">
        <f t="shared" si="117"/>
        <v/>
      </c>
      <c r="DB80" s="534" t="str">
        <f t="shared" si="118"/>
        <v/>
      </c>
      <c r="DC80" s="534" t="str">
        <f t="shared" si="119"/>
        <v/>
      </c>
      <c r="DD80" s="534" t="str">
        <f t="shared" si="120"/>
        <v/>
      </c>
      <c r="DE80" s="534" t="str">
        <f t="shared" si="121"/>
        <v/>
      </c>
      <c r="DF80" s="534" t="str">
        <f t="shared" si="122"/>
        <v/>
      </c>
      <c r="DG80" s="535" t="str">
        <f t="shared" si="123"/>
        <v/>
      </c>
      <c r="DH80" s="535" t="str">
        <f t="shared" si="124"/>
        <v/>
      </c>
      <c r="DI80" s="535" t="str">
        <f t="shared" si="125"/>
        <v/>
      </c>
      <c r="DJ80" s="535" t="str">
        <f t="shared" si="126"/>
        <v/>
      </c>
      <c r="DK80" s="534" t="str">
        <f t="shared" si="127"/>
        <v/>
      </c>
      <c r="DL80" s="534" t="str">
        <f t="shared" si="128"/>
        <v/>
      </c>
      <c r="DM80" s="534" t="str">
        <f t="shared" si="129"/>
        <v/>
      </c>
      <c r="DN80" s="534" t="str">
        <f t="shared" si="130"/>
        <v/>
      </c>
      <c r="DO80" s="534" t="str">
        <f t="shared" si="131"/>
        <v/>
      </c>
      <c r="DP80" s="533" t="str">
        <f t="shared" si="132"/>
        <v/>
      </c>
      <c r="DQ80" s="532" t="str">
        <f t="shared" si="133"/>
        <v/>
      </c>
      <c r="DR80" s="536">
        <f t="shared" si="134"/>
        <v>0</v>
      </c>
      <c r="DS80" s="468">
        <f t="shared" si="135"/>
        <v>0</v>
      </c>
      <c r="DT80" s="468">
        <f t="shared" si="136"/>
        <v>0</v>
      </c>
      <c r="DU80" s="468">
        <f t="shared" si="137"/>
        <v>0</v>
      </c>
      <c r="DV80" s="982"/>
      <c r="DW80" s="983"/>
      <c r="DX80" s="983"/>
      <c r="DY80" s="984"/>
      <c r="DZ80" s="985"/>
      <c r="EA80" s="61"/>
    </row>
    <row r="81" spans="1:256" ht="12.75" customHeight="1">
      <c r="A81" s="990" t="s">
        <v>284</v>
      </c>
      <c r="B81" s="541" t="str">
        <f t="shared" ref="B81:S81" si="178">IF(B79="","",B79*B80)</f>
        <v/>
      </c>
      <c r="C81" s="541" t="str">
        <f t="shared" si="178"/>
        <v/>
      </c>
      <c r="D81" s="541" t="str">
        <f t="shared" si="178"/>
        <v/>
      </c>
      <c r="E81" s="541" t="str">
        <f t="shared" si="178"/>
        <v/>
      </c>
      <c r="F81" s="541" t="str">
        <f t="shared" si="178"/>
        <v/>
      </c>
      <c r="G81" s="541" t="str">
        <f t="shared" si="178"/>
        <v/>
      </c>
      <c r="H81" s="541" t="str">
        <f t="shared" si="178"/>
        <v/>
      </c>
      <c r="I81" s="541" t="str">
        <f t="shared" si="178"/>
        <v/>
      </c>
      <c r="J81" s="541" t="str">
        <f t="shared" si="178"/>
        <v/>
      </c>
      <c r="K81" s="541" t="str">
        <f t="shared" si="178"/>
        <v/>
      </c>
      <c r="L81" s="541" t="str">
        <f t="shared" si="178"/>
        <v/>
      </c>
      <c r="M81" s="541" t="str">
        <f t="shared" si="178"/>
        <v/>
      </c>
      <c r="N81" s="541" t="str">
        <f t="shared" si="178"/>
        <v/>
      </c>
      <c r="O81" s="541" t="str">
        <f t="shared" si="178"/>
        <v/>
      </c>
      <c r="P81" s="541" t="str">
        <f t="shared" si="178"/>
        <v/>
      </c>
      <c r="Q81" s="541" t="str">
        <f t="shared" si="178"/>
        <v/>
      </c>
      <c r="R81" s="541" t="str">
        <f t="shared" si="178"/>
        <v/>
      </c>
      <c r="S81" s="541" t="str">
        <f t="shared" si="178"/>
        <v/>
      </c>
      <c r="T81" s="865"/>
      <c r="U81" s="541" t="str">
        <f t="shared" ref="U81:AL81" si="179">IF(U79="","",U79*U80)</f>
        <v/>
      </c>
      <c r="V81" s="541" t="str">
        <f t="shared" si="179"/>
        <v/>
      </c>
      <c r="W81" s="541" t="str">
        <f t="shared" si="179"/>
        <v/>
      </c>
      <c r="X81" s="541" t="str">
        <f t="shared" si="179"/>
        <v/>
      </c>
      <c r="Y81" s="541" t="str">
        <f t="shared" si="179"/>
        <v/>
      </c>
      <c r="Z81" s="541" t="str">
        <f t="shared" si="179"/>
        <v/>
      </c>
      <c r="AA81" s="541" t="str">
        <f t="shared" si="179"/>
        <v/>
      </c>
      <c r="AB81" s="541" t="str">
        <f t="shared" si="179"/>
        <v/>
      </c>
      <c r="AC81" s="541" t="str">
        <f t="shared" si="179"/>
        <v/>
      </c>
      <c r="AD81" s="541" t="str">
        <f t="shared" si="179"/>
        <v/>
      </c>
      <c r="AE81" s="541" t="str">
        <f t="shared" si="179"/>
        <v/>
      </c>
      <c r="AF81" s="541" t="str">
        <f t="shared" si="179"/>
        <v/>
      </c>
      <c r="AG81" s="541" t="str">
        <f t="shared" si="179"/>
        <v/>
      </c>
      <c r="AH81" s="541" t="str">
        <f t="shared" si="179"/>
        <v/>
      </c>
      <c r="AI81" s="541" t="str">
        <f t="shared" si="179"/>
        <v/>
      </c>
      <c r="AJ81" s="541" t="str">
        <f t="shared" si="179"/>
        <v/>
      </c>
      <c r="AK81" s="541" t="str">
        <f t="shared" si="179"/>
        <v/>
      </c>
      <c r="AL81" s="541" t="str">
        <f t="shared" si="179"/>
        <v/>
      </c>
      <c r="AM81" s="865"/>
      <c r="AN81" s="541" t="str">
        <f t="shared" ref="AN81:BE81" si="180">IF(AN79="","",AN79*AN80)</f>
        <v/>
      </c>
      <c r="AO81" s="541" t="str">
        <f t="shared" si="180"/>
        <v/>
      </c>
      <c r="AP81" s="541" t="str">
        <f t="shared" si="180"/>
        <v/>
      </c>
      <c r="AQ81" s="541" t="str">
        <f t="shared" si="180"/>
        <v/>
      </c>
      <c r="AR81" s="541" t="str">
        <f t="shared" si="180"/>
        <v/>
      </c>
      <c r="AS81" s="541" t="str">
        <f t="shared" si="180"/>
        <v/>
      </c>
      <c r="AT81" s="541" t="str">
        <f t="shared" si="180"/>
        <v/>
      </c>
      <c r="AU81" s="541" t="str">
        <f t="shared" si="180"/>
        <v/>
      </c>
      <c r="AV81" s="541" t="str">
        <f t="shared" si="180"/>
        <v/>
      </c>
      <c r="AW81" s="541" t="str">
        <f t="shared" si="180"/>
        <v/>
      </c>
      <c r="AX81" s="541" t="str">
        <f t="shared" si="180"/>
        <v/>
      </c>
      <c r="AY81" s="541" t="str">
        <f t="shared" si="180"/>
        <v/>
      </c>
      <c r="AZ81" s="541" t="str">
        <f t="shared" si="180"/>
        <v/>
      </c>
      <c r="BA81" s="541" t="str">
        <f t="shared" si="180"/>
        <v/>
      </c>
      <c r="BB81" s="541" t="str">
        <f t="shared" si="180"/>
        <v/>
      </c>
      <c r="BC81" s="541" t="str">
        <f t="shared" si="180"/>
        <v/>
      </c>
      <c r="BD81" s="541" t="str">
        <f t="shared" si="180"/>
        <v/>
      </c>
      <c r="BE81" s="541" t="str">
        <f t="shared" si="180"/>
        <v/>
      </c>
      <c r="BF81" s="865"/>
      <c r="BG81" s="541" t="str">
        <f t="shared" ref="BG81:BX81" si="181">IF(BG79="","",BG79*BG80)</f>
        <v/>
      </c>
      <c r="BH81" s="541" t="str">
        <f t="shared" si="181"/>
        <v/>
      </c>
      <c r="BI81" s="541" t="str">
        <f t="shared" si="181"/>
        <v/>
      </c>
      <c r="BJ81" s="541" t="str">
        <f t="shared" si="181"/>
        <v/>
      </c>
      <c r="BK81" s="541" t="str">
        <f t="shared" si="181"/>
        <v/>
      </c>
      <c r="BL81" s="541" t="str">
        <f t="shared" si="181"/>
        <v/>
      </c>
      <c r="BM81" s="541" t="str">
        <f t="shared" si="181"/>
        <v/>
      </c>
      <c r="BN81" s="541" t="str">
        <f t="shared" si="181"/>
        <v/>
      </c>
      <c r="BO81" s="541" t="str">
        <f t="shared" si="181"/>
        <v/>
      </c>
      <c r="BP81" s="541" t="str">
        <f t="shared" si="181"/>
        <v/>
      </c>
      <c r="BQ81" s="541" t="str">
        <f t="shared" si="181"/>
        <v/>
      </c>
      <c r="BR81" s="541" t="str">
        <f t="shared" si="181"/>
        <v/>
      </c>
      <c r="BS81" s="541" t="str">
        <f t="shared" si="181"/>
        <v/>
      </c>
      <c r="BT81" s="541" t="str">
        <f t="shared" si="181"/>
        <v/>
      </c>
      <c r="BU81" s="541" t="str">
        <f t="shared" si="181"/>
        <v/>
      </c>
      <c r="BV81" s="541" t="str">
        <f t="shared" si="181"/>
        <v/>
      </c>
      <c r="BW81" s="541" t="str">
        <f t="shared" si="181"/>
        <v/>
      </c>
      <c r="BX81" s="541" t="str">
        <f t="shared" si="181"/>
        <v/>
      </c>
      <c r="BY81" s="865"/>
      <c r="BZ81" s="541" t="str">
        <f>IF(BZ79="","",BZ79*BZ80)</f>
        <v/>
      </c>
      <c r="CA81" s="541" t="str">
        <f>IF(CA79="","",CA79*CA80)</f>
        <v/>
      </c>
      <c r="CB81" s="541" t="str">
        <f>IF(CB79="","",CB79*CB80)</f>
        <v/>
      </c>
      <c r="CC81" s="541" t="str">
        <f>IF(CC79="","",CC79*CC80)</f>
        <v/>
      </c>
      <c r="CD81" s="530" t="str">
        <f t="shared" si="94"/>
        <v/>
      </c>
      <c r="CE81" s="530" t="str">
        <f t="shared" si="95"/>
        <v/>
      </c>
      <c r="CF81" s="530" t="str">
        <f t="shared" si="96"/>
        <v/>
      </c>
      <c r="CG81" s="531" t="str">
        <f t="shared" si="97"/>
        <v/>
      </c>
      <c r="CH81" s="518" t="str">
        <f t="shared" si="98"/>
        <v/>
      </c>
      <c r="CI81" s="93" t="str">
        <f t="shared" si="99"/>
        <v/>
      </c>
      <c r="CJ81" s="94" t="str">
        <f t="shared" si="100"/>
        <v/>
      </c>
      <c r="CK81" s="94" t="str">
        <f t="shared" si="101"/>
        <v/>
      </c>
      <c r="CL81" s="94" t="str">
        <f t="shared" si="102"/>
        <v/>
      </c>
      <c r="CM81" s="94" t="str">
        <f t="shared" si="103"/>
        <v/>
      </c>
      <c r="CN81" s="94" t="str">
        <f t="shared" si="104"/>
        <v/>
      </c>
      <c r="CO81" s="108" t="str">
        <f t="shared" si="105"/>
        <v/>
      </c>
      <c r="CP81" s="108" t="str">
        <f t="shared" si="106"/>
        <v/>
      </c>
      <c r="CQ81" s="108" t="str">
        <f t="shared" si="107"/>
        <v/>
      </c>
      <c r="CR81" s="108" t="str">
        <f t="shared" si="108"/>
        <v/>
      </c>
      <c r="CS81" s="94" t="str">
        <f t="shared" si="109"/>
        <v/>
      </c>
      <c r="CT81" s="94" t="str">
        <f t="shared" si="110"/>
        <v/>
      </c>
      <c r="CU81" s="94" t="str">
        <f t="shared" si="111"/>
        <v/>
      </c>
      <c r="CV81" s="94" t="str">
        <f t="shared" si="112"/>
        <v/>
      </c>
      <c r="CW81" s="94" t="str">
        <f t="shared" si="113"/>
        <v/>
      </c>
      <c r="CX81" s="93" t="str">
        <f t="shared" si="114"/>
        <v/>
      </c>
      <c r="CY81" s="519" t="str">
        <f t="shared" si="115"/>
        <v/>
      </c>
      <c r="CZ81" s="532" t="str">
        <f t="shared" si="116"/>
        <v/>
      </c>
      <c r="DA81" s="533" t="str">
        <f t="shared" si="117"/>
        <v/>
      </c>
      <c r="DB81" s="534" t="str">
        <f t="shared" si="118"/>
        <v/>
      </c>
      <c r="DC81" s="534" t="str">
        <f t="shared" si="119"/>
        <v/>
      </c>
      <c r="DD81" s="534" t="str">
        <f t="shared" si="120"/>
        <v/>
      </c>
      <c r="DE81" s="534" t="str">
        <f t="shared" si="121"/>
        <v/>
      </c>
      <c r="DF81" s="534" t="str">
        <f t="shared" si="122"/>
        <v/>
      </c>
      <c r="DG81" s="535" t="str">
        <f t="shared" si="123"/>
        <v/>
      </c>
      <c r="DH81" s="535" t="str">
        <f t="shared" si="124"/>
        <v/>
      </c>
      <c r="DI81" s="535" t="str">
        <f t="shared" si="125"/>
        <v/>
      </c>
      <c r="DJ81" s="535" t="str">
        <f t="shared" si="126"/>
        <v/>
      </c>
      <c r="DK81" s="534" t="str">
        <f t="shared" si="127"/>
        <v/>
      </c>
      <c r="DL81" s="534" t="str">
        <f t="shared" si="128"/>
        <v/>
      </c>
      <c r="DM81" s="534" t="str">
        <f t="shared" si="129"/>
        <v/>
      </c>
      <c r="DN81" s="534" t="str">
        <f t="shared" si="130"/>
        <v/>
      </c>
      <c r="DO81" s="534" t="str">
        <f t="shared" si="131"/>
        <v/>
      </c>
      <c r="DP81" s="533" t="str">
        <f t="shared" si="132"/>
        <v/>
      </c>
      <c r="DQ81" s="532" t="str">
        <f t="shared" si="133"/>
        <v/>
      </c>
      <c r="DR81" s="536">
        <f t="shared" si="134"/>
        <v>0</v>
      </c>
      <c r="DS81" s="468">
        <f t="shared" si="135"/>
        <v>0</v>
      </c>
      <c r="DT81" s="468">
        <f t="shared" si="136"/>
        <v>0</v>
      </c>
      <c r="DU81" s="468">
        <f t="shared" si="137"/>
        <v>0</v>
      </c>
      <c r="DV81" s="991" t="str">
        <f>IF(DV79="","",DV79*BZ80)</f>
        <v/>
      </c>
      <c r="DW81" s="992" t="str">
        <f>IF(DW79="","",DW79*CA80)</f>
        <v/>
      </c>
      <c r="DX81" s="992" t="str">
        <f>IF(DX79="","",DX79*CB80)</f>
        <v/>
      </c>
      <c r="DY81" s="993" t="str">
        <f>IF(DY79="","",DY79*CC80)</f>
        <v/>
      </c>
      <c r="DZ81" s="985"/>
      <c r="EA81" s="61"/>
    </row>
    <row r="82" spans="1:256" ht="12.75" customHeight="1">
      <c r="A82" s="990" t="s">
        <v>359</v>
      </c>
      <c r="B82" s="743"/>
      <c r="C82" s="743"/>
      <c r="D82" s="743"/>
      <c r="E82" s="743"/>
      <c r="F82" s="743"/>
      <c r="G82" s="743"/>
      <c r="H82" s="743"/>
      <c r="I82" s="743"/>
      <c r="J82" s="743"/>
      <c r="K82" s="743"/>
      <c r="L82" s="743"/>
      <c r="M82" s="743"/>
      <c r="N82" s="743"/>
      <c r="O82" s="743"/>
      <c r="P82" s="743"/>
      <c r="Q82" s="743"/>
      <c r="R82" s="743"/>
      <c r="S82" s="743"/>
      <c r="T82" s="976"/>
      <c r="U82" s="743"/>
      <c r="V82" s="743"/>
      <c r="W82" s="743"/>
      <c r="X82" s="743"/>
      <c r="Y82" s="743"/>
      <c r="Z82" s="743"/>
      <c r="AA82" s="743"/>
      <c r="AB82" s="743"/>
      <c r="AC82" s="743"/>
      <c r="AD82" s="743"/>
      <c r="AE82" s="743"/>
      <c r="AF82" s="743"/>
      <c r="AG82" s="743"/>
      <c r="AH82" s="743"/>
      <c r="AI82" s="743"/>
      <c r="AJ82" s="743"/>
      <c r="AK82" s="743"/>
      <c r="AL82" s="743"/>
      <c r="AM82" s="976"/>
      <c r="AN82" s="743"/>
      <c r="AO82" s="743"/>
      <c r="AP82" s="743"/>
      <c r="AQ82" s="743"/>
      <c r="AR82" s="743"/>
      <c r="AS82" s="743"/>
      <c r="AT82" s="743"/>
      <c r="AU82" s="743"/>
      <c r="AV82" s="743"/>
      <c r="AW82" s="743"/>
      <c r="AX82" s="743"/>
      <c r="AY82" s="743"/>
      <c r="AZ82" s="743"/>
      <c r="BA82" s="743"/>
      <c r="BB82" s="743"/>
      <c r="BC82" s="743"/>
      <c r="BD82" s="743"/>
      <c r="BE82" s="743"/>
      <c r="BF82" s="976"/>
      <c r="BG82" s="743"/>
      <c r="BH82" s="743"/>
      <c r="BI82" s="743"/>
      <c r="BJ82" s="743"/>
      <c r="BK82" s="743"/>
      <c r="BL82" s="743"/>
      <c r="BM82" s="743"/>
      <c r="BN82" s="743"/>
      <c r="BO82" s="743"/>
      <c r="BP82" s="743"/>
      <c r="BQ82" s="743"/>
      <c r="BR82" s="743"/>
      <c r="BS82" s="743"/>
      <c r="BT82" s="743"/>
      <c r="BU82" s="743"/>
      <c r="BV82" s="743"/>
      <c r="BW82" s="743"/>
      <c r="BX82" s="743"/>
      <c r="BY82" s="976"/>
      <c r="BZ82" s="743"/>
      <c r="CA82" s="743"/>
      <c r="CB82" s="743"/>
      <c r="CC82" s="743"/>
      <c r="CD82" s="530" t="str">
        <f t="shared" si="94"/>
        <v/>
      </c>
      <c r="CE82" s="530" t="str">
        <f t="shared" si="95"/>
        <v/>
      </c>
      <c r="CF82" s="530" t="str">
        <f t="shared" si="96"/>
        <v/>
      </c>
      <c r="CG82" s="531" t="str">
        <f t="shared" si="97"/>
        <v/>
      </c>
      <c r="CH82" s="518" t="str">
        <f t="shared" si="98"/>
        <v/>
      </c>
      <c r="CI82" s="93" t="str">
        <f t="shared" si="99"/>
        <v/>
      </c>
      <c r="CJ82" s="94" t="str">
        <f t="shared" si="100"/>
        <v/>
      </c>
      <c r="CK82" s="94" t="str">
        <f t="shared" si="101"/>
        <v/>
      </c>
      <c r="CL82" s="94" t="str">
        <f t="shared" si="102"/>
        <v/>
      </c>
      <c r="CM82" s="94" t="str">
        <f t="shared" si="103"/>
        <v/>
      </c>
      <c r="CN82" s="94" t="str">
        <f t="shared" si="104"/>
        <v/>
      </c>
      <c r="CO82" s="108" t="str">
        <f t="shared" si="105"/>
        <v/>
      </c>
      <c r="CP82" s="108" t="str">
        <f t="shared" si="106"/>
        <v/>
      </c>
      <c r="CQ82" s="108" t="str">
        <f t="shared" si="107"/>
        <v/>
      </c>
      <c r="CR82" s="108" t="str">
        <f t="shared" si="108"/>
        <v/>
      </c>
      <c r="CS82" s="94" t="str">
        <f t="shared" si="109"/>
        <v/>
      </c>
      <c r="CT82" s="94" t="str">
        <f t="shared" si="110"/>
        <v/>
      </c>
      <c r="CU82" s="94" t="str">
        <f t="shared" si="111"/>
        <v/>
      </c>
      <c r="CV82" s="94" t="str">
        <f t="shared" si="112"/>
        <v/>
      </c>
      <c r="CW82" s="94" t="str">
        <f t="shared" si="113"/>
        <v/>
      </c>
      <c r="CX82" s="93" t="str">
        <f t="shared" si="114"/>
        <v/>
      </c>
      <c r="CY82" s="519" t="str">
        <f t="shared" si="115"/>
        <v/>
      </c>
      <c r="CZ82" s="532" t="str">
        <f t="shared" si="116"/>
        <v/>
      </c>
      <c r="DA82" s="533" t="str">
        <f t="shared" si="117"/>
        <v/>
      </c>
      <c r="DB82" s="534" t="str">
        <f t="shared" si="118"/>
        <v/>
      </c>
      <c r="DC82" s="534" t="str">
        <f t="shared" si="119"/>
        <v/>
      </c>
      <c r="DD82" s="534" t="str">
        <f t="shared" si="120"/>
        <v/>
      </c>
      <c r="DE82" s="534" t="str">
        <f t="shared" si="121"/>
        <v/>
      </c>
      <c r="DF82" s="534" t="str">
        <f t="shared" si="122"/>
        <v/>
      </c>
      <c r="DG82" s="535" t="str">
        <f t="shared" si="123"/>
        <v/>
      </c>
      <c r="DH82" s="535" t="str">
        <f t="shared" si="124"/>
        <v/>
      </c>
      <c r="DI82" s="535" t="str">
        <f t="shared" si="125"/>
        <v/>
      </c>
      <c r="DJ82" s="535" t="str">
        <f t="shared" si="126"/>
        <v/>
      </c>
      <c r="DK82" s="534" t="str">
        <f t="shared" si="127"/>
        <v/>
      </c>
      <c r="DL82" s="534" t="str">
        <f t="shared" si="128"/>
        <v/>
      </c>
      <c r="DM82" s="534" t="str">
        <f t="shared" si="129"/>
        <v/>
      </c>
      <c r="DN82" s="534" t="str">
        <f t="shared" si="130"/>
        <v/>
      </c>
      <c r="DO82" s="534" t="str">
        <f t="shared" si="131"/>
        <v/>
      </c>
      <c r="DP82" s="533" t="str">
        <f t="shared" si="132"/>
        <v/>
      </c>
      <c r="DQ82" s="532" t="str">
        <f t="shared" si="133"/>
        <v/>
      </c>
      <c r="DR82" s="536">
        <f t="shared" si="134"/>
        <v>0</v>
      </c>
      <c r="DS82" s="468">
        <f t="shared" si="135"/>
        <v>0</v>
      </c>
      <c r="DT82" s="468">
        <f t="shared" si="136"/>
        <v>0</v>
      </c>
      <c r="DU82" s="468">
        <f t="shared" si="137"/>
        <v>0</v>
      </c>
      <c r="DV82" s="994"/>
      <c r="DW82" s="306"/>
      <c r="DX82" s="306"/>
      <c r="DY82" s="995"/>
      <c r="DZ82" s="985"/>
      <c r="EA82" s="61"/>
    </row>
    <row r="83" spans="1:256" ht="14" customHeight="1">
      <c r="A83" s="529" t="s">
        <v>353</v>
      </c>
      <c r="B83" s="863" t="str">
        <f t="shared" ref="B83:S83" si="182">IF(B77="","",(B77-B79-B82)*B78/B$7/365/$G$1)</f>
        <v/>
      </c>
      <c r="C83" s="863" t="str">
        <f t="shared" si="182"/>
        <v/>
      </c>
      <c r="D83" s="863" t="str">
        <f t="shared" si="182"/>
        <v/>
      </c>
      <c r="E83" s="863" t="str">
        <f t="shared" si="182"/>
        <v/>
      </c>
      <c r="F83" s="863" t="str">
        <f t="shared" si="182"/>
        <v/>
      </c>
      <c r="G83" s="863" t="str">
        <f t="shared" si="182"/>
        <v/>
      </c>
      <c r="H83" s="863" t="str">
        <f t="shared" si="182"/>
        <v/>
      </c>
      <c r="I83" s="863" t="str">
        <f t="shared" si="182"/>
        <v/>
      </c>
      <c r="J83" s="863" t="str">
        <f t="shared" si="182"/>
        <v/>
      </c>
      <c r="K83" s="863" t="str">
        <f t="shared" si="182"/>
        <v/>
      </c>
      <c r="L83" s="863" t="str">
        <f t="shared" si="182"/>
        <v/>
      </c>
      <c r="M83" s="863" t="str">
        <f t="shared" si="182"/>
        <v/>
      </c>
      <c r="N83" s="863" t="str">
        <f t="shared" si="182"/>
        <v/>
      </c>
      <c r="O83" s="863" t="str">
        <f t="shared" si="182"/>
        <v/>
      </c>
      <c r="P83" s="863" t="str">
        <f t="shared" si="182"/>
        <v/>
      </c>
      <c r="Q83" s="863" t="str">
        <f t="shared" si="182"/>
        <v/>
      </c>
      <c r="R83" s="863" t="str">
        <f t="shared" si="182"/>
        <v/>
      </c>
      <c r="S83" s="863" t="str">
        <f t="shared" si="182"/>
        <v/>
      </c>
      <c r="T83" s="996"/>
      <c r="U83" s="863" t="str">
        <f t="shared" ref="U83:AL83" si="183">IF(U77="","",(U77-U79-U82)*U78/U$7/365/$G$1)</f>
        <v/>
      </c>
      <c r="V83" s="863" t="str">
        <f t="shared" si="183"/>
        <v/>
      </c>
      <c r="W83" s="863" t="str">
        <f t="shared" si="183"/>
        <v/>
      </c>
      <c r="X83" s="863" t="str">
        <f t="shared" si="183"/>
        <v/>
      </c>
      <c r="Y83" s="863" t="str">
        <f t="shared" si="183"/>
        <v/>
      </c>
      <c r="Z83" s="863" t="str">
        <f t="shared" si="183"/>
        <v/>
      </c>
      <c r="AA83" s="863" t="str">
        <f t="shared" si="183"/>
        <v/>
      </c>
      <c r="AB83" s="863" t="str">
        <f t="shared" si="183"/>
        <v/>
      </c>
      <c r="AC83" s="863" t="str">
        <f t="shared" si="183"/>
        <v/>
      </c>
      <c r="AD83" s="863" t="str">
        <f t="shared" si="183"/>
        <v/>
      </c>
      <c r="AE83" s="863" t="str">
        <f t="shared" si="183"/>
        <v/>
      </c>
      <c r="AF83" s="863" t="str">
        <f t="shared" si="183"/>
        <v/>
      </c>
      <c r="AG83" s="863" t="str">
        <f t="shared" si="183"/>
        <v/>
      </c>
      <c r="AH83" s="863" t="str">
        <f t="shared" si="183"/>
        <v/>
      </c>
      <c r="AI83" s="863" t="str">
        <f t="shared" si="183"/>
        <v/>
      </c>
      <c r="AJ83" s="863" t="str">
        <f t="shared" si="183"/>
        <v/>
      </c>
      <c r="AK83" s="863" t="str">
        <f t="shared" si="183"/>
        <v/>
      </c>
      <c r="AL83" s="863" t="str">
        <f t="shared" si="183"/>
        <v/>
      </c>
      <c r="AM83" s="996"/>
      <c r="AN83" s="863" t="str">
        <f t="shared" ref="AN83:BE83" si="184">IF(AN77="","",(AN77-AN79-AN82)*AN78/AN$7/365/$G$1)</f>
        <v/>
      </c>
      <c r="AO83" s="863" t="str">
        <f t="shared" si="184"/>
        <v/>
      </c>
      <c r="AP83" s="863" t="str">
        <f t="shared" si="184"/>
        <v/>
      </c>
      <c r="AQ83" s="863" t="str">
        <f t="shared" si="184"/>
        <v/>
      </c>
      <c r="AR83" s="863" t="str">
        <f t="shared" si="184"/>
        <v/>
      </c>
      <c r="AS83" s="863" t="str">
        <f t="shared" si="184"/>
        <v/>
      </c>
      <c r="AT83" s="863" t="str">
        <f t="shared" si="184"/>
        <v/>
      </c>
      <c r="AU83" s="863" t="str">
        <f t="shared" si="184"/>
        <v/>
      </c>
      <c r="AV83" s="863" t="str">
        <f t="shared" si="184"/>
        <v/>
      </c>
      <c r="AW83" s="863" t="str">
        <f t="shared" si="184"/>
        <v/>
      </c>
      <c r="AX83" s="863" t="str">
        <f t="shared" si="184"/>
        <v/>
      </c>
      <c r="AY83" s="863" t="str">
        <f t="shared" si="184"/>
        <v/>
      </c>
      <c r="AZ83" s="863" t="str">
        <f t="shared" si="184"/>
        <v/>
      </c>
      <c r="BA83" s="863" t="str">
        <f t="shared" si="184"/>
        <v/>
      </c>
      <c r="BB83" s="863" t="str">
        <f t="shared" si="184"/>
        <v/>
      </c>
      <c r="BC83" s="863" t="str">
        <f t="shared" si="184"/>
        <v/>
      </c>
      <c r="BD83" s="863" t="str">
        <f t="shared" si="184"/>
        <v/>
      </c>
      <c r="BE83" s="863" t="str">
        <f t="shared" si="184"/>
        <v/>
      </c>
      <c r="BF83" s="996"/>
      <c r="BG83" s="863" t="str">
        <f t="shared" ref="BG83:BX83" si="185">IF(BG77="","",(BG77-BG79-BG82)*BG78/BG$7/365/$G$1)</f>
        <v/>
      </c>
      <c r="BH83" s="863" t="str">
        <f t="shared" si="185"/>
        <v/>
      </c>
      <c r="BI83" s="863" t="str">
        <f t="shared" si="185"/>
        <v/>
      </c>
      <c r="BJ83" s="863" t="str">
        <f t="shared" si="185"/>
        <v/>
      </c>
      <c r="BK83" s="863" t="str">
        <f t="shared" si="185"/>
        <v/>
      </c>
      <c r="BL83" s="863" t="str">
        <f t="shared" si="185"/>
        <v/>
      </c>
      <c r="BM83" s="863" t="str">
        <f t="shared" si="185"/>
        <v/>
      </c>
      <c r="BN83" s="863" t="str">
        <f t="shared" si="185"/>
        <v/>
      </c>
      <c r="BO83" s="863" t="str">
        <f t="shared" si="185"/>
        <v/>
      </c>
      <c r="BP83" s="863" t="str">
        <f t="shared" si="185"/>
        <v/>
      </c>
      <c r="BQ83" s="863" t="str">
        <f t="shared" si="185"/>
        <v/>
      </c>
      <c r="BR83" s="863" t="str">
        <f t="shared" si="185"/>
        <v/>
      </c>
      <c r="BS83" s="863" t="str">
        <f t="shared" si="185"/>
        <v/>
      </c>
      <c r="BT83" s="863" t="str">
        <f t="shared" si="185"/>
        <v/>
      </c>
      <c r="BU83" s="863" t="str">
        <f t="shared" si="185"/>
        <v/>
      </c>
      <c r="BV83" s="863" t="str">
        <f t="shared" si="185"/>
        <v/>
      </c>
      <c r="BW83" s="863" t="str">
        <f t="shared" si="185"/>
        <v/>
      </c>
      <c r="BX83" s="863" t="str">
        <f t="shared" si="185"/>
        <v/>
      </c>
      <c r="BY83" s="996"/>
      <c r="BZ83" s="863" t="str">
        <f>IF(BZ77="","",(BZ77-BZ79-BZ82)*BZ78/BZ$7/365/$G$1)</f>
        <v/>
      </c>
      <c r="CA83" s="863" t="str">
        <f>IF(CA77="","",(CA77-CA79-CA82)*CA78/CA$7/365/$G$1)</f>
        <v/>
      </c>
      <c r="CB83" s="863" t="str">
        <f>IF(CB77="","",(CB77-CB79-CB82)*CB78/CB$7/365/$G$1)</f>
        <v/>
      </c>
      <c r="CC83" s="863" t="str">
        <f>IF(CC77="","",(CC77-CC79-CC82)*CC78/CC$7/365/$G$1)</f>
        <v/>
      </c>
      <c r="CD83" s="997" t="str">
        <f t="shared" si="94"/>
        <v/>
      </c>
      <c r="CE83" s="997" t="str">
        <f t="shared" si="95"/>
        <v/>
      </c>
      <c r="CF83" s="997" t="str">
        <f t="shared" si="96"/>
        <v/>
      </c>
      <c r="CG83" s="998" t="str">
        <f t="shared" si="97"/>
        <v/>
      </c>
      <c r="CH83" s="724" t="str">
        <f t="shared" si="98"/>
        <v/>
      </c>
      <c r="CI83" s="639" t="str">
        <f t="shared" si="99"/>
        <v/>
      </c>
      <c r="CJ83" s="640" t="str">
        <f t="shared" si="100"/>
        <v/>
      </c>
      <c r="CK83" s="640" t="str">
        <f t="shared" si="101"/>
        <v/>
      </c>
      <c r="CL83" s="640" t="str">
        <f t="shared" si="102"/>
        <v/>
      </c>
      <c r="CM83" s="640" t="str">
        <f t="shared" si="103"/>
        <v/>
      </c>
      <c r="CN83" s="640" t="str">
        <f t="shared" si="104"/>
        <v/>
      </c>
      <c r="CO83" s="641" t="str">
        <f t="shared" si="105"/>
        <v/>
      </c>
      <c r="CP83" s="641" t="str">
        <f t="shared" si="106"/>
        <v/>
      </c>
      <c r="CQ83" s="641" t="str">
        <f t="shared" si="107"/>
        <v/>
      </c>
      <c r="CR83" s="641" t="str">
        <f t="shared" si="108"/>
        <v/>
      </c>
      <c r="CS83" s="640" t="str">
        <f t="shared" si="109"/>
        <v/>
      </c>
      <c r="CT83" s="640" t="str">
        <f t="shared" si="110"/>
        <v/>
      </c>
      <c r="CU83" s="640" t="str">
        <f t="shared" si="111"/>
        <v/>
      </c>
      <c r="CV83" s="640" t="str">
        <f t="shared" si="112"/>
        <v/>
      </c>
      <c r="CW83" s="640" t="str">
        <f t="shared" si="113"/>
        <v/>
      </c>
      <c r="CX83" s="639" t="str">
        <f t="shared" si="114"/>
        <v/>
      </c>
      <c r="CY83" s="725" t="str">
        <f t="shared" si="115"/>
        <v/>
      </c>
      <c r="CZ83" s="638" t="str">
        <f t="shared" si="116"/>
        <v/>
      </c>
      <c r="DA83" s="639" t="str">
        <f t="shared" si="117"/>
        <v/>
      </c>
      <c r="DB83" s="640" t="str">
        <f t="shared" si="118"/>
        <v/>
      </c>
      <c r="DC83" s="640" t="str">
        <f t="shared" si="119"/>
        <v/>
      </c>
      <c r="DD83" s="640" t="str">
        <f t="shared" si="120"/>
        <v/>
      </c>
      <c r="DE83" s="640" t="str">
        <f t="shared" si="121"/>
        <v/>
      </c>
      <c r="DF83" s="640" t="str">
        <f t="shared" si="122"/>
        <v/>
      </c>
      <c r="DG83" s="641" t="str">
        <f t="shared" si="123"/>
        <v/>
      </c>
      <c r="DH83" s="641" t="str">
        <f t="shared" si="124"/>
        <v/>
      </c>
      <c r="DI83" s="641" t="str">
        <f t="shared" si="125"/>
        <v/>
      </c>
      <c r="DJ83" s="641" t="str">
        <f t="shared" si="126"/>
        <v/>
      </c>
      <c r="DK83" s="640" t="str">
        <f t="shared" si="127"/>
        <v/>
      </c>
      <c r="DL83" s="640" t="str">
        <f t="shared" si="128"/>
        <v/>
      </c>
      <c r="DM83" s="640" t="str">
        <f t="shared" si="129"/>
        <v/>
      </c>
      <c r="DN83" s="640" t="str">
        <f t="shared" si="130"/>
        <v/>
      </c>
      <c r="DO83" s="640" t="str">
        <f t="shared" si="131"/>
        <v/>
      </c>
      <c r="DP83" s="639" t="str">
        <f t="shared" si="132"/>
        <v/>
      </c>
      <c r="DQ83" s="638" t="str">
        <f t="shared" si="133"/>
        <v/>
      </c>
      <c r="DR83" s="536">
        <f t="shared" si="134"/>
        <v>0</v>
      </c>
      <c r="DS83" s="468">
        <f t="shared" si="135"/>
        <v>0</v>
      </c>
      <c r="DT83" s="468">
        <f t="shared" si="136"/>
        <v>0</v>
      </c>
      <c r="DU83" s="468">
        <f t="shared" si="137"/>
        <v>0</v>
      </c>
      <c r="DV83" s="999" t="str">
        <f>IF(DV77="","",(DV77+SUM(BZ77)*(DV77="")-SUM(DV79)-DV82-SUM(BZ82)*(DV82=""))*BZ78/DV$7/365/$G$1)</f>
        <v/>
      </c>
      <c r="DW83" s="863" t="str">
        <f>IF(DW77="","",(DW77+SUM(CA77)*(DW77="")-SUM(DW79)-DW82-SUM(CA82)*(DW82=""))*CA78/DW$7/365/$G$1)</f>
        <v/>
      </c>
      <c r="DX83" s="863" t="str">
        <f>IF(DX77="","",(DX77+SUM(CB77)*(DX77="")-SUM(DX79)-DX82-SUM(CB82)*(DX82=""))*CB78/DX$7/365/$G$1)</f>
        <v/>
      </c>
      <c r="DY83" s="1000" t="str">
        <f>IF(DY77="","",(DY77+SUM(CC77)*(DY77="")-SUM(DY79)-DY82-SUM(CC82)*(DY82=""))*CC78/DY$7/365/$G$1)</f>
        <v/>
      </c>
      <c r="DZ83" s="985"/>
      <c r="EA83" s="61"/>
    </row>
    <row r="84" spans="1:256" ht="14" customHeight="1">
      <c r="A84" s="547" t="s">
        <v>562</v>
      </c>
      <c r="B84" s="548">
        <f t="shared" ref="B84:S84" si="186">SUM(B53,B60,B67,B74,B81)</f>
        <v>0</v>
      </c>
      <c r="C84" s="548">
        <f t="shared" si="186"/>
        <v>200</v>
      </c>
      <c r="D84" s="548">
        <f t="shared" si="186"/>
        <v>0</v>
      </c>
      <c r="E84" s="548">
        <f t="shared" si="186"/>
        <v>0</v>
      </c>
      <c r="F84" s="548">
        <f t="shared" si="186"/>
        <v>0</v>
      </c>
      <c r="G84" s="548">
        <f t="shared" si="186"/>
        <v>0</v>
      </c>
      <c r="H84" s="548">
        <f t="shared" si="186"/>
        <v>0</v>
      </c>
      <c r="I84" s="548">
        <f t="shared" si="186"/>
        <v>0</v>
      </c>
      <c r="J84" s="548">
        <f t="shared" si="186"/>
        <v>0</v>
      </c>
      <c r="K84" s="548">
        <f t="shared" si="186"/>
        <v>0</v>
      </c>
      <c r="L84" s="548">
        <f t="shared" si="186"/>
        <v>0</v>
      </c>
      <c r="M84" s="548">
        <f t="shared" si="186"/>
        <v>0</v>
      </c>
      <c r="N84" s="548">
        <f t="shared" si="186"/>
        <v>0</v>
      </c>
      <c r="O84" s="548">
        <f t="shared" si="186"/>
        <v>0</v>
      </c>
      <c r="P84" s="548">
        <f t="shared" si="186"/>
        <v>0</v>
      </c>
      <c r="Q84" s="548">
        <f t="shared" si="186"/>
        <v>0</v>
      </c>
      <c r="R84" s="548">
        <f t="shared" si="186"/>
        <v>0</v>
      </c>
      <c r="S84" s="548">
        <f t="shared" si="186"/>
        <v>0</v>
      </c>
      <c r="T84" s="1004"/>
      <c r="U84" s="548">
        <f t="shared" ref="U84:AL84" si="187">SUM(U53,U60,U67,U74,U81)</f>
        <v>0</v>
      </c>
      <c r="V84" s="548">
        <f t="shared" si="187"/>
        <v>0</v>
      </c>
      <c r="W84" s="548">
        <f t="shared" si="187"/>
        <v>0</v>
      </c>
      <c r="X84" s="548">
        <f t="shared" si="187"/>
        <v>0</v>
      </c>
      <c r="Y84" s="548">
        <f t="shared" si="187"/>
        <v>0</v>
      </c>
      <c r="Z84" s="548">
        <f t="shared" si="187"/>
        <v>0</v>
      </c>
      <c r="AA84" s="548">
        <f t="shared" si="187"/>
        <v>0</v>
      </c>
      <c r="AB84" s="548">
        <f t="shared" si="187"/>
        <v>0</v>
      </c>
      <c r="AC84" s="548">
        <f t="shared" si="187"/>
        <v>0</v>
      </c>
      <c r="AD84" s="548">
        <f t="shared" si="187"/>
        <v>0</v>
      </c>
      <c r="AE84" s="548">
        <f t="shared" si="187"/>
        <v>0</v>
      </c>
      <c r="AF84" s="548">
        <f t="shared" si="187"/>
        <v>0</v>
      </c>
      <c r="AG84" s="548">
        <f t="shared" si="187"/>
        <v>0</v>
      </c>
      <c r="AH84" s="548">
        <f t="shared" si="187"/>
        <v>0</v>
      </c>
      <c r="AI84" s="548">
        <f t="shared" si="187"/>
        <v>0</v>
      </c>
      <c r="AJ84" s="548">
        <f t="shared" si="187"/>
        <v>0</v>
      </c>
      <c r="AK84" s="548">
        <f t="shared" si="187"/>
        <v>0</v>
      </c>
      <c r="AL84" s="548">
        <f t="shared" si="187"/>
        <v>0</v>
      </c>
      <c r="AM84" s="1004"/>
      <c r="AN84" s="548">
        <f t="shared" ref="AN84:BE84" si="188">SUM(AN53,AN60,AN67,AN74,AN81)</f>
        <v>0</v>
      </c>
      <c r="AO84" s="548">
        <f t="shared" si="188"/>
        <v>0</v>
      </c>
      <c r="AP84" s="548">
        <f t="shared" si="188"/>
        <v>0</v>
      </c>
      <c r="AQ84" s="548">
        <f t="shared" si="188"/>
        <v>0</v>
      </c>
      <c r="AR84" s="548">
        <f t="shared" si="188"/>
        <v>0</v>
      </c>
      <c r="AS84" s="548">
        <f t="shared" si="188"/>
        <v>0</v>
      </c>
      <c r="AT84" s="548">
        <f t="shared" si="188"/>
        <v>0</v>
      </c>
      <c r="AU84" s="548">
        <f t="shared" si="188"/>
        <v>0</v>
      </c>
      <c r="AV84" s="548">
        <f t="shared" si="188"/>
        <v>0</v>
      </c>
      <c r="AW84" s="548">
        <f t="shared" si="188"/>
        <v>0</v>
      </c>
      <c r="AX84" s="548">
        <f t="shared" si="188"/>
        <v>0</v>
      </c>
      <c r="AY84" s="548">
        <f t="shared" si="188"/>
        <v>0</v>
      </c>
      <c r="AZ84" s="548">
        <f t="shared" si="188"/>
        <v>0</v>
      </c>
      <c r="BA84" s="548">
        <f t="shared" si="188"/>
        <v>0</v>
      </c>
      <c r="BB84" s="548">
        <f t="shared" si="188"/>
        <v>0</v>
      </c>
      <c r="BC84" s="548">
        <f t="shared" si="188"/>
        <v>0</v>
      </c>
      <c r="BD84" s="548">
        <f t="shared" si="188"/>
        <v>0</v>
      </c>
      <c r="BE84" s="548">
        <f t="shared" si="188"/>
        <v>0</v>
      </c>
      <c r="BF84" s="1004"/>
      <c r="BG84" s="548">
        <f t="shared" ref="BG84:BX84" si="189">SUM(BG53,BG60,BG67,BG74,BG81)</f>
        <v>0</v>
      </c>
      <c r="BH84" s="548">
        <f t="shared" si="189"/>
        <v>0</v>
      </c>
      <c r="BI84" s="548">
        <f t="shared" si="189"/>
        <v>0</v>
      </c>
      <c r="BJ84" s="548">
        <f t="shared" si="189"/>
        <v>0</v>
      </c>
      <c r="BK84" s="548">
        <f t="shared" si="189"/>
        <v>0</v>
      </c>
      <c r="BL84" s="548">
        <f t="shared" si="189"/>
        <v>0</v>
      </c>
      <c r="BM84" s="548">
        <f t="shared" si="189"/>
        <v>0</v>
      </c>
      <c r="BN84" s="548">
        <f t="shared" si="189"/>
        <v>0</v>
      </c>
      <c r="BO84" s="548">
        <f t="shared" si="189"/>
        <v>0</v>
      </c>
      <c r="BP84" s="548">
        <f t="shared" si="189"/>
        <v>0</v>
      </c>
      <c r="BQ84" s="548">
        <f t="shared" si="189"/>
        <v>0</v>
      </c>
      <c r="BR84" s="548">
        <f t="shared" si="189"/>
        <v>0</v>
      </c>
      <c r="BS84" s="548">
        <f t="shared" si="189"/>
        <v>0</v>
      </c>
      <c r="BT84" s="548">
        <f t="shared" si="189"/>
        <v>0</v>
      </c>
      <c r="BU84" s="548">
        <f t="shared" si="189"/>
        <v>0</v>
      </c>
      <c r="BV84" s="548">
        <f t="shared" si="189"/>
        <v>0</v>
      </c>
      <c r="BW84" s="548">
        <f t="shared" si="189"/>
        <v>0</v>
      </c>
      <c r="BX84" s="548">
        <f t="shared" si="189"/>
        <v>0</v>
      </c>
      <c r="BY84" s="1004"/>
      <c r="BZ84" s="548">
        <f>SUM(BZ53,BZ60,BZ67,BZ74,BZ81)</f>
        <v>0</v>
      </c>
      <c r="CA84" s="548">
        <f>SUM(CA53,CA60,CA67,CA74,CA81)</f>
        <v>0</v>
      </c>
      <c r="CB84" s="548">
        <f>SUM(CB53,CB60,CB67,CB74,CB81)</f>
        <v>0</v>
      </c>
      <c r="CC84" s="548">
        <f>SUM(CC53,CC60,CC67,CC74,CC81)</f>
        <v>0</v>
      </c>
      <c r="CD84" s="530">
        <f t="shared" si="94"/>
        <v>0</v>
      </c>
      <c r="CE84" s="530">
        <f t="shared" si="95"/>
        <v>0</v>
      </c>
      <c r="CF84" s="530">
        <f t="shared" si="96"/>
        <v>0</v>
      </c>
      <c r="CG84" s="531">
        <f t="shared" si="97"/>
        <v>0</v>
      </c>
      <c r="CH84" s="518">
        <f t="shared" si="98"/>
        <v>0</v>
      </c>
      <c r="CI84" s="93">
        <f t="shared" si="99"/>
        <v>0</v>
      </c>
      <c r="CJ84" s="94">
        <f t="shared" si="100"/>
        <v>0</v>
      </c>
      <c r="CK84" s="94">
        <f t="shared" si="101"/>
        <v>0</v>
      </c>
      <c r="CL84" s="94">
        <f t="shared" si="102"/>
        <v>0</v>
      </c>
      <c r="CM84" s="94">
        <f t="shared" si="103"/>
        <v>0</v>
      </c>
      <c r="CN84" s="94">
        <f t="shared" si="104"/>
        <v>0</v>
      </c>
      <c r="CO84" s="108">
        <f t="shared" si="105"/>
        <v>0</v>
      </c>
      <c r="CP84" s="108">
        <f t="shared" si="106"/>
        <v>0</v>
      </c>
      <c r="CQ84" s="108">
        <f t="shared" si="107"/>
        <v>0</v>
      </c>
      <c r="CR84" s="108">
        <f t="shared" si="108"/>
        <v>0</v>
      </c>
      <c r="CS84" s="94">
        <f t="shared" si="109"/>
        <v>0</v>
      </c>
      <c r="CT84" s="94">
        <f t="shared" si="110"/>
        <v>0</v>
      </c>
      <c r="CU84" s="94">
        <f t="shared" si="111"/>
        <v>0</v>
      </c>
      <c r="CV84" s="94">
        <f t="shared" si="112"/>
        <v>0</v>
      </c>
      <c r="CW84" s="94">
        <f t="shared" si="113"/>
        <v>0</v>
      </c>
      <c r="CX84" s="93">
        <f t="shared" si="114"/>
        <v>0</v>
      </c>
      <c r="CY84" s="519">
        <f t="shared" si="115"/>
        <v>0</v>
      </c>
      <c r="CZ84" s="532">
        <f t="shared" si="116"/>
        <v>0</v>
      </c>
      <c r="DA84" s="533">
        <f t="shared" si="117"/>
        <v>0</v>
      </c>
      <c r="DB84" s="534">
        <f t="shared" si="118"/>
        <v>0</v>
      </c>
      <c r="DC84" s="534">
        <f t="shared" si="119"/>
        <v>0</v>
      </c>
      <c r="DD84" s="534">
        <f t="shared" si="120"/>
        <v>0</v>
      </c>
      <c r="DE84" s="534">
        <f t="shared" si="121"/>
        <v>0</v>
      </c>
      <c r="DF84" s="534">
        <f t="shared" si="122"/>
        <v>0</v>
      </c>
      <c r="DG84" s="535">
        <f t="shared" si="123"/>
        <v>0</v>
      </c>
      <c r="DH84" s="535">
        <f t="shared" si="124"/>
        <v>0</v>
      </c>
      <c r="DI84" s="535">
        <f t="shared" si="125"/>
        <v>0</v>
      </c>
      <c r="DJ84" s="535">
        <f t="shared" si="126"/>
        <v>0</v>
      </c>
      <c r="DK84" s="534">
        <f t="shared" si="127"/>
        <v>0</v>
      </c>
      <c r="DL84" s="534">
        <f t="shared" si="128"/>
        <v>0</v>
      </c>
      <c r="DM84" s="534">
        <f t="shared" si="129"/>
        <v>0</v>
      </c>
      <c r="DN84" s="534">
        <f t="shared" si="130"/>
        <v>0</v>
      </c>
      <c r="DO84" s="534">
        <f t="shared" si="131"/>
        <v>0</v>
      </c>
      <c r="DP84" s="533">
        <f t="shared" si="132"/>
        <v>0</v>
      </c>
      <c r="DQ84" s="532">
        <f t="shared" si="133"/>
        <v>0</v>
      </c>
      <c r="DR84" s="536">
        <f t="shared" si="134"/>
        <v>18</v>
      </c>
      <c r="DS84" s="468">
        <f t="shared" si="135"/>
        <v>18</v>
      </c>
      <c r="DT84" s="468">
        <f t="shared" si="136"/>
        <v>18</v>
      </c>
      <c r="DU84" s="468">
        <f t="shared" si="137"/>
        <v>18</v>
      </c>
      <c r="DV84" s="1005">
        <f>SUM(DV53,DV60,DV67,DV74,DV81)</f>
        <v>0</v>
      </c>
      <c r="DW84" s="548">
        <f>SUM(DW53,DW60,DW67,DW74,DW81)</f>
        <v>0</v>
      </c>
      <c r="DX84" s="548">
        <f>SUM(DX53,DX60,DX67,DX74,DX81)</f>
        <v>0</v>
      </c>
      <c r="DY84" s="1006">
        <f>SUM(DY53,DY60,DY67,DY74,DY81)</f>
        <v>0</v>
      </c>
      <c r="DZ84" s="985"/>
      <c r="EA84" s="61"/>
    </row>
    <row r="85" spans="1:256" ht="14" customHeight="1">
      <c r="A85" s="547" t="s">
        <v>563</v>
      </c>
      <c r="B85" s="1007">
        <f t="shared" ref="B85:S85" si="190">SUM(B55,B62,B69,B76,B83)</f>
        <v>0</v>
      </c>
      <c r="C85" s="1007">
        <f t="shared" si="190"/>
        <v>-9.2873443337484444E-4</v>
      </c>
      <c r="D85" s="1007">
        <f t="shared" si="190"/>
        <v>0</v>
      </c>
      <c r="E85" s="1007">
        <f t="shared" si="190"/>
        <v>0</v>
      </c>
      <c r="F85" s="1007">
        <f t="shared" si="190"/>
        <v>0</v>
      </c>
      <c r="G85" s="1007">
        <f t="shared" si="190"/>
        <v>0</v>
      </c>
      <c r="H85" s="1007">
        <f t="shared" si="190"/>
        <v>0</v>
      </c>
      <c r="I85" s="1007">
        <f t="shared" si="190"/>
        <v>0</v>
      </c>
      <c r="J85" s="1007">
        <f t="shared" si="190"/>
        <v>0</v>
      </c>
      <c r="K85" s="1007">
        <f t="shared" si="190"/>
        <v>0</v>
      </c>
      <c r="L85" s="1007">
        <f t="shared" si="190"/>
        <v>0</v>
      </c>
      <c r="M85" s="1007">
        <f t="shared" si="190"/>
        <v>0</v>
      </c>
      <c r="N85" s="1007">
        <f t="shared" si="190"/>
        <v>0</v>
      </c>
      <c r="O85" s="1007">
        <f t="shared" si="190"/>
        <v>0</v>
      </c>
      <c r="P85" s="1007">
        <f t="shared" si="190"/>
        <v>5.6608574986657173E-3</v>
      </c>
      <c r="Q85" s="1007">
        <f t="shared" si="190"/>
        <v>0</v>
      </c>
      <c r="R85" s="1007">
        <f t="shared" si="190"/>
        <v>0</v>
      </c>
      <c r="S85" s="1007">
        <f t="shared" si="190"/>
        <v>0</v>
      </c>
      <c r="T85" s="1008"/>
      <c r="U85" s="1007">
        <f t="shared" ref="U85:AL85" si="191">SUM(U55,U62,U69,U76,U83)</f>
        <v>0</v>
      </c>
      <c r="V85" s="1007">
        <f t="shared" si="191"/>
        <v>4.6436721668742222E-4</v>
      </c>
      <c r="W85" s="1007">
        <f t="shared" si="191"/>
        <v>0</v>
      </c>
      <c r="X85" s="1007">
        <f t="shared" si="191"/>
        <v>0</v>
      </c>
      <c r="Y85" s="1007">
        <f t="shared" si="191"/>
        <v>0</v>
      </c>
      <c r="Z85" s="1007">
        <f t="shared" si="191"/>
        <v>0</v>
      </c>
      <c r="AA85" s="1007">
        <f t="shared" si="191"/>
        <v>0</v>
      </c>
      <c r="AB85" s="1007">
        <f t="shared" si="191"/>
        <v>0</v>
      </c>
      <c r="AC85" s="1007">
        <f t="shared" si="191"/>
        <v>0</v>
      </c>
      <c r="AD85" s="1007">
        <f t="shared" si="191"/>
        <v>0</v>
      </c>
      <c r="AE85" s="1007">
        <f t="shared" si="191"/>
        <v>0</v>
      </c>
      <c r="AF85" s="1007">
        <f t="shared" si="191"/>
        <v>0</v>
      </c>
      <c r="AG85" s="1007">
        <f t="shared" si="191"/>
        <v>0</v>
      </c>
      <c r="AH85" s="1007">
        <f t="shared" si="191"/>
        <v>0</v>
      </c>
      <c r="AI85" s="1007">
        <f t="shared" si="191"/>
        <v>0</v>
      </c>
      <c r="AJ85" s="1007">
        <f t="shared" si="191"/>
        <v>0</v>
      </c>
      <c r="AK85" s="1007">
        <f t="shared" si="191"/>
        <v>0</v>
      </c>
      <c r="AL85" s="1007">
        <f t="shared" si="191"/>
        <v>0</v>
      </c>
      <c r="AM85" s="1008"/>
      <c r="AN85" s="1007">
        <f t="shared" ref="AN85:BE85" si="192">SUM(AN55,AN62,AN69,AN76,AN83)</f>
        <v>0</v>
      </c>
      <c r="AO85" s="1007">
        <f t="shared" si="192"/>
        <v>8.2554171855541716E-4</v>
      </c>
      <c r="AP85" s="1007">
        <f t="shared" si="192"/>
        <v>0</v>
      </c>
      <c r="AQ85" s="1007">
        <f t="shared" si="192"/>
        <v>0</v>
      </c>
      <c r="AR85" s="1007">
        <f t="shared" si="192"/>
        <v>0</v>
      </c>
      <c r="AS85" s="1007">
        <f t="shared" si="192"/>
        <v>0</v>
      </c>
      <c r="AT85" s="1007">
        <f t="shared" si="192"/>
        <v>0</v>
      </c>
      <c r="AU85" s="1007">
        <f t="shared" si="192"/>
        <v>0</v>
      </c>
      <c r="AV85" s="1007">
        <f t="shared" si="192"/>
        <v>0</v>
      </c>
      <c r="AW85" s="1007">
        <f t="shared" si="192"/>
        <v>0</v>
      </c>
      <c r="AX85" s="1007">
        <f t="shared" si="192"/>
        <v>0</v>
      </c>
      <c r="AY85" s="1007">
        <f t="shared" si="192"/>
        <v>0</v>
      </c>
      <c r="AZ85" s="1007">
        <f t="shared" si="192"/>
        <v>0</v>
      </c>
      <c r="BA85" s="1007">
        <f t="shared" si="192"/>
        <v>0</v>
      </c>
      <c r="BB85" s="1007">
        <f t="shared" si="192"/>
        <v>0</v>
      </c>
      <c r="BC85" s="1007">
        <f t="shared" si="192"/>
        <v>0</v>
      </c>
      <c r="BD85" s="1007">
        <f t="shared" si="192"/>
        <v>0</v>
      </c>
      <c r="BE85" s="1007">
        <f t="shared" si="192"/>
        <v>0</v>
      </c>
      <c r="BF85" s="1008"/>
      <c r="BG85" s="1007">
        <f t="shared" ref="BG85:BX85" si="193">SUM(BG55,BG62,BG69,BG76,BG83)</f>
        <v>0</v>
      </c>
      <c r="BH85" s="1007">
        <f t="shared" si="193"/>
        <v>0</v>
      </c>
      <c r="BI85" s="1007">
        <f t="shared" si="193"/>
        <v>0</v>
      </c>
      <c r="BJ85" s="1007">
        <f t="shared" si="193"/>
        <v>0</v>
      </c>
      <c r="BK85" s="1007">
        <f t="shared" si="193"/>
        <v>0</v>
      </c>
      <c r="BL85" s="1007">
        <f t="shared" si="193"/>
        <v>0</v>
      </c>
      <c r="BM85" s="1007">
        <f t="shared" si="193"/>
        <v>0</v>
      </c>
      <c r="BN85" s="1007">
        <f t="shared" si="193"/>
        <v>0</v>
      </c>
      <c r="BO85" s="1007">
        <f t="shared" si="193"/>
        <v>0</v>
      </c>
      <c r="BP85" s="1007">
        <f t="shared" si="193"/>
        <v>0</v>
      </c>
      <c r="BQ85" s="1007">
        <f t="shared" si="193"/>
        <v>0</v>
      </c>
      <c r="BR85" s="1007">
        <f t="shared" si="193"/>
        <v>0</v>
      </c>
      <c r="BS85" s="1007">
        <f t="shared" si="193"/>
        <v>0</v>
      </c>
      <c r="BT85" s="1007">
        <f t="shared" si="193"/>
        <v>0</v>
      </c>
      <c r="BU85" s="1007">
        <f t="shared" si="193"/>
        <v>0</v>
      </c>
      <c r="BV85" s="1007">
        <f t="shared" si="193"/>
        <v>0</v>
      </c>
      <c r="BW85" s="1007">
        <f t="shared" si="193"/>
        <v>0</v>
      </c>
      <c r="BX85" s="1007">
        <f t="shared" si="193"/>
        <v>0</v>
      </c>
      <c r="BY85" s="1008"/>
      <c r="BZ85" s="1007">
        <f>SUM(BZ55,BZ62,BZ69,BZ76,BZ83)</f>
        <v>0</v>
      </c>
      <c r="CA85" s="1007">
        <f>SUM(CA55,CA62,CA69,CA76,CA83)</f>
        <v>0</v>
      </c>
      <c r="CB85" s="1007">
        <f>SUM(CB55,CB62,CB69,CB76,CB83)</f>
        <v>0</v>
      </c>
      <c r="CC85" s="1007">
        <f>SUM(CC55,CC62,CC69,CC76,CC83)</f>
        <v>0</v>
      </c>
      <c r="CD85" s="997">
        <f t="shared" si="94"/>
        <v>0</v>
      </c>
      <c r="CE85" s="997">
        <f t="shared" si="95"/>
        <v>0</v>
      </c>
      <c r="CF85" s="997">
        <f t="shared" si="96"/>
        <v>0</v>
      </c>
      <c r="CG85" s="998">
        <f t="shared" si="97"/>
        <v>0</v>
      </c>
      <c r="CH85" s="724">
        <f t="shared" si="98"/>
        <v>0</v>
      </c>
      <c r="CI85" s="639">
        <f t="shared" si="99"/>
        <v>0</v>
      </c>
      <c r="CJ85" s="640">
        <f t="shared" si="100"/>
        <v>0</v>
      </c>
      <c r="CK85" s="640">
        <f t="shared" si="101"/>
        <v>0</v>
      </c>
      <c r="CL85" s="640">
        <f t="shared" si="102"/>
        <v>0</v>
      </c>
      <c r="CM85" s="640">
        <f t="shared" si="103"/>
        <v>0</v>
      </c>
      <c r="CN85" s="640">
        <f t="shared" si="104"/>
        <v>0</v>
      </c>
      <c r="CO85" s="641">
        <f t="shared" si="105"/>
        <v>0</v>
      </c>
      <c r="CP85" s="641">
        <f t="shared" si="106"/>
        <v>0</v>
      </c>
      <c r="CQ85" s="641">
        <f t="shared" si="107"/>
        <v>0</v>
      </c>
      <c r="CR85" s="641">
        <f t="shared" si="108"/>
        <v>0</v>
      </c>
      <c r="CS85" s="640">
        <f t="shared" si="109"/>
        <v>0</v>
      </c>
      <c r="CT85" s="640">
        <f t="shared" si="110"/>
        <v>0</v>
      </c>
      <c r="CU85" s="640">
        <f t="shared" si="111"/>
        <v>0</v>
      </c>
      <c r="CV85" s="640">
        <f t="shared" si="112"/>
        <v>0</v>
      </c>
      <c r="CW85" s="640">
        <f t="shared" si="113"/>
        <v>0</v>
      </c>
      <c r="CX85" s="639">
        <f t="shared" si="114"/>
        <v>0</v>
      </c>
      <c r="CY85" s="725">
        <f t="shared" si="115"/>
        <v>8.2554171855541716E-4</v>
      </c>
      <c r="CZ85" s="638">
        <f t="shared" si="116"/>
        <v>0</v>
      </c>
      <c r="DA85" s="639">
        <f t="shared" si="117"/>
        <v>0</v>
      </c>
      <c r="DB85" s="640">
        <f t="shared" si="118"/>
        <v>0</v>
      </c>
      <c r="DC85" s="640">
        <f t="shared" si="119"/>
        <v>0</v>
      </c>
      <c r="DD85" s="640">
        <f t="shared" si="120"/>
        <v>0</v>
      </c>
      <c r="DE85" s="640">
        <f t="shared" si="121"/>
        <v>0</v>
      </c>
      <c r="DF85" s="640">
        <f t="shared" si="122"/>
        <v>0</v>
      </c>
      <c r="DG85" s="641">
        <f t="shared" si="123"/>
        <v>0</v>
      </c>
      <c r="DH85" s="641">
        <f t="shared" si="124"/>
        <v>0</v>
      </c>
      <c r="DI85" s="641">
        <f t="shared" si="125"/>
        <v>0</v>
      </c>
      <c r="DJ85" s="641">
        <f t="shared" si="126"/>
        <v>0</v>
      </c>
      <c r="DK85" s="640">
        <f t="shared" si="127"/>
        <v>0</v>
      </c>
      <c r="DL85" s="640">
        <f t="shared" si="128"/>
        <v>0</v>
      </c>
      <c r="DM85" s="640">
        <f t="shared" si="129"/>
        <v>0</v>
      </c>
      <c r="DN85" s="640">
        <f t="shared" si="130"/>
        <v>0</v>
      </c>
      <c r="DO85" s="640">
        <f t="shared" si="131"/>
        <v>0</v>
      </c>
      <c r="DP85" s="639">
        <f t="shared" si="132"/>
        <v>0</v>
      </c>
      <c r="DQ85" s="638">
        <f t="shared" si="133"/>
        <v>0</v>
      </c>
      <c r="DR85" s="536">
        <f t="shared" si="134"/>
        <v>18</v>
      </c>
      <c r="DS85" s="468">
        <f t="shared" si="135"/>
        <v>18</v>
      </c>
      <c r="DT85" s="468">
        <f t="shared" si="136"/>
        <v>18</v>
      </c>
      <c r="DU85" s="468">
        <f t="shared" si="137"/>
        <v>18</v>
      </c>
      <c r="DV85" s="1009">
        <f>SUM(DV55,DV62,DV69,DV76,DV83)</f>
        <v>0</v>
      </c>
      <c r="DW85" s="1007">
        <f>SUM(DW55,DW62,DW69,DW76,DW83)</f>
        <v>0</v>
      </c>
      <c r="DX85" s="1007">
        <f>SUM(DX55,DX62,DX69,DX76,DX83)</f>
        <v>0</v>
      </c>
      <c r="DY85" s="1010">
        <f>SUM(DY55,DY62,DY69,DY76,DY83)</f>
        <v>0</v>
      </c>
      <c r="DZ85" s="985"/>
      <c r="EA85" s="61"/>
    </row>
    <row r="86" spans="1:256" s="61" customFormat="1" ht="12" customHeight="1"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</row>
    <row r="87" spans="1:256" s="61" customFormat="1" ht="12" customHeight="1"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</row>
    <row r="88" spans="1:256" s="61" customFormat="1" ht="12" customHeight="1"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</row>
    <row r="89" spans="1:256" s="61" customFormat="1" ht="12" customHeight="1"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</row>
    <row r="90" spans="1:256" s="61" customFormat="1" ht="12" customHeight="1"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1:256" s="61" customFormat="1" ht="12" customHeight="1"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</row>
    <row r="92" spans="1:256" s="61" customFormat="1" ht="12" customHeight="1"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</row>
    <row r="93" spans="1:256" s="61" customFormat="1" ht="12" customHeight="1"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</row>
    <row r="94" spans="1:256" s="61" customFormat="1" ht="12" customHeight="1"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</row>
    <row r="95" spans="1:256" s="61" customFormat="1" ht="12" customHeight="1"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</row>
    <row r="96" spans="1:256" s="61" customFormat="1" ht="12" customHeight="1"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</row>
    <row r="97" spans="132:256" s="61" customFormat="1" ht="12" customHeight="1"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</row>
    <row r="98" spans="132:256" s="61" customFormat="1" ht="12" customHeight="1"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</row>
    <row r="99" spans="132:256" s="61" customFormat="1" ht="12" customHeight="1"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</row>
    <row r="100" spans="132:256" s="61" customFormat="1" ht="12" customHeight="1"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</row>
    <row r="101" spans="132:256" s="61" customFormat="1" ht="12" customHeight="1"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</row>
  </sheetData>
  <sheetProtection sheet="1" objects="1" scenarios="1" formatCells="0" formatColumns="0" formatRows="0"/>
  <customSheetViews>
    <customSheetView guid="{8914FD97-1D0A-2E40-8555-D3701EE40616}" scale="55">
      <pane xSplit="1" ySplit="7.125" topLeftCell="BT16" activePane="bottomRight" state="frozenSplit"/>
      <selection pane="bottomRight" activeCell="O19" activeCellId="1" sqref="CP14:CP17 O19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mergeCells count="4">
    <mergeCell ref="CH6:CI6"/>
    <mergeCell ref="CX6:CY6"/>
    <mergeCell ref="CZ6:DA6"/>
    <mergeCell ref="DP6:DQ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IV107"/>
  <sheetViews>
    <sheetView workbookViewId="0">
      <pane xSplit="1" ySplit="7" topLeftCell="B8" activePane="bottomRight" state="frozen"/>
      <selection pane="topRight" activeCell="BT1" sqref="BT1"/>
      <selection pane="bottomLeft" activeCell="A15" sqref="A15"/>
      <selection pane="bottomRight" activeCell="A37" sqref="A37"/>
    </sheetView>
  </sheetViews>
  <sheetFormatPr baseColWidth="10" defaultColWidth="8.83203125" defaultRowHeight="12" customHeight="1" x14ac:dyDescent="0"/>
  <cols>
    <col min="1" max="1" width="44.6640625" customWidth="1"/>
    <col min="2" max="19" width="9.5" customWidth="1"/>
    <col min="20" max="20" width="1.6640625" customWidth="1"/>
    <col min="21" max="38" width="9.5" customWidth="1"/>
    <col min="39" max="39" width="2.1640625" customWidth="1"/>
    <col min="40" max="57" width="9.5" customWidth="1"/>
    <col min="58" max="58" width="1.6640625" customWidth="1"/>
    <col min="59" max="76" width="9.6640625" customWidth="1"/>
    <col min="77" max="77" width="1.83203125" customWidth="1"/>
    <col min="78" max="81" width="8.1640625" customWidth="1"/>
    <col min="82" max="82" width="10.1640625" customWidth="1"/>
    <col min="83" max="85" width="9.33203125" customWidth="1"/>
    <col min="86" max="121" width="7.83203125" customWidth="1"/>
    <col min="122" max="125" width="10.5" customWidth="1"/>
    <col min="126" max="126" width="9.33203125" customWidth="1"/>
    <col min="127" max="127" width="10" customWidth="1"/>
    <col min="128" max="129" width="9.33203125" customWidth="1"/>
    <col min="130" max="130" width="81.5" customWidth="1"/>
    <col min="131" max="131" width="9.1640625" customWidth="1"/>
  </cols>
  <sheetData>
    <row r="1" spans="1:133" ht="17" customHeight="1">
      <c r="A1" s="461" t="s">
        <v>564</v>
      </c>
      <c r="B1" s="61"/>
      <c r="C1" s="61"/>
      <c r="D1" s="1422" t="s">
        <v>812</v>
      </c>
      <c r="E1" s="1423"/>
      <c r="F1" s="1423"/>
      <c r="G1" s="1420">
        <f>Data!$G$1</f>
        <v>8800</v>
      </c>
      <c r="H1" s="1421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27"/>
      <c r="CE1" s="27"/>
      <c r="CF1" s="27"/>
      <c r="CG1" s="27"/>
      <c r="CH1" s="585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586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9"/>
      <c r="DS1" s="29"/>
      <c r="DT1" s="29"/>
      <c r="DU1" s="29"/>
      <c r="DV1" s="940"/>
      <c r="DW1" s="584"/>
      <c r="DX1" s="584"/>
      <c r="DY1" s="941"/>
      <c r="DZ1" s="29"/>
      <c r="EA1" s="29"/>
      <c r="EB1" s="30"/>
      <c r="EC1" s="30"/>
    </row>
    <row r="2" spans="1:133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44"/>
      <c r="CE2" s="44"/>
      <c r="CF2" s="44"/>
      <c r="CG2" s="44"/>
      <c r="CH2" s="462" t="s">
        <v>145</v>
      </c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63"/>
      <c r="CZ2" s="44" t="s">
        <v>146</v>
      </c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6"/>
      <c r="DS2" s="46"/>
      <c r="DT2" s="46"/>
      <c r="DU2" s="46"/>
      <c r="DV2" s="942" t="s">
        <v>546</v>
      </c>
      <c r="DW2" s="594"/>
      <c r="DX2" s="594"/>
      <c r="DY2" s="943"/>
      <c r="DZ2" s="46"/>
      <c r="EA2" s="46"/>
      <c r="EB2" s="47"/>
      <c r="EC2" s="47"/>
    </row>
    <row r="3" spans="1:133" ht="14" customHeight="1">
      <c r="A3" s="473" t="s">
        <v>36</v>
      </c>
      <c r="B3" s="474" t="str">
        <f>Data!B3</f>
        <v>V Poor</v>
      </c>
      <c r="C3" s="475" t="str">
        <f>Data!C3</f>
        <v>V Poor</v>
      </c>
      <c r="D3" s="475" t="str">
        <f>Data!D3</f>
        <v>V Poor</v>
      </c>
      <c r="E3" s="475" t="str">
        <f>Data!E3</f>
        <v>V Poor</v>
      </c>
      <c r="F3" s="475" t="str">
        <f>Data!F3</f>
        <v>V Poor</v>
      </c>
      <c r="G3" s="475" t="str">
        <f>Data!G3</f>
        <v>V Poor</v>
      </c>
      <c r="H3" s="475" t="str">
        <f>Data!H3</f>
        <v>V Poor</v>
      </c>
      <c r="I3" s="475" t="str">
        <f>Data!I3</f>
        <v>V Poor</v>
      </c>
      <c r="J3" s="475" t="str">
        <f>Data!J3</f>
        <v>V Poor</v>
      </c>
      <c r="K3" s="475" t="str">
        <f>Data!K3</f>
        <v>V Poor</v>
      </c>
      <c r="L3" s="475" t="str">
        <f>Data!L3</f>
        <v>V Poor</v>
      </c>
      <c r="M3" s="475" t="str">
        <f>Data!M3</f>
        <v>V Poor</v>
      </c>
      <c r="N3" s="475" t="str">
        <f>Data!N3</f>
        <v>V Poor</v>
      </c>
      <c r="O3" s="475" t="str">
        <f>Data!O3</f>
        <v>V Poor</v>
      </c>
      <c r="P3" s="475" t="str">
        <f>Data!P3</f>
        <v>V Poor</v>
      </c>
      <c r="Q3" s="475" t="str">
        <f>Data!Q3</f>
        <v>V Poor</v>
      </c>
      <c r="R3" s="475" t="str">
        <f>Data!R3</f>
        <v>V Poor</v>
      </c>
      <c r="S3" s="475" t="str">
        <f>Data!S3</f>
        <v>V Poor</v>
      </c>
      <c r="T3" s="476"/>
      <c r="U3" s="474" t="str">
        <f>Data!U3</f>
        <v>Poor</v>
      </c>
      <c r="V3" s="475" t="str">
        <f>Data!V3</f>
        <v>Poor</v>
      </c>
      <c r="W3" s="475" t="str">
        <f>Data!W3</f>
        <v>Poor</v>
      </c>
      <c r="X3" s="475" t="str">
        <f>Data!X3</f>
        <v>Poor</v>
      </c>
      <c r="Y3" s="475" t="str">
        <f>Data!Y3</f>
        <v>Poor</v>
      </c>
      <c r="Z3" s="475" t="str">
        <f>Data!Z3</f>
        <v>Poor</v>
      </c>
      <c r="AA3" s="475" t="str">
        <f>Data!AA3</f>
        <v>Poor</v>
      </c>
      <c r="AB3" s="475" t="str">
        <f>Data!AB3</f>
        <v>Poor</v>
      </c>
      <c r="AC3" s="475" t="str">
        <f>Data!AC3</f>
        <v>Poor</v>
      </c>
      <c r="AD3" s="475" t="str">
        <f>Data!AD3</f>
        <v>Poor</v>
      </c>
      <c r="AE3" s="475" t="str">
        <f>Data!AE3</f>
        <v>Poor</v>
      </c>
      <c r="AF3" s="475" t="str">
        <f>Data!AF3</f>
        <v>Poor</v>
      </c>
      <c r="AG3" s="475" t="str">
        <f>Data!AG3</f>
        <v>Poor</v>
      </c>
      <c r="AH3" s="475" t="str">
        <f>Data!AH3</f>
        <v>Poor</v>
      </c>
      <c r="AI3" s="475" t="str">
        <f>Data!AI3</f>
        <v>Poor</v>
      </c>
      <c r="AJ3" s="475" t="str">
        <f>Data!AJ3</f>
        <v>Poor</v>
      </c>
      <c r="AK3" s="475" t="str">
        <f>Data!AK3</f>
        <v>Poor</v>
      </c>
      <c r="AL3" s="475" t="str">
        <f>Data!AL3</f>
        <v>Poor</v>
      </c>
      <c r="AM3" s="476"/>
      <c r="AN3" s="474" t="str">
        <f>Data!AN3</f>
        <v>Middle</v>
      </c>
      <c r="AO3" s="475" t="str">
        <f>Data!AO3</f>
        <v>Middle</v>
      </c>
      <c r="AP3" s="475" t="str">
        <f>Data!AP3</f>
        <v>Middle</v>
      </c>
      <c r="AQ3" s="475" t="str">
        <f>Data!AQ3</f>
        <v>Middle</v>
      </c>
      <c r="AR3" s="475" t="str">
        <f>Data!AR3</f>
        <v>Middle</v>
      </c>
      <c r="AS3" s="475" t="str">
        <f>Data!AS3</f>
        <v>Middle</v>
      </c>
      <c r="AT3" s="475" t="str">
        <f>Data!AT3</f>
        <v>Middle</v>
      </c>
      <c r="AU3" s="475" t="str">
        <f>Data!AU3</f>
        <v>Middle</v>
      </c>
      <c r="AV3" s="475" t="str">
        <f>Data!AV3</f>
        <v>Middle</v>
      </c>
      <c r="AW3" s="475" t="str">
        <f>Data!AW3</f>
        <v>Middle</v>
      </c>
      <c r="AX3" s="475" t="str">
        <f>Data!AX3</f>
        <v>Middle</v>
      </c>
      <c r="AY3" s="475" t="str">
        <f>Data!AY3</f>
        <v>Middle</v>
      </c>
      <c r="AZ3" s="475" t="str">
        <f>Data!AZ3</f>
        <v>Middle</v>
      </c>
      <c r="BA3" s="475" t="str">
        <f>Data!BA3</f>
        <v>Middle</v>
      </c>
      <c r="BB3" s="475" t="str">
        <f>Data!BB3</f>
        <v>Middle</v>
      </c>
      <c r="BC3" s="475" t="str">
        <f>Data!BC3</f>
        <v>Middle</v>
      </c>
      <c r="BD3" s="475" t="str">
        <f>Data!BD3</f>
        <v>Middle</v>
      </c>
      <c r="BE3" s="475" t="str">
        <f>Data!BE3</f>
        <v>Middle</v>
      </c>
      <c r="BF3" s="476"/>
      <c r="BG3" s="474" t="str">
        <f>Data!BG3</f>
        <v>B Off</v>
      </c>
      <c r="BH3" s="475" t="str">
        <f>Data!BH3</f>
        <v>B Off</v>
      </c>
      <c r="BI3" s="475" t="str">
        <f>Data!BI3</f>
        <v>B Off</v>
      </c>
      <c r="BJ3" s="475" t="str">
        <f>Data!BJ3</f>
        <v>B Off</v>
      </c>
      <c r="BK3" s="475" t="str">
        <f>Data!BK3</f>
        <v>B Off</v>
      </c>
      <c r="BL3" s="475" t="str">
        <f>Data!BL3</f>
        <v>B Off</v>
      </c>
      <c r="BM3" s="475" t="str">
        <f>Data!BM3</f>
        <v>B Off</v>
      </c>
      <c r="BN3" s="475" t="str">
        <f>Data!BN3</f>
        <v>B Off</v>
      </c>
      <c r="BO3" s="475" t="str">
        <f>Data!BO3</f>
        <v>B Off</v>
      </c>
      <c r="BP3" s="475" t="str">
        <f>Data!BP3</f>
        <v>B Off</v>
      </c>
      <c r="BQ3" s="475" t="str">
        <f>Data!BQ3</f>
        <v>B Off</v>
      </c>
      <c r="BR3" s="475" t="str">
        <f>Data!BR3</f>
        <v>B Off</v>
      </c>
      <c r="BS3" s="475" t="str">
        <f>Data!BS3</f>
        <v>B Off</v>
      </c>
      <c r="BT3" s="475" t="str">
        <f>Data!BT3</f>
        <v>B Off</v>
      </c>
      <c r="BU3" s="475" t="str">
        <f>Data!BU3</f>
        <v>B Off</v>
      </c>
      <c r="BV3" s="475" t="str">
        <f>Data!BV3</f>
        <v>B Off</v>
      </c>
      <c r="BW3" s="475" t="str">
        <f>Data!BW3</f>
        <v>B Off</v>
      </c>
      <c r="BX3" s="475" t="str">
        <f>Data!BX3</f>
        <v>B Off</v>
      </c>
      <c r="BY3" s="476"/>
      <c r="BZ3" s="477" t="s">
        <v>147</v>
      </c>
      <c r="CA3" s="478"/>
      <c r="CB3" s="478"/>
      <c r="CC3" s="479"/>
      <c r="CD3" s="480" t="s">
        <v>148</v>
      </c>
      <c r="CE3" s="481"/>
      <c r="CF3" s="481"/>
      <c r="CG3" s="48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112"/>
      <c r="CU3" s="112"/>
      <c r="CV3" s="112"/>
      <c r="CW3" s="112"/>
      <c r="CX3" s="112"/>
      <c r="CY3" s="466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467" t="s">
        <v>59</v>
      </c>
      <c r="DS3" s="468"/>
      <c r="DT3" s="468"/>
      <c r="DU3" s="468"/>
      <c r="DV3" s="944" t="s">
        <v>547</v>
      </c>
      <c r="DW3" s="945"/>
      <c r="DX3" s="600"/>
      <c r="DY3" s="946"/>
      <c r="DZ3" s="46"/>
      <c r="EA3" s="46"/>
      <c r="EB3" s="47"/>
      <c r="EC3" s="47"/>
    </row>
    <row r="4" spans="1:133" s="503" customFormat="1" ht="45" customHeight="1">
      <c r="A4" s="1018" t="s">
        <v>149</v>
      </c>
      <c r="B4" s="1019" t="str">
        <f>IF(WB!U4="","",WB!U4)</f>
        <v>Elias Mots-oaledi</v>
      </c>
      <c r="C4" s="506" t="str">
        <f>IF(WB!V4="","",WB!V4)</f>
        <v>Elias Mots-oaledi</v>
      </c>
      <c r="D4" s="506" t="str">
        <f>IF(WB!W4="","",WB!W4)</f>
        <v>Ephraim Mogale</v>
      </c>
      <c r="E4" s="506" t="str">
        <f>IF(WB!X4="","",WB!X4)</f>
        <v>Ephraim Mogale</v>
      </c>
      <c r="F4" s="506" t="str">
        <f>IF(WB!Y4="","",WB!Y4)</f>
        <v>Makhudu-thamaga</v>
      </c>
      <c r="G4" s="506" t="str">
        <f>IF(WB!Z4="","",WB!Z4)</f>
        <v>Makhudu-thamaga</v>
      </c>
      <c r="H4" s="506" t="str">
        <f>IF(WB!AA4="","",WB!AA4)</f>
        <v>Makhudu-thamaga</v>
      </c>
      <c r="I4" s="506" t="str">
        <f>IF(WB!AB4="","",WB!AB4)</f>
        <v>Greater Tubatse</v>
      </c>
      <c r="J4" s="506" t="str">
        <f>IF(WB!AC4="","",WB!AC4)</f>
        <v>Greater Tubatse</v>
      </c>
      <c r="K4" s="506" t="str">
        <f>IF(WB!AD4="","",WB!AD4)</f>
        <v>Greater Tubatse</v>
      </c>
      <c r="L4" s="506" t="str">
        <f>IF(WB!AE4="","",WB!AE4)</f>
        <v>Feta-kgomo</v>
      </c>
      <c r="M4" s="506" t="str">
        <f>IF(WB!AF4="","",WB!AF4)</f>
        <v>Lepele-Nkumpi</v>
      </c>
      <c r="N4" s="506" t="str">
        <f>IF(WB!AG4="","",WB!AG4)</f>
        <v>Lepele-Nkumpi</v>
      </c>
      <c r="O4" s="506" t="str">
        <f>IF(WB!AH4="","",WB!AH4)</f>
        <v>Polo-kwane</v>
      </c>
      <c r="P4" s="506" t="str">
        <f>IF(WB!AI4="","",WB!AI4)</f>
        <v>Maru-leng</v>
      </c>
      <c r="Q4" s="506" t="str">
        <f>IF(WB!AJ4="","",WB!AJ4)</f>
        <v>Greater Tzaneen</v>
      </c>
      <c r="R4" s="506" t="str">
        <f>IF(WB!AK4="","",WB!AK4)</f>
        <v>Greater Tzaneen</v>
      </c>
      <c r="S4" s="506" t="str">
        <f>IF(WB!AL4="","",WB!AL4)</f>
        <v>Greater Letaba</v>
      </c>
      <c r="T4" s="495"/>
      <c r="U4" s="506" t="str">
        <f>IF(WB!AM4="","",WB!AM4)</f>
        <v>Elias Mots-oaledi</v>
      </c>
      <c r="V4" s="506" t="str">
        <f>IF(WB!AN4="","",WB!AN4)</f>
        <v>Elias Mots-oaledi</v>
      </c>
      <c r="W4" s="506" t="str">
        <f>IF(WB!AO4="","",WB!AO4)</f>
        <v>Ephraim Mogale</v>
      </c>
      <c r="X4" s="506" t="str">
        <f>IF(WB!AP4="","",WB!AP4)</f>
        <v>Ephraim Mogale</v>
      </c>
      <c r="Y4" s="506" t="str">
        <f>IF(WB!AQ4="","",WB!AQ4)</f>
        <v>Makhudu-thamaga</v>
      </c>
      <c r="Z4" s="506" t="str">
        <f>IF(WB!AR4="","",WB!AR4)</f>
        <v>Makhudu-thamaga</v>
      </c>
      <c r="AA4" s="506" t="str">
        <f>IF(WB!AS4="","",WB!AS4)</f>
        <v>Makhudu-thamaga</v>
      </c>
      <c r="AB4" s="506" t="str">
        <f>IF(WB!AT4="","",WB!AT4)</f>
        <v>Greater Tubatse</v>
      </c>
      <c r="AC4" s="506" t="str">
        <f>IF(WB!AU4="","",WB!AU4)</f>
        <v>Greater Tubatse</v>
      </c>
      <c r="AD4" s="506" t="str">
        <f>IF(WB!AV4="","",WB!AV4)</f>
        <v>Greater Tubatse</v>
      </c>
      <c r="AE4" s="506" t="str">
        <f>IF(WB!AW4="","",WB!AW4)</f>
        <v>Feta-kgomo</v>
      </c>
      <c r="AF4" s="506" t="str">
        <f>IF(WB!AX4="","",WB!AX4)</f>
        <v>Lepele-Nkumpi</v>
      </c>
      <c r="AG4" s="506" t="str">
        <f>IF(WB!AY4="","",WB!AY4)</f>
        <v>Lepele-Nkumpi</v>
      </c>
      <c r="AH4" s="506" t="str">
        <f>IF(WB!AZ4="","",WB!AZ4)</f>
        <v>Polo-kwane</v>
      </c>
      <c r="AI4" s="506" t="str">
        <f>IF(WB!BA4="","",WB!BA4)</f>
        <v>Maru-leng</v>
      </c>
      <c r="AJ4" s="506" t="str">
        <f>IF(WB!BB4="","",WB!BB4)</f>
        <v>Greater Tzaneen</v>
      </c>
      <c r="AK4" s="506" t="str">
        <f>IF(WB!BC4="","",WB!BC4)</f>
        <v>Greater Tzaneen</v>
      </c>
      <c r="AL4" s="506" t="str">
        <f>IF(WB!BD4="","",WB!BD4)</f>
        <v>Greater Letaba</v>
      </c>
      <c r="AM4" s="495"/>
      <c r="AN4" s="506" t="str">
        <f>IF(WB!BE4="","",WB!BE4)</f>
        <v>Elias Mots-oaledi</v>
      </c>
      <c r="AO4" s="506" t="str">
        <f>IF(WB!BF4="","",WB!BF4)</f>
        <v>Elias Mots-oaledi</v>
      </c>
      <c r="AP4" s="506" t="str">
        <f>IF(WB!BG4="","",WB!BG4)</f>
        <v>Ephraim Mogale</v>
      </c>
      <c r="AQ4" s="506" t="str">
        <f>IF(WB!BH4="","",WB!BH4)</f>
        <v>Ephraim Mogale</v>
      </c>
      <c r="AR4" s="506" t="str">
        <f>IF(WB!BI4="","",WB!BI4)</f>
        <v>Makhudu-thamaga</v>
      </c>
      <c r="AS4" s="506" t="str">
        <f>IF(WB!BJ4="","",WB!BJ4)</f>
        <v>Makhudu-thamaga</v>
      </c>
      <c r="AT4" s="506" t="str">
        <f>IF(WB!BK4="","",WB!BK4)</f>
        <v>Makhudu-thamaga</v>
      </c>
      <c r="AU4" s="506" t="str">
        <f>IF(WB!BL4="","",WB!BL4)</f>
        <v>Greater Tubatse</v>
      </c>
      <c r="AV4" s="506" t="str">
        <f>IF(WB!BM4="","",WB!BM4)</f>
        <v>Greater Tubatse</v>
      </c>
      <c r="AW4" s="506" t="str">
        <f>IF(WB!BN4="","",WB!BN4)</f>
        <v>Greater Tubatse</v>
      </c>
      <c r="AX4" s="506" t="str">
        <f>IF(WB!BO4="","",WB!BO4)</f>
        <v>Feta-kgomo</v>
      </c>
      <c r="AY4" s="506" t="str">
        <f>IF(WB!BP4="","",WB!BP4)</f>
        <v>Lepele-Nkumpi</v>
      </c>
      <c r="AZ4" s="506" t="str">
        <f>IF(WB!BQ4="","",WB!BQ4)</f>
        <v>Lepele-Nkumpi</v>
      </c>
      <c r="BA4" s="506" t="str">
        <f>IF(WB!BR4="","",WB!BR4)</f>
        <v>Polo-kwane</v>
      </c>
      <c r="BB4" s="506" t="str">
        <f>IF(WB!BS4="","",WB!BS4)</f>
        <v>Maru-leng</v>
      </c>
      <c r="BC4" s="506" t="str">
        <f>IF(WB!BT4="","",WB!BT4)</f>
        <v>Greater Tzaneen</v>
      </c>
      <c r="BD4" s="506" t="str">
        <f>IF(WB!BU4="","",WB!BU4)</f>
        <v>Greater Tzaneen</v>
      </c>
      <c r="BE4" s="506" t="str">
        <f>IF(WB!BV4="","",WB!BV4)</f>
        <v>Greater Letaba</v>
      </c>
      <c r="BF4" s="495"/>
      <c r="BG4" s="506" t="str">
        <f>IF(WB!BW4="","",WB!BW4)</f>
        <v>Elias Mots-oaledi</v>
      </c>
      <c r="BH4" s="506" t="str">
        <f>IF(WB!BX4="","",WB!BX4)</f>
        <v>Elias Mots-oaledi</v>
      </c>
      <c r="BI4" s="506" t="str">
        <f>IF(WB!BY4="","",WB!BY4)</f>
        <v>Ephraim Mogale</v>
      </c>
      <c r="BJ4" s="506" t="str">
        <f>IF(WB!BZ4="","",WB!BZ4)</f>
        <v>Ephraim Mogale</v>
      </c>
      <c r="BK4" s="506" t="str">
        <f>IF(WB!CA4="","",WB!CA4)</f>
        <v>Makhudu-thamaga</v>
      </c>
      <c r="BL4" s="506" t="str">
        <f>IF(WB!CB4="","",WB!CB4)</f>
        <v>Makhudu-thamaga</v>
      </c>
      <c r="BM4" s="506" t="str">
        <f>IF(WB!CC4="","",WB!CC4)</f>
        <v>Makhudu-thamaga</v>
      </c>
      <c r="BN4" s="506" t="str">
        <f>IF(WB!CD4="","",WB!CD4)</f>
        <v>Greater Tubatse</v>
      </c>
      <c r="BO4" s="506" t="str">
        <f>IF(WB!CE4="","",WB!CE4)</f>
        <v>Greater Tubatse</v>
      </c>
      <c r="BP4" s="506" t="str">
        <f>IF(WB!CF4="","",WB!CF4)</f>
        <v>Greater Tubatse</v>
      </c>
      <c r="BQ4" s="506" t="str">
        <f>IF(WB!CG4="","",WB!CG4)</f>
        <v>Feta-kgomo</v>
      </c>
      <c r="BR4" s="506" t="str">
        <f>IF(WB!CH4="","",WB!CH4)</f>
        <v>Lepele-Nkumpi</v>
      </c>
      <c r="BS4" s="506" t="str">
        <f>IF(WB!CI4="","",WB!CI4)</f>
        <v>Lepele-Nkumpi</v>
      </c>
      <c r="BT4" s="506" t="str">
        <f>IF(WB!CJ4="","",WB!CJ4)</f>
        <v>Polo-kwane</v>
      </c>
      <c r="BU4" s="506" t="str">
        <f>IF(WB!CK4="","",WB!CK4)</f>
        <v>Maru-leng</v>
      </c>
      <c r="BV4" s="506" t="str">
        <f>IF(WB!CL4="","",WB!CL4)</f>
        <v>Greater Tzaneen</v>
      </c>
      <c r="BW4" s="506" t="str">
        <f>IF(WB!CM4="","",WB!CM4)</f>
        <v>Greater Tzaneen</v>
      </c>
      <c r="BX4" s="506" t="str">
        <f>IF(WB!CN4="","",WB!CN4)</f>
        <v>Greater Letaba</v>
      </c>
      <c r="BY4" s="495"/>
      <c r="BZ4" s="496" t="str">
        <f>Data!BZ4</f>
        <v>'Very Poor'</v>
      </c>
      <c r="CA4" s="496" t="str">
        <f>Data!CA4</f>
        <v>'Poor'</v>
      </c>
      <c r="CB4" s="496" t="str">
        <f>Data!CB4</f>
        <v>'Middle'</v>
      </c>
      <c r="CC4" s="496" t="str">
        <f>Data!CC4</f>
        <v>'Better-Off'</v>
      </c>
      <c r="CD4" s="497" t="str">
        <f>WB!B9</f>
        <v>VP</v>
      </c>
      <c r="CE4" s="498" t="str">
        <f>WB!B10</f>
        <v>P</v>
      </c>
      <c r="CF4" s="498" t="str">
        <f>WB!B11</f>
        <v>M</v>
      </c>
      <c r="CG4" s="489" t="str">
        <f>WB!B12</f>
        <v>BO</v>
      </c>
      <c r="CH4" s="483" t="s">
        <v>688</v>
      </c>
      <c r="CI4" s="484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485"/>
      <c r="CK4" s="486"/>
      <c r="CL4" s="486"/>
      <c r="CM4" s="486"/>
      <c r="CN4" s="486"/>
      <c r="CO4" s="486"/>
      <c r="CP4" s="486"/>
      <c r="CQ4" s="486"/>
      <c r="CR4" s="486"/>
      <c r="CS4" s="486"/>
      <c r="CT4" s="486"/>
      <c r="CU4" s="486"/>
      <c r="CV4" s="486"/>
      <c r="CW4" s="486"/>
      <c r="CX4" s="486"/>
      <c r="CY4" s="487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488" t="str">
        <f>CD4</f>
        <v>VP</v>
      </c>
      <c r="DS4" s="470" t="str">
        <f>CE4</f>
        <v>P</v>
      </c>
      <c r="DT4" s="470" t="str">
        <f>CF4</f>
        <v>M</v>
      </c>
      <c r="DU4" s="470" t="str">
        <f>CG4</f>
        <v>BO</v>
      </c>
      <c r="DV4" s="949" t="str">
        <f>DR4</f>
        <v>VP</v>
      </c>
      <c r="DW4" s="950" t="str">
        <f>DS4</f>
        <v>P</v>
      </c>
      <c r="DX4" s="951" t="str">
        <f>DT4</f>
        <v>M</v>
      </c>
      <c r="DY4" s="952" t="str">
        <f>DU4</f>
        <v>BO</v>
      </c>
      <c r="DZ4" s="74" t="s">
        <v>62</v>
      </c>
      <c r="EA4" s="73"/>
      <c r="EB4" s="76"/>
    </row>
    <row r="5" spans="1:133" s="503" customFormat="1" ht="26" customHeight="1">
      <c r="A5" s="1020" t="s">
        <v>150</v>
      </c>
      <c r="B5" s="1021" t="str">
        <f>IF(WB!U5="","",WB!U5)</f>
        <v>Hlogot-lou</v>
      </c>
      <c r="C5" s="505" t="str">
        <f>IF(WB!V5="","",WB!V5)</f>
        <v>Dikgalao-peng</v>
      </c>
      <c r="D5" s="505" t="str">
        <f>IF(WB!W5="","",WB!W5)</f>
        <v>Manatol-waneng</v>
      </c>
      <c r="E5" s="505" t="str">
        <f>IF(WB!X5="","",WB!X5)</f>
        <v>Ngwale-mong</v>
      </c>
      <c r="F5" s="505" t="str">
        <f>IF(WB!Y5="","",WB!Y5)</f>
        <v>Manga-neng</v>
      </c>
      <c r="G5" s="505" t="str">
        <f>IF(WB!Z5="","",WB!Z5)</f>
        <v>Masehla-neng</v>
      </c>
      <c r="H5" s="505" t="str">
        <f>IF(WB!AA5="","",WB!AA5)</f>
        <v>Matla-katle</v>
      </c>
      <c r="I5" s="505" t="str">
        <f>IF(WB!AB5="","",WB!AB5)</f>
        <v>Ga-Manyaka</v>
      </c>
      <c r="J5" s="505" t="str">
        <f>IF(WB!AC5="","",WB!AC5)</f>
        <v>Kgau-tswana</v>
      </c>
      <c r="K5" s="506" t="str">
        <f>IF(WB!AD5="","",WB!AD5)</f>
        <v>Ga-Malekana</v>
      </c>
      <c r="L5" s="505" t="str">
        <f>IF(WB!AE5="","",WB!AE5)</f>
        <v>Mohla-letsi</v>
      </c>
      <c r="M5" s="506" t="str">
        <f>IF(WB!AF5="","",WB!AF5)</f>
        <v>Ga-Makgoba</v>
      </c>
      <c r="N5" s="505" t="str">
        <f>IF(WB!AG5="","",WB!AG5)</f>
        <v>Kwaripe</v>
      </c>
      <c r="O5" s="506" t="str">
        <f>IF(WB!AH5="","",WB!AH5)</f>
        <v>Ga-Thaba</v>
      </c>
      <c r="P5" s="505" t="str">
        <f>IF(WB!AI5="","",WB!AI5)</f>
        <v>Finale</v>
      </c>
      <c r="Q5" s="506" t="str">
        <f>IF(WB!AJ5="","",WB!AJ5)</f>
        <v>Hoveni</v>
      </c>
      <c r="R5" s="506" t="str">
        <f>IF(WB!AK5="","",WB!AK5)</f>
        <v>Khuj-wana</v>
      </c>
      <c r="S5" s="505" t="str">
        <f>IF(WB!AL5="","",WB!AL5)</f>
        <v>Jamela</v>
      </c>
      <c r="T5" s="507"/>
      <c r="U5" s="505" t="str">
        <f>IF(WB!AM5="","",WB!AM5)</f>
        <v>Hlogot-lou</v>
      </c>
      <c r="V5" s="505" t="str">
        <f>IF(WB!AN5="","",WB!AN5)</f>
        <v>Dikgalao-peng</v>
      </c>
      <c r="W5" s="505" t="str">
        <f>IF(WB!AO5="","",WB!AO5)</f>
        <v>Manatol-waneng</v>
      </c>
      <c r="X5" s="505" t="str">
        <f>IF(WB!AP5="","",WB!AP5)</f>
        <v>Ngwale-mong</v>
      </c>
      <c r="Y5" s="505" t="str">
        <f>IF(WB!AQ5="","",WB!AQ5)</f>
        <v>Manga-neng</v>
      </c>
      <c r="Z5" s="505" t="str">
        <f>IF(WB!AR5="","",WB!AR5)</f>
        <v>Masehla-neng</v>
      </c>
      <c r="AA5" s="505" t="str">
        <f>IF(WB!AS5="","",WB!AS5)</f>
        <v>Matla-katle</v>
      </c>
      <c r="AB5" s="505" t="str">
        <f>IF(WB!AT5="","",WB!AT5)</f>
        <v>Ga-Manyaka</v>
      </c>
      <c r="AC5" s="505" t="str">
        <f>IF(WB!AU5="","",WB!AU5)</f>
        <v>Kgau-tswana</v>
      </c>
      <c r="AD5" s="505" t="str">
        <f>IF(WB!AV5="","",WB!AV5)</f>
        <v>Ga-Malekana</v>
      </c>
      <c r="AE5" s="505" t="str">
        <f>IF(WB!AW5="","",WB!AW5)</f>
        <v>Mohla-letsi</v>
      </c>
      <c r="AF5" s="505" t="str">
        <f>IF(WB!AX5="","",WB!AX5)</f>
        <v>Ga-Makgoba</v>
      </c>
      <c r="AG5" s="505" t="str">
        <f>IF(WB!AY5="","",WB!AY5)</f>
        <v>Kwaripe</v>
      </c>
      <c r="AH5" s="505" t="str">
        <f>IF(WB!AZ5="","",WB!AZ5)</f>
        <v>Ga-Thaba</v>
      </c>
      <c r="AI5" s="505" t="str">
        <f>IF(WB!BA5="","",WB!BA5)</f>
        <v>Finale</v>
      </c>
      <c r="AJ5" s="505" t="str">
        <f>IF(WB!BB5="","",WB!BB5)</f>
        <v>Hoveni</v>
      </c>
      <c r="AK5" s="505" t="str">
        <f>IF(WB!BC5="","",WB!BC5)</f>
        <v>Khuj-wana</v>
      </c>
      <c r="AL5" s="505" t="str">
        <f>IF(WB!BD5="","",WB!BD5)</f>
        <v>Jamela</v>
      </c>
      <c r="AM5" s="507"/>
      <c r="AN5" s="505" t="str">
        <f>IF(WB!BE5="","",WB!BE5)</f>
        <v>Hlogot-lou</v>
      </c>
      <c r="AO5" s="505" t="str">
        <f>IF(WB!BF5="","",WB!BF5)</f>
        <v>Dikgalao-peng</v>
      </c>
      <c r="AP5" s="505" t="str">
        <f>IF(WB!BG5="","",WB!BG5)</f>
        <v>Manatol-waneng</v>
      </c>
      <c r="AQ5" s="505" t="str">
        <f>IF(WB!BH5="","",WB!BH5)</f>
        <v>Ngwale-mong</v>
      </c>
      <c r="AR5" s="505" t="str">
        <f>IF(WB!BI5="","",WB!BI5)</f>
        <v>Manga-neng</v>
      </c>
      <c r="AS5" s="505" t="str">
        <f>IF(WB!BJ5="","",WB!BJ5)</f>
        <v>Masehla-neng</v>
      </c>
      <c r="AT5" s="505" t="str">
        <f>IF(WB!BK5="","",WB!BK5)</f>
        <v>Matla-katle</v>
      </c>
      <c r="AU5" s="505" t="str">
        <f>IF(WB!BL5="","",WB!BL5)</f>
        <v>Ga-Manyaka</v>
      </c>
      <c r="AV5" s="505" t="str">
        <f>IF(WB!BM5="","",WB!BM5)</f>
        <v>Kgau-tswana</v>
      </c>
      <c r="AW5" s="505" t="str">
        <f>IF(WB!BN5="","",WB!BN5)</f>
        <v>Ga-Malekana</v>
      </c>
      <c r="AX5" s="505" t="str">
        <f>IF(WB!BO5="","",WB!BO5)</f>
        <v>Mohla-letsi</v>
      </c>
      <c r="AY5" s="505" t="str">
        <f>IF(WB!BP5="","",WB!BP5)</f>
        <v>Ga-Makgoba</v>
      </c>
      <c r="AZ5" s="505" t="str">
        <f>IF(WB!BQ5="","",WB!BQ5)</f>
        <v>Kwaripe</v>
      </c>
      <c r="BA5" s="505" t="str">
        <f>IF(WB!BR5="","",WB!BR5)</f>
        <v>Ga-Thaba</v>
      </c>
      <c r="BB5" s="505" t="str">
        <f>IF(WB!BS5="","",WB!BS5)</f>
        <v>Finale</v>
      </c>
      <c r="BC5" s="505" t="str">
        <f>IF(WB!BT5="","",WB!BT5)</f>
        <v>Hoveni</v>
      </c>
      <c r="BD5" s="505" t="str">
        <f>IF(WB!BU5="","",WB!BU5)</f>
        <v>Khuj-wana</v>
      </c>
      <c r="BE5" s="505" t="str">
        <f>IF(WB!BV5="","",WB!BV5)</f>
        <v>Jamela</v>
      </c>
      <c r="BF5" s="507"/>
      <c r="BG5" s="505" t="str">
        <f>IF(WB!BW5="","",WB!BW5)</f>
        <v>Hlogot-lou</v>
      </c>
      <c r="BH5" s="505" t="str">
        <f>IF(WB!BX5="","",WB!BX5)</f>
        <v>Dikgalao-peng</v>
      </c>
      <c r="BI5" s="505" t="str">
        <f>IF(WB!BY5="","",WB!BY5)</f>
        <v>Manatol-waneng</v>
      </c>
      <c r="BJ5" s="505" t="str">
        <f>IF(WB!BZ5="","",WB!BZ5)</f>
        <v>Ngwale-mong</v>
      </c>
      <c r="BK5" s="505" t="str">
        <f>IF(WB!CA5="","",WB!CA5)</f>
        <v>Manga-neng</v>
      </c>
      <c r="BL5" s="505" t="str">
        <f>IF(WB!CB5="","",WB!CB5)</f>
        <v>Masehla-neng</v>
      </c>
      <c r="BM5" s="505" t="str">
        <f>IF(WB!CC5="","",WB!CC5)</f>
        <v>Matla-katle</v>
      </c>
      <c r="BN5" s="505" t="str">
        <f>IF(WB!CD5="","",WB!CD5)</f>
        <v>Ga-Manyaka</v>
      </c>
      <c r="BO5" s="505" t="str">
        <f>IF(WB!CE5="","",WB!CE5)</f>
        <v>Kgau-tswana</v>
      </c>
      <c r="BP5" s="505" t="str">
        <f>IF(WB!CF5="","",WB!CF5)</f>
        <v>Ga-Malekana</v>
      </c>
      <c r="BQ5" s="505" t="str">
        <f>IF(WB!CG5="","",WB!CG5)</f>
        <v>Mohla-letsi</v>
      </c>
      <c r="BR5" s="505" t="str">
        <f>IF(WB!CH5="","",WB!CH5)</f>
        <v>Ga-Makgoba</v>
      </c>
      <c r="BS5" s="505" t="str">
        <f>IF(WB!CI5="","",WB!CI5)</f>
        <v>Kwaripe</v>
      </c>
      <c r="BT5" s="505" t="str">
        <f>IF(WB!CJ5="","",WB!CJ5)</f>
        <v>Ga-Thaba</v>
      </c>
      <c r="BU5" s="505" t="str">
        <f>IF(WB!CK5="","",WB!CK5)</f>
        <v>Finale</v>
      </c>
      <c r="BV5" s="505" t="str">
        <f>IF(WB!CL5="","",WB!CL5)</f>
        <v>Hoveni</v>
      </c>
      <c r="BW5" s="505" t="str">
        <f>IF(WB!CM5="","",WB!CM5)</f>
        <v>Khuj-wana</v>
      </c>
      <c r="BX5" s="505" t="str">
        <f>IF(WB!CN5="","",WB!CN5)</f>
        <v>Jamela</v>
      </c>
      <c r="BY5" s="507"/>
      <c r="BZ5" s="83"/>
      <c r="CA5" s="509"/>
      <c r="CB5" s="509"/>
      <c r="CC5" s="509"/>
      <c r="CD5" s="510"/>
      <c r="CE5" s="510"/>
      <c r="CF5" s="510"/>
      <c r="CG5" s="511"/>
      <c r="CH5" s="499" t="str">
        <f>IF($CH$4=$CD$4,$BZ$4,$CB$4)</f>
        <v>'Very Poor'</v>
      </c>
      <c r="CI5" s="485"/>
      <c r="CJ5" s="485"/>
      <c r="CK5" s="485"/>
      <c r="CL5" s="485"/>
      <c r="CM5" s="485"/>
      <c r="CN5" s="485"/>
      <c r="CO5" s="485"/>
      <c r="CP5" s="485"/>
      <c r="CQ5" s="485"/>
      <c r="CR5" s="485"/>
      <c r="CS5" s="485"/>
      <c r="CT5" s="485"/>
      <c r="CU5" s="485"/>
      <c r="CV5" s="485"/>
      <c r="CW5" s="485"/>
      <c r="CX5" s="485"/>
      <c r="CY5" s="500"/>
      <c r="CZ5" s="486" t="str">
        <f>IF($CH$4=$CD$4,$CA$4,$CC$4)</f>
        <v>'Poor'</v>
      </c>
      <c r="DA5" s="485"/>
      <c r="DB5" s="485"/>
      <c r="DC5" s="485"/>
      <c r="DD5" s="485"/>
      <c r="DE5" s="485"/>
      <c r="DF5" s="485"/>
      <c r="DG5" s="485"/>
      <c r="DH5" s="485"/>
      <c r="DI5" s="485"/>
      <c r="DJ5" s="485"/>
      <c r="DK5" s="485"/>
      <c r="DL5" s="485"/>
      <c r="DM5" s="485"/>
      <c r="DN5" s="485"/>
      <c r="DO5" s="485"/>
      <c r="DP5" s="485"/>
      <c r="DQ5" s="485"/>
      <c r="DR5" s="501"/>
      <c r="DS5" s="73"/>
      <c r="DT5" s="73"/>
      <c r="DU5" s="73"/>
      <c r="DV5" s="954"/>
      <c r="DW5" s="955"/>
      <c r="DX5" s="509"/>
      <c r="DY5" s="956"/>
      <c r="DZ5" s="73"/>
      <c r="EA5" s="73"/>
      <c r="EB5" s="76"/>
      <c r="EC5" s="76"/>
    </row>
    <row r="6" spans="1:133" ht="12.75" customHeight="1">
      <c r="A6" s="1020" t="s">
        <v>151</v>
      </c>
      <c r="B6" s="947">
        <f>IF(WB!U6="","",WB!U6)</f>
        <v>1</v>
      </c>
      <c r="C6" s="513">
        <f>IF(WB!V6="","",WB!V6)</f>
        <v>2</v>
      </c>
      <c r="D6" s="513">
        <f>IF(WB!W6="","",WB!W6)</f>
        <v>3</v>
      </c>
      <c r="E6" s="513">
        <f>IF(WB!X6="","",WB!X6)</f>
        <v>4</v>
      </c>
      <c r="F6" s="513">
        <f>IF(WB!Y6="","",WB!Y6)</f>
        <v>5</v>
      </c>
      <c r="G6" s="513">
        <f>IF(WB!Z6="","",WB!Z6)</f>
        <v>6</v>
      </c>
      <c r="H6" s="513">
        <f>IF(WB!AA6="","",WB!AA6)</f>
        <v>7</v>
      </c>
      <c r="I6" s="513">
        <f>IF(WB!AB6="","",WB!AB6)</f>
        <v>8</v>
      </c>
      <c r="J6" s="513">
        <f>IF(WB!AC6="","",WB!AC6)</f>
        <v>9</v>
      </c>
      <c r="K6" s="513">
        <f>IF(WB!AD6="","",WB!AD6)</f>
        <v>10</v>
      </c>
      <c r="L6" s="513">
        <f>IF(WB!AE6="","",WB!AE6)</f>
        <v>11</v>
      </c>
      <c r="M6" s="513">
        <f>IF(WB!AF6="","",WB!AF6)</f>
        <v>12</v>
      </c>
      <c r="N6" s="513">
        <f>IF(WB!AG6="","",WB!AG6)</f>
        <v>13</v>
      </c>
      <c r="O6" s="513">
        <f>IF(WB!AH6="","",WB!AH6)</f>
        <v>14</v>
      </c>
      <c r="P6" s="513">
        <f>IF(WB!AI6="","",WB!AI6)</f>
        <v>15</v>
      </c>
      <c r="Q6" s="513">
        <f>IF(WB!AJ6="","",WB!AJ6)</f>
        <v>16</v>
      </c>
      <c r="R6" s="513">
        <f>IF(WB!AK6="","",WB!AK6)</f>
        <v>17</v>
      </c>
      <c r="S6" s="513">
        <f>IF(WB!AL6="","",WB!AL6)</f>
        <v>18</v>
      </c>
      <c r="T6" s="514"/>
      <c r="U6" s="513">
        <f>IF(WB!AM6="","",WB!AM6)</f>
        <v>19</v>
      </c>
      <c r="V6" s="513">
        <f>IF(WB!AN6="","",WB!AN6)</f>
        <v>20</v>
      </c>
      <c r="W6" s="513">
        <f>IF(WB!AO6="","",WB!AO6)</f>
        <v>21</v>
      </c>
      <c r="X6" s="513">
        <f>IF(WB!AP6="","",WB!AP6)</f>
        <v>22</v>
      </c>
      <c r="Y6" s="513">
        <f>IF(WB!AQ6="","",WB!AQ6)</f>
        <v>23</v>
      </c>
      <c r="Z6" s="513">
        <f>IF(WB!AR6="","",WB!AR6)</f>
        <v>24</v>
      </c>
      <c r="AA6" s="513">
        <f>IF(WB!AS6="","",WB!AS6)</f>
        <v>25</v>
      </c>
      <c r="AB6" s="513">
        <f>IF(WB!AT6="","",WB!AT6)</f>
        <v>26</v>
      </c>
      <c r="AC6" s="513">
        <f>IF(WB!AU6="","",WB!AU6)</f>
        <v>27</v>
      </c>
      <c r="AD6" s="513">
        <f>IF(WB!AV6="","",WB!AV6)</f>
        <v>28</v>
      </c>
      <c r="AE6" s="513">
        <f>IF(WB!AW6="","",WB!AW6)</f>
        <v>29</v>
      </c>
      <c r="AF6" s="513">
        <f>IF(WB!AX6="","",WB!AX6)</f>
        <v>30</v>
      </c>
      <c r="AG6" s="513">
        <f>IF(WB!AY6="","",WB!AY6)</f>
        <v>31</v>
      </c>
      <c r="AH6" s="513">
        <f>IF(WB!AZ6="","",WB!AZ6)</f>
        <v>32</v>
      </c>
      <c r="AI6" s="513">
        <f>IF(WB!BA6="","",WB!BA6)</f>
        <v>33</v>
      </c>
      <c r="AJ6" s="513">
        <f>IF(WB!BB6="","",WB!BB6)</f>
        <v>34</v>
      </c>
      <c r="AK6" s="513">
        <f>IF(WB!BC6="","",WB!BC6)</f>
        <v>35</v>
      </c>
      <c r="AL6" s="513">
        <f>IF(WB!BD6="","",WB!BD6)</f>
        <v>36</v>
      </c>
      <c r="AM6" s="514"/>
      <c r="AN6" s="513">
        <f>IF(WB!BE6="","",WB!BE6)</f>
        <v>37</v>
      </c>
      <c r="AO6" s="513">
        <f>IF(WB!BF6="","",WB!BF6)</f>
        <v>38</v>
      </c>
      <c r="AP6" s="513">
        <f>IF(WB!BG6="","",WB!BG6)</f>
        <v>39</v>
      </c>
      <c r="AQ6" s="513">
        <f>IF(WB!BH6="","",WB!BH6)</f>
        <v>40</v>
      </c>
      <c r="AR6" s="513">
        <f>IF(WB!BI6="","",WB!BI6)</f>
        <v>41</v>
      </c>
      <c r="AS6" s="513">
        <f>IF(WB!BJ6="","",WB!BJ6)</f>
        <v>42</v>
      </c>
      <c r="AT6" s="513">
        <f>IF(WB!BK6="","",WB!BK6)</f>
        <v>43</v>
      </c>
      <c r="AU6" s="513">
        <f>IF(WB!BL6="","",WB!BL6)</f>
        <v>44</v>
      </c>
      <c r="AV6" s="513">
        <f>IF(WB!BM6="","",WB!BM6)</f>
        <v>45</v>
      </c>
      <c r="AW6" s="513">
        <f>IF(WB!BN6="","",WB!BN6)</f>
        <v>46</v>
      </c>
      <c r="AX6" s="513">
        <f>IF(WB!BO6="","",WB!BO6)</f>
        <v>47</v>
      </c>
      <c r="AY6" s="513">
        <f>IF(WB!BP6="","",WB!BP6)</f>
        <v>48</v>
      </c>
      <c r="AZ6" s="513">
        <f>IF(WB!BQ6="","",WB!BQ6)</f>
        <v>49</v>
      </c>
      <c r="BA6" s="513">
        <f>IF(WB!BR6="","",WB!BR6)</f>
        <v>50</v>
      </c>
      <c r="BB6" s="513">
        <f>IF(WB!BS6="","",WB!BS6)</f>
        <v>51</v>
      </c>
      <c r="BC6" s="513">
        <f>IF(WB!BT6="","",WB!BT6)</f>
        <v>52</v>
      </c>
      <c r="BD6" s="513">
        <f>IF(WB!BU6="","",WB!BU6)</f>
        <v>53</v>
      </c>
      <c r="BE6" s="513">
        <f>IF(WB!BV6="","",WB!BV6)</f>
        <v>54</v>
      </c>
      <c r="BF6" s="514"/>
      <c r="BG6" s="513">
        <f>IF(WB!BW6="","",WB!BW6)</f>
        <v>55</v>
      </c>
      <c r="BH6" s="513">
        <f>IF(WB!BX6="","",WB!BX6)</f>
        <v>56</v>
      </c>
      <c r="BI6" s="513">
        <f>IF(WB!BY6="","",WB!BY6)</f>
        <v>57</v>
      </c>
      <c r="BJ6" s="513">
        <f>IF(WB!BZ6="","",WB!BZ6)</f>
        <v>58</v>
      </c>
      <c r="BK6" s="513">
        <f>IF(WB!CA6="","",WB!CA6)</f>
        <v>59</v>
      </c>
      <c r="BL6" s="513">
        <f>IF(WB!CB6="","",WB!CB6)</f>
        <v>60</v>
      </c>
      <c r="BM6" s="513">
        <f>IF(WB!CC6="","",WB!CC6)</f>
        <v>61</v>
      </c>
      <c r="BN6" s="513">
        <f>IF(WB!CD6="","",WB!CD6)</f>
        <v>62</v>
      </c>
      <c r="BO6" s="513">
        <f>IF(WB!CE6="","",WB!CE6)</f>
        <v>63</v>
      </c>
      <c r="BP6" s="513">
        <f>IF(WB!CF6="","",WB!CF6)</f>
        <v>64</v>
      </c>
      <c r="BQ6" s="513">
        <f>IF(WB!CG6="","",WB!CG6)</f>
        <v>65</v>
      </c>
      <c r="BR6" s="513">
        <f>IF(WB!CH6="","",WB!CH6)</f>
        <v>66</v>
      </c>
      <c r="BS6" s="513">
        <f>IF(WB!CI6="","",WB!CI6)</f>
        <v>67</v>
      </c>
      <c r="BT6" s="513">
        <f>IF(WB!CJ6="","",WB!CJ6)</f>
        <v>68</v>
      </c>
      <c r="BU6" s="513">
        <f>IF(WB!CK6="","",WB!CK6)</f>
        <v>69</v>
      </c>
      <c r="BV6" s="513">
        <f>IF(WB!CL6="","",WB!CL6)</f>
        <v>70</v>
      </c>
      <c r="BW6" s="513">
        <f>IF(WB!CM6="","",WB!CM6)</f>
        <v>71</v>
      </c>
      <c r="BX6" s="513">
        <f>IF(WB!CN6="","",WB!CN6)</f>
        <v>72</v>
      </c>
      <c r="BY6" s="514"/>
      <c r="BZ6" s="515"/>
      <c r="CA6" s="515"/>
      <c r="CB6" s="515"/>
      <c r="CC6" s="515"/>
      <c r="CD6" s="516"/>
      <c r="CE6" s="516"/>
      <c r="CF6" s="516"/>
      <c r="CG6" s="517"/>
      <c r="CH6" s="1458" t="s">
        <v>60</v>
      </c>
      <c r="CI6" s="1458"/>
      <c r="CJ6" s="512"/>
      <c r="CK6" s="512"/>
      <c r="CL6" s="512"/>
      <c r="CM6" s="512"/>
      <c r="CN6" s="512"/>
      <c r="CO6" s="512"/>
      <c r="CP6" s="512"/>
      <c r="CQ6" s="512"/>
      <c r="CR6" s="512"/>
      <c r="CS6" s="512"/>
      <c r="CT6" s="512"/>
      <c r="CU6" s="512"/>
      <c r="CV6" s="512"/>
      <c r="CW6" s="512"/>
      <c r="CX6" s="1459" t="s">
        <v>61</v>
      </c>
      <c r="CY6" s="1459"/>
      <c r="CZ6" s="1460" t="s">
        <v>60</v>
      </c>
      <c r="DA6" s="1460"/>
      <c r="DB6" s="512"/>
      <c r="DC6" s="512"/>
      <c r="DD6" s="512"/>
      <c r="DE6" s="512"/>
      <c r="DF6" s="512"/>
      <c r="DG6" s="512"/>
      <c r="DH6" s="512"/>
      <c r="DI6" s="512"/>
      <c r="DJ6" s="512"/>
      <c r="DK6" s="512"/>
      <c r="DL6" s="512"/>
      <c r="DM6" s="512"/>
      <c r="DN6" s="512"/>
      <c r="DO6" s="512"/>
      <c r="DP6" s="1461" t="s">
        <v>61</v>
      </c>
      <c r="DQ6" s="1461"/>
      <c r="DR6" s="488"/>
      <c r="DS6" s="468"/>
      <c r="DT6" s="468"/>
      <c r="DU6" s="468"/>
      <c r="DV6" s="958"/>
      <c r="DW6" s="959"/>
      <c r="DX6" s="515"/>
      <c r="DY6" s="960"/>
      <c r="DZ6" s="468"/>
      <c r="EA6" s="468"/>
      <c r="EB6" s="522"/>
      <c r="EC6" s="522"/>
    </row>
    <row r="7" spans="1:133" ht="14" customHeight="1">
      <c r="A7" s="1022" t="s">
        <v>97</v>
      </c>
      <c r="B7" s="947">
        <f>IF(WB!U14="","",WB!U14)</f>
        <v>13</v>
      </c>
      <c r="C7" s="513">
        <f>IF(WB!V14="","",WB!V14)</f>
        <v>8</v>
      </c>
      <c r="D7" s="513">
        <f>IF(WB!W14="","",WB!W14)</f>
        <v>10</v>
      </c>
      <c r="E7" s="513">
        <f>IF(WB!X14="","",WB!X14)</f>
        <v>9</v>
      </c>
      <c r="F7" s="513">
        <f>IF(WB!Y14="","",WB!Y14)</f>
        <v>11</v>
      </c>
      <c r="G7" s="513">
        <f>IF(WB!Z14="","",WB!Z14)</f>
        <v>8</v>
      </c>
      <c r="H7" s="513">
        <f>IF(WB!AA14="","",WB!AA14)</f>
        <v>8</v>
      </c>
      <c r="I7" s="513">
        <f>IF(WB!AB14="","",WB!AB14)</f>
        <v>4</v>
      </c>
      <c r="J7" s="513">
        <f>IF(WB!AC14="","",WB!AC14)</f>
        <v>7</v>
      </c>
      <c r="K7" s="513">
        <f>IF(WB!AD14="","",WB!AD14)</f>
        <v>8</v>
      </c>
      <c r="L7" s="513">
        <f>IF(WB!AE14="","",WB!AE14)</f>
        <v>16</v>
      </c>
      <c r="M7" s="513" t="str">
        <f>IF(WB!AF14="","",WB!AF14)</f>
        <v/>
      </c>
      <c r="N7" s="513">
        <f>IF(WB!AG14="","",WB!AG14)</f>
        <v>7</v>
      </c>
      <c r="O7" s="513">
        <f>IF(WB!AH14="","",WB!AH14)</f>
        <v>7</v>
      </c>
      <c r="P7" s="513">
        <f>IF(WB!AI14="","",WB!AI14)</f>
        <v>7</v>
      </c>
      <c r="Q7" s="513">
        <f>IF(WB!AJ14="","",WB!AJ14)</f>
        <v>8</v>
      </c>
      <c r="R7" s="513">
        <f>IF(WB!AK14="","",WB!AK14)</f>
        <v>7</v>
      </c>
      <c r="S7" s="513">
        <f>IF(WB!AL14="","",WB!AL14)</f>
        <v>9</v>
      </c>
      <c r="T7" s="962"/>
      <c r="U7" s="513">
        <f>IF(WB!AM15="","",WB!AM15)</f>
        <v>7</v>
      </c>
      <c r="V7" s="513">
        <f>IF(WB!AN15="","",WB!AN15)</f>
        <v>8</v>
      </c>
      <c r="W7" s="513">
        <f>IF(WB!AO15="","",WB!AO15)</f>
        <v>8</v>
      </c>
      <c r="X7" s="513">
        <f>IF(WB!AP15="","",WB!AP15)</f>
        <v>6</v>
      </c>
      <c r="Y7" s="513">
        <f>IF(WB!AQ15="","",WB!AQ15)</f>
        <v>8</v>
      </c>
      <c r="Z7" s="513">
        <f>IF(WB!AR15="","",WB!AR15)</f>
        <v>10</v>
      </c>
      <c r="AA7" s="513">
        <f>IF(WB!AS15="","",WB!AS15)</f>
        <v>8</v>
      </c>
      <c r="AB7" s="513">
        <f>IF(WB!AT15="","",WB!AT15)</f>
        <v>8</v>
      </c>
      <c r="AC7" s="513">
        <f>IF(WB!AU15="","",WB!AU15)</f>
        <v>7</v>
      </c>
      <c r="AD7" s="513">
        <f>IF(WB!AV15="","",WB!AV15)</f>
        <v>8</v>
      </c>
      <c r="AE7" s="513">
        <f>IF(WB!AW15="","",WB!AW15)</f>
        <v>8</v>
      </c>
      <c r="AF7" s="513">
        <f>IF(WB!AX15="","",WB!AX15)</f>
        <v>14</v>
      </c>
      <c r="AG7" s="513">
        <f>IF(WB!AY15="","",WB!AY15)</f>
        <v>10</v>
      </c>
      <c r="AH7" s="513">
        <f>IF(WB!AZ15="","",WB!AZ15)</f>
        <v>8</v>
      </c>
      <c r="AI7" s="513">
        <f>IF(WB!BA15="","",WB!BA15)</f>
        <v>8</v>
      </c>
      <c r="AJ7" s="513">
        <f>IF(WB!BB15="","",WB!BB15)</f>
        <v>9</v>
      </c>
      <c r="AK7" s="513">
        <f>IF(WB!BC15="","",WB!BC15)</f>
        <v>10</v>
      </c>
      <c r="AL7" s="513">
        <f>IF(WB!BD15="","",WB!BD15)</f>
        <v>9</v>
      </c>
      <c r="AM7" s="962"/>
      <c r="AN7" s="513">
        <f>IF(WB!BE16="","",WB!BE16)</f>
        <v>10</v>
      </c>
      <c r="AO7" s="513">
        <f>IF(WB!BF16="","",WB!BF16)</f>
        <v>6</v>
      </c>
      <c r="AP7" s="513">
        <f>IF(WB!BG16="","",WB!BG16)</f>
        <v>6</v>
      </c>
      <c r="AQ7" s="513">
        <f>IF(WB!BH16="","",WB!BH16)</f>
        <v>6</v>
      </c>
      <c r="AR7" s="513">
        <f>IF(WB!BI16="","",WB!BI16)</f>
        <v>7</v>
      </c>
      <c r="AS7" s="513">
        <f>IF(WB!BJ16="","",WB!BJ16)</f>
        <v>5</v>
      </c>
      <c r="AT7" s="513">
        <f>IF(WB!BK16="","",WB!BK16)</f>
        <v>7</v>
      </c>
      <c r="AU7" s="513">
        <f>IF(WB!BL16="","",WB!BL16)</f>
        <v>6</v>
      </c>
      <c r="AV7" s="513">
        <f>IF(WB!BM16="","",WB!BM16)</f>
        <v>7</v>
      </c>
      <c r="AW7" s="513">
        <f>IF(WB!BN16="","",WB!BN16)</f>
        <v>7</v>
      </c>
      <c r="AX7" s="513">
        <f>IF(WB!BO16="","",WB!BO16)</f>
        <v>8</v>
      </c>
      <c r="AY7" s="513">
        <f>IF(WB!BP16="","",WB!BP16)</f>
        <v>6</v>
      </c>
      <c r="AZ7" s="513">
        <f>IF(WB!BQ16="","",WB!BQ16)</f>
        <v>5</v>
      </c>
      <c r="BA7" s="513">
        <f>IF(WB!BR16="","",WB!BR16)</f>
        <v>7</v>
      </c>
      <c r="BB7" s="513" t="str">
        <f>IF(WB!BS16="","",WB!BS16)</f>
        <v/>
      </c>
      <c r="BC7" s="513">
        <f>IF(WB!BT16="","",WB!BT16)</f>
        <v>7</v>
      </c>
      <c r="BD7" s="513">
        <f>IF(WB!BU16="","",WB!BU16)</f>
        <v>4</v>
      </c>
      <c r="BE7" s="513">
        <f>IF(WB!BV16="","",WB!BV16)</f>
        <v>7</v>
      </c>
      <c r="BF7" s="962"/>
      <c r="BG7" s="513">
        <f>IF(WB!BW17="","",WB!BW17)</f>
        <v>7</v>
      </c>
      <c r="BH7" s="513">
        <f>IF(WB!BX17="","",WB!BX17)</f>
        <v>6</v>
      </c>
      <c r="BI7" s="513">
        <f>IF(WB!BY17="","",WB!BY17)</f>
        <v>4</v>
      </c>
      <c r="BJ7" s="513">
        <f>IF(WB!BZ17="","",WB!BZ17)</f>
        <v>5</v>
      </c>
      <c r="BK7" s="513">
        <f>IF(WB!CA17="","",WB!CA17)</f>
        <v>5</v>
      </c>
      <c r="BL7" s="513">
        <f>IF(WB!CB17="","",WB!CB17)</f>
        <v>6</v>
      </c>
      <c r="BM7" s="513">
        <f>IF(WB!CC17="","",WB!CC17)</f>
        <v>7</v>
      </c>
      <c r="BN7" s="513">
        <f>IF(WB!CD17="","",WB!CD17)</f>
        <v>5</v>
      </c>
      <c r="BO7" s="513">
        <f>IF(WB!CE17="","",WB!CE17)</f>
        <v>7</v>
      </c>
      <c r="BP7" s="513">
        <f>IF(WB!CF17="","",WB!CF17)</f>
        <v>7</v>
      </c>
      <c r="BQ7" s="513">
        <f>IF(WB!CG17="","",WB!CG17)</f>
        <v>7</v>
      </c>
      <c r="BR7" s="513">
        <f>IF(WB!CH17="","",WB!CH17)</f>
        <v>8</v>
      </c>
      <c r="BS7" s="513" t="str">
        <f>IF(WB!CI17="","",WB!CI17)</f>
        <v/>
      </c>
      <c r="BT7" s="513">
        <f>IF(WB!CJ17="","",WB!CJ17)</f>
        <v>6</v>
      </c>
      <c r="BU7" s="513" t="str">
        <f>IF(WB!CK17="","",WB!CK17)</f>
        <v/>
      </c>
      <c r="BV7" s="513" t="str">
        <f>IF(WB!CL17="","",WB!CL17)</f>
        <v/>
      </c>
      <c r="BW7" s="513">
        <f>IF(WB!CM17="","",WB!CM17)</f>
        <v>7</v>
      </c>
      <c r="BX7" s="513" t="str">
        <f>IF(WB!CN17="","",WB!CN17)</f>
        <v/>
      </c>
      <c r="BY7" s="962"/>
      <c r="BZ7" s="513">
        <f>IF(WB!CP14="","",WB!CP14)</f>
        <v>6</v>
      </c>
      <c r="CA7" s="513">
        <f>IF(WB!CP15="","",WB!CP15)</f>
        <v>6</v>
      </c>
      <c r="CB7" s="513">
        <f>IF(WB!CP16="","",WB!CP16)</f>
        <v>6</v>
      </c>
      <c r="CC7" s="513">
        <f>IF(WB!CP17="","",WB!CP17)</f>
        <v>5</v>
      </c>
      <c r="CD7" s="516"/>
      <c r="CE7" s="516"/>
      <c r="CF7" s="516"/>
      <c r="CG7" s="517"/>
      <c r="CH7" s="518">
        <v>18</v>
      </c>
      <c r="CI7" s="93">
        <v>17</v>
      </c>
      <c r="CJ7" s="94">
        <v>16</v>
      </c>
      <c r="CK7" s="94">
        <v>15</v>
      </c>
      <c r="CL7" s="94">
        <v>14</v>
      </c>
      <c r="CM7" s="94">
        <v>13</v>
      </c>
      <c r="CN7" s="94">
        <v>12</v>
      </c>
      <c r="CO7" s="108">
        <v>11</v>
      </c>
      <c r="CP7" s="108">
        <v>10</v>
      </c>
      <c r="CQ7" s="108">
        <v>9</v>
      </c>
      <c r="CR7" s="108">
        <v>8</v>
      </c>
      <c r="CS7" s="94">
        <v>7</v>
      </c>
      <c r="CT7" s="94">
        <v>6</v>
      </c>
      <c r="CU7" s="94">
        <v>5</v>
      </c>
      <c r="CV7" s="94">
        <v>4</v>
      </c>
      <c r="CW7" s="94">
        <v>3</v>
      </c>
      <c r="CX7" s="93">
        <v>2</v>
      </c>
      <c r="CY7" s="519">
        <v>1</v>
      </c>
      <c r="CZ7" s="107">
        <v>18</v>
      </c>
      <c r="DA7" s="93">
        <v>17</v>
      </c>
      <c r="DB7" s="94">
        <v>16</v>
      </c>
      <c r="DC7" s="94">
        <v>15</v>
      </c>
      <c r="DD7" s="94">
        <v>14</v>
      </c>
      <c r="DE7" s="94">
        <v>13</v>
      </c>
      <c r="DF7" s="94">
        <v>12</v>
      </c>
      <c r="DG7" s="108">
        <v>11</v>
      </c>
      <c r="DH7" s="108">
        <v>10</v>
      </c>
      <c r="DI7" s="108">
        <v>9</v>
      </c>
      <c r="DJ7" s="108">
        <v>8</v>
      </c>
      <c r="DK7" s="94">
        <v>7</v>
      </c>
      <c r="DL7" s="94">
        <v>6</v>
      </c>
      <c r="DM7" s="94">
        <v>5</v>
      </c>
      <c r="DN7" s="94">
        <v>4</v>
      </c>
      <c r="DO7" s="94">
        <v>3</v>
      </c>
      <c r="DP7" s="93">
        <v>2</v>
      </c>
      <c r="DQ7" s="520">
        <v>1</v>
      </c>
      <c r="DR7" s="488"/>
      <c r="DS7" s="468"/>
      <c r="DT7" s="468"/>
      <c r="DU7" s="468"/>
      <c r="DV7" s="513">
        <f>IF(WB!CP14="","",WB!CP14)</f>
        <v>6</v>
      </c>
      <c r="DW7" s="513">
        <f>IF(WB!CP15="","",WB!CP15)</f>
        <v>6</v>
      </c>
      <c r="DX7" s="513">
        <f>IF(WB!CP16="","",WB!CP16)</f>
        <v>6</v>
      </c>
      <c r="DY7" s="513">
        <f>IF(WB!CP17="","",WB!CP17)</f>
        <v>5</v>
      </c>
      <c r="DZ7" s="468"/>
      <c r="EA7" s="468"/>
      <c r="EB7" s="522"/>
      <c r="EC7" s="522"/>
    </row>
    <row r="8" spans="1:133" ht="12.75" customHeight="1">
      <c r="A8" s="1023"/>
      <c r="B8" s="459"/>
      <c r="C8" s="459"/>
      <c r="D8" s="459"/>
      <c r="E8" s="459"/>
      <c r="F8" s="459"/>
      <c r="G8" s="459"/>
      <c r="H8" s="459"/>
      <c r="I8" s="459"/>
      <c r="J8" s="459"/>
      <c r="K8" s="459"/>
      <c r="L8" s="459"/>
      <c r="M8" s="459"/>
      <c r="N8" s="459"/>
      <c r="O8" s="459"/>
      <c r="P8" s="459"/>
      <c r="Q8" s="459"/>
      <c r="R8" s="459"/>
      <c r="S8" s="459"/>
      <c r="T8" s="964"/>
      <c r="U8" s="459"/>
      <c r="V8" s="459"/>
      <c r="W8" s="459"/>
      <c r="X8" s="459"/>
      <c r="Y8" s="459"/>
      <c r="Z8" s="459"/>
      <c r="AA8" s="459"/>
      <c r="AB8" s="459"/>
      <c r="AC8" s="459"/>
      <c r="AD8" s="459"/>
      <c r="AE8" s="459"/>
      <c r="AF8" s="459"/>
      <c r="AG8" s="459"/>
      <c r="AH8" s="459"/>
      <c r="AI8" s="459"/>
      <c r="AJ8" s="459"/>
      <c r="AK8" s="459"/>
      <c r="AL8" s="459"/>
      <c r="AM8" s="964"/>
      <c r="AN8" s="459"/>
      <c r="AO8" s="459"/>
      <c r="AP8" s="459"/>
      <c r="AQ8" s="459"/>
      <c r="AR8" s="459"/>
      <c r="AS8" s="459"/>
      <c r="AT8" s="459"/>
      <c r="AU8" s="459"/>
      <c r="AV8" s="459"/>
      <c r="AW8" s="459"/>
      <c r="AX8" s="459"/>
      <c r="AY8" s="459"/>
      <c r="AZ8" s="459"/>
      <c r="BA8" s="459"/>
      <c r="BB8" s="459"/>
      <c r="BC8" s="459"/>
      <c r="BD8" s="459"/>
      <c r="BE8" s="459"/>
      <c r="BF8" s="964"/>
      <c r="BG8" s="459"/>
      <c r="BH8" s="459"/>
      <c r="BI8" s="459"/>
      <c r="BJ8" s="459"/>
      <c r="BK8" s="459"/>
      <c r="BL8" s="459"/>
      <c r="BM8" s="459"/>
      <c r="BN8" s="459"/>
      <c r="BO8" s="459"/>
      <c r="BP8" s="459"/>
      <c r="BQ8" s="459"/>
      <c r="BR8" s="459"/>
      <c r="BS8" s="459"/>
      <c r="BT8" s="459"/>
      <c r="BU8" s="459"/>
      <c r="BV8" s="459"/>
      <c r="BW8" s="459"/>
      <c r="BX8" s="459"/>
      <c r="BY8" s="964"/>
      <c r="BZ8" s="459"/>
      <c r="CA8" s="459"/>
      <c r="CB8" s="459"/>
      <c r="CC8" s="459"/>
      <c r="CD8" s="521"/>
      <c r="CE8" s="521"/>
      <c r="CF8" s="521"/>
      <c r="CG8" s="517"/>
      <c r="CH8" s="521"/>
      <c r="CI8" s="521"/>
      <c r="CJ8" s="521"/>
      <c r="CK8" s="521"/>
      <c r="CL8" s="521"/>
      <c r="CM8" s="521"/>
      <c r="CN8" s="521"/>
      <c r="CO8" s="521"/>
      <c r="CP8" s="521"/>
      <c r="CQ8" s="521"/>
      <c r="CR8" s="521"/>
      <c r="CS8" s="521"/>
      <c r="CT8" s="521"/>
      <c r="CU8" s="521"/>
      <c r="CV8" s="521"/>
      <c r="CW8" s="521"/>
      <c r="CX8" s="521"/>
      <c r="CY8" s="521"/>
      <c r="CZ8" s="524"/>
      <c r="DA8" s="521"/>
      <c r="DB8" s="521"/>
      <c r="DC8" s="521"/>
      <c r="DD8" s="521"/>
      <c r="DE8" s="521"/>
      <c r="DF8" s="521"/>
      <c r="DG8" s="521"/>
      <c r="DH8" s="521"/>
      <c r="DI8" s="521"/>
      <c r="DJ8" s="521"/>
      <c r="DK8" s="521"/>
      <c r="DL8" s="521"/>
      <c r="DM8" s="521"/>
      <c r="DN8" s="521"/>
      <c r="DO8" s="521"/>
      <c r="DP8" s="521"/>
      <c r="DQ8" s="521"/>
      <c r="DR8" s="524"/>
      <c r="DS8" s="521"/>
      <c r="DT8" s="521"/>
      <c r="DU8" s="521"/>
      <c r="DV8" s="965"/>
      <c r="DW8" s="966"/>
      <c r="DX8" s="967"/>
      <c r="DY8" s="968"/>
      <c r="DZ8" s="468"/>
      <c r="EA8" s="468"/>
      <c r="EB8" s="522"/>
      <c r="EC8" s="522"/>
    </row>
    <row r="9" spans="1:133" ht="14" customHeight="1">
      <c r="A9" s="525" t="s">
        <v>565</v>
      </c>
      <c r="B9" s="1024"/>
      <c r="C9" s="526"/>
      <c r="D9" s="526"/>
      <c r="E9" s="526"/>
      <c r="F9" s="526"/>
      <c r="G9" s="526"/>
      <c r="H9" s="526"/>
      <c r="I9" s="526"/>
      <c r="J9" s="526"/>
      <c r="K9" s="526"/>
      <c r="L9" s="526"/>
      <c r="M9" s="526"/>
      <c r="N9" s="526"/>
      <c r="O9" s="1025"/>
      <c r="P9" s="1025"/>
      <c r="Q9" s="526"/>
      <c r="R9" s="526"/>
      <c r="S9" s="526"/>
      <c r="T9" s="523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  <c r="AG9" s="866"/>
      <c r="AH9" s="526"/>
      <c r="AI9" s="526"/>
      <c r="AJ9" s="526"/>
      <c r="AK9" s="526"/>
      <c r="AL9" s="526"/>
      <c r="AM9" s="523"/>
      <c r="AN9" s="526"/>
      <c r="AO9" s="526"/>
      <c r="AP9" s="526"/>
      <c r="AQ9" s="526"/>
      <c r="AR9" s="526"/>
      <c r="AS9" s="526"/>
      <c r="AT9" s="526"/>
      <c r="AU9" s="526"/>
      <c r="AV9" s="526"/>
      <c r="AW9" s="526"/>
      <c r="AX9" s="526"/>
      <c r="AY9" s="526"/>
      <c r="AZ9" s="526"/>
      <c r="BA9" s="526"/>
      <c r="BB9" s="526"/>
      <c r="BC9" s="526"/>
      <c r="BD9" s="526"/>
      <c r="BE9" s="526"/>
      <c r="BF9" s="523"/>
      <c r="BG9" s="526"/>
      <c r="BH9" s="526"/>
      <c r="BI9" s="526"/>
      <c r="BJ9" s="526"/>
      <c r="BK9" s="526"/>
      <c r="BL9" s="526"/>
      <c r="BM9" s="526"/>
      <c r="BN9" s="526"/>
      <c r="BO9" s="526"/>
      <c r="BP9" s="526"/>
      <c r="BQ9" s="526"/>
      <c r="BR9" s="526"/>
      <c r="BS9" s="526"/>
      <c r="BT9" s="526"/>
      <c r="BU9" s="526"/>
      <c r="BV9" s="526"/>
      <c r="BW9" s="526"/>
      <c r="BX9" s="526"/>
      <c r="BY9" s="523"/>
      <c r="BZ9" s="526"/>
      <c r="CA9" s="526"/>
      <c r="CB9" s="526"/>
      <c r="CC9" s="526"/>
      <c r="CD9" s="521"/>
      <c r="CE9" s="521"/>
      <c r="CF9" s="521"/>
      <c r="CG9" s="517"/>
      <c r="CH9" s="521"/>
      <c r="CI9" s="521"/>
      <c r="CJ9" s="521"/>
      <c r="CK9" s="521"/>
      <c r="CL9" s="521"/>
      <c r="CM9" s="521"/>
      <c r="CN9" s="521"/>
      <c r="CO9" s="521"/>
      <c r="CP9" s="521"/>
      <c r="CQ9" s="521"/>
      <c r="CR9" s="521"/>
      <c r="CS9" s="521"/>
      <c r="CT9" s="521"/>
      <c r="CU9" s="521"/>
      <c r="CV9" s="521"/>
      <c r="CW9" s="521"/>
      <c r="CX9" s="521"/>
      <c r="CY9" s="517"/>
      <c r="CZ9" s="524"/>
      <c r="DA9" s="521"/>
      <c r="DB9" s="521"/>
      <c r="DC9" s="521"/>
      <c r="DD9" s="521"/>
      <c r="DE9" s="521"/>
      <c r="DF9" s="521"/>
      <c r="DG9" s="521"/>
      <c r="DH9" s="521"/>
      <c r="DI9" s="521"/>
      <c r="DJ9" s="521"/>
      <c r="DK9" s="521"/>
      <c r="DL9" s="521"/>
      <c r="DM9" s="521"/>
      <c r="DN9" s="521"/>
      <c r="DO9" s="521"/>
      <c r="DP9" s="521"/>
      <c r="DQ9" s="517"/>
      <c r="DR9" s="524"/>
      <c r="DS9" s="521"/>
      <c r="DT9" s="521"/>
      <c r="DU9" s="521"/>
      <c r="DV9" s="971"/>
      <c r="DW9" s="972"/>
      <c r="DX9" s="973"/>
      <c r="DY9" s="974"/>
      <c r="DZ9" s="468"/>
      <c r="EA9" s="468"/>
      <c r="EB9" s="522"/>
      <c r="EC9" s="522"/>
    </row>
    <row r="10" spans="1:133" ht="12.75" customHeight="1">
      <c r="A10" s="1026" t="s">
        <v>566</v>
      </c>
      <c r="B10" s="777" t="s">
        <v>369</v>
      </c>
      <c r="C10" s="306" t="s">
        <v>369</v>
      </c>
      <c r="D10" s="306" t="s">
        <v>369</v>
      </c>
      <c r="E10" s="306" t="s">
        <v>369</v>
      </c>
      <c r="F10" s="306" t="s">
        <v>369</v>
      </c>
      <c r="G10" s="306" t="s">
        <v>369</v>
      </c>
      <c r="H10" s="306" t="s">
        <v>369</v>
      </c>
      <c r="I10" s="306" t="s">
        <v>369</v>
      </c>
      <c r="J10" s="306" t="s">
        <v>369</v>
      </c>
      <c r="K10" s="306" t="s">
        <v>369</v>
      </c>
      <c r="L10" s="306" t="s">
        <v>369</v>
      </c>
      <c r="M10" s="306" t="s">
        <v>369</v>
      </c>
      <c r="N10" s="306" t="s">
        <v>369</v>
      </c>
      <c r="O10" s="306" t="s">
        <v>369</v>
      </c>
      <c r="P10" s="306" t="s">
        <v>369</v>
      </c>
      <c r="Q10" s="306" t="s">
        <v>369</v>
      </c>
      <c r="R10" s="306" t="s">
        <v>369</v>
      </c>
      <c r="S10" s="306" t="s">
        <v>369</v>
      </c>
      <c r="T10" s="1027"/>
      <c r="U10" s="306" t="s">
        <v>567</v>
      </c>
      <c r="V10" s="306" t="s">
        <v>567</v>
      </c>
      <c r="W10" s="306" t="s">
        <v>567</v>
      </c>
      <c r="X10" s="306" t="s">
        <v>567</v>
      </c>
      <c r="Y10" s="306" t="s">
        <v>567</v>
      </c>
      <c r="Z10" s="306" t="s">
        <v>567</v>
      </c>
      <c r="AA10" s="306" t="s">
        <v>567</v>
      </c>
      <c r="AB10" s="306" t="s">
        <v>567</v>
      </c>
      <c r="AC10" s="306" t="s">
        <v>567</v>
      </c>
      <c r="AD10" s="306" t="s">
        <v>567</v>
      </c>
      <c r="AE10" s="306" t="s">
        <v>567</v>
      </c>
      <c r="AF10" s="306" t="s">
        <v>567</v>
      </c>
      <c r="AG10" s="306" t="s">
        <v>567</v>
      </c>
      <c r="AH10" s="306" t="s">
        <v>567</v>
      </c>
      <c r="AI10" s="306" t="s">
        <v>567</v>
      </c>
      <c r="AJ10" s="306" t="s">
        <v>567</v>
      </c>
      <c r="AK10" s="306" t="s">
        <v>567</v>
      </c>
      <c r="AL10" s="306" t="s">
        <v>567</v>
      </c>
      <c r="AM10" s="1027"/>
      <c r="AN10" s="306" t="s">
        <v>567</v>
      </c>
      <c r="AO10" s="306" t="s">
        <v>567</v>
      </c>
      <c r="AP10" s="306" t="s">
        <v>567</v>
      </c>
      <c r="AQ10" s="306" t="s">
        <v>567</v>
      </c>
      <c r="AR10" s="306" t="s">
        <v>567</v>
      </c>
      <c r="AS10" s="306" t="s">
        <v>567</v>
      </c>
      <c r="AT10" s="306" t="s">
        <v>567</v>
      </c>
      <c r="AU10" s="306" t="s">
        <v>567</v>
      </c>
      <c r="AV10" s="306" t="s">
        <v>567</v>
      </c>
      <c r="AW10" s="306" t="s">
        <v>567</v>
      </c>
      <c r="AX10" s="306" t="s">
        <v>567</v>
      </c>
      <c r="AY10" s="306" t="s">
        <v>567</v>
      </c>
      <c r="AZ10" s="306" t="s">
        <v>567</v>
      </c>
      <c r="BA10" s="306" t="s">
        <v>567</v>
      </c>
      <c r="BB10" s="306" t="s">
        <v>567</v>
      </c>
      <c r="BC10" s="306" t="s">
        <v>567</v>
      </c>
      <c r="BD10" s="306" t="s">
        <v>567</v>
      </c>
      <c r="BE10" s="306" t="s">
        <v>567</v>
      </c>
      <c r="BF10" s="1027"/>
      <c r="BG10" s="306" t="s">
        <v>567</v>
      </c>
      <c r="BH10" s="306" t="s">
        <v>567</v>
      </c>
      <c r="BI10" s="306" t="s">
        <v>567</v>
      </c>
      <c r="BJ10" s="306" t="s">
        <v>567</v>
      </c>
      <c r="BK10" s="306" t="s">
        <v>567</v>
      </c>
      <c r="BL10" s="306" t="s">
        <v>567</v>
      </c>
      <c r="BM10" s="306" t="s">
        <v>567</v>
      </c>
      <c r="BN10" s="306" t="s">
        <v>567</v>
      </c>
      <c r="BO10" s="306" t="s">
        <v>567</v>
      </c>
      <c r="BP10" s="306" t="s">
        <v>567</v>
      </c>
      <c r="BQ10" s="306" t="s">
        <v>567</v>
      </c>
      <c r="BR10" s="306" t="s">
        <v>567</v>
      </c>
      <c r="BS10" s="306" t="s">
        <v>567</v>
      </c>
      <c r="BT10" s="306" t="s">
        <v>567</v>
      </c>
      <c r="BU10" s="306" t="s">
        <v>567</v>
      </c>
      <c r="BV10" s="306" t="s">
        <v>567</v>
      </c>
      <c r="BW10" s="306" t="s">
        <v>567</v>
      </c>
      <c r="BX10" s="306" t="s">
        <v>567</v>
      </c>
      <c r="BY10" s="1027"/>
      <c r="BZ10" s="306" t="s">
        <v>567</v>
      </c>
      <c r="CA10" s="306" t="s">
        <v>567</v>
      </c>
      <c r="CB10" s="306" t="s">
        <v>567</v>
      </c>
      <c r="CC10" s="306" t="s">
        <v>567</v>
      </c>
      <c r="CD10" s="1028"/>
      <c r="CE10" s="1028"/>
      <c r="CF10" s="1028"/>
      <c r="CG10" s="1029"/>
      <c r="CH10" s="544"/>
      <c r="CI10" s="544"/>
      <c r="CJ10" s="544"/>
      <c r="CK10" s="544"/>
      <c r="CL10" s="544"/>
      <c r="CM10" s="544"/>
      <c r="CN10" s="544"/>
      <c r="CO10" s="544"/>
      <c r="CP10" s="544"/>
      <c r="CQ10" s="544"/>
      <c r="CR10" s="544"/>
      <c r="CS10" s="544"/>
      <c r="CT10" s="544"/>
      <c r="CU10" s="544"/>
      <c r="CV10" s="544"/>
      <c r="CW10" s="544"/>
      <c r="CX10" s="544"/>
      <c r="CY10" s="545"/>
      <c r="CZ10" s="546"/>
      <c r="DA10" s="544"/>
      <c r="DB10" s="544"/>
      <c r="DC10" s="544"/>
      <c r="DD10" s="544"/>
      <c r="DE10" s="544"/>
      <c r="DF10" s="544"/>
      <c r="DG10" s="544"/>
      <c r="DH10" s="544"/>
      <c r="DI10" s="544"/>
      <c r="DJ10" s="544"/>
      <c r="DK10" s="544"/>
      <c r="DL10" s="544"/>
      <c r="DM10" s="544"/>
      <c r="DN10" s="544"/>
      <c r="DO10" s="544"/>
      <c r="DP10" s="544"/>
      <c r="DQ10" s="544"/>
      <c r="DR10" s="536"/>
      <c r="DS10" s="468"/>
      <c r="DT10" s="468"/>
      <c r="DU10" s="468"/>
      <c r="DV10" s="977" t="str">
        <f>IF(SUM(BZ10)&gt;0,BZ10*'Exp factors'!C$21,"")</f>
        <v/>
      </c>
      <c r="DW10" s="978" t="str">
        <f>IF(SUM(CA10)&gt;0,CA10*'Exp factors'!D$21,"")</f>
        <v/>
      </c>
      <c r="DX10" s="978" t="str">
        <f>IF(SUM(CB10)&gt;0,CB10*'Exp factors'!E$21,"")</f>
        <v/>
      </c>
      <c r="DY10" s="979" t="str">
        <f>IF(SUM(CC10)&gt;0,CC10*'Exp factors'!F$21,"")</f>
        <v/>
      </c>
      <c r="DZ10" s="468"/>
      <c r="EA10" s="468"/>
      <c r="EB10" s="522"/>
      <c r="EC10" s="522"/>
    </row>
    <row r="11" spans="1:133" ht="12.75" customHeight="1">
      <c r="A11" s="980" t="s">
        <v>368</v>
      </c>
      <c r="B11" s="777">
        <v>12.5</v>
      </c>
      <c r="C11" s="306">
        <v>1</v>
      </c>
      <c r="D11" s="306">
        <v>1</v>
      </c>
      <c r="E11" s="306">
        <v>1</v>
      </c>
      <c r="F11" s="306">
        <v>1</v>
      </c>
      <c r="G11" s="306">
        <v>1</v>
      </c>
      <c r="H11" s="306">
        <v>1</v>
      </c>
      <c r="I11" s="306">
        <v>1</v>
      </c>
      <c r="J11" s="306">
        <v>1</v>
      </c>
      <c r="K11" s="306">
        <v>1</v>
      </c>
      <c r="L11" s="306">
        <v>1</v>
      </c>
      <c r="M11" s="306">
        <v>1</v>
      </c>
      <c r="N11" s="306">
        <v>1</v>
      </c>
      <c r="O11" s="306">
        <v>1</v>
      </c>
      <c r="P11" s="306">
        <v>1</v>
      </c>
      <c r="Q11" s="306">
        <v>1</v>
      </c>
      <c r="R11" s="306">
        <v>1</v>
      </c>
      <c r="S11" s="306">
        <v>1</v>
      </c>
      <c r="T11" s="1027"/>
      <c r="U11" s="306">
        <v>1</v>
      </c>
      <c r="V11" s="306">
        <v>12.5</v>
      </c>
      <c r="W11" s="306">
        <v>1</v>
      </c>
      <c r="X11" s="306">
        <v>1</v>
      </c>
      <c r="Y11" s="306">
        <v>1</v>
      </c>
      <c r="Z11" s="306">
        <v>12.5</v>
      </c>
      <c r="AA11" s="306">
        <v>1</v>
      </c>
      <c r="AB11" s="306">
        <v>1</v>
      </c>
      <c r="AC11" s="306">
        <v>1</v>
      </c>
      <c r="AD11" s="306">
        <v>1</v>
      </c>
      <c r="AE11" s="306">
        <v>1</v>
      </c>
      <c r="AF11" s="306">
        <v>1</v>
      </c>
      <c r="AG11" s="306">
        <v>1</v>
      </c>
      <c r="AH11" s="306">
        <v>1</v>
      </c>
      <c r="AI11" s="306">
        <v>1</v>
      </c>
      <c r="AJ11" s="306">
        <v>1</v>
      </c>
      <c r="AK11" s="306">
        <v>1</v>
      </c>
      <c r="AL11" s="306">
        <v>1</v>
      </c>
      <c r="AM11" s="1027"/>
      <c r="AN11" s="306">
        <v>1</v>
      </c>
      <c r="AO11" s="306">
        <v>2.5</v>
      </c>
      <c r="AP11" s="306">
        <v>1</v>
      </c>
      <c r="AQ11" s="306">
        <v>1</v>
      </c>
      <c r="AR11" s="306">
        <v>1</v>
      </c>
      <c r="AS11" s="306">
        <v>10</v>
      </c>
      <c r="AT11" s="306">
        <v>10</v>
      </c>
      <c r="AU11" s="306">
        <v>12.5</v>
      </c>
      <c r="AV11" s="306">
        <v>12.5</v>
      </c>
      <c r="AW11" s="306">
        <v>1</v>
      </c>
      <c r="AX11" s="306">
        <v>10</v>
      </c>
      <c r="AY11" s="306">
        <v>1</v>
      </c>
      <c r="AZ11" s="306">
        <v>1</v>
      </c>
      <c r="BA11" s="306">
        <v>1</v>
      </c>
      <c r="BB11" s="306">
        <v>1</v>
      </c>
      <c r="BC11" s="306">
        <v>1</v>
      </c>
      <c r="BD11" s="306">
        <v>1</v>
      </c>
      <c r="BE11" s="306">
        <v>1</v>
      </c>
      <c r="BF11" s="1027"/>
      <c r="BG11" s="306">
        <v>1</v>
      </c>
      <c r="BH11" s="306">
        <v>1</v>
      </c>
      <c r="BI11" s="306">
        <v>1</v>
      </c>
      <c r="BJ11" s="306">
        <v>1</v>
      </c>
      <c r="BK11" s="306">
        <v>1</v>
      </c>
      <c r="BL11" s="306">
        <v>12.5</v>
      </c>
      <c r="BM11" s="306">
        <v>10</v>
      </c>
      <c r="BN11" s="306">
        <v>12.5</v>
      </c>
      <c r="BO11" s="306">
        <v>12.5</v>
      </c>
      <c r="BP11" s="306">
        <v>1</v>
      </c>
      <c r="BQ11" s="306">
        <v>10</v>
      </c>
      <c r="BR11" s="306">
        <v>1</v>
      </c>
      <c r="BS11" s="306">
        <v>1</v>
      </c>
      <c r="BT11" s="306">
        <v>1</v>
      </c>
      <c r="BU11" s="306">
        <v>1</v>
      </c>
      <c r="BV11" s="306">
        <v>1</v>
      </c>
      <c r="BW11" s="306">
        <v>1</v>
      </c>
      <c r="BX11" s="306">
        <v>1</v>
      </c>
      <c r="BY11" s="1027"/>
      <c r="BZ11" s="306"/>
      <c r="CA11" s="306"/>
      <c r="CB11" s="306"/>
      <c r="CC11" s="306"/>
      <c r="CD11" s="530">
        <f t="shared" ref="CD11:CD18" si="0">IF(DR11&lt;3,"",(SUM(B11:S11)-MIN(B11:S11)-MAX(B11:S11))/(DR11-2))</f>
        <v>1</v>
      </c>
      <c r="CE11" s="530">
        <f t="shared" ref="CE11:CE18" si="1">IF(DS11&lt;3,"",(SUM(U11:AL11)-MIN(U11:AL11)-MAX(U11:AL11))/(DS11-2))</f>
        <v>1.71875</v>
      </c>
      <c r="CF11" s="530">
        <f t="shared" ref="CF11:CF18" si="2">IF(DT11&lt;3,"",(SUM(AN11:BE11)-MIN(AN11:BE11)-MAX(AN11:BE11))/(DT11-2))</f>
        <v>3.5</v>
      </c>
      <c r="CG11" s="531">
        <f t="shared" ref="CG11:CG18" si="3">IF(DU11&lt;3,"",(SUM(BG11:BX11)-MIN(BG11:BX11)-MAX(BG11:BX11))/(DU11-2))</f>
        <v>3.5625</v>
      </c>
      <c r="CH11" s="518">
        <f t="shared" ref="CH11:CH18" si="4">IF($CH$4=$CD$4,IF(OR(-FLOOR(((18-COUNT($B11:$S11))/2),1)+CH$7&lt;1,-FLOOR(((18-COUNT($B11:$S11))/2),1)+CH$7&gt;COUNT($B11:$S11)),"",LARGE($B11:$S11,-FLOOR(((18-COUNT($B11:$S11))/2),1)+CH$7)),IF(OR(-FLOOR(((18-COUNT($AN11:$BE11))/2),1)+CH$7&lt;1,-FLOOR(((18-COUNT($AN11:$BE11))/2),1)+CH$7&gt;COUNT($AN11:$BE11)),"",LARGE($AN11:$BE11,-FLOOR(((18-COUNT($AN11:$BE11))/2),1)+CH$7)))</f>
        <v>1</v>
      </c>
      <c r="CI11" s="93">
        <f t="shared" ref="CI11:CI18" si="5">IF($CH$4=$CD$4,IF(OR(-FLOOR(((18-COUNT($B11:$S11))/2),1)+CI$7&lt;1,-FLOOR(((18-COUNT($B11:$S11))/2),1)+CI$7&gt;COUNT($B11:$S11)),"",LARGE($B11:$S11,-FLOOR(((18-COUNT($B11:$S11))/2),1)+CI$7)),IF(OR(-FLOOR(((18-COUNT($AN11:$BE11))/2),1)+CI$7&lt;1,-FLOOR(((18-COUNT($AN11:$BE11))/2),1)+CI$7&gt;COUNT($AN11:$BE11)),"",LARGE($AN11:$BE11,-FLOOR(((18-COUNT($AN11:$BE11))/2),1)+CI$7)))</f>
        <v>1</v>
      </c>
      <c r="CJ11" s="94">
        <f t="shared" ref="CJ11:CJ18" si="6">IF($CH$4=$CD$4,IF(OR(-FLOOR(((18-COUNT($B11:$S11))/2),1)+CJ$7&lt;1,-FLOOR(((18-COUNT($B11:$S11))/2),1)+CJ$7&gt;COUNT($B11:$S11)),"",LARGE($B11:$S11,-FLOOR(((18-COUNT($B11:$S11))/2),1)+CJ$7)),IF(OR(-FLOOR(((18-COUNT($AN11:$BE11))/2),1)+CJ$7&lt;1,-FLOOR(((18-COUNT($AN11:$BE11))/2),1)+CJ$7&gt;COUNT($AN11:$BE11)),"",LARGE($AN11:$BE11,-FLOOR(((18-COUNT($AN11:$BE11))/2),1)+CJ$7)))</f>
        <v>1</v>
      </c>
      <c r="CK11" s="94">
        <f t="shared" ref="CK11:CK18" si="7">IF($CH$4=$CD$4,IF(OR(-FLOOR(((18-COUNT($B11:$S11))/2),1)+CK$7&lt;1,-FLOOR(((18-COUNT($B11:$S11))/2),1)+CK$7&gt;COUNT($B11:$S11)),"",LARGE($B11:$S11,-FLOOR(((18-COUNT($B11:$S11))/2),1)+CK$7)),IF(OR(-FLOOR(((18-COUNT($AN11:$BE11))/2),1)+CK$7&lt;1,-FLOOR(((18-COUNT($AN11:$BE11))/2),1)+CK$7&gt;COUNT($AN11:$BE11)),"",LARGE($AN11:$BE11,-FLOOR(((18-COUNT($AN11:$BE11))/2),1)+CK$7)))</f>
        <v>1</v>
      </c>
      <c r="CL11" s="94">
        <f t="shared" ref="CL11:CL18" si="8">IF($CH$4=$CD$4,IF(OR(-FLOOR(((18-COUNT($B11:$S11))/2),1)+CL$7&lt;1,-FLOOR(((18-COUNT($B11:$S11))/2),1)+CL$7&gt;COUNT($B11:$S11)),"",LARGE($B11:$S11,-FLOOR(((18-COUNT($B11:$S11))/2),1)+CL$7)),IF(OR(-FLOOR(((18-COUNT($AN11:$BE11))/2),1)+CL$7&lt;1,-FLOOR(((18-COUNT($AN11:$BE11))/2),1)+CL$7&gt;COUNT($AN11:$BE11)),"",LARGE($AN11:$BE11,-FLOOR(((18-COUNT($AN11:$BE11))/2),1)+CL$7)))</f>
        <v>1</v>
      </c>
      <c r="CM11" s="94">
        <f t="shared" ref="CM11:CM18" si="9">IF($CH$4=$CD$4,IF(OR(-FLOOR(((18-COUNT($B11:$S11))/2),1)+CM$7&lt;1,-FLOOR(((18-COUNT($B11:$S11))/2),1)+CM$7&gt;COUNT($B11:$S11)),"",LARGE($B11:$S11,-FLOOR(((18-COUNT($B11:$S11))/2),1)+CM$7)),IF(OR(-FLOOR(((18-COUNT($AN11:$BE11))/2),1)+CM$7&lt;1,-FLOOR(((18-COUNT($AN11:$BE11))/2),1)+CM$7&gt;COUNT($AN11:$BE11)),"",LARGE($AN11:$BE11,-FLOOR(((18-COUNT($AN11:$BE11))/2),1)+CM$7)))</f>
        <v>1</v>
      </c>
      <c r="CN11" s="94">
        <f t="shared" ref="CN11:CN18" si="10">IF($CH$4=$CD$4,IF(OR(-FLOOR(((18-COUNT($B11:$S11))/2),1)+CN$7&lt;1,-FLOOR(((18-COUNT($B11:$S11))/2),1)+CN$7&gt;COUNT($B11:$S11)),"",LARGE($B11:$S11,-FLOOR(((18-COUNT($B11:$S11))/2),1)+CN$7)),IF(OR(-FLOOR(((18-COUNT($AN11:$BE11))/2),1)+CN$7&lt;1,-FLOOR(((18-COUNT($AN11:$BE11))/2),1)+CN$7&gt;COUNT($AN11:$BE11)),"",LARGE($AN11:$BE11,-FLOOR(((18-COUNT($AN11:$BE11))/2),1)+CN$7)))</f>
        <v>1</v>
      </c>
      <c r="CO11" s="108">
        <f t="shared" ref="CO11:CO18" si="11">IF($CH$4=$CD$4,IF(OR(-FLOOR(((18-COUNT($B11:$S11))/2),1)+CO$7&lt;1,-FLOOR(((18-COUNT($B11:$S11))/2),1)+CO$7&gt;COUNT($B11:$S11)),"",LARGE($B11:$S11,-FLOOR(((18-COUNT($B11:$S11))/2),1)+CO$7)),IF(OR(-FLOOR(((18-COUNT($AN11:$BE11))/2),1)+CO$7&lt;1,-FLOOR(((18-COUNT($AN11:$BE11))/2),1)+CO$7&gt;COUNT($AN11:$BE11)),"",LARGE($AN11:$BE11,-FLOOR(((18-COUNT($AN11:$BE11))/2),1)+CO$7)))</f>
        <v>1</v>
      </c>
      <c r="CP11" s="108">
        <f t="shared" ref="CP11:CP18" si="12">IF($CH$4=$CD$4,IF(OR(-FLOOR(((18-COUNT($B11:$S11))/2),1)+CP$7&lt;1,-FLOOR(((18-COUNT($B11:$S11))/2),1)+CP$7&gt;COUNT($B11:$S11)),"",LARGE($B11:$S11,-FLOOR(((18-COUNT($B11:$S11))/2),1)+CP$7)),IF(OR(-FLOOR(((18-COUNT($AN11:$BE11))/2),1)+CP$7&lt;1,-FLOOR(((18-COUNT($AN11:$BE11))/2),1)+CP$7&gt;COUNT($AN11:$BE11)),"",LARGE($AN11:$BE11,-FLOOR(((18-COUNT($AN11:$BE11))/2),1)+CP$7)))</f>
        <v>1</v>
      </c>
      <c r="CQ11" s="108">
        <f t="shared" ref="CQ11:CQ18" si="13">IF($CH$4=$CD$4,IF(OR(-FLOOR(((18-COUNT($B11:$S11))/2),1)+CQ$7&lt;1,-FLOOR(((18-COUNT($B11:$S11))/2),1)+CQ$7&gt;COUNT($B11:$S11)),"",LARGE($B11:$S11,-FLOOR(((18-COUNT($B11:$S11))/2),1)+CQ$7)),IF(OR(-FLOOR(((18-COUNT($AN11:$BE11))/2),1)+CQ$7&lt;1,-FLOOR(((18-COUNT($AN11:$BE11))/2),1)+CQ$7&gt;COUNT($AN11:$BE11)),"",LARGE($AN11:$BE11,-FLOOR(((18-COUNT($AN11:$BE11))/2),1)+CQ$7)))</f>
        <v>1</v>
      </c>
      <c r="CR11" s="108">
        <f t="shared" ref="CR11:CR18" si="14">IF($CH$4=$CD$4,IF(OR(-FLOOR(((18-COUNT($B11:$S11))/2),1)+CR$7&lt;1,-FLOOR(((18-COUNT($B11:$S11))/2),1)+CR$7&gt;COUNT($B11:$S11)),"",LARGE($B11:$S11,-FLOOR(((18-COUNT($B11:$S11))/2),1)+CR$7)),IF(OR(-FLOOR(((18-COUNT($AN11:$BE11))/2),1)+CR$7&lt;1,-FLOOR(((18-COUNT($AN11:$BE11))/2),1)+CR$7&gt;COUNT($AN11:$BE11)),"",LARGE($AN11:$BE11,-FLOOR(((18-COUNT($AN11:$BE11))/2),1)+CR$7)))</f>
        <v>1</v>
      </c>
      <c r="CS11" s="94">
        <f t="shared" ref="CS11:CS18" si="15">IF($CH$4=$CD$4,IF(OR(-FLOOR(((18-COUNT($B11:$S11))/2),1)+CS$7&lt;1,-FLOOR(((18-COUNT($B11:$S11))/2),1)+CS$7&gt;COUNT($B11:$S11)),"",LARGE($B11:$S11,-FLOOR(((18-COUNT($B11:$S11))/2),1)+CS$7)),IF(OR(-FLOOR(((18-COUNT($AN11:$BE11))/2),1)+CS$7&lt;1,-FLOOR(((18-COUNT($AN11:$BE11))/2),1)+CS$7&gt;COUNT($AN11:$BE11)),"",LARGE($AN11:$BE11,-FLOOR(((18-COUNT($AN11:$BE11))/2),1)+CS$7)))</f>
        <v>1</v>
      </c>
      <c r="CT11" s="94">
        <f t="shared" ref="CT11:CT18" si="16">IF($CH$4=$CD$4,IF(OR(-FLOOR(((18-COUNT($B11:$S11))/2),1)+CT$7&lt;1,-FLOOR(((18-COUNT($B11:$S11))/2),1)+CT$7&gt;COUNT($B11:$S11)),"",LARGE($B11:$S11,-FLOOR(((18-COUNT($B11:$S11))/2),1)+CT$7)),IF(OR(-FLOOR(((18-COUNT($AN11:$BE11))/2),1)+CT$7&lt;1,-FLOOR(((18-COUNT($AN11:$BE11))/2),1)+CT$7&gt;COUNT($AN11:$BE11)),"",LARGE($AN11:$BE11,-FLOOR(((18-COUNT($AN11:$BE11))/2),1)+CT$7)))</f>
        <v>1</v>
      </c>
      <c r="CU11" s="94">
        <f t="shared" ref="CU11:CU18" si="17">IF($CH$4=$CD$4,IF(OR(-FLOOR(((18-COUNT($B11:$S11))/2),1)+CU$7&lt;1,-FLOOR(((18-COUNT($B11:$S11))/2),1)+CU$7&gt;COUNT($B11:$S11)),"",LARGE($B11:$S11,-FLOOR(((18-COUNT($B11:$S11))/2),1)+CU$7)),IF(OR(-FLOOR(((18-COUNT($AN11:$BE11))/2),1)+CU$7&lt;1,-FLOOR(((18-COUNT($AN11:$BE11))/2),1)+CU$7&gt;COUNT($AN11:$BE11)),"",LARGE($AN11:$BE11,-FLOOR(((18-COUNT($AN11:$BE11))/2),1)+CU$7)))</f>
        <v>1</v>
      </c>
      <c r="CV11" s="94">
        <f t="shared" ref="CV11:CV18" si="18">IF($CH$4=$CD$4,IF(OR(-FLOOR(((18-COUNT($B11:$S11))/2),1)+CV$7&lt;1,-FLOOR(((18-COUNT($B11:$S11))/2),1)+CV$7&gt;COUNT($B11:$S11)),"",LARGE($B11:$S11,-FLOOR(((18-COUNT($B11:$S11))/2),1)+CV$7)),IF(OR(-FLOOR(((18-COUNT($AN11:$BE11))/2),1)+CV$7&lt;1,-FLOOR(((18-COUNT($AN11:$BE11))/2),1)+CV$7&gt;COUNT($AN11:$BE11)),"",LARGE($AN11:$BE11,-FLOOR(((18-COUNT($AN11:$BE11))/2),1)+CV$7)))</f>
        <v>1</v>
      </c>
      <c r="CW11" s="94">
        <f t="shared" ref="CW11:CW18" si="19">IF($CH$4=$CD$4,IF(OR(-FLOOR(((18-COUNT($B11:$S11))/2),1)+CW$7&lt;1,-FLOOR(((18-COUNT($B11:$S11))/2),1)+CW$7&gt;COUNT($B11:$S11)),"",LARGE($B11:$S11,-FLOOR(((18-COUNT($B11:$S11))/2),1)+CW$7)),IF(OR(-FLOOR(((18-COUNT($AN11:$BE11))/2),1)+CW$7&lt;1,-FLOOR(((18-COUNT($AN11:$BE11))/2),1)+CW$7&gt;COUNT($AN11:$BE11)),"",LARGE($AN11:$BE11,-FLOOR(((18-COUNT($AN11:$BE11))/2),1)+CW$7)))</f>
        <v>1</v>
      </c>
      <c r="CX11" s="93">
        <f t="shared" ref="CX11:CX18" si="20">IF($CH$4=$CD$4,IF(OR(-FLOOR(((18-COUNT($B11:$S11))/2),1)+CX$7&lt;1,-FLOOR(((18-COUNT($B11:$S11))/2),1)+CX$7&gt;COUNT($B11:$S11)),"",LARGE($B11:$S11,-FLOOR(((18-COUNT($B11:$S11))/2),1)+CX$7)),IF(OR(-FLOOR(((18-COUNT($AN11:$BE11))/2),1)+CX$7&lt;1,-FLOOR(((18-COUNT($AN11:$BE11))/2),1)+CX$7&gt;COUNT($AN11:$BE11)),"",LARGE($AN11:$BE11,-FLOOR(((18-COUNT($AN11:$BE11))/2),1)+CX$7)))</f>
        <v>1</v>
      </c>
      <c r="CY11" s="519">
        <f t="shared" ref="CY11:CY18" si="21">IF($CH$4=$CD$4,IF(OR(-FLOOR(((18-COUNT($B11:$S11))/2),1)+CY$7&lt;1,-FLOOR(((18-COUNT($B11:$S11))/2),1)+CY$7&gt;COUNT($B11:$S11)),"",LARGE($B11:$S11,-FLOOR(((18-COUNT($B11:$S11))/2),1)+CY$7)),IF(OR(-FLOOR(((18-COUNT($AN11:$BE11))/2),1)+CY$7&lt;1,-FLOOR(((18-COUNT($AN11:$BE11))/2),1)+CY$7&gt;COUNT($AN11:$BE11)),"",LARGE($AN11:$BE11,-FLOOR(((18-COUNT($AN11:$BE11))/2),1)+CY$7)))</f>
        <v>12.5</v>
      </c>
      <c r="CZ11" s="532">
        <f t="shared" ref="CZ11:CZ18" si="22">IF($CH$4=$CD$4,IF(OR(-FLOOR(((18-COUNT($U11:$AL11))/2),1)+CZ$7&lt;1,-FLOOR(((18-COUNT($U11:$AL11))/2),1)+CZ$7&gt;COUNT($U11:$AL11)),"",LARGE($U11:$AL11,-FLOOR(((18-COUNT($U11:$AL11))/2),1)+CZ$7)),IF(OR(-FLOOR(((18-COUNT($BG11:$BX11))/2),1)+CZ$7&lt;1,-FLOOR(((18-COUNT($BG11:$BX11))/2),1)+CZ$7&gt;COUNT($BG11:$BX11)),"",LARGE($BG11:$BX11,-FLOOR(((18-COUNT($BG11:$BX11))/2),1)+CZ$7)))</f>
        <v>1</v>
      </c>
      <c r="DA11" s="533">
        <f t="shared" ref="DA11:DA18" si="23">IF($CH$4=$CD$4,IF(OR(-FLOOR(((18-COUNT($U11:$AL11))/2),1)+DA$7&lt;1,-FLOOR(((18-COUNT($U11:$AL11))/2),1)+DA$7&gt;COUNT($U11:$AL11)),"",LARGE($U11:$AL11,-FLOOR(((18-COUNT($U11:$AL11))/2),1)+DA$7)),IF(OR(-FLOOR(((18-COUNT($BG11:$BX11))/2),1)+DA$7&lt;1,-FLOOR(((18-COUNT($BG11:$BX11))/2),1)+DA$7&gt;COUNT($BG11:$BX11)),"",LARGE($BG11:$BX11,-FLOOR(((18-COUNT($BG11:$BX11))/2),1)+DA$7)))</f>
        <v>1</v>
      </c>
      <c r="DB11" s="534">
        <f t="shared" ref="DB11:DB18" si="24">IF($CH$4=$CD$4,IF(OR(-FLOOR(((18-COUNT($U11:$AL11))/2),1)+DB$7&lt;1,-FLOOR(((18-COUNT($U11:$AL11))/2),1)+DB$7&gt;COUNT($U11:$AL11)),"",LARGE($U11:$AL11,-FLOOR(((18-COUNT($U11:$AL11))/2),1)+DB$7)),IF(OR(-FLOOR(((18-COUNT($BG11:$BX11))/2),1)+DB$7&lt;1,-FLOOR(((18-COUNT($BG11:$BX11))/2),1)+DB$7&gt;COUNT($BG11:$BX11)),"",LARGE($BG11:$BX11,-FLOOR(((18-COUNT($BG11:$BX11))/2),1)+DB$7)))</f>
        <v>1</v>
      </c>
      <c r="DC11" s="534">
        <f t="shared" ref="DC11:DC18" si="25">IF($CH$4=$CD$4,IF(OR(-FLOOR(((18-COUNT($U11:$AL11))/2),1)+DC$7&lt;1,-FLOOR(((18-COUNT($U11:$AL11))/2),1)+DC$7&gt;COUNT($U11:$AL11)),"",LARGE($U11:$AL11,-FLOOR(((18-COUNT($U11:$AL11))/2),1)+DC$7)),IF(OR(-FLOOR(((18-COUNT($BG11:$BX11))/2),1)+DC$7&lt;1,-FLOOR(((18-COUNT($BG11:$BX11))/2),1)+DC$7&gt;COUNT($BG11:$BX11)),"",LARGE($BG11:$BX11,-FLOOR(((18-COUNT($BG11:$BX11))/2),1)+DC$7)))</f>
        <v>1</v>
      </c>
      <c r="DD11" s="534">
        <f t="shared" ref="DD11:DD18" si="26">IF($CH$4=$CD$4,IF(OR(-FLOOR(((18-COUNT($U11:$AL11))/2),1)+DD$7&lt;1,-FLOOR(((18-COUNT($U11:$AL11))/2),1)+DD$7&gt;COUNT($U11:$AL11)),"",LARGE($U11:$AL11,-FLOOR(((18-COUNT($U11:$AL11))/2),1)+DD$7)),IF(OR(-FLOOR(((18-COUNT($BG11:$BX11))/2),1)+DD$7&lt;1,-FLOOR(((18-COUNT($BG11:$BX11))/2),1)+DD$7&gt;COUNT($BG11:$BX11)),"",LARGE($BG11:$BX11,-FLOOR(((18-COUNT($BG11:$BX11))/2),1)+DD$7)))</f>
        <v>1</v>
      </c>
      <c r="DE11" s="534">
        <f t="shared" ref="DE11:DE18" si="27">IF($CH$4=$CD$4,IF(OR(-FLOOR(((18-COUNT($U11:$AL11))/2),1)+DE$7&lt;1,-FLOOR(((18-COUNT($U11:$AL11))/2),1)+DE$7&gt;COUNT($U11:$AL11)),"",LARGE($U11:$AL11,-FLOOR(((18-COUNT($U11:$AL11))/2),1)+DE$7)),IF(OR(-FLOOR(((18-COUNT($BG11:$BX11))/2),1)+DE$7&lt;1,-FLOOR(((18-COUNT($BG11:$BX11))/2),1)+DE$7&gt;COUNT($BG11:$BX11)),"",LARGE($BG11:$BX11,-FLOOR(((18-COUNT($BG11:$BX11))/2),1)+DE$7)))</f>
        <v>1</v>
      </c>
      <c r="DF11" s="534">
        <f t="shared" ref="DF11:DF18" si="28">IF($CH$4=$CD$4,IF(OR(-FLOOR(((18-COUNT($U11:$AL11))/2),1)+DF$7&lt;1,-FLOOR(((18-COUNT($U11:$AL11))/2),1)+DF$7&gt;COUNT($U11:$AL11)),"",LARGE($U11:$AL11,-FLOOR(((18-COUNT($U11:$AL11))/2),1)+DF$7)),IF(OR(-FLOOR(((18-COUNT($BG11:$BX11))/2),1)+DF$7&lt;1,-FLOOR(((18-COUNT($BG11:$BX11))/2),1)+DF$7&gt;COUNT($BG11:$BX11)),"",LARGE($BG11:$BX11,-FLOOR(((18-COUNT($BG11:$BX11))/2),1)+DF$7)))</f>
        <v>1</v>
      </c>
      <c r="DG11" s="535">
        <f t="shared" ref="DG11:DG18" si="29">IF($CH$4=$CD$4,IF(OR(-FLOOR(((18-COUNT($U11:$AL11))/2),1)+DG$7&lt;1,-FLOOR(((18-COUNT($U11:$AL11))/2),1)+DG$7&gt;COUNT($U11:$AL11)),"",LARGE($U11:$AL11,-FLOOR(((18-COUNT($U11:$AL11))/2),1)+DG$7)),IF(OR(-FLOOR(((18-COUNT($BG11:$BX11))/2),1)+DG$7&lt;1,-FLOOR(((18-COUNT($BG11:$BX11))/2),1)+DG$7&gt;COUNT($BG11:$BX11)),"",LARGE($BG11:$BX11,-FLOOR(((18-COUNT($BG11:$BX11))/2),1)+DG$7)))</f>
        <v>1</v>
      </c>
      <c r="DH11" s="535">
        <f t="shared" ref="DH11:DH18" si="30">IF($CH$4=$CD$4,IF(OR(-FLOOR(((18-COUNT($U11:$AL11))/2),1)+DH$7&lt;1,-FLOOR(((18-COUNT($U11:$AL11))/2),1)+DH$7&gt;COUNT($U11:$AL11)),"",LARGE($U11:$AL11,-FLOOR(((18-COUNT($U11:$AL11))/2),1)+DH$7)),IF(OR(-FLOOR(((18-COUNT($BG11:$BX11))/2),1)+DH$7&lt;1,-FLOOR(((18-COUNT($BG11:$BX11))/2),1)+DH$7&gt;COUNT($BG11:$BX11)),"",LARGE($BG11:$BX11,-FLOOR(((18-COUNT($BG11:$BX11))/2),1)+DH$7)))</f>
        <v>1</v>
      </c>
      <c r="DI11" s="535">
        <f t="shared" ref="DI11:DI18" si="31">IF($CH$4=$CD$4,IF(OR(-FLOOR(((18-COUNT($U11:$AL11))/2),1)+DI$7&lt;1,-FLOOR(((18-COUNT($U11:$AL11))/2),1)+DI$7&gt;COUNT($U11:$AL11)),"",LARGE($U11:$AL11,-FLOOR(((18-COUNT($U11:$AL11))/2),1)+DI$7)),IF(OR(-FLOOR(((18-COUNT($BG11:$BX11))/2),1)+DI$7&lt;1,-FLOOR(((18-COUNT($BG11:$BX11))/2),1)+DI$7&gt;COUNT($BG11:$BX11)),"",LARGE($BG11:$BX11,-FLOOR(((18-COUNT($BG11:$BX11))/2),1)+DI$7)))</f>
        <v>1</v>
      </c>
      <c r="DJ11" s="535">
        <f t="shared" ref="DJ11:DJ18" si="32">IF($CH$4=$CD$4,IF(OR(-FLOOR(((18-COUNT($U11:$AL11))/2),1)+DJ$7&lt;1,-FLOOR(((18-COUNT($U11:$AL11))/2),1)+DJ$7&gt;COUNT($U11:$AL11)),"",LARGE($U11:$AL11,-FLOOR(((18-COUNT($U11:$AL11))/2),1)+DJ$7)),IF(OR(-FLOOR(((18-COUNT($BG11:$BX11))/2),1)+DJ$7&lt;1,-FLOOR(((18-COUNT($BG11:$BX11))/2),1)+DJ$7&gt;COUNT($BG11:$BX11)),"",LARGE($BG11:$BX11,-FLOOR(((18-COUNT($BG11:$BX11))/2),1)+DJ$7)))</f>
        <v>1</v>
      </c>
      <c r="DK11" s="534">
        <f t="shared" ref="DK11:DK18" si="33">IF($CH$4=$CD$4,IF(OR(-FLOOR(((18-COUNT($U11:$AL11))/2),1)+DK$7&lt;1,-FLOOR(((18-COUNT($U11:$AL11))/2),1)+DK$7&gt;COUNT($U11:$AL11)),"",LARGE($U11:$AL11,-FLOOR(((18-COUNT($U11:$AL11))/2),1)+DK$7)),IF(OR(-FLOOR(((18-COUNT($BG11:$BX11))/2),1)+DK$7&lt;1,-FLOOR(((18-COUNT($BG11:$BX11))/2),1)+DK$7&gt;COUNT($BG11:$BX11)),"",LARGE($BG11:$BX11,-FLOOR(((18-COUNT($BG11:$BX11))/2),1)+DK$7)))</f>
        <v>1</v>
      </c>
      <c r="DL11" s="534">
        <f t="shared" ref="DL11:DL18" si="34">IF($CH$4=$CD$4,IF(OR(-FLOOR(((18-COUNT($U11:$AL11))/2),1)+DL$7&lt;1,-FLOOR(((18-COUNT($U11:$AL11))/2),1)+DL$7&gt;COUNT($U11:$AL11)),"",LARGE($U11:$AL11,-FLOOR(((18-COUNT($U11:$AL11))/2),1)+DL$7)),IF(OR(-FLOOR(((18-COUNT($BG11:$BX11))/2),1)+DL$7&lt;1,-FLOOR(((18-COUNT($BG11:$BX11))/2),1)+DL$7&gt;COUNT($BG11:$BX11)),"",LARGE($BG11:$BX11,-FLOOR(((18-COUNT($BG11:$BX11))/2),1)+DL$7)))</f>
        <v>1</v>
      </c>
      <c r="DM11" s="534">
        <f t="shared" ref="DM11:DM18" si="35">IF($CH$4=$CD$4,IF(OR(-FLOOR(((18-COUNT($U11:$AL11))/2),1)+DM$7&lt;1,-FLOOR(((18-COUNT($U11:$AL11))/2),1)+DM$7&gt;COUNT($U11:$AL11)),"",LARGE($U11:$AL11,-FLOOR(((18-COUNT($U11:$AL11))/2),1)+DM$7)),IF(OR(-FLOOR(((18-COUNT($BG11:$BX11))/2),1)+DM$7&lt;1,-FLOOR(((18-COUNT($BG11:$BX11))/2),1)+DM$7&gt;COUNT($BG11:$BX11)),"",LARGE($BG11:$BX11,-FLOOR(((18-COUNT($BG11:$BX11))/2),1)+DM$7)))</f>
        <v>1</v>
      </c>
      <c r="DN11" s="534">
        <f t="shared" ref="DN11:DN18" si="36">IF($CH$4=$CD$4,IF(OR(-FLOOR(((18-COUNT($U11:$AL11))/2),1)+DN$7&lt;1,-FLOOR(((18-COUNT($U11:$AL11))/2),1)+DN$7&gt;COUNT($U11:$AL11)),"",LARGE($U11:$AL11,-FLOOR(((18-COUNT($U11:$AL11))/2),1)+DN$7)),IF(OR(-FLOOR(((18-COUNT($BG11:$BX11))/2),1)+DN$7&lt;1,-FLOOR(((18-COUNT($BG11:$BX11))/2),1)+DN$7&gt;COUNT($BG11:$BX11)),"",LARGE($BG11:$BX11,-FLOOR(((18-COUNT($BG11:$BX11))/2),1)+DN$7)))</f>
        <v>1</v>
      </c>
      <c r="DO11" s="534">
        <f t="shared" ref="DO11:DO18" si="37">IF($CH$4=$CD$4,IF(OR(-FLOOR(((18-COUNT($U11:$AL11))/2),1)+DO$7&lt;1,-FLOOR(((18-COUNT($U11:$AL11))/2),1)+DO$7&gt;COUNT($U11:$AL11)),"",LARGE($U11:$AL11,-FLOOR(((18-COUNT($U11:$AL11))/2),1)+DO$7)),IF(OR(-FLOOR(((18-COUNT($BG11:$BX11))/2),1)+DO$7&lt;1,-FLOOR(((18-COUNT($BG11:$BX11))/2),1)+DO$7&gt;COUNT($BG11:$BX11)),"",LARGE($BG11:$BX11,-FLOOR(((18-COUNT($BG11:$BX11))/2),1)+DO$7)))</f>
        <v>1</v>
      </c>
      <c r="DP11" s="533">
        <f t="shared" ref="DP11:DP18" si="38">IF($CH$4=$CD$4,IF(OR(-FLOOR(((18-COUNT($U11:$AL11))/2),1)+DP$7&lt;1,-FLOOR(((18-COUNT($U11:$AL11))/2),1)+DP$7&gt;COUNT($U11:$AL11)),"",LARGE($U11:$AL11,-FLOOR(((18-COUNT($U11:$AL11))/2),1)+DP$7)),IF(OR(-FLOOR(((18-COUNT($BG11:$BX11))/2),1)+DP$7&lt;1,-FLOOR(((18-COUNT($BG11:$BX11))/2),1)+DP$7&gt;COUNT($BG11:$BX11)),"",LARGE($BG11:$BX11,-FLOOR(((18-COUNT($BG11:$BX11))/2),1)+DP$7)))</f>
        <v>12.5</v>
      </c>
      <c r="DQ11" s="532">
        <f t="shared" ref="DQ11:DQ18" si="39">IF($CH$4=$CD$4,IF(OR(-FLOOR(((18-COUNT($U11:$AL11))/2),1)+DQ$7&lt;1,-FLOOR(((18-COUNT($U11:$AL11))/2),1)+DQ$7&gt;COUNT($U11:$AL11)),"",LARGE($U11:$AL11,-FLOOR(((18-COUNT($U11:$AL11))/2),1)+DQ$7)),IF(OR(-FLOOR(((18-COUNT($BG11:$BX11))/2),1)+DQ$7&lt;1,-FLOOR(((18-COUNT($BG11:$BX11))/2),1)+DQ$7&gt;COUNT($BG11:$BX11)),"",LARGE($BG11:$BX11,-FLOOR(((18-COUNT($BG11:$BX11))/2),1)+DQ$7)))</f>
        <v>12.5</v>
      </c>
      <c r="DR11" s="536">
        <f t="shared" ref="DR11:DR18" si="40">COUNT(B11:S11)</f>
        <v>18</v>
      </c>
      <c r="DS11" s="468">
        <f t="shared" ref="DS11:DS18" si="41">COUNT(U11:AL11)</f>
        <v>18</v>
      </c>
      <c r="DT11" s="468">
        <f t="shared" ref="DT11:DT18" si="42">COUNT(AN11:BE11)</f>
        <v>18</v>
      </c>
      <c r="DU11" s="468">
        <f t="shared" ref="DU11:DU18" si="43">COUNT(BG11:BX11)</f>
        <v>18</v>
      </c>
      <c r="DV11" s="982"/>
      <c r="DW11" s="983"/>
      <c r="DX11" s="983"/>
      <c r="DY11" s="984"/>
      <c r="EA11" s="61"/>
    </row>
    <row r="12" spans="1:133" ht="12.75" customHeight="1">
      <c r="A12" s="980" t="s">
        <v>392</v>
      </c>
      <c r="B12" s="743">
        <v>1</v>
      </c>
      <c r="C12" s="783"/>
      <c r="D12" s="528"/>
      <c r="E12" s="783"/>
      <c r="F12" s="528"/>
      <c r="G12" s="783"/>
      <c r="H12" s="528"/>
      <c r="I12" s="783"/>
      <c r="J12" s="528"/>
      <c r="K12" s="783"/>
      <c r="L12" s="528"/>
      <c r="M12" s="783"/>
      <c r="N12" s="528"/>
      <c r="O12" s="783"/>
      <c r="P12" s="528"/>
      <c r="Q12" s="783"/>
      <c r="R12" s="783"/>
      <c r="S12" s="528"/>
      <c r="T12" s="1030"/>
      <c r="U12" s="783"/>
      <c r="V12" s="528">
        <v>1</v>
      </c>
      <c r="W12" s="783"/>
      <c r="X12" s="528"/>
      <c r="Y12" s="783"/>
      <c r="Z12" s="528">
        <v>1</v>
      </c>
      <c r="AA12" s="783"/>
      <c r="AB12" s="528"/>
      <c r="AC12" s="783"/>
      <c r="AD12" s="528"/>
      <c r="AE12" s="783"/>
      <c r="AF12" s="528"/>
      <c r="AG12" s="783"/>
      <c r="AH12" s="528"/>
      <c r="AI12" s="783"/>
      <c r="AJ12" s="528"/>
      <c r="AK12" s="528"/>
      <c r="AL12" s="783"/>
      <c r="AM12" s="1030"/>
      <c r="AN12" s="783"/>
      <c r="AO12" s="528">
        <v>1</v>
      </c>
      <c r="AP12" s="783">
        <v>1</v>
      </c>
      <c r="AQ12" s="528"/>
      <c r="AR12" s="783"/>
      <c r="AS12" s="528">
        <v>1</v>
      </c>
      <c r="AT12" s="783">
        <v>1</v>
      </c>
      <c r="AU12" s="528">
        <v>1</v>
      </c>
      <c r="AV12" s="783">
        <v>1</v>
      </c>
      <c r="AW12" s="528"/>
      <c r="AX12" s="783">
        <v>1</v>
      </c>
      <c r="AY12" s="528"/>
      <c r="AZ12" s="783"/>
      <c r="BA12" s="528"/>
      <c r="BB12" s="783"/>
      <c r="BC12" s="528"/>
      <c r="BD12" s="528"/>
      <c r="BE12" s="783"/>
      <c r="BF12" s="1030"/>
      <c r="BG12" s="783"/>
      <c r="BH12" s="783"/>
      <c r="BI12" s="528"/>
      <c r="BJ12" s="783"/>
      <c r="BK12" s="528"/>
      <c r="BL12" s="783">
        <v>1</v>
      </c>
      <c r="BM12" s="528">
        <v>1</v>
      </c>
      <c r="BN12" s="783">
        <v>1</v>
      </c>
      <c r="BO12" s="528">
        <v>1</v>
      </c>
      <c r="BP12" s="783"/>
      <c r="BQ12" s="528">
        <v>1</v>
      </c>
      <c r="BR12" s="783"/>
      <c r="BS12" s="528"/>
      <c r="BT12" s="783"/>
      <c r="BU12" s="528"/>
      <c r="BV12" s="783"/>
      <c r="BW12" s="783"/>
      <c r="BX12" s="528"/>
      <c r="BY12" s="1030"/>
      <c r="BZ12" s="783"/>
      <c r="CA12" s="528"/>
      <c r="CB12" s="783"/>
      <c r="CC12" s="528"/>
      <c r="CD12" s="530" t="str">
        <f t="shared" si="0"/>
        <v/>
      </c>
      <c r="CE12" s="530" t="str">
        <f t="shared" si="1"/>
        <v/>
      </c>
      <c r="CF12" s="530">
        <f t="shared" si="2"/>
        <v>1</v>
      </c>
      <c r="CG12" s="531">
        <f t="shared" si="3"/>
        <v>1</v>
      </c>
      <c r="CH12" s="518" t="str">
        <f t="shared" si="4"/>
        <v/>
      </c>
      <c r="CI12" s="93" t="str">
        <f t="shared" si="5"/>
        <v/>
      </c>
      <c r="CJ12" s="94" t="str">
        <f t="shared" si="6"/>
        <v/>
      </c>
      <c r="CK12" s="94" t="str">
        <f t="shared" si="7"/>
        <v/>
      </c>
      <c r="CL12" s="94" t="str">
        <f t="shared" si="8"/>
        <v/>
      </c>
      <c r="CM12" s="94" t="str">
        <f t="shared" si="9"/>
        <v/>
      </c>
      <c r="CN12" s="94" t="str">
        <f t="shared" si="10"/>
        <v/>
      </c>
      <c r="CO12" s="108" t="str">
        <f t="shared" si="11"/>
        <v/>
      </c>
      <c r="CP12" s="108" t="str">
        <f t="shared" si="12"/>
        <v/>
      </c>
      <c r="CQ12" s="108">
        <f t="shared" si="13"/>
        <v>1</v>
      </c>
      <c r="CR12" s="108" t="str">
        <f t="shared" si="14"/>
        <v/>
      </c>
      <c r="CS12" s="94" t="str">
        <f t="shared" si="15"/>
        <v/>
      </c>
      <c r="CT12" s="94" t="str">
        <f t="shared" si="16"/>
        <v/>
      </c>
      <c r="CU12" s="94" t="str">
        <f t="shared" si="17"/>
        <v/>
      </c>
      <c r="CV12" s="94" t="str">
        <f t="shared" si="18"/>
        <v/>
      </c>
      <c r="CW12" s="94" t="str">
        <f t="shared" si="19"/>
        <v/>
      </c>
      <c r="CX12" s="93" t="str">
        <f t="shared" si="20"/>
        <v/>
      </c>
      <c r="CY12" s="519" t="str">
        <f t="shared" si="21"/>
        <v/>
      </c>
      <c r="CZ12" s="532" t="str">
        <f t="shared" si="22"/>
        <v/>
      </c>
      <c r="DA12" s="533" t="str">
        <f t="shared" si="23"/>
        <v/>
      </c>
      <c r="DB12" s="534" t="str">
        <f t="shared" si="24"/>
        <v/>
      </c>
      <c r="DC12" s="534" t="str">
        <f t="shared" si="25"/>
        <v/>
      </c>
      <c r="DD12" s="534" t="str">
        <f t="shared" si="26"/>
        <v/>
      </c>
      <c r="DE12" s="534" t="str">
        <f t="shared" si="27"/>
        <v/>
      </c>
      <c r="DF12" s="534" t="str">
        <f t="shared" si="28"/>
        <v/>
      </c>
      <c r="DG12" s="535" t="str">
        <f t="shared" si="29"/>
        <v/>
      </c>
      <c r="DH12" s="535">
        <f t="shared" si="30"/>
        <v>1</v>
      </c>
      <c r="DI12" s="535">
        <f t="shared" si="31"/>
        <v>1</v>
      </c>
      <c r="DJ12" s="535" t="str">
        <f t="shared" si="32"/>
        <v/>
      </c>
      <c r="DK12" s="534" t="str">
        <f t="shared" si="33"/>
        <v/>
      </c>
      <c r="DL12" s="534" t="str">
        <f t="shared" si="34"/>
        <v/>
      </c>
      <c r="DM12" s="534" t="str">
        <f t="shared" si="35"/>
        <v/>
      </c>
      <c r="DN12" s="534" t="str">
        <f t="shared" si="36"/>
        <v/>
      </c>
      <c r="DO12" s="534" t="str">
        <f t="shared" si="37"/>
        <v/>
      </c>
      <c r="DP12" s="533" t="str">
        <f t="shared" si="38"/>
        <v/>
      </c>
      <c r="DQ12" s="532" t="str">
        <f t="shared" si="39"/>
        <v/>
      </c>
      <c r="DR12" s="536">
        <f t="shared" si="40"/>
        <v>1</v>
      </c>
      <c r="DS12" s="468">
        <f t="shared" si="41"/>
        <v>2</v>
      </c>
      <c r="DT12" s="468">
        <f t="shared" si="42"/>
        <v>7</v>
      </c>
      <c r="DU12" s="468">
        <f t="shared" si="43"/>
        <v>5</v>
      </c>
      <c r="DV12" s="982"/>
      <c r="DW12" s="983"/>
      <c r="DX12" s="983"/>
      <c r="DY12" s="984"/>
      <c r="EA12" s="61"/>
    </row>
    <row r="13" spans="1:133" ht="12.75" customHeight="1">
      <c r="A13" s="529" t="s">
        <v>156</v>
      </c>
      <c r="B13" s="777">
        <v>12</v>
      </c>
      <c r="C13" s="783"/>
      <c r="D13" s="306"/>
      <c r="E13" s="783"/>
      <c r="F13" s="306"/>
      <c r="G13" s="783"/>
      <c r="H13" s="306"/>
      <c r="I13" s="783"/>
      <c r="J13" s="306"/>
      <c r="K13" s="783"/>
      <c r="L13" s="306"/>
      <c r="M13" s="783"/>
      <c r="N13" s="306"/>
      <c r="O13" s="783"/>
      <c r="P13" s="306"/>
      <c r="Q13" s="783"/>
      <c r="R13" s="783"/>
      <c r="S13" s="306"/>
      <c r="T13" s="1027"/>
      <c r="U13" s="783"/>
      <c r="V13" s="306">
        <v>12</v>
      </c>
      <c r="W13" s="783"/>
      <c r="X13" s="306"/>
      <c r="Y13" s="783"/>
      <c r="Z13" s="306">
        <v>12</v>
      </c>
      <c r="AA13" s="783"/>
      <c r="AB13" s="306"/>
      <c r="AC13" s="783"/>
      <c r="AD13" s="306"/>
      <c r="AE13" s="783"/>
      <c r="AF13" s="306"/>
      <c r="AG13" s="783"/>
      <c r="AH13" s="306"/>
      <c r="AI13" s="783"/>
      <c r="AJ13" s="306"/>
      <c r="AK13" s="306"/>
      <c r="AL13" s="783"/>
      <c r="AM13" s="1027"/>
      <c r="AN13" s="783"/>
      <c r="AO13" s="306">
        <v>12</v>
      </c>
      <c r="AP13" s="783">
        <v>12</v>
      </c>
      <c r="AQ13" s="306"/>
      <c r="AR13" s="783"/>
      <c r="AS13" s="306">
        <v>12</v>
      </c>
      <c r="AT13" s="783">
        <v>12</v>
      </c>
      <c r="AU13" s="306">
        <v>12</v>
      </c>
      <c r="AV13" s="783">
        <v>12</v>
      </c>
      <c r="AW13" s="306"/>
      <c r="AX13" s="783">
        <v>12</v>
      </c>
      <c r="AY13" s="306"/>
      <c r="AZ13" s="783"/>
      <c r="BA13" s="306"/>
      <c r="BB13" s="783"/>
      <c r="BC13" s="306"/>
      <c r="BD13" s="306"/>
      <c r="BE13" s="783"/>
      <c r="BF13" s="1027"/>
      <c r="BG13" s="783"/>
      <c r="BH13" s="783"/>
      <c r="BI13" s="306"/>
      <c r="BJ13" s="783"/>
      <c r="BK13" s="306"/>
      <c r="BL13" s="783">
        <v>12</v>
      </c>
      <c r="BM13" s="306">
        <v>12</v>
      </c>
      <c r="BN13" s="783">
        <v>12</v>
      </c>
      <c r="BO13" s="306">
        <v>12</v>
      </c>
      <c r="BP13" s="783"/>
      <c r="BQ13" s="306">
        <v>12</v>
      </c>
      <c r="BR13" s="783"/>
      <c r="BS13" s="306"/>
      <c r="BT13" s="783"/>
      <c r="BU13" s="306"/>
      <c r="BV13" s="783"/>
      <c r="BW13" s="783"/>
      <c r="BX13" s="306"/>
      <c r="BY13" s="1027"/>
      <c r="BZ13" s="783"/>
      <c r="CA13" s="306"/>
      <c r="CB13" s="783"/>
      <c r="CC13" s="306"/>
      <c r="CD13" s="530" t="str">
        <f t="shared" si="0"/>
        <v/>
      </c>
      <c r="CE13" s="530" t="str">
        <f t="shared" si="1"/>
        <v/>
      </c>
      <c r="CF13" s="530">
        <f t="shared" si="2"/>
        <v>12</v>
      </c>
      <c r="CG13" s="531">
        <f t="shared" si="3"/>
        <v>12</v>
      </c>
      <c r="CH13" s="518" t="str">
        <f t="shared" si="4"/>
        <v/>
      </c>
      <c r="CI13" s="93" t="str">
        <f t="shared" si="5"/>
        <v/>
      </c>
      <c r="CJ13" s="94" t="str">
        <f t="shared" si="6"/>
        <v/>
      </c>
      <c r="CK13" s="94" t="str">
        <f t="shared" si="7"/>
        <v/>
      </c>
      <c r="CL13" s="94" t="str">
        <f t="shared" si="8"/>
        <v/>
      </c>
      <c r="CM13" s="94" t="str">
        <f t="shared" si="9"/>
        <v/>
      </c>
      <c r="CN13" s="94" t="str">
        <f t="shared" si="10"/>
        <v/>
      </c>
      <c r="CO13" s="108" t="str">
        <f t="shared" si="11"/>
        <v/>
      </c>
      <c r="CP13" s="108" t="str">
        <f t="shared" si="12"/>
        <v/>
      </c>
      <c r="CQ13" s="108">
        <f t="shared" si="13"/>
        <v>12</v>
      </c>
      <c r="CR13" s="108" t="str">
        <f t="shared" si="14"/>
        <v/>
      </c>
      <c r="CS13" s="94" t="str">
        <f t="shared" si="15"/>
        <v/>
      </c>
      <c r="CT13" s="94" t="str">
        <f t="shared" si="16"/>
        <v/>
      </c>
      <c r="CU13" s="94" t="str">
        <f t="shared" si="17"/>
        <v/>
      </c>
      <c r="CV13" s="94" t="str">
        <f t="shared" si="18"/>
        <v/>
      </c>
      <c r="CW13" s="94" t="str">
        <f t="shared" si="19"/>
        <v/>
      </c>
      <c r="CX13" s="93" t="str">
        <f t="shared" si="20"/>
        <v/>
      </c>
      <c r="CY13" s="519" t="str">
        <f t="shared" si="21"/>
        <v/>
      </c>
      <c r="CZ13" s="532" t="str">
        <f t="shared" si="22"/>
        <v/>
      </c>
      <c r="DA13" s="533" t="str">
        <f t="shared" si="23"/>
        <v/>
      </c>
      <c r="DB13" s="534" t="str">
        <f t="shared" si="24"/>
        <v/>
      </c>
      <c r="DC13" s="534" t="str">
        <f t="shared" si="25"/>
        <v/>
      </c>
      <c r="DD13" s="534" t="str">
        <f t="shared" si="26"/>
        <v/>
      </c>
      <c r="DE13" s="534" t="str">
        <f t="shared" si="27"/>
        <v/>
      </c>
      <c r="DF13" s="534" t="str">
        <f t="shared" si="28"/>
        <v/>
      </c>
      <c r="DG13" s="535" t="str">
        <f t="shared" si="29"/>
        <v/>
      </c>
      <c r="DH13" s="535">
        <f t="shared" si="30"/>
        <v>12</v>
      </c>
      <c r="DI13" s="535">
        <f t="shared" si="31"/>
        <v>12</v>
      </c>
      <c r="DJ13" s="535" t="str">
        <f t="shared" si="32"/>
        <v/>
      </c>
      <c r="DK13" s="534" t="str">
        <f t="shared" si="33"/>
        <v/>
      </c>
      <c r="DL13" s="534" t="str">
        <f t="shared" si="34"/>
        <v/>
      </c>
      <c r="DM13" s="534" t="str">
        <f t="shared" si="35"/>
        <v/>
      </c>
      <c r="DN13" s="534" t="str">
        <f t="shared" si="36"/>
        <v/>
      </c>
      <c r="DO13" s="534" t="str">
        <f t="shared" si="37"/>
        <v/>
      </c>
      <c r="DP13" s="533" t="str">
        <f t="shared" si="38"/>
        <v/>
      </c>
      <c r="DQ13" s="532" t="str">
        <f t="shared" si="39"/>
        <v/>
      </c>
      <c r="DR13" s="536">
        <f t="shared" si="40"/>
        <v>1</v>
      </c>
      <c r="DS13" s="468">
        <f t="shared" si="41"/>
        <v>2</v>
      </c>
      <c r="DT13" s="468">
        <f t="shared" si="42"/>
        <v>7</v>
      </c>
      <c r="DU13" s="468">
        <f t="shared" si="43"/>
        <v>5</v>
      </c>
      <c r="DV13" s="982"/>
      <c r="DW13" s="983"/>
      <c r="DX13" s="983"/>
      <c r="DY13" s="984"/>
      <c r="EA13" s="61"/>
    </row>
    <row r="14" spans="1:133" ht="12.75" customHeight="1">
      <c r="A14" s="1031" t="s">
        <v>369</v>
      </c>
      <c r="B14" s="1032">
        <f t="shared" ref="B14:S14" si="44">IF(B12="","",B11*B12*B13)</f>
        <v>150</v>
      </c>
      <c r="C14" s="541" t="str">
        <f t="shared" si="44"/>
        <v/>
      </c>
      <c r="D14" s="541" t="str">
        <f t="shared" si="44"/>
        <v/>
      </c>
      <c r="E14" s="541" t="str">
        <f t="shared" si="44"/>
        <v/>
      </c>
      <c r="F14" s="541" t="str">
        <f t="shared" si="44"/>
        <v/>
      </c>
      <c r="G14" s="541" t="str">
        <f t="shared" si="44"/>
        <v/>
      </c>
      <c r="H14" s="541" t="str">
        <f t="shared" si="44"/>
        <v/>
      </c>
      <c r="I14" s="541" t="str">
        <f t="shared" si="44"/>
        <v/>
      </c>
      <c r="J14" s="541" t="str">
        <f t="shared" si="44"/>
        <v/>
      </c>
      <c r="K14" s="541" t="str">
        <f t="shared" si="44"/>
        <v/>
      </c>
      <c r="L14" s="541" t="str">
        <f t="shared" si="44"/>
        <v/>
      </c>
      <c r="M14" s="541" t="str">
        <f t="shared" si="44"/>
        <v/>
      </c>
      <c r="N14" s="541" t="str">
        <f t="shared" si="44"/>
        <v/>
      </c>
      <c r="O14" s="541" t="str">
        <f t="shared" si="44"/>
        <v/>
      </c>
      <c r="P14" s="541" t="str">
        <f t="shared" si="44"/>
        <v/>
      </c>
      <c r="Q14" s="541" t="str">
        <f t="shared" si="44"/>
        <v/>
      </c>
      <c r="R14" s="541" t="str">
        <f t="shared" si="44"/>
        <v/>
      </c>
      <c r="S14" s="541" t="str">
        <f t="shared" si="44"/>
        <v/>
      </c>
      <c r="T14" s="865"/>
      <c r="U14" s="541" t="str">
        <f t="shared" ref="U14:AL14" si="45">IF(U12="","",U11*U12*U13)</f>
        <v/>
      </c>
      <c r="V14" s="541">
        <f t="shared" si="45"/>
        <v>150</v>
      </c>
      <c r="W14" s="541" t="str">
        <f t="shared" si="45"/>
        <v/>
      </c>
      <c r="X14" s="541" t="str">
        <f t="shared" si="45"/>
        <v/>
      </c>
      <c r="Y14" s="541" t="str">
        <f t="shared" si="45"/>
        <v/>
      </c>
      <c r="Z14" s="541">
        <f t="shared" si="45"/>
        <v>150</v>
      </c>
      <c r="AA14" s="541" t="str">
        <f t="shared" si="45"/>
        <v/>
      </c>
      <c r="AB14" s="541" t="str">
        <f t="shared" si="45"/>
        <v/>
      </c>
      <c r="AC14" s="541" t="str">
        <f t="shared" si="45"/>
        <v/>
      </c>
      <c r="AD14" s="541" t="str">
        <f t="shared" si="45"/>
        <v/>
      </c>
      <c r="AE14" s="541" t="str">
        <f t="shared" si="45"/>
        <v/>
      </c>
      <c r="AF14" s="541" t="str">
        <f t="shared" si="45"/>
        <v/>
      </c>
      <c r="AG14" s="541" t="str">
        <f t="shared" si="45"/>
        <v/>
      </c>
      <c r="AH14" s="541" t="str">
        <f t="shared" si="45"/>
        <v/>
      </c>
      <c r="AI14" s="541" t="str">
        <f t="shared" si="45"/>
        <v/>
      </c>
      <c r="AJ14" s="541" t="str">
        <f t="shared" si="45"/>
        <v/>
      </c>
      <c r="AK14" s="541" t="str">
        <f t="shared" si="45"/>
        <v/>
      </c>
      <c r="AL14" s="541" t="str">
        <f t="shared" si="45"/>
        <v/>
      </c>
      <c r="AM14" s="865"/>
      <c r="AN14" s="541" t="str">
        <f t="shared" ref="AN14:BE14" si="46">IF(AN12="","",AN11*AN12*AN13)</f>
        <v/>
      </c>
      <c r="AO14" s="541">
        <f t="shared" si="46"/>
        <v>30</v>
      </c>
      <c r="AP14" s="541">
        <f t="shared" si="46"/>
        <v>12</v>
      </c>
      <c r="AQ14" s="541" t="str">
        <f t="shared" si="46"/>
        <v/>
      </c>
      <c r="AR14" s="541" t="str">
        <f t="shared" si="46"/>
        <v/>
      </c>
      <c r="AS14" s="541">
        <f t="shared" si="46"/>
        <v>120</v>
      </c>
      <c r="AT14" s="541">
        <f t="shared" si="46"/>
        <v>120</v>
      </c>
      <c r="AU14" s="541">
        <f t="shared" si="46"/>
        <v>150</v>
      </c>
      <c r="AV14" s="541">
        <f t="shared" si="46"/>
        <v>150</v>
      </c>
      <c r="AW14" s="541" t="str">
        <f t="shared" si="46"/>
        <v/>
      </c>
      <c r="AX14" s="541">
        <f t="shared" si="46"/>
        <v>120</v>
      </c>
      <c r="AY14" s="541" t="str">
        <f t="shared" si="46"/>
        <v/>
      </c>
      <c r="AZ14" s="541" t="str">
        <f t="shared" si="46"/>
        <v/>
      </c>
      <c r="BA14" s="541" t="str">
        <f t="shared" si="46"/>
        <v/>
      </c>
      <c r="BB14" s="541" t="str">
        <f t="shared" si="46"/>
        <v/>
      </c>
      <c r="BC14" s="541" t="str">
        <f t="shared" si="46"/>
        <v/>
      </c>
      <c r="BD14" s="541" t="str">
        <f t="shared" si="46"/>
        <v/>
      </c>
      <c r="BE14" s="541" t="str">
        <f t="shared" si="46"/>
        <v/>
      </c>
      <c r="BF14" s="865"/>
      <c r="BG14" s="541" t="str">
        <f t="shared" ref="BG14:BX14" si="47">IF(BG12="","",BG11*BG12*BG13)</f>
        <v/>
      </c>
      <c r="BH14" s="541" t="str">
        <f t="shared" si="47"/>
        <v/>
      </c>
      <c r="BI14" s="541" t="str">
        <f t="shared" si="47"/>
        <v/>
      </c>
      <c r="BJ14" s="541" t="str">
        <f t="shared" si="47"/>
        <v/>
      </c>
      <c r="BK14" s="541" t="str">
        <f t="shared" si="47"/>
        <v/>
      </c>
      <c r="BL14" s="541">
        <f t="shared" si="47"/>
        <v>150</v>
      </c>
      <c r="BM14" s="541">
        <f t="shared" si="47"/>
        <v>120</v>
      </c>
      <c r="BN14" s="541">
        <f t="shared" si="47"/>
        <v>150</v>
      </c>
      <c r="BO14" s="541">
        <f t="shared" si="47"/>
        <v>150</v>
      </c>
      <c r="BP14" s="541" t="str">
        <f t="shared" si="47"/>
        <v/>
      </c>
      <c r="BQ14" s="541">
        <f t="shared" si="47"/>
        <v>120</v>
      </c>
      <c r="BR14" s="541" t="str">
        <f t="shared" si="47"/>
        <v/>
      </c>
      <c r="BS14" s="541" t="str">
        <f t="shared" si="47"/>
        <v/>
      </c>
      <c r="BT14" s="541" t="str">
        <f t="shared" si="47"/>
        <v/>
      </c>
      <c r="BU14" s="541" t="str">
        <f t="shared" si="47"/>
        <v/>
      </c>
      <c r="BV14" s="541" t="str">
        <f t="shared" si="47"/>
        <v/>
      </c>
      <c r="BW14" s="541" t="str">
        <f t="shared" si="47"/>
        <v/>
      </c>
      <c r="BX14" s="541" t="str">
        <f t="shared" si="47"/>
        <v/>
      </c>
      <c r="BY14" s="865"/>
      <c r="BZ14" s="541" t="str">
        <f>IF(BZ12="","",BZ11*BZ12*BZ13)</f>
        <v/>
      </c>
      <c r="CA14" s="541" t="str">
        <f>IF(CA12="","",CA11*CA12*CA13)</f>
        <v/>
      </c>
      <c r="CB14" s="541" t="str">
        <f>IF(CB12="","",CB11*CB12*CB13)</f>
        <v/>
      </c>
      <c r="CC14" s="541" t="str">
        <f>IF(CC12="","",CC11*CC12*CC13)</f>
        <v/>
      </c>
      <c r="CD14" s="530" t="str">
        <f t="shared" si="0"/>
        <v/>
      </c>
      <c r="CE14" s="530" t="str">
        <f t="shared" si="1"/>
        <v/>
      </c>
      <c r="CF14" s="530">
        <f t="shared" si="2"/>
        <v>108</v>
      </c>
      <c r="CG14" s="531">
        <f t="shared" si="3"/>
        <v>140</v>
      </c>
      <c r="CH14" s="518" t="str">
        <f t="shared" si="4"/>
        <v/>
      </c>
      <c r="CI14" s="93" t="str">
        <f t="shared" si="5"/>
        <v/>
      </c>
      <c r="CJ14" s="94" t="str">
        <f t="shared" si="6"/>
        <v/>
      </c>
      <c r="CK14" s="94" t="str">
        <f t="shared" si="7"/>
        <v/>
      </c>
      <c r="CL14" s="94" t="str">
        <f t="shared" si="8"/>
        <v/>
      </c>
      <c r="CM14" s="94" t="str">
        <f t="shared" si="9"/>
        <v/>
      </c>
      <c r="CN14" s="94" t="str">
        <f t="shared" si="10"/>
        <v/>
      </c>
      <c r="CO14" s="108" t="str">
        <f t="shared" si="11"/>
        <v/>
      </c>
      <c r="CP14" s="108" t="str">
        <f t="shared" si="12"/>
        <v/>
      </c>
      <c r="CQ14" s="108">
        <f t="shared" si="13"/>
        <v>150</v>
      </c>
      <c r="CR14" s="108" t="str">
        <f t="shared" si="14"/>
        <v/>
      </c>
      <c r="CS14" s="94" t="str">
        <f t="shared" si="15"/>
        <v/>
      </c>
      <c r="CT14" s="94" t="str">
        <f t="shared" si="16"/>
        <v/>
      </c>
      <c r="CU14" s="94" t="str">
        <f t="shared" si="17"/>
        <v/>
      </c>
      <c r="CV14" s="94" t="str">
        <f t="shared" si="18"/>
        <v/>
      </c>
      <c r="CW14" s="94" t="str">
        <f t="shared" si="19"/>
        <v/>
      </c>
      <c r="CX14" s="93" t="str">
        <f t="shared" si="20"/>
        <v/>
      </c>
      <c r="CY14" s="519" t="str">
        <f t="shared" si="21"/>
        <v/>
      </c>
      <c r="CZ14" s="532" t="str">
        <f t="shared" si="22"/>
        <v/>
      </c>
      <c r="DA14" s="533" t="str">
        <f t="shared" si="23"/>
        <v/>
      </c>
      <c r="DB14" s="534" t="str">
        <f t="shared" si="24"/>
        <v/>
      </c>
      <c r="DC14" s="534" t="str">
        <f t="shared" si="25"/>
        <v/>
      </c>
      <c r="DD14" s="534" t="str">
        <f t="shared" si="26"/>
        <v/>
      </c>
      <c r="DE14" s="534" t="str">
        <f t="shared" si="27"/>
        <v/>
      </c>
      <c r="DF14" s="534" t="str">
        <f t="shared" si="28"/>
        <v/>
      </c>
      <c r="DG14" s="535" t="str">
        <f t="shared" si="29"/>
        <v/>
      </c>
      <c r="DH14" s="535">
        <f t="shared" si="30"/>
        <v>150</v>
      </c>
      <c r="DI14" s="535">
        <f t="shared" si="31"/>
        <v>150</v>
      </c>
      <c r="DJ14" s="535" t="str">
        <f t="shared" si="32"/>
        <v/>
      </c>
      <c r="DK14" s="534" t="str">
        <f t="shared" si="33"/>
        <v/>
      </c>
      <c r="DL14" s="534" t="str">
        <f t="shared" si="34"/>
        <v/>
      </c>
      <c r="DM14" s="534" t="str">
        <f t="shared" si="35"/>
        <v/>
      </c>
      <c r="DN14" s="534" t="str">
        <f t="shared" si="36"/>
        <v/>
      </c>
      <c r="DO14" s="534" t="str">
        <f t="shared" si="37"/>
        <v/>
      </c>
      <c r="DP14" s="533" t="str">
        <f t="shared" si="38"/>
        <v/>
      </c>
      <c r="DQ14" s="532" t="str">
        <f t="shared" si="39"/>
        <v/>
      </c>
      <c r="DR14" s="536">
        <f t="shared" si="40"/>
        <v>1</v>
      </c>
      <c r="DS14" s="468">
        <f t="shared" si="41"/>
        <v>2</v>
      </c>
      <c r="DT14" s="468">
        <f t="shared" si="42"/>
        <v>7</v>
      </c>
      <c r="DU14" s="468">
        <f t="shared" si="43"/>
        <v>5</v>
      </c>
      <c r="DV14" s="987" t="str">
        <f>IF(SUM(BZ14)&gt;0,(BZ10-DV17-SUM(BZ17)*(DV17=""))*'Exp factors'!C$23,"")</f>
        <v/>
      </c>
      <c r="DW14" s="988" t="str">
        <f>IF(SUM(CA14)&gt;0,(CA10-DW17-SUM(CA17)*(DW17=""))*'Exp factors'!D$23,"")</f>
        <v/>
      </c>
      <c r="DX14" s="988" t="str">
        <f>IF(SUM(CB14)&gt;0,(CB10-DX17-SUM(CB17)*(DX17=""))*'Exp factors'!E$23,"")</f>
        <v/>
      </c>
      <c r="DY14" s="989" t="str">
        <f>IF(SUM(CC14)&gt;0,(CC10-DY17-SUM(CC17)*(DY17=""))*'Exp factors'!F$23,"")</f>
        <v/>
      </c>
      <c r="EA14" s="61"/>
    </row>
    <row r="15" spans="1:133" ht="12.75" customHeight="1">
      <c r="A15" s="1031" t="s">
        <v>400</v>
      </c>
      <c r="B15" s="1033">
        <f t="shared" ref="B15:S15" si="48">3460*4.1868</f>
        <v>14486.328</v>
      </c>
      <c r="C15" s="1034">
        <f t="shared" si="48"/>
        <v>14486.328</v>
      </c>
      <c r="D15" s="1034">
        <f t="shared" si="48"/>
        <v>14486.328</v>
      </c>
      <c r="E15" s="1034">
        <f t="shared" si="48"/>
        <v>14486.328</v>
      </c>
      <c r="F15" s="1034">
        <f t="shared" si="48"/>
        <v>14486.328</v>
      </c>
      <c r="G15" s="1034">
        <f t="shared" si="48"/>
        <v>14486.328</v>
      </c>
      <c r="H15" s="1034">
        <f t="shared" si="48"/>
        <v>14486.328</v>
      </c>
      <c r="I15" s="1034">
        <f t="shared" si="48"/>
        <v>14486.328</v>
      </c>
      <c r="J15" s="1034">
        <f t="shared" si="48"/>
        <v>14486.328</v>
      </c>
      <c r="K15" s="1034">
        <f t="shared" si="48"/>
        <v>14486.328</v>
      </c>
      <c r="L15" s="1034">
        <f t="shared" si="48"/>
        <v>14486.328</v>
      </c>
      <c r="M15" s="1034">
        <f t="shared" si="48"/>
        <v>14486.328</v>
      </c>
      <c r="N15" s="1034">
        <f t="shared" si="48"/>
        <v>14486.328</v>
      </c>
      <c r="O15" s="1034">
        <f t="shared" si="48"/>
        <v>14486.328</v>
      </c>
      <c r="P15" s="1034">
        <f t="shared" si="48"/>
        <v>14486.328</v>
      </c>
      <c r="Q15" s="1034">
        <f t="shared" si="48"/>
        <v>14486.328</v>
      </c>
      <c r="R15" s="1034">
        <f t="shared" si="48"/>
        <v>14486.328</v>
      </c>
      <c r="S15" s="1034">
        <f t="shared" si="48"/>
        <v>14486.328</v>
      </c>
      <c r="T15" s="1030"/>
      <c r="U15" s="1033">
        <f t="shared" ref="U15:AL15" si="49">3460*4.1868</f>
        <v>14486.328</v>
      </c>
      <c r="V15" s="1034">
        <f t="shared" si="49"/>
        <v>14486.328</v>
      </c>
      <c r="W15" s="1034">
        <f t="shared" si="49"/>
        <v>14486.328</v>
      </c>
      <c r="X15" s="1034">
        <f t="shared" si="49"/>
        <v>14486.328</v>
      </c>
      <c r="Y15" s="1034">
        <f t="shared" si="49"/>
        <v>14486.328</v>
      </c>
      <c r="Z15" s="1034">
        <f t="shared" si="49"/>
        <v>14486.328</v>
      </c>
      <c r="AA15" s="1034">
        <f t="shared" si="49"/>
        <v>14486.328</v>
      </c>
      <c r="AB15" s="1034">
        <f t="shared" si="49"/>
        <v>14486.328</v>
      </c>
      <c r="AC15" s="1034">
        <f t="shared" si="49"/>
        <v>14486.328</v>
      </c>
      <c r="AD15" s="1034">
        <f t="shared" si="49"/>
        <v>14486.328</v>
      </c>
      <c r="AE15" s="1034">
        <f t="shared" si="49"/>
        <v>14486.328</v>
      </c>
      <c r="AF15" s="1034">
        <f t="shared" si="49"/>
        <v>14486.328</v>
      </c>
      <c r="AG15" s="1034">
        <f t="shared" si="49"/>
        <v>14486.328</v>
      </c>
      <c r="AH15" s="1034">
        <f t="shared" si="49"/>
        <v>14486.328</v>
      </c>
      <c r="AI15" s="1034">
        <f t="shared" si="49"/>
        <v>14486.328</v>
      </c>
      <c r="AJ15" s="1034">
        <f t="shared" si="49"/>
        <v>14486.328</v>
      </c>
      <c r="AK15" s="1034">
        <f t="shared" si="49"/>
        <v>14486.328</v>
      </c>
      <c r="AL15" s="1034">
        <f t="shared" si="49"/>
        <v>14486.328</v>
      </c>
      <c r="AM15" s="1030"/>
      <c r="AN15" s="1033">
        <f t="shared" ref="AN15:BE15" si="50">3460*4.1868</f>
        <v>14486.328</v>
      </c>
      <c r="AO15" s="1034">
        <f t="shared" si="50"/>
        <v>14486.328</v>
      </c>
      <c r="AP15" s="1034">
        <f t="shared" si="50"/>
        <v>14486.328</v>
      </c>
      <c r="AQ15" s="1034">
        <f t="shared" si="50"/>
        <v>14486.328</v>
      </c>
      <c r="AR15" s="1034">
        <f t="shared" si="50"/>
        <v>14486.328</v>
      </c>
      <c r="AS15" s="1034">
        <f t="shared" si="50"/>
        <v>14486.328</v>
      </c>
      <c r="AT15" s="1034">
        <f t="shared" si="50"/>
        <v>14486.328</v>
      </c>
      <c r="AU15" s="1034">
        <f t="shared" si="50"/>
        <v>14486.328</v>
      </c>
      <c r="AV15" s="1034">
        <f t="shared" si="50"/>
        <v>14486.328</v>
      </c>
      <c r="AW15" s="1034">
        <f t="shared" si="50"/>
        <v>14486.328</v>
      </c>
      <c r="AX15" s="1034">
        <f t="shared" si="50"/>
        <v>14486.328</v>
      </c>
      <c r="AY15" s="1034">
        <f t="shared" si="50"/>
        <v>14486.328</v>
      </c>
      <c r="AZ15" s="1034">
        <f t="shared" si="50"/>
        <v>14486.328</v>
      </c>
      <c r="BA15" s="1034">
        <f t="shared" si="50"/>
        <v>14486.328</v>
      </c>
      <c r="BB15" s="1034">
        <f t="shared" si="50"/>
        <v>14486.328</v>
      </c>
      <c r="BC15" s="1034">
        <f t="shared" si="50"/>
        <v>14486.328</v>
      </c>
      <c r="BD15" s="1034">
        <f t="shared" si="50"/>
        <v>14486.328</v>
      </c>
      <c r="BE15" s="1034">
        <f t="shared" si="50"/>
        <v>14486.328</v>
      </c>
      <c r="BF15" s="1030"/>
      <c r="BG15" s="1033">
        <f t="shared" ref="BG15:BX15" si="51">3460*4.1868</f>
        <v>14486.328</v>
      </c>
      <c r="BH15" s="1034">
        <f t="shared" si="51"/>
        <v>14486.328</v>
      </c>
      <c r="BI15" s="1034">
        <f t="shared" si="51"/>
        <v>14486.328</v>
      </c>
      <c r="BJ15" s="1034">
        <f t="shared" si="51"/>
        <v>14486.328</v>
      </c>
      <c r="BK15" s="1034">
        <f t="shared" si="51"/>
        <v>14486.328</v>
      </c>
      <c r="BL15" s="1034">
        <f t="shared" si="51"/>
        <v>14486.328</v>
      </c>
      <c r="BM15" s="1034">
        <f t="shared" si="51"/>
        <v>14486.328</v>
      </c>
      <c r="BN15" s="1034">
        <f t="shared" si="51"/>
        <v>14486.328</v>
      </c>
      <c r="BO15" s="1034">
        <f t="shared" si="51"/>
        <v>14486.328</v>
      </c>
      <c r="BP15" s="1034">
        <f t="shared" si="51"/>
        <v>14486.328</v>
      </c>
      <c r="BQ15" s="1034">
        <f t="shared" si="51"/>
        <v>14486.328</v>
      </c>
      <c r="BR15" s="1034">
        <f t="shared" si="51"/>
        <v>14486.328</v>
      </c>
      <c r="BS15" s="1034">
        <f t="shared" si="51"/>
        <v>14486.328</v>
      </c>
      <c r="BT15" s="1034">
        <f t="shared" si="51"/>
        <v>14486.328</v>
      </c>
      <c r="BU15" s="1034">
        <f t="shared" si="51"/>
        <v>14486.328</v>
      </c>
      <c r="BV15" s="1034">
        <f t="shared" si="51"/>
        <v>14486.328</v>
      </c>
      <c r="BW15" s="1034">
        <f t="shared" si="51"/>
        <v>14486.328</v>
      </c>
      <c r="BX15" s="1034">
        <f t="shared" si="51"/>
        <v>14486.328</v>
      </c>
      <c r="BY15" s="1030"/>
      <c r="BZ15" s="1033">
        <f>3460*4.1868</f>
        <v>14486.328</v>
      </c>
      <c r="CA15" s="1034">
        <f>3460*4.1868</f>
        <v>14486.328</v>
      </c>
      <c r="CB15" s="1034">
        <f>3460*4.1868</f>
        <v>14486.328</v>
      </c>
      <c r="CC15" s="1034">
        <f>3460*4.1868</f>
        <v>14486.328</v>
      </c>
      <c r="CD15" s="530">
        <f t="shared" si="0"/>
        <v>14486.328000000001</v>
      </c>
      <c r="CE15" s="530">
        <f t="shared" si="1"/>
        <v>14486.328000000001</v>
      </c>
      <c r="CF15" s="530">
        <f t="shared" si="2"/>
        <v>14486.328000000001</v>
      </c>
      <c r="CG15" s="531">
        <f t="shared" si="3"/>
        <v>14486.328000000001</v>
      </c>
      <c r="CH15" s="518">
        <f t="shared" si="4"/>
        <v>14486.328</v>
      </c>
      <c r="CI15" s="93">
        <f t="shared" si="5"/>
        <v>14486.328</v>
      </c>
      <c r="CJ15" s="94">
        <f t="shared" si="6"/>
        <v>14486.328</v>
      </c>
      <c r="CK15" s="94">
        <f t="shared" si="7"/>
        <v>14486.328</v>
      </c>
      <c r="CL15" s="94">
        <f t="shared" si="8"/>
        <v>14486.328</v>
      </c>
      <c r="CM15" s="94">
        <f t="shared" si="9"/>
        <v>14486.328</v>
      </c>
      <c r="CN15" s="94">
        <f t="shared" si="10"/>
        <v>14486.328</v>
      </c>
      <c r="CO15" s="108">
        <f t="shared" si="11"/>
        <v>14486.328</v>
      </c>
      <c r="CP15" s="108">
        <f t="shared" si="12"/>
        <v>14486.328</v>
      </c>
      <c r="CQ15" s="108">
        <f t="shared" si="13"/>
        <v>14486.328</v>
      </c>
      <c r="CR15" s="108">
        <f t="shared" si="14"/>
        <v>14486.328</v>
      </c>
      <c r="CS15" s="94">
        <f t="shared" si="15"/>
        <v>14486.328</v>
      </c>
      <c r="CT15" s="94">
        <f t="shared" si="16"/>
        <v>14486.328</v>
      </c>
      <c r="CU15" s="94">
        <f t="shared" si="17"/>
        <v>14486.328</v>
      </c>
      <c r="CV15" s="94">
        <f t="shared" si="18"/>
        <v>14486.328</v>
      </c>
      <c r="CW15" s="94">
        <f t="shared" si="19"/>
        <v>14486.328</v>
      </c>
      <c r="CX15" s="93">
        <f t="shared" si="20"/>
        <v>14486.328</v>
      </c>
      <c r="CY15" s="519">
        <f t="shared" si="21"/>
        <v>14486.328</v>
      </c>
      <c r="CZ15" s="532">
        <f t="shared" si="22"/>
        <v>14486.328</v>
      </c>
      <c r="DA15" s="533">
        <f t="shared" si="23"/>
        <v>14486.328</v>
      </c>
      <c r="DB15" s="534">
        <f t="shared" si="24"/>
        <v>14486.328</v>
      </c>
      <c r="DC15" s="534">
        <f t="shared" si="25"/>
        <v>14486.328</v>
      </c>
      <c r="DD15" s="534">
        <f t="shared" si="26"/>
        <v>14486.328</v>
      </c>
      <c r="DE15" s="534">
        <f t="shared" si="27"/>
        <v>14486.328</v>
      </c>
      <c r="DF15" s="534">
        <f t="shared" si="28"/>
        <v>14486.328</v>
      </c>
      <c r="DG15" s="535">
        <f t="shared" si="29"/>
        <v>14486.328</v>
      </c>
      <c r="DH15" s="535">
        <f t="shared" si="30"/>
        <v>14486.328</v>
      </c>
      <c r="DI15" s="535">
        <f t="shared" si="31"/>
        <v>14486.328</v>
      </c>
      <c r="DJ15" s="535">
        <f t="shared" si="32"/>
        <v>14486.328</v>
      </c>
      <c r="DK15" s="534">
        <f t="shared" si="33"/>
        <v>14486.328</v>
      </c>
      <c r="DL15" s="534">
        <f t="shared" si="34"/>
        <v>14486.328</v>
      </c>
      <c r="DM15" s="534">
        <f t="shared" si="35"/>
        <v>14486.328</v>
      </c>
      <c r="DN15" s="534">
        <f t="shared" si="36"/>
        <v>14486.328</v>
      </c>
      <c r="DO15" s="534">
        <f t="shared" si="37"/>
        <v>14486.328</v>
      </c>
      <c r="DP15" s="533">
        <f t="shared" si="38"/>
        <v>14486.328</v>
      </c>
      <c r="DQ15" s="532">
        <f t="shared" si="39"/>
        <v>14486.328</v>
      </c>
      <c r="DR15" s="536">
        <f t="shared" si="40"/>
        <v>18</v>
      </c>
      <c r="DS15" s="468">
        <f t="shared" si="41"/>
        <v>18</v>
      </c>
      <c r="DT15" s="468">
        <f t="shared" si="42"/>
        <v>18</v>
      </c>
      <c r="DU15" s="468">
        <f t="shared" si="43"/>
        <v>18</v>
      </c>
      <c r="DV15" s="982"/>
      <c r="DW15" s="983"/>
      <c r="DX15" s="983"/>
      <c r="DY15" s="984"/>
      <c r="EA15" s="61"/>
    </row>
    <row r="16" spans="1:133" ht="12.75" customHeight="1">
      <c r="A16" s="529" t="s">
        <v>353</v>
      </c>
      <c r="B16" s="863">
        <f t="shared" ref="B16:S16" si="52">IF(B14="","",B14*B15/B$7/365/$G$1)</f>
        <v>5.2039208736469E-2</v>
      </c>
      <c r="C16" s="863" t="str">
        <f t="shared" si="52"/>
        <v/>
      </c>
      <c r="D16" s="863" t="str">
        <f t="shared" si="52"/>
        <v/>
      </c>
      <c r="E16" s="863" t="str">
        <f t="shared" si="52"/>
        <v/>
      </c>
      <c r="F16" s="863" t="str">
        <f t="shared" si="52"/>
        <v/>
      </c>
      <c r="G16" s="863" t="str">
        <f t="shared" si="52"/>
        <v/>
      </c>
      <c r="H16" s="863" t="str">
        <f t="shared" si="52"/>
        <v/>
      </c>
      <c r="I16" s="863" t="str">
        <f t="shared" si="52"/>
        <v/>
      </c>
      <c r="J16" s="863" t="str">
        <f t="shared" si="52"/>
        <v/>
      </c>
      <c r="K16" s="863" t="str">
        <f t="shared" si="52"/>
        <v/>
      </c>
      <c r="L16" s="863" t="str">
        <f t="shared" si="52"/>
        <v/>
      </c>
      <c r="M16" s="863" t="str">
        <f t="shared" si="52"/>
        <v/>
      </c>
      <c r="N16" s="863" t="str">
        <f t="shared" si="52"/>
        <v/>
      </c>
      <c r="O16" s="863" t="str">
        <f t="shared" si="52"/>
        <v/>
      </c>
      <c r="P16" s="863" t="str">
        <f t="shared" si="52"/>
        <v/>
      </c>
      <c r="Q16" s="863" t="str">
        <f t="shared" si="52"/>
        <v/>
      </c>
      <c r="R16" s="863" t="str">
        <f t="shared" si="52"/>
        <v/>
      </c>
      <c r="S16" s="863" t="str">
        <f t="shared" si="52"/>
        <v/>
      </c>
      <c r="T16" s="996"/>
      <c r="U16" s="863" t="str">
        <f t="shared" ref="U16:AL16" si="53">IF(U14="","",U14*U15/U$7/365/$G$1)</f>
        <v/>
      </c>
      <c r="V16" s="863">
        <f t="shared" si="53"/>
        <v>8.4563714196762133E-2</v>
      </c>
      <c r="W16" s="863" t="str">
        <f t="shared" si="53"/>
        <v/>
      </c>
      <c r="X16" s="863" t="str">
        <f t="shared" si="53"/>
        <v/>
      </c>
      <c r="Y16" s="863" t="str">
        <f t="shared" si="53"/>
        <v/>
      </c>
      <c r="Z16" s="863">
        <f t="shared" si="53"/>
        <v>6.7650971357409703E-2</v>
      </c>
      <c r="AA16" s="863" t="str">
        <f t="shared" si="53"/>
        <v/>
      </c>
      <c r="AB16" s="863" t="str">
        <f t="shared" si="53"/>
        <v/>
      </c>
      <c r="AC16" s="863" t="str">
        <f t="shared" si="53"/>
        <v/>
      </c>
      <c r="AD16" s="863" t="str">
        <f t="shared" si="53"/>
        <v/>
      </c>
      <c r="AE16" s="863" t="str">
        <f t="shared" si="53"/>
        <v/>
      </c>
      <c r="AF16" s="863" t="str">
        <f t="shared" si="53"/>
        <v/>
      </c>
      <c r="AG16" s="863" t="str">
        <f t="shared" si="53"/>
        <v/>
      </c>
      <c r="AH16" s="863" t="str">
        <f t="shared" si="53"/>
        <v/>
      </c>
      <c r="AI16" s="863" t="str">
        <f t="shared" si="53"/>
        <v/>
      </c>
      <c r="AJ16" s="863" t="str">
        <f t="shared" si="53"/>
        <v/>
      </c>
      <c r="AK16" s="863" t="str">
        <f t="shared" si="53"/>
        <v/>
      </c>
      <c r="AL16" s="863" t="str">
        <f t="shared" si="53"/>
        <v/>
      </c>
      <c r="AM16" s="996"/>
      <c r="AN16" s="863" t="str">
        <f t="shared" ref="AN16:BE16" si="54">IF(AN14="","",AN14*AN15/AN$7/365/$G$1)</f>
        <v/>
      </c>
      <c r="AO16" s="863">
        <f t="shared" si="54"/>
        <v>2.2550323785803236E-2</v>
      </c>
      <c r="AP16" s="863">
        <f t="shared" si="54"/>
        <v>9.0201295143212956E-3</v>
      </c>
      <c r="AQ16" s="863" t="str">
        <f t="shared" si="54"/>
        <v/>
      </c>
      <c r="AR16" s="863" t="str">
        <f t="shared" si="54"/>
        <v/>
      </c>
      <c r="AS16" s="863">
        <f t="shared" si="54"/>
        <v>0.10824155417185553</v>
      </c>
      <c r="AT16" s="863">
        <f t="shared" si="54"/>
        <v>7.7315395837039669E-2</v>
      </c>
      <c r="AU16" s="863">
        <f t="shared" si="54"/>
        <v>0.11275161892901618</v>
      </c>
      <c r="AV16" s="863">
        <f t="shared" si="54"/>
        <v>9.6644244796299572E-2</v>
      </c>
      <c r="AW16" s="863" t="str">
        <f t="shared" si="54"/>
        <v/>
      </c>
      <c r="AX16" s="863">
        <f t="shared" si="54"/>
        <v>6.7650971357409703E-2</v>
      </c>
      <c r="AY16" s="863" t="str">
        <f t="shared" si="54"/>
        <v/>
      </c>
      <c r="AZ16" s="863" t="str">
        <f t="shared" si="54"/>
        <v/>
      </c>
      <c r="BA16" s="863" t="str">
        <f t="shared" si="54"/>
        <v/>
      </c>
      <c r="BB16" s="863" t="str">
        <f t="shared" si="54"/>
        <v/>
      </c>
      <c r="BC16" s="863" t="str">
        <f t="shared" si="54"/>
        <v/>
      </c>
      <c r="BD16" s="863" t="str">
        <f t="shared" si="54"/>
        <v/>
      </c>
      <c r="BE16" s="863" t="str">
        <f t="shared" si="54"/>
        <v/>
      </c>
      <c r="BF16" s="996"/>
      <c r="BG16" s="863" t="str">
        <f t="shared" ref="BG16:BX16" si="55">IF(BG14="","",BG14*BG15/BG$7/365/$G$1)</f>
        <v/>
      </c>
      <c r="BH16" s="863" t="str">
        <f t="shared" si="55"/>
        <v/>
      </c>
      <c r="BI16" s="863" t="str">
        <f t="shared" si="55"/>
        <v/>
      </c>
      <c r="BJ16" s="863" t="str">
        <f t="shared" si="55"/>
        <v/>
      </c>
      <c r="BK16" s="863" t="str">
        <f t="shared" si="55"/>
        <v/>
      </c>
      <c r="BL16" s="863">
        <f t="shared" si="55"/>
        <v>0.11275161892901618</v>
      </c>
      <c r="BM16" s="863">
        <f t="shared" si="55"/>
        <v>7.7315395837039669E-2</v>
      </c>
      <c r="BN16" s="863">
        <f t="shared" si="55"/>
        <v>0.13530194271481941</v>
      </c>
      <c r="BO16" s="863">
        <f t="shared" si="55"/>
        <v>9.6644244796299572E-2</v>
      </c>
      <c r="BP16" s="863" t="str">
        <f t="shared" si="55"/>
        <v/>
      </c>
      <c r="BQ16" s="863">
        <f t="shared" si="55"/>
        <v>7.7315395837039669E-2</v>
      </c>
      <c r="BR16" s="863" t="str">
        <f t="shared" si="55"/>
        <v/>
      </c>
      <c r="BS16" s="863" t="str">
        <f t="shared" si="55"/>
        <v/>
      </c>
      <c r="BT16" s="863" t="str">
        <f t="shared" si="55"/>
        <v/>
      </c>
      <c r="BU16" s="863" t="str">
        <f t="shared" si="55"/>
        <v/>
      </c>
      <c r="BV16" s="863" t="str">
        <f t="shared" si="55"/>
        <v/>
      </c>
      <c r="BW16" s="863" t="str">
        <f t="shared" si="55"/>
        <v/>
      </c>
      <c r="BX16" s="863" t="str">
        <f t="shared" si="55"/>
        <v/>
      </c>
      <c r="BY16" s="996"/>
      <c r="BZ16" s="863" t="str">
        <f>IF(BZ14="","",BZ14*BZ15/BZ$7/365/$G$1)</f>
        <v/>
      </c>
      <c r="CA16" s="863" t="str">
        <f>IF(CA14="","",CA14*CA15/CA$7/365/$G$1)</f>
        <v/>
      </c>
      <c r="CB16" s="863" t="str">
        <f>IF(CB14="","",CB14*CB15/CB$7/365/$G$1)</f>
        <v/>
      </c>
      <c r="CC16" s="863" t="str">
        <f>IF(CC14="","",CC14*CC15/CC$7/365/$G$1)</f>
        <v/>
      </c>
      <c r="CD16" s="530" t="str">
        <f t="shared" si="0"/>
        <v/>
      </c>
      <c r="CE16" s="530" t="str">
        <f t="shared" si="1"/>
        <v/>
      </c>
      <c r="CF16" s="530">
        <f t="shared" si="2"/>
        <v>7.4480497989681552E-2</v>
      </c>
      <c r="CG16" s="531">
        <f t="shared" si="3"/>
        <v>9.5570419854118474E-2</v>
      </c>
      <c r="CH16" s="724" t="str">
        <f t="shared" si="4"/>
        <v/>
      </c>
      <c r="CI16" s="639" t="str">
        <f t="shared" si="5"/>
        <v/>
      </c>
      <c r="CJ16" s="640" t="str">
        <f t="shared" si="6"/>
        <v/>
      </c>
      <c r="CK16" s="640" t="str">
        <f t="shared" si="7"/>
        <v/>
      </c>
      <c r="CL16" s="640" t="str">
        <f t="shared" si="8"/>
        <v/>
      </c>
      <c r="CM16" s="640" t="str">
        <f t="shared" si="9"/>
        <v/>
      </c>
      <c r="CN16" s="640" t="str">
        <f t="shared" si="10"/>
        <v/>
      </c>
      <c r="CO16" s="641" t="str">
        <f t="shared" si="11"/>
        <v/>
      </c>
      <c r="CP16" s="641" t="str">
        <f t="shared" si="12"/>
        <v/>
      </c>
      <c r="CQ16" s="641">
        <f t="shared" si="13"/>
        <v>5.2039208736469E-2</v>
      </c>
      <c r="CR16" s="641" t="str">
        <f t="shared" si="14"/>
        <v/>
      </c>
      <c r="CS16" s="640" t="str">
        <f t="shared" si="15"/>
        <v/>
      </c>
      <c r="CT16" s="640" t="str">
        <f t="shared" si="16"/>
        <v/>
      </c>
      <c r="CU16" s="640" t="str">
        <f t="shared" si="17"/>
        <v/>
      </c>
      <c r="CV16" s="640" t="str">
        <f t="shared" si="18"/>
        <v/>
      </c>
      <c r="CW16" s="640" t="str">
        <f t="shared" si="19"/>
        <v/>
      </c>
      <c r="CX16" s="639" t="str">
        <f t="shared" si="20"/>
        <v/>
      </c>
      <c r="CY16" s="725" t="str">
        <f t="shared" si="21"/>
        <v/>
      </c>
      <c r="CZ16" s="638" t="str">
        <f t="shared" si="22"/>
        <v/>
      </c>
      <c r="DA16" s="639" t="str">
        <f t="shared" si="23"/>
        <v/>
      </c>
      <c r="DB16" s="640" t="str">
        <f t="shared" si="24"/>
        <v/>
      </c>
      <c r="DC16" s="640" t="str">
        <f t="shared" si="25"/>
        <v/>
      </c>
      <c r="DD16" s="640" t="str">
        <f t="shared" si="26"/>
        <v/>
      </c>
      <c r="DE16" s="640" t="str">
        <f t="shared" si="27"/>
        <v/>
      </c>
      <c r="DF16" s="640" t="str">
        <f t="shared" si="28"/>
        <v/>
      </c>
      <c r="DG16" s="641" t="str">
        <f t="shared" si="29"/>
        <v/>
      </c>
      <c r="DH16" s="641">
        <f t="shared" si="30"/>
        <v>6.7650971357409703E-2</v>
      </c>
      <c r="DI16" s="641">
        <f t="shared" si="31"/>
        <v>8.4563714196762133E-2</v>
      </c>
      <c r="DJ16" s="641" t="str">
        <f t="shared" si="32"/>
        <v/>
      </c>
      <c r="DK16" s="640" t="str">
        <f t="shared" si="33"/>
        <v/>
      </c>
      <c r="DL16" s="640" t="str">
        <f t="shared" si="34"/>
        <v/>
      </c>
      <c r="DM16" s="640" t="str">
        <f t="shared" si="35"/>
        <v/>
      </c>
      <c r="DN16" s="640" t="str">
        <f t="shared" si="36"/>
        <v/>
      </c>
      <c r="DO16" s="640" t="str">
        <f t="shared" si="37"/>
        <v/>
      </c>
      <c r="DP16" s="639" t="str">
        <f t="shared" si="38"/>
        <v/>
      </c>
      <c r="DQ16" s="638" t="str">
        <f t="shared" si="39"/>
        <v/>
      </c>
      <c r="DR16" s="536">
        <f t="shared" si="40"/>
        <v>1</v>
      </c>
      <c r="DS16" s="468">
        <f t="shared" si="41"/>
        <v>2</v>
      </c>
      <c r="DT16" s="468">
        <f t="shared" si="42"/>
        <v>7</v>
      </c>
      <c r="DU16" s="468">
        <f t="shared" si="43"/>
        <v>5</v>
      </c>
      <c r="DV16" s="991" t="str">
        <f>IF(DV14="","",DV14*BZ15)</f>
        <v/>
      </c>
      <c r="DW16" s="992" t="str">
        <f>IF(DW14="","",DW14*CA15)</f>
        <v/>
      </c>
      <c r="DX16" s="992" t="str">
        <f>IF(DX14="","",DX14*CB15)</f>
        <v/>
      </c>
      <c r="DY16" s="993" t="str">
        <f>IF(DY14="","",DY14*CC15)</f>
        <v/>
      </c>
      <c r="EA16" s="61"/>
    </row>
    <row r="17" spans="1:131" ht="12.75" customHeight="1">
      <c r="A17" s="1035" t="s">
        <v>398</v>
      </c>
      <c r="B17" s="777">
        <v>105</v>
      </c>
      <c r="C17" s="743"/>
      <c r="D17" s="777"/>
      <c r="E17" s="743"/>
      <c r="F17" s="777"/>
      <c r="G17" s="743"/>
      <c r="H17" s="777"/>
      <c r="I17" s="743"/>
      <c r="J17" s="777"/>
      <c r="K17" s="743"/>
      <c r="L17" s="777"/>
      <c r="M17" s="743"/>
      <c r="N17" s="777"/>
      <c r="O17" s="743"/>
      <c r="P17" s="777"/>
      <c r="Q17" s="743"/>
      <c r="R17" s="743"/>
      <c r="S17" s="777"/>
      <c r="T17" s="1036"/>
      <c r="U17" s="743"/>
      <c r="V17" s="777">
        <v>8.3000000000000007</v>
      </c>
      <c r="W17" s="743"/>
      <c r="X17" s="777"/>
      <c r="Y17" s="743"/>
      <c r="Z17" s="777">
        <v>10</v>
      </c>
      <c r="AA17" s="743"/>
      <c r="AB17" s="777"/>
      <c r="AC17" s="743"/>
      <c r="AD17" s="777"/>
      <c r="AE17" s="743"/>
      <c r="AF17" s="777"/>
      <c r="AG17" s="743"/>
      <c r="AH17" s="777"/>
      <c r="AI17" s="743"/>
      <c r="AJ17" s="777"/>
      <c r="AK17" s="777"/>
      <c r="AL17" s="743"/>
      <c r="AM17" s="1036"/>
      <c r="AN17" s="743"/>
      <c r="AO17" s="777">
        <v>25</v>
      </c>
      <c r="AP17" s="743"/>
      <c r="AQ17" s="777"/>
      <c r="AR17" s="743"/>
      <c r="AS17" s="777">
        <v>100</v>
      </c>
      <c r="AT17" s="743">
        <v>100</v>
      </c>
      <c r="AU17" s="777">
        <v>100</v>
      </c>
      <c r="AV17" s="743">
        <v>85</v>
      </c>
      <c r="AW17" s="777"/>
      <c r="AX17" s="743">
        <v>100</v>
      </c>
      <c r="AY17" s="777"/>
      <c r="AZ17" s="743"/>
      <c r="BA17" s="777"/>
      <c r="BB17" s="743"/>
      <c r="BC17" s="777"/>
      <c r="BD17" s="777"/>
      <c r="BE17" s="743"/>
      <c r="BF17" s="1036"/>
      <c r="BG17" s="743"/>
      <c r="BH17" s="743"/>
      <c r="BI17" s="777"/>
      <c r="BJ17" s="743"/>
      <c r="BK17" s="777"/>
      <c r="BL17" s="743">
        <v>130</v>
      </c>
      <c r="BM17" s="777">
        <v>110</v>
      </c>
      <c r="BN17" s="743">
        <v>85</v>
      </c>
      <c r="BO17" s="777">
        <v>120</v>
      </c>
      <c r="BP17" s="743"/>
      <c r="BQ17" s="777">
        <v>120</v>
      </c>
      <c r="BR17" s="743"/>
      <c r="BS17" s="777"/>
      <c r="BT17" s="743"/>
      <c r="BU17" s="777"/>
      <c r="BV17" s="743"/>
      <c r="BW17" s="743"/>
      <c r="BX17" s="777"/>
      <c r="BY17" s="1036"/>
      <c r="BZ17" s="743"/>
      <c r="CA17" s="777"/>
      <c r="CB17" s="743"/>
      <c r="CC17" s="777"/>
      <c r="CD17" s="530" t="str">
        <f t="shared" si="0"/>
        <v/>
      </c>
      <c r="CE17" s="530" t="str">
        <f t="shared" si="1"/>
        <v/>
      </c>
      <c r="CF17" s="530">
        <f t="shared" si="2"/>
        <v>96.25</v>
      </c>
      <c r="CG17" s="531">
        <f t="shared" si="3"/>
        <v>116.66666666666667</v>
      </c>
      <c r="CH17" s="518" t="str">
        <f t="shared" si="4"/>
        <v/>
      </c>
      <c r="CI17" s="93" t="str">
        <f t="shared" si="5"/>
        <v/>
      </c>
      <c r="CJ17" s="94" t="str">
        <f t="shared" si="6"/>
        <v/>
      </c>
      <c r="CK17" s="94" t="str">
        <f t="shared" si="7"/>
        <v/>
      </c>
      <c r="CL17" s="94" t="str">
        <f t="shared" si="8"/>
        <v/>
      </c>
      <c r="CM17" s="94" t="str">
        <f t="shared" si="9"/>
        <v/>
      </c>
      <c r="CN17" s="94" t="str">
        <f t="shared" si="10"/>
        <v/>
      </c>
      <c r="CO17" s="108" t="str">
        <f t="shared" si="11"/>
        <v/>
      </c>
      <c r="CP17" s="108" t="str">
        <f t="shared" si="12"/>
        <v/>
      </c>
      <c r="CQ17" s="108">
        <f t="shared" si="13"/>
        <v>105</v>
      </c>
      <c r="CR17" s="108" t="str">
        <f t="shared" si="14"/>
        <v/>
      </c>
      <c r="CS17" s="94" t="str">
        <f t="shared" si="15"/>
        <v/>
      </c>
      <c r="CT17" s="94" t="str">
        <f t="shared" si="16"/>
        <v/>
      </c>
      <c r="CU17" s="94" t="str">
        <f t="shared" si="17"/>
        <v/>
      </c>
      <c r="CV17" s="94" t="str">
        <f t="shared" si="18"/>
        <v/>
      </c>
      <c r="CW17" s="94" t="str">
        <f t="shared" si="19"/>
        <v/>
      </c>
      <c r="CX17" s="93" t="str">
        <f t="shared" si="20"/>
        <v/>
      </c>
      <c r="CY17" s="519" t="str">
        <f t="shared" si="21"/>
        <v/>
      </c>
      <c r="CZ17" s="532" t="str">
        <f t="shared" si="22"/>
        <v/>
      </c>
      <c r="DA17" s="533" t="str">
        <f t="shared" si="23"/>
        <v/>
      </c>
      <c r="DB17" s="534" t="str">
        <f t="shared" si="24"/>
        <v/>
      </c>
      <c r="DC17" s="534" t="str">
        <f t="shared" si="25"/>
        <v/>
      </c>
      <c r="DD17" s="534" t="str">
        <f t="shared" si="26"/>
        <v/>
      </c>
      <c r="DE17" s="534" t="str">
        <f t="shared" si="27"/>
        <v/>
      </c>
      <c r="DF17" s="534" t="str">
        <f t="shared" si="28"/>
        <v/>
      </c>
      <c r="DG17" s="535" t="str">
        <f t="shared" si="29"/>
        <v/>
      </c>
      <c r="DH17" s="535">
        <f t="shared" si="30"/>
        <v>8.3000000000000007</v>
      </c>
      <c r="DI17" s="535">
        <f t="shared" si="31"/>
        <v>10</v>
      </c>
      <c r="DJ17" s="535" t="str">
        <f t="shared" si="32"/>
        <v/>
      </c>
      <c r="DK17" s="534" t="str">
        <f t="shared" si="33"/>
        <v/>
      </c>
      <c r="DL17" s="534" t="str">
        <f t="shared" si="34"/>
        <v/>
      </c>
      <c r="DM17" s="534" t="str">
        <f t="shared" si="35"/>
        <v/>
      </c>
      <c r="DN17" s="534" t="str">
        <f t="shared" si="36"/>
        <v/>
      </c>
      <c r="DO17" s="534" t="str">
        <f t="shared" si="37"/>
        <v/>
      </c>
      <c r="DP17" s="533" t="str">
        <f t="shared" si="38"/>
        <v/>
      </c>
      <c r="DQ17" s="532" t="str">
        <f t="shared" si="39"/>
        <v/>
      </c>
      <c r="DR17" s="536">
        <f t="shared" si="40"/>
        <v>1</v>
      </c>
      <c r="DS17" s="468">
        <f t="shared" si="41"/>
        <v>2</v>
      </c>
      <c r="DT17" s="468">
        <f t="shared" si="42"/>
        <v>6</v>
      </c>
      <c r="DU17" s="468">
        <f t="shared" si="43"/>
        <v>5</v>
      </c>
      <c r="DV17" s="994"/>
      <c r="DW17" s="306"/>
      <c r="DX17" s="306"/>
      <c r="DY17" s="995"/>
      <c r="EA17" s="61"/>
    </row>
    <row r="18" spans="1:131" ht="12.75" customHeight="1">
      <c r="A18" s="529" t="s">
        <v>395</v>
      </c>
      <c r="B18" s="1032">
        <f t="shared" ref="B18:S18" si="56">IF(B17="","",B14*B17)</f>
        <v>15750</v>
      </c>
      <c r="C18" s="541" t="str">
        <f t="shared" si="56"/>
        <v/>
      </c>
      <c r="D18" s="541" t="str">
        <f t="shared" si="56"/>
        <v/>
      </c>
      <c r="E18" s="541" t="str">
        <f t="shared" si="56"/>
        <v/>
      </c>
      <c r="F18" s="541" t="str">
        <f t="shared" si="56"/>
        <v/>
      </c>
      <c r="G18" s="541" t="str">
        <f t="shared" si="56"/>
        <v/>
      </c>
      <c r="H18" s="541" t="str">
        <f t="shared" si="56"/>
        <v/>
      </c>
      <c r="I18" s="541" t="str">
        <f t="shared" si="56"/>
        <v/>
      </c>
      <c r="J18" s="541" t="str">
        <f t="shared" si="56"/>
        <v/>
      </c>
      <c r="K18" s="541" t="str">
        <f t="shared" si="56"/>
        <v/>
      </c>
      <c r="L18" s="541" t="str">
        <f t="shared" si="56"/>
        <v/>
      </c>
      <c r="M18" s="541" t="str">
        <f t="shared" si="56"/>
        <v/>
      </c>
      <c r="N18" s="541" t="str">
        <f t="shared" si="56"/>
        <v/>
      </c>
      <c r="O18" s="541" t="str">
        <f t="shared" si="56"/>
        <v/>
      </c>
      <c r="P18" s="541" t="str">
        <f t="shared" si="56"/>
        <v/>
      </c>
      <c r="Q18" s="541" t="str">
        <f t="shared" si="56"/>
        <v/>
      </c>
      <c r="R18" s="541" t="str">
        <f t="shared" si="56"/>
        <v/>
      </c>
      <c r="S18" s="541" t="str">
        <f t="shared" si="56"/>
        <v/>
      </c>
      <c r="T18" s="865"/>
      <c r="U18" s="541" t="str">
        <f t="shared" ref="U18:AL18" si="57">IF(U17="","",U14*U17)</f>
        <v/>
      </c>
      <c r="V18" s="541">
        <f t="shared" si="57"/>
        <v>1245</v>
      </c>
      <c r="W18" s="541" t="str">
        <f t="shared" si="57"/>
        <v/>
      </c>
      <c r="X18" s="541" t="str">
        <f t="shared" si="57"/>
        <v/>
      </c>
      <c r="Y18" s="541" t="str">
        <f t="shared" si="57"/>
        <v/>
      </c>
      <c r="Z18" s="541">
        <f t="shared" si="57"/>
        <v>1500</v>
      </c>
      <c r="AA18" s="541" t="str">
        <f t="shared" si="57"/>
        <v/>
      </c>
      <c r="AB18" s="541" t="str">
        <f t="shared" si="57"/>
        <v/>
      </c>
      <c r="AC18" s="541" t="str">
        <f t="shared" si="57"/>
        <v/>
      </c>
      <c r="AD18" s="541" t="str">
        <f t="shared" si="57"/>
        <v/>
      </c>
      <c r="AE18" s="541" t="str">
        <f t="shared" si="57"/>
        <v/>
      </c>
      <c r="AF18" s="541" t="str">
        <f t="shared" si="57"/>
        <v/>
      </c>
      <c r="AG18" s="541" t="str">
        <f t="shared" si="57"/>
        <v/>
      </c>
      <c r="AH18" s="541" t="str">
        <f t="shared" si="57"/>
        <v/>
      </c>
      <c r="AI18" s="541" t="str">
        <f t="shared" si="57"/>
        <v/>
      </c>
      <c r="AJ18" s="541" t="str">
        <f t="shared" si="57"/>
        <v/>
      </c>
      <c r="AK18" s="541" t="str">
        <f t="shared" si="57"/>
        <v/>
      </c>
      <c r="AL18" s="541" t="str">
        <f t="shared" si="57"/>
        <v/>
      </c>
      <c r="AM18" s="865"/>
      <c r="AN18" s="541" t="str">
        <f t="shared" ref="AN18:BE18" si="58">IF(AN17="","",AN14*AN17)</f>
        <v/>
      </c>
      <c r="AO18" s="541">
        <f t="shared" si="58"/>
        <v>750</v>
      </c>
      <c r="AP18" s="541" t="str">
        <f t="shared" si="58"/>
        <v/>
      </c>
      <c r="AQ18" s="541" t="str">
        <f t="shared" si="58"/>
        <v/>
      </c>
      <c r="AR18" s="541" t="str">
        <f t="shared" si="58"/>
        <v/>
      </c>
      <c r="AS18" s="541">
        <f t="shared" si="58"/>
        <v>12000</v>
      </c>
      <c r="AT18" s="541">
        <f t="shared" si="58"/>
        <v>12000</v>
      </c>
      <c r="AU18" s="541">
        <f t="shared" si="58"/>
        <v>15000</v>
      </c>
      <c r="AV18" s="541">
        <f t="shared" si="58"/>
        <v>12750</v>
      </c>
      <c r="AW18" s="541" t="str">
        <f t="shared" si="58"/>
        <v/>
      </c>
      <c r="AX18" s="541">
        <f t="shared" si="58"/>
        <v>12000</v>
      </c>
      <c r="AY18" s="541" t="str">
        <f t="shared" si="58"/>
        <v/>
      </c>
      <c r="AZ18" s="541" t="str">
        <f t="shared" si="58"/>
        <v/>
      </c>
      <c r="BA18" s="541" t="str">
        <f t="shared" si="58"/>
        <v/>
      </c>
      <c r="BB18" s="541" t="str">
        <f t="shared" si="58"/>
        <v/>
      </c>
      <c r="BC18" s="541" t="str">
        <f t="shared" si="58"/>
        <v/>
      </c>
      <c r="BD18" s="541" t="str">
        <f t="shared" si="58"/>
        <v/>
      </c>
      <c r="BE18" s="541" t="str">
        <f t="shared" si="58"/>
        <v/>
      </c>
      <c r="BF18" s="865"/>
      <c r="BG18" s="541" t="str">
        <f t="shared" ref="BG18:BX18" si="59">IF(BG17="","",BG14*BG17)</f>
        <v/>
      </c>
      <c r="BH18" s="541" t="str">
        <f t="shared" si="59"/>
        <v/>
      </c>
      <c r="BI18" s="541" t="str">
        <f t="shared" si="59"/>
        <v/>
      </c>
      <c r="BJ18" s="541" t="str">
        <f t="shared" si="59"/>
        <v/>
      </c>
      <c r="BK18" s="541" t="str">
        <f t="shared" si="59"/>
        <v/>
      </c>
      <c r="BL18" s="541">
        <f t="shared" si="59"/>
        <v>19500</v>
      </c>
      <c r="BM18" s="541">
        <f t="shared" si="59"/>
        <v>13200</v>
      </c>
      <c r="BN18" s="541">
        <f t="shared" si="59"/>
        <v>12750</v>
      </c>
      <c r="BO18" s="541">
        <f t="shared" si="59"/>
        <v>18000</v>
      </c>
      <c r="BP18" s="541" t="str">
        <f t="shared" si="59"/>
        <v/>
      </c>
      <c r="BQ18" s="541">
        <f t="shared" si="59"/>
        <v>14400</v>
      </c>
      <c r="BR18" s="541" t="str">
        <f t="shared" si="59"/>
        <v/>
      </c>
      <c r="BS18" s="541" t="str">
        <f t="shared" si="59"/>
        <v/>
      </c>
      <c r="BT18" s="541" t="str">
        <f t="shared" si="59"/>
        <v/>
      </c>
      <c r="BU18" s="541" t="str">
        <f t="shared" si="59"/>
        <v/>
      </c>
      <c r="BV18" s="541" t="str">
        <f t="shared" si="59"/>
        <v/>
      </c>
      <c r="BW18" s="541" t="str">
        <f t="shared" si="59"/>
        <v/>
      </c>
      <c r="BX18" s="541" t="str">
        <f t="shared" si="59"/>
        <v/>
      </c>
      <c r="BY18" s="865"/>
      <c r="BZ18" s="541" t="str">
        <f>IF(BZ17="","",BZ14*BZ17)</f>
        <v/>
      </c>
      <c r="CA18" s="541" t="str">
        <f>IF(CA17="","",CA14*CA17)</f>
        <v/>
      </c>
      <c r="CB18" s="541" t="str">
        <f>IF(CB17="","",CB14*CB17)</f>
        <v/>
      </c>
      <c r="CC18" s="541" t="str">
        <f>IF(CC17="","",CC14*CC17)</f>
        <v/>
      </c>
      <c r="CD18" s="997" t="str">
        <f t="shared" si="0"/>
        <v/>
      </c>
      <c r="CE18" s="997" t="str">
        <f t="shared" si="1"/>
        <v/>
      </c>
      <c r="CF18" s="997">
        <f t="shared" si="2"/>
        <v>12187.5</v>
      </c>
      <c r="CG18" s="998">
        <f t="shared" si="3"/>
        <v>15200</v>
      </c>
      <c r="CH18" s="518" t="str">
        <f t="shared" si="4"/>
        <v/>
      </c>
      <c r="CI18" s="93" t="str">
        <f t="shared" si="5"/>
        <v/>
      </c>
      <c r="CJ18" s="94" t="str">
        <f t="shared" si="6"/>
        <v/>
      </c>
      <c r="CK18" s="94" t="str">
        <f t="shared" si="7"/>
        <v/>
      </c>
      <c r="CL18" s="94" t="str">
        <f t="shared" si="8"/>
        <v/>
      </c>
      <c r="CM18" s="94" t="str">
        <f t="shared" si="9"/>
        <v/>
      </c>
      <c r="CN18" s="94" t="str">
        <f t="shared" si="10"/>
        <v/>
      </c>
      <c r="CO18" s="108" t="str">
        <f t="shared" si="11"/>
        <v/>
      </c>
      <c r="CP18" s="108" t="str">
        <f t="shared" si="12"/>
        <v/>
      </c>
      <c r="CQ18" s="108">
        <f t="shared" si="13"/>
        <v>15750</v>
      </c>
      <c r="CR18" s="108" t="str">
        <f t="shared" si="14"/>
        <v/>
      </c>
      <c r="CS18" s="94" t="str">
        <f t="shared" si="15"/>
        <v/>
      </c>
      <c r="CT18" s="94" t="str">
        <f t="shared" si="16"/>
        <v/>
      </c>
      <c r="CU18" s="94" t="str">
        <f t="shared" si="17"/>
        <v/>
      </c>
      <c r="CV18" s="94" t="str">
        <f t="shared" si="18"/>
        <v/>
      </c>
      <c r="CW18" s="94" t="str">
        <f t="shared" si="19"/>
        <v/>
      </c>
      <c r="CX18" s="93" t="str">
        <f t="shared" si="20"/>
        <v/>
      </c>
      <c r="CY18" s="519" t="str">
        <f t="shared" si="21"/>
        <v/>
      </c>
      <c r="CZ18" s="532" t="str">
        <f t="shared" si="22"/>
        <v/>
      </c>
      <c r="DA18" s="533" t="str">
        <f t="shared" si="23"/>
        <v/>
      </c>
      <c r="DB18" s="534" t="str">
        <f t="shared" si="24"/>
        <v/>
      </c>
      <c r="DC18" s="534" t="str">
        <f t="shared" si="25"/>
        <v/>
      </c>
      <c r="DD18" s="534" t="str">
        <f t="shared" si="26"/>
        <v/>
      </c>
      <c r="DE18" s="534" t="str">
        <f t="shared" si="27"/>
        <v/>
      </c>
      <c r="DF18" s="534" t="str">
        <f t="shared" si="28"/>
        <v/>
      </c>
      <c r="DG18" s="535" t="str">
        <f t="shared" si="29"/>
        <v/>
      </c>
      <c r="DH18" s="535">
        <f t="shared" si="30"/>
        <v>1245</v>
      </c>
      <c r="DI18" s="535">
        <f t="shared" si="31"/>
        <v>1500</v>
      </c>
      <c r="DJ18" s="535" t="str">
        <f t="shared" si="32"/>
        <v/>
      </c>
      <c r="DK18" s="534" t="str">
        <f t="shared" si="33"/>
        <v/>
      </c>
      <c r="DL18" s="534" t="str">
        <f t="shared" si="34"/>
        <v/>
      </c>
      <c r="DM18" s="534" t="str">
        <f t="shared" si="35"/>
        <v/>
      </c>
      <c r="DN18" s="534" t="str">
        <f t="shared" si="36"/>
        <v/>
      </c>
      <c r="DO18" s="534" t="str">
        <f t="shared" si="37"/>
        <v/>
      </c>
      <c r="DP18" s="533" t="str">
        <f t="shared" si="38"/>
        <v/>
      </c>
      <c r="DQ18" s="532" t="str">
        <f t="shared" si="39"/>
        <v/>
      </c>
      <c r="DR18" s="536">
        <f t="shared" si="40"/>
        <v>1</v>
      </c>
      <c r="DS18" s="468">
        <f t="shared" si="41"/>
        <v>2</v>
      </c>
      <c r="DT18" s="468">
        <f t="shared" si="42"/>
        <v>6</v>
      </c>
      <c r="DU18" s="468">
        <f t="shared" si="43"/>
        <v>5</v>
      </c>
      <c r="DV18" s="999" t="str">
        <f>IF(DV10="","",(DV10+SUM(BZ10)*(DV10="")-SUM(DV14)-DV17-SUM(BZ17)*(DV17=""))*BZ11/DV$7/365/$G$1)</f>
        <v/>
      </c>
      <c r="DW18" s="863" t="str">
        <f>IF(DW10="","",(DW10+SUM(CA10)*(DW10="")-SUM(DW14)-DW17-SUM(CA17)*(DW17=""))*CA11/DW$7/365/$G$1)</f>
        <v/>
      </c>
      <c r="DX18" s="863" t="str">
        <f>IF(DX10="","",(DX10+SUM(CB10)*(DX10="")-SUM(DX14)-DX17-SUM(CB17)*(DX17=""))*CB11/DX$7/365/$G$1)</f>
        <v/>
      </c>
      <c r="DY18" s="1000" t="str">
        <f>IF(DY10="","",(DY10+SUM(CC10)*(DY10="")-SUM(DY14)-DY17-SUM(CC17)*(DY17=""))*CC11/DY$7/365/$G$1)</f>
        <v/>
      </c>
      <c r="EA18" s="61"/>
    </row>
    <row r="19" spans="1:131" ht="12.75" customHeight="1">
      <c r="A19" s="1026" t="s">
        <v>396</v>
      </c>
      <c r="B19" s="284" t="s">
        <v>378</v>
      </c>
      <c r="C19" s="284" t="s">
        <v>378</v>
      </c>
      <c r="D19" s="284" t="s">
        <v>378</v>
      </c>
      <c r="E19" s="284" t="s">
        <v>378</v>
      </c>
      <c r="F19" s="284" t="s">
        <v>378</v>
      </c>
      <c r="G19" s="284" t="s">
        <v>378</v>
      </c>
      <c r="H19" s="284" t="s">
        <v>378</v>
      </c>
      <c r="I19" s="284" t="s">
        <v>378</v>
      </c>
      <c r="J19" s="284" t="s">
        <v>378</v>
      </c>
      <c r="K19" s="284" t="s">
        <v>378</v>
      </c>
      <c r="L19" s="284" t="s">
        <v>378</v>
      </c>
      <c r="M19" s="284" t="s">
        <v>378</v>
      </c>
      <c r="N19" s="284" t="s">
        <v>378</v>
      </c>
      <c r="O19" s="284" t="s">
        <v>378</v>
      </c>
      <c r="P19" s="284" t="s">
        <v>378</v>
      </c>
      <c r="Q19" s="284" t="s">
        <v>378</v>
      </c>
      <c r="R19" s="284" t="s">
        <v>378</v>
      </c>
      <c r="S19" s="284" t="s">
        <v>378</v>
      </c>
      <c r="T19" s="1430"/>
      <c r="U19" s="284" t="s">
        <v>378</v>
      </c>
      <c r="V19" s="284" t="s">
        <v>378</v>
      </c>
      <c r="W19" s="284" t="s">
        <v>378</v>
      </c>
      <c r="X19" s="284" t="s">
        <v>378</v>
      </c>
      <c r="Y19" s="284" t="s">
        <v>378</v>
      </c>
      <c r="Z19" s="284" t="s">
        <v>378</v>
      </c>
      <c r="AA19" s="284" t="s">
        <v>378</v>
      </c>
      <c r="AB19" s="284" t="s">
        <v>378</v>
      </c>
      <c r="AC19" s="284" t="s">
        <v>378</v>
      </c>
      <c r="AD19" s="284" t="s">
        <v>378</v>
      </c>
      <c r="AE19" s="284" t="s">
        <v>378</v>
      </c>
      <c r="AF19" s="284" t="s">
        <v>378</v>
      </c>
      <c r="AG19" s="284" t="s">
        <v>378</v>
      </c>
      <c r="AH19" s="284" t="s">
        <v>378</v>
      </c>
      <c r="AI19" s="284" t="s">
        <v>378</v>
      </c>
      <c r="AJ19" s="284" t="s">
        <v>378</v>
      </c>
      <c r="AK19" s="284" t="s">
        <v>378</v>
      </c>
      <c r="AL19" s="284" t="s">
        <v>378</v>
      </c>
      <c r="AM19" s="1430"/>
      <c r="AN19" s="284" t="s">
        <v>378</v>
      </c>
      <c r="AO19" s="284" t="s">
        <v>378</v>
      </c>
      <c r="AP19" s="284" t="s">
        <v>378</v>
      </c>
      <c r="AQ19" s="284" t="s">
        <v>378</v>
      </c>
      <c r="AR19" s="284" t="s">
        <v>378</v>
      </c>
      <c r="AS19" s="284" t="s">
        <v>378</v>
      </c>
      <c r="AT19" s="284" t="s">
        <v>378</v>
      </c>
      <c r="AU19" s="284" t="s">
        <v>378</v>
      </c>
      <c r="AV19" s="284" t="s">
        <v>378</v>
      </c>
      <c r="AW19" s="284" t="s">
        <v>378</v>
      </c>
      <c r="AX19" s="284" t="s">
        <v>378</v>
      </c>
      <c r="AY19" s="284" t="s">
        <v>378</v>
      </c>
      <c r="AZ19" s="284" t="s">
        <v>378</v>
      </c>
      <c r="BA19" s="284" t="s">
        <v>378</v>
      </c>
      <c r="BB19" s="284" t="s">
        <v>378</v>
      </c>
      <c r="BC19" s="284" t="s">
        <v>378</v>
      </c>
      <c r="BD19" s="284" t="s">
        <v>378</v>
      </c>
      <c r="BE19" s="284" t="s">
        <v>378</v>
      </c>
      <c r="BF19" s="1430"/>
      <c r="BG19" s="284" t="s">
        <v>378</v>
      </c>
      <c r="BH19" s="284" t="s">
        <v>378</v>
      </c>
      <c r="BI19" s="284" t="s">
        <v>378</v>
      </c>
      <c r="BJ19" s="284" t="s">
        <v>378</v>
      </c>
      <c r="BK19" s="284" t="s">
        <v>378</v>
      </c>
      <c r="BL19" s="284" t="s">
        <v>378</v>
      </c>
      <c r="BM19" s="284" t="s">
        <v>378</v>
      </c>
      <c r="BN19" s="284" t="s">
        <v>378</v>
      </c>
      <c r="BO19" s="284" t="s">
        <v>378</v>
      </c>
      <c r="BP19" s="284" t="s">
        <v>378</v>
      </c>
      <c r="BQ19" s="284" t="s">
        <v>378</v>
      </c>
      <c r="BR19" s="284" t="s">
        <v>378</v>
      </c>
      <c r="BS19" s="284" t="s">
        <v>378</v>
      </c>
      <c r="BT19" s="284" t="s">
        <v>378</v>
      </c>
      <c r="BU19" s="284" t="s">
        <v>378</v>
      </c>
      <c r="BV19" s="284" t="s">
        <v>378</v>
      </c>
      <c r="BW19" s="284" t="s">
        <v>378</v>
      </c>
      <c r="BX19" s="284" t="s">
        <v>378</v>
      </c>
      <c r="BY19" s="1430"/>
      <c r="BZ19" s="284" t="s">
        <v>378</v>
      </c>
      <c r="CA19" s="284" t="s">
        <v>378</v>
      </c>
      <c r="CB19" s="284" t="s">
        <v>378</v>
      </c>
      <c r="CC19" s="284" t="s">
        <v>378</v>
      </c>
      <c r="CD19" s="997"/>
      <c r="CE19" s="997"/>
      <c r="CF19" s="997"/>
      <c r="CG19" s="998"/>
      <c r="CH19" s="107"/>
      <c r="CI19" s="93"/>
      <c r="CJ19" s="94"/>
      <c r="CK19" s="94"/>
      <c r="CL19" s="94"/>
      <c r="CM19" s="94"/>
      <c r="CN19" s="94"/>
      <c r="CO19" s="108"/>
      <c r="CP19" s="108"/>
      <c r="CQ19" s="108"/>
      <c r="CR19" s="108"/>
      <c r="CS19" s="94"/>
      <c r="CT19" s="94"/>
      <c r="CU19" s="94"/>
      <c r="CV19" s="94"/>
      <c r="CW19" s="94"/>
      <c r="CX19" s="93"/>
      <c r="CY19" s="519"/>
      <c r="CZ19" s="532"/>
      <c r="DA19" s="533"/>
      <c r="DB19" s="534"/>
      <c r="DC19" s="534"/>
      <c r="DD19" s="534"/>
      <c r="DE19" s="534"/>
      <c r="DF19" s="534"/>
      <c r="DG19" s="535"/>
      <c r="DH19" s="535"/>
      <c r="DI19" s="535"/>
      <c r="DJ19" s="535"/>
      <c r="DK19" s="534"/>
      <c r="DL19" s="534"/>
      <c r="DM19" s="534"/>
      <c r="DN19" s="534"/>
      <c r="DO19" s="534"/>
      <c r="DP19" s="533"/>
      <c r="DQ19" s="532"/>
      <c r="DR19" s="536"/>
      <c r="DS19" s="468"/>
      <c r="DT19" s="468"/>
      <c r="DU19" s="468"/>
      <c r="DV19" s="1431"/>
      <c r="DW19" s="1432"/>
      <c r="DX19" s="1432"/>
      <c r="DY19" s="1433"/>
      <c r="EA19" s="61"/>
    </row>
    <row r="20" spans="1:131" ht="12.75" customHeight="1">
      <c r="A20" s="808" t="s">
        <v>368</v>
      </c>
      <c r="B20" s="330">
        <v>2.5</v>
      </c>
      <c r="C20" s="330">
        <v>2.5</v>
      </c>
      <c r="D20" s="330">
        <v>2.5</v>
      </c>
      <c r="E20" s="330">
        <v>12.5</v>
      </c>
      <c r="F20" s="330">
        <v>2.5</v>
      </c>
      <c r="G20" s="330">
        <v>2.5</v>
      </c>
      <c r="H20" s="330">
        <v>2.5</v>
      </c>
      <c r="I20" s="330">
        <v>12.5</v>
      </c>
      <c r="J20" s="330">
        <v>2.5</v>
      </c>
      <c r="K20" s="330">
        <v>2.5</v>
      </c>
      <c r="L20" s="330">
        <v>12.5</v>
      </c>
      <c r="M20" s="330">
        <v>2.5</v>
      </c>
      <c r="N20" s="330">
        <v>2.5</v>
      </c>
      <c r="O20" s="330">
        <v>2.5</v>
      </c>
      <c r="P20" s="330">
        <v>2.5</v>
      </c>
      <c r="Q20" s="330">
        <v>2.5</v>
      </c>
      <c r="R20" s="330">
        <v>2.5</v>
      </c>
      <c r="S20" s="330">
        <v>2.5</v>
      </c>
      <c r="T20" s="1430"/>
      <c r="U20" s="330">
        <v>2.5</v>
      </c>
      <c r="V20" s="330">
        <v>12.5</v>
      </c>
      <c r="W20" s="330">
        <v>2.5</v>
      </c>
      <c r="X20" s="330">
        <v>12.5</v>
      </c>
      <c r="Y20" s="330">
        <v>2.5</v>
      </c>
      <c r="Z20" s="330">
        <v>2.5</v>
      </c>
      <c r="AA20" s="330">
        <v>2.5</v>
      </c>
      <c r="AB20" s="330">
        <v>2.5</v>
      </c>
      <c r="AC20" s="330">
        <v>2.5</v>
      </c>
      <c r="AD20" s="330">
        <v>12.5</v>
      </c>
      <c r="AE20" s="330">
        <v>2.5</v>
      </c>
      <c r="AF20" s="330">
        <v>5</v>
      </c>
      <c r="AG20" s="330">
        <v>25</v>
      </c>
      <c r="AH20" s="330">
        <v>2.5</v>
      </c>
      <c r="AI20" s="330">
        <v>2.5</v>
      </c>
      <c r="AJ20" s="330">
        <v>2.5</v>
      </c>
      <c r="AK20" s="330">
        <v>2.5</v>
      </c>
      <c r="AL20" s="330">
        <v>2.5</v>
      </c>
      <c r="AM20" s="1430"/>
      <c r="AN20" s="330">
        <v>2.5</v>
      </c>
      <c r="AO20" s="330">
        <v>12.5</v>
      </c>
      <c r="AP20" s="330">
        <v>2.5</v>
      </c>
      <c r="AQ20" s="330">
        <v>2.5</v>
      </c>
      <c r="AR20" s="330">
        <v>12.5</v>
      </c>
      <c r="AS20" s="330">
        <v>10</v>
      </c>
      <c r="AT20" s="330">
        <v>10</v>
      </c>
      <c r="AU20" s="330">
        <v>12.5</v>
      </c>
      <c r="AV20" s="330">
        <v>2.5</v>
      </c>
      <c r="AW20" s="330">
        <v>2.5</v>
      </c>
      <c r="AX20" s="330">
        <v>10</v>
      </c>
      <c r="AY20" s="330">
        <v>12.5</v>
      </c>
      <c r="AZ20" s="330">
        <v>5</v>
      </c>
      <c r="BA20" s="330">
        <v>2.5</v>
      </c>
      <c r="BB20" s="330">
        <v>2.5</v>
      </c>
      <c r="BC20" s="330">
        <v>2.5</v>
      </c>
      <c r="BD20" s="330">
        <v>2.5</v>
      </c>
      <c r="BE20" s="330">
        <v>5</v>
      </c>
      <c r="BF20" s="1430"/>
      <c r="BG20" s="330">
        <v>2.5</v>
      </c>
      <c r="BH20" s="330">
        <v>2.5</v>
      </c>
      <c r="BI20" s="330">
        <v>2.5</v>
      </c>
      <c r="BJ20" s="330">
        <v>12.5</v>
      </c>
      <c r="BK20" s="330">
        <v>12.5</v>
      </c>
      <c r="BL20" s="330">
        <v>12.5</v>
      </c>
      <c r="BM20" s="330">
        <v>2.5</v>
      </c>
      <c r="BN20" s="330">
        <v>12.5</v>
      </c>
      <c r="BO20" s="330">
        <v>2.5</v>
      </c>
      <c r="BP20" s="330">
        <v>2.5</v>
      </c>
      <c r="BQ20" s="330">
        <v>10</v>
      </c>
      <c r="BR20" s="330">
        <v>2.5</v>
      </c>
      <c r="BS20" s="330">
        <v>2.5</v>
      </c>
      <c r="BT20" s="330">
        <v>10</v>
      </c>
      <c r="BU20" s="330">
        <v>2.5</v>
      </c>
      <c r="BV20" s="330">
        <v>2.5</v>
      </c>
      <c r="BW20" s="330">
        <v>2.5</v>
      </c>
      <c r="BX20" s="330">
        <v>2.5</v>
      </c>
      <c r="BY20" s="1430"/>
      <c r="BZ20" s="330">
        <v>2.5</v>
      </c>
      <c r="CA20" s="330">
        <v>2.5</v>
      </c>
      <c r="CB20" s="330">
        <v>2.5</v>
      </c>
      <c r="CC20" s="330">
        <v>5</v>
      </c>
      <c r="CD20" s="997"/>
      <c r="CE20" s="997"/>
      <c r="CF20" s="997"/>
      <c r="CG20" s="998"/>
      <c r="CH20" s="107"/>
      <c r="CI20" s="93"/>
      <c r="CJ20" s="94"/>
      <c r="CK20" s="94"/>
      <c r="CL20" s="94"/>
      <c r="CM20" s="94"/>
      <c r="CN20" s="94"/>
      <c r="CO20" s="108"/>
      <c r="CP20" s="108"/>
      <c r="CQ20" s="108"/>
      <c r="CR20" s="108"/>
      <c r="CS20" s="94"/>
      <c r="CT20" s="94"/>
      <c r="CU20" s="94"/>
      <c r="CV20" s="94"/>
      <c r="CW20" s="94"/>
      <c r="CX20" s="93"/>
      <c r="CY20" s="519"/>
      <c r="CZ20" s="532"/>
      <c r="DA20" s="533"/>
      <c r="DB20" s="534"/>
      <c r="DC20" s="534"/>
      <c r="DD20" s="534"/>
      <c r="DE20" s="534"/>
      <c r="DF20" s="534"/>
      <c r="DG20" s="535"/>
      <c r="DH20" s="535"/>
      <c r="DI20" s="535"/>
      <c r="DJ20" s="535"/>
      <c r="DK20" s="534"/>
      <c r="DL20" s="534"/>
      <c r="DM20" s="534"/>
      <c r="DN20" s="534"/>
      <c r="DO20" s="534"/>
      <c r="DP20" s="533"/>
      <c r="DQ20" s="532"/>
      <c r="DR20" s="536"/>
      <c r="DS20" s="468"/>
      <c r="DT20" s="468"/>
      <c r="DU20" s="468"/>
      <c r="DV20" s="1431"/>
      <c r="DW20" s="1432"/>
      <c r="DX20" s="1432"/>
      <c r="DY20" s="1433"/>
      <c r="EA20" s="61"/>
    </row>
    <row r="21" spans="1:131" ht="12.75" customHeight="1">
      <c r="A21" s="808" t="s">
        <v>392</v>
      </c>
      <c r="B21" s="741"/>
      <c r="C21" s="741"/>
      <c r="D21" s="741"/>
      <c r="E21" s="741">
        <v>1</v>
      </c>
      <c r="F21" s="741"/>
      <c r="G21" s="741"/>
      <c r="H21" s="741"/>
      <c r="I21" s="741">
        <v>12</v>
      </c>
      <c r="J21" s="741"/>
      <c r="K21" s="741"/>
      <c r="L21" s="741">
        <v>12.5</v>
      </c>
      <c r="M21" s="741"/>
      <c r="N21" s="741"/>
      <c r="O21" s="741"/>
      <c r="P21" s="741"/>
      <c r="Q21" s="741"/>
      <c r="R21" s="741"/>
      <c r="S21" s="741"/>
      <c r="T21" s="1430"/>
      <c r="U21" s="741">
        <v>2</v>
      </c>
      <c r="V21" s="741">
        <v>1</v>
      </c>
      <c r="W21" s="741">
        <v>2</v>
      </c>
      <c r="X21" s="741">
        <v>1</v>
      </c>
      <c r="Y21" s="741"/>
      <c r="Z21" s="741"/>
      <c r="AA21" s="741"/>
      <c r="AB21" s="741"/>
      <c r="AC21" s="741"/>
      <c r="AD21" s="741">
        <v>1</v>
      </c>
      <c r="AE21" s="741"/>
      <c r="AF21" s="528">
        <v>1</v>
      </c>
      <c r="AG21" s="528">
        <v>1</v>
      </c>
      <c r="AH21" s="528"/>
      <c r="AI21" s="528"/>
      <c r="AJ21" s="741"/>
      <c r="AK21" s="741"/>
      <c r="AL21" s="741"/>
      <c r="AM21" s="1430"/>
      <c r="AN21" s="741"/>
      <c r="AO21" s="741">
        <v>1</v>
      </c>
      <c r="AP21" s="741"/>
      <c r="AQ21" s="741"/>
      <c r="AR21" s="741">
        <v>1</v>
      </c>
      <c r="AS21" s="741">
        <v>1</v>
      </c>
      <c r="AT21" s="741">
        <v>1</v>
      </c>
      <c r="AU21" s="741">
        <v>1</v>
      </c>
      <c r="AV21" s="741"/>
      <c r="AW21" s="741"/>
      <c r="AX21" s="741">
        <v>1</v>
      </c>
      <c r="AY21" s="741">
        <v>1</v>
      </c>
      <c r="AZ21" s="741">
        <v>1</v>
      </c>
      <c r="BA21" s="741"/>
      <c r="BB21" s="741"/>
      <c r="BC21" s="741"/>
      <c r="BD21" s="741"/>
      <c r="BE21" s="741">
        <v>1</v>
      </c>
      <c r="BF21" s="1430"/>
      <c r="BG21" s="741"/>
      <c r="BH21" s="741"/>
      <c r="BI21" s="741"/>
      <c r="BJ21" s="741">
        <v>1</v>
      </c>
      <c r="BK21" s="741">
        <v>1</v>
      </c>
      <c r="BL21" s="741">
        <v>1</v>
      </c>
      <c r="BM21" s="741"/>
      <c r="BN21" s="741">
        <v>1</v>
      </c>
      <c r="BO21" s="741"/>
      <c r="BP21" s="741"/>
      <c r="BQ21" s="741">
        <v>1</v>
      </c>
      <c r="BR21" s="741"/>
      <c r="BS21" s="741"/>
      <c r="BT21" s="741">
        <v>1</v>
      </c>
      <c r="BU21" s="741"/>
      <c r="BV21" s="741"/>
      <c r="BW21" s="741"/>
      <c r="BX21" s="741"/>
      <c r="BY21" s="1430"/>
      <c r="BZ21" s="741">
        <v>1</v>
      </c>
      <c r="CA21" s="741">
        <v>1</v>
      </c>
      <c r="CB21" s="741">
        <v>1</v>
      </c>
      <c r="CC21" s="741">
        <v>1</v>
      </c>
      <c r="CD21" s="997"/>
      <c r="CE21" s="997"/>
      <c r="CF21" s="997"/>
      <c r="CG21" s="998"/>
      <c r="CH21" s="107"/>
      <c r="CI21" s="93"/>
      <c r="CJ21" s="94"/>
      <c r="CK21" s="94"/>
      <c r="CL21" s="94"/>
      <c r="CM21" s="94"/>
      <c r="CN21" s="94"/>
      <c r="CO21" s="108"/>
      <c r="CP21" s="108"/>
      <c r="CQ21" s="108"/>
      <c r="CR21" s="108"/>
      <c r="CS21" s="94"/>
      <c r="CT21" s="94"/>
      <c r="CU21" s="94"/>
      <c r="CV21" s="94"/>
      <c r="CW21" s="94"/>
      <c r="CX21" s="93"/>
      <c r="CY21" s="519"/>
      <c r="CZ21" s="532"/>
      <c r="DA21" s="533"/>
      <c r="DB21" s="534"/>
      <c r="DC21" s="534"/>
      <c r="DD21" s="534"/>
      <c r="DE21" s="534"/>
      <c r="DF21" s="534"/>
      <c r="DG21" s="535"/>
      <c r="DH21" s="535"/>
      <c r="DI21" s="535"/>
      <c r="DJ21" s="535"/>
      <c r="DK21" s="534"/>
      <c r="DL21" s="534"/>
      <c r="DM21" s="534"/>
      <c r="DN21" s="534"/>
      <c r="DO21" s="534"/>
      <c r="DP21" s="533"/>
      <c r="DQ21" s="532"/>
      <c r="DR21" s="536"/>
      <c r="DS21" s="468"/>
      <c r="DT21" s="468"/>
      <c r="DU21" s="468"/>
      <c r="DV21" s="1431"/>
      <c r="DW21" s="1432"/>
      <c r="DX21" s="1432"/>
      <c r="DY21" s="1433"/>
      <c r="EA21" s="61"/>
    </row>
    <row r="22" spans="1:131" ht="12.75" customHeight="1">
      <c r="A22" s="748" t="s">
        <v>156</v>
      </c>
      <c r="B22" s="330"/>
      <c r="C22" s="330"/>
      <c r="D22" s="330"/>
      <c r="E22" s="330">
        <v>12</v>
      </c>
      <c r="F22" s="330"/>
      <c r="G22" s="330"/>
      <c r="H22" s="330"/>
      <c r="I22" s="330">
        <v>12</v>
      </c>
      <c r="J22" s="330"/>
      <c r="K22" s="330"/>
      <c r="L22" s="330">
        <v>12</v>
      </c>
      <c r="M22" s="330"/>
      <c r="N22" s="330"/>
      <c r="O22" s="330"/>
      <c r="P22" s="330"/>
      <c r="Q22" s="330"/>
      <c r="R22" s="330"/>
      <c r="S22" s="330"/>
      <c r="T22" s="1430"/>
      <c r="U22" s="330">
        <v>12</v>
      </c>
      <c r="V22" s="330">
        <v>12</v>
      </c>
      <c r="W22" s="330">
        <v>12</v>
      </c>
      <c r="X22" s="330">
        <v>12</v>
      </c>
      <c r="Y22" s="330"/>
      <c r="Z22" s="330"/>
      <c r="AA22" s="330"/>
      <c r="AB22" s="330"/>
      <c r="AC22" s="330"/>
      <c r="AD22" s="330">
        <v>12</v>
      </c>
      <c r="AE22" s="330"/>
      <c r="AF22" s="306">
        <v>12</v>
      </c>
      <c r="AG22" s="306">
        <v>12</v>
      </c>
      <c r="AH22" s="306"/>
      <c r="AI22" s="306"/>
      <c r="AJ22" s="330"/>
      <c r="AK22" s="330"/>
      <c r="AL22" s="330"/>
      <c r="AM22" s="1430"/>
      <c r="AN22" s="330"/>
      <c r="AO22" s="330">
        <v>12</v>
      </c>
      <c r="AP22" s="330"/>
      <c r="AQ22" s="330"/>
      <c r="AR22" s="330">
        <v>12</v>
      </c>
      <c r="AS22" s="330">
        <v>12</v>
      </c>
      <c r="AT22" s="330">
        <v>12</v>
      </c>
      <c r="AU22" s="330">
        <v>12</v>
      </c>
      <c r="AV22" s="330"/>
      <c r="AW22" s="330"/>
      <c r="AX22" s="330">
        <v>12</v>
      </c>
      <c r="AY22" s="330">
        <v>12</v>
      </c>
      <c r="AZ22" s="330">
        <v>12</v>
      </c>
      <c r="BA22" s="330"/>
      <c r="BB22" s="330"/>
      <c r="BC22" s="330"/>
      <c r="BD22" s="330"/>
      <c r="BE22" s="330">
        <v>12</v>
      </c>
      <c r="BF22" s="1430"/>
      <c r="BG22" s="330"/>
      <c r="BH22" s="330"/>
      <c r="BI22" s="330"/>
      <c r="BJ22" s="330">
        <v>12</v>
      </c>
      <c r="BK22" s="330">
        <v>12</v>
      </c>
      <c r="BL22" s="330">
        <v>12</v>
      </c>
      <c r="BM22" s="330"/>
      <c r="BN22" s="330">
        <v>12</v>
      </c>
      <c r="BO22" s="330"/>
      <c r="BP22" s="330"/>
      <c r="BQ22" s="330">
        <v>12</v>
      </c>
      <c r="BR22" s="330"/>
      <c r="BS22" s="330"/>
      <c r="BT22" s="330">
        <v>12</v>
      </c>
      <c r="BU22" s="330"/>
      <c r="BV22" s="330"/>
      <c r="BW22" s="330"/>
      <c r="BX22" s="330"/>
      <c r="BY22" s="1430"/>
      <c r="BZ22" s="330">
        <v>12</v>
      </c>
      <c r="CA22" s="330">
        <v>12</v>
      </c>
      <c r="CB22" s="330">
        <v>12</v>
      </c>
      <c r="CC22" s="330">
        <v>12</v>
      </c>
      <c r="CD22" s="997"/>
      <c r="CE22" s="997"/>
      <c r="CF22" s="997"/>
      <c r="CG22" s="998"/>
      <c r="CH22" s="107"/>
      <c r="CI22" s="93"/>
      <c r="CJ22" s="94"/>
      <c r="CK22" s="94"/>
      <c r="CL22" s="94"/>
      <c r="CM22" s="94"/>
      <c r="CN22" s="94"/>
      <c r="CO22" s="108"/>
      <c r="CP22" s="108"/>
      <c r="CQ22" s="108"/>
      <c r="CR22" s="108"/>
      <c r="CS22" s="94"/>
      <c r="CT22" s="94"/>
      <c r="CU22" s="94"/>
      <c r="CV22" s="94"/>
      <c r="CW22" s="94"/>
      <c r="CX22" s="93"/>
      <c r="CY22" s="519"/>
      <c r="CZ22" s="532"/>
      <c r="DA22" s="533"/>
      <c r="DB22" s="534"/>
      <c r="DC22" s="534"/>
      <c r="DD22" s="534"/>
      <c r="DE22" s="534"/>
      <c r="DF22" s="534"/>
      <c r="DG22" s="535"/>
      <c r="DH22" s="535"/>
      <c r="DI22" s="535"/>
      <c r="DJ22" s="535"/>
      <c r="DK22" s="534"/>
      <c r="DL22" s="534"/>
      <c r="DM22" s="534"/>
      <c r="DN22" s="534"/>
      <c r="DO22" s="534"/>
      <c r="DP22" s="533"/>
      <c r="DQ22" s="532"/>
      <c r="DR22" s="536"/>
      <c r="DS22" s="468"/>
      <c r="DT22" s="468"/>
      <c r="DU22" s="468"/>
      <c r="DV22" s="1431"/>
      <c r="DW22" s="1432"/>
      <c r="DX22" s="1432"/>
      <c r="DY22" s="1433"/>
      <c r="EA22" s="61"/>
    </row>
    <row r="23" spans="1:131" ht="12.75" customHeight="1">
      <c r="A23" s="800" t="s">
        <v>369</v>
      </c>
      <c r="B23" s="730" t="str">
        <f t="shared" ref="B23:S23" si="60">IF(B21="","",B20*B21*B22)</f>
        <v/>
      </c>
      <c r="C23" s="730" t="str">
        <f t="shared" si="60"/>
        <v/>
      </c>
      <c r="D23" s="730" t="str">
        <f t="shared" si="60"/>
        <v/>
      </c>
      <c r="E23" s="730">
        <f t="shared" si="60"/>
        <v>150</v>
      </c>
      <c r="F23" s="730" t="str">
        <f t="shared" si="60"/>
        <v/>
      </c>
      <c r="G23" s="730" t="str">
        <f t="shared" si="60"/>
        <v/>
      </c>
      <c r="H23" s="730" t="str">
        <f t="shared" si="60"/>
        <v/>
      </c>
      <c r="I23" s="730">
        <f t="shared" si="60"/>
        <v>1800</v>
      </c>
      <c r="J23" s="730" t="str">
        <f t="shared" si="60"/>
        <v/>
      </c>
      <c r="K23" s="730" t="str">
        <f t="shared" si="60"/>
        <v/>
      </c>
      <c r="L23" s="730">
        <f t="shared" si="60"/>
        <v>1875</v>
      </c>
      <c r="M23" s="730" t="str">
        <f t="shared" si="60"/>
        <v/>
      </c>
      <c r="N23" s="730" t="str">
        <f t="shared" si="60"/>
        <v/>
      </c>
      <c r="O23" s="730" t="str">
        <f t="shared" si="60"/>
        <v/>
      </c>
      <c r="P23" s="730" t="str">
        <f t="shared" si="60"/>
        <v/>
      </c>
      <c r="Q23" s="730" t="str">
        <f t="shared" si="60"/>
        <v/>
      </c>
      <c r="R23" s="730" t="str">
        <f t="shared" si="60"/>
        <v/>
      </c>
      <c r="S23" s="730" t="str">
        <f t="shared" si="60"/>
        <v/>
      </c>
      <c r="T23" s="1430"/>
      <c r="U23" s="730">
        <f t="shared" ref="U23:AL23" si="61">IF(U21="","",U20*U21*U22)</f>
        <v>60</v>
      </c>
      <c r="V23" s="730">
        <f t="shared" si="61"/>
        <v>150</v>
      </c>
      <c r="W23" s="730">
        <f t="shared" si="61"/>
        <v>60</v>
      </c>
      <c r="X23" s="730">
        <f t="shared" si="61"/>
        <v>150</v>
      </c>
      <c r="Y23" s="730" t="str">
        <f t="shared" si="61"/>
        <v/>
      </c>
      <c r="Z23" s="730" t="str">
        <f t="shared" si="61"/>
        <v/>
      </c>
      <c r="AA23" s="730" t="str">
        <f t="shared" si="61"/>
        <v/>
      </c>
      <c r="AB23" s="730" t="str">
        <f t="shared" si="61"/>
        <v/>
      </c>
      <c r="AC23" s="730" t="str">
        <f t="shared" si="61"/>
        <v/>
      </c>
      <c r="AD23" s="730">
        <f t="shared" si="61"/>
        <v>150</v>
      </c>
      <c r="AE23" s="730" t="str">
        <f t="shared" si="61"/>
        <v/>
      </c>
      <c r="AF23" s="730">
        <f t="shared" si="61"/>
        <v>60</v>
      </c>
      <c r="AG23" s="730">
        <f t="shared" si="61"/>
        <v>300</v>
      </c>
      <c r="AH23" s="730" t="str">
        <f t="shared" si="61"/>
        <v/>
      </c>
      <c r="AI23" s="730" t="str">
        <f t="shared" si="61"/>
        <v/>
      </c>
      <c r="AJ23" s="730" t="str">
        <f t="shared" si="61"/>
        <v/>
      </c>
      <c r="AK23" s="730" t="str">
        <f t="shared" si="61"/>
        <v/>
      </c>
      <c r="AL23" s="730" t="str">
        <f t="shared" si="61"/>
        <v/>
      </c>
      <c r="AM23" s="1430"/>
      <c r="AN23" s="730" t="str">
        <f>IF(AN21="","",AN20*AN21*AN22)</f>
        <v/>
      </c>
      <c r="AO23" s="730">
        <f>IF(AO21="","",AO20*AO21*AO22)</f>
        <v>150</v>
      </c>
      <c r="AP23" s="730" t="str">
        <f>IF(AP21="","",AP20*AP21*AP22)</f>
        <v/>
      </c>
      <c r="AQ23" s="730" t="str">
        <f>IF(AQ21="","",AQ20*AQ21*AQ22)</f>
        <v/>
      </c>
      <c r="AR23" s="730">
        <f>IF(AR21="","",AR20*AR21*AR22)</f>
        <v>150</v>
      </c>
      <c r="AS23" s="730">
        <v>100</v>
      </c>
      <c r="AT23" s="730">
        <f t="shared" ref="AT23:BE23" si="62">IF(AT21="","",AT20*AT21*AT22)</f>
        <v>120</v>
      </c>
      <c r="AU23" s="730">
        <f t="shared" si="62"/>
        <v>150</v>
      </c>
      <c r="AV23" s="730" t="str">
        <f t="shared" si="62"/>
        <v/>
      </c>
      <c r="AW23" s="730" t="str">
        <f t="shared" si="62"/>
        <v/>
      </c>
      <c r="AX23" s="730">
        <f t="shared" si="62"/>
        <v>120</v>
      </c>
      <c r="AY23" s="730">
        <f t="shared" si="62"/>
        <v>150</v>
      </c>
      <c r="AZ23" s="730">
        <f t="shared" si="62"/>
        <v>60</v>
      </c>
      <c r="BA23" s="730" t="str">
        <f t="shared" si="62"/>
        <v/>
      </c>
      <c r="BB23" s="730" t="str">
        <f t="shared" si="62"/>
        <v/>
      </c>
      <c r="BC23" s="730" t="str">
        <f t="shared" si="62"/>
        <v/>
      </c>
      <c r="BD23" s="730" t="str">
        <f t="shared" si="62"/>
        <v/>
      </c>
      <c r="BE23" s="730">
        <f t="shared" si="62"/>
        <v>60</v>
      </c>
      <c r="BF23" s="1430"/>
      <c r="BG23" s="730" t="str">
        <f t="shared" ref="BG23:BX23" si="63">IF(BG21="","",BG20*BG21*BG22)</f>
        <v/>
      </c>
      <c r="BH23" s="730" t="str">
        <f t="shared" si="63"/>
        <v/>
      </c>
      <c r="BI23" s="730" t="str">
        <f t="shared" si="63"/>
        <v/>
      </c>
      <c r="BJ23" s="730">
        <f t="shared" si="63"/>
        <v>150</v>
      </c>
      <c r="BK23" s="730">
        <f t="shared" si="63"/>
        <v>150</v>
      </c>
      <c r="BL23" s="730">
        <f t="shared" si="63"/>
        <v>150</v>
      </c>
      <c r="BM23" s="730" t="str">
        <f t="shared" si="63"/>
        <v/>
      </c>
      <c r="BN23" s="730">
        <f t="shared" si="63"/>
        <v>150</v>
      </c>
      <c r="BO23" s="730" t="str">
        <f t="shared" si="63"/>
        <v/>
      </c>
      <c r="BP23" s="730" t="str">
        <f t="shared" si="63"/>
        <v/>
      </c>
      <c r="BQ23" s="730">
        <f t="shared" si="63"/>
        <v>120</v>
      </c>
      <c r="BR23" s="730" t="str">
        <f t="shared" si="63"/>
        <v/>
      </c>
      <c r="BS23" s="730" t="str">
        <f t="shared" si="63"/>
        <v/>
      </c>
      <c r="BT23" s="730">
        <f t="shared" si="63"/>
        <v>120</v>
      </c>
      <c r="BU23" s="730" t="str">
        <f t="shared" si="63"/>
        <v/>
      </c>
      <c r="BV23" s="730" t="str">
        <f t="shared" si="63"/>
        <v/>
      </c>
      <c r="BW23" s="730" t="str">
        <f t="shared" si="63"/>
        <v/>
      </c>
      <c r="BX23" s="730" t="str">
        <f t="shared" si="63"/>
        <v/>
      </c>
      <c r="BY23" s="1430"/>
      <c r="BZ23" s="730">
        <f>IF(BZ21="","",BZ20*BZ21*BZ22)</f>
        <v>30</v>
      </c>
      <c r="CA23" s="730">
        <f>IF(CA21="","",CA20*CA21*CA22)</f>
        <v>30</v>
      </c>
      <c r="CB23" s="730">
        <f>IF(CB21="","",CB20*CB21*CB22)</f>
        <v>30</v>
      </c>
      <c r="CC23" s="730">
        <f>IF(CC21="","",CC20*CC21*CC22)</f>
        <v>60</v>
      </c>
      <c r="CD23" s="997"/>
      <c r="CE23" s="997"/>
      <c r="CF23" s="997"/>
      <c r="CG23" s="998"/>
      <c r="CH23" s="107"/>
      <c r="CI23" s="93"/>
      <c r="CJ23" s="94"/>
      <c r="CK23" s="94"/>
      <c r="CL23" s="94"/>
      <c r="CM23" s="94"/>
      <c r="CN23" s="94"/>
      <c r="CO23" s="108"/>
      <c r="CP23" s="108"/>
      <c r="CQ23" s="108"/>
      <c r="CR23" s="108"/>
      <c r="CS23" s="94"/>
      <c r="CT23" s="94"/>
      <c r="CU23" s="94"/>
      <c r="CV23" s="94"/>
      <c r="CW23" s="94"/>
      <c r="CX23" s="93"/>
      <c r="CY23" s="519"/>
      <c r="CZ23" s="532"/>
      <c r="DA23" s="533"/>
      <c r="DB23" s="534"/>
      <c r="DC23" s="534"/>
      <c r="DD23" s="534"/>
      <c r="DE23" s="534"/>
      <c r="DF23" s="534"/>
      <c r="DG23" s="535"/>
      <c r="DH23" s="535"/>
      <c r="DI23" s="535"/>
      <c r="DJ23" s="535"/>
      <c r="DK23" s="534"/>
      <c r="DL23" s="534"/>
      <c r="DM23" s="534"/>
      <c r="DN23" s="534"/>
      <c r="DO23" s="534"/>
      <c r="DP23" s="533"/>
      <c r="DQ23" s="532"/>
      <c r="DR23" s="536"/>
      <c r="DS23" s="468"/>
      <c r="DT23" s="468"/>
      <c r="DU23" s="468"/>
      <c r="DV23" s="1431"/>
      <c r="DW23" s="1432"/>
      <c r="DX23" s="1432"/>
      <c r="DY23" s="1433"/>
      <c r="EA23" s="61"/>
    </row>
    <row r="24" spans="1:131" ht="12.75" customHeight="1">
      <c r="A24" s="800" t="s">
        <v>393</v>
      </c>
      <c r="B24" s="858">
        <f t="shared" ref="B24:S24" si="64">3500*4.1868</f>
        <v>14653.8</v>
      </c>
      <c r="C24" s="858">
        <f t="shared" si="64"/>
        <v>14653.8</v>
      </c>
      <c r="D24" s="858">
        <f t="shared" si="64"/>
        <v>14653.8</v>
      </c>
      <c r="E24" s="858">
        <f t="shared" si="64"/>
        <v>14653.8</v>
      </c>
      <c r="F24" s="858">
        <f t="shared" si="64"/>
        <v>14653.8</v>
      </c>
      <c r="G24" s="858">
        <f t="shared" si="64"/>
        <v>14653.8</v>
      </c>
      <c r="H24" s="858">
        <f t="shared" si="64"/>
        <v>14653.8</v>
      </c>
      <c r="I24" s="858">
        <f t="shared" si="64"/>
        <v>14653.8</v>
      </c>
      <c r="J24" s="858">
        <f t="shared" si="64"/>
        <v>14653.8</v>
      </c>
      <c r="K24" s="858">
        <f t="shared" si="64"/>
        <v>14653.8</v>
      </c>
      <c r="L24" s="858">
        <f t="shared" si="64"/>
        <v>14653.8</v>
      </c>
      <c r="M24" s="858">
        <f t="shared" si="64"/>
        <v>14653.8</v>
      </c>
      <c r="N24" s="858">
        <f t="shared" si="64"/>
        <v>14653.8</v>
      </c>
      <c r="O24" s="858">
        <f t="shared" si="64"/>
        <v>14653.8</v>
      </c>
      <c r="P24" s="858">
        <f t="shared" si="64"/>
        <v>14653.8</v>
      </c>
      <c r="Q24" s="858">
        <f t="shared" si="64"/>
        <v>14653.8</v>
      </c>
      <c r="R24" s="858">
        <f t="shared" si="64"/>
        <v>14653.8</v>
      </c>
      <c r="S24" s="858">
        <f t="shared" si="64"/>
        <v>14653.8</v>
      </c>
      <c r="T24" s="1430"/>
      <c r="U24" s="858">
        <f t="shared" ref="U24:AL24" si="65">3500*4.1868</f>
        <v>14653.8</v>
      </c>
      <c r="V24" s="858">
        <f t="shared" si="65"/>
        <v>14653.8</v>
      </c>
      <c r="W24" s="858">
        <f t="shared" si="65"/>
        <v>14653.8</v>
      </c>
      <c r="X24" s="858">
        <f t="shared" si="65"/>
        <v>14653.8</v>
      </c>
      <c r="Y24" s="858">
        <f t="shared" si="65"/>
        <v>14653.8</v>
      </c>
      <c r="Z24" s="858">
        <f t="shared" si="65"/>
        <v>14653.8</v>
      </c>
      <c r="AA24" s="858">
        <f t="shared" si="65"/>
        <v>14653.8</v>
      </c>
      <c r="AB24" s="858">
        <f t="shared" si="65"/>
        <v>14653.8</v>
      </c>
      <c r="AC24" s="858">
        <f t="shared" si="65"/>
        <v>14653.8</v>
      </c>
      <c r="AD24" s="858">
        <f t="shared" si="65"/>
        <v>14653.8</v>
      </c>
      <c r="AE24" s="858">
        <f t="shared" si="65"/>
        <v>14653.8</v>
      </c>
      <c r="AF24" s="858">
        <f t="shared" si="65"/>
        <v>14653.8</v>
      </c>
      <c r="AG24" s="858">
        <f t="shared" si="65"/>
        <v>14653.8</v>
      </c>
      <c r="AH24" s="858">
        <f t="shared" si="65"/>
        <v>14653.8</v>
      </c>
      <c r="AI24" s="858">
        <f t="shared" si="65"/>
        <v>14653.8</v>
      </c>
      <c r="AJ24" s="858">
        <f t="shared" si="65"/>
        <v>14653.8</v>
      </c>
      <c r="AK24" s="858">
        <f t="shared" si="65"/>
        <v>14653.8</v>
      </c>
      <c r="AL24" s="858">
        <f t="shared" si="65"/>
        <v>14653.8</v>
      </c>
      <c r="AM24" s="1430"/>
      <c r="AN24" s="858">
        <f t="shared" ref="AN24:BE24" si="66">3500*4.1868</f>
        <v>14653.8</v>
      </c>
      <c r="AO24" s="858">
        <f t="shared" si="66"/>
        <v>14653.8</v>
      </c>
      <c r="AP24" s="858">
        <f t="shared" si="66"/>
        <v>14653.8</v>
      </c>
      <c r="AQ24" s="858">
        <f t="shared" si="66"/>
        <v>14653.8</v>
      </c>
      <c r="AR24" s="858">
        <f t="shared" si="66"/>
        <v>14653.8</v>
      </c>
      <c r="AS24" s="858">
        <f t="shared" si="66"/>
        <v>14653.8</v>
      </c>
      <c r="AT24" s="858">
        <f t="shared" si="66"/>
        <v>14653.8</v>
      </c>
      <c r="AU24" s="858">
        <f t="shared" si="66"/>
        <v>14653.8</v>
      </c>
      <c r="AV24" s="858">
        <f t="shared" si="66"/>
        <v>14653.8</v>
      </c>
      <c r="AW24" s="858">
        <f t="shared" si="66"/>
        <v>14653.8</v>
      </c>
      <c r="AX24" s="858">
        <f t="shared" si="66"/>
        <v>14653.8</v>
      </c>
      <c r="AY24" s="858">
        <f t="shared" si="66"/>
        <v>14653.8</v>
      </c>
      <c r="AZ24" s="858">
        <f t="shared" si="66"/>
        <v>14653.8</v>
      </c>
      <c r="BA24" s="858">
        <f t="shared" si="66"/>
        <v>14653.8</v>
      </c>
      <c r="BB24" s="858">
        <f t="shared" si="66"/>
        <v>14653.8</v>
      </c>
      <c r="BC24" s="858">
        <f t="shared" si="66"/>
        <v>14653.8</v>
      </c>
      <c r="BD24" s="858">
        <f t="shared" si="66"/>
        <v>14653.8</v>
      </c>
      <c r="BE24" s="858">
        <f t="shared" si="66"/>
        <v>14653.8</v>
      </c>
      <c r="BF24" s="1430"/>
      <c r="BG24" s="858">
        <f t="shared" ref="BG24:BX24" si="67">3500*4.1868</f>
        <v>14653.8</v>
      </c>
      <c r="BH24" s="858">
        <f t="shared" si="67"/>
        <v>14653.8</v>
      </c>
      <c r="BI24" s="858">
        <f t="shared" si="67"/>
        <v>14653.8</v>
      </c>
      <c r="BJ24" s="858">
        <f t="shared" si="67"/>
        <v>14653.8</v>
      </c>
      <c r="BK24" s="858">
        <f t="shared" si="67"/>
        <v>14653.8</v>
      </c>
      <c r="BL24" s="858">
        <f t="shared" si="67"/>
        <v>14653.8</v>
      </c>
      <c r="BM24" s="858">
        <f t="shared" si="67"/>
        <v>14653.8</v>
      </c>
      <c r="BN24" s="858">
        <f t="shared" si="67"/>
        <v>14653.8</v>
      </c>
      <c r="BO24" s="858">
        <f t="shared" si="67"/>
        <v>14653.8</v>
      </c>
      <c r="BP24" s="858">
        <f t="shared" si="67"/>
        <v>14653.8</v>
      </c>
      <c r="BQ24" s="858">
        <f t="shared" si="67"/>
        <v>14653.8</v>
      </c>
      <c r="BR24" s="858">
        <f t="shared" si="67"/>
        <v>14653.8</v>
      </c>
      <c r="BS24" s="858">
        <f t="shared" si="67"/>
        <v>14653.8</v>
      </c>
      <c r="BT24" s="858">
        <f t="shared" si="67"/>
        <v>14653.8</v>
      </c>
      <c r="BU24" s="858">
        <f t="shared" si="67"/>
        <v>14653.8</v>
      </c>
      <c r="BV24" s="858">
        <f t="shared" si="67"/>
        <v>14653.8</v>
      </c>
      <c r="BW24" s="858">
        <f t="shared" si="67"/>
        <v>14653.8</v>
      </c>
      <c r="BX24" s="858">
        <f t="shared" si="67"/>
        <v>14653.8</v>
      </c>
      <c r="BY24" s="1430"/>
      <c r="BZ24" s="858">
        <f>3500*4.1868</f>
        <v>14653.8</v>
      </c>
      <c r="CA24" s="858">
        <f>3500*4.1868</f>
        <v>14653.8</v>
      </c>
      <c r="CB24" s="858">
        <f>3500*4.1868</f>
        <v>14653.8</v>
      </c>
      <c r="CC24" s="858">
        <f>3500*4.1868</f>
        <v>14653.8</v>
      </c>
      <c r="CD24" s="997"/>
      <c r="CE24" s="997"/>
      <c r="CF24" s="997"/>
      <c r="CG24" s="998"/>
      <c r="CH24" s="107"/>
      <c r="CI24" s="93"/>
      <c r="CJ24" s="94"/>
      <c r="CK24" s="94"/>
      <c r="CL24" s="94"/>
      <c r="CM24" s="94"/>
      <c r="CN24" s="94"/>
      <c r="CO24" s="108"/>
      <c r="CP24" s="108"/>
      <c r="CQ24" s="108"/>
      <c r="CR24" s="108"/>
      <c r="CS24" s="94"/>
      <c r="CT24" s="94"/>
      <c r="CU24" s="94"/>
      <c r="CV24" s="94"/>
      <c r="CW24" s="94"/>
      <c r="CX24" s="93"/>
      <c r="CY24" s="519"/>
      <c r="CZ24" s="532"/>
      <c r="DA24" s="533"/>
      <c r="DB24" s="534"/>
      <c r="DC24" s="534"/>
      <c r="DD24" s="534"/>
      <c r="DE24" s="534"/>
      <c r="DF24" s="534"/>
      <c r="DG24" s="535"/>
      <c r="DH24" s="535"/>
      <c r="DI24" s="535"/>
      <c r="DJ24" s="535"/>
      <c r="DK24" s="534"/>
      <c r="DL24" s="534"/>
      <c r="DM24" s="534"/>
      <c r="DN24" s="534"/>
      <c r="DO24" s="534"/>
      <c r="DP24" s="533"/>
      <c r="DQ24" s="532"/>
      <c r="DR24" s="536"/>
      <c r="DS24" s="468"/>
      <c r="DT24" s="468"/>
      <c r="DU24" s="468"/>
      <c r="DV24" s="1431"/>
      <c r="DW24" s="1432"/>
      <c r="DX24" s="1432"/>
      <c r="DY24" s="1433"/>
      <c r="EA24" s="61"/>
    </row>
    <row r="25" spans="1:131" ht="12.75" customHeight="1">
      <c r="A25" s="748" t="s">
        <v>328</v>
      </c>
      <c r="B25" s="733" t="str">
        <f>IF(B23="","",B23*B24/B$7/365/$G$1)</f>
        <v/>
      </c>
      <c r="C25" s="733" t="str">
        <f>IF(C23="","",C23*C24/C$7/365/$G$1)</f>
        <v/>
      </c>
      <c r="D25" s="733" t="str">
        <f>IF(D23="","",D23*D24/D$7/365/$G$1)</f>
        <v/>
      </c>
      <c r="E25" s="733">
        <f>IF(E23="","",E23*E24/E$7/365/$G$1)</f>
        <v>7.6036737235367372E-2</v>
      </c>
      <c r="F25" s="733" t="str">
        <f t="shared" ref="F25:U25" si="68">IF(F23="","",F23*F24/F$7/365/$G$1)</f>
        <v/>
      </c>
      <c r="G25" s="733" t="str">
        <f t="shared" si="68"/>
        <v/>
      </c>
      <c r="H25" s="733" t="str">
        <f t="shared" si="68"/>
        <v/>
      </c>
      <c r="I25" s="733">
        <f t="shared" si="68"/>
        <v>2.052991905354919</v>
      </c>
      <c r="J25" s="733" t="str">
        <f t="shared" si="68"/>
        <v/>
      </c>
      <c r="K25" s="733" t="str">
        <f t="shared" si="68"/>
        <v/>
      </c>
      <c r="L25" s="733">
        <f t="shared" si="68"/>
        <v>0.53463330868617676</v>
      </c>
      <c r="M25" s="733" t="str">
        <f t="shared" si="68"/>
        <v/>
      </c>
      <c r="N25" s="733" t="str">
        <f t="shared" si="68"/>
        <v/>
      </c>
      <c r="O25" s="733" t="str">
        <f t="shared" si="68"/>
        <v/>
      </c>
      <c r="P25" s="733" t="str">
        <f t="shared" si="68"/>
        <v/>
      </c>
      <c r="Q25" s="733" t="str">
        <f t="shared" si="68"/>
        <v/>
      </c>
      <c r="R25" s="733" t="str">
        <f t="shared" si="68"/>
        <v/>
      </c>
      <c r="S25" s="733" t="str">
        <f t="shared" si="68"/>
        <v/>
      </c>
      <c r="T25" s="1430"/>
      <c r="U25" s="733">
        <f t="shared" si="68"/>
        <v>3.9104607721046077E-2</v>
      </c>
      <c r="V25" s="733">
        <f t="shared" ref="V25:AL25" si="69">IF(V23="","",V23*V24/V$7/365/$G$1)</f>
        <v>8.5541329389788298E-2</v>
      </c>
      <c r="W25" s="733">
        <f t="shared" si="69"/>
        <v>3.4216531755915318E-2</v>
      </c>
      <c r="X25" s="733">
        <f t="shared" si="69"/>
        <v>0.11405510585305106</v>
      </c>
      <c r="Y25" s="733" t="str">
        <f t="shared" si="69"/>
        <v/>
      </c>
      <c r="Z25" s="733" t="str">
        <f t="shared" si="69"/>
        <v/>
      </c>
      <c r="AA25" s="733" t="str">
        <f t="shared" si="69"/>
        <v/>
      </c>
      <c r="AB25" s="733" t="str">
        <f t="shared" si="69"/>
        <v/>
      </c>
      <c r="AC25" s="733" t="str">
        <f t="shared" si="69"/>
        <v/>
      </c>
      <c r="AD25" s="733">
        <f t="shared" si="69"/>
        <v>8.5541329389788298E-2</v>
      </c>
      <c r="AE25" s="733" t="str">
        <f t="shared" si="69"/>
        <v/>
      </c>
      <c r="AF25" s="733">
        <f t="shared" si="69"/>
        <v>1.9552303860523038E-2</v>
      </c>
      <c r="AG25" s="733">
        <f t="shared" si="69"/>
        <v>0.13686612702366127</v>
      </c>
      <c r="AH25" s="733" t="str">
        <f t="shared" si="69"/>
        <v/>
      </c>
      <c r="AI25" s="733" t="str">
        <f t="shared" si="69"/>
        <v/>
      </c>
      <c r="AJ25" s="733" t="str">
        <f t="shared" si="69"/>
        <v/>
      </c>
      <c r="AK25" s="733" t="str">
        <f t="shared" si="69"/>
        <v/>
      </c>
      <c r="AL25" s="733" t="str">
        <f t="shared" si="69"/>
        <v/>
      </c>
      <c r="AM25" s="1430"/>
      <c r="AN25" s="733" t="str">
        <f t="shared" ref="AN25:BE25" si="70">IF(AN23="","",AN23*AN24/AN$7/365/$G$1)</f>
        <v/>
      </c>
      <c r="AO25" s="733">
        <f t="shared" si="70"/>
        <v>0.11405510585305106</v>
      </c>
      <c r="AP25" s="733" t="str">
        <f t="shared" si="70"/>
        <v/>
      </c>
      <c r="AQ25" s="733" t="str">
        <f t="shared" si="70"/>
        <v/>
      </c>
      <c r="AR25" s="733">
        <f t="shared" si="70"/>
        <v>9.7761519302615202E-2</v>
      </c>
      <c r="AS25" s="733">
        <f t="shared" si="70"/>
        <v>9.1244084682440843E-2</v>
      </c>
      <c r="AT25" s="733">
        <f t="shared" si="70"/>
        <v>7.8209215442092153E-2</v>
      </c>
      <c r="AU25" s="733">
        <f t="shared" si="70"/>
        <v>0.11405510585305106</v>
      </c>
      <c r="AV25" s="733" t="str">
        <f t="shared" si="70"/>
        <v/>
      </c>
      <c r="AW25" s="733" t="str">
        <f t="shared" si="70"/>
        <v/>
      </c>
      <c r="AX25" s="733">
        <f t="shared" si="70"/>
        <v>6.8433063511830636E-2</v>
      </c>
      <c r="AY25" s="733">
        <f t="shared" si="70"/>
        <v>0.11405510585305106</v>
      </c>
      <c r="AZ25" s="733">
        <f t="shared" si="70"/>
        <v>5.4746450809464504E-2</v>
      </c>
      <c r="BA25" s="733" t="str">
        <f t="shared" si="70"/>
        <v/>
      </c>
      <c r="BB25" s="733" t="str">
        <f t="shared" si="70"/>
        <v/>
      </c>
      <c r="BC25" s="733" t="str">
        <f t="shared" si="70"/>
        <v/>
      </c>
      <c r="BD25" s="733" t="str">
        <f t="shared" si="70"/>
        <v/>
      </c>
      <c r="BE25" s="733">
        <f t="shared" si="70"/>
        <v>3.9104607721046077E-2</v>
      </c>
      <c r="BF25" s="1430"/>
      <c r="BG25" s="733" t="str">
        <f t="shared" ref="BG25:BX25" si="71">IF(BG23="","",BG23*BG24/BG$7/365/$G$1)</f>
        <v/>
      </c>
      <c r="BH25" s="733" t="str">
        <f t="shared" si="71"/>
        <v/>
      </c>
      <c r="BI25" s="733" t="str">
        <f t="shared" si="71"/>
        <v/>
      </c>
      <c r="BJ25" s="733">
        <f t="shared" si="71"/>
        <v>0.13686612702366127</v>
      </c>
      <c r="BK25" s="733">
        <f t="shared" si="71"/>
        <v>0.13686612702366127</v>
      </c>
      <c r="BL25" s="733">
        <f t="shared" si="71"/>
        <v>0.11405510585305106</v>
      </c>
      <c r="BM25" s="733" t="str">
        <f t="shared" si="71"/>
        <v/>
      </c>
      <c r="BN25" s="733">
        <f t="shared" si="71"/>
        <v>0.13686612702366127</v>
      </c>
      <c r="BO25" s="733" t="str">
        <f t="shared" si="71"/>
        <v/>
      </c>
      <c r="BP25" s="733" t="str">
        <f t="shared" si="71"/>
        <v/>
      </c>
      <c r="BQ25" s="733">
        <f t="shared" si="71"/>
        <v>7.8209215442092153E-2</v>
      </c>
      <c r="BR25" s="733" t="str">
        <f t="shared" si="71"/>
        <v/>
      </c>
      <c r="BS25" s="733" t="str">
        <f t="shared" si="71"/>
        <v/>
      </c>
      <c r="BT25" s="733">
        <f t="shared" si="71"/>
        <v>9.1244084682440843E-2</v>
      </c>
      <c r="BU25" s="733" t="str">
        <f t="shared" si="71"/>
        <v/>
      </c>
      <c r="BV25" s="733" t="str">
        <f t="shared" si="71"/>
        <v/>
      </c>
      <c r="BW25" s="733" t="str">
        <f t="shared" si="71"/>
        <v/>
      </c>
      <c r="BX25" s="733" t="str">
        <f t="shared" si="71"/>
        <v/>
      </c>
      <c r="BY25" s="1430"/>
      <c r="BZ25" s="733">
        <f>IF(BZ23="","",BZ23*BZ24/BZ$7/365/$G$1)</f>
        <v>2.2811021170610211E-2</v>
      </c>
      <c r="CA25" s="733">
        <f>IF(CA23="","",CA23*CA24/CA$7/365/$G$1)</f>
        <v>2.2811021170610211E-2</v>
      </c>
      <c r="CB25" s="733">
        <f>IF(CB23="","",CB23*CB24/CB$7/365/$G$1)</f>
        <v>2.2811021170610211E-2</v>
      </c>
      <c r="CC25" s="733">
        <f>IF(CC23="","",CC23*CC24/CC$7/365/$G$1)</f>
        <v>5.4746450809464504E-2</v>
      </c>
      <c r="CD25" s="997"/>
      <c r="CE25" s="997"/>
      <c r="CF25" s="997"/>
      <c r="CG25" s="998"/>
      <c r="CH25" s="107"/>
      <c r="CI25" s="93"/>
      <c r="CJ25" s="94"/>
      <c r="CK25" s="94"/>
      <c r="CL25" s="94"/>
      <c r="CM25" s="94"/>
      <c r="CN25" s="94"/>
      <c r="CO25" s="108"/>
      <c r="CP25" s="108"/>
      <c r="CQ25" s="108"/>
      <c r="CR25" s="108"/>
      <c r="CS25" s="94"/>
      <c r="CT25" s="94"/>
      <c r="CU25" s="94"/>
      <c r="CV25" s="94"/>
      <c r="CW25" s="94"/>
      <c r="CX25" s="93"/>
      <c r="CY25" s="519"/>
      <c r="CZ25" s="532"/>
      <c r="DA25" s="533"/>
      <c r="DB25" s="534"/>
      <c r="DC25" s="534"/>
      <c r="DD25" s="534"/>
      <c r="DE25" s="534"/>
      <c r="DF25" s="534"/>
      <c r="DG25" s="535"/>
      <c r="DH25" s="535"/>
      <c r="DI25" s="535"/>
      <c r="DJ25" s="535"/>
      <c r="DK25" s="534"/>
      <c r="DL25" s="534"/>
      <c r="DM25" s="534"/>
      <c r="DN25" s="534"/>
      <c r="DO25" s="534"/>
      <c r="DP25" s="533"/>
      <c r="DQ25" s="532"/>
      <c r="DR25" s="536"/>
      <c r="DS25" s="468"/>
      <c r="DT25" s="468"/>
      <c r="DU25" s="468"/>
      <c r="DV25" s="1431"/>
      <c r="DW25" s="1432"/>
      <c r="DX25" s="1432"/>
      <c r="DY25" s="1433"/>
      <c r="EA25" s="61"/>
    </row>
    <row r="26" spans="1:131" ht="12.75" customHeight="1">
      <c r="A26" s="859" t="s">
        <v>394</v>
      </c>
      <c r="B26" s="330"/>
      <c r="C26" s="330"/>
      <c r="D26" s="330"/>
      <c r="E26" s="330">
        <v>100</v>
      </c>
      <c r="F26" s="330"/>
      <c r="G26" s="330"/>
      <c r="H26" s="330"/>
      <c r="I26" s="330">
        <v>110</v>
      </c>
      <c r="J26" s="330"/>
      <c r="K26" s="330"/>
      <c r="L26" s="330">
        <v>90</v>
      </c>
      <c r="M26" s="330"/>
      <c r="N26" s="330"/>
      <c r="O26" s="330"/>
      <c r="P26" s="330"/>
      <c r="Q26" s="330"/>
      <c r="R26" s="330"/>
      <c r="S26" s="330"/>
      <c r="T26" s="1430"/>
      <c r="U26" s="330"/>
      <c r="V26" s="330">
        <v>8</v>
      </c>
      <c r="W26" s="330">
        <v>4</v>
      </c>
      <c r="X26" s="330">
        <v>8</v>
      </c>
      <c r="Y26" s="330"/>
      <c r="Z26" s="330"/>
      <c r="AA26" s="330"/>
      <c r="AB26" s="330"/>
      <c r="AC26" s="330"/>
      <c r="AD26" s="330">
        <v>9.6</v>
      </c>
      <c r="AE26" s="330"/>
      <c r="AF26" s="777">
        <v>9</v>
      </c>
      <c r="AG26" s="777">
        <v>8.8000000000000007</v>
      </c>
      <c r="AH26" s="777"/>
      <c r="AI26" s="777"/>
      <c r="AJ26" s="330"/>
      <c r="AK26" s="330"/>
      <c r="AL26" s="330"/>
      <c r="AM26" s="1430"/>
      <c r="AN26" s="330"/>
      <c r="AO26" s="330">
        <v>120</v>
      </c>
      <c r="AP26" s="330"/>
      <c r="AQ26" s="330"/>
      <c r="AR26" s="330">
        <v>120</v>
      </c>
      <c r="AS26" s="330"/>
      <c r="AT26" s="330">
        <v>100</v>
      </c>
      <c r="AU26" s="330">
        <v>100</v>
      </c>
      <c r="AV26" s="330"/>
      <c r="AW26" s="330"/>
      <c r="AX26" s="330">
        <v>100</v>
      </c>
      <c r="AY26" s="330">
        <v>85</v>
      </c>
      <c r="AZ26" s="330">
        <v>75</v>
      </c>
      <c r="BA26" s="330"/>
      <c r="BB26" s="330"/>
      <c r="BC26" s="330"/>
      <c r="BD26" s="330"/>
      <c r="BE26" s="330">
        <v>75</v>
      </c>
      <c r="BF26" s="1430"/>
      <c r="BG26" s="330"/>
      <c r="BH26" s="330"/>
      <c r="BI26" s="330"/>
      <c r="BJ26" s="330">
        <v>100</v>
      </c>
      <c r="BK26" s="330">
        <v>120</v>
      </c>
      <c r="BL26" s="330">
        <v>130</v>
      </c>
      <c r="BM26" s="330"/>
      <c r="BN26" s="330">
        <v>110</v>
      </c>
      <c r="BO26" s="330"/>
      <c r="BP26" s="330"/>
      <c r="BQ26" s="330">
        <v>100</v>
      </c>
      <c r="BR26" s="330"/>
      <c r="BS26" s="330"/>
      <c r="BT26" s="330">
        <v>85</v>
      </c>
      <c r="BU26" s="330"/>
      <c r="BV26" s="330"/>
      <c r="BW26" s="330"/>
      <c r="BX26" s="330"/>
      <c r="BY26" s="1430"/>
      <c r="BZ26" s="330">
        <v>25</v>
      </c>
      <c r="CA26" s="330">
        <v>25</v>
      </c>
      <c r="CB26" s="330">
        <v>45</v>
      </c>
      <c r="CC26" s="330">
        <v>80</v>
      </c>
      <c r="CD26" s="997"/>
      <c r="CE26" s="997"/>
      <c r="CF26" s="997"/>
      <c r="CG26" s="998"/>
      <c r="CH26" s="107"/>
      <c r="CI26" s="93"/>
      <c r="CJ26" s="94"/>
      <c r="CK26" s="94"/>
      <c r="CL26" s="94"/>
      <c r="CM26" s="94"/>
      <c r="CN26" s="94"/>
      <c r="CO26" s="108"/>
      <c r="CP26" s="108"/>
      <c r="CQ26" s="108"/>
      <c r="CR26" s="108"/>
      <c r="CS26" s="94"/>
      <c r="CT26" s="94"/>
      <c r="CU26" s="94"/>
      <c r="CV26" s="94"/>
      <c r="CW26" s="94"/>
      <c r="CX26" s="93"/>
      <c r="CY26" s="519"/>
      <c r="CZ26" s="532"/>
      <c r="DA26" s="533"/>
      <c r="DB26" s="534"/>
      <c r="DC26" s="534"/>
      <c r="DD26" s="534"/>
      <c r="DE26" s="534"/>
      <c r="DF26" s="534"/>
      <c r="DG26" s="535"/>
      <c r="DH26" s="535"/>
      <c r="DI26" s="535"/>
      <c r="DJ26" s="535"/>
      <c r="DK26" s="534"/>
      <c r="DL26" s="534"/>
      <c r="DM26" s="534"/>
      <c r="DN26" s="534"/>
      <c r="DO26" s="534"/>
      <c r="DP26" s="533"/>
      <c r="DQ26" s="532"/>
      <c r="DR26" s="536"/>
      <c r="DS26" s="468"/>
      <c r="DT26" s="468"/>
      <c r="DU26" s="468"/>
      <c r="DV26" s="1431"/>
      <c r="DW26" s="1432"/>
      <c r="DX26" s="1432"/>
      <c r="DY26" s="1433"/>
      <c r="EA26" s="61"/>
    </row>
    <row r="27" spans="1:131" ht="12.75" customHeight="1">
      <c r="A27" s="748" t="s">
        <v>395</v>
      </c>
      <c r="B27" s="730" t="str">
        <f t="shared" ref="B27:S27" si="72">IF(B26="","",B21*B26*B22)</f>
        <v/>
      </c>
      <c r="C27" s="730" t="str">
        <f t="shared" si="72"/>
        <v/>
      </c>
      <c r="D27" s="730" t="str">
        <f t="shared" si="72"/>
        <v/>
      </c>
      <c r="E27" s="730">
        <f t="shared" si="72"/>
        <v>1200</v>
      </c>
      <c r="F27" s="730" t="str">
        <f t="shared" si="72"/>
        <v/>
      </c>
      <c r="G27" s="730" t="str">
        <f t="shared" si="72"/>
        <v/>
      </c>
      <c r="H27" s="730" t="str">
        <f t="shared" si="72"/>
        <v/>
      </c>
      <c r="I27" s="730">
        <f t="shared" si="72"/>
        <v>15840</v>
      </c>
      <c r="J27" s="730" t="str">
        <f t="shared" si="72"/>
        <v/>
      </c>
      <c r="K27" s="730" t="str">
        <f t="shared" si="72"/>
        <v/>
      </c>
      <c r="L27" s="730">
        <f t="shared" si="72"/>
        <v>13500</v>
      </c>
      <c r="M27" s="730" t="str">
        <f t="shared" si="72"/>
        <v/>
      </c>
      <c r="N27" s="730" t="str">
        <f t="shared" si="72"/>
        <v/>
      </c>
      <c r="O27" s="730" t="str">
        <f t="shared" si="72"/>
        <v/>
      </c>
      <c r="P27" s="730" t="str">
        <f t="shared" si="72"/>
        <v/>
      </c>
      <c r="Q27" s="730" t="str">
        <f t="shared" si="72"/>
        <v/>
      </c>
      <c r="R27" s="730" t="str">
        <f t="shared" si="72"/>
        <v/>
      </c>
      <c r="S27" s="730" t="str">
        <f t="shared" si="72"/>
        <v/>
      </c>
      <c r="T27" s="1430"/>
      <c r="U27" s="730" t="str">
        <f t="shared" ref="U27:AL27" si="73">IF(U26="","",U21*U26*U22)</f>
        <v/>
      </c>
      <c r="V27" s="730">
        <f t="shared" si="73"/>
        <v>96</v>
      </c>
      <c r="W27" s="730">
        <f t="shared" si="73"/>
        <v>96</v>
      </c>
      <c r="X27" s="730">
        <f t="shared" si="73"/>
        <v>96</v>
      </c>
      <c r="Y27" s="730" t="str">
        <f t="shared" si="73"/>
        <v/>
      </c>
      <c r="Z27" s="730" t="str">
        <f t="shared" si="73"/>
        <v/>
      </c>
      <c r="AA27" s="730" t="str">
        <f t="shared" si="73"/>
        <v/>
      </c>
      <c r="AB27" s="730" t="str">
        <f t="shared" si="73"/>
        <v/>
      </c>
      <c r="AC27" s="730" t="str">
        <f t="shared" si="73"/>
        <v/>
      </c>
      <c r="AD27" s="730">
        <f t="shared" si="73"/>
        <v>115.19999999999999</v>
      </c>
      <c r="AE27" s="730" t="str">
        <f t="shared" si="73"/>
        <v/>
      </c>
      <c r="AF27" s="730">
        <f t="shared" si="73"/>
        <v>108</v>
      </c>
      <c r="AG27" s="730">
        <f t="shared" si="73"/>
        <v>105.60000000000001</v>
      </c>
      <c r="AH27" s="730" t="str">
        <f t="shared" si="73"/>
        <v/>
      </c>
      <c r="AI27" s="730" t="str">
        <f t="shared" si="73"/>
        <v/>
      </c>
      <c r="AJ27" s="730" t="str">
        <f t="shared" si="73"/>
        <v/>
      </c>
      <c r="AK27" s="730" t="str">
        <f t="shared" si="73"/>
        <v/>
      </c>
      <c r="AL27" s="730" t="str">
        <f t="shared" si="73"/>
        <v/>
      </c>
      <c r="AM27" s="1430"/>
      <c r="AN27" s="730" t="str">
        <f t="shared" ref="AN27:BE27" si="74">IF(AN26="","",AN21*AN26*AN22)</f>
        <v/>
      </c>
      <c r="AO27" s="730">
        <f t="shared" si="74"/>
        <v>1440</v>
      </c>
      <c r="AP27" s="730" t="str">
        <f t="shared" si="74"/>
        <v/>
      </c>
      <c r="AQ27" s="730" t="str">
        <f t="shared" si="74"/>
        <v/>
      </c>
      <c r="AR27" s="730">
        <f t="shared" si="74"/>
        <v>1440</v>
      </c>
      <c r="AS27" s="730" t="str">
        <f t="shared" si="74"/>
        <v/>
      </c>
      <c r="AT27" s="730">
        <f t="shared" si="74"/>
        <v>1200</v>
      </c>
      <c r="AU27" s="730">
        <f t="shared" si="74"/>
        <v>1200</v>
      </c>
      <c r="AV27" s="730" t="str">
        <f t="shared" si="74"/>
        <v/>
      </c>
      <c r="AW27" s="730" t="str">
        <f t="shared" si="74"/>
        <v/>
      </c>
      <c r="AX27" s="730">
        <f t="shared" si="74"/>
        <v>1200</v>
      </c>
      <c r="AY27" s="730">
        <f t="shared" si="74"/>
        <v>1020</v>
      </c>
      <c r="AZ27" s="730">
        <f t="shared" si="74"/>
        <v>900</v>
      </c>
      <c r="BA27" s="730" t="str">
        <f t="shared" si="74"/>
        <v/>
      </c>
      <c r="BB27" s="730" t="str">
        <f t="shared" si="74"/>
        <v/>
      </c>
      <c r="BC27" s="730" t="str">
        <f t="shared" si="74"/>
        <v/>
      </c>
      <c r="BD27" s="730" t="str">
        <f t="shared" si="74"/>
        <v/>
      </c>
      <c r="BE27" s="730">
        <f t="shared" si="74"/>
        <v>900</v>
      </c>
      <c r="BF27" s="1430"/>
      <c r="BG27" s="730" t="str">
        <f t="shared" ref="BG27:BX27" si="75">IF(BG26="","",BG21*BG26*BG22)</f>
        <v/>
      </c>
      <c r="BH27" s="730" t="str">
        <f t="shared" si="75"/>
        <v/>
      </c>
      <c r="BI27" s="730" t="str">
        <f t="shared" si="75"/>
        <v/>
      </c>
      <c r="BJ27" s="730">
        <f t="shared" si="75"/>
        <v>1200</v>
      </c>
      <c r="BK27" s="730">
        <f t="shared" si="75"/>
        <v>1440</v>
      </c>
      <c r="BL27" s="730">
        <f t="shared" si="75"/>
        <v>1560</v>
      </c>
      <c r="BM27" s="730" t="str">
        <f t="shared" si="75"/>
        <v/>
      </c>
      <c r="BN27" s="730">
        <f t="shared" si="75"/>
        <v>1320</v>
      </c>
      <c r="BO27" s="730" t="str">
        <f t="shared" si="75"/>
        <v/>
      </c>
      <c r="BP27" s="730" t="str">
        <f t="shared" si="75"/>
        <v/>
      </c>
      <c r="BQ27" s="730">
        <f t="shared" si="75"/>
        <v>1200</v>
      </c>
      <c r="BR27" s="730" t="str">
        <f t="shared" si="75"/>
        <v/>
      </c>
      <c r="BS27" s="730" t="str">
        <f t="shared" si="75"/>
        <v/>
      </c>
      <c r="BT27" s="730">
        <f t="shared" si="75"/>
        <v>1020</v>
      </c>
      <c r="BU27" s="730" t="str">
        <f t="shared" si="75"/>
        <v/>
      </c>
      <c r="BV27" s="730" t="str">
        <f t="shared" si="75"/>
        <v/>
      </c>
      <c r="BW27" s="730" t="str">
        <f t="shared" si="75"/>
        <v/>
      </c>
      <c r="BX27" s="730" t="str">
        <f t="shared" si="75"/>
        <v/>
      </c>
      <c r="BY27" s="1430"/>
      <c r="BZ27" s="730">
        <f>IF(BZ26="","",BZ21*BZ26*BZ22)</f>
        <v>300</v>
      </c>
      <c r="CA27" s="730">
        <f>IF(CA26="","",CA21*CA26*CA22)</f>
        <v>300</v>
      </c>
      <c r="CB27" s="730">
        <f>IF(CB26="","",CB21*CB26*CB22)</f>
        <v>540</v>
      </c>
      <c r="CC27" s="730">
        <f>IF(CC26="","",CC21*CC26*CC22)</f>
        <v>960</v>
      </c>
      <c r="CD27" s="997"/>
      <c r="CE27" s="997"/>
      <c r="CF27" s="997"/>
      <c r="CG27" s="998"/>
      <c r="CH27" s="107"/>
      <c r="CI27" s="93"/>
      <c r="CJ27" s="94"/>
      <c r="CK27" s="94"/>
      <c r="CL27" s="94"/>
      <c r="CM27" s="94"/>
      <c r="CN27" s="94"/>
      <c r="CO27" s="108"/>
      <c r="CP27" s="108"/>
      <c r="CQ27" s="108"/>
      <c r="CR27" s="108"/>
      <c r="CS27" s="94"/>
      <c r="CT27" s="94"/>
      <c r="CU27" s="94"/>
      <c r="CV27" s="94"/>
      <c r="CW27" s="94"/>
      <c r="CX27" s="93"/>
      <c r="CY27" s="519"/>
      <c r="CZ27" s="532"/>
      <c r="DA27" s="533"/>
      <c r="DB27" s="534"/>
      <c r="DC27" s="534"/>
      <c r="DD27" s="534"/>
      <c r="DE27" s="534"/>
      <c r="DF27" s="534"/>
      <c r="DG27" s="535"/>
      <c r="DH27" s="535"/>
      <c r="DI27" s="535"/>
      <c r="DJ27" s="535"/>
      <c r="DK27" s="534"/>
      <c r="DL27" s="534"/>
      <c r="DM27" s="534"/>
      <c r="DN27" s="534"/>
      <c r="DO27" s="534"/>
      <c r="DP27" s="533"/>
      <c r="DQ27" s="532"/>
      <c r="DR27" s="536"/>
      <c r="DS27" s="468"/>
      <c r="DT27" s="468"/>
      <c r="DU27" s="468"/>
      <c r="DV27" s="1431"/>
      <c r="DW27" s="1432"/>
      <c r="DX27" s="1432"/>
      <c r="DY27" s="1433"/>
      <c r="EA27" s="61"/>
    </row>
    <row r="28" spans="1:131" ht="12.75" customHeight="1">
      <c r="A28" s="1026" t="s">
        <v>813</v>
      </c>
      <c r="B28" s="284" t="s">
        <v>378</v>
      </c>
      <c r="C28" s="284" t="s">
        <v>378</v>
      </c>
      <c r="D28" s="284" t="s">
        <v>378</v>
      </c>
      <c r="E28" s="284" t="s">
        <v>378</v>
      </c>
      <c r="F28" s="284" t="s">
        <v>378</v>
      </c>
      <c r="G28" s="284" t="s">
        <v>378</v>
      </c>
      <c r="H28" s="284" t="s">
        <v>378</v>
      </c>
      <c r="I28" s="284" t="s">
        <v>378</v>
      </c>
      <c r="J28" s="284" t="s">
        <v>378</v>
      </c>
      <c r="K28" s="741" t="s">
        <v>378</v>
      </c>
      <c r="L28" s="284" t="s">
        <v>378</v>
      </c>
      <c r="M28" s="741" t="s">
        <v>378</v>
      </c>
      <c r="N28" s="284" t="s">
        <v>378</v>
      </c>
      <c r="O28" s="741" t="s">
        <v>378</v>
      </c>
      <c r="P28" s="284" t="s">
        <v>378</v>
      </c>
      <c r="Q28" s="741" t="s">
        <v>378</v>
      </c>
      <c r="R28" s="741" t="s">
        <v>378</v>
      </c>
      <c r="S28" s="284" t="s">
        <v>378</v>
      </c>
      <c r="T28" s="1037"/>
      <c r="U28" s="284" t="s">
        <v>378</v>
      </c>
      <c r="V28" s="284" t="s">
        <v>378</v>
      </c>
      <c r="W28" s="284" t="s">
        <v>378</v>
      </c>
      <c r="X28" s="284" t="s">
        <v>378</v>
      </c>
      <c r="Y28" s="284" t="s">
        <v>378</v>
      </c>
      <c r="Z28" s="284" t="s">
        <v>378</v>
      </c>
      <c r="AA28" s="284" t="s">
        <v>378</v>
      </c>
      <c r="AB28" s="284" t="s">
        <v>378</v>
      </c>
      <c r="AC28" s="284" t="s">
        <v>378</v>
      </c>
      <c r="AD28" s="741" t="s">
        <v>378</v>
      </c>
      <c r="AE28" s="284" t="s">
        <v>378</v>
      </c>
      <c r="AF28" s="741" t="s">
        <v>378</v>
      </c>
      <c r="AG28" s="284" t="s">
        <v>378</v>
      </c>
      <c r="AH28" s="741" t="s">
        <v>378</v>
      </c>
      <c r="AI28" s="284" t="s">
        <v>378</v>
      </c>
      <c r="AJ28" s="741" t="s">
        <v>378</v>
      </c>
      <c r="AK28" s="741" t="s">
        <v>378</v>
      </c>
      <c r="AL28" s="284" t="s">
        <v>378</v>
      </c>
      <c r="AM28" s="1037"/>
      <c r="AN28" s="284" t="s">
        <v>378</v>
      </c>
      <c r="AO28" s="284" t="s">
        <v>378</v>
      </c>
      <c r="AP28" s="284" t="s">
        <v>378</v>
      </c>
      <c r="AQ28" s="284" t="s">
        <v>378</v>
      </c>
      <c r="AR28" s="284" t="s">
        <v>378</v>
      </c>
      <c r="AS28" s="284" t="s">
        <v>378</v>
      </c>
      <c r="AT28" s="284" t="s">
        <v>378</v>
      </c>
      <c r="AU28" s="284" t="s">
        <v>378</v>
      </c>
      <c r="AV28" s="284" t="s">
        <v>378</v>
      </c>
      <c r="AW28" s="284" t="s">
        <v>378</v>
      </c>
      <c r="AX28" s="284" t="s">
        <v>378</v>
      </c>
      <c r="AY28" s="284" t="s">
        <v>378</v>
      </c>
      <c r="AZ28" s="284" t="s">
        <v>378</v>
      </c>
      <c r="BA28" s="284" t="s">
        <v>378</v>
      </c>
      <c r="BB28" s="284" t="s">
        <v>378</v>
      </c>
      <c r="BC28" s="284" t="s">
        <v>378</v>
      </c>
      <c r="BD28" s="284" t="s">
        <v>378</v>
      </c>
      <c r="BE28" s="284" t="s">
        <v>378</v>
      </c>
      <c r="BF28" s="1037"/>
      <c r="BG28" s="284" t="s">
        <v>378</v>
      </c>
      <c r="BH28" s="284" t="s">
        <v>378</v>
      </c>
      <c r="BI28" s="284" t="s">
        <v>378</v>
      </c>
      <c r="BJ28" s="284" t="s">
        <v>378</v>
      </c>
      <c r="BK28" s="284" t="s">
        <v>378</v>
      </c>
      <c r="BL28" s="284" t="s">
        <v>378</v>
      </c>
      <c r="BM28" s="284" t="s">
        <v>378</v>
      </c>
      <c r="BN28" s="284" t="s">
        <v>378</v>
      </c>
      <c r="BO28" s="284" t="s">
        <v>378</v>
      </c>
      <c r="BP28" s="741" t="s">
        <v>378</v>
      </c>
      <c r="BQ28" s="284" t="s">
        <v>378</v>
      </c>
      <c r="BR28" s="741" t="s">
        <v>378</v>
      </c>
      <c r="BS28" s="284" t="s">
        <v>378</v>
      </c>
      <c r="BT28" s="741" t="s">
        <v>378</v>
      </c>
      <c r="BU28" s="284" t="s">
        <v>378</v>
      </c>
      <c r="BV28" s="741" t="s">
        <v>378</v>
      </c>
      <c r="BW28" s="741" t="s">
        <v>378</v>
      </c>
      <c r="BX28" s="284" t="s">
        <v>378</v>
      </c>
      <c r="BY28" s="1037"/>
      <c r="BZ28" s="284" t="s">
        <v>378</v>
      </c>
      <c r="CA28" s="284" t="s">
        <v>378</v>
      </c>
      <c r="CB28" s="284" t="s">
        <v>378</v>
      </c>
      <c r="CC28" s="284" t="s">
        <v>378</v>
      </c>
      <c r="CD28" s="542"/>
      <c r="CE28" s="542"/>
      <c r="CF28" s="542"/>
      <c r="CG28" s="543"/>
      <c r="CH28" s="544"/>
      <c r="CI28" s="544"/>
      <c r="CJ28" s="544"/>
      <c r="CK28" s="544"/>
      <c r="CL28" s="544"/>
      <c r="CM28" s="544"/>
      <c r="CN28" s="544"/>
      <c r="CO28" s="544"/>
      <c r="CP28" s="544"/>
      <c r="CQ28" s="544"/>
      <c r="CR28" s="544"/>
      <c r="CS28" s="544"/>
      <c r="CT28" s="544"/>
      <c r="CU28" s="544"/>
      <c r="CV28" s="544"/>
      <c r="CW28" s="544"/>
      <c r="CX28" s="544"/>
      <c r="CY28" s="545"/>
      <c r="CZ28" s="546"/>
      <c r="DA28" s="544"/>
      <c r="DB28" s="544"/>
      <c r="DC28" s="544"/>
      <c r="DD28" s="544"/>
      <c r="DE28" s="544"/>
      <c r="DF28" s="544"/>
      <c r="DG28" s="544"/>
      <c r="DH28" s="544"/>
      <c r="DI28" s="544"/>
      <c r="DJ28" s="544"/>
      <c r="DK28" s="544"/>
      <c r="DL28" s="544"/>
      <c r="DM28" s="544"/>
      <c r="DN28" s="544"/>
      <c r="DO28" s="544"/>
      <c r="DP28" s="544"/>
      <c r="DQ28" s="544"/>
      <c r="DR28" s="536"/>
      <c r="DS28" s="468"/>
      <c r="DT28" s="468"/>
      <c r="DU28" s="468"/>
      <c r="DV28" s="1001" t="str">
        <f>IF(SUM(BZ28)&gt;0,BZ28*'Exp factors'!C$21,"")</f>
        <v/>
      </c>
      <c r="DW28" s="1002" t="str">
        <f>IF(SUM(CA28)&gt;0,CA28*'Exp factors'!D$21,"")</f>
        <v/>
      </c>
      <c r="DX28" s="1002" t="str">
        <f>IF(SUM(CB28)&gt;0,CB28*'Exp factors'!E$21,"")</f>
        <v/>
      </c>
      <c r="DY28" s="1003" t="str">
        <f>IF(SUM(CC28)&gt;0,CC28*'Exp factors'!F$21,"")</f>
        <v/>
      </c>
      <c r="EA28" s="61"/>
    </row>
    <row r="29" spans="1:131" ht="12.75" customHeight="1">
      <c r="A29" s="980" t="s">
        <v>368</v>
      </c>
      <c r="B29" s="284">
        <v>5</v>
      </c>
      <c r="C29" s="284">
        <v>5</v>
      </c>
      <c r="D29" s="284">
        <v>5</v>
      </c>
      <c r="E29" s="284">
        <v>5</v>
      </c>
      <c r="F29" s="284">
        <v>5</v>
      </c>
      <c r="G29" s="284">
        <v>5</v>
      </c>
      <c r="H29" s="284">
        <v>5</v>
      </c>
      <c r="I29" s="284">
        <v>5</v>
      </c>
      <c r="J29" s="284">
        <v>5</v>
      </c>
      <c r="K29" s="330">
        <v>5</v>
      </c>
      <c r="L29" s="284">
        <v>5</v>
      </c>
      <c r="M29" s="330">
        <v>5</v>
      </c>
      <c r="N29" s="284">
        <v>5</v>
      </c>
      <c r="O29" s="330">
        <v>5</v>
      </c>
      <c r="P29" s="284">
        <v>5</v>
      </c>
      <c r="Q29" s="330">
        <v>5</v>
      </c>
      <c r="R29" s="330">
        <v>5</v>
      </c>
      <c r="S29" s="284">
        <v>5</v>
      </c>
      <c r="T29" s="1037"/>
      <c r="U29" s="284">
        <v>5</v>
      </c>
      <c r="V29" s="284">
        <v>5</v>
      </c>
      <c r="W29" s="284">
        <v>5</v>
      </c>
      <c r="X29" s="284">
        <v>5</v>
      </c>
      <c r="Y29" s="284">
        <v>5</v>
      </c>
      <c r="Z29" s="284">
        <v>5</v>
      </c>
      <c r="AA29" s="284">
        <v>5</v>
      </c>
      <c r="AB29" s="284">
        <v>5</v>
      </c>
      <c r="AC29" s="284">
        <v>5</v>
      </c>
      <c r="AD29" s="330">
        <v>5</v>
      </c>
      <c r="AE29" s="284">
        <v>5</v>
      </c>
      <c r="AF29" s="330">
        <v>5</v>
      </c>
      <c r="AG29" s="284">
        <v>5</v>
      </c>
      <c r="AH29" s="330">
        <v>5</v>
      </c>
      <c r="AI29" s="284">
        <v>5</v>
      </c>
      <c r="AJ29" s="330">
        <v>5</v>
      </c>
      <c r="AK29" s="330">
        <v>5</v>
      </c>
      <c r="AL29" s="284">
        <v>5</v>
      </c>
      <c r="AM29" s="1037"/>
      <c r="AN29" s="284">
        <v>5</v>
      </c>
      <c r="AO29" s="284">
        <v>5</v>
      </c>
      <c r="AP29" s="284">
        <v>5</v>
      </c>
      <c r="AQ29" s="284">
        <v>5</v>
      </c>
      <c r="AR29" s="284">
        <v>5</v>
      </c>
      <c r="AS29" s="284">
        <v>5</v>
      </c>
      <c r="AT29" s="284">
        <v>5</v>
      </c>
      <c r="AU29" s="284">
        <v>5</v>
      </c>
      <c r="AV29" s="284">
        <v>5</v>
      </c>
      <c r="AW29" s="284">
        <v>5</v>
      </c>
      <c r="AX29" s="284">
        <v>5</v>
      </c>
      <c r="AY29" s="284">
        <v>5</v>
      </c>
      <c r="AZ29" s="284">
        <v>5</v>
      </c>
      <c r="BA29" s="284">
        <v>5</v>
      </c>
      <c r="BB29" s="284">
        <v>5</v>
      </c>
      <c r="BC29" s="284">
        <v>5</v>
      </c>
      <c r="BD29" s="284">
        <v>5</v>
      </c>
      <c r="BE29" s="284">
        <v>5</v>
      </c>
      <c r="BF29" s="1037"/>
      <c r="BG29" s="284">
        <v>5</v>
      </c>
      <c r="BH29" s="284">
        <v>5</v>
      </c>
      <c r="BI29" s="284">
        <v>5</v>
      </c>
      <c r="BJ29" s="284">
        <v>5</v>
      </c>
      <c r="BK29" s="284">
        <v>5</v>
      </c>
      <c r="BL29" s="284">
        <v>5</v>
      </c>
      <c r="BM29" s="284">
        <v>5</v>
      </c>
      <c r="BN29" s="284">
        <v>5</v>
      </c>
      <c r="BO29" s="284">
        <v>5</v>
      </c>
      <c r="BP29" s="330">
        <v>5</v>
      </c>
      <c r="BQ29" s="284">
        <v>5</v>
      </c>
      <c r="BR29" s="330">
        <v>5</v>
      </c>
      <c r="BS29" s="284">
        <v>5</v>
      </c>
      <c r="BT29" s="330">
        <v>5</v>
      </c>
      <c r="BU29" s="284">
        <v>5</v>
      </c>
      <c r="BV29" s="330">
        <v>5</v>
      </c>
      <c r="BW29" s="330">
        <v>5</v>
      </c>
      <c r="BX29" s="284">
        <v>5</v>
      </c>
      <c r="BY29" s="1037"/>
      <c r="BZ29" s="284">
        <v>5</v>
      </c>
      <c r="CA29" s="284">
        <v>5</v>
      </c>
      <c r="CB29" s="284">
        <v>5</v>
      </c>
      <c r="CC29" s="284">
        <v>5</v>
      </c>
      <c r="CD29" s="530">
        <f>IF(DR29&lt;3,"",(SUM(B29:S29)-MIN(B29:S29)-MAX(B29:S29))/(DR29-2))</f>
        <v>5</v>
      </c>
      <c r="CE29" s="530">
        <f>IF(DS29&lt;3,"",(SUM(U29:AL29)-MIN(U29:AL29)-MAX(U29:AL29))/(DS29-2))</f>
        <v>5</v>
      </c>
      <c r="CF29" s="530">
        <f>IF(DT29&lt;3,"",(SUM(AN29:BE29)-MIN(AN29:BE29)-MAX(AN29:BE29))/(DT29-2))</f>
        <v>5</v>
      </c>
      <c r="CG29" s="531">
        <f>IF(DU29&lt;3,"",(SUM(BG29:BX29)-MIN(BG29:BX29)-MAX(BG29:BX29))/(DU29-2))</f>
        <v>5</v>
      </c>
      <c r="CH29" s="518">
        <f t="shared" ref="CH29:CH36" si="76">IF($CH$4=$CD$4,IF(OR(-FLOOR(((18-COUNT($B29:$S29))/2),1)+CH$7&lt;1,-FLOOR(((18-COUNT($B29:$S29))/2),1)+CH$7&gt;COUNT($B29:$S29)),"",LARGE($B29:$S29,-FLOOR(((18-COUNT($B29:$S29))/2),1)+CH$7)),IF(OR(-FLOOR(((18-COUNT($AN29:$BE29))/2),1)+CH$7&lt;1,-FLOOR(((18-COUNT($AN29:$BE29))/2),1)+CH$7&gt;COUNT($AN29:$BE29)),"",LARGE($AN29:$BE29,-FLOOR(((18-COUNT($AN29:$BE29))/2),1)+CH$7)))</f>
        <v>5</v>
      </c>
      <c r="CI29" s="93">
        <f t="shared" ref="CI29:CI36" si="77">IF($CH$4=$CD$4,IF(OR(-FLOOR(((18-COUNT($B29:$S29))/2),1)+CI$7&lt;1,-FLOOR(((18-COUNT($B29:$S29))/2),1)+CI$7&gt;COUNT($B29:$S29)),"",LARGE($B29:$S29,-FLOOR(((18-COUNT($B29:$S29))/2),1)+CI$7)),IF(OR(-FLOOR(((18-COUNT($AN29:$BE29))/2),1)+CI$7&lt;1,-FLOOR(((18-COUNT($AN29:$BE29))/2),1)+CI$7&gt;COUNT($AN29:$BE29)),"",LARGE($AN29:$BE29,-FLOOR(((18-COUNT($AN29:$BE29))/2),1)+CI$7)))</f>
        <v>5</v>
      </c>
      <c r="CJ29" s="94">
        <f t="shared" ref="CJ29:CJ36" si="78">IF($CH$4=$CD$4,IF(OR(-FLOOR(((18-COUNT($B29:$S29))/2),1)+CJ$7&lt;1,-FLOOR(((18-COUNT($B29:$S29))/2),1)+CJ$7&gt;COUNT($B29:$S29)),"",LARGE($B29:$S29,-FLOOR(((18-COUNT($B29:$S29))/2),1)+CJ$7)),IF(OR(-FLOOR(((18-COUNT($AN29:$BE29))/2),1)+CJ$7&lt;1,-FLOOR(((18-COUNT($AN29:$BE29))/2),1)+CJ$7&gt;COUNT($AN29:$BE29)),"",LARGE($AN29:$BE29,-FLOOR(((18-COUNT($AN29:$BE29))/2),1)+CJ$7)))</f>
        <v>5</v>
      </c>
      <c r="CK29" s="94">
        <f t="shared" ref="CK29:CK36" si="79">IF($CH$4=$CD$4,IF(OR(-FLOOR(((18-COUNT($B29:$S29))/2),1)+CK$7&lt;1,-FLOOR(((18-COUNT($B29:$S29))/2),1)+CK$7&gt;COUNT($B29:$S29)),"",LARGE($B29:$S29,-FLOOR(((18-COUNT($B29:$S29))/2),1)+CK$7)),IF(OR(-FLOOR(((18-COUNT($AN29:$BE29))/2),1)+CK$7&lt;1,-FLOOR(((18-COUNT($AN29:$BE29))/2),1)+CK$7&gt;COUNT($AN29:$BE29)),"",LARGE($AN29:$BE29,-FLOOR(((18-COUNT($AN29:$BE29))/2),1)+CK$7)))</f>
        <v>5</v>
      </c>
      <c r="CL29" s="94">
        <f t="shared" ref="CL29:CL36" si="80">IF($CH$4=$CD$4,IF(OR(-FLOOR(((18-COUNT($B29:$S29))/2),1)+CL$7&lt;1,-FLOOR(((18-COUNT($B29:$S29))/2),1)+CL$7&gt;COUNT($B29:$S29)),"",LARGE($B29:$S29,-FLOOR(((18-COUNT($B29:$S29))/2),1)+CL$7)),IF(OR(-FLOOR(((18-COUNT($AN29:$BE29))/2),1)+CL$7&lt;1,-FLOOR(((18-COUNT($AN29:$BE29))/2),1)+CL$7&gt;COUNT($AN29:$BE29)),"",LARGE($AN29:$BE29,-FLOOR(((18-COUNT($AN29:$BE29))/2),1)+CL$7)))</f>
        <v>5</v>
      </c>
      <c r="CM29" s="94">
        <f t="shared" ref="CM29:CM36" si="81">IF($CH$4=$CD$4,IF(OR(-FLOOR(((18-COUNT($B29:$S29))/2),1)+CM$7&lt;1,-FLOOR(((18-COUNT($B29:$S29))/2),1)+CM$7&gt;COUNT($B29:$S29)),"",LARGE($B29:$S29,-FLOOR(((18-COUNT($B29:$S29))/2),1)+CM$7)),IF(OR(-FLOOR(((18-COUNT($AN29:$BE29))/2),1)+CM$7&lt;1,-FLOOR(((18-COUNT($AN29:$BE29))/2),1)+CM$7&gt;COUNT($AN29:$BE29)),"",LARGE($AN29:$BE29,-FLOOR(((18-COUNT($AN29:$BE29))/2),1)+CM$7)))</f>
        <v>5</v>
      </c>
      <c r="CN29" s="94">
        <f t="shared" ref="CN29:CN36" si="82">IF($CH$4=$CD$4,IF(OR(-FLOOR(((18-COUNT($B29:$S29))/2),1)+CN$7&lt;1,-FLOOR(((18-COUNT($B29:$S29))/2),1)+CN$7&gt;COUNT($B29:$S29)),"",LARGE($B29:$S29,-FLOOR(((18-COUNT($B29:$S29))/2),1)+CN$7)),IF(OR(-FLOOR(((18-COUNT($AN29:$BE29))/2),1)+CN$7&lt;1,-FLOOR(((18-COUNT($AN29:$BE29))/2),1)+CN$7&gt;COUNT($AN29:$BE29)),"",LARGE($AN29:$BE29,-FLOOR(((18-COUNT($AN29:$BE29))/2),1)+CN$7)))</f>
        <v>5</v>
      </c>
      <c r="CO29" s="108">
        <f t="shared" ref="CO29:CO36" si="83">IF($CH$4=$CD$4,IF(OR(-FLOOR(((18-COUNT($B29:$S29))/2),1)+CO$7&lt;1,-FLOOR(((18-COUNT($B29:$S29))/2),1)+CO$7&gt;COUNT($B29:$S29)),"",LARGE($B29:$S29,-FLOOR(((18-COUNT($B29:$S29))/2),1)+CO$7)),IF(OR(-FLOOR(((18-COUNT($AN29:$BE29))/2),1)+CO$7&lt;1,-FLOOR(((18-COUNT($AN29:$BE29))/2),1)+CO$7&gt;COUNT($AN29:$BE29)),"",LARGE($AN29:$BE29,-FLOOR(((18-COUNT($AN29:$BE29))/2),1)+CO$7)))</f>
        <v>5</v>
      </c>
      <c r="CP29" s="108">
        <f t="shared" ref="CP29:CP36" si="84">IF($CH$4=$CD$4,IF(OR(-FLOOR(((18-COUNT($B29:$S29))/2),1)+CP$7&lt;1,-FLOOR(((18-COUNT($B29:$S29))/2),1)+CP$7&gt;COUNT($B29:$S29)),"",LARGE($B29:$S29,-FLOOR(((18-COUNT($B29:$S29))/2),1)+CP$7)),IF(OR(-FLOOR(((18-COUNT($AN29:$BE29))/2),1)+CP$7&lt;1,-FLOOR(((18-COUNT($AN29:$BE29))/2),1)+CP$7&gt;COUNT($AN29:$BE29)),"",LARGE($AN29:$BE29,-FLOOR(((18-COUNT($AN29:$BE29))/2),1)+CP$7)))</f>
        <v>5</v>
      </c>
      <c r="CQ29" s="108">
        <f t="shared" ref="CQ29:CQ36" si="85">IF($CH$4=$CD$4,IF(OR(-FLOOR(((18-COUNT($B29:$S29))/2),1)+CQ$7&lt;1,-FLOOR(((18-COUNT($B29:$S29))/2),1)+CQ$7&gt;COUNT($B29:$S29)),"",LARGE($B29:$S29,-FLOOR(((18-COUNT($B29:$S29))/2),1)+CQ$7)),IF(OR(-FLOOR(((18-COUNT($AN29:$BE29))/2),1)+CQ$7&lt;1,-FLOOR(((18-COUNT($AN29:$BE29))/2),1)+CQ$7&gt;COUNT($AN29:$BE29)),"",LARGE($AN29:$BE29,-FLOOR(((18-COUNT($AN29:$BE29))/2),1)+CQ$7)))</f>
        <v>5</v>
      </c>
      <c r="CR29" s="108">
        <f t="shared" ref="CR29:CR36" si="86">IF($CH$4=$CD$4,IF(OR(-FLOOR(((18-COUNT($B29:$S29))/2),1)+CR$7&lt;1,-FLOOR(((18-COUNT($B29:$S29))/2),1)+CR$7&gt;COUNT($B29:$S29)),"",LARGE($B29:$S29,-FLOOR(((18-COUNT($B29:$S29))/2),1)+CR$7)),IF(OR(-FLOOR(((18-COUNT($AN29:$BE29))/2),1)+CR$7&lt;1,-FLOOR(((18-COUNT($AN29:$BE29))/2),1)+CR$7&gt;COUNT($AN29:$BE29)),"",LARGE($AN29:$BE29,-FLOOR(((18-COUNT($AN29:$BE29))/2),1)+CR$7)))</f>
        <v>5</v>
      </c>
      <c r="CS29" s="94">
        <f t="shared" ref="CS29:CS36" si="87">IF($CH$4=$CD$4,IF(OR(-FLOOR(((18-COUNT($B29:$S29))/2),1)+CS$7&lt;1,-FLOOR(((18-COUNT($B29:$S29))/2),1)+CS$7&gt;COUNT($B29:$S29)),"",LARGE($B29:$S29,-FLOOR(((18-COUNT($B29:$S29))/2),1)+CS$7)),IF(OR(-FLOOR(((18-COUNT($AN29:$BE29))/2),1)+CS$7&lt;1,-FLOOR(((18-COUNT($AN29:$BE29))/2),1)+CS$7&gt;COUNT($AN29:$BE29)),"",LARGE($AN29:$BE29,-FLOOR(((18-COUNT($AN29:$BE29))/2),1)+CS$7)))</f>
        <v>5</v>
      </c>
      <c r="CT29" s="94">
        <f t="shared" ref="CT29:CT36" si="88">IF($CH$4=$CD$4,IF(OR(-FLOOR(((18-COUNT($B29:$S29))/2),1)+CT$7&lt;1,-FLOOR(((18-COUNT($B29:$S29))/2),1)+CT$7&gt;COUNT($B29:$S29)),"",LARGE($B29:$S29,-FLOOR(((18-COUNT($B29:$S29))/2),1)+CT$7)),IF(OR(-FLOOR(((18-COUNT($AN29:$BE29))/2),1)+CT$7&lt;1,-FLOOR(((18-COUNT($AN29:$BE29))/2),1)+CT$7&gt;COUNT($AN29:$BE29)),"",LARGE($AN29:$BE29,-FLOOR(((18-COUNT($AN29:$BE29))/2),1)+CT$7)))</f>
        <v>5</v>
      </c>
      <c r="CU29" s="94">
        <f t="shared" ref="CU29:CU36" si="89">IF($CH$4=$CD$4,IF(OR(-FLOOR(((18-COUNT($B29:$S29))/2),1)+CU$7&lt;1,-FLOOR(((18-COUNT($B29:$S29))/2),1)+CU$7&gt;COUNT($B29:$S29)),"",LARGE($B29:$S29,-FLOOR(((18-COUNT($B29:$S29))/2),1)+CU$7)),IF(OR(-FLOOR(((18-COUNT($AN29:$BE29))/2),1)+CU$7&lt;1,-FLOOR(((18-COUNT($AN29:$BE29))/2),1)+CU$7&gt;COUNT($AN29:$BE29)),"",LARGE($AN29:$BE29,-FLOOR(((18-COUNT($AN29:$BE29))/2),1)+CU$7)))</f>
        <v>5</v>
      </c>
      <c r="CV29" s="94">
        <f t="shared" ref="CV29:CV36" si="90">IF($CH$4=$CD$4,IF(OR(-FLOOR(((18-COUNT($B29:$S29))/2),1)+CV$7&lt;1,-FLOOR(((18-COUNT($B29:$S29))/2),1)+CV$7&gt;COUNT($B29:$S29)),"",LARGE($B29:$S29,-FLOOR(((18-COUNT($B29:$S29))/2),1)+CV$7)),IF(OR(-FLOOR(((18-COUNT($AN29:$BE29))/2),1)+CV$7&lt;1,-FLOOR(((18-COUNT($AN29:$BE29))/2),1)+CV$7&gt;COUNT($AN29:$BE29)),"",LARGE($AN29:$BE29,-FLOOR(((18-COUNT($AN29:$BE29))/2),1)+CV$7)))</f>
        <v>5</v>
      </c>
      <c r="CW29" s="94">
        <f t="shared" ref="CW29:CW36" si="91">IF($CH$4=$CD$4,IF(OR(-FLOOR(((18-COUNT($B29:$S29))/2),1)+CW$7&lt;1,-FLOOR(((18-COUNT($B29:$S29))/2),1)+CW$7&gt;COUNT($B29:$S29)),"",LARGE($B29:$S29,-FLOOR(((18-COUNT($B29:$S29))/2),1)+CW$7)),IF(OR(-FLOOR(((18-COUNT($AN29:$BE29))/2),1)+CW$7&lt;1,-FLOOR(((18-COUNT($AN29:$BE29))/2),1)+CW$7&gt;COUNT($AN29:$BE29)),"",LARGE($AN29:$BE29,-FLOOR(((18-COUNT($AN29:$BE29))/2),1)+CW$7)))</f>
        <v>5</v>
      </c>
      <c r="CX29" s="93">
        <f t="shared" ref="CX29:CX36" si="92">IF($CH$4=$CD$4,IF(OR(-FLOOR(((18-COUNT($B29:$S29))/2),1)+CX$7&lt;1,-FLOOR(((18-COUNT($B29:$S29))/2),1)+CX$7&gt;COUNT($B29:$S29)),"",LARGE($B29:$S29,-FLOOR(((18-COUNT($B29:$S29))/2),1)+CX$7)),IF(OR(-FLOOR(((18-COUNT($AN29:$BE29))/2),1)+CX$7&lt;1,-FLOOR(((18-COUNT($AN29:$BE29))/2),1)+CX$7&gt;COUNT($AN29:$BE29)),"",LARGE($AN29:$BE29,-FLOOR(((18-COUNT($AN29:$BE29))/2),1)+CX$7)))</f>
        <v>5</v>
      </c>
      <c r="CY29" s="519">
        <f t="shared" ref="CY29:CY36" si="93">IF($CH$4=$CD$4,IF(OR(-FLOOR(((18-COUNT($B29:$S29))/2),1)+CY$7&lt;1,-FLOOR(((18-COUNT($B29:$S29))/2),1)+CY$7&gt;COUNT($B29:$S29)),"",LARGE($B29:$S29,-FLOOR(((18-COUNT($B29:$S29))/2),1)+CY$7)),IF(OR(-FLOOR(((18-COUNT($AN29:$BE29))/2),1)+CY$7&lt;1,-FLOOR(((18-COUNT($AN29:$BE29))/2),1)+CY$7&gt;COUNT($AN29:$BE29)),"",LARGE($AN29:$BE29,-FLOOR(((18-COUNT($AN29:$BE29))/2),1)+CY$7)))</f>
        <v>5</v>
      </c>
      <c r="CZ29" s="532">
        <f t="shared" ref="CZ29:CZ36" si="94">IF($CH$4=$CD$4,IF(OR(-FLOOR(((18-COUNT($U29:$AL29))/2),1)+CZ$7&lt;1,-FLOOR(((18-COUNT($U29:$AL29))/2),1)+CZ$7&gt;COUNT($U29:$AL29)),"",LARGE($U29:$AL29,-FLOOR(((18-COUNT($U29:$AL29))/2),1)+CZ$7)),IF(OR(-FLOOR(((18-COUNT($BG29:$BX29))/2),1)+CZ$7&lt;1,-FLOOR(((18-COUNT($BG29:$BX29))/2),1)+CZ$7&gt;COUNT($BG29:$BX29)),"",LARGE($BG29:$BX29,-FLOOR(((18-COUNT($BG29:$BX29))/2),1)+CZ$7)))</f>
        <v>5</v>
      </c>
      <c r="DA29" s="533">
        <f t="shared" ref="DA29:DA36" si="95">IF($CH$4=$CD$4,IF(OR(-FLOOR(((18-COUNT($U29:$AL29))/2),1)+DA$7&lt;1,-FLOOR(((18-COUNT($U29:$AL29))/2),1)+DA$7&gt;COUNT($U29:$AL29)),"",LARGE($U29:$AL29,-FLOOR(((18-COUNT($U29:$AL29))/2),1)+DA$7)),IF(OR(-FLOOR(((18-COUNT($BG29:$BX29))/2),1)+DA$7&lt;1,-FLOOR(((18-COUNT($BG29:$BX29))/2),1)+DA$7&gt;COUNT($BG29:$BX29)),"",LARGE($BG29:$BX29,-FLOOR(((18-COUNT($BG29:$BX29))/2),1)+DA$7)))</f>
        <v>5</v>
      </c>
      <c r="DB29" s="534">
        <f t="shared" ref="DB29:DB36" si="96">IF($CH$4=$CD$4,IF(OR(-FLOOR(((18-COUNT($U29:$AL29))/2),1)+DB$7&lt;1,-FLOOR(((18-COUNT($U29:$AL29))/2),1)+DB$7&gt;COUNT($U29:$AL29)),"",LARGE($U29:$AL29,-FLOOR(((18-COUNT($U29:$AL29))/2),1)+DB$7)),IF(OR(-FLOOR(((18-COUNT($BG29:$BX29))/2),1)+DB$7&lt;1,-FLOOR(((18-COUNT($BG29:$BX29))/2),1)+DB$7&gt;COUNT($BG29:$BX29)),"",LARGE($BG29:$BX29,-FLOOR(((18-COUNT($BG29:$BX29))/2),1)+DB$7)))</f>
        <v>5</v>
      </c>
      <c r="DC29" s="534">
        <f t="shared" ref="DC29:DC36" si="97">IF($CH$4=$CD$4,IF(OR(-FLOOR(((18-COUNT($U29:$AL29))/2),1)+DC$7&lt;1,-FLOOR(((18-COUNT($U29:$AL29))/2),1)+DC$7&gt;COUNT($U29:$AL29)),"",LARGE($U29:$AL29,-FLOOR(((18-COUNT($U29:$AL29))/2),1)+DC$7)),IF(OR(-FLOOR(((18-COUNT($BG29:$BX29))/2),1)+DC$7&lt;1,-FLOOR(((18-COUNT($BG29:$BX29))/2),1)+DC$7&gt;COUNT($BG29:$BX29)),"",LARGE($BG29:$BX29,-FLOOR(((18-COUNT($BG29:$BX29))/2),1)+DC$7)))</f>
        <v>5</v>
      </c>
      <c r="DD29" s="534">
        <f t="shared" ref="DD29:DD36" si="98">IF($CH$4=$CD$4,IF(OR(-FLOOR(((18-COUNT($U29:$AL29))/2),1)+DD$7&lt;1,-FLOOR(((18-COUNT($U29:$AL29))/2),1)+DD$7&gt;COUNT($U29:$AL29)),"",LARGE($U29:$AL29,-FLOOR(((18-COUNT($U29:$AL29))/2),1)+DD$7)),IF(OR(-FLOOR(((18-COUNT($BG29:$BX29))/2),1)+DD$7&lt;1,-FLOOR(((18-COUNT($BG29:$BX29))/2),1)+DD$7&gt;COUNT($BG29:$BX29)),"",LARGE($BG29:$BX29,-FLOOR(((18-COUNT($BG29:$BX29))/2),1)+DD$7)))</f>
        <v>5</v>
      </c>
      <c r="DE29" s="534">
        <f t="shared" ref="DE29:DE36" si="99">IF($CH$4=$CD$4,IF(OR(-FLOOR(((18-COUNT($U29:$AL29))/2),1)+DE$7&lt;1,-FLOOR(((18-COUNT($U29:$AL29))/2),1)+DE$7&gt;COUNT($U29:$AL29)),"",LARGE($U29:$AL29,-FLOOR(((18-COUNT($U29:$AL29))/2),1)+DE$7)),IF(OR(-FLOOR(((18-COUNT($BG29:$BX29))/2),1)+DE$7&lt;1,-FLOOR(((18-COUNT($BG29:$BX29))/2),1)+DE$7&gt;COUNT($BG29:$BX29)),"",LARGE($BG29:$BX29,-FLOOR(((18-COUNT($BG29:$BX29))/2),1)+DE$7)))</f>
        <v>5</v>
      </c>
      <c r="DF29" s="534">
        <f t="shared" ref="DF29:DF36" si="100">IF($CH$4=$CD$4,IF(OR(-FLOOR(((18-COUNT($U29:$AL29))/2),1)+DF$7&lt;1,-FLOOR(((18-COUNT($U29:$AL29))/2),1)+DF$7&gt;COUNT($U29:$AL29)),"",LARGE($U29:$AL29,-FLOOR(((18-COUNT($U29:$AL29))/2),1)+DF$7)),IF(OR(-FLOOR(((18-COUNT($BG29:$BX29))/2),1)+DF$7&lt;1,-FLOOR(((18-COUNT($BG29:$BX29))/2),1)+DF$7&gt;COUNT($BG29:$BX29)),"",LARGE($BG29:$BX29,-FLOOR(((18-COUNT($BG29:$BX29))/2),1)+DF$7)))</f>
        <v>5</v>
      </c>
      <c r="DG29" s="535">
        <f t="shared" ref="DG29:DG36" si="101">IF($CH$4=$CD$4,IF(OR(-FLOOR(((18-COUNT($U29:$AL29))/2),1)+DG$7&lt;1,-FLOOR(((18-COUNT($U29:$AL29))/2),1)+DG$7&gt;COUNT($U29:$AL29)),"",LARGE($U29:$AL29,-FLOOR(((18-COUNT($U29:$AL29))/2),1)+DG$7)),IF(OR(-FLOOR(((18-COUNT($BG29:$BX29))/2),1)+DG$7&lt;1,-FLOOR(((18-COUNT($BG29:$BX29))/2),1)+DG$7&gt;COUNT($BG29:$BX29)),"",LARGE($BG29:$BX29,-FLOOR(((18-COUNT($BG29:$BX29))/2),1)+DG$7)))</f>
        <v>5</v>
      </c>
      <c r="DH29" s="535">
        <f t="shared" ref="DH29:DH36" si="102">IF($CH$4=$CD$4,IF(OR(-FLOOR(((18-COUNT($U29:$AL29))/2),1)+DH$7&lt;1,-FLOOR(((18-COUNT($U29:$AL29))/2),1)+DH$7&gt;COUNT($U29:$AL29)),"",LARGE($U29:$AL29,-FLOOR(((18-COUNT($U29:$AL29))/2),1)+DH$7)),IF(OR(-FLOOR(((18-COUNT($BG29:$BX29))/2),1)+DH$7&lt;1,-FLOOR(((18-COUNT($BG29:$BX29))/2),1)+DH$7&gt;COUNT($BG29:$BX29)),"",LARGE($BG29:$BX29,-FLOOR(((18-COUNT($BG29:$BX29))/2),1)+DH$7)))</f>
        <v>5</v>
      </c>
      <c r="DI29" s="535">
        <f t="shared" ref="DI29:DI36" si="103">IF($CH$4=$CD$4,IF(OR(-FLOOR(((18-COUNT($U29:$AL29))/2),1)+DI$7&lt;1,-FLOOR(((18-COUNT($U29:$AL29))/2),1)+DI$7&gt;COUNT($U29:$AL29)),"",LARGE($U29:$AL29,-FLOOR(((18-COUNT($U29:$AL29))/2),1)+DI$7)),IF(OR(-FLOOR(((18-COUNT($BG29:$BX29))/2),1)+DI$7&lt;1,-FLOOR(((18-COUNT($BG29:$BX29))/2),1)+DI$7&gt;COUNT($BG29:$BX29)),"",LARGE($BG29:$BX29,-FLOOR(((18-COUNT($BG29:$BX29))/2),1)+DI$7)))</f>
        <v>5</v>
      </c>
      <c r="DJ29" s="535">
        <f t="shared" ref="DJ29:DJ36" si="104">IF($CH$4=$CD$4,IF(OR(-FLOOR(((18-COUNT($U29:$AL29))/2),1)+DJ$7&lt;1,-FLOOR(((18-COUNT($U29:$AL29))/2),1)+DJ$7&gt;COUNT($U29:$AL29)),"",LARGE($U29:$AL29,-FLOOR(((18-COUNT($U29:$AL29))/2),1)+DJ$7)),IF(OR(-FLOOR(((18-COUNT($BG29:$BX29))/2),1)+DJ$7&lt;1,-FLOOR(((18-COUNT($BG29:$BX29))/2),1)+DJ$7&gt;COUNT($BG29:$BX29)),"",LARGE($BG29:$BX29,-FLOOR(((18-COUNT($BG29:$BX29))/2),1)+DJ$7)))</f>
        <v>5</v>
      </c>
      <c r="DK29" s="534">
        <f t="shared" ref="DK29:DK36" si="105">IF($CH$4=$CD$4,IF(OR(-FLOOR(((18-COUNT($U29:$AL29))/2),1)+DK$7&lt;1,-FLOOR(((18-COUNT($U29:$AL29))/2),1)+DK$7&gt;COUNT($U29:$AL29)),"",LARGE($U29:$AL29,-FLOOR(((18-COUNT($U29:$AL29))/2),1)+DK$7)),IF(OR(-FLOOR(((18-COUNT($BG29:$BX29))/2),1)+DK$7&lt;1,-FLOOR(((18-COUNT($BG29:$BX29))/2),1)+DK$7&gt;COUNT($BG29:$BX29)),"",LARGE($BG29:$BX29,-FLOOR(((18-COUNT($BG29:$BX29))/2),1)+DK$7)))</f>
        <v>5</v>
      </c>
      <c r="DL29" s="534">
        <f t="shared" ref="DL29:DL36" si="106">IF($CH$4=$CD$4,IF(OR(-FLOOR(((18-COUNT($U29:$AL29))/2),1)+DL$7&lt;1,-FLOOR(((18-COUNT($U29:$AL29))/2),1)+DL$7&gt;COUNT($U29:$AL29)),"",LARGE($U29:$AL29,-FLOOR(((18-COUNT($U29:$AL29))/2),1)+DL$7)),IF(OR(-FLOOR(((18-COUNT($BG29:$BX29))/2),1)+DL$7&lt;1,-FLOOR(((18-COUNT($BG29:$BX29))/2),1)+DL$7&gt;COUNT($BG29:$BX29)),"",LARGE($BG29:$BX29,-FLOOR(((18-COUNT($BG29:$BX29))/2),1)+DL$7)))</f>
        <v>5</v>
      </c>
      <c r="DM29" s="534">
        <f t="shared" ref="DM29:DM36" si="107">IF($CH$4=$CD$4,IF(OR(-FLOOR(((18-COUNT($U29:$AL29))/2),1)+DM$7&lt;1,-FLOOR(((18-COUNT($U29:$AL29))/2),1)+DM$7&gt;COUNT($U29:$AL29)),"",LARGE($U29:$AL29,-FLOOR(((18-COUNT($U29:$AL29))/2),1)+DM$7)),IF(OR(-FLOOR(((18-COUNT($BG29:$BX29))/2),1)+DM$7&lt;1,-FLOOR(((18-COUNT($BG29:$BX29))/2),1)+DM$7&gt;COUNT($BG29:$BX29)),"",LARGE($BG29:$BX29,-FLOOR(((18-COUNT($BG29:$BX29))/2),1)+DM$7)))</f>
        <v>5</v>
      </c>
      <c r="DN29" s="534">
        <f t="shared" ref="DN29:DN36" si="108">IF($CH$4=$CD$4,IF(OR(-FLOOR(((18-COUNT($U29:$AL29))/2),1)+DN$7&lt;1,-FLOOR(((18-COUNT($U29:$AL29))/2),1)+DN$7&gt;COUNT($U29:$AL29)),"",LARGE($U29:$AL29,-FLOOR(((18-COUNT($U29:$AL29))/2),1)+DN$7)),IF(OR(-FLOOR(((18-COUNT($BG29:$BX29))/2),1)+DN$7&lt;1,-FLOOR(((18-COUNT($BG29:$BX29))/2),1)+DN$7&gt;COUNT($BG29:$BX29)),"",LARGE($BG29:$BX29,-FLOOR(((18-COUNT($BG29:$BX29))/2),1)+DN$7)))</f>
        <v>5</v>
      </c>
      <c r="DO29" s="534">
        <f t="shared" ref="DO29:DO36" si="109">IF($CH$4=$CD$4,IF(OR(-FLOOR(((18-COUNT($U29:$AL29))/2),1)+DO$7&lt;1,-FLOOR(((18-COUNT($U29:$AL29))/2),1)+DO$7&gt;COUNT($U29:$AL29)),"",LARGE($U29:$AL29,-FLOOR(((18-COUNT($U29:$AL29))/2),1)+DO$7)),IF(OR(-FLOOR(((18-COUNT($BG29:$BX29))/2),1)+DO$7&lt;1,-FLOOR(((18-COUNT($BG29:$BX29))/2),1)+DO$7&gt;COUNT($BG29:$BX29)),"",LARGE($BG29:$BX29,-FLOOR(((18-COUNT($BG29:$BX29))/2),1)+DO$7)))</f>
        <v>5</v>
      </c>
      <c r="DP29" s="533">
        <f t="shared" ref="DP29:DP36" si="110">IF($CH$4=$CD$4,IF(OR(-FLOOR(((18-COUNT($U29:$AL29))/2),1)+DP$7&lt;1,-FLOOR(((18-COUNT($U29:$AL29))/2),1)+DP$7&gt;COUNT($U29:$AL29)),"",LARGE($U29:$AL29,-FLOOR(((18-COUNT($U29:$AL29))/2),1)+DP$7)),IF(OR(-FLOOR(((18-COUNT($BG29:$BX29))/2),1)+DP$7&lt;1,-FLOOR(((18-COUNT($BG29:$BX29))/2),1)+DP$7&gt;COUNT($BG29:$BX29)),"",LARGE($BG29:$BX29,-FLOOR(((18-COUNT($BG29:$BX29))/2),1)+DP$7)))</f>
        <v>5</v>
      </c>
      <c r="DQ29" s="532">
        <f t="shared" ref="DQ29:DQ36" si="111">IF($CH$4=$CD$4,IF(OR(-FLOOR(((18-COUNT($U29:$AL29))/2),1)+DQ$7&lt;1,-FLOOR(((18-COUNT($U29:$AL29))/2),1)+DQ$7&gt;COUNT($U29:$AL29)),"",LARGE($U29:$AL29,-FLOOR(((18-COUNT($U29:$AL29))/2),1)+DQ$7)),IF(OR(-FLOOR(((18-COUNT($BG29:$BX29))/2),1)+DQ$7&lt;1,-FLOOR(((18-COUNT($BG29:$BX29))/2),1)+DQ$7&gt;COUNT($BG29:$BX29)),"",LARGE($BG29:$BX29,-FLOOR(((18-COUNT($BG29:$BX29))/2),1)+DQ$7)))</f>
        <v>5</v>
      </c>
      <c r="DR29" s="536">
        <f t="shared" ref="DR29:DR36" si="112">COUNT(B29:S29)</f>
        <v>18</v>
      </c>
      <c r="DS29" s="468">
        <f t="shared" ref="DS29:DS36" si="113">COUNT(U29:AL29)</f>
        <v>18</v>
      </c>
      <c r="DT29" s="468">
        <f t="shared" ref="DT29:DT36" si="114">COUNT(AN29:BE29)</f>
        <v>18</v>
      </c>
      <c r="DU29" s="468">
        <f t="shared" ref="DU29:DU36" si="115">COUNT(BG29:BX29)</f>
        <v>18</v>
      </c>
      <c r="DV29" s="982"/>
      <c r="DW29" s="983"/>
      <c r="DX29" s="983"/>
      <c r="DY29" s="984"/>
      <c r="EA29" s="61"/>
    </row>
    <row r="30" spans="1:131" ht="12.75" customHeight="1">
      <c r="A30" s="980" t="s">
        <v>392</v>
      </c>
      <c r="B30" s="284"/>
      <c r="C30" s="284"/>
      <c r="D30" s="284"/>
      <c r="E30" s="284"/>
      <c r="F30" s="284"/>
      <c r="G30" s="284"/>
      <c r="H30" s="284"/>
      <c r="I30" s="284"/>
      <c r="J30" s="284"/>
      <c r="K30" s="330"/>
      <c r="L30" s="284"/>
      <c r="M30" s="330"/>
      <c r="N30" s="284"/>
      <c r="O30" s="330"/>
      <c r="P30" s="284"/>
      <c r="Q30" s="330"/>
      <c r="R30" s="330"/>
      <c r="S30" s="284"/>
      <c r="T30" s="1037"/>
      <c r="U30" s="284">
        <v>2</v>
      </c>
      <c r="V30" s="284"/>
      <c r="W30" s="284">
        <v>1</v>
      </c>
      <c r="X30" s="284"/>
      <c r="Y30" s="284"/>
      <c r="Z30" s="284"/>
      <c r="AA30" s="284"/>
      <c r="AB30" s="284"/>
      <c r="AC30" s="284"/>
      <c r="AD30" s="330"/>
      <c r="AE30" s="284"/>
      <c r="AF30" s="777"/>
      <c r="AG30" s="777"/>
      <c r="AH30" s="284"/>
      <c r="AI30" s="777"/>
      <c r="AJ30" s="777"/>
      <c r="AK30" s="777"/>
      <c r="AL30" s="777"/>
      <c r="AM30" s="1037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284"/>
      <c r="BD30" s="284"/>
      <c r="BE30" s="284"/>
      <c r="BF30" s="1037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284"/>
      <c r="BV30" s="284"/>
      <c r="BW30" s="284"/>
      <c r="BX30" s="284"/>
      <c r="BY30" s="1037"/>
      <c r="BZ30" s="284"/>
      <c r="CA30" s="284"/>
      <c r="CB30" s="284"/>
      <c r="CC30" s="284"/>
      <c r="CD30" s="530"/>
      <c r="CE30" s="530"/>
      <c r="CF30" s="530"/>
      <c r="CG30" s="531"/>
      <c r="CH30" s="518" t="str">
        <f t="shared" si="76"/>
        <v/>
      </c>
      <c r="CI30" s="93" t="str">
        <f t="shared" si="77"/>
        <v/>
      </c>
      <c r="CJ30" s="94" t="str">
        <f t="shared" si="78"/>
        <v/>
      </c>
      <c r="CK30" s="94" t="str">
        <f t="shared" si="79"/>
        <v/>
      </c>
      <c r="CL30" s="94" t="str">
        <f t="shared" si="80"/>
        <v/>
      </c>
      <c r="CM30" s="94" t="str">
        <f t="shared" si="81"/>
        <v/>
      </c>
      <c r="CN30" s="94" t="str">
        <f t="shared" si="82"/>
        <v/>
      </c>
      <c r="CO30" s="108" t="str">
        <f t="shared" si="83"/>
        <v/>
      </c>
      <c r="CP30" s="108" t="str">
        <f t="shared" si="84"/>
        <v/>
      </c>
      <c r="CQ30" s="108" t="str">
        <f t="shared" si="85"/>
        <v/>
      </c>
      <c r="CR30" s="108" t="str">
        <f t="shared" si="86"/>
        <v/>
      </c>
      <c r="CS30" s="94" t="str">
        <f t="shared" si="87"/>
        <v/>
      </c>
      <c r="CT30" s="94" t="str">
        <f t="shared" si="88"/>
        <v/>
      </c>
      <c r="CU30" s="94" t="str">
        <f t="shared" si="89"/>
        <v/>
      </c>
      <c r="CV30" s="94" t="str">
        <f t="shared" si="90"/>
        <v/>
      </c>
      <c r="CW30" s="94" t="str">
        <f t="shared" si="91"/>
        <v/>
      </c>
      <c r="CX30" s="93" t="str">
        <f t="shared" si="92"/>
        <v/>
      </c>
      <c r="CY30" s="519" t="str">
        <f t="shared" si="93"/>
        <v/>
      </c>
      <c r="CZ30" s="532" t="str">
        <f t="shared" si="94"/>
        <v/>
      </c>
      <c r="DA30" s="533" t="str">
        <f t="shared" si="95"/>
        <v/>
      </c>
      <c r="DB30" s="534" t="str">
        <f t="shared" si="96"/>
        <v/>
      </c>
      <c r="DC30" s="534" t="str">
        <f t="shared" si="97"/>
        <v/>
      </c>
      <c r="DD30" s="534" t="str">
        <f t="shared" si="98"/>
        <v/>
      </c>
      <c r="DE30" s="534" t="str">
        <f t="shared" si="99"/>
        <v/>
      </c>
      <c r="DF30" s="534" t="str">
        <f t="shared" si="100"/>
        <v/>
      </c>
      <c r="DG30" s="535" t="str">
        <f t="shared" si="101"/>
        <v/>
      </c>
      <c r="DH30" s="535">
        <f t="shared" si="102"/>
        <v>1</v>
      </c>
      <c r="DI30" s="535">
        <f t="shared" si="103"/>
        <v>2</v>
      </c>
      <c r="DJ30" s="535" t="str">
        <f t="shared" si="104"/>
        <v/>
      </c>
      <c r="DK30" s="534" t="str">
        <f t="shared" si="105"/>
        <v/>
      </c>
      <c r="DL30" s="534" t="str">
        <f t="shared" si="106"/>
        <v/>
      </c>
      <c r="DM30" s="534" t="str">
        <f t="shared" si="107"/>
        <v/>
      </c>
      <c r="DN30" s="534" t="str">
        <f t="shared" si="108"/>
        <v/>
      </c>
      <c r="DO30" s="534" t="str">
        <f t="shared" si="109"/>
        <v/>
      </c>
      <c r="DP30" s="533" t="str">
        <f t="shared" si="110"/>
        <v/>
      </c>
      <c r="DQ30" s="532" t="str">
        <f t="shared" si="111"/>
        <v/>
      </c>
      <c r="DR30" s="536">
        <f t="shared" si="112"/>
        <v>0</v>
      </c>
      <c r="DS30" s="468">
        <f t="shared" si="113"/>
        <v>2</v>
      </c>
      <c r="DT30" s="468">
        <f t="shared" si="114"/>
        <v>0</v>
      </c>
      <c r="DU30" s="468">
        <f t="shared" si="115"/>
        <v>0</v>
      </c>
      <c r="DV30" s="982"/>
      <c r="DW30" s="983"/>
      <c r="DX30" s="983"/>
      <c r="DY30" s="984"/>
      <c r="EA30" s="61"/>
    </row>
    <row r="31" spans="1:131" ht="12.75" customHeight="1">
      <c r="A31" s="529" t="s">
        <v>156</v>
      </c>
      <c r="B31" s="233"/>
      <c r="C31" s="233"/>
      <c r="D31" s="233"/>
      <c r="E31" s="233"/>
      <c r="F31" s="233"/>
      <c r="G31" s="233"/>
      <c r="H31" s="233"/>
      <c r="I31" s="233"/>
      <c r="J31" s="233"/>
      <c r="K31" s="330"/>
      <c r="L31" s="233"/>
      <c r="M31" s="330"/>
      <c r="N31" s="233"/>
      <c r="O31" s="330"/>
      <c r="P31" s="233"/>
      <c r="Q31" s="330"/>
      <c r="R31" s="330"/>
      <c r="S31" s="233"/>
      <c r="T31" s="1037"/>
      <c r="U31" s="233">
        <v>12</v>
      </c>
      <c r="V31" s="233"/>
      <c r="W31" s="233">
        <v>12</v>
      </c>
      <c r="X31" s="233"/>
      <c r="Y31" s="233"/>
      <c r="Z31" s="233"/>
      <c r="AA31" s="233"/>
      <c r="AB31" s="233"/>
      <c r="AC31" s="233"/>
      <c r="AD31" s="330"/>
      <c r="AE31" s="233"/>
      <c r="AF31" s="777"/>
      <c r="AG31" s="777"/>
      <c r="AH31" s="233"/>
      <c r="AI31" s="777"/>
      <c r="AJ31" s="777"/>
      <c r="AK31" s="777"/>
      <c r="AL31" s="777"/>
      <c r="AM31" s="1037"/>
      <c r="AN31" s="233"/>
      <c r="AO31" s="233"/>
      <c r="AP31" s="233"/>
      <c r="AQ31" s="233"/>
      <c r="AR31" s="233"/>
      <c r="AS31" s="233"/>
      <c r="AT31" s="233"/>
      <c r="AU31" s="233"/>
      <c r="AV31" s="233"/>
      <c r="AW31" s="233"/>
      <c r="AX31" s="233"/>
      <c r="AY31" s="233"/>
      <c r="AZ31" s="233"/>
      <c r="BA31" s="233"/>
      <c r="BB31" s="233"/>
      <c r="BC31" s="233"/>
      <c r="BD31" s="233"/>
      <c r="BE31" s="233"/>
      <c r="BF31" s="1037"/>
      <c r="BG31" s="233"/>
      <c r="BH31" s="233"/>
      <c r="BI31" s="233"/>
      <c r="BJ31" s="233"/>
      <c r="BK31" s="233"/>
      <c r="BL31" s="233"/>
      <c r="BM31" s="233"/>
      <c r="BN31" s="233"/>
      <c r="BO31" s="233"/>
      <c r="BP31" s="233"/>
      <c r="BQ31" s="233"/>
      <c r="BR31" s="233"/>
      <c r="BS31" s="233"/>
      <c r="BT31" s="233"/>
      <c r="BU31" s="233"/>
      <c r="BV31" s="233"/>
      <c r="BW31" s="233"/>
      <c r="BX31" s="233"/>
      <c r="BY31" s="1037"/>
      <c r="BZ31" s="233"/>
      <c r="CA31" s="233"/>
      <c r="CB31" s="233"/>
      <c r="CC31" s="233"/>
      <c r="CD31" s="530"/>
      <c r="CE31" s="530"/>
      <c r="CF31" s="530"/>
      <c r="CG31" s="531"/>
      <c r="CH31" s="518" t="str">
        <f t="shared" si="76"/>
        <v/>
      </c>
      <c r="CI31" s="93" t="str">
        <f t="shared" si="77"/>
        <v/>
      </c>
      <c r="CJ31" s="94" t="str">
        <f t="shared" si="78"/>
        <v/>
      </c>
      <c r="CK31" s="94" t="str">
        <f t="shared" si="79"/>
        <v/>
      </c>
      <c r="CL31" s="94" t="str">
        <f t="shared" si="80"/>
        <v/>
      </c>
      <c r="CM31" s="94" t="str">
        <f t="shared" si="81"/>
        <v/>
      </c>
      <c r="CN31" s="94" t="str">
        <f t="shared" si="82"/>
        <v/>
      </c>
      <c r="CO31" s="108" t="str">
        <f t="shared" si="83"/>
        <v/>
      </c>
      <c r="CP31" s="108" t="str">
        <f t="shared" si="84"/>
        <v/>
      </c>
      <c r="CQ31" s="108" t="str">
        <f t="shared" si="85"/>
        <v/>
      </c>
      <c r="CR31" s="108" t="str">
        <f t="shared" si="86"/>
        <v/>
      </c>
      <c r="CS31" s="94" t="str">
        <f t="shared" si="87"/>
        <v/>
      </c>
      <c r="CT31" s="94" t="str">
        <f t="shared" si="88"/>
        <v/>
      </c>
      <c r="CU31" s="94" t="str">
        <f t="shared" si="89"/>
        <v/>
      </c>
      <c r="CV31" s="94" t="str">
        <f t="shared" si="90"/>
        <v/>
      </c>
      <c r="CW31" s="94" t="str">
        <f t="shared" si="91"/>
        <v/>
      </c>
      <c r="CX31" s="93" t="str">
        <f t="shared" si="92"/>
        <v/>
      </c>
      <c r="CY31" s="519" t="str">
        <f t="shared" si="93"/>
        <v/>
      </c>
      <c r="CZ31" s="532" t="str">
        <f t="shared" si="94"/>
        <v/>
      </c>
      <c r="DA31" s="533" t="str">
        <f t="shared" si="95"/>
        <v/>
      </c>
      <c r="DB31" s="534" t="str">
        <f t="shared" si="96"/>
        <v/>
      </c>
      <c r="DC31" s="534" t="str">
        <f t="shared" si="97"/>
        <v/>
      </c>
      <c r="DD31" s="534" t="str">
        <f t="shared" si="98"/>
        <v/>
      </c>
      <c r="DE31" s="534" t="str">
        <f t="shared" si="99"/>
        <v/>
      </c>
      <c r="DF31" s="534" t="str">
        <f t="shared" si="100"/>
        <v/>
      </c>
      <c r="DG31" s="535" t="str">
        <f t="shared" si="101"/>
        <v/>
      </c>
      <c r="DH31" s="535">
        <f t="shared" si="102"/>
        <v>12</v>
      </c>
      <c r="DI31" s="535">
        <f t="shared" si="103"/>
        <v>12</v>
      </c>
      <c r="DJ31" s="535" t="str">
        <f t="shared" si="104"/>
        <v/>
      </c>
      <c r="DK31" s="534" t="str">
        <f t="shared" si="105"/>
        <v/>
      </c>
      <c r="DL31" s="534" t="str">
        <f t="shared" si="106"/>
        <v/>
      </c>
      <c r="DM31" s="534" t="str">
        <f t="shared" si="107"/>
        <v/>
      </c>
      <c r="DN31" s="534" t="str">
        <f t="shared" si="108"/>
        <v/>
      </c>
      <c r="DO31" s="534" t="str">
        <f t="shared" si="109"/>
        <v/>
      </c>
      <c r="DP31" s="533" t="str">
        <f t="shared" si="110"/>
        <v/>
      </c>
      <c r="DQ31" s="532" t="str">
        <f t="shared" si="111"/>
        <v/>
      </c>
      <c r="DR31" s="536">
        <f t="shared" si="112"/>
        <v>0</v>
      </c>
      <c r="DS31" s="468">
        <f t="shared" si="113"/>
        <v>2</v>
      </c>
      <c r="DT31" s="468">
        <f t="shared" si="114"/>
        <v>0</v>
      </c>
      <c r="DU31" s="468">
        <f t="shared" si="115"/>
        <v>0</v>
      </c>
      <c r="DV31" s="982"/>
      <c r="DW31" s="983"/>
      <c r="DX31" s="983"/>
      <c r="DY31" s="984"/>
      <c r="EA31" s="61"/>
    </row>
    <row r="32" spans="1:131" ht="12.75" customHeight="1">
      <c r="A32" s="1031" t="s">
        <v>369</v>
      </c>
      <c r="B32" s="730" t="str">
        <f t="shared" ref="B32:S32" si="116">IF(B30="","",B29*B30*B31)</f>
        <v/>
      </c>
      <c r="C32" s="730" t="str">
        <f t="shared" si="116"/>
        <v/>
      </c>
      <c r="D32" s="730" t="str">
        <f t="shared" si="116"/>
        <v/>
      </c>
      <c r="E32" s="730" t="str">
        <f t="shared" si="116"/>
        <v/>
      </c>
      <c r="F32" s="730" t="str">
        <f t="shared" si="116"/>
        <v/>
      </c>
      <c r="G32" s="730" t="str">
        <f t="shared" si="116"/>
        <v/>
      </c>
      <c r="H32" s="730" t="str">
        <f t="shared" si="116"/>
        <v/>
      </c>
      <c r="I32" s="730" t="str">
        <f t="shared" si="116"/>
        <v/>
      </c>
      <c r="J32" s="730" t="str">
        <f t="shared" si="116"/>
        <v/>
      </c>
      <c r="K32" s="730" t="str">
        <f t="shared" si="116"/>
        <v/>
      </c>
      <c r="L32" s="730" t="str">
        <f t="shared" si="116"/>
        <v/>
      </c>
      <c r="M32" s="730" t="str">
        <f t="shared" si="116"/>
        <v/>
      </c>
      <c r="N32" s="730" t="str">
        <f t="shared" si="116"/>
        <v/>
      </c>
      <c r="O32" s="730" t="str">
        <f t="shared" si="116"/>
        <v/>
      </c>
      <c r="P32" s="730" t="str">
        <f t="shared" si="116"/>
        <v/>
      </c>
      <c r="Q32" s="730" t="str">
        <f t="shared" si="116"/>
        <v/>
      </c>
      <c r="R32" s="730" t="str">
        <f t="shared" si="116"/>
        <v/>
      </c>
      <c r="S32" s="730" t="str">
        <f t="shared" si="116"/>
        <v/>
      </c>
      <c r="T32" s="1038"/>
      <c r="U32" s="730">
        <f t="shared" ref="U32:AL32" si="117">IF(U30="","",U29*U30*U31)</f>
        <v>120</v>
      </c>
      <c r="V32" s="730" t="str">
        <f t="shared" si="117"/>
        <v/>
      </c>
      <c r="W32" s="730">
        <f t="shared" si="117"/>
        <v>60</v>
      </c>
      <c r="X32" s="730" t="str">
        <f t="shared" si="117"/>
        <v/>
      </c>
      <c r="Y32" s="730" t="str">
        <f t="shared" si="117"/>
        <v/>
      </c>
      <c r="Z32" s="730" t="str">
        <f t="shared" si="117"/>
        <v/>
      </c>
      <c r="AA32" s="730" t="str">
        <f t="shared" si="117"/>
        <v/>
      </c>
      <c r="AB32" s="730" t="str">
        <f t="shared" si="117"/>
        <v/>
      </c>
      <c r="AC32" s="730" t="str">
        <f t="shared" si="117"/>
        <v/>
      </c>
      <c r="AD32" s="730" t="str">
        <f t="shared" si="117"/>
        <v/>
      </c>
      <c r="AE32" s="730" t="str">
        <f t="shared" si="117"/>
        <v/>
      </c>
      <c r="AF32" s="730" t="str">
        <f t="shared" si="117"/>
        <v/>
      </c>
      <c r="AG32" s="730" t="str">
        <f t="shared" si="117"/>
        <v/>
      </c>
      <c r="AH32" s="730" t="str">
        <f t="shared" si="117"/>
        <v/>
      </c>
      <c r="AI32" s="730" t="str">
        <f t="shared" si="117"/>
        <v/>
      </c>
      <c r="AJ32" s="730" t="str">
        <f t="shared" si="117"/>
        <v/>
      </c>
      <c r="AK32" s="730" t="str">
        <f t="shared" si="117"/>
        <v/>
      </c>
      <c r="AL32" s="730" t="str">
        <f t="shared" si="117"/>
        <v/>
      </c>
      <c r="AM32" s="1038"/>
      <c r="AN32" s="730" t="str">
        <f t="shared" ref="AN32:BE32" si="118">IF(AN30="","",AN29*AN30*AN31)</f>
        <v/>
      </c>
      <c r="AO32" s="730" t="str">
        <f t="shared" si="118"/>
        <v/>
      </c>
      <c r="AP32" s="730" t="str">
        <f t="shared" si="118"/>
        <v/>
      </c>
      <c r="AQ32" s="730" t="str">
        <f t="shared" si="118"/>
        <v/>
      </c>
      <c r="AR32" s="730" t="str">
        <f t="shared" si="118"/>
        <v/>
      </c>
      <c r="AS32" s="730" t="str">
        <f t="shared" si="118"/>
        <v/>
      </c>
      <c r="AT32" s="730" t="str">
        <f t="shared" si="118"/>
        <v/>
      </c>
      <c r="AU32" s="730" t="str">
        <f t="shared" si="118"/>
        <v/>
      </c>
      <c r="AV32" s="730" t="str">
        <f t="shared" si="118"/>
        <v/>
      </c>
      <c r="AW32" s="730" t="str">
        <f t="shared" si="118"/>
        <v/>
      </c>
      <c r="AX32" s="730" t="str">
        <f t="shared" si="118"/>
        <v/>
      </c>
      <c r="AY32" s="730" t="str">
        <f t="shared" si="118"/>
        <v/>
      </c>
      <c r="AZ32" s="730" t="str">
        <f t="shared" si="118"/>
        <v/>
      </c>
      <c r="BA32" s="730" t="str">
        <f t="shared" si="118"/>
        <v/>
      </c>
      <c r="BB32" s="730" t="str">
        <f t="shared" si="118"/>
        <v/>
      </c>
      <c r="BC32" s="730" t="str">
        <f t="shared" si="118"/>
        <v/>
      </c>
      <c r="BD32" s="730" t="str">
        <f t="shared" si="118"/>
        <v/>
      </c>
      <c r="BE32" s="730" t="str">
        <f t="shared" si="118"/>
        <v/>
      </c>
      <c r="BF32" s="1038"/>
      <c r="BG32" s="730" t="str">
        <f t="shared" ref="BG32:BX32" si="119">IF(BG30="","",BG29*BG30*BG31)</f>
        <v/>
      </c>
      <c r="BH32" s="730" t="str">
        <f t="shared" si="119"/>
        <v/>
      </c>
      <c r="BI32" s="730" t="str">
        <f t="shared" si="119"/>
        <v/>
      </c>
      <c r="BJ32" s="730" t="str">
        <f t="shared" si="119"/>
        <v/>
      </c>
      <c r="BK32" s="730" t="str">
        <f t="shared" si="119"/>
        <v/>
      </c>
      <c r="BL32" s="730" t="str">
        <f t="shared" si="119"/>
        <v/>
      </c>
      <c r="BM32" s="730" t="str">
        <f t="shared" si="119"/>
        <v/>
      </c>
      <c r="BN32" s="730" t="str">
        <f t="shared" si="119"/>
        <v/>
      </c>
      <c r="BO32" s="730" t="str">
        <f t="shared" si="119"/>
        <v/>
      </c>
      <c r="BP32" s="730" t="str">
        <f t="shared" si="119"/>
        <v/>
      </c>
      <c r="BQ32" s="730" t="str">
        <f t="shared" si="119"/>
        <v/>
      </c>
      <c r="BR32" s="730" t="str">
        <f t="shared" si="119"/>
        <v/>
      </c>
      <c r="BS32" s="730" t="str">
        <f t="shared" si="119"/>
        <v/>
      </c>
      <c r="BT32" s="730" t="str">
        <f t="shared" si="119"/>
        <v/>
      </c>
      <c r="BU32" s="730" t="str">
        <f t="shared" si="119"/>
        <v/>
      </c>
      <c r="BV32" s="730" t="str">
        <f t="shared" si="119"/>
        <v/>
      </c>
      <c r="BW32" s="730" t="str">
        <f t="shared" si="119"/>
        <v/>
      </c>
      <c r="BX32" s="730" t="str">
        <f t="shared" si="119"/>
        <v/>
      </c>
      <c r="BY32" s="1038"/>
      <c r="BZ32" s="730" t="str">
        <f>IF(BZ30="","",BZ29*BZ30*BZ31)</f>
        <v/>
      </c>
      <c r="CA32" s="730" t="str">
        <f>IF(CA30="","",CA29*CA30*CA31)</f>
        <v/>
      </c>
      <c r="CB32" s="730" t="str">
        <f>IF(CB30="","",CB29*CB30*CB31)</f>
        <v/>
      </c>
      <c r="CC32" s="730" t="str">
        <f>IF(CC30="","",CC29*CC30*CC31)</f>
        <v/>
      </c>
      <c r="CD32" s="530" t="str">
        <f>IF(DR32&lt;3,"",(SUM(B32:S32)-MIN(B32:S32)-MAX(B32:S32))/(DR32-2))</f>
        <v/>
      </c>
      <c r="CE32" s="530" t="str">
        <f>IF(DS32&lt;3,"",(SUM(U32:AL32)-MIN(U32:AL32)-MAX(U32:AL32))/(DS32-2))</f>
        <v/>
      </c>
      <c r="CF32" s="530" t="str">
        <f>IF(DT32&lt;3,"",(SUM(AN32:BE32)-MIN(AN32:BE32)-MAX(AN32:BE32))/(DT32-2))</f>
        <v/>
      </c>
      <c r="CG32" s="531" t="str">
        <f>IF(DU32&lt;3,"",(SUM(BG32:BX32)-MIN(BG32:BX32)-MAX(BG32:BX32))/(DU32-2))</f>
        <v/>
      </c>
      <c r="CH32" s="518" t="str">
        <f t="shared" si="76"/>
        <v/>
      </c>
      <c r="CI32" s="93" t="str">
        <f t="shared" si="77"/>
        <v/>
      </c>
      <c r="CJ32" s="94" t="str">
        <f t="shared" si="78"/>
        <v/>
      </c>
      <c r="CK32" s="94" t="str">
        <f t="shared" si="79"/>
        <v/>
      </c>
      <c r="CL32" s="94" t="str">
        <f t="shared" si="80"/>
        <v/>
      </c>
      <c r="CM32" s="94" t="str">
        <f t="shared" si="81"/>
        <v/>
      </c>
      <c r="CN32" s="94" t="str">
        <f t="shared" si="82"/>
        <v/>
      </c>
      <c r="CO32" s="108" t="str">
        <f t="shared" si="83"/>
        <v/>
      </c>
      <c r="CP32" s="108" t="str">
        <f t="shared" si="84"/>
        <v/>
      </c>
      <c r="CQ32" s="108" t="str">
        <f t="shared" si="85"/>
        <v/>
      </c>
      <c r="CR32" s="108" t="str">
        <f t="shared" si="86"/>
        <v/>
      </c>
      <c r="CS32" s="94" t="str">
        <f t="shared" si="87"/>
        <v/>
      </c>
      <c r="CT32" s="94" t="str">
        <f t="shared" si="88"/>
        <v/>
      </c>
      <c r="CU32" s="94" t="str">
        <f t="shared" si="89"/>
        <v/>
      </c>
      <c r="CV32" s="94" t="str">
        <f t="shared" si="90"/>
        <v/>
      </c>
      <c r="CW32" s="94" t="str">
        <f t="shared" si="91"/>
        <v/>
      </c>
      <c r="CX32" s="93" t="str">
        <f t="shared" si="92"/>
        <v/>
      </c>
      <c r="CY32" s="519" t="str">
        <f t="shared" si="93"/>
        <v/>
      </c>
      <c r="CZ32" s="532" t="str">
        <f t="shared" si="94"/>
        <v/>
      </c>
      <c r="DA32" s="533" t="str">
        <f t="shared" si="95"/>
        <v/>
      </c>
      <c r="DB32" s="534" t="str">
        <f t="shared" si="96"/>
        <v/>
      </c>
      <c r="DC32" s="534" t="str">
        <f t="shared" si="97"/>
        <v/>
      </c>
      <c r="DD32" s="534" t="str">
        <f t="shared" si="98"/>
        <v/>
      </c>
      <c r="DE32" s="534" t="str">
        <f t="shared" si="99"/>
        <v/>
      </c>
      <c r="DF32" s="534" t="str">
        <f t="shared" si="100"/>
        <v/>
      </c>
      <c r="DG32" s="535" t="str">
        <f t="shared" si="101"/>
        <v/>
      </c>
      <c r="DH32" s="535">
        <f t="shared" si="102"/>
        <v>60</v>
      </c>
      <c r="DI32" s="535">
        <f t="shared" si="103"/>
        <v>120</v>
      </c>
      <c r="DJ32" s="535" t="str">
        <f t="shared" si="104"/>
        <v/>
      </c>
      <c r="DK32" s="534" t="str">
        <f t="shared" si="105"/>
        <v/>
      </c>
      <c r="DL32" s="534" t="str">
        <f t="shared" si="106"/>
        <v/>
      </c>
      <c r="DM32" s="534" t="str">
        <f t="shared" si="107"/>
        <v/>
      </c>
      <c r="DN32" s="534" t="str">
        <f t="shared" si="108"/>
        <v/>
      </c>
      <c r="DO32" s="534" t="str">
        <f t="shared" si="109"/>
        <v/>
      </c>
      <c r="DP32" s="533" t="str">
        <f t="shared" si="110"/>
        <v/>
      </c>
      <c r="DQ32" s="532" t="str">
        <f t="shared" si="111"/>
        <v/>
      </c>
      <c r="DR32" s="536">
        <f t="shared" si="112"/>
        <v>0</v>
      </c>
      <c r="DS32" s="468">
        <f t="shared" si="113"/>
        <v>2</v>
      </c>
      <c r="DT32" s="468">
        <f t="shared" si="114"/>
        <v>0</v>
      </c>
      <c r="DU32" s="468">
        <f t="shared" si="115"/>
        <v>0</v>
      </c>
      <c r="DV32" s="987" t="str">
        <f>IF(SUM(BZ32)&gt;0,(BZ28-DV35-SUM(BZ35)*(DV35=""))*'Exp factors'!C$23,"")</f>
        <v/>
      </c>
      <c r="DW32" s="988" t="str">
        <f>IF(SUM(CA32)&gt;0,(CA28-DW35-SUM(CA35)*(DW35=""))*'Exp factors'!D$23,"")</f>
        <v/>
      </c>
      <c r="DX32" s="988" t="str">
        <f>IF(SUM(CB32)&gt;0,(CB28-DX35-SUM(CB35)*(DX35=""))*'Exp factors'!E$23,"")</f>
        <v/>
      </c>
      <c r="DY32" s="989" t="str">
        <f>IF(SUM(CC32)&gt;0,(CC28-DY35-SUM(CC35)*(DY35=""))*'Exp factors'!F$23,"")</f>
        <v/>
      </c>
      <c r="EA32" s="61"/>
    </row>
    <row r="33" spans="1:131" ht="12.75" customHeight="1">
      <c r="A33" s="1031" t="s">
        <v>400</v>
      </c>
      <c r="B33" s="858">
        <f t="shared" ref="B33:S33" si="120">3540*4.1868</f>
        <v>14821.271999999999</v>
      </c>
      <c r="C33" s="858">
        <f t="shared" si="120"/>
        <v>14821.271999999999</v>
      </c>
      <c r="D33" s="858">
        <f t="shared" si="120"/>
        <v>14821.271999999999</v>
      </c>
      <c r="E33" s="858">
        <f t="shared" si="120"/>
        <v>14821.271999999999</v>
      </c>
      <c r="F33" s="858">
        <f t="shared" si="120"/>
        <v>14821.271999999999</v>
      </c>
      <c r="G33" s="858">
        <f t="shared" si="120"/>
        <v>14821.271999999999</v>
      </c>
      <c r="H33" s="858">
        <f t="shared" si="120"/>
        <v>14821.271999999999</v>
      </c>
      <c r="I33" s="858">
        <f t="shared" si="120"/>
        <v>14821.271999999999</v>
      </c>
      <c r="J33" s="858">
        <f t="shared" si="120"/>
        <v>14821.271999999999</v>
      </c>
      <c r="K33" s="858">
        <f t="shared" si="120"/>
        <v>14821.271999999999</v>
      </c>
      <c r="L33" s="858">
        <f t="shared" si="120"/>
        <v>14821.271999999999</v>
      </c>
      <c r="M33" s="858">
        <f t="shared" si="120"/>
        <v>14821.271999999999</v>
      </c>
      <c r="N33" s="858">
        <f t="shared" si="120"/>
        <v>14821.271999999999</v>
      </c>
      <c r="O33" s="858">
        <f t="shared" si="120"/>
        <v>14821.271999999999</v>
      </c>
      <c r="P33" s="858">
        <f t="shared" si="120"/>
        <v>14821.271999999999</v>
      </c>
      <c r="Q33" s="858">
        <f t="shared" si="120"/>
        <v>14821.271999999999</v>
      </c>
      <c r="R33" s="858">
        <f t="shared" si="120"/>
        <v>14821.271999999999</v>
      </c>
      <c r="S33" s="858">
        <f t="shared" si="120"/>
        <v>14821.271999999999</v>
      </c>
      <c r="T33" s="1037"/>
      <c r="U33" s="858">
        <f t="shared" ref="U33:AL33" si="121">3540*4.1868</f>
        <v>14821.271999999999</v>
      </c>
      <c r="V33" s="858">
        <f t="shared" si="121"/>
        <v>14821.271999999999</v>
      </c>
      <c r="W33" s="858">
        <f t="shared" si="121"/>
        <v>14821.271999999999</v>
      </c>
      <c r="X33" s="858">
        <f t="shared" si="121"/>
        <v>14821.271999999999</v>
      </c>
      <c r="Y33" s="858">
        <f t="shared" si="121"/>
        <v>14821.271999999999</v>
      </c>
      <c r="Z33" s="858">
        <f t="shared" si="121"/>
        <v>14821.271999999999</v>
      </c>
      <c r="AA33" s="858">
        <f t="shared" si="121"/>
        <v>14821.271999999999</v>
      </c>
      <c r="AB33" s="858">
        <f t="shared" si="121"/>
        <v>14821.271999999999</v>
      </c>
      <c r="AC33" s="858">
        <f t="shared" si="121"/>
        <v>14821.271999999999</v>
      </c>
      <c r="AD33" s="858">
        <f t="shared" si="121"/>
        <v>14821.271999999999</v>
      </c>
      <c r="AE33" s="858">
        <f t="shared" si="121"/>
        <v>14821.271999999999</v>
      </c>
      <c r="AF33" s="858">
        <f t="shared" si="121"/>
        <v>14821.271999999999</v>
      </c>
      <c r="AG33" s="858">
        <f t="shared" si="121"/>
        <v>14821.271999999999</v>
      </c>
      <c r="AH33" s="858">
        <f t="shared" si="121"/>
        <v>14821.271999999999</v>
      </c>
      <c r="AI33" s="858">
        <f t="shared" si="121"/>
        <v>14821.271999999999</v>
      </c>
      <c r="AJ33" s="858">
        <f t="shared" si="121"/>
        <v>14821.271999999999</v>
      </c>
      <c r="AK33" s="858">
        <f t="shared" si="121"/>
        <v>14821.271999999999</v>
      </c>
      <c r="AL33" s="858">
        <f t="shared" si="121"/>
        <v>14821.271999999999</v>
      </c>
      <c r="AM33" s="1037"/>
      <c r="AN33" s="284">
        <v>3540</v>
      </c>
      <c r="AO33" s="284">
        <v>3540</v>
      </c>
      <c r="AP33" s="284">
        <v>3540</v>
      </c>
      <c r="AQ33" s="284">
        <v>3540</v>
      </c>
      <c r="AR33" s="284">
        <v>3540</v>
      </c>
      <c r="AS33" s="284">
        <v>3540</v>
      </c>
      <c r="AT33" s="284">
        <v>3540</v>
      </c>
      <c r="AU33" s="284">
        <v>3540</v>
      </c>
      <c r="AV33" s="284">
        <v>3540</v>
      </c>
      <c r="AW33" s="284">
        <v>3540</v>
      </c>
      <c r="AX33" s="284">
        <v>3540</v>
      </c>
      <c r="AY33" s="284">
        <v>3540</v>
      </c>
      <c r="AZ33" s="284">
        <v>3540</v>
      </c>
      <c r="BA33" s="284">
        <v>3540</v>
      </c>
      <c r="BB33" s="284">
        <v>3540</v>
      </c>
      <c r="BC33" s="284">
        <v>3540</v>
      </c>
      <c r="BD33" s="284">
        <v>3540</v>
      </c>
      <c r="BE33" s="284">
        <v>3540</v>
      </c>
      <c r="BF33" s="1037"/>
      <c r="BG33" s="284">
        <v>3540</v>
      </c>
      <c r="BH33" s="284">
        <v>3540</v>
      </c>
      <c r="BI33" s="284">
        <v>3540</v>
      </c>
      <c r="BJ33" s="284">
        <v>3540</v>
      </c>
      <c r="BK33" s="284">
        <v>3540</v>
      </c>
      <c r="BL33" s="284">
        <v>3540</v>
      </c>
      <c r="BM33" s="284">
        <v>3540</v>
      </c>
      <c r="BN33" s="284">
        <v>3540</v>
      </c>
      <c r="BO33" s="284">
        <v>3540</v>
      </c>
      <c r="BP33" s="284">
        <v>3540</v>
      </c>
      <c r="BQ33" s="284">
        <v>3540</v>
      </c>
      <c r="BR33" s="284">
        <v>3540</v>
      </c>
      <c r="BS33" s="284">
        <v>3540</v>
      </c>
      <c r="BT33" s="284">
        <v>3540</v>
      </c>
      <c r="BU33" s="284">
        <v>3540</v>
      </c>
      <c r="BV33" s="284">
        <v>3540</v>
      </c>
      <c r="BW33" s="284">
        <v>3540</v>
      </c>
      <c r="BX33" s="284">
        <v>3540</v>
      </c>
      <c r="BY33" s="1037"/>
      <c r="BZ33" s="284">
        <v>3540</v>
      </c>
      <c r="CA33" s="284">
        <v>3540</v>
      </c>
      <c r="CB33" s="284">
        <v>3540</v>
      </c>
      <c r="CC33" s="284">
        <v>3540</v>
      </c>
      <c r="CD33" s="530">
        <f>IF(DR33&lt;3,"",(SUM(B33:S33)-MIN(B33:S33)-MAX(B33:S33))/(DR33-2))</f>
        <v>14821.272000000001</v>
      </c>
      <c r="CE33" s="530">
        <f>IF(DS33&lt;3,"",(SUM(U33:AL33)-MIN(U33:AL33)-MAX(U33:AL33))/(DS33-2))</f>
        <v>14821.272000000001</v>
      </c>
      <c r="CF33" s="530">
        <f>IF(DT33&lt;3,"",(SUM(AN33:BE33)-MIN(AN33:BE33)-MAX(AN33:BE33))/(DT33-2))</f>
        <v>3540</v>
      </c>
      <c r="CG33" s="531">
        <f>IF(DU33&lt;3,"",(SUM(BG33:BX33)-MIN(BG33:BX33)-MAX(BG33:BX33))/(DU33-2))</f>
        <v>3540</v>
      </c>
      <c r="CH33" s="518">
        <f t="shared" si="76"/>
        <v>14821.271999999999</v>
      </c>
      <c r="CI33" s="93">
        <f t="shared" si="77"/>
        <v>14821.271999999999</v>
      </c>
      <c r="CJ33" s="94">
        <f t="shared" si="78"/>
        <v>14821.271999999999</v>
      </c>
      <c r="CK33" s="94">
        <f t="shared" si="79"/>
        <v>14821.271999999999</v>
      </c>
      <c r="CL33" s="94">
        <f t="shared" si="80"/>
        <v>14821.271999999999</v>
      </c>
      <c r="CM33" s="94">
        <f t="shared" si="81"/>
        <v>14821.271999999999</v>
      </c>
      <c r="CN33" s="94">
        <f t="shared" si="82"/>
        <v>14821.271999999999</v>
      </c>
      <c r="CO33" s="108">
        <f t="shared" si="83"/>
        <v>14821.271999999999</v>
      </c>
      <c r="CP33" s="108">
        <f t="shared" si="84"/>
        <v>14821.271999999999</v>
      </c>
      <c r="CQ33" s="108">
        <f t="shared" si="85"/>
        <v>14821.271999999999</v>
      </c>
      <c r="CR33" s="108">
        <f t="shared" si="86"/>
        <v>14821.271999999999</v>
      </c>
      <c r="CS33" s="94">
        <f t="shared" si="87"/>
        <v>14821.271999999999</v>
      </c>
      <c r="CT33" s="94">
        <f t="shared" si="88"/>
        <v>14821.271999999999</v>
      </c>
      <c r="CU33" s="94">
        <f t="shared" si="89"/>
        <v>14821.271999999999</v>
      </c>
      <c r="CV33" s="94">
        <f t="shared" si="90"/>
        <v>14821.271999999999</v>
      </c>
      <c r="CW33" s="94">
        <f t="shared" si="91"/>
        <v>14821.271999999999</v>
      </c>
      <c r="CX33" s="93">
        <f t="shared" si="92"/>
        <v>14821.271999999999</v>
      </c>
      <c r="CY33" s="519">
        <f t="shared" si="93"/>
        <v>14821.271999999999</v>
      </c>
      <c r="CZ33" s="532">
        <f t="shared" si="94"/>
        <v>14821.271999999999</v>
      </c>
      <c r="DA33" s="533">
        <f t="shared" si="95"/>
        <v>14821.271999999999</v>
      </c>
      <c r="DB33" s="534">
        <f t="shared" si="96"/>
        <v>14821.271999999999</v>
      </c>
      <c r="DC33" s="534">
        <f t="shared" si="97"/>
        <v>14821.271999999999</v>
      </c>
      <c r="DD33" s="534">
        <f t="shared" si="98"/>
        <v>14821.271999999999</v>
      </c>
      <c r="DE33" s="534">
        <f t="shared" si="99"/>
        <v>14821.271999999999</v>
      </c>
      <c r="DF33" s="534">
        <f t="shared" si="100"/>
        <v>14821.271999999999</v>
      </c>
      <c r="DG33" s="535">
        <f t="shared" si="101"/>
        <v>14821.271999999999</v>
      </c>
      <c r="DH33" s="535">
        <f t="shared" si="102"/>
        <v>14821.271999999999</v>
      </c>
      <c r="DI33" s="535">
        <f t="shared" si="103"/>
        <v>14821.271999999999</v>
      </c>
      <c r="DJ33" s="535">
        <f t="shared" si="104"/>
        <v>14821.271999999999</v>
      </c>
      <c r="DK33" s="534">
        <f t="shared" si="105"/>
        <v>14821.271999999999</v>
      </c>
      <c r="DL33" s="534">
        <f t="shared" si="106"/>
        <v>14821.271999999999</v>
      </c>
      <c r="DM33" s="534">
        <f t="shared" si="107"/>
        <v>14821.271999999999</v>
      </c>
      <c r="DN33" s="534">
        <f t="shared" si="108"/>
        <v>14821.271999999999</v>
      </c>
      <c r="DO33" s="534">
        <f t="shared" si="109"/>
        <v>14821.271999999999</v>
      </c>
      <c r="DP33" s="533">
        <f t="shared" si="110"/>
        <v>14821.271999999999</v>
      </c>
      <c r="DQ33" s="532">
        <f t="shared" si="111"/>
        <v>14821.271999999999</v>
      </c>
      <c r="DR33" s="536">
        <f t="shared" si="112"/>
        <v>18</v>
      </c>
      <c r="DS33" s="468">
        <f t="shared" si="113"/>
        <v>18</v>
      </c>
      <c r="DT33" s="468">
        <f t="shared" si="114"/>
        <v>18</v>
      </c>
      <c r="DU33" s="468">
        <f t="shared" si="115"/>
        <v>18</v>
      </c>
      <c r="DV33" s="982"/>
      <c r="DW33" s="983"/>
      <c r="DX33" s="983"/>
      <c r="DY33" s="984"/>
      <c r="EA33" s="61"/>
    </row>
    <row r="34" spans="1:131" ht="12.75" customHeight="1">
      <c r="A34" s="529" t="s">
        <v>353</v>
      </c>
      <c r="B34" s="733" t="str">
        <f>IF(B32="","",B32*B33/B$7/365/$G$1)</f>
        <v/>
      </c>
      <c r="C34" s="733" t="str">
        <f t="shared" ref="C34:U34" si="122">IF(C32="","",C32*C33/C$7/365/$G$1)</f>
        <v/>
      </c>
      <c r="D34" s="733" t="str">
        <f t="shared" si="122"/>
        <v/>
      </c>
      <c r="E34" s="733" t="str">
        <f t="shared" si="122"/>
        <v/>
      </c>
      <c r="F34" s="733" t="str">
        <f t="shared" si="122"/>
        <v/>
      </c>
      <c r="G34" s="733" t="str">
        <f t="shared" si="122"/>
        <v/>
      </c>
      <c r="H34" s="733" t="str">
        <f t="shared" si="122"/>
        <v/>
      </c>
      <c r="I34" s="733" t="str">
        <f t="shared" si="122"/>
        <v/>
      </c>
      <c r="J34" s="733" t="str">
        <f t="shared" si="122"/>
        <v/>
      </c>
      <c r="K34" s="733" t="str">
        <f t="shared" si="122"/>
        <v/>
      </c>
      <c r="L34" s="733" t="str">
        <f t="shared" si="122"/>
        <v/>
      </c>
      <c r="M34" s="733" t="str">
        <f t="shared" si="122"/>
        <v/>
      </c>
      <c r="N34" s="733" t="str">
        <f t="shared" si="122"/>
        <v/>
      </c>
      <c r="O34" s="733" t="str">
        <f t="shared" si="122"/>
        <v/>
      </c>
      <c r="P34" s="733" t="str">
        <f t="shared" si="122"/>
        <v/>
      </c>
      <c r="Q34" s="733" t="str">
        <f t="shared" si="122"/>
        <v/>
      </c>
      <c r="R34" s="733" t="str">
        <f t="shared" si="122"/>
        <v/>
      </c>
      <c r="S34" s="733" t="str">
        <f t="shared" si="122"/>
        <v/>
      </c>
      <c r="T34" s="976"/>
      <c r="U34" s="733">
        <f t="shared" si="122"/>
        <v>7.9103035047144624E-2</v>
      </c>
      <c r="V34" s="733" t="str">
        <f t="shared" ref="V34:AL34" si="123">IF(V32="","",V32*V33/V$7/365/$G$1)</f>
        <v/>
      </c>
      <c r="W34" s="733">
        <f t="shared" si="123"/>
        <v>3.4607577833125777E-2</v>
      </c>
      <c r="X34" s="733" t="str">
        <f t="shared" si="123"/>
        <v/>
      </c>
      <c r="Y34" s="733" t="str">
        <f t="shared" si="123"/>
        <v/>
      </c>
      <c r="Z34" s="733" t="str">
        <f t="shared" si="123"/>
        <v/>
      </c>
      <c r="AA34" s="733" t="str">
        <f t="shared" si="123"/>
        <v/>
      </c>
      <c r="AB34" s="733" t="str">
        <f t="shared" si="123"/>
        <v/>
      </c>
      <c r="AC34" s="733" t="str">
        <f t="shared" si="123"/>
        <v/>
      </c>
      <c r="AD34" s="733" t="str">
        <f t="shared" si="123"/>
        <v/>
      </c>
      <c r="AE34" s="733" t="str">
        <f t="shared" si="123"/>
        <v/>
      </c>
      <c r="AF34" s="733" t="str">
        <f t="shared" si="123"/>
        <v/>
      </c>
      <c r="AG34" s="733" t="str">
        <f t="shared" si="123"/>
        <v/>
      </c>
      <c r="AH34" s="733" t="str">
        <f t="shared" si="123"/>
        <v/>
      </c>
      <c r="AI34" s="733" t="str">
        <f t="shared" si="123"/>
        <v/>
      </c>
      <c r="AJ34" s="733" t="str">
        <f t="shared" si="123"/>
        <v/>
      </c>
      <c r="AK34" s="733" t="str">
        <f t="shared" si="123"/>
        <v/>
      </c>
      <c r="AL34" s="733" t="str">
        <f t="shared" si="123"/>
        <v/>
      </c>
      <c r="AM34" s="976"/>
      <c r="AN34" s="733" t="str">
        <f t="shared" ref="AN34:BE34" si="124">IF(AN32="","",AN32*AN33/AN$7/365/$G$1)</f>
        <v/>
      </c>
      <c r="AO34" s="733" t="str">
        <f t="shared" si="124"/>
        <v/>
      </c>
      <c r="AP34" s="733" t="str">
        <f t="shared" si="124"/>
        <v/>
      </c>
      <c r="AQ34" s="733" t="str">
        <f t="shared" si="124"/>
        <v/>
      </c>
      <c r="AR34" s="733" t="str">
        <f t="shared" si="124"/>
        <v/>
      </c>
      <c r="AS34" s="733" t="str">
        <f t="shared" si="124"/>
        <v/>
      </c>
      <c r="AT34" s="733" t="str">
        <f t="shared" si="124"/>
        <v/>
      </c>
      <c r="AU34" s="733" t="str">
        <f t="shared" si="124"/>
        <v/>
      </c>
      <c r="AV34" s="733" t="str">
        <f t="shared" si="124"/>
        <v/>
      </c>
      <c r="AW34" s="733" t="str">
        <f t="shared" si="124"/>
        <v/>
      </c>
      <c r="AX34" s="733" t="str">
        <f t="shared" si="124"/>
        <v/>
      </c>
      <c r="AY34" s="733" t="str">
        <f t="shared" si="124"/>
        <v/>
      </c>
      <c r="AZ34" s="733" t="str">
        <f t="shared" si="124"/>
        <v/>
      </c>
      <c r="BA34" s="733" t="str">
        <f t="shared" si="124"/>
        <v/>
      </c>
      <c r="BB34" s="733" t="str">
        <f t="shared" si="124"/>
        <v/>
      </c>
      <c r="BC34" s="733" t="str">
        <f t="shared" si="124"/>
        <v/>
      </c>
      <c r="BD34" s="733" t="str">
        <f t="shared" si="124"/>
        <v/>
      </c>
      <c r="BE34" s="733" t="str">
        <f t="shared" si="124"/>
        <v/>
      </c>
      <c r="BF34" s="976"/>
      <c r="BG34" s="733" t="str">
        <f t="shared" ref="BG34:BX34" si="125">IF(BG32="","",BG32*BG33/BG$7/365/$G$1)</f>
        <v/>
      </c>
      <c r="BH34" s="733" t="str">
        <f t="shared" si="125"/>
        <v/>
      </c>
      <c r="BI34" s="733" t="str">
        <f t="shared" si="125"/>
        <v/>
      </c>
      <c r="BJ34" s="733" t="str">
        <f t="shared" si="125"/>
        <v/>
      </c>
      <c r="BK34" s="733" t="str">
        <f t="shared" si="125"/>
        <v/>
      </c>
      <c r="BL34" s="733" t="str">
        <f t="shared" si="125"/>
        <v/>
      </c>
      <c r="BM34" s="733" t="str">
        <f t="shared" si="125"/>
        <v/>
      </c>
      <c r="BN34" s="733" t="str">
        <f t="shared" si="125"/>
        <v/>
      </c>
      <c r="BO34" s="733" t="str">
        <f t="shared" si="125"/>
        <v/>
      </c>
      <c r="BP34" s="733" t="str">
        <f t="shared" si="125"/>
        <v/>
      </c>
      <c r="BQ34" s="733" t="str">
        <f t="shared" si="125"/>
        <v/>
      </c>
      <c r="BR34" s="733" t="str">
        <f t="shared" si="125"/>
        <v/>
      </c>
      <c r="BS34" s="733" t="str">
        <f t="shared" si="125"/>
        <v/>
      </c>
      <c r="BT34" s="733" t="str">
        <f t="shared" si="125"/>
        <v/>
      </c>
      <c r="BU34" s="733" t="str">
        <f t="shared" si="125"/>
        <v/>
      </c>
      <c r="BV34" s="733" t="str">
        <f t="shared" si="125"/>
        <v/>
      </c>
      <c r="BW34" s="733" t="str">
        <f t="shared" si="125"/>
        <v/>
      </c>
      <c r="BX34" s="733" t="str">
        <f t="shared" si="125"/>
        <v/>
      </c>
      <c r="BY34" s="976"/>
      <c r="BZ34" s="733" t="str">
        <f>IF(BZ32="","",BZ32*BZ33/BZ$7/365/$G$1)</f>
        <v/>
      </c>
      <c r="CA34" s="733" t="str">
        <f>IF(CA32="","",CA32*CA33/CA$7/365/$G$1)</f>
        <v/>
      </c>
      <c r="CB34" s="733" t="str">
        <f>IF(CB32="","",CB32*CB33/CB$7/365/$G$1)</f>
        <v/>
      </c>
      <c r="CC34" s="733" t="str">
        <f>IF(CC32="","",CC32*CC33/CC$7/365/$G$1)</f>
        <v/>
      </c>
      <c r="CD34" s="530" t="str">
        <f>IF(DR34&lt;3,"",(SUM(B34:S34)-MIN(B34:S34)-MAX(B34:S34))/(DR34-2))</f>
        <v/>
      </c>
      <c r="CE34" s="530" t="str">
        <f>IF(DS34&lt;3,"",(SUM(U34:AL34)-MIN(U34:AL34)-MAX(U34:AL34))/(DS34-2))</f>
        <v/>
      </c>
      <c r="CF34" s="530" t="str">
        <f>IF(DT34&lt;3,"",(SUM(AN34:BE34)-MIN(AN34:BE34)-MAX(AN34:BE34))/(DT34-2))</f>
        <v/>
      </c>
      <c r="CG34" s="531" t="str">
        <f>IF(DU34&lt;3,"",(SUM(BG34:BX34)-MIN(BG34:BX34)-MAX(BG34:BX34))/(DU34-2))</f>
        <v/>
      </c>
      <c r="CH34" s="724" t="str">
        <f t="shared" si="76"/>
        <v/>
      </c>
      <c r="CI34" s="639" t="str">
        <f t="shared" si="77"/>
        <v/>
      </c>
      <c r="CJ34" s="640" t="str">
        <f t="shared" si="78"/>
        <v/>
      </c>
      <c r="CK34" s="640" t="str">
        <f t="shared" si="79"/>
        <v/>
      </c>
      <c r="CL34" s="640" t="str">
        <f t="shared" si="80"/>
        <v/>
      </c>
      <c r="CM34" s="640" t="str">
        <f t="shared" si="81"/>
        <v/>
      </c>
      <c r="CN34" s="640" t="str">
        <f t="shared" si="82"/>
        <v/>
      </c>
      <c r="CO34" s="641" t="str">
        <f t="shared" si="83"/>
        <v/>
      </c>
      <c r="CP34" s="641" t="str">
        <f t="shared" si="84"/>
        <v/>
      </c>
      <c r="CQ34" s="641" t="str">
        <f t="shared" si="85"/>
        <v/>
      </c>
      <c r="CR34" s="641" t="str">
        <f t="shared" si="86"/>
        <v/>
      </c>
      <c r="CS34" s="640" t="str">
        <f t="shared" si="87"/>
        <v/>
      </c>
      <c r="CT34" s="640" t="str">
        <f t="shared" si="88"/>
        <v/>
      </c>
      <c r="CU34" s="640" t="str">
        <f t="shared" si="89"/>
        <v/>
      </c>
      <c r="CV34" s="640" t="str">
        <f t="shared" si="90"/>
        <v/>
      </c>
      <c r="CW34" s="640" t="str">
        <f t="shared" si="91"/>
        <v/>
      </c>
      <c r="CX34" s="639" t="str">
        <f t="shared" si="92"/>
        <v/>
      </c>
      <c r="CY34" s="725" t="str">
        <f t="shared" si="93"/>
        <v/>
      </c>
      <c r="CZ34" s="638" t="str">
        <f t="shared" si="94"/>
        <v/>
      </c>
      <c r="DA34" s="639" t="str">
        <f t="shared" si="95"/>
        <v/>
      </c>
      <c r="DB34" s="640" t="str">
        <f t="shared" si="96"/>
        <v/>
      </c>
      <c r="DC34" s="640" t="str">
        <f t="shared" si="97"/>
        <v/>
      </c>
      <c r="DD34" s="640" t="str">
        <f t="shared" si="98"/>
        <v/>
      </c>
      <c r="DE34" s="640" t="str">
        <f t="shared" si="99"/>
        <v/>
      </c>
      <c r="DF34" s="640" t="str">
        <f t="shared" si="100"/>
        <v/>
      </c>
      <c r="DG34" s="641" t="str">
        <f t="shared" si="101"/>
        <v/>
      </c>
      <c r="DH34" s="641">
        <f t="shared" si="102"/>
        <v>3.4607577833125777E-2</v>
      </c>
      <c r="DI34" s="641">
        <f t="shared" si="103"/>
        <v>7.9103035047144624E-2</v>
      </c>
      <c r="DJ34" s="641" t="str">
        <f t="shared" si="104"/>
        <v/>
      </c>
      <c r="DK34" s="640" t="str">
        <f t="shared" si="105"/>
        <v/>
      </c>
      <c r="DL34" s="640" t="str">
        <f t="shared" si="106"/>
        <v/>
      </c>
      <c r="DM34" s="640" t="str">
        <f t="shared" si="107"/>
        <v/>
      </c>
      <c r="DN34" s="640" t="str">
        <f t="shared" si="108"/>
        <v/>
      </c>
      <c r="DO34" s="640" t="str">
        <f t="shared" si="109"/>
        <v/>
      </c>
      <c r="DP34" s="639" t="str">
        <f t="shared" si="110"/>
        <v/>
      </c>
      <c r="DQ34" s="638" t="str">
        <f t="shared" si="111"/>
        <v/>
      </c>
      <c r="DR34" s="536">
        <f t="shared" si="112"/>
        <v>0</v>
      </c>
      <c r="DS34" s="468">
        <f t="shared" si="113"/>
        <v>2</v>
      </c>
      <c r="DT34" s="468">
        <f t="shared" si="114"/>
        <v>0</v>
      </c>
      <c r="DU34" s="468">
        <f t="shared" si="115"/>
        <v>0</v>
      </c>
      <c r="DV34" s="991" t="str">
        <f>IF(DV32="","",DV32*BZ33)</f>
        <v/>
      </c>
      <c r="DW34" s="992" t="str">
        <f>IF(DW32="","",DW32*CA33)</f>
        <v/>
      </c>
      <c r="DX34" s="992" t="str">
        <f>IF(DX32="","",DX32*CB33)</f>
        <v/>
      </c>
      <c r="DY34" s="993" t="str">
        <f>IF(DY32="","",DY32*CC33)</f>
        <v/>
      </c>
      <c r="EA34" s="61"/>
    </row>
    <row r="35" spans="1:131" ht="12.75" customHeight="1">
      <c r="A35" s="1040" t="s">
        <v>398</v>
      </c>
      <c r="B35" s="330"/>
      <c r="C35" s="330"/>
      <c r="D35" s="330"/>
      <c r="E35" s="330"/>
      <c r="F35" s="330"/>
      <c r="G35" s="330"/>
      <c r="H35" s="330"/>
      <c r="I35" s="330"/>
      <c r="J35" s="330"/>
      <c r="K35" s="330"/>
      <c r="L35" s="330"/>
      <c r="M35" s="330"/>
      <c r="N35" s="330"/>
      <c r="O35" s="330"/>
      <c r="P35" s="330"/>
      <c r="Q35" s="330"/>
      <c r="R35" s="330"/>
      <c r="S35" s="330"/>
      <c r="T35" s="1036"/>
      <c r="U35" s="330">
        <v>17</v>
      </c>
      <c r="V35" s="330"/>
      <c r="W35" s="330">
        <v>25</v>
      </c>
      <c r="X35" s="330"/>
      <c r="Y35" s="330"/>
      <c r="Z35" s="330"/>
      <c r="AA35" s="330"/>
      <c r="AB35" s="330"/>
      <c r="AC35" s="330"/>
      <c r="AD35" s="330"/>
      <c r="AE35" s="330"/>
      <c r="AF35" s="777"/>
      <c r="AG35" s="777"/>
      <c r="AH35" s="330"/>
      <c r="AI35" s="777"/>
      <c r="AJ35" s="777"/>
      <c r="AK35" s="777"/>
      <c r="AL35" s="777"/>
      <c r="AM35" s="1036"/>
      <c r="AN35" s="330"/>
      <c r="AO35" s="330"/>
      <c r="AP35" s="330"/>
      <c r="AQ35" s="330"/>
      <c r="AR35" s="330"/>
      <c r="AS35" s="330"/>
      <c r="AT35" s="330"/>
      <c r="AU35" s="330"/>
      <c r="AV35" s="330"/>
      <c r="AW35" s="330"/>
      <c r="AX35" s="330"/>
      <c r="AY35" s="330"/>
      <c r="AZ35" s="330"/>
      <c r="BA35" s="330"/>
      <c r="BB35" s="330"/>
      <c r="BC35" s="330"/>
      <c r="BD35" s="330"/>
      <c r="BE35" s="330"/>
      <c r="BF35" s="1036"/>
      <c r="BG35" s="330"/>
      <c r="BH35" s="330"/>
      <c r="BI35" s="330"/>
      <c r="BJ35" s="330"/>
      <c r="BK35" s="330"/>
      <c r="BL35" s="330"/>
      <c r="BM35" s="330"/>
      <c r="BN35" s="330"/>
      <c r="BO35" s="330"/>
      <c r="BP35" s="330"/>
      <c r="BQ35" s="330"/>
      <c r="BR35" s="330"/>
      <c r="BS35" s="330"/>
      <c r="BT35" s="330"/>
      <c r="BU35" s="330"/>
      <c r="BV35" s="330"/>
      <c r="BW35" s="330"/>
      <c r="BX35" s="330"/>
      <c r="BY35" s="1036"/>
      <c r="BZ35" s="330"/>
      <c r="CA35" s="330"/>
      <c r="CB35" s="330"/>
      <c r="CC35" s="330"/>
      <c r="CD35" s="530" t="str">
        <f>IF(DR35&lt;3,"",(SUM(B35:S35)-MIN(B35:S35)-MAX(B35:S35))/(DR35-2))</f>
        <v/>
      </c>
      <c r="CE35" s="530" t="str">
        <f>IF(DS35&lt;3,"",(SUM(U35:AL35)-MIN(U35:AL35)-MAX(U35:AL35))/(DS35-2))</f>
        <v/>
      </c>
      <c r="CF35" s="530" t="str">
        <f>IF(DT35&lt;3,"",(SUM(AN35:BE35)-MIN(AN35:BE35)-MAX(AN35:BE35))/(DT35-2))</f>
        <v/>
      </c>
      <c r="CG35" s="531" t="str">
        <f>IF(DU35&lt;3,"",(SUM(BG35:BX35)-MIN(BG35:BX35)-MAX(BG35:BX35))/(DU35-2))</f>
        <v/>
      </c>
      <c r="CH35" s="518" t="str">
        <f t="shared" si="76"/>
        <v/>
      </c>
      <c r="CI35" s="93" t="str">
        <f t="shared" si="77"/>
        <v/>
      </c>
      <c r="CJ35" s="94" t="str">
        <f t="shared" si="78"/>
        <v/>
      </c>
      <c r="CK35" s="94" t="str">
        <f t="shared" si="79"/>
        <v/>
      </c>
      <c r="CL35" s="94" t="str">
        <f t="shared" si="80"/>
        <v/>
      </c>
      <c r="CM35" s="94" t="str">
        <f t="shared" si="81"/>
        <v/>
      </c>
      <c r="CN35" s="94" t="str">
        <f t="shared" si="82"/>
        <v/>
      </c>
      <c r="CO35" s="108" t="str">
        <f t="shared" si="83"/>
        <v/>
      </c>
      <c r="CP35" s="108" t="str">
        <f t="shared" si="84"/>
        <v/>
      </c>
      <c r="CQ35" s="108" t="str">
        <f t="shared" si="85"/>
        <v/>
      </c>
      <c r="CR35" s="108" t="str">
        <f t="shared" si="86"/>
        <v/>
      </c>
      <c r="CS35" s="94" t="str">
        <f t="shared" si="87"/>
        <v/>
      </c>
      <c r="CT35" s="94" t="str">
        <f t="shared" si="88"/>
        <v/>
      </c>
      <c r="CU35" s="94" t="str">
        <f t="shared" si="89"/>
        <v/>
      </c>
      <c r="CV35" s="94" t="str">
        <f t="shared" si="90"/>
        <v/>
      </c>
      <c r="CW35" s="94" t="str">
        <f t="shared" si="91"/>
        <v/>
      </c>
      <c r="CX35" s="93" t="str">
        <f t="shared" si="92"/>
        <v/>
      </c>
      <c r="CY35" s="519" t="str">
        <f t="shared" si="93"/>
        <v/>
      </c>
      <c r="CZ35" s="532" t="str">
        <f t="shared" si="94"/>
        <v/>
      </c>
      <c r="DA35" s="533" t="str">
        <f t="shared" si="95"/>
        <v/>
      </c>
      <c r="DB35" s="534" t="str">
        <f t="shared" si="96"/>
        <v/>
      </c>
      <c r="DC35" s="534" t="str">
        <f t="shared" si="97"/>
        <v/>
      </c>
      <c r="DD35" s="534" t="str">
        <f t="shared" si="98"/>
        <v/>
      </c>
      <c r="DE35" s="534" t="str">
        <f t="shared" si="99"/>
        <v/>
      </c>
      <c r="DF35" s="534" t="str">
        <f t="shared" si="100"/>
        <v/>
      </c>
      <c r="DG35" s="535" t="str">
        <f t="shared" si="101"/>
        <v/>
      </c>
      <c r="DH35" s="535">
        <f t="shared" si="102"/>
        <v>17</v>
      </c>
      <c r="DI35" s="535">
        <f t="shared" si="103"/>
        <v>25</v>
      </c>
      <c r="DJ35" s="535" t="str">
        <f t="shared" si="104"/>
        <v/>
      </c>
      <c r="DK35" s="534" t="str">
        <f t="shared" si="105"/>
        <v/>
      </c>
      <c r="DL35" s="534" t="str">
        <f t="shared" si="106"/>
        <v/>
      </c>
      <c r="DM35" s="534" t="str">
        <f t="shared" si="107"/>
        <v/>
      </c>
      <c r="DN35" s="534" t="str">
        <f t="shared" si="108"/>
        <v/>
      </c>
      <c r="DO35" s="534" t="str">
        <f t="shared" si="109"/>
        <v/>
      </c>
      <c r="DP35" s="533" t="str">
        <f t="shared" si="110"/>
        <v/>
      </c>
      <c r="DQ35" s="532" t="str">
        <f t="shared" si="111"/>
        <v/>
      </c>
      <c r="DR35" s="536">
        <f t="shared" si="112"/>
        <v>0</v>
      </c>
      <c r="DS35" s="468">
        <f t="shared" si="113"/>
        <v>2</v>
      </c>
      <c r="DT35" s="468">
        <f t="shared" si="114"/>
        <v>0</v>
      </c>
      <c r="DU35" s="468">
        <f t="shared" si="115"/>
        <v>0</v>
      </c>
      <c r="DV35" s="994"/>
      <c r="DW35" s="306"/>
      <c r="DX35" s="306"/>
      <c r="DY35" s="995"/>
      <c r="EA35" s="61"/>
    </row>
    <row r="36" spans="1:131" ht="12.75" customHeight="1">
      <c r="A36" s="529" t="s">
        <v>395</v>
      </c>
      <c r="B36" s="730" t="str">
        <f t="shared" ref="B36:S36" si="126">IF(B35="","",B30*B35*B31)</f>
        <v/>
      </c>
      <c r="C36" s="730" t="str">
        <f t="shared" si="126"/>
        <v/>
      </c>
      <c r="D36" s="730" t="str">
        <f t="shared" si="126"/>
        <v/>
      </c>
      <c r="E36" s="730" t="str">
        <f t="shared" si="126"/>
        <v/>
      </c>
      <c r="F36" s="730" t="str">
        <f t="shared" si="126"/>
        <v/>
      </c>
      <c r="G36" s="730" t="str">
        <f t="shared" si="126"/>
        <v/>
      </c>
      <c r="H36" s="730" t="str">
        <f t="shared" si="126"/>
        <v/>
      </c>
      <c r="I36" s="730" t="str">
        <f t="shared" si="126"/>
        <v/>
      </c>
      <c r="J36" s="730" t="str">
        <f t="shared" si="126"/>
        <v/>
      </c>
      <c r="K36" s="730" t="str">
        <f t="shared" si="126"/>
        <v/>
      </c>
      <c r="L36" s="730" t="str">
        <f t="shared" si="126"/>
        <v/>
      </c>
      <c r="M36" s="730" t="str">
        <f t="shared" si="126"/>
        <v/>
      </c>
      <c r="N36" s="730" t="str">
        <f t="shared" si="126"/>
        <v/>
      </c>
      <c r="O36" s="730" t="str">
        <f t="shared" si="126"/>
        <v/>
      </c>
      <c r="P36" s="730" t="str">
        <f t="shared" si="126"/>
        <v/>
      </c>
      <c r="Q36" s="730" t="str">
        <f t="shared" si="126"/>
        <v/>
      </c>
      <c r="R36" s="730" t="str">
        <f t="shared" si="126"/>
        <v/>
      </c>
      <c r="S36" s="730" t="str">
        <f t="shared" si="126"/>
        <v/>
      </c>
      <c r="T36" s="1038"/>
      <c r="U36" s="730">
        <f t="shared" ref="U36:AL36" si="127">IF(U35="","",U30*U35*U31)</f>
        <v>408</v>
      </c>
      <c r="V36" s="730" t="str">
        <f t="shared" si="127"/>
        <v/>
      </c>
      <c r="W36" s="730">
        <f t="shared" si="127"/>
        <v>300</v>
      </c>
      <c r="X36" s="730" t="str">
        <f t="shared" si="127"/>
        <v/>
      </c>
      <c r="Y36" s="730" t="str">
        <f t="shared" si="127"/>
        <v/>
      </c>
      <c r="Z36" s="730" t="str">
        <f t="shared" si="127"/>
        <v/>
      </c>
      <c r="AA36" s="730" t="str">
        <f t="shared" si="127"/>
        <v/>
      </c>
      <c r="AB36" s="730" t="str">
        <f t="shared" si="127"/>
        <v/>
      </c>
      <c r="AC36" s="730" t="str">
        <f t="shared" si="127"/>
        <v/>
      </c>
      <c r="AD36" s="730" t="str">
        <f t="shared" si="127"/>
        <v/>
      </c>
      <c r="AE36" s="730" t="str">
        <f t="shared" si="127"/>
        <v/>
      </c>
      <c r="AF36" s="730" t="str">
        <f t="shared" si="127"/>
        <v/>
      </c>
      <c r="AG36" s="730" t="str">
        <f t="shared" si="127"/>
        <v/>
      </c>
      <c r="AH36" s="730" t="str">
        <f t="shared" si="127"/>
        <v/>
      </c>
      <c r="AI36" s="730" t="str">
        <f t="shared" si="127"/>
        <v/>
      </c>
      <c r="AJ36" s="730" t="str">
        <f t="shared" si="127"/>
        <v/>
      </c>
      <c r="AK36" s="730" t="str">
        <f t="shared" si="127"/>
        <v/>
      </c>
      <c r="AL36" s="730" t="str">
        <f t="shared" si="127"/>
        <v/>
      </c>
      <c r="AM36" s="1038"/>
      <c r="AN36" s="730" t="str">
        <f t="shared" ref="AN36:BE36" si="128">IF(AN35="","",AN30*AN35*AN31)</f>
        <v/>
      </c>
      <c r="AO36" s="730" t="str">
        <f t="shared" si="128"/>
        <v/>
      </c>
      <c r="AP36" s="730" t="str">
        <f t="shared" si="128"/>
        <v/>
      </c>
      <c r="AQ36" s="730" t="str">
        <f t="shared" si="128"/>
        <v/>
      </c>
      <c r="AR36" s="730" t="str">
        <f t="shared" si="128"/>
        <v/>
      </c>
      <c r="AS36" s="730" t="str">
        <f t="shared" si="128"/>
        <v/>
      </c>
      <c r="AT36" s="730" t="str">
        <f t="shared" si="128"/>
        <v/>
      </c>
      <c r="AU36" s="730" t="str">
        <f t="shared" si="128"/>
        <v/>
      </c>
      <c r="AV36" s="730" t="str">
        <f t="shared" si="128"/>
        <v/>
      </c>
      <c r="AW36" s="730" t="str">
        <f t="shared" si="128"/>
        <v/>
      </c>
      <c r="AX36" s="730" t="str">
        <f t="shared" si="128"/>
        <v/>
      </c>
      <c r="AY36" s="730" t="str">
        <f t="shared" si="128"/>
        <v/>
      </c>
      <c r="AZ36" s="730" t="str">
        <f t="shared" si="128"/>
        <v/>
      </c>
      <c r="BA36" s="730" t="str">
        <f t="shared" si="128"/>
        <v/>
      </c>
      <c r="BB36" s="730" t="str">
        <f t="shared" si="128"/>
        <v/>
      </c>
      <c r="BC36" s="730" t="str">
        <f t="shared" si="128"/>
        <v/>
      </c>
      <c r="BD36" s="730" t="str">
        <f t="shared" si="128"/>
        <v/>
      </c>
      <c r="BE36" s="730" t="str">
        <f t="shared" si="128"/>
        <v/>
      </c>
      <c r="BF36" s="1038"/>
      <c r="BG36" s="730" t="str">
        <f t="shared" ref="BG36:BX36" si="129">IF(BG35="","",BG30*BG35*BG31)</f>
        <v/>
      </c>
      <c r="BH36" s="730" t="str">
        <f t="shared" si="129"/>
        <v/>
      </c>
      <c r="BI36" s="730" t="str">
        <f t="shared" si="129"/>
        <v/>
      </c>
      <c r="BJ36" s="730" t="str">
        <f t="shared" si="129"/>
        <v/>
      </c>
      <c r="BK36" s="730" t="str">
        <f t="shared" si="129"/>
        <v/>
      </c>
      <c r="BL36" s="730" t="str">
        <f t="shared" si="129"/>
        <v/>
      </c>
      <c r="BM36" s="730" t="str">
        <f t="shared" si="129"/>
        <v/>
      </c>
      <c r="BN36" s="730" t="str">
        <f t="shared" si="129"/>
        <v/>
      </c>
      <c r="BO36" s="730" t="str">
        <f t="shared" si="129"/>
        <v/>
      </c>
      <c r="BP36" s="730" t="str">
        <f t="shared" si="129"/>
        <v/>
      </c>
      <c r="BQ36" s="730" t="str">
        <f t="shared" si="129"/>
        <v/>
      </c>
      <c r="BR36" s="730" t="str">
        <f t="shared" si="129"/>
        <v/>
      </c>
      <c r="BS36" s="730" t="str">
        <f t="shared" si="129"/>
        <v/>
      </c>
      <c r="BT36" s="730" t="str">
        <f t="shared" si="129"/>
        <v/>
      </c>
      <c r="BU36" s="730" t="str">
        <f t="shared" si="129"/>
        <v/>
      </c>
      <c r="BV36" s="730" t="str">
        <f t="shared" si="129"/>
        <v/>
      </c>
      <c r="BW36" s="730" t="str">
        <f t="shared" si="129"/>
        <v/>
      </c>
      <c r="BX36" s="730" t="str">
        <f t="shared" si="129"/>
        <v/>
      </c>
      <c r="BY36" s="1038"/>
      <c r="BZ36" s="730" t="str">
        <f>IF(BZ35="","",BZ30*BZ35*BZ31)</f>
        <v/>
      </c>
      <c r="CA36" s="730" t="str">
        <f>IF(CA35="","",CA30*CA35*CA31)</f>
        <v/>
      </c>
      <c r="CB36" s="730" t="str">
        <f>IF(CB35="","",CB30*CB35*CB31)</f>
        <v/>
      </c>
      <c r="CC36" s="730" t="str">
        <f>IF(CC35="","",CC30*CC35*CC31)</f>
        <v/>
      </c>
      <c r="CD36" s="530" t="str">
        <f>IF(DR36&lt;3,"",(SUM(B36:S36)-MIN(B36:S36)-MAX(B36:S36))/(DR36-2))</f>
        <v/>
      </c>
      <c r="CE36" s="530" t="str">
        <f>IF(DS36&lt;3,"",(SUM(U36:AL36)-MIN(U36:AL36)-MAX(U36:AL36))/(DS36-2))</f>
        <v/>
      </c>
      <c r="CF36" s="530" t="str">
        <f>IF(DT36&lt;3,"",(SUM(AN36:BE36)-MIN(AN36:BE36)-MAX(AN36:BE36))/(DT36-2))</f>
        <v/>
      </c>
      <c r="CG36" s="531" t="str">
        <f>IF(DU36&lt;3,"",(SUM(BG36:BX36)-MIN(BG36:BX36)-MAX(BG36:BX36))/(DU36-2))</f>
        <v/>
      </c>
      <c r="CH36" s="518" t="str">
        <f t="shared" si="76"/>
        <v/>
      </c>
      <c r="CI36" s="93" t="str">
        <f t="shared" si="77"/>
        <v/>
      </c>
      <c r="CJ36" s="94" t="str">
        <f t="shared" si="78"/>
        <v/>
      </c>
      <c r="CK36" s="94" t="str">
        <f t="shared" si="79"/>
        <v/>
      </c>
      <c r="CL36" s="94" t="str">
        <f t="shared" si="80"/>
        <v/>
      </c>
      <c r="CM36" s="94" t="str">
        <f t="shared" si="81"/>
        <v/>
      </c>
      <c r="CN36" s="94" t="str">
        <f t="shared" si="82"/>
        <v/>
      </c>
      <c r="CO36" s="108" t="str">
        <f t="shared" si="83"/>
        <v/>
      </c>
      <c r="CP36" s="108" t="str">
        <f t="shared" si="84"/>
        <v/>
      </c>
      <c r="CQ36" s="108" t="str">
        <f t="shared" si="85"/>
        <v/>
      </c>
      <c r="CR36" s="108" t="str">
        <f t="shared" si="86"/>
        <v/>
      </c>
      <c r="CS36" s="94" t="str">
        <f t="shared" si="87"/>
        <v/>
      </c>
      <c r="CT36" s="94" t="str">
        <f t="shared" si="88"/>
        <v/>
      </c>
      <c r="CU36" s="94" t="str">
        <f t="shared" si="89"/>
        <v/>
      </c>
      <c r="CV36" s="94" t="str">
        <f t="shared" si="90"/>
        <v/>
      </c>
      <c r="CW36" s="94" t="str">
        <f t="shared" si="91"/>
        <v/>
      </c>
      <c r="CX36" s="93" t="str">
        <f t="shared" si="92"/>
        <v/>
      </c>
      <c r="CY36" s="519" t="str">
        <f t="shared" si="93"/>
        <v/>
      </c>
      <c r="CZ36" s="532" t="str">
        <f t="shared" si="94"/>
        <v/>
      </c>
      <c r="DA36" s="533" t="str">
        <f t="shared" si="95"/>
        <v/>
      </c>
      <c r="DB36" s="534" t="str">
        <f t="shared" si="96"/>
        <v/>
      </c>
      <c r="DC36" s="534" t="str">
        <f t="shared" si="97"/>
        <v/>
      </c>
      <c r="DD36" s="534" t="str">
        <f t="shared" si="98"/>
        <v/>
      </c>
      <c r="DE36" s="534" t="str">
        <f t="shared" si="99"/>
        <v/>
      </c>
      <c r="DF36" s="534" t="str">
        <f t="shared" si="100"/>
        <v/>
      </c>
      <c r="DG36" s="535" t="str">
        <f t="shared" si="101"/>
        <v/>
      </c>
      <c r="DH36" s="535">
        <f t="shared" si="102"/>
        <v>300</v>
      </c>
      <c r="DI36" s="535">
        <f t="shared" si="103"/>
        <v>408</v>
      </c>
      <c r="DJ36" s="535" t="str">
        <f t="shared" si="104"/>
        <v/>
      </c>
      <c r="DK36" s="534" t="str">
        <f t="shared" si="105"/>
        <v/>
      </c>
      <c r="DL36" s="534" t="str">
        <f t="shared" si="106"/>
        <v/>
      </c>
      <c r="DM36" s="534" t="str">
        <f t="shared" si="107"/>
        <v/>
      </c>
      <c r="DN36" s="534" t="str">
        <f t="shared" si="108"/>
        <v/>
      </c>
      <c r="DO36" s="534" t="str">
        <f t="shared" si="109"/>
        <v/>
      </c>
      <c r="DP36" s="533" t="str">
        <f t="shared" si="110"/>
        <v/>
      </c>
      <c r="DQ36" s="532" t="str">
        <f t="shared" si="111"/>
        <v/>
      </c>
      <c r="DR36" s="536">
        <f t="shared" si="112"/>
        <v>0</v>
      </c>
      <c r="DS36" s="468">
        <f t="shared" si="113"/>
        <v>2</v>
      </c>
      <c r="DT36" s="468">
        <f t="shared" si="114"/>
        <v>0</v>
      </c>
      <c r="DU36" s="468">
        <f t="shared" si="115"/>
        <v>0</v>
      </c>
      <c r="DV36" s="999" t="str">
        <f>IF(DV28="","",(DV28+SUM(BZ28)*(DV28="")-SUM(DV32)-DV35-SUM(BZ35)*(DV35=""))*BZ29/DV$7/365/$G$1)</f>
        <v/>
      </c>
      <c r="DW36" s="863" t="str">
        <f>IF(DW28="","",(DW28+SUM(CA28)*(DW28="")-SUM(DW32)-DW35-SUM(CA35)*(DW35=""))*CA29/DW$7/365/$G$1)</f>
        <v/>
      </c>
      <c r="DX36" s="863" t="str">
        <f>IF(DX28="","",(DX28+SUM(CB28)*(DX28="")-SUM(DX32)-DX35-SUM(CB35)*(DX35=""))*CB29/DX$7/365/$G$1)</f>
        <v/>
      </c>
      <c r="DY36" s="1000" t="str">
        <f>IF(DY28="","",(DY28+SUM(CC28)*(DY28="")-SUM(DY32)-DY35-SUM(CC35)*(DY35=""))*CC29/DY$7/365/$G$1)</f>
        <v/>
      </c>
      <c r="EA36" s="61"/>
    </row>
    <row r="37" spans="1:131" ht="12.75" customHeight="1">
      <c r="A37" s="1026" t="s">
        <v>397</v>
      </c>
      <c r="B37" s="741" t="s">
        <v>369</v>
      </c>
      <c r="C37" s="741" t="s">
        <v>369</v>
      </c>
      <c r="D37" s="741" t="s">
        <v>369</v>
      </c>
      <c r="E37" s="741" t="s">
        <v>369</v>
      </c>
      <c r="F37" s="741" t="s">
        <v>369</v>
      </c>
      <c r="G37" s="741" t="s">
        <v>369</v>
      </c>
      <c r="H37" s="741" t="s">
        <v>369</v>
      </c>
      <c r="I37" s="741" t="s">
        <v>369</v>
      </c>
      <c r="J37" s="741" t="s">
        <v>369</v>
      </c>
      <c r="K37" s="741" t="s">
        <v>369</v>
      </c>
      <c r="L37" s="741" t="s">
        <v>369</v>
      </c>
      <c r="M37" s="741" t="s">
        <v>369</v>
      </c>
      <c r="N37" s="741" t="s">
        <v>369</v>
      </c>
      <c r="O37" s="741" t="s">
        <v>369</v>
      </c>
      <c r="P37" s="741" t="s">
        <v>369</v>
      </c>
      <c r="Q37" s="741" t="s">
        <v>369</v>
      </c>
      <c r="R37" s="741" t="s">
        <v>369</v>
      </c>
      <c r="S37" s="741" t="s">
        <v>369</v>
      </c>
      <c r="T37" s="1027"/>
      <c r="U37" s="741" t="s">
        <v>369</v>
      </c>
      <c r="V37" s="741" t="s">
        <v>369</v>
      </c>
      <c r="W37" s="741" t="s">
        <v>369</v>
      </c>
      <c r="X37" s="741" t="s">
        <v>369</v>
      </c>
      <c r="Y37" s="741" t="s">
        <v>369</v>
      </c>
      <c r="Z37" s="741" t="s">
        <v>369</v>
      </c>
      <c r="AA37" s="741" t="s">
        <v>369</v>
      </c>
      <c r="AB37" s="741" t="s">
        <v>369</v>
      </c>
      <c r="AC37" s="741" t="s">
        <v>369</v>
      </c>
      <c r="AD37" s="741" t="s">
        <v>369</v>
      </c>
      <c r="AE37" s="741" t="s">
        <v>369</v>
      </c>
      <c r="AF37" s="741" t="s">
        <v>369</v>
      </c>
      <c r="AG37" s="741" t="s">
        <v>369</v>
      </c>
      <c r="AH37" s="741" t="s">
        <v>369</v>
      </c>
      <c r="AI37" s="741" t="s">
        <v>369</v>
      </c>
      <c r="AJ37" s="741" t="s">
        <v>369</v>
      </c>
      <c r="AK37" s="741" t="s">
        <v>369</v>
      </c>
      <c r="AL37" s="741" t="s">
        <v>369</v>
      </c>
      <c r="AM37" s="1027"/>
      <c r="AN37" s="741" t="s">
        <v>369</v>
      </c>
      <c r="AO37" s="741" t="s">
        <v>369</v>
      </c>
      <c r="AP37" s="741" t="s">
        <v>369</v>
      </c>
      <c r="AQ37" s="741" t="s">
        <v>369</v>
      </c>
      <c r="AR37" s="741" t="s">
        <v>369</v>
      </c>
      <c r="AS37" s="741" t="s">
        <v>369</v>
      </c>
      <c r="AT37" s="741" t="s">
        <v>369</v>
      </c>
      <c r="AU37" s="741" t="s">
        <v>369</v>
      </c>
      <c r="AV37" s="741" t="s">
        <v>369</v>
      </c>
      <c r="AW37" s="741" t="s">
        <v>369</v>
      </c>
      <c r="AX37" s="741" t="s">
        <v>369</v>
      </c>
      <c r="AY37" s="741" t="s">
        <v>369</v>
      </c>
      <c r="AZ37" s="741" t="s">
        <v>369</v>
      </c>
      <c r="BA37" s="741" t="s">
        <v>369</v>
      </c>
      <c r="BB37" s="741" t="s">
        <v>369</v>
      </c>
      <c r="BC37" s="741" t="s">
        <v>369</v>
      </c>
      <c r="BD37" s="741" t="s">
        <v>369</v>
      </c>
      <c r="BE37" s="741" t="s">
        <v>369</v>
      </c>
      <c r="BF37" s="1027"/>
      <c r="BG37" s="741" t="s">
        <v>369</v>
      </c>
      <c r="BH37" s="741" t="s">
        <v>369</v>
      </c>
      <c r="BI37" s="741" t="s">
        <v>369</v>
      </c>
      <c r="BJ37" s="741" t="s">
        <v>369</v>
      </c>
      <c r="BK37" s="741" t="s">
        <v>369</v>
      </c>
      <c r="BL37" s="741" t="s">
        <v>369</v>
      </c>
      <c r="BM37" s="741" t="s">
        <v>369</v>
      </c>
      <c r="BN37" s="741" t="s">
        <v>369</v>
      </c>
      <c r="BO37" s="741" t="s">
        <v>369</v>
      </c>
      <c r="BP37" s="741" t="s">
        <v>369</v>
      </c>
      <c r="BQ37" s="741" t="s">
        <v>369</v>
      </c>
      <c r="BR37" s="741" t="s">
        <v>369</v>
      </c>
      <c r="BS37" s="741" t="s">
        <v>369</v>
      </c>
      <c r="BT37" s="741" t="s">
        <v>369</v>
      </c>
      <c r="BU37" s="741" t="s">
        <v>369</v>
      </c>
      <c r="BV37" s="741" t="s">
        <v>369</v>
      </c>
      <c r="BW37" s="741" t="s">
        <v>369</v>
      </c>
      <c r="BX37" s="741" t="s">
        <v>369</v>
      </c>
      <c r="BY37" s="1027"/>
      <c r="BZ37" s="741" t="s">
        <v>369</v>
      </c>
      <c r="CA37" s="741" t="s">
        <v>369</v>
      </c>
      <c r="CB37" s="741" t="s">
        <v>369</v>
      </c>
      <c r="CC37" s="741" t="s">
        <v>369</v>
      </c>
      <c r="CD37" s="542"/>
      <c r="CE37" s="542"/>
      <c r="CF37" s="542"/>
      <c r="CG37" s="543"/>
      <c r="CH37" s="544"/>
      <c r="CI37" s="544"/>
      <c r="CJ37" s="544"/>
      <c r="CK37" s="544"/>
      <c r="CL37" s="544"/>
      <c r="CM37" s="544"/>
      <c r="CN37" s="544"/>
      <c r="CO37" s="544"/>
      <c r="CP37" s="544"/>
      <c r="CQ37" s="544"/>
      <c r="CR37" s="544"/>
      <c r="CS37" s="544"/>
      <c r="CT37" s="544"/>
      <c r="CU37" s="544"/>
      <c r="CV37" s="544"/>
      <c r="CW37" s="544"/>
      <c r="CX37" s="544"/>
      <c r="CY37" s="545"/>
      <c r="CZ37" s="546"/>
      <c r="DA37" s="544"/>
      <c r="DB37" s="544"/>
      <c r="DC37" s="544"/>
      <c r="DD37" s="544"/>
      <c r="DE37" s="544"/>
      <c r="DF37" s="544"/>
      <c r="DG37" s="544"/>
      <c r="DH37" s="544"/>
      <c r="DI37" s="544"/>
      <c r="DJ37" s="544"/>
      <c r="DK37" s="544"/>
      <c r="DL37" s="544"/>
      <c r="DM37" s="544"/>
      <c r="DN37" s="544"/>
      <c r="DO37" s="544"/>
      <c r="DP37" s="544"/>
      <c r="DQ37" s="544"/>
      <c r="DR37" s="536"/>
      <c r="DS37" s="468"/>
      <c r="DT37" s="468"/>
      <c r="DU37" s="468"/>
      <c r="DV37" s="1001" t="str">
        <f>IF(SUM(BZ37)&gt;0,BZ37*'Exp factors'!C$21,"")</f>
        <v/>
      </c>
      <c r="DW37" s="1002" t="str">
        <f>IF(SUM(CA37)&gt;0,CA37*'Exp factors'!D$21,"")</f>
        <v/>
      </c>
      <c r="DX37" s="1002" t="str">
        <f>IF(SUM(CB37)&gt;0,CB37*'Exp factors'!E$21,"")</f>
        <v/>
      </c>
      <c r="DY37" s="1003" t="str">
        <f>IF(SUM(CC37)&gt;0,CC37*'Exp factors'!F$21,"")</f>
        <v/>
      </c>
      <c r="EA37" s="61"/>
    </row>
    <row r="38" spans="1:131" ht="12.75" customHeight="1">
      <c r="A38" s="980" t="s">
        <v>368</v>
      </c>
      <c r="B38" s="741">
        <v>1</v>
      </c>
      <c r="C38" s="741">
        <v>1</v>
      </c>
      <c r="D38" s="741">
        <v>1</v>
      </c>
      <c r="E38" s="741">
        <v>2</v>
      </c>
      <c r="F38" s="741">
        <v>1</v>
      </c>
      <c r="G38" s="741">
        <v>1</v>
      </c>
      <c r="H38" s="741">
        <v>1</v>
      </c>
      <c r="I38" s="741">
        <v>1</v>
      </c>
      <c r="J38" s="741">
        <v>1</v>
      </c>
      <c r="K38" s="741">
        <v>1</v>
      </c>
      <c r="L38" s="741">
        <v>1</v>
      </c>
      <c r="M38" s="741">
        <v>1</v>
      </c>
      <c r="N38" s="741">
        <v>1</v>
      </c>
      <c r="O38" s="741">
        <v>1</v>
      </c>
      <c r="P38" s="741">
        <v>1</v>
      </c>
      <c r="Q38" s="741">
        <v>1</v>
      </c>
      <c r="R38" s="741">
        <v>1</v>
      </c>
      <c r="S38" s="741">
        <v>1</v>
      </c>
      <c r="T38" s="1027"/>
      <c r="U38" s="741">
        <v>1</v>
      </c>
      <c r="V38" s="741">
        <v>1</v>
      </c>
      <c r="W38" s="741">
        <v>1</v>
      </c>
      <c r="X38" s="741">
        <v>3</v>
      </c>
      <c r="Y38" s="741">
        <v>1</v>
      </c>
      <c r="Z38" s="741">
        <v>1</v>
      </c>
      <c r="AA38" s="741">
        <v>1</v>
      </c>
      <c r="AB38" s="741">
        <v>1</v>
      </c>
      <c r="AC38" s="741">
        <v>1</v>
      </c>
      <c r="AD38" s="741">
        <v>2</v>
      </c>
      <c r="AE38" s="741">
        <v>1</v>
      </c>
      <c r="AF38" s="741">
        <v>1</v>
      </c>
      <c r="AG38" s="741">
        <v>1</v>
      </c>
      <c r="AH38" s="741">
        <v>1</v>
      </c>
      <c r="AI38" s="741">
        <v>1</v>
      </c>
      <c r="AJ38" s="741">
        <v>1</v>
      </c>
      <c r="AK38" s="741">
        <v>1</v>
      </c>
      <c r="AL38" s="741">
        <v>1</v>
      </c>
      <c r="AM38" s="1027"/>
      <c r="AN38" s="741">
        <v>1</v>
      </c>
      <c r="AO38" s="741">
        <v>1</v>
      </c>
      <c r="AP38" s="741">
        <v>1</v>
      </c>
      <c r="AQ38" s="741">
        <v>1</v>
      </c>
      <c r="AR38" s="741">
        <v>1</v>
      </c>
      <c r="AS38" s="741">
        <v>1</v>
      </c>
      <c r="AT38" s="741">
        <v>1</v>
      </c>
      <c r="AU38" s="741">
        <v>1</v>
      </c>
      <c r="AV38" s="741">
        <v>1</v>
      </c>
      <c r="AW38" s="741">
        <v>1</v>
      </c>
      <c r="AX38" s="741">
        <v>1</v>
      </c>
      <c r="AY38" s="741">
        <v>1</v>
      </c>
      <c r="AZ38" s="741">
        <v>1</v>
      </c>
      <c r="BA38" s="741">
        <v>1</v>
      </c>
      <c r="BB38" s="741">
        <v>1</v>
      </c>
      <c r="BC38" s="741">
        <v>1</v>
      </c>
      <c r="BD38" s="741">
        <v>2</v>
      </c>
      <c r="BE38" s="741">
        <v>1</v>
      </c>
      <c r="BF38" s="1027"/>
      <c r="BG38" s="741">
        <v>1</v>
      </c>
      <c r="BH38" s="741">
        <v>1</v>
      </c>
      <c r="BI38" s="741">
        <v>1</v>
      </c>
      <c r="BJ38" s="741">
        <v>1</v>
      </c>
      <c r="BK38" s="741">
        <v>1</v>
      </c>
      <c r="BL38" s="741">
        <v>1</v>
      </c>
      <c r="BM38" s="741">
        <v>1</v>
      </c>
      <c r="BN38" s="741">
        <v>1</v>
      </c>
      <c r="BO38" s="741">
        <v>1</v>
      </c>
      <c r="BP38" s="741">
        <v>1</v>
      </c>
      <c r="BQ38" s="741">
        <v>1</v>
      </c>
      <c r="BR38" s="741">
        <v>1</v>
      </c>
      <c r="BS38" s="741">
        <v>1</v>
      </c>
      <c r="BT38" s="741">
        <v>1</v>
      </c>
      <c r="BU38" s="741">
        <v>1</v>
      </c>
      <c r="BV38" s="741">
        <v>1</v>
      </c>
      <c r="BW38" s="741">
        <v>1</v>
      </c>
      <c r="BX38" s="741">
        <v>1</v>
      </c>
      <c r="BY38" s="1027"/>
      <c r="BZ38" s="741"/>
      <c r="CA38" s="741">
        <v>1</v>
      </c>
      <c r="CB38" s="741"/>
      <c r="CC38" s="741">
        <v>1</v>
      </c>
      <c r="CD38" s="530">
        <f>IF(DR38&lt;3,"",(SUM(B38:S38)-MIN(B38:S38)-MAX(B38:S38))/(DR38-2))</f>
        <v>1</v>
      </c>
      <c r="CE38" s="530">
        <f>IF(DS38&lt;3,"",(SUM(U38:AL38)-MIN(U38:AL38)-MAX(U38:AL38))/(DS38-2))</f>
        <v>1.0625</v>
      </c>
      <c r="CF38" s="530">
        <f>IF(DT38&lt;3,"",(SUM(AN38:BE38)-MIN(AN38:BE38)-MAX(AN38:BE38))/(DT38-2))</f>
        <v>1</v>
      </c>
      <c r="CG38" s="531">
        <f>IF(DU38&lt;3,"",(SUM(BG38:BX38)-MIN(BG38:BX38)-MAX(BG38:BX38))/(DU38-2))</f>
        <v>1</v>
      </c>
      <c r="CH38" s="518">
        <f t="shared" ref="CH38:CH45" si="130">IF($CH$4=$CD$4,IF(OR(-FLOOR(((18-COUNT($B38:$S38))/2),1)+CH$7&lt;1,-FLOOR(((18-COUNT($B38:$S38))/2),1)+CH$7&gt;COUNT($B38:$S38)),"",LARGE($B38:$S38,-FLOOR(((18-COUNT($B38:$S38))/2),1)+CH$7)),IF(OR(-FLOOR(((18-COUNT($AN38:$BE38))/2),1)+CH$7&lt;1,-FLOOR(((18-COUNT($AN38:$BE38))/2),1)+CH$7&gt;COUNT($AN38:$BE38)),"",LARGE($AN38:$BE38,-FLOOR(((18-COUNT($AN38:$BE38))/2),1)+CH$7)))</f>
        <v>1</v>
      </c>
      <c r="CI38" s="93">
        <f t="shared" ref="CI38:CI45" si="131">IF($CH$4=$CD$4,IF(OR(-FLOOR(((18-COUNT($B38:$S38))/2),1)+CI$7&lt;1,-FLOOR(((18-COUNT($B38:$S38))/2),1)+CI$7&gt;COUNT($B38:$S38)),"",LARGE($B38:$S38,-FLOOR(((18-COUNT($B38:$S38))/2),1)+CI$7)),IF(OR(-FLOOR(((18-COUNT($AN38:$BE38))/2),1)+CI$7&lt;1,-FLOOR(((18-COUNT($AN38:$BE38))/2),1)+CI$7&gt;COUNT($AN38:$BE38)),"",LARGE($AN38:$BE38,-FLOOR(((18-COUNT($AN38:$BE38))/2),1)+CI$7)))</f>
        <v>1</v>
      </c>
      <c r="CJ38" s="94">
        <f t="shared" ref="CJ38:CJ45" si="132">IF($CH$4=$CD$4,IF(OR(-FLOOR(((18-COUNT($B38:$S38))/2),1)+CJ$7&lt;1,-FLOOR(((18-COUNT($B38:$S38))/2),1)+CJ$7&gt;COUNT($B38:$S38)),"",LARGE($B38:$S38,-FLOOR(((18-COUNT($B38:$S38))/2),1)+CJ$7)),IF(OR(-FLOOR(((18-COUNT($AN38:$BE38))/2),1)+CJ$7&lt;1,-FLOOR(((18-COUNT($AN38:$BE38))/2),1)+CJ$7&gt;COUNT($AN38:$BE38)),"",LARGE($AN38:$BE38,-FLOOR(((18-COUNT($AN38:$BE38))/2),1)+CJ$7)))</f>
        <v>1</v>
      </c>
      <c r="CK38" s="94">
        <f t="shared" ref="CK38:CK45" si="133">IF($CH$4=$CD$4,IF(OR(-FLOOR(((18-COUNT($B38:$S38))/2),1)+CK$7&lt;1,-FLOOR(((18-COUNT($B38:$S38))/2),1)+CK$7&gt;COUNT($B38:$S38)),"",LARGE($B38:$S38,-FLOOR(((18-COUNT($B38:$S38))/2),1)+CK$7)),IF(OR(-FLOOR(((18-COUNT($AN38:$BE38))/2),1)+CK$7&lt;1,-FLOOR(((18-COUNT($AN38:$BE38))/2),1)+CK$7&gt;COUNT($AN38:$BE38)),"",LARGE($AN38:$BE38,-FLOOR(((18-COUNT($AN38:$BE38))/2),1)+CK$7)))</f>
        <v>1</v>
      </c>
      <c r="CL38" s="94">
        <f t="shared" ref="CL38:CL45" si="134">IF($CH$4=$CD$4,IF(OR(-FLOOR(((18-COUNT($B38:$S38))/2),1)+CL$7&lt;1,-FLOOR(((18-COUNT($B38:$S38))/2),1)+CL$7&gt;COUNT($B38:$S38)),"",LARGE($B38:$S38,-FLOOR(((18-COUNT($B38:$S38))/2),1)+CL$7)),IF(OR(-FLOOR(((18-COUNT($AN38:$BE38))/2),1)+CL$7&lt;1,-FLOOR(((18-COUNT($AN38:$BE38))/2),1)+CL$7&gt;COUNT($AN38:$BE38)),"",LARGE($AN38:$BE38,-FLOOR(((18-COUNT($AN38:$BE38))/2),1)+CL$7)))</f>
        <v>1</v>
      </c>
      <c r="CM38" s="94">
        <f t="shared" ref="CM38:CM45" si="135">IF($CH$4=$CD$4,IF(OR(-FLOOR(((18-COUNT($B38:$S38))/2),1)+CM$7&lt;1,-FLOOR(((18-COUNT($B38:$S38))/2),1)+CM$7&gt;COUNT($B38:$S38)),"",LARGE($B38:$S38,-FLOOR(((18-COUNT($B38:$S38))/2),1)+CM$7)),IF(OR(-FLOOR(((18-COUNT($AN38:$BE38))/2),1)+CM$7&lt;1,-FLOOR(((18-COUNT($AN38:$BE38))/2),1)+CM$7&gt;COUNT($AN38:$BE38)),"",LARGE($AN38:$BE38,-FLOOR(((18-COUNT($AN38:$BE38))/2),1)+CM$7)))</f>
        <v>1</v>
      </c>
      <c r="CN38" s="94">
        <f t="shared" ref="CN38:CN45" si="136">IF($CH$4=$CD$4,IF(OR(-FLOOR(((18-COUNT($B38:$S38))/2),1)+CN$7&lt;1,-FLOOR(((18-COUNT($B38:$S38))/2),1)+CN$7&gt;COUNT($B38:$S38)),"",LARGE($B38:$S38,-FLOOR(((18-COUNT($B38:$S38))/2),1)+CN$7)),IF(OR(-FLOOR(((18-COUNT($AN38:$BE38))/2),1)+CN$7&lt;1,-FLOOR(((18-COUNT($AN38:$BE38))/2),1)+CN$7&gt;COUNT($AN38:$BE38)),"",LARGE($AN38:$BE38,-FLOOR(((18-COUNT($AN38:$BE38))/2),1)+CN$7)))</f>
        <v>1</v>
      </c>
      <c r="CO38" s="108">
        <f t="shared" ref="CO38:CO45" si="137">IF($CH$4=$CD$4,IF(OR(-FLOOR(((18-COUNT($B38:$S38))/2),1)+CO$7&lt;1,-FLOOR(((18-COUNT($B38:$S38))/2),1)+CO$7&gt;COUNT($B38:$S38)),"",LARGE($B38:$S38,-FLOOR(((18-COUNT($B38:$S38))/2),1)+CO$7)),IF(OR(-FLOOR(((18-COUNT($AN38:$BE38))/2),1)+CO$7&lt;1,-FLOOR(((18-COUNT($AN38:$BE38))/2),1)+CO$7&gt;COUNT($AN38:$BE38)),"",LARGE($AN38:$BE38,-FLOOR(((18-COUNT($AN38:$BE38))/2),1)+CO$7)))</f>
        <v>1</v>
      </c>
      <c r="CP38" s="108">
        <f t="shared" ref="CP38:CP45" si="138">IF($CH$4=$CD$4,IF(OR(-FLOOR(((18-COUNT($B38:$S38))/2),1)+CP$7&lt;1,-FLOOR(((18-COUNT($B38:$S38))/2),1)+CP$7&gt;COUNT($B38:$S38)),"",LARGE($B38:$S38,-FLOOR(((18-COUNT($B38:$S38))/2),1)+CP$7)),IF(OR(-FLOOR(((18-COUNT($AN38:$BE38))/2),1)+CP$7&lt;1,-FLOOR(((18-COUNT($AN38:$BE38))/2),1)+CP$7&gt;COUNT($AN38:$BE38)),"",LARGE($AN38:$BE38,-FLOOR(((18-COUNT($AN38:$BE38))/2),1)+CP$7)))</f>
        <v>1</v>
      </c>
      <c r="CQ38" s="108">
        <f t="shared" ref="CQ38:CQ45" si="139">IF($CH$4=$CD$4,IF(OR(-FLOOR(((18-COUNT($B38:$S38))/2),1)+CQ$7&lt;1,-FLOOR(((18-COUNT($B38:$S38))/2),1)+CQ$7&gt;COUNT($B38:$S38)),"",LARGE($B38:$S38,-FLOOR(((18-COUNT($B38:$S38))/2),1)+CQ$7)),IF(OR(-FLOOR(((18-COUNT($AN38:$BE38))/2),1)+CQ$7&lt;1,-FLOOR(((18-COUNT($AN38:$BE38))/2),1)+CQ$7&gt;COUNT($AN38:$BE38)),"",LARGE($AN38:$BE38,-FLOOR(((18-COUNT($AN38:$BE38))/2),1)+CQ$7)))</f>
        <v>1</v>
      </c>
      <c r="CR38" s="108">
        <f t="shared" ref="CR38:CR45" si="140">IF($CH$4=$CD$4,IF(OR(-FLOOR(((18-COUNT($B38:$S38))/2),1)+CR$7&lt;1,-FLOOR(((18-COUNT($B38:$S38))/2),1)+CR$7&gt;COUNT($B38:$S38)),"",LARGE($B38:$S38,-FLOOR(((18-COUNT($B38:$S38))/2),1)+CR$7)),IF(OR(-FLOOR(((18-COUNT($AN38:$BE38))/2),1)+CR$7&lt;1,-FLOOR(((18-COUNT($AN38:$BE38))/2),1)+CR$7&gt;COUNT($AN38:$BE38)),"",LARGE($AN38:$BE38,-FLOOR(((18-COUNT($AN38:$BE38))/2),1)+CR$7)))</f>
        <v>1</v>
      </c>
      <c r="CS38" s="94">
        <f t="shared" ref="CS38:CS45" si="141">IF($CH$4=$CD$4,IF(OR(-FLOOR(((18-COUNT($B38:$S38))/2),1)+CS$7&lt;1,-FLOOR(((18-COUNT($B38:$S38))/2),1)+CS$7&gt;COUNT($B38:$S38)),"",LARGE($B38:$S38,-FLOOR(((18-COUNT($B38:$S38))/2),1)+CS$7)),IF(OR(-FLOOR(((18-COUNT($AN38:$BE38))/2),1)+CS$7&lt;1,-FLOOR(((18-COUNT($AN38:$BE38))/2),1)+CS$7&gt;COUNT($AN38:$BE38)),"",LARGE($AN38:$BE38,-FLOOR(((18-COUNT($AN38:$BE38))/2),1)+CS$7)))</f>
        <v>1</v>
      </c>
      <c r="CT38" s="94">
        <f t="shared" ref="CT38:CT45" si="142">IF($CH$4=$CD$4,IF(OR(-FLOOR(((18-COUNT($B38:$S38))/2),1)+CT$7&lt;1,-FLOOR(((18-COUNT($B38:$S38))/2),1)+CT$7&gt;COUNT($B38:$S38)),"",LARGE($B38:$S38,-FLOOR(((18-COUNT($B38:$S38))/2),1)+CT$7)),IF(OR(-FLOOR(((18-COUNT($AN38:$BE38))/2),1)+CT$7&lt;1,-FLOOR(((18-COUNT($AN38:$BE38))/2),1)+CT$7&gt;COUNT($AN38:$BE38)),"",LARGE($AN38:$BE38,-FLOOR(((18-COUNT($AN38:$BE38))/2),1)+CT$7)))</f>
        <v>1</v>
      </c>
      <c r="CU38" s="94">
        <f t="shared" ref="CU38:CU45" si="143">IF($CH$4=$CD$4,IF(OR(-FLOOR(((18-COUNT($B38:$S38))/2),1)+CU$7&lt;1,-FLOOR(((18-COUNT($B38:$S38))/2),1)+CU$7&gt;COUNT($B38:$S38)),"",LARGE($B38:$S38,-FLOOR(((18-COUNT($B38:$S38))/2),1)+CU$7)),IF(OR(-FLOOR(((18-COUNT($AN38:$BE38))/2),1)+CU$7&lt;1,-FLOOR(((18-COUNT($AN38:$BE38))/2),1)+CU$7&gt;COUNT($AN38:$BE38)),"",LARGE($AN38:$BE38,-FLOOR(((18-COUNT($AN38:$BE38))/2),1)+CU$7)))</f>
        <v>1</v>
      </c>
      <c r="CV38" s="94">
        <f t="shared" ref="CV38:CV45" si="144">IF($CH$4=$CD$4,IF(OR(-FLOOR(((18-COUNT($B38:$S38))/2),1)+CV$7&lt;1,-FLOOR(((18-COUNT($B38:$S38))/2),1)+CV$7&gt;COUNT($B38:$S38)),"",LARGE($B38:$S38,-FLOOR(((18-COUNT($B38:$S38))/2),1)+CV$7)),IF(OR(-FLOOR(((18-COUNT($AN38:$BE38))/2),1)+CV$7&lt;1,-FLOOR(((18-COUNT($AN38:$BE38))/2),1)+CV$7&gt;COUNT($AN38:$BE38)),"",LARGE($AN38:$BE38,-FLOOR(((18-COUNT($AN38:$BE38))/2),1)+CV$7)))</f>
        <v>1</v>
      </c>
      <c r="CW38" s="94">
        <f t="shared" ref="CW38:CW45" si="145">IF($CH$4=$CD$4,IF(OR(-FLOOR(((18-COUNT($B38:$S38))/2),1)+CW$7&lt;1,-FLOOR(((18-COUNT($B38:$S38))/2),1)+CW$7&gt;COUNT($B38:$S38)),"",LARGE($B38:$S38,-FLOOR(((18-COUNT($B38:$S38))/2),1)+CW$7)),IF(OR(-FLOOR(((18-COUNT($AN38:$BE38))/2),1)+CW$7&lt;1,-FLOOR(((18-COUNT($AN38:$BE38))/2),1)+CW$7&gt;COUNT($AN38:$BE38)),"",LARGE($AN38:$BE38,-FLOOR(((18-COUNT($AN38:$BE38))/2),1)+CW$7)))</f>
        <v>1</v>
      </c>
      <c r="CX38" s="93">
        <f t="shared" ref="CX38:CX45" si="146">IF($CH$4=$CD$4,IF(OR(-FLOOR(((18-COUNT($B38:$S38))/2),1)+CX$7&lt;1,-FLOOR(((18-COUNT($B38:$S38))/2),1)+CX$7&gt;COUNT($B38:$S38)),"",LARGE($B38:$S38,-FLOOR(((18-COUNT($B38:$S38))/2),1)+CX$7)),IF(OR(-FLOOR(((18-COUNT($AN38:$BE38))/2),1)+CX$7&lt;1,-FLOOR(((18-COUNT($AN38:$BE38))/2),1)+CX$7&gt;COUNT($AN38:$BE38)),"",LARGE($AN38:$BE38,-FLOOR(((18-COUNT($AN38:$BE38))/2),1)+CX$7)))</f>
        <v>1</v>
      </c>
      <c r="CY38" s="519">
        <f t="shared" ref="CY38:CY45" si="147">IF($CH$4=$CD$4,IF(OR(-FLOOR(((18-COUNT($B38:$S38))/2),1)+CY$7&lt;1,-FLOOR(((18-COUNT($B38:$S38))/2),1)+CY$7&gt;COUNT($B38:$S38)),"",LARGE($B38:$S38,-FLOOR(((18-COUNT($B38:$S38))/2),1)+CY$7)),IF(OR(-FLOOR(((18-COUNT($AN38:$BE38))/2),1)+CY$7&lt;1,-FLOOR(((18-COUNT($AN38:$BE38))/2),1)+CY$7&gt;COUNT($AN38:$BE38)),"",LARGE($AN38:$BE38,-FLOOR(((18-COUNT($AN38:$BE38))/2),1)+CY$7)))</f>
        <v>2</v>
      </c>
      <c r="CZ38" s="532">
        <f t="shared" ref="CZ38:CZ45" si="148">IF($CH$4=$CD$4,IF(OR(-FLOOR(((18-COUNT($U38:$AL38))/2),1)+CZ$7&lt;1,-FLOOR(((18-COUNT($U38:$AL38))/2),1)+CZ$7&gt;COUNT($U38:$AL38)),"",LARGE($U38:$AL38,-FLOOR(((18-COUNT($U38:$AL38))/2),1)+CZ$7)),IF(OR(-FLOOR(((18-COUNT($BG38:$BX38))/2),1)+CZ$7&lt;1,-FLOOR(((18-COUNT($BG38:$BX38))/2),1)+CZ$7&gt;COUNT($BG38:$BX38)),"",LARGE($BG38:$BX38,-FLOOR(((18-COUNT($BG38:$BX38))/2),1)+CZ$7)))</f>
        <v>1</v>
      </c>
      <c r="DA38" s="533">
        <f t="shared" ref="DA38:DA45" si="149">IF($CH$4=$CD$4,IF(OR(-FLOOR(((18-COUNT($U38:$AL38))/2),1)+DA$7&lt;1,-FLOOR(((18-COUNT($U38:$AL38))/2),1)+DA$7&gt;COUNT($U38:$AL38)),"",LARGE($U38:$AL38,-FLOOR(((18-COUNT($U38:$AL38))/2),1)+DA$7)),IF(OR(-FLOOR(((18-COUNT($BG38:$BX38))/2),1)+DA$7&lt;1,-FLOOR(((18-COUNT($BG38:$BX38))/2),1)+DA$7&gt;COUNT($BG38:$BX38)),"",LARGE($BG38:$BX38,-FLOOR(((18-COUNT($BG38:$BX38))/2),1)+DA$7)))</f>
        <v>1</v>
      </c>
      <c r="DB38" s="534">
        <f t="shared" ref="DB38:DB45" si="150">IF($CH$4=$CD$4,IF(OR(-FLOOR(((18-COUNT($U38:$AL38))/2),1)+DB$7&lt;1,-FLOOR(((18-COUNT($U38:$AL38))/2),1)+DB$7&gt;COUNT($U38:$AL38)),"",LARGE($U38:$AL38,-FLOOR(((18-COUNT($U38:$AL38))/2),1)+DB$7)),IF(OR(-FLOOR(((18-COUNT($BG38:$BX38))/2),1)+DB$7&lt;1,-FLOOR(((18-COUNT($BG38:$BX38))/2),1)+DB$7&gt;COUNT($BG38:$BX38)),"",LARGE($BG38:$BX38,-FLOOR(((18-COUNT($BG38:$BX38))/2),1)+DB$7)))</f>
        <v>1</v>
      </c>
      <c r="DC38" s="534">
        <f t="shared" ref="DC38:DC45" si="151">IF($CH$4=$CD$4,IF(OR(-FLOOR(((18-COUNT($U38:$AL38))/2),1)+DC$7&lt;1,-FLOOR(((18-COUNT($U38:$AL38))/2),1)+DC$7&gt;COUNT($U38:$AL38)),"",LARGE($U38:$AL38,-FLOOR(((18-COUNT($U38:$AL38))/2),1)+DC$7)),IF(OR(-FLOOR(((18-COUNT($BG38:$BX38))/2),1)+DC$7&lt;1,-FLOOR(((18-COUNT($BG38:$BX38))/2),1)+DC$7&gt;COUNT($BG38:$BX38)),"",LARGE($BG38:$BX38,-FLOOR(((18-COUNT($BG38:$BX38))/2),1)+DC$7)))</f>
        <v>1</v>
      </c>
      <c r="DD38" s="534">
        <f t="shared" ref="DD38:DD45" si="152">IF($CH$4=$CD$4,IF(OR(-FLOOR(((18-COUNT($U38:$AL38))/2),1)+DD$7&lt;1,-FLOOR(((18-COUNT($U38:$AL38))/2),1)+DD$7&gt;COUNT($U38:$AL38)),"",LARGE($U38:$AL38,-FLOOR(((18-COUNT($U38:$AL38))/2),1)+DD$7)),IF(OR(-FLOOR(((18-COUNT($BG38:$BX38))/2),1)+DD$7&lt;1,-FLOOR(((18-COUNT($BG38:$BX38))/2),1)+DD$7&gt;COUNT($BG38:$BX38)),"",LARGE($BG38:$BX38,-FLOOR(((18-COUNT($BG38:$BX38))/2),1)+DD$7)))</f>
        <v>1</v>
      </c>
      <c r="DE38" s="534">
        <f t="shared" ref="DE38:DE45" si="153">IF($CH$4=$CD$4,IF(OR(-FLOOR(((18-COUNT($U38:$AL38))/2),1)+DE$7&lt;1,-FLOOR(((18-COUNT($U38:$AL38))/2),1)+DE$7&gt;COUNT($U38:$AL38)),"",LARGE($U38:$AL38,-FLOOR(((18-COUNT($U38:$AL38))/2),1)+DE$7)),IF(OR(-FLOOR(((18-COUNT($BG38:$BX38))/2),1)+DE$7&lt;1,-FLOOR(((18-COUNT($BG38:$BX38))/2),1)+DE$7&gt;COUNT($BG38:$BX38)),"",LARGE($BG38:$BX38,-FLOOR(((18-COUNT($BG38:$BX38))/2),1)+DE$7)))</f>
        <v>1</v>
      </c>
      <c r="DF38" s="534">
        <f t="shared" ref="DF38:DF45" si="154">IF($CH$4=$CD$4,IF(OR(-FLOOR(((18-COUNT($U38:$AL38))/2),1)+DF$7&lt;1,-FLOOR(((18-COUNT($U38:$AL38))/2),1)+DF$7&gt;COUNT($U38:$AL38)),"",LARGE($U38:$AL38,-FLOOR(((18-COUNT($U38:$AL38))/2),1)+DF$7)),IF(OR(-FLOOR(((18-COUNT($BG38:$BX38))/2),1)+DF$7&lt;1,-FLOOR(((18-COUNT($BG38:$BX38))/2),1)+DF$7&gt;COUNT($BG38:$BX38)),"",LARGE($BG38:$BX38,-FLOOR(((18-COUNT($BG38:$BX38))/2),1)+DF$7)))</f>
        <v>1</v>
      </c>
      <c r="DG38" s="535">
        <f t="shared" ref="DG38:DG45" si="155">IF($CH$4=$CD$4,IF(OR(-FLOOR(((18-COUNT($U38:$AL38))/2),1)+DG$7&lt;1,-FLOOR(((18-COUNT($U38:$AL38))/2),1)+DG$7&gt;COUNT($U38:$AL38)),"",LARGE($U38:$AL38,-FLOOR(((18-COUNT($U38:$AL38))/2),1)+DG$7)),IF(OR(-FLOOR(((18-COUNT($BG38:$BX38))/2),1)+DG$7&lt;1,-FLOOR(((18-COUNT($BG38:$BX38))/2),1)+DG$7&gt;COUNT($BG38:$BX38)),"",LARGE($BG38:$BX38,-FLOOR(((18-COUNT($BG38:$BX38))/2),1)+DG$7)))</f>
        <v>1</v>
      </c>
      <c r="DH38" s="535">
        <f t="shared" ref="DH38:DH45" si="156">IF($CH$4=$CD$4,IF(OR(-FLOOR(((18-COUNT($U38:$AL38))/2),1)+DH$7&lt;1,-FLOOR(((18-COUNT($U38:$AL38))/2),1)+DH$7&gt;COUNT($U38:$AL38)),"",LARGE($U38:$AL38,-FLOOR(((18-COUNT($U38:$AL38))/2),1)+DH$7)),IF(OR(-FLOOR(((18-COUNT($BG38:$BX38))/2),1)+DH$7&lt;1,-FLOOR(((18-COUNT($BG38:$BX38))/2),1)+DH$7&gt;COUNT($BG38:$BX38)),"",LARGE($BG38:$BX38,-FLOOR(((18-COUNT($BG38:$BX38))/2),1)+DH$7)))</f>
        <v>1</v>
      </c>
      <c r="DI38" s="535">
        <f t="shared" ref="DI38:DI45" si="157">IF($CH$4=$CD$4,IF(OR(-FLOOR(((18-COUNT($U38:$AL38))/2),1)+DI$7&lt;1,-FLOOR(((18-COUNT($U38:$AL38))/2),1)+DI$7&gt;COUNT($U38:$AL38)),"",LARGE($U38:$AL38,-FLOOR(((18-COUNT($U38:$AL38))/2),1)+DI$7)),IF(OR(-FLOOR(((18-COUNT($BG38:$BX38))/2),1)+DI$7&lt;1,-FLOOR(((18-COUNT($BG38:$BX38))/2),1)+DI$7&gt;COUNT($BG38:$BX38)),"",LARGE($BG38:$BX38,-FLOOR(((18-COUNT($BG38:$BX38))/2),1)+DI$7)))</f>
        <v>1</v>
      </c>
      <c r="DJ38" s="535">
        <f t="shared" ref="DJ38:DJ45" si="158">IF($CH$4=$CD$4,IF(OR(-FLOOR(((18-COUNT($U38:$AL38))/2),1)+DJ$7&lt;1,-FLOOR(((18-COUNT($U38:$AL38))/2),1)+DJ$7&gt;COUNT($U38:$AL38)),"",LARGE($U38:$AL38,-FLOOR(((18-COUNT($U38:$AL38))/2),1)+DJ$7)),IF(OR(-FLOOR(((18-COUNT($BG38:$BX38))/2),1)+DJ$7&lt;1,-FLOOR(((18-COUNT($BG38:$BX38))/2),1)+DJ$7&gt;COUNT($BG38:$BX38)),"",LARGE($BG38:$BX38,-FLOOR(((18-COUNT($BG38:$BX38))/2),1)+DJ$7)))</f>
        <v>1</v>
      </c>
      <c r="DK38" s="534">
        <f t="shared" ref="DK38:DK45" si="159">IF($CH$4=$CD$4,IF(OR(-FLOOR(((18-COUNT($U38:$AL38))/2),1)+DK$7&lt;1,-FLOOR(((18-COUNT($U38:$AL38))/2),1)+DK$7&gt;COUNT($U38:$AL38)),"",LARGE($U38:$AL38,-FLOOR(((18-COUNT($U38:$AL38))/2),1)+DK$7)),IF(OR(-FLOOR(((18-COUNT($BG38:$BX38))/2),1)+DK$7&lt;1,-FLOOR(((18-COUNT($BG38:$BX38))/2),1)+DK$7&gt;COUNT($BG38:$BX38)),"",LARGE($BG38:$BX38,-FLOOR(((18-COUNT($BG38:$BX38))/2),1)+DK$7)))</f>
        <v>1</v>
      </c>
      <c r="DL38" s="534">
        <f t="shared" ref="DL38:DL45" si="160">IF($CH$4=$CD$4,IF(OR(-FLOOR(((18-COUNT($U38:$AL38))/2),1)+DL$7&lt;1,-FLOOR(((18-COUNT($U38:$AL38))/2),1)+DL$7&gt;COUNT($U38:$AL38)),"",LARGE($U38:$AL38,-FLOOR(((18-COUNT($U38:$AL38))/2),1)+DL$7)),IF(OR(-FLOOR(((18-COUNT($BG38:$BX38))/2),1)+DL$7&lt;1,-FLOOR(((18-COUNT($BG38:$BX38))/2),1)+DL$7&gt;COUNT($BG38:$BX38)),"",LARGE($BG38:$BX38,-FLOOR(((18-COUNT($BG38:$BX38))/2),1)+DL$7)))</f>
        <v>1</v>
      </c>
      <c r="DM38" s="534">
        <f t="shared" ref="DM38:DM45" si="161">IF($CH$4=$CD$4,IF(OR(-FLOOR(((18-COUNT($U38:$AL38))/2),1)+DM$7&lt;1,-FLOOR(((18-COUNT($U38:$AL38))/2),1)+DM$7&gt;COUNT($U38:$AL38)),"",LARGE($U38:$AL38,-FLOOR(((18-COUNT($U38:$AL38))/2),1)+DM$7)),IF(OR(-FLOOR(((18-COUNT($BG38:$BX38))/2),1)+DM$7&lt;1,-FLOOR(((18-COUNT($BG38:$BX38))/2),1)+DM$7&gt;COUNT($BG38:$BX38)),"",LARGE($BG38:$BX38,-FLOOR(((18-COUNT($BG38:$BX38))/2),1)+DM$7)))</f>
        <v>1</v>
      </c>
      <c r="DN38" s="534">
        <f t="shared" ref="DN38:DN45" si="162">IF($CH$4=$CD$4,IF(OR(-FLOOR(((18-COUNT($U38:$AL38))/2),1)+DN$7&lt;1,-FLOOR(((18-COUNT($U38:$AL38))/2),1)+DN$7&gt;COUNT($U38:$AL38)),"",LARGE($U38:$AL38,-FLOOR(((18-COUNT($U38:$AL38))/2),1)+DN$7)),IF(OR(-FLOOR(((18-COUNT($BG38:$BX38))/2),1)+DN$7&lt;1,-FLOOR(((18-COUNT($BG38:$BX38))/2),1)+DN$7&gt;COUNT($BG38:$BX38)),"",LARGE($BG38:$BX38,-FLOOR(((18-COUNT($BG38:$BX38))/2),1)+DN$7)))</f>
        <v>1</v>
      </c>
      <c r="DO38" s="534">
        <f t="shared" ref="DO38:DO45" si="163">IF($CH$4=$CD$4,IF(OR(-FLOOR(((18-COUNT($U38:$AL38))/2),1)+DO$7&lt;1,-FLOOR(((18-COUNT($U38:$AL38))/2),1)+DO$7&gt;COUNT($U38:$AL38)),"",LARGE($U38:$AL38,-FLOOR(((18-COUNT($U38:$AL38))/2),1)+DO$7)),IF(OR(-FLOOR(((18-COUNT($BG38:$BX38))/2),1)+DO$7&lt;1,-FLOOR(((18-COUNT($BG38:$BX38))/2),1)+DO$7&gt;COUNT($BG38:$BX38)),"",LARGE($BG38:$BX38,-FLOOR(((18-COUNT($BG38:$BX38))/2),1)+DO$7)))</f>
        <v>1</v>
      </c>
      <c r="DP38" s="533">
        <f t="shared" ref="DP38:DP45" si="164">IF($CH$4=$CD$4,IF(OR(-FLOOR(((18-COUNT($U38:$AL38))/2),1)+DP$7&lt;1,-FLOOR(((18-COUNT($U38:$AL38))/2),1)+DP$7&gt;COUNT($U38:$AL38)),"",LARGE($U38:$AL38,-FLOOR(((18-COUNT($U38:$AL38))/2),1)+DP$7)),IF(OR(-FLOOR(((18-COUNT($BG38:$BX38))/2),1)+DP$7&lt;1,-FLOOR(((18-COUNT($BG38:$BX38))/2),1)+DP$7&gt;COUNT($BG38:$BX38)),"",LARGE($BG38:$BX38,-FLOOR(((18-COUNT($BG38:$BX38))/2),1)+DP$7)))</f>
        <v>2</v>
      </c>
      <c r="DQ38" s="532">
        <f t="shared" ref="DQ38:DQ45" si="165">IF($CH$4=$CD$4,IF(OR(-FLOOR(((18-COUNT($U38:$AL38))/2),1)+DQ$7&lt;1,-FLOOR(((18-COUNT($U38:$AL38))/2),1)+DQ$7&gt;COUNT($U38:$AL38)),"",LARGE($U38:$AL38,-FLOOR(((18-COUNT($U38:$AL38))/2),1)+DQ$7)),IF(OR(-FLOOR(((18-COUNT($BG38:$BX38))/2),1)+DQ$7&lt;1,-FLOOR(((18-COUNT($BG38:$BX38))/2),1)+DQ$7&gt;COUNT($BG38:$BX38)),"",LARGE($BG38:$BX38,-FLOOR(((18-COUNT($BG38:$BX38))/2),1)+DQ$7)))</f>
        <v>3</v>
      </c>
      <c r="DR38" s="536">
        <f t="shared" ref="DR38:DR45" si="166">COUNT(B38:S38)</f>
        <v>18</v>
      </c>
      <c r="DS38" s="468">
        <f t="shared" ref="DS38:DS45" si="167">COUNT(U38:AL38)</f>
        <v>18</v>
      </c>
      <c r="DT38" s="468">
        <f t="shared" ref="DT38:DT45" si="168">COUNT(AN38:BE38)</f>
        <v>18</v>
      </c>
      <c r="DU38" s="468">
        <f t="shared" ref="DU38:DU45" si="169">COUNT(BG38:BX38)</f>
        <v>18</v>
      </c>
      <c r="DV38" s="982"/>
      <c r="DW38" s="983"/>
      <c r="DX38" s="983"/>
      <c r="DY38" s="984"/>
      <c r="EA38" s="61"/>
    </row>
    <row r="39" spans="1:131" ht="12.75" customHeight="1">
      <c r="A39" s="980" t="s">
        <v>392</v>
      </c>
      <c r="B39" s="741"/>
      <c r="C39" s="741"/>
      <c r="D39" s="741"/>
      <c r="E39" s="741">
        <v>1</v>
      </c>
      <c r="F39" s="741"/>
      <c r="G39" s="741"/>
      <c r="H39" s="741"/>
      <c r="I39" s="741"/>
      <c r="J39" s="741"/>
      <c r="K39" s="741"/>
      <c r="L39" s="741"/>
      <c r="M39" s="741"/>
      <c r="N39" s="741"/>
      <c r="O39" s="741"/>
      <c r="P39" s="741"/>
      <c r="Q39" s="741"/>
      <c r="R39" s="741"/>
      <c r="S39" s="741"/>
      <c r="T39" s="1027"/>
      <c r="U39" s="741">
        <v>5</v>
      </c>
      <c r="V39" s="741"/>
      <c r="W39" s="741">
        <v>8</v>
      </c>
      <c r="X39" s="741">
        <v>1</v>
      </c>
      <c r="Y39" s="741"/>
      <c r="Z39" s="741"/>
      <c r="AA39" s="741"/>
      <c r="AB39" s="741"/>
      <c r="AC39" s="741"/>
      <c r="AD39" s="741">
        <v>1</v>
      </c>
      <c r="AE39" s="741"/>
      <c r="AF39" s="741"/>
      <c r="AG39" s="741"/>
      <c r="AH39" s="741"/>
      <c r="AI39" s="741"/>
      <c r="AJ39" s="741"/>
      <c r="AK39" s="741"/>
      <c r="AL39" s="741"/>
      <c r="AM39" s="1027"/>
      <c r="AN39" s="741"/>
      <c r="AO39" s="741"/>
      <c r="AP39" s="741"/>
      <c r="AQ39" s="741"/>
      <c r="AR39" s="741"/>
      <c r="AS39" s="741"/>
      <c r="AT39" s="741"/>
      <c r="AU39" s="741"/>
      <c r="AV39" s="741"/>
      <c r="AW39" s="741"/>
      <c r="AX39" s="741"/>
      <c r="AY39" s="741"/>
      <c r="AZ39" s="741"/>
      <c r="BA39" s="741"/>
      <c r="BB39" s="741"/>
      <c r="BC39" s="741"/>
      <c r="BD39" s="741">
        <v>1</v>
      </c>
      <c r="BE39" s="741"/>
      <c r="BF39" s="1027"/>
      <c r="BG39" s="741"/>
      <c r="BH39" s="741"/>
      <c r="BI39" s="741"/>
      <c r="BJ39" s="741"/>
      <c r="BK39" s="741"/>
      <c r="BL39" s="741"/>
      <c r="BM39" s="741"/>
      <c r="BN39" s="741"/>
      <c r="BO39" s="741"/>
      <c r="BP39" s="741"/>
      <c r="BQ39" s="741"/>
      <c r="BR39" s="741"/>
      <c r="BS39" s="741"/>
      <c r="BT39" s="741"/>
      <c r="BU39" s="741"/>
      <c r="BV39" s="741"/>
      <c r="BW39" s="741"/>
      <c r="BX39" s="741"/>
      <c r="BY39" s="1027"/>
      <c r="BZ39" s="741"/>
      <c r="CA39" s="741">
        <v>1</v>
      </c>
      <c r="CB39" s="741"/>
      <c r="CC39" s="741"/>
      <c r="CD39" s="530"/>
      <c r="CE39" s="530"/>
      <c r="CF39" s="530"/>
      <c r="CG39" s="531"/>
      <c r="CH39" s="518" t="str">
        <f t="shared" si="130"/>
        <v/>
      </c>
      <c r="CI39" s="93" t="str">
        <f t="shared" si="131"/>
        <v/>
      </c>
      <c r="CJ39" s="94" t="str">
        <f t="shared" si="132"/>
        <v/>
      </c>
      <c r="CK39" s="94" t="str">
        <f t="shared" si="133"/>
        <v/>
      </c>
      <c r="CL39" s="94" t="str">
        <f t="shared" si="134"/>
        <v/>
      </c>
      <c r="CM39" s="94" t="str">
        <f t="shared" si="135"/>
        <v/>
      </c>
      <c r="CN39" s="94" t="str">
        <f t="shared" si="136"/>
        <v/>
      </c>
      <c r="CO39" s="108" t="str">
        <f t="shared" si="137"/>
        <v/>
      </c>
      <c r="CP39" s="108" t="str">
        <f t="shared" si="138"/>
        <v/>
      </c>
      <c r="CQ39" s="108">
        <f t="shared" si="139"/>
        <v>1</v>
      </c>
      <c r="CR39" s="108" t="str">
        <f t="shared" si="140"/>
        <v/>
      </c>
      <c r="CS39" s="94" t="str">
        <f t="shared" si="141"/>
        <v/>
      </c>
      <c r="CT39" s="94" t="str">
        <f t="shared" si="142"/>
        <v/>
      </c>
      <c r="CU39" s="94" t="str">
        <f t="shared" si="143"/>
        <v/>
      </c>
      <c r="CV39" s="94" t="str">
        <f t="shared" si="144"/>
        <v/>
      </c>
      <c r="CW39" s="94" t="str">
        <f t="shared" si="145"/>
        <v/>
      </c>
      <c r="CX39" s="93" t="str">
        <f t="shared" si="146"/>
        <v/>
      </c>
      <c r="CY39" s="519" t="str">
        <f t="shared" si="147"/>
        <v/>
      </c>
      <c r="CZ39" s="532" t="str">
        <f t="shared" si="148"/>
        <v/>
      </c>
      <c r="DA39" s="533" t="str">
        <f t="shared" si="149"/>
        <v/>
      </c>
      <c r="DB39" s="534" t="str">
        <f t="shared" si="150"/>
        <v/>
      </c>
      <c r="DC39" s="534" t="str">
        <f t="shared" si="151"/>
        <v/>
      </c>
      <c r="DD39" s="534" t="str">
        <f t="shared" si="152"/>
        <v/>
      </c>
      <c r="DE39" s="534" t="str">
        <f t="shared" si="153"/>
        <v/>
      </c>
      <c r="DF39" s="534" t="str">
        <f t="shared" si="154"/>
        <v/>
      </c>
      <c r="DG39" s="535">
        <f t="shared" si="155"/>
        <v>1</v>
      </c>
      <c r="DH39" s="535">
        <f t="shared" si="156"/>
        <v>1</v>
      </c>
      <c r="DI39" s="535">
        <f t="shared" si="157"/>
        <v>5</v>
      </c>
      <c r="DJ39" s="535">
        <f t="shared" si="158"/>
        <v>8</v>
      </c>
      <c r="DK39" s="534" t="str">
        <f t="shared" si="159"/>
        <v/>
      </c>
      <c r="DL39" s="534" t="str">
        <f t="shared" si="160"/>
        <v/>
      </c>
      <c r="DM39" s="534" t="str">
        <f t="shared" si="161"/>
        <v/>
      </c>
      <c r="DN39" s="534" t="str">
        <f t="shared" si="162"/>
        <v/>
      </c>
      <c r="DO39" s="534" t="str">
        <f t="shared" si="163"/>
        <v/>
      </c>
      <c r="DP39" s="533" t="str">
        <f t="shared" si="164"/>
        <v/>
      </c>
      <c r="DQ39" s="532" t="str">
        <f t="shared" si="165"/>
        <v/>
      </c>
      <c r="DR39" s="536">
        <f t="shared" si="166"/>
        <v>1</v>
      </c>
      <c r="DS39" s="468">
        <f t="shared" si="167"/>
        <v>4</v>
      </c>
      <c r="DT39" s="468">
        <f t="shared" si="168"/>
        <v>1</v>
      </c>
      <c r="DU39" s="468">
        <f t="shared" si="169"/>
        <v>0</v>
      </c>
      <c r="DV39" s="982"/>
      <c r="DW39" s="983"/>
      <c r="DX39" s="983"/>
      <c r="DY39" s="984"/>
      <c r="EA39" s="61"/>
    </row>
    <row r="40" spans="1:131" ht="12.75" customHeight="1">
      <c r="A40" s="529" t="s">
        <v>156</v>
      </c>
      <c r="B40" s="741"/>
      <c r="C40" s="741"/>
      <c r="D40" s="741"/>
      <c r="E40" s="741">
        <v>12</v>
      </c>
      <c r="F40" s="741"/>
      <c r="G40" s="741"/>
      <c r="H40" s="741"/>
      <c r="I40" s="741"/>
      <c r="J40" s="741"/>
      <c r="K40" s="741"/>
      <c r="L40" s="741"/>
      <c r="M40" s="741"/>
      <c r="N40" s="741"/>
      <c r="O40" s="741"/>
      <c r="P40" s="741"/>
      <c r="Q40" s="741"/>
      <c r="R40" s="741"/>
      <c r="S40" s="741"/>
      <c r="T40" s="1027"/>
      <c r="U40" s="741">
        <v>7</v>
      </c>
      <c r="V40" s="741"/>
      <c r="W40" s="741">
        <v>12</v>
      </c>
      <c r="X40" s="741">
        <v>12</v>
      </c>
      <c r="Y40" s="741"/>
      <c r="Z40" s="741"/>
      <c r="AA40" s="741"/>
      <c r="AB40" s="741"/>
      <c r="AC40" s="741"/>
      <c r="AD40" s="741">
        <v>12</v>
      </c>
      <c r="AE40" s="741"/>
      <c r="AF40" s="741"/>
      <c r="AG40" s="741"/>
      <c r="AH40" s="741"/>
      <c r="AI40" s="741"/>
      <c r="AJ40" s="741"/>
      <c r="AK40" s="741"/>
      <c r="AL40" s="741"/>
      <c r="AM40" s="1027"/>
      <c r="AN40" s="741"/>
      <c r="AO40" s="741"/>
      <c r="AP40" s="741"/>
      <c r="AQ40" s="741"/>
      <c r="AR40" s="741"/>
      <c r="AS40" s="741"/>
      <c r="AT40" s="741"/>
      <c r="AU40" s="741"/>
      <c r="AV40" s="741"/>
      <c r="AW40" s="741"/>
      <c r="AX40" s="741"/>
      <c r="AY40" s="741"/>
      <c r="AZ40" s="741"/>
      <c r="BA40" s="741"/>
      <c r="BB40" s="741"/>
      <c r="BC40" s="741"/>
      <c r="BD40" s="741">
        <v>12</v>
      </c>
      <c r="BE40" s="741"/>
      <c r="BF40" s="1027"/>
      <c r="BG40" s="741"/>
      <c r="BH40" s="741"/>
      <c r="BI40" s="741"/>
      <c r="BJ40" s="741"/>
      <c r="BK40" s="741"/>
      <c r="BL40" s="741"/>
      <c r="BM40" s="741"/>
      <c r="BN40" s="741"/>
      <c r="BO40" s="741"/>
      <c r="BP40" s="741"/>
      <c r="BQ40" s="741"/>
      <c r="BR40" s="741"/>
      <c r="BS40" s="741"/>
      <c r="BT40" s="741"/>
      <c r="BU40" s="741"/>
      <c r="BV40" s="741"/>
      <c r="BW40" s="741"/>
      <c r="BX40" s="741"/>
      <c r="BY40" s="1027"/>
      <c r="BZ40" s="741"/>
      <c r="CA40" s="741">
        <v>12</v>
      </c>
      <c r="CB40" s="741"/>
      <c r="CC40" s="741"/>
      <c r="CD40" s="530"/>
      <c r="CE40" s="530"/>
      <c r="CF40" s="530"/>
      <c r="CG40" s="531"/>
      <c r="CH40" s="518" t="str">
        <f t="shared" si="130"/>
        <v/>
      </c>
      <c r="CI40" s="93" t="str">
        <f t="shared" si="131"/>
        <v/>
      </c>
      <c r="CJ40" s="94" t="str">
        <f t="shared" si="132"/>
        <v/>
      </c>
      <c r="CK40" s="94" t="str">
        <f t="shared" si="133"/>
        <v/>
      </c>
      <c r="CL40" s="94" t="str">
        <f t="shared" si="134"/>
        <v/>
      </c>
      <c r="CM40" s="94" t="str">
        <f t="shared" si="135"/>
        <v/>
      </c>
      <c r="CN40" s="94" t="str">
        <f t="shared" si="136"/>
        <v/>
      </c>
      <c r="CO40" s="108" t="str">
        <f t="shared" si="137"/>
        <v/>
      </c>
      <c r="CP40" s="108" t="str">
        <f t="shared" si="138"/>
        <v/>
      </c>
      <c r="CQ40" s="108">
        <f t="shared" si="139"/>
        <v>12</v>
      </c>
      <c r="CR40" s="108" t="str">
        <f t="shared" si="140"/>
        <v/>
      </c>
      <c r="CS40" s="94" t="str">
        <f t="shared" si="141"/>
        <v/>
      </c>
      <c r="CT40" s="94" t="str">
        <f t="shared" si="142"/>
        <v/>
      </c>
      <c r="CU40" s="94" t="str">
        <f t="shared" si="143"/>
        <v/>
      </c>
      <c r="CV40" s="94" t="str">
        <f t="shared" si="144"/>
        <v/>
      </c>
      <c r="CW40" s="94" t="str">
        <f t="shared" si="145"/>
        <v/>
      </c>
      <c r="CX40" s="93" t="str">
        <f t="shared" si="146"/>
        <v/>
      </c>
      <c r="CY40" s="519" t="str">
        <f t="shared" si="147"/>
        <v/>
      </c>
      <c r="CZ40" s="532" t="str">
        <f t="shared" si="148"/>
        <v/>
      </c>
      <c r="DA40" s="533" t="str">
        <f t="shared" si="149"/>
        <v/>
      </c>
      <c r="DB40" s="534" t="str">
        <f t="shared" si="150"/>
        <v/>
      </c>
      <c r="DC40" s="534" t="str">
        <f t="shared" si="151"/>
        <v/>
      </c>
      <c r="DD40" s="534" t="str">
        <f t="shared" si="152"/>
        <v/>
      </c>
      <c r="DE40" s="534" t="str">
        <f t="shared" si="153"/>
        <v/>
      </c>
      <c r="DF40" s="534" t="str">
        <f t="shared" si="154"/>
        <v/>
      </c>
      <c r="DG40" s="535">
        <f t="shared" si="155"/>
        <v>7</v>
      </c>
      <c r="DH40" s="535">
        <f t="shared" si="156"/>
        <v>12</v>
      </c>
      <c r="DI40" s="535">
        <f t="shared" si="157"/>
        <v>12</v>
      </c>
      <c r="DJ40" s="535">
        <f t="shared" si="158"/>
        <v>12</v>
      </c>
      <c r="DK40" s="534" t="str">
        <f t="shared" si="159"/>
        <v/>
      </c>
      <c r="DL40" s="534" t="str">
        <f t="shared" si="160"/>
        <v/>
      </c>
      <c r="DM40" s="534" t="str">
        <f t="shared" si="161"/>
        <v/>
      </c>
      <c r="DN40" s="534" t="str">
        <f t="shared" si="162"/>
        <v/>
      </c>
      <c r="DO40" s="534" t="str">
        <f t="shared" si="163"/>
        <v/>
      </c>
      <c r="DP40" s="533" t="str">
        <f t="shared" si="164"/>
        <v/>
      </c>
      <c r="DQ40" s="532" t="str">
        <f t="shared" si="165"/>
        <v/>
      </c>
      <c r="DR40" s="536">
        <f t="shared" si="166"/>
        <v>1</v>
      </c>
      <c r="DS40" s="468">
        <f t="shared" si="167"/>
        <v>4</v>
      </c>
      <c r="DT40" s="468">
        <f t="shared" si="168"/>
        <v>1</v>
      </c>
      <c r="DU40" s="468">
        <f t="shared" si="169"/>
        <v>0</v>
      </c>
      <c r="DV40" s="982"/>
      <c r="DW40" s="983"/>
      <c r="DX40" s="983"/>
      <c r="DY40" s="984"/>
      <c r="EA40" s="61"/>
    </row>
    <row r="41" spans="1:131" ht="12.75" customHeight="1">
      <c r="A41" s="1031" t="s">
        <v>369</v>
      </c>
      <c r="B41" s="730" t="str">
        <f t="shared" ref="B41:S41" si="170">IF(B39="","",B38*B39*B40)</f>
        <v/>
      </c>
      <c r="C41" s="730" t="str">
        <f t="shared" si="170"/>
        <v/>
      </c>
      <c r="D41" s="730" t="str">
        <f t="shared" si="170"/>
        <v/>
      </c>
      <c r="E41" s="730">
        <f t="shared" si="170"/>
        <v>24</v>
      </c>
      <c r="F41" s="730" t="str">
        <f t="shared" si="170"/>
        <v/>
      </c>
      <c r="G41" s="730" t="str">
        <f t="shared" si="170"/>
        <v/>
      </c>
      <c r="H41" s="730" t="str">
        <f t="shared" si="170"/>
        <v/>
      </c>
      <c r="I41" s="730" t="str">
        <f t="shared" si="170"/>
        <v/>
      </c>
      <c r="J41" s="730" t="str">
        <f t="shared" si="170"/>
        <v/>
      </c>
      <c r="K41" s="730" t="str">
        <f t="shared" si="170"/>
        <v/>
      </c>
      <c r="L41" s="730" t="str">
        <f t="shared" si="170"/>
        <v/>
      </c>
      <c r="M41" s="730" t="str">
        <f t="shared" si="170"/>
        <v/>
      </c>
      <c r="N41" s="730" t="str">
        <f t="shared" si="170"/>
        <v/>
      </c>
      <c r="O41" s="730" t="str">
        <f t="shared" si="170"/>
        <v/>
      </c>
      <c r="P41" s="730" t="str">
        <f t="shared" si="170"/>
        <v/>
      </c>
      <c r="Q41" s="730" t="str">
        <f t="shared" si="170"/>
        <v/>
      </c>
      <c r="R41" s="730" t="str">
        <f t="shared" si="170"/>
        <v/>
      </c>
      <c r="S41" s="730" t="str">
        <f t="shared" si="170"/>
        <v/>
      </c>
      <c r="T41" s="865"/>
      <c r="U41" s="730">
        <f t="shared" ref="U41:AL41" si="171">IF(U39="","",U38*U39*U40)</f>
        <v>35</v>
      </c>
      <c r="V41" s="730" t="str">
        <f t="shared" si="171"/>
        <v/>
      </c>
      <c r="W41" s="730">
        <f t="shared" si="171"/>
        <v>96</v>
      </c>
      <c r="X41" s="730">
        <f t="shared" si="171"/>
        <v>36</v>
      </c>
      <c r="Y41" s="730" t="str">
        <f t="shared" si="171"/>
        <v/>
      </c>
      <c r="Z41" s="730" t="str">
        <f t="shared" si="171"/>
        <v/>
      </c>
      <c r="AA41" s="730" t="str">
        <f t="shared" si="171"/>
        <v/>
      </c>
      <c r="AB41" s="730" t="str">
        <f t="shared" si="171"/>
        <v/>
      </c>
      <c r="AC41" s="730" t="str">
        <f t="shared" si="171"/>
        <v/>
      </c>
      <c r="AD41" s="730">
        <f t="shared" si="171"/>
        <v>24</v>
      </c>
      <c r="AE41" s="730" t="str">
        <f t="shared" si="171"/>
        <v/>
      </c>
      <c r="AF41" s="730" t="str">
        <f t="shared" si="171"/>
        <v/>
      </c>
      <c r="AG41" s="730" t="str">
        <f t="shared" si="171"/>
        <v/>
      </c>
      <c r="AH41" s="730" t="str">
        <f t="shared" si="171"/>
        <v/>
      </c>
      <c r="AI41" s="730" t="str">
        <f t="shared" si="171"/>
        <v/>
      </c>
      <c r="AJ41" s="730" t="str">
        <f t="shared" si="171"/>
        <v/>
      </c>
      <c r="AK41" s="730" t="str">
        <f t="shared" si="171"/>
        <v/>
      </c>
      <c r="AL41" s="730" t="str">
        <f t="shared" si="171"/>
        <v/>
      </c>
      <c r="AM41" s="865"/>
      <c r="AN41" s="730" t="str">
        <f t="shared" ref="AN41:BC41" si="172">IF(AN39="","",AN38*AN39*AN40)</f>
        <v/>
      </c>
      <c r="AO41" s="730" t="str">
        <f t="shared" si="172"/>
        <v/>
      </c>
      <c r="AP41" s="730" t="str">
        <f t="shared" si="172"/>
        <v/>
      </c>
      <c r="AQ41" s="730" t="str">
        <f t="shared" si="172"/>
        <v/>
      </c>
      <c r="AR41" s="730" t="str">
        <f t="shared" si="172"/>
        <v/>
      </c>
      <c r="AS41" s="730" t="str">
        <f t="shared" si="172"/>
        <v/>
      </c>
      <c r="AT41" s="730" t="str">
        <f t="shared" si="172"/>
        <v/>
      </c>
      <c r="AU41" s="730" t="str">
        <f t="shared" si="172"/>
        <v/>
      </c>
      <c r="AV41" s="730" t="str">
        <f t="shared" si="172"/>
        <v/>
      </c>
      <c r="AW41" s="730" t="str">
        <f t="shared" si="172"/>
        <v/>
      </c>
      <c r="AX41" s="730" t="str">
        <f t="shared" si="172"/>
        <v/>
      </c>
      <c r="AY41" s="730" t="str">
        <f t="shared" si="172"/>
        <v/>
      </c>
      <c r="AZ41" s="730" t="str">
        <f t="shared" si="172"/>
        <v/>
      </c>
      <c r="BA41" s="730" t="str">
        <f t="shared" si="172"/>
        <v/>
      </c>
      <c r="BB41" s="730" t="str">
        <f t="shared" si="172"/>
        <v/>
      </c>
      <c r="BC41" s="730" t="str">
        <f t="shared" si="172"/>
        <v/>
      </c>
      <c r="BD41" s="730">
        <v>24</v>
      </c>
      <c r="BE41" s="730" t="str">
        <f>IF(BE39="","",BE38*BE39*BE40)</f>
        <v/>
      </c>
      <c r="BF41" s="865"/>
      <c r="BG41" s="730" t="str">
        <f t="shared" ref="BG41:BX41" si="173">IF(BG39="","",BG38*BG39*BG40)</f>
        <v/>
      </c>
      <c r="BH41" s="730" t="str">
        <f t="shared" si="173"/>
        <v/>
      </c>
      <c r="BI41" s="730" t="str">
        <f t="shared" si="173"/>
        <v/>
      </c>
      <c r="BJ41" s="730" t="str">
        <f t="shared" si="173"/>
        <v/>
      </c>
      <c r="BK41" s="730" t="str">
        <f t="shared" si="173"/>
        <v/>
      </c>
      <c r="BL41" s="730" t="str">
        <f t="shared" si="173"/>
        <v/>
      </c>
      <c r="BM41" s="730" t="str">
        <f t="shared" si="173"/>
        <v/>
      </c>
      <c r="BN41" s="730" t="str">
        <f t="shared" si="173"/>
        <v/>
      </c>
      <c r="BO41" s="730" t="str">
        <f t="shared" si="173"/>
        <v/>
      </c>
      <c r="BP41" s="730" t="str">
        <f t="shared" si="173"/>
        <v/>
      </c>
      <c r="BQ41" s="730" t="str">
        <f t="shared" si="173"/>
        <v/>
      </c>
      <c r="BR41" s="730" t="str">
        <f t="shared" si="173"/>
        <v/>
      </c>
      <c r="BS41" s="730" t="str">
        <f t="shared" si="173"/>
        <v/>
      </c>
      <c r="BT41" s="730" t="str">
        <f t="shared" si="173"/>
        <v/>
      </c>
      <c r="BU41" s="730" t="str">
        <f t="shared" si="173"/>
        <v/>
      </c>
      <c r="BV41" s="730" t="str">
        <f t="shared" si="173"/>
        <v/>
      </c>
      <c r="BW41" s="730" t="str">
        <f t="shared" si="173"/>
        <v/>
      </c>
      <c r="BX41" s="730" t="str">
        <f t="shared" si="173"/>
        <v/>
      </c>
      <c r="BY41" s="865"/>
      <c r="BZ41" s="730" t="str">
        <f>IF(BZ39="","",BZ38*BZ39*BZ40)</f>
        <v/>
      </c>
      <c r="CA41" s="730">
        <f>IF(CA39="","",CA38*CA39*CA40)</f>
        <v>12</v>
      </c>
      <c r="CB41" s="730" t="str">
        <f>IF(CB39="","",CB38*CB39*CB40)</f>
        <v/>
      </c>
      <c r="CC41" s="730" t="str">
        <f>IF(CC39="","",CC38*CC39*CC40)</f>
        <v/>
      </c>
      <c r="CD41" s="530" t="str">
        <f>IF(DR41&lt;3,"",(SUM(B41:S41)-MIN(B41:S41)-MAX(B41:S41))/(DR41-2))</f>
        <v/>
      </c>
      <c r="CE41" s="530">
        <f>IF(DS41&lt;3,"",(SUM(U41:AL41)-MIN(U41:AL41)-MAX(U41:AL41))/(DS41-2))</f>
        <v>35.5</v>
      </c>
      <c r="CF41" s="530" t="str">
        <f>IF(DT41&lt;3,"",(SUM(AN41:BE41)-MIN(AN41:BE41)-MAX(AN41:BE41))/(DT41-2))</f>
        <v/>
      </c>
      <c r="CG41" s="531" t="str">
        <f>IF(DU41&lt;3,"",(SUM(BG41:BX41)-MIN(BG41:BX41)-MAX(BG41:BX41))/(DU41-2))</f>
        <v/>
      </c>
      <c r="CH41" s="518" t="str">
        <f t="shared" si="130"/>
        <v/>
      </c>
      <c r="CI41" s="93" t="str">
        <f t="shared" si="131"/>
        <v/>
      </c>
      <c r="CJ41" s="94" t="str">
        <f t="shared" si="132"/>
        <v/>
      </c>
      <c r="CK41" s="94" t="str">
        <f t="shared" si="133"/>
        <v/>
      </c>
      <c r="CL41" s="94" t="str">
        <f t="shared" si="134"/>
        <v/>
      </c>
      <c r="CM41" s="94" t="str">
        <f t="shared" si="135"/>
        <v/>
      </c>
      <c r="CN41" s="94" t="str">
        <f t="shared" si="136"/>
        <v/>
      </c>
      <c r="CO41" s="108" t="str">
        <f t="shared" si="137"/>
        <v/>
      </c>
      <c r="CP41" s="108" t="str">
        <f t="shared" si="138"/>
        <v/>
      </c>
      <c r="CQ41" s="108">
        <f t="shared" si="139"/>
        <v>24</v>
      </c>
      <c r="CR41" s="108" t="str">
        <f t="shared" si="140"/>
        <v/>
      </c>
      <c r="CS41" s="94" t="str">
        <f t="shared" si="141"/>
        <v/>
      </c>
      <c r="CT41" s="94" t="str">
        <f t="shared" si="142"/>
        <v/>
      </c>
      <c r="CU41" s="94" t="str">
        <f t="shared" si="143"/>
        <v/>
      </c>
      <c r="CV41" s="94" t="str">
        <f t="shared" si="144"/>
        <v/>
      </c>
      <c r="CW41" s="94" t="str">
        <f t="shared" si="145"/>
        <v/>
      </c>
      <c r="CX41" s="93" t="str">
        <f t="shared" si="146"/>
        <v/>
      </c>
      <c r="CY41" s="519" t="str">
        <f t="shared" si="147"/>
        <v/>
      </c>
      <c r="CZ41" s="532" t="str">
        <f t="shared" si="148"/>
        <v/>
      </c>
      <c r="DA41" s="533" t="str">
        <f t="shared" si="149"/>
        <v/>
      </c>
      <c r="DB41" s="534" t="str">
        <f t="shared" si="150"/>
        <v/>
      </c>
      <c r="DC41" s="534" t="str">
        <f t="shared" si="151"/>
        <v/>
      </c>
      <c r="DD41" s="534" t="str">
        <f t="shared" si="152"/>
        <v/>
      </c>
      <c r="DE41" s="534" t="str">
        <f t="shared" si="153"/>
        <v/>
      </c>
      <c r="DF41" s="534" t="str">
        <f t="shared" si="154"/>
        <v/>
      </c>
      <c r="DG41" s="535">
        <f t="shared" si="155"/>
        <v>24</v>
      </c>
      <c r="DH41" s="535">
        <f t="shared" si="156"/>
        <v>35</v>
      </c>
      <c r="DI41" s="535">
        <f t="shared" si="157"/>
        <v>36</v>
      </c>
      <c r="DJ41" s="535">
        <f t="shared" si="158"/>
        <v>96</v>
      </c>
      <c r="DK41" s="534" t="str">
        <f t="shared" si="159"/>
        <v/>
      </c>
      <c r="DL41" s="534" t="str">
        <f t="shared" si="160"/>
        <v/>
      </c>
      <c r="DM41" s="534" t="str">
        <f t="shared" si="161"/>
        <v/>
      </c>
      <c r="DN41" s="534" t="str">
        <f t="shared" si="162"/>
        <v/>
      </c>
      <c r="DO41" s="534" t="str">
        <f t="shared" si="163"/>
        <v/>
      </c>
      <c r="DP41" s="533" t="str">
        <f t="shared" si="164"/>
        <v/>
      </c>
      <c r="DQ41" s="532" t="str">
        <f t="shared" si="165"/>
        <v/>
      </c>
      <c r="DR41" s="536">
        <f t="shared" si="166"/>
        <v>1</v>
      </c>
      <c r="DS41" s="468">
        <f t="shared" si="167"/>
        <v>4</v>
      </c>
      <c r="DT41" s="468">
        <f t="shared" si="168"/>
        <v>1</v>
      </c>
      <c r="DU41" s="468">
        <f t="shared" si="169"/>
        <v>0</v>
      </c>
      <c r="DV41" s="987" t="str">
        <f>IF(SUM(BZ41)&gt;0,(BZ37-DV44-SUM(BZ44)*(DV44=""))*'Exp factors'!C$23,"")</f>
        <v/>
      </c>
      <c r="DW41" s="988" t="e">
        <f>IF(SUM(CA41)&gt;0,(CA37-DW44-SUM(CA44)*(DW44=""))*'Exp factors'!D$23,"")</f>
        <v>#VALUE!</v>
      </c>
      <c r="DX41" s="988" t="str">
        <f>IF(SUM(CB41)&gt;0,(CB37-DX44-SUM(CB44)*(DX44=""))*'Exp factors'!E$23,"")</f>
        <v/>
      </c>
      <c r="DY41" s="989" t="str">
        <f>IF(SUM(CC41)&gt;0,(CC37-DY44-SUM(CC44)*(DY44=""))*'Exp factors'!F$23,"")</f>
        <v/>
      </c>
      <c r="EA41" s="61"/>
    </row>
    <row r="42" spans="1:131" ht="12.75" customHeight="1">
      <c r="A42" s="1031" t="s">
        <v>400</v>
      </c>
      <c r="B42" s="858">
        <f t="shared" ref="B42:S42" si="174">3390*4.1868</f>
        <v>14193.252</v>
      </c>
      <c r="C42" s="858">
        <f t="shared" si="174"/>
        <v>14193.252</v>
      </c>
      <c r="D42" s="858">
        <f t="shared" si="174"/>
        <v>14193.252</v>
      </c>
      <c r="E42" s="858">
        <f t="shared" si="174"/>
        <v>14193.252</v>
      </c>
      <c r="F42" s="858">
        <f t="shared" si="174"/>
        <v>14193.252</v>
      </c>
      <c r="G42" s="858">
        <f t="shared" si="174"/>
        <v>14193.252</v>
      </c>
      <c r="H42" s="858">
        <f t="shared" si="174"/>
        <v>14193.252</v>
      </c>
      <c r="I42" s="858">
        <f t="shared" si="174"/>
        <v>14193.252</v>
      </c>
      <c r="J42" s="858">
        <f t="shared" si="174"/>
        <v>14193.252</v>
      </c>
      <c r="K42" s="858">
        <f t="shared" si="174"/>
        <v>14193.252</v>
      </c>
      <c r="L42" s="858">
        <f t="shared" si="174"/>
        <v>14193.252</v>
      </c>
      <c r="M42" s="858">
        <f t="shared" si="174"/>
        <v>14193.252</v>
      </c>
      <c r="N42" s="858">
        <f t="shared" si="174"/>
        <v>14193.252</v>
      </c>
      <c r="O42" s="858">
        <f t="shared" si="174"/>
        <v>14193.252</v>
      </c>
      <c r="P42" s="858">
        <f t="shared" si="174"/>
        <v>14193.252</v>
      </c>
      <c r="Q42" s="858">
        <f t="shared" si="174"/>
        <v>14193.252</v>
      </c>
      <c r="R42" s="858">
        <f t="shared" si="174"/>
        <v>14193.252</v>
      </c>
      <c r="S42" s="858">
        <f t="shared" si="174"/>
        <v>14193.252</v>
      </c>
      <c r="T42" s="1030"/>
      <c r="U42" s="858">
        <f t="shared" ref="U42:AL42" si="175">3390*4.1868</f>
        <v>14193.252</v>
      </c>
      <c r="V42" s="858">
        <f t="shared" si="175"/>
        <v>14193.252</v>
      </c>
      <c r="W42" s="858">
        <f t="shared" si="175"/>
        <v>14193.252</v>
      </c>
      <c r="X42" s="858">
        <f t="shared" si="175"/>
        <v>14193.252</v>
      </c>
      <c r="Y42" s="858">
        <f t="shared" si="175"/>
        <v>14193.252</v>
      </c>
      <c r="Z42" s="858">
        <f t="shared" si="175"/>
        <v>14193.252</v>
      </c>
      <c r="AA42" s="858">
        <f t="shared" si="175"/>
        <v>14193.252</v>
      </c>
      <c r="AB42" s="858">
        <f t="shared" si="175"/>
        <v>14193.252</v>
      </c>
      <c r="AC42" s="858">
        <f t="shared" si="175"/>
        <v>14193.252</v>
      </c>
      <c r="AD42" s="858">
        <f t="shared" si="175"/>
        <v>14193.252</v>
      </c>
      <c r="AE42" s="858">
        <f t="shared" si="175"/>
        <v>14193.252</v>
      </c>
      <c r="AF42" s="858">
        <f t="shared" si="175"/>
        <v>14193.252</v>
      </c>
      <c r="AG42" s="858">
        <f t="shared" si="175"/>
        <v>14193.252</v>
      </c>
      <c r="AH42" s="858">
        <f t="shared" si="175"/>
        <v>14193.252</v>
      </c>
      <c r="AI42" s="858">
        <f t="shared" si="175"/>
        <v>14193.252</v>
      </c>
      <c r="AJ42" s="858">
        <f t="shared" si="175"/>
        <v>14193.252</v>
      </c>
      <c r="AK42" s="858">
        <f t="shared" si="175"/>
        <v>14193.252</v>
      </c>
      <c r="AL42" s="858">
        <f t="shared" si="175"/>
        <v>14193.252</v>
      </c>
      <c r="AM42" s="1030"/>
      <c r="AN42" s="858">
        <f t="shared" ref="AN42:BE42" si="176">3390*4.1868</f>
        <v>14193.252</v>
      </c>
      <c r="AO42" s="858">
        <f t="shared" si="176"/>
        <v>14193.252</v>
      </c>
      <c r="AP42" s="858">
        <f t="shared" si="176"/>
        <v>14193.252</v>
      </c>
      <c r="AQ42" s="858">
        <f t="shared" si="176"/>
        <v>14193.252</v>
      </c>
      <c r="AR42" s="858">
        <f t="shared" si="176"/>
        <v>14193.252</v>
      </c>
      <c r="AS42" s="858">
        <f t="shared" si="176"/>
        <v>14193.252</v>
      </c>
      <c r="AT42" s="858">
        <f t="shared" si="176"/>
        <v>14193.252</v>
      </c>
      <c r="AU42" s="858">
        <f t="shared" si="176"/>
        <v>14193.252</v>
      </c>
      <c r="AV42" s="858">
        <f t="shared" si="176"/>
        <v>14193.252</v>
      </c>
      <c r="AW42" s="858">
        <f t="shared" si="176"/>
        <v>14193.252</v>
      </c>
      <c r="AX42" s="858">
        <f t="shared" si="176"/>
        <v>14193.252</v>
      </c>
      <c r="AY42" s="858">
        <f t="shared" si="176"/>
        <v>14193.252</v>
      </c>
      <c r="AZ42" s="858">
        <f t="shared" si="176"/>
        <v>14193.252</v>
      </c>
      <c r="BA42" s="858">
        <f t="shared" si="176"/>
        <v>14193.252</v>
      </c>
      <c r="BB42" s="858">
        <f t="shared" si="176"/>
        <v>14193.252</v>
      </c>
      <c r="BC42" s="858">
        <f t="shared" si="176"/>
        <v>14193.252</v>
      </c>
      <c r="BD42" s="858">
        <f t="shared" si="176"/>
        <v>14193.252</v>
      </c>
      <c r="BE42" s="858">
        <f t="shared" si="176"/>
        <v>14193.252</v>
      </c>
      <c r="BF42" s="1030"/>
      <c r="BG42" s="858">
        <f t="shared" ref="BG42:BX42" si="177">3390*4.1868</f>
        <v>14193.252</v>
      </c>
      <c r="BH42" s="858">
        <f t="shared" si="177"/>
        <v>14193.252</v>
      </c>
      <c r="BI42" s="858">
        <f t="shared" si="177"/>
        <v>14193.252</v>
      </c>
      <c r="BJ42" s="858">
        <f t="shared" si="177"/>
        <v>14193.252</v>
      </c>
      <c r="BK42" s="858">
        <f t="shared" si="177"/>
        <v>14193.252</v>
      </c>
      <c r="BL42" s="858">
        <f t="shared" si="177"/>
        <v>14193.252</v>
      </c>
      <c r="BM42" s="858">
        <f t="shared" si="177"/>
        <v>14193.252</v>
      </c>
      <c r="BN42" s="858">
        <f t="shared" si="177"/>
        <v>14193.252</v>
      </c>
      <c r="BO42" s="858">
        <f t="shared" si="177"/>
        <v>14193.252</v>
      </c>
      <c r="BP42" s="858">
        <f t="shared" si="177"/>
        <v>14193.252</v>
      </c>
      <c r="BQ42" s="858">
        <f t="shared" si="177"/>
        <v>14193.252</v>
      </c>
      <c r="BR42" s="858">
        <f t="shared" si="177"/>
        <v>14193.252</v>
      </c>
      <c r="BS42" s="858">
        <f t="shared" si="177"/>
        <v>14193.252</v>
      </c>
      <c r="BT42" s="858">
        <f t="shared" si="177"/>
        <v>14193.252</v>
      </c>
      <c r="BU42" s="858">
        <f t="shared" si="177"/>
        <v>14193.252</v>
      </c>
      <c r="BV42" s="858">
        <f t="shared" si="177"/>
        <v>14193.252</v>
      </c>
      <c r="BW42" s="858">
        <f t="shared" si="177"/>
        <v>14193.252</v>
      </c>
      <c r="BX42" s="858">
        <f t="shared" si="177"/>
        <v>14193.252</v>
      </c>
      <c r="BY42" s="1030"/>
      <c r="BZ42" s="858">
        <f>3390*4.1868</f>
        <v>14193.252</v>
      </c>
      <c r="CA42" s="858">
        <f>3390*4.1868</f>
        <v>14193.252</v>
      </c>
      <c r="CB42" s="858">
        <f>3390*4.1868</f>
        <v>14193.252</v>
      </c>
      <c r="CC42" s="858">
        <f>3390*4.1868</f>
        <v>14193.252</v>
      </c>
      <c r="CD42" s="530">
        <f>IF(DR42&lt;3,"",(SUM(B42:S42)-MIN(B42:S42)-MAX(B42:S42))/(DR42-2))</f>
        <v>14193.252000000006</v>
      </c>
      <c r="CE42" s="530">
        <f>IF(DS42&lt;3,"",(SUM(U42:AL42)-MIN(U42:AL42)-MAX(U42:AL42))/(DS42-2))</f>
        <v>14193.252000000006</v>
      </c>
      <c r="CF42" s="530">
        <f>IF(DT42&lt;3,"",(SUM(AN42:BE42)-MIN(AN42:BE42)-MAX(AN42:BE42))/(DT42-2))</f>
        <v>14193.252000000006</v>
      </c>
      <c r="CG42" s="531">
        <f>IF(DU42&lt;3,"",(SUM(BG42:BX42)-MIN(BG42:BX42)-MAX(BG42:BX42))/(DU42-2))</f>
        <v>14193.252000000006</v>
      </c>
      <c r="CH42" s="518">
        <f t="shared" si="130"/>
        <v>14193.252</v>
      </c>
      <c r="CI42" s="93">
        <f t="shared" si="131"/>
        <v>14193.252</v>
      </c>
      <c r="CJ42" s="94">
        <f t="shared" si="132"/>
        <v>14193.252</v>
      </c>
      <c r="CK42" s="94">
        <f t="shared" si="133"/>
        <v>14193.252</v>
      </c>
      <c r="CL42" s="94">
        <f t="shared" si="134"/>
        <v>14193.252</v>
      </c>
      <c r="CM42" s="94">
        <f t="shared" si="135"/>
        <v>14193.252</v>
      </c>
      <c r="CN42" s="94">
        <f t="shared" si="136"/>
        <v>14193.252</v>
      </c>
      <c r="CO42" s="108">
        <f t="shared" si="137"/>
        <v>14193.252</v>
      </c>
      <c r="CP42" s="108">
        <f t="shared" si="138"/>
        <v>14193.252</v>
      </c>
      <c r="CQ42" s="108">
        <f t="shared" si="139"/>
        <v>14193.252</v>
      </c>
      <c r="CR42" s="108">
        <f t="shared" si="140"/>
        <v>14193.252</v>
      </c>
      <c r="CS42" s="94">
        <f t="shared" si="141"/>
        <v>14193.252</v>
      </c>
      <c r="CT42" s="94">
        <f t="shared" si="142"/>
        <v>14193.252</v>
      </c>
      <c r="CU42" s="94">
        <f t="shared" si="143"/>
        <v>14193.252</v>
      </c>
      <c r="CV42" s="94">
        <f t="shared" si="144"/>
        <v>14193.252</v>
      </c>
      <c r="CW42" s="94">
        <f t="shared" si="145"/>
        <v>14193.252</v>
      </c>
      <c r="CX42" s="93">
        <f t="shared" si="146"/>
        <v>14193.252</v>
      </c>
      <c r="CY42" s="519">
        <f t="shared" si="147"/>
        <v>14193.252</v>
      </c>
      <c r="CZ42" s="532">
        <f t="shared" si="148"/>
        <v>14193.252</v>
      </c>
      <c r="DA42" s="533">
        <f t="shared" si="149"/>
        <v>14193.252</v>
      </c>
      <c r="DB42" s="534">
        <f t="shared" si="150"/>
        <v>14193.252</v>
      </c>
      <c r="DC42" s="534">
        <f t="shared" si="151"/>
        <v>14193.252</v>
      </c>
      <c r="DD42" s="534">
        <f t="shared" si="152"/>
        <v>14193.252</v>
      </c>
      <c r="DE42" s="534">
        <f t="shared" si="153"/>
        <v>14193.252</v>
      </c>
      <c r="DF42" s="534">
        <f t="shared" si="154"/>
        <v>14193.252</v>
      </c>
      <c r="DG42" s="535">
        <f t="shared" si="155"/>
        <v>14193.252</v>
      </c>
      <c r="DH42" s="535">
        <f t="shared" si="156"/>
        <v>14193.252</v>
      </c>
      <c r="DI42" s="535">
        <f t="shared" si="157"/>
        <v>14193.252</v>
      </c>
      <c r="DJ42" s="535">
        <f t="shared" si="158"/>
        <v>14193.252</v>
      </c>
      <c r="DK42" s="534">
        <f t="shared" si="159"/>
        <v>14193.252</v>
      </c>
      <c r="DL42" s="534">
        <f t="shared" si="160"/>
        <v>14193.252</v>
      </c>
      <c r="DM42" s="534">
        <f t="shared" si="161"/>
        <v>14193.252</v>
      </c>
      <c r="DN42" s="534">
        <f t="shared" si="162"/>
        <v>14193.252</v>
      </c>
      <c r="DO42" s="534">
        <f t="shared" si="163"/>
        <v>14193.252</v>
      </c>
      <c r="DP42" s="533">
        <f t="shared" si="164"/>
        <v>14193.252</v>
      </c>
      <c r="DQ42" s="532">
        <f t="shared" si="165"/>
        <v>14193.252</v>
      </c>
      <c r="DR42" s="536">
        <f t="shared" si="166"/>
        <v>18</v>
      </c>
      <c r="DS42" s="468">
        <f t="shared" si="167"/>
        <v>18</v>
      </c>
      <c r="DT42" s="468">
        <f t="shared" si="168"/>
        <v>18</v>
      </c>
      <c r="DU42" s="468">
        <f t="shared" si="169"/>
        <v>18</v>
      </c>
      <c r="DV42" s="982"/>
      <c r="DW42" s="983"/>
      <c r="DX42" s="983"/>
      <c r="DY42" s="984"/>
      <c r="EA42" s="61"/>
    </row>
    <row r="43" spans="1:131" ht="12.75" customHeight="1">
      <c r="A43" s="529" t="s">
        <v>353</v>
      </c>
      <c r="B43" s="733" t="str">
        <f>IF(B41="","",B41*B42/B$7/365/$G$1)</f>
        <v/>
      </c>
      <c r="C43" s="733" t="str">
        <f t="shared" ref="C43:U43" si="178">IF(C41="","",C41*C42/C$7/365/$G$1)</f>
        <v/>
      </c>
      <c r="D43" s="733" t="str">
        <f t="shared" si="178"/>
        <v/>
      </c>
      <c r="E43" s="733">
        <f t="shared" si="178"/>
        <v>1.1783521793275216E-2</v>
      </c>
      <c r="F43" s="733" t="str">
        <f t="shared" si="178"/>
        <v/>
      </c>
      <c r="G43" s="733" t="str">
        <f t="shared" si="178"/>
        <v/>
      </c>
      <c r="H43" s="733" t="str">
        <f t="shared" si="178"/>
        <v/>
      </c>
      <c r="I43" s="733" t="str">
        <f t="shared" si="178"/>
        <v/>
      </c>
      <c r="J43" s="733" t="str">
        <f t="shared" si="178"/>
        <v/>
      </c>
      <c r="K43" s="733" t="str">
        <f t="shared" si="178"/>
        <v/>
      </c>
      <c r="L43" s="733" t="str">
        <f t="shared" si="178"/>
        <v/>
      </c>
      <c r="M43" s="733" t="str">
        <f t="shared" si="178"/>
        <v/>
      </c>
      <c r="N43" s="733" t="str">
        <f t="shared" si="178"/>
        <v/>
      </c>
      <c r="O43" s="733" t="str">
        <f t="shared" si="178"/>
        <v/>
      </c>
      <c r="P43" s="733" t="str">
        <f t="shared" si="178"/>
        <v/>
      </c>
      <c r="Q43" s="733" t="str">
        <f t="shared" si="178"/>
        <v/>
      </c>
      <c r="R43" s="733" t="str">
        <f t="shared" si="178"/>
        <v/>
      </c>
      <c r="S43" s="733" t="str">
        <f t="shared" si="178"/>
        <v/>
      </c>
      <c r="T43" s="996"/>
      <c r="U43" s="733">
        <f t="shared" si="178"/>
        <v>2.2094103362391031E-2</v>
      </c>
      <c r="V43" s="733" t="str">
        <f t="shared" ref="V43:AL43" si="179">IF(V41="","",V41*V42/V$7/365/$G$1)</f>
        <v/>
      </c>
      <c r="W43" s="733">
        <f t="shared" si="179"/>
        <v>5.3025848069738479E-2</v>
      </c>
      <c r="X43" s="733">
        <f t="shared" si="179"/>
        <v>2.651292403486924E-2</v>
      </c>
      <c r="Y43" s="733" t="str">
        <f t="shared" si="179"/>
        <v/>
      </c>
      <c r="Z43" s="733" t="str">
        <f t="shared" si="179"/>
        <v/>
      </c>
      <c r="AA43" s="733" t="str">
        <f t="shared" si="179"/>
        <v/>
      </c>
      <c r="AB43" s="733" t="str">
        <f t="shared" si="179"/>
        <v/>
      </c>
      <c r="AC43" s="733" t="str">
        <f t="shared" si="179"/>
        <v/>
      </c>
      <c r="AD43" s="733">
        <f t="shared" si="179"/>
        <v>1.325646201743462E-2</v>
      </c>
      <c r="AE43" s="733" t="str">
        <f t="shared" si="179"/>
        <v/>
      </c>
      <c r="AF43" s="733" t="str">
        <f t="shared" si="179"/>
        <v/>
      </c>
      <c r="AG43" s="733" t="str">
        <f t="shared" si="179"/>
        <v/>
      </c>
      <c r="AH43" s="733" t="str">
        <f t="shared" si="179"/>
        <v/>
      </c>
      <c r="AI43" s="733" t="str">
        <f t="shared" si="179"/>
        <v/>
      </c>
      <c r="AJ43" s="733" t="str">
        <f t="shared" si="179"/>
        <v/>
      </c>
      <c r="AK43" s="733" t="str">
        <f t="shared" si="179"/>
        <v/>
      </c>
      <c r="AL43" s="733" t="str">
        <f t="shared" si="179"/>
        <v/>
      </c>
      <c r="AM43" s="996"/>
      <c r="AN43" s="733" t="str">
        <f t="shared" ref="AN43:BE43" si="180">IF(AN41="","",AN41*AN42/AN$7/365/$G$1)</f>
        <v/>
      </c>
      <c r="AO43" s="733" t="str">
        <f t="shared" si="180"/>
        <v/>
      </c>
      <c r="AP43" s="733" t="str">
        <f t="shared" si="180"/>
        <v/>
      </c>
      <c r="AQ43" s="733" t="str">
        <f t="shared" si="180"/>
        <v/>
      </c>
      <c r="AR43" s="733" t="str">
        <f t="shared" si="180"/>
        <v/>
      </c>
      <c r="AS43" s="733" t="str">
        <f t="shared" si="180"/>
        <v/>
      </c>
      <c r="AT43" s="733" t="str">
        <f t="shared" si="180"/>
        <v/>
      </c>
      <c r="AU43" s="733" t="str">
        <f t="shared" si="180"/>
        <v/>
      </c>
      <c r="AV43" s="733" t="str">
        <f t="shared" si="180"/>
        <v/>
      </c>
      <c r="AW43" s="733" t="str">
        <f t="shared" si="180"/>
        <v/>
      </c>
      <c r="AX43" s="733" t="str">
        <f t="shared" si="180"/>
        <v/>
      </c>
      <c r="AY43" s="733" t="str">
        <f t="shared" si="180"/>
        <v/>
      </c>
      <c r="AZ43" s="733" t="str">
        <f t="shared" si="180"/>
        <v/>
      </c>
      <c r="BA43" s="733" t="str">
        <f t="shared" si="180"/>
        <v/>
      </c>
      <c r="BB43" s="733" t="str">
        <f t="shared" si="180"/>
        <v/>
      </c>
      <c r="BC43" s="733" t="str">
        <f t="shared" si="180"/>
        <v/>
      </c>
      <c r="BD43" s="733">
        <f t="shared" si="180"/>
        <v>2.651292403486924E-2</v>
      </c>
      <c r="BE43" s="733" t="str">
        <f t="shared" si="180"/>
        <v/>
      </c>
      <c r="BF43" s="996"/>
      <c r="BG43" s="733" t="str">
        <f t="shared" ref="BG43:BX43" si="181">IF(BG41="","",BG41*BG42/BG$7/365/$G$1)</f>
        <v/>
      </c>
      <c r="BH43" s="733" t="str">
        <f t="shared" si="181"/>
        <v/>
      </c>
      <c r="BI43" s="733" t="str">
        <f t="shared" si="181"/>
        <v/>
      </c>
      <c r="BJ43" s="733" t="str">
        <f t="shared" si="181"/>
        <v/>
      </c>
      <c r="BK43" s="733" t="str">
        <f t="shared" si="181"/>
        <v/>
      </c>
      <c r="BL43" s="733" t="str">
        <f t="shared" si="181"/>
        <v/>
      </c>
      <c r="BM43" s="733" t="str">
        <f t="shared" si="181"/>
        <v/>
      </c>
      <c r="BN43" s="733" t="str">
        <f t="shared" si="181"/>
        <v/>
      </c>
      <c r="BO43" s="733" t="str">
        <f t="shared" si="181"/>
        <v/>
      </c>
      <c r="BP43" s="733" t="str">
        <f t="shared" si="181"/>
        <v/>
      </c>
      <c r="BQ43" s="733" t="str">
        <f t="shared" si="181"/>
        <v/>
      </c>
      <c r="BR43" s="733" t="str">
        <f t="shared" si="181"/>
        <v/>
      </c>
      <c r="BS43" s="733" t="str">
        <f t="shared" si="181"/>
        <v/>
      </c>
      <c r="BT43" s="733" t="str">
        <f t="shared" si="181"/>
        <v/>
      </c>
      <c r="BU43" s="733" t="str">
        <f t="shared" si="181"/>
        <v/>
      </c>
      <c r="BV43" s="733" t="str">
        <f t="shared" si="181"/>
        <v/>
      </c>
      <c r="BW43" s="733" t="str">
        <f t="shared" si="181"/>
        <v/>
      </c>
      <c r="BX43" s="733" t="str">
        <f t="shared" si="181"/>
        <v/>
      </c>
      <c r="BY43" s="996"/>
      <c r="BZ43" s="733" t="str">
        <f>IF(BZ41="","",BZ41*BZ42/BZ$7/365/$G$1)</f>
        <v/>
      </c>
      <c r="CA43" s="733">
        <f>IF(CA41="","",CA41*CA42/CA$7/365/$G$1)</f>
        <v>8.8376413449564144E-3</v>
      </c>
      <c r="CB43" s="733" t="str">
        <f>IF(CB41="","",CB41*CB42/CB$7/365/$G$1)</f>
        <v/>
      </c>
      <c r="CC43" s="733" t="str">
        <f>IF(CC41="","",CC41*CC42/CC$7/365/$G$1)</f>
        <v/>
      </c>
      <c r="CD43" s="530" t="str">
        <f>IF(DR43&lt;3,"",(SUM(B43:S43)-MIN(B43:S43)-MAX(B43:S43))/(DR43-2))</f>
        <v/>
      </c>
      <c r="CE43" s="530">
        <f>IF(DS43&lt;3,"",(SUM(U43:AL43)-MIN(U43:AL43)-MAX(U43:AL43))/(DS43-2))</f>
        <v>2.4303513698630139E-2</v>
      </c>
      <c r="CF43" s="530" t="str">
        <f>IF(DT43&lt;3,"",(SUM(AN43:BE43)-MIN(AN43:BE43)-MAX(AN43:BE43))/(DT43-2))</f>
        <v/>
      </c>
      <c r="CG43" s="531" t="str">
        <f>IF(DU43&lt;3,"",(SUM(BG43:BX43)-MIN(BG43:BX43)-MAX(BG43:BX43))/(DU43-2))</f>
        <v/>
      </c>
      <c r="CH43" s="724" t="str">
        <f t="shared" si="130"/>
        <v/>
      </c>
      <c r="CI43" s="639" t="str">
        <f t="shared" si="131"/>
        <v/>
      </c>
      <c r="CJ43" s="640" t="str">
        <f t="shared" si="132"/>
        <v/>
      </c>
      <c r="CK43" s="640" t="str">
        <f t="shared" si="133"/>
        <v/>
      </c>
      <c r="CL43" s="640" t="str">
        <f t="shared" si="134"/>
        <v/>
      </c>
      <c r="CM43" s="640" t="str">
        <f t="shared" si="135"/>
        <v/>
      </c>
      <c r="CN43" s="640" t="str">
        <f t="shared" si="136"/>
        <v/>
      </c>
      <c r="CO43" s="641" t="str">
        <f t="shared" si="137"/>
        <v/>
      </c>
      <c r="CP43" s="641" t="str">
        <f t="shared" si="138"/>
        <v/>
      </c>
      <c r="CQ43" s="641">
        <f t="shared" si="139"/>
        <v>1.1783521793275216E-2</v>
      </c>
      <c r="CR43" s="641" t="str">
        <f t="shared" si="140"/>
        <v/>
      </c>
      <c r="CS43" s="640" t="str">
        <f t="shared" si="141"/>
        <v/>
      </c>
      <c r="CT43" s="640" t="str">
        <f t="shared" si="142"/>
        <v/>
      </c>
      <c r="CU43" s="640" t="str">
        <f t="shared" si="143"/>
        <v/>
      </c>
      <c r="CV43" s="640" t="str">
        <f t="shared" si="144"/>
        <v/>
      </c>
      <c r="CW43" s="640" t="str">
        <f t="shared" si="145"/>
        <v/>
      </c>
      <c r="CX43" s="639" t="str">
        <f t="shared" si="146"/>
        <v/>
      </c>
      <c r="CY43" s="725" t="str">
        <f t="shared" si="147"/>
        <v/>
      </c>
      <c r="CZ43" s="638" t="str">
        <f t="shared" si="148"/>
        <v/>
      </c>
      <c r="DA43" s="639" t="str">
        <f t="shared" si="149"/>
        <v/>
      </c>
      <c r="DB43" s="640" t="str">
        <f t="shared" si="150"/>
        <v/>
      </c>
      <c r="DC43" s="640" t="str">
        <f t="shared" si="151"/>
        <v/>
      </c>
      <c r="DD43" s="640" t="str">
        <f t="shared" si="152"/>
        <v/>
      </c>
      <c r="DE43" s="640" t="str">
        <f t="shared" si="153"/>
        <v/>
      </c>
      <c r="DF43" s="640" t="str">
        <f t="shared" si="154"/>
        <v/>
      </c>
      <c r="DG43" s="641">
        <f t="shared" si="155"/>
        <v>1.325646201743462E-2</v>
      </c>
      <c r="DH43" s="641">
        <f t="shared" si="156"/>
        <v>2.2094103362391031E-2</v>
      </c>
      <c r="DI43" s="641">
        <f t="shared" si="157"/>
        <v>2.651292403486924E-2</v>
      </c>
      <c r="DJ43" s="641">
        <f t="shared" si="158"/>
        <v>5.3025848069738479E-2</v>
      </c>
      <c r="DK43" s="640" t="str">
        <f t="shared" si="159"/>
        <v/>
      </c>
      <c r="DL43" s="640" t="str">
        <f t="shared" si="160"/>
        <v/>
      </c>
      <c r="DM43" s="640" t="str">
        <f t="shared" si="161"/>
        <v/>
      </c>
      <c r="DN43" s="640" t="str">
        <f t="shared" si="162"/>
        <v/>
      </c>
      <c r="DO43" s="640" t="str">
        <f t="shared" si="163"/>
        <v/>
      </c>
      <c r="DP43" s="639" t="str">
        <f t="shared" si="164"/>
        <v/>
      </c>
      <c r="DQ43" s="638" t="str">
        <f t="shared" si="165"/>
        <v/>
      </c>
      <c r="DR43" s="536">
        <f t="shared" si="166"/>
        <v>1</v>
      </c>
      <c r="DS43" s="468">
        <f t="shared" si="167"/>
        <v>4</v>
      </c>
      <c r="DT43" s="468">
        <f t="shared" si="168"/>
        <v>1</v>
      </c>
      <c r="DU43" s="468">
        <f t="shared" si="169"/>
        <v>0</v>
      </c>
      <c r="DV43" s="991" t="str">
        <f>IF(DV41="","",DV41*BZ42)</f>
        <v/>
      </c>
      <c r="DW43" s="992" t="e">
        <f>IF(DW41="","",DW41*CA42)</f>
        <v>#VALUE!</v>
      </c>
      <c r="DX43" s="992" t="str">
        <f>IF(DX41="","",DX41*CB42)</f>
        <v/>
      </c>
      <c r="DY43" s="993" t="str">
        <f>IF(DY41="","",DY41*CC42)</f>
        <v/>
      </c>
      <c r="EA43" s="61"/>
    </row>
    <row r="44" spans="1:131" ht="12.75" customHeight="1">
      <c r="A44" s="1040" t="s">
        <v>398</v>
      </c>
      <c r="B44" s="330"/>
      <c r="C44" s="330"/>
      <c r="D44" s="330"/>
      <c r="E44" s="330">
        <v>32</v>
      </c>
      <c r="F44" s="330"/>
      <c r="G44" s="330"/>
      <c r="H44" s="330"/>
      <c r="I44" s="330"/>
      <c r="J44" s="330"/>
      <c r="K44" s="330"/>
      <c r="L44" s="330"/>
      <c r="M44" s="330"/>
      <c r="N44" s="330"/>
      <c r="O44" s="330"/>
      <c r="P44" s="330"/>
      <c r="Q44" s="330"/>
      <c r="R44" s="330"/>
      <c r="S44" s="330"/>
      <c r="T44" s="1036"/>
      <c r="U44" s="330">
        <v>12</v>
      </c>
      <c r="V44" s="330"/>
      <c r="W44" s="330">
        <v>15</v>
      </c>
      <c r="X44" s="330">
        <v>45</v>
      </c>
      <c r="Y44" s="330"/>
      <c r="Z44" s="330"/>
      <c r="AA44" s="330"/>
      <c r="AB44" s="330"/>
      <c r="AC44" s="330"/>
      <c r="AD44" s="330">
        <v>30</v>
      </c>
      <c r="AE44" s="330"/>
      <c r="AF44" s="330"/>
      <c r="AG44" s="330"/>
      <c r="AH44" s="330"/>
      <c r="AI44" s="330"/>
      <c r="AJ44" s="330"/>
      <c r="AK44" s="330"/>
      <c r="AL44" s="330"/>
      <c r="AM44" s="1036"/>
      <c r="AN44" s="330"/>
      <c r="AO44" s="330"/>
      <c r="AP44" s="330"/>
      <c r="AQ44" s="330"/>
      <c r="AR44" s="330"/>
      <c r="AS44" s="330"/>
      <c r="AT44" s="330"/>
      <c r="AU44" s="330"/>
      <c r="AV44" s="330"/>
      <c r="AW44" s="330"/>
      <c r="AX44" s="330"/>
      <c r="AY44" s="330"/>
      <c r="AZ44" s="330"/>
      <c r="BA44" s="330"/>
      <c r="BB44" s="330"/>
      <c r="BC44" s="330"/>
      <c r="BD44" s="330">
        <v>21</v>
      </c>
      <c r="BE44" s="330"/>
      <c r="BF44" s="1036"/>
      <c r="BG44" s="330"/>
      <c r="BH44" s="330"/>
      <c r="BI44" s="330"/>
      <c r="BJ44" s="330"/>
      <c r="BK44" s="330"/>
      <c r="BL44" s="330"/>
      <c r="BM44" s="330"/>
      <c r="BN44" s="330"/>
      <c r="BO44" s="330"/>
      <c r="BP44" s="330"/>
      <c r="BQ44" s="330"/>
      <c r="BR44" s="330"/>
      <c r="BS44" s="330"/>
      <c r="BT44" s="330"/>
      <c r="BU44" s="330"/>
      <c r="BV44" s="330"/>
      <c r="BW44" s="330"/>
      <c r="BX44" s="330"/>
      <c r="BY44" s="1036"/>
      <c r="BZ44" s="330"/>
      <c r="CA44" s="330">
        <v>15</v>
      </c>
      <c r="CB44" s="330"/>
      <c r="CC44" s="330"/>
      <c r="CD44" s="530" t="str">
        <f>IF(DR44&lt;3,"",(SUM(B44:S44)-MIN(B44:S44)-MAX(B44:S44))/(DR44-2))</f>
        <v/>
      </c>
      <c r="CE44" s="530">
        <f>IF(DS44&lt;3,"",(SUM(U44:AL44)-MIN(U44:AL44)-MAX(U44:AL44))/(DS44-2))</f>
        <v>22.5</v>
      </c>
      <c r="CF44" s="530" t="str">
        <f>IF(DT44&lt;3,"",(SUM(AN44:BE44)-MIN(AN44:BE44)-MAX(AN44:BE44))/(DT44-2))</f>
        <v/>
      </c>
      <c r="CG44" s="531" t="str">
        <f>IF(DU44&lt;3,"",(SUM(BG44:BX44)-MIN(BG44:BX44)-MAX(BG44:BX44))/(DU44-2))</f>
        <v/>
      </c>
      <c r="CH44" s="518" t="str">
        <f t="shared" si="130"/>
        <v/>
      </c>
      <c r="CI44" s="93" t="str">
        <f t="shared" si="131"/>
        <v/>
      </c>
      <c r="CJ44" s="94" t="str">
        <f t="shared" si="132"/>
        <v/>
      </c>
      <c r="CK44" s="94" t="str">
        <f t="shared" si="133"/>
        <v/>
      </c>
      <c r="CL44" s="94" t="str">
        <f t="shared" si="134"/>
        <v/>
      </c>
      <c r="CM44" s="94" t="str">
        <f t="shared" si="135"/>
        <v/>
      </c>
      <c r="CN44" s="94" t="str">
        <f t="shared" si="136"/>
        <v/>
      </c>
      <c r="CO44" s="108" t="str">
        <f t="shared" si="137"/>
        <v/>
      </c>
      <c r="CP44" s="108" t="str">
        <f t="shared" si="138"/>
        <v/>
      </c>
      <c r="CQ44" s="108">
        <f t="shared" si="139"/>
        <v>32</v>
      </c>
      <c r="CR44" s="108" t="str">
        <f t="shared" si="140"/>
        <v/>
      </c>
      <c r="CS44" s="94" t="str">
        <f t="shared" si="141"/>
        <v/>
      </c>
      <c r="CT44" s="94" t="str">
        <f t="shared" si="142"/>
        <v/>
      </c>
      <c r="CU44" s="94" t="str">
        <f t="shared" si="143"/>
        <v/>
      </c>
      <c r="CV44" s="94" t="str">
        <f t="shared" si="144"/>
        <v/>
      </c>
      <c r="CW44" s="94" t="str">
        <f t="shared" si="145"/>
        <v/>
      </c>
      <c r="CX44" s="93" t="str">
        <f t="shared" si="146"/>
        <v/>
      </c>
      <c r="CY44" s="519" t="str">
        <f t="shared" si="147"/>
        <v/>
      </c>
      <c r="CZ44" s="532" t="str">
        <f t="shared" si="148"/>
        <v/>
      </c>
      <c r="DA44" s="533" t="str">
        <f t="shared" si="149"/>
        <v/>
      </c>
      <c r="DB44" s="534" t="str">
        <f t="shared" si="150"/>
        <v/>
      </c>
      <c r="DC44" s="534" t="str">
        <f t="shared" si="151"/>
        <v/>
      </c>
      <c r="DD44" s="534" t="str">
        <f t="shared" si="152"/>
        <v/>
      </c>
      <c r="DE44" s="534" t="str">
        <f t="shared" si="153"/>
        <v/>
      </c>
      <c r="DF44" s="534" t="str">
        <f t="shared" si="154"/>
        <v/>
      </c>
      <c r="DG44" s="535">
        <f t="shared" si="155"/>
        <v>12</v>
      </c>
      <c r="DH44" s="535">
        <f t="shared" si="156"/>
        <v>15</v>
      </c>
      <c r="DI44" s="535">
        <f t="shared" si="157"/>
        <v>30</v>
      </c>
      <c r="DJ44" s="535">
        <f t="shared" si="158"/>
        <v>45</v>
      </c>
      <c r="DK44" s="534" t="str">
        <f t="shared" si="159"/>
        <v/>
      </c>
      <c r="DL44" s="534" t="str">
        <f t="shared" si="160"/>
        <v/>
      </c>
      <c r="DM44" s="534" t="str">
        <f t="shared" si="161"/>
        <v/>
      </c>
      <c r="DN44" s="534" t="str">
        <f t="shared" si="162"/>
        <v/>
      </c>
      <c r="DO44" s="534" t="str">
        <f t="shared" si="163"/>
        <v/>
      </c>
      <c r="DP44" s="533" t="str">
        <f t="shared" si="164"/>
        <v/>
      </c>
      <c r="DQ44" s="532" t="str">
        <f t="shared" si="165"/>
        <v/>
      </c>
      <c r="DR44" s="536">
        <f t="shared" si="166"/>
        <v>1</v>
      </c>
      <c r="DS44" s="468">
        <f t="shared" si="167"/>
        <v>4</v>
      </c>
      <c r="DT44" s="468">
        <f t="shared" si="168"/>
        <v>1</v>
      </c>
      <c r="DU44" s="468">
        <f t="shared" si="169"/>
        <v>0</v>
      </c>
      <c r="DV44" s="994"/>
      <c r="DW44" s="306"/>
      <c r="DX44" s="306"/>
      <c r="DY44" s="995"/>
      <c r="EA44" s="61"/>
    </row>
    <row r="45" spans="1:131" ht="12.75" customHeight="1">
      <c r="A45" s="529" t="s">
        <v>395</v>
      </c>
      <c r="B45" s="730" t="str">
        <f t="shared" ref="B45:S45" si="182">IF(B44="","",B39*B44*B40)</f>
        <v/>
      </c>
      <c r="C45" s="730" t="str">
        <f t="shared" si="182"/>
        <v/>
      </c>
      <c r="D45" s="730" t="str">
        <f t="shared" si="182"/>
        <v/>
      </c>
      <c r="E45" s="730">
        <f t="shared" si="182"/>
        <v>384</v>
      </c>
      <c r="F45" s="730" t="str">
        <f t="shared" si="182"/>
        <v/>
      </c>
      <c r="G45" s="730" t="str">
        <f t="shared" si="182"/>
        <v/>
      </c>
      <c r="H45" s="730" t="str">
        <f t="shared" si="182"/>
        <v/>
      </c>
      <c r="I45" s="730" t="str">
        <f t="shared" si="182"/>
        <v/>
      </c>
      <c r="J45" s="730" t="str">
        <f t="shared" si="182"/>
        <v/>
      </c>
      <c r="K45" s="730" t="str">
        <f t="shared" si="182"/>
        <v/>
      </c>
      <c r="L45" s="730" t="str">
        <f t="shared" si="182"/>
        <v/>
      </c>
      <c r="M45" s="730" t="str">
        <f t="shared" si="182"/>
        <v/>
      </c>
      <c r="N45" s="730" t="str">
        <f t="shared" si="182"/>
        <v/>
      </c>
      <c r="O45" s="730" t="str">
        <f t="shared" si="182"/>
        <v/>
      </c>
      <c r="P45" s="730" t="str">
        <f t="shared" si="182"/>
        <v/>
      </c>
      <c r="Q45" s="730" t="str">
        <f t="shared" si="182"/>
        <v/>
      </c>
      <c r="R45" s="730" t="str">
        <f t="shared" si="182"/>
        <v/>
      </c>
      <c r="S45" s="730" t="str">
        <f t="shared" si="182"/>
        <v/>
      </c>
      <c r="T45" s="865"/>
      <c r="U45" s="730">
        <f t="shared" ref="U45:AC45" si="183">IF(U44="","",U41*U44)</f>
        <v>420</v>
      </c>
      <c r="V45" s="730" t="str">
        <f t="shared" si="183"/>
        <v/>
      </c>
      <c r="W45" s="730">
        <f t="shared" si="183"/>
        <v>1440</v>
      </c>
      <c r="X45" s="730">
        <f t="shared" si="183"/>
        <v>1620</v>
      </c>
      <c r="Y45" s="730" t="str">
        <f t="shared" si="183"/>
        <v/>
      </c>
      <c r="Z45" s="730" t="str">
        <f t="shared" si="183"/>
        <v/>
      </c>
      <c r="AA45" s="730" t="str">
        <f t="shared" si="183"/>
        <v/>
      </c>
      <c r="AB45" s="730" t="str">
        <f t="shared" si="183"/>
        <v/>
      </c>
      <c r="AC45" s="730" t="str">
        <f t="shared" si="183"/>
        <v/>
      </c>
      <c r="AD45" s="730">
        <f>IF(AD44="","",AD39*AD44*AD40)</f>
        <v>360</v>
      </c>
      <c r="AE45" s="730" t="str">
        <f t="shared" ref="AE45:AL45" si="184">IF(AE44="","",AE41*AE44)</f>
        <v/>
      </c>
      <c r="AF45" s="730" t="str">
        <f t="shared" si="184"/>
        <v/>
      </c>
      <c r="AG45" s="730" t="str">
        <f t="shared" si="184"/>
        <v/>
      </c>
      <c r="AH45" s="730" t="str">
        <f t="shared" si="184"/>
        <v/>
      </c>
      <c r="AI45" s="730" t="str">
        <f t="shared" si="184"/>
        <v/>
      </c>
      <c r="AJ45" s="730" t="str">
        <f t="shared" si="184"/>
        <v/>
      </c>
      <c r="AK45" s="730" t="str">
        <f t="shared" si="184"/>
        <v/>
      </c>
      <c r="AL45" s="730" t="str">
        <f t="shared" si="184"/>
        <v/>
      </c>
      <c r="AM45" s="865"/>
      <c r="AN45" s="730" t="str">
        <f t="shared" ref="AN45:BE45" si="185">IF(AN44="","",AN41*AN44)</f>
        <v/>
      </c>
      <c r="AO45" s="730" t="str">
        <f t="shared" si="185"/>
        <v/>
      </c>
      <c r="AP45" s="730" t="str">
        <f t="shared" si="185"/>
        <v/>
      </c>
      <c r="AQ45" s="730" t="str">
        <f t="shared" si="185"/>
        <v/>
      </c>
      <c r="AR45" s="730" t="str">
        <f t="shared" si="185"/>
        <v/>
      </c>
      <c r="AS45" s="730" t="str">
        <f t="shared" si="185"/>
        <v/>
      </c>
      <c r="AT45" s="730" t="str">
        <f t="shared" si="185"/>
        <v/>
      </c>
      <c r="AU45" s="730" t="str">
        <f t="shared" si="185"/>
        <v/>
      </c>
      <c r="AV45" s="730" t="str">
        <f t="shared" si="185"/>
        <v/>
      </c>
      <c r="AW45" s="730" t="str">
        <f t="shared" si="185"/>
        <v/>
      </c>
      <c r="AX45" s="730" t="str">
        <f t="shared" si="185"/>
        <v/>
      </c>
      <c r="AY45" s="730" t="str">
        <f t="shared" si="185"/>
        <v/>
      </c>
      <c r="AZ45" s="730" t="str">
        <f t="shared" si="185"/>
        <v/>
      </c>
      <c r="BA45" s="730" t="str">
        <f t="shared" si="185"/>
        <v/>
      </c>
      <c r="BB45" s="730" t="str">
        <f t="shared" si="185"/>
        <v/>
      </c>
      <c r="BC45" s="730" t="str">
        <f t="shared" si="185"/>
        <v/>
      </c>
      <c r="BD45" s="730">
        <f t="shared" si="185"/>
        <v>504</v>
      </c>
      <c r="BE45" s="730" t="str">
        <f t="shared" si="185"/>
        <v/>
      </c>
      <c r="BF45" s="865"/>
      <c r="BG45" s="730" t="str">
        <f t="shared" ref="BG45:BX45" si="186">IF(BG44="","",BG41*BG44)</f>
        <v/>
      </c>
      <c r="BH45" s="730" t="str">
        <f t="shared" si="186"/>
        <v/>
      </c>
      <c r="BI45" s="730" t="str">
        <f t="shared" si="186"/>
        <v/>
      </c>
      <c r="BJ45" s="730" t="str">
        <f t="shared" si="186"/>
        <v/>
      </c>
      <c r="BK45" s="730" t="str">
        <f t="shared" si="186"/>
        <v/>
      </c>
      <c r="BL45" s="730" t="str">
        <f t="shared" si="186"/>
        <v/>
      </c>
      <c r="BM45" s="730" t="str">
        <f t="shared" si="186"/>
        <v/>
      </c>
      <c r="BN45" s="730" t="str">
        <f t="shared" si="186"/>
        <v/>
      </c>
      <c r="BO45" s="730" t="str">
        <f t="shared" si="186"/>
        <v/>
      </c>
      <c r="BP45" s="730" t="str">
        <f t="shared" si="186"/>
        <v/>
      </c>
      <c r="BQ45" s="730" t="str">
        <f t="shared" si="186"/>
        <v/>
      </c>
      <c r="BR45" s="730" t="str">
        <f t="shared" si="186"/>
        <v/>
      </c>
      <c r="BS45" s="730" t="str">
        <f t="shared" si="186"/>
        <v/>
      </c>
      <c r="BT45" s="730" t="str">
        <f t="shared" si="186"/>
        <v/>
      </c>
      <c r="BU45" s="730" t="str">
        <f t="shared" si="186"/>
        <v/>
      </c>
      <c r="BV45" s="730" t="str">
        <f t="shared" si="186"/>
        <v/>
      </c>
      <c r="BW45" s="730" t="str">
        <f t="shared" si="186"/>
        <v/>
      </c>
      <c r="BX45" s="730" t="str">
        <f t="shared" si="186"/>
        <v/>
      </c>
      <c r="BY45" s="865"/>
      <c r="BZ45" s="730" t="str">
        <f>IF(BZ44="","",BZ41*BZ44)</f>
        <v/>
      </c>
      <c r="CA45" s="730">
        <f>IF(CA44="","",CA41*CA44)</f>
        <v>180</v>
      </c>
      <c r="CB45" s="730" t="str">
        <f>IF(CB44="","",CB41*CB44)</f>
        <v/>
      </c>
      <c r="CC45" s="730" t="str">
        <f>IF(CC44="","",CC41*CC44)</f>
        <v/>
      </c>
      <c r="CD45" s="997" t="str">
        <f>IF(DR45&lt;3,"",(SUM(B45:S45)-MIN(B45:S45)-MAX(B45:S45))/(DR45-2))</f>
        <v/>
      </c>
      <c r="CE45" s="997">
        <f>IF(DS45&lt;3,"",(SUM(U45:AL45)-MIN(U45:AL45)-MAX(U45:AL45))/(DS45-2))</f>
        <v>930</v>
      </c>
      <c r="CF45" s="997" t="str">
        <f>IF(DT45&lt;3,"",(SUM(AN45:BE45)-MIN(AN45:BE45)-MAX(AN45:BE45))/(DT45-2))</f>
        <v/>
      </c>
      <c r="CG45" s="998" t="str">
        <f>IF(DU45&lt;3,"",(SUM(BG45:BX45)-MIN(BG45:BX45)-MAX(BG45:BX45))/(DU45-2))</f>
        <v/>
      </c>
      <c r="CH45" s="518" t="str">
        <f t="shared" si="130"/>
        <v/>
      </c>
      <c r="CI45" s="93" t="str">
        <f t="shared" si="131"/>
        <v/>
      </c>
      <c r="CJ45" s="94" t="str">
        <f t="shared" si="132"/>
        <v/>
      </c>
      <c r="CK45" s="94" t="str">
        <f t="shared" si="133"/>
        <v/>
      </c>
      <c r="CL45" s="94" t="str">
        <f t="shared" si="134"/>
        <v/>
      </c>
      <c r="CM45" s="94" t="str">
        <f t="shared" si="135"/>
        <v/>
      </c>
      <c r="CN45" s="94" t="str">
        <f t="shared" si="136"/>
        <v/>
      </c>
      <c r="CO45" s="108" t="str">
        <f t="shared" si="137"/>
        <v/>
      </c>
      <c r="CP45" s="108" t="str">
        <f t="shared" si="138"/>
        <v/>
      </c>
      <c r="CQ45" s="108">
        <f t="shared" si="139"/>
        <v>384</v>
      </c>
      <c r="CR45" s="108" t="str">
        <f t="shared" si="140"/>
        <v/>
      </c>
      <c r="CS45" s="94" t="str">
        <f t="shared" si="141"/>
        <v/>
      </c>
      <c r="CT45" s="94" t="str">
        <f t="shared" si="142"/>
        <v/>
      </c>
      <c r="CU45" s="94" t="str">
        <f t="shared" si="143"/>
        <v/>
      </c>
      <c r="CV45" s="94" t="str">
        <f t="shared" si="144"/>
        <v/>
      </c>
      <c r="CW45" s="94" t="str">
        <f t="shared" si="145"/>
        <v/>
      </c>
      <c r="CX45" s="93" t="str">
        <f t="shared" si="146"/>
        <v/>
      </c>
      <c r="CY45" s="519" t="str">
        <f t="shared" si="147"/>
        <v/>
      </c>
      <c r="CZ45" s="532" t="str">
        <f t="shared" si="148"/>
        <v/>
      </c>
      <c r="DA45" s="533" t="str">
        <f t="shared" si="149"/>
        <v/>
      </c>
      <c r="DB45" s="534" t="str">
        <f t="shared" si="150"/>
        <v/>
      </c>
      <c r="DC45" s="534" t="str">
        <f t="shared" si="151"/>
        <v/>
      </c>
      <c r="DD45" s="534" t="str">
        <f t="shared" si="152"/>
        <v/>
      </c>
      <c r="DE45" s="534" t="str">
        <f t="shared" si="153"/>
        <v/>
      </c>
      <c r="DF45" s="534" t="str">
        <f t="shared" si="154"/>
        <v/>
      </c>
      <c r="DG45" s="535">
        <f t="shared" si="155"/>
        <v>360</v>
      </c>
      <c r="DH45" s="535">
        <f t="shared" si="156"/>
        <v>420</v>
      </c>
      <c r="DI45" s="535">
        <f t="shared" si="157"/>
        <v>1440</v>
      </c>
      <c r="DJ45" s="535">
        <f t="shared" si="158"/>
        <v>1620</v>
      </c>
      <c r="DK45" s="534" t="str">
        <f t="shared" si="159"/>
        <v/>
      </c>
      <c r="DL45" s="534" t="str">
        <f t="shared" si="160"/>
        <v/>
      </c>
      <c r="DM45" s="534" t="str">
        <f t="shared" si="161"/>
        <v/>
      </c>
      <c r="DN45" s="534" t="str">
        <f t="shared" si="162"/>
        <v/>
      </c>
      <c r="DO45" s="534" t="str">
        <f t="shared" si="163"/>
        <v/>
      </c>
      <c r="DP45" s="533" t="str">
        <f t="shared" si="164"/>
        <v/>
      </c>
      <c r="DQ45" s="532" t="str">
        <f t="shared" si="165"/>
        <v/>
      </c>
      <c r="DR45" s="536">
        <f t="shared" si="166"/>
        <v>1</v>
      </c>
      <c r="DS45" s="468">
        <f t="shared" si="167"/>
        <v>4</v>
      </c>
      <c r="DT45" s="468">
        <f t="shared" si="168"/>
        <v>1</v>
      </c>
      <c r="DU45" s="468">
        <f t="shared" si="169"/>
        <v>0</v>
      </c>
      <c r="DV45" s="999" t="str">
        <f>IF(DV37="","",(DV37+SUM(BZ37)*(DV37="")-SUM(DV41)-DV44-SUM(BZ44)*(DV44=""))*BZ38/DV$7/365/$G$1)</f>
        <v/>
      </c>
      <c r="DW45" s="863" t="str">
        <f>IF(DW37="","",(DW37+SUM(CA37)*(DW37="")-SUM(DW41)-DW44-SUM(CA44)*(DW44=""))*CA38/DW$7/365/$G$1)</f>
        <v/>
      </c>
      <c r="DX45" s="863" t="str">
        <f>IF(DX37="","",(DX37+SUM(CB37)*(DX37="")-SUM(DX41)-DX44-SUM(CB44)*(DX44=""))*CB38/DX$7/365/$G$1)</f>
        <v/>
      </c>
      <c r="DY45" s="1000" t="str">
        <f>IF(DY37="","",(DY37+SUM(CC37)*(DY37="")-SUM(DY41)-DY44-SUM(CC44)*(DY44=""))*CC38/DY$7/365/$G$1)</f>
        <v/>
      </c>
      <c r="EA45" s="61"/>
    </row>
    <row r="46" spans="1:131" ht="12.75" customHeight="1">
      <c r="A46" s="1026" t="s">
        <v>821</v>
      </c>
      <c r="B46" s="741" t="s">
        <v>369</v>
      </c>
      <c r="C46" s="741" t="s">
        <v>369</v>
      </c>
      <c r="D46" s="741" t="s">
        <v>369</v>
      </c>
      <c r="E46" s="741" t="s">
        <v>369</v>
      </c>
      <c r="F46" s="741" t="s">
        <v>369</v>
      </c>
      <c r="G46" s="741" t="s">
        <v>369</v>
      </c>
      <c r="H46" s="741" t="s">
        <v>369</v>
      </c>
      <c r="I46" s="741" t="s">
        <v>369</v>
      </c>
      <c r="J46" s="741" t="s">
        <v>369</v>
      </c>
      <c r="K46" s="741" t="s">
        <v>369</v>
      </c>
      <c r="L46" s="741" t="s">
        <v>369</v>
      </c>
      <c r="M46" s="741" t="s">
        <v>369</v>
      </c>
      <c r="N46" s="741" t="s">
        <v>369</v>
      </c>
      <c r="O46" s="741" t="s">
        <v>369</v>
      </c>
      <c r="P46" s="741" t="s">
        <v>369</v>
      </c>
      <c r="Q46" s="741" t="s">
        <v>369</v>
      </c>
      <c r="R46" s="741" t="s">
        <v>369</v>
      </c>
      <c r="S46" s="741" t="s">
        <v>369</v>
      </c>
      <c r="T46" s="865"/>
      <c r="U46" s="741" t="s">
        <v>369</v>
      </c>
      <c r="V46" s="741" t="s">
        <v>369</v>
      </c>
      <c r="W46" s="741" t="s">
        <v>369</v>
      </c>
      <c r="X46" s="741" t="s">
        <v>369</v>
      </c>
      <c r="Y46" s="741" t="s">
        <v>369</v>
      </c>
      <c r="Z46" s="741" t="s">
        <v>369</v>
      </c>
      <c r="AA46" s="741" t="s">
        <v>369</v>
      </c>
      <c r="AB46" s="741" t="s">
        <v>369</v>
      </c>
      <c r="AC46" s="741" t="s">
        <v>369</v>
      </c>
      <c r="AD46" s="741" t="s">
        <v>369</v>
      </c>
      <c r="AE46" s="741" t="s">
        <v>369</v>
      </c>
      <c r="AF46" s="741" t="s">
        <v>369</v>
      </c>
      <c r="AG46" s="741" t="s">
        <v>369</v>
      </c>
      <c r="AH46" s="741" t="s">
        <v>369</v>
      </c>
      <c r="AI46" s="741" t="s">
        <v>369</v>
      </c>
      <c r="AJ46" s="741" t="s">
        <v>369</v>
      </c>
      <c r="AK46" s="741" t="s">
        <v>369</v>
      </c>
      <c r="AL46" s="741" t="s">
        <v>369</v>
      </c>
      <c r="AM46" s="865"/>
      <c r="AN46" s="741" t="s">
        <v>369</v>
      </c>
      <c r="AO46" s="741" t="s">
        <v>369</v>
      </c>
      <c r="AP46" s="741" t="s">
        <v>369</v>
      </c>
      <c r="AQ46" s="741" t="s">
        <v>369</v>
      </c>
      <c r="AR46" s="741" t="s">
        <v>369</v>
      </c>
      <c r="AS46" s="741" t="s">
        <v>369</v>
      </c>
      <c r="AT46" s="741" t="s">
        <v>369</v>
      </c>
      <c r="AU46" s="741" t="s">
        <v>369</v>
      </c>
      <c r="AV46" s="741" t="s">
        <v>369</v>
      </c>
      <c r="AW46" s="741" t="s">
        <v>369</v>
      </c>
      <c r="AX46" s="741" t="s">
        <v>369</v>
      </c>
      <c r="AY46" s="741" t="s">
        <v>369</v>
      </c>
      <c r="AZ46" s="741" t="s">
        <v>369</v>
      </c>
      <c r="BA46" s="741" t="s">
        <v>369</v>
      </c>
      <c r="BB46" s="741" t="s">
        <v>369</v>
      </c>
      <c r="BC46" s="741" t="s">
        <v>369</v>
      </c>
      <c r="BD46" s="741" t="s">
        <v>369</v>
      </c>
      <c r="BE46" s="741" t="s">
        <v>369</v>
      </c>
      <c r="BF46" s="865"/>
      <c r="BG46" s="741" t="s">
        <v>369</v>
      </c>
      <c r="BH46" s="741" t="s">
        <v>369</v>
      </c>
      <c r="BI46" s="741" t="s">
        <v>369</v>
      </c>
      <c r="BJ46" s="741" t="s">
        <v>369</v>
      </c>
      <c r="BK46" s="741" t="s">
        <v>369</v>
      </c>
      <c r="BL46" s="741" t="s">
        <v>369</v>
      </c>
      <c r="BM46" s="741" t="s">
        <v>369</v>
      </c>
      <c r="BN46" s="741" t="s">
        <v>369</v>
      </c>
      <c r="BO46" s="741" t="s">
        <v>369</v>
      </c>
      <c r="BP46" s="741" t="s">
        <v>369</v>
      </c>
      <c r="BQ46" s="741" t="s">
        <v>369</v>
      </c>
      <c r="BR46" s="741" t="s">
        <v>369</v>
      </c>
      <c r="BS46" s="741" t="s">
        <v>369</v>
      </c>
      <c r="BT46" s="741" t="s">
        <v>369</v>
      </c>
      <c r="BU46" s="741" t="s">
        <v>369</v>
      </c>
      <c r="BV46" s="741" t="s">
        <v>369</v>
      </c>
      <c r="BW46" s="741" t="s">
        <v>369</v>
      </c>
      <c r="BX46" s="741" t="s">
        <v>369</v>
      </c>
      <c r="BY46" s="865"/>
      <c r="BZ46" s="233" t="s">
        <v>369</v>
      </c>
      <c r="CA46" s="233" t="s">
        <v>369</v>
      </c>
      <c r="CB46" s="233" t="s">
        <v>369</v>
      </c>
      <c r="CC46" s="233" t="s">
        <v>369</v>
      </c>
      <c r="CD46" s="997"/>
      <c r="CE46" s="997"/>
      <c r="CF46" s="997"/>
      <c r="CG46" s="998"/>
      <c r="CH46" s="107"/>
      <c r="CI46" s="93"/>
      <c r="CJ46" s="94"/>
      <c r="CK46" s="94"/>
      <c r="CL46" s="94"/>
      <c r="CM46" s="94"/>
      <c r="CN46" s="94"/>
      <c r="CO46" s="108"/>
      <c r="CP46" s="108"/>
      <c r="CQ46" s="108"/>
      <c r="CR46" s="108"/>
      <c r="CS46" s="94"/>
      <c r="CT46" s="94"/>
      <c r="CU46" s="94"/>
      <c r="CV46" s="94"/>
      <c r="CW46" s="94"/>
      <c r="CX46" s="93"/>
      <c r="CY46" s="519"/>
      <c r="CZ46" s="532"/>
      <c r="DA46" s="533"/>
      <c r="DB46" s="534"/>
      <c r="DC46" s="534"/>
      <c r="DD46" s="534"/>
      <c r="DE46" s="534"/>
      <c r="DF46" s="534"/>
      <c r="DG46" s="535"/>
      <c r="DH46" s="535"/>
      <c r="DI46" s="535"/>
      <c r="DJ46" s="535"/>
      <c r="DK46" s="534"/>
      <c r="DL46" s="534"/>
      <c r="DM46" s="534"/>
      <c r="DN46" s="534"/>
      <c r="DO46" s="534"/>
      <c r="DP46" s="533"/>
      <c r="DQ46" s="532"/>
      <c r="DR46" s="536"/>
      <c r="DS46" s="468"/>
      <c r="DT46" s="468"/>
      <c r="DU46" s="468"/>
      <c r="DV46" s="1431"/>
      <c r="DW46" s="1432"/>
      <c r="DX46" s="1432"/>
      <c r="DY46" s="1433"/>
      <c r="EA46" s="61"/>
    </row>
    <row r="47" spans="1:131" ht="12.75" customHeight="1">
      <c r="A47" s="748" t="s">
        <v>401</v>
      </c>
      <c r="B47" s="233"/>
      <c r="C47" s="233"/>
      <c r="D47" s="233"/>
      <c r="E47" s="233"/>
      <c r="F47" s="233"/>
      <c r="G47" s="233"/>
      <c r="H47" s="233"/>
      <c r="I47" s="233"/>
      <c r="J47" s="233"/>
      <c r="K47" s="233"/>
      <c r="L47" s="233"/>
      <c r="M47" s="233"/>
      <c r="N47" s="233"/>
      <c r="O47" s="233"/>
      <c r="P47" s="233"/>
      <c r="Q47" s="233"/>
      <c r="R47" s="233"/>
      <c r="S47" s="233"/>
      <c r="T47" s="865"/>
      <c r="U47" s="233"/>
      <c r="V47" s="233"/>
      <c r="W47" s="233"/>
      <c r="X47" s="233"/>
      <c r="Y47" s="233"/>
      <c r="Z47" s="233"/>
      <c r="AA47" s="233"/>
      <c r="AB47" s="233"/>
      <c r="AC47" s="233"/>
      <c r="AD47" s="233"/>
      <c r="AE47" s="233"/>
      <c r="AF47" s="233"/>
      <c r="AG47" s="233"/>
      <c r="AH47" s="233"/>
      <c r="AI47" s="233"/>
      <c r="AJ47" s="233"/>
      <c r="AK47" s="233"/>
      <c r="AL47" s="233"/>
      <c r="AM47" s="865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233"/>
      <c r="AY47" s="233"/>
      <c r="AZ47" s="233"/>
      <c r="BA47" s="233"/>
      <c r="BB47" s="233"/>
      <c r="BC47" s="233"/>
      <c r="BD47" s="233"/>
      <c r="BE47" s="233"/>
      <c r="BF47" s="865"/>
      <c r="BG47" s="233"/>
      <c r="BH47" s="233"/>
      <c r="BI47" s="233"/>
      <c r="BJ47" s="233"/>
      <c r="BK47" s="233"/>
      <c r="BL47" s="233"/>
      <c r="BM47" s="233"/>
      <c r="BN47" s="233"/>
      <c r="BO47" s="233"/>
      <c r="BP47" s="233"/>
      <c r="BQ47" s="233"/>
      <c r="BR47" s="233"/>
      <c r="BS47" s="233"/>
      <c r="BT47" s="233"/>
      <c r="BU47" s="233"/>
      <c r="BV47" s="233"/>
      <c r="BW47" s="233"/>
      <c r="BX47" s="233"/>
      <c r="BY47" s="865"/>
      <c r="BZ47" s="233"/>
      <c r="CA47" s="233"/>
      <c r="CB47" s="233"/>
      <c r="CC47" s="233"/>
      <c r="CD47" s="997"/>
      <c r="CE47" s="997"/>
      <c r="CF47" s="997"/>
      <c r="CG47" s="998"/>
      <c r="CH47" s="107"/>
      <c r="CI47" s="93"/>
      <c r="CJ47" s="94"/>
      <c r="CK47" s="94"/>
      <c r="CL47" s="94"/>
      <c r="CM47" s="94"/>
      <c r="CN47" s="94"/>
      <c r="CO47" s="108"/>
      <c r="CP47" s="108"/>
      <c r="CQ47" s="108"/>
      <c r="CR47" s="108"/>
      <c r="CS47" s="94"/>
      <c r="CT47" s="94"/>
      <c r="CU47" s="94"/>
      <c r="CV47" s="94"/>
      <c r="CW47" s="94"/>
      <c r="CX47" s="93"/>
      <c r="CY47" s="519"/>
      <c r="CZ47" s="532"/>
      <c r="DA47" s="533"/>
      <c r="DB47" s="534"/>
      <c r="DC47" s="534"/>
      <c r="DD47" s="534"/>
      <c r="DE47" s="534"/>
      <c r="DF47" s="534"/>
      <c r="DG47" s="535"/>
      <c r="DH47" s="535"/>
      <c r="DI47" s="535"/>
      <c r="DJ47" s="535"/>
      <c r="DK47" s="534"/>
      <c r="DL47" s="534"/>
      <c r="DM47" s="534"/>
      <c r="DN47" s="534"/>
      <c r="DO47" s="534"/>
      <c r="DP47" s="533"/>
      <c r="DQ47" s="532"/>
      <c r="DR47" s="536"/>
      <c r="DS47" s="468"/>
      <c r="DT47" s="468"/>
      <c r="DU47" s="468"/>
      <c r="DV47" s="1431"/>
      <c r="DW47" s="1432"/>
      <c r="DX47" s="1432"/>
      <c r="DY47" s="1433"/>
      <c r="EA47" s="61"/>
    </row>
    <row r="48" spans="1:131" ht="12.75" customHeight="1">
      <c r="A48" s="748" t="s">
        <v>393</v>
      </c>
      <c r="B48" s="711">
        <f t="shared" ref="B48:S48" si="187">820*4.1868</f>
        <v>3433.1759999999999</v>
      </c>
      <c r="C48" s="711">
        <f t="shared" si="187"/>
        <v>3433.1759999999999</v>
      </c>
      <c r="D48" s="711">
        <f t="shared" si="187"/>
        <v>3433.1759999999999</v>
      </c>
      <c r="E48" s="711">
        <f t="shared" si="187"/>
        <v>3433.1759999999999</v>
      </c>
      <c r="F48" s="711">
        <f t="shared" si="187"/>
        <v>3433.1759999999999</v>
      </c>
      <c r="G48" s="711">
        <f t="shared" si="187"/>
        <v>3433.1759999999999</v>
      </c>
      <c r="H48" s="711">
        <f t="shared" si="187"/>
        <v>3433.1759999999999</v>
      </c>
      <c r="I48" s="711">
        <f t="shared" si="187"/>
        <v>3433.1759999999999</v>
      </c>
      <c r="J48" s="711">
        <f t="shared" si="187"/>
        <v>3433.1759999999999</v>
      </c>
      <c r="K48" s="711">
        <f t="shared" si="187"/>
        <v>3433.1759999999999</v>
      </c>
      <c r="L48" s="711">
        <f t="shared" si="187"/>
        <v>3433.1759999999999</v>
      </c>
      <c r="M48" s="711">
        <f t="shared" si="187"/>
        <v>3433.1759999999999</v>
      </c>
      <c r="N48" s="711">
        <f t="shared" si="187"/>
        <v>3433.1759999999999</v>
      </c>
      <c r="O48" s="711">
        <f t="shared" si="187"/>
        <v>3433.1759999999999</v>
      </c>
      <c r="P48" s="711">
        <f t="shared" si="187"/>
        <v>3433.1759999999999</v>
      </c>
      <c r="Q48" s="711">
        <f t="shared" si="187"/>
        <v>3433.1759999999999</v>
      </c>
      <c r="R48" s="711">
        <f t="shared" si="187"/>
        <v>3433.1759999999999</v>
      </c>
      <c r="S48" s="711">
        <f t="shared" si="187"/>
        <v>3433.1759999999999</v>
      </c>
      <c r="T48" s="865"/>
      <c r="U48" s="711">
        <f t="shared" ref="U48:AL48" si="188">820*4.1868</f>
        <v>3433.1759999999999</v>
      </c>
      <c r="V48" s="711">
        <f t="shared" si="188"/>
        <v>3433.1759999999999</v>
      </c>
      <c r="W48" s="711">
        <f t="shared" si="188"/>
        <v>3433.1759999999999</v>
      </c>
      <c r="X48" s="711">
        <f t="shared" si="188"/>
        <v>3433.1759999999999</v>
      </c>
      <c r="Y48" s="711">
        <f t="shared" si="188"/>
        <v>3433.1759999999999</v>
      </c>
      <c r="Z48" s="711">
        <f t="shared" si="188"/>
        <v>3433.1759999999999</v>
      </c>
      <c r="AA48" s="711">
        <f t="shared" si="188"/>
        <v>3433.1759999999999</v>
      </c>
      <c r="AB48" s="711">
        <f t="shared" si="188"/>
        <v>3433.1759999999999</v>
      </c>
      <c r="AC48" s="711">
        <f t="shared" si="188"/>
        <v>3433.1759999999999</v>
      </c>
      <c r="AD48" s="711">
        <f t="shared" si="188"/>
        <v>3433.1759999999999</v>
      </c>
      <c r="AE48" s="711">
        <f t="shared" si="188"/>
        <v>3433.1759999999999</v>
      </c>
      <c r="AF48" s="711">
        <f t="shared" si="188"/>
        <v>3433.1759999999999</v>
      </c>
      <c r="AG48" s="711">
        <f t="shared" si="188"/>
        <v>3433.1759999999999</v>
      </c>
      <c r="AH48" s="711">
        <f t="shared" si="188"/>
        <v>3433.1759999999999</v>
      </c>
      <c r="AI48" s="711">
        <f t="shared" si="188"/>
        <v>3433.1759999999999</v>
      </c>
      <c r="AJ48" s="711">
        <f t="shared" si="188"/>
        <v>3433.1759999999999</v>
      </c>
      <c r="AK48" s="711">
        <f t="shared" si="188"/>
        <v>3433.1759999999999</v>
      </c>
      <c r="AL48" s="711">
        <f t="shared" si="188"/>
        <v>3433.1759999999999</v>
      </c>
      <c r="AM48" s="865"/>
      <c r="AN48" s="711">
        <f t="shared" ref="AN48:BE48" si="189">820*4.1868</f>
        <v>3433.1759999999999</v>
      </c>
      <c r="AO48" s="711">
        <f t="shared" si="189"/>
        <v>3433.1759999999999</v>
      </c>
      <c r="AP48" s="711">
        <f t="shared" si="189"/>
        <v>3433.1759999999999</v>
      </c>
      <c r="AQ48" s="711">
        <f t="shared" si="189"/>
        <v>3433.1759999999999</v>
      </c>
      <c r="AR48" s="711">
        <f t="shared" si="189"/>
        <v>3433.1759999999999</v>
      </c>
      <c r="AS48" s="711">
        <f t="shared" si="189"/>
        <v>3433.1759999999999</v>
      </c>
      <c r="AT48" s="711">
        <f t="shared" si="189"/>
        <v>3433.1759999999999</v>
      </c>
      <c r="AU48" s="711">
        <f t="shared" si="189"/>
        <v>3433.1759999999999</v>
      </c>
      <c r="AV48" s="711">
        <f t="shared" si="189"/>
        <v>3433.1759999999999</v>
      </c>
      <c r="AW48" s="711">
        <f t="shared" si="189"/>
        <v>3433.1759999999999</v>
      </c>
      <c r="AX48" s="711">
        <f t="shared" si="189"/>
        <v>3433.1759999999999</v>
      </c>
      <c r="AY48" s="711">
        <f t="shared" si="189"/>
        <v>3433.1759999999999</v>
      </c>
      <c r="AZ48" s="711">
        <f t="shared" si="189"/>
        <v>3433.1759999999999</v>
      </c>
      <c r="BA48" s="711">
        <f t="shared" si="189"/>
        <v>3433.1759999999999</v>
      </c>
      <c r="BB48" s="711">
        <f t="shared" si="189"/>
        <v>3433.1759999999999</v>
      </c>
      <c r="BC48" s="711">
        <f t="shared" si="189"/>
        <v>3433.1759999999999</v>
      </c>
      <c r="BD48" s="711">
        <f t="shared" si="189"/>
        <v>3433.1759999999999</v>
      </c>
      <c r="BE48" s="711">
        <f t="shared" si="189"/>
        <v>3433.1759999999999</v>
      </c>
      <c r="BF48" s="865"/>
      <c r="BG48" s="711">
        <f t="shared" ref="BG48:BX48" si="190">820*4.1868</f>
        <v>3433.1759999999999</v>
      </c>
      <c r="BH48" s="711">
        <f t="shared" si="190"/>
        <v>3433.1759999999999</v>
      </c>
      <c r="BI48" s="711">
        <f t="shared" si="190"/>
        <v>3433.1759999999999</v>
      </c>
      <c r="BJ48" s="711">
        <f t="shared" si="190"/>
        <v>3433.1759999999999</v>
      </c>
      <c r="BK48" s="711">
        <f t="shared" si="190"/>
        <v>3433.1759999999999</v>
      </c>
      <c r="BL48" s="711">
        <f t="shared" si="190"/>
        <v>3433.1759999999999</v>
      </c>
      <c r="BM48" s="711">
        <f t="shared" si="190"/>
        <v>3433.1759999999999</v>
      </c>
      <c r="BN48" s="711">
        <f t="shared" si="190"/>
        <v>3433.1759999999999</v>
      </c>
      <c r="BO48" s="711">
        <f t="shared" si="190"/>
        <v>3433.1759999999999</v>
      </c>
      <c r="BP48" s="711">
        <f t="shared" si="190"/>
        <v>3433.1759999999999</v>
      </c>
      <c r="BQ48" s="711">
        <f t="shared" si="190"/>
        <v>3433.1759999999999</v>
      </c>
      <c r="BR48" s="711">
        <f t="shared" si="190"/>
        <v>3433.1759999999999</v>
      </c>
      <c r="BS48" s="711">
        <f t="shared" si="190"/>
        <v>3433.1759999999999</v>
      </c>
      <c r="BT48" s="711">
        <f t="shared" si="190"/>
        <v>3433.1759999999999</v>
      </c>
      <c r="BU48" s="711">
        <f t="shared" si="190"/>
        <v>3433.1759999999999</v>
      </c>
      <c r="BV48" s="711">
        <f t="shared" si="190"/>
        <v>3433.1759999999999</v>
      </c>
      <c r="BW48" s="711">
        <f t="shared" si="190"/>
        <v>3433.1759999999999</v>
      </c>
      <c r="BX48" s="711">
        <f t="shared" si="190"/>
        <v>3433.1759999999999</v>
      </c>
      <c r="BY48" s="865"/>
      <c r="BZ48" s="711">
        <f>820*4.1868</f>
        <v>3433.1759999999999</v>
      </c>
      <c r="CA48" s="711">
        <f>820*4.1868</f>
        <v>3433.1759999999999</v>
      </c>
      <c r="CB48" s="711">
        <f>820*4.1868</f>
        <v>3433.1759999999999</v>
      </c>
      <c r="CC48" s="711">
        <f>820*4.1868</f>
        <v>3433.1759999999999</v>
      </c>
      <c r="CD48" s="997"/>
      <c r="CE48" s="997"/>
      <c r="CF48" s="997"/>
      <c r="CG48" s="998"/>
      <c r="CH48" s="107"/>
      <c r="CI48" s="93"/>
      <c r="CJ48" s="94"/>
      <c r="CK48" s="94"/>
      <c r="CL48" s="94"/>
      <c r="CM48" s="94"/>
      <c r="CN48" s="94"/>
      <c r="CO48" s="108"/>
      <c r="CP48" s="108"/>
      <c r="CQ48" s="108"/>
      <c r="CR48" s="108"/>
      <c r="CS48" s="94"/>
      <c r="CT48" s="94"/>
      <c r="CU48" s="94"/>
      <c r="CV48" s="94"/>
      <c r="CW48" s="94"/>
      <c r="CX48" s="93"/>
      <c r="CY48" s="519"/>
      <c r="CZ48" s="532"/>
      <c r="DA48" s="533"/>
      <c r="DB48" s="534"/>
      <c r="DC48" s="534"/>
      <c r="DD48" s="534"/>
      <c r="DE48" s="534"/>
      <c r="DF48" s="534"/>
      <c r="DG48" s="535"/>
      <c r="DH48" s="535"/>
      <c r="DI48" s="535"/>
      <c r="DJ48" s="535"/>
      <c r="DK48" s="534"/>
      <c r="DL48" s="534"/>
      <c r="DM48" s="534"/>
      <c r="DN48" s="534"/>
      <c r="DO48" s="534"/>
      <c r="DP48" s="533"/>
      <c r="DQ48" s="532"/>
      <c r="DR48" s="536"/>
      <c r="DS48" s="468"/>
      <c r="DT48" s="468"/>
      <c r="DU48" s="468"/>
      <c r="DV48" s="1431"/>
      <c r="DW48" s="1432"/>
      <c r="DX48" s="1432"/>
      <c r="DY48" s="1433"/>
      <c r="EA48" s="61"/>
    </row>
    <row r="49" spans="1:131" ht="12.75" customHeight="1">
      <c r="A49" s="748" t="s">
        <v>328</v>
      </c>
      <c r="B49" s="733" t="str">
        <f>IF(B47="","",B47*B48/B$7/365/$G$1)</f>
        <v/>
      </c>
      <c r="C49" s="733" t="str">
        <f t="shared" ref="C49:U49" si="191">IF(C47="","",C47*C48/C$7/365/$G$1)</f>
        <v/>
      </c>
      <c r="D49" s="733" t="str">
        <f t="shared" si="191"/>
        <v/>
      </c>
      <c r="E49" s="733" t="str">
        <f t="shared" si="191"/>
        <v/>
      </c>
      <c r="F49" s="733" t="str">
        <f t="shared" si="191"/>
        <v/>
      </c>
      <c r="G49" s="733" t="str">
        <f t="shared" si="191"/>
        <v/>
      </c>
      <c r="H49" s="733" t="str">
        <f t="shared" si="191"/>
        <v/>
      </c>
      <c r="I49" s="733" t="str">
        <f t="shared" si="191"/>
        <v/>
      </c>
      <c r="J49" s="733" t="str">
        <f t="shared" si="191"/>
        <v/>
      </c>
      <c r="K49" s="733" t="str">
        <f t="shared" si="191"/>
        <v/>
      </c>
      <c r="L49" s="733" t="str">
        <f t="shared" si="191"/>
        <v/>
      </c>
      <c r="M49" s="733" t="str">
        <f t="shared" si="191"/>
        <v/>
      </c>
      <c r="N49" s="733" t="str">
        <f t="shared" si="191"/>
        <v/>
      </c>
      <c r="O49" s="733" t="str">
        <f t="shared" si="191"/>
        <v/>
      </c>
      <c r="P49" s="733" t="str">
        <f t="shared" si="191"/>
        <v/>
      </c>
      <c r="Q49" s="733" t="str">
        <f t="shared" si="191"/>
        <v/>
      </c>
      <c r="R49" s="733" t="str">
        <f t="shared" si="191"/>
        <v/>
      </c>
      <c r="S49" s="733" t="str">
        <f t="shared" si="191"/>
        <v/>
      </c>
      <c r="T49" s="865"/>
      <c r="U49" s="733" t="str">
        <f t="shared" si="191"/>
        <v/>
      </c>
      <c r="V49" s="733" t="str">
        <f t="shared" ref="V49:AL49" si="192">IF(V47="","",V47*V48/V$7/365/$G$1)</f>
        <v/>
      </c>
      <c r="W49" s="733" t="str">
        <f t="shared" si="192"/>
        <v/>
      </c>
      <c r="X49" s="733" t="str">
        <f t="shared" si="192"/>
        <v/>
      </c>
      <c r="Y49" s="733" t="str">
        <f t="shared" si="192"/>
        <v/>
      </c>
      <c r="Z49" s="733" t="str">
        <f t="shared" si="192"/>
        <v/>
      </c>
      <c r="AA49" s="733" t="str">
        <f t="shared" si="192"/>
        <v/>
      </c>
      <c r="AB49" s="733" t="str">
        <f t="shared" si="192"/>
        <v/>
      </c>
      <c r="AC49" s="733" t="str">
        <f t="shared" si="192"/>
        <v/>
      </c>
      <c r="AD49" s="733" t="str">
        <f t="shared" si="192"/>
        <v/>
      </c>
      <c r="AE49" s="733" t="str">
        <f t="shared" si="192"/>
        <v/>
      </c>
      <c r="AF49" s="733" t="str">
        <f t="shared" si="192"/>
        <v/>
      </c>
      <c r="AG49" s="733" t="str">
        <f t="shared" si="192"/>
        <v/>
      </c>
      <c r="AH49" s="733" t="str">
        <f t="shared" si="192"/>
        <v/>
      </c>
      <c r="AI49" s="733" t="str">
        <f t="shared" si="192"/>
        <v/>
      </c>
      <c r="AJ49" s="733" t="str">
        <f t="shared" si="192"/>
        <v/>
      </c>
      <c r="AK49" s="733" t="str">
        <f t="shared" si="192"/>
        <v/>
      </c>
      <c r="AL49" s="733" t="str">
        <f t="shared" si="192"/>
        <v/>
      </c>
      <c r="AM49" s="865"/>
      <c r="AN49" s="733" t="str">
        <f t="shared" ref="AN49:BE49" si="193">IF(AN47="","",AN47*AN48/AN$7/365/$G$1)</f>
        <v/>
      </c>
      <c r="AO49" s="733" t="str">
        <f t="shared" si="193"/>
        <v/>
      </c>
      <c r="AP49" s="733" t="str">
        <f t="shared" si="193"/>
        <v/>
      </c>
      <c r="AQ49" s="733" t="str">
        <f t="shared" si="193"/>
        <v/>
      </c>
      <c r="AR49" s="733" t="str">
        <f t="shared" si="193"/>
        <v/>
      </c>
      <c r="AS49" s="733" t="str">
        <f t="shared" si="193"/>
        <v/>
      </c>
      <c r="AT49" s="733" t="str">
        <f t="shared" si="193"/>
        <v/>
      </c>
      <c r="AU49" s="733" t="str">
        <f t="shared" si="193"/>
        <v/>
      </c>
      <c r="AV49" s="733" t="str">
        <f t="shared" si="193"/>
        <v/>
      </c>
      <c r="AW49" s="733" t="str">
        <f t="shared" si="193"/>
        <v/>
      </c>
      <c r="AX49" s="733" t="str">
        <f t="shared" si="193"/>
        <v/>
      </c>
      <c r="AY49" s="733" t="str">
        <f t="shared" si="193"/>
        <v/>
      </c>
      <c r="AZ49" s="733" t="str">
        <f t="shared" si="193"/>
        <v/>
      </c>
      <c r="BA49" s="733" t="str">
        <f t="shared" si="193"/>
        <v/>
      </c>
      <c r="BB49" s="733" t="str">
        <f t="shared" si="193"/>
        <v/>
      </c>
      <c r="BC49" s="733" t="str">
        <f t="shared" si="193"/>
        <v/>
      </c>
      <c r="BD49" s="733" t="str">
        <f t="shared" si="193"/>
        <v/>
      </c>
      <c r="BE49" s="733" t="str">
        <f t="shared" si="193"/>
        <v/>
      </c>
      <c r="BF49" s="865"/>
      <c r="BG49" s="733" t="str">
        <f t="shared" ref="BG49:BX49" si="194">IF(BG47="","",BG47*BG48/BG$7/365/$G$1)</f>
        <v/>
      </c>
      <c r="BH49" s="733" t="str">
        <f t="shared" si="194"/>
        <v/>
      </c>
      <c r="BI49" s="733" t="str">
        <f t="shared" si="194"/>
        <v/>
      </c>
      <c r="BJ49" s="733" t="str">
        <f t="shared" si="194"/>
        <v/>
      </c>
      <c r="BK49" s="733" t="str">
        <f t="shared" si="194"/>
        <v/>
      </c>
      <c r="BL49" s="733" t="str">
        <f t="shared" si="194"/>
        <v/>
      </c>
      <c r="BM49" s="733" t="str">
        <f t="shared" si="194"/>
        <v/>
      </c>
      <c r="BN49" s="733" t="str">
        <f t="shared" si="194"/>
        <v/>
      </c>
      <c r="BO49" s="733" t="str">
        <f t="shared" si="194"/>
        <v/>
      </c>
      <c r="BP49" s="733" t="str">
        <f t="shared" si="194"/>
        <v/>
      </c>
      <c r="BQ49" s="733" t="str">
        <f t="shared" si="194"/>
        <v/>
      </c>
      <c r="BR49" s="733" t="str">
        <f t="shared" si="194"/>
        <v/>
      </c>
      <c r="BS49" s="733" t="str">
        <f t="shared" si="194"/>
        <v/>
      </c>
      <c r="BT49" s="733" t="str">
        <f t="shared" si="194"/>
        <v/>
      </c>
      <c r="BU49" s="733" t="str">
        <f t="shared" si="194"/>
        <v/>
      </c>
      <c r="BV49" s="733" t="str">
        <f t="shared" si="194"/>
        <v/>
      </c>
      <c r="BW49" s="733" t="str">
        <f t="shared" si="194"/>
        <v/>
      </c>
      <c r="BX49" s="733" t="str">
        <f t="shared" si="194"/>
        <v/>
      </c>
      <c r="BY49" s="865"/>
      <c r="BZ49" s="733" t="str">
        <f>IF(BZ47="","",BZ47*BZ48/BZ$7/365/$G$1)</f>
        <v/>
      </c>
      <c r="CA49" s="733" t="str">
        <f>IF(CA47="","",CA47*CA48/CA$7/365/$G$1)</f>
        <v/>
      </c>
      <c r="CB49" s="733" t="str">
        <f>IF(CB47="","",CB47*CB48/CB$7/365/$G$1)</f>
        <v/>
      </c>
      <c r="CC49" s="733" t="str">
        <f>IF(CC47="","",CC47*CC48/CC$7/365/$G$1)</f>
        <v/>
      </c>
      <c r="CD49" s="997"/>
      <c r="CE49" s="997"/>
      <c r="CF49" s="997"/>
      <c r="CG49" s="998"/>
      <c r="CH49" s="107"/>
      <c r="CI49" s="93"/>
      <c r="CJ49" s="94"/>
      <c r="CK49" s="94"/>
      <c r="CL49" s="94"/>
      <c r="CM49" s="94"/>
      <c r="CN49" s="94"/>
      <c r="CO49" s="108"/>
      <c r="CP49" s="108"/>
      <c r="CQ49" s="108"/>
      <c r="CR49" s="108"/>
      <c r="CS49" s="94"/>
      <c r="CT49" s="94"/>
      <c r="CU49" s="94"/>
      <c r="CV49" s="94"/>
      <c r="CW49" s="94"/>
      <c r="CX49" s="93"/>
      <c r="CY49" s="519"/>
      <c r="CZ49" s="532"/>
      <c r="DA49" s="533"/>
      <c r="DB49" s="534"/>
      <c r="DC49" s="534"/>
      <c r="DD49" s="534"/>
      <c r="DE49" s="534"/>
      <c r="DF49" s="534"/>
      <c r="DG49" s="535"/>
      <c r="DH49" s="535"/>
      <c r="DI49" s="535"/>
      <c r="DJ49" s="535"/>
      <c r="DK49" s="534"/>
      <c r="DL49" s="534"/>
      <c r="DM49" s="534"/>
      <c r="DN49" s="534"/>
      <c r="DO49" s="534"/>
      <c r="DP49" s="533"/>
      <c r="DQ49" s="532"/>
      <c r="DR49" s="536"/>
      <c r="DS49" s="468"/>
      <c r="DT49" s="468"/>
      <c r="DU49" s="468"/>
      <c r="DV49" s="1431"/>
      <c r="DW49" s="1432"/>
      <c r="DX49" s="1432"/>
      <c r="DY49" s="1433"/>
      <c r="EA49" s="61"/>
    </row>
    <row r="50" spans="1:131" ht="12.75" customHeight="1">
      <c r="A50" s="748" t="s">
        <v>398</v>
      </c>
      <c r="B50" s="330"/>
      <c r="C50" s="330"/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0"/>
      <c r="T50" s="865"/>
      <c r="U50" s="330"/>
      <c r="V50" s="330"/>
      <c r="W50" s="330"/>
      <c r="X50" s="330"/>
      <c r="Y50" s="330"/>
      <c r="Z50" s="330"/>
      <c r="AA50" s="330"/>
      <c r="AB50" s="330"/>
      <c r="AC50" s="330"/>
      <c r="AD50" s="330"/>
      <c r="AE50" s="330"/>
      <c r="AF50" s="330"/>
      <c r="AG50" s="330"/>
      <c r="AH50" s="330"/>
      <c r="AI50" s="330"/>
      <c r="AJ50" s="330"/>
      <c r="AK50" s="330"/>
      <c r="AL50" s="330"/>
      <c r="AM50" s="865"/>
      <c r="AN50" s="330"/>
      <c r="AO50" s="330"/>
      <c r="AP50" s="330"/>
      <c r="AQ50" s="330"/>
      <c r="AR50" s="330"/>
      <c r="AS50" s="330"/>
      <c r="AT50" s="330"/>
      <c r="AU50" s="330"/>
      <c r="AV50" s="330"/>
      <c r="AW50" s="330"/>
      <c r="AX50" s="330"/>
      <c r="AY50" s="330"/>
      <c r="AZ50" s="330"/>
      <c r="BA50" s="330"/>
      <c r="BB50" s="330"/>
      <c r="BC50" s="330"/>
      <c r="BD50" s="330"/>
      <c r="BE50" s="330"/>
      <c r="BF50" s="865"/>
      <c r="BG50" s="330"/>
      <c r="BH50" s="330"/>
      <c r="BI50" s="330"/>
      <c r="BJ50" s="330"/>
      <c r="BK50" s="330"/>
      <c r="BL50" s="330"/>
      <c r="BM50" s="330"/>
      <c r="BN50" s="330"/>
      <c r="BO50" s="330"/>
      <c r="BP50" s="330"/>
      <c r="BQ50" s="330"/>
      <c r="BR50" s="330"/>
      <c r="BS50" s="330"/>
      <c r="BT50" s="330"/>
      <c r="BU50" s="330"/>
      <c r="BV50" s="330"/>
      <c r="BW50" s="330"/>
      <c r="BX50" s="330"/>
      <c r="BY50" s="865"/>
      <c r="BZ50" s="330"/>
      <c r="CA50" s="330"/>
      <c r="CB50" s="330"/>
      <c r="CC50" s="330"/>
      <c r="CD50" s="997"/>
      <c r="CE50" s="997"/>
      <c r="CF50" s="997"/>
      <c r="CG50" s="998"/>
      <c r="CH50" s="107"/>
      <c r="CI50" s="93"/>
      <c r="CJ50" s="94"/>
      <c r="CK50" s="94"/>
      <c r="CL50" s="94"/>
      <c r="CM50" s="94"/>
      <c r="CN50" s="94"/>
      <c r="CO50" s="108"/>
      <c r="CP50" s="108"/>
      <c r="CQ50" s="108"/>
      <c r="CR50" s="108"/>
      <c r="CS50" s="94"/>
      <c r="CT50" s="94"/>
      <c r="CU50" s="94"/>
      <c r="CV50" s="94"/>
      <c r="CW50" s="94"/>
      <c r="CX50" s="93"/>
      <c r="CY50" s="519"/>
      <c r="CZ50" s="532"/>
      <c r="DA50" s="533"/>
      <c r="DB50" s="534"/>
      <c r="DC50" s="534"/>
      <c r="DD50" s="534"/>
      <c r="DE50" s="534"/>
      <c r="DF50" s="534"/>
      <c r="DG50" s="535"/>
      <c r="DH50" s="535"/>
      <c r="DI50" s="535"/>
      <c r="DJ50" s="535"/>
      <c r="DK50" s="534"/>
      <c r="DL50" s="534"/>
      <c r="DM50" s="534"/>
      <c r="DN50" s="534"/>
      <c r="DO50" s="534"/>
      <c r="DP50" s="533"/>
      <c r="DQ50" s="532"/>
      <c r="DR50" s="536"/>
      <c r="DS50" s="468"/>
      <c r="DT50" s="468"/>
      <c r="DU50" s="468"/>
      <c r="DV50" s="1431"/>
      <c r="DW50" s="1432"/>
      <c r="DX50" s="1432"/>
      <c r="DY50" s="1433"/>
      <c r="EA50" s="61"/>
    </row>
    <row r="51" spans="1:131" ht="12.75" customHeight="1">
      <c r="A51" s="748" t="s">
        <v>395</v>
      </c>
      <c r="B51" s="730" t="str">
        <f t="shared" ref="B51:S51" si="195">IF(B50="","",B47*B50)</f>
        <v/>
      </c>
      <c r="C51" s="730" t="str">
        <f t="shared" si="195"/>
        <v/>
      </c>
      <c r="D51" s="730" t="str">
        <f t="shared" si="195"/>
        <v/>
      </c>
      <c r="E51" s="730" t="str">
        <f t="shared" si="195"/>
        <v/>
      </c>
      <c r="F51" s="730" t="str">
        <f t="shared" si="195"/>
        <v/>
      </c>
      <c r="G51" s="730" t="str">
        <f t="shared" si="195"/>
        <v/>
      </c>
      <c r="H51" s="730" t="str">
        <f t="shared" si="195"/>
        <v/>
      </c>
      <c r="I51" s="730" t="str">
        <f t="shared" si="195"/>
        <v/>
      </c>
      <c r="J51" s="730" t="str">
        <f t="shared" si="195"/>
        <v/>
      </c>
      <c r="K51" s="730" t="str">
        <f t="shared" si="195"/>
        <v/>
      </c>
      <c r="L51" s="730" t="str">
        <f t="shared" si="195"/>
        <v/>
      </c>
      <c r="M51" s="730" t="str">
        <f t="shared" si="195"/>
        <v/>
      </c>
      <c r="N51" s="730" t="str">
        <f t="shared" si="195"/>
        <v/>
      </c>
      <c r="O51" s="730" t="str">
        <f t="shared" si="195"/>
        <v/>
      </c>
      <c r="P51" s="730" t="str">
        <f t="shared" si="195"/>
        <v/>
      </c>
      <c r="Q51" s="730" t="str">
        <f t="shared" si="195"/>
        <v/>
      </c>
      <c r="R51" s="730" t="str">
        <f t="shared" si="195"/>
        <v/>
      </c>
      <c r="S51" s="730" t="str">
        <f t="shared" si="195"/>
        <v/>
      </c>
      <c r="T51" s="865"/>
      <c r="U51" s="730" t="str">
        <f t="shared" ref="U51:AL51" si="196">IF(U50="","",U47*U50)</f>
        <v/>
      </c>
      <c r="V51" s="730" t="str">
        <f t="shared" si="196"/>
        <v/>
      </c>
      <c r="W51" s="730" t="str">
        <f t="shared" si="196"/>
        <v/>
      </c>
      <c r="X51" s="730" t="str">
        <f t="shared" si="196"/>
        <v/>
      </c>
      <c r="Y51" s="730" t="str">
        <f t="shared" si="196"/>
        <v/>
      </c>
      <c r="Z51" s="730" t="str">
        <f t="shared" si="196"/>
        <v/>
      </c>
      <c r="AA51" s="730" t="str">
        <f t="shared" si="196"/>
        <v/>
      </c>
      <c r="AB51" s="730" t="str">
        <f t="shared" si="196"/>
        <v/>
      </c>
      <c r="AC51" s="730" t="str">
        <f t="shared" si="196"/>
        <v/>
      </c>
      <c r="AD51" s="730" t="str">
        <f t="shared" si="196"/>
        <v/>
      </c>
      <c r="AE51" s="730" t="str">
        <f t="shared" si="196"/>
        <v/>
      </c>
      <c r="AF51" s="730" t="str">
        <f t="shared" si="196"/>
        <v/>
      </c>
      <c r="AG51" s="730" t="str">
        <f t="shared" si="196"/>
        <v/>
      </c>
      <c r="AH51" s="730" t="str">
        <f t="shared" si="196"/>
        <v/>
      </c>
      <c r="AI51" s="730" t="str">
        <f t="shared" si="196"/>
        <v/>
      </c>
      <c r="AJ51" s="730" t="str">
        <f t="shared" si="196"/>
        <v/>
      </c>
      <c r="AK51" s="730" t="str">
        <f t="shared" si="196"/>
        <v/>
      </c>
      <c r="AL51" s="730" t="str">
        <f t="shared" si="196"/>
        <v/>
      </c>
      <c r="AM51" s="865"/>
      <c r="AN51" s="730" t="str">
        <f t="shared" ref="AN51:BE51" si="197">IF(AN50="","",AN47*AN50)</f>
        <v/>
      </c>
      <c r="AO51" s="730" t="str">
        <f t="shared" si="197"/>
        <v/>
      </c>
      <c r="AP51" s="730" t="str">
        <f t="shared" si="197"/>
        <v/>
      </c>
      <c r="AQ51" s="730" t="str">
        <f t="shared" si="197"/>
        <v/>
      </c>
      <c r="AR51" s="730" t="str">
        <f t="shared" si="197"/>
        <v/>
      </c>
      <c r="AS51" s="730" t="str">
        <f t="shared" si="197"/>
        <v/>
      </c>
      <c r="AT51" s="730" t="str">
        <f t="shared" si="197"/>
        <v/>
      </c>
      <c r="AU51" s="730" t="str">
        <f t="shared" si="197"/>
        <v/>
      </c>
      <c r="AV51" s="730" t="str">
        <f t="shared" si="197"/>
        <v/>
      </c>
      <c r="AW51" s="730" t="str">
        <f t="shared" si="197"/>
        <v/>
      </c>
      <c r="AX51" s="730" t="str">
        <f t="shared" si="197"/>
        <v/>
      </c>
      <c r="AY51" s="730" t="str">
        <f t="shared" si="197"/>
        <v/>
      </c>
      <c r="AZ51" s="730" t="str">
        <f t="shared" si="197"/>
        <v/>
      </c>
      <c r="BA51" s="730" t="str">
        <f t="shared" si="197"/>
        <v/>
      </c>
      <c r="BB51" s="730" t="str">
        <f t="shared" si="197"/>
        <v/>
      </c>
      <c r="BC51" s="730" t="str">
        <f t="shared" si="197"/>
        <v/>
      </c>
      <c r="BD51" s="730" t="str">
        <f t="shared" si="197"/>
        <v/>
      </c>
      <c r="BE51" s="730" t="str">
        <f t="shared" si="197"/>
        <v/>
      </c>
      <c r="BF51" s="865"/>
      <c r="BG51" s="730" t="str">
        <f t="shared" ref="BG51:BX51" si="198">IF(BG50="","",BG47*BG50)</f>
        <v/>
      </c>
      <c r="BH51" s="730" t="str">
        <f t="shared" si="198"/>
        <v/>
      </c>
      <c r="BI51" s="730" t="str">
        <f t="shared" si="198"/>
        <v/>
      </c>
      <c r="BJ51" s="730" t="str">
        <f t="shared" si="198"/>
        <v/>
      </c>
      <c r="BK51" s="730" t="str">
        <f t="shared" si="198"/>
        <v/>
      </c>
      <c r="BL51" s="730" t="str">
        <f t="shared" si="198"/>
        <v/>
      </c>
      <c r="BM51" s="730" t="str">
        <f t="shared" si="198"/>
        <v/>
      </c>
      <c r="BN51" s="730" t="str">
        <f t="shared" si="198"/>
        <v/>
      </c>
      <c r="BO51" s="730" t="str">
        <f t="shared" si="198"/>
        <v/>
      </c>
      <c r="BP51" s="730" t="str">
        <f t="shared" si="198"/>
        <v/>
      </c>
      <c r="BQ51" s="730" t="str">
        <f t="shared" si="198"/>
        <v/>
      </c>
      <c r="BR51" s="730" t="str">
        <f t="shared" si="198"/>
        <v/>
      </c>
      <c r="BS51" s="730" t="str">
        <f t="shared" si="198"/>
        <v/>
      </c>
      <c r="BT51" s="730" t="str">
        <f t="shared" si="198"/>
        <v/>
      </c>
      <c r="BU51" s="730" t="str">
        <f t="shared" si="198"/>
        <v/>
      </c>
      <c r="BV51" s="730" t="str">
        <f t="shared" si="198"/>
        <v/>
      </c>
      <c r="BW51" s="730" t="str">
        <f t="shared" si="198"/>
        <v/>
      </c>
      <c r="BX51" s="730" t="str">
        <f t="shared" si="198"/>
        <v/>
      </c>
      <c r="BY51" s="865"/>
      <c r="BZ51" s="730" t="str">
        <f>IF(BZ50="","",BZ47*BZ50)</f>
        <v/>
      </c>
      <c r="CA51" s="730" t="str">
        <f>IF(CA50="","",CA47*CA50)</f>
        <v/>
      </c>
      <c r="CB51" s="730" t="str">
        <f>IF(CB50="","",CB47*CB50)</f>
        <v/>
      </c>
      <c r="CC51" s="730" t="str">
        <f>IF(CC50="","",CC47*CC50)</f>
        <v/>
      </c>
      <c r="CD51" s="997"/>
      <c r="CE51" s="997"/>
      <c r="CF51" s="997"/>
      <c r="CG51" s="998"/>
      <c r="CH51" s="107"/>
      <c r="CI51" s="93"/>
      <c r="CJ51" s="94"/>
      <c r="CK51" s="94"/>
      <c r="CL51" s="94"/>
      <c r="CM51" s="94"/>
      <c r="CN51" s="94"/>
      <c r="CO51" s="108"/>
      <c r="CP51" s="108"/>
      <c r="CQ51" s="108"/>
      <c r="CR51" s="108"/>
      <c r="CS51" s="94"/>
      <c r="CT51" s="94"/>
      <c r="CU51" s="94"/>
      <c r="CV51" s="94"/>
      <c r="CW51" s="94"/>
      <c r="CX51" s="93"/>
      <c r="CY51" s="519"/>
      <c r="CZ51" s="532"/>
      <c r="DA51" s="533"/>
      <c r="DB51" s="534"/>
      <c r="DC51" s="534"/>
      <c r="DD51" s="534"/>
      <c r="DE51" s="534"/>
      <c r="DF51" s="534"/>
      <c r="DG51" s="535"/>
      <c r="DH51" s="535"/>
      <c r="DI51" s="535"/>
      <c r="DJ51" s="535"/>
      <c r="DK51" s="534"/>
      <c r="DL51" s="534"/>
      <c r="DM51" s="534"/>
      <c r="DN51" s="534"/>
      <c r="DO51" s="534"/>
      <c r="DP51" s="533"/>
      <c r="DQ51" s="532"/>
      <c r="DR51" s="536"/>
      <c r="DS51" s="468"/>
      <c r="DT51" s="468"/>
      <c r="DU51" s="468"/>
      <c r="DV51" s="1431"/>
      <c r="DW51" s="1432"/>
      <c r="DX51" s="1432"/>
      <c r="DY51" s="1433"/>
      <c r="EA51" s="61"/>
    </row>
    <row r="52" spans="1:131" ht="12.75" customHeight="1">
      <c r="A52" s="1026"/>
      <c r="B52" s="306"/>
      <c r="C52" s="975"/>
      <c r="D52" s="306"/>
      <c r="E52" s="975"/>
      <c r="F52" s="306"/>
      <c r="G52" s="975"/>
      <c r="H52" s="306"/>
      <c r="I52" s="975"/>
      <c r="J52" s="306"/>
      <c r="K52" s="975"/>
      <c r="L52" s="975"/>
      <c r="M52" s="306"/>
      <c r="N52" s="975"/>
      <c r="O52" s="975"/>
      <c r="P52" s="306"/>
      <c r="Q52" s="975"/>
      <c r="R52" s="975"/>
      <c r="S52" s="975"/>
      <c r="T52" s="1027"/>
      <c r="U52" s="975"/>
      <c r="V52" s="306"/>
      <c r="W52" s="975"/>
      <c r="X52" s="306"/>
      <c r="Y52" s="975"/>
      <c r="Z52" s="306"/>
      <c r="AA52" s="975"/>
      <c r="AB52" s="306"/>
      <c r="AC52" s="975"/>
      <c r="AD52" s="306"/>
      <c r="AE52" s="975"/>
      <c r="AF52" s="306"/>
      <c r="AG52" s="975"/>
      <c r="AH52" s="306"/>
      <c r="AI52" s="975"/>
      <c r="AJ52" s="306"/>
      <c r="AK52" s="306"/>
      <c r="AL52" s="975"/>
      <c r="AM52" s="1027"/>
      <c r="AN52" s="975"/>
      <c r="AO52" s="306"/>
      <c r="AP52" s="975"/>
      <c r="AQ52" s="306"/>
      <c r="AR52" s="975"/>
      <c r="AS52" s="306"/>
      <c r="AT52" s="975"/>
      <c r="AU52" s="306"/>
      <c r="AV52" s="975"/>
      <c r="AW52" s="306"/>
      <c r="AX52" s="975"/>
      <c r="AY52" s="306"/>
      <c r="AZ52" s="975"/>
      <c r="BA52" s="306"/>
      <c r="BB52" s="975"/>
      <c r="BC52" s="306"/>
      <c r="BD52" s="306"/>
      <c r="BE52" s="975"/>
      <c r="BF52" s="1027"/>
      <c r="BG52" s="975"/>
      <c r="BH52" s="975"/>
      <c r="BI52" s="306"/>
      <c r="BJ52" s="975"/>
      <c r="BK52" s="306"/>
      <c r="BL52" s="975"/>
      <c r="BM52" s="306"/>
      <c r="BN52" s="975"/>
      <c r="BO52" s="306"/>
      <c r="BP52" s="975"/>
      <c r="BQ52" s="306"/>
      <c r="BR52" s="975"/>
      <c r="BS52" s="306"/>
      <c r="BT52" s="975"/>
      <c r="BU52" s="306"/>
      <c r="BV52" s="975"/>
      <c r="BW52" s="975"/>
      <c r="BX52" s="306"/>
      <c r="BY52" s="1027"/>
      <c r="BZ52" s="975"/>
      <c r="CA52" s="306"/>
      <c r="CB52" s="975"/>
      <c r="CC52" s="306"/>
      <c r="CD52" s="542"/>
      <c r="CE52" s="542"/>
      <c r="CF52" s="542"/>
      <c r="CG52" s="543"/>
      <c r="CH52" s="544"/>
      <c r="CI52" s="544"/>
      <c r="CJ52" s="544"/>
      <c r="CK52" s="544"/>
      <c r="CL52" s="544"/>
      <c r="CM52" s="544"/>
      <c r="CN52" s="544"/>
      <c r="CO52" s="544"/>
      <c r="CP52" s="544"/>
      <c r="CQ52" s="544"/>
      <c r="CR52" s="544"/>
      <c r="CS52" s="544"/>
      <c r="CT52" s="544"/>
      <c r="CU52" s="544"/>
      <c r="CV52" s="544"/>
      <c r="CW52" s="544"/>
      <c r="CX52" s="544"/>
      <c r="CY52" s="545"/>
      <c r="CZ52" s="546"/>
      <c r="DA52" s="544"/>
      <c r="DB52" s="544"/>
      <c r="DC52" s="544"/>
      <c r="DD52" s="544"/>
      <c r="DE52" s="544"/>
      <c r="DF52" s="544"/>
      <c r="DG52" s="544"/>
      <c r="DH52" s="544"/>
      <c r="DI52" s="544"/>
      <c r="DJ52" s="544"/>
      <c r="DK52" s="544"/>
      <c r="DL52" s="544"/>
      <c r="DM52" s="544"/>
      <c r="DN52" s="544"/>
      <c r="DO52" s="544"/>
      <c r="DP52" s="544"/>
      <c r="DQ52" s="544"/>
      <c r="DR52" s="536"/>
      <c r="DS52" s="468"/>
      <c r="DT52" s="468"/>
      <c r="DU52" s="468"/>
      <c r="DV52" s="1001" t="str">
        <f>IF(SUM(BZ52)&gt;0,BZ52*'Exp factors'!C$21,"")</f>
        <v/>
      </c>
      <c r="DW52" s="1002" t="str">
        <f>IF(SUM(CA52)&gt;0,CA52*'Exp factors'!D$21,"")</f>
        <v/>
      </c>
      <c r="DX52" s="1002" t="str">
        <f>IF(SUM(CB52)&gt;0,CB52*'Exp factors'!E$21,"")</f>
        <v/>
      </c>
      <c r="DY52" s="1003" t="str">
        <f>IF(SUM(CC52)&gt;0,CC52*'Exp factors'!F$21,"")</f>
        <v/>
      </c>
      <c r="EA52" s="61"/>
    </row>
    <row r="53" spans="1:131" ht="12.75" customHeight="1">
      <c r="A53" s="980" t="s">
        <v>368</v>
      </c>
      <c r="B53" s="306"/>
      <c r="C53" s="294"/>
      <c r="D53" s="306"/>
      <c r="E53" s="294"/>
      <c r="F53" s="306"/>
      <c r="G53" s="294"/>
      <c r="H53" s="306"/>
      <c r="I53" s="294"/>
      <c r="J53" s="306"/>
      <c r="K53" s="294"/>
      <c r="L53" s="294"/>
      <c r="M53" s="306"/>
      <c r="N53" s="294"/>
      <c r="O53" s="294"/>
      <c r="P53" s="306"/>
      <c r="Q53" s="294"/>
      <c r="R53" s="294"/>
      <c r="S53" s="294"/>
      <c r="T53" s="1027"/>
      <c r="U53" s="294"/>
      <c r="V53" s="306"/>
      <c r="W53" s="294"/>
      <c r="X53" s="306"/>
      <c r="Y53" s="294"/>
      <c r="Z53" s="306"/>
      <c r="AA53" s="294"/>
      <c r="AB53" s="306"/>
      <c r="AC53" s="294"/>
      <c r="AD53" s="306"/>
      <c r="AE53" s="294"/>
      <c r="AF53" s="306"/>
      <c r="AG53" s="294"/>
      <c r="AH53" s="306"/>
      <c r="AI53" s="294"/>
      <c r="AJ53" s="306"/>
      <c r="AK53" s="306"/>
      <c r="AL53" s="294"/>
      <c r="AM53" s="1027"/>
      <c r="AN53" s="294"/>
      <c r="AO53" s="306"/>
      <c r="AP53" s="294"/>
      <c r="AQ53" s="306"/>
      <c r="AR53" s="294"/>
      <c r="AS53" s="306"/>
      <c r="AT53" s="294"/>
      <c r="AU53" s="306"/>
      <c r="AV53" s="294"/>
      <c r="AW53" s="306"/>
      <c r="AX53" s="294"/>
      <c r="AY53" s="306"/>
      <c r="AZ53" s="294"/>
      <c r="BA53" s="306"/>
      <c r="BB53" s="294"/>
      <c r="BC53" s="306"/>
      <c r="BD53" s="306"/>
      <c r="BE53" s="294"/>
      <c r="BF53" s="1027"/>
      <c r="BG53" s="294"/>
      <c r="BH53" s="294"/>
      <c r="BI53" s="306"/>
      <c r="BJ53" s="294"/>
      <c r="BK53" s="306"/>
      <c r="BL53" s="294"/>
      <c r="BM53" s="306"/>
      <c r="BN53" s="294"/>
      <c r="BO53" s="306"/>
      <c r="BP53" s="294"/>
      <c r="BQ53" s="306"/>
      <c r="BR53" s="294"/>
      <c r="BS53" s="306"/>
      <c r="BT53" s="294"/>
      <c r="BU53" s="306"/>
      <c r="BV53" s="294"/>
      <c r="BW53" s="294"/>
      <c r="BX53" s="306"/>
      <c r="BY53" s="1027"/>
      <c r="BZ53" s="294"/>
      <c r="CA53" s="306"/>
      <c r="CB53" s="294"/>
      <c r="CC53" s="306"/>
      <c r="CD53" s="530" t="str">
        <f>IF(DR53&lt;3,"",(SUM(B53:S53)-MIN(B53:S53)-MAX(B53:S53))/(DR53-2))</f>
        <v/>
      </c>
      <c r="CE53" s="530" t="str">
        <f>IF(DS53&lt;3,"",(SUM(U53:AL53)-MIN(U53:AL53)-MAX(U53:AL53))/(DS53-2))</f>
        <v/>
      </c>
      <c r="CF53" s="530" t="str">
        <f>IF(DT53&lt;3,"",(SUM(AN53:BE53)-MIN(AN53:BE53)-MAX(AN53:BE53))/(DT53-2))</f>
        <v/>
      </c>
      <c r="CG53" s="531" t="str">
        <f>IF(DU53&lt;3,"",(SUM(BG53:BX53)-MIN(BG53:BX53)-MAX(BG53:BX53))/(DU53-2))</f>
        <v/>
      </c>
      <c r="CH53" s="518" t="str">
        <f t="shared" ref="CH53:CH60" si="199">IF($CH$4=$CD$4,IF(OR(-FLOOR(((18-COUNT($B53:$S53))/2),1)+CH$7&lt;1,-FLOOR(((18-COUNT($B53:$S53))/2),1)+CH$7&gt;COUNT($B53:$S53)),"",LARGE($B53:$S53,-FLOOR(((18-COUNT($B53:$S53))/2),1)+CH$7)),IF(OR(-FLOOR(((18-COUNT($AN53:$BE53))/2),1)+CH$7&lt;1,-FLOOR(((18-COUNT($AN53:$BE53))/2),1)+CH$7&gt;COUNT($AN53:$BE53)),"",LARGE($AN53:$BE53,-FLOOR(((18-COUNT($AN53:$BE53))/2),1)+CH$7)))</f>
        <v/>
      </c>
      <c r="CI53" s="93" t="str">
        <f t="shared" ref="CI53:CI60" si="200">IF($CH$4=$CD$4,IF(OR(-FLOOR(((18-COUNT($B53:$S53))/2),1)+CI$7&lt;1,-FLOOR(((18-COUNT($B53:$S53))/2),1)+CI$7&gt;COUNT($B53:$S53)),"",LARGE($B53:$S53,-FLOOR(((18-COUNT($B53:$S53))/2),1)+CI$7)),IF(OR(-FLOOR(((18-COUNT($AN53:$BE53))/2),1)+CI$7&lt;1,-FLOOR(((18-COUNT($AN53:$BE53))/2),1)+CI$7&gt;COUNT($AN53:$BE53)),"",LARGE($AN53:$BE53,-FLOOR(((18-COUNT($AN53:$BE53))/2),1)+CI$7)))</f>
        <v/>
      </c>
      <c r="CJ53" s="94" t="str">
        <f t="shared" ref="CJ53:CJ60" si="201">IF($CH$4=$CD$4,IF(OR(-FLOOR(((18-COUNT($B53:$S53))/2),1)+CJ$7&lt;1,-FLOOR(((18-COUNT($B53:$S53))/2),1)+CJ$7&gt;COUNT($B53:$S53)),"",LARGE($B53:$S53,-FLOOR(((18-COUNT($B53:$S53))/2),1)+CJ$7)),IF(OR(-FLOOR(((18-COUNT($AN53:$BE53))/2),1)+CJ$7&lt;1,-FLOOR(((18-COUNT($AN53:$BE53))/2),1)+CJ$7&gt;COUNT($AN53:$BE53)),"",LARGE($AN53:$BE53,-FLOOR(((18-COUNT($AN53:$BE53))/2),1)+CJ$7)))</f>
        <v/>
      </c>
      <c r="CK53" s="94" t="str">
        <f t="shared" ref="CK53:CK60" si="202">IF($CH$4=$CD$4,IF(OR(-FLOOR(((18-COUNT($B53:$S53))/2),1)+CK$7&lt;1,-FLOOR(((18-COUNT($B53:$S53))/2),1)+CK$7&gt;COUNT($B53:$S53)),"",LARGE($B53:$S53,-FLOOR(((18-COUNT($B53:$S53))/2),1)+CK$7)),IF(OR(-FLOOR(((18-COUNT($AN53:$BE53))/2),1)+CK$7&lt;1,-FLOOR(((18-COUNT($AN53:$BE53))/2),1)+CK$7&gt;COUNT($AN53:$BE53)),"",LARGE($AN53:$BE53,-FLOOR(((18-COUNT($AN53:$BE53))/2),1)+CK$7)))</f>
        <v/>
      </c>
      <c r="CL53" s="94" t="str">
        <f t="shared" ref="CL53:CL60" si="203">IF($CH$4=$CD$4,IF(OR(-FLOOR(((18-COUNT($B53:$S53))/2),1)+CL$7&lt;1,-FLOOR(((18-COUNT($B53:$S53))/2),1)+CL$7&gt;COUNT($B53:$S53)),"",LARGE($B53:$S53,-FLOOR(((18-COUNT($B53:$S53))/2),1)+CL$7)),IF(OR(-FLOOR(((18-COUNT($AN53:$BE53))/2),1)+CL$7&lt;1,-FLOOR(((18-COUNT($AN53:$BE53))/2),1)+CL$7&gt;COUNT($AN53:$BE53)),"",LARGE($AN53:$BE53,-FLOOR(((18-COUNT($AN53:$BE53))/2),1)+CL$7)))</f>
        <v/>
      </c>
      <c r="CM53" s="94" t="str">
        <f t="shared" ref="CM53:CM60" si="204">IF($CH$4=$CD$4,IF(OR(-FLOOR(((18-COUNT($B53:$S53))/2),1)+CM$7&lt;1,-FLOOR(((18-COUNT($B53:$S53))/2),1)+CM$7&gt;COUNT($B53:$S53)),"",LARGE($B53:$S53,-FLOOR(((18-COUNT($B53:$S53))/2),1)+CM$7)),IF(OR(-FLOOR(((18-COUNT($AN53:$BE53))/2),1)+CM$7&lt;1,-FLOOR(((18-COUNT($AN53:$BE53))/2),1)+CM$7&gt;COUNT($AN53:$BE53)),"",LARGE($AN53:$BE53,-FLOOR(((18-COUNT($AN53:$BE53))/2),1)+CM$7)))</f>
        <v/>
      </c>
      <c r="CN53" s="94" t="str">
        <f t="shared" ref="CN53:CN60" si="205">IF($CH$4=$CD$4,IF(OR(-FLOOR(((18-COUNT($B53:$S53))/2),1)+CN$7&lt;1,-FLOOR(((18-COUNT($B53:$S53))/2),1)+CN$7&gt;COUNT($B53:$S53)),"",LARGE($B53:$S53,-FLOOR(((18-COUNT($B53:$S53))/2),1)+CN$7)),IF(OR(-FLOOR(((18-COUNT($AN53:$BE53))/2),1)+CN$7&lt;1,-FLOOR(((18-COUNT($AN53:$BE53))/2),1)+CN$7&gt;COUNT($AN53:$BE53)),"",LARGE($AN53:$BE53,-FLOOR(((18-COUNT($AN53:$BE53))/2),1)+CN$7)))</f>
        <v/>
      </c>
      <c r="CO53" s="108" t="str">
        <f t="shared" ref="CO53:CO60" si="206">IF($CH$4=$CD$4,IF(OR(-FLOOR(((18-COUNT($B53:$S53))/2),1)+CO$7&lt;1,-FLOOR(((18-COUNT($B53:$S53))/2),1)+CO$7&gt;COUNT($B53:$S53)),"",LARGE($B53:$S53,-FLOOR(((18-COUNT($B53:$S53))/2),1)+CO$7)),IF(OR(-FLOOR(((18-COUNT($AN53:$BE53))/2),1)+CO$7&lt;1,-FLOOR(((18-COUNT($AN53:$BE53))/2),1)+CO$7&gt;COUNT($AN53:$BE53)),"",LARGE($AN53:$BE53,-FLOOR(((18-COUNT($AN53:$BE53))/2),1)+CO$7)))</f>
        <v/>
      </c>
      <c r="CP53" s="108" t="str">
        <f t="shared" ref="CP53:CP60" si="207">IF($CH$4=$CD$4,IF(OR(-FLOOR(((18-COUNT($B53:$S53))/2),1)+CP$7&lt;1,-FLOOR(((18-COUNT($B53:$S53))/2),1)+CP$7&gt;COUNT($B53:$S53)),"",LARGE($B53:$S53,-FLOOR(((18-COUNT($B53:$S53))/2),1)+CP$7)),IF(OR(-FLOOR(((18-COUNT($AN53:$BE53))/2),1)+CP$7&lt;1,-FLOOR(((18-COUNT($AN53:$BE53))/2),1)+CP$7&gt;COUNT($AN53:$BE53)),"",LARGE($AN53:$BE53,-FLOOR(((18-COUNT($AN53:$BE53))/2),1)+CP$7)))</f>
        <v/>
      </c>
      <c r="CQ53" s="108" t="str">
        <f t="shared" ref="CQ53:CQ60" si="208">IF($CH$4=$CD$4,IF(OR(-FLOOR(((18-COUNT($B53:$S53))/2),1)+CQ$7&lt;1,-FLOOR(((18-COUNT($B53:$S53))/2),1)+CQ$7&gt;COUNT($B53:$S53)),"",LARGE($B53:$S53,-FLOOR(((18-COUNT($B53:$S53))/2),1)+CQ$7)),IF(OR(-FLOOR(((18-COUNT($AN53:$BE53))/2),1)+CQ$7&lt;1,-FLOOR(((18-COUNT($AN53:$BE53))/2),1)+CQ$7&gt;COUNT($AN53:$BE53)),"",LARGE($AN53:$BE53,-FLOOR(((18-COUNT($AN53:$BE53))/2),1)+CQ$7)))</f>
        <v/>
      </c>
      <c r="CR53" s="108" t="str">
        <f t="shared" ref="CR53:CR60" si="209">IF($CH$4=$CD$4,IF(OR(-FLOOR(((18-COUNT($B53:$S53))/2),1)+CR$7&lt;1,-FLOOR(((18-COUNT($B53:$S53))/2),1)+CR$7&gt;COUNT($B53:$S53)),"",LARGE($B53:$S53,-FLOOR(((18-COUNT($B53:$S53))/2),1)+CR$7)),IF(OR(-FLOOR(((18-COUNT($AN53:$BE53))/2),1)+CR$7&lt;1,-FLOOR(((18-COUNT($AN53:$BE53))/2),1)+CR$7&gt;COUNT($AN53:$BE53)),"",LARGE($AN53:$BE53,-FLOOR(((18-COUNT($AN53:$BE53))/2),1)+CR$7)))</f>
        <v/>
      </c>
      <c r="CS53" s="94" t="str">
        <f t="shared" ref="CS53:CS60" si="210">IF($CH$4=$CD$4,IF(OR(-FLOOR(((18-COUNT($B53:$S53))/2),1)+CS$7&lt;1,-FLOOR(((18-COUNT($B53:$S53))/2),1)+CS$7&gt;COUNT($B53:$S53)),"",LARGE($B53:$S53,-FLOOR(((18-COUNT($B53:$S53))/2),1)+CS$7)),IF(OR(-FLOOR(((18-COUNT($AN53:$BE53))/2),1)+CS$7&lt;1,-FLOOR(((18-COUNT($AN53:$BE53))/2),1)+CS$7&gt;COUNT($AN53:$BE53)),"",LARGE($AN53:$BE53,-FLOOR(((18-COUNT($AN53:$BE53))/2),1)+CS$7)))</f>
        <v/>
      </c>
      <c r="CT53" s="94" t="str">
        <f t="shared" ref="CT53:CT60" si="211">IF($CH$4=$CD$4,IF(OR(-FLOOR(((18-COUNT($B53:$S53))/2),1)+CT$7&lt;1,-FLOOR(((18-COUNT($B53:$S53))/2),1)+CT$7&gt;COUNT($B53:$S53)),"",LARGE($B53:$S53,-FLOOR(((18-COUNT($B53:$S53))/2),1)+CT$7)),IF(OR(-FLOOR(((18-COUNT($AN53:$BE53))/2),1)+CT$7&lt;1,-FLOOR(((18-COUNT($AN53:$BE53))/2),1)+CT$7&gt;COUNT($AN53:$BE53)),"",LARGE($AN53:$BE53,-FLOOR(((18-COUNT($AN53:$BE53))/2),1)+CT$7)))</f>
        <v/>
      </c>
      <c r="CU53" s="94" t="str">
        <f t="shared" ref="CU53:CU60" si="212">IF($CH$4=$CD$4,IF(OR(-FLOOR(((18-COUNT($B53:$S53))/2),1)+CU$7&lt;1,-FLOOR(((18-COUNT($B53:$S53))/2),1)+CU$7&gt;COUNT($B53:$S53)),"",LARGE($B53:$S53,-FLOOR(((18-COUNT($B53:$S53))/2),1)+CU$7)),IF(OR(-FLOOR(((18-COUNT($AN53:$BE53))/2),1)+CU$7&lt;1,-FLOOR(((18-COUNT($AN53:$BE53))/2),1)+CU$7&gt;COUNT($AN53:$BE53)),"",LARGE($AN53:$BE53,-FLOOR(((18-COUNT($AN53:$BE53))/2),1)+CU$7)))</f>
        <v/>
      </c>
      <c r="CV53" s="94" t="str">
        <f t="shared" ref="CV53:CV60" si="213">IF($CH$4=$CD$4,IF(OR(-FLOOR(((18-COUNT($B53:$S53))/2),1)+CV$7&lt;1,-FLOOR(((18-COUNT($B53:$S53))/2),1)+CV$7&gt;COUNT($B53:$S53)),"",LARGE($B53:$S53,-FLOOR(((18-COUNT($B53:$S53))/2),1)+CV$7)),IF(OR(-FLOOR(((18-COUNT($AN53:$BE53))/2),1)+CV$7&lt;1,-FLOOR(((18-COUNT($AN53:$BE53))/2),1)+CV$7&gt;COUNT($AN53:$BE53)),"",LARGE($AN53:$BE53,-FLOOR(((18-COUNT($AN53:$BE53))/2),1)+CV$7)))</f>
        <v/>
      </c>
      <c r="CW53" s="94" t="str">
        <f t="shared" ref="CW53:CW60" si="214">IF($CH$4=$CD$4,IF(OR(-FLOOR(((18-COUNT($B53:$S53))/2),1)+CW$7&lt;1,-FLOOR(((18-COUNT($B53:$S53))/2),1)+CW$7&gt;COUNT($B53:$S53)),"",LARGE($B53:$S53,-FLOOR(((18-COUNT($B53:$S53))/2),1)+CW$7)),IF(OR(-FLOOR(((18-COUNT($AN53:$BE53))/2),1)+CW$7&lt;1,-FLOOR(((18-COUNT($AN53:$BE53))/2),1)+CW$7&gt;COUNT($AN53:$BE53)),"",LARGE($AN53:$BE53,-FLOOR(((18-COUNT($AN53:$BE53))/2),1)+CW$7)))</f>
        <v/>
      </c>
      <c r="CX53" s="93" t="str">
        <f t="shared" ref="CX53:CX60" si="215">IF($CH$4=$CD$4,IF(OR(-FLOOR(((18-COUNT($B53:$S53))/2),1)+CX$7&lt;1,-FLOOR(((18-COUNT($B53:$S53))/2),1)+CX$7&gt;COUNT($B53:$S53)),"",LARGE($B53:$S53,-FLOOR(((18-COUNT($B53:$S53))/2),1)+CX$7)),IF(OR(-FLOOR(((18-COUNT($AN53:$BE53))/2),1)+CX$7&lt;1,-FLOOR(((18-COUNT($AN53:$BE53))/2),1)+CX$7&gt;COUNT($AN53:$BE53)),"",LARGE($AN53:$BE53,-FLOOR(((18-COUNT($AN53:$BE53))/2),1)+CX$7)))</f>
        <v/>
      </c>
      <c r="CY53" s="519" t="str">
        <f t="shared" ref="CY53:CY60" si="216">IF($CH$4=$CD$4,IF(OR(-FLOOR(((18-COUNT($B53:$S53))/2),1)+CY$7&lt;1,-FLOOR(((18-COUNT($B53:$S53))/2),1)+CY$7&gt;COUNT($B53:$S53)),"",LARGE($B53:$S53,-FLOOR(((18-COUNT($B53:$S53))/2),1)+CY$7)),IF(OR(-FLOOR(((18-COUNT($AN53:$BE53))/2),1)+CY$7&lt;1,-FLOOR(((18-COUNT($AN53:$BE53))/2),1)+CY$7&gt;COUNT($AN53:$BE53)),"",LARGE($AN53:$BE53,-FLOOR(((18-COUNT($AN53:$BE53))/2),1)+CY$7)))</f>
        <v/>
      </c>
      <c r="CZ53" s="532" t="str">
        <f t="shared" ref="CZ53:CZ60" si="217">IF($CH$4=$CD$4,IF(OR(-FLOOR(((18-COUNT($U53:$AL53))/2),1)+CZ$7&lt;1,-FLOOR(((18-COUNT($U53:$AL53))/2),1)+CZ$7&gt;COUNT($U53:$AL53)),"",LARGE($U53:$AL53,-FLOOR(((18-COUNT($U53:$AL53))/2),1)+CZ$7)),IF(OR(-FLOOR(((18-COUNT($BG53:$BX53))/2),1)+CZ$7&lt;1,-FLOOR(((18-COUNT($BG53:$BX53))/2),1)+CZ$7&gt;COUNT($BG53:$BX53)),"",LARGE($BG53:$BX53,-FLOOR(((18-COUNT($BG53:$BX53))/2),1)+CZ$7)))</f>
        <v/>
      </c>
      <c r="DA53" s="533" t="str">
        <f t="shared" ref="DA53:DA60" si="218">IF($CH$4=$CD$4,IF(OR(-FLOOR(((18-COUNT($U53:$AL53))/2),1)+DA$7&lt;1,-FLOOR(((18-COUNT($U53:$AL53))/2),1)+DA$7&gt;COUNT($U53:$AL53)),"",LARGE($U53:$AL53,-FLOOR(((18-COUNT($U53:$AL53))/2),1)+DA$7)),IF(OR(-FLOOR(((18-COUNT($BG53:$BX53))/2),1)+DA$7&lt;1,-FLOOR(((18-COUNT($BG53:$BX53))/2),1)+DA$7&gt;COUNT($BG53:$BX53)),"",LARGE($BG53:$BX53,-FLOOR(((18-COUNT($BG53:$BX53))/2),1)+DA$7)))</f>
        <v/>
      </c>
      <c r="DB53" s="534" t="str">
        <f t="shared" ref="DB53:DB60" si="219">IF($CH$4=$CD$4,IF(OR(-FLOOR(((18-COUNT($U53:$AL53))/2),1)+DB$7&lt;1,-FLOOR(((18-COUNT($U53:$AL53))/2),1)+DB$7&gt;COUNT($U53:$AL53)),"",LARGE($U53:$AL53,-FLOOR(((18-COUNT($U53:$AL53))/2),1)+DB$7)),IF(OR(-FLOOR(((18-COUNT($BG53:$BX53))/2),1)+DB$7&lt;1,-FLOOR(((18-COUNT($BG53:$BX53))/2),1)+DB$7&gt;COUNT($BG53:$BX53)),"",LARGE($BG53:$BX53,-FLOOR(((18-COUNT($BG53:$BX53))/2),1)+DB$7)))</f>
        <v/>
      </c>
      <c r="DC53" s="534" t="str">
        <f t="shared" ref="DC53:DC60" si="220">IF($CH$4=$CD$4,IF(OR(-FLOOR(((18-COUNT($U53:$AL53))/2),1)+DC$7&lt;1,-FLOOR(((18-COUNT($U53:$AL53))/2),1)+DC$7&gt;COUNT($U53:$AL53)),"",LARGE($U53:$AL53,-FLOOR(((18-COUNT($U53:$AL53))/2),1)+DC$7)),IF(OR(-FLOOR(((18-COUNT($BG53:$BX53))/2),1)+DC$7&lt;1,-FLOOR(((18-COUNT($BG53:$BX53))/2),1)+DC$7&gt;COUNT($BG53:$BX53)),"",LARGE($BG53:$BX53,-FLOOR(((18-COUNT($BG53:$BX53))/2),1)+DC$7)))</f>
        <v/>
      </c>
      <c r="DD53" s="534" t="str">
        <f t="shared" ref="DD53:DD60" si="221">IF($CH$4=$CD$4,IF(OR(-FLOOR(((18-COUNT($U53:$AL53))/2),1)+DD$7&lt;1,-FLOOR(((18-COUNT($U53:$AL53))/2),1)+DD$7&gt;COUNT($U53:$AL53)),"",LARGE($U53:$AL53,-FLOOR(((18-COUNT($U53:$AL53))/2),1)+DD$7)),IF(OR(-FLOOR(((18-COUNT($BG53:$BX53))/2),1)+DD$7&lt;1,-FLOOR(((18-COUNT($BG53:$BX53))/2),1)+DD$7&gt;COUNT($BG53:$BX53)),"",LARGE($BG53:$BX53,-FLOOR(((18-COUNT($BG53:$BX53))/2),1)+DD$7)))</f>
        <v/>
      </c>
      <c r="DE53" s="534" t="str">
        <f t="shared" ref="DE53:DE60" si="222">IF($CH$4=$CD$4,IF(OR(-FLOOR(((18-COUNT($U53:$AL53))/2),1)+DE$7&lt;1,-FLOOR(((18-COUNT($U53:$AL53))/2),1)+DE$7&gt;COUNT($U53:$AL53)),"",LARGE($U53:$AL53,-FLOOR(((18-COUNT($U53:$AL53))/2),1)+DE$7)),IF(OR(-FLOOR(((18-COUNT($BG53:$BX53))/2),1)+DE$7&lt;1,-FLOOR(((18-COUNT($BG53:$BX53))/2),1)+DE$7&gt;COUNT($BG53:$BX53)),"",LARGE($BG53:$BX53,-FLOOR(((18-COUNT($BG53:$BX53))/2),1)+DE$7)))</f>
        <v/>
      </c>
      <c r="DF53" s="534" t="str">
        <f t="shared" ref="DF53:DF60" si="223">IF($CH$4=$CD$4,IF(OR(-FLOOR(((18-COUNT($U53:$AL53))/2),1)+DF$7&lt;1,-FLOOR(((18-COUNT($U53:$AL53))/2),1)+DF$7&gt;COUNT($U53:$AL53)),"",LARGE($U53:$AL53,-FLOOR(((18-COUNT($U53:$AL53))/2),1)+DF$7)),IF(OR(-FLOOR(((18-COUNT($BG53:$BX53))/2),1)+DF$7&lt;1,-FLOOR(((18-COUNT($BG53:$BX53))/2),1)+DF$7&gt;COUNT($BG53:$BX53)),"",LARGE($BG53:$BX53,-FLOOR(((18-COUNT($BG53:$BX53))/2),1)+DF$7)))</f>
        <v/>
      </c>
      <c r="DG53" s="535" t="str">
        <f t="shared" ref="DG53:DG60" si="224">IF($CH$4=$CD$4,IF(OR(-FLOOR(((18-COUNT($U53:$AL53))/2),1)+DG$7&lt;1,-FLOOR(((18-COUNT($U53:$AL53))/2),1)+DG$7&gt;COUNT($U53:$AL53)),"",LARGE($U53:$AL53,-FLOOR(((18-COUNT($U53:$AL53))/2),1)+DG$7)),IF(OR(-FLOOR(((18-COUNT($BG53:$BX53))/2),1)+DG$7&lt;1,-FLOOR(((18-COUNT($BG53:$BX53))/2),1)+DG$7&gt;COUNT($BG53:$BX53)),"",LARGE($BG53:$BX53,-FLOOR(((18-COUNT($BG53:$BX53))/2),1)+DG$7)))</f>
        <v/>
      </c>
      <c r="DH53" s="535" t="str">
        <f t="shared" ref="DH53:DH60" si="225">IF($CH$4=$CD$4,IF(OR(-FLOOR(((18-COUNT($U53:$AL53))/2),1)+DH$7&lt;1,-FLOOR(((18-COUNT($U53:$AL53))/2),1)+DH$7&gt;COUNT($U53:$AL53)),"",LARGE($U53:$AL53,-FLOOR(((18-COUNT($U53:$AL53))/2),1)+DH$7)),IF(OR(-FLOOR(((18-COUNT($BG53:$BX53))/2),1)+DH$7&lt;1,-FLOOR(((18-COUNT($BG53:$BX53))/2),1)+DH$7&gt;COUNT($BG53:$BX53)),"",LARGE($BG53:$BX53,-FLOOR(((18-COUNT($BG53:$BX53))/2),1)+DH$7)))</f>
        <v/>
      </c>
      <c r="DI53" s="535" t="str">
        <f t="shared" ref="DI53:DI60" si="226">IF($CH$4=$CD$4,IF(OR(-FLOOR(((18-COUNT($U53:$AL53))/2),1)+DI$7&lt;1,-FLOOR(((18-COUNT($U53:$AL53))/2),1)+DI$7&gt;COUNT($U53:$AL53)),"",LARGE($U53:$AL53,-FLOOR(((18-COUNT($U53:$AL53))/2),1)+DI$7)),IF(OR(-FLOOR(((18-COUNT($BG53:$BX53))/2),1)+DI$7&lt;1,-FLOOR(((18-COUNT($BG53:$BX53))/2),1)+DI$7&gt;COUNT($BG53:$BX53)),"",LARGE($BG53:$BX53,-FLOOR(((18-COUNT($BG53:$BX53))/2),1)+DI$7)))</f>
        <v/>
      </c>
      <c r="DJ53" s="535" t="str">
        <f t="shared" ref="DJ53:DJ60" si="227">IF($CH$4=$CD$4,IF(OR(-FLOOR(((18-COUNT($U53:$AL53))/2),1)+DJ$7&lt;1,-FLOOR(((18-COUNT($U53:$AL53))/2),1)+DJ$7&gt;COUNT($U53:$AL53)),"",LARGE($U53:$AL53,-FLOOR(((18-COUNT($U53:$AL53))/2),1)+DJ$7)),IF(OR(-FLOOR(((18-COUNT($BG53:$BX53))/2),1)+DJ$7&lt;1,-FLOOR(((18-COUNT($BG53:$BX53))/2),1)+DJ$7&gt;COUNT($BG53:$BX53)),"",LARGE($BG53:$BX53,-FLOOR(((18-COUNT($BG53:$BX53))/2),1)+DJ$7)))</f>
        <v/>
      </c>
      <c r="DK53" s="534" t="str">
        <f t="shared" ref="DK53:DK60" si="228">IF($CH$4=$CD$4,IF(OR(-FLOOR(((18-COUNT($U53:$AL53))/2),1)+DK$7&lt;1,-FLOOR(((18-COUNT($U53:$AL53))/2),1)+DK$7&gt;COUNT($U53:$AL53)),"",LARGE($U53:$AL53,-FLOOR(((18-COUNT($U53:$AL53))/2),1)+DK$7)),IF(OR(-FLOOR(((18-COUNT($BG53:$BX53))/2),1)+DK$7&lt;1,-FLOOR(((18-COUNT($BG53:$BX53))/2),1)+DK$7&gt;COUNT($BG53:$BX53)),"",LARGE($BG53:$BX53,-FLOOR(((18-COUNT($BG53:$BX53))/2),1)+DK$7)))</f>
        <v/>
      </c>
      <c r="DL53" s="534" t="str">
        <f t="shared" ref="DL53:DL60" si="229">IF($CH$4=$CD$4,IF(OR(-FLOOR(((18-COUNT($U53:$AL53))/2),1)+DL$7&lt;1,-FLOOR(((18-COUNT($U53:$AL53))/2),1)+DL$7&gt;COUNT($U53:$AL53)),"",LARGE($U53:$AL53,-FLOOR(((18-COUNT($U53:$AL53))/2),1)+DL$7)),IF(OR(-FLOOR(((18-COUNT($BG53:$BX53))/2),1)+DL$7&lt;1,-FLOOR(((18-COUNT($BG53:$BX53))/2),1)+DL$7&gt;COUNT($BG53:$BX53)),"",LARGE($BG53:$BX53,-FLOOR(((18-COUNT($BG53:$BX53))/2),1)+DL$7)))</f>
        <v/>
      </c>
      <c r="DM53" s="534" t="str">
        <f t="shared" ref="DM53:DM60" si="230">IF($CH$4=$CD$4,IF(OR(-FLOOR(((18-COUNT($U53:$AL53))/2),1)+DM$7&lt;1,-FLOOR(((18-COUNT($U53:$AL53))/2),1)+DM$7&gt;COUNT($U53:$AL53)),"",LARGE($U53:$AL53,-FLOOR(((18-COUNT($U53:$AL53))/2),1)+DM$7)),IF(OR(-FLOOR(((18-COUNT($BG53:$BX53))/2),1)+DM$7&lt;1,-FLOOR(((18-COUNT($BG53:$BX53))/2),1)+DM$7&gt;COUNT($BG53:$BX53)),"",LARGE($BG53:$BX53,-FLOOR(((18-COUNT($BG53:$BX53))/2),1)+DM$7)))</f>
        <v/>
      </c>
      <c r="DN53" s="534" t="str">
        <f t="shared" ref="DN53:DN60" si="231">IF($CH$4=$CD$4,IF(OR(-FLOOR(((18-COUNT($U53:$AL53))/2),1)+DN$7&lt;1,-FLOOR(((18-COUNT($U53:$AL53))/2),1)+DN$7&gt;COUNT($U53:$AL53)),"",LARGE($U53:$AL53,-FLOOR(((18-COUNT($U53:$AL53))/2),1)+DN$7)),IF(OR(-FLOOR(((18-COUNT($BG53:$BX53))/2),1)+DN$7&lt;1,-FLOOR(((18-COUNT($BG53:$BX53))/2),1)+DN$7&gt;COUNT($BG53:$BX53)),"",LARGE($BG53:$BX53,-FLOOR(((18-COUNT($BG53:$BX53))/2),1)+DN$7)))</f>
        <v/>
      </c>
      <c r="DO53" s="534" t="str">
        <f t="shared" ref="DO53:DO60" si="232">IF($CH$4=$CD$4,IF(OR(-FLOOR(((18-COUNT($U53:$AL53))/2),1)+DO$7&lt;1,-FLOOR(((18-COUNT($U53:$AL53))/2),1)+DO$7&gt;COUNT($U53:$AL53)),"",LARGE($U53:$AL53,-FLOOR(((18-COUNT($U53:$AL53))/2),1)+DO$7)),IF(OR(-FLOOR(((18-COUNT($BG53:$BX53))/2),1)+DO$7&lt;1,-FLOOR(((18-COUNT($BG53:$BX53))/2),1)+DO$7&gt;COUNT($BG53:$BX53)),"",LARGE($BG53:$BX53,-FLOOR(((18-COUNT($BG53:$BX53))/2),1)+DO$7)))</f>
        <v/>
      </c>
      <c r="DP53" s="533" t="str">
        <f t="shared" ref="DP53:DP60" si="233">IF($CH$4=$CD$4,IF(OR(-FLOOR(((18-COUNT($U53:$AL53))/2),1)+DP$7&lt;1,-FLOOR(((18-COUNT($U53:$AL53))/2),1)+DP$7&gt;COUNT($U53:$AL53)),"",LARGE($U53:$AL53,-FLOOR(((18-COUNT($U53:$AL53))/2),1)+DP$7)),IF(OR(-FLOOR(((18-COUNT($BG53:$BX53))/2),1)+DP$7&lt;1,-FLOOR(((18-COUNT($BG53:$BX53))/2),1)+DP$7&gt;COUNT($BG53:$BX53)),"",LARGE($BG53:$BX53,-FLOOR(((18-COUNT($BG53:$BX53))/2),1)+DP$7)))</f>
        <v/>
      </c>
      <c r="DQ53" s="532" t="str">
        <f t="shared" ref="DQ53:DQ60" si="234">IF($CH$4=$CD$4,IF(OR(-FLOOR(((18-COUNT($U53:$AL53))/2),1)+DQ$7&lt;1,-FLOOR(((18-COUNT($U53:$AL53))/2),1)+DQ$7&gt;COUNT($U53:$AL53)),"",LARGE($U53:$AL53,-FLOOR(((18-COUNT($U53:$AL53))/2),1)+DQ$7)),IF(OR(-FLOOR(((18-COUNT($BG53:$BX53))/2),1)+DQ$7&lt;1,-FLOOR(((18-COUNT($BG53:$BX53))/2),1)+DQ$7&gt;COUNT($BG53:$BX53)),"",LARGE($BG53:$BX53,-FLOOR(((18-COUNT($BG53:$BX53))/2),1)+DQ$7)))</f>
        <v/>
      </c>
      <c r="DR53" s="536">
        <f t="shared" ref="DR53:DR60" si="235">COUNT(B53:S53)</f>
        <v>0</v>
      </c>
      <c r="DS53" s="468">
        <f t="shared" ref="DS53:DS60" si="236">COUNT(U53:AL53)</f>
        <v>0</v>
      </c>
      <c r="DT53" s="468">
        <f t="shared" ref="DT53:DT60" si="237">COUNT(AN53:BE53)</f>
        <v>0</v>
      </c>
      <c r="DU53" s="468">
        <f t="shared" ref="DU53:DU60" si="238">COUNT(BG53:BX53)</f>
        <v>0</v>
      </c>
      <c r="DV53" s="982"/>
      <c r="DW53" s="983"/>
      <c r="DX53" s="983"/>
      <c r="DY53" s="984"/>
      <c r="EA53" s="61"/>
    </row>
    <row r="54" spans="1:131" ht="12.75" customHeight="1">
      <c r="A54" s="980" t="s">
        <v>392</v>
      </c>
      <c r="B54" s="306"/>
      <c r="C54" s="783"/>
      <c r="D54" s="306"/>
      <c r="E54" s="783"/>
      <c r="F54" s="306"/>
      <c r="G54" s="783"/>
      <c r="H54" s="306"/>
      <c r="I54" s="783"/>
      <c r="J54" s="306"/>
      <c r="K54" s="783"/>
      <c r="L54" s="783"/>
      <c r="M54" s="306"/>
      <c r="N54" s="783"/>
      <c r="O54" s="783"/>
      <c r="P54" s="306"/>
      <c r="Q54" s="783"/>
      <c r="R54" s="783"/>
      <c r="S54" s="783"/>
      <c r="T54" s="1027"/>
      <c r="U54" s="783"/>
      <c r="V54" s="306"/>
      <c r="W54" s="783"/>
      <c r="X54" s="306"/>
      <c r="Y54" s="783"/>
      <c r="Z54" s="306"/>
      <c r="AA54" s="783"/>
      <c r="AB54" s="306"/>
      <c r="AC54" s="783"/>
      <c r="AD54" s="306"/>
      <c r="AE54" s="783"/>
      <c r="AF54" s="306"/>
      <c r="AG54" s="783"/>
      <c r="AH54" s="306"/>
      <c r="AI54" s="783"/>
      <c r="AJ54" s="306"/>
      <c r="AK54" s="306"/>
      <c r="AL54" s="783"/>
      <c r="AM54" s="1027"/>
      <c r="AN54" s="783"/>
      <c r="AO54" s="306"/>
      <c r="AP54" s="783"/>
      <c r="AQ54" s="306"/>
      <c r="AR54" s="783"/>
      <c r="AS54" s="306"/>
      <c r="AT54" s="783"/>
      <c r="AU54" s="306"/>
      <c r="AV54" s="783"/>
      <c r="AW54" s="306"/>
      <c r="AX54" s="783"/>
      <c r="AY54" s="306"/>
      <c r="AZ54" s="783"/>
      <c r="BA54" s="306"/>
      <c r="BB54" s="783"/>
      <c r="BC54" s="306"/>
      <c r="BD54" s="306"/>
      <c r="BE54" s="783"/>
      <c r="BF54" s="1027"/>
      <c r="BG54" s="783"/>
      <c r="BH54" s="783"/>
      <c r="BI54" s="306"/>
      <c r="BJ54" s="783"/>
      <c r="BK54" s="306"/>
      <c r="BL54" s="783"/>
      <c r="BM54" s="306"/>
      <c r="BN54" s="783"/>
      <c r="BO54" s="306"/>
      <c r="BP54" s="783"/>
      <c r="BQ54" s="306"/>
      <c r="BR54" s="783"/>
      <c r="BS54" s="306"/>
      <c r="BT54" s="783"/>
      <c r="BU54" s="306"/>
      <c r="BV54" s="783"/>
      <c r="BW54" s="783"/>
      <c r="BX54" s="306"/>
      <c r="BY54" s="1027"/>
      <c r="BZ54" s="783"/>
      <c r="CA54" s="306"/>
      <c r="CB54" s="783"/>
      <c r="CC54" s="306"/>
      <c r="CD54" s="530"/>
      <c r="CE54" s="530"/>
      <c r="CF54" s="530"/>
      <c r="CG54" s="531"/>
      <c r="CH54" s="518" t="str">
        <f t="shared" si="199"/>
        <v/>
      </c>
      <c r="CI54" s="93" t="str">
        <f t="shared" si="200"/>
        <v/>
      </c>
      <c r="CJ54" s="94" t="str">
        <f t="shared" si="201"/>
        <v/>
      </c>
      <c r="CK54" s="94" t="str">
        <f t="shared" si="202"/>
        <v/>
      </c>
      <c r="CL54" s="94" t="str">
        <f t="shared" si="203"/>
        <v/>
      </c>
      <c r="CM54" s="94" t="str">
        <f t="shared" si="204"/>
        <v/>
      </c>
      <c r="CN54" s="94" t="str">
        <f t="shared" si="205"/>
        <v/>
      </c>
      <c r="CO54" s="108" t="str">
        <f t="shared" si="206"/>
        <v/>
      </c>
      <c r="CP54" s="108" t="str">
        <f t="shared" si="207"/>
        <v/>
      </c>
      <c r="CQ54" s="108" t="str">
        <f t="shared" si="208"/>
        <v/>
      </c>
      <c r="CR54" s="108" t="str">
        <f t="shared" si="209"/>
        <v/>
      </c>
      <c r="CS54" s="94" t="str">
        <f t="shared" si="210"/>
        <v/>
      </c>
      <c r="CT54" s="94" t="str">
        <f t="shared" si="211"/>
        <v/>
      </c>
      <c r="CU54" s="94" t="str">
        <f t="shared" si="212"/>
        <v/>
      </c>
      <c r="CV54" s="94" t="str">
        <f t="shared" si="213"/>
        <v/>
      </c>
      <c r="CW54" s="94" t="str">
        <f t="shared" si="214"/>
        <v/>
      </c>
      <c r="CX54" s="93" t="str">
        <f t="shared" si="215"/>
        <v/>
      </c>
      <c r="CY54" s="519" t="str">
        <f t="shared" si="216"/>
        <v/>
      </c>
      <c r="CZ54" s="532" t="str">
        <f t="shared" si="217"/>
        <v/>
      </c>
      <c r="DA54" s="533" t="str">
        <f t="shared" si="218"/>
        <v/>
      </c>
      <c r="DB54" s="534" t="str">
        <f t="shared" si="219"/>
        <v/>
      </c>
      <c r="DC54" s="534" t="str">
        <f t="shared" si="220"/>
        <v/>
      </c>
      <c r="DD54" s="534" t="str">
        <f t="shared" si="221"/>
        <v/>
      </c>
      <c r="DE54" s="534" t="str">
        <f t="shared" si="222"/>
        <v/>
      </c>
      <c r="DF54" s="534" t="str">
        <f t="shared" si="223"/>
        <v/>
      </c>
      <c r="DG54" s="535" t="str">
        <f t="shared" si="224"/>
        <v/>
      </c>
      <c r="DH54" s="535" t="str">
        <f t="shared" si="225"/>
        <v/>
      </c>
      <c r="DI54" s="535" t="str">
        <f t="shared" si="226"/>
        <v/>
      </c>
      <c r="DJ54" s="535" t="str">
        <f t="shared" si="227"/>
        <v/>
      </c>
      <c r="DK54" s="534" t="str">
        <f t="shared" si="228"/>
        <v/>
      </c>
      <c r="DL54" s="534" t="str">
        <f t="shared" si="229"/>
        <v/>
      </c>
      <c r="DM54" s="534" t="str">
        <f t="shared" si="230"/>
        <v/>
      </c>
      <c r="DN54" s="534" t="str">
        <f t="shared" si="231"/>
        <v/>
      </c>
      <c r="DO54" s="534" t="str">
        <f t="shared" si="232"/>
        <v/>
      </c>
      <c r="DP54" s="533" t="str">
        <f t="shared" si="233"/>
        <v/>
      </c>
      <c r="DQ54" s="532" t="str">
        <f t="shared" si="234"/>
        <v/>
      </c>
      <c r="DR54" s="536">
        <f t="shared" si="235"/>
        <v>0</v>
      </c>
      <c r="DS54" s="468">
        <f t="shared" si="236"/>
        <v>0</v>
      </c>
      <c r="DT54" s="468">
        <f t="shared" si="237"/>
        <v>0</v>
      </c>
      <c r="DU54" s="468">
        <f t="shared" si="238"/>
        <v>0</v>
      </c>
      <c r="DV54" s="982"/>
      <c r="DW54" s="983"/>
      <c r="DX54" s="983"/>
      <c r="DY54" s="984"/>
      <c r="EA54" s="61"/>
    </row>
    <row r="55" spans="1:131" ht="12.75" customHeight="1">
      <c r="A55" s="529" t="s">
        <v>156</v>
      </c>
      <c r="B55" s="306"/>
      <c r="C55" s="783"/>
      <c r="D55" s="306"/>
      <c r="E55" s="783"/>
      <c r="F55" s="306"/>
      <c r="G55" s="783"/>
      <c r="H55" s="306"/>
      <c r="I55" s="783"/>
      <c r="J55" s="306"/>
      <c r="K55" s="783"/>
      <c r="L55" s="783"/>
      <c r="M55" s="306"/>
      <c r="N55" s="783"/>
      <c r="O55" s="783"/>
      <c r="P55" s="306"/>
      <c r="Q55" s="783"/>
      <c r="R55" s="783"/>
      <c r="S55" s="783"/>
      <c r="T55" s="1027"/>
      <c r="U55" s="783"/>
      <c r="V55" s="306"/>
      <c r="W55" s="783"/>
      <c r="X55" s="306"/>
      <c r="Y55" s="783"/>
      <c r="Z55" s="306"/>
      <c r="AA55" s="783"/>
      <c r="AB55" s="306"/>
      <c r="AC55" s="783"/>
      <c r="AD55" s="306"/>
      <c r="AE55" s="783"/>
      <c r="AF55" s="306"/>
      <c r="AG55" s="783"/>
      <c r="AH55" s="306"/>
      <c r="AI55" s="783"/>
      <c r="AJ55" s="528"/>
      <c r="AK55" s="528"/>
      <c r="AL55" s="783"/>
      <c r="AM55" s="1027"/>
      <c r="AN55" s="783"/>
      <c r="AO55" s="306"/>
      <c r="AP55" s="783"/>
      <c r="AQ55" s="306"/>
      <c r="AR55" s="783"/>
      <c r="AS55" s="306"/>
      <c r="AT55" s="783"/>
      <c r="AU55" s="306"/>
      <c r="AV55" s="783"/>
      <c r="AW55" s="306"/>
      <c r="AX55" s="783"/>
      <c r="AY55" s="306"/>
      <c r="AZ55" s="783"/>
      <c r="BA55" s="306"/>
      <c r="BB55" s="783"/>
      <c r="BC55" s="306"/>
      <c r="BD55" s="306"/>
      <c r="BE55" s="783"/>
      <c r="BF55" s="1027"/>
      <c r="BG55" s="783"/>
      <c r="BH55" s="783"/>
      <c r="BI55" s="306"/>
      <c r="BJ55" s="783"/>
      <c r="BK55" s="306"/>
      <c r="BL55" s="783"/>
      <c r="BM55" s="306"/>
      <c r="BN55" s="783"/>
      <c r="BO55" s="306"/>
      <c r="BP55" s="783"/>
      <c r="BQ55" s="306"/>
      <c r="BR55" s="783"/>
      <c r="BS55" s="306"/>
      <c r="BT55" s="783"/>
      <c r="BU55" s="306"/>
      <c r="BV55" s="783"/>
      <c r="BW55" s="783"/>
      <c r="BX55" s="306"/>
      <c r="BY55" s="1027"/>
      <c r="BZ55" s="783"/>
      <c r="CA55" s="306"/>
      <c r="CB55" s="783"/>
      <c r="CC55" s="306"/>
      <c r="CD55" s="530"/>
      <c r="CE55" s="530"/>
      <c r="CF55" s="530"/>
      <c r="CG55" s="531"/>
      <c r="CH55" s="518" t="str">
        <f t="shared" si="199"/>
        <v/>
      </c>
      <c r="CI55" s="93" t="str">
        <f t="shared" si="200"/>
        <v/>
      </c>
      <c r="CJ55" s="94" t="str">
        <f t="shared" si="201"/>
        <v/>
      </c>
      <c r="CK55" s="94" t="str">
        <f t="shared" si="202"/>
        <v/>
      </c>
      <c r="CL55" s="94" t="str">
        <f t="shared" si="203"/>
        <v/>
      </c>
      <c r="CM55" s="94" t="str">
        <f t="shared" si="204"/>
        <v/>
      </c>
      <c r="CN55" s="94" t="str">
        <f t="shared" si="205"/>
        <v/>
      </c>
      <c r="CO55" s="108" t="str">
        <f t="shared" si="206"/>
        <v/>
      </c>
      <c r="CP55" s="108" t="str">
        <f t="shared" si="207"/>
        <v/>
      </c>
      <c r="CQ55" s="108" t="str">
        <f t="shared" si="208"/>
        <v/>
      </c>
      <c r="CR55" s="108" t="str">
        <f t="shared" si="209"/>
        <v/>
      </c>
      <c r="CS55" s="94" t="str">
        <f t="shared" si="210"/>
        <v/>
      </c>
      <c r="CT55" s="94" t="str">
        <f t="shared" si="211"/>
        <v/>
      </c>
      <c r="CU55" s="94" t="str">
        <f t="shared" si="212"/>
        <v/>
      </c>
      <c r="CV55" s="94" t="str">
        <f t="shared" si="213"/>
        <v/>
      </c>
      <c r="CW55" s="94" t="str">
        <f t="shared" si="214"/>
        <v/>
      </c>
      <c r="CX55" s="93" t="str">
        <f t="shared" si="215"/>
        <v/>
      </c>
      <c r="CY55" s="519" t="str">
        <f t="shared" si="216"/>
        <v/>
      </c>
      <c r="CZ55" s="532" t="str">
        <f t="shared" si="217"/>
        <v/>
      </c>
      <c r="DA55" s="533" t="str">
        <f t="shared" si="218"/>
        <v/>
      </c>
      <c r="DB55" s="534" t="str">
        <f t="shared" si="219"/>
        <v/>
      </c>
      <c r="DC55" s="534" t="str">
        <f t="shared" si="220"/>
        <v/>
      </c>
      <c r="DD55" s="534" t="str">
        <f t="shared" si="221"/>
        <v/>
      </c>
      <c r="DE55" s="534" t="str">
        <f t="shared" si="222"/>
        <v/>
      </c>
      <c r="DF55" s="534" t="str">
        <f t="shared" si="223"/>
        <v/>
      </c>
      <c r="DG55" s="535" t="str">
        <f t="shared" si="224"/>
        <v/>
      </c>
      <c r="DH55" s="535" t="str">
        <f t="shared" si="225"/>
        <v/>
      </c>
      <c r="DI55" s="535" t="str">
        <f t="shared" si="226"/>
        <v/>
      </c>
      <c r="DJ55" s="535" t="str">
        <f t="shared" si="227"/>
        <v/>
      </c>
      <c r="DK55" s="534" t="str">
        <f t="shared" si="228"/>
        <v/>
      </c>
      <c r="DL55" s="534" t="str">
        <f t="shared" si="229"/>
        <v/>
      </c>
      <c r="DM55" s="534" t="str">
        <f t="shared" si="230"/>
        <v/>
      </c>
      <c r="DN55" s="534" t="str">
        <f t="shared" si="231"/>
        <v/>
      </c>
      <c r="DO55" s="534" t="str">
        <f t="shared" si="232"/>
        <v/>
      </c>
      <c r="DP55" s="533" t="str">
        <f t="shared" si="233"/>
        <v/>
      </c>
      <c r="DQ55" s="532" t="str">
        <f t="shared" si="234"/>
        <v/>
      </c>
      <c r="DR55" s="536">
        <f t="shared" si="235"/>
        <v>0</v>
      </c>
      <c r="DS55" s="468">
        <f t="shared" si="236"/>
        <v>0</v>
      </c>
      <c r="DT55" s="468">
        <f t="shared" si="237"/>
        <v>0</v>
      </c>
      <c r="DU55" s="468">
        <f t="shared" si="238"/>
        <v>0</v>
      </c>
      <c r="DV55" s="982"/>
      <c r="DW55" s="983"/>
      <c r="DX55" s="983"/>
      <c r="DY55" s="984"/>
      <c r="EA55" s="61"/>
    </row>
    <row r="56" spans="1:131" ht="12.75" customHeight="1">
      <c r="A56" s="1031" t="s">
        <v>369</v>
      </c>
      <c r="B56" s="541" t="str">
        <f t="shared" ref="B56:S56" si="239">IF(B54="","",B53*B54*B55)</f>
        <v/>
      </c>
      <c r="C56" s="541" t="str">
        <f t="shared" si="239"/>
        <v/>
      </c>
      <c r="D56" s="541" t="str">
        <f t="shared" si="239"/>
        <v/>
      </c>
      <c r="E56" s="541" t="str">
        <f t="shared" si="239"/>
        <v/>
      </c>
      <c r="F56" s="541" t="str">
        <f t="shared" si="239"/>
        <v/>
      </c>
      <c r="G56" s="541" t="str">
        <f t="shared" si="239"/>
        <v/>
      </c>
      <c r="H56" s="541" t="str">
        <f t="shared" si="239"/>
        <v/>
      </c>
      <c r="I56" s="541" t="str">
        <f t="shared" si="239"/>
        <v/>
      </c>
      <c r="J56" s="541" t="str">
        <f t="shared" si="239"/>
        <v/>
      </c>
      <c r="K56" s="541" t="str">
        <f t="shared" si="239"/>
        <v/>
      </c>
      <c r="L56" s="541" t="str">
        <f t="shared" si="239"/>
        <v/>
      </c>
      <c r="M56" s="541" t="str">
        <f t="shared" si="239"/>
        <v/>
      </c>
      <c r="N56" s="541" t="str">
        <f t="shared" si="239"/>
        <v/>
      </c>
      <c r="O56" s="541" t="str">
        <f t="shared" si="239"/>
        <v/>
      </c>
      <c r="P56" s="541" t="str">
        <f t="shared" si="239"/>
        <v/>
      </c>
      <c r="Q56" s="541" t="str">
        <f t="shared" si="239"/>
        <v/>
      </c>
      <c r="R56" s="541" t="str">
        <f t="shared" si="239"/>
        <v/>
      </c>
      <c r="S56" s="541" t="str">
        <f t="shared" si="239"/>
        <v/>
      </c>
      <c r="T56" s="865"/>
      <c r="U56" s="541" t="str">
        <f t="shared" ref="U56:AL56" si="240">IF(U54="","",U53*U54*U55)</f>
        <v/>
      </c>
      <c r="V56" s="541" t="str">
        <f t="shared" si="240"/>
        <v/>
      </c>
      <c r="W56" s="541" t="str">
        <f t="shared" si="240"/>
        <v/>
      </c>
      <c r="X56" s="541" t="str">
        <f t="shared" si="240"/>
        <v/>
      </c>
      <c r="Y56" s="541" t="str">
        <f t="shared" si="240"/>
        <v/>
      </c>
      <c r="Z56" s="541" t="str">
        <f t="shared" si="240"/>
        <v/>
      </c>
      <c r="AA56" s="541" t="str">
        <f t="shared" si="240"/>
        <v/>
      </c>
      <c r="AB56" s="541" t="str">
        <f t="shared" si="240"/>
        <v/>
      </c>
      <c r="AC56" s="541" t="str">
        <f t="shared" si="240"/>
        <v/>
      </c>
      <c r="AD56" s="541" t="str">
        <f t="shared" si="240"/>
        <v/>
      </c>
      <c r="AE56" s="541" t="str">
        <f t="shared" si="240"/>
        <v/>
      </c>
      <c r="AF56" s="541" t="str">
        <f t="shared" si="240"/>
        <v/>
      </c>
      <c r="AG56" s="541" t="str">
        <f t="shared" si="240"/>
        <v/>
      </c>
      <c r="AH56" s="541" t="str">
        <f t="shared" si="240"/>
        <v/>
      </c>
      <c r="AI56" s="541" t="str">
        <f t="shared" si="240"/>
        <v/>
      </c>
      <c r="AJ56" s="541" t="str">
        <f t="shared" si="240"/>
        <v/>
      </c>
      <c r="AK56" s="541" t="str">
        <f t="shared" si="240"/>
        <v/>
      </c>
      <c r="AL56" s="541" t="str">
        <f t="shared" si="240"/>
        <v/>
      </c>
      <c r="AM56" s="865"/>
      <c r="AN56" s="541" t="str">
        <f t="shared" ref="AN56:BE56" si="241">IF(AN54="","",AN53*AN54*AN55)</f>
        <v/>
      </c>
      <c r="AO56" s="541" t="str">
        <f t="shared" si="241"/>
        <v/>
      </c>
      <c r="AP56" s="541" t="str">
        <f t="shared" si="241"/>
        <v/>
      </c>
      <c r="AQ56" s="541" t="str">
        <f t="shared" si="241"/>
        <v/>
      </c>
      <c r="AR56" s="541" t="str">
        <f t="shared" si="241"/>
        <v/>
      </c>
      <c r="AS56" s="541" t="str">
        <f t="shared" si="241"/>
        <v/>
      </c>
      <c r="AT56" s="541" t="str">
        <f t="shared" si="241"/>
        <v/>
      </c>
      <c r="AU56" s="541" t="str">
        <f t="shared" si="241"/>
        <v/>
      </c>
      <c r="AV56" s="541" t="str">
        <f t="shared" si="241"/>
        <v/>
      </c>
      <c r="AW56" s="541" t="str">
        <f t="shared" si="241"/>
        <v/>
      </c>
      <c r="AX56" s="541" t="str">
        <f t="shared" si="241"/>
        <v/>
      </c>
      <c r="AY56" s="541" t="str">
        <f t="shared" si="241"/>
        <v/>
      </c>
      <c r="AZ56" s="541" t="str">
        <f t="shared" si="241"/>
        <v/>
      </c>
      <c r="BA56" s="541" t="str">
        <f t="shared" si="241"/>
        <v/>
      </c>
      <c r="BB56" s="541" t="str">
        <f t="shared" si="241"/>
        <v/>
      </c>
      <c r="BC56" s="541" t="str">
        <f t="shared" si="241"/>
        <v/>
      </c>
      <c r="BD56" s="541" t="str">
        <f t="shared" si="241"/>
        <v/>
      </c>
      <c r="BE56" s="541" t="str">
        <f t="shared" si="241"/>
        <v/>
      </c>
      <c r="BF56" s="865"/>
      <c r="BG56" s="541" t="str">
        <f t="shared" ref="BG56:BX56" si="242">IF(BG54="","",BG53*BG54*BG55)</f>
        <v/>
      </c>
      <c r="BH56" s="541" t="str">
        <f t="shared" si="242"/>
        <v/>
      </c>
      <c r="BI56" s="541" t="str">
        <f t="shared" si="242"/>
        <v/>
      </c>
      <c r="BJ56" s="541" t="str">
        <f t="shared" si="242"/>
        <v/>
      </c>
      <c r="BK56" s="541" t="str">
        <f t="shared" si="242"/>
        <v/>
      </c>
      <c r="BL56" s="541" t="str">
        <f t="shared" si="242"/>
        <v/>
      </c>
      <c r="BM56" s="541" t="str">
        <f t="shared" si="242"/>
        <v/>
      </c>
      <c r="BN56" s="541" t="str">
        <f t="shared" si="242"/>
        <v/>
      </c>
      <c r="BO56" s="541" t="str">
        <f t="shared" si="242"/>
        <v/>
      </c>
      <c r="BP56" s="541" t="str">
        <f t="shared" si="242"/>
        <v/>
      </c>
      <c r="BQ56" s="541" t="str">
        <f t="shared" si="242"/>
        <v/>
      </c>
      <c r="BR56" s="541" t="str">
        <f t="shared" si="242"/>
        <v/>
      </c>
      <c r="BS56" s="541" t="str">
        <f t="shared" si="242"/>
        <v/>
      </c>
      <c r="BT56" s="541" t="str">
        <f t="shared" si="242"/>
        <v/>
      </c>
      <c r="BU56" s="541" t="str">
        <f t="shared" si="242"/>
        <v/>
      </c>
      <c r="BV56" s="541" t="str">
        <f t="shared" si="242"/>
        <v/>
      </c>
      <c r="BW56" s="541" t="str">
        <f t="shared" si="242"/>
        <v/>
      </c>
      <c r="BX56" s="541" t="str">
        <f t="shared" si="242"/>
        <v/>
      </c>
      <c r="BY56" s="865"/>
      <c r="BZ56" s="541" t="str">
        <f>IF(BZ54="","",BZ53*BZ54*BZ55)</f>
        <v/>
      </c>
      <c r="CA56" s="541" t="str">
        <f>IF(CA54="","",CA53*CA54*CA55)</f>
        <v/>
      </c>
      <c r="CB56" s="541" t="str">
        <f>IF(CB54="","",CB53*CB54*CB55)</f>
        <v/>
      </c>
      <c r="CC56" s="541" t="str">
        <f>IF(CC54="","",CC53*CC54*CC55)</f>
        <v/>
      </c>
      <c r="CD56" s="530" t="str">
        <f>IF(DR56&lt;3,"",(SUM(B56:S56)-MIN(B56:S56)-MAX(B56:S56))/(DR56-2))</f>
        <v/>
      </c>
      <c r="CE56" s="530" t="str">
        <f>IF(DS56&lt;3,"",(SUM(U56:AL56)-MIN(U56:AL56)-MAX(U56:AL56))/(DS56-2))</f>
        <v/>
      </c>
      <c r="CF56" s="530" t="str">
        <f>IF(DT56&lt;3,"",(SUM(AN56:BE56)-MIN(AN56:BE56)-MAX(AN56:BE56))/(DT56-2))</f>
        <v/>
      </c>
      <c r="CG56" s="531" t="str">
        <f>IF(DU56&lt;3,"",(SUM(BG56:BX56)-MIN(BG56:BX56)-MAX(BG56:BX56))/(DU56-2))</f>
        <v/>
      </c>
      <c r="CH56" s="518" t="str">
        <f t="shared" si="199"/>
        <v/>
      </c>
      <c r="CI56" s="93" t="str">
        <f t="shared" si="200"/>
        <v/>
      </c>
      <c r="CJ56" s="94" t="str">
        <f t="shared" si="201"/>
        <v/>
      </c>
      <c r="CK56" s="94" t="str">
        <f t="shared" si="202"/>
        <v/>
      </c>
      <c r="CL56" s="94" t="str">
        <f t="shared" si="203"/>
        <v/>
      </c>
      <c r="CM56" s="94" t="str">
        <f t="shared" si="204"/>
        <v/>
      </c>
      <c r="CN56" s="94" t="str">
        <f t="shared" si="205"/>
        <v/>
      </c>
      <c r="CO56" s="108" t="str">
        <f t="shared" si="206"/>
        <v/>
      </c>
      <c r="CP56" s="108" t="str">
        <f t="shared" si="207"/>
        <v/>
      </c>
      <c r="CQ56" s="108" t="str">
        <f t="shared" si="208"/>
        <v/>
      </c>
      <c r="CR56" s="108" t="str">
        <f t="shared" si="209"/>
        <v/>
      </c>
      <c r="CS56" s="94" t="str">
        <f t="shared" si="210"/>
        <v/>
      </c>
      <c r="CT56" s="94" t="str">
        <f t="shared" si="211"/>
        <v/>
      </c>
      <c r="CU56" s="94" t="str">
        <f t="shared" si="212"/>
        <v/>
      </c>
      <c r="CV56" s="94" t="str">
        <f t="shared" si="213"/>
        <v/>
      </c>
      <c r="CW56" s="94" t="str">
        <f t="shared" si="214"/>
        <v/>
      </c>
      <c r="CX56" s="93" t="str">
        <f t="shared" si="215"/>
        <v/>
      </c>
      <c r="CY56" s="519" t="str">
        <f t="shared" si="216"/>
        <v/>
      </c>
      <c r="CZ56" s="532" t="str">
        <f t="shared" si="217"/>
        <v/>
      </c>
      <c r="DA56" s="533" t="str">
        <f t="shared" si="218"/>
        <v/>
      </c>
      <c r="DB56" s="534" t="str">
        <f t="shared" si="219"/>
        <v/>
      </c>
      <c r="DC56" s="534" t="str">
        <f t="shared" si="220"/>
        <v/>
      </c>
      <c r="DD56" s="534" t="str">
        <f t="shared" si="221"/>
        <v/>
      </c>
      <c r="DE56" s="534" t="str">
        <f t="shared" si="222"/>
        <v/>
      </c>
      <c r="DF56" s="534" t="str">
        <f t="shared" si="223"/>
        <v/>
      </c>
      <c r="DG56" s="535" t="str">
        <f t="shared" si="224"/>
        <v/>
      </c>
      <c r="DH56" s="535" t="str">
        <f t="shared" si="225"/>
        <v/>
      </c>
      <c r="DI56" s="535" t="str">
        <f t="shared" si="226"/>
        <v/>
      </c>
      <c r="DJ56" s="535" t="str">
        <f t="shared" si="227"/>
        <v/>
      </c>
      <c r="DK56" s="534" t="str">
        <f t="shared" si="228"/>
        <v/>
      </c>
      <c r="DL56" s="534" t="str">
        <f t="shared" si="229"/>
        <v/>
      </c>
      <c r="DM56" s="534" t="str">
        <f t="shared" si="230"/>
        <v/>
      </c>
      <c r="DN56" s="534" t="str">
        <f t="shared" si="231"/>
        <v/>
      </c>
      <c r="DO56" s="534" t="str">
        <f t="shared" si="232"/>
        <v/>
      </c>
      <c r="DP56" s="533" t="str">
        <f t="shared" si="233"/>
        <v/>
      </c>
      <c r="DQ56" s="532" t="str">
        <f t="shared" si="234"/>
        <v/>
      </c>
      <c r="DR56" s="536">
        <f t="shared" si="235"/>
        <v>0</v>
      </c>
      <c r="DS56" s="468">
        <f t="shared" si="236"/>
        <v>0</v>
      </c>
      <c r="DT56" s="468">
        <f t="shared" si="237"/>
        <v>0</v>
      </c>
      <c r="DU56" s="468">
        <f t="shared" si="238"/>
        <v>0</v>
      </c>
      <c r="DV56" s="987" t="str">
        <f>IF(SUM(BZ56)&gt;0,(BZ52-DV59-SUM(BZ59)*(DV59=""))*'Exp factors'!C$23,"")</f>
        <v/>
      </c>
      <c r="DW56" s="988" t="str">
        <f>IF(SUM(CA56)&gt;0,(CA52-DW59-SUM(CA59)*(DW59=""))*'Exp factors'!D$23,"")</f>
        <v/>
      </c>
      <c r="DX56" s="988" t="str">
        <f>IF(SUM(CB56)&gt;0,(CB52-DX59-SUM(CB59)*(DX59=""))*'Exp factors'!E$23,"")</f>
        <v/>
      </c>
      <c r="DY56" s="989" t="str">
        <f>IF(SUM(CC56)&gt;0,(CC52-DY59-SUM(CC59)*(DY59=""))*'Exp factors'!F$23,"")</f>
        <v/>
      </c>
      <c r="EA56" s="61"/>
    </row>
    <row r="57" spans="1:131" ht="12.75" customHeight="1">
      <c r="A57" s="1031" t="s">
        <v>400</v>
      </c>
      <c r="B57" s="528"/>
      <c r="C57" s="806"/>
      <c r="D57" s="528"/>
      <c r="E57" s="806"/>
      <c r="F57" s="528"/>
      <c r="G57" s="806"/>
      <c r="H57" s="528"/>
      <c r="I57" s="806"/>
      <c r="J57" s="528"/>
      <c r="K57" s="806"/>
      <c r="L57" s="806"/>
      <c r="M57" s="528"/>
      <c r="N57" s="806"/>
      <c r="O57" s="806"/>
      <c r="P57" s="528"/>
      <c r="Q57" s="806"/>
      <c r="R57" s="806"/>
      <c r="S57" s="806"/>
      <c r="T57" s="1030"/>
      <c r="U57" s="806"/>
      <c r="V57" s="528"/>
      <c r="W57" s="806"/>
      <c r="X57" s="528"/>
      <c r="Y57" s="806"/>
      <c r="Z57" s="528"/>
      <c r="AA57" s="806"/>
      <c r="AB57" s="528"/>
      <c r="AC57" s="806"/>
      <c r="AD57" s="528"/>
      <c r="AE57" s="806"/>
      <c r="AF57" s="528"/>
      <c r="AG57" s="806"/>
      <c r="AH57" s="528"/>
      <c r="AI57" s="806"/>
      <c r="AJ57" s="528"/>
      <c r="AK57" s="528"/>
      <c r="AL57" s="806"/>
      <c r="AM57" s="1030"/>
      <c r="AN57" s="806"/>
      <c r="AO57" s="528"/>
      <c r="AP57" s="806"/>
      <c r="AQ57" s="528"/>
      <c r="AR57" s="806"/>
      <c r="AS57" s="528"/>
      <c r="AT57" s="806"/>
      <c r="AU57" s="528"/>
      <c r="AV57" s="806"/>
      <c r="AW57" s="528"/>
      <c r="AX57" s="806"/>
      <c r="AY57" s="528"/>
      <c r="AZ57" s="806"/>
      <c r="BA57" s="528"/>
      <c r="BB57" s="806"/>
      <c r="BC57" s="528"/>
      <c r="BD57" s="528"/>
      <c r="BE57" s="806"/>
      <c r="BF57" s="1030"/>
      <c r="BG57" s="806"/>
      <c r="BH57" s="806"/>
      <c r="BI57" s="528"/>
      <c r="BJ57" s="806"/>
      <c r="BK57" s="528"/>
      <c r="BL57" s="806"/>
      <c r="BM57" s="528"/>
      <c r="BN57" s="806"/>
      <c r="BO57" s="528"/>
      <c r="BP57" s="806"/>
      <c r="BQ57" s="528"/>
      <c r="BR57" s="806"/>
      <c r="BS57" s="528"/>
      <c r="BT57" s="806"/>
      <c r="BU57" s="528"/>
      <c r="BV57" s="806"/>
      <c r="BW57" s="806"/>
      <c r="BX57" s="528"/>
      <c r="BY57" s="1030"/>
      <c r="BZ57" s="806"/>
      <c r="CA57" s="528"/>
      <c r="CB57" s="806"/>
      <c r="CC57" s="528"/>
      <c r="CD57" s="530" t="str">
        <f>IF(DR57&lt;3,"",(SUM(B57:S57)-MIN(B57:S57)-MAX(B57:S57))/(DR57-2))</f>
        <v/>
      </c>
      <c r="CE57" s="530" t="str">
        <f>IF(DS57&lt;3,"",(SUM(U57:AL57)-MIN(U57:AL57)-MAX(U57:AL57))/(DS57-2))</f>
        <v/>
      </c>
      <c r="CF57" s="530" t="str">
        <f>IF(DT57&lt;3,"",(SUM(AN57:BE57)-MIN(AN57:BE57)-MAX(AN57:BE57))/(DT57-2))</f>
        <v/>
      </c>
      <c r="CG57" s="531" t="str">
        <f>IF(DU57&lt;3,"",(SUM(BG57:BX57)-MIN(BG57:BX57)-MAX(BG57:BX57))/(DU57-2))</f>
        <v/>
      </c>
      <c r="CH57" s="518" t="str">
        <f t="shared" si="199"/>
        <v/>
      </c>
      <c r="CI57" s="93" t="str">
        <f t="shared" si="200"/>
        <v/>
      </c>
      <c r="CJ57" s="94" t="str">
        <f t="shared" si="201"/>
        <v/>
      </c>
      <c r="CK57" s="94" t="str">
        <f t="shared" si="202"/>
        <v/>
      </c>
      <c r="CL57" s="94" t="str">
        <f t="shared" si="203"/>
        <v/>
      </c>
      <c r="CM57" s="94" t="str">
        <f t="shared" si="204"/>
        <v/>
      </c>
      <c r="CN57" s="94" t="str">
        <f t="shared" si="205"/>
        <v/>
      </c>
      <c r="CO57" s="108" t="str">
        <f t="shared" si="206"/>
        <v/>
      </c>
      <c r="CP57" s="108" t="str">
        <f t="shared" si="207"/>
        <v/>
      </c>
      <c r="CQ57" s="108" t="str">
        <f t="shared" si="208"/>
        <v/>
      </c>
      <c r="CR57" s="108" t="str">
        <f t="shared" si="209"/>
        <v/>
      </c>
      <c r="CS57" s="94" t="str">
        <f t="shared" si="210"/>
        <v/>
      </c>
      <c r="CT57" s="94" t="str">
        <f t="shared" si="211"/>
        <v/>
      </c>
      <c r="CU57" s="94" t="str">
        <f t="shared" si="212"/>
        <v/>
      </c>
      <c r="CV57" s="94" t="str">
        <f t="shared" si="213"/>
        <v/>
      </c>
      <c r="CW57" s="94" t="str">
        <f t="shared" si="214"/>
        <v/>
      </c>
      <c r="CX57" s="93" t="str">
        <f t="shared" si="215"/>
        <v/>
      </c>
      <c r="CY57" s="519" t="str">
        <f t="shared" si="216"/>
        <v/>
      </c>
      <c r="CZ57" s="532" t="str">
        <f t="shared" si="217"/>
        <v/>
      </c>
      <c r="DA57" s="533" t="str">
        <f t="shared" si="218"/>
        <v/>
      </c>
      <c r="DB57" s="534" t="str">
        <f t="shared" si="219"/>
        <v/>
      </c>
      <c r="DC57" s="534" t="str">
        <f t="shared" si="220"/>
        <v/>
      </c>
      <c r="DD57" s="534" t="str">
        <f t="shared" si="221"/>
        <v/>
      </c>
      <c r="DE57" s="534" t="str">
        <f t="shared" si="222"/>
        <v/>
      </c>
      <c r="DF57" s="534" t="str">
        <f t="shared" si="223"/>
        <v/>
      </c>
      <c r="DG57" s="535" t="str">
        <f t="shared" si="224"/>
        <v/>
      </c>
      <c r="DH57" s="535" t="str">
        <f t="shared" si="225"/>
        <v/>
      </c>
      <c r="DI57" s="535" t="str">
        <f t="shared" si="226"/>
        <v/>
      </c>
      <c r="DJ57" s="535" t="str">
        <f t="shared" si="227"/>
        <v/>
      </c>
      <c r="DK57" s="534" t="str">
        <f t="shared" si="228"/>
        <v/>
      </c>
      <c r="DL57" s="534" t="str">
        <f t="shared" si="229"/>
        <v/>
      </c>
      <c r="DM57" s="534" t="str">
        <f t="shared" si="230"/>
        <v/>
      </c>
      <c r="DN57" s="534" t="str">
        <f t="shared" si="231"/>
        <v/>
      </c>
      <c r="DO57" s="534" t="str">
        <f t="shared" si="232"/>
        <v/>
      </c>
      <c r="DP57" s="533" t="str">
        <f t="shared" si="233"/>
        <v/>
      </c>
      <c r="DQ57" s="532" t="str">
        <f t="shared" si="234"/>
        <v/>
      </c>
      <c r="DR57" s="536">
        <f t="shared" si="235"/>
        <v>0</v>
      </c>
      <c r="DS57" s="468">
        <f t="shared" si="236"/>
        <v>0</v>
      </c>
      <c r="DT57" s="468">
        <f t="shared" si="237"/>
        <v>0</v>
      </c>
      <c r="DU57" s="468">
        <f t="shared" si="238"/>
        <v>0</v>
      </c>
      <c r="DV57" s="982"/>
      <c r="DW57" s="983"/>
      <c r="DX57" s="983"/>
      <c r="DY57" s="984"/>
      <c r="EA57" s="61"/>
    </row>
    <row r="58" spans="1:131" ht="12.75" customHeight="1">
      <c r="A58" s="529" t="s">
        <v>353</v>
      </c>
      <c r="B58" s="863" t="str">
        <f t="shared" ref="B58:S58" si="243">IF(B56="","",B56*B57/B$7/365/$G$1)</f>
        <v/>
      </c>
      <c r="C58" s="863" t="str">
        <f t="shared" si="243"/>
        <v/>
      </c>
      <c r="D58" s="863" t="str">
        <f t="shared" si="243"/>
        <v/>
      </c>
      <c r="E58" s="863" t="str">
        <f t="shared" si="243"/>
        <v/>
      </c>
      <c r="F58" s="863" t="str">
        <f t="shared" si="243"/>
        <v/>
      </c>
      <c r="G58" s="863" t="str">
        <f t="shared" si="243"/>
        <v/>
      </c>
      <c r="H58" s="863" t="str">
        <f t="shared" si="243"/>
        <v/>
      </c>
      <c r="I58" s="863" t="str">
        <f t="shared" si="243"/>
        <v/>
      </c>
      <c r="J58" s="863" t="str">
        <f t="shared" si="243"/>
        <v/>
      </c>
      <c r="K58" s="863" t="str">
        <f t="shared" si="243"/>
        <v/>
      </c>
      <c r="L58" s="863" t="str">
        <f t="shared" si="243"/>
        <v/>
      </c>
      <c r="M58" s="863" t="str">
        <f t="shared" si="243"/>
        <v/>
      </c>
      <c r="N58" s="863" t="str">
        <f t="shared" si="243"/>
        <v/>
      </c>
      <c r="O58" s="863" t="str">
        <f t="shared" si="243"/>
        <v/>
      </c>
      <c r="P58" s="863" t="str">
        <f t="shared" si="243"/>
        <v/>
      </c>
      <c r="Q58" s="863" t="str">
        <f t="shared" si="243"/>
        <v/>
      </c>
      <c r="R58" s="863" t="str">
        <f t="shared" si="243"/>
        <v/>
      </c>
      <c r="S58" s="863" t="str">
        <f t="shared" si="243"/>
        <v/>
      </c>
      <c r="T58" s="996"/>
      <c r="U58" s="863" t="str">
        <f t="shared" ref="U58:AL58" si="244">IF(U56="","",U56*U57/U$7/365/$G$1)</f>
        <v/>
      </c>
      <c r="V58" s="863" t="str">
        <f t="shared" si="244"/>
        <v/>
      </c>
      <c r="W58" s="863" t="str">
        <f t="shared" si="244"/>
        <v/>
      </c>
      <c r="X58" s="863" t="str">
        <f t="shared" si="244"/>
        <v/>
      </c>
      <c r="Y58" s="863" t="str">
        <f t="shared" si="244"/>
        <v/>
      </c>
      <c r="Z58" s="863" t="str">
        <f t="shared" si="244"/>
        <v/>
      </c>
      <c r="AA58" s="863" t="str">
        <f t="shared" si="244"/>
        <v/>
      </c>
      <c r="AB58" s="863" t="str">
        <f t="shared" si="244"/>
        <v/>
      </c>
      <c r="AC58" s="863" t="str">
        <f t="shared" si="244"/>
        <v/>
      </c>
      <c r="AD58" s="863" t="str">
        <f t="shared" si="244"/>
        <v/>
      </c>
      <c r="AE58" s="863" t="str">
        <f t="shared" si="244"/>
        <v/>
      </c>
      <c r="AF58" s="863" t="str">
        <f t="shared" si="244"/>
        <v/>
      </c>
      <c r="AG58" s="863" t="str">
        <f t="shared" si="244"/>
        <v/>
      </c>
      <c r="AH58" s="863" t="str">
        <f t="shared" si="244"/>
        <v/>
      </c>
      <c r="AI58" s="863" t="str">
        <f t="shared" si="244"/>
        <v/>
      </c>
      <c r="AJ58" s="863" t="str">
        <f t="shared" si="244"/>
        <v/>
      </c>
      <c r="AK58" s="863" t="str">
        <f t="shared" si="244"/>
        <v/>
      </c>
      <c r="AL58" s="863" t="str">
        <f t="shared" si="244"/>
        <v/>
      </c>
      <c r="AM58" s="996"/>
      <c r="AN58" s="863" t="str">
        <f t="shared" ref="AN58:BE58" si="245">IF(AN56="","",AN56*AN57/AN$7/365/$G$1)</f>
        <v/>
      </c>
      <c r="AO58" s="863" t="str">
        <f t="shared" si="245"/>
        <v/>
      </c>
      <c r="AP58" s="863" t="str">
        <f t="shared" si="245"/>
        <v/>
      </c>
      <c r="AQ58" s="863" t="str">
        <f t="shared" si="245"/>
        <v/>
      </c>
      <c r="AR58" s="863" t="str">
        <f t="shared" si="245"/>
        <v/>
      </c>
      <c r="AS58" s="863" t="str">
        <f t="shared" si="245"/>
        <v/>
      </c>
      <c r="AT58" s="863" t="str">
        <f t="shared" si="245"/>
        <v/>
      </c>
      <c r="AU58" s="863" t="str">
        <f t="shared" si="245"/>
        <v/>
      </c>
      <c r="AV58" s="863" t="str">
        <f t="shared" si="245"/>
        <v/>
      </c>
      <c r="AW58" s="863" t="str">
        <f t="shared" si="245"/>
        <v/>
      </c>
      <c r="AX58" s="863" t="str">
        <f t="shared" si="245"/>
        <v/>
      </c>
      <c r="AY58" s="863" t="str">
        <f t="shared" si="245"/>
        <v/>
      </c>
      <c r="AZ58" s="863" t="str">
        <f t="shared" si="245"/>
        <v/>
      </c>
      <c r="BA58" s="863" t="str">
        <f t="shared" si="245"/>
        <v/>
      </c>
      <c r="BB58" s="863" t="str">
        <f t="shared" si="245"/>
        <v/>
      </c>
      <c r="BC58" s="863" t="str">
        <f t="shared" si="245"/>
        <v/>
      </c>
      <c r="BD58" s="863" t="str">
        <f t="shared" si="245"/>
        <v/>
      </c>
      <c r="BE58" s="863" t="str">
        <f t="shared" si="245"/>
        <v/>
      </c>
      <c r="BF58" s="996"/>
      <c r="BG58" s="863" t="str">
        <f t="shared" ref="BG58:BX58" si="246">IF(BG56="","",BG56*BG57/BG$7/365/$G$1)</f>
        <v/>
      </c>
      <c r="BH58" s="863" t="str">
        <f t="shared" si="246"/>
        <v/>
      </c>
      <c r="BI58" s="863" t="str">
        <f t="shared" si="246"/>
        <v/>
      </c>
      <c r="BJ58" s="863" t="str">
        <f t="shared" si="246"/>
        <v/>
      </c>
      <c r="BK58" s="863" t="str">
        <f t="shared" si="246"/>
        <v/>
      </c>
      <c r="BL58" s="863" t="str">
        <f t="shared" si="246"/>
        <v/>
      </c>
      <c r="BM58" s="863" t="str">
        <f t="shared" si="246"/>
        <v/>
      </c>
      <c r="BN58" s="863" t="str">
        <f t="shared" si="246"/>
        <v/>
      </c>
      <c r="BO58" s="863" t="str">
        <f t="shared" si="246"/>
        <v/>
      </c>
      <c r="BP58" s="863" t="str">
        <f t="shared" si="246"/>
        <v/>
      </c>
      <c r="BQ58" s="863" t="str">
        <f t="shared" si="246"/>
        <v/>
      </c>
      <c r="BR58" s="863" t="str">
        <f t="shared" si="246"/>
        <v/>
      </c>
      <c r="BS58" s="863" t="str">
        <f t="shared" si="246"/>
        <v/>
      </c>
      <c r="BT58" s="863" t="str">
        <f t="shared" si="246"/>
        <v/>
      </c>
      <c r="BU58" s="863" t="str">
        <f t="shared" si="246"/>
        <v/>
      </c>
      <c r="BV58" s="863" t="str">
        <f t="shared" si="246"/>
        <v/>
      </c>
      <c r="BW58" s="863" t="str">
        <f t="shared" si="246"/>
        <v/>
      </c>
      <c r="BX58" s="863" t="str">
        <f t="shared" si="246"/>
        <v/>
      </c>
      <c r="BY58" s="996"/>
      <c r="BZ58" s="863" t="str">
        <f>IF(BZ56="","",BZ56*BZ57/BZ$7/365/$G$1)</f>
        <v/>
      </c>
      <c r="CA58" s="863" t="str">
        <f>IF(CA56="","",CA56*CA57/CA$7/365/$G$1)</f>
        <v/>
      </c>
      <c r="CB58" s="863" t="str">
        <f>IF(CB56="","",CB56*CB57/CB$7/365/$G$1)</f>
        <v/>
      </c>
      <c r="CC58" s="863" t="str">
        <f>IF(CC56="","",CC56*CC57/CC$7/365/$G$1)</f>
        <v/>
      </c>
      <c r="CD58" s="530" t="str">
        <f>IF(DR58&lt;3,"",(SUM(B58:S58)-MIN(B58:S58)-MAX(B58:S58))/(DR58-2))</f>
        <v/>
      </c>
      <c r="CE58" s="530" t="str">
        <f>IF(DS58&lt;3,"",(SUM(U58:AL58)-MIN(U58:AL58)-MAX(U58:AL58))/(DS58-2))</f>
        <v/>
      </c>
      <c r="CF58" s="530" t="str">
        <f>IF(DT58&lt;3,"",(SUM(AN58:BE58)-MIN(AN58:BE58)-MAX(AN58:BE58))/(DT58-2))</f>
        <v/>
      </c>
      <c r="CG58" s="531" t="str">
        <f>IF(DU58&lt;3,"",(SUM(BG58:BX58)-MIN(BG58:BX58)-MAX(BG58:BX58))/(DU58-2))</f>
        <v/>
      </c>
      <c r="CH58" s="724" t="str">
        <f t="shared" si="199"/>
        <v/>
      </c>
      <c r="CI58" s="639" t="str">
        <f t="shared" si="200"/>
        <v/>
      </c>
      <c r="CJ58" s="640" t="str">
        <f t="shared" si="201"/>
        <v/>
      </c>
      <c r="CK58" s="640" t="str">
        <f t="shared" si="202"/>
        <v/>
      </c>
      <c r="CL58" s="640" t="str">
        <f t="shared" si="203"/>
        <v/>
      </c>
      <c r="CM58" s="640" t="str">
        <f t="shared" si="204"/>
        <v/>
      </c>
      <c r="CN58" s="640" t="str">
        <f t="shared" si="205"/>
        <v/>
      </c>
      <c r="CO58" s="641" t="str">
        <f t="shared" si="206"/>
        <v/>
      </c>
      <c r="CP58" s="641" t="str">
        <f t="shared" si="207"/>
        <v/>
      </c>
      <c r="CQ58" s="641" t="str">
        <f t="shared" si="208"/>
        <v/>
      </c>
      <c r="CR58" s="641" t="str">
        <f t="shared" si="209"/>
        <v/>
      </c>
      <c r="CS58" s="640" t="str">
        <f t="shared" si="210"/>
        <v/>
      </c>
      <c r="CT58" s="640" t="str">
        <f t="shared" si="211"/>
        <v/>
      </c>
      <c r="CU58" s="640" t="str">
        <f t="shared" si="212"/>
        <v/>
      </c>
      <c r="CV58" s="640" t="str">
        <f t="shared" si="213"/>
        <v/>
      </c>
      <c r="CW58" s="640" t="str">
        <f t="shared" si="214"/>
        <v/>
      </c>
      <c r="CX58" s="639" t="str">
        <f t="shared" si="215"/>
        <v/>
      </c>
      <c r="CY58" s="725" t="str">
        <f t="shared" si="216"/>
        <v/>
      </c>
      <c r="CZ58" s="638" t="str">
        <f t="shared" si="217"/>
        <v/>
      </c>
      <c r="DA58" s="639" t="str">
        <f t="shared" si="218"/>
        <v/>
      </c>
      <c r="DB58" s="640" t="str">
        <f t="shared" si="219"/>
        <v/>
      </c>
      <c r="DC58" s="640" t="str">
        <f t="shared" si="220"/>
        <v/>
      </c>
      <c r="DD58" s="640" t="str">
        <f t="shared" si="221"/>
        <v/>
      </c>
      <c r="DE58" s="640" t="str">
        <f t="shared" si="222"/>
        <v/>
      </c>
      <c r="DF58" s="640" t="str">
        <f t="shared" si="223"/>
        <v/>
      </c>
      <c r="DG58" s="641" t="str">
        <f t="shared" si="224"/>
        <v/>
      </c>
      <c r="DH58" s="641" t="str">
        <f t="shared" si="225"/>
        <v/>
      </c>
      <c r="DI58" s="641" t="str">
        <f t="shared" si="226"/>
        <v/>
      </c>
      <c r="DJ58" s="641" t="str">
        <f t="shared" si="227"/>
        <v/>
      </c>
      <c r="DK58" s="640" t="str">
        <f t="shared" si="228"/>
        <v/>
      </c>
      <c r="DL58" s="640" t="str">
        <f t="shared" si="229"/>
        <v/>
      </c>
      <c r="DM58" s="640" t="str">
        <f t="shared" si="230"/>
        <v/>
      </c>
      <c r="DN58" s="640" t="str">
        <f t="shared" si="231"/>
        <v/>
      </c>
      <c r="DO58" s="640" t="str">
        <f t="shared" si="232"/>
        <v/>
      </c>
      <c r="DP58" s="639" t="str">
        <f t="shared" si="233"/>
        <v/>
      </c>
      <c r="DQ58" s="638" t="str">
        <f t="shared" si="234"/>
        <v/>
      </c>
      <c r="DR58" s="536">
        <f t="shared" si="235"/>
        <v>0</v>
      </c>
      <c r="DS58" s="468">
        <f t="shared" si="236"/>
        <v>0</v>
      </c>
      <c r="DT58" s="468">
        <f t="shared" si="237"/>
        <v>0</v>
      </c>
      <c r="DU58" s="468">
        <f t="shared" si="238"/>
        <v>0</v>
      </c>
      <c r="DV58" s="991" t="str">
        <f>IF(DV56="","",DV56*BZ57)</f>
        <v/>
      </c>
      <c r="DW58" s="992" t="str">
        <f>IF(DW56="","",DW56*CA57)</f>
        <v/>
      </c>
      <c r="DX58" s="992" t="str">
        <f>IF(DX56="","",DX56*CB57)</f>
        <v/>
      </c>
      <c r="DY58" s="993" t="str">
        <f>IF(DY56="","",DY56*CC57)</f>
        <v/>
      </c>
      <c r="EA58" s="61"/>
    </row>
    <row r="59" spans="1:131" ht="12.75" customHeight="1">
      <c r="A59" s="1040" t="s">
        <v>398</v>
      </c>
      <c r="B59" s="777"/>
      <c r="C59" s="743"/>
      <c r="D59" s="777"/>
      <c r="E59" s="743"/>
      <c r="F59" s="777"/>
      <c r="G59" s="743"/>
      <c r="H59" s="777"/>
      <c r="I59" s="743"/>
      <c r="J59" s="777"/>
      <c r="K59" s="743"/>
      <c r="L59" s="743"/>
      <c r="M59" s="777"/>
      <c r="N59" s="743"/>
      <c r="O59" s="743"/>
      <c r="P59" s="777"/>
      <c r="Q59" s="743"/>
      <c r="R59" s="743"/>
      <c r="S59" s="743"/>
      <c r="T59" s="1036"/>
      <c r="U59" s="743"/>
      <c r="V59" s="777"/>
      <c r="W59" s="743"/>
      <c r="X59" s="777"/>
      <c r="Y59" s="743"/>
      <c r="Z59" s="777"/>
      <c r="AA59" s="743"/>
      <c r="AB59" s="777"/>
      <c r="AC59" s="743"/>
      <c r="AD59" s="777"/>
      <c r="AE59" s="743"/>
      <c r="AF59" s="777"/>
      <c r="AG59" s="743"/>
      <c r="AH59" s="777"/>
      <c r="AI59" s="743"/>
      <c r="AJ59" s="777"/>
      <c r="AK59" s="777"/>
      <c r="AL59" s="743"/>
      <c r="AM59" s="1036"/>
      <c r="AN59" s="743"/>
      <c r="AO59" s="777"/>
      <c r="AP59" s="743"/>
      <c r="AQ59" s="777"/>
      <c r="AR59" s="743"/>
      <c r="AS59" s="777"/>
      <c r="AT59" s="743"/>
      <c r="AU59" s="777"/>
      <c r="AV59" s="743"/>
      <c r="AW59" s="777"/>
      <c r="AX59" s="743"/>
      <c r="AY59" s="777"/>
      <c r="AZ59" s="743"/>
      <c r="BA59" s="777"/>
      <c r="BB59" s="743"/>
      <c r="BC59" s="777"/>
      <c r="BD59" s="777"/>
      <c r="BE59" s="743"/>
      <c r="BF59" s="1036"/>
      <c r="BG59" s="743"/>
      <c r="BH59" s="743"/>
      <c r="BI59" s="777"/>
      <c r="BJ59" s="743"/>
      <c r="BK59" s="777"/>
      <c r="BL59" s="743"/>
      <c r="BM59" s="777"/>
      <c r="BN59" s="743"/>
      <c r="BO59" s="777"/>
      <c r="BP59" s="743"/>
      <c r="BQ59" s="777"/>
      <c r="BR59" s="743"/>
      <c r="BS59" s="777"/>
      <c r="BT59" s="743"/>
      <c r="BU59" s="777"/>
      <c r="BV59" s="743"/>
      <c r="BW59" s="743"/>
      <c r="BX59" s="777"/>
      <c r="BY59" s="1036"/>
      <c r="BZ59" s="743"/>
      <c r="CA59" s="777"/>
      <c r="CB59" s="743"/>
      <c r="CC59" s="777"/>
      <c r="CD59" s="530" t="str">
        <f>IF(DR59&lt;3,"",(SUM(B59:S59)-MIN(B59:S59)-MAX(B59:S59))/(DR59-2))</f>
        <v/>
      </c>
      <c r="CE59" s="530" t="str">
        <f>IF(DS59&lt;3,"",(SUM(U59:AL59)-MIN(U59:AL59)-MAX(U59:AL59))/(DS59-2))</f>
        <v/>
      </c>
      <c r="CF59" s="530" t="str">
        <f>IF(DT59&lt;3,"",(SUM(AN59:BE59)-MIN(AN59:BE59)-MAX(AN59:BE59))/(DT59-2))</f>
        <v/>
      </c>
      <c r="CG59" s="531" t="str">
        <f>IF(DU59&lt;3,"",(SUM(BG59:BX59)-MIN(BG59:BX59)-MAX(BG59:BX59))/(DU59-2))</f>
        <v/>
      </c>
      <c r="CH59" s="518" t="str">
        <f t="shared" si="199"/>
        <v/>
      </c>
      <c r="CI59" s="93" t="str">
        <f t="shared" si="200"/>
        <v/>
      </c>
      <c r="CJ59" s="94" t="str">
        <f t="shared" si="201"/>
        <v/>
      </c>
      <c r="CK59" s="94" t="str">
        <f t="shared" si="202"/>
        <v/>
      </c>
      <c r="CL59" s="94" t="str">
        <f t="shared" si="203"/>
        <v/>
      </c>
      <c r="CM59" s="94" t="str">
        <f t="shared" si="204"/>
        <v/>
      </c>
      <c r="CN59" s="94" t="str">
        <f t="shared" si="205"/>
        <v/>
      </c>
      <c r="CO59" s="108" t="str">
        <f t="shared" si="206"/>
        <v/>
      </c>
      <c r="CP59" s="108" t="str">
        <f t="shared" si="207"/>
        <v/>
      </c>
      <c r="CQ59" s="108" t="str">
        <f t="shared" si="208"/>
        <v/>
      </c>
      <c r="CR59" s="108" t="str">
        <f t="shared" si="209"/>
        <v/>
      </c>
      <c r="CS59" s="94" t="str">
        <f t="shared" si="210"/>
        <v/>
      </c>
      <c r="CT59" s="94" t="str">
        <f t="shared" si="211"/>
        <v/>
      </c>
      <c r="CU59" s="94" t="str">
        <f t="shared" si="212"/>
        <v/>
      </c>
      <c r="CV59" s="94" t="str">
        <f t="shared" si="213"/>
        <v/>
      </c>
      <c r="CW59" s="94" t="str">
        <f t="shared" si="214"/>
        <v/>
      </c>
      <c r="CX59" s="93" t="str">
        <f t="shared" si="215"/>
        <v/>
      </c>
      <c r="CY59" s="519" t="str">
        <f t="shared" si="216"/>
        <v/>
      </c>
      <c r="CZ59" s="532" t="str">
        <f t="shared" si="217"/>
        <v/>
      </c>
      <c r="DA59" s="533" t="str">
        <f t="shared" si="218"/>
        <v/>
      </c>
      <c r="DB59" s="534" t="str">
        <f t="shared" si="219"/>
        <v/>
      </c>
      <c r="DC59" s="534" t="str">
        <f t="shared" si="220"/>
        <v/>
      </c>
      <c r="DD59" s="534" t="str">
        <f t="shared" si="221"/>
        <v/>
      </c>
      <c r="DE59" s="534" t="str">
        <f t="shared" si="222"/>
        <v/>
      </c>
      <c r="DF59" s="534" t="str">
        <f t="shared" si="223"/>
        <v/>
      </c>
      <c r="DG59" s="535" t="str">
        <f t="shared" si="224"/>
        <v/>
      </c>
      <c r="DH59" s="535" t="str">
        <f t="shared" si="225"/>
        <v/>
      </c>
      <c r="DI59" s="535" t="str">
        <f t="shared" si="226"/>
        <v/>
      </c>
      <c r="DJ59" s="535" t="str">
        <f t="shared" si="227"/>
        <v/>
      </c>
      <c r="DK59" s="534" t="str">
        <f t="shared" si="228"/>
        <v/>
      </c>
      <c r="DL59" s="534" t="str">
        <f t="shared" si="229"/>
        <v/>
      </c>
      <c r="DM59" s="534" t="str">
        <f t="shared" si="230"/>
        <v/>
      </c>
      <c r="DN59" s="534" t="str">
        <f t="shared" si="231"/>
        <v/>
      </c>
      <c r="DO59" s="534" t="str">
        <f t="shared" si="232"/>
        <v/>
      </c>
      <c r="DP59" s="533" t="str">
        <f t="shared" si="233"/>
        <v/>
      </c>
      <c r="DQ59" s="532" t="str">
        <f t="shared" si="234"/>
        <v/>
      </c>
      <c r="DR59" s="536">
        <f t="shared" si="235"/>
        <v>0</v>
      </c>
      <c r="DS59" s="468">
        <f t="shared" si="236"/>
        <v>0</v>
      </c>
      <c r="DT59" s="468">
        <f t="shared" si="237"/>
        <v>0</v>
      </c>
      <c r="DU59" s="468">
        <f t="shared" si="238"/>
        <v>0</v>
      </c>
      <c r="DV59" s="994"/>
      <c r="DW59" s="306"/>
      <c r="DX59" s="306"/>
      <c r="DY59" s="995"/>
      <c r="EA59" s="61"/>
    </row>
    <row r="60" spans="1:131" ht="12.75" customHeight="1">
      <c r="A60" s="529" t="s">
        <v>395</v>
      </c>
      <c r="B60" s="541" t="str">
        <f t="shared" ref="B60:S60" si="247">IF(B59="","",B56*B59)</f>
        <v/>
      </c>
      <c r="C60" s="541" t="str">
        <f t="shared" si="247"/>
        <v/>
      </c>
      <c r="D60" s="541" t="str">
        <f t="shared" si="247"/>
        <v/>
      </c>
      <c r="E60" s="541" t="str">
        <f t="shared" si="247"/>
        <v/>
      </c>
      <c r="F60" s="541" t="str">
        <f t="shared" si="247"/>
        <v/>
      </c>
      <c r="G60" s="541" t="str">
        <f t="shared" si="247"/>
        <v/>
      </c>
      <c r="H60" s="541" t="str">
        <f t="shared" si="247"/>
        <v/>
      </c>
      <c r="I60" s="541" t="str">
        <f t="shared" si="247"/>
        <v/>
      </c>
      <c r="J60" s="541" t="str">
        <f t="shared" si="247"/>
        <v/>
      </c>
      <c r="K60" s="541" t="str">
        <f t="shared" si="247"/>
        <v/>
      </c>
      <c r="L60" s="541" t="str">
        <f t="shared" si="247"/>
        <v/>
      </c>
      <c r="M60" s="541" t="str">
        <f t="shared" si="247"/>
        <v/>
      </c>
      <c r="N60" s="541" t="str">
        <f t="shared" si="247"/>
        <v/>
      </c>
      <c r="O60" s="541" t="str">
        <f t="shared" si="247"/>
        <v/>
      </c>
      <c r="P60" s="541" t="str">
        <f t="shared" si="247"/>
        <v/>
      </c>
      <c r="Q60" s="541" t="str">
        <f t="shared" si="247"/>
        <v/>
      </c>
      <c r="R60" s="541" t="str">
        <f t="shared" si="247"/>
        <v/>
      </c>
      <c r="S60" s="541" t="str">
        <f t="shared" si="247"/>
        <v/>
      </c>
      <c r="T60" s="865"/>
      <c r="U60" s="541" t="str">
        <f t="shared" ref="U60:AL60" si="248">IF(U59="","",U56*U59)</f>
        <v/>
      </c>
      <c r="V60" s="541" t="str">
        <f t="shared" si="248"/>
        <v/>
      </c>
      <c r="W60" s="541" t="str">
        <f t="shared" si="248"/>
        <v/>
      </c>
      <c r="X60" s="541" t="str">
        <f t="shared" si="248"/>
        <v/>
      </c>
      <c r="Y60" s="541" t="str">
        <f t="shared" si="248"/>
        <v/>
      </c>
      <c r="Z60" s="541" t="str">
        <f t="shared" si="248"/>
        <v/>
      </c>
      <c r="AA60" s="541" t="str">
        <f t="shared" si="248"/>
        <v/>
      </c>
      <c r="AB60" s="541" t="str">
        <f t="shared" si="248"/>
        <v/>
      </c>
      <c r="AC60" s="541" t="str">
        <f t="shared" si="248"/>
        <v/>
      </c>
      <c r="AD60" s="541" t="str">
        <f t="shared" si="248"/>
        <v/>
      </c>
      <c r="AE60" s="541" t="str">
        <f t="shared" si="248"/>
        <v/>
      </c>
      <c r="AF60" s="541" t="str">
        <f t="shared" si="248"/>
        <v/>
      </c>
      <c r="AG60" s="541" t="str">
        <f t="shared" si="248"/>
        <v/>
      </c>
      <c r="AH60" s="541" t="str">
        <f t="shared" si="248"/>
        <v/>
      </c>
      <c r="AI60" s="541" t="str">
        <f t="shared" si="248"/>
        <v/>
      </c>
      <c r="AJ60" s="541" t="str">
        <f t="shared" si="248"/>
        <v/>
      </c>
      <c r="AK60" s="541" t="str">
        <f t="shared" si="248"/>
        <v/>
      </c>
      <c r="AL60" s="541" t="str">
        <f t="shared" si="248"/>
        <v/>
      </c>
      <c r="AM60" s="865"/>
      <c r="AN60" s="541" t="str">
        <f t="shared" ref="AN60:BE60" si="249">IF(AN59="","",AN56*AN59)</f>
        <v/>
      </c>
      <c r="AO60" s="541" t="str">
        <f t="shared" si="249"/>
        <v/>
      </c>
      <c r="AP60" s="541" t="str">
        <f t="shared" si="249"/>
        <v/>
      </c>
      <c r="AQ60" s="541" t="str">
        <f t="shared" si="249"/>
        <v/>
      </c>
      <c r="AR60" s="541" t="str">
        <f t="shared" si="249"/>
        <v/>
      </c>
      <c r="AS60" s="541" t="str">
        <f t="shared" si="249"/>
        <v/>
      </c>
      <c r="AT60" s="541" t="str">
        <f t="shared" si="249"/>
        <v/>
      </c>
      <c r="AU60" s="541" t="str">
        <f t="shared" si="249"/>
        <v/>
      </c>
      <c r="AV60" s="541" t="str">
        <f t="shared" si="249"/>
        <v/>
      </c>
      <c r="AW60" s="541" t="str">
        <f t="shared" si="249"/>
        <v/>
      </c>
      <c r="AX60" s="541" t="str">
        <f t="shared" si="249"/>
        <v/>
      </c>
      <c r="AY60" s="541" t="str">
        <f t="shared" si="249"/>
        <v/>
      </c>
      <c r="AZ60" s="541" t="str">
        <f t="shared" si="249"/>
        <v/>
      </c>
      <c r="BA60" s="541" t="str">
        <f t="shared" si="249"/>
        <v/>
      </c>
      <c r="BB60" s="541" t="str">
        <f t="shared" si="249"/>
        <v/>
      </c>
      <c r="BC60" s="541" t="str">
        <f t="shared" si="249"/>
        <v/>
      </c>
      <c r="BD60" s="541" t="str">
        <f t="shared" si="249"/>
        <v/>
      </c>
      <c r="BE60" s="541" t="str">
        <f t="shared" si="249"/>
        <v/>
      </c>
      <c r="BF60" s="865"/>
      <c r="BG60" s="541" t="str">
        <f t="shared" ref="BG60:BX60" si="250">IF(BG59="","",BG56*BG59)</f>
        <v/>
      </c>
      <c r="BH60" s="541" t="str">
        <f t="shared" si="250"/>
        <v/>
      </c>
      <c r="BI60" s="541" t="str">
        <f t="shared" si="250"/>
        <v/>
      </c>
      <c r="BJ60" s="541" t="str">
        <f t="shared" si="250"/>
        <v/>
      </c>
      <c r="BK60" s="541" t="str">
        <f t="shared" si="250"/>
        <v/>
      </c>
      <c r="BL60" s="541" t="str">
        <f t="shared" si="250"/>
        <v/>
      </c>
      <c r="BM60" s="541" t="str">
        <f t="shared" si="250"/>
        <v/>
      </c>
      <c r="BN60" s="541" t="str">
        <f t="shared" si="250"/>
        <v/>
      </c>
      <c r="BO60" s="541" t="str">
        <f t="shared" si="250"/>
        <v/>
      </c>
      <c r="BP60" s="541" t="str">
        <f t="shared" si="250"/>
        <v/>
      </c>
      <c r="BQ60" s="541" t="str">
        <f t="shared" si="250"/>
        <v/>
      </c>
      <c r="BR60" s="541" t="str">
        <f t="shared" si="250"/>
        <v/>
      </c>
      <c r="BS60" s="541" t="str">
        <f t="shared" si="250"/>
        <v/>
      </c>
      <c r="BT60" s="541" t="str">
        <f t="shared" si="250"/>
        <v/>
      </c>
      <c r="BU60" s="541" t="str">
        <f t="shared" si="250"/>
        <v/>
      </c>
      <c r="BV60" s="541" t="str">
        <f t="shared" si="250"/>
        <v/>
      </c>
      <c r="BW60" s="541" t="str">
        <f t="shared" si="250"/>
        <v/>
      </c>
      <c r="BX60" s="541" t="str">
        <f t="shared" si="250"/>
        <v/>
      </c>
      <c r="BY60" s="865"/>
      <c r="BZ60" s="541" t="str">
        <f>IF(BZ59="","",BZ56*BZ59)</f>
        <v/>
      </c>
      <c r="CA60" s="541" t="str">
        <f>IF(CA59="","",CA56*CA59)</f>
        <v/>
      </c>
      <c r="CB60" s="541" t="str">
        <f>IF(CB59="","",CB56*CB59)</f>
        <v/>
      </c>
      <c r="CC60" s="541" t="str">
        <f>IF(CC59="","",CC56*CC59)</f>
        <v/>
      </c>
      <c r="CD60" s="997" t="str">
        <f>IF(DR60&lt;3,"",(SUM(B60:S60)-MIN(B60:S60)-MAX(B60:S60))/(DR60-2))</f>
        <v/>
      </c>
      <c r="CE60" s="997" t="str">
        <f>IF(DS60&lt;3,"",(SUM(U60:AL60)-MIN(U60:AL60)-MAX(U60:AL60))/(DS60-2))</f>
        <v/>
      </c>
      <c r="CF60" s="997" t="str">
        <f>IF(DT60&lt;3,"",(SUM(AN60:BE60)-MIN(AN60:BE60)-MAX(AN60:BE60))/(DT60-2))</f>
        <v/>
      </c>
      <c r="CG60" s="998" t="str">
        <f>IF(DU60&lt;3,"",(SUM(BG60:BX60)-MIN(BG60:BX60)-MAX(BG60:BX60))/(DU60-2))</f>
        <v/>
      </c>
      <c r="CH60" s="518" t="str">
        <f t="shared" si="199"/>
        <v/>
      </c>
      <c r="CI60" s="93" t="str">
        <f t="shared" si="200"/>
        <v/>
      </c>
      <c r="CJ60" s="94" t="str">
        <f t="shared" si="201"/>
        <v/>
      </c>
      <c r="CK60" s="94" t="str">
        <f t="shared" si="202"/>
        <v/>
      </c>
      <c r="CL60" s="94" t="str">
        <f t="shared" si="203"/>
        <v/>
      </c>
      <c r="CM60" s="94" t="str">
        <f t="shared" si="204"/>
        <v/>
      </c>
      <c r="CN60" s="94" t="str">
        <f t="shared" si="205"/>
        <v/>
      </c>
      <c r="CO60" s="108" t="str">
        <f t="shared" si="206"/>
        <v/>
      </c>
      <c r="CP60" s="108" t="str">
        <f t="shared" si="207"/>
        <v/>
      </c>
      <c r="CQ60" s="108" t="str">
        <f t="shared" si="208"/>
        <v/>
      </c>
      <c r="CR60" s="108" t="str">
        <f t="shared" si="209"/>
        <v/>
      </c>
      <c r="CS60" s="94" t="str">
        <f t="shared" si="210"/>
        <v/>
      </c>
      <c r="CT60" s="94" t="str">
        <f t="shared" si="211"/>
        <v/>
      </c>
      <c r="CU60" s="94" t="str">
        <f t="shared" si="212"/>
        <v/>
      </c>
      <c r="CV60" s="94" t="str">
        <f t="shared" si="213"/>
        <v/>
      </c>
      <c r="CW60" s="94" t="str">
        <f t="shared" si="214"/>
        <v/>
      </c>
      <c r="CX60" s="93" t="str">
        <f t="shared" si="215"/>
        <v/>
      </c>
      <c r="CY60" s="519" t="str">
        <f t="shared" si="216"/>
        <v/>
      </c>
      <c r="CZ60" s="532" t="str">
        <f t="shared" si="217"/>
        <v/>
      </c>
      <c r="DA60" s="533" t="str">
        <f t="shared" si="218"/>
        <v/>
      </c>
      <c r="DB60" s="534" t="str">
        <f t="shared" si="219"/>
        <v/>
      </c>
      <c r="DC60" s="534" t="str">
        <f t="shared" si="220"/>
        <v/>
      </c>
      <c r="DD60" s="534" t="str">
        <f t="shared" si="221"/>
        <v/>
      </c>
      <c r="DE60" s="534" t="str">
        <f t="shared" si="222"/>
        <v/>
      </c>
      <c r="DF60" s="534" t="str">
        <f t="shared" si="223"/>
        <v/>
      </c>
      <c r="DG60" s="535" t="str">
        <f t="shared" si="224"/>
        <v/>
      </c>
      <c r="DH60" s="535" t="str">
        <f t="shared" si="225"/>
        <v/>
      </c>
      <c r="DI60" s="535" t="str">
        <f t="shared" si="226"/>
        <v/>
      </c>
      <c r="DJ60" s="535" t="str">
        <f t="shared" si="227"/>
        <v/>
      </c>
      <c r="DK60" s="534" t="str">
        <f t="shared" si="228"/>
        <v/>
      </c>
      <c r="DL60" s="534" t="str">
        <f t="shared" si="229"/>
        <v/>
      </c>
      <c r="DM60" s="534" t="str">
        <f t="shared" si="230"/>
        <v/>
      </c>
      <c r="DN60" s="534" t="str">
        <f t="shared" si="231"/>
        <v/>
      </c>
      <c r="DO60" s="534" t="str">
        <f t="shared" si="232"/>
        <v/>
      </c>
      <c r="DP60" s="533" t="str">
        <f t="shared" si="233"/>
        <v/>
      </c>
      <c r="DQ60" s="532" t="str">
        <f t="shared" si="234"/>
        <v/>
      </c>
      <c r="DR60" s="536">
        <f t="shared" si="235"/>
        <v>0</v>
      </c>
      <c r="DS60" s="468">
        <f t="shared" si="236"/>
        <v>0</v>
      </c>
      <c r="DT60" s="468">
        <f t="shared" si="237"/>
        <v>0</v>
      </c>
      <c r="DU60" s="468">
        <f t="shared" si="238"/>
        <v>0</v>
      </c>
      <c r="DV60" s="999" t="str">
        <f>IF(DV52="","",(DV52+SUM(BZ52)*(DV52="")-SUM(DV56)-DV59-SUM(BZ59)*(DV59=""))*BZ53/DV$7/365/$G$1)</f>
        <v/>
      </c>
      <c r="DW60" s="863" t="str">
        <f>IF(DW52="","",(DW52+SUM(CA52)*(DW52="")-SUM(DW56)-DW59-SUM(CA59)*(DW59=""))*CA53/DW$7/365/$G$1)</f>
        <v/>
      </c>
      <c r="DX60" s="863" t="str">
        <f>IF(DX52="","",(DX52+SUM(CB52)*(DX52="")-SUM(DX56)-DX59-SUM(CB59)*(DX59=""))*CB53/DX$7/365/$G$1)</f>
        <v/>
      </c>
      <c r="DY60" s="1000" t="str">
        <f>IF(DY52="","",(DY52+SUM(CC52)*(DY52="")-SUM(DY56)-DY59-SUM(CC59)*(DY59=""))*CC53/DY$7/365/$G$1)</f>
        <v/>
      </c>
      <c r="EA60" s="61"/>
    </row>
    <row r="61" spans="1:131" ht="12.75" customHeight="1">
      <c r="A61" s="1026" t="s">
        <v>570</v>
      </c>
      <c r="B61" s="306"/>
      <c r="C61" s="975"/>
      <c r="D61" s="306"/>
      <c r="E61" s="975"/>
      <c r="F61" s="306"/>
      <c r="G61" s="975"/>
      <c r="H61" s="306"/>
      <c r="I61" s="975" t="s">
        <v>369</v>
      </c>
      <c r="J61" s="306"/>
      <c r="K61" s="975"/>
      <c r="L61" s="306"/>
      <c r="M61" s="975"/>
      <c r="N61" s="306"/>
      <c r="O61" s="975"/>
      <c r="P61" s="306"/>
      <c r="Q61" s="975"/>
      <c r="R61" s="975"/>
      <c r="S61" s="306"/>
      <c r="T61" s="1027"/>
      <c r="U61" s="975"/>
      <c r="V61" s="306"/>
      <c r="W61" s="975"/>
      <c r="X61" s="306"/>
      <c r="Y61" s="975"/>
      <c r="Z61" s="306"/>
      <c r="AA61" s="975"/>
      <c r="AB61" s="306"/>
      <c r="AC61" s="975"/>
      <c r="AD61" s="306"/>
      <c r="AE61" s="975" t="s">
        <v>369</v>
      </c>
      <c r="AF61" s="306"/>
      <c r="AG61" s="975"/>
      <c r="AH61" s="306"/>
      <c r="AI61" s="975"/>
      <c r="AJ61" s="306"/>
      <c r="AK61" s="306"/>
      <c r="AL61" s="975"/>
      <c r="AM61" s="1027"/>
      <c r="AN61" s="975"/>
      <c r="AO61" s="306"/>
      <c r="AP61" s="975"/>
      <c r="AQ61" s="306"/>
      <c r="AR61" s="975"/>
      <c r="AS61" s="306"/>
      <c r="AT61" s="975"/>
      <c r="AU61" s="306"/>
      <c r="AV61" s="975"/>
      <c r="AW61" s="306"/>
      <c r="AX61" s="975"/>
      <c r="AY61" s="306"/>
      <c r="AZ61" s="975"/>
      <c r="BA61" s="306"/>
      <c r="BB61" s="975"/>
      <c r="BC61" s="306"/>
      <c r="BD61" s="306"/>
      <c r="BE61" s="975"/>
      <c r="BF61" s="1027"/>
      <c r="BG61" s="975"/>
      <c r="BH61" s="975"/>
      <c r="BI61" s="306"/>
      <c r="BJ61" s="975"/>
      <c r="BK61" s="306"/>
      <c r="BL61" s="975"/>
      <c r="BM61" s="306"/>
      <c r="BN61" s="975"/>
      <c r="BO61" s="306"/>
      <c r="BP61" s="975"/>
      <c r="BQ61" s="306"/>
      <c r="BR61" s="975"/>
      <c r="BS61" s="306"/>
      <c r="BT61" s="975"/>
      <c r="BU61" s="306"/>
      <c r="BV61" s="975"/>
      <c r="BW61" s="975"/>
      <c r="BX61" s="306"/>
      <c r="BY61" s="1027"/>
      <c r="BZ61" s="975" t="s">
        <v>369</v>
      </c>
      <c r="CA61" s="306" t="s">
        <v>369</v>
      </c>
      <c r="CB61" s="975" t="s">
        <v>369</v>
      </c>
      <c r="CC61" s="306" t="s">
        <v>369</v>
      </c>
      <c r="CD61" s="542"/>
      <c r="CE61" s="542"/>
      <c r="CF61" s="542"/>
      <c r="CG61" s="543"/>
      <c r="CH61" s="544"/>
      <c r="CI61" s="544"/>
      <c r="CJ61" s="544"/>
      <c r="CK61" s="544"/>
      <c r="CL61" s="544"/>
      <c r="CM61" s="544"/>
      <c r="CN61" s="544"/>
      <c r="CO61" s="544"/>
      <c r="CP61" s="544"/>
      <c r="CQ61" s="544"/>
      <c r="CR61" s="544"/>
      <c r="CS61" s="544"/>
      <c r="CT61" s="544"/>
      <c r="CU61" s="544"/>
      <c r="CV61" s="544"/>
      <c r="CW61" s="544"/>
      <c r="CX61" s="544"/>
      <c r="CY61" s="545"/>
      <c r="CZ61" s="546"/>
      <c r="DA61" s="544"/>
      <c r="DB61" s="544"/>
      <c r="DC61" s="544"/>
      <c r="DD61" s="544"/>
      <c r="DE61" s="544"/>
      <c r="DF61" s="544"/>
      <c r="DG61" s="544"/>
      <c r="DH61" s="544"/>
      <c r="DI61" s="544"/>
      <c r="DJ61" s="544"/>
      <c r="DK61" s="544"/>
      <c r="DL61" s="544"/>
      <c r="DM61" s="544"/>
      <c r="DN61" s="544"/>
      <c r="DO61" s="544"/>
      <c r="DP61" s="544"/>
      <c r="DQ61" s="544"/>
      <c r="DR61" s="536"/>
      <c r="DS61" s="468"/>
      <c r="DT61" s="468"/>
      <c r="DU61" s="468"/>
      <c r="DV61" s="1001" t="str">
        <f>IF(SUM(BZ61)&gt;0,BZ61*'Exp factors'!C$21,"")</f>
        <v/>
      </c>
      <c r="DW61" s="1002" t="str">
        <f>IF(SUM(CA61)&gt;0,CA61*'Exp factors'!D$21,"")</f>
        <v/>
      </c>
      <c r="DX61" s="1002" t="str">
        <f>IF(SUM(CB61)&gt;0,CB61*'Exp factors'!E$21,"")</f>
        <v/>
      </c>
      <c r="DY61" s="1003" t="str">
        <f>IF(SUM(CC61)&gt;0,CC61*'Exp factors'!F$21,"")</f>
        <v/>
      </c>
      <c r="EA61" s="61"/>
    </row>
    <row r="62" spans="1:131" ht="12.75" customHeight="1">
      <c r="A62" s="980" t="s">
        <v>368</v>
      </c>
      <c r="B62" s="306"/>
      <c r="C62" s="294"/>
      <c r="D62" s="306"/>
      <c r="E62" s="294"/>
      <c r="F62" s="306"/>
      <c r="G62" s="294"/>
      <c r="H62" s="306"/>
      <c r="I62" s="294">
        <v>0.8</v>
      </c>
      <c r="J62" s="306"/>
      <c r="K62" s="294"/>
      <c r="L62" s="306"/>
      <c r="M62" s="294"/>
      <c r="N62" s="306"/>
      <c r="O62" s="294"/>
      <c r="P62" s="306"/>
      <c r="Q62" s="294"/>
      <c r="R62" s="294"/>
      <c r="S62" s="306"/>
      <c r="T62" s="1027"/>
      <c r="U62" s="294"/>
      <c r="V62" s="306"/>
      <c r="W62" s="294"/>
      <c r="X62" s="306"/>
      <c r="Y62" s="294"/>
      <c r="Z62" s="306"/>
      <c r="AA62" s="294"/>
      <c r="AB62" s="306"/>
      <c r="AC62" s="294"/>
      <c r="AD62" s="306"/>
      <c r="AE62" s="233">
        <v>0.7</v>
      </c>
      <c r="AF62" s="306"/>
      <c r="AG62" s="294"/>
      <c r="AH62" s="306"/>
      <c r="AI62" s="294"/>
      <c r="AJ62" s="306"/>
      <c r="AK62" s="306"/>
      <c r="AL62" s="294"/>
      <c r="AM62" s="1027"/>
      <c r="AN62" s="294"/>
      <c r="AO62" s="306"/>
      <c r="AP62" s="294"/>
      <c r="AQ62" s="306"/>
      <c r="AR62" s="294"/>
      <c r="AS62" s="306"/>
      <c r="AT62" s="294"/>
      <c r="AU62" s="306"/>
      <c r="AV62" s="294"/>
      <c r="AW62" s="306"/>
      <c r="AX62" s="294"/>
      <c r="AY62" s="306"/>
      <c r="AZ62" s="294"/>
      <c r="BA62" s="306"/>
      <c r="BB62" s="294"/>
      <c r="BC62" s="306"/>
      <c r="BD62" s="306"/>
      <c r="BE62" s="294"/>
      <c r="BF62" s="1027"/>
      <c r="BG62" s="294"/>
      <c r="BH62" s="294"/>
      <c r="BI62" s="306"/>
      <c r="BJ62" s="294"/>
      <c r="BK62" s="306"/>
      <c r="BL62" s="294"/>
      <c r="BM62" s="306"/>
      <c r="BN62" s="294"/>
      <c r="BO62" s="306"/>
      <c r="BP62" s="294"/>
      <c r="BQ62" s="306"/>
      <c r="BR62" s="294"/>
      <c r="BS62" s="306"/>
      <c r="BT62" s="294"/>
      <c r="BU62" s="306"/>
      <c r="BV62" s="294"/>
      <c r="BW62" s="294"/>
      <c r="BX62" s="306"/>
      <c r="BY62" s="1027"/>
      <c r="BZ62" s="294">
        <v>1</v>
      </c>
      <c r="CA62" s="306">
        <v>1</v>
      </c>
      <c r="CB62" s="294"/>
      <c r="CC62" s="306"/>
      <c r="CD62" s="530" t="str">
        <f>IF(DR62&lt;3,"",(SUM(B62:S62)-MIN(B62:S62)-MAX(B62:S62))/(DR62-2))</f>
        <v/>
      </c>
      <c r="CE62" s="530" t="str">
        <f>IF(DS62&lt;3,"",(SUM(U62:AL62)-MIN(U62:AL62)-MAX(U62:AL62))/(DS62-2))</f>
        <v/>
      </c>
      <c r="CF62" s="530" t="str">
        <f>IF(DT62&lt;3,"",(SUM(AN62:BE62)-MIN(AN62:BE62)-MAX(AN62:BE62))/(DT62-2))</f>
        <v/>
      </c>
      <c r="CG62" s="531" t="str">
        <f>IF(DU62&lt;3,"",(SUM(BG62:BX62)-MIN(BG62:BX62)-MAX(BG62:BX62))/(DU62-2))</f>
        <v/>
      </c>
      <c r="CH62" s="518" t="str">
        <f t="shared" ref="CH62:CH69" si="251">IF($CH$4=$CD$4,IF(OR(-FLOOR(((18-COUNT($B62:$S62))/2),1)+CH$7&lt;1,-FLOOR(((18-COUNT($B62:$S62))/2),1)+CH$7&gt;COUNT($B62:$S62)),"",LARGE($B62:$S62,-FLOOR(((18-COUNT($B62:$S62))/2),1)+CH$7)),IF(OR(-FLOOR(((18-COUNT($AN62:$BE62))/2),1)+CH$7&lt;1,-FLOOR(((18-COUNT($AN62:$BE62))/2),1)+CH$7&gt;COUNT($AN62:$BE62)),"",LARGE($AN62:$BE62,-FLOOR(((18-COUNT($AN62:$BE62))/2),1)+CH$7)))</f>
        <v/>
      </c>
      <c r="CI62" s="93" t="str">
        <f t="shared" ref="CI62:CI69" si="252">IF($CH$4=$CD$4,IF(OR(-FLOOR(((18-COUNT($B62:$S62))/2),1)+CI$7&lt;1,-FLOOR(((18-COUNT($B62:$S62))/2),1)+CI$7&gt;COUNT($B62:$S62)),"",LARGE($B62:$S62,-FLOOR(((18-COUNT($B62:$S62))/2),1)+CI$7)),IF(OR(-FLOOR(((18-COUNT($AN62:$BE62))/2),1)+CI$7&lt;1,-FLOOR(((18-COUNT($AN62:$BE62))/2),1)+CI$7&gt;COUNT($AN62:$BE62)),"",LARGE($AN62:$BE62,-FLOOR(((18-COUNT($AN62:$BE62))/2),1)+CI$7)))</f>
        <v/>
      </c>
      <c r="CJ62" s="94" t="str">
        <f t="shared" ref="CJ62:CJ69" si="253">IF($CH$4=$CD$4,IF(OR(-FLOOR(((18-COUNT($B62:$S62))/2),1)+CJ$7&lt;1,-FLOOR(((18-COUNT($B62:$S62))/2),1)+CJ$7&gt;COUNT($B62:$S62)),"",LARGE($B62:$S62,-FLOOR(((18-COUNT($B62:$S62))/2),1)+CJ$7)),IF(OR(-FLOOR(((18-COUNT($AN62:$BE62))/2),1)+CJ$7&lt;1,-FLOOR(((18-COUNT($AN62:$BE62))/2),1)+CJ$7&gt;COUNT($AN62:$BE62)),"",LARGE($AN62:$BE62,-FLOOR(((18-COUNT($AN62:$BE62))/2),1)+CJ$7)))</f>
        <v/>
      </c>
      <c r="CK62" s="94" t="str">
        <f t="shared" ref="CK62:CK69" si="254">IF($CH$4=$CD$4,IF(OR(-FLOOR(((18-COUNT($B62:$S62))/2),1)+CK$7&lt;1,-FLOOR(((18-COUNT($B62:$S62))/2),1)+CK$7&gt;COUNT($B62:$S62)),"",LARGE($B62:$S62,-FLOOR(((18-COUNT($B62:$S62))/2),1)+CK$7)),IF(OR(-FLOOR(((18-COUNT($AN62:$BE62))/2),1)+CK$7&lt;1,-FLOOR(((18-COUNT($AN62:$BE62))/2),1)+CK$7&gt;COUNT($AN62:$BE62)),"",LARGE($AN62:$BE62,-FLOOR(((18-COUNT($AN62:$BE62))/2),1)+CK$7)))</f>
        <v/>
      </c>
      <c r="CL62" s="94" t="str">
        <f t="shared" ref="CL62:CL69" si="255">IF($CH$4=$CD$4,IF(OR(-FLOOR(((18-COUNT($B62:$S62))/2),1)+CL$7&lt;1,-FLOOR(((18-COUNT($B62:$S62))/2),1)+CL$7&gt;COUNT($B62:$S62)),"",LARGE($B62:$S62,-FLOOR(((18-COUNT($B62:$S62))/2),1)+CL$7)),IF(OR(-FLOOR(((18-COUNT($AN62:$BE62))/2),1)+CL$7&lt;1,-FLOOR(((18-COUNT($AN62:$BE62))/2),1)+CL$7&gt;COUNT($AN62:$BE62)),"",LARGE($AN62:$BE62,-FLOOR(((18-COUNT($AN62:$BE62))/2),1)+CL$7)))</f>
        <v/>
      </c>
      <c r="CM62" s="94" t="str">
        <f t="shared" ref="CM62:CM69" si="256">IF($CH$4=$CD$4,IF(OR(-FLOOR(((18-COUNT($B62:$S62))/2),1)+CM$7&lt;1,-FLOOR(((18-COUNT($B62:$S62))/2),1)+CM$7&gt;COUNT($B62:$S62)),"",LARGE($B62:$S62,-FLOOR(((18-COUNT($B62:$S62))/2),1)+CM$7)),IF(OR(-FLOOR(((18-COUNT($AN62:$BE62))/2),1)+CM$7&lt;1,-FLOOR(((18-COUNT($AN62:$BE62))/2),1)+CM$7&gt;COUNT($AN62:$BE62)),"",LARGE($AN62:$BE62,-FLOOR(((18-COUNT($AN62:$BE62))/2),1)+CM$7)))</f>
        <v/>
      </c>
      <c r="CN62" s="94" t="str">
        <f t="shared" ref="CN62:CN69" si="257">IF($CH$4=$CD$4,IF(OR(-FLOOR(((18-COUNT($B62:$S62))/2),1)+CN$7&lt;1,-FLOOR(((18-COUNT($B62:$S62))/2),1)+CN$7&gt;COUNT($B62:$S62)),"",LARGE($B62:$S62,-FLOOR(((18-COUNT($B62:$S62))/2),1)+CN$7)),IF(OR(-FLOOR(((18-COUNT($AN62:$BE62))/2),1)+CN$7&lt;1,-FLOOR(((18-COUNT($AN62:$BE62))/2),1)+CN$7&gt;COUNT($AN62:$BE62)),"",LARGE($AN62:$BE62,-FLOOR(((18-COUNT($AN62:$BE62))/2),1)+CN$7)))</f>
        <v/>
      </c>
      <c r="CO62" s="108" t="str">
        <f t="shared" ref="CO62:CO69" si="258">IF($CH$4=$CD$4,IF(OR(-FLOOR(((18-COUNT($B62:$S62))/2),1)+CO$7&lt;1,-FLOOR(((18-COUNT($B62:$S62))/2),1)+CO$7&gt;COUNT($B62:$S62)),"",LARGE($B62:$S62,-FLOOR(((18-COUNT($B62:$S62))/2),1)+CO$7)),IF(OR(-FLOOR(((18-COUNT($AN62:$BE62))/2),1)+CO$7&lt;1,-FLOOR(((18-COUNT($AN62:$BE62))/2),1)+CO$7&gt;COUNT($AN62:$BE62)),"",LARGE($AN62:$BE62,-FLOOR(((18-COUNT($AN62:$BE62))/2),1)+CO$7)))</f>
        <v/>
      </c>
      <c r="CP62" s="108" t="str">
        <f t="shared" ref="CP62:CP69" si="259">IF($CH$4=$CD$4,IF(OR(-FLOOR(((18-COUNT($B62:$S62))/2),1)+CP$7&lt;1,-FLOOR(((18-COUNT($B62:$S62))/2),1)+CP$7&gt;COUNT($B62:$S62)),"",LARGE($B62:$S62,-FLOOR(((18-COUNT($B62:$S62))/2),1)+CP$7)),IF(OR(-FLOOR(((18-COUNT($AN62:$BE62))/2),1)+CP$7&lt;1,-FLOOR(((18-COUNT($AN62:$BE62))/2),1)+CP$7&gt;COUNT($AN62:$BE62)),"",LARGE($AN62:$BE62,-FLOOR(((18-COUNT($AN62:$BE62))/2),1)+CP$7)))</f>
        <v/>
      </c>
      <c r="CQ62" s="108">
        <f t="shared" ref="CQ62:CQ69" si="260">IF($CH$4=$CD$4,IF(OR(-FLOOR(((18-COUNT($B62:$S62))/2),1)+CQ$7&lt;1,-FLOOR(((18-COUNT($B62:$S62))/2),1)+CQ$7&gt;COUNT($B62:$S62)),"",LARGE($B62:$S62,-FLOOR(((18-COUNT($B62:$S62))/2),1)+CQ$7)),IF(OR(-FLOOR(((18-COUNT($AN62:$BE62))/2),1)+CQ$7&lt;1,-FLOOR(((18-COUNT($AN62:$BE62))/2),1)+CQ$7&gt;COUNT($AN62:$BE62)),"",LARGE($AN62:$BE62,-FLOOR(((18-COUNT($AN62:$BE62))/2),1)+CQ$7)))</f>
        <v>0.8</v>
      </c>
      <c r="CR62" s="108" t="str">
        <f t="shared" ref="CR62:CR69" si="261">IF($CH$4=$CD$4,IF(OR(-FLOOR(((18-COUNT($B62:$S62))/2),1)+CR$7&lt;1,-FLOOR(((18-COUNT($B62:$S62))/2),1)+CR$7&gt;COUNT($B62:$S62)),"",LARGE($B62:$S62,-FLOOR(((18-COUNT($B62:$S62))/2),1)+CR$7)),IF(OR(-FLOOR(((18-COUNT($AN62:$BE62))/2),1)+CR$7&lt;1,-FLOOR(((18-COUNT($AN62:$BE62))/2),1)+CR$7&gt;COUNT($AN62:$BE62)),"",LARGE($AN62:$BE62,-FLOOR(((18-COUNT($AN62:$BE62))/2),1)+CR$7)))</f>
        <v/>
      </c>
      <c r="CS62" s="94" t="str">
        <f t="shared" ref="CS62:CS69" si="262">IF($CH$4=$CD$4,IF(OR(-FLOOR(((18-COUNT($B62:$S62))/2),1)+CS$7&lt;1,-FLOOR(((18-COUNT($B62:$S62))/2),1)+CS$7&gt;COUNT($B62:$S62)),"",LARGE($B62:$S62,-FLOOR(((18-COUNT($B62:$S62))/2),1)+CS$7)),IF(OR(-FLOOR(((18-COUNT($AN62:$BE62))/2),1)+CS$7&lt;1,-FLOOR(((18-COUNT($AN62:$BE62))/2),1)+CS$7&gt;COUNT($AN62:$BE62)),"",LARGE($AN62:$BE62,-FLOOR(((18-COUNT($AN62:$BE62))/2),1)+CS$7)))</f>
        <v/>
      </c>
      <c r="CT62" s="94" t="str">
        <f t="shared" ref="CT62:CT69" si="263">IF($CH$4=$CD$4,IF(OR(-FLOOR(((18-COUNT($B62:$S62))/2),1)+CT$7&lt;1,-FLOOR(((18-COUNT($B62:$S62))/2),1)+CT$7&gt;COUNT($B62:$S62)),"",LARGE($B62:$S62,-FLOOR(((18-COUNT($B62:$S62))/2),1)+CT$7)),IF(OR(-FLOOR(((18-COUNT($AN62:$BE62))/2),1)+CT$7&lt;1,-FLOOR(((18-COUNT($AN62:$BE62))/2),1)+CT$7&gt;COUNT($AN62:$BE62)),"",LARGE($AN62:$BE62,-FLOOR(((18-COUNT($AN62:$BE62))/2),1)+CT$7)))</f>
        <v/>
      </c>
      <c r="CU62" s="94" t="str">
        <f t="shared" ref="CU62:CU69" si="264">IF($CH$4=$CD$4,IF(OR(-FLOOR(((18-COUNT($B62:$S62))/2),1)+CU$7&lt;1,-FLOOR(((18-COUNT($B62:$S62))/2),1)+CU$7&gt;COUNT($B62:$S62)),"",LARGE($B62:$S62,-FLOOR(((18-COUNT($B62:$S62))/2),1)+CU$7)),IF(OR(-FLOOR(((18-COUNT($AN62:$BE62))/2),1)+CU$7&lt;1,-FLOOR(((18-COUNT($AN62:$BE62))/2),1)+CU$7&gt;COUNT($AN62:$BE62)),"",LARGE($AN62:$BE62,-FLOOR(((18-COUNT($AN62:$BE62))/2),1)+CU$7)))</f>
        <v/>
      </c>
      <c r="CV62" s="94" t="str">
        <f t="shared" ref="CV62:CV69" si="265">IF($CH$4=$CD$4,IF(OR(-FLOOR(((18-COUNT($B62:$S62))/2),1)+CV$7&lt;1,-FLOOR(((18-COUNT($B62:$S62))/2),1)+CV$7&gt;COUNT($B62:$S62)),"",LARGE($B62:$S62,-FLOOR(((18-COUNT($B62:$S62))/2),1)+CV$7)),IF(OR(-FLOOR(((18-COUNT($AN62:$BE62))/2),1)+CV$7&lt;1,-FLOOR(((18-COUNT($AN62:$BE62))/2),1)+CV$7&gt;COUNT($AN62:$BE62)),"",LARGE($AN62:$BE62,-FLOOR(((18-COUNT($AN62:$BE62))/2),1)+CV$7)))</f>
        <v/>
      </c>
      <c r="CW62" s="94" t="str">
        <f t="shared" ref="CW62:CW69" si="266">IF($CH$4=$CD$4,IF(OR(-FLOOR(((18-COUNT($B62:$S62))/2),1)+CW$7&lt;1,-FLOOR(((18-COUNT($B62:$S62))/2),1)+CW$7&gt;COUNT($B62:$S62)),"",LARGE($B62:$S62,-FLOOR(((18-COUNT($B62:$S62))/2),1)+CW$7)),IF(OR(-FLOOR(((18-COUNT($AN62:$BE62))/2),1)+CW$7&lt;1,-FLOOR(((18-COUNT($AN62:$BE62))/2),1)+CW$7&gt;COUNT($AN62:$BE62)),"",LARGE($AN62:$BE62,-FLOOR(((18-COUNT($AN62:$BE62))/2),1)+CW$7)))</f>
        <v/>
      </c>
      <c r="CX62" s="93" t="str">
        <f t="shared" ref="CX62:CX69" si="267">IF($CH$4=$CD$4,IF(OR(-FLOOR(((18-COUNT($B62:$S62))/2),1)+CX$7&lt;1,-FLOOR(((18-COUNT($B62:$S62))/2),1)+CX$7&gt;COUNT($B62:$S62)),"",LARGE($B62:$S62,-FLOOR(((18-COUNT($B62:$S62))/2),1)+CX$7)),IF(OR(-FLOOR(((18-COUNT($AN62:$BE62))/2),1)+CX$7&lt;1,-FLOOR(((18-COUNT($AN62:$BE62))/2),1)+CX$7&gt;COUNT($AN62:$BE62)),"",LARGE($AN62:$BE62,-FLOOR(((18-COUNT($AN62:$BE62))/2),1)+CX$7)))</f>
        <v/>
      </c>
      <c r="CY62" s="519" t="str">
        <f t="shared" ref="CY62:CY69" si="268">IF($CH$4=$CD$4,IF(OR(-FLOOR(((18-COUNT($B62:$S62))/2),1)+CY$7&lt;1,-FLOOR(((18-COUNT($B62:$S62))/2),1)+CY$7&gt;COUNT($B62:$S62)),"",LARGE($B62:$S62,-FLOOR(((18-COUNT($B62:$S62))/2),1)+CY$7)),IF(OR(-FLOOR(((18-COUNT($AN62:$BE62))/2),1)+CY$7&lt;1,-FLOOR(((18-COUNT($AN62:$BE62))/2),1)+CY$7&gt;COUNT($AN62:$BE62)),"",LARGE($AN62:$BE62,-FLOOR(((18-COUNT($AN62:$BE62))/2),1)+CY$7)))</f>
        <v/>
      </c>
      <c r="CZ62" s="532" t="str">
        <f t="shared" ref="CZ62:CZ69" si="269">IF($CH$4=$CD$4,IF(OR(-FLOOR(((18-COUNT($U62:$AL62))/2),1)+CZ$7&lt;1,-FLOOR(((18-COUNT($U62:$AL62))/2),1)+CZ$7&gt;COUNT($U62:$AL62)),"",LARGE($U62:$AL62,-FLOOR(((18-COUNT($U62:$AL62))/2),1)+CZ$7)),IF(OR(-FLOOR(((18-COUNT($BG62:$BX62))/2),1)+CZ$7&lt;1,-FLOOR(((18-COUNT($BG62:$BX62))/2),1)+CZ$7&gt;COUNT($BG62:$BX62)),"",LARGE($BG62:$BX62,-FLOOR(((18-COUNT($BG62:$BX62))/2),1)+CZ$7)))</f>
        <v/>
      </c>
      <c r="DA62" s="533" t="str">
        <f t="shared" ref="DA62:DA69" si="270">IF($CH$4=$CD$4,IF(OR(-FLOOR(((18-COUNT($U62:$AL62))/2),1)+DA$7&lt;1,-FLOOR(((18-COUNT($U62:$AL62))/2),1)+DA$7&gt;COUNT($U62:$AL62)),"",LARGE($U62:$AL62,-FLOOR(((18-COUNT($U62:$AL62))/2),1)+DA$7)),IF(OR(-FLOOR(((18-COUNT($BG62:$BX62))/2),1)+DA$7&lt;1,-FLOOR(((18-COUNT($BG62:$BX62))/2),1)+DA$7&gt;COUNT($BG62:$BX62)),"",LARGE($BG62:$BX62,-FLOOR(((18-COUNT($BG62:$BX62))/2),1)+DA$7)))</f>
        <v/>
      </c>
      <c r="DB62" s="534" t="str">
        <f t="shared" ref="DB62:DB69" si="271">IF($CH$4=$CD$4,IF(OR(-FLOOR(((18-COUNT($U62:$AL62))/2),1)+DB$7&lt;1,-FLOOR(((18-COUNT($U62:$AL62))/2),1)+DB$7&gt;COUNT($U62:$AL62)),"",LARGE($U62:$AL62,-FLOOR(((18-COUNT($U62:$AL62))/2),1)+DB$7)),IF(OR(-FLOOR(((18-COUNT($BG62:$BX62))/2),1)+DB$7&lt;1,-FLOOR(((18-COUNT($BG62:$BX62))/2),1)+DB$7&gt;COUNT($BG62:$BX62)),"",LARGE($BG62:$BX62,-FLOOR(((18-COUNT($BG62:$BX62))/2),1)+DB$7)))</f>
        <v/>
      </c>
      <c r="DC62" s="534" t="str">
        <f t="shared" ref="DC62:DC69" si="272">IF($CH$4=$CD$4,IF(OR(-FLOOR(((18-COUNT($U62:$AL62))/2),1)+DC$7&lt;1,-FLOOR(((18-COUNT($U62:$AL62))/2),1)+DC$7&gt;COUNT($U62:$AL62)),"",LARGE($U62:$AL62,-FLOOR(((18-COUNT($U62:$AL62))/2),1)+DC$7)),IF(OR(-FLOOR(((18-COUNT($BG62:$BX62))/2),1)+DC$7&lt;1,-FLOOR(((18-COUNT($BG62:$BX62))/2),1)+DC$7&gt;COUNT($BG62:$BX62)),"",LARGE($BG62:$BX62,-FLOOR(((18-COUNT($BG62:$BX62))/2),1)+DC$7)))</f>
        <v/>
      </c>
      <c r="DD62" s="534" t="str">
        <f t="shared" ref="DD62:DD69" si="273">IF($CH$4=$CD$4,IF(OR(-FLOOR(((18-COUNT($U62:$AL62))/2),1)+DD$7&lt;1,-FLOOR(((18-COUNT($U62:$AL62))/2),1)+DD$7&gt;COUNT($U62:$AL62)),"",LARGE($U62:$AL62,-FLOOR(((18-COUNT($U62:$AL62))/2),1)+DD$7)),IF(OR(-FLOOR(((18-COUNT($BG62:$BX62))/2),1)+DD$7&lt;1,-FLOOR(((18-COUNT($BG62:$BX62))/2),1)+DD$7&gt;COUNT($BG62:$BX62)),"",LARGE($BG62:$BX62,-FLOOR(((18-COUNT($BG62:$BX62))/2),1)+DD$7)))</f>
        <v/>
      </c>
      <c r="DE62" s="534" t="str">
        <f t="shared" ref="DE62:DE69" si="274">IF($CH$4=$CD$4,IF(OR(-FLOOR(((18-COUNT($U62:$AL62))/2),1)+DE$7&lt;1,-FLOOR(((18-COUNT($U62:$AL62))/2),1)+DE$7&gt;COUNT($U62:$AL62)),"",LARGE($U62:$AL62,-FLOOR(((18-COUNT($U62:$AL62))/2),1)+DE$7)),IF(OR(-FLOOR(((18-COUNT($BG62:$BX62))/2),1)+DE$7&lt;1,-FLOOR(((18-COUNT($BG62:$BX62))/2),1)+DE$7&gt;COUNT($BG62:$BX62)),"",LARGE($BG62:$BX62,-FLOOR(((18-COUNT($BG62:$BX62))/2),1)+DE$7)))</f>
        <v/>
      </c>
      <c r="DF62" s="534" t="str">
        <f t="shared" ref="DF62:DF69" si="275">IF($CH$4=$CD$4,IF(OR(-FLOOR(((18-COUNT($U62:$AL62))/2),1)+DF$7&lt;1,-FLOOR(((18-COUNT($U62:$AL62))/2),1)+DF$7&gt;COUNT($U62:$AL62)),"",LARGE($U62:$AL62,-FLOOR(((18-COUNT($U62:$AL62))/2),1)+DF$7)),IF(OR(-FLOOR(((18-COUNT($BG62:$BX62))/2),1)+DF$7&lt;1,-FLOOR(((18-COUNT($BG62:$BX62))/2),1)+DF$7&gt;COUNT($BG62:$BX62)),"",LARGE($BG62:$BX62,-FLOOR(((18-COUNT($BG62:$BX62))/2),1)+DF$7)))</f>
        <v/>
      </c>
      <c r="DG62" s="535" t="str">
        <f t="shared" ref="DG62:DG69" si="276">IF($CH$4=$CD$4,IF(OR(-FLOOR(((18-COUNT($U62:$AL62))/2),1)+DG$7&lt;1,-FLOOR(((18-COUNT($U62:$AL62))/2),1)+DG$7&gt;COUNT($U62:$AL62)),"",LARGE($U62:$AL62,-FLOOR(((18-COUNT($U62:$AL62))/2),1)+DG$7)),IF(OR(-FLOOR(((18-COUNT($BG62:$BX62))/2),1)+DG$7&lt;1,-FLOOR(((18-COUNT($BG62:$BX62))/2),1)+DG$7&gt;COUNT($BG62:$BX62)),"",LARGE($BG62:$BX62,-FLOOR(((18-COUNT($BG62:$BX62))/2),1)+DG$7)))</f>
        <v/>
      </c>
      <c r="DH62" s="535" t="str">
        <f t="shared" ref="DH62:DH69" si="277">IF($CH$4=$CD$4,IF(OR(-FLOOR(((18-COUNT($U62:$AL62))/2),1)+DH$7&lt;1,-FLOOR(((18-COUNT($U62:$AL62))/2),1)+DH$7&gt;COUNT($U62:$AL62)),"",LARGE($U62:$AL62,-FLOOR(((18-COUNT($U62:$AL62))/2),1)+DH$7)),IF(OR(-FLOOR(((18-COUNT($BG62:$BX62))/2),1)+DH$7&lt;1,-FLOOR(((18-COUNT($BG62:$BX62))/2),1)+DH$7&gt;COUNT($BG62:$BX62)),"",LARGE($BG62:$BX62,-FLOOR(((18-COUNT($BG62:$BX62))/2),1)+DH$7)))</f>
        <v/>
      </c>
      <c r="DI62" s="535">
        <f t="shared" ref="DI62:DI69" si="278">IF($CH$4=$CD$4,IF(OR(-FLOOR(((18-COUNT($U62:$AL62))/2),1)+DI$7&lt;1,-FLOOR(((18-COUNT($U62:$AL62))/2),1)+DI$7&gt;COUNT($U62:$AL62)),"",LARGE($U62:$AL62,-FLOOR(((18-COUNT($U62:$AL62))/2),1)+DI$7)),IF(OR(-FLOOR(((18-COUNT($BG62:$BX62))/2),1)+DI$7&lt;1,-FLOOR(((18-COUNT($BG62:$BX62))/2),1)+DI$7&gt;COUNT($BG62:$BX62)),"",LARGE($BG62:$BX62,-FLOOR(((18-COUNT($BG62:$BX62))/2),1)+DI$7)))</f>
        <v>0.7</v>
      </c>
      <c r="DJ62" s="535" t="str">
        <f t="shared" ref="DJ62:DJ69" si="279">IF($CH$4=$CD$4,IF(OR(-FLOOR(((18-COUNT($U62:$AL62))/2),1)+DJ$7&lt;1,-FLOOR(((18-COUNT($U62:$AL62))/2),1)+DJ$7&gt;COUNT($U62:$AL62)),"",LARGE($U62:$AL62,-FLOOR(((18-COUNT($U62:$AL62))/2),1)+DJ$7)),IF(OR(-FLOOR(((18-COUNT($BG62:$BX62))/2),1)+DJ$7&lt;1,-FLOOR(((18-COUNT($BG62:$BX62))/2),1)+DJ$7&gt;COUNT($BG62:$BX62)),"",LARGE($BG62:$BX62,-FLOOR(((18-COUNT($BG62:$BX62))/2),1)+DJ$7)))</f>
        <v/>
      </c>
      <c r="DK62" s="534" t="str">
        <f t="shared" ref="DK62:DK69" si="280">IF($CH$4=$CD$4,IF(OR(-FLOOR(((18-COUNT($U62:$AL62))/2),1)+DK$7&lt;1,-FLOOR(((18-COUNT($U62:$AL62))/2),1)+DK$7&gt;COUNT($U62:$AL62)),"",LARGE($U62:$AL62,-FLOOR(((18-COUNT($U62:$AL62))/2),1)+DK$7)),IF(OR(-FLOOR(((18-COUNT($BG62:$BX62))/2),1)+DK$7&lt;1,-FLOOR(((18-COUNT($BG62:$BX62))/2),1)+DK$7&gt;COUNT($BG62:$BX62)),"",LARGE($BG62:$BX62,-FLOOR(((18-COUNT($BG62:$BX62))/2),1)+DK$7)))</f>
        <v/>
      </c>
      <c r="DL62" s="534" t="str">
        <f t="shared" ref="DL62:DL69" si="281">IF($CH$4=$CD$4,IF(OR(-FLOOR(((18-COUNT($U62:$AL62))/2),1)+DL$7&lt;1,-FLOOR(((18-COUNT($U62:$AL62))/2),1)+DL$7&gt;COUNT($U62:$AL62)),"",LARGE($U62:$AL62,-FLOOR(((18-COUNT($U62:$AL62))/2),1)+DL$7)),IF(OR(-FLOOR(((18-COUNT($BG62:$BX62))/2),1)+DL$7&lt;1,-FLOOR(((18-COUNT($BG62:$BX62))/2),1)+DL$7&gt;COUNT($BG62:$BX62)),"",LARGE($BG62:$BX62,-FLOOR(((18-COUNT($BG62:$BX62))/2),1)+DL$7)))</f>
        <v/>
      </c>
      <c r="DM62" s="534" t="str">
        <f t="shared" ref="DM62:DM69" si="282">IF($CH$4=$CD$4,IF(OR(-FLOOR(((18-COUNT($U62:$AL62))/2),1)+DM$7&lt;1,-FLOOR(((18-COUNT($U62:$AL62))/2),1)+DM$7&gt;COUNT($U62:$AL62)),"",LARGE($U62:$AL62,-FLOOR(((18-COUNT($U62:$AL62))/2),1)+DM$7)),IF(OR(-FLOOR(((18-COUNT($BG62:$BX62))/2),1)+DM$7&lt;1,-FLOOR(((18-COUNT($BG62:$BX62))/2),1)+DM$7&gt;COUNT($BG62:$BX62)),"",LARGE($BG62:$BX62,-FLOOR(((18-COUNT($BG62:$BX62))/2),1)+DM$7)))</f>
        <v/>
      </c>
      <c r="DN62" s="534" t="str">
        <f t="shared" ref="DN62:DN69" si="283">IF($CH$4=$CD$4,IF(OR(-FLOOR(((18-COUNT($U62:$AL62))/2),1)+DN$7&lt;1,-FLOOR(((18-COUNT($U62:$AL62))/2),1)+DN$7&gt;COUNT($U62:$AL62)),"",LARGE($U62:$AL62,-FLOOR(((18-COUNT($U62:$AL62))/2),1)+DN$7)),IF(OR(-FLOOR(((18-COUNT($BG62:$BX62))/2),1)+DN$7&lt;1,-FLOOR(((18-COUNT($BG62:$BX62))/2),1)+DN$7&gt;COUNT($BG62:$BX62)),"",LARGE($BG62:$BX62,-FLOOR(((18-COUNT($BG62:$BX62))/2),1)+DN$7)))</f>
        <v/>
      </c>
      <c r="DO62" s="534" t="str">
        <f t="shared" ref="DO62:DO69" si="284">IF($CH$4=$CD$4,IF(OR(-FLOOR(((18-COUNT($U62:$AL62))/2),1)+DO$7&lt;1,-FLOOR(((18-COUNT($U62:$AL62))/2),1)+DO$7&gt;COUNT($U62:$AL62)),"",LARGE($U62:$AL62,-FLOOR(((18-COUNT($U62:$AL62))/2),1)+DO$7)),IF(OR(-FLOOR(((18-COUNT($BG62:$BX62))/2),1)+DO$7&lt;1,-FLOOR(((18-COUNT($BG62:$BX62))/2),1)+DO$7&gt;COUNT($BG62:$BX62)),"",LARGE($BG62:$BX62,-FLOOR(((18-COUNT($BG62:$BX62))/2),1)+DO$7)))</f>
        <v/>
      </c>
      <c r="DP62" s="533" t="str">
        <f t="shared" ref="DP62:DP69" si="285">IF($CH$4=$CD$4,IF(OR(-FLOOR(((18-COUNT($U62:$AL62))/2),1)+DP$7&lt;1,-FLOOR(((18-COUNT($U62:$AL62))/2),1)+DP$7&gt;COUNT($U62:$AL62)),"",LARGE($U62:$AL62,-FLOOR(((18-COUNT($U62:$AL62))/2),1)+DP$7)),IF(OR(-FLOOR(((18-COUNT($BG62:$BX62))/2),1)+DP$7&lt;1,-FLOOR(((18-COUNT($BG62:$BX62))/2),1)+DP$7&gt;COUNT($BG62:$BX62)),"",LARGE($BG62:$BX62,-FLOOR(((18-COUNT($BG62:$BX62))/2),1)+DP$7)))</f>
        <v/>
      </c>
      <c r="DQ62" s="532" t="str">
        <f t="shared" ref="DQ62:DQ69" si="286">IF($CH$4=$CD$4,IF(OR(-FLOOR(((18-COUNT($U62:$AL62))/2),1)+DQ$7&lt;1,-FLOOR(((18-COUNT($U62:$AL62))/2),1)+DQ$7&gt;COUNT($U62:$AL62)),"",LARGE($U62:$AL62,-FLOOR(((18-COUNT($U62:$AL62))/2),1)+DQ$7)),IF(OR(-FLOOR(((18-COUNT($BG62:$BX62))/2),1)+DQ$7&lt;1,-FLOOR(((18-COUNT($BG62:$BX62))/2),1)+DQ$7&gt;COUNT($BG62:$BX62)),"",LARGE($BG62:$BX62,-FLOOR(((18-COUNT($BG62:$BX62))/2),1)+DQ$7)))</f>
        <v/>
      </c>
      <c r="DR62" s="536">
        <f t="shared" ref="DR62:DR69" si="287">COUNT(B62:S62)</f>
        <v>1</v>
      </c>
      <c r="DS62" s="468">
        <f t="shared" ref="DS62:DS69" si="288">COUNT(U62:AL62)</f>
        <v>1</v>
      </c>
      <c r="DT62" s="468">
        <f t="shared" ref="DT62:DT69" si="289">COUNT(AN62:BE62)</f>
        <v>0</v>
      </c>
      <c r="DU62" s="468">
        <f t="shared" ref="DU62:DU69" si="290">COUNT(BG62:BX62)</f>
        <v>0</v>
      </c>
      <c r="DV62" s="982"/>
      <c r="DW62" s="983"/>
      <c r="DX62" s="983"/>
      <c r="DY62" s="984"/>
      <c r="EA62" s="61"/>
    </row>
    <row r="63" spans="1:131" ht="12.75" customHeight="1">
      <c r="A63" s="980" t="s">
        <v>392</v>
      </c>
      <c r="B63" s="306"/>
      <c r="C63" s="783"/>
      <c r="D63" s="306"/>
      <c r="E63" s="783"/>
      <c r="F63" s="306"/>
      <c r="G63" s="783"/>
      <c r="H63" s="306"/>
      <c r="I63" s="783">
        <v>1</v>
      </c>
      <c r="J63" s="306"/>
      <c r="K63" s="783"/>
      <c r="L63" s="306"/>
      <c r="M63" s="783"/>
      <c r="N63" s="306"/>
      <c r="O63" s="783"/>
      <c r="P63" s="306"/>
      <c r="Q63" s="783"/>
      <c r="R63" s="783"/>
      <c r="S63" s="306"/>
      <c r="T63" s="1027"/>
      <c r="U63" s="783"/>
      <c r="V63" s="306"/>
      <c r="W63" s="783"/>
      <c r="X63" s="306"/>
      <c r="Y63" s="783"/>
      <c r="Z63" s="306"/>
      <c r="AA63" s="783"/>
      <c r="AB63" s="306"/>
      <c r="AC63" s="783"/>
      <c r="AD63" s="306"/>
      <c r="AE63" s="233">
        <v>4</v>
      </c>
      <c r="AF63" s="306"/>
      <c r="AG63" s="783"/>
      <c r="AH63" s="306"/>
      <c r="AI63" s="783"/>
      <c r="AJ63" s="306"/>
      <c r="AK63" s="306"/>
      <c r="AL63" s="783"/>
      <c r="AM63" s="1027"/>
      <c r="AN63" s="783"/>
      <c r="AO63" s="306"/>
      <c r="AP63" s="783"/>
      <c r="AQ63" s="306"/>
      <c r="AR63" s="783"/>
      <c r="AS63" s="306"/>
      <c r="AT63" s="783"/>
      <c r="AU63" s="306"/>
      <c r="AV63" s="783"/>
      <c r="AW63" s="306"/>
      <c r="AX63" s="783"/>
      <c r="AY63" s="306"/>
      <c r="AZ63" s="783"/>
      <c r="BA63" s="306"/>
      <c r="BB63" s="783"/>
      <c r="BC63" s="306"/>
      <c r="BD63" s="306"/>
      <c r="BE63" s="783"/>
      <c r="BF63" s="1027"/>
      <c r="BG63" s="783"/>
      <c r="BH63" s="783"/>
      <c r="BI63" s="306"/>
      <c r="BJ63" s="783"/>
      <c r="BK63" s="306"/>
      <c r="BL63" s="783"/>
      <c r="BM63" s="306"/>
      <c r="BN63" s="783"/>
      <c r="BO63" s="306"/>
      <c r="BP63" s="783"/>
      <c r="BQ63" s="306"/>
      <c r="BR63" s="783"/>
      <c r="BS63" s="306"/>
      <c r="BT63" s="783"/>
      <c r="BU63" s="306"/>
      <c r="BV63" s="783"/>
      <c r="BW63" s="783"/>
      <c r="BX63" s="306"/>
      <c r="BY63" s="1027"/>
      <c r="BZ63" s="783">
        <v>1</v>
      </c>
      <c r="CA63" s="306">
        <v>4</v>
      </c>
      <c r="CB63" s="783"/>
      <c r="CC63" s="306"/>
      <c r="CD63" s="530"/>
      <c r="CE63" s="530"/>
      <c r="CF63" s="530"/>
      <c r="CG63" s="531"/>
      <c r="CH63" s="518" t="str">
        <f t="shared" si="251"/>
        <v/>
      </c>
      <c r="CI63" s="93" t="str">
        <f t="shared" si="252"/>
        <v/>
      </c>
      <c r="CJ63" s="94" t="str">
        <f t="shared" si="253"/>
        <v/>
      </c>
      <c r="CK63" s="94" t="str">
        <f t="shared" si="254"/>
        <v/>
      </c>
      <c r="CL63" s="94" t="str">
        <f t="shared" si="255"/>
        <v/>
      </c>
      <c r="CM63" s="94" t="str">
        <f t="shared" si="256"/>
        <v/>
      </c>
      <c r="CN63" s="94" t="str">
        <f t="shared" si="257"/>
        <v/>
      </c>
      <c r="CO63" s="108" t="str">
        <f t="shared" si="258"/>
        <v/>
      </c>
      <c r="CP63" s="108" t="str">
        <f t="shared" si="259"/>
        <v/>
      </c>
      <c r="CQ63" s="108">
        <f t="shared" si="260"/>
        <v>1</v>
      </c>
      <c r="CR63" s="108" t="str">
        <f t="shared" si="261"/>
        <v/>
      </c>
      <c r="CS63" s="94" t="str">
        <f t="shared" si="262"/>
        <v/>
      </c>
      <c r="CT63" s="94" t="str">
        <f t="shared" si="263"/>
        <v/>
      </c>
      <c r="CU63" s="94" t="str">
        <f t="shared" si="264"/>
        <v/>
      </c>
      <c r="CV63" s="94" t="str">
        <f t="shared" si="265"/>
        <v/>
      </c>
      <c r="CW63" s="94" t="str">
        <f t="shared" si="266"/>
        <v/>
      </c>
      <c r="CX63" s="93" t="str">
        <f t="shared" si="267"/>
        <v/>
      </c>
      <c r="CY63" s="519" t="str">
        <f t="shared" si="268"/>
        <v/>
      </c>
      <c r="CZ63" s="532" t="str">
        <f t="shared" si="269"/>
        <v/>
      </c>
      <c r="DA63" s="533" t="str">
        <f t="shared" si="270"/>
        <v/>
      </c>
      <c r="DB63" s="534" t="str">
        <f t="shared" si="271"/>
        <v/>
      </c>
      <c r="DC63" s="534" t="str">
        <f t="shared" si="272"/>
        <v/>
      </c>
      <c r="DD63" s="534" t="str">
        <f t="shared" si="273"/>
        <v/>
      </c>
      <c r="DE63" s="534" t="str">
        <f t="shared" si="274"/>
        <v/>
      </c>
      <c r="DF63" s="534" t="str">
        <f t="shared" si="275"/>
        <v/>
      </c>
      <c r="DG63" s="535" t="str">
        <f t="shared" si="276"/>
        <v/>
      </c>
      <c r="DH63" s="535" t="str">
        <f t="shared" si="277"/>
        <v/>
      </c>
      <c r="DI63" s="535">
        <f t="shared" si="278"/>
        <v>4</v>
      </c>
      <c r="DJ63" s="535" t="str">
        <f t="shared" si="279"/>
        <v/>
      </c>
      <c r="DK63" s="534" t="str">
        <f t="shared" si="280"/>
        <v/>
      </c>
      <c r="DL63" s="534" t="str">
        <f t="shared" si="281"/>
        <v/>
      </c>
      <c r="DM63" s="534" t="str">
        <f t="shared" si="282"/>
        <v/>
      </c>
      <c r="DN63" s="534" t="str">
        <f t="shared" si="283"/>
        <v/>
      </c>
      <c r="DO63" s="534" t="str">
        <f t="shared" si="284"/>
        <v/>
      </c>
      <c r="DP63" s="533" t="str">
        <f t="shared" si="285"/>
        <v/>
      </c>
      <c r="DQ63" s="532" t="str">
        <f t="shared" si="286"/>
        <v/>
      </c>
      <c r="DR63" s="536">
        <f t="shared" si="287"/>
        <v>1</v>
      </c>
      <c r="DS63" s="468">
        <f t="shared" si="288"/>
        <v>1</v>
      </c>
      <c r="DT63" s="468">
        <f t="shared" si="289"/>
        <v>0</v>
      </c>
      <c r="DU63" s="468">
        <f t="shared" si="290"/>
        <v>0</v>
      </c>
      <c r="DV63" s="982"/>
      <c r="DW63" s="983"/>
      <c r="DX63" s="983"/>
      <c r="DY63" s="984"/>
      <c r="EA63" s="61"/>
    </row>
    <row r="64" spans="1:131" ht="12.75" customHeight="1">
      <c r="A64" s="529" t="s">
        <v>156</v>
      </c>
      <c r="B64" s="306"/>
      <c r="C64" s="783"/>
      <c r="D64" s="306"/>
      <c r="E64" s="783"/>
      <c r="F64" s="306"/>
      <c r="G64" s="783"/>
      <c r="H64" s="306"/>
      <c r="I64" s="783">
        <v>12</v>
      </c>
      <c r="J64" s="306"/>
      <c r="K64" s="783"/>
      <c r="L64" s="306"/>
      <c r="M64" s="783"/>
      <c r="N64" s="306"/>
      <c r="O64" s="783"/>
      <c r="P64" s="306"/>
      <c r="Q64" s="783"/>
      <c r="R64" s="783"/>
      <c r="S64" s="306"/>
      <c r="T64" s="1027"/>
      <c r="U64" s="783"/>
      <c r="V64" s="306"/>
      <c r="W64" s="783"/>
      <c r="X64" s="306"/>
      <c r="Y64" s="783"/>
      <c r="Z64" s="306"/>
      <c r="AA64" s="783"/>
      <c r="AB64" s="306"/>
      <c r="AC64" s="783"/>
      <c r="AD64" s="306"/>
      <c r="AE64" s="284">
        <v>12</v>
      </c>
      <c r="AF64" s="306"/>
      <c r="AG64" s="783"/>
      <c r="AH64" s="306"/>
      <c r="AI64" s="783"/>
      <c r="AJ64" s="306"/>
      <c r="AK64" s="306"/>
      <c r="AL64" s="783"/>
      <c r="AM64" s="1027"/>
      <c r="AN64" s="783"/>
      <c r="AO64" s="306"/>
      <c r="AP64" s="783"/>
      <c r="AQ64" s="306"/>
      <c r="AR64" s="783"/>
      <c r="AS64" s="306"/>
      <c r="AT64" s="783"/>
      <c r="AU64" s="306"/>
      <c r="AV64" s="783"/>
      <c r="AW64" s="306"/>
      <c r="AX64" s="783"/>
      <c r="AY64" s="306"/>
      <c r="AZ64" s="783"/>
      <c r="BA64" s="306"/>
      <c r="BB64" s="783"/>
      <c r="BC64" s="306"/>
      <c r="BD64" s="306"/>
      <c r="BE64" s="783"/>
      <c r="BF64" s="1027"/>
      <c r="BG64" s="783"/>
      <c r="BH64" s="783"/>
      <c r="BI64" s="306"/>
      <c r="BJ64" s="783"/>
      <c r="BK64" s="306"/>
      <c r="BL64" s="783"/>
      <c r="BM64" s="306"/>
      <c r="BN64" s="783"/>
      <c r="BO64" s="306"/>
      <c r="BP64" s="783"/>
      <c r="BQ64" s="306"/>
      <c r="BR64" s="783"/>
      <c r="BS64" s="306"/>
      <c r="BT64" s="783"/>
      <c r="BU64" s="306"/>
      <c r="BV64" s="783"/>
      <c r="BW64" s="783"/>
      <c r="BX64" s="306"/>
      <c r="BY64" s="1027"/>
      <c r="BZ64" s="783">
        <v>12</v>
      </c>
      <c r="CA64" s="306">
        <v>12</v>
      </c>
      <c r="CB64" s="783"/>
      <c r="CC64" s="306"/>
      <c r="CD64" s="530"/>
      <c r="CE64" s="530"/>
      <c r="CF64" s="530"/>
      <c r="CG64" s="531"/>
      <c r="CH64" s="518" t="str">
        <f t="shared" si="251"/>
        <v/>
      </c>
      <c r="CI64" s="93" t="str">
        <f t="shared" si="252"/>
        <v/>
      </c>
      <c r="CJ64" s="94" t="str">
        <f t="shared" si="253"/>
        <v/>
      </c>
      <c r="CK64" s="94" t="str">
        <f t="shared" si="254"/>
        <v/>
      </c>
      <c r="CL64" s="94" t="str">
        <f t="shared" si="255"/>
        <v/>
      </c>
      <c r="CM64" s="94" t="str">
        <f t="shared" si="256"/>
        <v/>
      </c>
      <c r="CN64" s="94" t="str">
        <f t="shared" si="257"/>
        <v/>
      </c>
      <c r="CO64" s="108" t="str">
        <f t="shared" si="258"/>
        <v/>
      </c>
      <c r="CP64" s="108" t="str">
        <f t="shared" si="259"/>
        <v/>
      </c>
      <c r="CQ64" s="108">
        <f t="shared" si="260"/>
        <v>12</v>
      </c>
      <c r="CR64" s="108" t="str">
        <f t="shared" si="261"/>
        <v/>
      </c>
      <c r="CS64" s="94" t="str">
        <f t="shared" si="262"/>
        <v/>
      </c>
      <c r="CT64" s="94" t="str">
        <f t="shared" si="263"/>
        <v/>
      </c>
      <c r="CU64" s="94" t="str">
        <f t="shared" si="264"/>
        <v/>
      </c>
      <c r="CV64" s="94" t="str">
        <f t="shared" si="265"/>
        <v/>
      </c>
      <c r="CW64" s="94" t="str">
        <f t="shared" si="266"/>
        <v/>
      </c>
      <c r="CX64" s="93" t="str">
        <f t="shared" si="267"/>
        <v/>
      </c>
      <c r="CY64" s="519" t="str">
        <f t="shared" si="268"/>
        <v/>
      </c>
      <c r="CZ64" s="532" t="str">
        <f t="shared" si="269"/>
        <v/>
      </c>
      <c r="DA64" s="533" t="str">
        <f t="shared" si="270"/>
        <v/>
      </c>
      <c r="DB64" s="534" t="str">
        <f t="shared" si="271"/>
        <v/>
      </c>
      <c r="DC64" s="534" t="str">
        <f t="shared" si="272"/>
        <v/>
      </c>
      <c r="DD64" s="534" t="str">
        <f t="shared" si="273"/>
        <v/>
      </c>
      <c r="DE64" s="534" t="str">
        <f t="shared" si="274"/>
        <v/>
      </c>
      <c r="DF64" s="534" t="str">
        <f t="shared" si="275"/>
        <v/>
      </c>
      <c r="DG64" s="535" t="str">
        <f t="shared" si="276"/>
        <v/>
      </c>
      <c r="DH64" s="535" t="str">
        <f t="shared" si="277"/>
        <v/>
      </c>
      <c r="DI64" s="535">
        <f t="shared" si="278"/>
        <v>12</v>
      </c>
      <c r="DJ64" s="535" t="str">
        <f t="shared" si="279"/>
        <v/>
      </c>
      <c r="DK64" s="534" t="str">
        <f t="shared" si="280"/>
        <v/>
      </c>
      <c r="DL64" s="534" t="str">
        <f t="shared" si="281"/>
        <v/>
      </c>
      <c r="DM64" s="534" t="str">
        <f t="shared" si="282"/>
        <v/>
      </c>
      <c r="DN64" s="534" t="str">
        <f t="shared" si="283"/>
        <v/>
      </c>
      <c r="DO64" s="534" t="str">
        <f t="shared" si="284"/>
        <v/>
      </c>
      <c r="DP64" s="533" t="str">
        <f t="shared" si="285"/>
        <v/>
      </c>
      <c r="DQ64" s="532" t="str">
        <f t="shared" si="286"/>
        <v/>
      </c>
      <c r="DR64" s="536">
        <f t="shared" si="287"/>
        <v>1</v>
      </c>
      <c r="DS64" s="468">
        <f t="shared" si="288"/>
        <v>1</v>
      </c>
      <c r="DT64" s="468">
        <f t="shared" si="289"/>
        <v>0</v>
      </c>
      <c r="DU64" s="468">
        <f t="shared" si="290"/>
        <v>0</v>
      </c>
      <c r="DV64" s="982"/>
      <c r="DW64" s="983"/>
      <c r="DX64" s="983"/>
      <c r="DY64" s="984"/>
      <c r="EA64" s="61"/>
    </row>
    <row r="65" spans="1:131" ht="12.75" customHeight="1">
      <c r="A65" s="1031" t="s">
        <v>369</v>
      </c>
      <c r="B65" s="541" t="str">
        <f t="shared" ref="B65:S65" si="291">IF(B63="","",B62*B63*B64)</f>
        <v/>
      </c>
      <c r="C65" s="541" t="str">
        <f t="shared" si="291"/>
        <v/>
      </c>
      <c r="D65" s="541" t="str">
        <f t="shared" si="291"/>
        <v/>
      </c>
      <c r="E65" s="541" t="str">
        <f t="shared" si="291"/>
        <v/>
      </c>
      <c r="F65" s="541" t="str">
        <f t="shared" si="291"/>
        <v/>
      </c>
      <c r="G65" s="541" t="str">
        <f t="shared" si="291"/>
        <v/>
      </c>
      <c r="H65" s="541" t="str">
        <f t="shared" si="291"/>
        <v/>
      </c>
      <c r="I65" s="541">
        <f t="shared" si="291"/>
        <v>9.6000000000000014</v>
      </c>
      <c r="J65" s="541" t="str">
        <f t="shared" si="291"/>
        <v/>
      </c>
      <c r="K65" s="541" t="str">
        <f t="shared" si="291"/>
        <v/>
      </c>
      <c r="L65" s="541" t="str">
        <f t="shared" si="291"/>
        <v/>
      </c>
      <c r="M65" s="541" t="str">
        <f t="shared" si="291"/>
        <v/>
      </c>
      <c r="N65" s="541" t="str">
        <f t="shared" si="291"/>
        <v/>
      </c>
      <c r="O65" s="541" t="str">
        <f t="shared" si="291"/>
        <v/>
      </c>
      <c r="P65" s="541" t="str">
        <f t="shared" si="291"/>
        <v/>
      </c>
      <c r="Q65" s="541" t="str">
        <f t="shared" si="291"/>
        <v/>
      </c>
      <c r="R65" s="541" t="str">
        <f t="shared" si="291"/>
        <v/>
      </c>
      <c r="S65" s="541" t="str">
        <f t="shared" si="291"/>
        <v/>
      </c>
      <c r="T65" s="865"/>
      <c r="U65" s="541" t="str">
        <f t="shared" ref="U65:AL65" si="292">IF(U63="","",U62*U63*U64)</f>
        <v/>
      </c>
      <c r="V65" s="541" t="str">
        <f t="shared" si="292"/>
        <v/>
      </c>
      <c r="W65" s="541" t="str">
        <f t="shared" si="292"/>
        <v/>
      </c>
      <c r="X65" s="541" t="str">
        <f t="shared" si="292"/>
        <v/>
      </c>
      <c r="Y65" s="541" t="str">
        <f t="shared" si="292"/>
        <v/>
      </c>
      <c r="Z65" s="541" t="str">
        <f t="shared" si="292"/>
        <v/>
      </c>
      <c r="AA65" s="541" t="str">
        <f t="shared" si="292"/>
        <v/>
      </c>
      <c r="AB65" s="541" t="str">
        <f t="shared" si="292"/>
        <v/>
      </c>
      <c r="AC65" s="541" t="str">
        <f t="shared" si="292"/>
        <v/>
      </c>
      <c r="AD65" s="541" t="str">
        <f t="shared" si="292"/>
        <v/>
      </c>
      <c r="AE65" s="541">
        <f t="shared" si="292"/>
        <v>33.599999999999994</v>
      </c>
      <c r="AF65" s="541" t="str">
        <f t="shared" si="292"/>
        <v/>
      </c>
      <c r="AG65" s="541" t="str">
        <f t="shared" si="292"/>
        <v/>
      </c>
      <c r="AH65" s="541" t="str">
        <f t="shared" si="292"/>
        <v/>
      </c>
      <c r="AI65" s="541" t="str">
        <f t="shared" si="292"/>
        <v/>
      </c>
      <c r="AJ65" s="541" t="str">
        <f t="shared" si="292"/>
        <v/>
      </c>
      <c r="AK65" s="541" t="str">
        <f t="shared" si="292"/>
        <v/>
      </c>
      <c r="AL65" s="541" t="str">
        <f t="shared" si="292"/>
        <v/>
      </c>
      <c r="AM65" s="865"/>
      <c r="AN65" s="541" t="str">
        <f t="shared" ref="AN65:BE65" si="293">IF(AN63="","",AN62*AN63*AN64)</f>
        <v/>
      </c>
      <c r="AO65" s="541" t="str">
        <f t="shared" si="293"/>
        <v/>
      </c>
      <c r="AP65" s="541" t="str">
        <f t="shared" si="293"/>
        <v/>
      </c>
      <c r="AQ65" s="541" t="str">
        <f t="shared" si="293"/>
        <v/>
      </c>
      <c r="AR65" s="541" t="str">
        <f t="shared" si="293"/>
        <v/>
      </c>
      <c r="AS65" s="541" t="str">
        <f t="shared" si="293"/>
        <v/>
      </c>
      <c r="AT65" s="541" t="str">
        <f t="shared" si="293"/>
        <v/>
      </c>
      <c r="AU65" s="541" t="str">
        <f t="shared" si="293"/>
        <v/>
      </c>
      <c r="AV65" s="541" t="str">
        <f t="shared" si="293"/>
        <v/>
      </c>
      <c r="AW65" s="541" t="str">
        <f t="shared" si="293"/>
        <v/>
      </c>
      <c r="AX65" s="541" t="str">
        <f t="shared" si="293"/>
        <v/>
      </c>
      <c r="AY65" s="541" t="str">
        <f t="shared" si="293"/>
        <v/>
      </c>
      <c r="AZ65" s="541" t="str">
        <f t="shared" si="293"/>
        <v/>
      </c>
      <c r="BA65" s="541" t="str">
        <f t="shared" si="293"/>
        <v/>
      </c>
      <c r="BB65" s="541" t="str">
        <f t="shared" si="293"/>
        <v/>
      </c>
      <c r="BC65" s="541" t="str">
        <f t="shared" si="293"/>
        <v/>
      </c>
      <c r="BD65" s="541" t="str">
        <f t="shared" si="293"/>
        <v/>
      </c>
      <c r="BE65" s="541" t="str">
        <f t="shared" si="293"/>
        <v/>
      </c>
      <c r="BF65" s="865"/>
      <c r="BG65" s="541" t="str">
        <f t="shared" ref="BG65:BX65" si="294">IF(BG63="","",BG62*BG63*BG64)</f>
        <v/>
      </c>
      <c r="BH65" s="541" t="str">
        <f t="shared" si="294"/>
        <v/>
      </c>
      <c r="BI65" s="541" t="str">
        <f t="shared" si="294"/>
        <v/>
      </c>
      <c r="BJ65" s="541" t="str">
        <f t="shared" si="294"/>
        <v/>
      </c>
      <c r="BK65" s="541" t="str">
        <f t="shared" si="294"/>
        <v/>
      </c>
      <c r="BL65" s="541" t="str">
        <f t="shared" si="294"/>
        <v/>
      </c>
      <c r="BM65" s="541" t="str">
        <f t="shared" si="294"/>
        <v/>
      </c>
      <c r="BN65" s="541" t="str">
        <f t="shared" si="294"/>
        <v/>
      </c>
      <c r="BO65" s="541" t="str">
        <f t="shared" si="294"/>
        <v/>
      </c>
      <c r="BP65" s="541" t="str">
        <f t="shared" si="294"/>
        <v/>
      </c>
      <c r="BQ65" s="541" t="str">
        <f t="shared" si="294"/>
        <v/>
      </c>
      <c r="BR65" s="541" t="str">
        <f t="shared" si="294"/>
        <v/>
      </c>
      <c r="BS65" s="541" t="str">
        <f t="shared" si="294"/>
        <v/>
      </c>
      <c r="BT65" s="541" t="str">
        <f t="shared" si="294"/>
        <v/>
      </c>
      <c r="BU65" s="541" t="str">
        <f t="shared" si="294"/>
        <v/>
      </c>
      <c r="BV65" s="541" t="str">
        <f t="shared" si="294"/>
        <v/>
      </c>
      <c r="BW65" s="541" t="str">
        <f t="shared" si="294"/>
        <v/>
      </c>
      <c r="BX65" s="541" t="str">
        <f t="shared" si="294"/>
        <v/>
      </c>
      <c r="BY65" s="865"/>
      <c r="BZ65" s="541">
        <f>IF(BZ63="","",BZ62*BZ63*BZ64)</f>
        <v>12</v>
      </c>
      <c r="CA65" s="541">
        <f>IF(CA63="","",CA62*CA63*CA64)</f>
        <v>48</v>
      </c>
      <c r="CB65" s="541" t="str">
        <f>IF(CB63="","",CB62*CB63*CB64)</f>
        <v/>
      </c>
      <c r="CC65" s="541" t="str">
        <f>IF(CC63="","",CC62*CC63*CC64)</f>
        <v/>
      </c>
      <c r="CD65" s="530" t="str">
        <f>IF(DR65&lt;3,"",(SUM(B65:S65)-MIN(B65:S65)-MAX(B65:S65))/(DR65-2))</f>
        <v/>
      </c>
      <c r="CE65" s="530" t="str">
        <f>IF(DS65&lt;3,"",(SUM(U65:AL65)-MIN(U65:AL65)-MAX(U65:AL65))/(DS65-2))</f>
        <v/>
      </c>
      <c r="CF65" s="530" t="str">
        <f>IF(DT65&lt;3,"",(SUM(AN65:BE65)-MIN(AN65:BE65)-MAX(AN65:BE65))/(DT65-2))</f>
        <v/>
      </c>
      <c r="CG65" s="531" t="str">
        <f>IF(DU65&lt;3,"",(SUM(BG65:BX65)-MIN(BG65:BX65)-MAX(BG65:BX65))/(DU65-2))</f>
        <v/>
      </c>
      <c r="CH65" s="518" t="str">
        <f t="shared" si="251"/>
        <v/>
      </c>
      <c r="CI65" s="93" t="str">
        <f t="shared" si="252"/>
        <v/>
      </c>
      <c r="CJ65" s="94" t="str">
        <f t="shared" si="253"/>
        <v/>
      </c>
      <c r="CK65" s="94" t="str">
        <f t="shared" si="254"/>
        <v/>
      </c>
      <c r="CL65" s="94" t="str">
        <f t="shared" si="255"/>
        <v/>
      </c>
      <c r="CM65" s="94" t="str">
        <f t="shared" si="256"/>
        <v/>
      </c>
      <c r="CN65" s="94" t="str">
        <f t="shared" si="257"/>
        <v/>
      </c>
      <c r="CO65" s="108" t="str">
        <f t="shared" si="258"/>
        <v/>
      </c>
      <c r="CP65" s="108" t="str">
        <f t="shared" si="259"/>
        <v/>
      </c>
      <c r="CQ65" s="108">
        <f t="shared" si="260"/>
        <v>9.6000000000000014</v>
      </c>
      <c r="CR65" s="108" t="str">
        <f t="shared" si="261"/>
        <v/>
      </c>
      <c r="CS65" s="94" t="str">
        <f t="shared" si="262"/>
        <v/>
      </c>
      <c r="CT65" s="94" t="str">
        <f t="shared" si="263"/>
        <v/>
      </c>
      <c r="CU65" s="94" t="str">
        <f t="shared" si="264"/>
        <v/>
      </c>
      <c r="CV65" s="94" t="str">
        <f t="shared" si="265"/>
        <v/>
      </c>
      <c r="CW65" s="94" t="str">
        <f t="shared" si="266"/>
        <v/>
      </c>
      <c r="CX65" s="93" t="str">
        <f t="shared" si="267"/>
        <v/>
      </c>
      <c r="CY65" s="519" t="str">
        <f t="shared" si="268"/>
        <v/>
      </c>
      <c r="CZ65" s="532" t="str">
        <f t="shared" si="269"/>
        <v/>
      </c>
      <c r="DA65" s="533" t="str">
        <f t="shared" si="270"/>
        <v/>
      </c>
      <c r="DB65" s="534" t="str">
        <f t="shared" si="271"/>
        <v/>
      </c>
      <c r="DC65" s="534" t="str">
        <f t="shared" si="272"/>
        <v/>
      </c>
      <c r="DD65" s="534" t="str">
        <f t="shared" si="273"/>
        <v/>
      </c>
      <c r="DE65" s="534" t="str">
        <f t="shared" si="274"/>
        <v/>
      </c>
      <c r="DF65" s="534" t="str">
        <f t="shared" si="275"/>
        <v/>
      </c>
      <c r="DG65" s="535" t="str">
        <f t="shared" si="276"/>
        <v/>
      </c>
      <c r="DH65" s="535" t="str">
        <f t="shared" si="277"/>
        <v/>
      </c>
      <c r="DI65" s="535">
        <f t="shared" si="278"/>
        <v>33.599999999999994</v>
      </c>
      <c r="DJ65" s="535" t="str">
        <f t="shared" si="279"/>
        <v/>
      </c>
      <c r="DK65" s="534" t="str">
        <f t="shared" si="280"/>
        <v/>
      </c>
      <c r="DL65" s="534" t="str">
        <f t="shared" si="281"/>
        <v/>
      </c>
      <c r="DM65" s="534" t="str">
        <f t="shared" si="282"/>
        <v/>
      </c>
      <c r="DN65" s="534" t="str">
        <f t="shared" si="283"/>
        <v/>
      </c>
      <c r="DO65" s="534" t="str">
        <f t="shared" si="284"/>
        <v/>
      </c>
      <c r="DP65" s="533" t="str">
        <f t="shared" si="285"/>
        <v/>
      </c>
      <c r="DQ65" s="532" t="str">
        <f t="shared" si="286"/>
        <v/>
      </c>
      <c r="DR65" s="536">
        <f t="shared" si="287"/>
        <v>1</v>
      </c>
      <c r="DS65" s="468">
        <f t="shared" si="288"/>
        <v>1</v>
      </c>
      <c r="DT65" s="468">
        <f t="shared" si="289"/>
        <v>0</v>
      </c>
      <c r="DU65" s="468">
        <f t="shared" si="290"/>
        <v>0</v>
      </c>
      <c r="DV65" s="987" t="e">
        <f>IF(SUM(BZ65)&gt;0,(BZ61-DV68-SUM(BZ68)*(DV68=""))*'Exp factors'!C$23,"")</f>
        <v>#VALUE!</v>
      </c>
      <c r="DW65" s="988" t="e">
        <f>IF(SUM(CA65)&gt;0,(CA61-DW68-SUM(CA68)*(DW68=""))*'Exp factors'!D$23,"")</f>
        <v>#VALUE!</v>
      </c>
      <c r="DX65" s="988" t="str">
        <f>IF(SUM(CB65)&gt;0,(CB61-DX68-SUM(CB68)*(DX68=""))*'Exp factors'!E$23,"")</f>
        <v/>
      </c>
      <c r="DY65" s="989" t="str">
        <f>IF(SUM(CC65)&gt;0,(CC61-DY68-SUM(CC68)*(DY68=""))*'Exp factors'!F$23,"")</f>
        <v/>
      </c>
      <c r="EA65" s="61"/>
    </row>
    <row r="66" spans="1:131" ht="12.75" customHeight="1">
      <c r="A66" s="1031" t="s">
        <v>400</v>
      </c>
      <c r="B66" s="528"/>
      <c r="C66" s="806"/>
      <c r="D66" s="528"/>
      <c r="E66" s="806"/>
      <c r="F66" s="528"/>
      <c r="G66" s="806"/>
      <c r="H66" s="528"/>
      <c r="I66" s="806"/>
      <c r="J66" s="528"/>
      <c r="K66" s="806"/>
      <c r="L66" s="528"/>
      <c r="M66" s="806"/>
      <c r="N66" s="528"/>
      <c r="O66" s="806"/>
      <c r="P66" s="528"/>
      <c r="Q66" s="806"/>
      <c r="R66" s="806"/>
      <c r="S66" s="528"/>
      <c r="T66" s="1030"/>
      <c r="U66" s="806"/>
      <c r="V66" s="528"/>
      <c r="W66" s="806"/>
      <c r="X66" s="528"/>
      <c r="Y66" s="806"/>
      <c r="Z66" s="528"/>
      <c r="AA66" s="806"/>
      <c r="AB66" s="528"/>
      <c r="AC66" s="806"/>
      <c r="AD66" s="528"/>
      <c r="AE66" s="806"/>
      <c r="AF66" s="528"/>
      <c r="AG66" s="806"/>
      <c r="AH66" s="528"/>
      <c r="AI66" s="806"/>
      <c r="AJ66" s="528"/>
      <c r="AK66" s="528"/>
      <c r="AL66" s="806"/>
      <c r="AM66" s="1030"/>
      <c r="AN66" s="806"/>
      <c r="AO66" s="528"/>
      <c r="AP66" s="806"/>
      <c r="AQ66" s="528"/>
      <c r="AR66" s="806"/>
      <c r="AS66" s="528"/>
      <c r="AT66" s="806"/>
      <c r="AU66" s="528"/>
      <c r="AV66" s="806"/>
      <c r="AW66" s="528"/>
      <c r="AX66" s="806"/>
      <c r="AY66" s="528"/>
      <c r="AZ66" s="806"/>
      <c r="BA66" s="528"/>
      <c r="BB66" s="806"/>
      <c r="BC66" s="528"/>
      <c r="BD66" s="528"/>
      <c r="BE66" s="806"/>
      <c r="BF66" s="1030"/>
      <c r="BG66" s="806"/>
      <c r="BH66" s="806"/>
      <c r="BI66" s="528"/>
      <c r="BJ66" s="806"/>
      <c r="BK66" s="528"/>
      <c r="BL66" s="806"/>
      <c r="BM66" s="528"/>
      <c r="BN66" s="806"/>
      <c r="BO66" s="528"/>
      <c r="BP66" s="806"/>
      <c r="BQ66" s="528"/>
      <c r="BR66" s="806"/>
      <c r="BS66" s="528"/>
      <c r="BT66" s="806"/>
      <c r="BU66" s="528"/>
      <c r="BV66" s="806"/>
      <c r="BW66" s="806"/>
      <c r="BX66" s="528"/>
      <c r="BY66" s="1030"/>
      <c r="BZ66" s="806">
        <v>210</v>
      </c>
      <c r="CA66" s="528">
        <v>210</v>
      </c>
      <c r="CB66" s="806">
        <v>210</v>
      </c>
      <c r="CC66" s="528">
        <v>210</v>
      </c>
      <c r="CD66" s="530" t="str">
        <f>IF(DR66&lt;3,"",(SUM(B66:S66)-MIN(B66:S66)-MAX(B66:S66))/(DR66-2))</f>
        <v/>
      </c>
      <c r="CE66" s="530" t="str">
        <f>IF(DS66&lt;3,"",(SUM(U66:AL66)-MIN(U66:AL66)-MAX(U66:AL66))/(DS66-2))</f>
        <v/>
      </c>
      <c r="CF66" s="530" t="str">
        <f>IF(DT66&lt;3,"",(SUM(AN66:BE66)-MIN(AN66:BE66)-MAX(AN66:BE66))/(DT66-2))</f>
        <v/>
      </c>
      <c r="CG66" s="531" t="str">
        <f>IF(DU66&lt;3,"",(SUM(BG66:BX66)-MIN(BG66:BX66)-MAX(BG66:BX66))/(DU66-2))</f>
        <v/>
      </c>
      <c r="CH66" s="518" t="str">
        <f t="shared" si="251"/>
        <v/>
      </c>
      <c r="CI66" s="93" t="str">
        <f t="shared" si="252"/>
        <v/>
      </c>
      <c r="CJ66" s="94" t="str">
        <f t="shared" si="253"/>
        <v/>
      </c>
      <c r="CK66" s="94" t="str">
        <f t="shared" si="254"/>
        <v/>
      </c>
      <c r="CL66" s="94" t="str">
        <f t="shared" si="255"/>
        <v/>
      </c>
      <c r="CM66" s="94" t="str">
        <f t="shared" si="256"/>
        <v/>
      </c>
      <c r="CN66" s="94" t="str">
        <f t="shared" si="257"/>
        <v/>
      </c>
      <c r="CO66" s="108" t="str">
        <f t="shared" si="258"/>
        <v/>
      </c>
      <c r="CP66" s="108" t="str">
        <f t="shared" si="259"/>
        <v/>
      </c>
      <c r="CQ66" s="108" t="str">
        <f t="shared" si="260"/>
        <v/>
      </c>
      <c r="CR66" s="108" t="str">
        <f t="shared" si="261"/>
        <v/>
      </c>
      <c r="CS66" s="94" t="str">
        <f t="shared" si="262"/>
        <v/>
      </c>
      <c r="CT66" s="94" t="str">
        <f t="shared" si="263"/>
        <v/>
      </c>
      <c r="CU66" s="94" t="str">
        <f t="shared" si="264"/>
        <v/>
      </c>
      <c r="CV66" s="94" t="str">
        <f t="shared" si="265"/>
        <v/>
      </c>
      <c r="CW66" s="94" t="str">
        <f t="shared" si="266"/>
        <v/>
      </c>
      <c r="CX66" s="93" t="str">
        <f t="shared" si="267"/>
        <v/>
      </c>
      <c r="CY66" s="519" t="str">
        <f t="shared" si="268"/>
        <v/>
      </c>
      <c r="CZ66" s="532" t="str">
        <f t="shared" si="269"/>
        <v/>
      </c>
      <c r="DA66" s="533" t="str">
        <f t="shared" si="270"/>
        <v/>
      </c>
      <c r="DB66" s="534" t="str">
        <f t="shared" si="271"/>
        <v/>
      </c>
      <c r="DC66" s="534" t="str">
        <f t="shared" si="272"/>
        <v/>
      </c>
      <c r="DD66" s="534" t="str">
        <f t="shared" si="273"/>
        <v/>
      </c>
      <c r="DE66" s="534" t="str">
        <f t="shared" si="274"/>
        <v/>
      </c>
      <c r="DF66" s="534" t="str">
        <f t="shared" si="275"/>
        <v/>
      </c>
      <c r="DG66" s="535" t="str">
        <f t="shared" si="276"/>
        <v/>
      </c>
      <c r="DH66" s="535" t="str">
        <f t="shared" si="277"/>
        <v/>
      </c>
      <c r="DI66" s="535" t="str">
        <f t="shared" si="278"/>
        <v/>
      </c>
      <c r="DJ66" s="535" t="str">
        <f t="shared" si="279"/>
        <v/>
      </c>
      <c r="DK66" s="534" t="str">
        <f t="shared" si="280"/>
        <v/>
      </c>
      <c r="DL66" s="534" t="str">
        <f t="shared" si="281"/>
        <v/>
      </c>
      <c r="DM66" s="534" t="str">
        <f t="shared" si="282"/>
        <v/>
      </c>
      <c r="DN66" s="534" t="str">
        <f t="shared" si="283"/>
        <v/>
      </c>
      <c r="DO66" s="534" t="str">
        <f t="shared" si="284"/>
        <v/>
      </c>
      <c r="DP66" s="533" t="str">
        <f t="shared" si="285"/>
        <v/>
      </c>
      <c r="DQ66" s="532" t="str">
        <f t="shared" si="286"/>
        <v/>
      </c>
      <c r="DR66" s="536">
        <f t="shared" si="287"/>
        <v>0</v>
      </c>
      <c r="DS66" s="468">
        <f t="shared" si="288"/>
        <v>0</v>
      </c>
      <c r="DT66" s="468">
        <f t="shared" si="289"/>
        <v>0</v>
      </c>
      <c r="DU66" s="468">
        <f t="shared" si="290"/>
        <v>0</v>
      </c>
      <c r="DV66" s="982"/>
      <c r="DW66" s="983"/>
      <c r="DX66" s="983"/>
      <c r="DY66" s="984"/>
      <c r="EA66" s="61"/>
    </row>
    <row r="67" spans="1:131" ht="12.75" customHeight="1">
      <c r="A67" s="529" t="s">
        <v>353</v>
      </c>
      <c r="B67" s="863" t="str">
        <f t="shared" ref="B67:S67" si="295">IF(B65="","",B65*B66/B$7/365/$G$1)</f>
        <v/>
      </c>
      <c r="C67" s="863" t="str">
        <f t="shared" si="295"/>
        <v/>
      </c>
      <c r="D67" s="863" t="str">
        <f t="shared" si="295"/>
        <v/>
      </c>
      <c r="E67" s="863" t="str">
        <f t="shared" si="295"/>
        <v/>
      </c>
      <c r="F67" s="863" t="str">
        <f t="shared" si="295"/>
        <v/>
      </c>
      <c r="G67" s="863" t="str">
        <f t="shared" si="295"/>
        <v/>
      </c>
      <c r="H67" s="863" t="str">
        <f t="shared" si="295"/>
        <v/>
      </c>
      <c r="I67" s="863">
        <f t="shared" si="295"/>
        <v>0</v>
      </c>
      <c r="J67" s="863" t="str">
        <f t="shared" si="295"/>
        <v/>
      </c>
      <c r="K67" s="863" t="str">
        <f t="shared" si="295"/>
        <v/>
      </c>
      <c r="L67" s="863" t="str">
        <f t="shared" si="295"/>
        <v/>
      </c>
      <c r="M67" s="863" t="str">
        <f t="shared" si="295"/>
        <v/>
      </c>
      <c r="N67" s="863" t="str">
        <f t="shared" si="295"/>
        <v/>
      </c>
      <c r="O67" s="863" t="str">
        <f t="shared" si="295"/>
        <v/>
      </c>
      <c r="P67" s="863" t="str">
        <f t="shared" si="295"/>
        <v/>
      </c>
      <c r="Q67" s="863" t="str">
        <f t="shared" si="295"/>
        <v/>
      </c>
      <c r="R67" s="863" t="str">
        <f t="shared" si="295"/>
        <v/>
      </c>
      <c r="S67" s="863" t="str">
        <f t="shared" si="295"/>
        <v/>
      </c>
      <c r="T67" s="996"/>
      <c r="U67" s="863" t="str">
        <f t="shared" ref="U67:AL67" si="296">IF(U65="","",U65*U66/U$7/365/$G$1)</f>
        <v/>
      </c>
      <c r="V67" s="863" t="str">
        <f t="shared" si="296"/>
        <v/>
      </c>
      <c r="W67" s="863" t="str">
        <f t="shared" si="296"/>
        <v/>
      </c>
      <c r="X67" s="863" t="str">
        <f t="shared" si="296"/>
        <v/>
      </c>
      <c r="Y67" s="863" t="str">
        <f t="shared" si="296"/>
        <v/>
      </c>
      <c r="Z67" s="863" t="str">
        <f t="shared" si="296"/>
        <v/>
      </c>
      <c r="AA67" s="863" t="str">
        <f t="shared" si="296"/>
        <v/>
      </c>
      <c r="AB67" s="863" t="str">
        <f t="shared" si="296"/>
        <v/>
      </c>
      <c r="AC67" s="863" t="str">
        <f t="shared" si="296"/>
        <v/>
      </c>
      <c r="AD67" s="863" t="str">
        <f t="shared" si="296"/>
        <v/>
      </c>
      <c r="AE67" s="863">
        <f t="shared" si="296"/>
        <v>0</v>
      </c>
      <c r="AF67" s="863" t="str">
        <f t="shared" si="296"/>
        <v/>
      </c>
      <c r="AG67" s="863" t="str">
        <f t="shared" si="296"/>
        <v/>
      </c>
      <c r="AH67" s="863" t="str">
        <f t="shared" si="296"/>
        <v/>
      </c>
      <c r="AI67" s="863" t="str">
        <f t="shared" si="296"/>
        <v/>
      </c>
      <c r="AJ67" s="863" t="str">
        <f t="shared" si="296"/>
        <v/>
      </c>
      <c r="AK67" s="863" t="str">
        <f t="shared" si="296"/>
        <v/>
      </c>
      <c r="AL67" s="863" t="str">
        <f t="shared" si="296"/>
        <v/>
      </c>
      <c r="AM67" s="996"/>
      <c r="AN67" s="863" t="str">
        <f t="shared" ref="AN67:BE67" si="297">IF(AN65="","",AN65*AN66/AN$7/365/$G$1)</f>
        <v/>
      </c>
      <c r="AO67" s="863" t="str">
        <f t="shared" si="297"/>
        <v/>
      </c>
      <c r="AP67" s="863" t="str">
        <f t="shared" si="297"/>
        <v/>
      </c>
      <c r="AQ67" s="863" t="str">
        <f t="shared" si="297"/>
        <v/>
      </c>
      <c r="AR67" s="863" t="str">
        <f t="shared" si="297"/>
        <v/>
      </c>
      <c r="AS67" s="863" t="str">
        <f t="shared" si="297"/>
        <v/>
      </c>
      <c r="AT67" s="863" t="str">
        <f t="shared" si="297"/>
        <v/>
      </c>
      <c r="AU67" s="863" t="str">
        <f t="shared" si="297"/>
        <v/>
      </c>
      <c r="AV67" s="863" t="str">
        <f t="shared" si="297"/>
        <v/>
      </c>
      <c r="AW67" s="863" t="str">
        <f t="shared" si="297"/>
        <v/>
      </c>
      <c r="AX67" s="863" t="str">
        <f t="shared" si="297"/>
        <v/>
      </c>
      <c r="AY67" s="863" t="str">
        <f t="shared" si="297"/>
        <v/>
      </c>
      <c r="AZ67" s="863" t="str">
        <f t="shared" si="297"/>
        <v/>
      </c>
      <c r="BA67" s="863" t="str">
        <f t="shared" si="297"/>
        <v/>
      </c>
      <c r="BB67" s="863" t="str">
        <f t="shared" si="297"/>
        <v/>
      </c>
      <c r="BC67" s="863" t="str">
        <f t="shared" si="297"/>
        <v/>
      </c>
      <c r="BD67" s="863" t="str">
        <f t="shared" si="297"/>
        <v/>
      </c>
      <c r="BE67" s="863" t="str">
        <f t="shared" si="297"/>
        <v/>
      </c>
      <c r="BF67" s="996"/>
      <c r="BG67" s="863" t="str">
        <f t="shared" ref="BG67:BX67" si="298">IF(BG65="","",BG65*BG66/BG$7/365/$G$1)</f>
        <v/>
      </c>
      <c r="BH67" s="863" t="str">
        <f t="shared" si="298"/>
        <v/>
      </c>
      <c r="BI67" s="863" t="str">
        <f t="shared" si="298"/>
        <v/>
      </c>
      <c r="BJ67" s="863" t="str">
        <f t="shared" si="298"/>
        <v/>
      </c>
      <c r="BK67" s="863" t="str">
        <f t="shared" si="298"/>
        <v/>
      </c>
      <c r="BL67" s="863" t="str">
        <f t="shared" si="298"/>
        <v/>
      </c>
      <c r="BM67" s="863" t="str">
        <f t="shared" si="298"/>
        <v/>
      </c>
      <c r="BN67" s="863" t="str">
        <f t="shared" si="298"/>
        <v/>
      </c>
      <c r="BO67" s="863" t="str">
        <f t="shared" si="298"/>
        <v/>
      </c>
      <c r="BP67" s="863" t="str">
        <f t="shared" si="298"/>
        <v/>
      </c>
      <c r="BQ67" s="863" t="str">
        <f t="shared" si="298"/>
        <v/>
      </c>
      <c r="BR67" s="863" t="str">
        <f t="shared" si="298"/>
        <v/>
      </c>
      <c r="BS67" s="863" t="str">
        <f t="shared" si="298"/>
        <v/>
      </c>
      <c r="BT67" s="863" t="str">
        <f t="shared" si="298"/>
        <v/>
      </c>
      <c r="BU67" s="863" t="str">
        <f t="shared" si="298"/>
        <v/>
      </c>
      <c r="BV67" s="863" t="str">
        <f t="shared" si="298"/>
        <v/>
      </c>
      <c r="BW67" s="863" t="str">
        <f t="shared" si="298"/>
        <v/>
      </c>
      <c r="BX67" s="863" t="str">
        <f t="shared" si="298"/>
        <v/>
      </c>
      <c r="BY67" s="996"/>
      <c r="BZ67" s="863">
        <f>IF(BZ65="","",BZ65*BZ66/BZ$7/365/$G$1)</f>
        <v>1.3075965130759652E-4</v>
      </c>
      <c r="CA67" s="863">
        <f>IF(CA65="","",CA65*CA66/CA$7/365/$G$1)</f>
        <v>5.2303860523038607E-4</v>
      </c>
      <c r="CB67" s="863" t="str">
        <f>IF(CB65="","",CB65*CB66/CB$7/365/$G$1)</f>
        <v/>
      </c>
      <c r="CC67" s="863" t="str">
        <f>IF(CC65="","",CC65*CC66/CC$7/365/$G$1)</f>
        <v/>
      </c>
      <c r="CD67" s="530" t="str">
        <f>IF(DR67&lt;3,"",(SUM(B67:S67)-MIN(B67:S67)-MAX(B67:S67))/(DR67-2))</f>
        <v/>
      </c>
      <c r="CE67" s="530" t="str">
        <f>IF(DS67&lt;3,"",(SUM(U67:AL67)-MIN(U67:AL67)-MAX(U67:AL67))/(DS67-2))</f>
        <v/>
      </c>
      <c r="CF67" s="530" t="str">
        <f>IF(DT67&lt;3,"",(SUM(AN67:BE67)-MIN(AN67:BE67)-MAX(AN67:BE67))/(DT67-2))</f>
        <v/>
      </c>
      <c r="CG67" s="531" t="str">
        <f>IF(DU67&lt;3,"",(SUM(BG67:BX67)-MIN(BG67:BX67)-MAX(BG67:BX67))/(DU67-2))</f>
        <v/>
      </c>
      <c r="CH67" s="724" t="str">
        <f t="shared" si="251"/>
        <v/>
      </c>
      <c r="CI67" s="639" t="str">
        <f t="shared" si="252"/>
        <v/>
      </c>
      <c r="CJ67" s="640" t="str">
        <f t="shared" si="253"/>
        <v/>
      </c>
      <c r="CK67" s="640" t="str">
        <f t="shared" si="254"/>
        <v/>
      </c>
      <c r="CL67" s="640" t="str">
        <f t="shared" si="255"/>
        <v/>
      </c>
      <c r="CM67" s="640" t="str">
        <f t="shared" si="256"/>
        <v/>
      </c>
      <c r="CN67" s="640" t="str">
        <f t="shared" si="257"/>
        <v/>
      </c>
      <c r="CO67" s="641" t="str">
        <f t="shared" si="258"/>
        <v/>
      </c>
      <c r="CP67" s="641" t="str">
        <f t="shared" si="259"/>
        <v/>
      </c>
      <c r="CQ67" s="641">
        <f t="shared" si="260"/>
        <v>0</v>
      </c>
      <c r="CR67" s="641" t="str">
        <f t="shared" si="261"/>
        <v/>
      </c>
      <c r="CS67" s="640" t="str">
        <f t="shared" si="262"/>
        <v/>
      </c>
      <c r="CT67" s="640" t="str">
        <f t="shared" si="263"/>
        <v/>
      </c>
      <c r="CU67" s="640" t="str">
        <f t="shared" si="264"/>
        <v/>
      </c>
      <c r="CV67" s="640" t="str">
        <f t="shared" si="265"/>
        <v/>
      </c>
      <c r="CW67" s="640" t="str">
        <f t="shared" si="266"/>
        <v/>
      </c>
      <c r="CX67" s="639" t="str">
        <f t="shared" si="267"/>
        <v/>
      </c>
      <c r="CY67" s="725" t="str">
        <f t="shared" si="268"/>
        <v/>
      </c>
      <c r="CZ67" s="638" t="str">
        <f t="shared" si="269"/>
        <v/>
      </c>
      <c r="DA67" s="639" t="str">
        <f t="shared" si="270"/>
        <v/>
      </c>
      <c r="DB67" s="640" t="str">
        <f t="shared" si="271"/>
        <v/>
      </c>
      <c r="DC67" s="640" t="str">
        <f t="shared" si="272"/>
        <v/>
      </c>
      <c r="DD67" s="640" t="str">
        <f t="shared" si="273"/>
        <v/>
      </c>
      <c r="DE67" s="640" t="str">
        <f t="shared" si="274"/>
        <v/>
      </c>
      <c r="DF67" s="640" t="str">
        <f t="shared" si="275"/>
        <v/>
      </c>
      <c r="DG67" s="641" t="str">
        <f t="shared" si="276"/>
        <v/>
      </c>
      <c r="DH67" s="641" t="str">
        <f t="shared" si="277"/>
        <v/>
      </c>
      <c r="DI67" s="641">
        <f t="shared" si="278"/>
        <v>0</v>
      </c>
      <c r="DJ67" s="641" t="str">
        <f t="shared" si="279"/>
        <v/>
      </c>
      <c r="DK67" s="640" t="str">
        <f t="shared" si="280"/>
        <v/>
      </c>
      <c r="DL67" s="640" t="str">
        <f t="shared" si="281"/>
        <v/>
      </c>
      <c r="DM67" s="640" t="str">
        <f t="shared" si="282"/>
        <v/>
      </c>
      <c r="DN67" s="640" t="str">
        <f t="shared" si="283"/>
        <v/>
      </c>
      <c r="DO67" s="640" t="str">
        <f t="shared" si="284"/>
        <v/>
      </c>
      <c r="DP67" s="639" t="str">
        <f t="shared" si="285"/>
        <v/>
      </c>
      <c r="DQ67" s="638" t="str">
        <f t="shared" si="286"/>
        <v/>
      </c>
      <c r="DR67" s="536">
        <f t="shared" si="287"/>
        <v>1</v>
      </c>
      <c r="DS67" s="468">
        <f t="shared" si="288"/>
        <v>1</v>
      </c>
      <c r="DT67" s="468">
        <f t="shared" si="289"/>
        <v>0</v>
      </c>
      <c r="DU67" s="468">
        <f t="shared" si="290"/>
        <v>0</v>
      </c>
      <c r="DV67" s="991" t="e">
        <f>IF(DV65="","",DV65*BZ66)</f>
        <v>#VALUE!</v>
      </c>
      <c r="DW67" s="992" t="e">
        <f>IF(DW65="","",DW65*CA66)</f>
        <v>#VALUE!</v>
      </c>
      <c r="DX67" s="992" t="str">
        <f>IF(DX65="","",DX65*CB66)</f>
        <v/>
      </c>
      <c r="DY67" s="993" t="str">
        <f>IF(DY65="","",DY65*CC66)</f>
        <v/>
      </c>
      <c r="EA67" s="61"/>
    </row>
    <row r="68" spans="1:131" ht="12.75" customHeight="1">
      <c r="A68" s="1040" t="s">
        <v>398</v>
      </c>
      <c r="B68" s="777"/>
      <c r="C68" s="743"/>
      <c r="D68" s="777"/>
      <c r="E68" s="743"/>
      <c r="F68" s="777"/>
      <c r="G68" s="743"/>
      <c r="H68" s="777"/>
      <c r="I68" s="743">
        <v>12</v>
      </c>
      <c r="J68" s="777"/>
      <c r="K68" s="743"/>
      <c r="L68" s="777"/>
      <c r="M68" s="743"/>
      <c r="N68" s="777"/>
      <c r="O68" s="743"/>
      <c r="P68" s="777"/>
      <c r="Q68" s="743"/>
      <c r="R68" s="743"/>
      <c r="S68" s="777"/>
      <c r="T68" s="1036"/>
      <c r="U68" s="743"/>
      <c r="V68" s="777"/>
      <c r="W68" s="743"/>
      <c r="X68" s="777"/>
      <c r="Y68" s="743"/>
      <c r="Z68" s="777"/>
      <c r="AA68" s="743"/>
      <c r="AB68" s="777"/>
      <c r="AC68" s="743"/>
      <c r="AD68" s="777"/>
      <c r="AE68" s="743">
        <v>9</v>
      </c>
      <c r="AF68" s="777"/>
      <c r="AG68" s="743"/>
      <c r="AH68" s="777"/>
      <c r="AI68" s="743"/>
      <c r="AJ68" s="777"/>
      <c r="AK68" s="777"/>
      <c r="AL68" s="743"/>
      <c r="AM68" s="1036"/>
      <c r="AN68" s="743"/>
      <c r="AO68" s="777"/>
      <c r="AP68" s="743"/>
      <c r="AQ68" s="777"/>
      <c r="AR68" s="743"/>
      <c r="AS68" s="777"/>
      <c r="AT68" s="743"/>
      <c r="AU68" s="777"/>
      <c r="AV68" s="743"/>
      <c r="AW68" s="777"/>
      <c r="AX68" s="743"/>
      <c r="AY68" s="777"/>
      <c r="AZ68" s="743"/>
      <c r="BA68" s="777"/>
      <c r="BB68" s="743"/>
      <c r="BC68" s="777"/>
      <c r="BD68" s="777"/>
      <c r="BE68" s="743"/>
      <c r="BF68" s="1036"/>
      <c r="BG68" s="743"/>
      <c r="BH68" s="743"/>
      <c r="BI68" s="777"/>
      <c r="BJ68" s="743"/>
      <c r="BK68" s="777"/>
      <c r="BL68" s="743"/>
      <c r="BM68" s="777"/>
      <c r="BN68" s="743"/>
      <c r="BO68" s="777"/>
      <c r="BP68" s="743"/>
      <c r="BQ68" s="777"/>
      <c r="BR68" s="743"/>
      <c r="BS68" s="777"/>
      <c r="BT68" s="743"/>
      <c r="BU68" s="777"/>
      <c r="BV68" s="743"/>
      <c r="BW68" s="743"/>
      <c r="BX68" s="777"/>
      <c r="BY68" s="1036"/>
      <c r="BZ68" s="743">
        <v>10</v>
      </c>
      <c r="CA68" s="777">
        <v>10</v>
      </c>
      <c r="CB68" s="743"/>
      <c r="CC68" s="777"/>
      <c r="CD68" s="530" t="str">
        <f>IF(DR68&lt;3,"",(SUM(B68:S68)-MIN(B68:S68)-MAX(B68:S68))/(DR68-2))</f>
        <v/>
      </c>
      <c r="CE68" s="530" t="str">
        <f>IF(DS68&lt;3,"",(SUM(U68:AL68)-MIN(U68:AL68)-MAX(U68:AL68))/(DS68-2))</f>
        <v/>
      </c>
      <c r="CF68" s="530" t="str">
        <f>IF(DT68&lt;3,"",(SUM(AN68:BE68)-MIN(AN68:BE68)-MAX(AN68:BE68))/(DT68-2))</f>
        <v/>
      </c>
      <c r="CG68" s="531" t="str">
        <f>IF(DU68&lt;3,"",(SUM(BG68:BX68)-MIN(BG68:BX68)-MAX(BG68:BX68))/(DU68-2))</f>
        <v/>
      </c>
      <c r="CH68" s="518" t="str">
        <f t="shared" si="251"/>
        <v/>
      </c>
      <c r="CI68" s="93" t="str">
        <f t="shared" si="252"/>
        <v/>
      </c>
      <c r="CJ68" s="94" t="str">
        <f t="shared" si="253"/>
        <v/>
      </c>
      <c r="CK68" s="94" t="str">
        <f t="shared" si="254"/>
        <v/>
      </c>
      <c r="CL68" s="94" t="str">
        <f t="shared" si="255"/>
        <v/>
      </c>
      <c r="CM68" s="94" t="str">
        <f t="shared" si="256"/>
        <v/>
      </c>
      <c r="CN68" s="94" t="str">
        <f t="shared" si="257"/>
        <v/>
      </c>
      <c r="CO68" s="108" t="str">
        <f t="shared" si="258"/>
        <v/>
      </c>
      <c r="CP68" s="108" t="str">
        <f t="shared" si="259"/>
        <v/>
      </c>
      <c r="CQ68" s="108">
        <f t="shared" si="260"/>
        <v>12</v>
      </c>
      <c r="CR68" s="108" t="str">
        <f t="shared" si="261"/>
        <v/>
      </c>
      <c r="CS68" s="94" t="str">
        <f t="shared" si="262"/>
        <v/>
      </c>
      <c r="CT68" s="94" t="str">
        <f t="shared" si="263"/>
        <v/>
      </c>
      <c r="CU68" s="94" t="str">
        <f t="shared" si="264"/>
        <v/>
      </c>
      <c r="CV68" s="94" t="str">
        <f t="shared" si="265"/>
        <v/>
      </c>
      <c r="CW68" s="94" t="str">
        <f t="shared" si="266"/>
        <v/>
      </c>
      <c r="CX68" s="93" t="str">
        <f t="shared" si="267"/>
        <v/>
      </c>
      <c r="CY68" s="519" t="str">
        <f t="shared" si="268"/>
        <v/>
      </c>
      <c r="CZ68" s="532" t="str">
        <f t="shared" si="269"/>
        <v/>
      </c>
      <c r="DA68" s="533" t="str">
        <f t="shared" si="270"/>
        <v/>
      </c>
      <c r="DB68" s="534" t="str">
        <f t="shared" si="271"/>
        <v/>
      </c>
      <c r="DC68" s="534" t="str">
        <f t="shared" si="272"/>
        <v/>
      </c>
      <c r="DD68" s="534" t="str">
        <f t="shared" si="273"/>
        <v/>
      </c>
      <c r="DE68" s="534" t="str">
        <f t="shared" si="274"/>
        <v/>
      </c>
      <c r="DF68" s="534" t="str">
        <f t="shared" si="275"/>
        <v/>
      </c>
      <c r="DG68" s="535" t="str">
        <f t="shared" si="276"/>
        <v/>
      </c>
      <c r="DH68" s="535" t="str">
        <f t="shared" si="277"/>
        <v/>
      </c>
      <c r="DI68" s="535">
        <f t="shared" si="278"/>
        <v>9</v>
      </c>
      <c r="DJ68" s="535" t="str">
        <f t="shared" si="279"/>
        <v/>
      </c>
      <c r="DK68" s="534" t="str">
        <f t="shared" si="280"/>
        <v/>
      </c>
      <c r="DL68" s="534" t="str">
        <f t="shared" si="281"/>
        <v/>
      </c>
      <c r="DM68" s="534" t="str">
        <f t="shared" si="282"/>
        <v/>
      </c>
      <c r="DN68" s="534" t="str">
        <f t="shared" si="283"/>
        <v/>
      </c>
      <c r="DO68" s="534" t="str">
        <f t="shared" si="284"/>
        <v/>
      </c>
      <c r="DP68" s="533" t="str">
        <f t="shared" si="285"/>
        <v/>
      </c>
      <c r="DQ68" s="532" t="str">
        <f t="shared" si="286"/>
        <v/>
      </c>
      <c r="DR68" s="536">
        <f t="shared" si="287"/>
        <v>1</v>
      </c>
      <c r="DS68" s="468">
        <f t="shared" si="288"/>
        <v>1</v>
      </c>
      <c r="DT68" s="468">
        <f t="shared" si="289"/>
        <v>0</v>
      </c>
      <c r="DU68" s="468">
        <f t="shared" si="290"/>
        <v>0</v>
      </c>
      <c r="DV68" s="994"/>
      <c r="DW68" s="306"/>
      <c r="DX68" s="306"/>
      <c r="DY68" s="995"/>
      <c r="EA68" s="61"/>
    </row>
    <row r="69" spans="1:131" ht="12.75" customHeight="1">
      <c r="A69" s="529" t="s">
        <v>395</v>
      </c>
      <c r="B69" s="541" t="str">
        <f t="shared" ref="B69:S69" si="299">IF(B68="","",B65*B68)</f>
        <v/>
      </c>
      <c r="C69" s="541" t="str">
        <f t="shared" si="299"/>
        <v/>
      </c>
      <c r="D69" s="541" t="str">
        <f t="shared" si="299"/>
        <v/>
      </c>
      <c r="E69" s="541" t="str">
        <f t="shared" si="299"/>
        <v/>
      </c>
      <c r="F69" s="541" t="str">
        <f t="shared" si="299"/>
        <v/>
      </c>
      <c r="G69" s="541" t="str">
        <f t="shared" si="299"/>
        <v/>
      </c>
      <c r="H69" s="541" t="str">
        <f t="shared" si="299"/>
        <v/>
      </c>
      <c r="I69" s="541">
        <f t="shared" si="299"/>
        <v>115.20000000000002</v>
      </c>
      <c r="J69" s="541" t="str">
        <f t="shared" si="299"/>
        <v/>
      </c>
      <c r="K69" s="541" t="str">
        <f t="shared" si="299"/>
        <v/>
      </c>
      <c r="L69" s="541" t="str">
        <f t="shared" si="299"/>
        <v/>
      </c>
      <c r="M69" s="541" t="str">
        <f t="shared" si="299"/>
        <v/>
      </c>
      <c r="N69" s="541" t="str">
        <f t="shared" si="299"/>
        <v/>
      </c>
      <c r="O69" s="541" t="str">
        <f t="shared" si="299"/>
        <v/>
      </c>
      <c r="P69" s="541" t="str">
        <f t="shared" si="299"/>
        <v/>
      </c>
      <c r="Q69" s="541" t="str">
        <f t="shared" si="299"/>
        <v/>
      </c>
      <c r="R69" s="541" t="str">
        <f t="shared" si="299"/>
        <v/>
      </c>
      <c r="S69" s="541" t="str">
        <f t="shared" si="299"/>
        <v/>
      </c>
      <c r="T69" s="865"/>
      <c r="U69" s="541" t="str">
        <f t="shared" ref="U69:AL69" si="300">IF(U68="","",U65*U68)</f>
        <v/>
      </c>
      <c r="V69" s="541" t="str">
        <f t="shared" si="300"/>
        <v/>
      </c>
      <c r="W69" s="541" t="str">
        <f t="shared" si="300"/>
        <v/>
      </c>
      <c r="X69" s="541" t="str">
        <f t="shared" si="300"/>
        <v/>
      </c>
      <c r="Y69" s="541" t="str">
        <f t="shared" si="300"/>
        <v/>
      </c>
      <c r="Z69" s="541" t="str">
        <f t="shared" si="300"/>
        <v/>
      </c>
      <c r="AA69" s="541" t="str">
        <f t="shared" si="300"/>
        <v/>
      </c>
      <c r="AB69" s="541" t="str">
        <f t="shared" si="300"/>
        <v/>
      </c>
      <c r="AC69" s="541" t="str">
        <f t="shared" si="300"/>
        <v/>
      </c>
      <c r="AD69" s="541" t="str">
        <f t="shared" si="300"/>
        <v/>
      </c>
      <c r="AE69" s="541">
        <f t="shared" si="300"/>
        <v>302.39999999999998</v>
      </c>
      <c r="AF69" s="541" t="str">
        <f t="shared" si="300"/>
        <v/>
      </c>
      <c r="AG69" s="541" t="str">
        <f t="shared" si="300"/>
        <v/>
      </c>
      <c r="AH69" s="541" t="str">
        <f t="shared" si="300"/>
        <v/>
      </c>
      <c r="AI69" s="541" t="str">
        <f t="shared" si="300"/>
        <v/>
      </c>
      <c r="AJ69" s="541" t="str">
        <f t="shared" si="300"/>
        <v/>
      </c>
      <c r="AK69" s="541" t="str">
        <f t="shared" si="300"/>
        <v/>
      </c>
      <c r="AL69" s="541" t="str">
        <f t="shared" si="300"/>
        <v/>
      </c>
      <c r="AM69" s="865"/>
      <c r="AN69" s="541" t="str">
        <f t="shared" ref="AN69:BE69" si="301">IF(AN68="","",AN65*AN68)</f>
        <v/>
      </c>
      <c r="AO69" s="541" t="str">
        <f t="shared" si="301"/>
        <v/>
      </c>
      <c r="AP69" s="541" t="str">
        <f t="shared" si="301"/>
        <v/>
      </c>
      <c r="AQ69" s="541" t="str">
        <f t="shared" si="301"/>
        <v/>
      </c>
      <c r="AR69" s="541" t="str">
        <f t="shared" si="301"/>
        <v/>
      </c>
      <c r="AS69" s="541" t="str">
        <f t="shared" si="301"/>
        <v/>
      </c>
      <c r="AT69" s="541" t="str">
        <f t="shared" si="301"/>
        <v/>
      </c>
      <c r="AU69" s="541" t="str">
        <f t="shared" si="301"/>
        <v/>
      </c>
      <c r="AV69" s="541" t="str">
        <f t="shared" si="301"/>
        <v/>
      </c>
      <c r="AW69" s="541" t="str">
        <f t="shared" si="301"/>
        <v/>
      </c>
      <c r="AX69" s="541" t="str">
        <f t="shared" si="301"/>
        <v/>
      </c>
      <c r="AY69" s="541" t="str">
        <f t="shared" si="301"/>
        <v/>
      </c>
      <c r="AZ69" s="541" t="str">
        <f t="shared" si="301"/>
        <v/>
      </c>
      <c r="BA69" s="541" t="str">
        <f t="shared" si="301"/>
        <v/>
      </c>
      <c r="BB69" s="541" t="str">
        <f t="shared" si="301"/>
        <v/>
      </c>
      <c r="BC69" s="541" t="str">
        <f t="shared" si="301"/>
        <v/>
      </c>
      <c r="BD69" s="541" t="str">
        <f t="shared" si="301"/>
        <v/>
      </c>
      <c r="BE69" s="541" t="str">
        <f t="shared" si="301"/>
        <v/>
      </c>
      <c r="BF69" s="865"/>
      <c r="BG69" s="541" t="str">
        <f t="shared" ref="BG69:BX69" si="302">IF(BG68="","",BG65*BG68)</f>
        <v/>
      </c>
      <c r="BH69" s="541" t="str">
        <f t="shared" si="302"/>
        <v/>
      </c>
      <c r="BI69" s="541" t="str">
        <f t="shared" si="302"/>
        <v/>
      </c>
      <c r="BJ69" s="541" t="str">
        <f t="shared" si="302"/>
        <v/>
      </c>
      <c r="BK69" s="541" t="str">
        <f t="shared" si="302"/>
        <v/>
      </c>
      <c r="BL69" s="541" t="str">
        <f t="shared" si="302"/>
        <v/>
      </c>
      <c r="BM69" s="541" t="str">
        <f t="shared" si="302"/>
        <v/>
      </c>
      <c r="BN69" s="541" t="str">
        <f t="shared" si="302"/>
        <v/>
      </c>
      <c r="BO69" s="541" t="str">
        <f t="shared" si="302"/>
        <v/>
      </c>
      <c r="BP69" s="541" t="str">
        <f t="shared" si="302"/>
        <v/>
      </c>
      <c r="BQ69" s="541" t="str">
        <f t="shared" si="302"/>
        <v/>
      </c>
      <c r="BR69" s="541" t="str">
        <f t="shared" si="302"/>
        <v/>
      </c>
      <c r="BS69" s="541" t="str">
        <f t="shared" si="302"/>
        <v/>
      </c>
      <c r="BT69" s="541" t="str">
        <f t="shared" si="302"/>
        <v/>
      </c>
      <c r="BU69" s="541" t="str">
        <f t="shared" si="302"/>
        <v/>
      </c>
      <c r="BV69" s="541" t="str">
        <f t="shared" si="302"/>
        <v/>
      </c>
      <c r="BW69" s="541" t="str">
        <f t="shared" si="302"/>
        <v/>
      </c>
      <c r="BX69" s="541" t="str">
        <f t="shared" si="302"/>
        <v/>
      </c>
      <c r="BY69" s="865"/>
      <c r="BZ69" s="541">
        <f>IF(BZ68="","",BZ65*BZ68)</f>
        <v>120</v>
      </c>
      <c r="CA69" s="541">
        <f>IF(CA68="","",CA65*CA68)</f>
        <v>480</v>
      </c>
      <c r="CB69" s="541" t="str">
        <f>IF(CB68="","",CB65*CB68)</f>
        <v/>
      </c>
      <c r="CC69" s="541" t="str">
        <f>IF(CC68="","",CC65*CC68)</f>
        <v/>
      </c>
      <c r="CD69" s="997" t="str">
        <f>IF(DR69&lt;3,"",(SUM(B69:S69)-MIN(B69:S69)-MAX(B69:S69))/(DR69-2))</f>
        <v/>
      </c>
      <c r="CE69" s="997" t="str">
        <f>IF(DS69&lt;3,"",(SUM(U69:AL69)-MIN(U69:AL69)-MAX(U69:AL69))/(DS69-2))</f>
        <v/>
      </c>
      <c r="CF69" s="997" t="str">
        <f>IF(DT69&lt;3,"",(SUM(AN69:BE69)-MIN(AN69:BE69)-MAX(AN69:BE69))/(DT69-2))</f>
        <v/>
      </c>
      <c r="CG69" s="998" t="str">
        <f>IF(DU69&lt;3,"",(SUM(BG69:BX69)-MIN(BG69:BX69)-MAX(BG69:BX69))/(DU69-2))</f>
        <v/>
      </c>
      <c r="CH69" s="518" t="str">
        <f t="shared" si="251"/>
        <v/>
      </c>
      <c r="CI69" s="93" t="str">
        <f t="shared" si="252"/>
        <v/>
      </c>
      <c r="CJ69" s="94" t="str">
        <f t="shared" si="253"/>
        <v/>
      </c>
      <c r="CK69" s="94" t="str">
        <f t="shared" si="254"/>
        <v/>
      </c>
      <c r="CL69" s="94" t="str">
        <f t="shared" si="255"/>
        <v/>
      </c>
      <c r="CM69" s="94" t="str">
        <f t="shared" si="256"/>
        <v/>
      </c>
      <c r="CN69" s="94" t="str">
        <f t="shared" si="257"/>
        <v/>
      </c>
      <c r="CO69" s="108" t="str">
        <f t="shared" si="258"/>
        <v/>
      </c>
      <c r="CP69" s="108" t="str">
        <f t="shared" si="259"/>
        <v/>
      </c>
      <c r="CQ69" s="108">
        <f t="shared" si="260"/>
        <v>115.20000000000002</v>
      </c>
      <c r="CR69" s="108" t="str">
        <f t="shared" si="261"/>
        <v/>
      </c>
      <c r="CS69" s="94" t="str">
        <f t="shared" si="262"/>
        <v/>
      </c>
      <c r="CT69" s="94" t="str">
        <f t="shared" si="263"/>
        <v/>
      </c>
      <c r="CU69" s="94" t="str">
        <f t="shared" si="264"/>
        <v/>
      </c>
      <c r="CV69" s="94" t="str">
        <f t="shared" si="265"/>
        <v/>
      </c>
      <c r="CW69" s="94" t="str">
        <f t="shared" si="266"/>
        <v/>
      </c>
      <c r="CX69" s="93" t="str">
        <f t="shared" si="267"/>
        <v/>
      </c>
      <c r="CY69" s="519" t="str">
        <f t="shared" si="268"/>
        <v/>
      </c>
      <c r="CZ69" s="532" t="str">
        <f t="shared" si="269"/>
        <v/>
      </c>
      <c r="DA69" s="533" t="str">
        <f t="shared" si="270"/>
        <v/>
      </c>
      <c r="DB69" s="534" t="str">
        <f t="shared" si="271"/>
        <v/>
      </c>
      <c r="DC69" s="534" t="str">
        <f t="shared" si="272"/>
        <v/>
      </c>
      <c r="DD69" s="534" t="str">
        <f t="shared" si="273"/>
        <v/>
      </c>
      <c r="DE69" s="534" t="str">
        <f t="shared" si="274"/>
        <v/>
      </c>
      <c r="DF69" s="534" t="str">
        <f t="shared" si="275"/>
        <v/>
      </c>
      <c r="DG69" s="535" t="str">
        <f t="shared" si="276"/>
        <v/>
      </c>
      <c r="DH69" s="535" t="str">
        <f t="shared" si="277"/>
        <v/>
      </c>
      <c r="DI69" s="535">
        <f t="shared" si="278"/>
        <v>302.39999999999998</v>
      </c>
      <c r="DJ69" s="535" t="str">
        <f t="shared" si="279"/>
        <v/>
      </c>
      <c r="DK69" s="534" t="str">
        <f t="shared" si="280"/>
        <v/>
      </c>
      <c r="DL69" s="534" t="str">
        <f t="shared" si="281"/>
        <v/>
      </c>
      <c r="DM69" s="534" t="str">
        <f t="shared" si="282"/>
        <v/>
      </c>
      <c r="DN69" s="534" t="str">
        <f t="shared" si="283"/>
        <v/>
      </c>
      <c r="DO69" s="534" t="str">
        <f t="shared" si="284"/>
        <v/>
      </c>
      <c r="DP69" s="533" t="str">
        <f t="shared" si="285"/>
        <v/>
      </c>
      <c r="DQ69" s="532" t="str">
        <f t="shared" si="286"/>
        <v/>
      </c>
      <c r="DR69" s="536">
        <f t="shared" si="287"/>
        <v>1</v>
      </c>
      <c r="DS69" s="468">
        <f t="shared" si="288"/>
        <v>1</v>
      </c>
      <c r="DT69" s="468">
        <f t="shared" si="289"/>
        <v>0</v>
      </c>
      <c r="DU69" s="468">
        <f t="shared" si="290"/>
        <v>0</v>
      </c>
      <c r="DV69" s="999" t="str">
        <f>IF(DV61="","",(DV61+SUM(BZ61)*(DV61="")-SUM(DV65)-DV68-SUM(BZ68)*(DV68=""))*BZ62/DV$7/365/$G$1)</f>
        <v/>
      </c>
      <c r="DW69" s="863" t="str">
        <f>IF(DW61="","",(DW61+SUM(CA61)*(DW61="")-SUM(DW65)-DW68-SUM(CA68)*(DW68=""))*CA62/DW$7/365/$G$1)</f>
        <v/>
      </c>
      <c r="DX69" s="863" t="str">
        <f>IF(DX61="","",(DX61+SUM(CB61)*(DX61="")-SUM(DX65)-DX68-SUM(CB68)*(DX68=""))*CB62/DX$7/365/$G$1)</f>
        <v/>
      </c>
      <c r="DY69" s="1000" t="str">
        <f>IF(DY61="","",(DY61+SUM(CC61)*(DY61="")-SUM(DY65)-DY68-SUM(CC68)*(DY68=""))*CC62/DY$7/365/$G$1)</f>
        <v/>
      </c>
      <c r="EA69" s="61"/>
    </row>
    <row r="70" spans="1:131" ht="12.75" customHeight="1">
      <c r="A70" s="1026" t="s">
        <v>840</v>
      </c>
      <c r="B70" s="306"/>
      <c r="C70" s="975"/>
      <c r="D70" s="306"/>
      <c r="E70" s="975"/>
      <c r="F70" s="306"/>
      <c r="G70" s="975"/>
      <c r="H70" s="306"/>
      <c r="I70" s="975"/>
      <c r="J70" s="777"/>
      <c r="K70" s="975"/>
      <c r="L70" s="306"/>
      <c r="M70" s="975"/>
      <c r="N70" s="306"/>
      <c r="O70" s="975"/>
      <c r="P70" s="306"/>
      <c r="Q70" s="975"/>
      <c r="R70" s="975"/>
      <c r="S70" s="306"/>
      <c r="T70" s="1027"/>
      <c r="U70" s="975"/>
      <c r="V70" s="306"/>
      <c r="W70" s="975"/>
      <c r="X70" s="306"/>
      <c r="Y70" s="975"/>
      <c r="Z70" s="306"/>
      <c r="AA70" s="975"/>
      <c r="AB70" s="306"/>
      <c r="AC70" s="975"/>
      <c r="AD70" s="306"/>
      <c r="AE70" s="975"/>
      <c r="AF70" s="306"/>
      <c r="AG70" s="975"/>
      <c r="AH70" s="306"/>
      <c r="AI70" s="975"/>
      <c r="AJ70" s="306"/>
      <c r="AK70" s="306"/>
      <c r="AL70" s="975"/>
      <c r="AM70" s="1027"/>
      <c r="AN70" s="975"/>
      <c r="AO70" s="306"/>
      <c r="AP70" s="975"/>
      <c r="AQ70" s="306"/>
      <c r="AR70" s="975"/>
      <c r="AS70" s="306"/>
      <c r="AT70" s="975"/>
      <c r="AU70" s="306"/>
      <c r="AV70" s="975"/>
      <c r="AW70" s="306"/>
      <c r="AX70" s="975"/>
      <c r="AY70" s="306"/>
      <c r="AZ70" s="975"/>
      <c r="BA70" s="306"/>
      <c r="BB70" s="975"/>
      <c r="BC70" s="306"/>
      <c r="BD70" s="306"/>
      <c r="BE70" s="975"/>
      <c r="BF70" s="1027"/>
      <c r="BG70" s="975"/>
      <c r="BH70" s="975"/>
      <c r="BI70" s="306"/>
      <c r="BJ70" s="975"/>
      <c r="BK70" s="306"/>
      <c r="BL70" s="975"/>
      <c r="BM70" s="306"/>
      <c r="BN70" s="975"/>
      <c r="BO70" s="306"/>
      <c r="BP70" s="975"/>
      <c r="BQ70" s="306"/>
      <c r="BR70" s="975"/>
      <c r="BS70" s="306"/>
      <c r="BT70" s="975"/>
      <c r="BU70" s="306"/>
      <c r="BV70" s="975"/>
      <c r="BW70" s="975"/>
      <c r="BX70" s="306"/>
      <c r="BY70" s="1027"/>
      <c r="BZ70" s="975"/>
      <c r="CA70" s="306"/>
      <c r="CB70" s="975"/>
      <c r="CC70" s="306"/>
      <c r="CD70" s="542"/>
      <c r="CE70" s="542"/>
      <c r="CF70" s="542"/>
      <c r="CG70" s="543"/>
      <c r="CH70" s="544"/>
      <c r="CI70" s="544"/>
      <c r="CJ70" s="544"/>
      <c r="CK70" s="544"/>
      <c r="CL70" s="544"/>
      <c r="CM70" s="544"/>
      <c r="CN70" s="544"/>
      <c r="CO70" s="544"/>
      <c r="CP70" s="544"/>
      <c r="CQ70" s="544"/>
      <c r="CR70" s="544"/>
      <c r="CS70" s="544"/>
      <c r="CT70" s="544"/>
      <c r="CU70" s="544"/>
      <c r="CV70" s="544"/>
      <c r="CW70" s="544"/>
      <c r="CX70" s="544"/>
      <c r="CY70" s="545"/>
      <c r="CZ70" s="546"/>
      <c r="DA70" s="544"/>
      <c r="DB70" s="544"/>
      <c r="DC70" s="544"/>
      <c r="DD70" s="544"/>
      <c r="DE70" s="544"/>
      <c r="DF70" s="544"/>
      <c r="DG70" s="544"/>
      <c r="DH70" s="544"/>
      <c r="DI70" s="544"/>
      <c r="DJ70" s="544"/>
      <c r="DK70" s="544"/>
      <c r="DL70" s="544"/>
      <c r="DM70" s="544"/>
      <c r="DN70" s="544"/>
      <c r="DO70" s="544"/>
      <c r="DP70" s="544"/>
      <c r="DQ70" s="544"/>
      <c r="DR70" s="536"/>
      <c r="DS70" s="468"/>
      <c r="DT70" s="468"/>
      <c r="DU70" s="468"/>
      <c r="DV70" s="1001" t="str">
        <f>IF(SUM(BZ70)&gt;0,BZ70*'Exp factors'!C$21,"")</f>
        <v/>
      </c>
      <c r="DW70" s="1002" t="str">
        <f>IF(SUM(CA70)&gt;0,CA70*'Exp factors'!D$21,"")</f>
        <v/>
      </c>
      <c r="DX70" s="1002" t="str">
        <f>IF(SUM(CB70)&gt;0,CB70*'Exp factors'!E$21,"")</f>
        <v/>
      </c>
      <c r="DY70" s="1003" t="str">
        <f>IF(SUM(CC70)&gt;0,CC70*'Exp factors'!F$21,"")</f>
        <v/>
      </c>
      <c r="EA70" s="61"/>
    </row>
    <row r="71" spans="1:131" ht="12.75" customHeight="1">
      <c r="A71" s="980" t="s">
        <v>368</v>
      </c>
      <c r="B71" s="306"/>
      <c r="C71" s="294"/>
      <c r="D71" s="306"/>
      <c r="E71" s="294"/>
      <c r="F71" s="306"/>
      <c r="G71" s="294"/>
      <c r="H71" s="306"/>
      <c r="I71" s="294"/>
      <c r="J71" s="294"/>
      <c r="K71" s="294"/>
      <c r="L71" s="306"/>
      <c r="M71" s="294"/>
      <c r="N71" s="306"/>
      <c r="O71" s="294"/>
      <c r="P71" s="306"/>
      <c r="Q71" s="294"/>
      <c r="R71" s="294"/>
      <c r="S71" s="306"/>
      <c r="T71" s="1027"/>
      <c r="U71" s="294"/>
      <c r="V71" s="306"/>
      <c r="W71" s="294"/>
      <c r="X71" s="306"/>
      <c r="Y71" s="294"/>
      <c r="Z71" s="306"/>
      <c r="AA71" s="294"/>
      <c r="AB71" s="306"/>
      <c r="AC71" s="294"/>
      <c r="AD71" s="306"/>
      <c r="AE71" s="233"/>
      <c r="AF71" s="306"/>
      <c r="AG71" s="294"/>
      <c r="AH71" s="306"/>
      <c r="AI71" s="294"/>
      <c r="AJ71" s="306"/>
      <c r="AK71" s="306"/>
      <c r="AL71" s="294"/>
      <c r="AM71" s="1027"/>
      <c r="AN71" s="294"/>
      <c r="AO71" s="306"/>
      <c r="AP71" s="294"/>
      <c r="AQ71" s="306"/>
      <c r="AR71" s="294"/>
      <c r="AS71" s="306"/>
      <c r="AT71" s="294"/>
      <c r="AU71" s="306"/>
      <c r="AV71" s="294"/>
      <c r="AW71" s="306"/>
      <c r="AX71" s="294"/>
      <c r="AY71" s="306"/>
      <c r="AZ71" s="294"/>
      <c r="BA71" s="306"/>
      <c r="BB71" s="294"/>
      <c r="BC71" s="306"/>
      <c r="BD71" s="306"/>
      <c r="BE71" s="294"/>
      <c r="BF71" s="1027"/>
      <c r="BG71" s="294"/>
      <c r="BH71" s="294"/>
      <c r="BI71" s="306"/>
      <c r="BJ71" s="294"/>
      <c r="BK71" s="306"/>
      <c r="BL71" s="294"/>
      <c r="BM71" s="306"/>
      <c r="BN71" s="294"/>
      <c r="BO71" s="306"/>
      <c r="BP71" s="294"/>
      <c r="BQ71" s="306"/>
      <c r="BR71" s="294"/>
      <c r="BS71" s="306"/>
      <c r="BT71" s="294"/>
      <c r="BU71" s="306"/>
      <c r="BV71" s="294"/>
      <c r="BW71" s="294"/>
      <c r="BX71" s="306"/>
      <c r="BY71" s="1027"/>
      <c r="BZ71" s="294"/>
      <c r="CA71" s="306"/>
      <c r="CB71" s="294"/>
      <c r="CC71" s="306"/>
      <c r="CD71" s="530" t="str">
        <f>IF(DR71&lt;3,"",(SUM(B71:S71)-MIN(B71:S71)-MAX(B71:S71))/(DR71-2))</f>
        <v/>
      </c>
      <c r="CE71" s="530" t="str">
        <f>IF(DS71&lt;3,"",(SUM(U71:AL71)-MIN(U71:AL71)-MAX(U71:AL71))/(DS71-2))</f>
        <v/>
      </c>
      <c r="CF71" s="530" t="str">
        <f>IF(DT71&lt;3,"",(SUM(AN71:BE71)-MIN(AN71:BE71)-MAX(AN71:BE71))/(DT71-2))</f>
        <v/>
      </c>
      <c r="CG71" s="531" t="str">
        <f>IF(DU71&lt;3,"",(SUM(BG71:BX71)-MIN(BG71:BX71)-MAX(BG71:BX71))/(DU71-2))</f>
        <v/>
      </c>
      <c r="CH71" s="518" t="str">
        <f t="shared" ref="CH71:CH78" si="303">IF($CH$4=$CD$4,IF(OR(-FLOOR(((18-COUNT($B71:$S71))/2),1)+CH$7&lt;1,-FLOOR(((18-COUNT($B71:$S71))/2),1)+CH$7&gt;COUNT($B71:$S71)),"",LARGE($B71:$S71,-FLOOR(((18-COUNT($B71:$S71))/2),1)+CH$7)),IF(OR(-FLOOR(((18-COUNT($AN71:$BE71))/2),1)+CH$7&lt;1,-FLOOR(((18-COUNT($AN71:$BE71))/2),1)+CH$7&gt;COUNT($AN71:$BE71)),"",LARGE($AN71:$BE71,-FLOOR(((18-COUNT($AN71:$BE71))/2),1)+CH$7)))</f>
        <v/>
      </c>
      <c r="CI71" s="93" t="str">
        <f t="shared" ref="CI71:CI78" si="304">IF($CH$4=$CD$4,IF(OR(-FLOOR(((18-COUNT($B71:$S71))/2),1)+CI$7&lt;1,-FLOOR(((18-COUNT($B71:$S71))/2),1)+CI$7&gt;COUNT($B71:$S71)),"",LARGE($B71:$S71,-FLOOR(((18-COUNT($B71:$S71))/2),1)+CI$7)),IF(OR(-FLOOR(((18-COUNT($AN71:$BE71))/2),1)+CI$7&lt;1,-FLOOR(((18-COUNT($AN71:$BE71))/2),1)+CI$7&gt;COUNT($AN71:$BE71)),"",LARGE($AN71:$BE71,-FLOOR(((18-COUNT($AN71:$BE71))/2),1)+CI$7)))</f>
        <v/>
      </c>
      <c r="CJ71" s="94" t="str">
        <f t="shared" ref="CJ71:CJ78" si="305">IF($CH$4=$CD$4,IF(OR(-FLOOR(((18-COUNT($B71:$S71))/2),1)+CJ$7&lt;1,-FLOOR(((18-COUNT($B71:$S71))/2),1)+CJ$7&gt;COUNT($B71:$S71)),"",LARGE($B71:$S71,-FLOOR(((18-COUNT($B71:$S71))/2),1)+CJ$7)),IF(OR(-FLOOR(((18-COUNT($AN71:$BE71))/2),1)+CJ$7&lt;1,-FLOOR(((18-COUNT($AN71:$BE71))/2),1)+CJ$7&gt;COUNT($AN71:$BE71)),"",LARGE($AN71:$BE71,-FLOOR(((18-COUNT($AN71:$BE71))/2),1)+CJ$7)))</f>
        <v/>
      </c>
      <c r="CK71" s="94" t="str">
        <f t="shared" ref="CK71:CK78" si="306">IF($CH$4=$CD$4,IF(OR(-FLOOR(((18-COUNT($B71:$S71))/2),1)+CK$7&lt;1,-FLOOR(((18-COUNT($B71:$S71))/2),1)+CK$7&gt;COUNT($B71:$S71)),"",LARGE($B71:$S71,-FLOOR(((18-COUNT($B71:$S71))/2),1)+CK$7)),IF(OR(-FLOOR(((18-COUNT($AN71:$BE71))/2),1)+CK$7&lt;1,-FLOOR(((18-COUNT($AN71:$BE71))/2),1)+CK$7&gt;COUNT($AN71:$BE71)),"",LARGE($AN71:$BE71,-FLOOR(((18-COUNT($AN71:$BE71))/2),1)+CK$7)))</f>
        <v/>
      </c>
      <c r="CL71" s="94" t="str">
        <f t="shared" ref="CL71:CL78" si="307">IF($CH$4=$CD$4,IF(OR(-FLOOR(((18-COUNT($B71:$S71))/2),1)+CL$7&lt;1,-FLOOR(((18-COUNT($B71:$S71))/2),1)+CL$7&gt;COUNT($B71:$S71)),"",LARGE($B71:$S71,-FLOOR(((18-COUNT($B71:$S71))/2),1)+CL$7)),IF(OR(-FLOOR(((18-COUNT($AN71:$BE71))/2),1)+CL$7&lt;1,-FLOOR(((18-COUNT($AN71:$BE71))/2),1)+CL$7&gt;COUNT($AN71:$BE71)),"",LARGE($AN71:$BE71,-FLOOR(((18-COUNT($AN71:$BE71))/2),1)+CL$7)))</f>
        <v/>
      </c>
      <c r="CM71" s="94" t="str">
        <f t="shared" ref="CM71:CM78" si="308">IF($CH$4=$CD$4,IF(OR(-FLOOR(((18-COUNT($B71:$S71))/2),1)+CM$7&lt;1,-FLOOR(((18-COUNT($B71:$S71))/2),1)+CM$7&gt;COUNT($B71:$S71)),"",LARGE($B71:$S71,-FLOOR(((18-COUNT($B71:$S71))/2),1)+CM$7)),IF(OR(-FLOOR(((18-COUNT($AN71:$BE71))/2),1)+CM$7&lt;1,-FLOOR(((18-COUNT($AN71:$BE71))/2),1)+CM$7&gt;COUNT($AN71:$BE71)),"",LARGE($AN71:$BE71,-FLOOR(((18-COUNT($AN71:$BE71))/2),1)+CM$7)))</f>
        <v/>
      </c>
      <c r="CN71" s="94" t="str">
        <f t="shared" ref="CN71:CN78" si="309">IF($CH$4=$CD$4,IF(OR(-FLOOR(((18-COUNT($B71:$S71))/2),1)+CN$7&lt;1,-FLOOR(((18-COUNT($B71:$S71))/2),1)+CN$7&gt;COUNT($B71:$S71)),"",LARGE($B71:$S71,-FLOOR(((18-COUNT($B71:$S71))/2),1)+CN$7)),IF(OR(-FLOOR(((18-COUNT($AN71:$BE71))/2),1)+CN$7&lt;1,-FLOOR(((18-COUNT($AN71:$BE71))/2),1)+CN$7&gt;COUNT($AN71:$BE71)),"",LARGE($AN71:$BE71,-FLOOR(((18-COUNT($AN71:$BE71))/2),1)+CN$7)))</f>
        <v/>
      </c>
      <c r="CO71" s="108" t="str">
        <f t="shared" ref="CO71:CO78" si="310">IF($CH$4=$CD$4,IF(OR(-FLOOR(((18-COUNT($B71:$S71))/2),1)+CO$7&lt;1,-FLOOR(((18-COUNT($B71:$S71))/2),1)+CO$7&gt;COUNT($B71:$S71)),"",LARGE($B71:$S71,-FLOOR(((18-COUNT($B71:$S71))/2),1)+CO$7)),IF(OR(-FLOOR(((18-COUNT($AN71:$BE71))/2),1)+CO$7&lt;1,-FLOOR(((18-COUNT($AN71:$BE71))/2),1)+CO$7&gt;COUNT($AN71:$BE71)),"",LARGE($AN71:$BE71,-FLOOR(((18-COUNT($AN71:$BE71))/2),1)+CO$7)))</f>
        <v/>
      </c>
      <c r="CP71" s="108" t="str">
        <f t="shared" ref="CP71:CP78" si="311">IF($CH$4=$CD$4,IF(OR(-FLOOR(((18-COUNT($B71:$S71))/2),1)+CP$7&lt;1,-FLOOR(((18-COUNT($B71:$S71))/2),1)+CP$7&gt;COUNT($B71:$S71)),"",LARGE($B71:$S71,-FLOOR(((18-COUNT($B71:$S71))/2),1)+CP$7)),IF(OR(-FLOOR(((18-COUNT($AN71:$BE71))/2),1)+CP$7&lt;1,-FLOOR(((18-COUNT($AN71:$BE71))/2),1)+CP$7&gt;COUNT($AN71:$BE71)),"",LARGE($AN71:$BE71,-FLOOR(((18-COUNT($AN71:$BE71))/2),1)+CP$7)))</f>
        <v/>
      </c>
      <c r="CQ71" s="108" t="str">
        <f t="shared" ref="CQ71:CQ78" si="312">IF($CH$4=$CD$4,IF(OR(-FLOOR(((18-COUNT($B71:$S71))/2),1)+CQ$7&lt;1,-FLOOR(((18-COUNT($B71:$S71))/2),1)+CQ$7&gt;COUNT($B71:$S71)),"",LARGE($B71:$S71,-FLOOR(((18-COUNT($B71:$S71))/2),1)+CQ$7)),IF(OR(-FLOOR(((18-COUNT($AN71:$BE71))/2),1)+CQ$7&lt;1,-FLOOR(((18-COUNT($AN71:$BE71))/2),1)+CQ$7&gt;COUNT($AN71:$BE71)),"",LARGE($AN71:$BE71,-FLOOR(((18-COUNT($AN71:$BE71))/2),1)+CQ$7)))</f>
        <v/>
      </c>
      <c r="CR71" s="108" t="str">
        <f t="shared" ref="CR71:CR78" si="313">IF($CH$4=$CD$4,IF(OR(-FLOOR(((18-COUNT($B71:$S71))/2),1)+CR$7&lt;1,-FLOOR(((18-COUNT($B71:$S71))/2),1)+CR$7&gt;COUNT($B71:$S71)),"",LARGE($B71:$S71,-FLOOR(((18-COUNT($B71:$S71))/2),1)+CR$7)),IF(OR(-FLOOR(((18-COUNT($AN71:$BE71))/2),1)+CR$7&lt;1,-FLOOR(((18-COUNT($AN71:$BE71))/2),1)+CR$7&gt;COUNT($AN71:$BE71)),"",LARGE($AN71:$BE71,-FLOOR(((18-COUNT($AN71:$BE71))/2),1)+CR$7)))</f>
        <v/>
      </c>
      <c r="CS71" s="94" t="str">
        <f t="shared" ref="CS71:CS78" si="314">IF($CH$4=$CD$4,IF(OR(-FLOOR(((18-COUNT($B71:$S71))/2),1)+CS$7&lt;1,-FLOOR(((18-COUNT($B71:$S71))/2),1)+CS$7&gt;COUNT($B71:$S71)),"",LARGE($B71:$S71,-FLOOR(((18-COUNT($B71:$S71))/2),1)+CS$7)),IF(OR(-FLOOR(((18-COUNT($AN71:$BE71))/2),1)+CS$7&lt;1,-FLOOR(((18-COUNT($AN71:$BE71))/2),1)+CS$7&gt;COUNT($AN71:$BE71)),"",LARGE($AN71:$BE71,-FLOOR(((18-COUNT($AN71:$BE71))/2),1)+CS$7)))</f>
        <v/>
      </c>
      <c r="CT71" s="94" t="str">
        <f t="shared" ref="CT71:CT78" si="315">IF($CH$4=$CD$4,IF(OR(-FLOOR(((18-COUNT($B71:$S71))/2),1)+CT$7&lt;1,-FLOOR(((18-COUNT($B71:$S71))/2),1)+CT$7&gt;COUNT($B71:$S71)),"",LARGE($B71:$S71,-FLOOR(((18-COUNT($B71:$S71))/2),1)+CT$7)),IF(OR(-FLOOR(((18-COUNT($AN71:$BE71))/2),1)+CT$7&lt;1,-FLOOR(((18-COUNT($AN71:$BE71))/2),1)+CT$7&gt;COUNT($AN71:$BE71)),"",LARGE($AN71:$BE71,-FLOOR(((18-COUNT($AN71:$BE71))/2),1)+CT$7)))</f>
        <v/>
      </c>
      <c r="CU71" s="94" t="str">
        <f t="shared" ref="CU71:CU78" si="316">IF($CH$4=$CD$4,IF(OR(-FLOOR(((18-COUNT($B71:$S71))/2),1)+CU$7&lt;1,-FLOOR(((18-COUNT($B71:$S71))/2),1)+CU$7&gt;COUNT($B71:$S71)),"",LARGE($B71:$S71,-FLOOR(((18-COUNT($B71:$S71))/2),1)+CU$7)),IF(OR(-FLOOR(((18-COUNT($AN71:$BE71))/2),1)+CU$7&lt;1,-FLOOR(((18-COUNT($AN71:$BE71))/2),1)+CU$7&gt;COUNT($AN71:$BE71)),"",LARGE($AN71:$BE71,-FLOOR(((18-COUNT($AN71:$BE71))/2),1)+CU$7)))</f>
        <v/>
      </c>
      <c r="CV71" s="94" t="str">
        <f t="shared" ref="CV71:CV78" si="317">IF($CH$4=$CD$4,IF(OR(-FLOOR(((18-COUNT($B71:$S71))/2),1)+CV$7&lt;1,-FLOOR(((18-COUNT($B71:$S71))/2),1)+CV$7&gt;COUNT($B71:$S71)),"",LARGE($B71:$S71,-FLOOR(((18-COUNT($B71:$S71))/2),1)+CV$7)),IF(OR(-FLOOR(((18-COUNT($AN71:$BE71))/2),1)+CV$7&lt;1,-FLOOR(((18-COUNT($AN71:$BE71))/2),1)+CV$7&gt;COUNT($AN71:$BE71)),"",LARGE($AN71:$BE71,-FLOOR(((18-COUNT($AN71:$BE71))/2),1)+CV$7)))</f>
        <v/>
      </c>
      <c r="CW71" s="94" t="str">
        <f t="shared" ref="CW71:CW78" si="318">IF($CH$4=$CD$4,IF(OR(-FLOOR(((18-COUNT($B71:$S71))/2),1)+CW$7&lt;1,-FLOOR(((18-COUNT($B71:$S71))/2),1)+CW$7&gt;COUNT($B71:$S71)),"",LARGE($B71:$S71,-FLOOR(((18-COUNT($B71:$S71))/2),1)+CW$7)),IF(OR(-FLOOR(((18-COUNT($AN71:$BE71))/2),1)+CW$7&lt;1,-FLOOR(((18-COUNT($AN71:$BE71))/2),1)+CW$7&gt;COUNT($AN71:$BE71)),"",LARGE($AN71:$BE71,-FLOOR(((18-COUNT($AN71:$BE71))/2),1)+CW$7)))</f>
        <v/>
      </c>
      <c r="CX71" s="93" t="str">
        <f t="shared" ref="CX71:CX78" si="319">IF($CH$4=$CD$4,IF(OR(-FLOOR(((18-COUNT($B71:$S71))/2),1)+CX$7&lt;1,-FLOOR(((18-COUNT($B71:$S71))/2),1)+CX$7&gt;COUNT($B71:$S71)),"",LARGE($B71:$S71,-FLOOR(((18-COUNT($B71:$S71))/2),1)+CX$7)),IF(OR(-FLOOR(((18-COUNT($AN71:$BE71))/2),1)+CX$7&lt;1,-FLOOR(((18-COUNT($AN71:$BE71))/2),1)+CX$7&gt;COUNT($AN71:$BE71)),"",LARGE($AN71:$BE71,-FLOOR(((18-COUNT($AN71:$BE71))/2),1)+CX$7)))</f>
        <v/>
      </c>
      <c r="CY71" s="519" t="str">
        <f t="shared" ref="CY71:CY78" si="320">IF($CH$4=$CD$4,IF(OR(-FLOOR(((18-COUNT($B71:$S71))/2),1)+CY$7&lt;1,-FLOOR(((18-COUNT($B71:$S71))/2),1)+CY$7&gt;COUNT($B71:$S71)),"",LARGE($B71:$S71,-FLOOR(((18-COUNT($B71:$S71))/2),1)+CY$7)),IF(OR(-FLOOR(((18-COUNT($AN71:$BE71))/2),1)+CY$7&lt;1,-FLOOR(((18-COUNT($AN71:$BE71))/2),1)+CY$7&gt;COUNT($AN71:$BE71)),"",LARGE($AN71:$BE71,-FLOOR(((18-COUNT($AN71:$BE71))/2),1)+CY$7)))</f>
        <v/>
      </c>
      <c r="CZ71" s="532" t="str">
        <f t="shared" ref="CZ71:CZ78" si="321">IF($CH$4=$CD$4,IF(OR(-FLOOR(((18-COUNT($U71:$AL71))/2),1)+CZ$7&lt;1,-FLOOR(((18-COUNT($U71:$AL71))/2),1)+CZ$7&gt;COUNT($U71:$AL71)),"",LARGE($U71:$AL71,-FLOOR(((18-COUNT($U71:$AL71))/2),1)+CZ$7)),IF(OR(-FLOOR(((18-COUNT($BG71:$BX71))/2),1)+CZ$7&lt;1,-FLOOR(((18-COUNT($BG71:$BX71))/2),1)+CZ$7&gt;COUNT($BG71:$BX71)),"",LARGE($BG71:$BX71,-FLOOR(((18-COUNT($BG71:$BX71))/2),1)+CZ$7)))</f>
        <v/>
      </c>
      <c r="DA71" s="533" t="str">
        <f t="shared" ref="DA71:DA78" si="322">IF($CH$4=$CD$4,IF(OR(-FLOOR(((18-COUNT($U71:$AL71))/2),1)+DA$7&lt;1,-FLOOR(((18-COUNT($U71:$AL71))/2),1)+DA$7&gt;COUNT($U71:$AL71)),"",LARGE($U71:$AL71,-FLOOR(((18-COUNT($U71:$AL71))/2),1)+DA$7)),IF(OR(-FLOOR(((18-COUNT($BG71:$BX71))/2),1)+DA$7&lt;1,-FLOOR(((18-COUNT($BG71:$BX71))/2),1)+DA$7&gt;COUNT($BG71:$BX71)),"",LARGE($BG71:$BX71,-FLOOR(((18-COUNT($BG71:$BX71))/2),1)+DA$7)))</f>
        <v/>
      </c>
      <c r="DB71" s="534" t="str">
        <f t="shared" ref="DB71:DB78" si="323">IF($CH$4=$CD$4,IF(OR(-FLOOR(((18-COUNT($U71:$AL71))/2),1)+DB$7&lt;1,-FLOOR(((18-COUNT($U71:$AL71))/2),1)+DB$7&gt;COUNT($U71:$AL71)),"",LARGE($U71:$AL71,-FLOOR(((18-COUNT($U71:$AL71))/2),1)+DB$7)),IF(OR(-FLOOR(((18-COUNT($BG71:$BX71))/2),1)+DB$7&lt;1,-FLOOR(((18-COUNT($BG71:$BX71))/2),1)+DB$7&gt;COUNT($BG71:$BX71)),"",LARGE($BG71:$BX71,-FLOOR(((18-COUNT($BG71:$BX71))/2),1)+DB$7)))</f>
        <v/>
      </c>
      <c r="DC71" s="534" t="str">
        <f t="shared" ref="DC71:DC78" si="324">IF($CH$4=$CD$4,IF(OR(-FLOOR(((18-COUNT($U71:$AL71))/2),1)+DC$7&lt;1,-FLOOR(((18-COUNT($U71:$AL71))/2),1)+DC$7&gt;COUNT($U71:$AL71)),"",LARGE($U71:$AL71,-FLOOR(((18-COUNT($U71:$AL71))/2),1)+DC$7)),IF(OR(-FLOOR(((18-COUNT($BG71:$BX71))/2),1)+DC$7&lt;1,-FLOOR(((18-COUNT($BG71:$BX71))/2),1)+DC$7&gt;COUNT($BG71:$BX71)),"",LARGE($BG71:$BX71,-FLOOR(((18-COUNT($BG71:$BX71))/2),1)+DC$7)))</f>
        <v/>
      </c>
      <c r="DD71" s="534" t="str">
        <f t="shared" ref="DD71:DD78" si="325">IF($CH$4=$CD$4,IF(OR(-FLOOR(((18-COUNT($U71:$AL71))/2),1)+DD$7&lt;1,-FLOOR(((18-COUNT($U71:$AL71))/2),1)+DD$7&gt;COUNT($U71:$AL71)),"",LARGE($U71:$AL71,-FLOOR(((18-COUNT($U71:$AL71))/2),1)+DD$7)),IF(OR(-FLOOR(((18-COUNT($BG71:$BX71))/2),1)+DD$7&lt;1,-FLOOR(((18-COUNT($BG71:$BX71))/2),1)+DD$7&gt;COUNT($BG71:$BX71)),"",LARGE($BG71:$BX71,-FLOOR(((18-COUNT($BG71:$BX71))/2),1)+DD$7)))</f>
        <v/>
      </c>
      <c r="DE71" s="534" t="str">
        <f t="shared" ref="DE71:DE78" si="326">IF($CH$4=$CD$4,IF(OR(-FLOOR(((18-COUNT($U71:$AL71))/2),1)+DE$7&lt;1,-FLOOR(((18-COUNT($U71:$AL71))/2),1)+DE$7&gt;COUNT($U71:$AL71)),"",LARGE($U71:$AL71,-FLOOR(((18-COUNT($U71:$AL71))/2),1)+DE$7)),IF(OR(-FLOOR(((18-COUNT($BG71:$BX71))/2),1)+DE$7&lt;1,-FLOOR(((18-COUNT($BG71:$BX71))/2),1)+DE$7&gt;COUNT($BG71:$BX71)),"",LARGE($BG71:$BX71,-FLOOR(((18-COUNT($BG71:$BX71))/2),1)+DE$7)))</f>
        <v/>
      </c>
      <c r="DF71" s="534" t="str">
        <f t="shared" ref="DF71:DF78" si="327">IF($CH$4=$CD$4,IF(OR(-FLOOR(((18-COUNT($U71:$AL71))/2),1)+DF$7&lt;1,-FLOOR(((18-COUNT($U71:$AL71))/2),1)+DF$7&gt;COUNT($U71:$AL71)),"",LARGE($U71:$AL71,-FLOOR(((18-COUNT($U71:$AL71))/2),1)+DF$7)),IF(OR(-FLOOR(((18-COUNT($BG71:$BX71))/2),1)+DF$7&lt;1,-FLOOR(((18-COUNT($BG71:$BX71))/2),1)+DF$7&gt;COUNT($BG71:$BX71)),"",LARGE($BG71:$BX71,-FLOOR(((18-COUNT($BG71:$BX71))/2),1)+DF$7)))</f>
        <v/>
      </c>
      <c r="DG71" s="535" t="str">
        <f t="shared" ref="DG71:DG78" si="328">IF($CH$4=$CD$4,IF(OR(-FLOOR(((18-COUNT($U71:$AL71))/2),1)+DG$7&lt;1,-FLOOR(((18-COUNT($U71:$AL71))/2),1)+DG$7&gt;COUNT($U71:$AL71)),"",LARGE($U71:$AL71,-FLOOR(((18-COUNT($U71:$AL71))/2),1)+DG$7)),IF(OR(-FLOOR(((18-COUNT($BG71:$BX71))/2),1)+DG$7&lt;1,-FLOOR(((18-COUNT($BG71:$BX71))/2),1)+DG$7&gt;COUNT($BG71:$BX71)),"",LARGE($BG71:$BX71,-FLOOR(((18-COUNT($BG71:$BX71))/2),1)+DG$7)))</f>
        <v/>
      </c>
      <c r="DH71" s="535" t="str">
        <f t="shared" ref="DH71:DH78" si="329">IF($CH$4=$CD$4,IF(OR(-FLOOR(((18-COUNT($U71:$AL71))/2),1)+DH$7&lt;1,-FLOOR(((18-COUNT($U71:$AL71))/2),1)+DH$7&gt;COUNT($U71:$AL71)),"",LARGE($U71:$AL71,-FLOOR(((18-COUNT($U71:$AL71))/2),1)+DH$7)),IF(OR(-FLOOR(((18-COUNT($BG71:$BX71))/2),1)+DH$7&lt;1,-FLOOR(((18-COUNT($BG71:$BX71))/2),1)+DH$7&gt;COUNT($BG71:$BX71)),"",LARGE($BG71:$BX71,-FLOOR(((18-COUNT($BG71:$BX71))/2),1)+DH$7)))</f>
        <v/>
      </c>
      <c r="DI71" s="535" t="str">
        <f t="shared" ref="DI71:DI78" si="330">IF($CH$4=$CD$4,IF(OR(-FLOOR(((18-COUNT($U71:$AL71))/2),1)+DI$7&lt;1,-FLOOR(((18-COUNT($U71:$AL71))/2),1)+DI$7&gt;COUNT($U71:$AL71)),"",LARGE($U71:$AL71,-FLOOR(((18-COUNT($U71:$AL71))/2),1)+DI$7)),IF(OR(-FLOOR(((18-COUNT($BG71:$BX71))/2),1)+DI$7&lt;1,-FLOOR(((18-COUNT($BG71:$BX71))/2),1)+DI$7&gt;COUNT($BG71:$BX71)),"",LARGE($BG71:$BX71,-FLOOR(((18-COUNT($BG71:$BX71))/2),1)+DI$7)))</f>
        <v/>
      </c>
      <c r="DJ71" s="535" t="str">
        <f t="shared" ref="DJ71:DJ78" si="331">IF($CH$4=$CD$4,IF(OR(-FLOOR(((18-COUNT($U71:$AL71))/2),1)+DJ$7&lt;1,-FLOOR(((18-COUNT($U71:$AL71))/2),1)+DJ$7&gt;COUNT($U71:$AL71)),"",LARGE($U71:$AL71,-FLOOR(((18-COUNT($U71:$AL71))/2),1)+DJ$7)),IF(OR(-FLOOR(((18-COUNT($BG71:$BX71))/2),1)+DJ$7&lt;1,-FLOOR(((18-COUNT($BG71:$BX71))/2),1)+DJ$7&gt;COUNT($BG71:$BX71)),"",LARGE($BG71:$BX71,-FLOOR(((18-COUNT($BG71:$BX71))/2),1)+DJ$7)))</f>
        <v/>
      </c>
      <c r="DK71" s="534" t="str">
        <f t="shared" ref="DK71:DK78" si="332">IF($CH$4=$CD$4,IF(OR(-FLOOR(((18-COUNT($U71:$AL71))/2),1)+DK$7&lt;1,-FLOOR(((18-COUNT($U71:$AL71))/2),1)+DK$7&gt;COUNT($U71:$AL71)),"",LARGE($U71:$AL71,-FLOOR(((18-COUNT($U71:$AL71))/2),1)+DK$7)),IF(OR(-FLOOR(((18-COUNT($BG71:$BX71))/2),1)+DK$7&lt;1,-FLOOR(((18-COUNT($BG71:$BX71))/2),1)+DK$7&gt;COUNT($BG71:$BX71)),"",LARGE($BG71:$BX71,-FLOOR(((18-COUNT($BG71:$BX71))/2),1)+DK$7)))</f>
        <v/>
      </c>
      <c r="DL71" s="534" t="str">
        <f t="shared" ref="DL71:DL78" si="333">IF($CH$4=$CD$4,IF(OR(-FLOOR(((18-COUNT($U71:$AL71))/2),1)+DL$7&lt;1,-FLOOR(((18-COUNT($U71:$AL71))/2),1)+DL$7&gt;COUNT($U71:$AL71)),"",LARGE($U71:$AL71,-FLOOR(((18-COUNT($U71:$AL71))/2),1)+DL$7)),IF(OR(-FLOOR(((18-COUNT($BG71:$BX71))/2),1)+DL$7&lt;1,-FLOOR(((18-COUNT($BG71:$BX71))/2),1)+DL$7&gt;COUNT($BG71:$BX71)),"",LARGE($BG71:$BX71,-FLOOR(((18-COUNT($BG71:$BX71))/2),1)+DL$7)))</f>
        <v/>
      </c>
      <c r="DM71" s="534" t="str">
        <f t="shared" ref="DM71:DM78" si="334">IF($CH$4=$CD$4,IF(OR(-FLOOR(((18-COUNT($U71:$AL71))/2),1)+DM$7&lt;1,-FLOOR(((18-COUNT($U71:$AL71))/2),1)+DM$7&gt;COUNT($U71:$AL71)),"",LARGE($U71:$AL71,-FLOOR(((18-COUNT($U71:$AL71))/2),1)+DM$7)),IF(OR(-FLOOR(((18-COUNT($BG71:$BX71))/2),1)+DM$7&lt;1,-FLOOR(((18-COUNT($BG71:$BX71))/2),1)+DM$7&gt;COUNT($BG71:$BX71)),"",LARGE($BG71:$BX71,-FLOOR(((18-COUNT($BG71:$BX71))/2),1)+DM$7)))</f>
        <v/>
      </c>
      <c r="DN71" s="534" t="str">
        <f t="shared" ref="DN71:DN78" si="335">IF($CH$4=$CD$4,IF(OR(-FLOOR(((18-COUNT($U71:$AL71))/2),1)+DN$7&lt;1,-FLOOR(((18-COUNT($U71:$AL71))/2),1)+DN$7&gt;COUNT($U71:$AL71)),"",LARGE($U71:$AL71,-FLOOR(((18-COUNT($U71:$AL71))/2),1)+DN$7)),IF(OR(-FLOOR(((18-COUNT($BG71:$BX71))/2),1)+DN$7&lt;1,-FLOOR(((18-COUNT($BG71:$BX71))/2),1)+DN$7&gt;COUNT($BG71:$BX71)),"",LARGE($BG71:$BX71,-FLOOR(((18-COUNT($BG71:$BX71))/2),1)+DN$7)))</f>
        <v/>
      </c>
      <c r="DO71" s="534" t="str">
        <f t="shared" ref="DO71:DO78" si="336">IF($CH$4=$CD$4,IF(OR(-FLOOR(((18-COUNT($U71:$AL71))/2),1)+DO$7&lt;1,-FLOOR(((18-COUNT($U71:$AL71))/2),1)+DO$7&gt;COUNT($U71:$AL71)),"",LARGE($U71:$AL71,-FLOOR(((18-COUNT($U71:$AL71))/2),1)+DO$7)),IF(OR(-FLOOR(((18-COUNT($BG71:$BX71))/2),1)+DO$7&lt;1,-FLOOR(((18-COUNT($BG71:$BX71))/2),1)+DO$7&gt;COUNT($BG71:$BX71)),"",LARGE($BG71:$BX71,-FLOOR(((18-COUNT($BG71:$BX71))/2),1)+DO$7)))</f>
        <v/>
      </c>
      <c r="DP71" s="533" t="str">
        <f t="shared" ref="DP71:DP78" si="337">IF($CH$4=$CD$4,IF(OR(-FLOOR(((18-COUNT($U71:$AL71))/2),1)+DP$7&lt;1,-FLOOR(((18-COUNT($U71:$AL71))/2),1)+DP$7&gt;COUNT($U71:$AL71)),"",LARGE($U71:$AL71,-FLOOR(((18-COUNT($U71:$AL71))/2),1)+DP$7)),IF(OR(-FLOOR(((18-COUNT($BG71:$BX71))/2),1)+DP$7&lt;1,-FLOOR(((18-COUNT($BG71:$BX71))/2),1)+DP$7&gt;COUNT($BG71:$BX71)),"",LARGE($BG71:$BX71,-FLOOR(((18-COUNT($BG71:$BX71))/2),1)+DP$7)))</f>
        <v/>
      </c>
      <c r="DQ71" s="532" t="str">
        <f t="shared" ref="DQ71:DQ78" si="338">IF($CH$4=$CD$4,IF(OR(-FLOOR(((18-COUNT($U71:$AL71))/2),1)+DQ$7&lt;1,-FLOOR(((18-COUNT($U71:$AL71))/2),1)+DQ$7&gt;COUNT($U71:$AL71)),"",LARGE($U71:$AL71,-FLOOR(((18-COUNT($U71:$AL71))/2),1)+DQ$7)),IF(OR(-FLOOR(((18-COUNT($BG71:$BX71))/2),1)+DQ$7&lt;1,-FLOOR(((18-COUNT($BG71:$BX71))/2),1)+DQ$7&gt;COUNT($BG71:$BX71)),"",LARGE($BG71:$BX71,-FLOOR(((18-COUNT($BG71:$BX71))/2),1)+DQ$7)))</f>
        <v/>
      </c>
      <c r="DR71" s="536">
        <f t="shared" ref="DR71:DR78" si="339">COUNT(B71:S71)</f>
        <v>0</v>
      </c>
      <c r="DS71" s="468">
        <f t="shared" ref="DS71:DS78" si="340">COUNT(U71:AL71)</f>
        <v>0</v>
      </c>
      <c r="DT71" s="468">
        <f t="shared" ref="DT71:DT78" si="341">COUNT(AN71:BE71)</f>
        <v>0</v>
      </c>
      <c r="DU71" s="468">
        <f t="shared" ref="DU71:DU78" si="342">COUNT(BG71:BX71)</f>
        <v>0</v>
      </c>
      <c r="DV71" s="982"/>
      <c r="DW71" s="983"/>
      <c r="DX71" s="983"/>
      <c r="DY71" s="984"/>
      <c r="EA71" s="61"/>
    </row>
    <row r="72" spans="1:131" ht="12.75" customHeight="1">
      <c r="A72" s="980" t="s">
        <v>392</v>
      </c>
      <c r="B72" s="306"/>
      <c r="C72" s="783"/>
      <c r="D72" s="306"/>
      <c r="E72" s="783"/>
      <c r="F72" s="306"/>
      <c r="G72" s="783"/>
      <c r="H72" s="306"/>
      <c r="I72" s="783"/>
      <c r="J72" s="783"/>
      <c r="K72" s="783"/>
      <c r="L72" s="306"/>
      <c r="M72" s="783"/>
      <c r="N72" s="306"/>
      <c r="O72" s="783"/>
      <c r="P72" s="306"/>
      <c r="Q72" s="783"/>
      <c r="R72" s="783"/>
      <c r="S72" s="306"/>
      <c r="T72" s="1027"/>
      <c r="U72" s="783"/>
      <c r="V72" s="306"/>
      <c r="W72" s="783"/>
      <c r="X72" s="306"/>
      <c r="Y72" s="783"/>
      <c r="Z72" s="306"/>
      <c r="AA72" s="783"/>
      <c r="AB72" s="306"/>
      <c r="AC72" s="783"/>
      <c r="AD72" s="306"/>
      <c r="AE72" s="233"/>
      <c r="AF72" s="306"/>
      <c r="AG72" s="783"/>
      <c r="AH72" s="306"/>
      <c r="AI72" s="783"/>
      <c r="AJ72" s="306"/>
      <c r="AK72" s="306"/>
      <c r="AL72" s="783"/>
      <c r="AM72" s="1027"/>
      <c r="AN72" s="783"/>
      <c r="AO72" s="306"/>
      <c r="AP72" s="783"/>
      <c r="AQ72" s="306"/>
      <c r="AR72" s="783"/>
      <c r="AS72" s="306"/>
      <c r="AT72" s="783"/>
      <c r="AU72" s="306"/>
      <c r="AV72" s="783"/>
      <c r="AW72" s="306"/>
      <c r="AX72" s="783"/>
      <c r="AY72" s="306"/>
      <c r="AZ72" s="783"/>
      <c r="BA72" s="306"/>
      <c r="BB72" s="783"/>
      <c r="BC72" s="306"/>
      <c r="BD72" s="306"/>
      <c r="BE72" s="783"/>
      <c r="BF72" s="1027"/>
      <c r="BG72" s="783"/>
      <c r="BH72" s="783"/>
      <c r="BI72" s="306"/>
      <c r="BJ72" s="783"/>
      <c r="BK72" s="306"/>
      <c r="BL72" s="783"/>
      <c r="BM72" s="306"/>
      <c r="BN72" s="783"/>
      <c r="BO72" s="306"/>
      <c r="BP72" s="783"/>
      <c r="BQ72" s="306"/>
      <c r="BR72" s="783"/>
      <c r="BS72" s="306"/>
      <c r="BT72" s="783"/>
      <c r="BU72" s="306"/>
      <c r="BV72" s="783"/>
      <c r="BW72" s="783"/>
      <c r="BX72" s="306"/>
      <c r="BY72" s="1027"/>
      <c r="BZ72" s="783"/>
      <c r="CA72" s="306"/>
      <c r="CB72" s="783"/>
      <c r="CC72" s="306"/>
      <c r="CD72" s="530"/>
      <c r="CE72" s="530"/>
      <c r="CF72" s="530"/>
      <c r="CG72" s="531"/>
      <c r="CH72" s="518" t="str">
        <f t="shared" si="303"/>
        <v/>
      </c>
      <c r="CI72" s="93" t="str">
        <f t="shared" si="304"/>
        <v/>
      </c>
      <c r="CJ72" s="94" t="str">
        <f t="shared" si="305"/>
        <v/>
      </c>
      <c r="CK72" s="94" t="str">
        <f t="shared" si="306"/>
        <v/>
      </c>
      <c r="CL72" s="94" t="str">
        <f t="shared" si="307"/>
        <v/>
      </c>
      <c r="CM72" s="94" t="str">
        <f t="shared" si="308"/>
        <v/>
      </c>
      <c r="CN72" s="94" t="str">
        <f t="shared" si="309"/>
        <v/>
      </c>
      <c r="CO72" s="108" t="str">
        <f t="shared" si="310"/>
        <v/>
      </c>
      <c r="CP72" s="108" t="str">
        <f t="shared" si="311"/>
        <v/>
      </c>
      <c r="CQ72" s="108" t="str">
        <f t="shared" si="312"/>
        <v/>
      </c>
      <c r="CR72" s="108" t="str">
        <f t="shared" si="313"/>
        <v/>
      </c>
      <c r="CS72" s="94" t="str">
        <f t="shared" si="314"/>
        <v/>
      </c>
      <c r="CT72" s="94" t="str">
        <f t="shared" si="315"/>
        <v/>
      </c>
      <c r="CU72" s="94" t="str">
        <f t="shared" si="316"/>
        <v/>
      </c>
      <c r="CV72" s="94" t="str">
        <f t="shared" si="317"/>
        <v/>
      </c>
      <c r="CW72" s="94" t="str">
        <f t="shared" si="318"/>
        <v/>
      </c>
      <c r="CX72" s="93" t="str">
        <f t="shared" si="319"/>
        <v/>
      </c>
      <c r="CY72" s="519" t="str">
        <f t="shared" si="320"/>
        <v/>
      </c>
      <c r="CZ72" s="532" t="str">
        <f t="shared" si="321"/>
        <v/>
      </c>
      <c r="DA72" s="533" t="str">
        <f t="shared" si="322"/>
        <v/>
      </c>
      <c r="DB72" s="534" t="str">
        <f t="shared" si="323"/>
        <v/>
      </c>
      <c r="DC72" s="534" t="str">
        <f t="shared" si="324"/>
        <v/>
      </c>
      <c r="DD72" s="534" t="str">
        <f t="shared" si="325"/>
        <v/>
      </c>
      <c r="DE72" s="534" t="str">
        <f t="shared" si="326"/>
        <v/>
      </c>
      <c r="DF72" s="534" t="str">
        <f t="shared" si="327"/>
        <v/>
      </c>
      <c r="DG72" s="535" t="str">
        <f t="shared" si="328"/>
        <v/>
      </c>
      <c r="DH72" s="535" t="str">
        <f t="shared" si="329"/>
        <v/>
      </c>
      <c r="DI72" s="535" t="str">
        <f t="shared" si="330"/>
        <v/>
      </c>
      <c r="DJ72" s="535" t="str">
        <f t="shared" si="331"/>
        <v/>
      </c>
      <c r="DK72" s="534" t="str">
        <f t="shared" si="332"/>
        <v/>
      </c>
      <c r="DL72" s="534" t="str">
        <f t="shared" si="333"/>
        <v/>
      </c>
      <c r="DM72" s="534" t="str">
        <f t="shared" si="334"/>
        <v/>
      </c>
      <c r="DN72" s="534" t="str">
        <f t="shared" si="335"/>
        <v/>
      </c>
      <c r="DO72" s="534" t="str">
        <f t="shared" si="336"/>
        <v/>
      </c>
      <c r="DP72" s="533" t="str">
        <f t="shared" si="337"/>
        <v/>
      </c>
      <c r="DQ72" s="532" t="str">
        <f t="shared" si="338"/>
        <v/>
      </c>
      <c r="DR72" s="536">
        <f t="shared" si="339"/>
        <v>0</v>
      </c>
      <c r="DS72" s="468">
        <f t="shared" si="340"/>
        <v>0</v>
      </c>
      <c r="DT72" s="468">
        <f t="shared" si="341"/>
        <v>0</v>
      </c>
      <c r="DU72" s="468">
        <f t="shared" si="342"/>
        <v>0</v>
      </c>
      <c r="DV72" s="982"/>
      <c r="DW72" s="983"/>
      <c r="DX72" s="983"/>
      <c r="DY72" s="984"/>
      <c r="EA72" s="61"/>
    </row>
    <row r="73" spans="1:131" ht="12.75" customHeight="1">
      <c r="A73" s="529" t="s">
        <v>156</v>
      </c>
      <c r="B73" s="306"/>
      <c r="C73" s="783"/>
      <c r="D73" s="306"/>
      <c r="E73" s="783"/>
      <c r="F73" s="306"/>
      <c r="G73" s="783"/>
      <c r="H73" s="306"/>
      <c r="I73" s="783"/>
      <c r="J73" s="783"/>
      <c r="K73" s="783"/>
      <c r="L73" s="306"/>
      <c r="M73" s="783"/>
      <c r="N73" s="306"/>
      <c r="O73" s="783"/>
      <c r="P73" s="306"/>
      <c r="Q73" s="783"/>
      <c r="R73" s="783"/>
      <c r="S73" s="306"/>
      <c r="T73" s="1027"/>
      <c r="U73" s="783"/>
      <c r="V73" s="306"/>
      <c r="W73" s="783"/>
      <c r="X73" s="306"/>
      <c r="Y73" s="783"/>
      <c r="Z73" s="306"/>
      <c r="AA73" s="783"/>
      <c r="AB73" s="306"/>
      <c r="AC73" s="783"/>
      <c r="AD73" s="306"/>
      <c r="AE73" s="284"/>
      <c r="AF73" s="306"/>
      <c r="AG73" s="783"/>
      <c r="AH73" s="306"/>
      <c r="AI73" s="783"/>
      <c r="AJ73" s="306"/>
      <c r="AK73" s="306"/>
      <c r="AL73" s="783"/>
      <c r="AM73" s="1027"/>
      <c r="AN73" s="783"/>
      <c r="AO73" s="306"/>
      <c r="AP73" s="783"/>
      <c r="AQ73" s="306"/>
      <c r="AR73" s="783"/>
      <c r="AS73" s="306"/>
      <c r="AT73" s="783"/>
      <c r="AU73" s="306"/>
      <c r="AV73" s="783"/>
      <c r="AW73" s="306"/>
      <c r="AX73" s="783"/>
      <c r="AY73" s="306"/>
      <c r="AZ73" s="783"/>
      <c r="BA73" s="306"/>
      <c r="BB73" s="783"/>
      <c r="BC73" s="306"/>
      <c r="BD73" s="306"/>
      <c r="BE73" s="783"/>
      <c r="BF73" s="1027"/>
      <c r="BG73" s="783"/>
      <c r="BH73" s="783"/>
      <c r="BI73" s="306"/>
      <c r="BJ73" s="783"/>
      <c r="BK73" s="306"/>
      <c r="BL73" s="783"/>
      <c r="BM73" s="306"/>
      <c r="BN73" s="783"/>
      <c r="BO73" s="306"/>
      <c r="BP73" s="783"/>
      <c r="BQ73" s="306"/>
      <c r="BR73" s="783"/>
      <c r="BS73" s="306"/>
      <c r="BT73" s="783"/>
      <c r="BU73" s="306"/>
      <c r="BV73" s="783"/>
      <c r="BW73" s="783"/>
      <c r="BX73" s="306"/>
      <c r="BY73" s="1027"/>
      <c r="BZ73" s="783"/>
      <c r="CA73" s="306"/>
      <c r="CB73" s="783"/>
      <c r="CC73" s="306"/>
      <c r="CD73" s="530"/>
      <c r="CE73" s="530"/>
      <c r="CF73" s="530"/>
      <c r="CG73" s="531"/>
      <c r="CH73" s="518" t="str">
        <f t="shared" si="303"/>
        <v/>
      </c>
      <c r="CI73" s="93" t="str">
        <f t="shared" si="304"/>
        <v/>
      </c>
      <c r="CJ73" s="94" t="str">
        <f t="shared" si="305"/>
        <v/>
      </c>
      <c r="CK73" s="94" t="str">
        <f t="shared" si="306"/>
        <v/>
      </c>
      <c r="CL73" s="94" t="str">
        <f t="shared" si="307"/>
        <v/>
      </c>
      <c r="CM73" s="94" t="str">
        <f t="shared" si="308"/>
        <v/>
      </c>
      <c r="CN73" s="94" t="str">
        <f t="shared" si="309"/>
        <v/>
      </c>
      <c r="CO73" s="108" t="str">
        <f t="shared" si="310"/>
        <v/>
      </c>
      <c r="CP73" s="108" t="str">
        <f t="shared" si="311"/>
        <v/>
      </c>
      <c r="CQ73" s="108" t="str">
        <f t="shared" si="312"/>
        <v/>
      </c>
      <c r="CR73" s="108" t="str">
        <f t="shared" si="313"/>
        <v/>
      </c>
      <c r="CS73" s="94" t="str">
        <f t="shared" si="314"/>
        <v/>
      </c>
      <c r="CT73" s="94" t="str">
        <f t="shared" si="315"/>
        <v/>
      </c>
      <c r="CU73" s="94" t="str">
        <f t="shared" si="316"/>
        <v/>
      </c>
      <c r="CV73" s="94" t="str">
        <f t="shared" si="317"/>
        <v/>
      </c>
      <c r="CW73" s="94" t="str">
        <f t="shared" si="318"/>
        <v/>
      </c>
      <c r="CX73" s="93" t="str">
        <f t="shared" si="319"/>
        <v/>
      </c>
      <c r="CY73" s="519" t="str">
        <f t="shared" si="320"/>
        <v/>
      </c>
      <c r="CZ73" s="532" t="str">
        <f t="shared" si="321"/>
        <v/>
      </c>
      <c r="DA73" s="533" t="str">
        <f t="shared" si="322"/>
        <v/>
      </c>
      <c r="DB73" s="534" t="str">
        <f t="shared" si="323"/>
        <v/>
      </c>
      <c r="DC73" s="534" t="str">
        <f t="shared" si="324"/>
        <v/>
      </c>
      <c r="DD73" s="534" t="str">
        <f t="shared" si="325"/>
        <v/>
      </c>
      <c r="DE73" s="534" t="str">
        <f t="shared" si="326"/>
        <v/>
      </c>
      <c r="DF73" s="534" t="str">
        <f t="shared" si="327"/>
        <v/>
      </c>
      <c r="DG73" s="535" t="str">
        <f t="shared" si="328"/>
        <v/>
      </c>
      <c r="DH73" s="535" t="str">
        <f t="shared" si="329"/>
        <v/>
      </c>
      <c r="DI73" s="535" t="str">
        <f t="shared" si="330"/>
        <v/>
      </c>
      <c r="DJ73" s="535" t="str">
        <f t="shared" si="331"/>
        <v/>
      </c>
      <c r="DK73" s="534" t="str">
        <f t="shared" si="332"/>
        <v/>
      </c>
      <c r="DL73" s="534" t="str">
        <f t="shared" si="333"/>
        <v/>
      </c>
      <c r="DM73" s="534" t="str">
        <f t="shared" si="334"/>
        <v/>
      </c>
      <c r="DN73" s="534" t="str">
        <f t="shared" si="335"/>
        <v/>
      </c>
      <c r="DO73" s="534" t="str">
        <f t="shared" si="336"/>
        <v/>
      </c>
      <c r="DP73" s="533" t="str">
        <f t="shared" si="337"/>
        <v/>
      </c>
      <c r="DQ73" s="532" t="str">
        <f t="shared" si="338"/>
        <v/>
      </c>
      <c r="DR73" s="536">
        <f t="shared" si="339"/>
        <v>0</v>
      </c>
      <c r="DS73" s="468">
        <f t="shared" si="340"/>
        <v>0</v>
      </c>
      <c r="DT73" s="468">
        <f t="shared" si="341"/>
        <v>0</v>
      </c>
      <c r="DU73" s="468">
        <f t="shared" si="342"/>
        <v>0</v>
      </c>
      <c r="DV73" s="982"/>
      <c r="DW73" s="983"/>
      <c r="DX73" s="983"/>
      <c r="DY73" s="984"/>
      <c r="EA73" s="61"/>
    </row>
    <row r="74" spans="1:131" ht="12.75" customHeight="1">
      <c r="A74" s="1031" t="s">
        <v>369</v>
      </c>
      <c r="B74" s="541" t="str">
        <f t="shared" ref="B74:S74" si="343">IF(B72="","",B71*B72*B73)</f>
        <v/>
      </c>
      <c r="C74" s="541" t="str">
        <f t="shared" si="343"/>
        <v/>
      </c>
      <c r="D74" s="541" t="str">
        <f t="shared" si="343"/>
        <v/>
      </c>
      <c r="E74" s="541" t="str">
        <f t="shared" si="343"/>
        <v/>
      </c>
      <c r="F74" s="541" t="str">
        <f t="shared" si="343"/>
        <v/>
      </c>
      <c r="G74" s="541" t="str">
        <f t="shared" si="343"/>
        <v/>
      </c>
      <c r="H74" s="541" t="str">
        <f t="shared" si="343"/>
        <v/>
      </c>
      <c r="I74" s="541" t="str">
        <f t="shared" si="343"/>
        <v/>
      </c>
      <c r="J74" s="541" t="str">
        <f t="shared" si="343"/>
        <v/>
      </c>
      <c r="K74" s="541" t="str">
        <f t="shared" si="343"/>
        <v/>
      </c>
      <c r="L74" s="541" t="str">
        <f t="shared" si="343"/>
        <v/>
      </c>
      <c r="M74" s="541" t="str">
        <f t="shared" si="343"/>
        <v/>
      </c>
      <c r="N74" s="541" t="str">
        <f t="shared" si="343"/>
        <v/>
      </c>
      <c r="O74" s="541" t="str">
        <f t="shared" si="343"/>
        <v/>
      </c>
      <c r="P74" s="541" t="str">
        <f t="shared" si="343"/>
        <v/>
      </c>
      <c r="Q74" s="541" t="str">
        <f t="shared" si="343"/>
        <v/>
      </c>
      <c r="R74" s="541" t="str">
        <f t="shared" si="343"/>
        <v/>
      </c>
      <c r="S74" s="541" t="str">
        <f t="shared" si="343"/>
        <v/>
      </c>
      <c r="T74" s="865"/>
      <c r="U74" s="541" t="str">
        <f t="shared" ref="U74:AL74" si="344">IF(U72="","",U71*U72*U73)</f>
        <v/>
      </c>
      <c r="V74" s="541" t="str">
        <f t="shared" si="344"/>
        <v/>
      </c>
      <c r="W74" s="541" t="str">
        <f t="shared" si="344"/>
        <v/>
      </c>
      <c r="X74" s="541" t="str">
        <f t="shared" si="344"/>
        <v/>
      </c>
      <c r="Y74" s="541" t="str">
        <f t="shared" si="344"/>
        <v/>
      </c>
      <c r="Z74" s="541" t="str">
        <f t="shared" si="344"/>
        <v/>
      </c>
      <c r="AA74" s="541" t="str">
        <f t="shared" si="344"/>
        <v/>
      </c>
      <c r="AB74" s="541" t="str">
        <f t="shared" si="344"/>
        <v/>
      </c>
      <c r="AC74" s="541" t="str">
        <f t="shared" si="344"/>
        <v/>
      </c>
      <c r="AD74" s="541" t="str">
        <f t="shared" si="344"/>
        <v/>
      </c>
      <c r="AE74" s="541" t="str">
        <f t="shared" si="344"/>
        <v/>
      </c>
      <c r="AF74" s="541" t="str">
        <f t="shared" si="344"/>
        <v/>
      </c>
      <c r="AG74" s="541" t="str">
        <f t="shared" si="344"/>
        <v/>
      </c>
      <c r="AH74" s="541" t="str">
        <f t="shared" si="344"/>
        <v/>
      </c>
      <c r="AI74" s="541" t="str">
        <f t="shared" si="344"/>
        <v/>
      </c>
      <c r="AJ74" s="541" t="str">
        <f t="shared" si="344"/>
        <v/>
      </c>
      <c r="AK74" s="541" t="str">
        <f t="shared" si="344"/>
        <v/>
      </c>
      <c r="AL74" s="541" t="str">
        <f t="shared" si="344"/>
        <v/>
      </c>
      <c r="AM74" s="865"/>
      <c r="AN74" s="541" t="str">
        <f t="shared" ref="AN74:BE74" si="345">IF(AN72="","",AN71*AN72*AN73)</f>
        <v/>
      </c>
      <c r="AO74" s="541" t="str">
        <f t="shared" si="345"/>
        <v/>
      </c>
      <c r="AP74" s="541" t="str">
        <f t="shared" si="345"/>
        <v/>
      </c>
      <c r="AQ74" s="541" t="str">
        <f t="shared" si="345"/>
        <v/>
      </c>
      <c r="AR74" s="541" t="str">
        <f t="shared" si="345"/>
        <v/>
      </c>
      <c r="AS74" s="541" t="str">
        <f t="shared" si="345"/>
        <v/>
      </c>
      <c r="AT74" s="541" t="str">
        <f t="shared" si="345"/>
        <v/>
      </c>
      <c r="AU74" s="541" t="str">
        <f t="shared" si="345"/>
        <v/>
      </c>
      <c r="AV74" s="541" t="str">
        <f t="shared" si="345"/>
        <v/>
      </c>
      <c r="AW74" s="541" t="str">
        <f t="shared" si="345"/>
        <v/>
      </c>
      <c r="AX74" s="541" t="str">
        <f t="shared" si="345"/>
        <v/>
      </c>
      <c r="AY74" s="541" t="str">
        <f t="shared" si="345"/>
        <v/>
      </c>
      <c r="AZ74" s="541" t="str">
        <f t="shared" si="345"/>
        <v/>
      </c>
      <c r="BA74" s="541" t="str">
        <f t="shared" si="345"/>
        <v/>
      </c>
      <c r="BB74" s="541" t="str">
        <f t="shared" si="345"/>
        <v/>
      </c>
      <c r="BC74" s="541" t="str">
        <f t="shared" si="345"/>
        <v/>
      </c>
      <c r="BD74" s="541" t="str">
        <f t="shared" si="345"/>
        <v/>
      </c>
      <c r="BE74" s="541" t="str">
        <f t="shared" si="345"/>
        <v/>
      </c>
      <c r="BF74" s="865"/>
      <c r="BG74" s="541" t="str">
        <f t="shared" ref="BG74:BX74" si="346">IF(BG72="","",BG71*BG72*BG73)</f>
        <v/>
      </c>
      <c r="BH74" s="541" t="str">
        <f t="shared" si="346"/>
        <v/>
      </c>
      <c r="BI74" s="541" t="str">
        <f t="shared" si="346"/>
        <v/>
      </c>
      <c r="BJ74" s="541" t="str">
        <f t="shared" si="346"/>
        <v/>
      </c>
      <c r="BK74" s="541" t="str">
        <f t="shared" si="346"/>
        <v/>
      </c>
      <c r="BL74" s="541" t="str">
        <f t="shared" si="346"/>
        <v/>
      </c>
      <c r="BM74" s="541" t="str">
        <f t="shared" si="346"/>
        <v/>
      </c>
      <c r="BN74" s="541" t="str">
        <f t="shared" si="346"/>
        <v/>
      </c>
      <c r="BO74" s="541" t="str">
        <f t="shared" si="346"/>
        <v/>
      </c>
      <c r="BP74" s="541" t="str">
        <f t="shared" si="346"/>
        <v/>
      </c>
      <c r="BQ74" s="541" t="str">
        <f t="shared" si="346"/>
        <v/>
      </c>
      <c r="BR74" s="541" t="str">
        <f t="shared" si="346"/>
        <v/>
      </c>
      <c r="BS74" s="541" t="str">
        <f t="shared" si="346"/>
        <v/>
      </c>
      <c r="BT74" s="541" t="str">
        <f t="shared" si="346"/>
        <v/>
      </c>
      <c r="BU74" s="541" t="str">
        <f t="shared" si="346"/>
        <v/>
      </c>
      <c r="BV74" s="541" t="str">
        <f t="shared" si="346"/>
        <v/>
      </c>
      <c r="BW74" s="541" t="str">
        <f t="shared" si="346"/>
        <v/>
      </c>
      <c r="BX74" s="541" t="str">
        <f t="shared" si="346"/>
        <v/>
      </c>
      <c r="BY74" s="865"/>
      <c r="BZ74" s="541" t="str">
        <f>IF(BZ72="","",BZ71*BZ72*BZ73)</f>
        <v/>
      </c>
      <c r="CA74" s="541" t="str">
        <f>IF(CA72="","",CA71*CA72*CA73)</f>
        <v/>
      </c>
      <c r="CB74" s="541" t="str">
        <f>IF(CB72="","",CB71*CB72*CB73)</f>
        <v/>
      </c>
      <c r="CC74" s="541" t="str">
        <f>IF(CC72="","",CC71*CC72*CC73)</f>
        <v/>
      </c>
      <c r="CD74" s="530" t="str">
        <f>IF(DR74&lt;3,"",(SUM(B74:S74)-MIN(B74:S74)-MAX(B74:S74))/(DR74-2))</f>
        <v/>
      </c>
      <c r="CE74" s="530" t="str">
        <f>IF(DS74&lt;3,"",(SUM(U74:AL74)-MIN(U74:AL74)-MAX(U74:AL74))/(DS74-2))</f>
        <v/>
      </c>
      <c r="CF74" s="530" t="str">
        <f>IF(DT74&lt;3,"",(SUM(AN74:BE74)-MIN(AN74:BE74)-MAX(AN74:BE74))/(DT74-2))</f>
        <v/>
      </c>
      <c r="CG74" s="531" t="str">
        <f>IF(DU74&lt;3,"",(SUM(BG74:BX74)-MIN(BG74:BX74)-MAX(BG74:BX74))/(DU74-2))</f>
        <v/>
      </c>
      <c r="CH74" s="518" t="str">
        <f t="shared" si="303"/>
        <v/>
      </c>
      <c r="CI74" s="93" t="str">
        <f t="shared" si="304"/>
        <v/>
      </c>
      <c r="CJ74" s="94" t="str">
        <f t="shared" si="305"/>
        <v/>
      </c>
      <c r="CK74" s="94" t="str">
        <f t="shared" si="306"/>
        <v/>
      </c>
      <c r="CL74" s="94" t="str">
        <f t="shared" si="307"/>
        <v/>
      </c>
      <c r="CM74" s="94" t="str">
        <f t="shared" si="308"/>
        <v/>
      </c>
      <c r="CN74" s="94" t="str">
        <f t="shared" si="309"/>
        <v/>
      </c>
      <c r="CO74" s="108" t="str">
        <f t="shared" si="310"/>
        <v/>
      </c>
      <c r="CP74" s="108" t="str">
        <f t="shared" si="311"/>
        <v/>
      </c>
      <c r="CQ74" s="108" t="str">
        <f t="shared" si="312"/>
        <v/>
      </c>
      <c r="CR74" s="108" t="str">
        <f t="shared" si="313"/>
        <v/>
      </c>
      <c r="CS74" s="94" t="str">
        <f t="shared" si="314"/>
        <v/>
      </c>
      <c r="CT74" s="94" t="str">
        <f t="shared" si="315"/>
        <v/>
      </c>
      <c r="CU74" s="94" t="str">
        <f t="shared" si="316"/>
        <v/>
      </c>
      <c r="CV74" s="94" t="str">
        <f t="shared" si="317"/>
        <v/>
      </c>
      <c r="CW74" s="94" t="str">
        <f t="shared" si="318"/>
        <v/>
      </c>
      <c r="CX74" s="93" t="str">
        <f t="shared" si="319"/>
        <v/>
      </c>
      <c r="CY74" s="519" t="str">
        <f t="shared" si="320"/>
        <v/>
      </c>
      <c r="CZ74" s="532" t="str">
        <f t="shared" si="321"/>
        <v/>
      </c>
      <c r="DA74" s="533" t="str">
        <f t="shared" si="322"/>
        <v/>
      </c>
      <c r="DB74" s="534" t="str">
        <f t="shared" si="323"/>
        <v/>
      </c>
      <c r="DC74" s="534" t="str">
        <f t="shared" si="324"/>
        <v/>
      </c>
      <c r="DD74" s="534" t="str">
        <f t="shared" si="325"/>
        <v/>
      </c>
      <c r="DE74" s="534" t="str">
        <f t="shared" si="326"/>
        <v/>
      </c>
      <c r="DF74" s="534" t="str">
        <f t="shared" si="327"/>
        <v/>
      </c>
      <c r="DG74" s="535" t="str">
        <f t="shared" si="328"/>
        <v/>
      </c>
      <c r="DH74" s="535" t="str">
        <f t="shared" si="329"/>
        <v/>
      </c>
      <c r="DI74" s="535" t="str">
        <f t="shared" si="330"/>
        <v/>
      </c>
      <c r="DJ74" s="535" t="str">
        <f t="shared" si="331"/>
        <v/>
      </c>
      <c r="DK74" s="534" t="str">
        <f t="shared" si="332"/>
        <v/>
      </c>
      <c r="DL74" s="534" t="str">
        <f t="shared" si="333"/>
        <v/>
      </c>
      <c r="DM74" s="534" t="str">
        <f t="shared" si="334"/>
        <v/>
      </c>
      <c r="DN74" s="534" t="str">
        <f t="shared" si="335"/>
        <v/>
      </c>
      <c r="DO74" s="534" t="str">
        <f t="shared" si="336"/>
        <v/>
      </c>
      <c r="DP74" s="533" t="str">
        <f t="shared" si="337"/>
        <v/>
      </c>
      <c r="DQ74" s="532" t="str">
        <f t="shared" si="338"/>
        <v/>
      </c>
      <c r="DR74" s="536">
        <f t="shared" si="339"/>
        <v>0</v>
      </c>
      <c r="DS74" s="468">
        <f t="shared" si="340"/>
        <v>0</v>
      </c>
      <c r="DT74" s="468">
        <f t="shared" si="341"/>
        <v>0</v>
      </c>
      <c r="DU74" s="468">
        <f t="shared" si="342"/>
        <v>0</v>
      </c>
      <c r="DV74" s="987" t="str">
        <f>IF(SUM(BZ74)&gt;0,(BZ70-DV77-SUM(BZ77)*(DV77=""))*'Exp factors'!C$23,"")</f>
        <v/>
      </c>
      <c r="DW74" s="988" t="str">
        <f>IF(SUM(CA74)&gt;0,(CA70-DW77-SUM(CA77)*(DW77=""))*'Exp factors'!D$23,"")</f>
        <v/>
      </c>
      <c r="DX74" s="988" t="str">
        <f>IF(SUM(CB74)&gt;0,(CB70-DX77-SUM(CB77)*(DX77=""))*'Exp factors'!E$23,"")</f>
        <v/>
      </c>
      <c r="DY74" s="989" t="str">
        <f>IF(SUM(CC74)&gt;0,(CC70-DY77-SUM(CC77)*(DY77=""))*'Exp factors'!F$23,"")</f>
        <v/>
      </c>
      <c r="EA74" s="61"/>
    </row>
    <row r="75" spans="1:131" ht="12.75" customHeight="1">
      <c r="A75" s="1031" t="s">
        <v>400</v>
      </c>
      <c r="B75" s="806"/>
      <c r="C75" s="806"/>
      <c r="D75" s="806"/>
      <c r="E75" s="806"/>
      <c r="F75" s="806"/>
      <c r="G75" s="806"/>
      <c r="H75" s="806"/>
      <c r="I75" s="806"/>
      <c r="J75" s="806"/>
      <c r="K75" s="806"/>
      <c r="L75" s="806"/>
      <c r="M75" s="806"/>
      <c r="N75" s="806"/>
      <c r="O75" s="806"/>
      <c r="P75" s="528"/>
      <c r="Q75" s="806"/>
      <c r="R75" s="806"/>
      <c r="S75" s="528"/>
      <c r="T75" s="1030"/>
      <c r="U75" s="806"/>
      <c r="V75" s="528"/>
      <c r="W75" s="806"/>
      <c r="X75" s="528"/>
      <c r="Y75" s="806"/>
      <c r="Z75" s="528"/>
      <c r="AA75" s="806"/>
      <c r="AB75" s="528"/>
      <c r="AC75" s="806"/>
      <c r="AD75" s="528"/>
      <c r="AE75" s="806"/>
      <c r="AF75" s="528"/>
      <c r="AG75" s="806"/>
      <c r="AH75" s="528"/>
      <c r="AI75" s="806"/>
      <c r="AJ75" s="528"/>
      <c r="AK75" s="528"/>
      <c r="AL75" s="806"/>
      <c r="AM75" s="1030"/>
      <c r="AN75" s="806"/>
      <c r="AO75" s="528"/>
      <c r="AP75" s="806"/>
      <c r="AQ75" s="528"/>
      <c r="AR75" s="806"/>
      <c r="AS75" s="528"/>
      <c r="AT75" s="806"/>
      <c r="AU75" s="528"/>
      <c r="AV75" s="806"/>
      <c r="AW75" s="528"/>
      <c r="AX75" s="806"/>
      <c r="AY75" s="528"/>
      <c r="AZ75" s="806"/>
      <c r="BA75" s="528"/>
      <c r="BB75" s="806"/>
      <c r="BC75" s="528"/>
      <c r="BD75" s="528"/>
      <c r="BE75" s="806"/>
      <c r="BF75" s="1030"/>
      <c r="BG75" s="806"/>
      <c r="BH75" s="806"/>
      <c r="BI75" s="528"/>
      <c r="BJ75" s="806"/>
      <c r="BK75" s="528"/>
      <c r="BL75" s="806"/>
      <c r="BM75" s="528"/>
      <c r="BN75" s="806"/>
      <c r="BO75" s="528"/>
      <c r="BP75" s="806"/>
      <c r="BQ75" s="528"/>
      <c r="BR75" s="806"/>
      <c r="BS75" s="528"/>
      <c r="BT75" s="806"/>
      <c r="BU75" s="528"/>
      <c r="BV75" s="806"/>
      <c r="BW75" s="806"/>
      <c r="BX75" s="528"/>
      <c r="BY75" s="1030"/>
      <c r="BZ75" s="806"/>
      <c r="CA75" s="528"/>
      <c r="CB75" s="806"/>
      <c r="CC75" s="528"/>
      <c r="CD75" s="530" t="str">
        <f>IF(DR75&lt;3,"",(SUM(B75:S75)-MIN(B75:S75)-MAX(B75:S75))/(DR75-2))</f>
        <v/>
      </c>
      <c r="CE75" s="530" t="str">
        <f>IF(DS75&lt;3,"",(SUM(U75:AL75)-MIN(U75:AL75)-MAX(U75:AL75))/(DS75-2))</f>
        <v/>
      </c>
      <c r="CF75" s="530" t="str">
        <f>IF(DT75&lt;3,"",(SUM(AN75:BE75)-MIN(AN75:BE75)-MAX(AN75:BE75))/(DT75-2))</f>
        <v/>
      </c>
      <c r="CG75" s="531" t="str">
        <f>IF(DU75&lt;3,"",(SUM(BG75:BX75)-MIN(BG75:BX75)-MAX(BG75:BX75))/(DU75-2))</f>
        <v/>
      </c>
      <c r="CH75" s="518" t="str">
        <f t="shared" si="303"/>
        <v/>
      </c>
      <c r="CI75" s="93" t="str">
        <f t="shared" si="304"/>
        <v/>
      </c>
      <c r="CJ75" s="94" t="str">
        <f t="shared" si="305"/>
        <v/>
      </c>
      <c r="CK75" s="94" t="str">
        <f t="shared" si="306"/>
        <v/>
      </c>
      <c r="CL75" s="94" t="str">
        <f t="shared" si="307"/>
        <v/>
      </c>
      <c r="CM75" s="94" t="str">
        <f t="shared" si="308"/>
        <v/>
      </c>
      <c r="CN75" s="94" t="str">
        <f t="shared" si="309"/>
        <v/>
      </c>
      <c r="CO75" s="108" t="str">
        <f t="shared" si="310"/>
        <v/>
      </c>
      <c r="CP75" s="108" t="str">
        <f t="shared" si="311"/>
        <v/>
      </c>
      <c r="CQ75" s="108" t="str">
        <f t="shared" si="312"/>
        <v/>
      </c>
      <c r="CR75" s="108" t="str">
        <f t="shared" si="313"/>
        <v/>
      </c>
      <c r="CS75" s="94" t="str">
        <f t="shared" si="314"/>
        <v/>
      </c>
      <c r="CT75" s="94" t="str">
        <f t="shared" si="315"/>
        <v/>
      </c>
      <c r="CU75" s="94" t="str">
        <f t="shared" si="316"/>
        <v/>
      </c>
      <c r="CV75" s="94" t="str">
        <f t="shared" si="317"/>
        <v/>
      </c>
      <c r="CW75" s="94" t="str">
        <f t="shared" si="318"/>
        <v/>
      </c>
      <c r="CX75" s="93" t="str">
        <f t="shared" si="319"/>
        <v/>
      </c>
      <c r="CY75" s="519" t="str">
        <f t="shared" si="320"/>
        <v/>
      </c>
      <c r="CZ75" s="532" t="str">
        <f t="shared" si="321"/>
        <v/>
      </c>
      <c r="DA75" s="533" t="str">
        <f t="shared" si="322"/>
        <v/>
      </c>
      <c r="DB75" s="534" t="str">
        <f t="shared" si="323"/>
        <v/>
      </c>
      <c r="DC75" s="534" t="str">
        <f t="shared" si="324"/>
        <v/>
      </c>
      <c r="DD75" s="534" t="str">
        <f t="shared" si="325"/>
        <v/>
      </c>
      <c r="DE75" s="534" t="str">
        <f t="shared" si="326"/>
        <v/>
      </c>
      <c r="DF75" s="534" t="str">
        <f t="shared" si="327"/>
        <v/>
      </c>
      <c r="DG75" s="535" t="str">
        <f t="shared" si="328"/>
        <v/>
      </c>
      <c r="DH75" s="535" t="str">
        <f t="shared" si="329"/>
        <v/>
      </c>
      <c r="DI75" s="535" t="str">
        <f t="shared" si="330"/>
        <v/>
      </c>
      <c r="DJ75" s="535" t="str">
        <f t="shared" si="331"/>
        <v/>
      </c>
      <c r="DK75" s="534" t="str">
        <f t="shared" si="332"/>
        <v/>
      </c>
      <c r="DL75" s="534" t="str">
        <f t="shared" si="333"/>
        <v/>
      </c>
      <c r="DM75" s="534" t="str">
        <f t="shared" si="334"/>
        <v/>
      </c>
      <c r="DN75" s="534" t="str">
        <f t="shared" si="335"/>
        <v/>
      </c>
      <c r="DO75" s="534" t="str">
        <f t="shared" si="336"/>
        <v/>
      </c>
      <c r="DP75" s="533" t="str">
        <f t="shared" si="337"/>
        <v/>
      </c>
      <c r="DQ75" s="532" t="str">
        <f t="shared" si="338"/>
        <v/>
      </c>
      <c r="DR75" s="536">
        <f t="shared" si="339"/>
        <v>0</v>
      </c>
      <c r="DS75" s="468">
        <f t="shared" si="340"/>
        <v>0</v>
      </c>
      <c r="DT75" s="468">
        <f t="shared" si="341"/>
        <v>0</v>
      </c>
      <c r="DU75" s="468">
        <f t="shared" si="342"/>
        <v>0</v>
      </c>
      <c r="DV75" s="982"/>
      <c r="DW75" s="983"/>
      <c r="DX75" s="983"/>
      <c r="DY75" s="984"/>
      <c r="EA75" s="61"/>
    </row>
    <row r="76" spans="1:131" ht="12.75" customHeight="1">
      <c r="A76" s="529" t="s">
        <v>353</v>
      </c>
      <c r="B76" s="863" t="str">
        <f t="shared" ref="B76:S76" si="347">IF(B74="","",B74*B75/B$7/365/$G$1)</f>
        <v/>
      </c>
      <c r="C76" s="863" t="str">
        <f t="shared" si="347"/>
        <v/>
      </c>
      <c r="D76" s="863" t="str">
        <f t="shared" si="347"/>
        <v/>
      </c>
      <c r="E76" s="863" t="str">
        <f t="shared" si="347"/>
        <v/>
      </c>
      <c r="F76" s="863" t="str">
        <f t="shared" si="347"/>
        <v/>
      </c>
      <c r="G76" s="863" t="str">
        <f t="shared" si="347"/>
        <v/>
      </c>
      <c r="H76" s="863" t="str">
        <f t="shared" si="347"/>
        <v/>
      </c>
      <c r="I76" s="863" t="str">
        <f t="shared" si="347"/>
        <v/>
      </c>
      <c r="J76" s="863" t="str">
        <f t="shared" si="347"/>
        <v/>
      </c>
      <c r="K76" s="863" t="str">
        <f t="shared" si="347"/>
        <v/>
      </c>
      <c r="L76" s="863" t="str">
        <f t="shared" si="347"/>
        <v/>
      </c>
      <c r="M76" s="863" t="str">
        <f t="shared" si="347"/>
        <v/>
      </c>
      <c r="N76" s="863" t="str">
        <f t="shared" si="347"/>
        <v/>
      </c>
      <c r="O76" s="863" t="str">
        <f t="shared" si="347"/>
        <v/>
      </c>
      <c r="P76" s="863" t="str">
        <f t="shared" si="347"/>
        <v/>
      </c>
      <c r="Q76" s="863" t="str">
        <f t="shared" si="347"/>
        <v/>
      </c>
      <c r="R76" s="863" t="str">
        <f t="shared" si="347"/>
        <v/>
      </c>
      <c r="S76" s="863" t="str">
        <f t="shared" si="347"/>
        <v/>
      </c>
      <c r="T76" s="996"/>
      <c r="U76" s="863" t="str">
        <f t="shared" ref="U76:AL76" si="348">IF(U74="","",U74*U75/U$7/365/$G$1)</f>
        <v/>
      </c>
      <c r="V76" s="863" t="str">
        <f t="shared" si="348"/>
        <v/>
      </c>
      <c r="W76" s="863" t="str">
        <f t="shared" si="348"/>
        <v/>
      </c>
      <c r="X76" s="863" t="str">
        <f t="shared" si="348"/>
        <v/>
      </c>
      <c r="Y76" s="863" t="str">
        <f t="shared" si="348"/>
        <v/>
      </c>
      <c r="Z76" s="863" t="str">
        <f t="shared" si="348"/>
        <v/>
      </c>
      <c r="AA76" s="863" t="str">
        <f t="shared" si="348"/>
        <v/>
      </c>
      <c r="AB76" s="863" t="str">
        <f t="shared" si="348"/>
        <v/>
      </c>
      <c r="AC76" s="863" t="str">
        <f t="shared" si="348"/>
        <v/>
      </c>
      <c r="AD76" s="863" t="str">
        <f t="shared" si="348"/>
        <v/>
      </c>
      <c r="AE76" s="863" t="str">
        <f t="shared" si="348"/>
        <v/>
      </c>
      <c r="AF76" s="863" t="str">
        <f t="shared" si="348"/>
        <v/>
      </c>
      <c r="AG76" s="863" t="str">
        <f t="shared" si="348"/>
        <v/>
      </c>
      <c r="AH76" s="863" t="str">
        <f t="shared" si="348"/>
        <v/>
      </c>
      <c r="AI76" s="863" t="str">
        <f t="shared" si="348"/>
        <v/>
      </c>
      <c r="AJ76" s="863" t="str">
        <f t="shared" si="348"/>
        <v/>
      </c>
      <c r="AK76" s="863" t="str">
        <f t="shared" si="348"/>
        <v/>
      </c>
      <c r="AL76" s="863" t="str">
        <f t="shared" si="348"/>
        <v/>
      </c>
      <c r="AM76" s="996"/>
      <c r="AN76" s="863" t="str">
        <f t="shared" ref="AN76:BE76" si="349">IF(AN74="","",AN74*AN75/AN$7/365/$G$1)</f>
        <v/>
      </c>
      <c r="AO76" s="863" t="str">
        <f t="shared" si="349"/>
        <v/>
      </c>
      <c r="AP76" s="863" t="str">
        <f t="shared" si="349"/>
        <v/>
      </c>
      <c r="AQ76" s="863" t="str">
        <f t="shared" si="349"/>
        <v/>
      </c>
      <c r="AR76" s="863" t="str">
        <f t="shared" si="349"/>
        <v/>
      </c>
      <c r="AS76" s="863" t="str">
        <f t="shared" si="349"/>
        <v/>
      </c>
      <c r="AT76" s="863" t="str">
        <f t="shared" si="349"/>
        <v/>
      </c>
      <c r="AU76" s="863" t="str">
        <f t="shared" si="349"/>
        <v/>
      </c>
      <c r="AV76" s="863" t="str">
        <f t="shared" si="349"/>
        <v/>
      </c>
      <c r="AW76" s="863" t="str">
        <f t="shared" si="349"/>
        <v/>
      </c>
      <c r="AX76" s="863" t="str">
        <f t="shared" si="349"/>
        <v/>
      </c>
      <c r="AY76" s="863" t="str">
        <f t="shared" si="349"/>
        <v/>
      </c>
      <c r="AZ76" s="863" t="str">
        <f t="shared" si="349"/>
        <v/>
      </c>
      <c r="BA76" s="863" t="str">
        <f t="shared" si="349"/>
        <v/>
      </c>
      <c r="BB76" s="863" t="str">
        <f t="shared" si="349"/>
        <v/>
      </c>
      <c r="BC76" s="863" t="str">
        <f t="shared" si="349"/>
        <v/>
      </c>
      <c r="BD76" s="863" t="str">
        <f t="shared" si="349"/>
        <v/>
      </c>
      <c r="BE76" s="863" t="str">
        <f t="shared" si="349"/>
        <v/>
      </c>
      <c r="BF76" s="996"/>
      <c r="BG76" s="863" t="str">
        <f t="shared" ref="BG76:BX76" si="350">IF(BG74="","",BG74*BG75/BG$7/365/$G$1)</f>
        <v/>
      </c>
      <c r="BH76" s="863" t="str">
        <f t="shared" si="350"/>
        <v/>
      </c>
      <c r="BI76" s="863" t="str">
        <f t="shared" si="350"/>
        <v/>
      </c>
      <c r="BJ76" s="863" t="str">
        <f t="shared" si="350"/>
        <v/>
      </c>
      <c r="BK76" s="863" t="str">
        <f t="shared" si="350"/>
        <v/>
      </c>
      <c r="BL76" s="863" t="str">
        <f t="shared" si="350"/>
        <v/>
      </c>
      <c r="BM76" s="863" t="str">
        <f t="shared" si="350"/>
        <v/>
      </c>
      <c r="BN76" s="863" t="str">
        <f t="shared" si="350"/>
        <v/>
      </c>
      <c r="BO76" s="863" t="str">
        <f t="shared" si="350"/>
        <v/>
      </c>
      <c r="BP76" s="863" t="str">
        <f t="shared" si="350"/>
        <v/>
      </c>
      <c r="BQ76" s="863" t="str">
        <f t="shared" si="350"/>
        <v/>
      </c>
      <c r="BR76" s="863" t="str">
        <f t="shared" si="350"/>
        <v/>
      </c>
      <c r="BS76" s="863" t="str">
        <f t="shared" si="350"/>
        <v/>
      </c>
      <c r="BT76" s="863" t="str">
        <f t="shared" si="350"/>
        <v/>
      </c>
      <c r="BU76" s="863" t="str">
        <f t="shared" si="350"/>
        <v/>
      </c>
      <c r="BV76" s="863" t="str">
        <f t="shared" si="350"/>
        <v/>
      </c>
      <c r="BW76" s="863" t="str">
        <f t="shared" si="350"/>
        <v/>
      </c>
      <c r="BX76" s="863" t="str">
        <f t="shared" si="350"/>
        <v/>
      </c>
      <c r="BY76" s="996"/>
      <c r="BZ76" s="863" t="str">
        <f>IF(BZ74="","",BZ74*BZ75/BZ$7/365/$G$1)</f>
        <v/>
      </c>
      <c r="CA76" s="863" t="str">
        <f>IF(CA74="","",CA74*CA75/CA$7/365/$G$1)</f>
        <v/>
      </c>
      <c r="CB76" s="863" t="str">
        <f>IF(CB74="","",CB74*CB75/CB$7/365/$G$1)</f>
        <v/>
      </c>
      <c r="CC76" s="863" t="str">
        <f>IF(CC74="","",CC74*CC75/CC$7/365/$G$1)</f>
        <v/>
      </c>
      <c r="CD76" s="530" t="str">
        <f>IF(DR76&lt;3,"",(SUM(B76:S76)-MIN(B76:S76)-MAX(B76:S76))/(DR76-2))</f>
        <v/>
      </c>
      <c r="CE76" s="530" t="str">
        <f>IF(DS76&lt;3,"",(SUM(U76:AL76)-MIN(U76:AL76)-MAX(U76:AL76))/(DS76-2))</f>
        <v/>
      </c>
      <c r="CF76" s="530" t="str">
        <f>IF(DT76&lt;3,"",(SUM(AN76:BE76)-MIN(AN76:BE76)-MAX(AN76:BE76))/(DT76-2))</f>
        <v/>
      </c>
      <c r="CG76" s="531" t="str">
        <f>IF(DU76&lt;3,"",(SUM(BG76:BX76)-MIN(BG76:BX76)-MAX(BG76:BX76))/(DU76-2))</f>
        <v/>
      </c>
      <c r="CH76" s="724" t="str">
        <f t="shared" si="303"/>
        <v/>
      </c>
      <c r="CI76" s="639" t="str">
        <f t="shared" si="304"/>
        <v/>
      </c>
      <c r="CJ76" s="640" t="str">
        <f t="shared" si="305"/>
        <v/>
      </c>
      <c r="CK76" s="640" t="str">
        <f t="shared" si="306"/>
        <v/>
      </c>
      <c r="CL76" s="640" t="str">
        <f t="shared" si="307"/>
        <v/>
      </c>
      <c r="CM76" s="640" t="str">
        <f t="shared" si="308"/>
        <v/>
      </c>
      <c r="CN76" s="640" t="str">
        <f t="shared" si="309"/>
        <v/>
      </c>
      <c r="CO76" s="641" t="str">
        <f t="shared" si="310"/>
        <v/>
      </c>
      <c r="CP76" s="641" t="str">
        <f t="shared" si="311"/>
        <v/>
      </c>
      <c r="CQ76" s="641" t="str">
        <f t="shared" si="312"/>
        <v/>
      </c>
      <c r="CR76" s="641" t="str">
        <f t="shared" si="313"/>
        <v/>
      </c>
      <c r="CS76" s="640" t="str">
        <f t="shared" si="314"/>
        <v/>
      </c>
      <c r="CT76" s="640" t="str">
        <f t="shared" si="315"/>
        <v/>
      </c>
      <c r="CU76" s="640" t="str">
        <f t="shared" si="316"/>
        <v/>
      </c>
      <c r="CV76" s="640" t="str">
        <f t="shared" si="317"/>
        <v/>
      </c>
      <c r="CW76" s="640" t="str">
        <f t="shared" si="318"/>
        <v/>
      </c>
      <c r="CX76" s="639" t="str">
        <f t="shared" si="319"/>
        <v/>
      </c>
      <c r="CY76" s="725" t="str">
        <f t="shared" si="320"/>
        <v/>
      </c>
      <c r="CZ76" s="638" t="str">
        <f t="shared" si="321"/>
        <v/>
      </c>
      <c r="DA76" s="639" t="str">
        <f t="shared" si="322"/>
        <v/>
      </c>
      <c r="DB76" s="640" t="str">
        <f t="shared" si="323"/>
        <v/>
      </c>
      <c r="DC76" s="640" t="str">
        <f t="shared" si="324"/>
        <v/>
      </c>
      <c r="DD76" s="640" t="str">
        <f t="shared" si="325"/>
        <v/>
      </c>
      <c r="DE76" s="640" t="str">
        <f t="shared" si="326"/>
        <v/>
      </c>
      <c r="DF76" s="640" t="str">
        <f t="shared" si="327"/>
        <v/>
      </c>
      <c r="DG76" s="641" t="str">
        <f t="shared" si="328"/>
        <v/>
      </c>
      <c r="DH76" s="641" t="str">
        <f t="shared" si="329"/>
        <v/>
      </c>
      <c r="DI76" s="641" t="str">
        <f t="shared" si="330"/>
        <v/>
      </c>
      <c r="DJ76" s="641" t="str">
        <f t="shared" si="331"/>
        <v/>
      </c>
      <c r="DK76" s="640" t="str">
        <f t="shared" si="332"/>
        <v/>
      </c>
      <c r="DL76" s="640" t="str">
        <f t="shared" si="333"/>
        <v/>
      </c>
      <c r="DM76" s="640" t="str">
        <f t="shared" si="334"/>
        <v/>
      </c>
      <c r="DN76" s="640" t="str">
        <f t="shared" si="335"/>
        <v/>
      </c>
      <c r="DO76" s="640" t="str">
        <f t="shared" si="336"/>
        <v/>
      </c>
      <c r="DP76" s="639" t="str">
        <f t="shared" si="337"/>
        <v/>
      </c>
      <c r="DQ76" s="638" t="str">
        <f t="shared" si="338"/>
        <v/>
      </c>
      <c r="DR76" s="536">
        <f t="shared" si="339"/>
        <v>0</v>
      </c>
      <c r="DS76" s="468">
        <f t="shared" si="340"/>
        <v>0</v>
      </c>
      <c r="DT76" s="468">
        <f t="shared" si="341"/>
        <v>0</v>
      </c>
      <c r="DU76" s="468">
        <f t="shared" si="342"/>
        <v>0</v>
      </c>
      <c r="DV76" s="991" t="str">
        <f>IF(DV74="","",DV74*BZ75)</f>
        <v/>
      </c>
      <c r="DW76" s="992" t="str">
        <f>IF(DW74="","",DW74*CA75)</f>
        <v/>
      </c>
      <c r="DX76" s="992" t="str">
        <f>IF(DX74="","",DX74*CB75)</f>
        <v/>
      </c>
      <c r="DY76" s="993" t="str">
        <f>IF(DY74="","",DY74*CC75)</f>
        <v/>
      </c>
      <c r="EA76" s="61"/>
    </row>
    <row r="77" spans="1:131" ht="12.75" customHeight="1">
      <c r="A77" s="1040" t="s">
        <v>398</v>
      </c>
      <c r="B77" s="777"/>
      <c r="C77" s="743"/>
      <c r="D77" s="777"/>
      <c r="E77" s="743"/>
      <c r="F77" s="777"/>
      <c r="G77" s="743"/>
      <c r="H77" s="777"/>
      <c r="I77" s="743"/>
      <c r="J77" s="777"/>
      <c r="K77" s="743"/>
      <c r="L77" s="777"/>
      <c r="M77" s="743"/>
      <c r="N77" s="777"/>
      <c r="O77" s="743"/>
      <c r="P77" s="777"/>
      <c r="Q77" s="743"/>
      <c r="R77" s="743"/>
      <c r="S77" s="777"/>
      <c r="T77" s="1036"/>
      <c r="U77" s="743"/>
      <c r="V77" s="777"/>
      <c r="W77" s="743"/>
      <c r="X77" s="777"/>
      <c r="Y77" s="743"/>
      <c r="Z77" s="777"/>
      <c r="AA77" s="743"/>
      <c r="AB77" s="777"/>
      <c r="AC77" s="743"/>
      <c r="AD77" s="777"/>
      <c r="AE77" s="743"/>
      <c r="AF77" s="777"/>
      <c r="AG77" s="743"/>
      <c r="AH77" s="777"/>
      <c r="AI77" s="743"/>
      <c r="AJ77" s="777"/>
      <c r="AK77" s="777"/>
      <c r="AL77" s="743"/>
      <c r="AM77" s="1036"/>
      <c r="AN77" s="743"/>
      <c r="AO77" s="777"/>
      <c r="AP77" s="743"/>
      <c r="AQ77" s="777"/>
      <c r="AR77" s="743"/>
      <c r="AS77" s="777"/>
      <c r="AT77" s="743"/>
      <c r="AU77" s="777"/>
      <c r="AV77" s="743"/>
      <c r="AW77" s="777"/>
      <c r="AX77" s="743"/>
      <c r="AY77" s="777"/>
      <c r="AZ77" s="743"/>
      <c r="BA77" s="777"/>
      <c r="BB77" s="743"/>
      <c r="BC77" s="777"/>
      <c r="BD77" s="777"/>
      <c r="BE77" s="743"/>
      <c r="BF77" s="1036"/>
      <c r="BG77" s="743"/>
      <c r="BH77" s="743"/>
      <c r="BI77" s="777"/>
      <c r="BJ77" s="743"/>
      <c r="BK77" s="777"/>
      <c r="BL77" s="743"/>
      <c r="BM77" s="777"/>
      <c r="BN77" s="743"/>
      <c r="BO77" s="777"/>
      <c r="BP77" s="743"/>
      <c r="BQ77" s="777"/>
      <c r="BR77" s="743"/>
      <c r="BS77" s="777"/>
      <c r="BT77" s="743"/>
      <c r="BU77" s="777"/>
      <c r="BV77" s="743"/>
      <c r="BW77" s="743"/>
      <c r="BX77" s="777"/>
      <c r="BY77" s="1036"/>
      <c r="BZ77" s="743"/>
      <c r="CA77" s="777"/>
      <c r="CB77" s="743"/>
      <c r="CC77" s="777"/>
      <c r="CD77" s="530" t="str">
        <f>IF(DR77&lt;3,"",(SUM(B77:S77)-MIN(B77:S77)-MAX(B77:S77))/(DR77-2))</f>
        <v/>
      </c>
      <c r="CE77" s="530" t="str">
        <f>IF(DS77&lt;3,"",(SUM(U77:AL77)-MIN(U77:AL77)-MAX(U77:AL77))/(DS77-2))</f>
        <v/>
      </c>
      <c r="CF77" s="530" t="str">
        <f>IF(DT77&lt;3,"",(SUM(AN77:BE77)-MIN(AN77:BE77)-MAX(AN77:BE77))/(DT77-2))</f>
        <v/>
      </c>
      <c r="CG77" s="531" t="str">
        <f>IF(DU77&lt;3,"",(SUM(BG77:BX77)-MIN(BG77:BX77)-MAX(BG77:BX77))/(DU77-2))</f>
        <v/>
      </c>
      <c r="CH77" s="518" t="str">
        <f t="shared" si="303"/>
        <v/>
      </c>
      <c r="CI77" s="93" t="str">
        <f t="shared" si="304"/>
        <v/>
      </c>
      <c r="CJ77" s="94" t="str">
        <f t="shared" si="305"/>
        <v/>
      </c>
      <c r="CK77" s="94" t="str">
        <f t="shared" si="306"/>
        <v/>
      </c>
      <c r="CL77" s="94" t="str">
        <f t="shared" si="307"/>
        <v/>
      </c>
      <c r="CM77" s="94" t="str">
        <f t="shared" si="308"/>
        <v/>
      </c>
      <c r="CN77" s="94" t="str">
        <f t="shared" si="309"/>
        <v/>
      </c>
      <c r="CO77" s="108" t="str">
        <f t="shared" si="310"/>
        <v/>
      </c>
      <c r="CP77" s="108" t="str">
        <f t="shared" si="311"/>
        <v/>
      </c>
      <c r="CQ77" s="108" t="str">
        <f t="shared" si="312"/>
        <v/>
      </c>
      <c r="CR77" s="108" t="str">
        <f t="shared" si="313"/>
        <v/>
      </c>
      <c r="CS77" s="94" t="str">
        <f t="shared" si="314"/>
        <v/>
      </c>
      <c r="CT77" s="94" t="str">
        <f t="shared" si="315"/>
        <v/>
      </c>
      <c r="CU77" s="94" t="str">
        <f t="shared" si="316"/>
        <v/>
      </c>
      <c r="CV77" s="94" t="str">
        <f t="shared" si="317"/>
        <v/>
      </c>
      <c r="CW77" s="94" t="str">
        <f t="shared" si="318"/>
        <v/>
      </c>
      <c r="CX77" s="93" t="str">
        <f t="shared" si="319"/>
        <v/>
      </c>
      <c r="CY77" s="519" t="str">
        <f t="shared" si="320"/>
        <v/>
      </c>
      <c r="CZ77" s="532" t="str">
        <f t="shared" si="321"/>
        <v/>
      </c>
      <c r="DA77" s="533" t="str">
        <f t="shared" si="322"/>
        <v/>
      </c>
      <c r="DB77" s="534" t="str">
        <f t="shared" si="323"/>
        <v/>
      </c>
      <c r="DC77" s="534" t="str">
        <f t="shared" si="324"/>
        <v/>
      </c>
      <c r="DD77" s="534" t="str">
        <f t="shared" si="325"/>
        <v/>
      </c>
      <c r="DE77" s="534" t="str">
        <f t="shared" si="326"/>
        <v/>
      </c>
      <c r="DF77" s="534" t="str">
        <f t="shared" si="327"/>
        <v/>
      </c>
      <c r="DG77" s="535" t="str">
        <f t="shared" si="328"/>
        <v/>
      </c>
      <c r="DH77" s="535" t="str">
        <f t="shared" si="329"/>
        <v/>
      </c>
      <c r="DI77" s="535" t="str">
        <f t="shared" si="330"/>
        <v/>
      </c>
      <c r="DJ77" s="535" t="str">
        <f t="shared" si="331"/>
        <v/>
      </c>
      <c r="DK77" s="534" t="str">
        <f t="shared" si="332"/>
        <v/>
      </c>
      <c r="DL77" s="534" t="str">
        <f t="shared" si="333"/>
        <v/>
      </c>
      <c r="DM77" s="534" t="str">
        <f t="shared" si="334"/>
        <v/>
      </c>
      <c r="DN77" s="534" t="str">
        <f t="shared" si="335"/>
        <v/>
      </c>
      <c r="DO77" s="534" t="str">
        <f t="shared" si="336"/>
        <v/>
      </c>
      <c r="DP77" s="533" t="str">
        <f t="shared" si="337"/>
        <v/>
      </c>
      <c r="DQ77" s="532" t="str">
        <f t="shared" si="338"/>
        <v/>
      </c>
      <c r="DR77" s="536">
        <f t="shared" si="339"/>
        <v>0</v>
      </c>
      <c r="DS77" s="468">
        <f t="shared" si="340"/>
        <v>0</v>
      </c>
      <c r="DT77" s="468">
        <f t="shared" si="341"/>
        <v>0</v>
      </c>
      <c r="DU77" s="468">
        <f t="shared" si="342"/>
        <v>0</v>
      </c>
      <c r="DV77" s="994"/>
      <c r="DW77" s="306"/>
      <c r="DX77" s="306"/>
      <c r="DY77" s="995"/>
      <c r="EA77" s="61"/>
    </row>
    <row r="78" spans="1:131" ht="12.75" customHeight="1">
      <c r="A78" s="529" t="s">
        <v>395</v>
      </c>
      <c r="B78" s="541" t="str">
        <f t="shared" ref="B78:S78" si="351">IF(B77="","",B74*B77)</f>
        <v/>
      </c>
      <c r="C78" s="541" t="str">
        <f t="shared" si="351"/>
        <v/>
      </c>
      <c r="D78" s="541" t="str">
        <f t="shared" si="351"/>
        <v/>
      </c>
      <c r="E78" s="541" t="str">
        <f t="shared" si="351"/>
        <v/>
      </c>
      <c r="F78" s="541" t="str">
        <f t="shared" si="351"/>
        <v/>
      </c>
      <c r="G78" s="541" t="str">
        <f t="shared" si="351"/>
        <v/>
      </c>
      <c r="H78" s="541" t="str">
        <f t="shared" si="351"/>
        <v/>
      </c>
      <c r="I78" s="541" t="str">
        <f t="shared" si="351"/>
        <v/>
      </c>
      <c r="J78" s="541" t="str">
        <f t="shared" si="351"/>
        <v/>
      </c>
      <c r="K78" s="541" t="str">
        <f t="shared" si="351"/>
        <v/>
      </c>
      <c r="L78" s="541" t="str">
        <f t="shared" si="351"/>
        <v/>
      </c>
      <c r="M78" s="541" t="str">
        <f t="shared" si="351"/>
        <v/>
      </c>
      <c r="N78" s="541" t="str">
        <f t="shared" si="351"/>
        <v/>
      </c>
      <c r="O78" s="541" t="str">
        <f t="shared" si="351"/>
        <v/>
      </c>
      <c r="P78" s="541" t="str">
        <f t="shared" si="351"/>
        <v/>
      </c>
      <c r="Q78" s="541" t="str">
        <f t="shared" si="351"/>
        <v/>
      </c>
      <c r="R78" s="541" t="str">
        <f t="shared" si="351"/>
        <v/>
      </c>
      <c r="S78" s="541" t="str">
        <f t="shared" si="351"/>
        <v/>
      </c>
      <c r="T78" s="865"/>
      <c r="U78" s="541" t="str">
        <f t="shared" ref="U78:AL78" si="352">IF(U77="","",U74*U77)</f>
        <v/>
      </c>
      <c r="V78" s="541" t="str">
        <f t="shared" si="352"/>
        <v/>
      </c>
      <c r="W78" s="541" t="str">
        <f t="shared" si="352"/>
        <v/>
      </c>
      <c r="X78" s="541" t="str">
        <f t="shared" si="352"/>
        <v/>
      </c>
      <c r="Y78" s="541" t="str">
        <f t="shared" si="352"/>
        <v/>
      </c>
      <c r="Z78" s="541" t="str">
        <f t="shared" si="352"/>
        <v/>
      </c>
      <c r="AA78" s="541" t="str">
        <f t="shared" si="352"/>
        <v/>
      </c>
      <c r="AB78" s="541" t="str">
        <f t="shared" si="352"/>
        <v/>
      </c>
      <c r="AC78" s="541" t="str">
        <f t="shared" si="352"/>
        <v/>
      </c>
      <c r="AD78" s="541" t="str">
        <f t="shared" si="352"/>
        <v/>
      </c>
      <c r="AE78" s="541" t="str">
        <f t="shared" si="352"/>
        <v/>
      </c>
      <c r="AF78" s="541" t="str">
        <f t="shared" si="352"/>
        <v/>
      </c>
      <c r="AG78" s="541" t="str">
        <f t="shared" si="352"/>
        <v/>
      </c>
      <c r="AH78" s="541" t="str">
        <f t="shared" si="352"/>
        <v/>
      </c>
      <c r="AI78" s="541" t="str">
        <f t="shared" si="352"/>
        <v/>
      </c>
      <c r="AJ78" s="541" t="str">
        <f t="shared" si="352"/>
        <v/>
      </c>
      <c r="AK78" s="541" t="str">
        <f t="shared" si="352"/>
        <v/>
      </c>
      <c r="AL78" s="541" t="str">
        <f t="shared" si="352"/>
        <v/>
      </c>
      <c r="AM78" s="865"/>
      <c r="AN78" s="541" t="str">
        <f t="shared" ref="AN78:BE78" si="353">IF(AN77="","",AN74*AN77)</f>
        <v/>
      </c>
      <c r="AO78" s="541" t="str">
        <f t="shared" si="353"/>
        <v/>
      </c>
      <c r="AP78" s="541" t="str">
        <f t="shared" si="353"/>
        <v/>
      </c>
      <c r="AQ78" s="541" t="str">
        <f t="shared" si="353"/>
        <v/>
      </c>
      <c r="AR78" s="541" t="str">
        <f t="shared" si="353"/>
        <v/>
      </c>
      <c r="AS78" s="541" t="str">
        <f t="shared" si="353"/>
        <v/>
      </c>
      <c r="AT78" s="541" t="str">
        <f t="shared" si="353"/>
        <v/>
      </c>
      <c r="AU78" s="541" t="str">
        <f t="shared" si="353"/>
        <v/>
      </c>
      <c r="AV78" s="541" t="str">
        <f t="shared" si="353"/>
        <v/>
      </c>
      <c r="AW78" s="541" t="str">
        <f t="shared" si="353"/>
        <v/>
      </c>
      <c r="AX78" s="541" t="str">
        <f t="shared" si="353"/>
        <v/>
      </c>
      <c r="AY78" s="541" t="str">
        <f t="shared" si="353"/>
        <v/>
      </c>
      <c r="AZ78" s="541" t="str">
        <f t="shared" si="353"/>
        <v/>
      </c>
      <c r="BA78" s="541" t="str">
        <f t="shared" si="353"/>
        <v/>
      </c>
      <c r="BB78" s="541" t="str">
        <f t="shared" si="353"/>
        <v/>
      </c>
      <c r="BC78" s="541" t="str">
        <f t="shared" si="353"/>
        <v/>
      </c>
      <c r="BD78" s="541" t="str">
        <f t="shared" si="353"/>
        <v/>
      </c>
      <c r="BE78" s="541" t="str">
        <f t="shared" si="353"/>
        <v/>
      </c>
      <c r="BF78" s="865"/>
      <c r="BG78" s="541" t="str">
        <f t="shared" ref="BG78:BX78" si="354">IF(BG77="","",BG74*BG77)</f>
        <v/>
      </c>
      <c r="BH78" s="541" t="str">
        <f t="shared" si="354"/>
        <v/>
      </c>
      <c r="BI78" s="541" t="str">
        <f t="shared" si="354"/>
        <v/>
      </c>
      <c r="BJ78" s="541" t="str">
        <f t="shared" si="354"/>
        <v/>
      </c>
      <c r="BK78" s="541" t="str">
        <f t="shared" si="354"/>
        <v/>
      </c>
      <c r="BL78" s="541" t="str">
        <f t="shared" si="354"/>
        <v/>
      </c>
      <c r="BM78" s="541" t="str">
        <f t="shared" si="354"/>
        <v/>
      </c>
      <c r="BN78" s="541" t="str">
        <f t="shared" si="354"/>
        <v/>
      </c>
      <c r="BO78" s="541" t="str">
        <f t="shared" si="354"/>
        <v/>
      </c>
      <c r="BP78" s="541" t="str">
        <f t="shared" si="354"/>
        <v/>
      </c>
      <c r="BQ78" s="541" t="str">
        <f t="shared" si="354"/>
        <v/>
      </c>
      <c r="BR78" s="541" t="str">
        <f t="shared" si="354"/>
        <v/>
      </c>
      <c r="BS78" s="541" t="str">
        <f t="shared" si="354"/>
        <v/>
      </c>
      <c r="BT78" s="541" t="str">
        <f t="shared" si="354"/>
        <v/>
      </c>
      <c r="BU78" s="541" t="str">
        <f t="shared" si="354"/>
        <v/>
      </c>
      <c r="BV78" s="541" t="str">
        <f t="shared" si="354"/>
        <v/>
      </c>
      <c r="BW78" s="541" t="str">
        <f t="shared" si="354"/>
        <v/>
      </c>
      <c r="BX78" s="541" t="str">
        <f t="shared" si="354"/>
        <v/>
      </c>
      <c r="BY78" s="865"/>
      <c r="BZ78" s="541" t="str">
        <f>IF(BZ77="","",BZ74*BZ77)</f>
        <v/>
      </c>
      <c r="CA78" s="541" t="str">
        <f>IF(CA77="","",CA74*CA77)</f>
        <v/>
      </c>
      <c r="CB78" s="541" t="str">
        <f>IF(CB77="","",CB74*CB77)</f>
        <v/>
      </c>
      <c r="CC78" s="541" t="str">
        <f>IF(CC77="","",CC74*CC77)</f>
        <v/>
      </c>
      <c r="CD78" s="530" t="str">
        <f>IF(DR78&lt;3,"",(SUM(B78:S78)-MIN(B78:S78)-MAX(B78:S78))/(DR78-2))</f>
        <v/>
      </c>
      <c r="CE78" s="530" t="str">
        <f>IF(DS78&lt;3,"",(SUM(U78:AL78)-MIN(U78:AL78)-MAX(U78:AL78))/(DS78-2))</f>
        <v/>
      </c>
      <c r="CF78" s="530" t="str">
        <f>IF(DT78&lt;3,"",(SUM(AN78:BE78)-MIN(AN78:BE78)-MAX(AN78:BE78))/(DT78-2))</f>
        <v/>
      </c>
      <c r="CG78" s="531" t="str">
        <f>IF(DU78&lt;3,"",(SUM(BG78:BX78)-MIN(BG78:BX78)-MAX(BG78:BX78))/(DU78-2))</f>
        <v/>
      </c>
      <c r="CH78" s="518" t="str">
        <f t="shared" si="303"/>
        <v/>
      </c>
      <c r="CI78" s="93" t="str">
        <f t="shared" si="304"/>
        <v/>
      </c>
      <c r="CJ78" s="94" t="str">
        <f t="shared" si="305"/>
        <v/>
      </c>
      <c r="CK78" s="94" t="str">
        <f t="shared" si="306"/>
        <v/>
      </c>
      <c r="CL78" s="94" t="str">
        <f t="shared" si="307"/>
        <v/>
      </c>
      <c r="CM78" s="94" t="str">
        <f t="shared" si="308"/>
        <v/>
      </c>
      <c r="CN78" s="94" t="str">
        <f t="shared" si="309"/>
        <v/>
      </c>
      <c r="CO78" s="108" t="str">
        <f t="shared" si="310"/>
        <v/>
      </c>
      <c r="CP78" s="108" t="str">
        <f t="shared" si="311"/>
        <v/>
      </c>
      <c r="CQ78" s="108" t="str">
        <f t="shared" si="312"/>
        <v/>
      </c>
      <c r="CR78" s="108" t="str">
        <f t="shared" si="313"/>
        <v/>
      </c>
      <c r="CS78" s="94" t="str">
        <f t="shared" si="314"/>
        <v/>
      </c>
      <c r="CT78" s="94" t="str">
        <f t="shared" si="315"/>
        <v/>
      </c>
      <c r="CU78" s="94" t="str">
        <f t="shared" si="316"/>
        <v/>
      </c>
      <c r="CV78" s="94" t="str">
        <f t="shared" si="317"/>
        <v/>
      </c>
      <c r="CW78" s="94" t="str">
        <f t="shared" si="318"/>
        <v/>
      </c>
      <c r="CX78" s="93" t="str">
        <f t="shared" si="319"/>
        <v/>
      </c>
      <c r="CY78" s="519" t="str">
        <f t="shared" si="320"/>
        <v/>
      </c>
      <c r="CZ78" s="532" t="str">
        <f t="shared" si="321"/>
        <v/>
      </c>
      <c r="DA78" s="533" t="str">
        <f t="shared" si="322"/>
        <v/>
      </c>
      <c r="DB78" s="534" t="str">
        <f t="shared" si="323"/>
        <v/>
      </c>
      <c r="DC78" s="534" t="str">
        <f t="shared" si="324"/>
        <v/>
      </c>
      <c r="DD78" s="534" t="str">
        <f t="shared" si="325"/>
        <v/>
      </c>
      <c r="DE78" s="534" t="str">
        <f t="shared" si="326"/>
        <v/>
      </c>
      <c r="DF78" s="534" t="str">
        <f t="shared" si="327"/>
        <v/>
      </c>
      <c r="DG78" s="535" t="str">
        <f t="shared" si="328"/>
        <v/>
      </c>
      <c r="DH78" s="535" t="str">
        <f t="shared" si="329"/>
        <v/>
      </c>
      <c r="DI78" s="535" t="str">
        <f t="shared" si="330"/>
        <v/>
      </c>
      <c r="DJ78" s="535" t="str">
        <f t="shared" si="331"/>
        <v/>
      </c>
      <c r="DK78" s="534" t="str">
        <f t="shared" si="332"/>
        <v/>
      </c>
      <c r="DL78" s="534" t="str">
        <f t="shared" si="333"/>
        <v/>
      </c>
      <c r="DM78" s="534" t="str">
        <f t="shared" si="334"/>
        <v/>
      </c>
      <c r="DN78" s="534" t="str">
        <f t="shared" si="335"/>
        <v/>
      </c>
      <c r="DO78" s="534" t="str">
        <f t="shared" si="336"/>
        <v/>
      </c>
      <c r="DP78" s="533" t="str">
        <f t="shared" si="337"/>
        <v/>
      </c>
      <c r="DQ78" s="532" t="str">
        <f t="shared" si="338"/>
        <v/>
      </c>
      <c r="DR78" s="536">
        <f t="shared" si="339"/>
        <v>0</v>
      </c>
      <c r="DS78" s="468">
        <f t="shared" si="340"/>
        <v>0</v>
      </c>
      <c r="DT78" s="468">
        <f t="shared" si="341"/>
        <v>0</v>
      </c>
      <c r="DU78" s="468">
        <f t="shared" si="342"/>
        <v>0</v>
      </c>
      <c r="DV78" s="999" t="str">
        <f>IF(DV70="","",(DV70+SUM(BZ70)*(DV70="")-SUM(DV74)-DV77-SUM(BZ77)*(DV77=""))*BZ71/DV$7/365/$G$1)</f>
        <v/>
      </c>
      <c r="DW78" s="863" t="str">
        <f>IF(DW70="","",(DW70+SUM(CA70)*(DW70="")-SUM(DW74)-DW77-SUM(CA77)*(DW77=""))*CA71/DW$7/365/$G$1)</f>
        <v/>
      </c>
      <c r="DX78" s="863" t="str">
        <f>IF(DX70="","",(DX70+SUM(CB70)*(DX70="")-SUM(DX74)-DX77-SUM(CB77)*(DX77=""))*CB71/DX$7/365/$G$1)</f>
        <v/>
      </c>
      <c r="DY78" s="1000" t="str">
        <f>IF(DY70="","",(DY70+SUM(CC70)*(DY70="")-SUM(DY74)-DY77-SUM(CC77)*(DY77=""))*CC71/DY$7/365/$G$1)</f>
        <v/>
      </c>
      <c r="EA78" s="61"/>
    </row>
    <row r="79" spans="1:131" ht="12.75" customHeight="1">
      <c r="A79" s="1026" t="s">
        <v>840</v>
      </c>
      <c r="B79" s="306"/>
      <c r="C79" s="306"/>
      <c r="D79" s="306"/>
      <c r="E79" s="306"/>
      <c r="F79" s="306"/>
      <c r="G79" s="306"/>
      <c r="H79" s="306"/>
      <c r="I79" s="306"/>
      <c r="J79" s="306"/>
      <c r="K79" s="306"/>
      <c r="L79" s="306"/>
      <c r="M79" s="306"/>
      <c r="N79" s="306"/>
      <c r="O79" s="306"/>
      <c r="P79" s="306"/>
      <c r="Q79" s="306"/>
      <c r="R79" s="306"/>
      <c r="S79" s="306"/>
      <c r="T79" s="1027"/>
      <c r="U79" s="306"/>
      <c r="V79" s="306"/>
      <c r="W79" s="306"/>
      <c r="X79" s="306"/>
      <c r="Y79" s="306"/>
      <c r="Z79" s="306"/>
      <c r="AA79" s="306"/>
      <c r="AB79" s="306"/>
      <c r="AC79" s="306"/>
      <c r="AD79" s="306"/>
      <c r="AE79" s="306"/>
      <c r="AF79" s="306"/>
      <c r="AG79" s="306"/>
      <c r="AH79" s="306"/>
      <c r="AI79" s="306"/>
      <c r="AJ79" s="306"/>
      <c r="AK79" s="306"/>
      <c r="AL79" s="306"/>
      <c r="AM79" s="1027"/>
      <c r="AN79" s="306"/>
      <c r="AO79" s="306"/>
      <c r="AP79" s="306"/>
      <c r="AQ79" s="306"/>
      <c r="AR79" s="306"/>
      <c r="AS79" s="306"/>
      <c r="AT79" s="306"/>
      <c r="AU79" s="306"/>
      <c r="AV79" s="306"/>
      <c r="AW79" s="306"/>
      <c r="AX79" s="306"/>
      <c r="AY79" s="306"/>
      <c r="AZ79" s="306"/>
      <c r="BA79" s="306"/>
      <c r="BB79" s="306"/>
      <c r="BC79" s="306"/>
      <c r="BD79" s="306"/>
      <c r="BE79" s="306"/>
      <c r="BF79" s="1027"/>
      <c r="BG79" s="306"/>
      <c r="BH79" s="306"/>
      <c r="BI79" s="306"/>
      <c r="BJ79" s="306"/>
      <c r="BK79" s="306"/>
      <c r="BL79" s="306"/>
      <c r="BM79" s="306"/>
      <c r="BN79" s="306"/>
      <c r="BO79" s="306"/>
      <c r="BP79" s="306"/>
      <c r="BQ79" s="306"/>
      <c r="BR79" s="306"/>
      <c r="BS79" s="306"/>
      <c r="BT79" s="306"/>
      <c r="BU79" s="306"/>
      <c r="BV79" s="306"/>
      <c r="BW79" s="306"/>
      <c r="BX79" s="306"/>
      <c r="BY79" s="1027"/>
      <c r="BZ79" s="306"/>
      <c r="CA79" s="306"/>
      <c r="CB79" s="306"/>
      <c r="CC79" s="306"/>
      <c r="CD79" s="542"/>
      <c r="CE79" s="542"/>
      <c r="CF79" s="542"/>
      <c r="CG79" s="543"/>
      <c r="CH79" s="544"/>
      <c r="CI79" s="544"/>
      <c r="CJ79" s="544"/>
      <c r="CK79" s="544"/>
      <c r="CL79" s="544"/>
      <c r="CM79" s="544"/>
      <c r="CN79" s="544"/>
      <c r="CO79" s="544"/>
      <c r="CP79" s="544"/>
      <c r="CQ79" s="544"/>
      <c r="CR79" s="544"/>
      <c r="CS79" s="544"/>
      <c r="CT79" s="544"/>
      <c r="CU79" s="544"/>
      <c r="CV79" s="544"/>
      <c r="CW79" s="544"/>
      <c r="CX79" s="544"/>
      <c r="CY79" s="545"/>
      <c r="CZ79" s="546"/>
      <c r="DA79" s="544"/>
      <c r="DB79" s="544"/>
      <c r="DC79" s="544"/>
      <c r="DD79" s="544"/>
      <c r="DE79" s="544"/>
      <c r="DF79" s="544"/>
      <c r="DG79" s="544"/>
      <c r="DH79" s="544"/>
      <c r="DI79" s="544"/>
      <c r="DJ79" s="544"/>
      <c r="DK79" s="544"/>
      <c r="DL79" s="544"/>
      <c r="DM79" s="544"/>
      <c r="DN79" s="544"/>
      <c r="DO79" s="544"/>
      <c r="DP79" s="544"/>
      <c r="DQ79" s="544"/>
      <c r="DR79" s="536"/>
      <c r="DS79" s="468"/>
      <c r="DT79" s="468"/>
      <c r="DU79" s="468"/>
      <c r="DV79" s="1001" t="str">
        <f>IF(SUM(BZ79)&gt;0,BZ79*'Exp factors'!C$21,"")</f>
        <v/>
      </c>
      <c r="DW79" s="1002" t="str">
        <f>IF(SUM(CA79)&gt;0,CA79*'Exp factors'!D$21,"")</f>
        <v/>
      </c>
      <c r="DX79" s="1002" t="str">
        <f>IF(SUM(CB79)&gt;0,CB79*'Exp factors'!E$21,"")</f>
        <v/>
      </c>
      <c r="DY79" s="1003" t="str">
        <f>IF(SUM(CC79)&gt;0,CC79*'Exp factors'!F$21,"")</f>
        <v/>
      </c>
      <c r="EA79" s="61"/>
    </row>
    <row r="80" spans="1:131" ht="12.75" customHeight="1">
      <c r="A80" s="980" t="s">
        <v>368</v>
      </c>
      <c r="B80" s="306"/>
      <c r="C80" s="294"/>
      <c r="D80" s="306"/>
      <c r="E80" s="294"/>
      <c r="F80" s="306"/>
      <c r="G80" s="294"/>
      <c r="H80" s="306"/>
      <c r="I80" s="294"/>
      <c r="J80" s="306"/>
      <c r="K80" s="294"/>
      <c r="L80" s="306"/>
      <c r="M80" s="294"/>
      <c r="N80" s="306"/>
      <c r="O80" s="294"/>
      <c r="P80" s="306"/>
      <c r="Q80" s="294"/>
      <c r="R80" s="294"/>
      <c r="S80" s="306"/>
      <c r="T80" s="1027"/>
      <c r="U80" s="294"/>
      <c r="V80" s="306"/>
      <c r="W80" s="294"/>
      <c r="X80" s="306"/>
      <c r="Y80" s="294"/>
      <c r="Z80" s="306"/>
      <c r="AA80" s="294"/>
      <c r="AB80" s="306"/>
      <c r="AC80" s="294"/>
      <c r="AD80" s="306"/>
      <c r="AE80" s="233"/>
      <c r="AF80" s="306"/>
      <c r="AG80" s="294"/>
      <c r="AH80" s="306"/>
      <c r="AI80" s="294"/>
      <c r="AJ80" s="306"/>
      <c r="AK80" s="306"/>
      <c r="AL80" s="294"/>
      <c r="AM80" s="1027"/>
      <c r="AN80" s="294"/>
      <c r="AO80" s="306"/>
      <c r="AP80" s="294"/>
      <c r="AQ80" s="306"/>
      <c r="AR80" s="294"/>
      <c r="AS80" s="306"/>
      <c r="AT80" s="294"/>
      <c r="AU80" s="306"/>
      <c r="AV80" s="294"/>
      <c r="AW80" s="306"/>
      <c r="AX80" s="294"/>
      <c r="AY80" s="306"/>
      <c r="AZ80" s="294"/>
      <c r="BA80" s="306"/>
      <c r="BB80" s="294"/>
      <c r="BC80" s="306"/>
      <c r="BD80" s="306"/>
      <c r="BE80" s="294"/>
      <c r="BF80" s="1027"/>
      <c r="BG80" s="294"/>
      <c r="BH80" s="294"/>
      <c r="BI80" s="306"/>
      <c r="BJ80" s="294"/>
      <c r="BK80" s="306"/>
      <c r="BL80" s="294"/>
      <c r="BM80" s="306"/>
      <c r="BN80" s="294"/>
      <c r="BO80" s="306"/>
      <c r="BP80" s="294"/>
      <c r="BQ80" s="306"/>
      <c r="BR80" s="294"/>
      <c r="BS80" s="306"/>
      <c r="BT80" s="294"/>
      <c r="BU80" s="306"/>
      <c r="BV80" s="294"/>
      <c r="BW80" s="294"/>
      <c r="BX80" s="306"/>
      <c r="BY80" s="1027"/>
      <c r="BZ80" s="294"/>
      <c r="CA80" s="306"/>
      <c r="CB80" s="294"/>
      <c r="CC80" s="306"/>
      <c r="CD80" s="530" t="str">
        <f>IF(DR80&lt;3,"",(SUM(B80:S80)-MIN(B80:S80)-MAX(B80:S80))/(DR80-2))</f>
        <v/>
      </c>
      <c r="CE80" s="530" t="str">
        <f>IF(DS80&lt;3,"",(SUM(U80:AL80)-MIN(U80:AL80)-MAX(U80:AL80))/(DS80-2))</f>
        <v/>
      </c>
      <c r="CF80" s="530" t="str">
        <f>IF(DT80&lt;3,"",(SUM(AN80:BE80)-MIN(AN80:BE80)-MAX(AN80:BE80))/(DT80-2))</f>
        <v/>
      </c>
      <c r="CG80" s="531" t="str">
        <f>IF(DU80&lt;3,"",(SUM(BG80:BX80)-MIN(BG80:BX80)-MAX(BG80:BX80))/(DU80-2))</f>
        <v/>
      </c>
      <c r="CH80" s="518" t="str">
        <f t="shared" ref="CH80:CH89" si="355">IF($CH$4=$CD$4,IF(OR(-FLOOR(((18-COUNT($B80:$S80))/2),1)+CH$7&lt;1,-FLOOR(((18-COUNT($B80:$S80))/2),1)+CH$7&gt;COUNT($B80:$S80)),"",LARGE($B80:$S80,-FLOOR(((18-COUNT($B80:$S80))/2),1)+CH$7)),IF(OR(-FLOOR(((18-COUNT($AN80:$BE80))/2),1)+CH$7&lt;1,-FLOOR(((18-COUNT($AN80:$BE80))/2),1)+CH$7&gt;COUNT($AN80:$BE80)),"",LARGE($AN80:$BE80,-FLOOR(((18-COUNT($AN80:$BE80))/2),1)+CH$7)))</f>
        <v/>
      </c>
      <c r="CI80" s="93" t="str">
        <f t="shared" ref="CI80:CI89" si="356">IF($CH$4=$CD$4,IF(OR(-FLOOR(((18-COUNT($B80:$S80))/2),1)+CI$7&lt;1,-FLOOR(((18-COUNT($B80:$S80))/2),1)+CI$7&gt;COUNT($B80:$S80)),"",LARGE($B80:$S80,-FLOOR(((18-COUNT($B80:$S80))/2),1)+CI$7)),IF(OR(-FLOOR(((18-COUNT($AN80:$BE80))/2),1)+CI$7&lt;1,-FLOOR(((18-COUNT($AN80:$BE80))/2),1)+CI$7&gt;COUNT($AN80:$BE80)),"",LARGE($AN80:$BE80,-FLOOR(((18-COUNT($AN80:$BE80))/2),1)+CI$7)))</f>
        <v/>
      </c>
      <c r="CJ80" s="94" t="str">
        <f t="shared" ref="CJ80:CJ89" si="357">IF($CH$4=$CD$4,IF(OR(-FLOOR(((18-COUNT($B80:$S80))/2),1)+CJ$7&lt;1,-FLOOR(((18-COUNT($B80:$S80))/2),1)+CJ$7&gt;COUNT($B80:$S80)),"",LARGE($B80:$S80,-FLOOR(((18-COUNT($B80:$S80))/2),1)+CJ$7)),IF(OR(-FLOOR(((18-COUNT($AN80:$BE80))/2),1)+CJ$7&lt;1,-FLOOR(((18-COUNT($AN80:$BE80))/2),1)+CJ$7&gt;COUNT($AN80:$BE80)),"",LARGE($AN80:$BE80,-FLOOR(((18-COUNT($AN80:$BE80))/2),1)+CJ$7)))</f>
        <v/>
      </c>
      <c r="CK80" s="94" t="str">
        <f t="shared" ref="CK80:CK89" si="358">IF($CH$4=$CD$4,IF(OR(-FLOOR(((18-COUNT($B80:$S80))/2),1)+CK$7&lt;1,-FLOOR(((18-COUNT($B80:$S80))/2),1)+CK$7&gt;COUNT($B80:$S80)),"",LARGE($B80:$S80,-FLOOR(((18-COUNT($B80:$S80))/2),1)+CK$7)),IF(OR(-FLOOR(((18-COUNT($AN80:$BE80))/2),1)+CK$7&lt;1,-FLOOR(((18-COUNT($AN80:$BE80))/2),1)+CK$7&gt;COUNT($AN80:$BE80)),"",LARGE($AN80:$BE80,-FLOOR(((18-COUNT($AN80:$BE80))/2),1)+CK$7)))</f>
        <v/>
      </c>
      <c r="CL80" s="94" t="str">
        <f t="shared" ref="CL80:CL89" si="359">IF($CH$4=$CD$4,IF(OR(-FLOOR(((18-COUNT($B80:$S80))/2),1)+CL$7&lt;1,-FLOOR(((18-COUNT($B80:$S80))/2),1)+CL$7&gt;COUNT($B80:$S80)),"",LARGE($B80:$S80,-FLOOR(((18-COUNT($B80:$S80))/2),1)+CL$7)),IF(OR(-FLOOR(((18-COUNT($AN80:$BE80))/2),1)+CL$7&lt;1,-FLOOR(((18-COUNT($AN80:$BE80))/2),1)+CL$7&gt;COUNT($AN80:$BE80)),"",LARGE($AN80:$BE80,-FLOOR(((18-COUNT($AN80:$BE80))/2),1)+CL$7)))</f>
        <v/>
      </c>
      <c r="CM80" s="94" t="str">
        <f t="shared" ref="CM80:CM89" si="360">IF($CH$4=$CD$4,IF(OR(-FLOOR(((18-COUNT($B80:$S80))/2),1)+CM$7&lt;1,-FLOOR(((18-COUNT($B80:$S80))/2),1)+CM$7&gt;COUNT($B80:$S80)),"",LARGE($B80:$S80,-FLOOR(((18-COUNT($B80:$S80))/2),1)+CM$7)),IF(OR(-FLOOR(((18-COUNT($AN80:$BE80))/2),1)+CM$7&lt;1,-FLOOR(((18-COUNT($AN80:$BE80))/2),1)+CM$7&gt;COUNT($AN80:$BE80)),"",LARGE($AN80:$BE80,-FLOOR(((18-COUNT($AN80:$BE80))/2),1)+CM$7)))</f>
        <v/>
      </c>
      <c r="CN80" s="94" t="str">
        <f t="shared" ref="CN80:CN89" si="361">IF($CH$4=$CD$4,IF(OR(-FLOOR(((18-COUNT($B80:$S80))/2),1)+CN$7&lt;1,-FLOOR(((18-COUNT($B80:$S80))/2),1)+CN$7&gt;COUNT($B80:$S80)),"",LARGE($B80:$S80,-FLOOR(((18-COUNT($B80:$S80))/2),1)+CN$7)),IF(OR(-FLOOR(((18-COUNT($AN80:$BE80))/2),1)+CN$7&lt;1,-FLOOR(((18-COUNT($AN80:$BE80))/2),1)+CN$7&gt;COUNT($AN80:$BE80)),"",LARGE($AN80:$BE80,-FLOOR(((18-COUNT($AN80:$BE80))/2),1)+CN$7)))</f>
        <v/>
      </c>
      <c r="CO80" s="108" t="str">
        <f t="shared" ref="CO80:CO89" si="362">IF($CH$4=$CD$4,IF(OR(-FLOOR(((18-COUNT($B80:$S80))/2),1)+CO$7&lt;1,-FLOOR(((18-COUNT($B80:$S80))/2),1)+CO$7&gt;COUNT($B80:$S80)),"",LARGE($B80:$S80,-FLOOR(((18-COUNT($B80:$S80))/2),1)+CO$7)),IF(OR(-FLOOR(((18-COUNT($AN80:$BE80))/2),1)+CO$7&lt;1,-FLOOR(((18-COUNT($AN80:$BE80))/2),1)+CO$7&gt;COUNT($AN80:$BE80)),"",LARGE($AN80:$BE80,-FLOOR(((18-COUNT($AN80:$BE80))/2),1)+CO$7)))</f>
        <v/>
      </c>
      <c r="CP80" s="108" t="str">
        <f t="shared" ref="CP80:CP89" si="363">IF($CH$4=$CD$4,IF(OR(-FLOOR(((18-COUNT($B80:$S80))/2),1)+CP$7&lt;1,-FLOOR(((18-COUNT($B80:$S80))/2),1)+CP$7&gt;COUNT($B80:$S80)),"",LARGE($B80:$S80,-FLOOR(((18-COUNT($B80:$S80))/2),1)+CP$7)),IF(OR(-FLOOR(((18-COUNT($AN80:$BE80))/2),1)+CP$7&lt;1,-FLOOR(((18-COUNT($AN80:$BE80))/2),1)+CP$7&gt;COUNT($AN80:$BE80)),"",LARGE($AN80:$BE80,-FLOOR(((18-COUNT($AN80:$BE80))/2),1)+CP$7)))</f>
        <v/>
      </c>
      <c r="CQ80" s="108" t="str">
        <f t="shared" ref="CQ80:CQ89" si="364">IF($CH$4=$CD$4,IF(OR(-FLOOR(((18-COUNT($B80:$S80))/2),1)+CQ$7&lt;1,-FLOOR(((18-COUNT($B80:$S80))/2),1)+CQ$7&gt;COUNT($B80:$S80)),"",LARGE($B80:$S80,-FLOOR(((18-COUNT($B80:$S80))/2),1)+CQ$7)),IF(OR(-FLOOR(((18-COUNT($AN80:$BE80))/2),1)+CQ$7&lt;1,-FLOOR(((18-COUNT($AN80:$BE80))/2),1)+CQ$7&gt;COUNT($AN80:$BE80)),"",LARGE($AN80:$BE80,-FLOOR(((18-COUNT($AN80:$BE80))/2),1)+CQ$7)))</f>
        <v/>
      </c>
      <c r="CR80" s="108" t="str">
        <f t="shared" ref="CR80:CR89" si="365">IF($CH$4=$CD$4,IF(OR(-FLOOR(((18-COUNT($B80:$S80))/2),1)+CR$7&lt;1,-FLOOR(((18-COUNT($B80:$S80))/2),1)+CR$7&gt;COUNT($B80:$S80)),"",LARGE($B80:$S80,-FLOOR(((18-COUNT($B80:$S80))/2),1)+CR$7)),IF(OR(-FLOOR(((18-COUNT($AN80:$BE80))/2),1)+CR$7&lt;1,-FLOOR(((18-COUNT($AN80:$BE80))/2),1)+CR$7&gt;COUNT($AN80:$BE80)),"",LARGE($AN80:$BE80,-FLOOR(((18-COUNT($AN80:$BE80))/2),1)+CR$7)))</f>
        <v/>
      </c>
      <c r="CS80" s="94" t="str">
        <f t="shared" ref="CS80:CS89" si="366">IF($CH$4=$CD$4,IF(OR(-FLOOR(((18-COUNT($B80:$S80))/2),1)+CS$7&lt;1,-FLOOR(((18-COUNT($B80:$S80))/2),1)+CS$7&gt;COUNT($B80:$S80)),"",LARGE($B80:$S80,-FLOOR(((18-COUNT($B80:$S80))/2),1)+CS$7)),IF(OR(-FLOOR(((18-COUNT($AN80:$BE80))/2),1)+CS$7&lt;1,-FLOOR(((18-COUNT($AN80:$BE80))/2),1)+CS$7&gt;COUNT($AN80:$BE80)),"",LARGE($AN80:$BE80,-FLOOR(((18-COUNT($AN80:$BE80))/2),1)+CS$7)))</f>
        <v/>
      </c>
      <c r="CT80" s="94" t="str">
        <f t="shared" ref="CT80:CT89" si="367">IF($CH$4=$CD$4,IF(OR(-FLOOR(((18-COUNT($B80:$S80))/2),1)+CT$7&lt;1,-FLOOR(((18-COUNT($B80:$S80))/2),1)+CT$7&gt;COUNT($B80:$S80)),"",LARGE($B80:$S80,-FLOOR(((18-COUNT($B80:$S80))/2),1)+CT$7)),IF(OR(-FLOOR(((18-COUNT($AN80:$BE80))/2),1)+CT$7&lt;1,-FLOOR(((18-COUNT($AN80:$BE80))/2),1)+CT$7&gt;COUNT($AN80:$BE80)),"",LARGE($AN80:$BE80,-FLOOR(((18-COUNT($AN80:$BE80))/2),1)+CT$7)))</f>
        <v/>
      </c>
      <c r="CU80" s="94" t="str">
        <f t="shared" ref="CU80:CU89" si="368">IF($CH$4=$CD$4,IF(OR(-FLOOR(((18-COUNT($B80:$S80))/2),1)+CU$7&lt;1,-FLOOR(((18-COUNT($B80:$S80))/2),1)+CU$7&gt;COUNT($B80:$S80)),"",LARGE($B80:$S80,-FLOOR(((18-COUNT($B80:$S80))/2),1)+CU$7)),IF(OR(-FLOOR(((18-COUNT($AN80:$BE80))/2),1)+CU$7&lt;1,-FLOOR(((18-COUNT($AN80:$BE80))/2),1)+CU$7&gt;COUNT($AN80:$BE80)),"",LARGE($AN80:$BE80,-FLOOR(((18-COUNT($AN80:$BE80))/2),1)+CU$7)))</f>
        <v/>
      </c>
      <c r="CV80" s="94" t="str">
        <f t="shared" ref="CV80:CV89" si="369">IF($CH$4=$CD$4,IF(OR(-FLOOR(((18-COUNT($B80:$S80))/2),1)+CV$7&lt;1,-FLOOR(((18-COUNT($B80:$S80))/2),1)+CV$7&gt;COUNT($B80:$S80)),"",LARGE($B80:$S80,-FLOOR(((18-COUNT($B80:$S80))/2),1)+CV$7)),IF(OR(-FLOOR(((18-COUNT($AN80:$BE80))/2),1)+CV$7&lt;1,-FLOOR(((18-COUNT($AN80:$BE80))/2),1)+CV$7&gt;COUNT($AN80:$BE80)),"",LARGE($AN80:$BE80,-FLOOR(((18-COUNT($AN80:$BE80))/2),1)+CV$7)))</f>
        <v/>
      </c>
      <c r="CW80" s="94" t="str">
        <f t="shared" ref="CW80:CW89" si="370">IF($CH$4=$CD$4,IF(OR(-FLOOR(((18-COUNT($B80:$S80))/2),1)+CW$7&lt;1,-FLOOR(((18-COUNT($B80:$S80))/2),1)+CW$7&gt;COUNT($B80:$S80)),"",LARGE($B80:$S80,-FLOOR(((18-COUNT($B80:$S80))/2),1)+CW$7)),IF(OR(-FLOOR(((18-COUNT($AN80:$BE80))/2),1)+CW$7&lt;1,-FLOOR(((18-COUNT($AN80:$BE80))/2),1)+CW$7&gt;COUNT($AN80:$BE80)),"",LARGE($AN80:$BE80,-FLOOR(((18-COUNT($AN80:$BE80))/2),1)+CW$7)))</f>
        <v/>
      </c>
      <c r="CX80" s="93" t="str">
        <f t="shared" ref="CX80:CX89" si="371">IF($CH$4=$CD$4,IF(OR(-FLOOR(((18-COUNT($B80:$S80))/2),1)+CX$7&lt;1,-FLOOR(((18-COUNT($B80:$S80))/2),1)+CX$7&gt;COUNT($B80:$S80)),"",LARGE($B80:$S80,-FLOOR(((18-COUNT($B80:$S80))/2),1)+CX$7)),IF(OR(-FLOOR(((18-COUNT($AN80:$BE80))/2),1)+CX$7&lt;1,-FLOOR(((18-COUNT($AN80:$BE80))/2),1)+CX$7&gt;COUNT($AN80:$BE80)),"",LARGE($AN80:$BE80,-FLOOR(((18-COUNT($AN80:$BE80))/2),1)+CX$7)))</f>
        <v/>
      </c>
      <c r="CY80" s="519" t="str">
        <f t="shared" ref="CY80:CY89" si="372">IF($CH$4=$CD$4,IF(OR(-FLOOR(((18-COUNT($B80:$S80))/2),1)+CY$7&lt;1,-FLOOR(((18-COUNT($B80:$S80))/2),1)+CY$7&gt;COUNT($B80:$S80)),"",LARGE($B80:$S80,-FLOOR(((18-COUNT($B80:$S80))/2),1)+CY$7)),IF(OR(-FLOOR(((18-COUNT($AN80:$BE80))/2),1)+CY$7&lt;1,-FLOOR(((18-COUNT($AN80:$BE80))/2),1)+CY$7&gt;COUNT($AN80:$BE80)),"",LARGE($AN80:$BE80,-FLOOR(((18-COUNT($AN80:$BE80))/2),1)+CY$7)))</f>
        <v/>
      </c>
      <c r="CZ80" s="532" t="str">
        <f t="shared" ref="CZ80:CZ89" si="373">IF($CH$4=$CD$4,IF(OR(-FLOOR(((18-COUNT($U80:$AL80))/2),1)+CZ$7&lt;1,-FLOOR(((18-COUNT($U80:$AL80))/2),1)+CZ$7&gt;COUNT($U80:$AL80)),"",LARGE($U80:$AL80,-FLOOR(((18-COUNT($U80:$AL80))/2),1)+CZ$7)),IF(OR(-FLOOR(((18-COUNT($BG80:$BX80))/2),1)+CZ$7&lt;1,-FLOOR(((18-COUNT($BG80:$BX80))/2),1)+CZ$7&gt;COUNT($BG80:$BX80)),"",LARGE($BG80:$BX80,-FLOOR(((18-COUNT($BG80:$BX80))/2),1)+CZ$7)))</f>
        <v/>
      </c>
      <c r="DA80" s="533" t="str">
        <f t="shared" ref="DA80:DA89" si="374">IF($CH$4=$CD$4,IF(OR(-FLOOR(((18-COUNT($U80:$AL80))/2),1)+DA$7&lt;1,-FLOOR(((18-COUNT($U80:$AL80))/2),1)+DA$7&gt;COUNT($U80:$AL80)),"",LARGE($U80:$AL80,-FLOOR(((18-COUNT($U80:$AL80))/2),1)+DA$7)),IF(OR(-FLOOR(((18-COUNT($BG80:$BX80))/2),1)+DA$7&lt;1,-FLOOR(((18-COUNT($BG80:$BX80))/2),1)+DA$7&gt;COUNT($BG80:$BX80)),"",LARGE($BG80:$BX80,-FLOOR(((18-COUNT($BG80:$BX80))/2),1)+DA$7)))</f>
        <v/>
      </c>
      <c r="DB80" s="534" t="str">
        <f t="shared" ref="DB80:DB89" si="375">IF($CH$4=$CD$4,IF(OR(-FLOOR(((18-COUNT($U80:$AL80))/2),1)+DB$7&lt;1,-FLOOR(((18-COUNT($U80:$AL80))/2),1)+DB$7&gt;COUNT($U80:$AL80)),"",LARGE($U80:$AL80,-FLOOR(((18-COUNT($U80:$AL80))/2),1)+DB$7)),IF(OR(-FLOOR(((18-COUNT($BG80:$BX80))/2),1)+DB$7&lt;1,-FLOOR(((18-COUNT($BG80:$BX80))/2),1)+DB$7&gt;COUNT($BG80:$BX80)),"",LARGE($BG80:$BX80,-FLOOR(((18-COUNT($BG80:$BX80))/2),1)+DB$7)))</f>
        <v/>
      </c>
      <c r="DC80" s="534" t="str">
        <f t="shared" ref="DC80:DC89" si="376">IF($CH$4=$CD$4,IF(OR(-FLOOR(((18-COUNT($U80:$AL80))/2),1)+DC$7&lt;1,-FLOOR(((18-COUNT($U80:$AL80))/2),1)+DC$7&gt;COUNT($U80:$AL80)),"",LARGE($U80:$AL80,-FLOOR(((18-COUNT($U80:$AL80))/2),1)+DC$7)),IF(OR(-FLOOR(((18-COUNT($BG80:$BX80))/2),1)+DC$7&lt;1,-FLOOR(((18-COUNT($BG80:$BX80))/2),1)+DC$7&gt;COUNT($BG80:$BX80)),"",LARGE($BG80:$BX80,-FLOOR(((18-COUNT($BG80:$BX80))/2),1)+DC$7)))</f>
        <v/>
      </c>
      <c r="DD80" s="534" t="str">
        <f t="shared" ref="DD80:DD89" si="377">IF($CH$4=$CD$4,IF(OR(-FLOOR(((18-COUNT($U80:$AL80))/2),1)+DD$7&lt;1,-FLOOR(((18-COUNT($U80:$AL80))/2),1)+DD$7&gt;COUNT($U80:$AL80)),"",LARGE($U80:$AL80,-FLOOR(((18-COUNT($U80:$AL80))/2),1)+DD$7)),IF(OR(-FLOOR(((18-COUNT($BG80:$BX80))/2),1)+DD$7&lt;1,-FLOOR(((18-COUNT($BG80:$BX80))/2),1)+DD$7&gt;COUNT($BG80:$BX80)),"",LARGE($BG80:$BX80,-FLOOR(((18-COUNT($BG80:$BX80))/2),1)+DD$7)))</f>
        <v/>
      </c>
      <c r="DE80" s="534" t="str">
        <f t="shared" ref="DE80:DE89" si="378">IF($CH$4=$CD$4,IF(OR(-FLOOR(((18-COUNT($U80:$AL80))/2),1)+DE$7&lt;1,-FLOOR(((18-COUNT($U80:$AL80))/2),1)+DE$7&gt;COUNT($U80:$AL80)),"",LARGE($U80:$AL80,-FLOOR(((18-COUNT($U80:$AL80))/2),1)+DE$7)),IF(OR(-FLOOR(((18-COUNT($BG80:$BX80))/2),1)+DE$7&lt;1,-FLOOR(((18-COUNT($BG80:$BX80))/2),1)+DE$7&gt;COUNT($BG80:$BX80)),"",LARGE($BG80:$BX80,-FLOOR(((18-COUNT($BG80:$BX80))/2),1)+DE$7)))</f>
        <v/>
      </c>
      <c r="DF80" s="534" t="str">
        <f t="shared" ref="DF80:DF89" si="379">IF($CH$4=$CD$4,IF(OR(-FLOOR(((18-COUNT($U80:$AL80))/2),1)+DF$7&lt;1,-FLOOR(((18-COUNT($U80:$AL80))/2),1)+DF$7&gt;COUNT($U80:$AL80)),"",LARGE($U80:$AL80,-FLOOR(((18-COUNT($U80:$AL80))/2),1)+DF$7)),IF(OR(-FLOOR(((18-COUNT($BG80:$BX80))/2),1)+DF$7&lt;1,-FLOOR(((18-COUNT($BG80:$BX80))/2),1)+DF$7&gt;COUNT($BG80:$BX80)),"",LARGE($BG80:$BX80,-FLOOR(((18-COUNT($BG80:$BX80))/2),1)+DF$7)))</f>
        <v/>
      </c>
      <c r="DG80" s="535" t="str">
        <f t="shared" ref="DG80:DG89" si="380">IF($CH$4=$CD$4,IF(OR(-FLOOR(((18-COUNT($U80:$AL80))/2),1)+DG$7&lt;1,-FLOOR(((18-COUNT($U80:$AL80))/2),1)+DG$7&gt;COUNT($U80:$AL80)),"",LARGE($U80:$AL80,-FLOOR(((18-COUNT($U80:$AL80))/2),1)+DG$7)),IF(OR(-FLOOR(((18-COUNT($BG80:$BX80))/2),1)+DG$7&lt;1,-FLOOR(((18-COUNT($BG80:$BX80))/2),1)+DG$7&gt;COUNT($BG80:$BX80)),"",LARGE($BG80:$BX80,-FLOOR(((18-COUNT($BG80:$BX80))/2),1)+DG$7)))</f>
        <v/>
      </c>
      <c r="DH80" s="535" t="str">
        <f t="shared" ref="DH80:DH89" si="381">IF($CH$4=$CD$4,IF(OR(-FLOOR(((18-COUNT($U80:$AL80))/2),1)+DH$7&lt;1,-FLOOR(((18-COUNT($U80:$AL80))/2),1)+DH$7&gt;COUNT($U80:$AL80)),"",LARGE($U80:$AL80,-FLOOR(((18-COUNT($U80:$AL80))/2),1)+DH$7)),IF(OR(-FLOOR(((18-COUNT($BG80:$BX80))/2),1)+DH$7&lt;1,-FLOOR(((18-COUNT($BG80:$BX80))/2),1)+DH$7&gt;COUNT($BG80:$BX80)),"",LARGE($BG80:$BX80,-FLOOR(((18-COUNT($BG80:$BX80))/2),1)+DH$7)))</f>
        <v/>
      </c>
      <c r="DI80" s="535" t="str">
        <f t="shared" ref="DI80:DI89" si="382">IF($CH$4=$CD$4,IF(OR(-FLOOR(((18-COUNT($U80:$AL80))/2),1)+DI$7&lt;1,-FLOOR(((18-COUNT($U80:$AL80))/2),1)+DI$7&gt;COUNT($U80:$AL80)),"",LARGE($U80:$AL80,-FLOOR(((18-COUNT($U80:$AL80))/2),1)+DI$7)),IF(OR(-FLOOR(((18-COUNT($BG80:$BX80))/2),1)+DI$7&lt;1,-FLOOR(((18-COUNT($BG80:$BX80))/2),1)+DI$7&gt;COUNT($BG80:$BX80)),"",LARGE($BG80:$BX80,-FLOOR(((18-COUNT($BG80:$BX80))/2),1)+DI$7)))</f>
        <v/>
      </c>
      <c r="DJ80" s="535" t="str">
        <f t="shared" ref="DJ80:DJ89" si="383">IF($CH$4=$CD$4,IF(OR(-FLOOR(((18-COUNT($U80:$AL80))/2),1)+DJ$7&lt;1,-FLOOR(((18-COUNT($U80:$AL80))/2),1)+DJ$7&gt;COUNT($U80:$AL80)),"",LARGE($U80:$AL80,-FLOOR(((18-COUNT($U80:$AL80))/2),1)+DJ$7)),IF(OR(-FLOOR(((18-COUNT($BG80:$BX80))/2),1)+DJ$7&lt;1,-FLOOR(((18-COUNT($BG80:$BX80))/2),1)+DJ$7&gt;COUNT($BG80:$BX80)),"",LARGE($BG80:$BX80,-FLOOR(((18-COUNT($BG80:$BX80))/2),1)+DJ$7)))</f>
        <v/>
      </c>
      <c r="DK80" s="534" t="str">
        <f t="shared" ref="DK80:DK89" si="384">IF($CH$4=$CD$4,IF(OR(-FLOOR(((18-COUNT($U80:$AL80))/2),1)+DK$7&lt;1,-FLOOR(((18-COUNT($U80:$AL80))/2),1)+DK$7&gt;COUNT($U80:$AL80)),"",LARGE($U80:$AL80,-FLOOR(((18-COUNT($U80:$AL80))/2),1)+DK$7)),IF(OR(-FLOOR(((18-COUNT($BG80:$BX80))/2),1)+DK$7&lt;1,-FLOOR(((18-COUNT($BG80:$BX80))/2),1)+DK$7&gt;COUNT($BG80:$BX80)),"",LARGE($BG80:$BX80,-FLOOR(((18-COUNT($BG80:$BX80))/2),1)+DK$7)))</f>
        <v/>
      </c>
      <c r="DL80" s="534" t="str">
        <f t="shared" ref="DL80:DL89" si="385">IF($CH$4=$CD$4,IF(OR(-FLOOR(((18-COUNT($U80:$AL80))/2),1)+DL$7&lt;1,-FLOOR(((18-COUNT($U80:$AL80))/2),1)+DL$7&gt;COUNT($U80:$AL80)),"",LARGE($U80:$AL80,-FLOOR(((18-COUNT($U80:$AL80))/2),1)+DL$7)),IF(OR(-FLOOR(((18-COUNT($BG80:$BX80))/2),1)+DL$7&lt;1,-FLOOR(((18-COUNT($BG80:$BX80))/2),1)+DL$7&gt;COUNT($BG80:$BX80)),"",LARGE($BG80:$BX80,-FLOOR(((18-COUNT($BG80:$BX80))/2),1)+DL$7)))</f>
        <v/>
      </c>
      <c r="DM80" s="534" t="str">
        <f t="shared" ref="DM80:DM89" si="386">IF($CH$4=$CD$4,IF(OR(-FLOOR(((18-COUNT($U80:$AL80))/2),1)+DM$7&lt;1,-FLOOR(((18-COUNT($U80:$AL80))/2),1)+DM$7&gt;COUNT($U80:$AL80)),"",LARGE($U80:$AL80,-FLOOR(((18-COUNT($U80:$AL80))/2),1)+DM$7)),IF(OR(-FLOOR(((18-COUNT($BG80:$BX80))/2),1)+DM$7&lt;1,-FLOOR(((18-COUNT($BG80:$BX80))/2),1)+DM$7&gt;COUNT($BG80:$BX80)),"",LARGE($BG80:$BX80,-FLOOR(((18-COUNT($BG80:$BX80))/2),1)+DM$7)))</f>
        <v/>
      </c>
      <c r="DN80" s="534" t="str">
        <f t="shared" ref="DN80:DN89" si="387">IF($CH$4=$CD$4,IF(OR(-FLOOR(((18-COUNT($U80:$AL80))/2),1)+DN$7&lt;1,-FLOOR(((18-COUNT($U80:$AL80))/2),1)+DN$7&gt;COUNT($U80:$AL80)),"",LARGE($U80:$AL80,-FLOOR(((18-COUNT($U80:$AL80))/2),1)+DN$7)),IF(OR(-FLOOR(((18-COUNT($BG80:$BX80))/2),1)+DN$7&lt;1,-FLOOR(((18-COUNT($BG80:$BX80))/2),1)+DN$7&gt;COUNT($BG80:$BX80)),"",LARGE($BG80:$BX80,-FLOOR(((18-COUNT($BG80:$BX80))/2),1)+DN$7)))</f>
        <v/>
      </c>
      <c r="DO80" s="534" t="str">
        <f t="shared" ref="DO80:DO89" si="388">IF($CH$4=$CD$4,IF(OR(-FLOOR(((18-COUNT($U80:$AL80))/2),1)+DO$7&lt;1,-FLOOR(((18-COUNT($U80:$AL80))/2),1)+DO$7&gt;COUNT($U80:$AL80)),"",LARGE($U80:$AL80,-FLOOR(((18-COUNT($U80:$AL80))/2),1)+DO$7)),IF(OR(-FLOOR(((18-COUNT($BG80:$BX80))/2),1)+DO$7&lt;1,-FLOOR(((18-COUNT($BG80:$BX80))/2),1)+DO$7&gt;COUNT($BG80:$BX80)),"",LARGE($BG80:$BX80,-FLOOR(((18-COUNT($BG80:$BX80))/2),1)+DO$7)))</f>
        <v/>
      </c>
      <c r="DP80" s="533" t="str">
        <f t="shared" ref="DP80:DP89" si="389">IF($CH$4=$CD$4,IF(OR(-FLOOR(((18-COUNT($U80:$AL80))/2),1)+DP$7&lt;1,-FLOOR(((18-COUNT($U80:$AL80))/2),1)+DP$7&gt;COUNT($U80:$AL80)),"",LARGE($U80:$AL80,-FLOOR(((18-COUNT($U80:$AL80))/2),1)+DP$7)),IF(OR(-FLOOR(((18-COUNT($BG80:$BX80))/2),1)+DP$7&lt;1,-FLOOR(((18-COUNT($BG80:$BX80))/2),1)+DP$7&gt;COUNT($BG80:$BX80)),"",LARGE($BG80:$BX80,-FLOOR(((18-COUNT($BG80:$BX80))/2),1)+DP$7)))</f>
        <v/>
      </c>
      <c r="DQ80" s="532" t="str">
        <f t="shared" ref="DQ80:DQ89" si="390">IF($CH$4=$CD$4,IF(OR(-FLOOR(((18-COUNT($U80:$AL80))/2),1)+DQ$7&lt;1,-FLOOR(((18-COUNT($U80:$AL80))/2),1)+DQ$7&gt;COUNT($U80:$AL80)),"",LARGE($U80:$AL80,-FLOOR(((18-COUNT($U80:$AL80))/2),1)+DQ$7)),IF(OR(-FLOOR(((18-COUNT($BG80:$BX80))/2),1)+DQ$7&lt;1,-FLOOR(((18-COUNT($BG80:$BX80))/2),1)+DQ$7&gt;COUNT($BG80:$BX80)),"",LARGE($BG80:$BX80,-FLOOR(((18-COUNT($BG80:$BX80))/2),1)+DQ$7)))</f>
        <v/>
      </c>
      <c r="DR80" s="536">
        <f t="shared" ref="DR80:DR87" si="391">COUNT(B80:S80)</f>
        <v>0</v>
      </c>
      <c r="DS80" s="468">
        <f t="shared" ref="DS80:DS87" si="392">COUNT(U80:AL80)</f>
        <v>0</v>
      </c>
      <c r="DT80" s="468">
        <f t="shared" ref="DT80:DT87" si="393">COUNT(AN80:BE80)</f>
        <v>0</v>
      </c>
      <c r="DU80" s="468">
        <f t="shared" ref="DU80:DU87" si="394">COUNT(BG80:BX80)</f>
        <v>0</v>
      </c>
      <c r="DV80" s="982"/>
      <c r="DW80" s="983"/>
      <c r="DX80" s="983"/>
      <c r="DY80" s="984"/>
      <c r="EA80" s="61"/>
    </row>
    <row r="81" spans="1:256" ht="12.75" customHeight="1">
      <c r="A81" s="980" t="s">
        <v>392</v>
      </c>
      <c r="B81" s="306"/>
      <c r="C81" s="783"/>
      <c r="D81" s="306"/>
      <c r="E81" s="783"/>
      <c r="F81" s="306"/>
      <c r="G81" s="783"/>
      <c r="H81" s="306"/>
      <c r="I81" s="783"/>
      <c r="J81" s="306"/>
      <c r="K81" s="783"/>
      <c r="L81" s="306"/>
      <c r="M81" s="783"/>
      <c r="N81" s="306"/>
      <c r="O81" s="783"/>
      <c r="P81" s="306"/>
      <c r="Q81" s="783"/>
      <c r="R81" s="783"/>
      <c r="S81" s="306"/>
      <c r="T81" s="1027"/>
      <c r="U81" s="783"/>
      <c r="V81" s="306"/>
      <c r="W81" s="783"/>
      <c r="X81" s="306"/>
      <c r="Y81" s="783"/>
      <c r="Z81" s="306"/>
      <c r="AA81" s="783"/>
      <c r="AB81" s="306"/>
      <c r="AC81" s="783"/>
      <c r="AD81" s="306"/>
      <c r="AE81" s="233"/>
      <c r="AF81" s="306"/>
      <c r="AG81" s="783"/>
      <c r="AH81" s="306"/>
      <c r="AI81" s="783"/>
      <c r="AJ81" s="306"/>
      <c r="AK81" s="306"/>
      <c r="AL81" s="783"/>
      <c r="AM81" s="1027"/>
      <c r="AN81" s="783"/>
      <c r="AO81" s="306"/>
      <c r="AP81" s="783"/>
      <c r="AQ81" s="306"/>
      <c r="AR81" s="783"/>
      <c r="AS81" s="306"/>
      <c r="AT81" s="783"/>
      <c r="AU81" s="306"/>
      <c r="AV81" s="783"/>
      <c r="AW81" s="306"/>
      <c r="AX81" s="783"/>
      <c r="AY81" s="306"/>
      <c r="AZ81" s="783"/>
      <c r="BA81" s="306"/>
      <c r="BB81" s="783"/>
      <c r="BC81" s="306"/>
      <c r="BD81" s="306"/>
      <c r="BE81" s="783"/>
      <c r="BF81" s="1027"/>
      <c r="BG81" s="783"/>
      <c r="BH81" s="783"/>
      <c r="BI81" s="306"/>
      <c r="BJ81" s="783"/>
      <c r="BK81" s="306"/>
      <c r="BL81" s="783"/>
      <c r="BM81" s="306"/>
      <c r="BN81" s="783"/>
      <c r="BO81" s="306"/>
      <c r="BP81" s="783"/>
      <c r="BQ81" s="306"/>
      <c r="BR81" s="783"/>
      <c r="BS81" s="306"/>
      <c r="BT81" s="783"/>
      <c r="BU81" s="306"/>
      <c r="BV81" s="783"/>
      <c r="BW81" s="783"/>
      <c r="BX81" s="306"/>
      <c r="BY81" s="1027"/>
      <c r="BZ81" s="783"/>
      <c r="CA81" s="306"/>
      <c r="CB81" s="783"/>
      <c r="CC81" s="306"/>
      <c r="CD81" s="530"/>
      <c r="CE81" s="530"/>
      <c r="CF81" s="530"/>
      <c r="CG81" s="531"/>
      <c r="CH81" s="518" t="str">
        <f t="shared" si="355"/>
        <v/>
      </c>
      <c r="CI81" s="93" t="str">
        <f t="shared" si="356"/>
        <v/>
      </c>
      <c r="CJ81" s="94" t="str">
        <f t="shared" si="357"/>
        <v/>
      </c>
      <c r="CK81" s="94" t="str">
        <f t="shared" si="358"/>
        <v/>
      </c>
      <c r="CL81" s="94" t="str">
        <f t="shared" si="359"/>
        <v/>
      </c>
      <c r="CM81" s="94" t="str">
        <f t="shared" si="360"/>
        <v/>
      </c>
      <c r="CN81" s="94" t="str">
        <f t="shared" si="361"/>
        <v/>
      </c>
      <c r="CO81" s="108" t="str">
        <f t="shared" si="362"/>
        <v/>
      </c>
      <c r="CP81" s="108" t="str">
        <f t="shared" si="363"/>
        <v/>
      </c>
      <c r="CQ81" s="108" t="str">
        <f t="shared" si="364"/>
        <v/>
      </c>
      <c r="CR81" s="108" t="str">
        <f t="shared" si="365"/>
        <v/>
      </c>
      <c r="CS81" s="94" t="str">
        <f t="shared" si="366"/>
        <v/>
      </c>
      <c r="CT81" s="94" t="str">
        <f t="shared" si="367"/>
        <v/>
      </c>
      <c r="CU81" s="94" t="str">
        <f t="shared" si="368"/>
        <v/>
      </c>
      <c r="CV81" s="94" t="str">
        <f t="shared" si="369"/>
        <v/>
      </c>
      <c r="CW81" s="94" t="str">
        <f t="shared" si="370"/>
        <v/>
      </c>
      <c r="CX81" s="93" t="str">
        <f t="shared" si="371"/>
        <v/>
      </c>
      <c r="CY81" s="519" t="str">
        <f t="shared" si="372"/>
        <v/>
      </c>
      <c r="CZ81" s="532" t="str">
        <f t="shared" si="373"/>
        <v/>
      </c>
      <c r="DA81" s="533" t="str">
        <f t="shared" si="374"/>
        <v/>
      </c>
      <c r="DB81" s="534" t="str">
        <f t="shared" si="375"/>
        <v/>
      </c>
      <c r="DC81" s="534" t="str">
        <f t="shared" si="376"/>
        <v/>
      </c>
      <c r="DD81" s="534" t="str">
        <f t="shared" si="377"/>
        <v/>
      </c>
      <c r="DE81" s="534" t="str">
        <f t="shared" si="378"/>
        <v/>
      </c>
      <c r="DF81" s="534" t="str">
        <f t="shared" si="379"/>
        <v/>
      </c>
      <c r="DG81" s="535" t="str">
        <f t="shared" si="380"/>
        <v/>
      </c>
      <c r="DH81" s="535" t="str">
        <f t="shared" si="381"/>
        <v/>
      </c>
      <c r="DI81" s="535" t="str">
        <f t="shared" si="382"/>
        <v/>
      </c>
      <c r="DJ81" s="535" t="str">
        <f t="shared" si="383"/>
        <v/>
      </c>
      <c r="DK81" s="534" t="str">
        <f t="shared" si="384"/>
        <v/>
      </c>
      <c r="DL81" s="534" t="str">
        <f t="shared" si="385"/>
        <v/>
      </c>
      <c r="DM81" s="534" t="str">
        <f t="shared" si="386"/>
        <v/>
      </c>
      <c r="DN81" s="534" t="str">
        <f t="shared" si="387"/>
        <v/>
      </c>
      <c r="DO81" s="534" t="str">
        <f t="shared" si="388"/>
        <v/>
      </c>
      <c r="DP81" s="533" t="str">
        <f t="shared" si="389"/>
        <v/>
      </c>
      <c r="DQ81" s="532" t="str">
        <f t="shared" si="390"/>
        <v/>
      </c>
      <c r="DR81" s="536">
        <f t="shared" si="391"/>
        <v>0</v>
      </c>
      <c r="DS81" s="468">
        <f t="shared" si="392"/>
        <v>0</v>
      </c>
      <c r="DT81" s="468">
        <f t="shared" si="393"/>
        <v>0</v>
      </c>
      <c r="DU81" s="468">
        <f t="shared" si="394"/>
        <v>0</v>
      </c>
      <c r="DV81" s="982"/>
      <c r="DW81" s="983"/>
      <c r="DX81" s="983"/>
      <c r="DY81" s="984"/>
      <c r="EA81" s="61"/>
    </row>
    <row r="82" spans="1:256" ht="12.75" customHeight="1">
      <c r="A82" s="529" t="s">
        <v>156</v>
      </c>
      <c r="B82" s="306"/>
      <c r="C82" s="783"/>
      <c r="D82" s="306"/>
      <c r="E82" s="783"/>
      <c r="F82" s="306"/>
      <c r="G82" s="783"/>
      <c r="H82" s="306"/>
      <c r="I82" s="783"/>
      <c r="J82" s="306"/>
      <c r="K82" s="783"/>
      <c r="L82" s="306"/>
      <c r="M82" s="783"/>
      <c r="N82" s="306"/>
      <c r="O82" s="783"/>
      <c r="P82" s="306"/>
      <c r="Q82" s="783"/>
      <c r="R82" s="783"/>
      <c r="S82" s="306"/>
      <c r="T82" s="1027"/>
      <c r="U82" s="783"/>
      <c r="V82" s="306"/>
      <c r="W82" s="783"/>
      <c r="X82" s="306"/>
      <c r="Y82" s="783"/>
      <c r="Z82" s="306"/>
      <c r="AA82" s="783"/>
      <c r="AB82" s="306"/>
      <c r="AC82" s="783"/>
      <c r="AD82" s="306"/>
      <c r="AE82" s="284"/>
      <c r="AF82" s="306"/>
      <c r="AG82" s="783"/>
      <c r="AH82" s="306"/>
      <c r="AI82" s="783"/>
      <c r="AJ82" s="306"/>
      <c r="AK82" s="306"/>
      <c r="AL82" s="783"/>
      <c r="AM82" s="1027"/>
      <c r="AN82" s="783"/>
      <c r="AO82" s="306"/>
      <c r="AP82" s="783"/>
      <c r="AQ82" s="306"/>
      <c r="AR82" s="783"/>
      <c r="AS82" s="306"/>
      <c r="AT82" s="783"/>
      <c r="AU82" s="306"/>
      <c r="AV82" s="783"/>
      <c r="AW82" s="306"/>
      <c r="AX82" s="783"/>
      <c r="AY82" s="306"/>
      <c r="AZ82" s="783"/>
      <c r="BA82" s="306"/>
      <c r="BB82" s="783"/>
      <c r="BC82" s="306"/>
      <c r="BD82" s="306"/>
      <c r="BE82" s="783"/>
      <c r="BF82" s="1027"/>
      <c r="BG82" s="783"/>
      <c r="BH82" s="783"/>
      <c r="BI82" s="306"/>
      <c r="BJ82" s="783"/>
      <c r="BK82" s="306"/>
      <c r="BL82" s="783"/>
      <c r="BM82" s="306"/>
      <c r="BN82" s="783"/>
      <c r="BO82" s="306"/>
      <c r="BP82" s="783"/>
      <c r="BQ82" s="306"/>
      <c r="BR82" s="783"/>
      <c r="BS82" s="306"/>
      <c r="BT82" s="783"/>
      <c r="BU82" s="306"/>
      <c r="BV82" s="783"/>
      <c r="BW82" s="783"/>
      <c r="BX82" s="306"/>
      <c r="BY82" s="1027"/>
      <c r="BZ82" s="783"/>
      <c r="CA82" s="306"/>
      <c r="CB82" s="783"/>
      <c r="CC82" s="306"/>
      <c r="CD82" s="530"/>
      <c r="CE82" s="530"/>
      <c r="CF82" s="530"/>
      <c r="CG82" s="531"/>
      <c r="CH82" s="518" t="str">
        <f t="shared" si="355"/>
        <v/>
      </c>
      <c r="CI82" s="93" t="str">
        <f t="shared" si="356"/>
        <v/>
      </c>
      <c r="CJ82" s="94" t="str">
        <f t="shared" si="357"/>
        <v/>
      </c>
      <c r="CK82" s="94" t="str">
        <f t="shared" si="358"/>
        <v/>
      </c>
      <c r="CL82" s="94" t="str">
        <f t="shared" si="359"/>
        <v/>
      </c>
      <c r="CM82" s="94" t="str">
        <f t="shared" si="360"/>
        <v/>
      </c>
      <c r="CN82" s="94" t="str">
        <f t="shared" si="361"/>
        <v/>
      </c>
      <c r="CO82" s="108" t="str">
        <f t="shared" si="362"/>
        <v/>
      </c>
      <c r="CP82" s="108" t="str">
        <f t="shared" si="363"/>
        <v/>
      </c>
      <c r="CQ82" s="108" t="str">
        <f t="shared" si="364"/>
        <v/>
      </c>
      <c r="CR82" s="108" t="str">
        <f t="shared" si="365"/>
        <v/>
      </c>
      <c r="CS82" s="94" t="str">
        <f t="shared" si="366"/>
        <v/>
      </c>
      <c r="CT82" s="94" t="str">
        <f t="shared" si="367"/>
        <v/>
      </c>
      <c r="CU82" s="94" t="str">
        <f t="shared" si="368"/>
        <v/>
      </c>
      <c r="CV82" s="94" t="str">
        <f t="shared" si="369"/>
        <v/>
      </c>
      <c r="CW82" s="94" t="str">
        <f t="shared" si="370"/>
        <v/>
      </c>
      <c r="CX82" s="93" t="str">
        <f t="shared" si="371"/>
        <v/>
      </c>
      <c r="CY82" s="519" t="str">
        <f t="shared" si="372"/>
        <v/>
      </c>
      <c r="CZ82" s="532" t="str">
        <f t="shared" si="373"/>
        <v/>
      </c>
      <c r="DA82" s="533" t="str">
        <f t="shared" si="374"/>
        <v/>
      </c>
      <c r="DB82" s="534" t="str">
        <f t="shared" si="375"/>
        <v/>
      </c>
      <c r="DC82" s="534" t="str">
        <f t="shared" si="376"/>
        <v/>
      </c>
      <c r="DD82" s="534" t="str">
        <f t="shared" si="377"/>
        <v/>
      </c>
      <c r="DE82" s="534" t="str">
        <f t="shared" si="378"/>
        <v/>
      </c>
      <c r="DF82" s="534" t="str">
        <f t="shared" si="379"/>
        <v/>
      </c>
      <c r="DG82" s="535" t="str">
        <f t="shared" si="380"/>
        <v/>
      </c>
      <c r="DH82" s="535" t="str">
        <f t="shared" si="381"/>
        <v/>
      </c>
      <c r="DI82" s="535" t="str">
        <f t="shared" si="382"/>
        <v/>
      </c>
      <c r="DJ82" s="535" t="str">
        <f t="shared" si="383"/>
        <v/>
      </c>
      <c r="DK82" s="534" t="str">
        <f t="shared" si="384"/>
        <v/>
      </c>
      <c r="DL82" s="534" t="str">
        <f t="shared" si="385"/>
        <v/>
      </c>
      <c r="DM82" s="534" t="str">
        <f t="shared" si="386"/>
        <v/>
      </c>
      <c r="DN82" s="534" t="str">
        <f t="shared" si="387"/>
        <v/>
      </c>
      <c r="DO82" s="534" t="str">
        <f t="shared" si="388"/>
        <v/>
      </c>
      <c r="DP82" s="533" t="str">
        <f t="shared" si="389"/>
        <v/>
      </c>
      <c r="DQ82" s="532" t="str">
        <f t="shared" si="390"/>
        <v/>
      </c>
      <c r="DR82" s="536">
        <f t="shared" si="391"/>
        <v>0</v>
      </c>
      <c r="DS82" s="468">
        <f t="shared" si="392"/>
        <v>0</v>
      </c>
      <c r="DT82" s="468">
        <f t="shared" si="393"/>
        <v>0</v>
      </c>
      <c r="DU82" s="468">
        <f t="shared" si="394"/>
        <v>0</v>
      </c>
      <c r="DV82" s="982"/>
      <c r="DW82" s="983"/>
      <c r="DX82" s="983"/>
      <c r="DY82" s="984"/>
      <c r="EA82" s="61"/>
    </row>
    <row r="83" spans="1:256" ht="12.75" customHeight="1">
      <c r="A83" s="1031" t="s">
        <v>369</v>
      </c>
      <c r="B83" s="541" t="str">
        <f t="shared" ref="B83:S83" si="395">IF(B81="","",B80*B81*B82)</f>
        <v/>
      </c>
      <c r="C83" s="541" t="str">
        <f t="shared" si="395"/>
        <v/>
      </c>
      <c r="D83" s="541" t="str">
        <f t="shared" si="395"/>
        <v/>
      </c>
      <c r="E83" s="541" t="str">
        <f t="shared" si="395"/>
        <v/>
      </c>
      <c r="F83" s="541" t="str">
        <f t="shared" si="395"/>
        <v/>
      </c>
      <c r="G83" s="541" t="str">
        <f t="shared" si="395"/>
        <v/>
      </c>
      <c r="H83" s="541" t="str">
        <f t="shared" si="395"/>
        <v/>
      </c>
      <c r="I83" s="541" t="str">
        <f t="shared" si="395"/>
        <v/>
      </c>
      <c r="J83" s="541" t="str">
        <f t="shared" si="395"/>
        <v/>
      </c>
      <c r="K83" s="541" t="str">
        <f t="shared" si="395"/>
        <v/>
      </c>
      <c r="L83" s="541" t="str">
        <f t="shared" si="395"/>
        <v/>
      </c>
      <c r="M83" s="541" t="str">
        <f t="shared" si="395"/>
        <v/>
      </c>
      <c r="N83" s="541" t="str">
        <f t="shared" si="395"/>
        <v/>
      </c>
      <c r="O83" s="541" t="str">
        <f t="shared" si="395"/>
        <v/>
      </c>
      <c r="P83" s="541" t="str">
        <f t="shared" si="395"/>
        <v/>
      </c>
      <c r="Q83" s="541" t="str">
        <f t="shared" si="395"/>
        <v/>
      </c>
      <c r="R83" s="541" t="str">
        <f t="shared" si="395"/>
        <v/>
      </c>
      <c r="S83" s="541" t="str">
        <f t="shared" si="395"/>
        <v/>
      </c>
      <c r="T83" s="865"/>
      <c r="U83" s="541" t="str">
        <f t="shared" ref="U83:AL83" si="396">IF(U81="","",U80*U81*U82)</f>
        <v/>
      </c>
      <c r="V83" s="541" t="str">
        <f t="shared" si="396"/>
        <v/>
      </c>
      <c r="W83" s="541" t="str">
        <f t="shared" si="396"/>
        <v/>
      </c>
      <c r="X83" s="541" t="str">
        <f t="shared" si="396"/>
        <v/>
      </c>
      <c r="Y83" s="541" t="str">
        <f t="shared" si="396"/>
        <v/>
      </c>
      <c r="Z83" s="541" t="str">
        <f t="shared" si="396"/>
        <v/>
      </c>
      <c r="AA83" s="541" t="str">
        <f t="shared" si="396"/>
        <v/>
      </c>
      <c r="AB83" s="541" t="str">
        <f t="shared" si="396"/>
        <v/>
      </c>
      <c r="AC83" s="541" t="str">
        <f t="shared" si="396"/>
        <v/>
      </c>
      <c r="AD83" s="541" t="str">
        <f t="shared" si="396"/>
        <v/>
      </c>
      <c r="AE83" s="541" t="str">
        <f t="shared" si="396"/>
        <v/>
      </c>
      <c r="AF83" s="541" t="str">
        <f t="shared" si="396"/>
        <v/>
      </c>
      <c r="AG83" s="541" t="str">
        <f t="shared" si="396"/>
        <v/>
      </c>
      <c r="AH83" s="541" t="str">
        <f t="shared" si="396"/>
        <v/>
      </c>
      <c r="AI83" s="541" t="str">
        <f t="shared" si="396"/>
        <v/>
      </c>
      <c r="AJ83" s="541" t="str">
        <f t="shared" si="396"/>
        <v/>
      </c>
      <c r="AK83" s="541" t="str">
        <f t="shared" si="396"/>
        <v/>
      </c>
      <c r="AL83" s="541" t="str">
        <f t="shared" si="396"/>
        <v/>
      </c>
      <c r="AM83" s="865"/>
      <c r="AN83" s="541" t="str">
        <f t="shared" ref="AN83:BE83" si="397">IF(AN81="","",AN80*AN81*AN82)</f>
        <v/>
      </c>
      <c r="AO83" s="541" t="str">
        <f t="shared" si="397"/>
        <v/>
      </c>
      <c r="AP83" s="541" t="str">
        <f t="shared" si="397"/>
        <v/>
      </c>
      <c r="AQ83" s="541" t="str">
        <f t="shared" si="397"/>
        <v/>
      </c>
      <c r="AR83" s="541" t="str">
        <f t="shared" si="397"/>
        <v/>
      </c>
      <c r="AS83" s="541" t="str">
        <f t="shared" si="397"/>
        <v/>
      </c>
      <c r="AT83" s="541" t="str">
        <f t="shared" si="397"/>
        <v/>
      </c>
      <c r="AU83" s="541" t="str">
        <f t="shared" si="397"/>
        <v/>
      </c>
      <c r="AV83" s="541" t="str">
        <f t="shared" si="397"/>
        <v/>
      </c>
      <c r="AW83" s="541" t="str">
        <f t="shared" si="397"/>
        <v/>
      </c>
      <c r="AX83" s="541" t="str">
        <f t="shared" si="397"/>
        <v/>
      </c>
      <c r="AY83" s="541" t="str">
        <f t="shared" si="397"/>
        <v/>
      </c>
      <c r="AZ83" s="541" t="str">
        <f t="shared" si="397"/>
        <v/>
      </c>
      <c r="BA83" s="541" t="str">
        <f t="shared" si="397"/>
        <v/>
      </c>
      <c r="BB83" s="541" t="str">
        <f t="shared" si="397"/>
        <v/>
      </c>
      <c r="BC83" s="541" t="str">
        <f t="shared" si="397"/>
        <v/>
      </c>
      <c r="BD83" s="541" t="str">
        <f t="shared" si="397"/>
        <v/>
      </c>
      <c r="BE83" s="541" t="str">
        <f t="shared" si="397"/>
        <v/>
      </c>
      <c r="BF83" s="865"/>
      <c r="BG83" s="541" t="str">
        <f t="shared" ref="BG83:BX83" si="398">IF(BG81="","",BG80*BG81*BG82)</f>
        <v/>
      </c>
      <c r="BH83" s="541" t="str">
        <f t="shared" si="398"/>
        <v/>
      </c>
      <c r="BI83" s="541" t="str">
        <f t="shared" si="398"/>
        <v/>
      </c>
      <c r="BJ83" s="541" t="str">
        <f t="shared" si="398"/>
        <v/>
      </c>
      <c r="BK83" s="541" t="str">
        <f t="shared" si="398"/>
        <v/>
      </c>
      <c r="BL83" s="541" t="str">
        <f t="shared" si="398"/>
        <v/>
      </c>
      <c r="BM83" s="541" t="str">
        <f t="shared" si="398"/>
        <v/>
      </c>
      <c r="BN83" s="541" t="str">
        <f t="shared" si="398"/>
        <v/>
      </c>
      <c r="BO83" s="541" t="str">
        <f t="shared" si="398"/>
        <v/>
      </c>
      <c r="BP83" s="541" t="str">
        <f t="shared" si="398"/>
        <v/>
      </c>
      <c r="BQ83" s="541" t="str">
        <f t="shared" si="398"/>
        <v/>
      </c>
      <c r="BR83" s="541" t="str">
        <f t="shared" si="398"/>
        <v/>
      </c>
      <c r="BS83" s="541" t="str">
        <f t="shared" si="398"/>
        <v/>
      </c>
      <c r="BT83" s="541" t="str">
        <f t="shared" si="398"/>
        <v/>
      </c>
      <c r="BU83" s="541" t="str">
        <f t="shared" si="398"/>
        <v/>
      </c>
      <c r="BV83" s="541" t="str">
        <f t="shared" si="398"/>
        <v/>
      </c>
      <c r="BW83" s="541" t="str">
        <f t="shared" si="398"/>
        <v/>
      </c>
      <c r="BX83" s="541" t="str">
        <f t="shared" si="398"/>
        <v/>
      </c>
      <c r="BY83" s="865"/>
      <c r="BZ83" s="541" t="str">
        <f>IF(BZ81="","",BZ80*BZ81*BZ82)</f>
        <v/>
      </c>
      <c r="CA83" s="541" t="str">
        <f>IF(CA81="","",CA80*CA81*CA82)</f>
        <v/>
      </c>
      <c r="CB83" s="541" t="str">
        <f>IF(CB81="","",CB80*CB81*CB82)</f>
        <v/>
      </c>
      <c r="CC83" s="541" t="str">
        <f>IF(CC81="","",CC80*CC81*CC82)</f>
        <v/>
      </c>
      <c r="CD83" s="530" t="str">
        <f t="shared" ref="CD83:CD89" si="399">IF(DR83&lt;3,"",(SUM(B83:S83)-MIN(B83:S83)-MAX(B83:S83))/(DR83-2))</f>
        <v/>
      </c>
      <c r="CE83" s="530" t="str">
        <f t="shared" ref="CE83:CE89" si="400">IF(DS83&lt;3,"",(SUM(U83:AL83)-MIN(U83:AL83)-MAX(U83:AL83))/(DS83-2))</f>
        <v/>
      </c>
      <c r="CF83" s="530" t="str">
        <f t="shared" ref="CF83:CF89" si="401">IF(DT83&lt;3,"",(SUM(AN83:BE83)-MIN(AN83:BE83)-MAX(AN83:BE83))/(DT83-2))</f>
        <v/>
      </c>
      <c r="CG83" s="531" t="str">
        <f t="shared" ref="CG83:CG89" si="402">IF(DU83&lt;3,"",(SUM(BG83:BX83)-MIN(BG83:BX83)-MAX(BG83:BX83))/(DU83-2))</f>
        <v/>
      </c>
      <c r="CH83" s="518" t="str">
        <f t="shared" si="355"/>
        <v/>
      </c>
      <c r="CI83" s="93" t="str">
        <f t="shared" si="356"/>
        <v/>
      </c>
      <c r="CJ83" s="94" t="str">
        <f t="shared" si="357"/>
        <v/>
      </c>
      <c r="CK83" s="94" t="str">
        <f t="shared" si="358"/>
        <v/>
      </c>
      <c r="CL83" s="94" t="str">
        <f t="shared" si="359"/>
        <v/>
      </c>
      <c r="CM83" s="94" t="str">
        <f t="shared" si="360"/>
        <v/>
      </c>
      <c r="CN83" s="94" t="str">
        <f t="shared" si="361"/>
        <v/>
      </c>
      <c r="CO83" s="108" t="str">
        <f t="shared" si="362"/>
        <v/>
      </c>
      <c r="CP83" s="108" t="str">
        <f t="shared" si="363"/>
        <v/>
      </c>
      <c r="CQ83" s="108" t="str">
        <f t="shared" si="364"/>
        <v/>
      </c>
      <c r="CR83" s="108" t="str">
        <f t="shared" si="365"/>
        <v/>
      </c>
      <c r="CS83" s="94" t="str">
        <f t="shared" si="366"/>
        <v/>
      </c>
      <c r="CT83" s="94" t="str">
        <f t="shared" si="367"/>
        <v/>
      </c>
      <c r="CU83" s="94" t="str">
        <f t="shared" si="368"/>
        <v/>
      </c>
      <c r="CV83" s="94" t="str">
        <f t="shared" si="369"/>
        <v/>
      </c>
      <c r="CW83" s="94" t="str">
        <f t="shared" si="370"/>
        <v/>
      </c>
      <c r="CX83" s="93" t="str">
        <f t="shared" si="371"/>
        <v/>
      </c>
      <c r="CY83" s="519" t="str">
        <f t="shared" si="372"/>
        <v/>
      </c>
      <c r="CZ83" s="532" t="str">
        <f t="shared" si="373"/>
        <v/>
      </c>
      <c r="DA83" s="533" t="str">
        <f t="shared" si="374"/>
        <v/>
      </c>
      <c r="DB83" s="534" t="str">
        <f t="shared" si="375"/>
        <v/>
      </c>
      <c r="DC83" s="534" t="str">
        <f t="shared" si="376"/>
        <v/>
      </c>
      <c r="DD83" s="534" t="str">
        <f t="shared" si="377"/>
        <v/>
      </c>
      <c r="DE83" s="534" t="str">
        <f t="shared" si="378"/>
        <v/>
      </c>
      <c r="DF83" s="534" t="str">
        <f t="shared" si="379"/>
        <v/>
      </c>
      <c r="DG83" s="535" t="str">
        <f t="shared" si="380"/>
        <v/>
      </c>
      <c r="DH83" s="535" t="str">
        <f t="shared" si="381"/>
        <v/>
      </c>
      <c r="DI83" s="535" t="str">
        <f t="shared" si="382"/>
        <v/>
      </c>
      <c r="DJ83" s="535" t="str">
        <f t="shared" si="383"/>
        <v/>
      </c>
      <c r="DK83" s="534" t="str">
        <f t="shared" si="384"/>
        <v/>
      </c>
      <c r="DL83" s="534" t="str">
        <f t="shared" si="385"/>
        <v/>
      </c>
      <c r="DM83" s="534" t="str">
        <f t="shared" si="386"/>
        <v/>
      </c>
      <c r="DN83" s="534" t="str">
        <f t="shared" si="387"/>
        <v/>
      </c>
      <c r="DO83" s="534" t="str">
        <f t="shared" si="388"/>
        <v/>
      </c>
      <c r="DP83" s="533" t="str">
        <f t="shared" si="389"/>
        <v/>
      </c>
      <c r="DQ83" s="532" t="str">
        <f t="shared" si="390"/>
        <v/>
      </c>
      <c r="DR83" s="536">
        <f t="shared" si="391"/>
        <v>0</v>
      </c>
      <c r="DS83" s="468">
        <f t="shared" si="392"/>
        <v>0</v>
      </c>
      <c r="DT83" s="468">
        <f t="shared" si="393"/>
        <v>0</v>
      </c>
      <c r="DU83" s="468">
        <f t="shared" si="394"/>
        <v>0</v>
      </c>
      <c r="DV83" s="987" t="str">
        <f>IF(SUM(BZ83)&gt;0,(BZ79-DV86-SUM(BZ86)*(DV86=""))*'Exp factors'!C$23,"")</f>
        <v/>
      </c>
      <c r="DW83" s="988" t="str">
        <f>IF(SUM(CA83)&gt;0,(CA79-DW86-SUM(CA86)*(DW86=""))*'Exp factors'!D$23,"")</f>
        <v/>
      </c>
      <c r="DX83" s="988" t="str">
        <f>IF(SUM(CB83)&gt;0,(CB79-DX86-SUM(CB86)*(DX86=""))*'Exp factors'!E$23,"")</f>
        <v/>
      </c>
      <c r="DY83" s="989" t="str">
        <f>IF(SUM(CC83)&gt;0,(CC79-DY86-SUM(CC86)*(DY86=""))*'Exp factors'!F$23,"")</f>
        <v/>
      </c>
      <c r="EA83" s="61"/>
    </row>
    <row r="84" spans="1:256" ht="12.75" customHeight="1">
      <c r="A84" s="1031"/>
      <c r="B84" s="528"/>
      <c r="C84" s="806"/>
      <c r="D84" s="528"/>
      <c r="E84" s="806"/>
      <c r="F84" s="528"/>
      <c r="G84" s="806"/>
      <c r="H84" s="528"/>
      <c r="I84" s="806"/>
      <c r="J84" s="528"/>
      <c r="K84" s="806"/>
      <c r="L84" s="528"/>
      <c r="M84" s="806"/>
      <c r="N84" s="528"/>
      <c r="O84" s="806"/>
      <c r="P84" s="528"/>
      <c r="Q84" s="806"/>
      <c r="R84" s="806"/>
      <c r="S84" s="528"/>
      <c r="T84" s="1030"/>
      <c r="U84" s="806"/>
      <c r="V84" s="528"/>
      <c r="W84" s="806"/>
      <c r="X84" s="528"/>
      <c r="Y84" s="806"/>
      <c r="Z84" s="528"/>
      <c r="AA84" s="806"/>
      <c r="AB84" s="528"/>
      <c r="AC84" s="806"/>
      <c r="AD84" s="528"/>
      <c r="AE84" s="806"/>
      <c r="AF84" s="528"/>
      <c r="AG84" s="806"/>
      <c r="AH84" s="528"/>
      <c r="AI84" s="806"/>
      <c r="AJ84" s="528"/>
      <c r="AK84" s="528"/>
      <c r="AL84" s="806"/>
      <c r="AM84" s="1030"/>
      <c r="AN84" s="806"/>
      <c r="AO84" s="528"/>
      <c r="AP84" s="806"/>
      <c r="AQ84" s="528"/>
      <c r="AR84" s="806"/>
      <c r="AS84" s="528"/>
      <c r="AT84" s="806"/>
      <c r="AU84" s="528"/>
      <c r="AV84" s="806"/>
      <c r="AW84" s="528"/>
      <c r="AX84" s="806"/>
      <c r="AY84" s="528"/>
      <c r="AZ84" s="806"/>
      <c r="BA84" s="528"/>
      <c r="BB84" s="806"/>
      <c r="BC84" s="528"/>
      <c r="BD84" s="528"/>
      <c r="BE84" s="806"/>
      <c r="BF84" s="1030"/>
      <c r="BG84" s="806"/>
      <c r="BH84" s="806"/>
      <c r="BI84" s="528"/>
      <c r="BJ84" s="806"/>
      <c r="BK84" s="528"/>
      <c r="BL84" s="806"/>
      <c r="BM84" s="528"/>
      <c r="BN84" s="806"/>
      <c r="BO84" s="528"/>
      <c r="BP84" s="806"/>
      <c r="BQ84" s="528"/>
      <c r="BR84" s="806"/>
      <c r="BS84" s="528"/>
      <c r="BT84" s="806"/>
      <c r="BU84" s="528"/>
      <c r="BV84" s="806"/>
      <c r="BW84" s="806"/>
      <c r="BX84" s="528"/>
      <c r="BY84" s="1030"/>
      <c r="BZ84" s="806"/>
      <c r="CA84" s="528"/>
      <c r="CB84" s="806"/>
      <c r="CC84" s="528"/>
      <c r="CD84" s="530" t="str">
        <f t="shared" si="399"/>
        <v/>
      </c>
      <c r="CE84" s="530" t="str">
        <f t="shared" si="400"/>
        <v/>
      </c>
      <c r="CF84" s="530" t="str">
        <f t="shared" si="401"/>
        <v/>
      </c>
      <c r="CG84" s="531" t="str">
        <f t="shared" si="402"/>
        <v/>
      </c>
      <c r="CH84" s="518" t="str">
        <f t="shared" si="355"/>
        <v/>
      </c>
      <c r="CI84" s="93" t="str">
        <f t="shared" si="356"/>
        <v/>
      </c>
      <c r="CJ84" s="94" t="str">
        <f t="shared" si="357"/>
        <v/>
      </c>
      <c r="CK84" s="94" t="str">
        <f t="shared" si="358"/>
        <v/>
      </c>
      <c r="CL84" s="94" t="str">
        <f t="shared" si="359"/>
        <v/>
      </c>
      <c r="CM84" s="94" t="str">
        <f t="shared" si="360"/>
        <v/>
      </c>
      <c r="CN84" s="94" t="str">
        <f t="shared" si="361"/>
        <v/>
      </c>
      <c r="CO84" s="108" t="str">
        <f t="shared" si="362"/>
        <v/>
      </c>
      <c r="CP84" s="108" t="str">
        <f t="shared" si="363"/>
        <v/>
      </c>
      <c r="CQ84" s="108" t="str">
        <f t="shared" si="364"/>
        <v/>
      </c>
      <c r="CR84" s="108" t="str">
        <f t="shared" si="365"/>
        <v/>
      </c>
      <c r="CS84" s="94" t="str">
        <f t="shared" si="366"/>
        <v/>
      </c>
      <c r="CT84" s="94" t="str">
        <f t="shared" si="367"/>
        <v/>
      </c>
      <c r="CU84" s="94" t="str">
        <f t="shared" si="368"/>
        <v/>
      </c>
      <c r="CV84" s="94" t="str">
        <f t="shared" si="369"/>
        <v/>
      </c>
      <c r="CW84" s="94" t="str">
        <f t="shared" si="370"/>
        <v/>
      </c>
      <c r="CX84" s="93" t="str">
        <f t="shared" si="371"/>
        <v/>
      </c>
      <c r="CY84" s="519" t="str">
        <f t="shared" si="372"/>
        <v/>
      </c>
      <c r="CZ84" s="532" t="str">
        <f t="shared" si="373"/>
        <v/>
      </c>
      <c r="DA84" s="533" t="str">
        <f t="shared" si="374"/>
        <v/>
      </c>
      <c r="DB84" s="534" t="str">
        <f t="shared" si="375"/>
        <v/>
      </c>
      <c r="DC84" s="534" t="str">
        <f t="shared" si="376"/>
        <v/>
      </c>
      <c r="DD84" s="534" t="str">
        <f t="shared" si="377"/>
        <v/>
      </c>
      <c r="DE84" s="534" t="str">
        <f t="shared" si="378"/>
        <v/>
      </c>
      <c r="DF84" s="534" t="str">
        <f t="shared" si="379"/>
        <v/>
      </c>
      <c r="DG84" s="535" t="str">
        <f t="shared" si="380"/>
        <v/>
      </c>
      <c r="DH84" s="535" t="str">
        <f t="shared" si="381"/>
        <v/>
      </c>
      <c r="DI84" s="535" t="str">
        <f t="shared" si="382"/>
        <v/>
      </c>
      <c r="DJ84" s="535" t="str">
        <f t="shared" si="383"/>
        <v/>
      </c>
      <c r="DK84" s="534" t="str">
        <f t="shared" si="384"/>
        <v/>
      </c>
      <c r="DL84" s="534" t="str">
        <f t="shared" si="385"/>
        <v/>
      </c>
      <c r="DM84" s="534" t="str">
        <f t="shared" si="386"/>
        <v/>
      </c>
      <c r="DN84" s="534" t="str">
        <f t="shared" si="387"/>
        <v/>
      </c>
      <c r="DO84" s="534" t="str">
        <f t="shared" si="388"/>
        <v/>
      </c>
      <c r="DP84" s="533" t="str">
        <f t="shared" si="389"/>
        <v/>
      </c>
      <c r="DQ84" s="532" t="str">
        <f t="shared" si="390"/>
        <v/>
      </c>
      <c r="DR84" s="536">
        <f t="shared" si="391"/>
        <v>0</v>
      </c>
      <c r="DS84" s="468">
        <f t="shared" si="392"/>
        <v>0</v>
      </c>
      <c r="DT84" s="468">
        <f t="shared" si="393"/>
        <v>0</v>
      </c>
      <c r="DU84" s="468">
        <f t="shared" si="394"/>
        <v>0</v>
      </c>
      <c r="DV84" s="982"/>
      <c r="DW84" s="983"/>
      <c r="DX84" s="983"/>
      <c r="DY84" s="984"/>
      <c r="EA84" s="61"/>
    </row>
    <row r="85" spans="1:256" ht="12.75" customHeight="1">
      <c r="A85" s="529" t="s">
        <v>353</v>
      </c>
      <c r="B85" s="863" t="str">
        <f t="shared" ref="B85:S85" si="403">IF(B83="","",B83*B84/B$7/365/$G$1)</f>
        <v/>
      </c>
      <c r="C85" s="863" t="str">
        <f t="shared" si="403"/>
        <v/>
      </c>
      <c r="D85" s="863" t="str">
        <f t="shared" si="403"/>
        <v/>
      </c>
      <c r="E85" s="863" t="str">
        <f t="shared" si="403"/>
        <v/>
      </c>
      <c r="F85" s="863" t="str">
        <f t="shared" si="403"/>
        <v/>
      </c>
      <c r="G85" s="863" t="str">
        <f t="shared" si="403"/>
        <v/>
      </c>
      <c r="H85" s="863" t="str">
        <f t="shared" si="403"/>
        <v/>
      </c>
      <c r="I85" s="863" t="str">
        <f t="shared" si="403"/>
        <v/>
      </c>
      <c r="J85" s="863" t="str">
        <f t="shared" si="403"/>
        <v/>
      </c>
      <c r="K85" s="863" t="str">
        <f t="shared" si="403"/>
        <v/>
      </c>
      <c r="L85" s="863" t="str">
        <f t="shared" si="403"/>
        <v/>
      </c>
      <c r="M85" s="863" t="str">
        <f t="shared" si="403"/>
        <v/>
      </c>
      <c r="N85" s="863" t="str">
        <f t="shared" si="403"/>
        <v/>
      </c>
      <c r="O85" s="863" t="str">
        <f t="shared" si="403"/>
        <v/>
      </c>
      <c r="P85" s="863" t="str">
        <f t="shared" si="403"/>
        <v/>
      </c>
      <c r="Q85" s="863" t="str">
        <f t="shared" si="403"/>
        <v/>
      </c>
      <c r="R85" s="863" t="str">
        <f t="shared" si="403"/>
        <v/>
      </c>
      <c r="S85" s="863" t="str">
        <f t="shared" si="403"/>
        <v/>
      </c>
      <c r="T85" s="996"/>
      <c r="U85" s="863" t="str">
        <f t="shared" ref="U85:AL85" si="404">IF(U83="","",U83*U84/U$7/365/$G$1)</f>
        <v/>
      </c>
      <c r="V85" s="863" t="str">
        <f t="shared" si="404"/>
        <v/>
      </c>
      <c r="W85" s="863" t="str">
        <f t="shared" si="404"/>
        <v/>
      </c>
      <c r="X85" s="863" t="str">
        <f t="shared" si="404"/>
        <v/>
      </c>
      <c r="Y85" s="863" t="str">
        <f t="shared" si="404"/>
        <v/>
      </c>
      <c r="Z85" s="863" t="str">
        <f t="shared" si="404"/>
        <v/>
      </c>
      <c r="AA85" s="863" t="str">
        <f t="shared" si="404"/>
        <v/>
      </c>
      <c r="AB85" s="863" t="str">
        <f t="shared" si="404"/>
        <v/>
      </c>
      <c r="AC85" s="863" t="str">
        <f t="shared" si="404"/>
        <v/>
      </c>
      <c r="AD85" s="863" t="str">
        <f t="shared" si="404"/>
        <v/>
      </c>
      <c r="AE85" s="863" t="str">
        <f t="shared" si="404"/>
        <v/>
      </c>
      <c r="AF85" s="863" t="str">
        <f t="shared" si="404"/>
        <v/>
      </c>
      <c r="AG85" s="863" t="str">
        <f t="shared" si="404"/>
        <v/>
      </c>
      <c r="AH85" s="863" t="str">
        <f t="shared" si="404"/>
        <v/>
      </c>
      <c r="AI85" s="863" t="str">
        <f t="shared" si="404"/>
        <v/>
      </c>
      <c r="AJ85" s="863" t="str">
        <f t="shared" si="404"/>
        <v/>
      </c>
      <c r="AK85" s="863" t="str">
        <f t="shared" si="404"/>
        <v/>
      </c>
      <c r="AL85" s="863" t="str">
        <f t="shared" si="404"/>
        <v/>
      </c>
      <c r="AM85" s="996"/>
      <c r="AN85" s="863" t="str">
        <f t="shared" ref="AN85:BE85" si="405">IF(AN83="","",AN83*AN84/AN$7/365/$G$1)</f>
        <v/>
      </c>
      <c r="AO85" s="863" t="str">
        <f t="shared" si="405"/>
        <v/>
      </c>
      <c r="AP85" s="863" t="str">
        <f t="shared" si="405"/>
        <v/>
      </c>
      <c r="AQ85" s="863" t="str">
        <f t="shared" si="405"/>
        <v/>
      </c>
      <c r="AR85" s="863" t="str">
        <f t="shared" si="405"/>
        <v/>
      </c>
      <c r="AS85" s="863" t="str">
        <f t="shared" si="405"/>
        <v/>
      </c>
      <c r="AT85" s="863" t="str">
        <f t="shared" si="405"/>
        <v/>
      </c>
      <c r="AU85" s="863" t="str">
        <f t="shared" si="405"/>
        <v/>
      </c>
      <c r="AV85" s="863" t="str">
        <f t="shared" si="405"/>
        <v/>
      </c>
      <c r="AW85" s="863" t="str">
        <f t="shared" si="405"/>
        <v/>
      </c>
      <c r="AX85" s="863" t="str">
        <f t="shared" si="405"/>
        <v/>
      </c>
      <c r="AY85" s="863" t="str">
        <f t="shared" si="405"/>
        <v/>
      </c>
      <c r="AZ85" s="863" t="str">
        <f t="shared" si="405"/>
        <v/>
      </c>
      <c r="BA85" s="863" t="str">
        <f t="shared" si="405"/>
        <v/>
      </c>
      <c r="BB85" s="863" t="str">
        <f t="shared" si="405"/>
        <v/>
      </c>
      <c r="BC85" s="863" t="str">
        <f t="shared" si="405"/>
        <v/>
      </c>
      <c r="BD85" s="863" t="str">
        <f t="shared" si="405"/>
        <v/>
      </c>
      <c r="BE85" s="863" t="str">
        <f t="shared" si="405"/>
        <v/>
      </c>
      <c r="BF85" s="996"/>
      <c r="BG85" s="863" t="str">
        <f t="shared" ref="BG85:BX85" si="406">IF(BG83="","",BG83*BG84/BG$7/365/$G$1)</f>
        <v/>
      </c>
      <c r="BH85" s="863" t="str">
        <f t="shared" si="406"/>
        <v/>
      </c>
      <c r="BI85" s="863" t="str">
        <f t="shared" si="406"/>
        <v/>
      </c>
      <c r="BJ85" s="863" t="str">
        <f t="shared" si="406"/>
        <v/>
      </c>
      <c r="BK85" s="863" t="str">
        <f t="shared" si="406"/>
        <v/>
      </c>
      <c r="BL85" s="863" t="str">
        <f t="shared" si="406"/>
        <v/>
      </c>
      <c r="BM85" s="863" t="str">
        <f t="shared" si="406"/>
        <v/>
      </c>
      <c r="BN85" s="863" t="str">
        <f t="shared" si="406"/>
        <v/>
      </c>
      <c r="BO85" s="863" t="str">
        <f t="shared" si="406"/>
        <v/>
      </c>
      <c r="BP85" s="863" t="str">
        <f t="shared" si="406"/>
        <v/>
      </c>
      <c r="BQ85" s="863" t="str">
        <f t="shared" si="406"/>
        <v/>
      </c>
      <c r="BR85" s="863" t="str">
        <f t="shared" si="406"/>
        <v/>
      </c>
      <c r="BS85" s="863" t="str">
        <f t="shared" si="406"/>
        <v/>
      </c>
      <c r="BT85" s="863" t="str">
        <f t="shared" si="406"/>
        <v/>
      </c>
      <c r="BU85" s="863" t="str">
        <f t="shared" si="406"/>
        <v/>
      </c>
      <c r="BV85" s="863" t="str">
        <f t="shared" si="406"/>
        <v/>
      </c>
      <c r="BW85" s="863" t="str">
        <f t="shared" si="406"/>
        <v/>
      </c>
      <c r="BX85" s="863" t="str">
        <f t="shared" si="406"/>
        <v/>
      </c>
      <c r="BY85" s="996"/>
      <c r="BZ85" s="863" t="str">
        <f>IF(BZ83="","",BZ83*BZ84/BZ$7/365/$G$1)</f>
        <v/>
      </c>
      <c r="CA85" s="863" t="str">
        <f>IF(CA83="","",CA83*CA84/CA$7/365/$G$1)</f>
        <v/>
      </c>
      <c r="CB85" s="863" t="str">
        <f>IF(CB83="","",CB83*CB84/CB$7/365/$G$1)</f>
        <v/>
      </c>
      <c r="CC85" s="863" t="str">
        <f>IF(CC83="","",CC83*CC84/CC$7/365/$G$1)</f>
        <v/>
      </c>
      <c r="CD85" s="530" t="str">
        <f t="shared" si="399"/>
        <v/>
      </c>
      <c r="CE85" s="530" t="str">
        <f t="shared" si="400"/>
        <v/>
      </c>
      <c r="CF85" s="530" t="str">
        <f t="shared" si="401"/>
        <v/>
      </c>
      <c r="CG85" s="531" t="str">
        <f t="shared" si="402"/>
        <v/>
      </c>
      <c r="CH85" s="724" t="str">
        <f t="shared" si="355"/>
        <v/>
      </c>
      <c r="CI85" s="639" t="str">
        <f t="shared" si="356"/>
        <v/>
      </c>
      <c r="CJ85" s="640" t="str">
        <f t="shared" si="357"/>
        <v/>
      </c>
      <c r="CK85" s="640" t="str">
        <f t="shared" si="358"/>
        <v/>
      </c>
      <c r="CL85" s="640" t="str">
        <f t="shared" si="359"/>
        <v/>
      </c>
      <c r="CM85" s="640" t="str">
        <f t="shared" si="360"/>
        <v/>
      </c>
      <c r="CN85" s="640" t="str">
        <f t="shared" si="361"/>
        <v/>
      </c>
      <c r="CO85" s="641" t="str">
        <f t="shared" si="362"/>
        <v/>
      </c>
      <c r="CP85" s="641" t="str">
        <f t="shared" si="363"/>
        <v/>
      </c>
      <c r="CQ85" s="641" t="str">
        <f t="shared" si="364"/>
        <v/>
      </c>
      <c r="CR85" s="641" t="str">
        <f t="shared" si="365"/>
        <v/>
      </c>
      <c r="CS85" s="640" t="str">
        <f t="shared" si="366"/>
        <v/>
      </c>
      <c r="CT85" s="640" t="str">
        <f t="shared" si="367"/>
        <v/>
      </c>
      <c r="CU85" s="640" t="str">
        <f t="shared" si="368"/>
        <v/>
      </c>
      <c r="CV85" s="640" t="str">
        <f t="shared" si="369"/>
        <v/>
      </c>
      <c r="CW85" s="640" t="str">
        <f t="shared" si="370"/>
        <v/>
      </c>
      <c r="CX85" s="639" t="str">
        <f t="shared" si="371"/>
        <v/>
      </c>
      <c r="CY85" s="725" t="str">
        <f t="shared" si="372"/>
        <v/>
      </c>
      <c r="CZ85" s="638" t="str">
        <f t="shared" si="373"/>
        <v/>
      </c>
      <c r="DA85" s="639" t="str">
        <f t="shared" si="374"/>
        <v/>
      </c>
      <c r="DB85" s="640" t="str">
        <f t="shared" si="375"/>
        <v/>
      </c>
      <c r="DC85" s="640" t="str">
        <f t="shared" si="376"/>
        <v/>
      </c>
      <c r="DD85" s="640" t="str">
        <f t="shared" si="377"/>
        <v/>
      </c>
      <c r="DE85" s="640" t="str">
        <f t="shared" si="378"/>
        <v/>
      </c>
      <c r="DF85" s="640" t="str">
        <f t="shared" si="379"/>
        <v/>
      </c>
      <c r="DG85" s="641" t="str">
        <f t="shared" si="380"/>
        <v/>
      </c>
      <c r="DH85" s="641" t="str">
        <f t="shared" si="381"/>
        <v/>
      </c>
      <c r="DI85" s="641" t="str">
        <f t="shared" si="382"/>
        <v/>
      </c>
      <c r="DJ85" s="641" t="str">
        <f t="shared" si="383"/>
        <v/>
      </c>
      <c r="DK85" s="640" t="str">
        <f t="shared" si="384"/>
        <v/>
      </c>
      <c r="DL85" s="640" t="str">
        <f t="shared" si="385"/>
        <v/>
      </c>
      <c r="DM85" s="640" t="str">
        <f t="shared" si="386"/>
        <v/>
      </c>
      <c r="DN85" s="640" t="str">
        <f t="shared" si="387"/>
        <v/>
      </c>
      <c r="DO85" s="640" t="str">
        <f t="shared" si="388"/>
        <v/>
      </c>
      <c r="DP85" s="639" t="str">
        <f t="shared" si="389"/>
        <v/>
      </c>
      <c r="DQ85" s="638" t="str">
        <f t="shared" si="390"/>
        <v/>
      </c>
      <c r="DR85" s="536">
        <f t="shared" si="391"/>
        <v>0</v>
      </c>
      <c r="DS85" s="468">
        <f t="shared" si="392"/>
        <v>0</v>
      </c>
      <c r="DT85" s="468">
        <f t="shared" si="393"/>
        <v>0</v>
      </c>
      <c r="DU85" s="468">
        <f t="shared" si="394"/>
        <v>0</v>
      </c>
      <c r="DV85" s="991" t="str">
        <f>IF(DV83="","",DV83*BZ84)</f>
        <v/>
      </c>
      <c r="DW85" s="992" t="str">
        <f>IF(DW83="","",DW83*CA84)</f>
        <v/>
      </c>
      <c r="DX85" s="992" t="str">
        <f>IF(DX83="","",DX83*CB84)</f>
        <v/>
      </c>
      <c r="DY85" s="993" t="str">
        <f>IF(DY83="","",DY83*CC84)</f>
        <v/>
      </c>
      <c r="EA85" s="61"/>
    </row>
    <row r="86" spans="1:256" ht="12.75" customHeight="1">
      <c r="A86" s="1040" t="s">
        <v>398</v>
      </c>
      <c r="B86" s="777"/>
      <c r="C86" s="743"/>
      <c r="D86" s="777"/>
      <c r="E86" s="743"/>
      <c r="F86" s="777"/>
      <c r="G86" s="743"/>
      <c r="H86" s="777"/>
      <c r="I86" s="743"/>
      <c r="J86" s="777"/>
      <c r="K86" s="743"/>
      <c r="L86" s="777"/>
      <c r="M86" s="743"/>
      <c r="N86" s="777"/>
      <c r="O86" s="743"/>
      <c r="P86" s="777"/>
      <c r="Q86" s="743"/>
      <c r="R86" s="743"/>
      <c r="S86" s="777"/>
      <c r="T86" s="1036"/>
      <c r="U86" s="743"/>
      <c r="V86" s="777"/>
      <c r="W86" s="743"/>
      <c r="X86" s="777"/>
      <c r="Y86" s="743"/>
      <c r="Z86" s="777"/>
      <c r="AA86" s="743"/>
      <c r="AB86" s="777"/>
      <c r="AC86" s="743"/>
      <c r="AD86" s="777"/>
      <c r="AE86" s="743"/>
      <c r="AF86" s="777"/>
      <c r="AG86" s="743"/>
      <c r="AH86" s="777"/>
      <c r="AI86" s="743"/>
      <c r="AJ86" s="777"/>
      <c r="AK86" s="777"/>
      <c r="AL86" s="743"/>
      <c r="AM86" s="1036"/>
      <c r="AN86" s="743"/>
      <c r="AO86" s="777"/>
      <c r="AP86" s="743"/>
      <c r="AQ86" s="777"/>
      <c r="AR86" s="743"/>
      <c r="AS86" s="777"/>
      <c r="AT86" s="743"/>
      <c r="AU86" s="777"/>
      <c r="AV86" s="743"/>
      <c r="AW86" s="777"/>
      <c r="AX86" s="743"/>
      <c r="AY86" s="777"/>
      <c r="AZ86" s="743"/>
      <c r="BA86" s="777"/>
      <c r="BB86" s="743"/>
      <c r="BC86" s="777"/>
      <c r="BD86" s="777"/>
      <c r="BE86" s="743"/>
      <c r="BF86" s="1036"/>
      <c r="BG86" s="743"/>
      <c r="BH86" s="743"/>
      <c r="BI86" s="777"/>
      <c r="BJ86" s="743"/>
      <c r="BK86" s="777"/>
      <c r="BL86" s="743"/>
      <c r="BM86" s="777"/>
      <c r="BN86" s="743"/>
      <c r="BO86" s="777"/>
      <c r="BP86" s="743"/>
      <c r="BQ86" s="777"/>
      <c r="BR86" s="743"/>
      <c r="BS86" s="777"/>
      <c r="BT86" s="743"/>
      <c r="BU86" s="777"/>
      <c r="BV86" s="743"/>
      <c r="BW86" s="743"/>
      <c r="BX86" s="777"/>
      <c r="BY86" s="1036"/>
      <c r="BZ86" s="743"/>
      <c r="CA86" s="777"/>
      <c r="CB86" s="743"/>
      <c r="CC86" s="777"/>
      <c r="CD86" s="530" t="str">
        <f t="shared" si="399"/>
        <v/>
      </c>
      <c r="CE86" s="530" t="str">
        <f t="shared" si="400"/>
        <v/>
      </c>
      <c r="CF86" s="530" t="str">
        <f t="shared" si="401"/>
        <v/>
      </c>
      <c r="CG86" s="531" t="str">
        <f t="shared" si="402"/>
        <v/>
      </c>
      <c r="CH86" s="518" t="str">
        <f t="shared" si="355"/>
        <v/>
      </c>
      <c r="CI86" s="93" t="str">
        <f t="shared" si="356"/>
        <v/>
      </c>
      <c r="CJ86" s="94" t="str">
        <f t="shared" si="357"/>
        <v/>
      </c>
      <c r="CK86" s="94" t="str">
        <f t="shared" si="358"/>
        <v/>
      </c>
      <c r="CL86" s="94" t="str">
        <f t="shared" si="359"/>
        <v/>
      </c>
      <c r="CM86" s="94" t="str">
        <f t="shared" si="360"/>
        <v/>
      </c>
      <c r="CN86" s="94" t="str">
        <f t="shared" si="361"/>
        <v/>
      </c>
      <c r="CO86" s="108" t="str">
        <f t="shared" si="362"/>
        <v/>
      </c>
      <c r="CP86" s="108" t="str">
        <f t="shared" si="363"/>
        <v/>
      </c>
      <c r="CQ86" s="108" t="str">
        <f t="shared" si="364"/>
        <v/>
      </c>
      <c r="CR86" s="108" t="str">
        <f t="shared" si="365"/>
        <v/>
      </c>
      <c r="CS86" s="94" t="str">
        <f t="shared" si="366"/>
        <v/>
      </c>
      <c r="CT86" s="94" t="str">
        <f t="shared" si="367"/>
        <v/>
      </c>
      <c r="CU86" s="94" t="str">
        <f t="shared" si="368"/>
        <v/>
      </c>
      <c r="CV86" s="94" t="str">
        <f t="shared" si="369"/>
        <v/>
      </c>
      <c r="CW86" s="94" t="str">
        <f t="shared" si="370"/>
        <v/>
      </c>
      <c r="CX86" s="93" t="str">
        <f t="shared" si="371"/>
        <v/>
      </c>
      <c r="CY86" s="519" t="str">
        <f t="shared" si="372"/>
        <v/>
      </c>
      <c r="CZ86" s="532" t="str">
        <f t="shared" si="373"/>
        <v/>
      </c>
      <c r="DA86" s="533" t="str">
        <f t="shared" si="374"/>
        <v/>
      </c>
      <c r="DB86" s="534" t="str">
        <f t="shared" si="375"/>
        <v/>
      </c>
      <c r="DC86" s="534" t="str">
        <f t="shared" si="376"/>
        <v/>
      </c>
      <c r="DD86" s="534" t="str">
        <f t="shared" si="377"/>
        <v/>
      </c>
      <c r="DE86" s="534" t="str">
        <f t="shared" si="378"/>
        <v/>
      </c>
      <c r="DF86" s="534" t="str">
        <f t="shared" si="379"/>
        <v/>
      </c>
      <c r="DG86" s="535" t="str">
        <f t="shared" si="380"/>
        <v/>
      </c>
      <c r="DH86" s="535" t="str">
        <f t="shared" si="381"/>
        <v/>
      </c>
      <c r="DI86" s="535" t="str">
        <f t="shared" si="382"/>
        <v/>
      </c>
      <c r="DJ86" s="535" t="str">
        <f t="shared" si="383"/>
        <v/>
      </c>
      <c r="DK86" s="534" t="str">
        <f t="shared" si="384"/>
        <v/>
      </c>
      <c r="DL86" s="534" t="str">
        <f t="shared" si="385"/>
        <v/>
      </c>
      <c r="DM86" s="534" t="str">
        <f t="shared" si="386"/>
        <v/>
      </c>
      <c r="DN86" s="534" t="str">
        <f t="shared" si="387"/>
        <v/>
      </c>
      <c r="DO86" s="534" t="str">
        <f t="shared" si="388"/>
        <v/>
      </c>
      <c r="DP86" s="533" t="str">
        <f t="shared" si="389"/>
        <v/>
      </c>
      <c r="DQ86" s="532" t="str">
        <f t="shared" si="390"/>
        <v/>
      </c>
      <c r="DR86" s="536">
        <f t="shared" si="391"/>
        <v>0</v>
      </c>
      <c r="DS86" s="468">
        <f t="shared" si="392"/>
        <v>0</v>
      </c>
      <c r="DT86" s="468">
        <f t="shared" si="393"/>
        <v>0</v>
      </c>
      <c r="DU86" s="468">
        <f t="shared" si="394"/>
        <v>0</v>
      </c>
      <c r="DV86" s="994"/>
      <c r="DW86" s="306"/>
      <c r="DX86" s="306"/>
      <c r="DY86" s="995"/>
      <c r="EA86" s="61"/>
    </row>
    <row r="87" spans="1:256" ht="14" customHeight="1">
      <c r="A87" s="529" t="s">
        <v>395</v>
      </c>
      <c r="B87" s="541" t="str">
        <f t="shared" ref="B87:S87" si="407">IF(B86="","",B83*B86)</f>
        <v/>
      </c>
      <c r="C87" s="541" t="str">
        <f t="shared" si="407"/>
        <v/>
      </c>
      <c r="D87" s="541" t="str">
        <f t="shared" si="407"/>
        <v/>
      </c>
      <c r="E87" s="541" t="str">
        <f t="shared" si="407"/>
        <v/>
      </c>
      <c r="F87" s="541" t="str">
        <f t="shared" si="407"/>
        <v/>
      </c>
      <c r="G87" s="541" t="str">
        <f t="shared" si="407"/>
        <v/>
      </c>
      <c r="H87" s="541" t="str">
        <f t="shared" si="407"/>
        <v/>
      </c>
      <c r="I87" s="541" t="str">
        <f t="shared" si="407"/>
        <v/>
      </c>
      <c r="J87" s="541" t="str">
        <f t="shared" si="407"/>
        <v/>
      </c>
      <c r="K87" s="541" t="str">
        <f t="shared" si="407"/>
        <v/>
      </c>
      <c r="L87" s="541" t="str">
        <f t="shared" si="407"/>
        <v/>
      </c>
      <c r="M87" s="541" t="str">
        <f t="shared" si="407"/>
        <v/>
      </c>
      <c r="N87" s="541" t="str">
        <f t="shared" si="407"/>
        <v/>
      </c>
      <c r="O87" s="541" t="str">
        <f t="shared" si="407"/>
        <v/>
      </c>
      <c r="P87" s="541" t="str">
        <f t="shared" si="407"/>
        <v/>
      </c>
      <c r="Q87" s="541" t="str">
        <f t="shared" si="407"/>
        <v/>
      </c>
      <c r="R87" s="541" t="str">
        <f t="shared" si="407"/>
        <v/>
      </c>
      <c r="S87" s="541" t="str">
        <f t="shared" si="407"/>
        <v/>
      </c>
      <c r="T87" s="865"/>
      <c r="U87" s="541" t="str">
        <f t="shared" ref="U87:AL87" si="408">IF(U86="","",U83*U86)</f>
        <v/>
      </c>
      <c r="V87" s="541" t="str">
        <f t="shared" si="408"/>
        <v/>
      </c>
      <c r="W87" s="541" t="str">
        <f t="shared" si="408"/>
        <v/>
      </c>
      <c r="X87" s="541" t="str">
        <f t="shared" si="408"/>
        <v/>
      </c>
      <c r="Y87" s="541" t="str">
        <f t="shared" si="408"/>
        <v/>
      </c>
      <c r="Z87" s="541" t="str">
        <f t="shared" si="408"/>
        <v/>
      </c>
      <c r="AA87" s="541" t="str">
        <f t="shared" si="408"/>
        <v/>
      </c>
      <c r="AB87" s="541" t="str">
        <f t="shared" si="408"/>
        <v/>
      </c>
      <c r="AC87" s="541" t="str">
        <f t="shared" si="408"/>
        <v/>
      </c>
      <c r="AD87" s="541" t="str">
        <f t="shared" si="408"/>
        <v/>
      </c>
      <c r="AE87" s="541" t="str">
        <f t="shared" si="408"/>
        <v/>
      </c>
      <c r="AF87" s="541" t="str">
        <f t="shared" si="408"/>
        <v/>
      </c>
      <c r="AG87" s="541" t="str">
        <f t="shared" si="408"/>
        <v/>
      </c>
      <c r="AH87" s="541" t="str">
        <f t="shared" si="408"/>
        <v/>
      </c>
      <c r="AI87" s="541" t="str">
        <f t="shared" si="408"/>
        <v/>
      </c>
      <c r="AJ87" s="541" t="str">
        <f t="shared" si="408"/>
        <v/>
      </c>
      <c r="AK87" s="541" t="str">
        <f t="shared" si="408"/>
        <v/>
      </c>
      <c r="AL87" s="541" t="str">
        <f t="shared" si="408"/>
        <v/>
      </c>
      <c r="AM87" s="865"/>
      <c r="AN87" s="541" t="str">
        <f t="shared" ref="AN87:BE87" si="409">IF(AN86="","",AN83*AN86)</f>
        <v/>
      </c>
      <c r="AO87" s="541" t="str">
        <f t="shared" si="409"/>
        <v/>
      </c>
      <c r="AP87" s="541" t="str">
        <f t="shared" si="409"/>
        <v/>
      </c>
      <c r="AQ87" s="541" t="str">
        <f t="shared" si="409"/>
        <v/>
      </c>
      <c r="AR87" s="541" t="str">
        <f t="shared" si="409"/>
        <v/>
      </c>
      <c r="AS87" s="541" t="str">
        <f t="shared" si="409"/>
        <v/>
      </c>
      <c r="AT87" s="541" t="str">
        <f t="shared" si="409"/>
        <v/>
      </c>
      <c r="AU87" s="541" t="str">
        <f t="shared" si="409"/>
        <v/>
      </c>
      <c r="AV87" s="541" t="str">
        <f t="shared" si="409"/>
        <v/>
      </c>
      <c r="AW87" s="541" t="str">
        <f t="shared" si="409"/>
        <v/>
      </c>
      <c r="AX87" s="541" t="str">
        <f t="shared" si="409"/>
        <v/>
      </c>
      <c r="AY87" s="541" t="str">
        <f t="shared" si="409"/>
        <v/>
      </c>
      <c r="AZ87" s="541" t="str">
        <f t="shared" si="409"/>
        <v/>
      </c>
      <c r="BA87" s="541" t="str">
        <f t="shared" si="409"/>
        <v/>
      </c>
      <c r="BB87" s="541" t="str">
        <f t="shared" si="409"/>
        <v/>
      </c>
      <c r="BC87" s="541" t="str">
        <f t="shared" si="409"/>
        <v/>
      </c>
      <c r="BD87" s="541" t="str">
        <f t="shared" si="409"/>
        <v/>
      </c>
      <c r="BE87" s="541" t="str">
        <f t="shared" si="409"/>
        <v/>
      </c>
      <c r="BF87" s="865"/>
      <c r="BG87" s="541" t="str">
        <f t="shared" ref="BG87:BX87" si="410">IF(BG86="","",BG83*BG86)</f>
        <v/>
      </c>
      <c r="BH87" s="541" t="str">
        <f t="shared" si="410"/>
        <v/>
      </c>
      <c r="BI87" s="541" t="str">
        <f t="shared" si="410"/>
        <v/>
      </c>
      <c r="BJ87" s="541" t="str">
        <f t="shared" si="410"/>
        <v/>
      </c>
      <c r="BK87" s="541" t="str">
        <f t="shared" si="410"/>
        <v/>
      </c>
      <c r="BL87" s="541" t="str">
        <f t="shared" si="410"/>
        <v/>
      </c>
      <c r="BM87" s="541" t="str">
        <f t="shared" si="410"/>
        <v/>
      </c>
      <c r="BN87" s="541" t="str">
        <f t="shared" si="410"/>
        <v/>
      </c>
      <c r="BO87" s="541" t="str">
        <f t="shared" si="410"/>
        <v/>
      </c>
      <c r="BP87" s="541" t="str">
        <f t="shared" si="410"/>
        <v/>
      </c>
      <c r="BQ87" s="541" t="str">
        <f t="shared" si="410"/>
        <v/>
      </c>
      <c r="BR87" s="541" t="str">
        <f t="shared" si="410"/>
        <v/>
      </c>
      <c r="BS87" s="541" t="str">
        <f t="shared" si="410"/>
        <v/>
      </c>
      <c r="BT87" s="541" t="str">
        <f t="shared" si="410"/>
        <v/>
      </c>
      <c r="BU87" s="541" t="str">
        <f t="shared" si="410"/>
        <v/>
      </c>
      <c r="BV87" s="541" t="str">
        <f t="shared" si="410"/>
        <v/>
      </c>
      <c r="BW87" s="541" t="str">
        <f t="shared" si="410"/>
        <v/>
      </c>
      <c r="BX87" s="541" t="str">
        <f t="shared" si="410"/>
        <v/>
      </c>
      <c r="BY87" s="865"/>
      <c r="BZ87" s="541" t="str">
        <f>IF(BZ86="","",BZ83*BZ86)</f>
        <v/>
      </c>
      <c r="CA87" s="541" t="str">
        <f>IF(CA86="","",CA83*CA86)</f>
        <v/>
      </c>
      <c r="CB87" s="541" t="str">
        <f>IF(CB86="","",CB83*CB86)</f>
        <v/>
      </c>
      <c r="CC87" s="541" t="str">
        <f>IF(CC86="","",CC83*CC86)</f>
        <v/>
      </c>
      <c r="CD87" s="997" t="str">
        <f t="shared" si="399"/>
        <v/>
      </c>
      <c r="CE87" s="997" t="str">
        <f t="shared" si="400"/>
        <v/>
      </c>
      <c r="CF87" s="997" t="str">
        <f t="shared" si="401"/>
        <v/>
      </c>
      <c r="CG87" s="998" t="str">
        <f t="shared" si="402"/>
        <v/>
      </c>
      <c r="CH87" s="518" t="str">
        <f t="shared" si="355"/>
        <v/>
      </c>
      <c r="CI87" s="93" t="str">
        <f t="shared" si="356"/>
        <v/>
      </c>
      <c r="CJ87" s="94" t="str">
        <f t="shared" si="357"/>
        <v/>
      </c>
      <c r="CK87" s="94" t="str">
        <f t="shared" si="358"/>
        <v/>
      </c>
      <c r="CL87" s="94" t="str">
        <f t="shared" si="359"/>
        <v/>
      </c>
      <c r="CM87" s="94" t="str">
        <f t="shared" si="360"/>
        <v/>
      </c>
      <c r="CN87" s="94" t="str">
        <f t="shared" si="361"/>
        <v/>
      </c>
      <c r="CO87" s="108" t="str">
        <f t="shared" si="362"/>
        <v/>
      </c>
      <c r="CP87" s="108" t="str">
        <f t="shared" si="363"/>
        <v/>
      </c>
      <c r="CQ87" s="108" t="str">
        <f t="shared" si="364"/>
        <v/>
      </c>
      <c r="CR87" s="108" t="str">
        <f t="shared" si="365"/>
        <v/>
      </c>
      <c r="CS87" s="94" t="str">
        <f t="shared" si="366"/>
        <v/>
      </c>
      <c r="CT87" s="94" t="str">
        <f t="shared" si="367"/>
        <v/>
      </c>
      <c r="CU87" s="94" t="str">
        <f t="shared" si="368"/>
        <v/>
      </c>
      <c r="CV87" s="94" t="str">
        <f t="shared" si="369"/>
        <v/>
      </c>
      <c r="CW87" s="94" t="str">
        <f t="shared" si="370"/>
        <v/>
      </c>
      <c r="CX87" s="93" t="str">
        <f t="shared" si="371"/>
        <v/>
      </c>
      <c r="CY87" s="519" t="str">
        <f t="shared" si="372"/>
        <v/>
      </c>
      <c r="CZ87" s="532" t="str">
        <f t="shared" si="373"/>
        <v/>
      </c>
      <c r="DA87" s="533" t="str">
        <f t="shared" si="374"/>
        <v/>
      </c>
      <c r="DB87" s="534" t="str">
        <f t="shared" si="375"/>
        <v/>
      </c>
      <c r="DC87" s="534" t="str">
        <f t="shared" si="376"/>
        <v/>
      </c>
      <c r="DD87" s="534" t="str">
        <f t="shared" si="377"/>
        <v/>
      </c>
      <c r="DE87" s="534" t="str">
        <f t="shared" si="378"/>
        <v/>
      </c>
      <c r="DF87" s="534" t="str">
        <f t="shared" si="379"/>
        <v/>
      </c>
      <c r="DG87" s="535" t="str">
        <f t="shared" si="380"/>
        <v/>
      </c>
      <c r="DH87" s="535" t="str">
        <f t="shared" si="381"/>
        <v/>
      </c>
      <c r="DI87" s="535" t="str">
        <f t="shared" si="382"/>
        <v/>
      </c>
      <c r="DJ87" s="535" t="str">
        <f t="shared" si="383"/>
        <v/>
      </c>
      <c r="DK87" s="534" t="str">
        <f t="shared" si="384"/>
        <v/>
      </c>
      <c r="DL87" s="534" t="str">
        <f t="shared" si="385"/>
        <v/>
      </c>
      <c r="DM87" s="534" t="str">
        <f t="shared" si="386"/>
        <v/>
      </c>
      <c r="DN87" s="534" t="str">
        <f t="shared" si="387"/>
        <v/>
      </c>
      <c r="DO87" s="534" t="str">
        <f t="shared" si="388"/>
        <v/>
      </c>
      <c r="DP87" s="533" t="str">
        <f t="shared" si="389"/>
        <v/>
      </c>
      <c r="DQ87" s="532" t="str">
        <f t="shared" si="390"/>
        <v/>
      </c>
      <c r="DR87" s="536">
        <f t="shared" si="391"/>
        <v>0</v>
      </c>
      <c r="DS87" s="468">
        <f t="shared" si="392"/>
        <v>0</v>
      </c>
      <c r="DT87" s="468">
        <f t="shared" si="393"/>
        <v>0</v>
      </c>
      <c r="DU87" s="468">
        <f t="shared" si="394"/>
        <v>0</v>
      </c>
      <c r="DV87" s="999" t="str">
        <f>IF(DV79="","",(DV79+SUM(BZ79)*(DV79="")-SUM(DV83)-DV86-SUM(BZ86)*(DV86=""))*BZ80/DV$7/365/$G$1)</f>
        <v/>
      </c>
      <c r="DW87" s="863" t="str">
        <f>IF(DW79="","",(DW79+SUM(CA79)*(DW79="")-SUM(DW83)-DW86-SUM(CA86)*(DW86=""))*CA80/DW$7/365/$G$1)</f>
        <v/>
      </c>
      <c r="DX87" s="863" t="str">
        <f>IF(DX79="","",(DX79+SUM(CB79)*(DX79="")-SUM(DX83)-DX86-SUM(CB86)*(DX86=""))*CB80/DX$7/365/$G$1)</f>
        <v/>
      </c>
      <c r="DY87" s="1000" t="str">
        <f>IF(DY79="","",(DY79+SUM(CC79)*(DY79="")-SUM(DY83)-DY86-SUM(CC86)*(DY86=""))*CC80/DY$7/365/$G$1)</f>
        <v/>
      </c>
      <c r="EA87" s="61"/>
    </row>
    <row r="88" spans="1:256" s="1047" customFormat="1" ht="14" customHeight="1">
      <c r="A88" s="1041" t="s">
        <v>572</v>
      </c>
      <c r="B88" s="1007">
        <f t="shared" ref="B88:S88" si="411">SUM(B16,B34,B43,B58,B67,B76,B85)</f>
        <v>5.2039208736469E-2</v>
      </c>
      <c r="C88" s="1007">
        <f t="shared" si="411"/>
        <v>0</v>
      </c>
      <c r="D88" s="1007">
        <f t="shared" si="411"/>
        <v>0</v>
      </c>
      <c r="E88" s="1007">
        <f t="shared" si="411"/>
        <v>1.1783521793275216E-2</v>
      </c>
      <c r="F88" s="1007">
        <f t="shared" si="411"/>
        <v>0</v>
      </c>
      <c r="G88" s="1007">
        <f t="shared" si="411"/>
        <v>0</v>
      </c>
      <c r="H88" s="1007">
        <f t="shared" si="411"/>
        <v>0</v>
      </c>
      <c r="I88" s="1007">
        <f t="shared" si="411"/>
        <v>0</v>
      </c>
      <c r="J88" s="1007">
        <f t="shared" si="411"/>
        <v>0</v>
      </c>
      <c r="K88" s="1007">
        <f t="shared" si="411"/>
        <v>0</v>
      </c>
      <c r="L88" s="1007">
        <f t="shared" si="411"/>
        <v>0</v>
      </c>
      <c r="M88" s="1007">
        <f t="shared" si="411"/>
        <v>0</v>
      </c>
      <c r="N88" s="1007">
        <f t="shared" si="411"/>
        <v>0</v>
      </c>
      <c r="O88" s="1007">
        <f t="shared" si="411"/>
        <v>0</v>
      </c>
      <c r="P88" s="1007">
        <f t="shared" si="411"/>
        <v>0</v>
      </c>
      <c r="Q88" s="1007">
        <f t="shared" si="411"/>
        <v>0</v>
      </c>
      <c r="R88" s="1007">
        <f t="shared" si="411"/>
        <v>0</v>
      </c>
      <c r="S88" s="1007">
        <f t="shared" si="411"/>
        <v>0</v>
      </c>
      <c r="T88" s="1008"/>
      <c r="U88" s="1007">
        <f t="shared" ref="U88:AL88" si="412">SUM(U16,U34,U43,U58,U67,U76,U85)</f>
        <v>0.10119713840953565</v>
      </c>
      <c r="V88" s="1007">
        <f t="shared" si="412"/>
        <v>8.4563714196762133E-2</v>
      </c>
      <c r="W88" s="1007">
        <f t="shared" si="412"/>
        <v>8.7633425902864256E-2</v>
      </c>
      <c r="X88" s="1007">
        <f t="shared" si="412"/>
        <v>2.651292403486924E-2</v>
      </c>
      <c r="Y88" s="1007">
        <f t="shared" si="412"/>
        <v>0</v>
      </c>
      <c r="Z88" s="1007">
        <f t="shared" si="412"/>
        <v>6.7650971357409703E-2</v>
      </c>
      <c r="AA88" s="1007">
        <f t="shared" si="412"/>
        <v>0</v>
      </c>
      <c r="AB88" s="1007">
        <f t="shared" si="412"/>
        <v>0</v>
      </c>
      <c r="AC88" s="1007">
        <f t="shared" si="412"/>
        <v>0</v>
      </c>
      <c r="AD88" s="1007">
        <f t="shared" si="412"/>
        <v>1.325646201743462E-2</v>
      </c>
      <c r="AE88" s="1007">
        <f t="shared" si="412"/>
        <v>0</v>
      </c>
      <c r="AF88" s="1007">
        <f t="shared" si="412"/>
        <v>0</v>
      </c>
      <c r="AG88" s="1007">
        <f t="shared" si="412"/>
        <v>0</v>
      </c>
      <c r="AH88" s="1007">
        <f t="shared" si="412"/>
        <v>0</v>
      </c>
      <c r="AI88" s="1007">
        <f t="shared" si="412"/>
        <v>0</v>
      </c>
      <c r="AJ88" s="1007">
        <f t="shared" si="412"/>
        <v>0</v>
      </c>
      <c r="AK88" s="1007">
        <f t="shared" si="412"/>
        <v>0</v>
      </c>
      <c r="AL88" s="1007">
        <f t="shared" si="412"/>
        <v>0</v>
      </c>
      <c r="AM88" s="1008"/>
      <c r="AN88" s="1007">
        <f t="shared" ref="AN88:BE88" si="413">SUM(AN16,AN34,AN43,AN58,AN67,AN76,AN85)</f>
        <v>0</v>
      </c>
      <c r="AO88" s="1007">
        <f t="shared" si="413"/>
        <v>2.2550323785803236E-2</v>
      </c>
      <c r="AP88" s="1007">
        <f t="shared" si="413"/>
        <v>9.0201295143212956E-3</v>
      </c>
      <c r="AQ88" s="1007">
        <f t="shared" si="413"/>
        <v>0</v>
      </c>
      <c r="AR88" s="1007">
        <f t="shared" si="413"/>
        <v>0</v>
      </c>
      <c r="AS88" s="1007">
        <f t="shared" si="413"/>
        <v>0.10824155417185553</v>
      </c>
      <c r="AT88" s="1007">
        <f t="shared" si="413"/>
        <v>7.7315395837039669E-2</v>
      </c>
      <c r="AU88" s="1007">
        <f t="shared" si="413"/>
        <v>0.11275161892901618</v>
      </c>
      <c r="AV88" s="1007">
        <f t="shared" si="413"/>
        <v>9.6644244796299572E-2</v>
      </c>
      <c r="AW88" s="1007">
        <f t="shared" si="413"/>
        <v>0</v>
      </c>
      <c r="AX88" s="1007">
        <f t="shared" si="413"/>
        <v>6.7650971357409703E-2</v>
      </c>
      <c r="AY88" s="1007">
        <f t="shared" si="413"/>
        <v>0</v>
      </c>
      <c r="AZ88" s="1007">
        <f t="shared" si="413"/>
        <v>0</v>
      </c>
      <c r="BA88" s="1007">
        <f t="shared" si="413"/>
        <v>0</v>
      </c>
      <c r="BB88" s="1007">
        <f t="shared" si="413"/>
        <v>0</v>
      </c>
      <c r="BC88" s="1007">
        <f t="shared" si="413"/>
        <v>0</v>
      </c>
      <c r="BD88" s="1007">
        <f t="shared" si="413"/>
        <v>2.651292403486924E-2</v>
      </c>
      <c r="BE88" s="1007">
        <f t="shared" si="413"/>
        <v>0</v>
      </c>
      <c r="BF88" s="1008"/>
      <c r="BG88" s="1007">
        <f t="shared" ref="BG88:BX88" si="414">SUM(BG16,BG34,BG43,BG58,BG67,BG76,BG85)</f>
        <v>0</v>
      </c>
      <c r="BH88" s="1007">
        <f t="shared" si="414"/>
        <v>0</v>
      </c>
      <c r="BI88" s="1007">
        <f t="shared" si="414"/>
        <v>0</v>
      </c>
      <c r="BJ88" s="1007">
        <f t="shared" si="414"/>
        <v>0</v>
      </c>
      <c r="BK88" s="1007">
        <f t="shared" si="414"/>
        <v>0</v>
      </c>
      <c r="BL88" s="1007">
        <f t="shared" si="414"/>
        <v>0.11275161892901618</v>
      </c>
      <c r="BM88" s="1007">
        <f t="shared" si="414"/>
        <v>7.7315395837039669E-2</v>
      </c>
      <c r="BN88" s="1007">
        <f t="shared" si="414"/>
        <v>0.13530194271481941</v>
      </c>
      <c r="BO88" s="1007">
        <f t="shared" si="414"/>
        <v>9.6644244796299572E-2</v>
      </c>
      <c r="BP88" s="1007">
        <f t="shared" si="414"/>
        <v>0</v>
      </c>
      <c r="BQ88" s="1007">
        <f t="shared" si="414"/>
        <v>7.7315395837039669E-2</v>
      </c>
      <c r="BR88" s="1007">
        <f t="shared" si="414"/>
        <v>0</v>
      </c>
      <c r="BS88" s="1007">
        <f t="shared" si="414"/>
        <v>0</v>
      </c>
      <c r="BT88" s="1007">
        <f t="shared" si="414"/>
        <v>0</v>
      </c>
      <c r="BU88" s="1007">
        <f t="shared" si="414"/>
        <v>0</v>
      </c>
      <c r="BV88" s="1007">
        <f t="shared" si="414"/>
        <v>0</v>
      </c>
      <c r="BW88" s="1007">
        <f t="shared" si="414"/>
        <v>0</v>
      </c>
      <c r="BX88" s="1007">
        <f t="shared" si="414"/>
        <v>0</v>
      </c>
      <c r="BY88" s="1008"/>
      <c r="BZ88" s="1007">
        <f>SUM(BZ16,BZ25,BZ34,BZ43,BZ49,BZ58,BZ67,BZ76,BZ85)</f>
        <v>2.2941780821917807E-2</v>
      </c>
      <c r="CA88" s="1007">
        <f>SUM(CA16,CA25,CA34,CA43,CA49,CA58,CA67,CA76,CA85)</f>
        <v>3.2171701120797008E-2</v>
      </c>
      <c r="CB88" s="1007">
        <f>SUM(CB16,CB25,CB34,CB43,CB49,CB58,CB67,CB76,CB85)</f>
        <v>2.2811021170610211E-2</v>
      </c>
      <c r="CC88" s="1007">
        <f>SUM(CC16,CC25,CC34,CC43,CC49,CC58,CC67,CC76,CC85)</f>
        <v>5.4746450809464504E-2</v>
      </c>
      <c r="CD88" s="997" t="str">
        <f t="shared" si="399"/>
        <v/>
      </c>
      <c r="CE88" s="997" t="str">
        <f t="shared" si="400"/>
        <v/>
      </c>
      <c r="CF88" s="997" t="str">
        <f t="shared" si="401"/>
        <v/>
      </c>
      <c r="CG88" s="998" t="str">
        <f t="shared" si="402"/>
        <v/>
      </c>
      <c r="CH88" s="724">
        <f t="shared" si="355"/>
        <v>0</v>
      </c>
      <c r="CI88" s="639">
        <f t="shared" si="356"/>
        <v>0</v>
      </c>
      <c r="CJ88" s="640">
        <f t="shared" si="357"/>
        <v>0</v>
      </c>
      <c r="CK88" s="640">
        <f t="shared" si="358"/>
        <v>0</v>
      </c>
      <c r="CL88" s="640">
        <f t="shared" si="359"/>
        <v>0</v>
      </c>
      <c r="CM88" s="640">
        <f t="shared" si="360"/>
        <v>0</v>
      </c>
      <c r="CN88" s="640">
        <f t="shared" si="361"/>
        <v>0</v>
      </c>
      <c r="CO88" s="641">
        <f t="shared" si="362"/>
        <v>0</v>
      </c>
      <c r="CP88" s="641">
        <f t="shared" si="363"/>
        <v>0</v>
      </c>
      <c r="CQ88" s="641">
        <f t="shared" si="364"/>
        <v>0</v>
      </c>
      <c r="CR88" s="641">
        <f t="shared" si="365"/>
        <v>0</v>
      </c>
      <c r="CS88" s="640">
        <f t="shared" si="366"/>
        <v>0</v>
      </c>
      <c r="CT88" s="640">
        <f t="shared" si="367"/>
        <v>0</v>
      </c>
      <c r="CU88" s="640">
        <f t="shared" si="368"/>
        <v>0</v>
      </c>
      <c r="CV88" s="640">
        <f t="shared" si="369"/>
        <v>0</v>
      </c>
      <c r="CW88" s="640">
        <f t="shared" si="370"/>
        <v>0</v>
      </c>
      <c r="CX88" s="639">
        <f t="shared" si="371"/>
        <v>1.1783521793275216E-2</v>
      </c>
      <c r="CY88" s="725">
        <f t="shared" si="372"/>
        <v>5.2039208736469E-2</v>
      </c>
      <c r="CZ88" s="638">
        <f t="shared" si="373"/>
        <v>0</v>
      </c>
      <c r="DA88" s="639">
        <f t="shared" si="374"/>
        <v>0</v>
      </c>
      <c r="DB88" s="640">
        <f t="shared" si="375"/>
        <v>0</v>
      </c>
      <c r="DC88" s="640">
        <f t="shared" si="376"/>
        <v>0</v>
      </c>
      <c r="DD88" s="640">
        <f t="shared" si="377"/>
        <v>0</v>
      </c>
      <c r="DE88" s="640">
        <f t="shared" si="378"/>
        <v>0</v>
      </c>
      <c r="DF88" s="640">
        <f t="shared" si="379"/>
        <v>0</v>
      </c>
      <c r="DG88" s="641">
        <f t="shared" si="380"/>
        <v>0</v>
      </c>
      <c r="DH88" s="641">
        <f t="shared" si="381"/>
        <v>0</v>
      </c>
      <c r="DI88" s="641">
        <f t="shared" si="382"/>
        <v>0</v>
      </c>
      <c r="DJ88" s="641">
        <f t="shared" si="383"/>
        <v>0</v>
      </c>
      <c r="DK88" s="640">
        <f t="shared" si="384"/>
        <v>0</v>
      </c>
      <c r="DL88" s="640">
        <f t="shared" si="385"/>
        <v>1.325646201743462E-2</v>
      </c>
      <c r="DM88" s="640">
        <f t="shared" si="386"/>
        <v>2.651292403486924E-2</v>
      </c>
      <c r="DN88" s="640">
        <f t="shared" si="387"/>
        <v>6.7650971357409703E-2</v>
      </c>
      <c r="DO88" s="640">
        <f t="shared" si="388"/>
        <v>8.4563714196762133E-2</v>
      </c>
      <c r="DP88" s="639">
        <f t="shared" si="389"/>
        <v>8.7633425902864256E-2</v>
      </c>
      <c r="DQ88" s="638">
        <f t="shared" si="390"/>
        <v>0.10119713840953565</v>
      </c>
      <c r="DR88" s="1042"/>
      <c r="DS88" s="1043"/>
      <c r="DT88" s="1043"/>
      <c r="DU88" s="1043"/>
      <c r="DV88" s="1044">
        <f>SUM(DV16,DV34,DV43,DV58,DV85)</f>
        <v>0</v>
      </c>
      <c r="DW88" s="1045" t="e">
        <f>SUM(DW16,DW34,DW43,DW58,DW85)</f>
        <v>#VALUE!</v>
      </c>
      <c r="DX88" s="1045">
        <f>SUM(DX16,DX34,DX43,DX58,DX85)</f>
        <v>0</v>
      </c>
      <c r="DY88" s="1046">
        <f>SUM(DY16,DY34,DY43,DY58,DY85)</f>
        <v>0</v>
      </c>
      <c r="EA88" s="1048"/>
    </row>
    <row r="89" spans="1:256" s="1053" customFormat="1" ht="14" customHeight="1">
      <c r="A89" s="1049" t="s">
        <v>573</v>
      </c>
      <c r="B89" s="548">
        <f t="shared" ref="B89:S89" si="415">SUM(B18,B36,B45,B60,B69,B78,B87)</f>
        <v>15750</v>
      </c>
      <c r="C89" s="548">
        <f t="shared" si="415"/>
        <v>0</v>
      </c>
      <c r="D89" s="548">
        <f t="shared" si="415"/>
        <v>0</v>
      </c>
      <c r="E89" s="548">
        <f t="shared" si="415"/>
        <v>384</v>
      </c>
      <c r="F89" s="548">
        <f t="shared" si="415"/>
        <v>0</v>
      </c>
      <c r="G89" s="548">
        <f t="shared" si="415"/>
        <v>0</v>
      </c>
      <c r="H89" s="548">
        <f t="shared" si="415"/>
        <v>0</v>
      </c>
      <c r="I89" s="548">
        <f t="shared" si="415"/>
        <v>115.20000000000002</v>
      </c>
      <c r="J89" s="548">
        <f t="shared" si="415"/>
        <v>0</v>
      </c>
      <c r="K89" s="548">
        <f t="shared" si="415"/>
        <v>0</v>
      </c>
      <c r="L89" s="548">
        <f t="shared" si="415"/>
        <v>0</v>
      </c>
      <c r="M89" s="548">
        <f t="shared" si="415"/>
        <v>0</v>
      </c>
      <c r="N89" s="548">
        <f t="shared" si="415"/>
        <v>0</v>
      </c>
      <c r="O89" s="548">
        <f t="shared" si="415"/>
        <v>0</v>
      </c>
      <c r="P89" s="548">
        <f t="shared" si="415"/>
        <v>0</v>
      </c>
      <c r="Q89" s="548">
        <f t="shared" si="415"/>
        <v>0</v>
      </c>
      <c r="R89" s="548">
        <f t="shared" si="415"/>
        <v>0</v>
      </c>
      <c r="S89" s="548">
        <f t="shared" si="415"/>
        <v>0</v>
      </c>
      <c r="T89" s="1004"/>
      <c r="U89" s="548">
        <f t="shared" ref="U89:AL89" si="416">SUM(U18,U36,U45,U60,U69,U78,U87)</f>
        <v>828</v>
      </c>
      <c r="V89" s="548">
        <f t="shared" si="416"/>
        <v>1245</v>
      </c>
      <c r="W89" s="548">
        <f t="shared" si="416"/>
        <v>1740</v>
      </c>
      <c r="X89" s="548">
        <f t="shared" si="416"/>
        <v>1620</v>
      </c>
      <c r="Y89" s="548">
        <f t="shared" si="416"/>
        <v>0</v>
      </c>
      <c r="Z89" s="548">
        <f t="shared" si="416"/>
        <v>1500</v>
      </c>
      <c r="AA89" s="548">
        <f t="shared" si="416"/>
        <v>0</v>
      </c>
      <c r="AB89" s="548">
        <f t="shared" si="416"/>
        <v>0</v>
      </c>
      <c r="AC89" s="548">
        <f t="shared" si="416"/>
        <v>0</v>
      </c>
      <c r="AD89" s="548">
        <f t="shared" si="416"/>
        <v>360</v>
      </c>
      <c r="AE89" s="548">
        <f t="shared" si="416"/>
        <v>302.39999999999998</v>
      </c>
      <c r="AF89" s="548">
        <f t="shared" si="416"/>
        <v>0</v>
      </c>
      <c r="AG89" s="548">
        <f t="shared" si="416"/>
        <v>0</v>
      </c>
      <c r="AH89" s="548">
        <f t="shared" si="416"/>
        <v>0</v>
      </c>
      <c r="AI89" s="548">
        <f t="shared" si="416"/>
        <v>0</v>
      </c>
      <c r="AJ89" s="548">
        <f t="shared" si="416"/>
        <v>0</v>
      </c>
      <c r="AK89" s="548">
        <f t="shared" si="416"/>
        <v>0</v>
      </c>
      <c r="AL89" s="548">
        <f t="shared" si="416"/>
        <v>0</v>
      </c>
      <c r="AM89" s="1004"/>
      <c r="AN89" s="548">
        <f t="shared" ref="AN89:BE89" si="417">SUM(AN18,AN36,AN45,AN60,AN69,AN78,AN87)</f>
        <v>0</v>
      </c>
      <c r="AO89" s="548">
        <f t="shared" si="417"/>
        <v>750</v>
      </c>
      <c r="AP89" s="548">
        <f t="shared" si="417"/>
        <v>0</v>
      </c>
      <c r="AQ89" s="548">
        <f t="shared" si="417"/>
        <v>0</v>
      </c>
      <c r="AR89" s="548">
        <f t="shared" si="417"/>
        <v>0</v>
      </c>
      <c r="AS89" s="548">
        <f t="shared" si="417"/>
        <v>12000</v>
      </c>
      <c r="AT89" s="548">
        <f t="shared" si="417"/>
        <v>12000</v>
      </c>
      <c r="AU89" s="548">
        <f t="shared" si="417"/>
        <v>15000</v>
      </c>
      <c r="AV89" s="548">
        <f t="shared" si="417"/>
        <v>12750</v>
      </c>
      <c r="AW89" s="548">
        <f t="shared" si="417"/>
        <v>0</v>
      </c>
      <c r="AX89" s="548">
        <f t="shared" si="417"/>
        <v>12000</v>
      </c>
      <c r="AY89" s="548">
        <f t="shared" si="417"/>
        <v>0</v>
      </c>
      <c r="AZ89" s="548">
        <f t="shared" si="417"/>
        <v>0</v>
      </c>
      <c r="BA89" s="548">
        <f t="shared" si="417"/>
        <v>0</v>
      </c>
      <c r="BB89" s="548">
        <f t="shared" si="417"/>
        <v>0</v>
      </c>
      <c r="BC89" s="548">
        <f t="shared" si="417"/>
        <v>0</v>
      </c>
      <c r="BD89" s="548">
        <f t="shared" si="417"/>
        <v>504</v>
      </c>
      <c r="BE89" s="548">
        <f t="shared" si="417"/>
        <v>0</v>
      </c>
      <c r="BF89" s="1004"/>
      <c r="BG89" s="548">
        <f t="shared" ref="BG89:BX89" si="418">SUM(BG18,BG36,BG45,BG60,BG69,BG78,BG87)</f>
        <v>0</v>
      </c>
      <c r="BH89" s="548">
        <f t="shared" si="418"/>
        <v>0</v>
      </c>
      <c r="BI89" s="548">
        <f t="shared" si="418"/>
        <v>0</v>
      </c>
      <c r="BJ89" s="548">
        <f t="shared" si="418"/>
        <v>0</v>
      </c>
      <c r="BK89" s="548">
        <f t="shared" si="418"/>
        <v>0</v>
      </c>
      <c r="BL89" s="548">
        <f t="shared" si="418"/>
        <v>19500</v>
      </c>
      <c r="BM89" s="548">
        <f t="shared" si="418"/>
        <v>13200</v>
      </c>
      <c r="BN89" s="548">
        <f t="shared" si="418"/>
        <v>12750</v>
      </c>
      <c r="BO89" s="548">
        <f t="shared" si="418"/>
        <v>18000</v>
      </c>
      <c r="BP89" s="548">
        <f t="shared" si="418"/>
        <v>0</v>
      </c>
      <c r="BQ89" s="548">
        <f t="shared" si="418"/>
        <v>14400</v>
      </c>
      <c r="BR89" s="548">
        <f t="shared" si="418"/>
        <v>0</v>
      </c>
      <c r="BS89" s="548">
        <f t="shared" si="418"/>
        <v>0</v>
      </c>
      <c r="BT89" s="548">
        <f t="shared" si="418"/>
        <v>0</v>
      </c>
      <c r="BU89" s="548">
        <f t="shared" si="418"/>
        <v>0</v>
      </c>
      <c r="BV89" s="548">
        <f t="shared" si="418"/>
        <v>0</v>
      </c>
      <c r="BW89" s="548">
        <f t="shared" si="418"/>
        <v>0</v>
      </c>
      <c r="BX89" s="548">
        <f t="shared" si="418"/>
        <v>0</v>
      </c>
      <c r="BY89" s="1004"/>
      <c r="BZ89" s="548">
        <f>SUM(BZ18,BZ36,BZ45,BZ60,BZ69,BZ78,BZ87)</f>
        <v>120</v>
      </c>
      <c r="CA89" s="548">
        <f>SUM(CA18,CA36,CA45,CA60,CA69,CA78,CA87)</f>
        <v>660</v>
      </c>
      <c r="CB89" s="548">
        <f>SUM(CB18,CB36,CB45,CB60,CB69,CB78,CB87)</f>
        <v>0</v>
      </c>
      <c r="CC89" s="548">
        <f>SUM(CC18,CC36,CC45,CC60,CC69,CC78,CC87)</f>
        <v>0</v>
      </c>
      <c r="CD89" s="530" t="str">
        <f t="shared" si="399"/>
        <v/>
      </c>
      <c r="CE89" s="530" t="str">
        <f t="shared" si="400"/>
        <v/>
      </c>
      <c r="CF89" s="530" t="str">
        <f t="shared" si="401"/>
        <v/>
      </c>
      <c r="CG89" s="531" t="str">
        <f t="shared" si="402"/>
        <v/>
      </c>
      <c r="CH89" s="518">
        <f t="shared" si="355"/>
        <v>0</v>
      </c>
      <c r="CI89" s="93">
        <f t="shared" si="356"/>
        <v>0</v>
      </c>
      <c r="CJ89" s="94">
        <f t="shared" si="357"/>
        <v>0</v>
      </c>
      <c r="CK89" s="94">
        <f t="shared" si="358"/>
        <v>0</v>
      </c>
      <c r="CL89" s="94">
        <f t="shared" si="359"/>
        <v>0</v>
      </c>
      <c r="CM89" s="94">
        <f t="shared" si="360"/>
        <v>0</v>
      </c>
      <c r="CN89" s="94">
        <f t="shared" si="361"/>
        <v>0</v>
      </c>
      <c r="CO89" s="108">
        <f t="shared" si="362"/>
        <v>0</v>
      </c>
      <c r="CP89" s="108">
        <f t="shared" si="363"/>
        <v>0</v>
      </c>
      <c r="CQ89" s="108">
        <f t="shared" si="364"/>
        <v>0</v>
      </c>
      <c r="CR89" s="108">
        <f t="shared" si="365"/>
        <v>0</v>
      </c>
      <c r="CS89" s="94">
        <f t="shared" si="366"/>
        <v>0</v>
      </c>
      <c r="CT89" s="94">
        <f t="shared" si="367"/>
        <v>0</v>
      </c>
      <c r="CU89" s="94">
        <f t="shared" si="368"/>
        <v>0</v>
      </c>
      <c r="CV89" s="94">
        <f t="shared" si="369"/>
        <v>0</v>
      </c>
      <c r="CW89" s="94">
        <f t="shared" si="370"/>
        <v>115.20000000000002</v>
      </c>
      <c r="CX89" s="93">
        <f t="shared" si="371"/>
        <v>384</v>
      </c>
      <c r="CY89" s="519">
        <f t="shared" si="372"/>
        <v>15750</v>
      </c>
      <c r="CZ89" s="532">
        <f t="shared" si="373"/>
        <v>0</v>
      </c>
      <c r="DA89" s="533">
        <f t="shared" si="374"/>
        <v>0</v>
      </c>
      <c r="DB89" s="534">
        <f t="shared" si="375"/>
        <v>0</v>
      </c>
      <c r="DC89" s="534">
        <f t="shared" si="376"/>
        <v>0</v>
      </c>
      <c r="DD89" s="534">
        <f t="shared" si="377"/>
        <v>0</v>
      </c>
      <c r="DE89" s="534">
        <f t="shared" si="378"/>
        <v>0</v>
      </c>
      <c r="DF89" s="534">
        <f t="shared" si="379"/>
        <v>0</v>
      </c>
      <c r="DG89" s="535">
        <f t="shared" si="380"/>
        <v>0</v>
      </c>
      <c r="DH89" s="535">
        <f t="shared" si="381"/>
        <v>0</v>
      </c>
      <c r="DI89" s="535">
        <f t="shared" si="382"/>
        <v>0</v>
      </c>
      <c r="DJ89" s="535">
        <f t="shared" si="383"/>
        <v>0</v>
      </c>
      <c r="DK89" s="534">
        <f t="shared" si="384"/>
        <v>302.39999999999998</v>
      </c>
      <c r="DL89" s="534">
        <f t="shared" si="385"/>
        <v>360</v>
      </c>
      <c r="DM89" s="534">
        <f t="shared" si="386"/>
        <v>828</v>
      </c>
      <c r="DN89" s="534">
        <f t="shared" si="387"/>
        <v>1245</v>
      </c>
      <c r="DO89" s="534">
        <f t="shared" si="388"/>
        <v>1500</v>
      </c>
      <c r="DP89" s="533">
        <f t="shared" si="389"/>
        <v>1620</v>
      </c>
      <c r="DQ89" s="532">
        <f t="shared" si="390"/>
        <v>1740</v>
      </c>
      <c r="DR89" s="536"/>
      <c r="DS89" s="1050"/>
      <c r="DT89" s="1050"/>
      <c r="DU89" s="1050"/>
      <c r="DV89" s="1051">
        <f>SUM(DV18,DV36,DV45,DV60,DV87)</f>
        <v>0</v>
      </c>
      <c r="DW89" s="569">
        <f>SUM(DW18,DW36,DW45,DW60,DW87)</f>
        <v>0</v>
      </c>
      <c r="DX89" s="569">
        <f>SUM(DX18,DX36,DX45,DX60,DX87)</f>
        <v>0</v>
      </c>
      <c r="DY89" s="1052">
        <f>SUM(DY18,DY36,DY45,DY60,DY87)</f>
        <v>0</v>
      </c>
      <c r="EA89" s="1054"/>
    </row>
    <row r="90" spans="1:256" s="61" customFormat="1" ht="12" customHeight="1">
      <c r="DV90" s="1011"/>
      <c r="DW90" s="1012"/>
      <c r="DX90" s="1012"/>
      <c r="DY90" s="1013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1:256" s="61" customFormat="1" ht="12" customHeight="1">
      <c r="A91" s="1026" t="s">
        <v>571</v>
      </c>
      <c r="B91" s="306"/>
      <c r="C91" s="975" t="s">
        <v>369</v>
      </c>
      <c r="D91" s="306"/>
      <c r="E91" s="975" t="s">
        <v>569</v>
      </c>
      <c r="F91" s="306"/>
      <c r="G91" s="975"/>
      <c r="H91" s="306"/>
      <c r="I91" s="975" t="s">
        <v>369</v>
      </c>
      <c r="J91" s="777" t="s">
        <v>369</v>
      </c>
      <c r="K91" s="975"/>
      <c r="L91" s="306"/>
      <c r="M91" s="975"/>
      <c r="N91" s="306" t="s">
        <v>569</v>
      </c>
      <c r="O91" s="975" t="s">
        <v>569</v>
      </c>
      <c r="P91" s="306" t="s">
        <v>569</v>
      </c>
      <c r="Q91" s="975"/>
      <c r="R91" s="975" t="s">
        <v>569</v>
      </c>
      <c r="S91" s="306"/>
      <c r="T91" s="1027"/>
      <c r="U91" s="975"/>
      <c r="V91" s="306" t="s">
        <v>369</v>
      </c>
      <c r="W91" s="975"/>
      <c r="X91" s="306"/>
      <c r="Y91" s="975" t="s">
        <v>369</v>
      </c>
      <c r="Z91" s="306" t="s">
        <v>369</v>
      </c>
      <c r="AA91" s="975"/>
      <c r="AB91" s="306" t="s">
        <v>369</v>
      </c>
      <c r="AC91" s="975" t="s">
        <v>369</v>
      </c>
      <c r="AD91" s="306"/>
      <c r="AE91" s="975" t="s">
        <v>369</v>
      </c>
      <c r="AF91" s="306"/>
      <c r="AG91" s="975"/>
      <c r="AH91" s="306"/>
      <c r="AI91" s="975" t="s">
        <v>568</v>
      </c>
      <c r="AJ91" s="306"/>
      <c r="AK91" s="306" t="s">
        <v>569</v>
      </c>
      <c r="AL91" s="975" t="s">
        <v>569</v>
      </c>
      <c r="AM91" s="1027"/>
      <c r="AN91" s="975"/>
      <c r="AO91" s="306" t="s">
        <v>369</v>
      </c>
      <c r="AP91" s="975"/>
      <c r="AQ91" s="306" t="s">
        <v>569</v>
      </c>
      <c r="AR91" s="975"/>
      <c r="AS91" s="306" t="s">
        <v>369</v>
      </c>
      <c r="AT91" s="975"/>
      <c r="AU91" s="306" t="s">
        <v>369</v>
      </c>
      <c r="AV91" s="975"/>
      <c r="AW91" s="306"/>
      <c r="AX91" s="975"/>
      <c r="AY91" s="306" t="s">
        <v>569</v>
      </c>
      <c r="AZ91" s="975" t="s">
        <v>569</v>
      </c>
      <c r="BA91" s="306" t="s">
        <v>569</v>
      </c>
      <c r="BB91" s="975"/>
      <c r="BC91" s="306"/>
      <c r="BD91" s="306"/>
      <c r="BE91" s="975"/>
      <c r="BF91" s="1027"/>
      <c r="BG91" s="975"/>
      <c r="BH91" s="975"/>
      <c r="BI91" s="306"/>
      <c r="BJ91" s="975"/>
      <c r="BK91" s="306"/>
      <c r="BL91" s="975"/>
      <c r="BM91" s="306"/>
      <c r="BN91" s="975"/>
      <c r="BO91" s="306"/>
      <c r="BP91" s="975"/>
      <c r="BQ91" s="306"/>
      <c r="BR91" s="975" t="s">
        <v>569</v>
      </c>
      <c r="BS91" s="306"/>
      <c r="BT91" s="975"/>
      <c r="BU91" s="306"/>
      <c r="BV91" s="975"/>
      <c r="BW91" s="975"/>
      <c r="BX91" s="306"/>
      <c r="BY91" s="1027"/>
      <c r="BZ91" s="975" t="s">
        <v>369</v>
      </c>
      <c r="CA91" s="306" t="s">
        <v>369</v>
      </c>
      <c r="CB91" s="975" t="s">
        <v>369</v>
      </c>
      <c r="CC91" s="306" t="s">
        <v>369</v>
      </c>
      <c r="CD91" s="542"/>
      <c r="CE91" s="542"/>
      <c r="CF91" s="542"/>
      <c r="CG91" s="543"/>
      <c r="CH91" s="544"/>
      <c r="CI91" s="544"/>
      <c r="CJ91" s="544"/>
      <c r="CK91" s="544"/>
      <c r="CL91" s="544"/>
      <c r="CM91" s="544"/>
      <c r="CN91" s="544"/>
      <c r="CO91" s="544"/>
      <c r="CP91" s="544"/>
      <c r="CQ91" s="544"/>
      <c r="CR91" s="544"/>
      <c r="CS91" s="544"/>
      <c r="CT91" s="544"/>
      <c r="CU91" s="544"/>
      <c r="CV91" s="544"/>
      <c r="CW91" s="544"/>
      <c r="CX91" s="544"/>
      <c r="CY91" s="545"/>
      <c r="CZ91" s="546"/>
      <c r="DA91" s="544"/>
      <c r="DB91" s="544"/>
      <c r="DC91" s="544"/>
      <c r="DD91" s="544"/>
      <c r="DE91" s="544"/>
      <c r="DF91" s="544"/>
      <c r="DG91" s="544"/>
      <c r="DH91" s="544"/>
      <c r="DI91" s="544"/>
      <c r="DJ91" s="544"/>
      <c r="DK91" s="544"/>
      <c r="DL91" s="544"/>
      <c r="DM91" s="544"/>
      <c r="DN91" s="544"/>
      <c r="DO91" s="544"/>
      <c r="DP91" s="544"/>
      <c r="DQ91" s="544"/>
      <c r="DR91" s="536"/>
      <c r="DS91" s="468"/>
      <c r="DT91" s="468"/>
      <c r="DU91" s="468"/>
      <c r="DV91" s="1001" t="str">
        <f>IF(SUM(BZ91)&gt;0,BZ91*'Exp factors'!C$21,"")</f>
        <v/>
      </c>
      <c r="DW91" s="1002" t="str">
        <f>IF(SUM(CA91)&gt;0,CA91*'Exp factors'!D$21,"")</f>
        <v/>
      </c>
      <c r="DX91" s="1002" t="str">
        <f>IF(SUM(CB91)&gt;0,CB91*'Exp factors'!E$21,"")</f>
        <v/>
      </c>
      <c r="DY91" s="1003" t="str">
        <f>IF(SUM(CC91)&gt;0,CC91*'Exp factors'!F$21,"")</f>
        <v/>
      </c>
      <c r="DZ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</row>
    <row r="92" spans="1:256" s="61" customFormat="1" ht="12" customHeight="1">
      <c r="A92" s="980" t="s">
        <v>368</v>
      </c>
      <c r="B92" s="306"/>
      <c r="C92" s="294">
        <v>10</v>
      </c>
      <c r="D92" s="306"/>
      <c r="E92" s="294">
        <v>10</v>
      </c>
      <c r="F92" s="306"/>
      <c r="G92" s="294"/>
      <c r="H92" s="306"/>
      <c r="I92" s="294">
        <v>10</v>
      </c>
      <c r="J92" s="294">
        <v>10</v>
      </c>
      <c r="K92" s="294"/>
      <c r="L92" s="306"/>
      <c r="M92" s="294"/>
      <c r="N92" s="306">
        <v>10</v>
      </c>
      <c r="O92" s="294">
        <v>20</v>
      </c>
      <c r="P92" s="306">
        <v>10</v>
      </c>
      <c r="Q92" s="294"/>
      <c r="R92" s="294">
        <v>10</v>
      </c>
      <c r="S92" s="306"/>
      <c r="T92" s="1027"/>
      <c r="U92" s="294"/>
      <c r="V92" s="306">
        <v>12</v>
      </c>
      <c r="W92" s="294"/>
      <c r="X92" s="306"/>
      <c r="Y92" s="294">
        <v>10</v>
      </c>
      <c r="Z92" s="306">
        <v>10</v>
      </c>
      <c r="AA92" s="294"/>
      <c r="AB92" s="306">
        <v>1</v>
      </c>
      <c r="AC92" s="294">
        <v>1</v>
      </c>
      <c r="AD92" s="306"/>
      <c r="AE92" s="233">
        <v>10</v>
      </c>
      <c r="AF92" s="306"/>
      <c r="AG92" s="294"/>
      <c r="AH92" s="306"/>
      <c r="AI92" s="294">
        <v>10</v>
      </c>
      <c r="AJ92" s="306"/>
      <c r="AK92" s="306">
        <v>10</v>
      </c>
      <c r="AL92" s="294">
        <v>10</v>
      </c>
      <c r="AM92" s="1027"/>
      <c r="AN92" s="294"/>
      <c r="AO92" s="306">
        <v>10</v>
      </c>
      <c r="AP92" s="294"/>
      <c r="AQ92" s="306">
        <v>10</v>
      </c>
      <c r="AR92" s="294"/>
      <c r="AS92" s="306">
        <v>12</v>
      </c>
      <c r="AT92" s="294"/>
      <c r="AU92" s="306">
        <v>10</v>
      </c>
      <c r="AV92" s="294"/>
      <c r="AW92" s="306"/>
      <c r="AX92" s="294"/>
      <c r="AY92" s="306">
        <v>10</v>
      </c>
      <c r="AZ92" s="294">
        <v>10</v>
      </c>
      <c r="BA92" s="306">
        <v>10</v>
      </c>
      <c r="BB92" s="294"/>
      <c r="BC92" s="306"/>
      <c r="BD92" s="306"/>
      <c r="BE92" s="294"/>
      <c r="BF92" s="1027"/>
      <c r="BG92" s="294"/>
      <c r="BH92" s="294"/>
      <c r="BI92" s="306"/>
      <c r="BJ92" s="294"/>
      <c r="BK92" s="306"/>
      <c r="BL92" s="294">
        <v>10</v>
      </c>
      <c r="BM92" s="306"/>
      <c r="BN92" s="294"/>
      <c r="BO92" s="306"/>
      <c r="BP92" s="294"/>
      <c r="BQ92" s="306"/>
      <c r="BR92" s="294">
        <v>10</v>
      </c>
      <c r="BS92" s="306"/>
      <c r="BT92" s="294"/>
      <c r="BU92" s="306"/>
      <c r="BV92" s="294"/>
      <c r="BW92" s="294"/>
      <c r="BX92" s="306"/>
      <c r="BY92" s="1027"/>
      <c r="BZ92" s="294">
        <v>10</v>
      </c>
      <c r="CA92" s="306">
        <v>10</v>
      </c>
      <c r="CB92" s="294">
        <v>10</v>
      </c>
      <c r="CC92" s="306">
        <v>10</v>
      </c>
      <c r="CD92" s="530">
        <f>IF(DR92&lt;3,"",(SUM(B92:S92)-MIN(B92:S92)-MAX(B92:S92))/(DR92-2))</f>
        <v>10</v>
      </c>
      <c r="CE92" s="530">
        <f>IF(DS92&lt;3,"",(SUM(U92:AL92)-MIN(U92:AL92)-MAX(U92:AL92))/(DS92-2))</f>
        <v>8.7142857142857135</v>
      </c>
      <c r="CF92" s="530">
        <f>IF(DT92&lt;3,"",(SUM(AN92:BE92)-MIN(AN92:BE92)-MAX(AN92:BE92))/(DT92-2))</f>
        <v>10</v>
      </c>
      <c r="CG92" s="531" t="str">
        <f>IF(DU92&lt;3,"",(SUM(BG92:BX92)-MIN(BG92:BX92)-MAX(BG92:BX92))/(DU92-2))</f>
        <v/>
      </c>
      <c r="CH92" s="518" t="str">
        <f t="shared" ref="CH92:CW105" si="419">IF($CH$4=$CD$4,IF(OR(-FLOOR(((18-COUNT($B92:$S92))/2),1)+CH$7&lt;1,-FLOOR(((18-COUNT($B92:$S92))/2),1)+CH$7&gt;COUNT($B92:$S92)),"",LARGE($B92:$S92,-FLOOR(((18-COUNT($B92:$S92))/2),1)+CH$7)),IF(OR(-FLOOR(((18-COUNT($AN92:$BE92))/2),1)+CH$7&lt;1,-FLOOR(((18-COUNT($AN92:$BE92))/2),1)+CH$7&gt;COUNT($AN92:$BE92)),"",LARGE($AN92:$BE92,-FLOOR(((18-COUNT($AN92:$BE92))/2),1)+CH$7)))</f>
        <v/>
      </c>
      <c r="CI92" s="93" t="str">
        <f t="shared" si="419"/>
        <v/>
      </c>
      <c r="CJ92" s="94" t="str">
        <f t="shared" si="419"/>
        <v/>
      </c>
      <c r="CK92" s="94" t="str">
        <f t="shared" si="419"/>
        <v/>
      </c>
      <c r="CL92" s="94" t="str">
        <f t="shared" si="419"/>
        <v/>
      </c>
      <c r="CM92" s="94">
        <f t="shared" si="419"/>
        <v>10</v>
      </c>
      <c r="CN92" s="94">
        <f t="shared" si="419"/>
        <v>10</v>
      </c>
      <c r="CO92" s="108">
        <f t="shared" si="419"/>
        <v>10</v>
      </c>
      <c r="CP92" s="108">
        <f t="shared" si="419"/>
        <v>10</v>
      </c>
      <c r="CQ92" s="108">
        <f t="shared" si="419"/>
        <v>10</v>
      </c>
      <c r="CR92" s="108">
        <f t="shared" si="419"/>
        <v>10</v>
      </c>
      <c r="CS92" s="94">
        <f t="shared" si="419"/>
        <v>10</v>
      </c>
      <c r="CT92" s="94">
        <f t="shared" si="419"/>
        <v>20</v>
      </c>
      <c r="CU92" s="94" t="str">
        <f t="shared" si="419"/>
        <v/>
      </c>
      <c r="CV92" s="94" t="str">
        <f t="shared" si="419"/>
        <v/>
      </c>
      <c r="CW92" s="94" t="str">
        <f t="shared" si="419"/>
        <v/>
      </c>
      <c r="CX92" s="93" t="str">
        <f t="shared" ref="CX92:CY105" si="420">IF($CH$4=$CD$4,IF(OR(-FLOOR(((18-COUNT($B92:$S92))/2),1)+CX$7&lt;1,-FLOOR(((18-COUNT($B92:$S92))/2),1)+CX$7&gt;COUNT($B92:$S92)),"",LARGE($B92:$S92,-FLOOR(((18-COUNT($B92:$S92))/2),1)+CX$7)),IF(OR(-FLOOR(((18-COUNT($AN92:$BE92))/2),1)+CX$7&lt;1,-FLOOR(((18-COUNT($AN92:$BE92))/2),1)+CX$7&gt;COUNT($AN92:$BE92)),"",LARGE($AN92:$BE92,-FLOOR(((18-COUNT($AN92:$BE92))/2),1)+CX$7)))</f>
        <v/>
      </c>
      <c r="CY92" s="519" t="str">
        <f t="shared" si="420"/>
        <v/>
      </c>
      <c r="CZ92" s="532" t="str">
        <f t="shared" ref="CZ92:DO105" si="421">IF($CH$4=$CD$4,IF(OR(-FLOOR(((18-COUNT($U92:$AL92))/2),1)+CZ$7&lt;1,-FLOOR(((18-COUNT($U92:$AL92))/2),1)+CZ$7&gt;COUNT($U92:$AL92)),"",LARGE($U92:$AL92,-FLOOR(((18-COUNT($U92:$AL92))/2),1)+CZ$7)),IF(OR(-FLOOR(((18-COUNT($BG92:$BX92))/2),1)+CZ$7&lt;1,-FLOOR(((18-COUNT($BG92:$BX92))/2),1)+CZ$7&gt;COUNT($BG92:$BX92)),"",LARGE($BG92:$BX92,-FLOOR(((18-COUNT($BG92:$BX92))/2),1)+CZ$7)))</f>
        <v/>
      </c>
      <c r="DA92" s="533" t="str">
        <f t="shared" si="421"/>
        <v/>
      </c>
      <c r="DB92" s="534" t="str">
        <f t="shared" si="421"/>
        <v/>
      </c>
      <c r="DC92" s="534" t="str">
        <f t="shared" si="421"/>
        <v/>
      </c>
      <c r="DD92" s="534" t="str">
        <f t="shared" si="421"/>
        <v/>
      </c>
      <c r="DE92" s="534">
        <f t="shared" si="421"/>
        <v>1</v>
      </c>
      <c r="DF92" s="534">
        <f t="shared" si="421"/>
        <v>1</v>
      </c>
      <c r="DG92" s="535">
        <f t="shared" si="421"/>
        <v>10</v>
      </c>
      <c r="DH92" s="535">
        <f t="shared" si="421"/>
        <v>10</v>
      </c>
      <c r="DI92" s="535">
        <f t="shared" si="421"/>
        <v>10</v>
      </c>
      <c r="DJ92" s="535">
        <f t="shared" si="421"/>
        <v>10</v>
      </c>
      <c r="DK92" s="534">
        <f t="shared" si="421"/>
        <v>10</v>
      </c>
      <c r="DL92" s="534">
        <f t="shared" si="421"/>
        <v>10</v>
      </c>
      <c r="DM92" s="534">
        <f t="shared" si="421"/>
        <v>12</v>
      </c>
      <c r="DN92" s="534" t="str">
        <f t="shared" si="421"/>
        <v/>
      </c>
      <c r="DO92" s="534" t="str">
        <f t="shared" si="421"/>
        <v/>
      </c>
      <c r="DP92" s="533" t="str">
        <f t="shared" ref="DP92:DQ105" si="422">IF($CH$4=$CD$4,IF(OR(-FLOOR(((18-COUNT($U92:$AL92))/2),1)+DP$7&lt;1,-FLOOR(((18-COUNT($U92:$AL92))/2),1)+DP$7&gt;COUNT($U92:$AL92)),"",LARGE($U92:$AL92,-FLOOR(((18-COUNT($U92:$AL92))/2),1)+DP$7)),IF(OR(-FLOOR(((18-COUNT($BG92:$BX92))/2),1)+DP$7&lt;1,-FLOOR(((18-COUNT($BG92:$BX92))/2),1)+DP$7&gt;COUNT($BG92:$BX92)),"",LARGE($BG92:$BX92,-FLOOR(((18-COUNT($BG92:$BX92))/2),1)+DP$7)))</f>
        <v/>
      </c>
      <c r="DQ92" s="532" t="str">
        <f t="shared" si="422"/>
        <v/>
      </c>
      <c r="DR92" s="536">
        <f t="shared" ref="DR92:DR105" si="423">COUNT(B92:S92)</f>
        <v>8</v>
      </c>
      <c r="DS92" s="468">
        <f t="shared" ref="DS92:DS105" si="424">COUNT(U92:AL92)</f>
        <v>9</v>
      </c>
      <c r="DT92" s="468">
        <f t="shared" ref="DT92:DT105" si="425">COUNT(AN92:BE92)</f>
        <v>7</v>
      </c>
      <c r="DU92" s="468">
        <f t="shared" ref="DU92:DU105" si="426">COUNT(BG92:BX92)</f>
        <v>2</v>
      </c>
      <c r="DV92" s="982"/>
      <c r="DW92" s="983"/>
      <c r="DX92" s="983"/>
      <c r="DY92" s="984"/>
      <c r="DZ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</row>
    <row r="93" spans="1:256" s="61" customFormat="1" ht="12" customHeight="1">
      <c r="A93" s="980" t="s">
        <v>392</v>
      </c>
      <c r="B93" s="306"/>
      <c r="C93" s="783">
        <v>1</v>
      </c>
      <c r="D93" s="306"/>
      <c r="E93" s="783">
        <v>1</v>
      </c>
      <c r="F93" s="306"/>
      <c r="G93" s="783"/>
      <c r="H93" s="306"/>
      <c r="I93" s="783">
        <v>1</v>
      </c>
      <c r="J93" s="783">
        <v>1</v>
      </c>
      <c r="K93" s="783"/>
      <c r="L93" s="306"/>
      <c r="M93" s="783"/>
      <c r="N93" s="306">
        <v>1</v>
      </c>
      <c r="O93" s="783">
        <v>1</v>
      </c>
      <c r="P93" s="306">
        <v>1</v>
      </c>
      <c r="Q93" s="783"/>
      <c r="R93" s="783">
        <v>1</v>
      </c>
      <c r="S93" s="306"/>
      <c r="T93" s="1027"/>
      <c r="U93" s="783"/>
      <c r="V93" s="306">
        <v>1</v>
      </c>
      <c r="W93" s="783"/>
      <c r="X93" s="306"/>
      <c r="Y93" s="783">
        <v>1</v>
      </c>
      <c r="Z93" s="306">
        <v>1</v>
      </c>
      <c r="AA93" s="783"/>
      <c r="AB93" s="306">
        <v>4</v>
      </c>
      <c r="AC93" s="783">
        <v>3</v>
      </c>
      <c r="AD93" s="306"/>
      <c r="AE93" s="233">
        <v>1</v>
      </c>
      <c r="AF93" s="306"/>
      <c r="AG93" s="783"/>
      <c r="AH93" s="306"/>
      <c r="AI93" s="783">
        <v>1</v>
      </c>
      <c r="AJ93" s="306"/>
      <c r="AK93" s="306">
        <v>1</v>
      </c>
      <c r="AL93" s="783">
        <v>1</v>
      </c>
      <c r="AM93" s="1027"/>
      <c r="AN93" s="783"/>
      <c r="AO93" s="306">
        <v>1</v>
      </c>
      <c r="AP93" s="783"/>
      <c r="AQ93" s="306">
        <v>1</v>
      </c>
      <c r="AR93" s="783"/>
      <c r="AS93" s="306">
        <v>1</v>
      </c>
      <c r="AT93" s="783"/>
      <c r="AU93" s="306">
        <v>1</v>
      </c>
      <c r="AV93" s="783"/>
      <c r="AW93" s="306"/>
      <c r="AX93" s="783"/>
      <c r="AY93" s="306">
        <v>1</v>
      </c>
      <c r="AZ93" s="783">
        <v>1</v>
      </c>
      <c r="BA93" s="306">
        <v>1</v>
      </c>
      <c r="BB93" s="783"/>
      <c r="BC93" s="306"/>
      <c r="BD93" s="306"/>
      <c r="BE93" s="783"/>
      <c r="BF93" s="1027"/>
      <c r="BG93" s="783"/>
      <c r="BH93" s="783"/>
      <c r="BI93" s="306"/>
      <c r="BJ93" s="783"/>
      <c r="BK93" s="306"/>
      <c r="BL93" s="783">
        <v>1</v>
      </c>
      <c r="BM93" s="306"/>
      <c r="BN93" s="783"/>
      <c r="BO93" s="306"/>
      <c r="BP93" s="783"/>
      <c r="BQ93" s="306"/>
      <c r="BR93" s="783">
        <v>1</v>
      </c>
      <c r="BS93" s="306"/>
      <c r="BT93" s="783"/>
      <c r="BU93" s="306"/>
      <c r="BV93" s="783"/>
      <c r="BW93" s="783"/>
      <c r="BX93" s="306"/>
      <c r="BY93" s="1027"/>
      <c r="BZ93" s="783">
        <v>1</v>
      </c>
      <c r="CA93" s="306">
        <v>1</v>
      </c>
      <c r="CB93" s="783">
        <v>1</v>
      </c>
      <c r="CC93" s="306">
        <v>1</v>
      </c>
      <c r="CD93" s="530"/>
      <c r="CE93" s="530"/>
      <c r="CF93" s="530"/>
      <c r="CG93" s="531"/>
      <c r="CH93" s="518" t="str">
        <f t="shared" si="419"/>
        <v/>
      </c>
      <c r="CI93" s="93" t="str">
        <f t="shared" si="419"/>
        <v/>
      </c>
      <c r="CJ93" s="94" t="str">
        <f t="shared" si="419"/>
        <v/>
      </c>
      <c r="CK93" s="94" t="str">
        <f t="shared" si="419"/>
        <v/>
      </c>
      <c r="CL93" s="94" t="str">
        <f t="shared" si="419"/>
        <v/>
      </c>
      <c r="CM93" s="94">
        <f t="shared" si="419"/>
        <v>1</v>
      </c>
      <c r="CN93" s="94">
        <f t="shared" si="419"/>
        <v>1</v>
      </c>
      <c r="CO93" s="108">
        <f t="shared" si="419"/>
        <v>1</v>
      </c>
      <c r="CP93" s="108">
        <f t="shared" si="419"/>
        <v>1</v>
      </c>
      <c r="CQ93" s="108">
        <f t="shared" si="419"/>
        <v>1</v>
      </c>
      <c r="CR93" s="108">
        <f t="shared" si="419"/>
        <v>1</v>
      </c>
      <c r="CS93" s="94">
        <f t="shared" si="419"/>
        <v>1</v>
      </c>
      <c r="CT93" s="94">
        <f t="shared" si="419"/>
        <v>1</v>
      </c>
      <c r="CU93" s="94" t="str">
        <f t="shared" si="419"/>
        <v/>
      </c>
      <c r="CV93" s="94" t="str">
        <f t="shared" si="419"/>
        <v/>
      </c>
      <c r="CW93" s="94" t="str">
        <f t="shared" si="419"/>
        <v/>
      </c>
      <c r="CX93" s="93" t="str">
        <f t="shared" si="420"/>
        <v/>
      </c>
      <c r="CY93" s="519" t="str">
        <f t="shared" si="420"/>
        <v/>
      </c>
      <c r="CZ93" s="532" t="str">
        <f t="shared" si="421"/>
        <v/>
      </c>
      <c r="DA93" s="533" t="str">
        <f t="shared" si="421"/>
        <v/>
      </c>
      <c r="DB93" s="534" t="str">
        <f t="shared" si="421"/>
        <v/>
      </c>
      <c r="DC93" s="534" t="str">
        <f t="shared" si="421"/>
        <v/>
      </c>
      <c r="DD93" s="534" t="str">
        <f t="shared" si="421"/>
        <v/>
      </c>
      <c r="DE93" s="534">
        <f t="shared" si="421"/>
        <v>1</v>
      </c>
      <c r="DF93" s="534">
        <f t="shared" si="421"/>
        <v>1</v>
      </c>
      <c r="DG93" s="535">
        <f t="shared" si="421"/>
        <v>1</v>
      </c>
      <c r="DH93" s="535">
        <f t="shared" si="421"/>
        <v>1</v>
      </c>
      <c r="DI93" s="535">
        <f t="shared" si="421"/>
        <v>1</v>
      </c>
      <c r="DJ93" s="535">
        <f t="shared" si="421"/>
        <v>1</v>
      </c>
      <c r="DK93" s="534">
        <f t="shared" si="421"/>
        <v>1</v>
      </c>
      <c r="DL93" s="534">
        <f t="shared" si="421"/>
        <v>3</v>
      </c>
      <c r="DM93" s="534">
        <f t="shared" si="421"/>
        <v>4</v>
      </c>
      <c r="DN93" s="534" t="str">
        <f t="shared" si="421"/>
        <v/>
      </c>
      <c r="DO93" s="534" t="str">
        <f t="shared" si="421"/>
        <v/>
      </c>
      <c r="DP93" s="533" t="str">
        <f t="shared" si="422"/>
        <v/>
      </c>
      <c r="DQ93" s="532" t="str">
        <f t="shared" si="422"/>
        <v/>
      </c>
      <c r="DR93" s="536">
        <f t="shared" si="423"/>
        <v>8</v>
      </c>
      <c r="DS93" s="468">
        <f t="shared" si="424"/>
        <v>9</v>
      </c>
      <c r="DT93" s="468">
        <f t="shared" si="425"/>
        <v>7</v>
      </c>
      <c r="DU93" s="468">
        <f t="shared" si="426"/>
        <v>2</v>
      </c>
      <c r="DV93" s="982"/>
      <c r="DW93" s="983"/>
      <c r="DX93" s="983"/>
      <c r="DY93" s="984"/>
      <c r="DZ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</row>
    <row r="94" spans="1:256" s="61" customFormat="1" ht="12" customHeight="1">
      <c r="A94" s="529" t="s">
        <v>156</v>
      </c>
      <c r="B94" s="306"/>
      <c r="C94" s="783">
        <v>12</v>
      </c>
      <c r="D94" s="306"/>
      <c r="E94" s="783">
        <v>12</v>
      </c>
      <c r="F94" s="306"/>
      <c r="G94" s="783"/>
      <c r="H94" s="306"/>
      <c r="I94" s="783">
        <v>12</v>
      </c>
      <c r="J94" s="783">
        <v>12</v>
      </c>
      <c r="K94" s="783"/>
      <c r="L94" s="306"/>
      <c r="M94" s="783"/>
      <c r="N94" s="306">
        <v>12</v>
      </c>
      <c r="O94" s="783">
        <v>12</v>
      </c>
      <c r="P94" s="306">
        <v>12</v>
      </c>
      <c r="Q94" s="783"/>
      <c r="R94" s="783">
        <v>12</v>
      </c>
      <c r="S94" s="306"/>
      <c r="T94" s="1027"/>
      <c r="U94" s="783"/>
      <c r="V94" s="306">
        <v>12</v>
      </c>
      <c r="W94" s="783"/>
      <c r="X94" s="306"/>
      <c r="Y94" s="783">
        <v>12</v>
      </c>
      <c r="Z94" s="306">
        <v>12</v>
      </c>
      <c r="AA94" s="783"/>
      <c r="AB94" s="306">
        <v>12</v>
      </c>
      <c r="AC94" s="783">
        <v>12</v>
      </c>
      <c r="AD94" s="306"/>
      <c r="AE94" s="284">
        <v>12</v>
      </c>
      <c r="AF94" s="306"/>
      <c r="AG94" s="783"/>
      <c r="AH94" s="306"/>
      <c r="AI94" s="783">
        <v>12</v>
      </c>
      <c r="AJ94" s="306"/>
      <c r="AK94" s="306">
        <v>12</v>
      </c>
      <c r="AL94" s="783">
        <v>12</v>
      </c>
      <c r="AM94" s="1027"/>
      <c r="AN94" s="783"/>
      <c r="AO94" s="306">
        <v>12</v>
      </c>
      <c r="AP94" s="783"/>
      <c r="AQ94" s="306">
        <v>12</v>
      </c>
      <c r="AR94" s="783"/>
      <c r="AS94" s="306">
        <v>4</v>
      </c>
      <c r="AT94" s="783"/>
      <c r="AU94" s="306">
        <v>12</v>
      </c>
      <c r="AV94" s="783"/>
      <c r="AW94" s="306"/>
      <c r="AX94" s="783"/>
      <c r="AY94" s="306">
        <v>12</v>
      </c>
      <c r="AZ94" s="783">
        <v>12</v>
      </c>
      <c r="BA94" s="306">
        <v>12</v>
      </c>
      <c r="BB94" s="783"/>
      <c r="BC94" s="306"/>
      <c r="BD94" s="306"/>
      <c r="BE94" s="783"/>
      <c r="BF94" s="1027"/>
      <c r="BG94" s="783"/>
      <c r="BH94" s="783"/>
      <c r="BI94" s="306"/>
      <c r="BJ94" s="783"/>
      <c r="BK94" s="306"/>
      <c r="BL94" s="783">
        <v>12</v>
      </c>
      <c r="BM94" s="306"/>
      <c r="BN94" s="783"/>
      <c r="BO94" s="306"/>
      <c r="BP94" s="783"/>
      <c r="BQ94" s="306"/>
      <c r="BR94" s="783">
        <v>12</v>
      </c>
      <c r="BS94" s="306"/>
      <c r="BT94" s="783"/>
      <c r="BU94" s="306"/>
      <c r="BV94" s="783"/>
      <c r="BW94" s="783"/>
      <c r="BX94" s="306"/>
      <c r="BY94" s="1027"/>
      <c r="BZ94" s="783">
        <v>12</v>
      </c>
      <c r="CA94" s="306">
        <v>12</v>
      </c>
      <c r="CB94" s="783">
        <v>12</v>
      </c>
      <c r="CC94" s="306">
        <v>12</v>
      </c>
      <c r="CD94" s="530"/>
      <c r="CE94" s="530"/>
      <c r="CF94" s="530"/>
      <c r="CG94" s="531"/>
      <c r="CH94" s="518" t="str">
        <f t="shared" si="419"/>
        <v/>
      </c>
      <c r="CI94" s="93" t="str">
        <f t="shared" si="419"/>
        <v/>
      </c>
      <c r="CJ94" s="94" t="str">
        <f t="shared" si="419"/>
        <v/>
      </c>
      <c r="CK94" s="94" t="str">
        <f t="shared" si="419"/>
        <v/>
      </c>
      <c r="CL94" s="94" t="str">
        <f t="shared" si="419"/>
        <v/>
      </c>
      <c r="CM94" s="94">
        <f t="shared" si="419"/>
        <v>12</v>
      </c>
      <c r="CN94" s="94">
        <f t="shared" si="419"/>
        <v>12</v>
      </c>
      <c r="CO94" s="108">
        <f t="shared" si="419"/>
        <v>12</v>
      </c>
      <c r="CP94" s="108">
        <f t="shared" si="419"/>
        <v>12</v>
      </c>
      <c r="CQ94" s="108">
        <f t="shared" si="419"/>
        <v>12</v>
      </c>
      <c r="CR94" s="108">
        <f t="shared" si="419"/>
        <v>12</v>
      </c>
      <c r="CS94" s="94">
        <f t="shared" si="419"/>
        <v>12</v>
      </c>
      <c r="CT94" s="94">
        <f t="shared" si="419"/>
        <v>12</v>
      </c>
      <c r="CU94" s="94" t="str">
        <f t="shared" si="419"/>
        <v/>
      </c>
      <c r="CV94" s="94" t="str">
        <f t="shared" si="419"/>
        <v/>
      </c>
      <c r="CW94" s="94" t="str">
        <f t="shared" si="419"/>
        <v/>
      </c>
      <c r="CX94" s="93" t="str">
        <f t="shared" si="420"/>
        <v/>
      </c>
      <c r="CY94" s="519" t="str">
        <f t="shared" si="420"/>
        <v/>
      </c>
      <c r="CZ94" s="532" t="str">
        <f t="shared" si="421"/>
        <v/>
      </c>
      <c r="DA94" s="533" t="str">
        <f t="shared" si="421"/>
        <v/>
      </c>
      <c r="DB94" s="534" t="str">
        <f t="shared" si="421"/>
        <v/>
      </c>
      <c r="DC94" s="534" t="str">
        <f t="shared" si="421"/>
        <v/>
      </c>
      <c r="DD94" s="534" t="str">
        <f t="shared" si="421"/>
        <v/>
      </c>
      <c r="DE94" s="534">
        <f t="shared" si="421"/>
        <v>12</v>
      </c>
      <c r="DF94" s="534">
        <f t="shared" si="421"/>
        <v>12</v>
      </c>
      <c r="DG94" s="535">
        <f t="shared" si="421"/>
        <v>12</v>
      </c>
      <c r="DH94" s="535">
        <f t="shared" si="421"/>
        <v>12</v>
      </c>
      <c r="DI94" s="535">
        <f t="shared" si="421"/>
        <v>12</v>
      </c>
      <c r="DJ94" s="535">
        <f t="shared" si="421"/>
        <v>12</v>
      </c>
      <c r="DK94" s="534">
        <f t="shared" si="421"/>
        <v>12</v>
      </c>
      <c r="DL94" s="534">
        <f t="shared" si="421"/>
        <v>12</v>
      </c>
      <c r="DM94" s="534">
        <f t="shared" si="421"/>
        <v>12</v>
      </c>
      <c r="DN94" s="534" t="str">
        <f t="shared" si="421"/>
        <v/>
      </c>
      <c r="DO94" s="534" t="str">
        <f t="shared" si="421"/>
        <v/>
      </c>
      <c r="DP94" s="533" t="str">
        <f t="shared" si="422"/>
        <v/>
      </c>
      <c r="DQ94" s="532" t="str">
        <f t="shared" si="422"/>
        <v/>
      </c>
      <c r="DR94" s="536">
        <f t="shared" si="423"/>
        <v>8</v>
      </c>
      <c r="DS94" s="468">
        <f t="shared" si="424"/>
        <v>9</v>
      </c>
      <c r="DT94" s="468">
        <f t="shared" si="425"/>
        <v>7</v>
      </c>
      <c r="DU94" s="468">
        <f t="shared" si="426"/>
        <v>2</v>
      </c>
      <c r="DV94" s="982"/>
      <c r="DW94" s="983"/>
      <c r="DX94" s="983"/>
      <c r="DY94" s="984"/>
      <c r="DZ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</row>
    <row r="95" spans="1:256" s="61" customFormat="1" ht="12" customHeight="1">
      <c r="A95" s="1031" t="s">
        <v>369</v>
      </c>
      <c r="B95" s="541" t="str">
        <f t="shared" ref="B95:S95" si="427">IF(B93="","",B92*B93*B94)</f>
        <v/>
      </c>
      <c r="C95" s="541">
        <f t="shared" si="427"/>
        <v>120</v>
      </c>
      <c r="D95" s="541" t="str">
        <f t="shared" si="427"/>
        <v/>
      </c>
      <c r="E95" s="541">
        <f t="shared" si="427"/>
        <v>120</v>
      </c>
      <c r="F95" s="541" t="str">
        <f t="shared" si="427"/>
        <v/>
      </c>
      <c r="G95" s="541" t="str">
        <f t="shared" si="427"/>
        <v/>
      </c>
      <c r="H95" s="541" t="str">
        <f t="shared" si="427"/>
        <v/>
      </c>
      <c r="I95" s="541">
        <f t="shared" si="427"/>
        <v>120</v>
      </c>
      <c r="J95" s="541">
        <f t="shared" si="427"/>
        <v>120</v>
      </c>
      <c r="K95" s="541" t="str">
        <f t="shared" si="427"/>
        <v/>
      </c>
      <c r="L95" s="541" t="str">
        <f t="shared" si="427"/>
        <v/>
      </c>
      <c r="M95" s="541" t="str">
        <f t="shared" si="427"/>
        <v/>
      </c>
      <c r="N95" s="541">
        <f t="shared" si="427"/>
        <v>120</v>
      </c>
      <c r="O95" s="541">
        <f t="shared" si="427"/>
        <v>240</v>
      </c>
      <c r="P95" s="541">
        <f t="shared" si="427"/>
        <v>120</v>
      </c>
      <c r="Q95" s="541" t="str">
        <f t="shared" si="427"/>
        <v/>
      </c>
      <c r="R95" s="541">
        <f t="shared" si="427"/>
        <v>120</v>
      </c>
      <c r="S95" s="541" t="str">
        <f t="shared" si="427"/>
        <v/>
      </c>
      <c r="T95" s="865"/>
      <c r="U95" s="541" t="str">
        <f t="shared" ref="U95:AL95" si="428">IF(U93="","",U92*U93*U94)</f>
        <v/>
      </c>
      <c r="V95" s="541">
        <f t="shared" si="428"/>
        <v>144</v>
      </c>
      <c r="W95" s="541" t="str">
        <f t="shared" si="428"/>
        <v/>
      </c>
      <c r="X95" s="541" t="str">
        <f t="shared" si="428"/>
        <v/>
      </c>
      <c r="Y95" s="541">
        <f t="shared" si="428"/>
        <v>120</v>
      </c>
      <c r="Z95" s="541">
        <f t="shared" si="428"/>
        <v>120</v>
      </c>
      <c r="AA95" s="541" t="str">
        <f t="shared" si="428"/>
        <v/>
      </c>
      <c r="AB95" s="541">
        <f t="shared" si="428"/>
        <v>48</v>
      </c>
      <c r="AC95" s="541">
        <f t="shared" si="428"/>
        <v>36</v>
      </c>
      <c r="AD95" s="541" t="str">
        <f t="shared" si="428"/>
        <v/>
      </c>
      <c r="AE95" s="541">
        <f t="shared" si="428"/>
        <v>120</v>
      </c>
      <c r="AF95" s="541" t="str">
        <f t="shared" si="428"/>
        <v/>
      </c>
      <c r="AG95" s="541" t="str">
        <f t="shared" si="428"/>
        <v/>
      </c>
      <c r="AH95" s="541" t="str">
        <f t="shared" si="428"/>
        <v/>
      </c>
      <c r="AI95" s="541">
        <f t="shared" si="428"/>
        <v>120</v>
      </c>
      <c r="AJ95" s="541" t="str">
        <f t="shared" si="428"/>
        <v/>
      </c>
      <c r="AK95" s="541">
        <f t="shared" si="428"/>
        <v>120</v>
      </c>
      <c r="AL95" s="541">
        <f t="shared" si="428"/>
        <v>120</v>
      </c>
      <c r="AM95" s="865"/>
      <c r="AN95" s="541" t="str">
        <f t="shared" ref="AN95:BE95" si="429">IF(AN93="","",AN92*AN93*AN94)</f>
        <v/>
      </c>
      <c r="AO95" s="541">
        <f t="shared" si="429"/>
        <v>120</v>
      </c>
      <c r="AP95" s="541" t="str">
        <f t="shared" si="429"/>
        <v/>
      </c>
      <c r="AQ95" s="541">
        <f t="shared" si="429"/>
        <v>120</v>
      </c>
      <c r="AR95" s="541" t="str">
        <f t="shared" si="429"/>
        <v/>
      </c>
      <c r="AS95" s="541">
        <f t="shared" si="429"/>
        <v>48</v>
      </c>
      <c r="AT95" s="541" t="str">
        <f t="shared" si="429"/>
        <v/>
      </c>
      <c r="AU95" s="541">
        <f t="shared" si="429"/>
        <v>120</v>
      </c>
      <c r="AV95" s="541" t="str">
        <f t="shared" si="429"/>
        <v/>
      </c>
      <c r="AW95" s="541" t="str">
        <f t="shared" si="429"/>
        <v/>
      </c>
      <c r="AX95" s="541" t="str">
        <f t="shared" si="429"/>
        <v/>
      </c>
      <c r="AY95" s="541">
        <f t="shared" si="429"/>
        <v>120</v>
      </c>
      <c r="AZ95" s="541">
        <f t="shared" si="429"/>
        <v>120</v>
      </c>
      <c r="BA95" s="541">
        <f t="shared" si="429"/>
        <v>120</v>
      </c>
      <c r="BB95" s="541" t="str">
        <f t="shared" si="429"/>
        <v/>
      </c>
      <c r="BC95" s="541" t="str">
        <f t="shared" si="429"/>
        <v/>
      </c>
      <c r="BD95" s="541" t="str">
        <f t="shared" si="429"/>
        <v/>
      </c>
      <c r="BE95" s="541" t="str">
        <f t="shared" si="429"/>
        <v/>
      </c>
      <c r="BF95" s="865"/>
      <c r="BG95" s="541" t="str">
        <f t="shared" ref="BG95:BX95" si="430">IF(BG93="","",BG92*BG93*BG94)</f>
        <v/>
      </c>
      <c r="BH95" s="541" t="str">
        <f t="shared" si="430"/>
        <v/>
      </c>
      <c r="BI95" s="541" t="str">
        <f t="shared" si="430"/>
        <v/>
      </c>
      <c r="BJ95" s="541" t="str">
        <f t="shared" si="430"/>
        <v/>
      </c>
      <c r="BK95" s="541" t="str">
        <f t="shared" si="430"/>
        <v/>
      </c>
      <c r="BL95" s="541">
        <f t="shared" si="430"/>
        <v>120</v>
      </c>
      <c r="BM95" s="541" t="str">
        <f t="shared" si="430"/>
        <v/>
      </c>
      <c r="BN95" s="541" t="str">
        <f t="shared" si="430"/>
        <v/>
      </c>
      <c r="BO95" s="541" t="str">
        <f t="shared" si="430"/>
        <v/>
      </c>
      <c r="BP95" s="541" t="str">
        <f t="shared" si="430"/>
        <v/>
      </c>
      <c r="BQ95" s="541" t="str">
        <f t="shared" si="430"/>
        <v/>
      </c>
      <c r="BR95" s="541">
        <f t="shared" si="430"/>
        <v>120</v>
      </c>
      <c r="BS95" s="541" t="str">
        <f t="shared" si="430"/>
        <v/>
      </c>
      <c r="BT95" s="541" t="str">
        <f t="shared" si="430"/>
        <v/>
      </c>
      <c r="BU95" s="541" t="str">
        <f t="shared" si="430"/>
        <v/>
      </c>
      <c r="BV95" s="541" t="str">
        <f t="shared" si="430"/>
        <v/>
      </c>
      <c r="BW95" s="541" t="str">
        <f t="shared" si="430"/>
        <v/>
      </c>
      <c r="BX95" s="541" t="str">
        <f t="shared" si="430"/>
        <v/>
      </c>
      <c r="BY95" s="865"/>
      <c r="BZ95" s="541">
        <f>IF(BZ93="","",BZ92*BZ93*BZ94)</f>
        <v>120</v>
      </c>
      <c r="CA95" s="541">
        <f>IF(CA93="","",CA92*CA93*CA94)</f>
        <v>120</v>
      </c>
      <c r="CB95" s="541">
        <f>IF(CB93="","",CB92*CB93*CB94)</f>
        <v>120</v>
      </c>
      <c r="CC95" s="541">
        <f>IF(CC93="","",CC92*CC93*CC94)</f>
        <v>120</v>
      </c>
      <c r="CD95" s="530">
        <f>IF(DR95&lt;3,"",(SUM(B95:S95)-MIN(B95:S95)-MAX(B95:S95))/(DR95-2))</f>
        <v>120</v>
      </c>
      <c r="CE95" s="530">
        <f>IF(DS95&lt;3,"",(SUM(U95:AL95)-MIN(U95:AL95)-MAX(U95:AL95))/(DS95-2))</f>
        <v>109.71428571428571</v>
      </c>
      <c r="CF95" s="530">
        <f>IF(DT95&lt;3,"",(SUM(AN95:BE95)-MIN(AN95:BE95)-MAX(AN95:BE95))/(DT95-2))</f>
        <v>120</v>
      </c>
      <c r="CG95" s="531" t="str">
        <f>IF(DU95&lt;3,"",(SUM(BG95:BX95)-MIN(BG95:BX95)-MAX(BG95:BX95))/(DU95-2))</f>
        <v/>
      </c>
      <c r="CH95" s="518" t="str">
        <f t="shared" si="419"/>
        <v/>
      </c>
      <c r="CI95" s="93" t="str">
        <f t="shared" si="419"/>
        <v/>
      </c>
      <c r="CJ95" s="94" t="str">
        <f t="shared" si="419"/>
        <v/>
      </c>
      <c r="CK95" s="94" t="str">
        <f t="shared" si="419"/>
        <v/>
      </c>
      <c r="CL95" s="94" t="str">
        <f t="shared" si="419"/>
        <v/>
      </c>
      <c r="CM95" s="94">
        <f t="shared" si="419"/>
        <v>120</v>
      </c>
      <c r="CN95" s="94">
        <f t="shared" si="419"/>
        <v>120</v>
      </c>
      <c r="CO95" s="108">
        <f t="shared" si="419"/>
        <v>120</v>
      </c>
      <c r="CP95" s="108">
        <f t="shared" si="419"/>
        <v>120</v>
      </c>
      <c r="CQ95" s="108">
        <f t="shared" si="419"/>
        <v>120</v>
      </c>
      <c r="CR95" s="108">
        <f t="shared" si="419"/>
        <v>120</v>
      </c>
      <c r="CS95" s="94">
        <f t="shared" si="419"/>
        <v>120</v>
      </c>
      <c r="CT95" s="94">
        <f t="shared" si="419"/>
        <v>240</v>
      </c>
      <c r="CU95" s="94" t="str">
        <f t="shared" si="419"/>
        <v/>
      </c>
      <c r="CV95" s="94" t="str">
        <f t="shared" si="419"/>
        <v/>
      </c>
      <c r="CW95" s="94" t="str">
        <f t="shared" si="419"/>
        <v/>
      </c>
      <c r="CX95" s="93" t="str">
        <f t="shared" si="420"/>
        <v/>
      </c>
      <c r="CY95" s="519" t="str">
        <f t="shared" si="420"/>
        <v/>
      </c>
      <c r="CZ95" s="532" t="str">
        <f t="shared" si="421"/>
        <v/>
      </c>
      <c r="DA95" s="533" t="str">
        <f t="shared" si="421"/>
        <v/>
      </c>
      <c r="DB95" s="534" t="str">
        <f t="shared" si="421"/>
        <v/>
      </c>
      <c r="DC95" s="534" t="str">
        <f t="shared" si="421"/>
        <v/>
      </c>
      <c r="DD95" s="534" t="str">
        <f t="shared" si="421"/>
        <v/>
      </c>
      <c r="DE95" s="534">
        <f t="shared" si="421"/>
        <v>36</v>
      </c>
      <c r="DF95" s="534">
        <f t="shared" si="421"/>
        <v>48</v>
      </c>
      <c r="DG95" s="535">
        <f t="shared" si="421"/>
        <v>120</v>
      </c>
      <c r="DH95" s="535">
        <f t="shared" si="421"/>
        <v>120</v>
      </c>
      <c r="DI95" s="535">
        <f t="shared" si="421"/>
        <v>120</v>
      </c>
      <c r="DJ95" s="535">
        <f t="shared" si="421"/>
        <v>120</v>
      </c>
      <c r="DK95" s="534">
        <f t="shared" si="421"/>
        <v>120</v>
      </c>
      <c r="DL95" s="534">
        <f t="shared" si="421"/>
        <v>120</v>
      </c>
      <c r="DM95" s="534">
        <f t="shared" si="421"/>
        <v>144</v>
      </c>
      <c r="DN95" s="534" t="str">
        <f t="shared" si="421"/>
        <v/>
      </c>
      <c r="DO95" s="534" t="str">
        <f t="shared" si="421"/>
        <v/>
      </c>
      <c r="DP95" s="533" t="str">
        <f t="shared" si="422"/>
        <v/>
      </c>
      <c r="DQ95" s="532" t="str">
        <f t="shared" si="422"/>
        <v/>
      </c>
      <c r="DR95" s="536">
        <f t="shared" si="423"/>
        <v>8</v>
      </c>
      <c r="DS95" s="468">
        <f t="shared" si="424"/>
        <v>9</v>
      </c>
      <c r="DT95" s="468">
        <f t="shared" si="425"/>
        <v>7</v>
      </c>
      <c r="DU95" s="468">
        <f t="shared" si="426"/>
        <v>2</v>
      </c>
      <c r="DV95" s="987" t="e">
        <f>IF(SUM(BZ95)&gt;0,(BZ91-DV98-SUM(BZ98)*(DV98=""))*'Exp factors'!C$23,"")</f>
        <v>#VALUE!</v>
      </c>
      <c r="DW95" s="988" t="e">
        <f>IF(SUM(CA95)&gt;0,(CA91-DW98-SUM(CA98)*(DW98=""))*'Exp factors'!D$23,"")</f>
        <v>#VALUE!</v>
      </c>
      <c r="DX95" s="988" t="e">
        <f>IF(SUM(CB95)&gt;0,(CB91-DX98-SUM(CB98)*(DX98=""))*'Exp factors'!E$23,"")</f>
        <v>#VALUE!</v>
      </c>
      <c r="DY95" s="989" t="e">
        <f>IF(SUM(CC95)&gt;0,(CC91-DY98-SUM(CC98)*(DY98=""))*'Exp factors'!F$23,"")</f>
        <v>#VALUE!</v>
      </c>
      <c r="DZ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</row>
    <row r="96" spans="1:256" s="61" customFormat="1" ht="12" customHeight="1">
      <c r="A96" s="1031" t="s">
        <v>400</v>
      </c>
      <c r="B96" s="806">
        <v>8980</v>
      </c>
      <c r="C96" s="806">
        <v>8980</v>
      </c>
      <c r="D96" s="806">
        <v>8980</v>
      </c>
      <c r="E96" s="806">
        <v>8980</v>
      </c>
      <c r="F96" s="806">
        <v>8980</v>
      </c>
      <c r="G96" s="806">
        <v>8980</v>
      </c>
      <c r="H96" s="806">
        <v>8980</v>
      </c>
      <c r="I96" s="806">
        <v>8980</v>
      </c>
      <c r="J96" s="806">
        <v>8980</v>
      </c>
      <c r="K96" s="806">
        <v>8980</v>
      </c>
      <c r="L96" s="806">
        <v>8980</v>
      </c>
      <c r="M96" s="806">
        <v>8980</v>
      </c>
      <c r="N96" s="806">
        <v>8980</v>
      </c>
      <c r="O96" s="806">
        <v>8980</v>
      </c>
      <c r="P96" s="806">
        <v>8980</v>
      </c>
      <c r="Q96" s="806">
        <v>8980</v>
      </c>
      <c r="R96" s="806">
        <v>8980</v>
      </c>
      <c r="S96" s="806">
        <v>8980</v>
      </c>
      <c r="T96" s="1030"/>
      <c r="U96" s="806">
        <v>8980</v>
      </c>
      <c r="V96" s="806">
        <v>8980</v>
      </c>
      <c r="W96" s="806">
        <v>8980</v>
      </c>
      <c r="X96" s="806">
        <v>8980</v>
      </c>
      <c r="Y96" s="806">
        <v>8980</v>
      </c>
      <c r="Z96" s="806">
        <v>8980</v>
      </c>
      <c r="AA96" s="806">
        <v>8980</v>
      </c>
      <c r="AB96" s="806">
        <v>8980</v>
      </c>
      <c r="AC96" s="806">
        <v>8980</v>
      </c>
      <c r="AD96" s="806">
        <v>8980</v>
      </c>
      <c r="AE96" s="806">
        <v>8980</v>
      </c>
      <c r="AF96" s="806">
        <v>8980</v>
      </c>
      <c r="AG96" s="806">
        <v>8980</v>
      </c>
      <c r="AH96" s="806">
        <v>8980</v>
      </c>
      <c r="AI96" s="806">
        <v>8980</v>
      </c>
      <c r="AJ96" s="806">
        <v>8980</v>
      </c>
      <c r="AK96" s="806">
        <v>8980</v>
      </c>
      <c r="AL96" s="806">
        <v>8980</v>
      </c>
      <c r="AM96" s="1030"/>
      <c r="AN96" s="806">
        <v>8980</v>
      </c>
      <c r="AO96" s="806">
        <v>8980</v>
      </c>
      <c r="AP96" s="806">
        <v>8980</v>
      </c>
      <c r="AQ96" s="806">
        <v>8980</v>
      </c>
      <c r="AR96" s="806">
        <v>8980</v>
      </c>
      <c r="AS96" s="806">
        <v>8980</v>
      </c>
      <c r="AT96" s="806">
        <v>8980</v>
      </c>
      <c r="AU96" s="806">
        <v>8980</v>
      </c>
      <c r="AV96" s="806">
        <v>8980</v>
      </c>
      <c r="AW96" s="806">
        <v>8980</v>
      </c>
      <c r="AX96" s="806">
        <v>8980</v>
      </c>
      <c r="AY96" s="806">
        <v>8980</v>
      </c>
      <c r="AZ96" s="806">
        <v>8980</v>
      </c>
      <c r="BA96" s="806">
        <v>8980</v>
      </c>
      <c r="BB96" s="806">
        <v>8980</v>
      </c>
      <c r="BC96" s="806">
        <v>8980</v>
      </c>
      <c r="BD96" s="806">
        <v>8980</v>
      </c>
      <c r="BE96" s="806">
        <v>8980</v>
      </c>
      <c r="BF96" s="1030"/>
      <c r="BG96" s="806">
        <v>8980</v>
      </c>
      <c r="BH96" s="806">
        <v>8980</v>
      </c>
      <c r="BI96" s="806">
        <v>8980</v>
      </c>
      <c r="BJ96" s="806">
        <v>8980</v>
      </c>
      <c r="BK96" s="806">
        <v>8980</v>
      </c>
      <c r="BL96" s="806">
        <v>8980</v>
      </c>
      <c r="BM96" s="806">
        <v>8980</v>
      </c>
      <c r="BN96" s="806">
        <v>8980</v>
      </c>
      <c r="BO96" s="806">
        <v>8980</v>
      </c>
      <c r="BP96" s="806">
        <v>8980</v>
      </c>
      <c r="BQ96" s="806">
        <v>8980</v>
      </c>
      <c r="BR96" s="806">
        <v>8980</v>
      </c>
      <c r="BS96" s="806">
        <v>8980</v>
      </c>
      <c r="BT96" s="806">
        <v>8980</v>
      </c>
      <c r="BU96" s="806">
        <v>8980</v>
      </c>
      <c r="BV96" s="806">
        <v>8980</v>
      </c>
      <c r="BW96" s="806">
        <v>8980</v>
      </c>
      <c r="BX96" s="806">
        <v>8980</v>
      </c>
      <c r="BY96" s="1030"/>
      <c r="BZ96" s="806">
        <v>8980</v>
      </c>
      <c r="CA96" s="806">
        <v>8980</v>
      </c>
      <c r="CB96" s="806">
        <v>8980</v>
      </c>
      <c r="CC96" s="806">
        <v>8980</v>
      </c>
      <c r="CD96" s="530">
        <f>IF(DR96&lt;3,"",(SUM(B96:S96)-MIN(B96:S96)-MAX(B96:S96))/(DR96-2))</f>
        <v>8980</v>
      </c>
      <c r="CE96" s="530">
        <f>IF(DS96&lt;3,"",(SUM(U96:AL96)-MIN(U96:AL96)-MAX(U96:AL96))/(DS96-2))</f>
        <v>8980</v>
      </c>
      <c r="CF96" s="530">
        <f>IF(DT96&lt;3,"",(SUM(AN96:BE96)-MIN(AN96:BE96)-MAX(AN96:BE96))/(DT96-2))</f>
        <v>8980</v>
      </c>
      <c r="CG96" s="531">
        <f>IF(DU96&lt;3,"",(SUM(BG96:BX96)-MIN(BG96:BX96)-MAX(BG96:BX96))/(DU96-2))</f>
        <v>8980</v>
      </c>
      <c r="CH96" s="518">
        <f t="shared" si="419"/>
        <v>8980</v>
      </c>
      <c r="CI96" s="93">
        <f t="shared" si="419"/>
        <v>8980</v>
      </c>
      <c r="CJ96" s="94">
        <f t="shared" si="419"/>
        <v>8980</v>
      </c>
      <c r="CK96" s="94">
        <f t="shared" si="419"/>
        <v>8980</v>
      </c>
      <c r="CL96" s="94">
        <f t="shared" si="419"/>
        <v>8980</v>
      </c>
      <c r="CM96" s="94">
        <f t="shared" si="419"/>
        <v>8980</v>
      </c>
      <c r="CN96" s="94">
        <f t="shared" si="419"/>
        <v>8980</v>
      </c>
      <c r="CO96" s="108">
        <f t="shared" si="419"/>
        <v>8980</v>
      </c>
      <c r="CP96" s="108">
        <f t="shared" si="419"/>
        <v>8980</v>
      </c>
      <c r="CQ96" s="108">
        <f t="shared" si="419"/>
        <v>8980</v>
      </c>
      <c r="CR96" s="108">
        <f t="shared" si="419"/>
        <v>8980</v>
      </c>
      <c r="CS96" s="94">
        <f t="shared" si="419"/>
        <v>8980</v>
      </c>
      <c r="CT96" s="94">
        <f t="shared" si="419"/>
        <v>8980</v>
      </c>
      <c r="CU96" s="94">
        <f t="shared" si="419"/>
        <v>8980</v>
      </c>
      <c r="CV96" s="94">
        <f t="shared" si="419"/>
        <v>8980</v>
      </c>
      <c r="CW96" s="94">
        <f t="shared" si="419"/>
        <v>8980</v>
      </c>
      <c r="CX96" s="93">
        <f t="shared" si="420"/>
        <v>8980</v>
      </c>
      <c r="CY96" s="519">
        <f t="shared" si="420"/>
        <v>8980</v>
      </c>
      <c r="CZ96" s="532">
        <f t="shared" si="421"/>
        <v>8980</v>
      </c>
      <c r="DA96" s="533">
        <f t="shared" si="421"/>
        <v>8980</v>
      </c>
      <c r="DB96" s="534">
        <f t="shared" si="421"/>
        <v>8980</v>
      </c>
      <c r="DC96" s="534">
        <f t="shared" si="421"/>
        <v>8980</v>
      </c>
      <c r="DD96" s="534">
        <f t="shared" si="421"/>
        <v>8980</v>
      </c>
      <c r="DE96" s="534">
        <f t="shared" si="421"/>
        <v>8980</v>
      </c>
      <c r="DF96" s="534">
        <f t="shared" si="421"/>
        <v>8980</v>
      </c>
      <c r="DG96" s="535">
        <f t="shared" si="421"/>
        <v>8980</v>
      </c>
      <c r="DH96" s="535">
        <f t="shared" si="421"/>
        <v>8980</v>
      </c>
      <c r="DI96" s="535">
        <f t="shared" si="421"/>
        <v>8980</v>
      </c>
      <c r="DJ96" s="535">
        <f t="shared" si="421"/>
        <v>8980</v>
      </c>
      <c r="DK96" s="534">
        <f t="shared" si="421"/>
        <v>8980</v>
      </c>
      <c r="DL96" s="534">
        <f t="shared" si="421"/>
        <v>8980</v>
      </c>
      <c r="DM96" s="534">
        <f t="shared" si="421"/>
        <v>8980</v>
      </c>
      <c r="DN96" s="534">
        <f t="shared" si="421"/>
        <v>8980</v>
      </c>
      <c r="DO96" s="534">
        <f t="shared" si="421"/>
        <v>8980</v>
      </c>
      <c r="DP96" s="533">
        <f t="shared" si="422"/>
        <v>8980</v>
      </c>
      <c r="DQ96" s="532">
        <f t="shared" si="422"/>
        <v>8980</v>
      </c>
      <c r="DR96" s="536">
        <f t="shared" si="423"/>
        <v>18</v>
      </c>
      <c r="DS96" s="468">
        <f t="shared" si="424"/>
        <v>18</v>
      </c>
      <c r="DT96" s="468">
        <f t="shared" si="425"/>
        <v>18</v>
      </c>
      <c r="DU96" s="468">
        <f t="shared" si="426"/>
        <v>18</v>
      </c>
      <c r="DV96" s="982"/>
      <c r="DW96" s="983"/>
      <c r="DX96" s="983"/>
      <c r="DY96" s="984"/>
      <c r="DZ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</row>
    <row r="97" spans="1:256" s="61" customFormat="1" ht="12" customHeight="1">
      <c r="A97" s="529" t="s">
        <v>353</v>
      </c>
      <c r="B97" s="863" t="str">
        <f t="shared" ref="B97:S97" si="431">IF(B95="","",B95*B96/B$7/365/$G$1)</f>
        <v/>
      </c>
      <c r="C97" s="863">
        <f t="shared" si="431"/>
        <v>4.1936488169364884E-2</v>
      </c>
      <c r="D97" s="863" t="str">
        <f t="shared" si="431"/>
        <v/>
      </c>
      <c r="E97" s="863">
        <f t="shared" si="431"/>
        <v>3.7276878372768781E-2</v>
      </c>
      <c r="F97" s="863" t="str">
        <f t="shared" si="431"/>
        <v/>
      </c>
      <c r="G97" s="863" t="str">
        <f t="shared" si="431"/>
        <v/>
      </c>
      <c r="H97" s="863" t="str">
        <f t="shared" si="431"/>
        <v/>
      </c>
      <c r="I97" s="863">
        <f t="shared" si="431"/>
        <v>8.3872976338729768E-2</v>
      </c>
      <c r="J97" s="863">
        <f t="shared" si="431"/>
        <v>4.7927415050702714E-2</v>
      </c>
      <c r="K97" s="863" t="str">
        <f t="shared" si="431"/>
        <v/>
      </c>
      <c r="L97" s="863" t="str">
        <f t="shared" si="431"/>
        <v/>
      </c>
      <c r="M97" s="863" t="str">
        <f t="shared" si="431"/>
        <v/>
      </c>
      <c r="N97" s="863">
        <f t="shared" si="431"/>
        <v>4.7927415050702714E-2</v>
      </c>
      <c r="O97" s="863">
        <f t="shared" si="431"/>
        <v>9.5854830101405428E-2</v>
      </c>
      <c r="P97" s="863">
        <f t="shared" si="431"/>
        <v>4.7927415050702714E-2</v>
      </c>
      <c r="Q97" s="863" t="str">
        <f t="shared" si="431"/>
        <v/>
      </c>
      <c r="R97" s="863">
        <f t="shared" si="431"/>
        <v>4.7927415050702714E-2</v>
      </c>
      <c r="S97" s="863" t="str">
        <f t="shared" si="431"/>
        <v/>
      </c>
      <c r="T97" s="996"/>
      <c r="U97" s="863" t="str">
        <f t="shared" ref="U97:AL97" si="432">IF(U95="","",U95*U96/U$7/365/$G$1)</f>
        <v/>
      </c>
      <c r="V97" s="863">
        <f t="shared" si="432"/>
        <v>5.0323785803237854E-2</v>
      </c>
      <c r="W97" s="863" t="str">
        <f t="shared" si="432"/>
        <v/>
      </c>
      <c r="X97" s="863" t="str">
        <f t="shared" si="432"/>
        <v/>
      </c>
      <c r="Y97" s="863">
        <f t="shared" si="432"/>
        <v>4.1936488169364884E-2</v>
      </c>
      <c r="Z97" s="863">
        <f t="shared" si="432"/>
        <v>3.3549190535491907E-2</v>
      </c>
      <c r="AA97" s="863" t="str">
        <f t="shared" si="432"/>
        <v/>
      </c>
      <c r="AB97" s="863">
        <f t="shared" si="432"/>
        <v>1.6774595267745954E-2</v>
      </c>
      <c r="AC97" s="863">
        <f t="shared" si="432"/>
        <v>1.4378224515210817E-2</v>
      </c>
      <c r="AD97" s="863" t="str">
        <f t="shared" si="432"/>
        <v/>
      </c>
      <c r="AE97" s="863">
        <f t="shared" si="432"/>
        <v>4.1936488169364884E-2</v>
      </c>
      <c r="AF97" s="863" t="str">
        <f t="shared" si="432"/>
        <v/>
      </c>
      <c r="AG97" s="863" t="str">
        <f t="shared" si="432"/>
        <v/>
      </c>
      <c r="AH97" s="863" t="str">
        <f t="shared" si="432"/>
        <v/>
      </c>
      <c r="AI97" s="863">
        <f t="shared" si="432"/>
        <v>4.1936488169364884E-2</v>
      </c>
      <c r="AJ97" s="863" t="str">
        <f t="shared" si="432"/>
        <v/>
      </c>
      <c r="AK97" s="863">
        <f t="shared" si="432"/>
        <v>3.3549190535491907E-2</v>
      </c>
      <c r="AL97" s="863">
        <f t="shared" si="432"/>
        <v>3.7276878372768781E-2</v>
      </c>
      <c r="AM97" s="996"/>
      <c r="AN97" s="863" t="str">
        <f t="shared" ref="AN97:BE97" si="433">IF(AN95="","",AN95*AN96/AN$7/365/$G$1)</f>
        <v/>
      </c>
      <c r="AO97" s="863">
        <f t="shared" si="433"/>
        <v>5.5915317559153174E-2</v>
      </c>
      <c r="AP97" s="863" t="str">
        <f t="shared" si="433"/>
        <v/>
      </c>
      <c r="AQ97" s="863">
        <f t="shared" si="433"/>
        <v>5.5915317559153174E-2</v>
      </c>
      <c r="AR97" s="863" t="str">
        <f t="shared" si="433"/>
        <v/>
      </c>
      <c r="AS97" s="863">
        <f t="shared" si="433"/>
        <v>2.6839352428393522E-2</v>
      </c>
      <c r="AT97" s="863" t="str">
        <f t="shared" si="433"/>
        <v/>
      </c>
      <c r="AU97" s="863">
        <f t="shared" si="433"/>
        <v>5.5915317559153174E-2</v>
      </c>
      <c r="AV97" s="863" t="str">
        <f t="shared" si="433"/>
        <v/>
      </c>
      <c r="AW97" s="863" t="str">
        <f t="shared" si="433"/>
        <v/>
      </c>
      <c r="AX97" s="863" t="str">
        <f t="shared" si="433"/>
        <v/>
      </c>
      <c r="AY97" s="863">
        <f t="shared" si="433"/>
        <v>5.5915317559153174E-2</v>
      </c>
      <c r="AZ97" s="863">
        <f t="shared" si="433"/>
        <v>6.7098381070983815E-2</v>
      </c>
      <c r="BA97" s="863">
        <f t="shared" si="433"/>
        <v>4.7927415050702714E-2</v>
      </c>
      <c r="BB97" s="863" t="str">
        <f t="shared" si="433"/>
        <v/>
      </c>
      <c r="BC97" s="863" t="str">
        <f t="shared" si="433"/>
        <v/>
      </c>
      <c r="BD97" s="863" t="str">
        <f t="shared" si="433"/>
        <v/>
      </c>
      <c r="BE97" s="863" t="str">
        <f t="shared" si="433"/>
        <v/>
      </c>
      <c r="BF97" s="996"/>
      <c r="BG97" s="863" t="str">
        <f t="shared" ref="BG97:BX97" si="434">IF(BG95="","",BG95*BG96/BG$7/365/$G$1)</f>
        <v/>
      </c>
      <c r="BH97" s="863" t="str">
        <f t="shared" si="434"/>
        <v/>
      </c>
      <c r="BI97" s="863" t="str">
        <f t="shared" si="434"/>
        <v/>
      </c>
      <c r="BJ97" s="863" t="str">
        <f t="shared" si="434"/>
        <v/>
      </c>
      <c r="BK97" s="863" t="str">
        <f t="shared" si="434"/>
        <v/>
      </c>
      <c r="BL97" s="863">
        <f t="shared" si="434"/>
        <v>5.5915317559153174E-2</v>
      </c>
      <c r="BM97" s="863" t="str">
        <f t="shared" si="434"/>
        <v/>
      </c>
      <c r="BN97" s="863" t="str">
        <f t="shared" si="434"/>
        <v/>
      </c>
      <c r="BO97" s="863" t="str">
        <f t="shared" si="434"/>
        <v/>
      </c>
      <c r="BP97" s="863" t="str">
        <f t="shared" si="434"/>
        <v/>
      </c>
      <c r="BQ97" s="863" t="str">
        <f t="shared" si="434"/>
        <v/>
      </c>
      <c r="BR97" s="863">
        <f t="shared" si="434"/>
        <v>4.1936488169364884E-2</v>
      </c>
      <c r="BS97" s="863" t="str">
        <f t="shared" si="434"/>
        <v/>
      </c>
      <c r="BT97" s="863" t="str">
        <f t="shared" si="434"/>
        <v/>
      </c>
      <c r="BU97" s="863" t="str">
        <f t="shared" si="434"/>
        <v/>
      </c>
      <c r="BV97" s="863" t="str">
        <f t="shared" si="434"/>
        <v/>
      </c>
      <c r="BW97" s="863" t="str">
        <f t="shared" si="434"/>
        <v/>
      </c>
      <c r="BX97" s="863" t="str">
        <f t="shared" si="434"/>
        <v/>
      </c>
      <c r="BY97" s="996"/>
      <c r="BZ97" s="863">
        <f>IF(BZ95="","",BZ95*BZ96/BZ$7/365/$G$1)</f>
        <v>5.5915317559153174E-2</v>
      </c>
      <c r="CA97" s="863">
        <f>IF(CA95="","",CA95*CA96/CA$7/365/$G$1)</f>
        <v>5.5915317559153174E-2</v>
      </c>
      <c r="CB97" s="863">
        <f>IF(CB95="","",CB95*CB96/CB$7/365/$G$1)</f>
        <v>5.5915317559153174E-2</v>
      </c>
      <c r="CC97" s="863">
        <f>IF(CC95="","",CC95*CC96/CC$7/365/$G$1)</f>
        <v>6.7098381070983815E-2</v>
      </c>
      <c r="CD97" s="530">
        <f>IF(DR97&lt;3,"",(SUM(B97:S97)-MIN(B97:S97)-MAX(B97:S97))/(DR97-2))</f>
        <v>5.2919854118484246E-2</v>
      </c>
      <c r="CE97" s="530">
        <f>IF(DS97&lt;3,"",(SUM(U97:AL97)-MIN(U97:AL97)-MAX(U97:AL97))/(DS97-2))</f>
        <v>3.5279902745656171E-2</v>
      </c>
      <c r="CF97" s="530">
        <f>IF(DT97&lt;3,"",(SUM(AN97:BE97)-MIN(AN97:BE97)-MAX(AN97:BE97))/(DT97-2))</f>
        <v>5.4317737057463081E-2</v>
      </c>
      <c r="CG97" s="531" t="str">
        <f>IF(DU97&lt;3,"",(SUM(BG97:BX97)-MIN(BG97:BX97)-MAX(BG97:BX97))/(DU97-2))</f>
        <v/>
      </c>
      <c r="CH97" s="724" t="str">
        <f t="shared" si="419"/>
        <v/>
      </c>
      <c r="CI97" s="639" t="str">
        <f t="shared" si="419"/>
        <v/>
      </c>
      <c r="CJ97" s="640" t="str">
        <f t="shared" si="419"/>
        <v/>
      </c>
      <c r="CK97" s="640" t="str">
        <f t="shared" si="419"/>
        <v/>
      </c>
      <c r="CL97" s="640" t="str">
        <f t="shared" si="419"/>
        <v/>
      </c>
      <c r="CM97" s="640">
        <f t="shared" si="419"/>
        <v>3.7276878372768781E-2</v>
      </c>
      <c r="CN97" s="640">
        <f t="shared" si="419"/>
        <v>4.1936488169364884E-2</v>
      </c>
      <c r="CO97" s="641">
        <f t="shared" si="419"/>
        <v>4.7927415050702714E-2</v>
      </c>
      <c r="CP97" s="641">
        <f t="shared" si="419"/>
        <v>4.7927415050702714E-2</v>
      </c>
      <c r="CQ97" s="641">
        <f t="shared" si="419"/>
        <v>4.7927415050702714E-2</v>
      </c>
      <c r="CR97" s="641">
        <f t="shared" si="419"/>
        <v>4.7927415050702714E-2</v>
      </c>
      <c r="CS97" s="640">
        <f t="shared" si="419"/>
        <v>8.3872976338729768E-2</v>
      </c>
      <c r="CT97" s="640">
        <f t="shared" si="419"/>
        <v>9.5854830101405428E-2</v>
      </c>
      <c r="CU97" s="640" t="str">
        <f t="shared" si="419"/>
        <v/>
      </c>
      <c r="CV97" s="640" t="str">
        <f t="shared" si="419"/>
        <v/>
      </c>
      <c r="CW97" s="640" t="str">
        <f t="shared" si="419"/>
        <v/>
      </c>
      <c r="CX97" s="639" t="str">
        <f t="shared" si="420"/>
        <v/>
      </c>
      <c r="CY97" s="725" t="str">
        <f t="shared" si="420"/>
        <v/>
      </c>
      <c r="CZ97" s="638" t="str">
        <f t="shared" si="421"/>
        <v/>
      </c>
      <c r="DA97" s="639" t="str">
        <f t="shared" si="421"/>
        <v/>
      </c>
      <c r="DB97" s="640" t="str">
        <f t="shared" si="421"/>
        <v/>
      </c>
      <c r="DC97" s="640" t="str">
        <f t="shared" si="421"/>
        <v/>
      </c>
      <c r="DD97" s="640" t="str">
        <f t="shared" si="421"/>
        <v/>
      </c>
      <c r="DE97" s="640">
        <f t="shared" si="421"/>
        <v>1.4378224515210817E-2</v>
      </c>
      <c r="DF97" s="640">
        <f t="shared" si="421"/>
        <v>1.6774595267745954E-2</v>
      </c>
      <c r="DG97" s="641">
        <f t="shared" si="421"/>
        <v>3.3549190535491907E-2</v>
      </c>
      <c r="DH97" s="641">
        <f t="shared" si="421"/>
        <v>3.3549190535491907E-2</v>
      </c>
      <c r="DI97" s="641">
        <f t="shared" si="421"/>
        <v>3.7276878372768781E-2</v>
      </c>
      <c r="DJ97" s="641">
        <f t="shared" si="421"/>
        <v>4.1936488169364884E-2</v>
      </c>
      <c r="DK97" s="640">
        <f t="shared" si="421"/>
        <v>4.1936488169364884E-2</v>
      </c>
      <c r="DL97" s="640">
        <f t="shared" si="421"/>
        <v>4.1936488169364884E-2</v>
      </c>
      <c r="DM97" s="640">
        <f t="shared" si="421"/>
        <v>5.0323785803237854E-2</v>
      </c>
      <c r="DN97" s="640" t="str">
        <f t="shared" si="421"/>
        <v/>
      </c>
      <c r="DO97" s="640" t="str">
        <f t="shared" si="421"/>
        <v/>
      </c>
      <c r="DP97" s="639" t="str">
        <f t="shared" si="422"/>
        <v/>
      </c>
      <c r="DQ97" s="638" t="str">
        <f t="shared" si="422"/>
        <v/>
      </c>
      <c r="DR97" s="536">
        <f t="shared" si="423"/>
        <v>8</v>
      </c>
      <c r="DS97" s="468">
        <f t="shared" si="424"/>
        <v>9</v>
      </c>
      <c r="DT97" s="468">
        <f t="shared" si="425"/>
        <v>7</v>
      </c>
      <c r="DU97" s="468">
        <f t="shared" si="426"/>
        <v>2</v>
      </c>
      <c r="DV97" s="991" t="e">
        <f>IF(DV95="","",DV95*BZ96)</f>
        <v>#VALUE!</v>
      </c>
      <c r="DW97" s="992" t="e">
        <f>IF(DW95="","",DW95*CA96)</f>
        <v>#VALUE!</v>
      </c>
      <c r="DX97" s="992" t="e">
        <f>IF(DX95="","",DX95*CB96)</f>
        <v>#VALUE!</v>
      </c>
      <c r="DY97" s="993" t="e">
        <f>IF(DY95="","",DY95*CC96)</f>
        <v>#VALUE!</v>
      </c>
      <c r="DZ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</row>
    <row r="98" spans="1:256" s="61" customFormat="1" ht="12" customHeight="1">
      <c r="A98" s="1040" t="s">
        <v>398</v>
      </c>
      <c r="B98" s="777"/>
      <c r="C98" s="743">
        <v>11</v>
      </c>
      <c r="D98" s="777"/>
      <c r="E98" s="743">
        <v>1</v>
      </c>
      <c r="F98" s="777"/>
      <c r="G98" s="743"/>
      <c r="H98" s="777"/>
      <c r="I98" s="743">
        <v>10</v>
      </c>
      <c r="J98" s="777">
        <v>11</v>
      </c>
      <c r="K98" s="743"/>
      <c r="L98" s="777"/>
      <c r="M98" s="743"/>
      <c r="N98" s="777">
        <v>15</v>
      </c>
      <c r="O98" s="743">
        <v>15</v>
      </c>
      <c r="P98" s="777">
        <v>11</v>
      </c>
      <c r="Q98" s="743"/>
      <c r="R98" s="743">
        <v>15</v>
      </c>
      <c r="S98" s="777"/>
      <c r="T98" s="1036"/>
      <c r="U98" s="743"/>
      <c r="V98" s="777">
        <v>5</v>
      </c>
      <c r="W98" s="743"/>
      <c r="X98" s="777"/>
      <c r="Y98" s="743">
        <v>12</v>
      </c>
      <c r="Z98" s="777">
        <v>8</v>
      </c>
      <c r="AA98" s="743"/>
      <c r="AB98" s="777">
        <v>10</v>
      </c>
      <c r="AC98" s="743">
        <v>10</v>
      </c>
      <c r="AD98" s="777"/>
      <c r="AE98" s="743">
        <v>12.5</v>
      </c>
      <c r="AF98" s="777"/>
      <c r="AG98" s="743"/>
      <c r="AH98" s="777"/>
      <c r="AI98" s="743">
        <v>12</v>
      </c>
      <c r="AJ98" s="777"/>
      <c r="AK98" s="777">
        <v>9.5</v>
      </c>
      <c r="AL98" s="743">
        <v>14.5</v>
      </c>
      <c r="AM98" s="1036"/>
      <c r="AN98" s="743"/>
      <c r="AO98" s="777">
        <v>90</v>
      </c>
      <c r="AP98" s="743"/>
      <c r="AQ98" s="777">
        <v>18</v>
      </c>
      <c r="AR98" s="743"/>
      <c r="AS98" s="777">
        <v>180</v>
      </c>
      <c r="AT98" s="743"/>
      <c r="AU98" s="777">
        <v>35</v>
      </c>
      <c r="AV98" s="743"/>
      <c r="AW98" s="777"/>
      <c r="AX98" s="743"/>
      <c r="AY98" s="777">
        <v>9</v>
      </c>
      <c r="AZ98" s="743">
        <v>13.5</v>
      </c>
      <c r="BA98" s="777">
        <v>11</v>
      </c>
      <c r="BB98" s="743"/>
      <c r="BC98" s="777"/>
      <c r="BD98" s="777"/>
      <c r="BE98" s="743"/>
      <c r="BF98" s="1036"/>
      <c r="BG98" s="743"/>
      <c r="BH98" s="743"/>
      <c r="BI98" s="777"/>
      <c r="BJ98" s="743"/>
      <c r="BK98" s="777"/>
      <c r="BL98" s="743">
        <v>80</v>
      </c>
      <c r="BM98" s="777"/>
      <c r="BN98" s="743"/>
      <c r="BO98" s="777"/>
      <c r="BP98" s="743"/>
      <c r="BQ98" s="777"/>
      <c r="BR98" s="743">
        <v>12</v>
      </c>
      <c r="BS98" s="777"/>
      <c r="BT98" s="743"/>
      <c r="BU98" s="777"/>
      <c r="BV98" s="743"/>
      <c r="BW98" s="743"/>
      <c r="BX98" s="777"/>
      <c r="BY98" s="1036"/>
      <c r="BZ98" s="743">
        <v>12</v>
      </c>
      <c r="CA98" s="777">
        <v>10</v>
      </c>
      <c r="CB98" s="743">
        <v>11</v>
      </c>
      <c r="CC98" s="777">
        <v>12</v>
      </c>
      <c r="CD98" s="530">
        <f>IF(DR98&lt;3,"",(SUM(B98:S98)-MIN(B98:S98)-MAX(B98:S98))/(DR98-2))</f>
        <v>12.166666666666666</v>
      </c>
      <c r="CE98" s="530">
        <f>IF(DS98&lt;3,"",(SUM(U98:AL98)-MIN(U98:AL98)-MAX(U98:AL98))/(DS98-2))</f>
        <v>10.571428571428571</v>
      </c>
      <c r="CF98" s="530">
        <f>IF(DT98&lt;3,"",(SUM(AN98:BE98)-MIN(AN98:BE98)-MAX(AN98:BE98))/(DT98-2))</f>
        <v>33.5</v>
      </c>
      <c r="CG98" s="531" t="str">
        <f>IF(DU98&lt;3,"",(SUM(BG98:BX98)-MIN(BG98:BX98)-MAX(BG98:BX98))/(DU98-2))</f>
        <v/>
      </c>
      <c r="CH98" s="518" t="str">
        <f t="shared" si="419"/>
        <v/>
      </c>
      <c r="CI98" s="93" t="str">
        <f t="shared" si="419"/>
        <v/>
      </c>
      <c r="CJ98" s="94" t="str">
        <f t="shared" si="419"/>
        <v/>
      </c>
      <c r="CK98" s="94" t="str">
        <f t="shared" si="419"/>
        <v/>
      </c>
      <c r="CL98" s="94" t="str">
        <f t="shared" si="419"/>
        <v/>
      </c>
      <c r="CM98" s="94">
        <f t="shared" si="419"/>
        <v>1</v>
      </c>
      <c r="CN98" s="94">
        <f t="shared" si="419"/>
        <v>10</v>
      </c>
      <c r="CO98" s="108">
        <f t="shared" si="419"/>
        <v>11</v>
      </c>
      <c r="CP98" s="108">
        <f t="shared" si="419"/>
        <v>11</v>
      </c>
      <c r="CQ98" s="108">
        <f t="shared" si="419"/>
        <v>11</v>
      </c>
      <c r="CR98" s="108">
        <f t="shared" si="419"/>
        <v>15</v>
      </c>
      <c r="CS98" s="94">
        <f t="shared" si="419"/>
        <v>15</v>
      </c>
      <c r="CT98" s="94">
        <f t="shared" si="419"/>
        <v>15</v>
      </c>
      <c r="CU98" s="94" t="str">
        <f t="shared" si="419"/>
        <v/>
      </c>
      <c r="CV98" s="94" t="str">
        <f t="shared" si="419"/>
        <v/>
      </c>
      <c r="CW98" s="94" t="str">
        <f t="shared" si="419"/>
        <v/>
      </c>
      <c r="CX98" s="93" t="str">
        <f t="shared" si="420"/>
        <v/>
      </c>
      <c r="CY98" s="519" t="str">
        <f t="shared" si="420"/>
        <v/>
      </c>
      <c r="CZ98" s="532" t="str">
        <f t="shared" si="421"/>
        <v/>
      </c>
      <c r="DA98" s="533" t="str">
        <f t="shared" si="421"/>
        <v/>
      </c>
      <c r="DB98" s="534" t="str">
        <f t="shared" si="421"/>
        <v/>
      </c>
      <c r="DC98" s="534" t="str">
        <f t="shared" si="421"/>
        <v/>
      </c>
      <c r="DD98" s="534" t="str">
        <f t="shared" si="421"/>
        <v/>
      </c>
      <c r="DE98" s="534">
        <f t="shared" si="421"/>
        <v>5</v>
      </c>
      <c r="DF98" s="534">
        <f t="shared" si="421"/>
        <v>8</v>
      </c>
      <c r="DG98" s="535">
        <f t="shared" si="421"/>
        <v>9.5</v>
      </c>
      <c r="DH98" s="535">
        <f t="shared" si="421"/>
        <v>10</v>
      </c>
      <c r="DI98" s="535">
        <f t="shared" si="421"/>
        <v>10</v>
      </c>
      <c r="DJ98" s="535">
        <f t="shared" si="421"/>
        <v>12</v>
      </c>
      <c r="DK98" s="534">
        <f t="shared" si="421"/>
        <v>12</v>
      </c>
      <c r="DL98" s="534">
        <f t="shared" si="421"/>
        <v>12.5</v>
      </c>
      <c r="DM98" s="534">
        <f t="shared" si="421"/>
        <v>14.5</v>
      </c>
      <c r="DN98" s="534" t="str">
        <f t="shared" si="421"/>
        <v/>
      </c>
      <c r="DO98" s="534" t="str">
        <f t="shared" si="421"/>
        <v/>
      </c>
      <c r="DP98" s="533" t="str">
        <f t="shared" si="422"/>
        <v/>
      </c>
      <c r="DQ98" s="532" t="str">
        <f t="shared" si="422"/>
        <v/>
      </c>
      <c r="DR98" s="536">
        <f t="shared" si="423"/>
        <v>8</v>
      </c>
      <c r="DS98" s="468">
        <f t="shared" si="424"/>
        <v>9</v>
      </c>
      <c r="DT98" s="468">
        <f t="shared" si="425"/>
        <v>7</v>
      </c>
      <c r="DU98" s="468">
        <f t="shared" si="426"/>
        <v>2</v>
      </c>
      <c r="DV98" s="994"/>
      <c r="DW98" s="306"/>
      <c r="DX98" s="306"/>
      <c r="DY98" s="995"/>
      <c r="DZ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</row>
    <row r="99" spans="1:256" s="61" customFormat="1" ht="12" customHeight="1">
      <c r="A99" s="529" t="s">
        <v>395</v>
      </c>
      <c r="B99" s="541" t="str">
        <f t="shared" ref="B99:S99" si="435">IF(B98="","",B95*B98)</f>
        <v/>
      </c>
      <c r="C99" s="541">
        <f t="shared" si="435"/>
        <v>1320</v>
      </c>
      <c r="D99" s="541" t="str">
        <f t="shared" si="435"/>
        <v/>
      </c>
      <c r="E99" s="541">
        <f t="shared" si="435"/>
        <v>120</v>
      </c>
      <c r="F99" s="541" t="str">
        <f t="shared" si="435"/>
        <v/>
      </c>
      <c r="G99" s="541" t="str">
        <f t="shared" si="435"/>
        <v/>
      </c>
      <c r="H99" s="541" t="str">
        <f t="shared" si="435"/>
        <v/>
      </c>
      <c r="I99" s="541">
        <f t="shared" si="435"/>
        <v>1200</v>
      </c>
      <c r="J99" s="541">
        <f t="shared" si="435"/>
        <v>1320</v>
      </c>
      <c r="K99" s="541" t="str">
        <f t="shared" si="435"/>
        <v/>
      </c>
      <c r="L99" s="541" t="str">
        <f t="shared" si="435"/>
        <v/>
      </c>
      <c r="M99" s="541" t="str">
        <f t="shared" si="435"/>
        <v/>
      </c>
      <c r="N99" s="541">
        <f t="shared" si="435"/>
        <v>1800</v>
      </c>
      <c r="O99" s="541">
        <f t="shared" si="435"/>
        <v>3600</v>
      </c>
      <c r="P99" s="541">
        <f t="shared" si="435"/>
        <v>1320</v>
      </c>
      <c r="Q99" s="541" t="str">
        <f t="shared" si="435"/>
        <v/>
      </c>
      <c r="R99" s="541">
        <f t="shared" si="435"/>
        <v>1800</v>
      </c>
      <c r="S99" s="541" t="str">
        <f t="shared" si="435"/>
        <v/>
      </c>
      <c r="T99" s="865"/>
      <c r="U99" s="541" t="str">
        <f t="shared" ref="U99:AL99" si="436">IF(U98="","",U95*U98)</f>
        <v/>
      </c>
      <c r="V99" s="541">
        <f t="shared" si="436"/>
        <v>720</v>
      </c>
      <c r="W99" s="541" t="str">
        <f t="shared" si="436"/>
        <v/>
      </c>
      <c r="X99" s="541" t="str">
        <f t="shared" si="436"/>
        <v/>
      </c>
      <c r="Y99" s="541">
        <f t="shared" si="436"/>
        <v>1440</v>
      </c>
      <c r="Z99" s="541">
        <f t="shared" si="436"/>
        <v>960</v>
      </c>
      <c r="AA99" s="541" t="str">
        <f t="shared" si="436"/>
        <v/>
      </c>
      <c r="AB99" s="541">
        <f t="shared" si="436"/>
        <v>480</v>
      </c>
      <c r="AC99" s="541">
        <f t="shared" si="436"/>
        <v>360</v>
      </c>
      <c r="AD99" s="541" t="str">
        <f t="shared" si="436"/>
        <v/>
      </c>
      <c r="AE99" s="541">
        <f t="shared" si="436"/>
        <v>1500</v>
      </c>
      <c r="AF99" s="541" t="str">
        <f t="shared" si="436"/>
        <v/>
      </c>
      <c r="AG99" s="541" t="str">
        <f t="shared" si="436"/>
        <v/>
      </c>
      <c r="AH99" s="541" t="str">
        <f t="shared" si="436"/>
        <v/>
      </c>
      <c r="AI99" s="541">
        <f t="shared" si="436"/>
        <v>1440</v>
      </c>
      <c r="AJ99" s="541" t="str">
        <f t="shared" si="436"/>
        <v/>
      </c>
      <c r="AK99" s="541">
        <f t="shared" si="436"/>
        <v>1140</v>
      </c>
      <c r="AL99" s="541">
        <f t="shared" si="436"/>
        <v>1740</v>
      </c>
      <c r="AM99" s="865"/>
      <c r="AN99" s="541" t="str">
        <f t="shared" ref="AN99:BE99" si="437">IF(AN98="","",AN95*AN98)</f>
        <v/>
      </c>
      <c r="AO99" s="541">
        <f t="shared" si="437"/>
        <v>10800</v>
      </c>
      <c r="AP99" s="541" t="str">
        <f t="shared" si="437"/>
        <v/>
      </c>
      <c r="AQ99" s="541">
        <f t="shared" si="437"/>
        <v>2160</v>
      </c>
      <c r="AR99" s="541" t="str">
        <f t="shared" si="437"/>
        <v/>
      </c>
      <c r="AS99" s="541">
        <f t="shared" si="437"/>
        <v>8640</v>
      </c>
      <c r="AT99" s="541" t="str">
        <f t="shared" si="437"/>
        <v/>
      </c>
      <c r="AU99" s="541">
        <f t="shared" si="437"/>
        <v>4200</v>
      </c>
      <c r="AV99" s="541" t="str">
        <f t="shared" si="437"/>
        <v/>
      </c>
      <c r="AW99" s="541" t="str">
        <f t="shared" si="437"/>
        <v/>
      </c>
      <c r="AX99" s="541" t="str">
        <f t="shared" si="437"/>
        <v/>
      </c>
      <c r="AY99" s="541">
        <f t="shared" si="437"/>
        <v>1080</v>
      </c>
      <c r="AZ99" s="541">
        <f t="shared" si="437"/>
        <v>1620</v>
      </c>
      <c r="BA99" s="541">
        <f t="shared" si="437"/>
        <v>1320</v>
      </c>
      <c r="BB99" s="541" t="str">
        <f t="shared" si="437"/>
        <v/>
      </c>
      <c r="BC99" s="541" t="str">
        <f t="shared" si="437"/>
        <v/>
      </c>
      <c r="BD99" s="541" t="str">
        <f t="shared" si="437"/>
        <v/>
      </c>
      <c r="BE99" s="541" t="str">
        <f t="shared" si="437"/>
        <v/>
      </c>
      <c r="BF99" s="865"/>
      <c r="BG99" s="541" t="str">
        <f t="shared" ref="BG99:BX99" si="438">IF(BG98="","",BG95*BG98)</f>
        <v/>
      </c>
      <c r="BH99" s="541" t="str">
        <f t="shared" si="438"/>
        <v/>
      </c>
      <c r="BI99" s="541" t="str">
        <f t="shared" si="438"/>
        <v/>
      </c>
      <c r="BJ99" s="541" t="str">
        <f t="shared" si="438"/>
        <v/>
      </c>
      <c r="BK99" s="541" t="str">
        <f t="shared" si="438"/>
        <v/>
      </c>
      <c r="BL99" s="541">
        <f t="shared" si="438"/>
        <v>9600</v>
      </c>
      <c r="BM99" s="541" t="str">
        <f t="shared" si="438"/>
        <v/>
      </c>
      <c r="BN99" s="541" t="str">
        <f t="shared" si="438"/>
        <v/>
      </c>
      <c r="BO99" s="541" t="str">
        <f t="shared" si="438"/>
        <v/>
      </c>
      <c r="BP99" s="541" t="str">
        <f t="shared" si="438"/>
        <v/>
      </c>
      <c r="BQ99" s="541" t="str">
        <f t="shared" si="438"/>
        <v/>
      </c>
      <c r="BR99" s="541">
        <f t="shared" si="438"/>
        <v>1440</v>
      </c>
      <c r="BS99" s="541" t="str">
        <f t="shared" si="438"/>
        <v/>
      </c>
      <c r="BT99" s="541" t="str">
        <f t="shared" si="438"/>
        <v/>
      </c>
      <c r="BU99" s="541" t="str">
        <f t="shared" si="438"/>
        <v/>
      </c>
      <c r="BV99" s="541" t="str">
        <f t="shared" si="438"/>
        <v/>
      </c>
      <c r="BW99" s="541" t="str">
        <f t="shared" si="438"/>
        <v/>
      </c>
      <c r="BX99" s="541" t="str">
        <f t="shared" si="438"/>
        <v/>
      </c>
      <c r="BY99" s="865"/>
      <c r="BZ99" s="541">
        <f>IF(BZ98="","",BZ95*BZ98)</f>
        <v>1440</v>
      </c>
      <c r="CA99" s="541">
        <f>IF(CA98="","",CA95*CA98)</f>
        <v>1200</v>
      </c>
      <c r="CB99" s="541">
        <f>IF(CB98="","",CB95*CB98)</f>
        <v>1320</v>
      </c>
      <c r="CC99" s="541">
        <f>IF(CC98="","",CC95*CC98)</f>
        <v>1440</v>
      </c>
      <c r="CD99" s="530">
        <f>IF(DR99&lt;3,"",(SUM(B99:S99)-MIN(B99:S99)-MAX(B99:S99))/(DR99-2))</f>
        <v>1460</v>
      </c>
      <c r="CE99" s="530">
        <f>IF(DS99&lt;3,"",(SUM(U99:AL99)-MIN(U99:AL99)-MAX(U99:AL99))/(DS99-2))</f>
        <v>1097.1428571428571</v>
      </c>
      <c r="CF99" s="530">
        <f>IF(DT99&lt;3,"",(SUM(AN99:BE99)-MIN(AN99:BE99)-MAX(AN99:BE99))/(DT99-2))</f>
        <v>3588</v>
      </c>
      <c r="CG99" s="531" t="str">
        <f>IF(DU99&lt;3,"",(SUM(BG99:BX99)-MIN(BG99:BX99)-MAX(BG99:BX99))/(DU99-2))</f>
        <v/>
      </c>
      <c r="CH99" s="518" t="str">
        <f t="shared" si="419"/>
        <v/>
      </c>
      <c r="CI99" s="93" t="str">
        <f t="shared" si="419"/>
        <v/>
      </c>
      <c r="CJ99" s="94" t="str">
        <f t="shared" si="419"/>
        <v/>
      </c>
      <c r="CK99" s="94" t="str">
        <f t="shared" si="419"/>
        <v/>
      </c>
      <c r="CL99" s="94" t="str">
        <f t="shared" si="419"/>
        <v/>
      </c>
      <c r="CM99" s="94">
        <f t="shared" si="419"/>
        <v>120</v>
      </c>
      <c r="CN99" s="94">
        <f t="shared" si="419"/>
        <v>1200</v>
      </c>
      <c r="CO99" s="108">
        <f t="shared" si="419"/>
        <v>1320</v>
      </c>
      <c r="CP99" s="108">
        <f t="shared" si="419"/>
        <v>1320</v>
      </c>
      <c r="CQ99" s="108">
        <f t="shared" si="419"/>
        <v>1320</v>
      </c>
      <c r="CR99" s="108">
        <f t="shared" si="419"/>
        <v>1800</v>
      </c>
      <c r="CS99" s="94">
        <f t="shared" si="419"/>
        <v>1800</v>
      </c>
      <c r="CT99" s="94">
        <f t="shared" si="419"/>
        <v>3600</v>
      </c>
      <c r="CU99" s="94" t="str">
        <f t="shared" si="419"/>
        <v/>
      </c>
      <c r="CV99" s="94" t="str">
        <f t="shared" si="419"/>
        <v/>
      </c>
      <c r="CW99" s="94" t="str">
        <f t="shared" si="419"/>
        <v/>
      </c>
      <c r="CX99" s="93" t="str">
        <f t="shared" si="420"/>
        <v/>
      </c>
      <c r="CY99" s="519" t="str">
        <f t="shared" si="420"/>
        <v/>
      </c>
      <c r="CZ99" s="532" t="str">
        <f t="shared" si="421"/>
        <v/>
      </c>
      <c r="DA99" s="533" t="str">
        <f t="shared" si="421"/>
        <v/>
      </c>
      <c r="DB99" s="534" t="str">
        <f t="shared" si="421"/>
        <v/>
      </c>
      <c r="DC99" s="534" t="str">
        <f t="shared" si="421"/>
        <v/>
      </c>
      <c r="DD99" s="534" t="str">
        <f t="shared" si="421"/>
        <v/>
      </c>
      <c r="DE99" s="534">
        <f t="shared" si="421"/>
        <v>360</v>
      </c>
      <c r="DF99" s="534">
        <f t="shared" si="421"/>
        <v>480</v>
      </c>
      <c r="DG99" s="535">
        <f t="shared" si="421"/>
        <v>720</v>
      </c>
      <c r="DH99" s="535">
        <f t="shared" si="421"/>
        <v>960</v>
      </c>
      <c r="DI99" s="535">
        <f t="shared" si="421"/>
        <v>1140</v>
      </c>
      <c r="DJ99" s="535">
        <f t="shared" si="421"/>
        <v>1440</v>
      </c>
      <c r="DK99" s="534">
        <f t="shared" si="421"/>
        <v>1440</v>
      </c>
      <c r="DL99" s="534">
        <f t="shared" si="421"/>
        <v>1500</v>
      </c>
      <c r="DM99" s="534">
        <f t="shared" si="421"/>
        <v>1740</v>
      </c>
      <c r="DN99" s="534" t="str">
        <f t="shared" si="421"/>
        <v/>
      </c>
      <c r="DO99" s="534" t="str">
        <f t="shared" si="421"/>
        <v/>
      </c>
      <c r="DP99" s="533" t="str">
        <f t="shared" si="422"/>
        <v/>
      </c>
      <c r="DQ99" s="532" t="str">
        <f t="shared" si="422"/>
        <v/>
      </c>
      <c r="DR99" s="536">
        <f t="shared" si="423"/>
        <v>8</v>
      </c>
      <c r="DS99" s="468">
        <f t="shared" si="424"/>
        <v>9</v>
      </c>
      <c r="DT99" s="468">
        <f t="shared" si="425"/>
        <v>7</v>
      </c>
      <c r="DU99" s="468">
        <f t="shared" si="426"/>
        <v>2</v>
      </c>
      <c r="DV99" s="999" t="str">
        <f>IF(DV91="","",(DV91+SUM(BZ91)*(DV91="")-SUM(DV95)-DV98-SUM(BZ98)*(DV98=""))*BZ92/DV$7/365/$G$1)</f>
        <v/>
      </c>
      <c r="DW99" s="863" t="str">
        <f>IF(DW91="","",(DW91+SUM(CA91)*(DW91="")-SUM(DW95)-DW98-SUM(CA98)*(DW98=""))*CA92/DW$7/365/$G$1)</f>
        <v/>
      </c>
      <c r="DX99" s="863" t="str">
        <f>IF(DX91="","",(DX91+SUM(CB91)*(DX91="")-SUM(DX95)-DX98-SUM(CB98)*(DX98=""))*CB92/DX$7/365/$G$1)</f>
        <v/>
      </c>
      <c r="DY99" s="1000" t="str">
        <f>IF(DY91="","",(DY91+SUM(CC91)*(DY91="")-SUM(DY95)-DY98-SUM(CC98)*(DY98=""))*CC92/DY$7/365/$G$1)</f>
        <v/>
      </c>
      <c r="DZ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</row>
    <row r="100" spans="1:256" s="61" customFormat="1" ht="12" customHeight="1">
      <c r="A100" s="1026" t="s">
        <v>829</v>
      </c>
      <c r="B100" s="741"/>
      <c r="C100" s="741"/>
      <c r="D100" s="741"/>
      <c r="E100" s="741"/>
      <c r="F100" s="741"/>
      <c r="G100" s="741"/>
      <c r="H100" s="741"/>
      <c r="I100" s="741"/>
      <c r="J100" s="741"/>
      <c r="K100" s="741"/>
      <c r="L100" s="741"/>
      <c r="M100" s="741"/>
      <c r="N100" s="741"/>
      <c r="O100" s="741"/>
      <c r="P100" s="741"/>
      <c r="Q100" s="741"/>
      <c r="R100" s="741"/>
      <c r="S100" s="741"/>
      <c r="T100" s="813"/>
      <c r="U100" s="741"/>
      <c r="V100" s="741"/>
      <c r="W100" s="741"/>
      <c r="X100" s="741"/>
      <c r="Y100" s="741"/>
      <c r="Z100" s="741"/>
      <c r="AA100" s="741"/>
      <c r="AB100" s="741"/>
      <c r="AC100" s="741"/>
      <c r="AD100" s="741"/>
      <c r="AE100" s="741"/>
      <c r="AF100" s="741"/>
      <c r="AG100" s="741"/>
      <c r="AH100" s="741"/>
      <c r="AI100" s="741"/>
      <c r="AJ100" s="741"/>
      <c r="AK100" s="741"/>
      <c r="AL100" s="741"/>
      <c r="AM100" s="813"/>
      <c r="AN100" s="741"/>
      <c r="AO100" s="741"/>
      <c r="AP100" s="741"/>
      <c r="AQ100" s="741"/>
      <c r="AR100" s="741"/>
      <c r="AS100" s="741"/>
      <c r="AT100" s="741"/>
      <c r="AU100" s="741"/>
      <c r="AV100" s="741"/>
      <c r="AW100" s="741"/>
      <c r="AX100" s="741"/>
      <c r="AY100" s="741"/>
      <c r="AZ100" s="741"/>
      <c r="BA100" s="741"/>
      <c r="BB100" s="741"/>
      <c r="BC100" s="741"/>
      <c r="BD100" s="741"/>
      <c r="BE100" s="741"/>
      <c r="BF100" s="813"/>
      <c r="BG100" s="741"/>
      <c r="BH100" s="741"/>
      <c r="BI100" s="741"/>
      <c r="BJ100" s="741"/>
      <c r="BK100" s="741"/>
      <c r="BL100" s="741"/>
      <c r="BM100" s="741"/>
      <c r="BN100" s="741"/>
      <c r="BO100" s="741"/>
      <c r="BP100" s="741"/>
      <c r="BQ100" s="741"/>
      <c r="BR100" s="741"/>
      <c r="BS100" s="741"/>
      <c r="BT100" s="741"/>
      <c r="BU100" s="741"/>
      <c r="BV100" s="741"/>
      <c r="BW100" s="741"/>
      <c r="BX100" s="741"/>
      <c r="BY100" s="813"/>
      <c r="BZ100" s="741"/>
      <c r="CA100" s="741"/>
      <c r="CB100" s="741"/>
      <c r="CC100" s="741"/>
      <c r="CD100" s="698" t="str">
        <f t="shared" ref="CD100:CD105" si="439">IF(DR100&lt;3,"",(SUM(B100:S100)-MIN(B100:S100)-MAX(B100:S100))/(DR100-2))</f>
        <v/>
      </c>
      <c r="CE100" s="698" t="str">
        <f t="shared" ref="CE100:CE105" si="440">IF(DS100&lt;3,"",(SUM(U100:AL100)-MIN(U100:AL100)-MAX(U100:AL100))/(DS100-2))</f>
        <v/>
      </c>
      <c r="CF100" s="698" t="str">
        <f t="shared" ref="CF100:CF105" si="441">IF(DT100&lt;3,"",(SUM(AN100:BE100)-MIN(AN100:BE100)-MAX(AN100:BE100))/(DT100-2))</f>
        <v/>
      </c>
      <c r="CG100" s="787" t="str">
        <f t="shared" ref="CG100:CG105" si="442">IF(DU100&lt;3,"",(SUM(BG100:BX100)-MIN(BG100:BX100)-MAX(BG100:BX100))/(DU100-2))</f>
        <v/>
      </c>
      <c r="CH100" s="1371" t="str">
        <f t="shared" si="419"/>
        <v/>
      </c>
      <c r="CI100" s="1372" t="str">
        <f t="shared" si="419"/>
        <v/>
      </c>
      <c r="CJ100" s="1373" t="str">
        <f t="shared" si="419"/>
        <v/>
      </c>
      <c r="CK100" s="1373" t="str">
        <f t="shared" si="419"/>
        <v/>
      </c>
      <c r="CL100" s="1373" t="str">
        <f t="shared" si="419"/>
        <v/>
      </c>
      <c r="CM100" s="1373" t="str">
        <f t="shared" si="419"/>
        <v/>
      </c>
      <c r="CN100" s="1373" t="str">
        <f t="shared" si="419"/>
        <v/>
      </c>
      <c r="CO100" s="1374" t="str">
        <f t="shared" si="419"/>
        <v/>
      </c>
      <c r="CP100" s="1374" t="str">
        <f t="shared" si="419"/>
        <v/>
      </c>
      <c r="CQ100" s="1374" t="str">
        <f t="shared" si="419"/>
        <v/>
      </c>
      <c r="CR100" s="1374" t="str">
        <f t="shared" si="419"/>
        <v/>
      </c>
      <c r="CS100" s="1373" t="str">
        <f t="shared" si="419"/>
        <v/>
      </c>
      <c r="CT100" s="1373" t="str">
        <f t="shared" si="419"/>
        <v/>
      </c>
      <c r="CU100" s="1373" t="str">
        <f t="shared" si="419"/>
        <v/>
      </c>
      <c r="CV100" s="1373" t="str">
        <f t="shared" si="419"/>
        <v/>
      </c>
      <c r="CW100" s="1373" t="str">
        <f t="shared" si="419"/>
        <v/>
      </c>
      <c r="CX100" s="1372" t="str">
        <f t="shared" si="420"/>
        <v/>
      </c>
      <c r="CY100" s="1375" t="str">
        <f t="shared" si="420"/>
        <v/>
      </c>
      <c r="CZ100" s="532" t="str">
        <f t="shared" si="421"/>
        <v/>
      </c>
      <c r="DA100" s="533" t="str">
        <f t="shared" si="421"/>
        <v/>
      </c>
      <c r="DB100" s="534" t="str">
        <f t="shared" si="421"/>
        <v/>
      </c>
      <c r="DC100" s="534" t="str">
        <f t="shared" si="421"/>
        <v/>
      </c>
      <c r="DD100" s="534" t="str">
        <f t="shared" si="421"/>
        <v/>
      </c>
      <c r="DE100" s="534" t="str">
        <f t="shared" si="421"/>
        <v/>
      </c>
      <c r="DF100" s="534" t="str">
        <f t="shared" si="421"/>
        <v/>
      </c>
      <c r="DG100" s="535" t="str">
        <f t="shared" si="421"/>
        <v/>
      </c>
      <c r="DH100" s="535" t="str">
        <f t="shared" si="421"/>
        <v/>
      </c>
      <c r="DI100" s="535" t="str">
        <f t="shared" si="421"/>
        <v/>
      </c>
      <c r="DJ100" s="535" t="str">
        <f t="shared" si="421"/>
        <v/>
      </c>
      <c r="DK100" s="534" t="str">
        <f t="shared" si="421"/>
        <v/>
      </c>
      <c r="DL100" s="534" t="str">
        <f t="shared" si="421"/>
        <v/>
      </c>
      <c r="DM100" s="534" t="str">
        <f t="shared" si="421"/>
        <v/>
      </c>
      <c r="DN100" s="534" t="str">
        <f t="shared" si="421"/>
        <v/>
      </c>
      <c r="DO100" s="534" t="str">
        <f t="shared" si="421"/>
        <v/>
      </c>
      <c r="DP100" s="533" t="str">
        <f t="shared" si="422"/>
        <v/>
      </c>
      <c r="DQ100" s="532" t="str">
        <f t="shared" si="422"/>
        <v/>
      </c>
      <c r="DR100" s="753">
        <f t="shared" si="423"/>
        <v>0</v>
      </c>
      <c r="DS100" s="111">
        <f t="shared" si="424"/>
        <v>0</v>
      </c>
      <c r="DT100" s="111">
        <f t="shared" si="425"/>
        <v>0</v>
      </c>
      <c r="DU100" s="111">
        <f t="shared" si="426"/>
        <v>0</v>
      </c>
      <c r="DV100" s="602"/>
      <c r="DW100" s="719"/>
      <c r="DX100" s="719"/>
      <c r="DY100" s="719"/>
      <c r="DZ100" s="719"/>
      <c r="EA100" s="719"/>
      <c r="EB100" s="719"/>
      <c r="EC100" s="719"/>
      <c r="ED100" s="719"/>
      <c r="EE100" s="603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</row>
    <row r="101" spans="1:256" s="61" customFormat="1" ht="12" customHeight="1">
      <c r="A101" s="748" t="s">
        <v>401</v>
      </c>
      <c r="B101" s="233"/>
      <c r="C101" s="233">
        <v>10</v>
      </c>
      <c r="D101" s="233"/>
      <c r="E101" s="233"/>
      <c r="F101" s="233"/>
      <c r="G101" s="233"/>
      <c r="H101" s="233">
        <v>10</v>
      </c>
      <c r="I101" s="233">
        <v>12</v>
      </c>
      <c r="J101" s="233"/>
      <c r="K101" s="233"/>
      <c r="L101" s="233">
        <v>10</v>
      </c>
      <c r="M101" s="233"/>
      <c r="N101" s="233"/>
      <c r="O101" s="233"/>
      <c r="P101" s="233"/>
      <c r="Q101" s="233"/>
      <c r="R101" s="233"/>
      <c r="S101" s="233"/>
      <c r="T101" s="813"/>
      <c r="U101" s="233">
        <v>5</v>
      </c>
      <c r="V101" s="233">
        <v>144</v>
      </c>
      <c r="W101" s="233"/>
      <c r="X101" s="233"/>
      <c r="Y101" s="233"/>
      <c r="Z101" s="233"/>
      <c r="AA101" s="233"/>
      <c r="AB101" s="233"/>
      <c r="AC101" s="233">
        <v>5</v>
      </c>
      <c r="AD101" s="233">
        <v>5</v>
      </c>
      <c r="AE101" s="233"/>
      <c r="AF101" s="233"/>
      <c r="AG101" s="233"/>
      <c r="AH101" s="233"/>
      <c r="AI101" s="233"/>
      <c r="AJ101" s="233"/>
      <c r="AK101" s="233"/>
      <c r="AL101" s="233"/>
      <c r="AM101" s="813"/>
      <c r="AN101" s="233">
        <v>10</v>
      </c>
      <c r="AO101" s="233">
        <v>120</v>
      </c>
      <c r="AP101" s="233">
        <v>10</v>
      </c>
      <c r="AQ101" s="233">
        <v>12</v>
      </c>
      <c r="AR101" s="233">
        <v>30</v>
      </c>
      <c r="AS101" s="233">
        <v>144</v>
      </c>
      <c r="AT101" s="233">
        <v>24</v>
      </c>
      <c r="AU101" s="233">
        <v>120</v>
      </c>
      <c r="AV101" s="233">
        <v>5</v>
      </c>
      <c r="AW101" s="233"/>
      <c r="AX101" s="233"/>
      <c r="AY101" s="233"/>
      <c r="AZ101" s="233"/>
      <c r="BA101" s="233"/>
      <c r="BB101" s="233"/>
      <c r="BC101" s="233">
        <v>48</v>
      </c>
      <c r="BD101" s="233">
        <v>60</v>
      </c>
      <c r="BE101" s="233"/>
      <c r="BF101" s="813"/>
      <c r="BG101" s="233">
        <v>5</v>
      </c>
      <c r="BH101" s="233">
        <v>12</v>
      </c>
      <c r="BI101" s="233">
        <v>5</v>
      </c>
      <c r="BJ101" s="233">
        <v>24</v>
      </c>
      <c r="BK101" s="233">
        <v>12</v>
      </c>
      <c r="BL101" s="233">
        <v>120</v>
      </c>
      <c r="BM101" s="233">
        <v>144</v>
      </c>
      <c r="BN101" s="233"/>
      <c r="BO101" s="233">
        <v>5</v>
      </c>
      <c r="BP101" s="233">
        <v>48</v>
      </c>
      <c r="BQ101" s="233">
        <v>144</v>
      </c>
      <c r="BR101" s="233"/>
      <c r="BS101" s="233"/>
      <c r="BT101" s="233"/>
      <c r="BU101" s="233"/>
      <c r="BV101" s="233"/>
      <c r="BW101" s="233">
        <v>5</v>
      </c>
      <c r="BX101" s="233"/>
      <c r="BY101" s="813"/>
      <c r="BZ101" s="233">
        <v>5</v>
      </c>
      <c r="CA101" s="233">
        <v>5</v>
      </c>
      <c r="CB101" s="233">
        <v>12</v>
      </c>
      <c r="CC101" s="233">
        <v>12</v>
      </c>
      <c r="CD101" s="698">
        <f t="shared" si="439"/>
        <v>10</v>
      </c>
      <c r="CE101" s="698">
        <f t="shared" si="440"/>
        <v>5</v>
      </c>
      <c r="CF101" s="698">
        <f t="shared" si="441"/>
        <v>48.222222222222221</v>
      </c>
      <c r="CG101" s="787">
        <f t="shared" si="442"/>
        <v>41.666666666666664</v>
      </c>
      <c r="CH101" s="1371" t="str">
        <f t="shared" si="419"/>
        <v/>
      </c>
      <c r="CI101" s="1372" t="str">
        <f t="shared" si="419"/>
        <v/>
      </c>
      <c r="CJ101" s="1373" t="str">
        <f t="shared" si="419"/>
        <v/>
      </c>
      <c r="CK101" s="1373" t="str">
        <f t="shared" si="419"/>
        <v/>
      </c>
      <c r="CL101" s="1373" t="str">
        <f t="shared" si="419"/>
        <v/>
      </c>
      <c r="CM101" s="1373" t="str">
        <f t="shared" si="419"/>
        <v/>
      </c>
      <c r="CN101" s="1373" t="str">
        <f t="shared" si="419"/>
        <v/>
      </c>
      <c r="CO101" s="1374">
        <f t="shared" si="419"/>
        <v>10</v>
      </c>
      <c r="CP101" s="1374">
        <f t="shared" si="419"/>
        <v>10</v>
      </c>
      <c r="CQ101" s="1374">
        <f t="shared" si="419"/>
        <v>10</v>
      </c>
      <c r="CR101" s="1374">
        <f t="shared" si="419"/>
        <v>12</v>
      </c>
      <c r="CS101" s="1373" t="str">
        <f t="shared" si="419"/>
        <v/>
      </c>
      <c r="CT101" s="1373" t="str">
        <f t="shared" si="419"/>
        <v/>
      </c>
      <c r="CU101" s="1373" t="str">
        <f t="shared" si="419"/>
        <v/>
      </c>
      <c r="CV101" s="1373" t="str">
        <f t="shared" si="419"/>
        <v/>
      </c>
      <c r="CW101" s="1373" t="str">
        <f t="shared" si="419"/>
        <v/>
      </c>
      <c r="CX101" s="1372" t="str">
        <f t="shared" si="420"/>
        <v/>
      </c>
      <c r="CY101" s="1375" t="str">
        <f t="shared" si="420"/>
        <v/>
      </c>
      <c r="CZ101" s="532" t="str">
        <f t="shared" si="421"/>
        <v/>
      </c>
      <c r="DA101" s="533" t="str">
        <f t="shared" si="421"/>
        <v/>
      </c>
      <c r="DB101" s="534" t="str">
        <f t="shared" si="421"/>
        <v/>
      </c>
      <c r="DC101" s="534" t="str">
        <f t="shared" si="421"/>
        <v/>
      </c>
      <c r="DD101" s="534" t="str">
        <f t="shared" si="421"/>
        <v/>
      </c>
      <c r="DE101" s="534" t="str">
        <f t="shared" si="421"/>
        <v/>
      </c>
      <c r="DF101" s="534" t="str">
        <f t="shared" si="421"/>
        <v/>
      </c>
      <c r="DG101" s="535">
        <f t="shared" si="421"/>
        <v>5</v>
      </c>
      <c r="DH101" s="535">
        <f t="shared" si="421"/>
        <v>5</v>
      </c>
      <c r="DI101" s="535">
        <f t="shared" si="421"/>
        <v>5</v>
      </c>
      <c r="DJ101" s="535">
        <f t="shared" si="421"/>
        <v>144</v>
      </c>
      <c r="DK101" s="534" t="str">
        <f t="shared" si="421"/>
        <v/>
      </c>
      <c r="DL101" s="534" t="str">
        <f t="shared" si="421"/>
        <v/>
      </c>
      <c r="DM101" s="534" t="str">
        <f t="shared" si="421"/>
        <v/>
      </c>
      <c r="DN101" s="534" t="str">
        <f t="shared" si="421"/>
        <v/>
      </c>
      <c r="DO101" s="534" t="str">
        <f t="shared" si="421"/>
        <v/>
      </c>
      <c r="DP101" s="533" t="str">
        <f t="shared" si="422"/>
        <v/>
      </c>
      <c r="DQ101" s="532" t="str">
        <f t="shared" si="422"/>
        <v/>
      </c>
      <c r="DR101" s="753">
        <f t="shared" si="423"/>
        <v>4</v>
      </c>
      <c r="DS101" s="111">
        <f t="shared" si="424"/>
        <v>4</v>
      </c>
      <c r="DT101" s="111">
        <f t="shared" si="425"/>
        <v>11</v>
      </c>
      <c r="DU101" s="111">
        <f t="shared" si="426"/>
        <v>11</v>
      </c>
      <c r="DV101" s="602"/>
      <c r="DW101" s="719"/>
      <c r="DX101" s="719"/>
      <c r="DY101" s="719"/>
      <c r="DZ101" s="719"/>
      <c r="EA101" s="719"/>
      <c r="EB101" s="719"/>
      <c r="EC101" s="719"/>
      <c r="ED101" s="719"/>
      <c r="EE101" s="603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</row>
    <row r="102" spans="1:256" s="61" customFormat="1" ht="12" customHeight="1">
      <c r="A102" s="748" t="s">
        <v>393</v>
      </c>
      <c r="B102" s="711">
        <f t="shared" ref="B102:S102" si="443">1390*4.1868</f>
        <v>5819.652</v>
      </c>
      <c r="C102" s="711">
        <f t="shared" si="443"/>
        <v>5819.652</v>
      </c>
      <c r="D102" s="711">
        <f t="shared" si="443"/>
        <v>5819.652</v>
      </c>
      <c r="E102" s="711">
        <f t="shared" si="443"/>
        <v>5819.652</v>
      </c>
      <c r="F102" s="711">
        <f t="shared" si="443"/>
        <v>5819.652</v>
      </c>
      <c r="G102" s="711">
        <f t="shared" si="443"/>
        <v>5819.652</v>
      </c>
      <c r="H102" s="711">
        <f t="shared" si="443"/>
        <v>5819.652</v>
      </c>
      <c r="I102" s="711">
        <f t="shared" si="443"/>
        <v>5819.652</v>
      </c>
      <c r="J102" s="711">
        <f t="shared" si="443"/>
        <v>5819.652</v>
      </c>
      <c r="K102" s="711">
        <f t="shared" si="443"/>
        <v>5819.652</v>
      </c>
      <c r="L102" s="711">
        <f t="shared" si="443"/>
        <v>5819.652</v>
      </c>
      <c r="M102" s="711">
        <f t="shared" si="443"/>
        <v>5819.652</v>
      </c>
      <c r="N102" s="711">
        <f t="shared" si="443"/>
        <v>5819.652</v>
      </c>
      <c r="O102" s="711">
        <f t="shared" si="443"/>
        <v>5819.652</v>
      </c>
      <c r="P102" s="711">
        <f t="shared" si="443"/>
        <v>5819.652</v>
      </c>
      <c r="Q102" s="711">
        <f t="shared" si="443"/>
        <v>5819.652</v>
      </c>
      <c r="R102" s="711">
        <f t="shared" si="443"/>
        <v>5819.652</v>
      </c>
      <c r="S102" s="711">
        <f t="shared" si="443"/>
        <v>5819.652</v>
      </c>
      <c r="T102" s="813"/>
      <c r="U102" s="711">
        <f t="shared" ref="U102:AL102" si="444">1390*4.1868</f>
        <v>5819.652</v>
      </c>
      <c r="V102" s="711">
        <f t="shared" si="444"/>
        <v>5819.652</v>
      </c>
      <c r="W102" s="711">
        <f t="shared" si="444"/>
        <v>5819.652</v>
      </c>
      <c r="X102" s="711">
        <f t="shared" si="444"/>
        <v>5819.652</v>
      </c>
      <c r="Y102" s="711">
        <f t="shared" si="444"/>
        <v>5819.652</v>
      </c>
      <c r="Z102" s="711">
        <f t="shared" si="444"/>
        <v>5819.652</v>
      </c>
      <c r="AA102" s="711">
        <f t="shared" si="444"/>
        <v>5819.652</v>
      </c>
      <c r="AB102" s="711">
        <f t="shared" si="444"/>
        <v>5819.652</v>
      </c>
      <c r="AC102" s="711">
        <f t="shared" si="444"/>
        <v>5819.652</v>
      </c>
      <c r="AD102" s="711">
        <f t="shared" si="444"/>
        <v>5819.652</v>
      </c>
      <c r="AE102" s="711">
        <f t="shared" si="444"/>
        <v>5819.652</v>
      </c>
      <c r="AF102" s="711">
        <f t="shared" si="444"/>
        <v>5819.652</v>
      </c>
      <c r="AG102" s="711">
        <f t="shared" si="444"/>
        <v>5819.652</v>
      </c>
      <c r="AH102" s="711">
        <f t="shared" si="444"/>
        <v>5819.652</v>
      </c>
      <c r="AI102" s="711">
        <f t="shared" si="444"/>
        <v>5819.652</v>
      </c>
      <c r="AJ102" s="711">
        <f t="shared" si="444"/>
        <v>5819.652</v>
      </c>
      <c r="AK102" s="711">
        <f t="shared" si="444"/>
        <v>5819.652</v>
      </c>
      <c r="AL102" s="711">
        <f t="shared" si="444"/>
        <v>5819.652</v>
      </c>
      <c r="AM102" s="813"/>
      <c r="AN102" s="711">
        <f t="shared" ref="AN102:BE102" si="445">1390*4.1868</f>
        <v>5819.652</v>
      </c>
      <c r="AO102" s="711">
        <f t="shared" si="445"/>
        <v>5819.652</v>
      </c>
      <c r="AP102" s="711">
        <f t="shared" si="445"/>
        <v>5819.652</v>
      </c>
      <c r="AQ102" s="711">
        <f t="shared" si="445"/>
        <v>5819.652</v>
      </c>
      <c r="AR102" s="711">
        <f t="shared" si="445"/>
        <v>5819.652</v>
      </c>
      <c r="AS102" s="711">
        <f t="shared" si="445"/>
        <v>5819.652</v>
      </c>
      <c r="AT102" s="711">
        <f t="shared" si="445"/>
        <v>5819.652</v>
      </c>
      <c r="AU102" s="711">
        <f t="shared" si="445"/>
        <v>5819.652</v>
      </c>
      <c r="AV102" s="711">
        <f t="shared" si="445"/>
        <v>5819.652</v>
      </c>
      <c r="AW102" s="711">
        <f t="shared" si="445"/>
        <v>5819.652</v>
      </c>
      <c r="AX102" s="711">
        <f t="shared" si="445"/>
        <v>5819.652</v>
      </c>
      <c r="AY102" s="711">
        <f t="shared" si="445"/>
        <v>5819.652</v>
      </c>
      <c r="AZ102" s="711">
        <f t="shared" si="445"/>
        <v>5819.652</v>
      </c>
      <c r="BA102" s="711">
        <f t="shared" si="445"/>
        <v>5819.652</v>
      </c>
      <c r="BB102" s="711">
        <f t="shared" si="445"/>
        <v>5819.652</v>
      </c>
      <c r="BC102" s="711">
        <f t="shared" si="445"/>
        <v>5819.652</v>
      </c>
      <c r="BD102" s="711">
        <f t="shared" si="445"/>
        <v>5819.652</v>
      </c>
      <c r="BE102" s="711">
        <f t="shared" si="445"/>
        <v>5819.652</v>
      </c>
      <c r="BF102" s="813"/>
      <c r="BG102" s="711">
        <f t="shared" ref="BG102:BX102" si="446">1390*4.1868</f>
        <v>5819.652</v>
      </c>
      <c r="BH102" s="711">
        <f t="shared" si="446"/>
        <v>5819.652</v>
      </c>
      <c r="BI102" s="711">
        <f t="shared" si="446"/>
        <v>5819.652</v>
      </c>
      <c r="BJ102" s="711">
        <f t="shared" si="446"/>
        <v>5819.652</v>
      </c>
      <c r="BK102" s="711">
        <f t="shared" si="446"/>
        <v>5819.652</v>
      </c>
      <c r="BL102" s="711">
        <f t="shared" si="446"/>
        <v>5819.652</v>
      </c>
      <c r="BM102" s="711">
        <f t="shared" si="446"/>
        <v>5819.652</v>
      </c>
      <c r="BN102" s="711">
        <f t="shared" si="446"/>
        <v>5819.652</v>
      </c>
      <c r="BO102" s="711">
        <f t="shared" si="446"/>
        <v>5819.652</v>
      </c>
      <c r="BP102" s="711">
        <f t="shared" si="446"/>
        <v>5819.652</v>
      </c>
      <c r="BQ102" s="711">
        <f t="shared" si="446"/>
        <v>5819.652</v>
      </c>
      <c r="BR102" s="711">
        <f t="shared" si="446"/>
        <v>5819.652</v>
      </c>
      <c r="BS102" s="711">
        <f t="shared" si="446"/>
        <v>5819.652</v>
      </c>
      <c r="BT102" s="711">
        <f t="shared" si="446"/>
        <v>5819.652</v>
      </c>
      <c r="BU102" s="711">
        <f t="shared" si="446"/>
        <v>5819.652</v>
      </c>
      <c r="BV102" s="711">
        <f t="shared" si="446"/>
        <v>5819.652</v>
      </c>
      <c r="BW102" s="711">
        <f t="shared" si="446"/>
        <v>5819.652</v>
      </c>
      <c r="BX102" s="711">
        <f t="shared" si="446"/>
        <v>5819.652</v>
      </c>
      <c r="BY102" s="813"/>
      <c r="BZ102" s="711">
        <f>1390*4.1868</f>
        <v>5819.652</v>
      </c>
      <c r="CA102" s="711">
        <f>1390*4.1868</f>
        <v>5819.652</v>
      </c>
      <c r="CB102" s="711">
        <f>1390*4.1868</f>
        <v>5819.652</v>
      </c>
      <c r="CC102" s="711">
        <f>1390*4.1868</f>
        <v>5819.652</v>
      </c>
      <c r="CD102" s="698">
        <f t="shared" si="439"/>
        <v>5819.652000000001</v>
      </c>
      <c r="CE102" s="698">
        <f t="shared" si="440"/>
        <v>5819.652000000001</v>
      </c>
      <c r="CF102" s="698">
        <f t="shared" si="441"/>
        <v>5819.652000000001</v>
      </c>
      <c r="CG102" s="787">
        <f t="shared" si="442"/>
        <v>5819.652000000001</v>
      </c>
      <c r="CH102" s="1371">
        <f t="shared" si="419"/>
        <v>5819.652</v>
      </c>
      <c r="CI102" s="1372">
        <f t="shared" si="419"/>
        <v>5819.652</v>
      </c>
      <c r="CJ102" s="1373">
        <f t="shared" si="419"/>
        <v>5819.652</v>
      </c>
      <c r="CK102" s="1373">
        <f t="shared" si="419"/>
        <v>5819.652</v>
      </c>
      <c r="CL102" s="1373">
        <f t="shared" si="419"/>
        <v>5819.652</v>
      </c>
      <c r="CM102" s="1373">
        <f t="shared" si="419"/>
        <v>5819.652</v>
      </c>
      <c r="CN102" s="1373">
        <f t="shared" si="419"/>
        <v>5819.652</v>
      </c>
      <c r="CO102" s="1374">
        <f t="shared" si="419"/>
        <v>5819.652</v>
      </c>
      <c r="CP102" s="1374">
        <f t="shared" si="419"/>
        <v>5819.652</v>
      </c>
      <c r="CQ102" s="1374">
        <f t="shared" si="419"/>
        <v>5819.652</v>
      </c>
      <c r="CR102" s="1374">
        <f t="shared" si="419"/>
        <v>5819.652</v>
      </c>
      <c r="CS102" s="1373">
        <f t="shared" si="419"/>
        <v>5819.652</v>
      </c>
      <c r="CT102" s="1373">
        <f t="shared" si="419"/>
        <v>5819.652</v>
      </c>
      <c r="CU102" s="1373">
        <f t="shared" si="419"/>
        <v>5819.652</v>
      </c>
      <c r="CV102" s="1373">
        <f t="shared" si="419"/>
        <v>5819.652</v>
      </c>
      <c r="CW102" s="1373">
        <f t="shared" si="419"/>
        <v>5819.652</v>
      </c>
      <c r="CX102" s="1372">
        <f t="shared" si="420"/>
        <v>5819.652</v>
      </c>
      <c r="CY102" s="1375">
        <f t="shared" si="420"/>
        <v>5819.652</v>
      </c>
      <c r="CZ102" s="532">
        <f t="shared" si="421"/>
        <v>5819.652</v>
      </c>
      <c r="DA102" s="533">
        <f t="shared" si="421"/>
        <v>5819.652</v>
      </c>
      <c r="DB102" s="534">
        <f t="shared" si="421"/>
        <v>5819.652</v>
      </c>
      <c r="DC102" s="534">
        <f t="shared" si="421"/>
        <v>5819.652</v>
      </c>
      <c r="DD102" s="534">
        <f t="shared" si="421"/>
        <v>5819.652</v>
      </c>
      <c r="DE102" s="534">
        <f t="shared" si="421"/>
        <v>5819.652</v>
      </c>
      <c r="DF102" s="534">
        <f t="shared" si="421"/>
        <v>5819.652</v>
      </c>
      <c r="DG102" s="535">
        <f t="shared" si="421"/>
        <v>5819.652</v>
      </c>
      <c r="DH102" s="535">
        <f t="shared" si="421"/>
        <v>5819.652</v>
      </c>
      <c r="DI102" s="535">
        <f t="shared" si="421"/>
        <v>5819.652</v>
      </c>
      <c r="DJ102" s="535">
        <f t="shared" si="421"/>
        <v>5819.652</v>
      </c>
      <c r="DK102" s="534">
        <f t="shared" si="421"/>
        <v>5819.652</v>
      </c>
      <c r="DL102" s="534">
        <f t="shared" si="421"/>
        <v>5819.652</v>
      </c>
      <c r="DM102" s="534">
        <f t="shared" si="421"/>
        <v>5819.652</v>
      </c>
      <c r="DN102" s="534">
        <f t="shared" si="421"/>
        <v>5819.652</v>
      </c>
      <c r="DO102" s="534">
        <f t="shared" si="421"/>
        <v>5819.652</v>
      </c>
      <c r="DP102" s="533">
        <f t="shared" si="422"/>
        <v>5819.652</v>
      </c>
      <c r="DQ102" s="532">
        <f t="shared" si="422"/>
        <v>5819.652</v>
      </c>
      <c r="DR102" s="753">
        <f t="shared" si="423"/>
        <v>18</v>
      </c>
      <c r="DS102" s="111">
        <f t="shared" si="424"/>
        <v>18</v>
      </c>
      <c r="DT102" s="111">
        <f t="shared" si="425"/>
        <v>18</v>
      </c>
      <c r="DU102" s="111">
        <f t="shared" si="426"/>
        <v>18</v>
      </c>
      <c r="DV102" s="602"/>
      <c r="DW102" s="719"/>
      <c r="DX102" s="719"/>
      <c r="DY102" s="719"/>
      <c r="DZ102" s="719"/>
      <c r="EA102" s="719"/>
      <c r="EB102" s="719"/>
      <c r="EC102" s="719"/>
      <c r="ED102" s="719"/>
      <c r="EE102" s="603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</row>
    <row r="103" spans="1:256" s="61" customFormat="1" ht="12" customHeight="1">
      <c r="A103" s="748" t="s">
        <v>328</v>
      </c>
      <c r="B103" s="733" t="str">
        <f>IF(B101="","",B101*B102/B$7/365/$G$1)</f>
        <v/>
      </c>
      <c r="C103" s="733">
        <f t="shared" ref="C103:U103" si="447">IF(C101="","",C101*C102/C$7/365/$G$1)</f>
        <v>2.2648085305105852E-3</v>
      </c>
      <c r="D103" s="733" t="str">
        <f t="shared" si="447"/>
        <v/>
      </c>
      <c r="E103" s="733" t="str">
        <f t="shared" si="447"/>
        <v/>
      </c>
      <c r="F103" s="733" t="str">
        <f t="shared" si="447"/>
        <v/>
      </c>
      <c r="G103" s="733" t="str">
        <f t="shared" si="447"/>
        <v/>
      </c>
      <c r="H103" s="733">
        <f t="shared" si="447"/>
        <v>2.2648085305105852E-3</v>
      </c>
      <c r="I103" s="733">
        <f t="shared" si="447"/>
        <v>5.4355404732254042E-3</v>
      </c>
      <c r="J103" s="733" t="str">
        <f t="shared" si="447"/>
        <v/>
      </c>
      <c r="K103" s="733" t="str">
        <f t="shared" si="447"/>
        <v/>
      </c>
      <c r="L103" s="733">
        <f t="shared" si="447"/>
        <v>1.1324042652552926E-3</v>
      </c>
      <c r="M103" s="733" t="str">
        <f t="shared" si="447"/>
        <v/>
      </c>
      <c r="N103" s="733" t="str">
        <f t="shared" si="447"/>
        <v/>
      </c>
      <c r="O103" s="733" t="str">
        <f t="shared" si="447"/>
        <v/>
      </c>
      <c r="P103" s="733" t="str">
        <f t="shared" si="447"/>
        <v/>
      </c>
      <c r="Q103" s="733" t="str">
        <f t="shared" si="447"/>
        <v/>
      </c>
      <c r="R103" s="733" t="str">
        <f t="shared" si="447"/>
        <v/>
      </c>
      <c r="S103" s="733" t="str">
        <f t="shared" si="447"/>
        <v/>
      </c>
      <c r="T103" s="813"/>
      <c r="U103" s="733">
        <f t="shared" si="447"/>
        <v>1.2941763031489057E-3</v>
      </c>
      <c r="V103" s="733">
        <f t="shared" ref="V103:AL103" si="448">IF(V101="","",V101*V102/V$7/365/$G$1)</f>
        <v>3.2613242839352435E-2</v>
      </c>
      <c r="W103" s="733" t="str">
        <f t="shared" si="448"/>
        <v/>
      </c>
      <c r="X103" s="733" t="str">
        <f t="shared" si="448"/>
        <v/>
      </c>
      <c r="Y103" s="733" t="str">
        <f t="shared" si="448"/>
        <v/>
      </c>
      <c r="Z103" s="733" t="str">
        <f t="shared" si="448"/>
        <v/>
      </c>
      <c r="AA103" s="733" t="str">
        <f t="shared" si="448"/>
        <v/>
      </c>
      <c r="AB103" s="733" t="str">
        <f t="shared" si="448"/>
        <v/>
      </c>
      <c r="AC103" s="733">
        <f t="shared" si="448"/>
        <v>1.2941763031489057E-3</v>
      </c>
      <c r="AD103" s="733">
        <f t="shared" si="448"/>
        <v>1.1324042652552926E-3</v>
      </c>
      <c r="AE103" s="733" t="str">
        <f t="shared" si="448"/>
        <v/>
      </c>
      <c r="AF103" s="733" t="str">
        <f t="shared" si="448"/>
        <v/>
      </c>
      <c r="AG103" s="733" t="str">
        <f t="shared" si="448"/>
        <v/>
      </c>
      <c r="AH103" s="733" t="str">
        <f t="shared" si="448"/>
        <v/>
      </c>
      <c r="AI103" s="733" t="str">
        <f t="shared" si="448"/>
        <v/>
      </c>
      <c r="AJ103" s="733" t="str">
        <f t="shared" si="448"/>
        <v/>
      </c>
      <c r="AK103" s="733" t="str">
        <f t="shared" si="448"/>
        <v/>
      </c>
      <c r="AL103" s="733" t="str">
        <f t="shared" si="448"/>
        <v/>
      </c>
      <c r="AM103" s="813"/>
      <c r="AN103" s="733">
        <f t="shared" ref="AN103:BE103" si="449">IF(AN101="","",AN101*AN102/AN$7/365/$G$1)</f>
        <v>1.8118468244084683E-3</v>
      </c>
      <c r="AO103" s="733">
        <f t="shared" si="449"/>
        <v>3.6236936488169363E-2</v>
      </c>
      <c r="AP103" s="733">
        <f t="shared" si="449"/>
        <v>3.0197447073474471E-3</v>
      </c>
      <c r="AQ103" s="733">
        <f t="shared" si="449"/>
        <v>3.6236936488169358E-3</v>
      </c>
      <c r="AR103" s="733">
        <f t="shared" si="449"/>
        <v>7.7650578188934363E-3</v>
      </c>
      <c r="AS103" s="733">
        <f t="shared" si="449"/>
        <v>5.2181188542963892E-2</v>
      </c>
      <c r="AT103" s="733">
        <f t="shared" si="449"/>
        <v>6.2120462551147476E-3</v>
      </c>
      <c r="AU103" s="733">
        <f t="shared" si="449"/>
        <v>3.6236936488169363E-2</v>
      </c>
      <c r="AV103" s="733">
        <f t="shared" si="449"/>
        <v>1.2941763031489057E-3</v>
      </c>
      <c r="AW103" s="733" t="str">
        <f t="shared" si="449"/>
        <v/>
      </c>
      <c r="AX103" s="733" t="str">
        <f t="shared" si="449"/>
        <v/>
      </c>
      <c r="AY103" s="733" t="str">
        <f t="shared" si="449"/>
        <v/>
      </c>
      <c r="AZ103" s="733" t="str">
        <f t="shared" si="449"/>
        <v/>
      </c>
      <c r="BA103" s="733" t="str">
        <f t="shared" si="449"/>
        <v/>
      </c>
      <c r="BB103" s="733" t="str">
        <f t="shared" si="449"/>
        <v/>
      </c>
      <c r="BC103" s="733">
        <f t="shared" si="449"/>
        <v>1.2424092510229495E-2</v>
      </c>
      <c r="BD103" s="733">
        <f t="shared" si="449"/>
        <v>2.7177702366127023E-2</v>
      </c>
      <c r="BE103" s="733" t="str">
        <f t="shared" si="449"/>
        <v/>
      </c>
      <c r="BF103" s="813"/>
      <c r="BG103" s="733">
        <f t="shared" ref="BG103:BX103" si="450">IF(BG101="","",BG101*BG102/BG$7/365/$G$1)</f>
        <v>1.2941763031489057E-3</v>
      </c>
      <c r="BH103" s="733">
        <f t="shared" si="450"/>
        <v>3.6236936488169358E-3</v>
      </c>
      <c r="BI103" s="733">
        <f t="shared" si="450"/>
        <v>2.2648085305105852E-3</v>
      </c>
      <c r="BJ103" s="733">
        <f t="shared" si="450"/>
        <v>8.696864757160647E-3</v>
      </c>
      <c r="BK103" s="733">
        <f t="shared" si="450"/>
        <v>4.3484323785803235E-3</v>
      </c>
      <c r="BL103" s="733">
        <f t="shared" si="450"/>
        <v>3.6236936488169363E-2</v>
      </c>
      <c r="BM103" s="733">
        <f t="shared" si="450"/>
        <v>3.7272277530688486E-2</v>
      </c>
      <c r="BN103" s="733" t="str">
        <f t="shared" si="450"/>
        <v/>
      </c>
      <c r="BO103" s="733">
        <f t="shared" si="450"/>
        <v>1.2941763031489057E-3</v>
      </c>
      <c r="BP103" s="733">
        <f t="shared" si="450"/>
        <v>1.2424092510229495E-2</v>
      </c>
      <c r="BQ103" s="733">
        <f t="shared" si="450"/>
        <v>3.7272277530688486E-2</v>
      </c>
      <c r="BR103" s="733" t="str">
        <f t="shared" si="450"/>
        <v/>
      </c>
      <c r="BS103" s="733" t="str">
        <f t="shared" si="450"/>
        <v/>
      </c>
      <c r="BT103" s="733" t="str">
        <f t="shared" si="450"/>
        <v/>
      </c>
      <c r="BU103" s="733" t="str">
        <f t="shared" si="450"/>
        <v/>
      </c>
      <c r="BV103" s="733" t="str">
        <f t="shared" si="450"/>
        <v/>
      </c>
      <c r="BW103" s="733">
        <f t="shared" si="450"/>
        <v>1.2941763031489057E-3</v>
      </c>
      <c r="BX103" s="733" t="str">
        <f t="shared" si="450"/>
        <v/>
      </c>
      <c r="BY103" s="813"/>
      <c r="BZ103" s="733">
        <f>IF(BZ101="","",BZ101*BZ102/BZ$7/365/$G$1)</f>
        <v>1.5098723536737235E-3</v>
      </c>
      <c r="CA103" s="733">
        <f>IF(CA101="","",CA101*CA102/CA$7/365/$G$1)</f>
        <v>1.5098723536737235E-3</v>
      </c>
      <c r="CB103" s="733">
        <f>IF(CB101="","",CB101*CB102/CB$7/365/$G$1)</f>
        <v>3.6236936488169358E-3</v>
      </c>
      <c r="CC103" s="733">
        <f>IF(CC101="","",CC101*CC102/CC$7/365/$G$1)</f>
        <v>4.3484323785803235E-3</v>
      </c>
      <c r="CD103" s="698">
        <f t="shared" si="439"/>
        <v>2.2648085305105843E-3</v>
      </c>
      <c r="CE103" s="723">
        <f t="shared" si="440"/>
        <v>1.2941763031489029E-3</v>
      </c>
      <c r="CF103" s="723">
        <f t="shared" si="441"/>
        <v>1.4945339678586253E-2</v>
      </c>
      <c r="CG103" s="790">
        <f t="shared" si="442"/>
        <v>1.1939495383383739E-2</v>
      </c>
      <c r="CH103" s="1376" t="str">
        <f t="shared" si="419"/>
        <v/>
      </c>
      <c r="CI103" s="1377" t="str">
        <f t="shared" si="419"/>
        <v/>
      </c>
      <c r="CJ103" s="1378" t="str">
        <f t="shared" si="419"/>
        <v/>
      </c>
      <c r="CK103" s="1378" t="str">
        <f t="shared" si="419"/>
        <v/>
      </c>
      <c r="CL103" s="1378" t="str">
        <f t="shared" si="419"/>
        <v/>
      </c>
      <c r="CM103" s="1378" t="str">
        <f t="shared" si="419"/>
        <v/>
      </c>
      <c r="CN103" s="1378" t="str">
        <f t="shared" si="419"/>
        <v/>
      </c>
      <c r="CO103" s="1379">
        <f t="shared" si="419"/>
        <v>1.1324042652552926E-3</v>
      </c>
      <c r="CP103" s="1379">
        <f t="shared" si="419"/>
        <v>2.2648085305105852E-3</v>
      </c>
      <c r="CQ103" s="1379">
        <f t="shared" si="419"/>
        <v>2.2648085305105852E-3</v>
      </c>
      <c r="CR103" s="1379">
        <f t="shared" si="419"/>
        <v>5.4355404732254042E-3</v>
      </c>
      <c r="CS103" s="1378" t="str">
        <f t="shared" si="419"/>
        <v/>
      </c>
      <c r="CT103" s="1378" t="str">
        <f t="shared" si="419"/>
        <v/>
      </c>
      <c r="CU103" s="1378" t="str">
        <f t="shared" si="419"/>
        <v/>
      </c>
      <c r="CV103" s="1378" t="str">
        <f t="shared" si="419"/>
        <v/>
      </c>
      <c r="CW103" s="1378" t="str">
        <f t="shared" si="419"/>
        <v/>
      </c>
      <c r="CX103" s="1377" t="str">
        <f t="shared" si="420"/>
        <v/>
      </c>
      <c r="CY103" s="1380" t="str">
        <f t="shared" si="420"/>
        <v/>
      </c>
      <c r="CZ103" s="638" t="str">
        <f t="shared" si="421"/>
        <v/>
      </c>
      <c r="DA103" s="639" t="str">
        <f t="shared" si="421"/>
        <v/>
      </c>
      <c r="DB103" s="640" t="str">
        <f t="shared" si="421"/>
        <v/>
      </c>
      <c r="DC103" s="640" t="str">
        <f t="shared" si="421"/>
        <v/>
      </c>
      <c r="DD103" s="640" t="str">
        <f t="shared" si="421"/>
        <v/>
      </c>
      <c r="DE103" s="640" t="str">
        <f t="shared" si="421"/>
        <v/>
      </c>
      <c r="DF103" s="640" t="str">
        <f t="shared" si="421"/>
        <v/>
      </c>
      <c r="DG103" s="641">
        <f t="shared" si="421"/>
        <v>1.1324042652552926E-3</v>
      </c>
      <c r="DH103" s="641">
        <f t="shared" si="421"/>
        <v>1.2941763031489057E-3</v>
      </c>
      <c r="DI103" s="641">
        <f t="shared" si="421"/>
        <v>1.2941763031489057E-3</v>
      </c>
      <c r="DJ103" s="641">
        <f t="shared" si="421"/>
        <v>3.2613242839352435E-2</v>
      </c>
      <c r="DK103" s="640" t="str">
        <f t="shared" si="421"/>
        <v/>
      </c>
      <c r="DL103" s="640" t="str">
        <f t="shared" si="421"/>
        <v/>
      </c>
      <c r="DM103" s="640" t="str">
        <f t="shared" si="421"/>
        <v/>
      </c>
      <c r="DN103" s="640" t="str">
        <f t="shared" si="421"/>
        <v/>
      </c>
      <c r="DO103" s="640" t="str">
        <f t="shared" si="421"/>
        <v/>
      </c>
      <c r="DP103" s="639" t="str">
        <f t="shared" si="422"/>
        <v/>
      </c>
      <c r="DQ103" s="638" t="str">
        <f t="shared" si="422"/>
        <v/>
      </c>
      <c r="DR103" s="753">
        <f t="shared" si="423"/>
        <v>4</v>
      </c>
      <c r="DS103" s="111">
        <f t="shared" si="424"/>
        <v>4</v>
      </c>
      <c r="DT103" s="111">
        <f t="shared" si="425"/>
        <v>11</v>
      </c>
      <c r="DU103" s="111">
        <f t="shared" si="426"/>
        <v>11</v>
      </c>
      <c r="DV103" s="602"/>
      <c r="DW103" s="719"/>
      <c r="DX103" s="719"/>
      <c r="DY103" s="719"/>
      <c r="DZ103" s="719"/>
      <c r="EA103" s="719"/>
      <c r="EB103" s="719"/>
      <c r="EC103" s="719"/>
      <c r="ED103" s="719"/>
      <c r="EE103" s="6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</row>
    <row r="104" spans="1:256" s="61" customFormat="1" ht="12" customHeight="1">
      <c r="A104" s="748" t="s">
        <v>398</v>
      </c>
      <c r="B104" s="330"/>
      <c r="C104" s="330">
        <v>70</v>
      </c>
      <c r="D104" s="330"/>
      <c r="E104" s="330"/>
      <c r="F104" s="330"/>
      <c r="G104" s="330"/>
      <c r="H104" s="330">
        <v>9</v>
      </c>
      <c r="I104" s="330">
        <v>24</v>
      </c>
      <c r="J104" s="330"/>
      <c r="K104" s="330"/>
      <c r="L104" s="330">
        <v>7.9</v>
      </c>
      <c r="M104" s="330"/>
      <c r="N104" s="330"/>
      <c r="O104" s="330"/>
      <c r="P104" s="330"/>
      <c r="Q104" s="330"/>
      <c r="R104" s="330"/>
      <c r="S104" s="330"/>
      <c r="T104" s="813"/>
      <c r="U104" s="330">
        <v>26</v>
      </c>
      <c r="V104" s="330">
        <v>10</v>
      </c>
      <c r="W104" s="330"/>
      <c r="X104" s="330"/>
      <c r="Y104" s="330"/>
      <c r="Z104" s="330"/>
      <c r="AA104" s="330"/>
      <c r="AB104" s="330"/>
      <c r="AC104" s="330">
        <v>26</v>
      </c>
      <c r="AD104" s="330">
        <v>26</v>
      </c>
      <c r="AE104" s="330"/>
      <c r="AF104" s="330"/>
      <c r="AG104" s="330"/>
      <c r="AH104" s="330"/>
      <c r="AI104" s="330"/>
      <c r="AJ104" s="330"/>
      <c r="AK104" s="330"/>
      <c r="AL104" s="330"/>
      <c r="AM104" s="813"/>
      <c r="AN104" s="330">
        <v>13</v>
      </c>
      <c r="AO104" s="330">
        <v>10</v>
      </c>
      <c r="AP104" s="330">
        <v>13</v>
      </c>
      <c r="AQ104" s="330">
        <v>20.83</v>
      </c>
      <c r="AR104" s="330">
        <v>16.66</v>
      </c>
      <c r="AS104" s="330">
        <v>15</v>
      </c>
      <c r="AT104" s="330">
        <v>21</v>
      </c>
      <c r="AU104" s="330">
        <v>25</v>
      </c>
      <c r="AV104" s="330">
        <v>13</v>
      </c>
      <c r="AW104" s="330"/>
      <c r="AX104" s="330"/>
      <c r="AY104" s="330"/>
      <c r="AZ104" s="330"/>
      <c r="BA104" s="330"/>
      <c r="BB104" s="330"/>
      <c r="BC104" s="330">
        <v>25</v>
      </c>
      <c r="BD104" s="330">
        <v>20</v>
      </c>
      <c r="BE104" s="330"/>
      <c r="BF104" s="813"/>
      <c r="BG104" s="330">
        <v>26</v>
      </c>
      <c r="BH104" s="330">
        <v>25</v>
      </c>
      <c r="BI104" s="330">
        <v>26</v>
      </c>
      <c r="BJ104" s="330">
        <v>24</v>
      </c>
      <c r="BK104" s="330">
        <v>20</v>
      </c>
      <c r="BL104" s="330">
        <v>10</v>
      </c>
      <c r="BM104" s="330">
        <v>23</v>
      </c>
      <c r="BN104" s="330"/>
      <c r="BO104" s="330">
        <v>26</v>
      </c>
      <c r="BP104" s="330">
        <v>22</v>
      </c>
      <c r="BQ104" s="330">
        <v>24</v>
      </c>
      <c r="BR104" s="330"/>
      <c r="BS104" s="330"/>
      <c r="BT104" s="330"/>
      <c r="BU104" s="330"/>
      <c r="BV104" s="330"/>
      <c r="BW104" s="330">
        <v>26</v>
      </c>
      <c r="BX104" s="330"/>
      <c r="BY104" s="813"/>
      <c r="BZ104" s="330">
        <v>17</v>
      </c>
      <c r="CA104" s="330">
        <v>17</v>
      </c>
      <c r="CB104" s="330">
        <v>17</v>
      </c>
      <c r="CC104" s="330">
        <v>24</v>
      </c>
      <c r="CD104" s="698">
        <f t="shared" si="439"/>
        <v>16.5</v>
      </c>
      <c r="CE104" s="698">
        <f t="shared" si="440"/>
        <v>26</v>
      </c>
      <c r="CF104" s="698">
        <f t="shared" si="441"/>
        <v>17.498888888888889</v>
      </c>
      <c r="CG104" s="787">
        <f t="shared" si="442"/>
        <v>24</v>
      </c>
      <c r="CH104" s="1371" t="str">
        <f t="shared" si="419"/>
        <v/>
      </c>
      <c r="CI104" s="1372" t="str">
        <f t="shared" si="419"/>
        <v/>
      </c>
      <c r="CJ104" s="1373" t="str">
        <f t="shared" si="419"/>
        <v/>
      </c>
      <c r="CK104" s="1373" t="str">
        <f t="shared" si="419"/>
        <v/>
      </c>
      <c r="CL104" s="1373" t="str">
        <f t="shared" si="419"/>
        <v/>
      </c>
      <c r="CM104" s="1373" t="str">
        <f t="shared" si="419"/>
        <v/>
      </c>
      <c r="CN104" s="1373" t="str">
        <f t="shared" si="419"/>
        <v/>
      </c>
      <c r="CO104" s="1374">
        <f t="shared" si="419"/>
        <v>7.9</v>
      </c>
      <c r="CP104" s="1374">
        <f t="shared" si="419"/>
        <v>9</v>
      </c>
      <c r="CQ104" s="1374">
        <f t="shared" si="419"/>
        <v>24</v>
      </c>
      <c r="CR104" s="1374">
        <f t="shared" si="419"/>
        <v>70</v>
      </c>
      <c r="CS104" s="1373" t="str">
        <f t="shared" si="419"/>
        <v/>
      </c>
      <c r="CT104" s="1373" t="str">
        <f t="shared" si="419"/>
        <v/>
      </c>
      <c r="CU104" s="1373" t="str">
        <f t="shared" si="419"/>
        <v/>
      </c>
      <c r="CV104" s="1373" t="str">
        <f t="shared" si="419"/>
        <v/>
      </c>
      <c r="CW104" s="1373" t="str">
        <f t="shared" si="419"/>
        <v/>
      </c>
      <c r="CX104" s="1372" t="str">
        <f t="shared" si="420"/>
        <v/>
      </c>
      <c r="CY104" s="1375" t="str">
        <f t="shared" si="420"/>
        <v/>
      </c>
      <c r="CZ104" s="532" t="str">
        <f t="shared" si="421"/>
        <v/>
      </c>
      <c r="DA104" s="533" t="str">
        <f t="shared" si="421"/>
        <v/>
      </c>
      <c r="DB104" s="534" t="str">
        <f t="shared" si="421"/>
        <v/>
      </c>
      <c r="DC104" s="534" t="str">
        <f t="shared" si="421"/>
        <v/>
      </c>
      <c r="DD104" s="534" t="str">
        <f t="shared" si="421"/>
        <v/>
      </c>
      <c r="DE104" s="534" t="str">
        <f t="shared" si="421"/>
        <v/>
      </c>
      <c r="DF104" s="534" t="str">
        <f t="shared" si="421"/>
        <v/>
      </c>
      <c r="DG104" s="535">
        <f t="shared" si="421"/>
        <v>10</v>
      </c>
      <c r="DH104" s="535">
        <f t="shared" si="421"/>
        <v>26</v>
      </c>
      <c r="DI104" s="535">
        <f t="shared" si="421"/>
        <v>26</v>
      </c>
      <c r="DJ104" s="535">
        <f t="shared" si="421"/>
        <v>26</v>
      </c>
      <c r="DK104" s="534" t="str">
        <f t="shared" si="421"/>
        <v/>
      </c>
      <c r="DL104" s="534" t="str">
        <f t="shared" si="421"/>
        <v/>
      </c>
      <c r="DM104" s="534" t="str">
        <f t="shared" si="421"/>
        <v/>
      </c>
      <c r="DN104" s="534" t="str">
        <f t="shared" si="421"/>
        <v/>
      </c>
      <c r="DO104" s="534" t="str">
        <f t="shared" si="421"/>
        <v/>
      </c>
      <c r="DP104" s="533" t="str">
        <f t="shared" si="422"/>
        <v/>
      </c>
      <c r="DQ104" s="532" t="str">
        <f t="shared" si="422"/>
        <v/>
      </c>
      <c r="DR104" s="753">
        <f t="shared" si="423"/>
        <v>4</v>
      </c>
      <c r="DS104" s="111">
        <f t="shared" si="424"/>
        <v>4</v>
      </c>
      <c r="DT104" s="111">
        <f t="shared" si="425"/>
        <v>11</v>
      </c>
      <c r="DU104" s="111">
        <f t="shared" si="426"/>
        <v>11</v>
      </c>
      <c r="DV104" s="602"/>
      <c r="DW104" s="719"/>
      <c r="DX104" s="719"/>
      <c r="DY104" s="719"/>
      <c r="DZ104" s="719"/>
      <c r="EA104" s="719"/>
      <c r="EB104" s="719"/>
      <c r="EC104" s="719"/>
      <c r="ED104" s="719"/>
      <c r="EE104" s="603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</row>
    <row r="105" spans="1:256" ht="12" customHeight="1" thickBot="1">
      <c r="A105" s="748" t="s">
        <v>395</v>
      </c>
      <c r="B105" s="730" t="str">
        <f t="shared" ref="B105:S105" si="451">IF(B104="","",B101*B104)</f>
        <v/>
      </c>
      <c r="C105" s="730">
        <f t="shared" si="451"/>
        <v>700</v>
      </c>
      <c r="D105" s="730" t="str">
        <f t="shared" si="451"/>
        <v/>
      </c>
      <c r="E105" s="730" t="str">
        <f t="shared" si="451"/>
        <v/>
      </c>
      <c r="F105" s="730" t="str">
        <f t="shared" si="451"/>
        <v/>
      </c>
      <c r="G105" s="730" t="str">
        <f t="shared" si="451"/>
        <v/>
      </c>
      <c r="H105" s="730">
        <f t="shared" si="451"/>
        <v>90</v>
      </c>
      <c r="I105" s="730">
        <f t="shared" si="451"/>
        <v>288</v>
      </c>
      <c r="J105" s="730" t="str">
        <f t="shared" si="451"/>
        <v/>
      </c>
      <c r="K105" s="730" t="str">
        <f t="shared" si="451"/>
        <v/>
      </c>
      <c r="L105" s="730">
        <f t="shared" si="451"/>
        <v>79</v>
      </c>
      <c r="M105" s="730" t="str">
        <f t="shared" si="451"/>
        <v/>
      </c>
      <c r="N105" s="730" t="str">
        <f t="shared" si="451"/>
        <v/>
      </c>
      <c r="O105" s="730" t="str">
        <f t="shared" si="451"/>
        <v/>
      </c>
      <c r="P105" s="730" t="str">
        <f t="shared" si="451"/>
        <v/>
      </c>
      <c r="Q105" s="730" t="str">
        <f t="shared" si="451"/>
        <v/>
      </c>
      <c r="R105" s="730" t="str">
        <f t="shared" si="451"/>
        <v/>
      </c>
      <c r="S105" s="730" t="str">
        <f t="shared" si="451"/>
        <v/>
      </c>
      <c r="T105" s="813"/>
      <c r="U105" s="730">
        <f t="shared" ref="U105:AL105" si="452">IF(U104="","",U101*U104)</f>
        <v>130</v>
      </c>
      <c r="V105" s="730">
        <f t="shared" si="452"/>
        <v>1440</v>
      </c>
      <c r="W105" s="730" t="str">
        <f t="shared" si="452"/>
        <v/>
      </c>
      <c r="X105" s="730" t="str">
        <f t="shared" si="452"/>
        <v/>
      </c>
      <c r="Y105" s="730" t="str">
        <f t="shared" si="452"/>
        <v/>
      </c>
      <c r="Z105" s="730" t="str">
        <f t="shared" si="452"/>
        <v/>
      </c>
      <c r="AA105" s="730" t="str">
        <f t="shared" si="452"/>
        <v/>
      </c>
      <c r="AB105" s="730" t="str">
        <f t="shared" si="452"/>
        <v/>
      </c>
      <c r="AC105" s="730">
        <f t="shared" si="452"/>
        <v>130</v>
      </c>
      <c r="AD105" s="730">
        <f t="shared" si="452"/>
        <v>130</v>
      </c>
      <c r="AE105" s="730" t="str">
        <f t="shared" si="452"/>
        <v/>
      </c>
      <c r="AF105" s="730" t="str">
        <f t="shared" si="452"/>
        <v/>
      </c>
      <c r="AG105" s="730" t="str">
        <f t="shared" si="452"/>
        <v/>
      </c>
      <c r="AH105" s="730" t="str">
        <f t="shared" si="452"/>
        <v/>
      </c>
      <c r="AI105" s="730" t="str">
        <f t="shared" si="452"/>
        <v/>
      </c>
      <c r="AJ105" s="730" t="str">
        <f t="shared" si="452"/>
        <v/>
      </c>
      <c r="AK105" s="730" t="str">
        <f t="shared" si="452"/>
        <v/>
      </c>
      <c r="AL105" s="730" t="str">
        <f t="shared" si="452"/>
        <v/>
      </c>
      <c r="AM105" s="813"/>
      <c r="AN105" s="730">
        <f t="shared" ref="AN105:BE105" si="453">IF(AN104="","",AN101*AN104)</f>
        <v>130</v>
      </c>
      <c r="AO105" s="730">
        <f t="shared" si="453"/>
        <v>1200</v>
      </c>
      <c r="AP105" s="730">
        <f t="shared" si="453"/>
        <v>130</v>
      </c>
      <c r="AQ105" s="730">
        <f t="shared" si="453"/>
        <v>249.95999999999998</v>
      </c>
      <c r="AR105" s="730">
        <f t="shared" si="453"/>
        <v>499.8</v>
      </c>
      <c r="AS105" s="730">
        <f t="shared" si="453"/>
        <v>2160</v>
      </c>
      <c r="AT105" s="730">
        <f t="shared" si="453"/>
        <v>504</v>
      </c>
      <c r="AU105" s="730">
        <f t="shared" si="453"/>
        <v>3000</v>
      </c>
      <c r="AV105" s="730">
        <f t="shared" si="453"/>
        <v>65</v>
      </c>
      <c r="AW105" s="730" t="str">
        <f t="shared" si="453"/>
        <v/>
      </c>
      <c r="AX105" s="730" t="str">
        <f t="shared" si="453"/>
        <v/>
      </c>
      <c r="AY105" s="730" t="str">
        <f t="shared" si="453"/>
        <v/>
      </c>
      <c r="AZ105" s="730" t="str">
        <f t="shared" si="453"/>
        <v/>
      </c>
      <c r="BA105" s="730" t="str">
        <f t="shared" si="453"/>
        <v/>
      </c>
      <c r="BB105" s="730" t="str">
        <f t="shared" si="453"/>
        <v/>
      </c>
      <c r="BC105" s="730">
        <f t="shared" si="453"/>
        <v>1200</v>
      </c>
      <c r="BD105" s="730">
        <f t="shared" si="453"/>
        <v>1200</v>
      </c>
      <c r="BE105" s="730" t="str">
        <f t="shared" si="453"/>
        <v/>
      </c>
      <c r="BF105" s="813"/>
      <c r="BG105" s="730">
        <f t="shared" ref="BG105:BX105" si="454">IF(BG104="","",BG101*BG104)</f>
        <v>130</v>
      </c>
      <c r="BH105" s="730">
        <f t="shared" si="454"/>
        <v>300</v>
      </c>
      <c r="BI105" s="730">
        <f t="shared" si="454"/>
        <v>130</v>
      </c>
      <c r="BJ105" s="730">
        <f t="shared" si="454"/>
        <v>576</v>
      </c>
      <c r="BK105" s="730">
        <f t="shared" si="454"/>
        <v>240</v>
      </c>
      <c r="BL105" s="730">
        <f t="shared" si="454"/>
        <v>1200</v>
      </c>
      <c r="BM105" s="730">
        <f t="shared" si="454"/>
        <v>3312</v>
      </c>
      <c r="BN105" s="730" t="str">
        <f t="shared" si="454"/>
        <v/>
      </c>
      <c r="BO105" s="730">
        <f t="shared" si="454"/>
        <v>130</v>
      </c>
      <c r="BP105" s="730">
        <f t="shared" si="454"/>
        <v>1056</v>
      </c>
      <c r="BQ105" s="730">
        <f t="shared" si="454"/>
        <v>3456</v>
      </c>
      <c r="BR105" s="730" t="str">
        <f t="shared" si="454"/>
        <v/>
      </c>
      <c r="BS105" s="730" t="str">
        <f t="shared" si="454"/>
        <v/>
      </c>
      <c r="BT105" s="730" t="str">
        <f t="shared" si="454"/>
        <v/>
      </c>
      <c r="BU105" s="730" t="str">
        <f t="shared" si="454"/>
        <v/>
      </c>
      <c r="BV105" s="730" t="str">
        <f t="shared" si="454"/>
        <v/>
      </c>
      <c r="BW105" s="730">
        <f t="shared" si="454"/>
        <v>130</v>
      </c>
      <c r="BX105" s="730" t="str">
        <f t="shared" si="454"/>
        <v/>
      </c>
      <c r="BY105" s="813"/>
      <c r="BZ105" s="730">
        <f>IF(BZ104="","",BZ101*BZ104)</f>
        <v>85</v>
      </c>
      <c r="CA105" s="730">
        <f>IF(CA104="","",CA101*CA104)</f>
        <v>85</v>
      </c>
      <c r="CB105" s="730">
        <f>IF(CB104="","",CB101*CB104)</f>
        <v>204</v>
      </c>
      <c r="CC105" s="730">
        <f>IF(CC104="","",CC101*CC104)</f>
        <v>288</v>
      </c>
      <c r="CD105" s="698">
        <f t="shared" si="439"/>
        <v>189</v>
      </c>
      <c r="CE105" s="698">
        <f t="shared" si="440"/>
        <v>130</v>
      </c>
      <c r="CF105" s="698">
        <f t="shared" si="441"/>
        <v>808.19555555555553</v>
      </c>
      <c r="CG105" s="787">
        <f t="shared" si="442"/>
        <v>786</v>
      </c>
      <c r="CH105" s="1371" t="str">
        <f t="shared" si="419"/>
        <v/>
      </c>
      <c r="CI105" s="1372" t="str">
        <f t="shared" si="419"/>
        <v/>
      </c>
      <c r="CJ105" s="1373" t="str">
        <f t="shared" si="419"/>
        <v/>
      </c>
      <c r="CK105" s="1373" t="str">
        <f t="shared" si="419"/>
        <v/>
      </c>
      <c r="CL105" s="1373" t="str">
        <f t="shared" si="419"/>
        <v/>
      </c>
      <c r="CM105" s="1373" t="str">
        <f t="shared" si="419"/>
        <v/>
      </c>
      <c r="CN105" s="1373" t="str">
        <f t="shared" si="419"/>
        <v/>
      </c>
      <c r="CO105" s="1374">
        <f t="shared" si="419"/>
        <v>79</v>
      </c>
      <c r="CP105" s="1374">
        <f t="shared" si="419"/>
        <v>90</v>
      </c>
      <c r="CQ105" s="1374">
        <f t="shared" si="419"/>
        <v>288</v>
      </c>
      <c r="CR105" s="1374">
        <f t="shared" si="419"/>
        <v>700</v>
      </c>
      <c r="CS105" s="1373" t="str">
        <f t="shared" si="419"/>
        <v/>
      </c>
      <c r="CT105" s="1373" t="str">
        <f t="shared" si="419"/>
        <v/>
      </c>
      <c r="CU105" s="1373" t="str">
        <f t="shared" si="419"/>
        <v/>
      </c>
      <c r="CV105" s="1373" t="str">
        <f t="shared" si="419"/>
        <v/>
      </c>
      <c r="CW105" s="1373" t="str">
        <f t="shared" si="419"/>
        <v/>
      </c>
      <c r="CX105" s="1372" t="str">
        <f t="shared" si="420"/>
        <v/>
      </c>
      <c r="CY105" s="1375" t="str">
        <f t="shared" si="420"/>
        <v/>
      </c>
      <c r="CZ105" s="532" t="str">
        <f t="shared" si="421"/>
        <v/>
      </c>
      <c r="DA105" s="533" t="str">
        <f t="shared" si="421"/>
        <v/>
      </c>
      <c r="DB105" s="534" t="str">
        <f t="shared" si="421"/>
        <v/>
      </c>
      <c r="DC105" s="534" t="str">
        <f t="shared" si="421"/>
        <v/>
      </c>
      <c r="DD105" s="534" t="str">
        <f t="shared" si="421"/>
        <v/>
      </c>
      <c r="DE105" s="534" t="str">
        <f t="shared" si="421"/>
        <v/>
      </c>
      <c r="DF105" s="534" t="str">
        <f t="shared" si="421"/>
        <v/>
      </c>
      <c r="DG105" s="535">
        <f t="shared" si="421"/>
        <v>130</v>
      </c>
      <c r="DH105" s="535">
        <f t="shared" si="421"/>
        <v>130</v>
      </c>
      <c r="DI105" s="535">
        <f t="shared" si="421"/>
        <v>130</v>
      </c>
      <c r="DJ105" s="535">
        <f t="shared" si="421"/>
        <v>1440</v>
      </c>
      <c r="DK105" s="534" t="str">
        <f t="shared" si="421"/>
        <v/>
      </c>
      <c r="DL105" s="534" t="str">
        <f t="shared" si="421"/>
        <v/>
      </c>
      <c r="DM105" s="534" t="str">
        <f t="shared" si="421"/>
        <v/>
      </c>
      <c r="DN105" s="534" t="str">
        <f t="shared" si="421"/>
        <v/>
      </c>
      <c r="DO105" s="534" t="str">
        <f t="shared" si="421"/>
        <v/>
      </c>
      <c r="DP105" s="533" t="str">
        <f t="shared" si="422"/>
        <v/>
      </c>
      <c r="DQ105" s="532" t="str">
        <f t="shared" si="422"/>
        <v/>
      </c>
      <c r="DR105" s="753">
        <f t="shared" si="423"/>
        <v>4</v>
      </c>
      <c r="DS105" s="111">
        <f t="shared" si="424"/>
        <v>4</v>
      </c>
      <c r="DT105" s="111">
        <f t="shared" si="425"/>
        <v>11</v>
      </c>
      <c r="DU105" s="111">
        <f t="shared" si="426"/>
        <v>11</v>
      </c>
      <c r="DV105" s="602"/>
      <c r="DW105" s="719"/>
      <c r="DX105" s="719"/>
      <c r="DY105" s="719"/>
      <c r="DZ105" s="719"/>
      <c r="EA105" s="719"/>
      <c r="EB105" s="719"/>
      <c r="EC105" s="719"/>
      <c r="ED105" s="719"/>
      <c r="EE105" s="603"/>
    </row>
    <row r="106" spans="1:256" ht="12" customHeight="1" thickBot="1">
      <c r="A106" s="1041" t="s">
        <v>831</v>
      </c>
      <c r="B106" s="1007" t="str">
        <f>IF(AND(B97="",B103=""),"",SUM(B97,B103))</f>
        <v/>
      </c>
      <c r="C106" s="1007">
        <f t="shared" ref="C106:BN106" si="455">IF(AND(C97="",C103=""),"",SUM(C97,C103))</f>
        <v>4.4201296699875471E-2</v>
      </c>
      <c r="D106" s="1007" t="str">
        <f t="shared" si="455"/>
        <v/>
      </c>
      <c r="E106" s="1007">
        <f t="shared" si="455"/>
        <v>3.7276878372768781E-2</v>
      </c>
      <c r="F106" s="1007" t="str">
        <f t="shared" si="455"/>
        <v/>
      </c>
      <c r="G106" s="1007" t="str">
        <f t="shared" si="455"/>
        <v/>
      </c>
      <c r="H106" s="1007">
        <f t="shared" si="455"/>
        <v>2.2648085305105852E-3</v>
      </c>
      <c r="I106" s="1007">
        <f t="shared" si="455"/>
        <v>8.9308516811955174E-2</v>
      </c>
      <c r="J106" s="1007">
        <f t="shared" si="455"/>
        <v>4.7927415050702714E-2</v>
      </c>
      <c r="K106" s="1007" t="str">
        <f t="shared" si="455"/>
        <v/>
      </c>
      <c r="L106" s="1007">
        <f t="shared" si="455"/>
        <v>1.1324042652552926E-3</v>
      </c>
      <c r="M106" s="1007" t="str">
        <f t="shared" si="455"/>
        <v/>
      </c>
      <c r="N106" s="1007">
        <f t="shared" si="455"/>
        <v>4.7927415050702714E-2</v>
      </c>
      <c r="O106" s="1007">
        <f t="shared" si="455"/>
        <v>9.5854830101405428E-2</v>
      </c>
      <c r="P106" s="1007">
        <f t="shared" si="455"/>
        <v>4.7927415050702714E-2</v>
      </c>
      <c r="Q106" s="1007" t="str">
        <f t="shared" si="455"/>
        <v/>
      </c>
      <c r="R106" s="1007">
        <f t="shared" si="455"/>
        <v>4.7927415050702714E-2</v>
      </c>
      <c r="S106" s="1007" t="str">
        <f t="shared" si="455"/>
        <v/>
      </c>
      <c r="T106" s="1008"/>
      <c r="U106" s="1007">
        <f t="shared" si="455"/>
        <v>1.2941763031489057E-3</v>
      </c>
      <c r="V106" s="1007">
        <f t="shared" si="455"/>
        <v>8.2937028642590283E-2</v>
      </c>
      <c r="W106" s="1007" t="str">
        <f t="shared" si="455"/>
        <v/>
      </c>
      <c r="X106" s="1007" t="str">
        <f t="shared" si="455"/>
        <v/>
      </c>
      <c r="Y106" s="1007">
        <f t="shared" si="455"/>
        <v>4.1936488169364884E-2</v>
      </c>
      <c r="Z106" s="1007">
        <f t="shared" si="455"/>
        <v>3.3549190535491907E-2</v>
      </c>
      <c r="AA106" s="1007" t="str">
        <f t="shared" si="455"/>
        <v/>
      </c>
      <c r="AB106" s="1007">
        <f t="shared" si="455"/>
        <v>1.6774595267745954E-2</v>
      </c>
      <c r="AC106" s="1007">
        <f t="shared" si="455"/>
        <v>1.5672400818359723E-2</v>
      </c>
      <c r="AD106" s="1007">
        <f t="shared" si="455"/>
        <v>1.1324042652552926E-3</v>
      </c>
      <c r="AE106" s="1007">
        <f t="shared" si="455"/>
        <v>4.1936488169364884E-2</v>
      </c>
      <c r="AF106" s="1007" t="str">
        <f t="shared" si="455"/>
        <v/>
      </c>
      <c r="AG106" s="1007" t="str">
        <f t="shared" si="455"/>
        <v/>
      </c>
      <c r="AH106" s="1007" t="str">
        <f t="shared" si="455"/>
        <v/>
      </c>
      <c r="AI106" s="1007">
        <f t="shared" si="455"/>
        <v>4.1936488169364884E-2</v>
      </c>
      <c r="AJ106" s="1007" t="str">
        <f t="shared" si="455"/>
        <v/>
      </c>
      <c r="AK106" s="1007">
        <f t="shared" si="455"/>
        <v>3.3549190535491907E-2</v>
      </c>
      <c r="AL106" s="1007">
        <f t="shared" si="455"/>
        <v>3.7276878372768781E-2</v>
      </c>
      <c r="AM106" s="1008"/>
      <c r="AN106" s="1007">
        <f t="shared" si="455"/>
        <v>1.8118468244084683E-3</v>
      </c>
      <c r="AO106" s="1007">
        <f t="shared" si="455"/>
        <v>9.2152254047322538E-2</v>
      </c>
      <c r="AP106" s="1007">
        <f t="shared" si="455"/>
        <v>3.0197447073474471E-3</v>
      </c>
      <c r="AQ106" s="1007">
        <f t="shared" si="455"/>
        <v>5.9539011207970109E-2</v>
      </c>
      <c r="AR106" s="1007">
        <f t="shared" si="455"/>
        <v>7.7650578188934363E-3</v>
      </c>
      <c r="AS106" s="1007">
        <f t="shared" si="455"/>
        <v>7.9020540971357411E-2</v>
      </c>
      <c r="AT106" s="1007">
        <f t="shared" si="455"/>
        <v>6.2120462551147476E-3</v>
      </c>
      <c r="AU106" s="1007">
        <f t="shared" si="455"/>
        <v>9.2152254047322538E-2</v>
      </c>
      <c r="AV106" s="1007">
        <f t="shared" si="455"/>
        <v>1.2941763031489057E-3</v>
      </c>
      <c r="AW106" s="1007" t="str">
        <f t="shared" si="455"/>
        <v/>
      </c>
      <c r="AX106" s="1007" t="str">
        <f t="shared" si="455"/>
        <v/>
      </c>
      <c r="AY106" s="1007">
        <f t="shared" si="455"/>
        <v>5.5915317559153174E-2</v>
      </c>
      <c r="AZ106" s="1007">
        <f t="shared" si="455"/>
        <v>6.7098381070983815E-2</v>
      </c>
      <c r="BA106" s="1007">
        <f t="shared" si="455"/>
        <v>4.7927415050702714E-2</v>
      </c>
      <c r="BB106" s="1007" t="str">
        <f t="shared" si="455"/>
        <v/>
      </c>
      <c r="BC106" s="1007">
        <f t="shared" si="455"/>
        <v>1.2424092510229495E-2</v>
      </c>
      <c r="BD106" s="1007">
        <f t="shared" si="455"/>
        <v>2.7177702366127023E-2</v>
      </c>
      <c r="BE106" s="1007" t="str">
        <f t="shared" si="455"/>
        <v/>
      </c>
      <c r="BF106" s="1008"/>
      <c r="BG106" s="1007">
        <f t="shared" si="455"/>
        <v>1.2941763031489057E-3</v>
      </c>
      <c r="BH106" s="1007">
        <f t="shared" si="455"/>
        <v>3.6236936488169358E-3</v>
      </c>
      <c r="BI106" s="1007">
        <f t="shared" si="455"/>
        <v>2.2648085305105852E-3</v>
      </c>
      <c r="BJ106" s="1007">
        <f t="shared" si="455"/>
        <v>8.696864757160647E-3</v>
      </c>
      <c r="BK106" s="1007">
        <f t="shared" si="455"/>
        <v>4.3484323785803235E-3</v>
      </c>
      <c r="BL106" s="1007">
        <f t="shared" si="455"/>
        <v>9.2152254047322538E-2</v>
      </c>
      <c r="BM106" s="1007">
        <f t="shared" si="455"/>
        <v>3.7272277530688486E-2</v>
      </c>
      <c r="BN106" s="1007" t="str">
        <f t="shared" si="455"/>
        <v/>
      </c>
      <c r="BO106" s="1007">
        <f t="shared" ref="BO106:CC106" si="456">IF(AND(BO97="",BO103=""),"",SUM(BO97,BO103))</f>
        <v>1.2941763031489057E-3</v>
      </c>
      <c r="BP106" s="1007">
        <f t="shared" si="456"/>
        <v>1.2424092510229495E-2</v>
      </c>
      <c r="BQ106" s="1007">
        <f t="shared" si="456"/>
        <v>3.7272277530688486E-2</v>
      </c>
      <c r="BR106" s="1007">
        <f t="shared" si="456"/>
        <v>4.1936488169364884E-2</v>
      </c>
      <c r="BS106" s="1007" t="str">
        <f t="shared" si="456"/>
        <v/>
      </c>
      <c r="BT106" s="1007" t="str">
        <f t="shared" si="456"/>
        <v/>
      </c>
      <c r="BU106" s="1007" t="str">
        <f t="shared" si="456"/>
        <v/>
      </c>
      <c r="BV106" s="1007" t="str">
        <f t="shared" si="456"/>
        <v/>
      </c>
      <c r="BW106" s="1007">
        <f t="shared" si="456"/>
        <v>1.2941763031489057E-3</v>
      </c>
      <c r="BX106" s="1007" t="str">
        <f t="shared" si="456"/>
        <v/>
      </c>
      <c r="BY106" s="1008"/>
      <c r="BZ106" s="1007">
        <f t="shared" si="456"/>
        <v>5.7425189912826899E-2</v>
      </c>
      <c r="CA106" s="1007">
        <f t="shared" si="456"/>
        <v>5.7425189912826899E-2</v>
      </c>
      <c r="CB106" s="1007">
        <f t="shared" si="456"/>
        <v>5.9539011207970109E-2</v>
      </c>
      <c r="CC106" s="1007">
        <f t="shared" si="456"/>
        <v>7.1446813449564134E-2</v>
      </c>
    </row>
    <row r="107" spans="1:256" ht="12" customHeight="1" thickBot="1">
      <c r="A107" s="1049" t="s">
        <v>832</v>
      </c>
      <c r="B107" s="548" t="str">
        <f>IF(AND(B99="",B105=""),"",SUM(B99,B105))</f>
        <v/>
      </c>
      <c r="C107" s="548">
        <f t="shared" ref="C107:BN107" si="457">IF(AND(C99="",C105=""),"",SUM(C99,C105))</f>
        <v>2020</v>
      </c>
      <c r="D107" s="548" t="str">
        <f t="shared" si="457"/>
        <v/>
      </c>
      <c r="E107" s="548">
        <f t="shared" si="457"/>
        <v>120</v>
      </c>
      <c r="F107" s="548" t="str">
        <f t="shared" si="457"/>
        <v/>
      </c>
      <c r="G107" s="548" t="str">
        <f t="shared" si="457"/>
        <v/>
      </c>
      <c r="H107" s="548">
        <f t="shared" si="457"/>
        <v>90</v>
      </c>
      <c r="I107" s="548">
        <f t="shared" si="457"/>
        <v>1488</v>
      </c>
      <c r="J107" s="548">
        <f t="shared" si="457"/>
        <v>1320</v>
      </c>
      <c r="K107" s="548" t="str">
        <f t="shared" si="457"/>
        <v/>
      </c>
      <c r="L107" s="548">
        <f t="shared" si="457"/>
        <v>79</v>
      </c>
      <c r="M107" s="548" t="str">
        <f t="shared" si="457"/>
        <v/>
      </c>
      <c r="N107" s="548">
        <f t="shared" si="457"/>
        <v>1800</v>
      </c>
      <c r="O107" s="548">
        <f t="shared" si="457"/>
        <v>3600</v>
      </c>
      <c r="P107" s="548">
        <f t="shared" si="457"/>
        <v>1320</v>
      </c>
      <c r="Q107" s="548" t="str">
        <f t="shared" si="457"/>
        <v/>
      </c>
      <c r="R107" s="548">
        <f t="shared" si="457"/>
        <v>1800</v>
      </c>
      <c r="S107" s="548" t="str">
        <f t="shared" si="457"/>
        <v/>
      </c>
      <c r="T107" s="1004"/>
      <c r="U107" s="548">
        <f t="shared" si="457"/>
        <v>130</v>
      </c>
      <c r="V107" s="548">
        <f t="shared" si="457"/>
        <v>2160</v>
      </c>
      <c r="W107" s="548" t="str">
        <f t="shared" si="457"/>
        <v/>
      </c>
      <c r="X107" s="548" t="str">
        <f t="shared" si="457"/>
        <v/>
      </c>
      <c r="Y107" s="548">
        <f t="shared" si="457"/>
        <v>1440</v>
      </c>
      <c r="Z107" s="548">
        <f t="shared" si="457"/>
        <v>960</v>
      </c>
      <c r="AA107" s="548" t="str">
        <f t="shared" si="457"/>
        <v/>
      </c>
      <c r="AB107" s="548">
        <f t="shared" si="457"/>
        <v>480</v>
      </c>
      <c r="AC107" s="548">
        <f t="shared" si="457"/>
        <v>490</v>
      </c>
      <c r="AD107" s="548">
        <f t="shared" si="457"/>
        <v>130</v>
      </c>
      <c r="AE107" s="548">
        <f t="shared" si="457"/>
        <v>1500</v>
      </c>
      <c r="AF107" s="548" t="str">
        <f t="shared" si="457"/>
        <v/>
      </c>
      <c r="AG107" s="548" t="str">
        <f t="shared" si="457"/>
        <v/>
      </c>
      <c r="AH107" s="548" t="str">
        <f t="shared" si="457"/>
        <v/>
      </c>
      <c r="AI107" s="548">
        <f t="shared" si="457"/>
        <v>1440</v>
      </c>
      <c r="AJ107" s="548" t="str">
        <f t="shared" si="457"/>
        <v/>
      </c>
      <c r="AK107" s="548">
        <f t="shared" si="457"/>
        <v>1140</v>
      </c>
      <c r="AL107" s="548">
        <f t="shared" si="457"/>
        <v>1740</v>
      </c>
      <c r="AM107" s="1004"/>
      <c r="AN107" s="548">
        <f t="shared" si="457"/>
        <v>130</v>
      </c>
      <c r="AO107" s="548">
        <f t="shared" si="457"/>
        <v>12000</v>
      </c>
      <c r="AP107" s="548">
        <f t="shared" si="457"/>
        <v>130</v>
      </c>
      <c r="AQ107" s="548">
        <f t="shared" si="457"/>
        <v>2409.96</v>
      </c>
      <c r="AR107" s="548">
        <f t="shared" si="457"/>
        <v>499.8</v>
      </c>
      <c r="AS107" s="548">
        <f t="shared" si="457"/>
        <v>10800</v>
      </c>
      <c r="AT107" s="548">
        <f t="shared" si="457"/>
        <v>504</v>
      </c>
      <c r="AU107" s="548">
        <f t="shared" si="457"/>
        <v>7200</v>
      </c>
      <c r="AV107" s="548">
        <f t="shared" si="457"/>
        <v>65</v>
      </c>
      <c r="AW107" s="548" t="str">
        <f t="shared" si="457"/>
        <v/>
      </c>
      <c r="AX107" s="548" t="str">
        <f t="shared" si="457"/>
        <v/>
      </c>
      <c r="AY107" s="548">
        <f t="shared" si="457"/>
        <v>1080</v>
      </c>
      <c r="AZ107" s="548">
        <f t="shared" si="457"/>
        <v>1620</v>
      </c>
      <c r="BA107" s="548">
        <f t="shared" si="457"/>
        <v>1320</v>
      </c>
      <c r="BB107" s="548" t="str">
        <f t="shared" si="457"/>
        <v/>
      </c>
      <c r="BC107" s="548">
        <f t="shared" si="457"/>
        <v>1200</v>
      </c>
      <c r="BD107" s="548">
        <f t="shared" si="457"/>
        <v>1200</v>
      </c>
      <c r="BE107" s="548" t="str">
        <f t="shared" si="457"/>
        <v/>
      </c>
      <c r="BF107" s="1004"/>
      <c r="BG107" s="548">
        <f t="shared" si="457"/>
        <v>130</v>
      </c>
      <c r="BH107" s="548">
        <f t="shared" si="457"/>
        <v>300</v>
      </c>
      <c r="BI107" s="548">
        <f t="shared" si="457"/>
        <v>130</v>
      </c>
      <c r="BJ107" s="548">
        <f t="shared" si="457"/>
        <v>576</v>
      </c>
      <c r="BK107" s="548">
        <f t="shared" si="457"/>
        <v>240</v>
      </c>
      <c r="BL107" s="548">
        <f t="shared" si="457"/>
        <v>10800</v>
      </c>
      <c r="BM107" s="548">
        <f t="shared" si="457"/>
        <v>3312</v>
      </c>
      <c r="BN107" s="548" t="str">
        <f t="shared" si="457"/>
        <v/>
      </c>
      <c r="BO107" s="548">
        <f t="shared" ref="BO107:CC107" si="458">IF(AND(BO99="",BO105=""),"",SUM(BO99,BO105))</f>
        <v>130</v>
      </c>
      <c r="BP107" s="548">
        <f t="shared" si="458"/>
        <v>1056</v>
      </c>
      <c r="BQ107" s="548">
        <f t="shared" si="458"/>
        <v>3456</v>
      </c>
      <c r="BR107" s="548">
        <f t="shared" si="458"/>
        <v>1440</v>
      </c>
      <c r="BS107" s="548" t="str">
        <f t="shared" si="458"/>
        <v/>
      </c>
      <c r="BT107" s="548" t="str">
        <f t="shared" si="458"/>
        <v/>
      </c>
      <c r="BU107" s="548" t="str">
        <f t="shared" si="458"/>
        <v/>
      </c>
      <c r="BV107" s="548" t="str">
        <f t="shared" si="458"/>
        <v/>
      </c>
      <c r="BW107" s="548">
        <f t="shared" si="458"/>
        <v>130</v>
      </c>
      <c r="BX107" s="548" t="str">
        <f t="shared" si="458"/>
        <v/>
      </c>
      <c r="BY107" s="1004"/>
      <c r="BZ107" s="548">
        <f t="shared" si="458"/>
        <v>1525</v>
      </c>
      <c r="CA107" s="548">
        <f t="shared" si="458"/>
        <v>1285</v>
      </c>
      <c r="CB107" s="548">
        <f t="shared" si="458"/>
        <v>1524</v>
      </c>
      <c r="CC107" s="548">
        <f t="shared" si="458"/>
        <v>1728</v>
      </c>
    </row>
  </sheetData>
  <sheetProtection sheet="1" objects="1" scenarios="1" formatCells="0" formatColumns="0" formatRows="0"/>
  <customSheetViews>
    <customSheetView guid="{8914FD97-1D0A-2E40-8555-D3701EE40616}" scale="55">
      <pane xSplit="1" ySplit="7.125" topLeftCell="BT15" activePane="bottomRight" state="frozenSplit"/>
      <selection pane="bottomRight" activeCell="BT27" activeCellId="1" sqref="CP14:CP17 BT27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mergeCells count="4">
    <mergeCell ref="CH6:CI6"/>
    <mergeCell ref="CX6:CY6"/>
    <mergeCell ref="CZ6:DA6"/>
    <mergeCell ref="DP6:DQ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75" zoomScaleNormal="75" zoomScaleSheetLayoutView="50" zoomScalePageLayoutView="75" workbookViewId="0">
      <pane xSplit="1" ySplit="7" topLeftCell="B721" activePane="bottomRight" state="frozen"/>
      <selection pane="topRight" activeCell="B1" sqref="B1"/>
      <selection pane="bottomLeft" activeCell="A8" sqref="A8"/>
      <selection pane="bottomRight" activeCell="I725" sqref="I725"/>
    </sheetView>
  </sheetViews>
  <sheetFormatPr baseColWidth="10" defaultColWidth="11.5" defaultRowHeight="12.75" customHeight="1" x14ac:dyDescent="0"/>
  <cols>
    <col min="1" max="1" width="47.5" style="1055" customWidth="1"/>
    <col min="2" max="2" width="3.5" style="576" customWidth="1"/>
    <col min="3" max="4" width="8.83203125" style="576" customWidth="1"/>
    <col min="5" max="5" width="9.5" style="576" customWidth="1"/>
    <col min="6" max="6" width="9.83203125" style="576" customWidth="1"/>
    <col min="7" max="7" width="1.83203125" style="576" customWidth="1"/>
    <col min="8" max="8" width="8.1640625" style="575" customWidth="1"/>
    <col min="9" max="9" width="9.1640625" style="575" customWidth="1"/>
    <col min="10" max="10" width="8.33203125" style="575" customWidth="1"/>
    <col min="11" max="11" width="9.1640625" style="575" customWidth="1"/>
    <col min="12" max="12" width="1.83203125" style="576" customWidth="1"/>
    <col min="13" max="13" width="9.5" style="576" customWidth="1"/>
    <col min="14" max="14" width="9.1640625" style="576" customWidth="1"/>
    <col min="15" max="15" width="8.33203125" style="576" customWidth="1"/>
    <col min="16" max="16" width="8.1640625" style="576" customWidth="1"/>
    <col min="17" max="17" width="40.6640625" style="1055" customWidth="1"/>
    <col min="18" max="18" width="7.6640625" style="577" customWidth="1"/>
    <col min="19" max="21" width="7.6640625" style="578" customWidth="1"/>
    <col min="22" max="16384" width="11.5" style="47"/>
  </cols>
  <sheetData>
    <row r="1" spans="1:22" s="30" customFormat="1" ht="15" customHeight="1" thickBot="1">
      <c r="A1" s="583" t="str">
        <f>IF(Data!A1="","",Data!A1)</f>
        <v>South Africa Baseline Assessment</v>
      </c>
      <c r="B1" s="581"/>
      <c r="C1" s="583" t="str">
        <f>IF(Data!BZ1="","",Data!BZ1)</f>
        <v>ZASLC</v>
      </c>
      <c r="D1" s="584"/>
      <c r="E1" s="584"/>
      <c r="F1" s="584"/>
      <c r="G1" s="1056"/>
      <c r="H1" s="583" t="str">
        <f>IF(C1="","",C1)</f>
        <v>ZASLC</v>
      </c>
      <c r="I1" s="584"/>
      <c r="J1" s="584"/>
      <c r="K1" s="584"/>
      <c r="L1" s="1424"/>
      <c r="M1" s="1426" t="s">
        <v>812</v>
      </c>
      <c r="N1" s="1427"/>
      <c r="O1" s="1427"/>
      <c r="P1" s="1428">
        <f>Data!$G$1</f>
        <v>8800</v>
      </c>
      <c r="Q1" s="1429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57"/>
      <c r="B2" s="592"/>
      <c r="C2" s="1058" t="s">
        <v>217</v>
      </c>
      <c r="D2" s="1059"/>
      <c r="E2" s="1059"/>
      <c r="F2" s="1059"/>
      <c r="G2" s="1060"/>
      <c r="H2" s="1058" t="s">
        <v>546</v>
      </c>
      <c r="I2" s="1059"/>
      <c r="J2" s="1059"/>
      <c r="K2" s="1059"/>
      <c r="L2" s="1060"/>
      <c r="M2" s="1058"/>
      <c r="N2" s="1425"/>
      <c r="O2" s="1425"/>
      <c r="P2" s="1425"/>
      <c r="Q2" s="44"/>
      <c r="R2" s="44"/>
      <c r="S2" s="44"/>
      <c r="T2" s="44"/>
      <c r="U2" s="44"/>
      <c r="V2" s="44"/>
    </row>
    <row r="3" spans="1:22" ht="14" customHeight="1">
      <c r="A3" s="547" t="s">
        <v>36</v>
      </c>
      <c r="B3" s="598"/>
      <c r="C3" s="1061" t="s">
        <v>147</v>
      </c>
      <c r="D3" s="1062"/>
      <c r="E3" s="1062"/>
      <c r="F3" s="1062"/>
      <c r="G3" s="1063"/>
      <c r="H3" s="1061" t="s">
        <v>547</v>
      </c>
      <c r="I3" s="1062"/>
      <c r="J3" s="1062"/>
      <c r="K3" s="1062"/>
      <c r="L3" s="1063"/>
      <c r="M3" s="1061" t="s">
        <v>574</v>
      </c>
      <c r="N3" s="1062"/>
      <c r="O3" s="1062"/>
      <c r="P3" s="1062"/>
      <c r="Q3" s="44"/>
      <c r="R3" s="489"/>
      <c r="S3" s="489"/>
      <c r="T3" s="489"/>
      <c r="U3" s="521"/>
      <c r="V3" s="489"/>
    </row>
    <row r="4" spans="1:22" s="522" customFormat="1" ht="42.75" customHeight="1">
      <c r="A4" s="1064" t="s">
        <v>44</v>
      </c>
      <c r="B4" s="495"/>
      <c r="C4" s="496" t="str">
        <f>Data!BZ4</f>
        <v>'Very Poor'</v>
      </c>
      <c r="D4" s="496" t="str">
        <f>Data!CA4</f>
        <v>'Poor'</v>
      </c>
      <c r="E4" s="496" t="str">
        <f>Data!CB4</f>
        <v>'Middle'</v>
      </c>
      <c r="F4" s="496" t="str">
        <f>Data!CC4</f>
        <v>'Better-Off'</v>
      </c>
      <c r="G4" s="1065"/>
      <c r="H4" s="496" t="str">
        <f>C4</f>
        <v>'Very Poor'</v>
      </c>
      <c r="I4" s="496" t="str">
        <f>D4</f>
        <v>'Poor'</v>
      </c>
      <c r="J4" s="496" t="str">
        <f>E4</f>
        <v>'Middle'</v>
      </c>
      <c r="K4" s="496" t="str">
        <f>F4</f>
        <v>'Better-Off'</v>
      </c>
      <c r="L4" s="1065"/>
      <c r="M4" s="496" t="str">
        <f>C4</f>
        <v>'Very Poor'</v>
      </c>
      <c r="N4" s="496" t="str">
        <f>D4</f>
        <v>'Poor'</v>
      </c>
      <c r="O4" s="496" t="str">
        <f>E4</f>
        <v>'Middle'</v>
      </c>
      <c r="P4" s="496" t="str">
        <f>F4</f>
        <v>'Better-Off'</v>
      </c>
      <c r="Q4" s="191" t="s">
        <v>62</v>
      </c>
      <c r="R4" s="521"/>
      <c r="S4" s="489"/>
      <c r="T4" s="489"/>
      <c r="U4" s="489"/>
      <c r="V4" s="521"/>
    </row>
    <row r="5" spans="1:22" s="522" customFormat="1" ht="27" customHeight="1">
      <c r="A5" s="1066" t="s">
        <v>575</v>
      </c>
      <c r="B5" s="616"/>
      <c r="C5" s="101"/>
      <c r="D5" s="515"/>
      <c r="E5" s="515"/>
      <c r="F5" s="515"/>
      <c r="G5" s="1067"/>
      <c r="H5" s="101"/>
      <c r="I5" s="515"/>
      <c r="J5" s="515"/>
      <c r="K5" s="515"/>
      <c r="L5" s="1067"/>
      <c r="M5" s="101"/>
      <c r="N5" s="515"/>
      <c r="O5" s="515"/>
      <c r="P5" s="515"/>
      <c r="Q5" s="191"/>
      <c r="R5" s="521"/>
      <c r="S5" s="521"/>
      <c r="T5" s="521"/>
      <c r="U5" s="521"/>
      <c r="V5" s="521"/>
    </row>
    <row r="6" spans="1:22" s="522" customFormat="1" ht="14.25" customHeight="1">
      <c r="A6" s="1066" t="s">
        <v>151</v>
      </c>
      <c r="B6" s="514"/>
      <c r="C6" s="515"/>
      <c r="D6" s="515"/>
      <c r="E6" s="515"/>
      <c r="F6" s="515"/>
      <c r="G6" s="1068"/>
      <c r="H6" s="515"/>
      <c r="I6" s="515"/>
      <c r="J6" s="515"/>
      <c r="K6" s="515"/>
      <c r="L6" s="1068"/>
      <c r="M6" s="515"/>
      <c r="N6" s="515"/>
      <c r="O6" s="515"/>
      <c r="P6" s="515"/>
      <c r="Q6" s="521"/>
      <c r="R6" s="521"/>
      <c r="S6" s="521"/>
      <c r="T6" s="521"/>
      <c r="U6" s="521"/>
      <c r="V6" s="521"/>
    </row>
    <row r="7" spans="1:22" s="522" customFormat="1" ht="15.75" customHeight="1">
      <c r="A7" s="1069" t="s">
        <v>222</v>
      </c>
      <c r="B7" s="1070"/>
      <c r="C7" s="1071"/>
      <c r="D7" s="1071"/>
      <c r="E7" s="1071"/>
      <c r="F7" s="1071"/>
      <c r="G7" s="1070"/>
      <c r="H7" s="1071"/>
      <c r="I7" s="1071"/>
      <c r="J7" s="1071"/>
      <c r="K7" s="1071"/>
      <c r="L7" s="1070"/>
      <c r="M7" s="1071"/>
      <c r="N7" s="1071"/>
      <c r="O7" s="1071"/>
      <c r="P7" s="1071"/>
      <c r="Q7" s="521"/>
      <c r="R7" s="521"/>
      <c r="S7" s="521"/>
      <c r="T7" s="521"/>
      <c r="U7" s="521"/>
      <c r="V7" s="521"/>
    </row>
    <row r="8" spans="1:22" s="522" customFormat="1" ht="15.75" customHeight="1">
      <c r="A8" s="1072" t="s">
        <v>223</v>
      </c>
      <c r="B8" s="1073"/>
      <c r="C8" s="1074" t="str">
        <f>IF(Data!BZ8="","",Data!BZ8)</f>
        <v>2013/14</v>
      </c>
      <c r="D8" s="1074" t="str">
        <f>IF(Data!CA8="","",Data!CA8)</f>
        <v>2013/14</v>
      </c>
      <c r="E8" s="1074" t="str">
        <f>IF(Data!CB8="","",Data!CB8)</f>
        <v>2013/14</v>
      </c>
      <c r="F8" s="1074" t="str">
        <f>IF(Data!CC8="","",Data!CC8)</f>
        <v>2013/14</v>
      </c>
      <c r="G8" s="1068"/>
      <c r="H8" s="967"/>
      <c r="I8" s="967"/>
      <c r="J8" s="967"/>
      <c r="K8" s="967"/>
      <c r="L8" s="1068"/>
      <c r="M8" s="967"/>
      <c r="N8" s="967"/>
      <c r="O8" s="967"/>
      <c r="P8" s="967"/>
      <c r="Q8" s="537"/>
      <c r="R8" s="521"/>
      <c r="S8" s="521"/>
      <c r="T8" s="521"/>
      <c r="U8" s="521"/>
      <c r="V8" s="468"/>
    </row>
    <row r="9" spans="1:22" s="522" customFormat="1" ht="15.75" customHeight="1">
      <c r="A9" s="1069" t="s">
        <v>225</v>
      </c>
      <c r="B9" s="1070"/>
      <c r="C9" s="1075" t="str">
        <f>IF(Data!BZ9="","",Data!BZ9)</f>
        <v>ZAR</v>
      </c>
      <c r="D9" s="1075" t="str">
        <f>IF(Data!CA9="","",Data!CA9)</f>
        <v>ZAR</v>
      </c>
      <c r="E9" s="1075" t="str">
        <f>IF(Data!CB9="","",Data!CB9)</f>
        <v>ZAR</v>
      </c>
      <c r="F9" s="1075" t="str">
        <f>IF(Data!CC9="","",Data!CC9)</f>
        <v>ZAR</v>
      </c>
      <c r="G9" s="1068"/>
      <c r="H9" s="973"/>
      <c r="I9" s="973"/>
      <c r="J9" s="973"/>
      <c r="K9" s="973"/>
      <c r="L9" s="1068"/>
      <c r="M9" s="973"/>
      <c r="N9" s="973"/>
      <c r="O9" s="973"/>
      <c r="P9" s="973"/>
      <c r="Q9" s="537"/>
      <c r="R9" s="521"/>
      <c r="S9" s="521"/>
      <c r="T9" s="521"/>
      <c r="U9" s="521"/>
      <c r="V9" s="468"/>
    </row>
    <row r="10" spans="1:22" s="522" customFormat="1" ht="15.75" customHeight="1">
      <c r="A10" s="1076" t="s">
        <v>227</v>
      </c>
      <c r="B10" s="1077"/>
      <c r="C10" s="1078">
        <f>SUM(C11:C19)</f>
        <v>1.1953969036351777</v>
      </c>
      <c r="D10" s="1078">
        <f>SUM(D11:D19)</f>
        <v>1.238515550307379</v>
      </c>
      <c r="E10" s="1078">
        <f>SUM(E11:E19)</f>
        <v>1.251040790784558</v>
      </c>
      <c r="F10" s="1078">
        <f>SUM(F11:F19)</f>
        <v>1.4980324984225821</v>
      </c>
      <c r="G10" s="1077"/>
      <c r="H10" s="1079"/>
      <c r="I10" s="1079"/>
      <c r="J10" s="1079"/>
      <c r="K10" s="1079"/>
      <c r="L10" s="1077"/>
      <c r="M10" s="1078">
        <f>SUM(M11:M19)</f>
        <v>0.41166755364709118</v>
      </c>
      <c r="N10" s="1078">
        <f>SUM(N11:N19)</f>
        <v>0.44932004430711603</v>
      </c>
      <c r="O10" s="1078">
        <f>SUM(O11:O19)</f>
        <v>0.31339656485506123</v>
      </c>
      <c r="P10" s="1078">
        <f>SUM(P11:P19)</f>
        <v>0.60540668938806252</v>
      </c>
      <c r="Q10" s="1080"/>
      <c r="R10" s="1081"/>
      <c r="S10" s="1043"/>
      <c r="T10" s="1043"/>
      <c r="U10" s="1082">
        <v>10</v>
      </c>
      <c r="V10" s="468"/>
    </row>
    <row r="11" spans="1:22" s="522" customFormat="1" ht="15.75" customHeight="1">
      <c r="A11" s="1083" t="s">
        <v>810</v>
      </c>
      <c r="B11" s="41"/>
      <c r="C11" s="645">
        <f>SUM(C832:C835,C838,C841,C844)</f>
        <v>6.1511547945205469E-2</v>
      </c>
      <c r="D11" s="645">
        <f>SUM(D832:D835,D838,D841,D844)</f>
        <v>8.6747054794520537E-2</v>
      </c>
      <c r="E11" s="645">
        <f>SUM(E832:E835,E838,E841,E844)</f>
        <v>0.12571671855541716</v>
      </c>
      <c r="F11" s="645">
        <f>SUM(F832:F835,F838,F841,F844)</f>
        <v>0.21237161021170611</v>
      </c>
      <c r="G11" s="41"/>
      <c r="H11" s="1085"/>
      <c r="I11" s="1085"/>
      <c r="J11" s="1085"/>
      <c r="K11" s="1085"/>
      <c r="L11" s="41"/>
      <c r="M11" s="645">
        <f>SUM(M832:M835,M838,M841,M844)</f>
        <v>0</v>
      </c>
      <c r="N11" s="645">
        <f>SUM(N832:N835,N838,N841,N844)</f>
        <v>0</v>
      </c>
      <c r="O11" s="645">
        <f>SUM(O832:O835,O838,O841,O844)</f>
        <v>0</v>
      </c>
      <c r="P11" s="645">
        <f>SUM(P832:P835,P838,P841,P844)</f>
        <v>0.37853260273972611</v>
      </c>
      <c r="Q11" s="1087" t="s">
        <v>576</v>
      </c>
      <c r="R11" s="1081"/>
      <c r="S11" s="1043"/>
      <c r="T11" s="1043"/>
      <c r="U11" s="1082">
        <v>11</v>
      </c>
      <c r="V11" s="468"/>
    </row>
    <row r="12" spans="1:22" s="522" customFormat="1" ht="15.75" customHeight="1">
      <c r="A12" s="1083" t="s">
        <v>811</v>
      </c>
      <c r="B12" s="41"/>
      <c r="C12" s="645">
        <f>SUM(C830:C831,C836:C837,C839:C840,C842:C843,C845:C849)</f>
        <v>0.12411438709007887</v>
      </c>
      <c r="D12" s="645">
        <f>SUM(D830:D831,D836:D837,D839:D840,D842:D843,D845:D849)</f>
        <v>0.20126560564549606</v>
      </c>
      <c r="E12" s="645">
        <f>SUM(E830:E831,E836:E837,E839:E840,E842:E843,E845:E849)</f>
        <v>0.15648193545039438</v>
      </c>
      <c r="F12" s="645">
        <f>SUM(F830:F831,F836:F837,F839:F840,F842:F843,F845:F849)</f>
        <v>0.21940093864674137</v>
      </c>
      <c r="G12" s="41"/>
      <c r="H12" s="1085"/>
      <c r="I12" s="1085"/>
      <c r="J12" s="1085"/>
      <c r="K12" s="1085"/>
      <c r="L12" s="41"/>
      <c r="M12" s="645">
        <f>SUM(M830:M831,M836:M837,M839:M840,M842:M843,M845:M849)</f>
        <v>0</v>
      </c>
      <c r="N12" s="645">
        <f>SUM(N830:N831,N836:N837,N839:N840,N842:N843,N845:N849)</f>
        <v>0</v>
      </c>
      <c r="O12" s="645">
        <f>SUM(O830:O831,O836:O837,O839:O840,O842:O843,O845:O849)</f>
        <v>0</v>
      </c>
      <c r="P12" s="645">
        <f>SUM(P830:P831,P836:P837,P839:P840,P842:P843,P845:P849)</f>
        <v>6.126022415940225E-3</v>
      </c>
      <c r="Q12" s="1087"/>
      <c r="R12" s="1081"/>
      <c r="S12" s="1043"/>
      <c r="T12" s="1043"/>
      <c r="U12" s="1082">
        <v>12</v>
      </c>
      <c r="V12" s="468"/>
    </row>
    <row r="13" spans="1:22" s="522" customFormat="1" ht="15.75" customHeight="1">
      <c r="A13" s="1083" t="s">
        <v>228</v>
      </c>
      <c r="B13" s="41"/>
      <c r="C13" s="1084">
        <f>SUM(C820:C829)</f>
        <v>0</v>
      </c>
      <c r="D13" s="1084">
        <f>SUM(D820:D829)</f>
        <v>2.8214508094645077E-3</v>
      </c>
      <c r="E13" s="1084">
        <f>SUM(E820:E829)</f>
        <v>0.11714534039020341</v>
      </c>
      <c r="F13" s="1084">
        <f>SUM(F820:F829)</f>
        <v>0.1910367372353674</v>
      </c>
      <c r="G13" s="41"/>
      <c r="H13" s="1085"/>
      <c r="I13" s="1085"/>
      <c r="J13" s="1085"/>
      <c r="K13" s="1085"/>
      <c r="L13" s="41"/>
      <c r="M13" s="1084">
        <f>SUM(M820:M829)</f>
        <v>0</v>
      </c>
      <c r="N13" s="1084">
        <f>SUM(N820:N829)</f>
        <v>0</v>
      </c>
      <c r="O13" s="1084">
        <f>SUM(O820:O829)</f>
        <v>0</v>
      </c>
      <c r="P13" s="1084">
        <f>SUM(P820:P829)</f>
        <v>0</v>
      </c>
      <c r="Q13" s="537"/>
      <c r="R13" s="1081"/>
      <c r="S13" s="1043"/>
      <c r="T13" s="1043"/>
      <c r="U13" s="1082">
        <v>13</v>
      </c>
      <c r="V13" s="468"/>
    </row>
    <row r="14" spans="1:22" s="522" customFormat="1" ht="15.75" customHeight="1">
      <c r="A14" s="808" t="s">
        <v>577</v>
      </c>
      <c r="B14" s="41"/>
      <c r="C14" s="1084">
        <f>+SUM(C851:C852)</f>
        <v>0</v>
      </c>
      <c r="D14" s="1084">
        <f>+SUM(D851:D852)</f>
        <v>0</v>
      </c>
      <c r="E14" s="1084">
        <f>+SUM(E851:E852)</f>
        <v>0</v>
      </c>
      <c r="F14" s="1084">
        <f>+SUM(F851:F852)</f>
        <v>0</v>
      </c>
      <c r="G14" s="41"/>
      <c r="H14" s="1085"/>
      <c r="I14" s="1085"/>
      <c r="J14" s="1085"/>
      <c r="K14" s="1085"/>
      <c r="L14" s="41"/>
      <c r="M14" s="1084">
        <f>+SUM(M851:M852)</f>
        <v>0.03</v>
      </c>
      <c r="N14" s="1084">
        <f>+SUM(N851:N852)</f>
        <v>0.05</v>
      </c>
      <c r="O14" s="1084">
        <f>+SUM(O851:O852)</f>
        <v>0</v>
      </c>
      <c r="P14" s="1084">
        <f>+SUM(P851:P852)</f>
        <v>0</v>
      </c>
      <c r="Q14" s="537"/>
      <c r="R14" s="1081"/>
      <c r="S14" s="1043"/>
      <c r="T14" s="1043"/>
      <c r="U14" s="1082">
        <v>14</v>
      </c>
      <c r="V14" s="468"/>
    </row>
    <row r="15" spans="1:22" s="522" customFormat="1" ht="15.75" customHeight="1">
      <c r="A15" s="1083" t="s">
        <v>578</v>
      </c>
      <c r="B15" s="41"/>
      <c r="C15" s="1084">
        <f>SUM(C854:C858)</f>
        <v>0</v>
      </c>
      <c r="D15" s="1084">
        <f>SUM(D854:D858)</f>
        <v>0</v>
      </c>
      <c r="E15" s="1084">
        <f>SUM(E854:E858)</f>
        <v>2.8253424657534248E-2</v>
      </c>
      <c r="F15" s="1084">
        <f>SUM(F854:F858)</f>
        <v>0</v>
      </c>
      <c r="G15" s="41"/>
      <c r="H15" s="1085"/>
      <c r="I15" s="1085"/>
      <c r="J15" s="1085"/>
      <c r="K15" s="1085"/>
      <c r="L15" s="41"/>
      <c r="M15" s="1086">
        <f>SUM(M854:M858)</f>
        <v>0</v>
      </c>
      <c r="N15" s="1086">
        <f>SUM(N854:N858)</f>
        <v>0</v>
      </c>
      <c r="O15" s="1086">
        <f>SUM(O854:O858)</f>
        <v>0</v>
      </c>
      <c r="P15" s="1086">
        <f>SUM(P854:P858)</f>
        <v>0</v>
      </c>
      <c r="Q15" s="537"/>
      <c r="R15" s="1081"/>
      <c r="S15" s="1043"/>
      <c r="T15" s="1043"/>
      <c r="U15" s="1082">
        <v>15</v>
      </c>
      <c r="V15" s="468"/>
    </row>
    <row r="16" spans="1:22" s="522" customFormat="1" ht="15.75" customHeight="1">
      <c r="A16" s="1083" t="s">
        <v>791</v>
      </c>
      <c r="B16" s="41"/>
      <c r="C16" s="645">
        <f>SUM(C859:C860)</f>
        <v>0.69206465753424673</v>
      </c>
      <c r="D16" s="645">
        <f t="shared" ref="D16:F16" si="0">SUM(D859:D860)</f>
        <v>0.62914968866749699</v>
      </c>
      <c r="E16" s="645">
        <f t="shared" si="0"/>
        <v>0.55063632627646331</v>
      </c>
      <c r="F16" s="645">
        <f t="shared" si="0"/>
        <v>0.50976766625155667</v>
      </c>
      <c r="G16" s="41"/>
      <c r="H16" s="1085"/>
      <c r="I16" s="1085"/>
      <c r="J16" s="1085"/>
      <c r="K16" s="1085"/>
      <c r="L16" s="41"/>
      <c r="M16" s="645">
        <f>SUM(M859:M860)</f>
        <v>0</v>
      </c>
      <c r="N16" s="645">
        <f t="shared" ref="N16:P16" si="1">SUM(N859:N860)</f>
        <v>0</v>
      </c>
      <c r="O16" s="645">
        <f t="shared" si="1"/>
        <v>0</v>
      </c>
      <c r="P16" s="645">
        <f t="shared" si="1"/>
        <v>0</v>
      </c>
      <c r="Q16" s="537"/>
      <c r="R16" s="1081"/>
      <c r="S16" s="1043"/>
      <c r="T16" s="1043"/>
      <c r="U16" s="1082">
        <v>16</v>
      </c>
      <c r="V16" s="468"/>
    </row>
    <row r="17" spans="1:22" s="522" customFormat="1" ht="15.75" customHeight="1">
      <c r="A17" s="1083" t="s">
        <v>792</v>
      </c>
      <c r="B17" s="41"/>
      <c r="C17" s="645">
        <f>SUM(C861:C888)</f>
        <v>0.23453605666251551</v>
      </c>
      <c r="D17" s="645">
        <f t="shared" ref="D17:F17" si="2">SUM(D861:D888)</f>
        <v>0.23688356600249061</v>
      </c>
      <c r="E17" s="645">
        <f t="shared" si="2"/>
        <v>0.27280704545454543</v>
      </c>
      <c r="F17" s="645">
        <f t="shared" si="2"/>
        <v>0.36545554607721048</v>
      </c>
      <c r="G17" s="41"/>
      <c r="H17" s="1085"/>
      <c r="I17" s="1085"/>
      <c r="J17" s="1085"/>
      <c r="K17" s="1085"/>
      <c r="L17" s="41"/>
      <c r="M17" s="645">
        <f>SUM(M861:M888)</f>
        <v>0.35166755364709112</v>
      </c>
      <c r="N17" s="645">
        <f t="shared" ref="N17:P17" si="3">SUM(N861:N888)</f>
        <v>0.34932004430711605</v>
      </c>
      <c r="O17" s="645">
        <f t="shared" si="3"/>
        <v>0.31339656485506123</v>
      </c>
      <c r="P17" s="645">
        <f t="shared" si="3"/>
        <v>0.22074806423239623</v>
      </c>
      <c r="Q17" s="537"/>
      <c r="R17" s="1081"/>
      <c r="S17" s="1043"/>
      <c r="T17" s="1043"/>
      <c r="U17" s="1082">
        <v>17</v>
      </c>
      <c r="V17" s="468"/>
    </row>
    <row r="18" spans="1:22" s="522" customFormat="1" ht="15.75" customHeight="1">
      <c r="A18" s="1083" t="s">
        <v>579</v>
      </c>
      <c r="B18" s="41"/>
      <c r="C18" s="1084">
        <f>SUM(C889:C895)</f>
        <v>8.3170254403131125E-2</v>
      </c>
      <c r="D18" s="1084">
        <f>SUM(D889:D895)</f>
        <v>8.1648184387910425E-2</v>
      </c>
      <c r="E18" s="1084">
        <f>SUM(E889:E895)</f>
        <v>0</v>
      </c>
      <c r="F18" s="1084">
        <f>SUM(F889:F895)</f>
        <v>0</v>
      </c>
      <c r="G18" s="41"/>
      <c r="H18" s="1085"/>
      <c r="I18" s="1085"/>
      <c r="J18" s="1085"/>
      <c r="K18" s="1085"/>
      <c r="L18" s="41"/>
      <c r="M18" s="1086">
        <f>SUM(M889:M895)</f>
        <v>0</v>
      </c>
      <c r="N18" s="1086">
        <f>SUM(N889:N895)</f>
        <v>0</v>
      </c>
      <c r="O18" s="1086">
        <f>SUM(O889:O895)</f>
        <v>0</v>
      </c>
      <c r="P18" s="1086">
        <f>SUM(P889:P895)</f>
        <v>0</v>
      </c>
      <c r="Q18" s="537"/>
      <c r="R18" s="1081"/>
      <c r="S18" s="1043"/>
      <c r="T18" s="1043"/>
      <c r="U18" s="1082">
        <v>18</v>
      </c>
      <c r="V18" s="468"/>
    </row>
    <row r="19" spans="1:22" s="522" customFormat="1" ht="15.75" customHeight="1">
      <c r="A19" s="1083" t="s">
        <v>580</v>
      </c>
      <c r="B19" s="41"/>
      <c r="C19" s="1084">
        <f>SUM(C896:C899)</f>
        <v>0</v>
      </c>
      <c r="D19" s="1084">
        <f>SUM(D896:D899)</f>
        <v>0</v>
      </c>
      <c r="E19" s="1084">
        <f>SUM(E896:E899)</f>
        <v>0</v>
      </c>
      <c r="F19" s="1084">
        <f>SUM(F896:F899)</f>
        <v>0</v>
      </c>
      <c r="G19" s="41"/>
      <c r="H19" s="1085"/>
      <c r="I19" s="1085"/>
      <c r="J19" s="1085"/>
      <c r="K19" s="1085"/>
      <c r="L19" s="41"/>
      <c r="M19" s="1086">
        <f>SUM(M896:M899)+SUM(M851:M852)</f>
        <v>0.03</v>
      </c>
      <c r="N19" s="1086">
        <f>SUM(N896:N899)+SUM(N851:N852)</f>
        <v>0.05</v>
      </c>
      <c r="O19" s="1086">
        <f>SUM(O896:O899)+SUM(O851:O852)</f>
        <v>0</v>
      </c>
      <c r="P19" s="1086">
        <f>SUM(P896:P899)+SUM(P851:P852)</f>
        <v>0</v>
      </c>
      <c r="Q19" s="537"/>
      <c r="R19" s="1081"/>
      <c r="S19" s="1043"/>
      <c r="T19" s="1043"/>
      <c r="U19" s="1082">
        <v>19</v>
      </c>
      <c r="V19" s="468"/>
    </row>
    <row r="20" spans="1:22" s="522" customFormat="1" ht="15.75" customHeight="1">
      <c r="A20" s="1076" t="s">
        <v>233</v>
      </c>
      <c r="B20" s="1088"/>
      <c r="C20" s="1089">
        <f>SUM(C21:C30)</f>
        <v>33715.908313376669</v>
      </c>
      <c r="D20" s="1089">
        <f>SUM(D21:D30)</f>
        <v>44569.908313376669</v>
      </c>
      <c r="E20" s="1089">
        <f>SUM(E21:E30)</f>
        <v>88508.924050632922</v>
      </c>
      <c r="F20" s="1089">
        <f>SUM(F21:F30)</f>
        <v>300233.92405063292</v>
      </c>
      <c r="G20" s="1088"/>
      <c r="H20" s="1090"/>
      <c r="I20" s="1090"/>
      <c r="J20" s="1090"/>
      <c r="K20" s="1090"/>
      <c r="L20" s="1088"/>
      <c r="M20" s="1089">
        <f>SUM(M21:M30)</f>
        <v>830</v>
      </c>
      <c r="N20" s="1089">
        <f>SUM(N21:N30)</f>
        <v>930</v>
      </c>
      <c r="O20" s="1089">
        <f>SUM(O21:O30)</f>
        <v>1070</v>
      </c>
      <c r="P20" s="1089">
        <f>SUM(P21:P30)</f>
        <v>-2160</v>
      </c>
      <c r="Q20" s="537"/>
      <c r="R20" s="544"/>
      <c r="S20" s="1050"/>
      <c r="T20" s="1050"/>
      <c r="U20" s="1082">
        <v>20</v>
      </c>
      <c r="V20" s="468"/>
    </row>
    <row r="21" spans="1:22" s="1093" customFormat="1" ht="15.75" customHeight="1">
      <c r="A21" s="800" t="s">
        <v>234</v>
      </c>
      <c r="B21" s="1088"/>
      <c r="C21" s="1091">
        <f>SUM(C931:C960)</f>
        <v>0</v>
      </c>
      <c r="D21" s="1091">
        <f>SUM(D931:D960)</f>
        <v>0</v>
      </c>
      <c r="E21" s="1091">
        <f>SUM(E931:E960)</f>
        <v>150</v>
      </c>
      <c r="F21" s="1091">
        <f>SUM(F931:F960)</f>
        <v>13650</v>
      </c>
      <c r="G21" s="1088"/>
      <c r="H21" s="1090"/>
      <c r="I21" s="1090"/>
      <c r="J21" s="1090"/>
      <c r="K21" s="1090"/>
      <c r="L21" s="1088"/>
      <c r="M21" s="1091">
        <f>SUM(M931:M960)</f>
        <v>0</v>
      </c>
      <c r="N21" s="1091">
        <f>SUM(N931:N960)</f>
        <v>0</v>
      </c>
      <c r="O21" s="1091">
        <f>SUM(O931:O960)</f>
        <v>0</v>
      </c>
      <c r="P21" s="1091">
        <f>SUM(P931:P960)</f>
        <v>-2310</v>
      </c>
      <c r="Q21" s="1092"/>
      <c r="R21" s="544"/>
      <c r="S21" s="1050"/>
      <c r="T21" s="1050"/>
      <c r="U21" s="1082">
        <v>21</v>
      </c>
      <c r="V21" s="1050"/>
    </row>
    <row r="22" spans="1:22" s="1093" customFormat="1" ht="15.75" customHeight="1">
      <c r="A22" s="800" t="s">
        <v>235</v>
      </c>
      <c r="B22" s="1088"/>
      <c r="C22" s="1091">
        <f>SUM(C904:C919)</f>
        <v>500</v>
      </c>
      <c r="D22" s="1091">
        <f>SUM(D904:D919)</f>
        <v>2600</v>
      </c>
      <c r="E22" s="1091">
        <f>SUM(E904:E919)</f>
        <v>1600</v>
      </c>
      <c r="F22" s="1091">
        <f>SUM(F904:F919)</f>
        <v>600</v>
      </c>
      <c r="G22" s="1088"/>
      <c r="H22" s="1090"/>
      <c r="I22" s="1090"/>
      <c r="J22" s="1090"/>
      <c r="K22" s="1090"/>
      <c r="L22" s="1088"/>
      <c r="M22" s="1094">
        <f>SUM(M904:M919)</f>
        <v>0</v>
      </c>
      <c r="N22" s="1094">
        <f>SUM(N904:N919)</f>
        <v>0</v>
      </c>
      <c r="O22" s="1094">
        <f>SUM(O904:O919)</f>
        <v>0</v>
      </c>
      <c r="P22" s="1094">
        <f>SUM(P904:P919)</f>
        <v>0</v>
      </c>
      <c r="Q22" s="1092"/>
      <c r="R22" s="544"/>
      <c r="S22" s="1050"/>
      <c r="T22" s="1050"/>
      <c r="U22" s="1082">
        <v>22</v>
      </c>
      <c r="V22" s="1050"/>
    </row>
    <row r="23" spans="1:22" s="1093" customFormat="1" ht="15.75" customHeight="1">
      <c r="A23" s="800" t="s">
        <v>236</v>
      </c>
      <c r="B23" s="1088"/>
      <c r="C23" s="1091">
        <f>SUM(C920:C930)</f>
        <v>135</v>
      </c>
      <c r="D23" s="1091">
        <f>SUM(D920:D930)</f>
        <v>198</v>
      </c>
      <c r="E23" s="1091">
        <f>SUM(E920:E930)</f>
        <v>6900</v>
      </c>
      <c r="F23" s="1091">
        <f>SUM(F920:F930)</f>
        <v>17505</v>
      </c>
      <c r="G23" s="1088"/>
      <c r="H23" s="1090"/>
      <c r="I23" s="1090"/>
      <c r="J23" s="1090"/>
      <c r="K23" s="1090"/>
      <c r="L23" s="1088"/>
      <c r="M23" s="1094">
        <f>SUM(M920:M930)</f>
        <v>0</v>
      </c>
      <c r="N23" s="1094">
        <f>SUM(N920:N930)</f>
        <v>0</v>
      </c>
      <c r="O23" s="1094">
        <f>SUM(O920:O930)</f>
        <v>350</v>
      </c>
      <c r="P23" s="1094">
        <f>SUM(P920:P930)</f>
        <v>-1050</v>
      </c>
      <c r="Q23" s="1092"/>
      <c r="R23" s="544"/>
      <c r="S23" s="1050"/>
      <c r="T23" s="1050"/>
      <c r="U23" s="1082">
        <v>23</v>
      </c>
      <c r="V23" s="1050"/>
    </row>
    <row r="24" spans="1:22" s="1093" customFormat="1" ht="15.75" customHeight="1">
      <c r="A24" s="650" t="s">
        <v>783</v>
      </c>
      <c r="B24" s="1088"/>
      <c r="C24" s="1091">
        <f>SUM(C965:C968)</f>
        <v>6010</v>
      </c>
      <c r="D24" s="1091">
        <f>SUM(D965:D968)</f>
        <v>12050</v>
      </c>
      <c r="E24" s="1091">
        <f>SUM(E965:E968)</f>
        <v>980</v>
      </c>
      <c r="F24" s="1091">
        <f>SUM(F965:F968)</f>
        <v>0</v>
      </c>
      <c r="G24" s="1088"/>
      <c r="H24" s="1090"/>
      <c r="I24" s="1090"/>
      <c r="J24" s="1090"/>
      <c r="K24" s="1090"/>
      <c r="L24" s="1088"/>
      <c r="M24" s="1091">
        <f>SUM(M965:M968)</f>
        <v>0</v>
      </c>
      <c r="N24" s="1091">
        <f>SUM(N965:N968)</f>
        <v>0</v>
      </c>
      <c r="O24" s="1091">
        <f>SUM(O965:O968)</f>
        <v>0</v>
      </c>
      <c r="P24" s="1091">
        <f>SUM(P965:P968)</f>
        <v>0</v>
      </c>
      <c r="Q24" s="1092"/>
      <c r="R24" s="544"/>
      <c r="S24" s="1050"/>
      <c r="T24" s="1050"/>
      <c r="U24" s="1082">
        <v>24</v>
      </c>
      <c r="V24" s="1050"/>
    </row>
    <row r="25" spans="1:22" s="1093" customFormat="1" ht="15.75" customHeight="1">
      <c r="A25" s="650" t="s">
        <v>784</v>
      </c>
      <c r="B25" s="1088"/>
      <c r="C25" s="1091">
        <f>SUM(C969:C971)</f>
        <v>0</v>
      </c>
      <c r="D25" s="1091">
        <f>SUM(D969:D971)</f>
        <v>0</v>
      </c>
      <c r="E25" s="1091">
        <f>SUM(E969:E971)</f>
        <v>36000</v>
      </c>
      <c r="F25" s="1091">
        <f>SUM(F969:F971)</f>
        <v>204000</v>
      </c>
      <c r="G25" s="1088"/>
      <c r="H25" s="1090"/>
      <c r="I25" s="1090"/>
      <c r="J25" s="1090"/>
      <c r="K25" s="1090"/>
      <c r="L25" s="1088"/>
      <c r="M25" s="1091">
        <f>SUM(M969:M971)</f>
        <v>0</v>
      </c>
      <c r="N25" s="1091">
        <f>SUM(N969:N971)</f>
        <v>0</v>
      </c>
      <c r="O25" s="1091">
        <f>SUM(O969:O971)</f>
        <v>0</v>
      </c>
      <c r="P25" s="1091">
        <f>SUM(P969:P971)</f>
        <v>0</v>
      </c>
      <c r="Q25" s="1092"/>
      <c r="R25" s="544"/>
      <c r="S25" s="1050"/>
      <c r="T25" s="1050"/>
      <c r="U25" s="1082">
        <v>25</v>
      </c>
      <c r="V25" s="1050"/>
    </row>
    <row r="26" spans="1:22" s="1093" customFormat="1" ht="15.75" customHeight="1">
      <c r="A26" s="800" t="s">
        <v>237</v>
      </c>
      <c r="B26" s="1088"/>
      <c r="C26" s="1091">
        <f>SUM(C972:C973)</f>
        <v>3600</v>
      </c>
      <c r="D26" s="1091">
        <f>SUM(D972:D973)</f>
        <v>4100</v>
      </c>
      <c r="E26" s="1091">
        <f>SUM(E972:E973)</f>
        <v>3600</v>
      </c>
      <c r="F26" s="1091">
        <f>SUM(F972:F973)</f>
        <v>6000</v>
      </c>
      <c r="G26" s="1088"/>
      <c r="H26" s="1090"/>
      <c r="I26" s="1090"/>
      <c r="J26" s="1090"/>
      <c r="K26" s="1090"/>
      <c r="L26" s="1088"/>
      <c r="M26" s="1091">
        <f>SUM(M972:M973)</f>
        <v>720</v>
      </c>
      <c r="N26" s="1091">
        <f>SUM(N972:N973)</f>
        <v>820</v>
      </c>
      <c r="O26" s="1091">
        <f>SUM(O972:O973)</f>
        <v>720</v>
      </c>
      <c r="P26" s="1091">
        <f>SUM(P972:P973)</f>
        <v>1200</v>
      </c>
      <c r="Q26" s="1092"/>
      <c r="R26" s="544"/>
      <c r="S26" s="1050"/>
      <c r="T26" s="1050"/>
      <c r="U26" s="1082">
        <v>26</v>
      </c>
      <c r="V26" s="1050"/>
    </row>
    <row r="27" spans="1:22" s="1093" customFormat="1" ht="15.75" customHeight="1">
      <c r="A27" s="800" t="s">
        <v>238</v>
      </c>
      <c r="B27" s="1088"/>
      <c r="C27" s="1091">
        <f>SUM(C975:C975)</f>
        <v>0</v>
      </c>
      <c r="D27" s="1091">
        <f>SUM(D975:D975)</f>
        <v>840</v>
      </c>
      <c r="E27" s="1091">
        <f>SUM(E975:E975)</f>
        <v>7200</v>
      </c>
      <c r="F27" s="1091">
        <f>SUM(F975:F975)</f>
        <v>14400</v>
      </c>
      <c r="G27" s="1088"/>
      <c r="H27" s="1090"/>
      <c r="I27" s="1090"/>
      <c r="J27" s="1090"/>
      <c r="K27" s="1090"/>
      <c r="L27" s="1088"/>
      <c r="M27" s="1091">
        <f>SUM(M975:M975)</f>
        <v>0</v>
      </c>
      <c r="N27" s="1091">
        <f>SUM(N975:N975)</f>
        <v>0</v>
      </c>
      <c r="O27" s="1091">
        <f>SUM(O975:O975)</f>
        <v>0</v>
      </c>
      <c r="P27" s="1091">
        <f>SUM(P975:P975)</f>
        <v>0</v>
      </c>
      <c r="Q27" s="1092"/>
      <c r="R27" s="544"/>
      <c r="S27" s="1050"/>
      <c r="T27" s="1050"/>
      <c r="U27" s="1082">
        <v>27</v>
      </c>
      <c r="V27" s="1050"/>
    </row>
    <row r="28" spans="1:22" s="522" customFormat="1" ht="15.75" customHeight="1">
      <c r="A28" s="800" t="s">
        <v>239</v>
      </c>
      <c r="B28" s="1088"/>
      <c r="C28" s="1091">
        <f>SUM(C977:C980)</f>
        <v>19980.908313376669</v>
      </c>
      <c r="D28" s="1091">
        <f>SUM(D977:D980)</f>
        <v>20541.908313376669</v>
      </c>
      <c r="E28" s="1091">
        <f>SUM(E977:E980)</f>
        <v>8078.9240506329124</v>
      </c>
      <c r="F28" s="1091">
        <f>SUM(F977:F980)</f>
        <v>8078.9240506329124</v>
      </c>
      <c r="G28" s="1088"/>
      <c r="H28" s="1090"/>
      <c r="I28" s="1090"/>
      <c r="J28" s="1090"/>
      <c r="K28" s="1090"/>
      <c r="L28" s="1088"/>
      <c r="M28" s="1091">
        <f>SUM(M977:M980)</f>
        <v>0</v>
      </c>
      <c r="N28" s="1091">
        <f>SUM(N977:N980)</f>
        <v>0</v>
      </c>
      <c r="O28" s="1091">
        <f>SUM(O977:O980)</f>
        <v>0</v>
      </c>
      <c r="P28" s="1091">
        <f>SUM(P977:P980)</f>
        <v>0</v>
      </c>
      <c r="Q28" s="537"/>
      <c r="R28" s="544"/>
      <c r="S28" s="1050"/>
      <c r="T28" s="1050"/>
      <c r="U28" s="1082">
        <v>28</v>
      </c>
      <c r="V28" s="468"/>
    </row>
    <row r="29" spans="1:22" s="522" customFormat="1" ht="15.75" customHeight="1">
      <c r="A29" s="800" t="s">
        <v>240</v>
      </c>
      <c r="B29" s="1088"/>
      <c r="C29" s="1091">
        <f>SUM(C981:C984)</f>
        <v>2850</v>
      </c>
      <c r="D29" s="1091">
        <f>SUM(D981:D984)</f>
        <v>3600</v>
      </c>
      <c r="E29" s="1091">
        <f>SUM(E981:E984)</f>
        <v>24000</v>
      </c>
      <c r="F29" s="1091">
        <f>SUM(F981:F984)</f>
        <v>36000</v>
      </c>
      <c r="G29" s="1088"/>
      <c r="H29" s="1090"/>
      <c r="I29" s="1090"/>
      <c r="J29" s="1090"/>
      <c r="K29" s="1090"/>
      <c r="L29" s="1088"/>
      <c r="M29" s="1091">
        <f>SUM(M981:M984)</f>
        <v>0</v>
      </c>
      <c r="N29" s="1091">
        <f>SUM(N981:N984)</f>
        <v>0</v>
      </c>
      <c r="O29" s="1091">
        <f>SUM(O981:O984)</f>
        <v>0</v>
      </c>
      <c r="P29" s="1091">
        <f>SUM(P981:P984)</f>
        <v>0</v>
      </c>
      <c r="Q29" s="537"/>
      <c r="R29" s="544"/>
      <c r="S29" s="1050"/>
      <c r="T29" s="1050"/>
      <c r="U29" s="1082">
        <v>29</v>
      </c>
      <c r="V29" s="468"/>
    </row>
    <row r="30" spans="1:22" s="522" customFormat="1" ht="15.75" customHeight="1">
      <c r="A30" s="800" t="s">
        <v>581</v>
      </c>
      <c r="B30" s="1088"/>
      <c r="C30" s="1091">
        <f>SUM(C962:C964)</f>
        <v>640</v>
      </c>
      <c r="D30" s="1091">
        <f>SUM(D962:D964)</f>
        <v>640</v>
      </c>
      <c r="E30" s="1091">
        <f>SUM(E962:E964)</f>
        <v>0</v>
      </c>
      <c r="F30" s="1091">
        <f>SUM(F962:F964)</f>
        <v>0</v>
      </c>
      <c r="G30" s="1088"/>
      <c r="H30" s="1090"/>
      <c r="I30" s="1090"/>
      <c r="J30" s="1090"/>
      <c r="K30" s="1090"/>
      <c r="L30" s="1088"/>
      <c r="M30" s="1091">
        <f>SUM(M962:M964)</f>
        <v>110</v>
      </c>
      <c r="N30" s="1091">
        <f>SUM(N962:N964)</f>
        <v>110</v>
      </c>
      <c r="O30" s="1091">
        <f>SUM(O962:O964)</f>
        <v>0</v>
      </c>
      <c r="P30" s="1091">
        <f>SUM(P962:P964)</f>
        <v>0</v>
      </c>
      <c r="Q30" s="537"/>
      <c r="R30" s="544"/>
      <c r="S30" s="1050"/>
      <c r="T30" s="1050"/>
      <c r="U30" s="1082">
        <v>30</v>
      </c>
      <c r="V30" s="468"/>
    </row>
    <row r="31" spans="1:22" s="522" customFormat="1" ht="15.75" customHeight="1">
      <c r="A31" s="1076" t="s">
        <v>242</v>
      </c>
      <c r="B31" s="1088"/>
      <c r="C31" s="1089">
        <f>SUM(C32:C41)</f>
        <v>20289</v>
      </c>
      <c r="D31" s="1089">
        <f>SUM(D32:D41)</f>
        <v>22377</v>
      </c>
      <c r="E31" s="1089">
        <f>SUM(E32:E41)</f>
        <v>58374</v>
      </c>
      <c r="F31" s="1089">
        <f>SUM(F32:F41)</f>
        <v>94759</v>
      </c>
      <c r="G31" s="1088"/>
      <c r="H31" s="1090"/>
      <c r="I31" s="1090"/>
      <c r="J31" s="1090"/>
      <c r="K31" s="1090"/>
      <c r="L31" s="1088"/>
      <c r="M31" s="1089">
        <f>SUM(M32:M41)</f>
        <v>31582.244998392132</v>
      </c>
      <c r="N31" s="1089">
        <f>SUM(N32:N41)</f>
        <v>30587.244998392132</v>
      </c>
      <c r="O31" s="1089">
        <f>SUM(O32:O41)</f>
        <v>13953.677318834123</v>
      </c>
      <c r="P31" s="1089">
        <f>SUM(P32:P41)</f>
        <v>-10347.863514231234</v>
      </c>
      <c r="Q31" s="537"/>
      <c r="R31" s="544"/>
      <c r="S31" s="1050"/>
      <c r="T31" s="1050"/>
      <c r="U31" s="1082">
        <v>31</v>
      </c>
      <c r="V31" s="468"/>
    </row>
    <row r="32" spans="1:22" s="522" customFormat="1" ht="15.75" customHeight="1">
      <c r="A32" s="1066" t="s">
        <v>243</v>
      </c>
      <c r="B32" s="1095"/>
      <c r="C32" s="1096">
        <f t="shared" ref="C32:F33" si="4">C988</f>
        <v>4950</v>
      </c>
      <c r="D32" s="1097">
        <f t="shared" si="4"/>
        <v>4500</v>
      </c>
      <c r="E32" s="1097">
        <f t="shared" si="4"/>
        <v>4044</v>
      </c>
      <c r="F32" s="1097">
        <f t="shared" si="4"/>
        <v>3144</v>
      </c>
      <c r="G32" s="1095"/>
      <c r="H32" s="1098"/>
      <c r="I32" s="1098"/>
      <c r="J32" s="1098"/>
      <c r="K32" s="1098"/>
      <c r="L32" s="1095"/>
      <c r="M32" s="1099">
        <f t="shared" ref="M32:P33" si="5">M988</f>
        <v>0</v>
      </c>
      <c r="N32" s="1099">
        <f t="shared" si="5"/>
        <v>0</v>
      </c>
      <c r="O32" s="1099">
        <f t="shared" si="5"/>
        <v>-105.5676795580107</v>
      </c>
      <c r="P32" s="1099">
        <f t="shared" si="5"/>
        <v>-105.5676795580107</v>
      </c>
      <c r="Q32" s="537"/>
      <c r="R32" s="544"/>
      <c r="S32" s="1050"/>
      <c r="T32" s="1050"/>
      <c r="U32" s="1082">
        <v>32</v>
      </c>
      <c r="V32" s="468"/>
    </row>
    <row r="33" spans="1:36" s="522" customFormat="1" ht="15.75" customHeight="1">
      <c r="A33" s="1066" t="s">
        <v>244</v>
      </c>
      <c r="B33" s="1095"/>
      <c r="C33" s="1096">
        <f t="shared" si="4"/>
        <v>5557</v>
      </c>
      <c r="D33" s="1097">
        <f t="shared" si="4"/>
        <v>4753</v>
      </c>
      <c r="E33" s="1097">
        <f t="shared" si="4"/>
        <v>8520</v>
      </c>
      <c r="F33" s="1097">
        <f t="shared" si="4"/>
        <v>13860</v>
      </c>
      <c r="G33" s="1095"/>
      <c r="H33" s="1098"/>
      <c r="I33" s="1098"/>
      <c r="J33" s="1098"/>
      <c r="K33" s="1098"/>
      <c r="L33" s="1095"/>
      <c r="M33" s="1099">
        <f t="shared" si="5"/>
        <v>7920.2449983921324</v>
      </c>
      <c r="N33" s="1099">
        <f t="shared" si="5"/>
        <v>8724.2449983921324</v>
      </c>
      <c r="O33" s="1099">
        <f t="shared" si="5"/>
        <v>4957.2449983921333</v>
      </c>
      <c r="P33" s="1099">
        <f t="shared" si="5"/>
        <v>-2628.9625013398913</v>
      </c>
      <c r="Q33" s="537"/>
      <c r="R33" s="544"/>
      <c r="S33" s="1050"/>
      <c r="T33" s="1050"/>
      <c r="U33" s="1082">
        <v>33</v>
      </c>
      <c r="V33" s="468"/>
    </row>
    <row r="34" spans="1:36" s="522" customFormat="1" ht="15.75" customHeight="1">
      <c r="A34" s="1066" t="s">
        <v>245</v>
      </c>
      <c r="B34" s="1100"/>
      <c r="C34" s="1096">
        <f t="shared" ref="C34:F41" si="6">C992</f>
        <v>2965</v>
      </c>
      <c r="D34" s="1097">
        <f t="shared" si="6"/>
        <v>3925</v>
      </c>
      <c r="E34" s="1097">
        <f t="shared" si="6"/>
        <v>5910</v>
      </c>
      <c r="F34" s="1097">
        <f t="shared" si="6"/>
        <v>7810</v>
      </c>
      <c r="G34" s="1100"/>
      <c r="H34" s="1101"/>
      <c r="I34" s="1101"/>
      <c r="J34" s="1101"/>
      <c r="K34" s="1101"/>
      <c r="L34" s="1100"/>
      <c r="M34" s="1099">
        <f t="shared" ref="M34:P41" si="7">M992</f>
        <v>-30</v>
      </c>
      <c r="N34" s="1099">
        <f t="shared" si="7"/>
        <v>-410</v>
      </c>
      <c r="O34" s="1099">
        <f t="shared" si="7"/>
        <v>-2275</v>
      </c>
      <c r="P34" s="1099">
        <f t="shared" si="7"/>
        <v>-3077.5</v>
      </c>
      <c r="Q34" s="537"/>
      <c r="R34" s="544"/>
      <c r="S34" s="1050"/>
      <c r="T34" s="1050"/>
      <c r="U34" s="1082">
        <v>34</v>
      </c>
      <c r="V34" s="468"/>
    </row>
    <row r="35" spans="1:36" s="522" customFormat="1" ht="15.75" customHeight="1">
      <c r="A35" s="1066" t="s">
        <v>246</v>
      </c>
      <c r="B35" s="41"/>
      <c r="C35" s="1096">
        <f t="shared" si="6"/>
        <v>2160</v>
      </c>
      <c r="D35" s="1097">
        <f t="shared" si="6"/>
        <v>1200</v>
      </c>
      <c r="E35" s="1097">
        <f t="shared" si="6"/>
        <v>600</v>
      </c>
      <c r="F35" s="1097">
        <f t="shared" si="6"/>
        <v>0</v>
      </c>
      <c r="G35" s="1100"/>
      <c r="H35" s="1101"/>
      <c r="I35" s="1101"/>
      <c r="J35" s="1101"/>
      <c r="K35" s="1101"/>
      <c r="L35" s="1100"/>
      <c r="M35" s="1099">
        <f t="shared" si="7"/>
        <v>-960</v>
      </c>
      <c r="N35" s="1099">
        <f t="shared" si="7"/>
        <v>0</v>
      </c>
      <c r="O35" s="1099">
        <f t="shared" si="7"/>
        <v>600</v>
      </c>
      <c r="P35" s="1099">
        <f t="shared" si="7"/>
        <v>1000.0000000000001</v>
      </c>
      <c r="Q35" s="537"/>
      <c r="R35" s="544"/>
      <c r="S35" s="1050"/>
      <c r="T35" s="1050"/>
      <c r="U35" s="1082">
        <v>35</v>
      </c>
      <c r="V35" s="468"/>
    </row>
    <row r="36" spans="1:36" s="522" customFormat="1" ht="15.75" customHeight="1">
      <c r="A36" s="1066" t="s">
        <v>247</v>
      </c>
      <c r="B36" s="1102"/>
      <c r="C36" s="1096">
        <f t="shared" si="6"/>
        <v>342</v>
      </c>
      <c r="D36" s="1097">
        <f t="shared" si="6"/>
        <v>1305</v>
      </c>
      <c r="E36" s="1097">
        <f t="shared" si="6"/>
        <v>20610</v>
      </c>
      <c r="F36" s="1097">
        <f t="shared" si="6"/>
        <v>40070</v>
      </c>
      <c r="G36" s="1100"/>
      <c r="H36" s="1101"/>
      <c r="I36" s="1101"/>
      <c r="J36" s="1101"/>
      <c r="K36" s="1101"/>
      <c r="L36" s="1100"/>
      <c r="M36" s="1099">
        <f t="shared" si="7"/>
        <v>0</v>
      </c>
      <c r="N36" s="1099">
        <f t="shared" si="7"/>
        <v>0</v>
      </c>
      <c r="O36" s="1099">
        <f t="shared" si="7"/>
        <v>0</v>
      </c>
      <c r="P36" s="1099">
        <f t="shared" si="7"/>
        <v>-560</v>
      </c>
      <c r="Q36" s="537"/>
      <c r="R36" s="544"/>
      <c r="S36" s="1050"/>
      <c r="T36" s="1050"/>
      <c r="U36" s="1082">
        <v>36</v>
      </c>
      <c r="V36" s="468"/>
    </row>
    <row r="37" spans="1:36" s="522" customFormat="1" ht="15.75" customHeight="1">
      <c r="A37" s="1066" t="s">
        <v>248</v>
      </c>
      <c r="B37" s="1077"/>
      <c r="C37" s="1096">
        <f t="shared" si="6"/>
        <v>1250</v>
      </c>
      <c r="D37" s="1097">
        <f t="shared" si="6"/>
        <v>1800</v>
      </c>
      <c r="E37" s="1097">
        <f t="shared" si="6"/>
        <v>4700</v>
      </c>
      <c r="F37" s="1097">
        <f t="shared" si="6"/>
        <v>11500</v>
      </c>
      <c r="G37" s="1100"/>
      <c r="H37" s="1101"/>
      <c r="I37" s="1101"/>
      <c r="J37" s="1101"/>
      <c r="K37" s="1101"/>
      <c r="L37" s="1100"/>
      <c r="M37" s="1099">
        <f t="shared" si="7"/>
        <v>70</v>
      </c>
      <c r="N37" s="1099">
        <f t="shared" si="7"/>
        <v>-480</v>
      </c>
      <c r="O37" s="1099">
        <f t="shared" si="7"/>
        <v>-3380</v>
      </c>
      <c r="P37" s="1099">
        <f t="shared" si="7"/>
        <v>-10400</v>
      </c>
      <c r="Q37" s="537"/>
      <c r="R37" s="544"/>
      <c r="S37" s="1050"/>
      <c r="T37" s="1050"/>
      <c r="U37" s="1082">
        <v>37</v>
      </c>
      <c r="V37" s="468"/>
    </row>
    <row r="38" spans="1:36" s="522" customFormat="1" ht="15.75" customHeight="1">
      <c r="A38" s="1066" t="s">
        <v>249</v>
      </c>
      <c r="B38" s="1103"/>
      <c r="C38" s="1096">
        <f t="shared" si="6"/>
        <v>900</v>
      </c>
      <c r="D38" s="1097">
        <f t="shared" si="6"/>
        <v>2000</v>
      </c>
      <c r="E38" s="1097">
        <f t="shared" si="6"/>
        <v>4500</v>
      </c>
      <c r="F38" s="1097">
        <f t="shared" si="6"/>
        <v>5000</v>
      </c>
      <c r="G38" s="1100"/>
      <c r="H38" s="1101"/>
      <c r="I38" s="1101"/>
      <c r="J38" s="1101"/>
      <c r="K38" s="1101"/>
      <c r="L38" s="1100"/>
      <c r="M38" s="1099">
        <f t="shared" si="7"/>
        <v>900</v>
      </c>
      <c r="N38" s="1099">
        <f t="shared" si="7"/>
        <v>-200</v>
      </c>
      <c r="O38" s="1099">
        <f t="shared" si="7"/>
        <v>-2700</v>
      </c>
      <c r="P38" s="1099">
        <f t="shared" si="7"/>
        <v>-3500</v>
      </c>
      <c r="Q38" s="537"/>
      <c r="R38" s="544"/>
      <c r="S38" s="1050"/>
      <c r="T38" s="1050"/>
      <c r="U38" s="1082">
        <v>38</v>
      </c>
      <c r="V38" s="468"/>
    </row>
    <row r="39" spans="1:36" s="522" customFormat="1" ht="15.75" customHeight="1">
      <c r="A39" s="1066" t="s">
        <v>582</v>
      </c>
      <c r="B39" s="1103"/>
      <c r="C39" s="1096">
        <f t="shared" si="6"/>
        <v>800</v>
      </c>
      <c r="D39" s="1096">
        <f t="shared" si="6"/>
        <v>930</v>
      </c>
      <c r="E39" s="1096">
        <f t="shared" si="6"/>
        <v>3150</v>
      </c>
      <c r="F39" s="1096">
        <f t="shared" si="6"/>
        <v>3335</v>
      </c>
      <c r="G39" s="1100"/>
      <c r="H39" s="1101"/>
      <c r="I39" s="1101"/>
      <c r="J39" s="1101"/>
      <c r="K39" s="1101"/>
      <c r="L39" s="1100"/>
      <c r="M39" s="1096">
        <f t="shared" si="7"/>
        <v>10</v>
      </c>
      <c r="N39" s="1096">
        <f t="shared" si="7"/>
        <v>-120</v>
      </c>
      <c r="O39" s="1096">
        <f t="shared" si="7"/>
        <v>-1840</v>
      </c>
      <c r="P39" s="1096">
        <f t="shared" si="7"/>
        <v>-1900</v>
      </c>
      <c r="Q39" s="537"/>
      <c r="R39" s="544"/>
      <c r="S39" s="1050"/>
      <c r="T39" s="1050"/>
      <c r="U39" s="1082">
        <v>39</v>
      </c>
      <c r="V39" s="468"/>
    </row>
    <row r="40" spans="1:36" s="522" customFormat="1" ht="15.75" customHeight="1">
      <c r="A40" s="1066" t="s">
        <v>583</v>
      </c>
      <c r="B40" s="1103"/>
      <c r="C40" s="1096">
        <f t="shared" si="6"/>
        <v>525</v>
      </c>
      <c r="D40" s="1096">
        <f t="shared" si="6"/>
        <v>564</v>
      </c>
      <c r="E40" s="1096">
        <f t="shared" si="6"/>
        <v>2500</v>
      </c>
      <c r="F40" s="1096">
        <f t="shared" si="6"/>
        <v>4200</v>
      </c>
      <c r="G40" s="1100"/>
      <c r="H40" s="1101"/>
      <c r="I40" s="1101"/>
      <c r="J40" s="1101"/>
      <c r="K40" s="1101"/>
      <c r="L40" s="1100"/>
      <c r="M40" s="1096">
        <f t="shared" si="7"/>
        <v>3</v>
      </c>
      <c r="N40" s="1096">
        <f t="shared" si="7"/>
        <v>-36</v>
      </c>
      <c r="O40" s="1096">
        <f t="shared" si="7"/>
        <v>-1972</v>
      </c>
      <c r="P40" s="1096">
        <f t="shared" si="7"/>
        <v>-3760</v>
      </c>
      <c r="Q40" s="537"/>
      <c r="R40" s="544"/>
      <c r="S40" s="1050"/>
      <c r="T40" s="1050"/>
      <c r="U40" s="1082">
        <v>40</v>
      </c>
      <c r="V40" s="468"/>
    </row>
    <row r="41" spans="1:36" s="522" customFormat="1" ht="15.75" customHeight="1">
      <c r="A41" s="1066" t="s">
        <v>523</v>
      </c>
      <c r="B41" s="1103"/>
      <c r="C41" s="1096">
        <f t="shared" si="6"/>
        <v>840</v>
      </c>
      <c r="D41" s="1096">
        <f t="shared" si="6"/>
        <v>1400</v>
      </c>
      <c r="E41" s="1096">
        <f t="shared" si="6"/>
        <v>3840</v>
      </c>
      <c r="F41" s="1096">
        <f t="shared" si="6"/>
        <v>5840</v>
      </c>
      <c r="G41" s="1100"/>
      <c r="H41" s="1101"/>
      <c r="I41" s="1101"/>
      <c r="J41" s="1101"/>
      <c r="K41" s="1101"/>
      <c r="L41" s="1100"/>
      <c r="M41" s="1096">
        <f t="shared" si="7"/>
        <v>23669</v>
      </c>
      <c r="N41" s="1096">
        <f t="shared" si="7"/>
        <v>23109</v>
      </c>
      <c r="O41" s="1096">
        <f t="shared" si="7"/>
        <v>20669</v>
      </c>
      <c r="P41" s="1096">
        <f t="shared" si="7"/>
        <v>14584.166666666668</v>
      </c>
      <c r="Q41" s="537"/>
      <c r="R41" s="544"/>
      <c r="S41" s="1050"/>
      <c r="T41" s="1050"/>
      <c r="U41" s="1082">
        <v>41</v>
      </c>
      <c r="V41" s="468"/>
    </row>
    <row r="42" spans="1:36" s="522" customFormat="1" ht="15.75" customHeight="1">
      <c r="A42" s="1066" t="s">
        <v>253</v>
      </c>
      <c r="B42" s="1103"/>
      <c r="C42" s="1086">
        <f>C32/C20</f>
        <v>0.14681496799646074</v>
      </c>
      <c r="D42" s="1086">
        <f>D32/D20</f>
        <v>0.1009649822108659</v>
      </c>
      <c r="E42" s="1086">
        <f>E32/E20</f>
        <v>4.5690307992972169E-2</v>
      </c>
      <c r="F42" s="1086">
        <f>F32/F20</f>
        <v>1.0471834620093698E-2</v>
      </c>
      <c r="G42" s="41"/>
      <c r="H42" s="1085"/>
      <c r="I42" s="1085"/>
      <c r="J42" s="1085"/>
      <c r="K42" s="1085"/>
      <c r="L42" s="41"/>
      <c r="M42" s="1104"/>
      <c r="N42" s="1104"/>
      <c r="O42" s="1104"/>
      <c r="P42" s="1104"/>
      <c r="Q42" s="537"/>
      <c r="R42" s="521"/>
      <c r="S42" s="468"/>
      <c r="T42" s="468"/>
      <c r="U42" s="1082">
        <v>42</v>
      </c>
      <c r="V42" s="468"/>
    </row>
    <row r="43" spans="1:36" s="522" customFormat="1" ht="15.75" customHeight="1">
      <c r="A43" s="1105" t="s">
        <v>483</v>
      </c>
      <c r="B43" s="962"/>
      <c r="C43" s="1106">
        <f>C20-C31</f>
        <v>13426.908313376669</v>
      </c>
      <c r="D43" s="1106">
        <f>D20-D31</f>
        <v>22192.908313376669</v>
      </c>
      <c r="E43" s="1106">
        <f>E20-E31</f>
        <v>30134.924050632922</v>
      </c>
      <c r="F43" s="1106">
        <f>F20-F31</f>
        <v>205474.92405063292</v>
      </c>
      <c r="G43" s="1102"/>
      <c r="H43" s="1107"/>
      <c r="I43" s="1107"/>
      <c r="J43" s="1107"/>
      <c r="K43" s="1107"/>
      <c r="L43" s="1102"/>
      <c r="M43" s="1108"/>
      <c r="N43" s="1108"/>
      <c r="O43" s="1108"/>
      <c r="P43" s="1108"/>
      <c r="Q43" s="537"/>
      <c r="R43" s="521"/>
      <c r="S43" s="468"/>
      <c r="T43" s="468"/>
      <c r="U43" s="1082">
        <v>43</v>
      </c>
      <c r="V43" s="468"/>
    </row>
    <row r="44" spans="1:36" s="1112" customFormat="1" ht="15.75" customHeight="1">
      <c r="A44" s="1109" t="s">
        <v>91</v>
      </c>
      <c r="B44" s="962"/>
      <c r="C44" s="1078"/>
      <c r="D44" s="1078"/>
      <c r="E44" s="1078"/>
      <c r="F44" s="1078"/>
      <c r="G44" s="1077"/>
      <c r="H44" s="1110"/>
      <c r="I44" s="1110"/>
      <c r="J44" s="1110"/>
      <c r="K44" s="1110"/>
      <c r="L44" s="1077"/>
      <c r="M44" s="1078"/>
      <c r="N44" s="1078"/>
      <c r="O44" s="1078"/>
      <c r="P44" s="1078"/>
      <c r="Q44" s="1111"/>
      <c r="R44" s="489"/>
      <c r="S44" s="470"/>
      <c r="T44" s="470"/>
      <c r="U44" s="1082">
        <v>44</v>
      </c>
      <c r="V44" s="470"/>
      <c r="AB44" s="522"/>
      <c r="AC44" s="522"/>
      <c r="AD44" s="522"/>
      <c r="AE44" s="522"/>
      <c r="AF44" s="522"/>
      <c r="AG44" s="522"/>
      <c r="AH44" s="522"/>
      <c r="AI44" s="522"/>
      <c r="AJ44" s="522"/>
    </row>
    <row r="45" spans="1:36" s="1112" customFormat="1" ht="15.75" customHeight="1">
      <c r="A45" s="961" t="s">
        <v>584</v>
      </c>
      <c r="B45" s="962"/>
      <c r="C45" s="1113">
        <f>IF(WB!CP9="","",WB!CP9)</f>
        <v>0.49</v>
      </c>
      <c r="D45" s="1113">
        <f>IF(WB!CP10="","",WB!CP10)</f>
        <v>0.25</v>
      </c>
      <c r="E45" s="1113">
        <f>IF(WB!CP11="","",WB!CP11)</f>
        <v>0.18</v>
      </c>
      <c r="F45" s="1113">
        <f>IF(WB!CP12="","",WB!CP12)</f>
        <v>0.08</v>
      </c>
      <c r="G45" s="1103"/>
      <c r="H45" s="1114"/>
      <c r="I45" s="1114"/>
      <c r="J45" s="1114"/>
      <c r="K45" s="1114"/>
      <c r="L45" s="1103"/>
      <c r="M45" s="1115"/>
      <c r="N45" s="1115"/>
      <c r="O45" s="1115"/>
      <c r="P45" s="1115"/>
      <c r="Q45" s="1111"/>
      <c r="R45" s="1081"/>
      <c r="S45" s="1043"/>
      <c r="T45" s="1043"/>
      <c r="U45" s="1082">
        <v>45</v>
      </c>
      <c r="V45" s="470"/>
      <c r="AB45" s="522"/>
      <c r="AC45" s="522"/>
      <c r="AD45" s="522"/>
      <c r="AE45" s="522"/>
      <c r="AF45" s="522"/>
      <c r="AG45" s="522"/>
      <c r="AH45" s="522"/>
      <c r="AI45" s="522"/>
      <c r="AJ45" s="522"/>
    </row>
    <row r="46" spans="1:36" s="1112" customFormat="1" ht="15.75" customHeight="1">
      <c r="A46" s="961" t="s">
        <v>97</v>
      </c>
      <c r="B46" s="962"/>
      <c r="C46" s="513">
        <f>IF(WB!CP14="","",WB!CP14)</f>
        <v>6</v>
      </c>
      <c r="D46" s="513">
        <f>IF(WB!CP15="","",WB!CP15)</f>
        <v>6</v>
      </c>
      <c r="E46" s="513">
        <f>IF(WB!CP16="","",WB!CP16)</f>
        <v>6</v>
      </c>
      <c r="F46" s="513">
        <f>IF(WB!CP17="","",WB!CP17)</f>
        <v>5</v>
      </c>
      <c r="G46" s="1103"/>
      <c r="H46" s="1114">
        <f>SUM(C46)</f>
        <v>6</v>
      </c>
      <c r="I46" s="1114">
        <f>SUM(D46)</f>
        <v>6</v>
      </c>
      <c r="J46" s="1114">
        <f>SUM(E46)</f>
        <v>6</v>
      </c>
      <c r="K46" s="1114">
        <f>SUM(F46)</f>
        <v>5</v>
      </c>
      <c r="L46" s="1103"/>
      <c r="M46" s="1115"/>
      <c r="N46" s="1115"/>
      <c r="O46" s="1115"/>
      <c r="P46" s="1115"/>
      <c r="Q46" s="1111"/>
      <c r="R46" s="544"/>
      <c r="S46" s="1050"/>
      <c r="T46" s="1050"/>
      <c r="U46" s="1082">
        <v>46</v>
      </c>
      <c r="V46" s="470"/>
      <c r="AB46" s="522"/>
      <c r="AC46" s="522"/>
      <c r="AD46" s="522"/>
      <c r="AE46" s="522"/>
      <c r="AF46" s="522"/>
      <c r="AG46" s="522"/>
      <c r="AH46" s="522"/>
      <c r="AI46" s="522"/>
      <c r="AJ46" s="522"/>
    </row>
    <row r="47" spans="1:36" s="1112" customFormat="1" ht="15.75" customHeight="1">
      <c r="A47" s="961" t="s">
        <v>585</v>
      </c>
      <c r="B47" s="962"/>
      <c r="C47" s="513">
        <f>IF(WB!CP18="","",WB!CP18)</f>
        <v>1</v>
      </c>
      <c r="D47" s="513">
        <f>IF(WB!CP19="","",WB!CP19)</f>
        <v>1</v>
      </c>
      <c r="E47" s="513">
        <f>IF(WB!CP20="","",WB!CP20)</f>
        <v>1</v>
      </c>
      <c r="F47" s="513">
        <f>IF(WB!CP21="","",WB!CP21)</f>
        <v>1</v>
      </c>
      <c r="G47" s="1103"/>
      <c r="H47" s="1114"/>
      <c r="I47" s="1114"/>
      <c r="J47" s="1114"/>
      <c r="K47" s="1114"/>
      <c r="L47" s="1103"/>
      <c r="M47" s="1115"/>
      <c r="N47" s="1115"/>
      <c r="O47" s="1115"/>
      <c r="P47" s="1115"/>
      <c r="Q47" s="1111"/>
      <c r="R47" s="544"/>
      <c r="S47" s="1050"/>
      <c r="T47" s="1050"/>
      <c r="U47" s="1082">
        <v>47</v>
      </c>
      <c r="V47" s="470"/>
      <c r="AB47" s="522"/>
      <c r="AC47" s="522"/>
      <c r="AD47" s="522"/>
      <c r="AE47" s="522"/>
      <c r="AF47" s="522"/>
      <c r="AG47" s="522"/>
      <c r="AH47" s="522"/>
      <c r="AI47" s="522"/>
      <c r="AJ47" s="522"/>
    </row>
    <row r="48" spans="1:36" s="1112" customFormat="1" ht="15.75" customHeight="1">
      <c r="A48" s="961" t="s">
        <v>586</v>
      </c>
      <c r="B48" s="962"/>
      <c r="C48" s="513">
        <f>IF(WB!CP22="","",WB!CP22)</f>
        <v>0.5</v>
      </c>
      <c r="D48" s="513">
        <f>IF(WB!CP23="","",WB!CP23)</f>
        <v>1</v>
      </c>
      <c r="E48" s="513">
        <f>IF(WB!CP24="","",WB!CP24)</f>
        <v>1</v>
      </c>
      <c r="F48" s="513">
        <f>IF(WB!CP25="","",WB!CP25)</f>
        <v>1</v>
      </c>
      <c r="G48" s="1103"/>
      <c r="H48" s="1114"/>
      <c r="I48" s="1114"/>
      <c r="J48" s="1114"/>
      <c r="K48" s="1114"/>
      <c r="L48" s="1103"/>
      <c r="M48" s="1115"/>
      <c r="N48" s="1115"/>
      <c r="O48" s="1115"/>
      <c r="P48" s="1115"/>
      <c r="Q48" s="1111"/>
      <c r="R48" s="544"/>
      <c r="S48" s="1050"/>
      <c r="T48" s="1050"/>
      <c r="U48" s="1082">
        <v>48</v>
      </c>
      <c r="V48" s="470"/>
      <c r="AB48" s="522"/>
      <c r="AC48" s="522"/>
      <c r="AD48" s="522"/>
      <c r="AE48" s="522"/>
      <c r="AF48" s="522"/>
      <c r="AG48" s="522"/>
      <c r="AH48" s="522"/>
      <c r="AI48" s="522"/>
      <c r="AJ48" s="522"/>
    </row>
    <row r="49" spans="1:36" s="1112" customFormat="1" ht="15.75" customHeight="1">
      <c r="A49" s="961" t="s">
        <v>587</v>
      </c>
      <c r="B49" s="962"/>
      <c r="C49" s="513">
        <f>IF(WB!CP26="","",WB!CP26)</f>
        <v>0.5</v>
      </c>
      <c r="D49" s="513">
        <f>IF(WB!CP27="","",WB!CP27)</f>
        <v>1</v>
      </c>
      <c r="E49" s="513">
        <f>IF(WB!CP28="","",WB!CP28)</f>
        <v>1.5</v>
      </c>
      <c r="F49" s="513">
        <f>IF(WB!CP29="","",WB!CP29)</f>
        <v>1.6</v>
      </c>
      <c r="G49" s="1103"/>
      <c r="H49" s="1114"/>
      <c r="I49" s="1114"/>
      <c r="J49" s="1114"/>
      <c r="K49" s="1114"/>
      <c r="L49" s="1103"/>
      <c r="M49" s="1115"/>
      <c r="N49" s="1115"/>
      <c r="O49" s="1115"/>
      <c r="P49" s="1115"/>
      <c r="Q49" s="1111"/>
      <c r="R49" s="544"/>
      <c r="S49" s="1050"/>
      <c r="T49" s="1050"/>
      <c r="U49" s="1082">
        <v>49</v>
      </c>
      <c r="V49" s="470"/>
      <c r="AB49" s="522"/>
      <c r="AC49" s="522"/>
      <c r="AD49" s="522"/>
      <c r="AE49" s="522"/>
      <c r="AF49" s="522"/>
      <c r="AG49" s="522"/>
      <c r="AH49" s="522"/>
      <c r="AI49" s="522"/>
      <c r="AJ49" s="522"/>
    </row>
    <row r="50" spans="1:36" s="1112" customFormat="1" ht="15.75" customHeight="1">
      <c r="A50" s="961" t="s">
        <v>588</v>
      </c>
      <c r="B50" s="962"/>
      <c r="C50" s="513">
        <f>IF(WB!CP30="","",WB!CP30)</f>
        <v>0</v>
      </c>
      <c r="D50" s="513">
        <f>IF(WB!CP31="","",WB!CP31)</f>
        <v>0</v>
      </c>
      <c r="E50" s="513">
        <f>IF(WB!CP32="","",WB!CP32)</f>
        <v>0</v>
      </c>
      <c r="F50" s="513">
        <f>IF(WB!CP33="","",WB!CP33)</f>
        <v>0</v>
      </c>
      <c r="G50" s="1103"/>
      <c r="H50" s="1114"/>
      <c r="I50" s="1114"/>
      <c r="J50" s="1114"/>
      <c r="K50" s="1114"/>
      <c r="L50" s="1103"/>
      <c r="M50" s="1115"/>
      <c r="N50" s="1115"/>
      <c r="O50" s="1115"/>
      <c r="P50" s="1115"/>
      <c r="Q50" s="1111"/>
      <c r="R50" s="544"/>
      <c r="S50" s="1050"/>
      <c r="T50" s="1050"/>
      <c r="U50" s="1082">
        <v>50</v>
      </c>
      <c r="V50" s="470"/>
      <c r="AB50" s="522"/>
      <c r="AC50" s="522"/>
      <c r="AD50" s="522"/>
      <c r="AE50" s="522"/>
      <c r="AF50" s="522"/>
      <c r="AG50" s="522"/>
      <c r="AH50" s="522"/>
      <c r="AI50" s="522"/>
      <c r="AJ50" s="522"/>
    </row>
    <row r="51" spans="1:36" s="1112" customFormat="1" ht="15.75" customHeight="1">
      <c r="A51" s="961" t="s">
        <v>260</v>
      </c>
      <c r="B51" s="962"/>
      <c r="C51" s="513" t="str">
        <f>IF(WB!CP34="","",WB!CP34)</f>
        <v/>
      </c>
      <c r="D51" s="513" t="str">
        <f>IF(WB!CP42="","",WB!CP42)</f>
        <v/>
      </c>
      <c r="E51" s="513" t="str">
        <f>IF(WB!CP50="","",WB!CP50)</f>
        <v/>
      </c>
      <c r="F51" s="513" t="str">
        <f>IF(WB!CP58="","",WB!CP58)</f>
        <v/>
      </c>
      <c r="G51" s="1103"/>
      <c r="H51" s="1116">
        <f t="shared" ref="H51:K52" si="8">SUM(C51)</f>
        <v>0</v>
      </c>
      <c r="I51" s="1116">
        <f t="shared" si="8"/>
        <v>0</v>
      </c>
      <c r="J51" s="1116">
        <f t="shared" si="8"/>
        <v>0</v>
      </c>
      <c r="K51" s="1116">
        <f t="shared" si="8"/>
        <v>0</v>
      </c>
      <c r="L51" s="1103"/>
      <c r="M51" s="1115"/>
      <c r="N51" s="1115"/>
      <c r="O51" s="1115"/>
      <c r="P51" s="1115"/>
      <c r="Q51" s="1111"/>
      <c r="R51" s="544"/>
      <c r="S51" s="1050"/>
      <c r="T51" s="1050"/>
      <c r="U51" s="1082">
        <v>51</v>
      </c>
      <c r="V51" s="470"/>
      <c r="AB51" s="522"/>
      <c r="AC51" s="522"/>
      <c r="AD51" s="522"/>
      <c r="AE51" s="522"/>
      <c r="AF51" s="522"/>
      <c r="AG51" s="522"/>
      <c r="AH51" s="522"/>
      <c r="AI51" s="522"/>
      <c r="AJ51" s="522"/>
    </row>
    <row r="52" spans="1:36" s="1112" customFormat="1" ht="15.75" customHeight="1">
      <c r="A52" s="1117" t="s">
        <v>261</v>
      </c>
      <c r="B52" s="962"/>
      <c r="C52" s="513">
        <f>IF(WB!CP70="","",WB!CP70)</f>
        <v>0</v>
      </c>
      <c r="D52" s="513">
        <f>IF(WB!CP78="","",WB!CP78)</f>
        <v>3</v>
      </c>
      <c r="E52" s="513">
        <f>IF(WB!CP86="","",WB!CP86)</f>
        <v>10</v>
      </c>
      <c r="F52" s="513">
        <f>IF(WB!CP94="","",WB!CP94)</f>
        <v>18</v>
      </c>
      <c r="G52" s="962"/>
      <c r="H52" s="1116">
        <f t="shared" si="8"/>
        <v>0</v>
      </c>
      <c r="I52" s="1116">
        <f t="shared" si="8"/>
        <v>3</v>
      </c>
      <c r="J52" s="1116">
        <f t="shared" si="8"/>
        <v>10</v>
      </c>
      <c r="K52" s="1116">
        <f t="shared" si="8"/>
        <v>18</v>
      </c>
      <c r="L52" s="962"/>
      <c r="M52" s="983"/>
      <c r="N52" s="983"/>
      <c r="O52" s="983"/>
      <c r="P52" s="983"/>
      <c r="Q52" s="1111"/>
      <c r="R52" s="544"/>
      <c r="S52" s="1050"/>
      <c r="T52" s="1050"/>
      <c r="U52" s="1082">
        <v>52</v>
      </c>
      <c r="V52" s="470"/>
      <c r="AB52" s="522"/>
      <c r="AC52" s="522"/>
      <c r="AD52" s="522"/>
      <c r="AE52" s="522"/>
      <c r="AF52" s="522"/>
      <c r="AG52" s="522"/>
      <c r="AH52" s="522"/>
      <c r="AI52" s="522"/>
      <c r="AJ52" s="522"/>
    </row>
    <row r="53" spans="1:36" s="1112" customFormat="1" ht="15.75" customHeight="1">
      <c r="A53" s="961" t="s">
        <v>262</v>
      </c>
      <c r="B53" s="962"/>
      <c r="C53" s="513">
        <f>IF(WB!CP66="","",WB!CP66)</f>
        <v>0</v>
      </c>
      <c r="D53" s="513">
        <f>IF(WB!CP67="","",WB!CP67)</f>
        <v>0</v>
      </c>
      <c r="E53" s="513">
        <f>IF(WB!CP68="","",WB!CP68)</f>
        <v>0</v>
      </c>
      <c r="F53" s="513">
        <f>IF(WB!CP69="","",WB!CP69)</f>
        <v>0</v>
      </c>
      <c r="G53" s="962"/>
      <c r="H53" s="1116"/>
      <c r="I53" s="1116"/>
      <c r="J53" s="1116"/>
      <c r="K53" s="1116"/>
      <c r="L53" s="962"/>
      <c r="M53" s="983"/>
      <c r="N53" s="983"/>
      <c r="O53" s="983"/>
      <c r="P53" s="983"/>
      <c r="Q53" s="1111"/>
      <c r="R53" s="544"/>
      <c r="S53" s="1050"/>
      <c r="T53" s="1050"/>
      <c r="U53" s="1082">
        <v>53</v>
      </c>
      <c r="V53" s="470"/>
      <c r="AB53" s="522"/>
      <c r="AC53" s="522"/>
      <c r="AD53" s="522"/>
      <c r="AE53" s="522"/>
      <c r="AF53" s="522"/>
      <c r="AG53" s="522"/>
      <c r="AH53" s="522"/>
      <c r="AI53" s="522"/>
      <c r="AJ53" s="522"/>
    </row>
    <row r="54" spans="1:36" s="1112" customFormat="1" ht="15.75" customHeight="1">
      <c r="A54" s="1117" t="s">
        <v>263</v>
      </c>
      <c r="B54" s="962"/>
      <c r="C54" s="513">
        <f>IF(WB!CP102="","",WB!CP102)</f>
        <v>1</v>
      </c>
      <c r="D54" s="513">
        <f>IF(WB!CP110="","",WB!CP110)</f>
        <v>3</v>
      </c>
      <c r="E54" s="513">
        <f>IF(WB!CP118="","",WB!CP118)</f>
        <v>8</v>
      </c>
      <c r="F54" s="513">
        <f>IF(WB!CP126="","",WB!CP126)</f>
        <v>15</v>
      </c>
      <c r="G54" s="962"/>
      <c r="H54" s="1116">
        <f t="shared" ref="H54:K55" si="9">SUM(C54)</f>
        <v>1</v>
      </c>
      <c r="I54" s="1116">
        <f t="shared" si="9"/>
        <v>3</v>
      </c>
      <c r="J54" s="1116">
        <f t="shared" si="9"/>
        <v>8</v>
      </c>
      <c r="K54" s="1116">
        <f t="shared" si="9"/>
        <v>15</v>
      </c>
      <c r="L54" s="962"/>
      <c r="M54" s="983"/>
      <c r="N54" s="983"/>
      <c r="O54" s="983"/>
      <c r="P54" s="983"/>
      <c r="Q54" s="1111"/>
      <c r="R54" s="544"/>
      <c r="S54" s="1050"/>
      <c r="T54" s="1050"/>
      <c r="U54" s="1082">
        <v>54</v>
      </c>
      <c r="V54" s="470"/>
      <c r="AB54" s="522"/>
      <c r="AC54" s="522"/>
      <c r="AD54" s="522"/>
      <c r="AE54" s="522"/>
      <c r="AF54" s="522"/>
      <c r="AG54" s="522"/>
      <c r="AH54" s="522"/>
      <c r="AI54" s="522"/>
      <c r="AJ54" s="522"/>
    </row>
    <row r="55" spans="1:36" s="1112" customFormat="1" ht="15.75" customHeight="1">
      <c r="A55" s="1117" t="s">
        <v>264</v>
      </c>
      <c r="B55" s="962"/>
      <c r="C55" s="513">
        <f>IF(WB!CP134="","",WB!CP134)</f>
        <v>0</v>
      </c>
      <c r="D55" s="513">
        <f>IF(WB!CP142="","",WB!CP142)</f>
        <v>1</v>
      </c>
      <c r="E55" s="513">
        <f>IF(WB!CP150="","",WB!CP150)</f>
        <v>5</v>
      </c>
      <c r="F55" s="513">
        <f>IF(WB!CP158="","",WB!CP158)</f>
        <v>10</v>
      </c>
      <c r="G55" s="962"/>
      <c r="H55" s="1116">
        <f t="shared" si="9"/>
        <v>0</v>
      </c>
      <c r="I55" s="1116">
        <f t="shared" si="9"/>
        <v>1</v>
      </c>
      <c r="J55" s="1116">
        <f t="shared" si="9"/>
        <v>5</v>
      </c>
      <c r="K55" s="1116">
        <f t="shared" si="9"/>
        <v>10</v>
      </c>
      <c r="L55" s="962"/>
      <c r="M55" s="983"/>
      <c r="N55" s="983"/>
      <c r="O55" s="983"/>
      <c r="P55" s="983"/>
      <c r="Q55" s="1111"/>
      <c r="R55" s="544"/>
      <c r="S55" s="1050"/>
      <c r="T55" s="1050"/>
      <c r="U55" s="1082">
        <v>55</v>
      </c>
      <c r="V55" s="470"/>
      <c r="AB55" s="522"/>
      <c r="AC55" s="522"/>
      <c r="AD55" s="522"/>
      <c r="AE55" s="522"/>
      <c r="AF55" s="522"/>
      <c r="AG55" s="522"/>
      <c r="AH55" s="522"/>
      <c r="AI55" s="522"/>
      <c r="AJ55" s="522"/>
    </row>
    <row r="56" spans="1:36" s="1112" customFormat="1" ht="15.75" customHeight="1">
      <c r="A56" s="1117" t="s">
        <v>265</v>
      </c>
      <c r="B56" s="962"/>
      <c r="C56" s="513">
        <f>IF(WB!CP166="","",WB!CP166)</f>
        <v>0</v>
      </c>
      <c r="D56" s="513">
        <f>IF(WB!CP167="","",WB!CP167)</f>
        <v>1</v>
      </c>
      <c r="E56" s="513">
        <f>IF(WB!CP168="","",WB!CP168)</f>
        <v>3</v>
      </c>
      <c r="F56" s="513">
        <f>IF(WB!CP169="","",WB!CP169)</f>
        <v>3</v>
      </c>
      <c r="G56" s="962"/>
      <c r="H56" s="1116"/>
      <c r="I56" s="1116"/>
      <c r="J56" s="1116"/>
      <c r="K56" s="1116"/>
      <c r="L56" s="962"/>
      <c r="M56" s="983"/>
      <c r="N56" s="983"/>
      <c r="O56" s="983"/>
      <c r="P56" s="983"/>
      <c r="Q56" s="1111"/>
      <c r="R56" s="544"/>
      <c r="S56" s="1050"/>
      <c r="T56" s="1050"/>
      <c r="U56" s="1082">
        <v>56</v>
      </c>
      <c r="V56" s="470"/>
      <c r="AB56" s="522"/>
      <c r="AC56" s="522"/>
      <c r="AD56" s="522"/>
      <c r="AE56" s="522"/>
      <c r="AF56" s="522"/>
      <c r="AG56" s="522"/>
      <c r="AH56" s="522"/>
      <c r="AI56" s="522"/>
      <c r="AJ56" s="522"/>
    </row>
    <row r="57" spans="1:36" s="1112" customFormat="1" ht="15.75" customHeight="1">
      <c r="A57" s="1118" t="s">
        <v>266</v>
      </c>
      <c r="B57" s="962"/>
      <c r="C57" s="513">
        <f>IF(WB!CP170="","",WB!CP170)</f>
        <v>5</v>
      </c>
      <c r="D57" s="513">
        <f>IF(WB!CP171="","",WB!CP171)</f>
        <v>7</v>
      </c>
      <c r="E57" s="513">
        <f>IF(WB!CP172="","",WB!CP172)</f>
        <v>10</v>
      </c>
      <c r="F57" s="513">
        <f>IF(WB!CP173="","",WB!CP173)</f>
        <v>10</v>
      </c>
      <c r="G57" s="962"/>
      <c r="H57" s="1116"/>
      <c r="I57" s="1116"/>
      <c r="J57" s="1116"/>
      <c r="K57" s="1116"/>
      <c r="L57" s="962"/>
      <c r="M57" s="983"/>
      <c r="N57" s="983"/>
      <c r="O57" s="983"/>
      <c r="P57" s="983"/>
      <c r="Q57" s="1111"/>
      <c r="R57" s="544"/>
      <c r="S57" s="1050"/>
      <c r="T57" s="1050"/>
      <c r="U57" s="1082">
        <v>57</v>
      </c>
      <c r="V57" s="470"/>
      <c r="AB57" s="522"/>
      <c r="AC57" s="522"/>
      <c r="AD57" s="522"/>
      <c r="AE57" s="522"/>
      <c r="AF57" s="522"/>
      <c r="AG57" s="522"/>
      <c r="AH57" s="522"/>
      <c r="AI57" s="522"/>
      <c r="AJ57" s="522"/>
    </row>
    <row r="58" spans="1:36" s="1112" customFormat="1" ht="15.75" customHeight="1">
      <c r="A58" s="1119" t="str">
        <f>WB!A174</f>
        <v>Other: Donkeys</v>
      </c>
      <c r="B58" s="962"/>
      <c r="C58" s="513">
        <f>IF(WB!CP174="","",WB!CP174)</f>
        <v>2</v>
      </c>
      <c r="D58" s="513">
        <f>IF(WB!CP175="","",WB!CP175)</f>
        <v>3</v>
      </c>
      <c r="E58" s="513">
        <f>IF(WB!CP176="","",WB!CP176)</f>
        <v>3</v>
      </c>
      <c r="F58" s="513">
        <f>IF(WB!CP177="","",WB!CP177)</f>
        <v>3</v>
      </c>
      <c r="G58" s="962"/>
      <c r="H58" s="1116"/>
      <c r="I58" s="1116"/>
      <c r="J58" s="1116"/>
      <c r="K58" s="1116"/>
      <c r="L58" s="962"/>
      <c r="M58" s="983"/>
      <c r="N58" s="983"/>
      <c r="O58" s="983"/>
      <c r="P58" s="983"/>
      <c r="Q58" s="1111"/>
      <c r="R58" s="544"/>
      <c r="S58" s="1050"/>
      <c r="T58" s="1050"/>
      <c r="U58" s="1082">
        <v>58</v>
      </c>
      <c r="V58" s="470"/>
      <c r="AB58" s="522"/>
      <c r="AC58" s="522"/>
      <c r="AD58" s="522"/>
      <c r="AE58" s="522"/>
      <c r="AF58" s="522"/>
      <c r="AG58" s="522"/>
      <c r="AH58" s="522"/>
      <c r="AI58" s="522"/>
      <c r="AJ58" s="522"/>
    </row>
    <row r="59" spans="1:36" s="1112" customFormat="1" ht="15.75" customHeight="1">
      <c r="A59" s="1117" t="str">
        <f>WB!A178</f>
        <v>Other: Donkey or Ox Carts</v>
      </c>
      <c r="B59" s="1120"/>
      <c r="C59" s="513">
        <f>IF(WB!CP178="","",WB!CP178)</f>
        <v>0</v>
      </c>
      <c r="D59" s="513">
        <f>IF(WB!CP179="","",WB!CP179)</f>
        <v>1</v>
      </c>
      <c r="E59" s="513">
        <f>IF(WB!CP180="","",WB!CP180)</f>
        <v>0</v>
      </c>
      <c r="F59" s="513">
        <f>IF(WB!CP181="","",WB!CP181)</f>
        <v>0</v>
      </c>
      <c r="G59" s="962"/>
      <c r="H59" s="1116"/>
      <c r="I59" s="1116"/>
      <c r="J59" s="1116"/>
      <c r="K59" s="1116"/>
      <c r="L59" s="962"/>
      <c r="M59" s="983"/>
      <c r="N59" s="983"/>
      <c r="O59" s="983"/>
      <c r="P59" s="983"/>
      <c r="Q59" s="1111"/>
      <c r="R59" s="544"/>
      <c r="S59" s="1050"/>
      <c r="T59" s="1050"/>
      <c r="U59" s="1082">
        <v>59</v>
      </c>
      <c r="V59" s="470"/>
      <c r="AB59" s="522"/>
      <c r="AC59" s="522"/>
      <c r="AD59" s="522"/>
      <c r="AE59" s="522"/>
      <c r="AF59" s="522"/>
      <c r="AG59" s="522"/>
      <c r="AH59" s="522"/>
      <c r="AI59" s="522"/>
      <c r="AJ59" s="522"/>
    </row>
    <row r="60" spans="1:36" s="1112" customFormat="1" ht="15.75" customHeight="1">
      <c r="A60" s="1117" t="str">
        <f>WB!A182</f>
        <v>Other: Ploughs</v>
      </c>
      <c r="B60" s="1103"/>
      <c r="C60" s="513">
        <f>IF(WB!CP182="","",WB!CP182)</f>
        <v>0</v>
      </c>
      <c r="D60" s="513">
        <f>IF(WB!CP183="","",WB!CP183)</f>
        <v>0</v>
      </c>
      <c r="E60" s="513">
        <f>IF(WB!CP184="","",WB!CP184)</f>
        <v>1</v>
      </c>
      <c r="F60" s="513">
        <f>IF(WB!CP185="","",WB!CP185)</f>
        <v>1</v>
      </c>
      <c r="G60" s="962"/>
      <c r="H60" s="1116"/>
      <c r="I60" s="1116"/>
      <c r="J60" s="1116"/>
      <c r="K60" s="1116"/>
      <c r="L60" s="962"/>
      <c r="M60" s="983"/>
      <c r="N60" s="983"/>
      <c r="O60" s="983"/>
      <c r="P60" s="983"/>
      <c r="Q60" s="1111"/>
      <c r="R60" s="544"/>
      <c r="S60" s="1050"/>
      <c r="T60" s="1050"/>
      <c r="U60" s="1082">
        <v>60</v>
      </c>
      <c r="V60" s="470"/>
      <c r="AB60" s="522"/>
      <c r="AC60" s="522"/>
      <c r="AD60" s="522"/>
      <c r="AE60" s="522"/>
      <c r="AF60" s="522"/>
      <c r="AG60" s="522"/>
      <c r="AH60" s="522"/>
      <c r="AI60" s="522"/>
      <c r="AJ60" s="522"/>
    </row>
    <row r="61" spans="1:36" s="1112" customFormat="1" ht="15.75" customHeight="1">
      <c r="A61" s="1117" t="str">
        <f>WB!A186</f>
        <v>Other: Vehicles</v>
      </c>
      <c r="B61" s="1121"/>
      <c r="C61" s="513">
        <f>IF(WB!CP186="","",WB!CP186)</f>
        <v>0</v>
      </c>
      <c r="D61" s="513">
        <f>IF(WB!CP187="","",WB!CP187)</f>
        <v>0</v>
      </c>
      <c r="E61" s="513">
        <f>IF(WB!CP188="","",WB!CP188)</f>
        <v>1</v>
      </c>
      <c r="F61" s="513">
        <f>IF(WB!CP189="","",WB!CP189)</f>
        <v>2</v>
      </c>
      <c r="G61" s="962"/>
      <c r="H61" s="1116"/>
      <c r="I61" s="1116"/>
      <c r="J61" s="1116"/>
      <c r="K61" s="1116"/>
      <c r="L61" s="962"/>
      <c r="M61" s="983"/>
      <c r="N61" s="983"/>
      <c r="O61" s="983"/>
      <c r="P61" s="983"/>
      <c r="Q61" s="1111"/>
      <c r="R61" s="544"/>
      <c r="S61" s="1050"/>
      <c r="T61" s="1050"/>
      <c r="U61" s="1082">
        <v>61</v>
      </c>
      <c r="V61" s="470"/>
      <c r="AB61" s="522"/>
      <c r="AC61" s="522"/>
      <c r="AD61" s="522"/>
      <c r="AE61" s="522"/>
      <c r="AF61" s="522"/>
      <c r="AG61" s="522"/>
      <c r="AH61" s="522"/>
      <c r="AI61" s="522"/>
      <c r="AJ61" s="522"/>
    </row>
    <row r="62" spans="1:36" s="1112" customFormat="1" ht="15.75" customHeight="1">
      <c r="A62" s="1117" t="str">
        <f>WB!A190</f>
        <v>Other: Spaza shop</v>
      </c>
      <c r="B62" s="1122"/>
      <c r="C62" s="513">
        <f>IF(WB!CP190="","",WB!CP190)</f>
        <v>0</v>
      </c>
      <c r="D62" s="513">
        <f>IF(WB!CP191="","",WB!CP191)</f>
        <v>0</v>
      </c>
      <c r="E62" s="513">
        <f>IF(WB!CP192="","",WB!CP192)</f>
        <v>1</v>
      </c>
      <c r="F62" s="513">
        <f>IF(WB!CP193="","",WB!CP193)</f>
        <v>1</v>
      </c>
      <c r="G62" s="962"/>
      <c r="H62" s="1116"/>
      <c r="I62" s="1116"/>
      <c r="J62" s="1116"/>
      <c r="K62" s="1116"/>
      <c r="L62" s="962"/>
      <c r="M62" s="983"/>
      <c r="N62" s="983"/>
      <c r="O62" s="983"/>
      <c r="P62" s="983"/>
      <c r="Q62" s="1111"/>
      <c r="R62" s="544"/>
      <c r="S62" s="1050"/>
      <c r="T62" s="1050"/>
      <c r="U62" s="1082">
        <v>62</v>
      </c>
      <c r="V62" s="470"/>
      <c r="AB62" s="522"/>
      <c r="AC62" s="522"/>
      <c r="AD62" s="522"/>
      <c r="AE62" s="522"/>
      <c r="AF62" s="522"/>
      <c r="AG62" s="522"/>
      <c r="AH62" s="522"/>
      <c r="AI62" s="522"/>
      <c r="AJ62" s="522"/>
    </row>
    <row r="63" spans="1:36" s="1112" customFormat="1" ht="15.75" customHeight="1">
      <c r="A63" s="1123" t="str">
        <f>WB!A194</f>
        <v>Other: Fruit trees</v>
      </c>
      <c r="B63" s="1124"/>
      <c r="C63" s="513">
        <f>IF(WB!CP194="","",WB!CP194)</f>
        <v>3</v>
      </c>
      <c r="D63" s="513">
        <f>IF(WB!CP195="","",WB!CP195)</f>
        <v>4</v>
      </c>
      <c r="E63" s="513">
        <f>IF(WB!CP196="","",WB!CP196)</f>
        <v>5</v>
      </c>
      <c r="F63" s="513">
        <f>IF(WB!CP197="","",WB!CP197)</f>
        <v>6</v>
      </c>
      <c r="G63" s="962"/>
      <c r="H63" s="1125"/>
      <c r="I63" s="1125"/>
      <c r="J63" s="1125"/>
      <c r="K63" s="1125"/>
      <c r="L63" s="962"/>
      <c r="M63" s="1126"/>
      <c r="N63" s="1126"/>
      <c r="O63" s="1126"/>
      <c r="P63" s="1126"/>
      <c r="Q63" s="1111"/>
      <c r="R63" s="544"/>
      <c r="S63" s="1050"/>
      <c r="T63" s="1050"/>
      <c r="U63" s="1082">
        <v>63</v>
      </c>
      <c r="V63" s="470"/>
      <c r="AB63" s="522"/>
      <c r="AC63" s="522"/>
      <c r="AD63" s="522"/>
      <c r="AE63" s="522"/>
      <c r="AF63" s="522"/>
      <c r="AG63" s="522"/>
      <c r="AH63" s="522"/>
      <c r="AI63" s="522"/>
      <c r="AJ63" s="522"/>
    </row>
    <row r="64" spans="1:36" s="1112" customFormat="1" ht="15.75" customHeight="1">
      <c r="A64" s="1127" t="s">
        <v>267</v>
      </c>
      <c r="B64" s="1124"/>
      <c r="C64" s="1128"/>
      <c r="D64" s="1128"/>
      <c r="E64" s="1128"/>
      <c r="F64" s="1128"/>
      <c r="G64" s="1120"/>
      <c r="H64" s="1129"/>
      <c r="I64" s="1129"/>
      <c r="J64" s="1129"/>
      <c r="K64" s="1129"/>
      <c r="L64" s="1120"/>
      <c r="M64" s="1130"/>
      <c r="N64" s="1130"/>
      <c r="O64" s="1130"/>
      <c r="P64" s="1130"/>
      <c r="Q64" s="1111"/>
      <c r="R64" s="489"/>
      <c r="S64" s="470"/>
      <c r="T64" s="470"/>
      <c r="U64" s="1082">
        <v>64</v>
      </c>
      <c r="V64" s="470"/>
      <c r="AB64" s="522"/>
      <c r="AC64" s="522"/>
      <c r="AD64" s="522"/>
      <c r="AE64" s="522"/>
      <c r="AF64" s="522"/>
      <c r="AG64" s="522"/>
      <c r="AH64" s="522"/>
      <c r="AI64" s="522"/>
      <c r="AJ64" s="522"/>
    </row>
    <row r="65" spans="1:36" s="1112" customFormat="1" ht="15.75" hidden="1" customHeight="1">
      <c r="A65" s="1131" t="s">
        <v>268</v>
      </c>
      <c r="B65" s="1124"/>
      <c r="C65" s="1132"/>
      <c r="D65" s="1132"/>
      <c r="E65" s="1132"/>
      <c r="F65" s="1060"/>
      <c r="G65" s="1103"/>
      <c r="H65" s="1133"/>
      <c r="I65" s="1133"/>
      <c r="J65" s="1133"/>
      <c r="K65" s="1133"/>
      <c r="L65" s="1103"/>
      <c r="M65" s="1115"/>
      <c r="N65" s="1115"/>
      <c r="O65" s="1115"/>
      <c r="P65" s="1115"/>
      <c r="Q65" s="1111"/>
      <c r="R65" s="489"/>
      <c r="S65" s="470"/>
      <c r="T65" s="470"/>
      <c r="U65" s="1082">
        <v>65</v>
      </c>
      <c r="V65" s="470"/>
      <c r="AE65" s="522"/>
      <c r="AF65" s="522"/>
      <c r="AG65" s="522"/>
      <c r="AH65" s="522"/>
      <c r="AI65" s="522"/>
      <c r="AJ65" s="522"/>
    </row>
    <row r="66" spans="1:36" s="1112" customFormat="1" ht="15.75" hidden="1" customHeight="1">
      <c r="A66" s="1117" t="s">
        <v>270</v>
      </c>
      <c r="B66" s="1134"/>
      <c r="C66" s="1025">
        <f>IF(Data!BZ66="","",Data!BZ66)</f>
        <v>0</v>
      </c>
      <c r="D66" s="1025">
        <f>IF(Data!CA66="","",Data!CA66)</f>
        <v>0</v>
      </c>
      <c r="E66" s="1025">
        <f>IF(Data!CB66="","",Data!CB66)</f>
        <v>0</v>
      </c>
      <c r="F66" s="1060">
        <f>IF(Data!CC66="","",Data!CC66)</f>
        <v>0</v>
      </c>
      <c r="G66" s="1121"/>
      <c r="H66" s="983"/>
      <c r="I66" s="983"/>
      <c r="J66" s="983"/>
      <c r="K66" s="983"/>
      <c r="L66" s="1121"/>
      <c r="M66" s="983"/>
      <c r="N66" s="983"/>
      <c r="O66" s="983"/>
      <c r="P66" s="983"/>
      <c r="Q66" s="1111"/>
      <c r="R66" s="1135"/>
      <c r="S66" s="1136"/>
      <c r="T66" s="1136"/>
      <c r="U66" s="1082">
        <v>66</v>
      </c>
      <c r="V66" s="470"/>
      <c r="AE66" s="522"/>
      <c r="AF66" s="522"/>
      <c r="AG66" s="522"/>
      <c r="AH66" s="522"/>
      <c r="AI66" s="522"/>
      <c r="AJ66" s="522"/>
    </row>
    <row r="67" spans="1:36" s="1112" customFormat="1" ht="15.75" hidden="1" customHeight="1">
      <c r="A67" s="1137" t="s">
        <v>272</v>
      </c>
      <c r="B67" s="1121"/>
      <c r="C67" s="1025" t="str">
        <f>IF(Data!BZ67="","",Data!BZ67)</f>
        <v/>
      </c>
      <c r="D67" s="1025" t="str">
        <f>IF(Data!CA67="","",Data!CA67)</f>
        <v/>
      </c>
      <c r="E67" s="1025" t="str">
        <f>IF(Data!CB67="","",Data!CB67)</f>
        <v/>
      </c>
      <c r="F67" s="1060" t="str">
        <f>IF(Data!CC67="","",Data!CC67)</f>
        <v/>
      </c>
      <c r="G67" s="1121"/>
      <c r="H67" s="983"/>
      <c r="I67" s="983"/>
      <c r="J67" s="983"/>
      <c r="K67" s="983"/>
      <c r="L67" s="1121"/>
      <c r="M67" s="983"/>
      <c r="N67" s="983"/>
      <c r="O67" s="983"/>
      <c r="P67" s="983"/>
      <c r="Q67" s="1111"/>
      <c r="R67" s="544"/>
      <c r="S67" s="1050"/>
      <c r="T67" s="1050"/>
      <c r="U67" s="1082">
        <v>67</v>
      </c>
      <c r="V67" s="470"/>
      <c r="AE67" s="522"/>
      <c r="AF67" s="522"/>
      <c r="AG67" s="522"/>
      <c r="AH67" s="522"/>
      <c r="AI67" s="522"/>
      <c r="AJ67" s="522"/>
    </row>
    <row r="68" spans="1:36" s="1112" customFormat="1" ht="15.75" hidden="1" customHeight="1">
      <c r="A68" s="1118" t="s">
        <v>274</v>
      </c>
      <c r="B68" s="1124"/>
      <c r="C68" s="866" t="str">
        <f>IF(Data!BZ68="","",Data!BZ68)</f>
        <v/>
      </c>
      <c r="D68" s="866" t="str">
        <f>IF(Data!CA68="","",Data!CA68)</f>
        <v/>
      </c>
      <c r="E68" s="866" t="str">
        <f>IF(Data!CB68="","",Data!CB68)</f>
        <v/>
      </c>
      <c r="F68" s="1060" t="str">
        <f>IF(Data!CC68="","",Data!CC68)</f>
        <v/>
      </c>
      <c r="G68" s="1124"/>
      <c r="H68" s="983"/>
      <c r="I68" s="983"/>
      <c r="J68" s="983"/>
      <c r="K68" s="983"/>
      <c r="L68" s="1124"/>
      <c r="M68" s="1138"/>
      <c r="N68" s="1138"/>
      <c r="O68" s="1138"/>
      <c r="P68" s="1138"/>
      <c r="Q68" s="1111"/>
      <c r="R68" s="1135"/>
      <c r="S68" s="1136"/>
      <c r="T68" s="1136"/>
      <c r="U68" s="1082">
        <v>68</v>
      </c>
      <c r="V68" s="470"/>
      <c r="AE68" s="522"/>
      <c r="AF68" s="522"/>
      <c r="AG68" s="522"/>
      <c r="AH68" s="522"/>
      <c r="AI68" s="522"/>
      <c r="AJ68" s="522"/>
    </row>
    <row r="69" spans="1:36" s="1112" customFormat="1" ht="15.75" hidden="1" customHeight="1">
      <c r="A69" s="1118" t="s">
        <v>278</v>
      </c>
      <c r="B69" s="1124"/>
      <c r="C69" s="1139" t="str">
        <f>IF(C68="","",C66*C67*C68)</f>
        <v/>
      </c>
      <c r="D69" s="1139" t="str">
        <f>IF(D68="","",D66*D67*D68)</f>
        <v/>
      </c>
      <c r="E69" s="1139" t="str">
        <f>IF(E68="","",E66*E67*E68)</f>
        <v/>
      </c>
      <c r="F69" s="1140" t="str">
        <f>IF(F68="","",F66*F67*F68)</f>
        <v/>
      </c>
      <c r="G69" s="1122"/>
      <c r="H69" s="983"/>
      <c r="I69" s="983"/>
      <c r="J69" s="983"/>
      <c r="K69" s="983"/>
      <c r="L69" s="1122"/>
      <c r="M69" s="1138"/>
      <c r="N69" s="1138"/>
      <c r="O69" s="1138"/>
      <c r="P69" s="1138"/>
      <c r="Q69" s="1111"/>
      <c r="R69" s="544"/>
      <c r="S69" s="1050"/>
      <c r="T69" s="1050"/>
      <c r="U69" s="1082">
        <v>69</v>
      </c>
      <c r="V69" s="470"/>
      <c r="AE69" s="522"/>
      <c r="AF69" s="522"/>
      <c r="AG69" s="522"/>
      <c r="AH69" s="522"/>
      <c r="AI69" s="522"/>
      <c r="AJ69" s="522"/>
    </row>
    <row r="70" spans="1:36" s="1112" customFormat="1" ht="15.75" hidden="1" customHeight="1">
      <c r="A70" s="1118" t="s">
        <v>280</v>
      </c>
      <c r="B70" s="1124"/>
      <c r="C70" s="866" t="str">
        <f>IF(Data!BZ70="","",Data!BZ70)</f>
        <v/>
      </c>
      <c r="D70" s="866" t="str">
        <f>IF(Data!CA70="","",Data!CA70)</f>
        <v/>
      </c>
      <c r="E70" s="866" t="str">
        <f>IF(Data!CB70="","",Data!CB70)</f>
        <v/>
      </c>
      <c r="F70" s="1060" t="str">
        <f>IF(Data!CC70="","",Data!CC70)</f>
        <v/>
      </c>
      <c r="G70" s="1124"/>
      <c r="H70" s="1002" t="str">
        <f>IF(SUM(C70)&gt;0,MIN(C69-H74-SUM(C74)*(H74=""),C70*'Exp factors'!C$8),"")</f>
        <v/>
      </c>
      <c r="I70" s="1002" t="str">
        <f>IF(SUM(D70)&gt;0,MIN(D69-I74-SUM(D74)*(I74=""),D70*'Exp factors'!D$8),"")</f>
        <v/>
      </c>
      <c r="J70" s="1002" t="str">
        <f>IF(SUM(E70)&gt;0,MIN(E69-J74-SUM(E74)*(J74=""),E70*'Exp factors'!E$8),"")</f>
        <v/>
      </c>
      <c r="K70" s="1002" t="str">
        <f>IF(SUM(F70)&gt;0,MIN(F69-K74-SUM(F74)*(K74=""),F70*'Exp factors'!F$8),"")</f>
        <v/>
      </c>
      <c r="L70" s="1124"/>
      <c r="M70" s="1138"/>
      <c r="N70" s="1138"/>
      <c r="O70" s="1138"/>
      <c r="P70" s="1138"/>
      <c r="Q70" s="1111"/>
      <c r="R70" s="544"/>
      <c r="S70" s="1050"/>
      <c r="T70" s="1050"/>
      <c r="U70" s="1082">
        <v>70</v>
      </c>
      <c r="V70" s="470"/>
    </row>
    <row r="71" spans="1:36" s="1112" customFormat="1" ht="15.75" hidden="1" customHeight="1">
      <c r="A71" s="1118" t="s">
        <v>282</v>
      </c>
      <c r="B71" s="1124"/>
      <c r="C71" s="866" t="str">
        <f>IF(Data!BZ71="","",Data!BZ71)</f>
        <v/>
      </c>
      <c r="D71" s="866" t="str">
        <f>IF(Data!CA71="","",Data!CA71)</f>
        <v/>
      </c>
      <c r="E71" s="866" t="str">
        <f>IF(Data!CB71="","",Data!CB71)</f>
        <v/>
      </c>
      <c r="F71" s="1060" t="str">
        <f>IF(Data!CC71="","",Data!CC71)</f>
        <v/>
      </c>
      <c r="G71" s="1124"/>
      <c r="H71" s="983"/>
      <c r="I71" s="983"/>
      <c r="J71" s="983"/>
      <c r="K71" s="983"/>
      <c r="L71" s="1124"/>
      <c r="M71" s="1138"/>
      <c r="N71" s="1138"/>
      <c r="O71" s="1138"/>
      <c r="P71" s="1138"/>
      <c r="Q71" s="1111"/>
      <c r="R71" s="1135"/>
      <c r="S71" s="1136"/>
      <c r="T71" s="1136"/>
      <c r="U71" s="1082">
        <v>71</v>
      </c>
      <c r="V71" s="470"/>
    </row>
    <row r="72" spans="1:36" s="1112" customFormat="1" ht="15.75" hidden="1" customHeight="1">
      <c r="A72" s="1118" t="s">
        <v>284</v>
      </c>
      <c r="B72" s="1141"/>
      <c r="C72" s="866" t="str">
        <f>IF(SUM(C70)=0,"",C70*C71)</f>
        <v/>
      </c>
      <c r="D72" s="866" t="str">
        <f>IF(SUM(D70)=0,"",D70*D71)</f>
        <v/>
      </c>
      <c r="E72" s="866" t="str">
        <f>IF(SUM(E70)=0,"",E70*E71)</f>
        <v/>
      </c>
      <c r="F72" s="1060" t="str">
        <f>IF(SUM(F70)=0,"",F70*F71)</f>
        <v/>
      </c>
      <c r="G72" s="1124"/>
      <c r="H72" s="1142" t="str">
        <f>IF(H70="","",H70*C71)</f>
        <v/>
      </c>
      <c r="I72" s="1142" t="str">
        <f>IF(I70="","",I70*D71)</f>
        <v/>
      </c>
      <c r="J72" s="1142" t="str">
        <f>IF(J70="","",J70*E71)</f>
        <v/>
      </c>
      <c r="K72" s="1142" t="str">
        <f>IF(K70="","",K70*F71)</f>
        <v/>
      </c>
      <c r="L72" s="1124"/>
      <c r="M72" s="1142" t="str">
        <f>IF(H72="","",SUM(H72)-SUM(C72))</f>
        <v/>
      </c>
      <c r="N72" s="1142" t="str">
        <f>IF(I72="","",SUM(I72)-SUM(D72))</f>
        <v/>
      </c>
      <c r="O72" s="1142" t="str">
        <f>IF(J72="","",SUM(J72)-SUM(E72))</f>
        <v/>
      </c>
      <c r="P72" s="1142" t="str">
        <f>IF(K72="","",SUM(K72)-SUM(F72))</f>
        <v/>
      </c>
      <c r="Q72" s="1111"/>
      <c r="R72" s="544"/>
      <c r="S72" s="1050"/>
      <c r="T72" s="1050"/>
      <c r="U72" s="1082">
        <v>72</v>
      </c>
      <c r="V72" s="470"/>
    </row>
    <row r="73" spans="1:36" s="1112" customFormat="1" ht="15.75" hidden="1" customHeight="1">
      <c r="A73" s="1143" t="s">
        <v>286</v>
      </c>
      <c r="B73" s="1144"/>
      <c r="C73" s="1145" t="str">
        <f>IF(Data!BZ73="","",Data!BZ73)</f>
        <v/>
      </c>
      <c r="D73" s="1145" t="str">
        <f>IF(Data!CA73="","",Data!CA73)</f>
        <v/>
      </c>
      <c r="E73" s="1145" t="str">
        <f>IF(Data!CB73="","",Data!CB73)</f>
        <v/>
      </c>
      <c r="F73" s="1140" t="str">
        <f>IF(Data!CC73="","",Data!CC73)</f>
        <v/>
      </c>
      <c r="G73" s="1134"/>
      <c r="H73" s="983"/>
      <c r="I73" s="983"/>
      <c r="J73" s="983"/>
      <c r="K73" s="983"/>
      <c r="L73" s="1134"/>
      <c r="M73" s="983"/>
      <c r="N73" s="983"/>
      <c r="O73" s="983"/>
      <c r="P73" s="983"/>
      <c r="Q73" s="1111"/>
      <c r="R73" s="544"/>
      <c r="S73" s="1050"/>
      <c r="T73" s="1050"/>
      <c r="U73" s="1082">
        <v>73</v>
      </c>
      <c r="V73" s="470"/>
    </row>
    <row r="74" spans="1:36" s="1112" customFormat="1" ht="15.75" hidden="1" customHeight="1">
      <c r="A74" s="1143" t="s">
        <v>288</v>
      </c>
      <c r="B74" s="1144"/>
      <c r="C74" s="1145" t="str">
        <f>IF(Data!BZ74="","",Data!BZ74)</f>
        <v/>
      </c>
      <c r="D74" s="1145" t="str">
        <f>IF(Data!CA74="","",Data!CA74)</f>
        <v/>
      </c>
      <c r="E74" s="1145" t="str">
        <f>IF(Data!CB74="","",Data!CB74)</f>
        <v/>
      </c>
      <c r="F74" s="1140" t="str">
        <f>IF(Data!CC74="","",Data!CC74)</f>
        <v/>
      </c>
      <c r="G74" s="1134"/>
      <c r="H74" s="751"/>
      <c r="I74" s="751"/>
      <c r="J74" s="751"/>
      <c r="K74" s="751"/>
      <c r="L74" s="1134"/>
      <c r="M74" s="983"/>
      <c r="N74" s="983"/>
      <c r="O74" s="983"/>
      <c r="P74" s="983"/>
      <c r="Q74" s="1111"/>
      <c r="R74" s="544"/>
      <c r="S74" s="1050"/>
      <c r="T74" s="1050"/>
      <c r="U74" s="1082">
        <v>74</v>
      </c>
      <c r="V74" s="470"/>
    </row>
    <row r="75" spans="1:36" s="1112" customFormat="1" ht="15.75" hidden="1" customHeight="1">
      <c r="A75" s="1137" t="s">
        <v>290</v>
      </c>
      <c r="B75" s="1146"/>
      <c r="C75" s="1025" t="str">
        <f>IF(Data!BZ75="","",Data!BZ75)</f>
        <v/>
      </c>
      <c r="D75" s="1025" t="str">
        <f>IF(Data!CA75="","",Data!CA75)</f>
        <v/>
      </c>
      <c r="E75" s="1025" t="str">
        <f>IF(Data!CB75="","",Data!CB75)</f>
        <v/>
      </c>
      <c r="F75" s="1060" t="str">
        <f>IF(Data!CC75="","",Data!CC75)</f>
        <v/>
      </c>
      <c r="G75" s="1121"/>
      <c r="H75" s="983"/>
      <c r="I75" s="983"/>
      <c r="J75" s="983"/>
      <c r="K75" s="983"/>
      <c r="L75" s="1121"/>
      <c r="M75" s="983"/>
      <c r="N75" s="983"/>
      <c r="O75" s="983"/>
      <c r="P75" s="983"/>
      <c r="Q75" s="1111"/>
      <c r="R75" s="544"/>
      <c r="S75" s="1050"/>
      <c r="T75" s="1050"/>
      <c r="U75" s="1082">
        <v>75</v>
      </c>
      <c r="V75" s="470"/>
    </row>
    <row r="76" spans="1:36" s="1112" customFormat="1" ht="15.75" hidden="1" customHeight="1">
      <c r="A76" s="1118" t="s">
        <v>274</v>
      </c>
      <c r="B76" s="1146"/>
      <c r="C76" s="866" t="str">
        <f>IF(Data!BZ76="","",Data!BZ76)</f>
        <v/>
      </c>
      <c r="D76" s="866" t="str">
        <f>IF(Data!CA76="","",Data!CA76)</f>
        <v/>
      </c>
      <c r="E76" s="866" t="str">
        <f>IF(Data!CB76="","",Data!CB76)</f>
        <v/>
      </c>
      <c r="F76" s="1060" t="str">
        <f>IF(Data!CC76="","",Data!CC76)</f>
        <v/>
      </c>
      <c r="G76" s="1124"/>
      <c r="H76" s="983"/>
      <c r="I76" s="983"/>
      <c r="J76" s="983"/>
      <c r="K76" s="983"/>
      <c r="L76" s="1124"/>
      <c r="M76" s="1138"/>
      <c r="N76" s="1138"/>
      <c r="O76" s="1138"/>
      <c r="P76" s="1138"/>
      <c r="Q76" s="1111"/>
      <c r="R76" s="1135"/>
      <c r="S76" s="1136"/>
      <c r="T76" s="1136"/>
      <c r="U76" s="1082">
        <v>76</v>
      </c>
      <c r="V76" s="470"/>
    </row>
    <row r="77" spans="1:36" s="1112" customFormat="1" ht="15.75" hidden="1" customHeight="1">
      <c r="A77" s="1118" t="s">
        <v>278</v>
      </c>
      <c r="B77" s="1147"/>
      <c r="C77" s="1139" t="str">
        <f>IF(C76="","",C66*C75*C76)</f>
        <v/>
      </c>
      <c r="D77" s="1139" t="str">
        <f>IF(D76="","",D66*D75*D76)</f>
        <v/>
      </c>
      <c r="E77" s="1139" t="str">
        <f>IF(E76="","",E66*E75*E76)</f>
        <v/>
      </c>
      <c r="F77" s="1140" t="str">
        <f>IF(F76="","",F66*F75*F76)</f>
        <v/>
      </c>
      <c r="G77" s="1124"/>
      <c r="H77" s="983"/>
      <c r="I77" s="983"/>
      <c r="J77" s="983"/>
      <c r="K77" s="983"/>
      <c r="L77" s="1124"/>
      <c r="M77" s="1138"/>
      <c r="N77" s="1138"/>
      <c r="O77" s="1138"/>
      <c r="P77" s="1138"/>
      <c r="Q77" s="1111"/>
      <c r="R77" s="544"/>
      <c r="S77" s="1050"/>
      <c r="T77" s="1050"/>
      <c r="U77" s="1082">
        <v>77</v>
      </c>
      <c r="V77" s="470"/>
    </row>
    <row r="78" spans="1:36" s="1112" customFormat="1" ht="15.75" hidden="1" customHeight="1">
      <c r="A78" s="1118" t="s">
        <v>280</v>
      </c>
      <c r="B78" s="1148"/>
      <c r="C78" s="866" t="str">
        <f>IF(Data!BZ78="","",Data!BZ78)</f>
        <v/>
      </c>
      <c r="D78" s="866" t="str">
        <f>IF(Data!CA78="","",Data!CA78)</f>
        <v/>
      </c>
      <c r="E78" s="866" t="str">
        <f>IF(Data!CB78="","",Data!CB78)</f>
        <v/>
      </c>
      <c r="F78" s="1060" t="str">
        <f>IF(Data!CC78="","",Data!CC78)</f>
        <v/>
      </c>
      <c r="G78" s="1124"/>
      <c r="H78" s="1002" t="str">
        <f>IF(SUM(C78)&gt;0,MIN(C77-H82-SUM(C82)*(H82=""),C78*'Exp factors'!C$8),"")</f>
        <v/>
      </c>
      <c r="I78" s="1002" t="str">
        <f>IF(SUM(D78)&gt;0,MIN(D77-I82-SUM(D82)*(I82=""),D78*'Exp factors'!D$8),"")</f>
        <v/>
      </c>
      <c r="J78" s="1002" t="str">
        <f>IF(SUM(E78)&gt;0,MIN(E77-J82-SUM(E82)*(J82=""),E78*'Exp factors'!E$8),"")</f>
        <v/>
      </c>
      <c r="K78" s="1002" t="str">
        <f>IF(SUM(F78)&gt;0,MIN(F77-K82-SUM(F82)*(K82=""),F78*'Exp factors'!F$8),"")</f>
        <v/>
      </c>
      <c r="L78" s="1124"/>
      <c r="M78" s="1138"/>
      <c r="N78" s="1138"/>
      <c r="O78" s="1138"/>
      <c r="P78" s="1138"/>
      <c r="Q78" s="1111"/>
      <c r="R78" s="544"/>
      <c r="S78" s="1050"/>
      <c r="T78" s="1050"/>
      <c r="U78" s="1082">
        <v>78</v>
      </c>
      <c r="V78" s="470"/>
    </row>
    <row r="79" spans="1:36" s="1112" customFormat="1" ht="15.75" hidden="1" customHeight="1">
      <c r="A79" s="1118" t="s">
        <v>282</v>
      </c>
      <c r="B79" s="1149"/>
      <c r="C79" s="866" t="str">
        <f>IF(Data!BZ79="","",Data!BZ79)</f>
        <v/>
      </c>
      <c r="D79" s="866" t="str">
        <f>IF(Data!CA79="","",Data!CA79)</f>
        <v/>
      </c>
      <c r="E79" s="866" t="str">
        <f>IF(Data!CB79="","",Data!CB79)</f>
        <v/>
      </c>
      <c r="F79" s="1060" t="str">
        <f>IF(Data!CC79="","",Data!CC79)</f>
        <v/>
      </c>
      <c r="G79" s="1124"/>
      <c r="H79" s="983"/>
      <c r="I79" s="983"/>
      <c r="J79" s="983"/>
      <c r="K79" s="983"/>
      <c r="L79" s="1124"/>
      <c r="M79" s="1138"/>
      <c r="N79" s="1138"/>
      <c r="O79" s="1138"/>
      <c r="P79" s="1138"/>
      <c r="Q79" s="1111"/>
      <c r="R79" s="1135"/>
      <c r="S79" s="1136"/>
      <c r="T79" s="1136"/>
      <c r="U79" s="1082">
        <v>79</v>
      </c>
      <c r="V79" s="470"/>
    </row>
    <row r="80" spans="1:36" s="1112" customFormat="1" ht="15.75" hidden="1" customHeight="1">
      <c r="A80" s="1150" t="s">
        <v>284</v>
      </c>
      <c r="B80" s="1134"/>
      <c r="C80" s="866" t="str">
        <f>IF(SUM(C78)=0,"",C78*C79)</f>
        <v/>
      </c>
      <c r="D80" s="866" t="str">
        <f>IF(SUM(D78)=0,"",D78*D79)</f>
        <v/>
      </c>
      <c r="E80" s="866" t="str">
        <f>IF(SUM(E78)=0,"",E78*E79)</f>
        <v/>
      </c>
      <c r="F80" s="1060" t="str">
        <f>IF(SUM(F78)=0,"",F78*F79)</f>
        <v/>
      </c>
      <c r="G80" s="1141"/>
      <c r="H80" s="992" t="str">
        <f>IF(H78="","",H78*C79)</f>
        <v/>
      </c>
      <c r="I80" s="992" t="str">
        <f>IF(I78="","",I78*D79)</f>
        <v/>
      </c>
      <c r="J80" s="992" t="str">
        <f>IF(J78="","",J78*E79)</f>
        <v/>
      </c>
      <c r="K80" s="992" t="str">
        <f>IF(K78="","",K78*F79)</f>
        <v/>
      </c>
      <c r="L80" s="1141"/>
      <c r="M80" s="1142" t="str">
        <f>IF(H80="","",SUM(H80)-SUM(C80))</f>
        <v/>
      </c>
      <c r="N80" s="1142" t="str">
        <f>IF(I80="","",SUM(I80)-SUM(D80))</f>
        <v/>
      </c>
      <c r="O80" s="1142" t="str">
        <f>IF(J80="","",SUM(J80)-SUM(E80))</f>
        <v/>
      </c>
      <c r="P80" s="1142" t="str">
        <f>IF(K80="","",SUM(K80)-SUM(F80))</f>
        <v/>
      </c>
      <c r="Q80" s="1111"/>
      <c r="R80" s="544"/>
      <c r="S80" s="1050"/>
      <c r="T80" s="1050"/>
      <c r="U80" s="1082">
        <v>80</v>
      </c>
      <c r="V80" s="470"/>
    </row>
    <row r="81" spans="1:22" ht="15.75" hidden="1" customHeight="1">
      <c r="A81" s="1143" t="s">
        <v>286</v>
      </c>
      <c r="B81" s="1134"/>
      <c r="C81" s="1145">
        <f>IF(Data!BZ81="","",Data!BZ81)</f>
        <v>1</v>
      </c>
      <c r="D81" s="1145">
        <f>IF(Data!CA81="","",Data!CA81)</f>
        <v>1</v>
      </c>
      <c r="E81" s="1145">
        <f>IF(Data!CB81="","",Data!CB81)</f>
        <v>1</v>
      </c>
      <c r="F81" s="1140">
        <f>IF(Data!CC81="","",Data!CC81)</f>
        <v>1</v>
      </c>
      <c r="G81" s="1144"/>
      <c r="H81" s="983"/>
      <c r="I81" s="983"/>
      <c r="J81" s="983"/>
      <c r="K81" s="983"/>
      <c r="L81" s="1144"/>
      <c r="M81" s="983"/>
      <c r="N81" s="983"/>
      <c r="O81" s="983"/>
      <c r="P81" s="983"/>
      <c r="Q81" s="1151"/>
      <c r="R81" s="544"/>
      <c r="S81" s="1050"/>
      <c r="T81" s="1050"/>
      <c r="U81" s="1082">
        <v>81</v>
      </c>
      <c r="V81" s="470"/>
    </row>
    <row r="82" spans="1:22" ht="15.75" hidden="1" customHeight="1">
      <c r="A82" s="1143" t="s">
        <v>288</v>
      </c>
      <c r="B82" s="1152"/>
      <c r="C82" s="1145" t="str">
        <f>IF(Data!BZ82="","",Data!BZ82)</f>
        <v/>
      </c>
      <c r="D82" s="1145" t="str">
        <f>IF(Data!CA82="","",Data!CA82)</f>
        <v/>
      </c>
      <c r="E82" s="1145" t="str">
        <f>IF(Data!CB82="","",Data!CB82)</f>
        <v/>
      </c>
      <c r="F82" s="1140" t="str">
        <f>IF(Data!CC82="","",Data!CC82)</f>
        <v/>
      </c>
      <c r="G82" s="1144"/>
      <c r="H82" s="751"/>
      <c r="I82" s="751"/>
      <c r="J82" s="751"/>
      <c r="K82" s="751"/>
      <c r="L82" s="1144"/>
      <c r="M82" s="1138"/>
      <c r="N82" s="1138"/>
      <c r="O82" s="1138"/>
      <c r="P82" s="1138"/>
      <c r="Q82" s="1151"/>
      <c r="R82" s="544"/>
      <c r="S82" s="1050"/>
      <c r="T82" s="1050"/>
      <c r="U82" s="1082">
        <v>82</v>
      </c>
      <c r="V82" s="470"/>
    </row>
    <row r="83" spans="1:22" ht="15.75" hidden="1" customHeight="1">
      <c r="A83" s="1143" t="s">
        <v>295</v>
      </c>
      <c r="B83" s="1103"/>
      <c r="C83" s="526" t="str">
        <f>IF(SUM(C69,C77)&gt;0,SUM(C70,C78)/SUM(C69,C77),"")</f>
        <v/>
      </c>
      <c r="D83" s="526" t="str">
        <f>IF(SUM(D69,D77)&gt;0,SUM(D70,D78)/SUM(D69,D77),"")</f>
        <v/>
      </c>
      <c r="E83" s="526" t="str">
        <f>IF(SUM(E69,E77)&gt;0,SUM(E70,E78)/SUM(E69,E77),"")</f>
        <v/>
      </c>
      <c r="F83" s="1153" t="str">
        <f>IF(SUM(F69,F77)&gt;0,SUM(F70,F78)/SUM(F69,F77),"")</f>
        <v/>
      </c>
      <c r="G83" s="1144"/>
      <c r="H83" s="1154" t="str">
        <f>IF(SUM(C69,C77)&gt;0,SUM(H70,SUM(C70)*(SUM(H70)=0),H78,SUM(C78)*(SUM(H78)=0))/SUM(C69,C77),"")</f>
        <v/>
      </c>
      <c r="I83" s="1154" t="str">
        <f>IF(SUM(D69,D77)&gt;0,SUM(I70,SUM(D70)*(SUM(I70)=0),I78,SUM(D78)*(SUM(I78)=0))/SUM(D69,D77),"")</f>
        <v/>
      </c>
      <c r="J83" s="1154" t="str">
        <f>IF(SUM(E69,E77)&gt;0,SUM(J70,SUM(E70)*(SUM(J70)=0),J78,SUM(E78)*(SUM(J78)=0))/SUM(E69,E77),"")</f>
        <v/>
      </c>
      <c r="K83" s="1154" t="str">
        <f>IF(SUM(F69,F77)&gt;0,SUM(K70,SUM(F70)*(SUM(K70)=0),K78,SUM(F78)*(SUM(K78)=0))/SUM(F69,F77),"")</f>
        <v/>
      </c>
      <c r="L83" s="1144"/>
      <c r="M83" s="1138"/>
      <c r="N83" s="1138"/>
      <c r="O83" s="1138"/>
      <c r="P83" s="1138"/>
      <c r="Q83" s="1151"/>
      <c r="R83" s="1081"/>
      <c r="S83" s="1043"/>
      <c r="T83" s="1043"/>
      <c r="U83" s="1082">
        <v>83</v>
      </c>
      <c r="V83" s="470"/>
    </row>
    <row r="84" spans="1:22" ht="15.75" hidden="1" customHeight="1">
      <c r="A84" s="1143" t="s">
        <v>297</v>
      </c>
      <c r="B84" s="1121"/>
      <c r="C84" s="1155" t="str">
        <f>IF(SUM(C69,C77)=0,"",SUM(C69,-SUM(C70)*C73,-SUM(C74)*C73,C77,-SUM(C78)*C81,-SUM(C82)*C81)*0.049)</f>
        <v/>
      </c>
      <c r="D84" s="1155" t="str">
        <f>IF(SUM(D69,D77)=0,"",SUM(D69,-SUM(D70)*D73,-SUM(D74)*D73,D77,-SUM(D78)*D81,-SUM(D82)*D81)*0.049)</f>
        <v/>
      </c>
      <c r="E84" s="1155" t="str">
        <f>IF(SUM(E69,E77)=0,"",SUM(E69,-SUM(E70)*E73,-SUM(E74)*E73,E77,-SUM(E78)*E81,-SUM(E82)*E81)*0.049)</f>
        <v/>
      </c>
      <c r="F84" s="1156" t="str">
        <f>IF(SUM(F69,F77)=0,"",SUM(F69,-SUM(F70)*F73,-SUM(F74)*F73,F77,-SUM(F78)*F81,-SUM(F82)*F81)*0.049)</f>
        <v/>
      </c>
      <c r="G84" s="1146"/>
      <c r="H84" s="1157" t="str">
        <f>IF(SUM(C69,C77)=0,"",(SUM(C69)-(SUM(C70)*(H70="")+SUM(C74)*(H74="")+SUM(H70,H74))*C73+SUM(C77)-(SUM(C78)*(H78="")+SUM(C82)*(H82="")+SUM(H78,H82))*C81)*0.049)</f>
        <v/>
      </c>
      <c r="I84" s="1157" t="str">
        <f>IF(SUM(D69,D77)=0,"",(SUM(D69)-(SUM(D70)*(I70="")+SUM(D74)*(I74="")+SUM(I70,I74))*D73+SUM(D77)-(SUM(D78)*(I78="")+SUM(D82)*(I82="")+SUM(I78,I82))*D81)*0.049)</f>
        <v/>
      </c>
      <c r="J84" s="1157" t="str">
        <f>IF(SUM(E69,E77)=0,"",(SUM(E69)-(SUM(E70)*(J70="")+SUM(E74)*(J74="")+SUM(J70,J74))*E73+SUM(E77)-(SUM(E78)*(J78="")+SUM(E82)*(J82="")+SUM(J78,J82))*E81)*0.049)</f>
        <v/>
      </c>
      <c r="K84" s="1157" t="str">
        <f>IF(SUM(F69,F77)=0,"",(SUM(F69)-(SUM(F70)*(K70="")+SUM(F74)*(K74="")+SUM(K70,K74))*F73+SUM(F77)-(SUM(F78)*(K78="")+SUM(F82)*(K82="")+SUM(K78,K82))*F81)*0.049)</f>
        <v/>
      </c>
      <c r="L84" s="1146"/>
      <c r="M84" s="1138"/>
      <c r="N84" s="1138"/>
      <c r="O84" s="1138"/>
      <c r="P84" s="1138"/>
      <c r="Q84" s="1151"/>
      <c r="R84" s="544"/>
      <c r="S84" s="1050"/>
      <c r="T84" s="1050"/>
      <c r="U84" s="1082">
        <v>84</v>
      </c>
      <c r="V84" s="470"/>
    </row>
    <row r="85" spans="1:22" ht="15.75" hidden="1" customHeight="1">
      <c r="A85" s="1117" t="s">
        <v>298</v>
      </c>
      <c r="B85" s="1121"/>
      <c r="C85" s="1155" t="str">
        <f>IF(Data!BZ85="","",Data!BZ85)</f>
        <v/>
      </c>
      <c r="D85" s="1155" t="str">
        <f>IF(Data!CA85="","",Data!CA85)</f>
        <v/>
      </c>
      <c r="E85" s="1155" t="str">
        <f>IF(Data!CB85="","",Data!CB85)</f>
        <v/>
      </c>
      <c r="F85" s="1156" t="str">
        <f>IF(Data!CC85="","",Data!CC85)</f>
        <v/>
      </c>
      <c r="G85" s="1146"/>
      <c r="H85" s="1158"/>
      <c r="I85" s="1158"/>
      <c r="J85" s="1158"/>
      <c r="K85" s="1158"/>
      <c r="L85" s="1146"/>
      <c r="M85" s="1159"/>
      <c r="N85" s="1159"/>
      <c r="O85" s="1159"/>
      <c r="P85" s="1159"/>
      <c r="Q85" s="1151"/>
      <c r="R85" s="1135"/>
      <c r="S85" s="1136"/>
      <c r="T85" s="1136"/>
      <c r="U85" s="1082">
        <v>85</v>
      </c>
      <c r="V85" s="470"/>
    </row>
    <row r="86" spans="1:22" ht="15.75" hidden="1" customHeight="1">
      <c r="A86" s="1143" t="s">
        <v>299</v>
      </c>
      <c r="B86" s="1124"/>
      <c r="C86" s="1155" t="str">
        <f>IF(Data!BZ86="","",Data!BZ86)</f>
        <v/>
      </c>
      <c r="D86" s="1155" t="str">
        <f>IF(Data!CA86="","",Data!CA86)</f>
        <v/>
      </c>
      <c r="E86" s="1155" t="str">
        <f>IF(Data!CB86="","",Data!CB86)</f>
        <v/>
      </c>
      <c r="F86" s="1156" t="str">
        <f>IF(Data!CC86="","",Data!CC86)</f>
        <v/>
      </c>
      <c r="G86" s="1147"/>
      <c r="H86" s="1160" t="str">
        <f>IF(SUM(C86)&gt;0,MIN(H84-H85-SUM(C85)*(H85=""),C86*'Exp factors'!C$8),"")</f>
        <v/>
      </c>
      <c r="I86" s="1160" t="str">
        <f>IF(SUM(D86)&gt;0,MIN(I84-I85-SUM(D85)*(I85=""),D86*'Exp factors'!D$8),"")</f>
        <v/>
      </c>
      <c r="J86" s="1160" t="str">
        <f>IF(SUM(E86)&gt;0,MIN(J84-J85-SUM(E85)*(J85=""),E86*'Exp factors'!E$8),"")</f>
        <v/>
      </c>
      <c r="K86" s="1160" t="str">
        <f>IF(SUM(F86)&gt;0,MIN(K84-K85-SUM(F85)*(K85=""),F86*'Exp factors'!F$8),"")</f>
        <v/>
      </c>
      <c r="L86" s="1147"/>
      <c r="M86" s="1159"/>
      <c r="N86" s="1159"/>
      <c r="O86" s="1159"/>
      <c r="P86" s="1159"/>
      <c r="Q86" s="1151"/>
      <c r="R86" s="1135"/>
      <c r="S86" s="1136"/>
      <c r="T86" s="1136"/>
      <c r="U86" s="1082">
        <v>86</v>
      </c>
      <c r="V86" s="470"/>
    </row>
    <row r="87" spans="1:22" ht="15.75" hidden="1" customHeight="1">
      <c r="A87" s="1118" t="s">
        <v>301</v>
      </c>
      <c r="B87" s="1122"/>
      <c r="C87" s="1161" t="str">
        <f>IF(Data!BZ87="","",Data!BZ87)</f>
        <v/>
      </c>
      <c r="D87" s="1161" t="str">
        <f>IF(Data!CA87="","",Data!CA87)</f>
        <v/>
      </c>
      <c r="E87" s="1161" t="str">
        <f>IF(Data!CB87="","",Data!CB87)</f>
        <v/>
      </c>
      <c r="F87" s="1162" t="str">
        <f>IF(Data!CC87="","",Data!CC87)</f>
        <v/>
      </c>
      <c r="G87" s="1148"/>
      <c r="H87" s="983"/>
      <c r="I87" s="983"/>
      <c r="J87" s="983"/>
      <c r="K87" s="983"/>
      <c r="L87" s="1148"/>
      <c r="M87" s="1163"/>
      <c r="N87" s="1163"/>
      <c r="O87" s="1163"/>
      <c r="P87" s="1163"/>
      <c r="Q87" s="1164"/>
      <c r="R87" s="1135"/>
      <c r="S87" s="1136"/>
      <c r="T87" s="1136"/>
      <c r="U87" s="1082">
        <v>87</v>
      </c>
      <c r="V87" s="470"/>
    </row>
    <row r="88" spans="1:22" s="1168" customFormat="1" ht="15.75" hidden="1" customHeight="1">
      <c r="A88" s="1117" t="s">
        <v>303</v>
      </c>
      <c r="B88" s="1134"/>
      <c r="C88" s="866" t="str">
        <f>IF(SUM(C86)=0,"",C86*C87)</f>
        <v/>
      </c>
      <c r="D88" s="866" t="str">
        <f>IF(SUM(D86)=0,"",D86*D87)</f>
        <v/>
      </c>
      <c r="E88" s="866" t="str">
        <f>IF(SUM(E86)=0,"",E86*E87)</f>
        <v/>
      </c>
      <c r="F88" s="1060" t="str">
        <f>IF(SUM(F86)=0,"",F86*F87)</f>
        <v/>
      </c>
      <c r="G88" s="1149"/>
      <c r="H88" s="1165" t="str">
        <f>IF(H86="","",H86*C87)</f>
        <v/>
      </c>
      <c r="I88" s="1165" t="str">
        <f>IF(I86="","",I86*D87)</f>
        <v/>
      </c>
      <c r="J88" s="1165" t="str">
        <f>IF(J86="","",J86*E87)</f>
        <v/>
      </c>
      <c r="K88" s="1165" t="str">
        <f>IF(K86="","",K86*F87)</f>
        <v/>
      </c>
      <c r="L88" s="1149"/>
      <c r="M88" s="1142" t="str">
        <f t="shared" ref="M88:P90" si="10">IF(H88="","",SUM(H88)-SUM(C88))</f>
        <v/>
      </c>
      <c r="N88" s="1142" t="str">
        <f t="shared" si="10"/>
        <v/>
      </c>
      <c r="O88" s="1142" t="str">
        <f t="shared" si="10"/>
        <v/>
      </c>
      <c r="P88" s="1142" t="str">
        <f t="shared" si="10"/>
        <v/>
      </c>
      <c r="Q88" s="1166"/>
      <c r="R88" s="544"/>
      <c r="S88" s="1050"/>
      <c r="T88" s="1050"/>
      <c r="U88" s="1082">
        <v>88</v>
      </c>
      <c r="V88" s="1167"/>
    </row>
    <row r="89" spans="1:22" ht="15.75" hidden="1" customHeight="1">
      <c r="A89" s="1117" t="s">
        <v>314</v>
      </c>
      <c r="B89" s="1121"/>
      <c r="C89" s="526" t="str">
        <f>IF(C84="","",(SUM(C69)*2973-SUM(C70,C74)*(2973-1549*(C73=0))-SUM(C85,C86)*32930)/$P$1/365/C$46)</f>
        <v/>
      </c>
      <c r="D89" s="526" t="str">
        <f>IF(D84="","",(SUM(D69)*2973-SUM(D70,D74)*(2973-1549*(D73=0))-SUM(D85,D86)*32930)/$P$1/365/D$46)</f>
        <v/>
      </c>
      <c r="E89" s="526" t="str">
        <f>IF(E84="","",(SUM(E69)*2973-SUM(E70,E74)*(2973-1549*(E73=0))-SUM(E85,E86)*32930)/$P$1/365/E$46)</f>
        <v/>
      </c>
      <c r="F89" s="1153" t="str">
        <f>IF(F84="","",(SUM(F69)*2973-SUM(F70,F74)*(2973-1549*(F73=0))-SUM(F85,F86)*32930)/$P$1/365/F$46)</f>
        <v/>
      </c>
      <c r="G89" s="1134"/>
      <c r="H89" s="1169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69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69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69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34"/>
      <c r="M89" s="1170" t="str">
        <f t="shared" si="10"/>
        <v/>
      </c>
      <c r="N89" s="1170" t="str">
        <f t="shared" si="10"/>
        <v/>
      </c>
      <c r="O89" s="1170" t="str">
        <f t="shared" si="10"/>
        <v/>
      </c>
      <c r="P89" s="1170" t="str">
        <f t="shared" si="10"/>
        <v/>
      </c>
      <c r="Q89" s="1151"/>
      <c r="R89" s="1081"/>
      <c r="S89" s="1043"/>
      <c r="T89" s="1043"/>
      <c r="U89" s="1082">
        <v>89</v>
      </c>
      <c r="V89" s="470"/>
    </row>
    <row r="90" spans="1:22" ht="15.75" hidden="1" customHeight="1">
      <c r="A90" s="1117" t="s">
        <v>315</v>
      </c>
      <c r="B90" s="1121"/>
      <c r="C90" s="526" t="str">
        <f>IF(C84="","",(SUM(C77)*2973-SUM(C78,C82)*(2973-1549*(C81=0)))/$P$1/365/C$46)</f>
        <v/>
      </c>
      <c r="D90" s="526" t="str">
        <f>IF(D84="","",(SUM(D77)*2973-SUM(D78,D82)*(2973-1549*(D81=0)))/$P$1/365/D$46)</f>
        <v/>
      </c>
      <c r="E90" s="526" t="str">
        <f>IF(E84="","",(SUM(E77)*2973-SUM(E78,E82)*(2973-1549*(E81=0)))/$P$1/365/E$46)</f>
        <v/>
      </c>
      <c r="F90" s="1153" t="str">
        <f>IF(F84="","",(SUM(F77)*2973-SUM(F78,F82)*(2973-1549*(F81=0)))/$P$1/365/F$46)</f>
        <v/>
      </c>
      <c r="G90" s="1134"/>
      <c r="H90" s="1169" t="str">
        <f>IF(AND(H70="",H74="",H78="",H82="",H86=""),"",(SUM(C77)*2973-(SUM(H78,H82)+SUM(C78)*(H78="")+SUM(C82)*(H82=""))*(2973-1549*(C81=0)))/$P$1/365/C$46)</f>
        <v/>
      </c>
      <c r="I90" s="1169" t="str">
        <f>IF(AND(I70="",I74="",I78="",I82="",I86=""),"",(SUM(D77)*2973-(SUM(I78,I82)+SUM(D78)*(I78="")+SUM(D82)*(I82=""))*(2973-1549*(D81=0)))/$P$1/365/D$46)</f>
        <v/>
      </c>
      <c r="J90" s="1169" t="str">
        <f>IF(AND(J70="",J74="",J78="",J82="",J86=""),"",(SUM(E77)*2973-(SUM(J78,J82)+SUM(E78)*(J78="")+SUM(E82)*(J82=""))*(2973-1549*(E81=0)))/$P$1/365/E$46)</f>
        <v/>
      </c>
      <c r="K90" s="1169" t="str">
        <f>IF(AND(K70="",K74="",K78="",K82="",K86=""),"",(SUM(F77)*2973-(SUM(K78,K82)+SUM(F78)*(K78="")+SUM(F82)*(K82=""))*(2973-1549*(F81=0)))/$P$1/365/F$46)</f>
        <v/>
      </c>
      <c r="L90" s="1134"/>
      <c r="M90" s="1170" t="str">
        <f t="shared" si="10"/>
        <v/>
      </c>
      <c r="N90" s="1170" t="str">
        <f t="shared" si="10"/>
        <v/>
      </c>
      <c r="O90" s="1170" t="str">
        <f t="shared" si="10"/>
        <v/>
      </c>
      <c r="P90" s="1170" t="str">
        <f t="shared" si="10"/>
        <v/>
      </c>
      <c r="Q90" s="1151"/>
      <c r="R90" s="1081"/>
      <c r="S90" s="1043"/>
      <c r="T90" s="1043"/>
      <c r="U90" s="1082">
        <v>90</v>
      </c>
      <c r="V90" s="470"/>
    </row>
    <row r="91" spans="1:22" ht="15.75" hidden="1" customHeight="1">
      <c r="A91" s="1171" t="s">
        <v>307</v>
      </c>
      <c r="B91" s="1121"/>
      <c r="C91" s="526" t="str">
        <f>IF(SUM(C84)&gt;0,SUM(C86)/C84,"")</f>
        <v/>
      </c>
      <c r="D91" s="526" t="str">
        <f>IF(SUM(D84)&gt;0,SUM(D86)/D84,"")</f>
        <v/>
      </c>
      <c r="E91" s="526" t="str">
        <f>IF(SUM(E84)&gt;0,SUM(E86)/E84,"")</f>
        <v/>
      </c>
      <c r="F91" s="1153" t="str">
        <f>IF(SUM(F84)&gt;0,SUM(F86)/F84,"")</f>
        <v/>
      </c>
      <c r="G91" s="1134"/>
      <c r="H91" s="1154" t="str">
        <f>IF(H84="","",SUM(H86)/H84)</f>
        <v/>
      </c>
      <c r="I91" s="1154" t="str">
        <f>IF(I84="","",SUM(I86)/I84)</f>
        <v/>
      </c>
      <c r="J91" s="1154" t="str">
        <f>IF(J84="","",SUM(J86)/J84)</f>
        <v/>
      </c>
      <c r="K91" s="1154" t="str">
        <f>IF(K84="","",SUM(K86)/K84)</f>
        <v/>
      </c>
      <c r="L91" s="1134"/>
      <c r="M91" s="983"/>
      <c r="N91" s="983"/>
      <c r="O91" s="983"/>
      <c r="P91" s="983"/>
      <c r="Q91" s="1151"/>
      <c r="R91" s="1081"/>
      <c r="S91" s="1043"/>
      <c r="T91" s="1043"/>
      <c r="U91" s="1082">
        <v>91</v>
      </c>
      <c r="V91" s="470"/>
    </row>
    <row r="92" spans="1:22" s="1112" customFormat="1" ht="15.75" customHeight="1">
      <c r="A92" s="1131" t="s">
        <v>308</v>
      </c>
      <c r="B92" s="1122"/>
      <c r="C92" s="1132"/>
      <c r="D92" s="1132"/>
      <c r="E92" s="1132"/>
      <c r="F92" s="1132"/>
      <c r="G92" s="1103"/>
      <c r="H92" s="983"/>
      <c r="I92" s="983"/>
      <c r="J92" s="983"/>
      <c r="K92" s="983"/>
      <c r="L92" s="1103"/>
      <c r="M92" s="1115"/>
      <c r="N92" s="1115"/>
      <c r="O92" s="1115"/>
      <c r="P92" s="1115"/>
      <c r="Q92" s="1111"/>
      <c r="R92" s="489"/>
      <c r="S92" s="489"/>
      <c r="T92" s="489"/>
      <c r="U92" s="1082">
        <v>92</v>
      </c>
      <c r="V92" s="470"/>
    </row>
    <row r="93" spans="1:22" s="1112" customFormat="1" ht="15.75" customHeight="1">
      <c r="A93" s="1117" t="s">
        <v>270</v>
      </c>
      <c r="B93" s="1121"/>
      <c r="C93" s="1025">
        <f>IF(Data!BZ93="","",Data!BZ93)</f>
        <v>0</v>
      </c>
      <c r="D93" s="1025">
        <f>IF(Data!CA93="","",Data!CA93)</f>
        <v>1</v>
      </c>
      <c r="E93" s="1025">
        <f>IF(Data!CB93="","",Data!CB93)</f>
        <v>3</v>
      </c>
      <c r="F93" s="1025">
        <f>IF(Data!CC93="","",Data!CC93)</f>
        <v>5</v>
      </c>
      <c r="G93" s="1121"/>
      <c r="H93" s="983"/>
      <c r="I93" s="983"/>
      <c r="J93" s="983"/>
      <c r="K93" s="983"/>
      <c r="L93" s="1121"/>
      <c r="M93" s="983"/>
      <c r="N93" s="983"/>
      <c r="O93" s="983"/>
      <c r="P93" s="983"/>
      <c r="Q93" s="1111"/>
      <c r="R93" s="1135"/>
      <c r="S93" s="1136"/>
      <c r="T93" s="1136"/>
      <c r="U93" s="1082">
        <v>93</v>
      </c>
      <c r="V93" s="470"/>
    </row>
    <row r="94" spans="1:22" s="1112" customFormat="1" ht="15.75" customHeight="1">
      <c r="A94" s="1137" t="s">
        <v>272</v>
      </c>
      <c r="B94" s="1134"/>
      <c r="C94" s="1025">
        <f>IF(Data!BZ94="","",Data!BZ94)</f>
        <v>270</v>
      </c>
      <c r="D94" s="1025">
        <f>IF(Data!CA94="","",Data!CA94)</f>
        <v>270</v>
      </c>
      <c r="E94" s="1025">
        <f>IF(Data!CB94="","",Data!CB94)</f>
        <v>180</v>
      </c>
      <c r="F94" s="1025">
        <f>IF(Data!CC94="","",Data!CC94)</f>
        <v>180</v>
      </c>
      <c r="G94" s="1121"/>
      <c r="H94" s="983"/>
      <c r="I94" s="983"/>
      <c r="J94" s="983"/>
      <c r="K94" s="983"/>
      <c r="L94" s="1121"/>
      <c r="M94" s="983"/>
      <c r="N94" s="983"/>
      <c r="O94" s="983"/>
      <c r="P94" s="983"/>
      <c r="Q94" s="1111"/>
      <c r="R94" s="544"/>
      <c r="S94" s="1050"/>
      <c r="T94" s="1050"/>
      <c r="U94" s="1082">
        <v>94</v>
      </c>
      <c r="V94" s="470"/>
    </row>
    <row r="95" spans="1:22" s="1112" customFormat="1" ht="15.75" customHeight="1">
      <c r="A95" s="1118" t="s">
        <v>274</v>
      </c>
      <c r="B95" s="1121"/>
      <c r="C95" s="866">
        <f>IF(Data!BZ95="","",Data!BZ95)</f>
        <v>0</v>
      </c>
      <c r="D95" s="866">
        <f>IF(Data!CA95="","",Data!CA95)</f>
        <v>0</v>
      </c>
      <c r="E95" s="866">
        <f>IF(Data!CB95="","",Data!CB95)</f>
        <v>3</v>
      </c>
      <c r="F95" s="866">
        <f>IF(Data!CC95="","",Data!CC95)</f>
        <v>3</v>
      </c>
      <c r="G95" s="1124"/>
      <c r="H95" s="983"/>
      <c r="I95" s="983"/>
      <c r="J95" s="983"/>
      <c r="K95" s="983"/>
      <c r="L95" s="1124"/>
      <c r="M95" s="1138"/>
      <c r="N95" s="1138"/>
      <c r="O95" s="1138"/>
      <c r="P95" s="1138"/>
      <c r="Q95" s="1111"/>
      <c r="R95" s="1135"/>
      <c r="S95" s="1136"/>
      <c r="T95" s="1136"/>
      <c r="U95" s="1082">
        <v>95</v>
      </c>
      <c r="V95" s="470"/>
    </row>
    <row r="96" spans="1:22" s="1112" customFormat="1" ht="15.75" customHeight="1">
      <c r="A96" s="1118" t="s">
        <v>278</v>
      </c>
      <c r="B96" s="1121"/>
      <c r="C96" s="992">
        <f>IF(C95="","",C93*C94*C95)</f>
        <v>0</v>
      </c>
      <c r="D96" s="992">
        <f>IF(D95="","",D93*D94*D95)</f>
        <v>0</v>
      </c>
      <c r="E96" s="992">
        <f>IF(E95="","",E93*E94*E95)</f>
        <v>1620</v>
      </c>
      <c r="F96" s="1165">
        <f>IF(F95="","",F93*F94*F95)</f>
        <v>2700</v>
      </c>
      <c r="G96" s="1122"/>
      <c r="H96" s="983"/>
      <c r="I96" s="983"/>
      <c r="J96" s="983"/>
      <c r="K96" s="983"/>
      <c r="L96" s="1122"/>
      <c r="M96" s="1138"/>
      <c r="N96" s="1138"/>
      <c r="O96" s="1138"/>
      <c r="P96" s="1138"/>
      <c r="Q96" s="1111"/>
      <c r="R96" s="544"/>
      <c r="S96" s="1050"/>
      <c r="T96" s="1050"/>
      <c r="U96" s="1082">
        <v>96</v>
      </c>
      <c r="V96" s="470"/>
    </row>
    <row r="97" spans="1:22" s="1112" customFormat="1" ht="15.75" customHeight="1">
      <c r="A97" s="1118" t="s">
        <v>280</v>
      </c>
      <c r="B97" s="1134"/>
      <c r="C97" s="1025">
        <f>IF(Data!BZ97="","",Data!BZ97)</f>
        <v>0</v>
      </c>
      <c r="D97" s="1025">
        <f>IF(Data!CA97="","",Data!CA97)</f>
        <v>0</v>
      </c>
      <c r="E97" s="1025">
        <f>IF(Data!CB97="","",Data!CB97)</f>
        <v>0</v>
      </c>
      <c r="F97" s="1025">
        <f>IF(Data!CC97="","",Data!CC97)</f>
        <v>0</v>
      </c>
      <c r="G97" s="1124"/>
      <c r="H97" s="1002" t="str">
        <f>IF(SUM(C97)&gt;0,MIN(C96-H101-SUM(C101)*(H101=""),C97*'Exp factors'!C$8),"")</f>
        <v/>
      </c>
      <c r="I97" s="1002" t="str">
        <f>IF(SUM(D97)&gt;0,MIN(D96-I101-SUM(D101)*(I101=""),D97*'Exp factors'!D$8),"")</f>
        <v/>
      </c>
      <c r="J97" s="1002" t="str">
        <f>IF(SUM(E97)&gt;0,MIN(E96-J101-SUM(E101)*(J101=""),E97*'Exp factors'!E$8),"")</f>
        <v/>
      </c>
      <c r="K97" s="1002" t="str">
        <f>IF(SUM(F97)&gt;0,MIN(F96-K101-SUM(F101)*(K101=""),F97*'Exp factors'!F$8),"")</f>
        <v/>
      </c>
      <c r="L97" s="1124"/>
      <c r="M97" s="1138"/>
      <c r="N97" s="1138"/>
      <c r="O97" s="1138"/>
      <c r="P97" s="1138"/>
      <c r="Q97" s="1111"/>
      <c r="R97" s="544"/>
      <c r="S97" s="1050"/>
      <c r="T97" s="1050"/>
      <c r="U97" s="1082">
        <v>97</v>
      </c>
      <c r="V97" s="470"/>
    </row>
    <row r="98" spans="1:22" s="1112" customFormat="1" ht="15.75" customHeight="1">
      <c r="A98" s="1118" t="s">
        <v>282</v>
      </c>
      <c r="B98" s="1121"/>
      <c r="C98" s="1025">
        <f>IF(Data!BZ98="","",Data!BZ98)</f>
        <v>0</v>
      </c>
      <c r="D98" s="1025">
        <f>IF(Data!CA98="","",Data!CA98)</f>
        <v>0</v>
      </c>
      <c r="E98" s="1025">
        <f>IF(Data!CB98="","",Data!CB98)</f>
        <v>0</v>
      </c>
      <c r="F98" s="1025">
        <f>IF(Data!CC98="","",Data!CC98)</f>
        <v>0</v>
      </c>
      <c r="G98" s="1124"/>
      <c r="H98" s="983"/>
      <c r="I98" s="983"/>
      <c r="J98" s="983"/>
      <c r="K98" s="983"/>
      <c r="L98" s="1124"/>
      <c r="M98" s="1138"/>
      <c r="N98" s="1138"/>
      <c r="O98" s="1138"/>
      <c r="P98" s="1138"/>
      <c r="Q98" s="1111"/>
      <c r="R98" s="1135"/>
      <c r="S98" s="1136"/>
      <c r="T98" s="1136"/>
      <c r="U98" s="1082">
        <v>98</v>
      </c>
      <c r="V98" s="470"/>
    </row>
    <row r="99" spans="1:22" s="1112" customFormat="1" ht="15.75" customHeight="1">
      <c r="A99" s="1118" t="s">
        <v>284</v>
      </c>
      <c r="B99" s="1121"/>
      <c r="C99" s="1142" t="str">
        <f>IF(SUM(C97)=0,"",C97*C98)</f>
        <v/>
      </c>
      <c r="D99" s="1142" t="str">
        <f>IF(SUM(D97)=0,"",D97*D98)</f>
        <v/>
      </c>
      <c r="E99" s="1142" t="str">
        <f>IF(SUM(E97)=0,"",E97*E98)</f>
        <v/>
      </c>
      <c r="F99" s="1142" t="str">
        <f>IF(SUM(F97)=0,"",F97*F98)</f>
        <v/>
      </c>
      <c r="G99" s="1124"/>
      <c r="H99" s="992" t="str">
        <f>IF(H97="","",H97*C98)</f>
        <v/>
      </c>
      <c r="I99" s="992" t="str">
        <f>IF(I97="","",I97*D98)</f>
        <v/>
      </c>
      <c r="J99" s="992" t="str">
        <f>IF(J97="","",J97*E98)</f>
        <v/>
      </c>
      <c r="K99" s="992" t="str">
        <f>IF(K97="","",K97*F98)</f>
        <v/>
      </c>
      <c r="L99" s="1124"/>
      <c r="M99" s="1142" t="str">
        <f>IF(H99="","",SUM(H99)-SUM(C99))</f>
        <v/>
      </c>
      <c r="N99" s="1142" t="str">
        <f>IF(I99="","",SUM(I99)-SUM(D99))</f>
        <v/>
      </c>
      <c r="O99" s="1142" t="str">
        <f>IF(J99="","",SUM(J99)-SUM(E99))</f>
        <v/>
      </c>
      <c r="P99" s="1142" t="str">
        <f>IF(K99="","",SUM(K99)-SUM(F99))</f>
        <v/>
      </c>
      <c r="Q99" s="1111"/>
      <c r="R99" s="544"/>
      <c r="S99" s="1050"/>
      <c r="T99" s="1050"/>
      <c r="U99" s="1082">
        <v>99</v>
      </c>
      <c r="V99" s="470"/>
    </row>
    <row r="100" spans="1:22" s="1112" customFormat="1" ht="15.75" customHeight="1">
      <c r="A100" s="1143" t="s">
        <v>286</v>
      </c>
      <c r="B100" s="1121"/>
      <c r="C100" s="1145">
        <f>IF(Data!BZ100="","",Data!BZ100)</f>
        <v>1</v>
      </c>
      <c r="D100" s="1145">
        <f>IF(Data!CA100="","",Data!CA100)</f>
        <v>1</v>
      </c>
      <c r="E100" s="1145">
        <f>IF(Data!CB100="","",Data!CB100)</f>
        <v>1</v>
      </c>
      <c r="F100" s="1145">
        <f>IF(Data!CC100="","",Data!CC100)</f>
        <v>1</v>
      </c>
      <c r="G100" s="1134"/>
      <c r="H100" s="983"/>
      <c r="I100" s="983"/>
      <c r="J100" s="983"/>
      <c r="K100" s="983"/>
      <c r="L100" s="1134"/>
      <c r="M100" s="983"/>
      <c r="N100" s="983"/>
      <c r="O100" s="983"/>
      <c r="P100" s="983"/>
      <c r="Q100" s="1111"/>
      <c r="R100" s="544"/>
      <c r="S100" s="1050"/>
      <c r="T100" s="1050"/>
      <c r="U100" s="1082">
        <v>100</v>
      </c>
      <c r="V100" s="470"/>
    </row>
    <row r="101" spans="1:22" s="1112" customFormat="1" ht="15.75" customHeight="1">
      <c r="A101" s="1143" t="s">
        <v>288</v>
      </c>
      <c r="B101" s="1144"/>
      <c r="C101" s="1025" t="str">
        <f>IF(Data!BZ101="","",Data!BZ101)</f>
        <v/>
      </c>
      <c r="D101" s="1025" t="str">
        <f>IF(Data!CA101="","",Data!CA101)</f>
        <v/>
      </c>
      <c r="E101" s="1025">
        <f>IF(Data!CB101="","",Data!CB101)</f>
        <v>1080</v>
      </c>
      <c r="F101" s="1145">
        <f>IF(Data!CC101="","",Data!CC101)</f>
        <v>2160</v>
      </c>
      <c r="G101" s="1134"/>
      <c r="H101" s="751"/>
      <c r="I101" s="751"/>
      <c r="J101" s="751"/>
      <c r="K101" s="751"/>
      <c r="L101" s="1134"/>
      <c r="M101" s="983"/>
      <c r="N101" s="983"/>
      <c r="O101" s="983"/>
      <c r="P101" s="983"/>
      <c r="Q101" s="1111"/>
      <c r="R101" s="544"/>
      <c r="S101" s="1050"/>
      <c r="T101" s="1050"/>
      <c r="U101" s="1082">
        <v>101</v>
      </c>
      <c r="V101" s="470"/>
    </row>
    <row r="102" spans="1:22" s="1112" customFormat="1" ht="15.75" customHeight="1">
      <c r="A102" s="1137" t="s">
        <v>290</v>
      </c>
      <c r="B102" s="1121"/>
      <c r="C102" s="1025">
        <f>IF(Data!BZ102="","",Data!BZ102)</f>
        <v>0</v>
      </c>
      <c r="D102" s="1025">
        <f>IF(Data!CA102="","",Data!CA102)</f>
        <v>0</v>
      </c>
      <c r="E102" s="1025">
        <f>IF(Data!CB102="","",Data!CB102)</f>
        <v>0</v>
      </c>
      <c r="F102" s="1025">
        <f>IF(Data!CC102="","",Data!CC102)</f>
        <v>0</v>
      </c>
      <c r="G102" s="1121"/>
      <c r="H102" s="983"/>
      <c r="I102" s="983"/>
      <c r="J102" s="983"/>
      <c r="K102" s="983"/>
      <c r="L102" s="1121"/>
      <c r="M102" s="983"/>
      <c r="N102" s="983"/>
      <c r="O102" s="983"/>
      <c r="P102" s="983"/>
      <c r="Q102" s="1111"/>
      <c r="R102" s="544"/>
      <c r="S102" s="1050"/>
      <c r="T102" s="1050"/>
      <c r="U102" s="1082">
        <v>102</v>
      </c>
      <c r="V102" s="470"/>
    </row>
    <row r="103" spans="1:22" s="1112" customFormat="1" ht="15.75" customHeight="1">
      <c r="A103" s="1118" t="s">
        <v>274</v>
      </c>
      <c r="B103" s="1121"/>
      <c r="C103" s="1025">
        <f>IF(Data!BZ103="","",Data!BZ103)</f>
        <v>0</v>
      </c>
      <c r="D103" s="1025">
        <f>IF(Data!CA103="","",Data!CA103)</f>
        <v>0</v>
      </c>
      <c r="E103" s="1025">
        <f>IF(Data!CB103="","",Data!CB103)</f>
        <v>2</v>
      </c>
      <c r="F103" s="1025">
        <f>IF(Data!CC103="","",Data!CC103)</f>
        <v>1</v>
      </c>
      <c r="G103" s="1124"/>
      <c r="H103" s="983"/>
      <c r="I103" s="983"/>
      <c r="J103" s="983"/>
      <c r="K103" s="983"/>
      <c r="L103" s="1124"/>
      <c r="M103" s="1138"/>
      <c r="N103" s="1138"/>
      <c r="O103" s="1138"/>
      <c r="P103" s="1138"/>
      <c r="Q103" s="1111"/>
      <c r="R103" s="1135"/>
      <c r="S103" s="1136"/>
      <c r="T103" s="1136"/>
      <c r="U103" s="1082">
        <v>103</v>
      </c>
      <c r="V103" s="470"/>
    </row>
    <row r="104" spans="1:22" s="1112" customFormat="1" ht="15.75" customHeight="1">
      <c r="A104" s="1118" t="s">
        <v>278</v>
      </c>
      <c r="B104" s="1121"/>
      <c r="C104" s="1142">
        <f>IF(C103="","",C$93*C102*C103)</f>
        <v>0</v>
      </c>
      <c r="D104" s="1142">
        <f>IF(D103="","",D$93*D102*D103)</f>
        <v>0</v>
      </c>
      <c r="E104" s="1142">
        <f>IF(E103="","",E$93*E102*E103)</f>
        <v>0</v>
      </c>
      <c r="F104" s="1116">
        <f>IF(F103="","",F$93*F102*F103)</f>
        <v>0</v>
      </c>
      <c r="G104" s="1124"/>
      <c r="H104" s="983"/>
      <c r="I104" s="983"/>
      <c r="J104" s="983"/>
      <c r="K104" s="983"/>
      <c r="L104" s="1124"/>
      <c r="M104" s="1138"/>
      <c r="N104" s="1138"/>
      <c r="O104" s="1138"/>
      <c r="P104" s="1138"/>
      <c r="Q104" s="1111"/>
      <c r="R104" s="544"/>
      <c r="S104" s="1050"/>
      <c r="T104" s="1050"/>
      <c r="U104" s="1082">
        <v>104</v>
      </c>
      <c r="V104" s="470"/>
    </row>
    <row r="105" spans="1:22" s="1112" customFormat="1" ht="15.75" customHeight="1">
      <c r="A105" s="1118" t="s">
        <v>280</v>
      </c>
      <c r="B105" s="1124"/>
      <c r="C105" s="1025" t="str">
        <f>IF(Data!BZ105="","",Data!BZ105)</f>
        <v/>
      </c>
      <c r="D105" s="1025" t="str">
        <f>IF(Data!CA105="","",Data!CA105)</f>
        <v/>
      </c>
      <c r="E105" s="1025" t="str">
        <f>IF(Data!CB105="","",Data!CB105)</f>
        <v/>
      </c>
      <c r="F105" s="1025" t="str">
        <f>IF(Data!CC105="","",Data!CC105)</f>
        <v/>
      </c>
      <c r="G105" s="1124"/>
      <c r="H105" s="1002" t="str">
        <f>IF(SUM(C105)&gt;0,MIN(C104-H109-SUM(C109)*(H109=""),C105*'Exp factors'!C$8),"")</f>
        <v/>
      </c>
      <c r="I105" s="1002" t="str">
        <f>IF(SUM(D105)&gt;0,MIN(D104-I109-SUM(D109)*(I109=""),D105*'Exp factors'!D$8),"")</f>
        <v/>
      </c>
      <c r="J105" s="1002" t="str">
        <f>IF(SUM(E105)&gt;0,MIN(E104-J109-SUM(E109)*(J109=""),E105*'Exp factors'!E$8),"")</f>
        <v/>
      </c>
      <c r="K105" s="1002" t="str">
        <f>IF(SUM(F105)&gt;0,MIN(F104-K109-SUM(F109)*(K109=""),F105*'Exp factors'!F$8),"")</f>
        <v/>
      </c>
      <c r="L105" s="1124"/>
      <c r="M105" s="1138"/>
      <c r="N105" s="1138"/>
      <c r="O105" s="1138"/>
      <c r="P105" s="1138"/>
      <c r="Q105" s="1111"/>
      <c r="R105" s="544"/>
      <c r="S105" s="1050"/>
      <c r="T105" s="1050"/>
      <c r="U105" s="1082">
        <v>105</v>
      </c>
      <c r="V105" s="470"/>
    </row>
    <row r="106" spans="1:22" s="1112" customFormat="1" ht="15.75" customHeight="1">
      <c r="A106" s="1118" t="s">
        <v>282</v>
      </c>
      <c r="B106" s="1121"/>
      <c r="C106" s="1025" t="str">
        <f>IF(Data!BZ106="","",Data!BZ106)</f>
        <v/>
      </c>
      <c r="D106" s="1025" t="str">
        <f>IF(Data!CA106="","",Data!CA106)</f>
        <v/>
      </c>
      <c r="E106" s="1025" t="str">
        <f>IF(Data!CB106="","",Data!CB106)</f>
        <v/>
      </c>
      <c r="F106" s="1025" t="str">
        <f>IF(Data!CC106="","",Data!CC106)</f>
        <v/>
      </c>
      <c r="G106" s="1124"/>
      <c r="H106" s="983"/>
      <c r="I106" s="983"/>
      <c r="J106" s="983"/>
      <c r="K106" s="983"/>
      <c r="L106" s="1124"/>
      <c r="M106" s="1138"/>
      <c r="N106" s="1138"/>
      <c r="O106" s="1138"/>
      <c r="P106" s="1138"/>
      <c r="Q106" s="1111"/>
      <c r="R106" s="1135"/>
      <c r="S106" s="1136"/>
      <c r="T106" s="1136"/>
      <c r="U106" s="1082">
        <v>106</v>
      </c>
      <c r="V106" s="470"/>
    </row>
    <row r="107" spans="1:22" s="1112" customFormat="1" ht="15.75" customHeight="1">
      <c r="A107" s="1150" t="s">
        <v>284</v>
      </c>
      <c r="B107" s="1121"/>
      <c r="C107" s="1142" t="str">
        <f>IF(SUM(C105)=0,"",C105*C106)</f>
        <v/>
      </c>
      <c r="D107" s="1142" t="str">
        <f>IF(SUM(D105)=0,"",D105*D106)</f>
        <v/>
      </c>
      <c r="E107" s="1142" t="str">
        <f>IF(SUM(E105)=0,"",E105*E106)</f>
        <v/>
      </c>
      <c r="F107" s="1142" t="str">
        <f>IF(SUM(F105)=0,"",F105*F106)</f>
        <v/>
      </c>
      <c r="G107" s="1141"/>
      <c r="H107" s="992" t="str">
        <f>IF(H105="","",H105*C106)</f>
        <v/>
      </c>
      <c r="I107" s="992" t="str">
        <f>IF(I105="","",I105*D106)</f>
        <v/>
      </c>
      <c r="J107" s="992" t="str">
        <f>IF(J105="","",J105*E106)</f>
        <v/>
      </c>
      <c r="K107" s="992" t="str">
        <f>IF(K105="","",K105*F106)</f>
        <v/>
      </c>
      <c r="L107" s="1141"/>
      <c r="M107" s="1142" t="str">
        <f>IF(H107="","",SUM(H107)-SUM(C107))</f>
        <v/>
      </c>
      <c r="N107" s="1142" t="str">
        <f>IF(I107="","",SUM(I107)-SUM(D107))</f>
        <v/>
      </c>
      <c r="O107" s="1142" t="str">
        <f>IF(J107="","",SUM(J107)-SUM(E107))</f>
        <v/>
      </c>
      <c r="P107" s="1142" t="str">
        <f>IF(K107="","",SUM(K107)-SUM(F107))</f>
        <v/>
      </c>
      <c r="Q107" s="1111"/>
      <c r="R107" s="544"/>
      <c r="S107" s="1050"/>
      <c r="T107" s="1050"/>
      <c r="U107" s="1082">
        <v>107</v>
      </c>
      <c r="V107" s="470"/>
    </row>
    <row r="108" spans="1:22" ht="15.75" customHeight="1">
      <c r="A108" s="1143" t="s">
        <v>286</v>
      </c>
      <c r="B108" s="1121"/>
      <c r="C108" s="1145">
        <f>IF(Data!BZ108="","",Data!BZ108)</f>
        <v>1</v>
      </c>
      <c r="D108" s="1145">
        <f>IF(Data!CA108="","",Data!CA108)</f>
        <v>1</v>
      </c>
      <c r="E108" s="1145">
        <f>IF(Data!CB108="","",Data!CB108)</f>
        <v>1</v>
      </c>
      <c r="F108" s="1145">
        <f>IF(Data!CC108="","",Data!CC108)</f>
        <v>1</v>
      </c>
      <c r="G108" s="1144"/>
      <c r="H108" s="983"/>
      <c r="I108" s="983"/>
      <c r="J108" s="983"/>
      <c r="K108" s="983"/>
      <c r="L108" s="1144"/>
      <c r="M108" s="983"/>
      <c r="N108" s="983"/>
      <c r="O108" s="983"/>
      <c r="P108" s="983"/>
      <c r="Q108" s="1151"/>
      <c r="R108" s="544"/>
      <c r="S108" s="1050"/>
      <c r="T108" s="1050"/>
      <c r="U108" s="1082">
        <v>108</v>
      </c>
      <c r="V108" s="470"/>
    </row>
    <row r="109" spans="1:22" s="1112" customFormat="1" ht="15.75" customHeight="1">
      <c r="A109" s="1143" t="s">
        <v>288</v>
      </c>
      <c r="B109" s="1144"/>
      <c r="C109" s="1025" t="str">
        <f>IF(Data!BZ109="","",Data!BZ109)</f>
        <v/>
      </c>
      <c r="D109" s="1025" t="str">
        <f>IF(Data!CA109="","",Data!CA109)</f>
        <v/>
      </c>
      <c r="E109" s="1025" t="str">
        <f>IF(Data!CB109="","",Data!CB109)</f>
        <v/>
      </c>
      <c r="F109" s="1025" t="str">
        <f>IF(Data!CC109="","",Data!CC109)</f>
        <v/>
      </c>
      <c r="G109" s="1134"/>
      <c r="H109" s="751"/>
      <c r="I109" s="751"/>
      <c r="J109" s="751"/>
      <c r="K109" s="751"/>
      <c r="L109" s="1134"/>
      <c r="M109" s="983"/>
      <c r="N109" s="983"/>
      <c r="O109" s="983"/>
      <c r="P109" s="983"/>
      <c r="Q109" s="1111"/>
      <c r="R109" s="544"/>
      <c r="S109" s="1050"/>
      <c r="T109" s="1050"/>
      <c r="U109" s="1082">
        <v>109</v>
      </c>
      <c r="V109" s="470"/>
    </row>
    <row r="110" spans="1:22" ht="15.75" customHeight="1">
      <c r="A110" s="1143" t="s">
        <v>313</v>
      </c>
      <c r="B110" s="1144"/>
      <c r="C110" s="1154" t="str">
        <f>IF(SUM(C96,C104)&gt;0,SUM(C97,C105)/SUM(C96,C104),"")</f>
        <v/>
      </c>
      <c r="D110" s="1154" t="str">
        <f>IF(SUM(D96,D104)&gt;0,SUM(D97,D105)/SUM(D96,D104),"")</f>
        <v/>
      </c>
      <c r="E110" s="1154">
        <f>IF(SUM(E96,E104)&gt;0,SUM(E97,E105)/SUM(E96,E104),"")</f>
        <v>0</v>
      </c>
      <c r="F110" s="1154">
        <f>IF(SUM(F96,F104)&gt;0,SUM(F97,F105)/SUM(F96,F104),"")</f>
        <v>0</v>
      </c>
      <c r="G110" s="1144"/>
      <c r="H110" s="1154" t="str">
        <f>IF(SUM(C96,C104)&gt;0,SUM(H97,SUM(C97)*(SUM(H97)=0),H105,SUM(C105)*(SUM(H105)=0))/SUM(C96,C104),"")</f>
        <v/>
      </c>
      <c r="I110" s="1154" t="str">
        <f>IF(SUM(D96,D104)&gt;0,SUM(I97,SUM(D97)*(SUM(I97)=0),I105,SUM(D105)*(SUM(I105)=0))/SUM(D96,D104),"")</f>
        <v/>
      </c>
      <c r="J110" s="1154">
        <f>IF(SUM(E96,E104)&gt;0,SUM(J97,SUM(E97)*(SUM(J97)=0),J105,SUM(E105)*(SUM(J105)=0))/SUM(E96,E104),"")</f>
        <v>0</v>
      </c>
      <c r="K110" s="1154">
        <f>IF(SUM(F96,F104)&gt;0,SUM(K97,SUM(F97)*(SUM(K97)=0),K105,SUM(F105)*(SUM(K105)=0))/SUM(F96,F104),"")</f>
        <v>0</v>
      </c>
      <c r="L110" s="1144"/>
      <c r="M110" s="1138"/>
      <c r="N110" s="1138"/>
      <c r="O110" s="1138"/>
      <c r="P110" s="1138"/>
      <c r="Q110" s="1151"/>
      <c r="R110" s="1081"/>
      <c r="S110" s="1043"/>
      <c r="T110" s="1043"/>
      <c r="U110" s="1082">
        <v>110</v>
      </c>
      <c r="V110" s="470"/>
    </row>
    <row r="111" spans="1:22" ht="15.75" customHeight="1">
      <c r="A111" s="1143" t="s">
        <v>297</v>
      </c>
      <c r="B111" s="1121"/>
      <c r="C111" s="1157" t="str">
        <f>IF(SUM(C96,C104)=0,"",SUM(C96,-SUM(C97)*C100,-SUM(C101)*C100,C104,-SUM(C105)*C108,-SUM(C109)*C108)*0.04)</f>
        <v/>
      </c>
      <c r="D111" s="1157" t="str">
        <f>IF(SUM(D96,D104)=0,"",SUM(D96,-SUM(D97)*D100,-SUM(D101)*D100,D104,-SUM(D105)*D108,-SUM(D109)*D108)*0.04)</f>
        <v/>
      </c>
      <c r="E111" s="1157">
        <f>IF(SUM(E96,E104)=0,"",SUM(E96,-SUM(E97)*E100,-SUM(E101)*E100,E104,-SUM(E105)*E108,-SUM(E109)*E108)*0.04)</f>
        <v>21.6</v>
      </c>
      <c r="F111" s="1157">
        <f>IF(SUM(F96,F104)=0,"",SUM(F96,-SUM(F97)*F100,-SUM(F101)*F100,F104,-SUM(F105)*F108,-SUM(F109)*F108)*0.04)</f>
        <v>21.6</v>
      </c>
      <c r="G111" s="1146"/>
      <c r="H111" s="1157" t="str">
        <f>IF(SUM(C96,C104)=0,"",(SUM(C96)-(SUM(C97)*(H97="")+SUM(C101)*(H101="")+SUM(H97,H101))*C100+SUM(C104)-(SUM(C105)*(H105="")+SUM(C109)*(H109="")+SUM(H105,H109))*C108)*0.04)</f>
        <v/>
      </c>
      <c r="I111" s="1157" t="str">
        <f>IF(SUM(D96,D104)=0,"",(SUM(D96)-(SUM(D97)*(I97="")+SUM(D101)*(I101="")+SUM(I97,I101))*D100+SUM(D104)-(SUM(D105)*(I105="")+SUM(D109)*(I109="")+SUM(I105,I109))*D108)*0.04)</f>
        <v/>
      </c>
      <c r="J111" s="1157">
        <f>IF(SUM(E96,E104)=0,"",(SUM(E96)-(SUM(E97)*(J97="")+SUM(E101)*(J101="")+SUM(J97,J101))*E100+SUM(E104)-(SUM(E105)*(J105="")+SUM(E109)*(J109="")+SUM(J105,J109))*E108)*0.04)</f>
        <v>21.6</v>
      </c>
      <c r="K111" s="1157">
        <f>IF(SUM(F96,F104)=0,"",(SUM(F96)-(SUM(F97)*(K97="")+SUM(F101)*(K101="")+SUM(K97,K101))*F100+SUM(F104)-(SUM(F105)*(K105="")+SUM(F109)*(K109="")+SUM(K105,K109))*F108)*0.04)</f>
        <v>21.6</v>
      </c>
      <c r="L111" s="1146"/>
      <c r="M111" s="1138"/>
      <c r="N111" s="1138"/>
      <c r="O111" s="1138"/>
      <c r="P111" s="1138"/>
      <c r="Q111" s="1151"/>
      <c r="R111" s="544"/>
      <c r="S111" s="1050"/>
      <c r="T111" s="1050"/>
      <c r="U111" s="1082">
        <v>111</v>
      </c>
      <c r="V111" s="470"/>
    </row>
    <row r="112" spans="1:22" ht="15.75" customHeight="1">
      <c r="A112" s="1117" t="s">
        <v>298</v>
      </c>
      <c r="B112" s="1124"/>
      <c r="C112" s="1025" t="str">
        <f>IF(Data!BZ112="","",Data!BZ112)</f>
        <v/>
      </c>
      <c r="D112" s="1025" t="str">
        <f>IF(Data!CA112="","",Data!CA112)</f>
        <v/>
      </c>
      <c r="E112" s="1025" t="str">
        <f>IF(Data!CB112="","",Data!CB112)</f>
        <v/>
      </c>
      <c r="F112" s="1025" t="str">
        <f>IF(Data!CC112="","",Data!CC112)</f>
        <v/>
      </c>
      <c r="G112" s="1146"/>
      <c r="H112" s="1158"/>
      <c r="I112" s="1158"/>
      <c r="J112" s="1158"/>
      <c r="K112" s="1158"/>
      <c r="L112" s="1146"/>
      <c r="M112" s="1159"/>
      <c r="N112" s="1159"/>
      <c r="O112" s="1159"/>
      <c r="P112" s="1159"/>
      <c r="Q112" s="1151"/>
      <c r="R112" s="1135"/>
      <c r="S112" s="1136"/>
      <c r="T112" s="1136"/>
      <c r="U112" s="1082">
        <v>112</v>
      </c>
      <c r="V112" s="470"/>
    </row>
    <row r="113" spans="1:22" ht="15.75" customHeight="1">
      <c r="A113" s="1143" t="s">
        <v>299</v>
      </c>
      <c r="B113" s="1124"/>
      <c r="C113" s="1025" t="str">
        <f>IF(Data!BZ113="","",Data!BZ113)</f>
        <v/>
      </c>
      <c r="D113" s="1025" t="str">
        <f>IF(Data!CA113="","",Data!CA113)</f>
        <v/>
      </c>
      <c r="E113" s="1025" t="str">
        <f>IF(Data!CB113="","",Data!CB113)</f>
        <v/>
      </c>
      <c r="F113" s="1025" t="str">
        <f>IF(Data!CC113="","",Data!CC113)</f>
        <v/>
      </c>
      <c r="G113" s="1147"/>
      <c r="H113" s="1160" t="str">
        <f>IF(SUM(C113)&gt;0,MIN(H111-H112-SUM(C112)*(H112=""),C113*'Exp factors'!C$8),"")</f>
        <v/>
      </c>
      <c r="I113" s="1160" t="str">
        <f>IF(SUM(D113)&gt;0,MIN(I111-I112-SUM(D112)*(I112=""),D113*'Exp factors'!D$8),"")</f>
        <v/>
      </c>
      <c r="J113" s="1160" t="str">
        <f>IF(SUM(E113)&gt;0,MIN(J111-J112-SUM(E112)*(J112=""),E113*'Exp factors'!E$8),"")</f>
        <v/>
      </c>
      <c r="K113" s="1160" t="str">
        <f>IF(SUM(F113)&gt;0,MIN(K111-K112-SUM(F112)*(K112=""),F113*'Exp factors'!F$8),"")</f>
        <v/>
      </c>
      <c r="L113" s="1147"/>
      <c r="M113" s="1159"/>
      <c r="N113" s="1159"/>
      <c r="O113" s="1159"/>
      <c r="P113" s="1159"/>
      <c r="Q113" s="1151"/>
      <c r="R113" s="1135"/>
      <c r="S113" s="1136"/>
      <c r="T113" s="1136"/>
      <c r="U113" s="1082">
        <v>113</v>
      </c>
      <c r="V113" s="470"/>
    </row>
    <row r="114" spans="1:22" ht="15.75" customHeight="1">
      <c r="A114" s="1118" t="s">
        <v>301</v>
      </c>
      <c r="B114" s="1124"/>
      <c r="C114" s="866" t="str">
        <f>IF(Data!BZ114="","",Data!BZ114)</f>
        <v/>
      </c>
      <c r="D114" s="866" t="str">
        <f>IF(Data!CA114="","",Data!CA114)</f>
        <v/>
      </c>
      <c r="E114" s="866" t="str">
        <f>IF(Data!CB114="","",Data!CB114)</f>
        <v/>
      </c>
      <c r="F114" s="866" t="str">
        <f>IF(Data!CC114="","",Data!CC114)</f>
        <v/>
      </c>
      <c r="G114" s="1148"/>
      <c r="H114" s="983"/>
      <c r="I114" s="983"/>
      <c r="J114" s="983"/>
      <c r="K114" s="983"/>
      <c r="L114" s="1148"/>
      <c r="M114" s="1163"/>
      <c r="N114" s="1163"/>
      <c r="O114" s="1163"/>
      <c r="P114" s="1163"/>
      <c r="Q114" s="1164"/>
      <c r="R114" s="1135"/>
      <c r="S114" s="1136"/>
      <c r="T114" s="1136"/>
      <c r="U114" s="1082">
        <v>114</v>
      </c>
      <c r="V114" s="470"/>
    </row>
    <row r="115" spans="1:22" s="1168" customFormat="1" ht="15.75" customHeight="1">
      <c r="A115" s="1117" t="s">
        <v>303</v>
      </c>
      <c r="B115" s="1124"/>
      <c r="C115" s="1142" t="str">
        <f>IF(SUM(C113)=0,"",C113*C114)</f>
        <v/>
      </c>
      <c r="D115" s="1142" t="str">
        <f>IF(SUM(D113)=0,"",D113*D114)</f>
        <v/>
      </c>
      <c r="E115" s="1142" t="str">
        <f>IF(SUM(E113)=0,"",E113*E114)</f>
        <v/>
      </c>
      <c r="F115" s="1142" t="str">
        <f>IF(SUM(F113)=0,"",F113*F114)</f>
        <v/>
      </c>
      <c r="G115" s="1149"/>
      <c r="H115" s="992" t="str">
        <f>IF(H113="","",H113*C114)</f>
        <v/>
      </c>
      <c r="I115" s="992" t="str">
        <f>IF(I113="","",I113*D114)</f>
        <v/>
      </c>
      <c r="J115" s="992" t="str">
        <f>IF(J113="","",J113*E114)</f>
        <v/>
      </c>
      <c r="K115" s="992" t="str">
        <f>IF(K113="","",K113*F114)</f>
        <v/>
      </c>
      <c r="L115" s="1149"/>
      <c r="M115" s="1142" t="str">
        <f t="shared" ref="M115:P117" si="11">IF(H115="","",SUM(H115)-SUM(C115))</f>
        <v/>
      </c>
      <c r="N115" s="1142" t="str">
        <f t="shared" si="11"/>
        <v/>
      </c>
      <c r="O115" s="1142" t="str">
        <f t="shared" si="11"/>
        <v/>
      </c>
      <c r="P115" s="1142" t="str">
        <f t="shared" si="11"/>
        <v/>
      </c>
      <c r="Q115" s="1166"/>
      <c r="R115" s="544"/>
      <c r="S115" s="1050"/>
      <c r="T115" s="1050"/>
      <c r="U115" s="1082">
        <v>115</v>
      </c>
      <c r="V115" s="1167"/>
    </row>
    <row r="116" spans="1:22" ht="15.75" customHeight="1">
      <c r="A116" s="1117" t="s">
        <v>314</v>
      </c>
      <c r="B116" s="1121"/>
      <c r="C116" s="1169" t="str">
        <f>IF(C111="","",(SUM(C96)*2680-SUM(C97,C101)*(2680-1256*(C100=0))-SUM(C112,C113)*32930)/$P$1/365/C$46)</f>
        <v/>
      </c>
      <c r="D116" s="1169" t="str">
        <f>IF(D111="","",(SUM(D96)*2680-SUM(D97,D101)*(2680-1256*(D100=0))-SUM(D112,D113)*32930)/$P$1/365/D$46)</f>
        <v/>
      </c>
      <c r="E116" s="1169">
        <f>IF(E111="","",(SUM(E96)*2680-SUM(E97,E101)*(2680-1256*(E100=0))-SUM(E112,E113)*32930)/$P$1/365/E$46)</f>
        <v>7.5093399750934001E-2</v>
      </c>
      <c r="F116" s="1169">
        <f>IF(F111="","",(SUM(F96)*2680-SUM(F97,F101)*(2680-1256*(F100=0))-SUM(F112,F113)*32930)/$P$1/365/F$46)</f>
        <v>9.0112079701120812E-2</v>
      </c>
      <c r="G116" s="1134"/>
      <c r="H116" s="1169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69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69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69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34"/>
      <c r="M116" s="1170" t="str">
        <f t="shared" si="11"/>
        <v/>
      </c>
      <c r="N116" s="1170" t="str">
        <f t="shared" si="11"/>
        <v/>
      </c>
      <c r="O116" s="1170" t="str">
        <f t="shared" si="11"/>
        <v/>
      </c>
      <c r="P116" s="1170" t="str">
        <f t="shared" si="11"/>
        <v/>
      </c>
      <c r="Q116" s="1151"/>
      <c r="R116" s="1081"/>
      <c r="S116" s="1043"/>
      <c r="T116" s="1043"/>
      <c r="U116" s="1082">
        <v>116</v>
      </c>
      <c r="V116" s="470"/>
    </row>
    <row r="117" spans="1:22" ht="15.75" customHeight="1">
      <c r="A117" s="1117" t="s">
        <v>315</v>
      </c>
      <c r="B117" s="1121"/>
      <c r="C117" s="1169" t="str">
        <f>IF(C111="","",(SUM(C104)*2680-SUM(C105,C109)*(2680-1256*(C108=0)))/$P$1/365/C$46)</f>
        <v/>
      </c>
      <c r="D117" s="1169" t="str">
        <f>IF(D111="","",(SUM(D104)*2680-SUM(D105,D109)*(2680-1256*(D108=0)))/$P$1/365/D$46)</f>
        <v/>
      </c>
      <c r="E117" s="1169">
        <f>IF(E111="","",(SUM(E104)*2680-SUM(E105,E109)*(2680-1256*(E108=0)))/$P$1/365/E$46)</f>
        <v>0</v>
      </c>
      <c r="F117" s="1169">
        <f>IF(F111="","",(SUM(F104)*2680-SUM(F105,F109)*(2680-1256*(F108=0)))/$P$1/365/F$46)</f>
        <v>0</v>
      </c>
      <c r="G117" s="1134"/>
      <c r="H117" s="1169" t="str">
        <f>IF(AND(H97="",H101="",H105="",H109="",H113=""),"",(SUM(C104)*2680-(SUM(H105,H109)+SUM(C105)*(H105="")+SUM(C109)*(H109=""))*(2680-1256*(C108=0)))/$P$1/365/C$46)</f>
        <v/>
      </c>
      <c r="I117" s="1169" t="str">
        <f>IF(AND(I97="",I101="",I105="",I109="",I113=""),"",(SUM(D104)*2680-(SUM(I105,I109)+SUM(D105)*(I105="")+SUM(D109)*(I109=""))*(2680-1256*(D108=0)))/$P$1/365/D$46)</f>
        <v/>
      </c>
      <c r="J117" s="1169" t="str">
        <f>IF(AND(J97="",J101="",J105="",J109="",J113=""),"",(SUM(E104)*2680-(SUM(J105,J109)+SUM(E105)*(J105="")+SUM(E109)*(J109=""))*(2680-1256*(E108=0)))/$P$1/365/E$46)</f>
        <v/>
      </c>
      <c r="K117" s="1169" t="str">
        <f>IF(AND(K97="",K101="",K105="",K109="",K113=""),"",(SUM(F104)*2680-(SUM(K105,K109)+SUM(F105)*(K105="")+SUM(F109)*(K109=""))*(2680-1256*(F108=0)))/$P$1/365/F$46)</f>
        <v/>
      </c>
      <c r="L117" s="1134"/>
      <c r="M117" s="1170" t="str">
        <f t="shared" si="11"/>
        <v/>
      </c>
      <c r="N117" s="1170" t="str">
        <f t="shared" si="11"/>
        <v/>
      </c>
      <c r="O117" s="1170" t="str">
        <f t="shared" si="11"/>
        <v/>
      </c>
      <c r="P117" s="1170" t="str">
        <f t="shared" si="11"/>
        <v/>
      </c>
      <c r="Q117" s="1151"/>
      <c r="R117" s="1081"/>
      <c r="S117" s="1043"/>
      <c r="T117" s="1043"/>
      <c r="U117" s="1082">
        <v>117</v>
      </c>
      <c r="V117" s="470"/>
    </row>
    <row r="118" spans="1:22" ht="15.75" customHeight="1">
      <c r="A118" s="1171" t="s">
        <v>316</v>
      </c>
      <c r="B118" s="1121"/>
      <c r="C118" s="1154" t="str">
        <f>IF(SUM(C111)&gt;0,SUM(C113)/C111,"")</f>
        <v/>
      </c>
      <c r="D118" s="1154" t="str">
        <f>IF(SUM(D111)&gt;0,SUM(D113)/D111,"")</f>
        <v/>
      </c>
      <c r="E118" s="1154">
        <f>IF(SUM(E111)&gt;0,SUM(E113)/E111,"")</f>
        <v>0</v>
      </c>
      <c r="F118" s="1154">
        <f>IF(SUM(F111)&gt;0,SUM(F113)/F111,"")</f>
        <v>0</v>
      </c>
      <c r="G118" s="1134"/>
      <c r="H118" s="1154" t="str">
        <f>IF(H111="","",SUM(H113)/H111)</f>
        <v/>
      </c>
      <c r="I118" s="1154" t="str">
        <f>IF(I111="","",SUM(I113)/I111)</f>
        <v/>
      </c>
      <c r="J118" s="1154">
        <f>IF(J111="","",SUM(J113)/J111)</f>
        <v>0</v>
      </c>
      <c r="K118" s="1154">
        <f>IF(K111="","",SUM(K113)/K111)</f>
        <v>0</v>
      </c>
      <c r="L118" s="1134"/>
      <c r="M118" s="983"/>
      <c r="N118" s="983"/>
      <c r="O118" s="983"/>
      <c r="P118" s="983"/>
      <c r="Q118" s="1151"/>
      <c r="R118" s="1081"/>
      <c r="S118" s="1043"/>
      <c r="T118" s="1043"/>
      <c r="U118" s="1082">
        <v>118</v>
      </c>
      <c r="V118" s="470"/>
    </row>
    <row r="119" spans="1:22" s="1112" customFormat="1" ht="15.75" hidden="1" customHeight="1">
      <c r="A119" s="1131" t="s">
        <v>317</v>
      </c>
      <c r="B119" s="1121"/>
      <c r="C119" s="1172"/>
      <c r="D119" s="1172"/>
      <c r="E119" s="1172"/>
      <c r="F119" s="1173"/>
      <c r="G119" s="1103"/>
      <c r="H119" s="983"/>
      <c r="I119" s="983"/>
      <c r="J119" s="983"/>
      <c r="K119" s="983"/>
      <c r="L119" s="1103"/>
      <c r="M119" s="1115"/>
      <c r="N119" s="1115"/>
      <c r="O119" s="1115"/>
      <c r="P119" s="1115"/>
      <c r="Q119" s="1111"/>
      <c r="R119" s="489"/>
      <c r="S119" s="489"/>
      <c r="T119" s="489"/>
      <c r="U119" s="1082">
        <v>119</v>
      </c>
      <c r="V119" s="470"/>
    </row>
    <row r="120" spans="1:22" s="1112" customFormat="1" ht="15.75" hidden="1" customHeight="1">
      <c r="A120" s="1137" t="s">
        <v>318</v>
      </c>
      <c r="B120" s="1122"/>
      <c r="C120" s="1173">
        <f>IF(Data!BZ120="","",Data!BZ120)</f>
        <v>0</v>
      </c>
      <c r="D120" s="1173">
        <f>IF(Data!CA120="","",Data!CA120)</f>
        <v>1</v>
      </c>
      <c r="E120" s="1173">
        <f>IF(Data!CB120="","",Data!CB120)</f>
        <v>3</v>
      </c>
      <c r="F120" s="1173">
        <f>IF(Data!CC120="","",Data!CC120)</f>
        <v>6.5</v>
      </c>
      <c r="G120" s="1121"/>
      <c r="H120" s="983"/>
      <c r="I120" s="983"/>
      <c r="J120" s="983"/>
      <c r="K120" s="983"/>
      <c r="L120" s="1121"/>
      <c r="M120" s="983"/>
      <c r="N120" s="983"/>
      <c r="O120" s="983"/>
      <c r="P120" s="983"/>
      <c r="Q120" s="1111"/>
      <c r="R120" s="1135"/>
      <c r="S120" s="1136"/>
      <c r="T120" s="1136"/>
      <c r="U120" s="1082">
        <v>120</v>
      </c>
      <c r="V120" s="470"/>
    </row>
    <row r="121" spans="1:22" s="1112" customFormat="1" ht="15.75" hidden="1" customHeight="1">
      <c r="A121" s="1117" t="s">
        <v>319</v>
      </c>
      <c r="B121" s="1121"/>
      <c r="C121" s="1173">
        <f>IF(Data!BZ121="","",Data!BZ121)</f>
        <v>45</v>
      </c>
      <c r="D121" s="1173">
        <f>IF(Data!CA121="","",Data!CA121)</f>
        <v>45</v>
      </c>
      <c r="E121" s="1173">
        <f>IF(Data!CB121="","",Data!CB121)</f>
        <v>45</v>
      </c>
      <c r="F121" s="1173">
        <f>IF(Data!CC121="","",Data!CC121)</f>
        <v>45</v>
      </c>
      <c r="G121" s="1121"/>
      <c r="H121" s="983"/>
      <c r="I121" s="983"/>
      <c r="J121" s="983"/>
      <c r="K121" s="983"/>
      <c r="L121" s="1121"/>
      <c r="M121" s="983"/>
      <c r="N121" s="983"/>
      <c r="O121" s="983"/>
      <c r="P121" s="983"/>
      <c r="Q121" s="1111"/>
      <c r="R121" s="544"/>
      <c r="S121" s="1050"/>
      <c r="T121" s="1050"/>
      <c r="U121" s="1082">
        <v>121</v>
      </c>
      <c r="V121" s="470"/>
    </row>
    <row r="122" spans="1:22" s="1112" customFormat="1" ht="15.75" hidden="1" customHeight="1">
      <c r="A122" s="1118" t="s">
        <v>274</v>
      </c>
      <c r="B122" s="1134"/>
      <c r="C122" s="1174" t="str">
        <f>IF(Data!BZ122="","",Data!BZ122)</f>
        <v/>
      </c>
      <c r="D122" s="1174" t="str">
        <f>IF(Data!CA122="","",Data!CA122)</f>
        <v/>
      </c>
      <c r="E122" s="1174" t="str">
        <f>IF(Data!CB122="","",Data!CB122)</f>
        <v/>
      </c>
      <c r="F122" s="1174" t="str">
        <f>IF(Data!CC122="","",Data!CC122)</f>
        <v/>
      </c>
      <c r="G122" s="1124"/>
      <c r="H122" s="983"/>
      <c r="I122" s="983"/>
      <c r="J122" s="983"/>
      <c r="K122" s="983"/>
      <c r="L122" s="1124"/>
      <c r="M122" s="1138"/>
      <c r="N122" s="1138"/>
      <c r="O122" s="1138"/>
      <c r="P122" s="1138"/>
      <c r="Q122" s="1111"/>
      <c r="R122" s="1135"/>
      <c r="S122" s="1136"/>
      <c r="T122" s="1136"/>
      <c r="U122" s="1082">
        <v>122</v>
      </c>
      <c r="V122" s="470"/>
    </row>
    <row r="123" spans="1:22" s="1112" customFormat="1" ht="15.75" hidden="1" customHeight="1">
      <c r="A123" s="1118" t="s">
        <v>278</v>
      </c>
      <c r="B123" s="1134"/>
      <c r="C123" s="992" t="str">
        <f>IF(C122="","",C120*C121*C122)</f>
        <v/>
      </c>
      <c r="D123" s="992" t="str">
        <f>IF(D122="","",D120*D121*D122)</f>
        <v/>
      </c>
      <c r="E123" s="992" t="str">
        <f>IF(E122="","",E120*E121*E122)</f>
        <v/>
      </c>
      <c r="F123" s="1165" t="str">
        <f>IF(F122="","",F120*F121*F122)</f>
        <v/>
      </c>
      <c r="G123" s="1122"/>
      <c r="H123" s="983"/>
      <c r="I123" s="983"/>
      <c r="J123" s="983"/>
      <c r="K123" s="983"/>
      <c r="L123" s="1122"/>
      <c r="M123" s="1138"/>
      <c r="N123" s="1138"/>
      <c r="O123" s="1138"/>
      <c r="P123" s="1138"/>
      <c r="Q123" s="1111"/>
      <c r="R123" s="544"/>
      <c r="S123" s="1050"/>
      <c r="T123" s="1050"/>
      <c r="U123" s="1082">
        <v>123</v>
      </c>
      <c r="V123" s="470"/>
    </row>
    <row r="124" spans="1:22" s="1112" customFormat="1" ht="15.75" hidden="1" customHeight="1">
      <c r="A124" s="1118" t="s">
        <v>280</v>
      </c>
      <c r="B124" s="1121"/>
      <c r="C124" s="1173" t="str">
        <f>IF(Data!BZ124="","",Data!BZ124)</f>
        <v/>
      </c>
      <c r="D124" s="1173" t="str">
        <f>IF(Data!CA124="","",Data!CA124)</f>
        <v/>
      </c>
      <c r="E124" s="1173" t="str">
        <f>IF(Data!CB124="","",Data!CB124)</f>
        <v/>
      </c>
      <c r="F124" s="1173" t="str">
        <f>IF(Data!CC124="","",Data!CC124)</f>
        <v/>
      </c>
      <c r="G124" s="1124"/>
      <c r="H124" s="1002" t="str">
        <f>IF(SUM(C124)&gt;0,MIN(C123-H128-SUM(C128)*(H128=""),C124*'Exp factors'!C$8),"")</f>
        <v/>
      </c>
      <c r="I124" s="1002" t="str">
        <f>IF(SUM(D124)&gt;0,MIN(D123-I128-SUM(D128)*(I128=""),D124*'Exp factors'!D$8),"")</f>
        <v/>
      </c>
      <c r="J124" s="1002" t="str">
        <f>IF(SUM(E124)&gt;0,MIN(E123-J128-SUM(E128)*(J128=""),E124*'Exp factors'!E$8),"")</f>
        <v/>
      </c>
      <c r="K124" s="1002" t="str">
        <f>IF(SUM(F124)&gt;0,MIN(F123-K128-SUM(F128)*(K128=""),F124*'Exp factors'!F$8),"")</f>
        <v/>
      </c>
      <c r="L124" s="1124"/>
      <c r="M124" s="1138"/>
      <c r="N124" s="1138"/>
      <c r="O124" s="1138"/>
      <c r="P124" s="1138"/>
      <c r="Q124" s="1111"/>
      <c r="R124" s="544"/>
      <c r="S124" s="1050"/>
      <c r="T124" s="1050"/>
      <c r="U124" s="1082">
        <v>124</v>
      </c>
      <c r="V124" s="470"/>
    </row>
    <row r="125" spans="1:22" s="1112" customFormat="1" ht="15.75" hidden="1" customHeight="1">
      <c r="A125" s="1118" t="s">
        <v>282</v>
      </c>
      <c r="B125" s="1134"/>
      <c r="C125" s="1173" t="str">
        <f>IF(Data!BZ125="","",Data!BZ125)</f>
        <v/>
      </c>
      <c r="D125" s="1173" t="str">
        <f>IF(Data!CA125="","",Data!CA125)</f>
        <v/>
      </c>
      <c r="E125" s="1173" t="str">
        <f>IF(Data!CB125="","",Data!CB125)</f>
        <v/>
      </c>
      <c r="F125" s="1173" t="str">
        <f>IF(Data!CC125="","",Data!CC125)</f>
        <v/>
      </c>
      <c r="G125" s="1124"/>
      <c r="H125" s="983"/>
      <c r="I125" s="983"/>
      <c r="J125" s="983"/>
      <c r="K125" s="983"/>
      <c r="L125" s="1124"/>
      <c r="M125" s="1138"/>
      <c r="N125" s="1138"/>
      <c r="O125" s="1138"/>
      <c r="P125" s="1138"/>
      <c r="Q125" s="1111"/>
      <c r="R125" s="1135"/>
      <c r="S125" s="1136"/>
      <c r="T125" s="1136"/>
      <c r="U125" s="1082">
        <v>125</v>
      </c>
      <c r="V125" s="470"/>
    </row>
    <row r="126" spans="1:22" s="1112" customFormat="1" ht="15.75" hidden="1" customHeight="1">
      <c r="A126" s="1118" t="s">
        <v>284</v>
      </c>
      <c r="B126" s="1134"/>
      <c r="C126" s="1142" t="str">
        <f>IF(SUM(C124)=0,"",C124*C125)</f>
        <v/>
      </c>
      <c r="D126" s="1142" t="str">
        <f>IF(SUM(D124)=0,"",D124*D125)</f>
        <v/>
      </c>
      <c r="E126" s="1142" t="str">
        <f>IF(SUM(E124)=0,"",E124*E125)</f>
        <v/>
      </c>
      <c r="F126" s="1142" t="str">
        <f>IF(SUM(F124)=0,"",F124*F125)</f>
        <v/>
      </c>
      <c r="G126" s="1124"/>
      <c r="H126" s="992" t="str">
        <f>IF(H124="","",H124*C125)</f>
        <v/>
      </c>
      <c r="I126" s="992" t="str">
        <f>IF(I124="","",I124*D125)</f>
        <v/>
      </c>
      <c r="J126" s="992" t="str">
        <f>IF(J124="","",J124*E125)</f>
        <v/>
      </c>
      <c r="K126" s="992" t="str">
        <f>IF(K124="","",K124*F125)</f>
        <v/>
      </c>
      <c r="L126" s="1124"/>
      <c r="M126" s="1142" t="str">
        <f>IF(H126="","",SUM(H126)-SUM(C126))</f>
        <v/>
      </c>
      <c r="N126" s="1142" t="str">
        <f>IF(I126="","",SUM(I126)-SUM(D126))</f>
        <v/>
      </c>
      <c r="O126" s="1142" t="str">
        <f>IF(J126="","",SUM(J126)-SUM(E126))</f>
        <v/>
      </c>
      <c r="P126" s="1142" t="str">
        <f>IF(K126="","",SUM(K126)-SUM(F126))</f>
        <v/>
      </c>
      <c r="Q126" s="1111"/>
      <c r="R126" s="544"/>
      <c r="S126" s="1050"/>
      <c r="T126" s="1050"/>
      <c r="U126" s="1082">
        <v>126</v>
      </c>
      <c r="V126" s="470"/>
    </row>
    <row r="127" spans="1:22" s="1112" customFormat="1" ht="15.75" hidden="1" customHeight="1">
      <c r="A127" s="1143" t="s">
        <v>286</v>
      </c>
      <c r="B127" s="1148"/>
      <c r="C127" s="1175">
        <f>IF(Data!BZ127="","",Data!BZ127)</f>
        <v>1</v>
      </c>
      <c r="D127" s="1175">
        <f>IF(Data!CA127="","",Data!CA127)</f>
        <v>1</v>
      </c>
      <c r="E127" s="1175">
        <f>IF(Data!CB127="","",Data!CB127)</f>
        <v>1</v>
      </c>
      <c r="F127" s="1175">
        <f>IF(Data!CC127="","",Data!CC127)</f>
        <v>1</v>
      </c>
      <c r="G127" s="1134"/>
      <c r="H127" s="983"/>
      <c r="I127" s="983"/>
      <c r="J127" s="983"/>
      <c r="K127" s="983"/>
      <c r="L127" s="1134"/>
      <c r="M127" s="983"/>
      <c r="N127" s="983"/>
      <c r="O127" s="983"/>
      <c r="P127" s="983"/>
      <c r="Q127" s="1111"/>
      <c r="R127" s="544"/>
      <c r="S127" s="1050"/>
      <c r="T127" s="1050"/>
      <c r="U127" s="1082">
        <v>127</v>
      </c>
      <c r="V127" s="470"/>
    </row>
    <row r="128" spans="1:22" s="1112" customFormat="1" ht="15.75" hidden="1" customHeight="1">
      <c r="A128" s="1143" t="s">
        <v>288</v>
      </c>
      <c r="B128" s="1144"/>
      <c r="C128" s="1173" t="str">
        <f>IF(Data!BZ128="","",Data!BZ128)</f>
        <v/>
      </c>
      <c r="D128" s="1173" t="str">
        <f>IF(Data!CA128="","",Data!CA128)</f>
        <v/>
      </c>
      <c r="E128" s="1173" t="str">
        <f>IF(Data!CB128="","",Data!CB128)</f>
        <v/>
      </c>
      <c r="F128" s="1173" t="str">
        <f>IF(Data!CC128="","",Data!CC128)</f>
        <v/>
      </c>
      <c r="G128" s="1134"/>
      <c r="H128" s="751"/>
      <c r="I128" s="751"/>
      <c r="J128" s="751"/>
      <c r="K128" s="751"/>
      <c r="L128" s="1134"/>
      <c r="M128" s="983"/>
      <c r="N128" s="983"/>
      <c r="O128" s="983"/>
      <c r="P128" s="983"/>
      <c r="Q128" s="1111"/>
      <c r="R128" s="544"/>
      <c r="S128" s="1050"/>
      <c r="T128" s="1050"/>
      <c r="U128" s="1082">
        <v>128</v>
      </c>
      <c r="V128" s="470"/>
    </row>
    <row r="129" spans="1:22" s="1112" customFormat="1" ht="15.75" hidden="1" customHeight="1">
      <c r="A129" s="1137" t="s">
        <v>320</v>
      </c>
      <c r="B129" s="1134"/>
      <c r="C129" s="1173" t="str">
        <f>IF(Data!BZ129="","",Data!BZ129)</f>
        <v/>
      </c>
      <c r="D129" s="1173" t="str">
        <f>IF(Data!CA129="","",Data!CA129)</f>
        <v/>
      </c>
      <c r="E129" s="1173" t="str">
        <f>IF(Data!CB129="","",Data!CB129)</f>
        <v/>
      </c>
      <c r="F129" s="1173" t="str">
        <f>IF(Data!CC129="","",Data!CC129)</f>
        <v/>
      </c>
      <c r="G129" s="1134"/>
      <c r="H129" s="983"/>
      <c r="I129" s="983"/>
      <c r="J129" s="983"/>
      <c r="K129" s="983"/>
      <c r="L129" s="1134"/>
      <c r="M129" s="983"/>
      <c r="N129" s="983"/>
      <c r="O129" s="983"/>
      <c r="P129" s="983"/>
      <c r="Q129" s="1111"/>
      <c r="R129" s="1135"/>
      <c r="S129" s="1136"/>
      <c r="T129" s="1136"/>
      <c r="U129" s="1082">
        <v>129</v>
      </c>
      <c r="V129" s="470"/>
    </row>
    <row r="130" spans="1:22" s="1112" customFormat="1" ht="15.75" hidden="1" customHeight="1">
      <c r="A130" s="1117" t="s">
        <v>319</v>
      </c>
      <c r="B130" s="1134"/>
      <c r="C130" s="1173">
        <f>IF(Data!BZ130="","",Data!BZ130)</f>
        <v>45</v>
      </c>
      <c r="D130" s="1173">
        <f>IF(Data!CA130="","",Data!CA130)</f>
        <v>45</v>
      </c>
      <c r="E130" s="1173">
        <f>IF(Data!CB130="","",Data!CB130)</f>
        <v>45</v>
      </c>
      <c r="F130" s="1173">
        <f>IF(Data!CC130="","",Data!CC130)</f>
        <v>45</v>
      </c>
      <c r="G130" s="1121"/>
      <c r="H130" s="983"/>
      <c r="I130" s="983"/>
      <c r="J130" s="983"/>
      <c r="K130" s="983"/>
      <c r="L130" s="1121"/>
      <c r="M130" s="983"/>
      <c r="N130" s="983"/>
      <c r="O130" s="983"/>
      <c r="P130" s="983"/>
      <c r="Q130" s="1111"/>
      <c r="R130" s="544"/>
      <c r="S130" s="1050"/>
      <c r="T130" s="1050"/>
      <c r="U130" s="1082">
        <v>130</v>
      </c>
      <c r="V130" s="470"/>
    </row>
    <row r="131" spans="1:22" s="1112" customFormat="1" ht="15.75" hidden="1" customHeight="1">
      <c r="A131" s="1118" t="s">
        <v>274</v>
      </c>
      <c r="B131" s="1121"/>
      <c r="C131" s="1173" t="str">
        <f>IF(Data!BZ131="","",Data!BZ131)</f>
        <v/>
      </c>
      <c r="D131" s="1173" t="str">
        <f>IF(Data!CA131="","",Data!CA131)</f>
        <v/>
      </c>
      <c r="E131" s="1173" t="str">
        <f>IF(Data!CB131="","",Data!CB131)</f>
        <v/>
      </c>
      <c r="F131" s="1173" t="str">
        <f>IF(Data!CC131="","",Data!CC131)</f>
        <v/>
      </c>
      <c r="G131" s="1124"/>
      <c r="H131" s="983"/>
      <c r="I131" s="983"/>
      <c r="J131" s="983"/>
      <c r="K131" s="983"/>
      <c r="L131" s="1124"/>
      <c r="M131" s="1138"/>
      <c r="N131" s="1138"/>
      <c r="O131" s="1138"/>
      <c r="P131" s="1138"/>
      <c r="Q131" s="1111"/>
      <c r="R131" s="1135"/>
      <c r="S131" s="1136"/>
      <c r="T131" s="1136"/>
      <c r="U131" s="1082">
        <v>131</v>
      </c>
      <c r="V131" s="470"/>
    </row>
    <row r="132" spans="1:22" s="1112" customFormat="1" ht="15.75" hidden="1" customHeight="1">
      <c r="A132" s="1118" t="s">
        <v>278</v>
      </c>
      <c r="B132" s="1103"/>
      <c r="C132" s="992" t="str">
        <f>IF(C131="","",IF(C129="",C120*C130*C131,C129*C130*C131))</f>
        <v/>
      </c>
      <c r="D132" s="992" t="str">
        <f>IF(D131="","",IF(D129="",D120*D130*D131,D129*D130*D131))</f>
        <v/>
      </c>
      <c r="E132" s="992" t="str">
        <f>IF(E131="","",IF(E129="",E120*E130*E131,E129*E130*E131))</f>
        <v/>
      </c>
      <c r="F132" s="992" t="str">
        <f>IF(F131="","",IF(F129="",F120*F130*F131,F129*F130*F131))</f>
        <v/>
      </c>
      <c r="G132" s="1124"/>
      <c r="H132" s="983"/>
      <c r="I132" s="983"/>
      <c r="J132" s="983"/>
      <c r="K132" s="983"/>
      <c r="L132" s="1124"/>
      <c r="M132" s="1138"/>
      <c r="N132" s="1138"/>
      <c r="O132" s="1138"/>
      <c r="P132" s="1138"/>
      <c r="Q132" s="1111"/>
      <c r="R132" s="544"/>
      <c r="S132" s="1050"/>
      <c r="T132" s="1050"/>
      <c r="U132" s="1082">
        <v>132</v>
      </c>
      <c r="V132" s="470"/>
    </row>
    <row r="133" spans="1:22" s="1112" customFormat="1" ht="15.75" hidden="1" customHeight="1">
      <c r="A133" s="1118" t="s">
        <v>280</v>
      </c>
      <c r="B133" s="1121"/>
      <c r="C133" s="1173" t="str">
        <f>IF(Data!BZ133="","",Data!BZ133)</f>
        <v/>
      </c>
      <c r="D133" s="1173" t="str">
        <f>IF(Data!CA133="","",Data!CA133)</f>
        <v/>
      </c>
      <c r="E133" s="1173" t="str">
        <f>IF(Data!CB133="","",Data!CB133)</f>
        <v/>
      </c>
      <c r="F133" s="1173" t="str">
        <f>IF(Data!CC133="","",Data!CC133)</f>
        <v/>
      </c>
      <c r="G133" s="1124"/>
      <c r="H133" s="1002" t="str">
        <f>IF(SUM(C133)&gt;0,MIN(C132-H137-SUM(C137)*(H137=""),C133*'Exp factors'!C$8),"")</f>
        <v/>
      </c>
      <c r="I133" s="1002" t="str">
        <f>IF(SUM(D133)&gt;0,MIN(D132-I137-SUM(D137)*(I137=""),D133*'Exp factors'!D$8),"")</f>
        <v/>
      </c>
      <c r="J133" s="1002" t="str">
        <f>IF(SUM(E133)&gt;0,MIN(E132-J137-SUM(E137)*(J137=""),E133*'Exp factors'!E$8),"")</f>
        <v/>
      </c>
      <c r="K133" s="1002" t="str">
        <f>IF(SUM(F133)&gt;0,MIN(F132-K137-SUM(F137)*(K137=""),F133*'Exp factors'!F$8),"")</f>
        <v/>
      </c>
      <c r="L133" s="1124"/>
      <c r="M133" s="1138"/>
      <c r="N133" s="1138"/>
      <c r="O133" s="1138"/>
      <c r="P133" s="1138"/>
      <c r="Q133" s="1111"/>
      <c r="R133" s="544"/>
      <c r="S133" s="1050"/>
      <c r="T133" s="1050"/>
      <c r="U133" s="1082">
        <v>133</v>
      </c>
      <c r="V133" s="470"/>
    </row>
    <row r="134" spans="1:22" s="1112" customFormat="1" ht="15.75" hidden="1" customHeight="1">
      <c r="A134" s="1118" t="s">
        <v>282</v>
      </c>
      <c r="B134" s="1124"/>
      <c r="C134" s="1173" t="str">
        <f>IF(Data!BZ134="","",Data!BZ134)</f>
        <v/>
      </c>
      <c r="D134" s="1173" t="str">
        <f>IF(Data!CA134="","",Data!CA134)</f>
        <v/>
      </c>
      <c r="E134" s="1173" t="str">
        <f>IF(Data!CB134="","",Data!CB134)</f>
        <v/>
      </c>
      <c r="F134" s="1173" t="str">
        <f>IF(Data!CC134="","",Data!CC134)</f>
        <v/>
      </c>
      <c r="G134" s="1124"/>
      <c r="H134" s="983"/>
      <c r="I134" s="983"/>
      <c r="J134" s="983"/>
      <c r="K134" s="983"/>
      <c r="L134" s="1124"/>
      <c r="M134" s="1138"/>
      <c r="N134" s="1138"/>
      <c r="O134" s="1138"/>
      <c r="P134" s="1138"/>
      <c r="Q134" s="1111"/>
      <c r="R134" s="1135"/>
      <c r="S134" s="1136"/>
      <c r="T134" s="1136"/>
      <c r="U134" s="1082">
        <v>134</v>
      </c>
      <c r="V134" s="470"/>
    </row>
    <row r="135" spans="1:22" s="1112" customFormat="1" ht="15.75" hidden="1" customHeight="1">
      <c r="A135" s="1150" t="s">
        <v>284</v>
      </c>
      <c r="B135" s="1122"/>
      <c r="C135" s="1142" t="str">
        <f>IF(SUM(C133)=0,"",C133*C134)</f>
        <v/>
      </c>
      <c r="D135" s="1142" t="str">
        <f>IF(SUM(D133)=0,"",D133*D134)</f>
        <v/>
      </c>
      <c r="E135" s="1142" t="str">
        <f>IF(SUM(E133)=0,"",E133*E134)</f>
        <v/>
      </c>
      <c r="F135" s="1142" t="str">
        <f>IF(SUM(F133)=0,"",F133*F134)</f>
        <v/>
      </c>
      <c r="G135" s="1141"/>
      <c r="H135" s="992" t="str">
        <f>IF(H133="","",H133*C134)</f>
        <v/>
      </c>
      <c r="I135" s="992" t="str">
        <f>IF(I133="","",I133*D134)</f>
        <v/>
      </c>
      <c r="J135" s="992" t="str">
        <f>IF(J133="","",J133*E134)</f>
        <v/>
      </c>
      <c r="K135" s="992" t="str">
        <f>IF(K133="","",K133*F134)</f>
        <v/>
      </c>
      <c r="L135" s="1141"/>
      <c r="M135" s="1142" t="str">
        <f>IF(H135="","",SUM(H135)-SUM(C135))</f>
        <v/>
      </c>
      <c r="N135" s="1142" t="str">
        <f>IF(I135="","",SUM(I135)-SUM(D135))</f>
        <v/>
      </c>
      <c r="O135" s="1142" t="str">
        <f>IF(J135="","",SUM(J135)-SUM(E135))</f>
        <v/>
      </c>
      <c r="P135" s="1142" t="str">
        <f>IF(K135="","",SUM(K135)-SUM(F135))</f>
        <v/>
      </c>
      <c r="Q135" s="1111"/>
      <c r="R135" s="544"/>
      <c r="S135" s="1050"/>
      <c r="T135" s="1050"/>
      <c r="U135" s="1082">
        <v>135</v>
      </c>
      <c r="V135" s="470"/>
    </row>
    <row r="136" spans="1:22" ht="15.75" hidden="1" customHeight="1">
      <c r="A136" s="1143" t="s">
        <v>286</v>
      </c>
      <c r="B136" s="1124"/>
      <c r="C136" s="1175">
        <f>IF(Data!BZ136="","",Data!BZ136)</f>
        <v>1</v>
      </c>
      <c r="D136" s="1175">
        <f>IF(Data!CA136="","",Data!CA136)</f>
        <v>1</v>
      </c>
      <c r="E136" s="1175">
        <f>IF(Data!CB136="","",Data!CB136)</f>
        <v>1</v>
      </c>
      <c r="F136" s="1175">
        <f>IF(Data!CC136="","",Data!CC136)</f>
        <v>1</v>
      </c>
      <c r="G136" s="1144"/>
      <c r="H136" s="983"/>
      <c r="I136" s="983"/>
      <c r="J136" s="983"/>
      <c r="K136" s="983"/>
      <c r="L136" s="1144"/>
      <c r="M136" s="983"/>
      <c r="N136" s="983"/>
      <c r="O136" s="983"/>
      <c r="P136" s="983"/>
      <c r="Q136" s="1151"/>
      <c r="R136" s="544"/>
      <c r="S136" s="1050"/>
      <c r="T136" s="1050"/>
      <c r="U136" s="1082">
        <v>136</v>
      </c>
      <c r="V136" s="470"/>
    </row>
    <row r="137" spans="1:22" s="1112" customFormat="1" ht="15.75" hidden="1" customHeight="1">
      <c r="A137" s="1143" t="s">
        <v>288</v>
      </c>
      <c r="B137" s="1144"/>
      <c r="C137" s="1173" t="str">
        <f>IF(Data!BZ137="","",Data!BZ137)</f>
        <v/>
      </c>
      <c r="D137" s="1173" t="str">
        <f>IF(Data!CA137="","",Data!CA137)</f>
        <v/>
      </c>
      <c r="E137" s="1173" t="str">
        <f>IF(Data!CB137="","",Data!CB137)</f>
        <v/>
      </c>
      <c r="F137" s="1173" t="str">
        <f>IF(Data!CC137="","",Data!CC137)</f>
        <v/>
      </c>
      <c r="G137" s="1134"/>
      <c r="H137" s="751"/>
      <c r="I137" s="751"/>
      <c r="J137" s="751"/>
      <c r="K137" s="751"/>
      <c r="L137" s="1134"/>
      <c r="M137" s="983"/>
      <c r="N137" s="983"/>
      <c r="O137" s="983"/>
      <c r="P137" s="983"/>
      <c r="Q137" s="1111"/>
      <c r="R137" s="544"/>
      <c r="S137" s="1050"/>
      <c r="T137" s="1050"/>
      <c r="U137" s="1082">
        <v>137</v>
      </c>
      <c r="V137" s="470"/>
    </row>
    <row r="138" spans="1:22" ht="15.75" hidden="1" customHeight="1">
      <c r="A138" s="1143" t="s">
        <v>321</v>
      </c>
      <c r="B138" s="1134"/>
      <c r="C138" s="1154" t="str">
        <f>IF(SUM(C123,C132)&gt;0,SUM(C124,C133)/SUM(C123,C132),"")</f>
        <v/>
      </c>
      <c r="D138" s="1154" t="str">
        <f>IF(SUM(D123,D132)&gt;0,SUM(D124,D133)/SUM(D123,D132),"")</f>
        <v/>
      </c>
      <c r="E138" s="1154" t="str">
        <f>IF(SUM(E123,E132)&gt;0,SUM(E124,E133)/SUM(E123,E132),"")</f>
        <v/>
      </c>
      <c r="F138" s="1154" t="str">
        <f>IF(SUM(F123,F132)&gt;0,SUM(F124,F133)/SUM(F123,F132),"")</f>
        <v/>
      </c>
      <c r="G138" s="1144"/>
      <c r="H138" s="1154" t="str">
        <f>IF(SUM(C123,C132)&gt;0,SUM(H124,SUM(C124)*(SUM(H124)=0),H133,SUM(C133)*(SUM(H133)=0))/SUM(C123,C132),"")</f>
        <v/>
      </c>
      <c r="I138" s="1154" t="str">
        <f>IF(SUM(D123,D132)&gt;0,SUM(I124,SUM(D124)*(SUM(I124)=0),I133,SUM(D133)*(SUM(I133)=0))/SUM(D123,D132),"")</f>
        <v/>
      </c>
      <c r="J138" s="1154" t="str">
        <f>IF(SUM(E123,E132)&gt;0,SUM(J124,SUM(E124)*(SUM(J124)=0),J133,SUM(E133)*(SUM(J133)=0))/SUM(E123,E132),"")</f>
        <v/>
      </c>
      <c r="K138" s="1154" t="str">
        <f>IF(SUM(F123,F132)&gt;0,SUM(K124,SUM(F124)*(SUM(K124)=0),K133,SUM(F133)*(SUM(K133)=0))/SUM(F123,F132),"")</f>
        <v/>
      </c>
      <c r="L138" s="1144"/>
      <c r="M138" s="1138"/>
      <c r="N138" s="1138"/>
      <c r="O138" s="1138"/>
      <c r="P138" s="1138"/>
      <c r="Q138" s="1151"/>
      <c r="R138" s="1081"/>
      <c r="S138" s="1043"/>
      <c r="T138" s="1043"/>
      <c r="U138" s="1082">
        <v>138</v>
      </c>
      <c r="V138" s="470"/>
    </row>
    <row r="139" spans="1:22" ht="15.75" hidden="1" customHeight="1">
      <c r="A139" s="1143" t="s">
        <v>297</v>
      </c>
      <c r="B139" s="1121"/>
      <c r="C139" s="1157" t="str">
        <f>IF(SUM(C123,C132)=0,"",SUM(C123,-SUM(C124)*C127,-SUM(C128)*C127,C132,-SUM(C133)*C136,-SUM(C137)*C136)*0.098)</f>
        <v/>
      </c>
      <c r="D139" s="1157" t="str">
        <f>IF(SUM(D123,D132)=0,"",SUM(D123,-SUM(D124)*D127,-SUM(D128)*D127,D132,-SUM(D133)*D136,-SUM(D137)*D136)*0.098)</f>
        <v/>
      </c>
      <c r="E139" s="1157" t="str">
        <f>IF(SUM(E123,E132)=0,"",SUM(E123,-SUM(E124)*E127,-SUM(E128)*E127,E132,-SUM(E133)*E136,-SUM(E137)*E136)*0.098)</f>
        <v/>
      </c>
      <c r="F139" s="1157" t="str">
        <f>IF(SUM(F123,F132)=0,"",SUM(F123,-SUM(F124)*F127,-SUM(F128)*F127,F132,-SUM(F133)*F136,-SUM(F137)*F136)*0.098)</f>
        <v/>
      </c>
      <c r="G139" s="1146"/>
      <c r="H139" s="1157" t="str">
        <f>IF(SUM(C123,C132)=0,"",(SUM(C123)-(SUM(C124)*(H124="")+SUM(C128)*(H128="")+SUM(H124,H128))*C127+SUM(C132)-(SUM(C133)*(H133="")+SUM(C137)*(H137="")+SUM(H133,H137))*C136)*0.098)</f>
        <v/>
      </c>
      <c r="I139" s="1157" t="str">
        <f>IF(SUM(D123,D132)=0,"",(SUM(D123)-(SUM(D124)*(I124="")+SUM(D128)*(I128="")+SUM(I124,I128))*D127+SUM(D132)-(SUM(D133)*(I133="")+SUM(D137)*(I137="")+SUM(I133,I137))*D136)*0.098)</f>
        <v/>
      </c>
      <c r="J139" s="1157" t="str">
        <f>IF(SUM(E123,E132)=0,"",(SUM(E123)-(SUM(E124)*(J124="")+SUM(E128)*(J128="")+SUM(J124,J128))*E127+SUM(E132)-(SUM(E133)*(J133="")+SUM(E137)*(J137="")+SUM(J133,J137))*E136)*0.098)</f>
        <v/>
      </c>
      <c r="K139" s="1157" t="str">
        <f>IF(SUM(F123,F132)=0,"",(SUM(F123)-(SUM(F124)*(K124="")+SUM(F128)*(K128="")+SUM(K124,K128))*F127+SUM(F132)-(SUM(F133)*(K133="")+SUM(F137)*(K137="")+SUM(K133,K137))*F136)*0.098)</f>
        <v/>
      </c>
      <c r="L139" s="1146"/>
      <c r="M139" s="1138"/>
      <c r="N139" s="1138"/>
      <c r="O139" s="1138"/>
      <c r="P139" s="1138"/>
      <c r="Q139" s="1151"/>
      <c r="R139" s="544"/>
      <c r="S139" s="1050"/>
      <c r="T139" s="1050"/>
      <c r="U139" s="1082">
        <v>139</v>
      </c>
      <c r="V139" s="470"/>
    </row>
    <row r="140" spans="1:22" ht="15.75" hidden="1" customHeight="1">
      <c r="A140" s="1117" t="s">
        <v>298</v>
      </c>
      <c r="B140" s="1103"/>
      <c r="C140" s="1173" t="str">
        <f>IF(Data!BZ140="","",Data!BZ140)</f>
        <v/>
      </c>
      <c r="D140" s="1173" t="str">
        <f>IF(Data!CA140="","",Data!CA140)</f>
        <v/>
      </c>
      <c r="E140" s="1173" t="str">
        <f>IF(Data!CB140="","",Data!CB140)</f>
        <v/>
      </c>
      <c r="F140" s="1173" t="str">
        <f>IF(Data!CC140="","",Data!CC140)</f>
        <v/>
      </c>
      <c r="G140" s="1146"/>
      <c r="H140" s="1158"/>
      <c r="I140" s="1158"/>
      <c r="J140" s="1158"/>
      <c r="K140" s="1158"/>
      <c r="L140" s="1146"/>
      <c r="M140" s="1159"/>
      <c r="N140" s="1159"/>
      <c r="O140" s="1159"/>
      <c r="P140" s="1159"/>
      <c r="Q140" s="1151"/>
      <c r="R140" s="1135"/>
      <c r="S140" s="1136"/>
      <c r="T140" s="1136"/>
      <c r="U140" s="1082">
        <v>140</v>
      </c>
      <c r="V140" s="470"/>
    </row>
    <row r="141" spans="1:22" ht="15.75" hidden="1" customHeight="1">
      <c r="A141" s="1143" t="s">
        <v>299</v>
      </c>
      <c r="B141" s="1121"/>
      <c r="C141" s="1173" t="str">
        <f>IF(Data!BZ141="","",Data!BZ141)</f>
        <v/>
      </c>
      <c r="D141" s="1173" t="str">
        <f>IF(Data!CA141="","",Data!CA141)</f>
        <v/>
      </c>
      <c r="E141" s="1173" t="str">
        <f>IF(Data!CB141="","",Data!CB141)</f>
        <v/>
      </c>
      <c r="F141" s="1173" t="str">
        <f>IF(Data!CC141="","",Data!CC141)</f>
        <v/>
      </c>
      <c r="G141" s="1147"/>
      <c r="H141" s="1160" t="str">
        <f>IF(SUM(C141)&gt;0,MIN(H139-H140-SUM(C140)*(H140=""),C141*'Exp factors'!C$8),"")</f>
        <v/>
      </c>
      <c r="I141" s="1160" t="str">
        <f>IF(SUM(D141)&gt;0,MIN(I139-I140-SUM(D140)*(I140=""),D141*'Exp factors'!D$8),"")</f>
        <v/>
      </c>
      <c r="J141" s="1160" t="str">
        <f>IF(SUM(E141)&gt;0,MIN(J139-J140-SUM(E140)*(J140=""),E141*'Exp factors'!E$8),"")</f>
        <v/>
      </c>
      <c r="K141" s="1160" t="str">
        <f>IF(SUM(F141)&gt;0,MIN(K139-K140-SUM(F140)*(K140=""),F141*'Exp factors'!F$8),"")</f>
        <v/>
      </c>
      <c r="L141" s="1147"/>
      <c r="M141" s="1159"/>
      <c r="N141" s="1159"/>
      <c r="O141" s="1159"/>
      <c r="P141" s="1159"/>
      <c r="Q141" s="1151"/>
      <c r="R141" s="1135"/>
      <c r="S141" s="1136"/>
      <c r="T141" s="1136"/>
      <c r="U141" s="1082">
        <v>141</v>
      </c>
      <c r="V141" s="470"/>
    </row>
    <row r="142" spans="1:22" ht="15.75" hidden="1" customHeight="1">
      <c r="A142" s="1118" t="s">
        <v>301</v>
      </c>
      <c r="B142" s="1124"/>
      <c r="C142" s="1173" t="str">
        <f>IF(Data!BZ142="","",Data!BZ142)</f>
        <v/>
      </c>
      <c r="D142" s="1173" t="str">
        <f>IF(Data!CA142="","",Data!CA142)</f>
        <v/>
      </c>
      <c r="E142" s="1173" t="str">
        <f>IF(Data!CB142="","",Data!CB142)</f>
        <v/>
      </c>
      <c r="F142" s="1173" t="str">
        <f>IF(Data!CC142="","",Data!CC142)</f>
        <v/>
      </c>
      <c r="G142" s="1148"/>
      <c r="H142" s="983"/>
      <c r="I142" s="983"/>
      <c r="J142" s="983"/>
      <c r="K142" s="983"/>
      <c r="L142" s="1148"/>
      <c r="M142" s="1163"/>
      <c r="N142" s="1163"/>
      <c r="O142" s="1163"/>
      <c r="P142" s="1163"/>
      <c r="Q142" s="1164"/>
      <c r="R142" s="1135"/>
      <c r="S142" s="1136"/>
      <c r="T142" s="1136"/>
      <c r="U142" s="1082">
        <v>142</v>
      </c>
      <c r="V142" s="470"/>
    </row>
    <row r="143" spans="1:22" s="1168" customFormat="1" ht="15.75" hidden="1" customHeight="1">
      <c r="A143" s="1117" t="s">
        <v>303</v>
      </c>
      <c r="B143" s="1124"/>
      <c r="C143" s="1142" t="str">
        <f>IF(SUM(C141)=0,"",C141*C142)</f>
        <v/>
      </c>
      <c r="D143" s="1142" t="str">
        <f>IF(SUM(D141)=0,"",D141*D142)</f>
        <v/>
      </c>
      <c r="E143" s="1142" t="str">
        <f>IF(SUM(E141)=0,"",E141*E142)</f>
        <v/>
      </c>
      <c r="F143" s="1142" t="str">
        <f>IF(SUM(F141)=0,"",F141*F142)</f>
        <v/>
      </c>
      <c r="G143" s="1149"/>
      <c r="H143" s="992" t="str">
        <f>IF(H141="","",H141*C142)</f>
        <v/>
      </c>
      <c r="I143" s="992" t="str">
        <f>IF(I141="","",I141*D142)</f>
        <v/>
      </c>
      <c r="J143" s="992" t="str">
        <f>IF(J141="","",J141*E142)</f>
        <v/>
      </c>
      <c r="K143" s="992" t="str">
        <f>IF(K141="","",K141*F142)</f>
        <v/>
      </c>
      <c r="L143" s="1149"/>
      <c r="M143" s="1142" t="str">
        <f t="shared" ref="M143:P145" si="12">IF(H143="","",SUM(H143)-SUM(C143))</f>
        <v/>
      </c>
      <c r="N143" s="1142" t="str">
        <f t="shared" si="12"/>
        <v/>
      </c>
      <c r="O143" s="1142" t="str">
        <f t="shared" si="12"/>
        <v/>
      </c>
      <c r="P143" s="1142" t="str">
        <f t="shared" si="12"/>
        <v/>
      </c>
      <c r="Q143" s="1166"/>
      <c r="R143" s="544"/>
      <c r="S143" s="1050"/>
      <c r="T143" s="1050"/>
      <c r="U143" s="1082">
        <v>143</v>
      </c>
      <c r="V143" s="1167"/>
    </row>
    <row r="144" spans="1:22" ht="15.75" hidden="1" customHeight="1">
      <c r="A144" s="1117" t="s">
        <v>314</v>
      </c>
      <c r="B144" s="1121"/>
      <c r="C144" s="1169" t="str">
        <f>IF(C139="","",(SUM(C123)*4522-SUM(C124,C128)*(4522-3098*(C127=0))-SUM(C140,C141)*32930)/$P$1/365/C$46)</f>
        <v/>
      </c>
      <c r="D144" s="1169" t="str">
        <f>IF(D139="","",(SUM(D123)*4522-SUM(D124,D128)*(4522-3098*(D127=0))-SUM(D140,D141)*32930)/$P$1/365/D$46)</f>
        <v/>
      </c>
      <c r="E144" s="1169" t="str">
        <f>IF(E139="","",(SUM(E123)*4522-SUM(E124,E128)*(4522-3098*(E127=0))-SUM(E140,E141)*32930)/$P$1/365/E$46)</f>
        <v/>
      </c>
      <c r="F144" s="1169" t="str">
        <f>IF(F139="","",(SUM(F123)*4522-SUM(F124,F128)*(4522-3098*(F127=0))-SUM(F140,F141)*32930)/$P$1/365/F$46)</f>
        <v/>
      </c>
      <c r="G144" s="1134"/>
      <c r="H144" s="1169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69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69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69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34"/>
      <c r="M144" s="1170" t="str">
        <f t="shared" si="12"/>
        <v/>
      </c>
      <c r="N144" s="1170" t="str">
        <f t="shared" si="12"/>
        <v/>
      </c>
      <c r="O144" s="1170" t="str">
        <f t="shared" si="12"/>
        <v/>
      </c>
      <c r="P144" s="1170" t="str">
        <f t="shared" si="12"/>
        <v/>
      </c>
      <c r="Q144" s="1151"/>
      <c r="R144" s="1081"/>
      <c r="S144" s="1043"/>
      <c r="T144" s="1043"/>
      <c r="U144" s="1082">
        <v>144</v>
      </c>
      <c r="V144" s="470"/>
    </row>
    <row r="145" spans="1:22" ht="15.75" hidden="1" customHeight="1">
      <c r="A145" s="1117" t="s">
        <v>315</v>
      </c>
      <c r="B145" s="1121"/>
      <c r="C145" s="1169" t="str">
        <f>IF(C139="","",(SUM(C132)*4522-SUM(C133,C137)*(4522-3098*(C136=0)))/$P$1/365/C$46)</f>
        <v/>
      </c>
      <c r="D145" s="1169" t="str">
        <f>IF(D139="","",(SUM(D132)*4522-SUM(D133,D137)*(4522-3098*(D136=0)))/$P$1/365/D$46)</f>
        <v/>
      </c>
      <c r="E145" s="1169" t="str">
        <f>IF(E139="","",(SUM(E132)*4522-SUM(E133,E137)*(4522-3098*(E136=0)))/$P$1/365/E$46)</f>
        <v/>
      </c>
      <c r="F145" s="1169" t="str">
        <f>IF(F139="","",(SUM(F132)*4522-SUM(F133,F137)*(4522-3098*(F136=0)))/$P$1/365/F$46)</f>
        <v/>
      </c>
      <c r="G145" s="1134"/>
      <c r="H145" s="1169" t="str">
        <f>IF(AND(H124="",H128="",H133="",H137="",H141=""),"",(SUM(C132)*4522-(SUM(H133,H137)+SUM(C133)*(H133="")+SUM(C137)*(H137=""))*(4522-3098*(C136=0)))/$P$1/365/C$46)</f>
        <v/>
      </c>
      <c r="I145" s="1169" t="str">
        <f>IF(AND(I124="",I128="",I133="",I137="",I141=""),"",(SUM(D132)*4522-(SUM(I133,I137)+SUM(D133)*(I133="")+SUM(D137)*(I137=""))*(4522-3098*(D136=0)))/$P$1/365/D$46)</f>
        <v/>
      </c>
      <c r="J145" s="1169" t="str">
        <f>IF(AND(J124="",J128="",J133="",J137="",J141=""),"",(SUM(E132)*4522-(SUM(J133,J137)+SUM(E133)*(J133="")+SUM(E137)*(J137=""))*(4522-3098*(E136=0)))/$P$1/365/E$46)</f>
        <v/>
      </c>
      <c r="K145" s="1169" t="str">
        <f>IF(AND(K124="",K128="",K133="",K137="",K141=""),"",(SUM(F132)*4522-(SUM(K133,K137)+SUM(F133)*(K133="")+SUM(F137)*(K137=""))*(4522-3098*(F136=0)))/$P$1/365/F$46)</f>
        <v/>
      </c>
      <c r="L145" s="1134"/>
      <c r="M145" s="1170" t="str">
        <f t="shared" si="12"/>
        <v/>
      </c>
      <c r="N145" s="1170" t="str">
        <f t="shared" si="12"/>
        <v/>
      </c>
      <c r="O145" s="1170" t="str">
        <f t="shared" si="12"/>
        <v/>
      </c>
      <c r="P145" s="1170" t="str">
        <f t="shared" si="12"/>
        <v/>
      </c>
      <c r="Q145" s="1151"/>
      <c r="R145" s="1081"/>
      <c r="S145" s="1043"/>
      <c r="T145" s="1043"/>
      <c r="U145" s="1082">
        <v>145</v>
      </c>
      <c r="V145" s="470"/>
    </row>
    <row r="146" spans="1:22" ht="15.75" hidden="1" customHeight="1">
      <c r="A146" s="1171" t="s">
        <v>322</v>
      </c>
      <c r="B146" s="1134"/>
      <c r="C146" s="1154" t="str">
        <f>IF(SUM(C139)&gt;0,SUM(C141)/C139,"")</f>
        <v/>
      </c>
      <c r="D146" s="1154" t="str">
        <f>IF(SUM(D139)&gt;0,SUM(D141)/D139,"")</f>
        <v/>
      </c>
      <c r="E146" s="1154" t="str">
        <f>IF(SUM(E139)&gt;0,SUM(E141)/E139,"")</f>
        <v/>
      </c>
      <c r="F146" s="1154" t="str">
        <f>IF(SUM(F139)&gt;0,SUM(F141)/F139,"")</f>
        <v/>
      </c>
      <c r="G146" s="1134"/>
      <c r="H146" s="1154" t="str">
        <f>IF(H139="","",SUM(H141)/H139)</f>
        <v/>
      </c>
      <c r="I146" s="1154" t="str">
        <f>IF(I139="","",SUM(I141)/I139)</f>
        <v/>
      </c>
      <c r="J146" s="1154" t="str">
        <f>IF(J139="","",SUM(J141)/J139)</f>
        <v/>
      </c>
      <c r="K146" s="1154" t="str">
        <f>IF(K139="","",SUM(K141)/K139)</f>
        <v/>
      </c>
      <c r="L146" s="1134"/>
      <c r="M146" s="983"/>
      <c r="N146" s="983"/>
      <c r="O146" s="983"/>
      <c r="P146" s="983"/>
      <c r="Q146" s="1151"/>
      <c r="R146" s="1081"/>
      <c r="S146" s="1043"/>
      <c r="T146" s="1043"/>
      <c r="U146" s="1082">
        <v>146</v>
      </c>
      <c r="V146" s="470"/>
    </row>
    <row r="147" spans="1:22" s="1112" customFormat="1" ht="15.75" customHeight="1">
      <c r="A147" s="1131" t="s">
        <v>323</v>
      </c>
      <c r="B147" s="1103"/>
      <c r="C147" s="1132"/>
      <c r="D147" s="1132"/>
      <c r="E147" s="1132"/>
      <c r="F147" s="1025"/>
      <c r="G147" s="1103"/>
      <c r="H147" s="983"/>
      <c r="I147" s="983"/>
      <c r="J147" s="983"/>
      <c r="K147" s="983"/>
      <c r="L147" s="1103"/>
      <c r="M147" s="1115"/>
      <c r="N147" s="1115"/>
      <c r="O147" s="1115"/>
      <c r="P147" s="1115"/>
      <c r="Q147" s="1111"/>
      <c r="R147" s="489"/>
      <c r="S147" s="489"/>
      <c r="T147" s="489"/>
      <c r="U147" s="1082">
        <v>147</v>
      </c>
      <c r="V147" s="470"/>
    </row>
    <row r="148" spans="1:22" s="1112" customFormat="1" ht="15.75" customHeight="1">
      <c r="A148" s="1137" t="s">
        <v>318</v>
      </c>
      <c r="B148" s="1103"/>
      <c r="C148" s="1025">
        <f>IF(Data!BZ148="","",Data!BZ148)</f>
        <v>1</v>
      </c>
      <c r="D148" s="1025">
        <f>IF(Data!CA148="","",Data!CA148)</f>
        <v>1.5</v>
      </c>
      <c r="E148" s="1025">
        <f>IF(Data!CB148="","",Data!CB148)</f>
        <v>6.5</v>
      </c>
      <c r="F148" s="1025">
        <f>IF(Data!CC148="","",Data!CC148)</f>
        <v>12</v>
      </c>
      <c r="G148" s="1121"/>
      <c r="H148" s="983"/>
      <c r="I148" s="983"/>
      <c r="J148" s="983"/>
      <c r="K148" s="983"/>
      <c r="L148" s="1121"/>
      <c r="M148" s="983"/>
      <c r="N148" s="983"/>
      <c r="O148" s="983"/>
      <c r="P148" s="983"/>
      <c r="Q148" s="1111"/>
      <c r="R148" s="1135"/>
      <c r="S148" s="1136"/>
      <c r="T148" s="1136"/>
      <c r="U148" s="1082">
        <v>148</v>
      </c>
      <c r="V148" s="470"/>
    </row>
    <row r="149" spans="1:22" s="1112" customFormat="1" ht="15.75" customHeight="1">
      <c r="A149" s="1117" t="s">
        <v>319</v>
      </c>
      <c r="B149" s="1124"/>
      <c r="C149" s="1025">
        <f>IF(Data!BZ149="","",Data!BZ149)</f>
        <v>45</v>
      </c>
      <c r="D149" s="1025">
        <f>IF(Data!CA149="","",Data!CA149)</f>
        <v>45</v>
      </c>
      <c r="E149" s="1025">
        <f>IF(Data!CB149="","",Data!CB149)</f>
        <v>45</v>
      </c>
      <c r="F149" s="1025">
        <f>IF(Data!CC149="","",Data!CC149)</f>
        <v>45</v>
      </c>
      <c r="G149" s="1121"/>
      <c r="H149" s="983"/>
      <c r="I149" s="983"/>
      <c r="J149" s="983"/>
      <c r="K149" s="983"/>
      <c r="L149" s="1121"/>
      <c r="M149" s="983"/>
      <c r="N149" s="983"/>
      <c r="O149" s="983"/>
      <c r="P149" s="983"/>
      <c r="Q149" s="1111"/>
      <c r="R149" s="544"/>
      <c r="S149" s="1050"/>
      <c r="T149" s="1050"/>
      <c r="U149" s="1082">
        <v>149</v>
      </c>
      <c r="V149" s="470"/>
    </row>
    <row r="150" spans="1:22" s="1112" customFormat="1" ht="15.75" customHeight="1">
      <c r="A150" s="1118" t="s">
        <v>274</v>
      </c>
      <c r="B150" s="1122"/>
      <c r="C150" s="866" t="str">
        <f>IF(Data!BZ150="","",Data!BZ150)</f>
        <v/>
      </c>
      <c r="D150" s="866" t="str">
        <f>IF(Data!CA150="","",Data!CA150)</f>
        <v/>
      </c>
      <c r="E150" s="866" t="str">
        <f>IF(Data!CB150="","",Data!CB150)</f>
        <v/>
      </c>
      <c r="F150" s="866" t="str">
        <f>IF(Data!CC150="","",Data!CC150)</f>
        <v/>
      </c>
      <c r="G150" s="1124"/>
      <c r="H150" s="983"/>
      <c r="I150" s="983"/>
      <c r="J150" s="983"/>
      <c r="K150" s="983"/>
      <c r="L150" s="1124"/>
      <c r="M150" s="1138"/>
      <c r="N150" s="1138"/>
      <c r="O150" s="1138"/>
      <c r="P150" s="1138"/>
      <c r="Q150" s="1111"/>
      <c r="R150" s="1135"/>
      <c r="S150" s="1136"/>
      <c r="T150" s="1136"/>
      <c r="U150" s="1082">
        <v>150</v>
      </c>
      <c r="V150" s="470"/>
    </row>
    <row r="151" spans="1:22" s="1112" customFormat="1" ht="15.75" customHeight="1">
      <c r="A151" s="1118" t="s">
        <v>278</v>
      </c>
      <c r="B151" s="1124"/>
      <c r="C151" s="992" t="str">
        <f>IF(C150="","",C148*C149*C150)</f>
        <v/>
      </c>
      <c r="D151" s="992" t="str">
        <f>IF(D150="","",D148*D149*D150)</f>
        <v/>
      </c>
      <c r="E151" s="992" t="str">
        <f>IF(E150="","",E148*E149*E150)</f>
        <v/>
      </c>
      <c r="F151" s="1165" t="str">
        <f>IF(F150="","",F148*F149*F150)</f>
        <v/>
      </c>
      <c r="G151" s="1122"/>
      <c r="H151" s="983"/>
      <c r="I151" s="983"/>
      <c r="J151" s="983"/>
      <c r="K151" s="983"/>
      <c r="L151" s="1122"/>
      <c r="M151" s="1138"/>
      <c r="N151" s="1138"/>
      <c r="O151" s="1138"/>
      <c r="P151" s="1138"/>
      <c r="Q151" s="1111"/>
      <c r="R151" s="544"/>
      <c r="S151" s="1050"/>
      <c r="T151" s="1050"/>
      <c r="U151" s="1082">
        <v>151</v>
      </c>
      <c r="V151" s="470"/>
    </row>
    <row r="152" spans="1:22" s="1112" customFormat="1" ht="15.75" customHeight="1">
      <c r="A152" s="1118" t="s">
        <v>280</v>
      </c>
      <c r="B152" s="1134"/>
      <c r="C152" s="1025" t="str">
        <f>IF(Data!BZ152="","",Data!BZ152)</f>
        <v/>
      </c>
      <c r="D152" s="1025" t="str">
        <f>IF(Data!CA152="","",Data!CA152)</f>
        <v/>
      </c>
      <c r="E152" s="1025" t="str">
        <f>IF(Data!CB152="","",Data!CB152)</f>
        <v/>
      </c>
      <c r="F152" s="1025" t="str">
        <f>IF(Data!CC152="","",Data!CC152)</f>
        <v/>
      </c>
      <c r="G152" s="1124"/>
      <c r="H152" s="1002" t="str">
        <f>IF(SUM(C152)&gt;0,MIN(C151-H156-SUM(C156)*(H156=""),C152*'Exp factors'!C$8),"")</f>
        <v/>
      </c>
      <c r="I152" s="1002" t="str">
        <f>IF(SUM(D152)&gt;0,MIN(D151-I156-SUM(D156)*(I156=""),D152*'Exp factors'!D$8),"")</f>
        <v/>
      </c>
      <c r="J152" s="1002" t="str">
        <f>IF(SUM(E152)&gt;0,MIN(E151-J156-SUM(E156)*(J156=""),E152*'Exp factors'!E$8),"")</f>
        <v/>
      </c>
      <c r="K152" s="1002" t="str">
        <f>IF(SUM(F152)&gt;0,MIN(F151-K156-SUM(F156)*(K156=""),F152*'Exp factors'!F$8),"")</f>
        <v/>
      </c>
      <c r="L152" s="1124"/>
      <c r="M152" s="1138"/>
      <c r="N152" s="1138"/>
      <c r="O152" s="1138"/>
      <c r="P152" s="1138"/>
      <c r="Q152" s="1111"/>
      <c r="R152" s="544"/>
      <c r="S152" s="1050"/>
      <c r="T152" s="1050"/>
      <c r="U152" s="1082">
        <v>152</v>
      </c>
      <c r="V152" s="470"/>
    </row>
    <row r="153" spans="1:22" s="1112" customFormat="1" ht="15.75" customHeight="1">
      <c r="A153" s="1118" t="s">
        <v>282</v>
      </c>
      <c r="B153" s="1152"/>
      <c r="C153" s="1025" t="str">
        <f>IF(Data!BZ153="","",Data!BZ153)</f>
        <v/>
      </c>
      <c r="D153" s="1025" t="str">
        <f>IF(Data!CA153="","",Data!CA153)</f>
        <v/>
      </c>
      <c r="E153" s="1025" t="str">
        <f>IF(Data!CB153="","",Data!CB153)</f>
        <v/>
      </c>
      <c r="F153" s="1025" t="str">
        <f>IF(Data!CC153="","",Data!CC153)</f>
        <v/>
      </c>
      <c r="G153" s="1124"/>
      <c r="H153" s="983"/>
      <c r="I153" s="983"/>
      <c r="J153" s="983"/>
      <c r="K153" s="983"/>
      <c r="L153" s="1124"/>
      <c r="M153" s="1138"/>
      <c r="N153" s="1138"/>
      <c r="O153" s="1138"/>
      <c r="P153" s="1138"/>
      <c r="Q153" s="1111"/>
      <c r="R153" s="1135"/>
      <c r="S153" s="1136"/>
      <c r="T153" s="1136"/>
      <c r="U153" s="1082">
        <v>153</v>
      </c>
      <c r="V153" s="470"/>
    </row>
    <row r="154" spans="1:22" s="1112" customFormat="1" ht="15.75" customHeight="1">
      <c r="A154" s="1118" t="s">
        <v>284</v>
      </c>
      <c r="B154" s="1152"/>
      <c r="C154" s="1142" t="str">
        <f>IF(SUM(C152)=0,"",C152*C153)</f>
        <v/>
      </c>
      <c r="D154" s="1142" t="str">
        <f>IF(SUM(D152)=0,"",D152*D153)</f>
        <v/>
      </c>
      <c r="E154" s="1142" t="str">
        <f>IF(SUM(E152)=0,"",E152*E153)</f>
        <v/>
      </c>
      <c r="F154" s="1142" t="str">
        <f>IF(SUM(F152)=0,"",F152*F153)</f>
        <v/>
      </c>
      <c r="G154" s="1124"/>
      <c r="H154" s="992" t="str">
        <f>IF(H152="","",H152*C153)</f>
        <v/>
      </c>
      <c r="I154" s="992" t="str">
        <f>IF(I152="","",I152*D153)</f>
        <v/>
      </c>
      <c r="J154" s="992" t="str">
        <f>IF(J152="","",J152*E153)</f>
        <v/>
      </c>
      <c r="K154" s="992" t="str">
        <f>IF(K152="","",K152*F153)</f>
        <v/>
      </c>
      <c r="L154" s="1124"/>
      <c r="M154" s="1142" t="str">
        <f>IF(H154="","",SUM(H154)-SUM(C154))</f>
        <v/>
      </c>
      <c r="N154" s="1142" t="str">
        <f>IF(I154="","",SUM(I154)-SUM(D154))</f>
        <v/>
      </c>
      <c r="O154" s="1142" t="str">
        <f>IF(J154="","",SUM(J154)-SUM(E154))</f>
        <v/>
      </c>
      <c r="P154" s="1142" t="str">
        <f>IF(K154="","",SUM(K154)-SUM(F154))</f>
        <v/>
      </c>
      <c r="Q154" s="1111"/>
      <c r="R154" s="544"/>
      <c r="S154" s="1050"/>
      <c r="T154" s="1050"/>
      <c r="U154" s="1082">
        <v>154</v>
      </c>
      <c r="V154" s="470"/>
    </row>
    <row r="155" spans="1:22" s="1112" customFormat="1" ht="15.75" customHeight="1">
      <c r="A155" s="1143" t="s">
        <v>286</v>
      </c>
      <c r="B155" s="1152"/>
      <c r="C155" s="1139">
        <f>IF(Data!BZ155="","",Data!BZ155)</f>
        <v>1</v>
      </c>
      <c r="D155" s="1139">
        <f>IF(Data!CA155="","",Data!CA155)</f>
        <v>1</v>
      </c>
      <c r="E155" s="1139">
        <f>IF(Data!CB155="","",Data!CB155)</f>
        <v>1</v>
      </c>
      <c r="F155" s="1139">
        <f>IF(Data!CC155="","",Data!CC155)</f>
        <v>1</v>
      </c>
      <c r="G155" s="1134"/>
      <c r="H155" s="983"/>
      <c r="I155" s="983"/>
      <c r="J155" s="983"/>
      <c r="K155" s="983"/>
      <c r="L155" s="1134"/>
      <c r="M155" s="983"/>
      <c r="N155" s="983"/>
      <c r="O155" s="983"/>
      <c r="P155" s="983"/>
      <c r="Q155" s="1111"/>
      <c r="R155" s="544"/>
      <c r="S155" s="1050"/>
      <c r="T155" s="1050"/>
      <c r="U155" s="1082">
        <v>155</v>
      </c>
      <c r="V155" s="470"/>
    </row>
    <row r="156" spans="1:22" s="1112" customFormat="1" ht="15.75" customHeight="1">
      <c r="A156" s="1143" t="s">
        <v>288</v>
      </c>
      <c r="B156" s="1144"/>
      <c r="C156" s="1139" t="str">
        <f>IF(Data!BZ156="","",Data!BZ156)</f>
        <v/>
      </c>
      <c r="D156" s="1139" t="str">
        <f>IF(Data!CA156="","",Data!CA156)</f>
        <v/>
      </c>
      <c r="E156" s="1139" t="str">
        <f>IF(Data!CB156="","",Data!CB156)</f>
        <v/>
      </c>
      <c r="F156" s="866" t="str">
        <f>IF(Data!CC156="","",Data!CC156)</f>
        <v/>
      </c>
      <c r="G156" s="1134"/>
      <c r="H156" s="751"/>
      <c r="I156" s="751"/>
      <c r="J156" s="751"/>
      <c r="K156" s="751"/>
      <c r="L156" s="1134"/>
      <c r="M156" s="983"/>
      <c r="N156" s="983"/>
      <c r="O156" s="983"/>
      <c r="P156" s="983"/>
      <c r="Q156" s="1111"/>
      <c r="R156" s="544"/>
      <c r="S156" s="1050"/>
      <c r="T156" s="1050"/>
      <c r="U156" s="1082">
        <v>156</v>
      </c>
      <c r="V156" s="470"/>
    </row>
    <row r="157" spans="1:22" s="1112" customFormat="1" ht="15.75" customHeight="1">
      <c r="A157" s="1137" t="s">
        <v>320</v>
      </c>
      <c r="B157" s="1152"/>
      <c r="C157" s="866" t="str">
        <f>IF(Data!BZ157="","",Data!BZ157)</f>
        <v/>
      </c>
      <c r="D157" s="866" t="str">
        <f>IF(Data!CA157="","",Data!CA157)</f>
        <v/>
      </c>
      <c r="E157" s="866" t="str">
        <f>IF(Data!CB157="","",Data!CB157)</f>
        <v/>
      </c>
      <c r="F157" s="866" t="str">
        <f>IF(Data!CC157="","",Data!CC157)</f>
        <v/>
      </c>
      <c r="G157" s="1134"/>
      <c r="H157" s="983"/>
      <c r="I157" s="983"/>
      <c r="J157" s="983"/>
      <c r="K157" s="983"/>
      <c r="L157" s="1134"/>
      <c r="M157" s="983"/>
      <c r="N157" s="983"/>
      <c r="O157" s="983"/>
      <c r="P157" s="983"/>
      <c r="Q157" s="1111"/>
      <c r="R157" s="1135"/>
      <c r="S157" s="1136"/>
      <c r="T157" s="1136"/>
      <c r="U157" s="1082">
        <v>157</v>
      </c>
      <c r="V157" s="470"/>
    </row>
    <row r="158" spans="1:22" s="1112" customFormat="1" ht="15.75" customHeight="1">
      <c r="A158" s="1117" t="s">
        <v>319</v>
      </c>
      <c r="B158" s="1103"/>
      <c r="C158" s="866">
        <f>IF(Data!BZ158="","",Data!BZ158)</f>
        <v>45</v>
      </c>
      <c r="D158" s="866">
        <f>IF(Data!CA158="","",Data!CA158)</f>
        <v>45</v>
      </c>
      <c r="E158" s="866">
        <f>IF(Data!CB158="","",Data!CB158)</f>
        <v>45</v>
      </c>
      <c r="F158" s="866">
        <f>IF(Data!CC158="","",Data!CC158)</f>
        <v>45</v>
      </c>
      <c r="G158" s="1121"/>
      <c r="H158" s="983"/>
      <c r="I158" s="983"/>
      <c r="J158" s="983"/>
      <c r="K158" s="983"/>
      <c r="L158" s="1121"/>
      <c r="M158" s="983"/>
      <c r="N158" s="983"/>
      <c r="O158" s="983"/>
      <c r="P158" s="983"/>
      <c r="Q158" s="1111"/>
      <c r="R158" s="544"/>
      <c r="S158" s="1050"/>
      <c r="T158" s="1050"/>
      <c r="U158" s="1082">
        <v>158</v>
      </c>
      <c r="V158" s="470"/>
    </row>
    <row r="159" spans="1:22" s="1112" customFormat="1" ht="15.75" customHeight="1">
      <c r="A159" s="1118" t="s">
        <v>274</v>
      </c>
      <c r="B159" s="1121"/>
      <c r="C159" s="866" t="str">
        <f>IF(Data!BZ159="","",Data!BZ159)</f>
        <v/>
      </c>
      <c r="D159" s="866" t="str">
        <f>IF(Data!CA159="","",Data!CA159)</f>
        <v/>
      </c>
      <c r="E159" s="866" t="str">
        <f>IF(Data!CB159="","",Data!CB159)</f>
        <v/>
      </c>
      <c r="F159" s="866" t="str">
        <f>IF(Data!CC159="","",Data!CC159)</f>
        <v/>
      </c>
      <c r="G159" s="1124"/>
      <c r="H159" s="983"/>
      <c r="I159" s="983"/>
      <c r="J159" s="983"/>
      <c r="K159" s="983"/>
      <c r="L159" s="1124"/>
      <c r="M159" s="1138"/>
      <c r="N159" s="1138"/>
      <c r="O159" s="1138"/>
      <c r="P159" s="1138"/>
      <c r="Q159" s="1111"/>
      <c r="R159" s="1135"/>
      <c r="S159" s="1136"/>
      <c r="T159" s="1136"/>
      <c r="U159" s="1082">
        <v>159</v>
      </c>
      <c r="V159" s="470"/>
    </row>
    <row r="160" spans="1:22" s="1112" customFormat="1" ht="15.75" customHeight="1">
      <c r="A160" s="1118" t="s">
        <v>278</v>
      </c>
      <c r="B160" s="1103"/>
      <c r="C160" s="992" t="str">
        <f>IF(C159="","",IF(C157="",C148*C158*C159,C157*C158*C159))</f>
        <v/>
      </c>
      <c r="D160" s="992" t="str">
        <f>IF(D159="","",IF(D157="",D148*D158*D159,D157*D158*D159))</f>
        <v/>
      </c>
      <c r="E160" s="992" t="str">
        <f>IF(E159="","",IF(E157="",E148*E158*E159,E157*E158*E159))</f>
        <v/>
      </c>
      <c r="F160" s="992" t="str">
        <f>IF(F159="","",IF(F157="",F148*F158*F159,F157*F158*F159))</f>
        <v/>
      </c>
      <c r="G160" s="1124"/>
      <c r="H160" s="983"/>
      <c r="I160" s="983"/>
      <c r="J160" s="983"/>
      <c r="K160" s="983"/>
      <c r="L160" s="1124"/>
      <c r="M160" s="1138"/>
      <c r="N160" s="1138"/>
      <c r="O160" s="1138"/>
      <c r="P160" s="1138"/>
      <c r="Q160" s="1111"/>
      <c r="R160" s="544"/>
      <c r="S160" s="1050"/>
      <c r="T160" s="1050"/>
      <c r="U160" s="1082">
        <v>160</v>
      </c>
      <c r="V160" s="470"/>
    </row>
    <row r="161" spans="1:22" s="1112" customFormat="1" ht="15.75" customHeight="1">
      <c r="A161" s="1118" t="s">
        <v>280</v>
      </c>
      <c r="B161" s="1124"/>
      <c r="C161" s="1025" t="str">
        <f>IF(Data!BZ161="","",Data!BZ161)</f>
        <v/>
      </c>
      <c r="D161" s="1025" t="str">
        <f>IF(Data!CA161="","",Data!CA161)</f>
        <v/>
      </c>
      <c r="E161" s="1025" t="str">
        <f>IF(Data!CB161="","",Data!CB161)</f>
        <v/>
      </c>
      <c r="F161" s="1025" t="str">
        <f>IF(Data!CC161="","",Data!CC161)</f>
        <v/>
      </c>
      <c r="G161" s="1124"/>
      <c r="H161" s="1002" t="str">
        <f>IF(SUM(C161)&gt;0,MIN(C160-H165-SUM(C165)*(H165=""),C161*'Exp factors'!C$8),"")</f>
        <v/>
      </c>
      <c r="I161" s="1002" t="str">
        <f>IF(SUM(D161)&gt;0,MIN(D160-I165-SUM(D165)*(I165=""),D161*'Exp factors'!D$8),"")</f>
        <v/>
      </c>
      <c r="J161" s="1002" t="str">
        <f>IF(SUM(E161)&gt;0,MIN(E160-J165-SUM(E165)*(J165=""),E161*'Exp factors'!E$8),"")</f>
        <v/>
      </c>
      <c r="K161" s="1002" t="str">
        <f>IF(SUM(F161)&gt;0,MIN(F160-K165-SUM(F165)*(K165=""),F161*'Exp factors'!F$8),"")</f>
        <v/>
      </c>
      <c r="L161" s="1124"/>
      <c r="M161" s="1138"/>
      <c r="N161" s="1138"/>
      <c r="O161" s="1138"/>
      <c r="P161" s="1138"/>
      <c r="Q161" s="1111"/>
      <c r="R161" s="544"/>
      <c r="S161" s="1050"/>
      <c r="T161" s="1050"/>
      <c r="U161" s="1082">
        <v>161</v>
      </c>
      <c r="V161" s="470"/>
    </row>
    <row r="162" spans="1:22" s="1112" customFormat="1" ht="15.75" customHeight="1">
      <c r="A162" s="1118" t="s">
        <v>282</v>
      </c>
      <c r="B162" s="1124"/>
      <c r="C162" s="1025" t="str">
        <f>IF(Data!BZ162="","",Data!BZ162)</f>
        <v/>
      </c>
      <c r="D162" s="1025" t="str">
        <f>IF(Data!CA162="","",Data!CA162)</f>
        <v/>
      </c>
      <c r="E162" s="1025" t="str">
        <f>IF(Data!CB162="","",Data!CB162)</f>
        <v/>
      </c>
      <c r="F162" s="1025" t="str">
        <f>IF(Data!CC162="","",Data!CC162)</f>
        <v/>
      </c>
      <c r="G162" s="1124"/>
      <c r="H162" s="983"/>
      <c r="I162" s="983"/>
      <c r="J162" s="983"/>
      <c r="K162" s="983"/>
      <c r="L162" s="1124"/>
      <c r="M162" s="1138"/>
      <c r="N162" s="1138"/>
      <c r="O162" s="1138"/>
      <c r="P162" s="1138"/>
      <c r="Q162" s="1111"/>
      <c r="R162" s="1135"/>
      <c r="S162" s="1136"/>
      <c r="T162" s="1136"/>
      <c r="U162" s="1082">
        <v>162</v>
      </c>
      <c r="V162" s="470"/>
    </row>
    <row r="163" spans="1:22" s="1112" customFormat="1" ht="15.75" customHeight="1">
      <c r="A163" s="1150" t="s">
        <v>284</v>
      </c>
      <c r="B163" s="1134"/>
      <c r="C163" s="1142" t="str">
        <f>IF(SUM(C161)=0,"",C161*C162)</f>
        <v/>
      </c>
      <c r="D163" s="1142" t="str">
        <f>IF(SUM(D161)=0,"",D161*D162)</f>
        <v/>
      </c>
      <c r="E163" s="1142" t="str">
        <f>IF(SUM(E161)=0,"",E161*E162)</f>
        <v/>
      </c>
      <c r="F163" s="1142" t="str">
        <f>IF(SUM(F161)=0,"",F161*F162)</f>
        <v/>
      </c>
      <c r="G163" s="1141"/>
      <c r="H163" s="992" t="str">
        <f>IF(H161="","",H161*C162)</f>
        <v/>
      </c>
      <c r="I163" s="992" t="str">
        <f>IF(I161="","",I161*D162)</f>
        <v/>
      </c>
      <c r="J163" s="992" t="str">
        <f>IF(J161="","",J161*E162)</f>
        <v/>
      </c>
      <c r="K163" s="992" t="str">
        <f>IF(K161="","",K161*F162)</f>
        <v/>
      </c>
      <c r="L163" s="1141"/>
      <c r="M163" s="1142" t="str">
        <f>IF(H163="","",SUM(H163)-SUM(C163))</f>
        <v/>
      </c>
      <c r="N163" s="1142" t="str">
        <f>IF(I163="","",SUM(I163)-SUM(D163))</f>
        <v/>
      </c>
      <c r="O163" s="1142" t="str">
        <f>IF(J163="","",SUM(J163)-SUM(E163))</f>
        <v/>
      </c>
      <c r="P163" s="1142" t="str">
        <f>IF(K163="","",SUM(K163)-SUM(F163))</f>
        <v/>
      </c>
      <c r="Q163" s="1111"/>
      <c r="R163" s="544"/>
      <c r="S163" s="1050"/>
      <c r="T163" s="1050"/>
      <c r="U163" s="1082">
        <v>163</v>
      </c>
      <c r="V163" s="470"/>
    </row>
    <row r="164" spans="1:22" ht="15.75" customHeight="1">
      <c r="A164" s="1143" t="s">
        <v>286</v>
      </c>
      <c r="B164" s="1103"/>
      <c r="C164" s="1145">
        <f>IF(Data!BZ164="","",Data!BZ164)</f>
        <v>1</v>
      </c>
      <c r="D164" s="1145">
        <f>IF(Data!CA164="","",Data!CA164)</f>
        <v>1</v>
      </c>
      <c r="E164" s="1145">
        <f>IF(Data!CB164="","",Data!CB164)</f>
        <v>1</v>
      </c>
      <c r="F164" s="1145">
        <f>IF(Data!CC164="","",Data!CC164)</f>
        <v>1</v>
      </c>
      <c r="G164" s="1144"/>
      <c r="H164" s="983"/>
      <c r="I164" s="983"/>
      <c r="J164" s="983"/>
      <c r="K164" s="983"/>
      <c r="L164" s="1144"/>
      <c r="M164" s="983"/>
      <c r="N164" s="983"/>
      <c r="O164" s="983"/>
      <c r="P164" s="983"/>
      <c r="Q164" s="1151"/>
      <c r="R164" s="544"/>
      <c r="S164" s="1050"/>
      <c r="T164" s="1050"/>
      <c r="U164" s="1082">
        <v>164</v>
      </c>
      <c r="V164" s="470"/>
    </row>
    <row r="165" spans="1:22" s="1112" customFormat="1" ht="15.75" customHeight="1">
      <c r="A165" s="1143" t="s">
        <v>288</v>
      </c>
      <c r="B165" s="1144"/>
      <c r="C165" s="1025" t="str">
        <f>IF(Data!BZ165="","",Data!BZ165)</f>
        <v/>
      </c>
      <c r="D165" s="1025" t="str">
        <f>IF(Data!CA165="","",Data!CA165)</f>
        <v/>
      </c>
      <c r="E165" s="1025" t="str">
        <f>IF(Data!CB165="","",Data!CB165)</f>
        <v/>
      </c>
      <c r="F165" s="1025" t="str">
        <f>IF(Data!CC165="","",Data!CC165)</f>
        <v/>
      </c>
      <c r="G165" s="1134"/>
      <c r="H165" s="751"/>
      <c r="I165" s="751"/>
      <c r="J165" s="751"/>
      <c r="K165" s="751"/>
      <c r="L165" s="1134"/>
      <c r="M165" s="983"/>
      <c r="N165" s="983"/>
      <c r="O165" s="983"/>
      <c r="P165" s="983"/>
      <c r="Q165" s="1111"/>
      <c r="R165" s="544"/>
      <c r="S165" s="1050"/>
      <c r="T165" s="1050"/>
      <c r="U165" s="1082">
        <v>165</v>
      </c>
      <c r="V165" s="470"/>
    </row>
    <row r="166" spans="1:22" ht="15.75" customHeight="1">
      <c r="A166" s="1143" t="s">
        <v>324</v>
      </c>
      <c r="B166" s="1103"/>
      <c r="C166" s="1154" t="str">
        <f>IF(SUM(C151,C160)&gt;0,SUM(C152,C161)/SUM(C151,C160),"")</f>
        <v/>
      </c>
      <c r="D166" s="1154" t="str">
        <f>IF(SUM(D151,D160)&gt;0,SUM(D152,D161)/SUM(D151,D160),"")</f>
        <v/>
      </c>
      <c r="E166" s="1154" t="str">
        <f>IF(SUM(E151,E160)&gt;0,SUM(E152,E161)/SUM(E151,E160),"")</f>
        <v/>
      </c>
      <c r="F166" s="1154" t="str">
        <f>IF(SUM(F151,F160)&gt;0,SUM(F152,F161)/SUM(F151,F160),"")</f>
        <v/>
      </c>
      <c r="G166" s="1144"/>
      <c r="H166" s="1154" t="str">
        <f>IF(SUM(C151,C160)&gt;0,SUM(H152,SUM(C152)*(SUM(H152)=0),H161,SUM(C161)*(SUM(H161)=0))/SUM(C151,C160),"")</f>
        <v/>
      </c>
      <c r="I166" s="1154" t="str">
        <f>IF(SUM(D151,D160)&gt;0,SUM(I152,SUM(D152)*(SUM(I152)=0),I161,SUM(D161)*(SUM(I161)=0))/SUM(D151,D160),"")</f>
        <v/>
      </c>
      <c r="J166" s="1154" t="str">
        <f>IF(SUM(E151,E160)&gt;0,SUM(J152,SUM(E152)*(SUM(J152)=0),J161,SUM(E161)*(SUM(J161)=0))/SUM(E151,E160),"")</f>
        <v/>
      </c>
      <c r="K166" s="1154" t="str">
        <f>IF(SUM(F151,F160)&gt;0,SUM(K152,SUM(F152)*(SUM(K152)=0),K161,SUM(F161)*(SUM(K161)=0))/SUM(F151,F160),"")</f>
        <v/>
      </c>
      <c r="L166" s="1144"/>
      <c r="M166" s="1138"/>
      <c r="N166" s="1138"/>
      <c r="O166" s="1138"/>
      <c r="P166" s="1138"/>
      <c r="Q166" s="1151"/>
      <c r="R166" s="1081"/>
      <c r="S166" s="1043"/>
      <c r="T166" s="1043"/>
      <c r="U166" s="1082">
        <v>166</v>
      </c>
      <c r="V166" s="470"/>
    </row>
    <row r="167" spans="1:22" ht="15.75" customHeight="1">
      <c r="A167" s="1143" t="s">
        <v>297</v>
      </c>
      <c r="B167" s="1121"/>
      <c r="C167" s="1157" t="str">
        <f>IF(SUM(C151,C160)=0,"",SUM(C151,-SUM(C152)*C155,-SUM(C156)*C155,C160,-SUM(C161)*C164,-SUM(C165)*C164)*0.049)</f>
        <v/>
      </c>
      <c r="D167" s="1157" t="str">
        <f>IF(SUM(D151,D160)=0,"",SUM(D151,-SUM(D152)*D155,-SUM(D156)*D155,D160,-SUM(D161)*D164,-SUM(D165)*D164)*0.049)</f>
        <v/>
      </c>
      <c r="E167" s="1157" t="str">
        <f>IF(SUM(E151,E160)=0,"",SUM(E151,-SUM(E152)*E155,-SUM(E156)*E155,E160,-SUM(E161)*E164,-SUM(E165)*E164)*0.049)</f>
        <v/>
      </c>
      <c r="F167" s="1157" t="str">
        <f>IF(SUM(F151,F160)=0,"",SUM(F151,-SUM(F152)*F155,-SUM(F156)*F155,F160,-SUM(F161)*F164,-SUM(F165)*F164)*0.049)</f>
        <v/>
      </c>
      <c r="G167" s="1146"/>
      <c r="H167" s="1157" t="str">
        <f>IF(SUM(C151,C160)=0,"",(SUM(C151)-(SUM(C152)*(H152="")+SUM(C156)*(H156="")+SUM(H152,H156))*C155+SUM(C160)-(SUM(C161)*(H161="")+SUM(C165)*(H165="")+SUM(H161,H165))*C164)*0.049)</f>
        <v/>
      </c>
      <c r="I167" s="1157" t="str">
        <f>IF(SUM(D151,D160)=0,"",(SUM(D151)-(SUM(D152)*(I152="")+SUM(D156)*(I156="")+SUM(I152,I156))*D155+SUM(D160)-(SUM(D161)*(I161="")+SUM(D165)*(I165="")+SUM(I161,I165))*D164)*0.049)</f>
        <v/>
      </c>
      <c r="J167" s="1157" t="str">
        <f>IF(SUM(E151,E160)=0,"",(SUM(E151)-(SUM(E152)*(J152="")+SUM(E156)*(J156="")+SUM(J152,J156))*E155+SUM(E160)-(SUM(E161)*(J161="")+SUM(E165)*(J165="")+SUM(J161,J165))*E164)*0.049)</f>
        <v/>
      </c>
      <c r="K167" s="1157" t="str">
        <f>IF(SUM(F151,F160)=0,"",(SUM(F151)-(SUM(F152)*(K152="")+SUM(F156)*(K156="")+SUM(K152,K156))*F155+SUM(F160)-(SUM(F161)*(K161="")+SUM(F165)*(K165="")+SUM(K161,K165))*F164)*0.049)</f>
        <v/>
      </c>
      <c r="L167" s="1146"/>
      <c r="M167" s="1138"/>
      <c r="N167" s="1138"/>
      <c r="O167" s="1138"/>
      <c r="P167" s="1138"/>
      <c r="Q167" s="1151"/>
      <c r="R167" s="544"/>
      <c r="S167" s="1050"/>
      <c r="T167" s="1050"/>
      <c r="U167" s="1082">
        <v>167</v>
      </c>
      <c r="V167" s="470"/>
    </row>
    <row r="168" spans="1:22" ht="15.75" customHeight="1">
      <c r="A168" s="1117" t="s">
        <v>298</v>
      </c>
      <c r="B168" s="1103"/>
      <c r="C168" s="866" t="str">
        <f>IF(Data!BZ168="","",Data!BZ168)</f>
        <v/>
      </c>
      <c r="D168" s="866" t="str">
        <f>IF(Data!CA168="","",Data!CA168)</f>
        <v/>
      </c>
      <c r="E168" s="866" t="str">
        <f>IF(Data!CB168="","",Data!CB168)</f>
        <v/>
      </c>
      <c r="F168" s="866" t="str">
        <f>IF(Data!CC168="","",Data!CC168)</f>
        <v/>
      </c>
      <c r="G168" s="1146"/>
      <c r="H168" s="1158"/>
      <c r="I168" s="1158"/>
      <c r="J168" s="1158"/>
      <c r="K168" s="1158"/>
      <c r="L168" s="1146"/>
      <c r="M168" s="1159"/>
      <c r="N168" s="1159"/>
      <c r="O168" s="1159"/>
      <c r="P168" s="1159"/>
      <c r="Q168" s="1151"/>
      <c r="R168" s="1135"/>
      <c r="S168" s="1136"/>
      <c r="T168" s="1136"/>
      <c r="U168" s="1082">
        <v>168</v>
      </c>
      <c r="V168" s="470"/>
    </row>
    <row r="169" spans="1:22" ht="15.75" customHeight="1">
      <c r="A169" s="1143" t="s">
        <v>299</v>
      </c>
      <c r="B169" s="1103"/>
      <c r="C169" s="866" t="str">
        <f>IF(Data!BZ169="","",Data!BZ169)</f>
        <v/>
      </c>
      <c r="D169" s="866" t="str">
        <f>IF(Data!CA169="","",Data!CA169)</f>
        <v/>
      </c>
      <c r="E169" s="866" t="str">
        <f>IF(Data!CB169="","",Data!CB169)</f>
        <v/>
      </c>
      <c r="F169" s="866" t="str">
        <f>IF(Data!CC169="","",Data!CC169)</f>
        <v/>
      </c>
      <c r="G169" s="1147"/>
      <c r="H169" s="1160" t="str">
        <f>IF(SUM(C169)&gt;0,MIN(H167-H168-SUM(C168)*(H168=""),C169*'Exp factors'!C$8),"")</f>
        <v/>
      </c>
      <c r="I169" s="1160" t="str">
        <f>IF(SUM(D169)&gt;0,MIN(I167-I168-SUM(D168)*(I168=""),D169*'Exp factors'!D$8),"")</f>
        <v/>
      </c>
      <c r="J169" s="1160" t="str">
        <f>IF(SUM(E169)&gt;0,MIN(J167-J168-SUM(E168)*(J168=""),E169*'Exp factors'!E$8),"")</f>
        <v/>
      </c>
      <c r="K169" s="1160" t="str">
        <f>IF(SUM(F169)&gt;0,MIN(K167-K168-SUM(F168)*(K168=""),F169*'Exp factors'!F$8),"")</f>
        <v/>
      </c>
      <c r="L169" s="1147"/>
      <c r="M169" s="1159"/>
      <c r="N169" s="1159"/>
      <c r="O169" s="1159"/>
      <c r="P169" s="1159"/>
      <c r="Q169" s="1151"/>
      <c r="R169" s="1135"/>
      <c r="S169" s="1136"/>
      <c r="T169" s="1136"/>
      <c r="U169" s="1082">
        <v>169</v>
      </c>
      <c r="V169" s="470"/>
    </row>
    <row r="170" spans="1:22" ht="15.75" customHeight="1">
      <c r="A170" s="1118" t="s">
        <v>301</v>
      </c>
      <c r="B170" s="1121"/>
      <c r="C170" s="866" t="str">
        <f>IF(Data!BZ170="","",Data!BZ170)</f>
        <v/>
      </c>
      <c r="D170" s="866" t="str">
        <f>IF(Data!CA170="","",Data!CA170)</f>
        <v/>
      </c>
      <c r="E170" s="866" t="str">
        <f>IF(Data!CB170="","",Data!CB170)</f>
        <v/>
      </c>
      <c r="F170" s="866" t="str">
        <f>IF(Data!CC170="","",Data!CC170)</f>
        <v/>
      </c>
      <c r="G170" s="1148"/>
      <c r="H170" s="983"/>
      <c r="I170" s="983"/>
      <c r="J170" s="983"/>
      <c r="K170" s="983"/>
      <c r="L170" s="1148"/>
      <c r="M170" s="1163"/>
      <c r="N170" s="1163"/>
      <c r="O170" s="1163"/>
      <c r="P170" s="1163"/>
      <c r="Q170" s="1164"/>
      <c r="R170" s="1135"/>
      <c r="S170" s="1136"/>
      <c r="T170" s="1136"/>
      <c r="U170" s="1082">
        <v>170</v>
      </c>
      <c r="V170" s="470"/>
    </row>
    <row r="171" spans="1:22" s="1168" customFormat="1" ht="15.75" customHeight="1">
      <c r="A171" s="1117" t="s">
        <v>303</v>
      </c>
      <c r="B171" s="1124"/>
      <c r="C171" s="1142" t="str">
        <f>IF(SUM(C169)=0,"",C169*C170)</f>
        <v/>
      </c>
      <c r="D171" s="1142" t="str">
        <f>IF(SUM(D169)=0,"",D169*D170)</f>
        <v/>
      </c>
      <c r="E171" s="1142" t="str">
        <f>IF(SUM(E169)=0,"",E169*E170)</f>
        <v/>
      </c>
      <c r="F171" s="1142" t="str">
        <f>IF(SUM(F169)=0,"",F169*F170)</f>
        <v/>
      </c>
      <c r="G171" s="1149"/>
      <c r="H171" s="992" t="str">
        <f>IF(H169="","",H169*C170)</f>
        <v/>
      </c>
      <c r="I171" s="992" t="str">
        <f>IF(I169="","",I169*D170)</f>
        <v/>
      </c>
      <c r="J171" s="992" t="str">
        <f>IF(J169="","",J169*E170)</f>
        <v/>
      </c>
      <c r="K171" s="992" t="str">
        <f>IF(K169="","",K169*F170)</f>
        <v/>
      </c>
      <c r="L171" s="1149"/>
      <c r="M171" s="1142" t="str">
        <f t="shared" ref="M171:P173" si="13">IF(H171="","",SUM(H171)-SUM(C171))</f>
        <v/>
      </c>
      <c r="N171" s="1142" t="str">
        <f t="shared" si="13"/>
        <v/>
      </c>
      <c r="O171" s="1142" t="str">
        <f t="shared" si="13"/>
        <v/>
      </c>
      <c r="P171" s="1142" t="str">
        <f t="shared" si="13"/>
        <v/>
      </c>
      <c r="Q171" s="1166"/>
      <c r="R171" s="544"/>
      <c r="S171" s="1050"/>
      <c r="T171" s="1050"/>
      <c r="U171" s="1082">
        <v>171</v>
      </c>
      <c r="V171" s="1167"/>
    </row>
    <row r="172" spans="1:22" ht="15.75" customHeight="1">
      <c r="A172" s="1117" t="s">
        <v>314</v>
      </c>
      <c r="B172" s="1121"/>
      <c r="C172" s="1169" t="str">
        <f>IF(C167="","",(SUM(C151)*2973-SUM(C152,C156)*(2973-1549*(C155=0))-SUM(C168,C169)*32930)/$P$1/365/C$46)</f>
        <v/>
      </c>
      <c r="D172" s="1169" t="str">
        <f>IF(D167="","",(SUM(D151)*2973-SUM(D152,D156)*(2973-1549*(D155=0))-SUM(D168,D169)*32930)/$P$1/365/D$46)</f>
        <v/>
      </c>
      <c r="E172" s="1169" t="str">
        <f>IF(E167="","",(SUM(E151)*2973-SUM(E152,E156)*(2973-1549*(E155=0))-SUM(E168,E169)*32930)/$P$1/365/E$46)</f>
        <v/>
      </c>
      <c r="F172" s="1169" t="str">
        <f>IF(F167="","",(SUM(F151)*2973-SUM(F152,F156)*(2973-1549*(F155=0))-SUM(F168,F169)*32930)/$P$1/365/F$46)</f>
        <v/>
      </c>
      <c r="G172" s="1134"/>
      <c r="H172" s="1169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69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69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69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34"/>
      <c r="M172" s="1170" t="str">
        <f t="shared" si="13"/>
        <v/>
      </c>
      <c r="N172" s="1170" t="str">
        <f t="shared" si="13"/>
        <v/>
      </c>
      <c r="O172" s="1170" t="str">
        <f t="shared" si="13"/>
        <v/>
      </c>
      <c r="P172" s="1170" t="str">
        <f t="shared" si="13"/>
        <v/>
      </c>
      <c r="Q172" s="1151"/>
      <c r="R172" s="1081"/>
      <c r="S172" s="1043"/>
      <c r="T172" s="1043"/>
      <c r="U172" s="1082">
        <v>172</v>
      </c>
      <c r="V172" s="470"/>
    </row>
    <row r="173" spans="1:22" ht="15.75" customHeight="1">
      <c r="A173" s="1117" t="s">
        <v>315</v>
      </c>
      <c r="B173" s="1121"/>
      <c r="C173" s="1169" t="str">
        <f>IF(C167="","",(SUM(C160)*2973-SUM(C161,C165)*(2973-1549*(C164=0)))/$P$1/365/C$46)</f>
        <v/>
      </c>
      <c r="D173" s="1169" t="str">
        <f>IF(D167="","",(SUM(D160)*2973-SUM(D161,D165)*(2973-1549*(D164=0)))/$P$1/365/D$46)</f>
        <v/>
      </c>
      <c r="E173" s="1169" t="str">
        <f>IF(E167="","",(SUM(E160)*2973-SUM(E161,E165)*(2973-1549*(E164=0)))/$P$1/365/E$46)</f>
        <v/>
      </c>
      <c r="F173" s="1169" t="str">
        <f>IF(F167="","",(SUM(F160)*2973-SUM(F161,F165)*(2973-1549*(F164=0)))/$P$1/365/F$46)</f>
        <v/>
      </c>
      <c r="G173" s="1134"/>
      <c r="H173" s="1169" t="str">
        <f>IF(AND(H152="",H156="",H161="",H165="",H169=""),"",(SUM(C160)*2973-(SUM(H161,H165)+SUM(C161)*(H161="")+SUM(C165)*(H165=""))*(2973-1549*(C164=0)))/$P$1/365/C$46)</f>
        <v/>
      </c>
      <c r="I173" s="1169" t="str">
        <f>IF(AND(I152="",I156="",I161="",I165="",I169=""),"",(SUM(D160)*2973-(SUM(I161,I165)+SUM(D161)*(I161="")+SUM(D165)*(I165=""))*(2973-1549*(D164=0)))/$P$1/365/D$46)</f>
        <v/>
      </c>
      <c r="J173" s="1169" t="str">
        <f>IF(AND(J152="",J156="",J161="",J165="",J169=""),"",(SUM(E160)*2973-(SUM(J161,J165)+SUM(E161)*(J161="")+SUM(E165)*(J165=""))*(2973-1549*(E164=0)))/$P$1/365/E$46)</f>
        <v/>
      </c>
      <c r="K173" s="1169" t="str">
        <f>IF(AND(K152="",K156="",K161="",K165="",K169=""),"",(SUM(F160)*2973-(SUM(K161,K165)+SUM(F161)*(K161="")+SUM(F165)*(K165=""))*(2973-1549*(F164=0)))/$P$1/365/F$46)</f>
        <v/>
      </c>
      <c r="L173" s="1134"/>
      <c r="M173" s="1170" t="str">
        <f t="shared" si="13"/>
        <v/>
      </c>
      <c r="N173" s="1170" t="str">
        <f t="shared" si="13"/>
        <v/>
      </c>
      <c r="O173" s="1170" t="str">
        <f t="shared" si="13"/>
        <v/>
      </c>
      <c r="P173" s="1170" t="str">
        <f t="shared" si="13"/>
        <v/>
      </c>
      <c r="Q173" s="1151"/>
      <c r="R173" s="1081"/>
      <c r="S173" s="1043"/>
      <c r="T173" s="1043"/>
      <c r="U173" s="1082">
        <v>173</v>
      </c>
      <c r="V173" s="470"/>
    </row>
    <row r="174" spans="1:22" ht="15.75" customHeight="1">
      <c r="A174" s="1171" t="s">
        <v>325</v>
      </c>
      <c r="B174" s="1124"/>
      <c r="C174" s="1154" t="str">
        <f>IF(SUM(C167)&gt;0,SUM(C169)/C167,"")</f>
        <v/>
      </c>
      <c r="D174" s="1154" t="str">
        <f>IF(SUM(D167)&gt;0,SUM(D169)/D167,"")</f>
        <v/>
      </c>
      <c r="E174" s="1154" t="str">
        <f>IF(SUM(E167)&gt;0,SUM(E169)/E167,"")</f>
        <v/>
      </c>
      <c r="F174" s="1154" t="str">
        <f>IF(SUM(F167)&gt;0,SUM(F169)/F167,"")</f>
        <v/>
      </c>
      <c r="G174" s="1134"/>
      <c r="H174" s="1154" t="str">
        <f>IF(H167="","",SUM(H169)/H167)</f>
        <v/>
      </c>
      <c r="I174" s="1154" t="str">
        <f>IF(I167="","",SUM(I169)/I167)</f>
        <v/>
      </c>
      <c r="J174" s="1154" t="str">
        <f>IF(J167="","",SUM(J169)/J167)</f>
        <v/>
      </c>
      <c r="K174" s="1154" t="str">
        <f>IF(K167="","",SUM(K169)/K167)</f>
        <v/>
      </c>
      <c r="L174" s="1134"/>
      <c r="M174" s="983"/>
      <c r="N174" s="983"/>
      <c r="O174" s="983"/>
      <c r="P174" s="983"/>
      <c r="Q174" s="1151"/>
      <c r="R174" s="1081"/>
      <c r="S174" s="1043"/>
      <c r="T174" s="1043"/>
      <c r="U174" s="1082">
        <v>174</v>
      </c>
      <c r="V174" s="470"/>
    </row>
    <row r="175" spans="1:22" ht="15.75" hidden="1" customHeight="1">
      <c r="A175" s="1176" t="s">
        <v>326</v>
      </c>
      <c r="B175" s="1134"/>
      <c r="C175" s="1173">
        <f>IF(Data!BZ175="","",Data!BZ175)</f>
        <v>0</v>
      </c>
      <c r="D175" s="1173">
        <f>IF(Data!CA175="","",Data!CA175)</f>
        <v>0</v>
      </c>
      <c r="E175" s="1173">
        <f>IF(Data!CB175="","",Data!CB175)</f>
        <v>0</v>
      </c>
      <c r="F175" s="1173">
        <f>IF(Data!CC175="","",Data!CC175)</f>
        <v>0</v>
      </c>
      <c r="G175" s="1121"/>
      <c r="H175" s="306"/>
      <c r="I175" s="306"/>
      <c r="J175" s="306"/>
      <c r="K175" s="306"/>
      <c r="L175" s="1121"/>
      <c r="M175" s="983"/>
      <c r="N175" s="983"/>
      <c r="O175" s="983"/>
      <c r="P175" s="983"/>
      <c r="Q175" s="1151"/>
      <c r="R175" s="1135"/>
      <c r="S175" s="1136"/>
      <c r="T175" s="1136"/>
      <c r="U175" s="1082">
        <v>175</v>
      </c>
      <c r="V175" s="470"/>
    </row>
    <row r="176" spans="1:22" ht="15.75" hidden="1" customHeight="1">
      <c r="A176" s="1143" t="s">
        <v>327</v>
      </c>
      <c r="B176" s="1177"/>
      <c r="C176" s="1173" t="str">
        <f>IF(Data!BZ176="","",Data!BZ176)</f>
        <v/>
      </c>
      <c r="D176" s="1173" t="str">
        <f>IF(Data!CA176="","",Data!CA176)</f>
        <v/>
      </c>
      <c r="E176" s="1173" t="str">
        <f>IF(Data!CB176="","",Data!CB176)</f>
        <v/>
      </c>
      <c r="F176" s="1173" t="str">
        <f>IF(Data!CC176="","",Data!CC176)</f>
        <v/>
      </c>
      <c r="G176" s="1121"/>
      <c r="H176" s="983"/>
      <c r="I176" s="983"/>
      <c r="J176" s="983"/>
      <c r="K176" s="983"/>
      <c r="L176" s="1121"/>
      <c r="M176" s="983"/>
      <c r="N176" s="983"/>
      <c r="O176" s="983"/>
      <c r="P176" s="983"/>
      <c r="Q176" s="1151"/>
      <c r="R176" s="544"/>
      <c r="S176" s="1050"/>
      <c r="T176" s="1050"/>
      <c r="U176" s="1082">
        <v>176</v>
      </c>
      <c r="V176" s="470"/>
    </row>
    <row r="177" spans="1:22" ht="15.75" hidden="1" customHeight="1">
      <c r="A177" s="1143" t="s">
        <v>353</v>
      </c>
      <c r="B177" s="1177"/>
      <c r="C177" s="1169" t="str">
        <f>IF(C176="","",C175*C176*9839/$P$1/365/C$46)</f>
        <v/>
      </c>
      <c r="D177" s="1169" t="str">
        <f>IF(D176="","",D175*D176*9839/$P$1/365/D$46)</f>
        <v/>
      </c>
      <c r="E177" s="1169" t="str">
        <f>IF(E176="","",E175*E176*9839/$P$1/365/E$46)</f>
        <v/>
      </c>
      <c r="F177" s="1169" t="str">
        <f>IF(F176="","",F175*F176*9839/$P$1/365/F$46)</f>
        <v/>
      </c>
      <c r="G177" s="1134"/>
      <c r="H177" s="1169" t="str">
        <f>IF(H175="","",H175*C176*9839/$P$1/365/H$46)</f>
        <v/>
      </c>
      <c r="I177" s="1169" t="str">
        <f>IF(I175="","",I175*D176*9839/$P$1/365/I$46)</f>
        <v/>
      </c>
      <c r="J177" s="1169" t="str">
        <f>IF(J175="","",J175*E176*9839/$P$1/365/J$46)</f>
        <v/>
      </c>
      <c r="K177" s="1169" t="str">
        <f>IF(K175="","",K175*F176*9839/$P$1/365/K$46)</f>
        <v/>
      </c>
      <c r="L177" s="1134"/>
      <c r="M177" s="1170" t="str">
        <f>IF(H177="","",SUM(H177)-SUM(C177))</f>
        <v/>
      </c>
      <c r="N177" s="1170" t="str">
        <f>IF(I177="","",SUM(I177)-SUM(D177))</f>
        <v/>
      </c>
      <c r="O177" s="1170" t="str">
        <f>IF(J177="","",SUM(J177)-SUM(E177))</f>
        <v/>
      </c>
      <c r="P177" s="1170" t="str">
        <f>IF(K177="","",SUM(K177)-SUM(F177))</f>
        <v/>
      </c>
      <c r="Q177" s="1151"/>
      <c r="R177" s="1081"/>
      <c r="S177" s="1043"/>
      <c r="T177" s="1043"/>
      <c r="U177" s="1082">
        <v>177</v>
      </c>
      <c r="V177" s="470"/>
    </row>
    <row r="178" spans="1:22" ht="15.75" customHeight="1">
      <c r="A178" s="554" t="s">
        <v>329</v>
      </c>
      <c r="B178" s="1177"/>
      <c r="C178" s="1025">
        <f>IF(Data!BZ178="","",Data!BZ178)</f>
        <v>0</v>
      </c>
      <c r="D178" s="1025">
        <f>IF(Data!CA178="","",Data!CA178)</f>
        <v>0</v>
      </c>
      <c r="E178" s="1025">
        <f>IF(Data!CB178="","",Data!CB178)</f>
        <v>0.5</v>
      </c>
      <c r="F178" s="1025">
        <f>IF(Data!CC178="","",Data!CC178)</f>
        <v>1</v>
      </c>
      <c r="G178" s="1121"/>
      <c r="H178" s="306"/>
      <c r="I178" s="306"/>
      <c r="J178" s="306"/>
      <c r="K178" s="306"/>
      <c r="L178" s="1121"/>
      <c r="M178" s="983"/>
      <c r="N178" s="983"/>
      <c r="O178" s="983"/>
      <c r="P178" s="983"/>
      <c r="Q178" s="1151"/>
      <c r="R178" s="1135"/>
      <c r="S178" s="1136"/>
      <c r="T178" s="1136"/>
      <c r="U178" s="1082">
        <v>178</v>
      </c>
      <c r="V178" s="470"/>
    </row>
    <row r="179" spans="1:22" ht="15.75" customHeight="1">
      <c r="A179" s="1143" t="s">
        <v>327</v>
      </c>
      <c r="B179" s="1103"/>
      <c r="C179" s="1025">
        <f>IF(Data!BZ179="","",Data!BZ179)</f>
        <v>150</v>
      </c>
      <c r="D179" s="1025">
        <f>IF(Data!CA179="","",Data!CA179)</f>
        <v>150</v>
      </c>
      <c r="E179" s="1025">
        <f>IF(Data!CB179="","",Data!CB179)</f>
        <v>150</v>
      </c>
      <c r="F179" s="1025">
        <f>IF(Data!CC179="","",Data!CC179)</f>
        <v>150</v>
      </c>
      <c r="G179" s="1121"/>
      <c r="H179" s="983"/>
      <c r="I179" s="983"/>
      <c r="J179" s="983"/>
      <c r="K179" s="983"/>
      <c r="L179" s="1121"/>
      <c r="M179" s="983"/>
      <c r="N179" s="983"/>
      <c r="O179" s="983"/>
      <c r="P179" s="983"/>
      <c r="Q179" s="1151"/>
      <c r="R179" s="544"/>
      <c r="S179" s="1050"/>
      <c r="T179" s="1050"/>
      <c r="U179" s="1082">
        <v>179</v>
      </c>
      <c r="V179" s="470"/>
    </row>
    <row r="180" spans="1:22" ht="15.75" customHeight="1">
      <c r="A180" s="1143" t="s">
        <v>353</v>
      </c>
      <c r="B180" s="1103"/>
      <c r="C180" s="1169">
        <f>IF(C179="","",C178*C179*9839/$P$1/365/C$46)</f>
        <v>0</v>
      </c>
      <c r="D180" s="1169">
        <f>IF(D179="","",D178*D179*9839/$P$1/365/D$46)</f>
        <v>0</v>
      </c>
      <c r="E180" s="1169">
        <f>IF(E179="","",E178*E179*9839/$P$1/365/E$46)</f>
        <v>3.8290006226650068E-2</v>
      </c>
      <c r="F180" s="1169">
        <f>IF(F179="","",F178*F179*9839/$P$1/365/F$46)</f>
        <v>9.1896014943960158E-2</v>
      </c>
      <c r="G180" s="1134"/>
      <c r="H180" s="1169" t="str">
        <f>IF(H178="","",H178*C179*9839/$P$1/365/H$46)</f>
        <v/>
      </c>
      <c r="I180" s="1169" t="str">
        <f>IF(I178="","",I178*D179*9839/$P$1/365/I$46)</f>
        <v/>
      </c>
      <c r="J180" s="1169" t="str">
        <f>IF(J178="","",J178*E179*9839/$P$1/365/J$46)</f>
        <v/>
      </c>
      <c r="K180" s="1169" t="str">
        <f>IF(K178="","",K178*F179*9839/$P$1/365/K$46)</f>
        <v/>
      </c>
      <c r="L180" s="1134"/>
      <c r="M180" s="1170" t="str">
        <f>IF(H180="","",SUM(H180)-SUM(C180))</f>
        <v/>
      </c>
      <c r="N180" s="1170" t="str">
        <f>IF(I180="","",SUM(I180)-SUM(D180))</f>
        <v/>
      </c>
      <c r="O180" s="1170" t="str">
        <f>IF(J180="","",SUM(J180)-SUM(E180))</f>
        <v/>
      </c>
      <c r="P180" s="1170" t="str">
        <f>IF(K180="","",SUM(K180)-SUM(F180))</f>
        <v/>
      </c>
      <c r="Q180" s="1151"/>
      <c r="R180" s="1081"/>
      <c r="S180" s="1043"/>
      <c r="T180" s="1043"/>
      <c r="U180" s="1082">
        <v>180</v>
      </c>
      <c r="V180" s="470"/>
    </row>
    <row r="181" spans="1:22" ht="15.75" customHeight="1">
      <c r="A181" s="554" t="s">
        <v>330</v>
      </c>
      <c r="B181" s="1121"/>
      <c r="C181" s="1025">
        <f>IF(Data!BZ181="","",Data!BZ181)</f>
        <v>0</v>
      </c>
      <c r="D181" s="1025">
        <f>IF(Data!CA181="","",Data!CA181)</f>
        <v>1.5</v>
      </c>
      <c r="E181" s="1025">
        <f>IF(Data!CB181="","",Data!CB181)</f>
        <v>2</v>
      </c>
      <c r="F181" s="1025">
        <f>IF(Data!CC181="","",Data!CC181)</f>
        <v>4</v>
      </c>
      <c r="G181" s="1121"/>
      <c r="H181" s="306"/>
      <c r="I181" s="306"/>
      <c r="J181" s="306"/>
      <c r="K181" s="306"/>
      <c r="L181" s="1121"/>
      <c r="M181" s="983"/>
      <c r="N181" s="983"/>
      <c r="O181" s="983"/>
      <c r="P181" s="983"/>
      <c r="Q181" s="1151"/>
      <c r="R181" s="1135"/>
      <c r="S181" s="1136"/>
      <c r="T181" s="1136"/>
      <c r="U181" s="1082">
        <v>181</v>
      </c>
      <c r="V181" s="470"/>
    </row>
    <row r="182" spans="1:22" ht="15.75" customHeight="1">
      <c r="A182" s="1143" t="s">
        <v>327</v>
      </c>
      <c r="B182" s="1124"/>
      <c r="C182" s="1025">
        <f>IF(Data!BZ182="","",Data!BZ182)</f>
        <v>25</v>
      </c>
      <c r="D182" s="1025">
        <f>IF(Data!CA182="","",Data!CA182)</f>
        <v>25</v>
      </c>
      <c r="E182" s="1025">
        <f>IF(Data!CB182="","",Data!CB182)</f>
        <v>25</v>
      </c>
      <c r="F182" s="1025">
        <f>IF(Data!CC182="","",Data!CC182)</f>
        <v>25</v>
      </c>
      <c r="G182" s="1121"/>
      <c r="H182" s="983"/>
      <c r="I182" s="983"/>
      <c r="J182" s="983"/>
      <c r="K182" s="983"/>
      <c r="L182" s="1121"/>
      <c r="M182" s="983"/>
      <c r="N182" s="983"/>
      <c r="O182" s="983"/>
      <c r="P182" s="983"/>
      <c r="Q182" s="1151"/>
      <c r="R182" s="544"/>
      <c r="S182" s="1050"/>
      <c r="T182" s="1050"/>
      <c r="U182" s="1082">
        <v>182</v>
      </c>
      <c r="V182" s="470"/>
    </row>
    <row r="183" spans="1:22" ht="15.75" customHeight="1">
      <c r="A183" s="1143" t="s">
        <v>353</v>
      </c>
      <c r="B183" s="1124"/>
      <c r="C183" s="1169">
        <f>IF(C182="","",C181*C182*1450/$P$1/365/C$46)</f>
        <v>0</v>
      </c>
      <c r="D183" s="1169">
        <f>IF(D182="","",D181*D182*1450/$P$1/365/D$46)</f>
        <v>2.8214508094645077E-3</v>
      </c>
      <c r="E183" s="1169">
        <f>IF(E182="","",E181*E182*1450/$P$1/365/E$46)</f>
        <v>3.7619344126193443E-3</v>
      </c>
      <c r="F183" s="1169">
        <f>IF(F182="","",F181*F182*1450/$P$1/365/F$46)</f>
        <v>9.0286425902864256E-3</v>
      </c>
      <c r="G183" s="1134"/>
      <c r="H183" s="1169" t="str">
        <f>IF(H181="","",H181*C182*1450/$P$1/365/H$46)</f>
        <v/>
      </c>
      <c r="I183" s="1169" t="str">
        <f>IF(I181="","",I181*D182*1450/$P$1/365/I$46)</f>
        <v/>
      </c>
      <c r="J183" s="1169" t="str">
        <f>IF(J181="","",J181*E182*1450/$P$1/365/J$46)</f>
        <v/>
      </c>
      <c r="K183" s="1169" t="str">
        <f>IF(K181="","",K181*F182*1450/$P$1/365/K$46)</f>
        <v/>
      </c>
      <c r="L183" s="1134"/>
      <c r="M183" s="1170" t="str">
        <f>IF(H183="","",SUM(H183)-SUM(C183))</f>
        <v/>
      </c>
      <c r="N183" s="1170" t="str">
        <f>IF(I183="","",SUM(I183)-SUM(D183))</f>
        <v/>
      </c>
      <c r="O183" s="1170" t="str">
        <f>IF(J183="","",SUM(J183)-SUM(E183))</f>
        <v/>
      </c>
      <c r="P183" s="1170" t="str">
        <f>IF(K183="","",SUM(K183)-SUM(F183))</f>
        <v/>
      </c>
      <c r="Q183" s="1151"/>
      <c r="R183" s="1081"/>
      <c r="S183" s="1043"/>
      <c r="T183" s="1043"/>
      <c r="U183" s="1082">
        <v>183</v>
      </c>
      <c r="V183" s="470"/>
    </row>
    <row r="184" spans="1:22" ht="15.75" hidden="1" customHeight="1">
      <c r="A184" s="1176" t="s">
        <v>331</v>
      </c>
      <c r="B184" s="1124"/>
      <c r="C184" s="1173" t="str">
        <f>IF(Data!BZ184="","",Data!BZ184)</f>
        <v/>
      </c>
      <c r="D184" s="1173" t="str">
        <f>IF(Data!CA184="","",Data!CA184)</f>
        <v/>
      </c>
      <c r="E184" s="1173" t="str">
        <f>IF(Data!CB184="","",Data!CB184)</f>
        <v/>
      </c>
      <c r="F184" s="1173" t="str">
        <f>IF(Data!CC184="","",Data!CC184)</f>
        <v/>
      </c>
      <c r="G184" s="1121"/>
      <c r="H184" s="306"/>
      <c r="I184" s="306"/>
      <c r="J184" s="306"/>
      <c r="K184" s="306"/>
      <c r="L184" s="1121"/>
      <c r="M184" s="983"/>
      <c r="N184" s="983"/>
      <c r="O184" s="983"/>
      <c r="P184" s="983"/>
      <c r="Q184" s="1151"/>
      <c r="R184" s="1135"/>
      <c r="S184" s="1136"/>
      <c r="T184" s="1136"/>
      <c r="U184" s="1082">
        <v>184</v>
      </c>
      <c r="V184" s="470"/>
    </row>
    <row r="185" spans="1:22" ht="15.75" hidden="1" customHeight="1">
      <c r="A185" s="1118" t="s">
        <v>282</v>
      </c>
      <c r="B185" s="1134"/>
      <c r="C185" s="1173" t="str">
        <f>IF(Data!BZ185="","",Data!BZ185)</f>
        <v/>
      </c>
      <c r="D185" s="1173" t="str">
        <f>IF(Data!CA185="","",Data!CA185)</f>
        <v/>
      </c>
      <c r="E185" s="1173" t="str">
        <f>IF(Data!CB185="","",Data!CB185)</f>
        <v/>
      </c>
      <c r="F185" s="1173" t="str">
        <f>IF(Data!CC185="","",Data!CC185)</f>
        <v/>
      </c>
      <c r="G185" s="1121"/>
      <c r="H185" s="983"/>
      <c r="I185" s="983"/>
      <c r="J185" s="983"/>
      <c r="K185" s="983"/>
      <c r="L185" s="1121"/>
      <c r="M185" s="983"/>
      <c r="N185" s="983"/>
      <c r="O185" s="983"/>
      <c r="P185" s="983"/>
      <c r="Q185" s="1151"/>
      <c r="R185" s="544"/>
      <c r="S185" s="1050"/>
      <c r="T185" s="1050"/>
      <c r="U185" s="1082">
        <v>185</v>
      </c>
      <c r="V185" s="470"/>
    </row>
    <row r="186" spans="1:22" ht="15.75" hidden="1" customHeight="1">
      <c r="A186" s="1118" t="s">
        <v>284</v>
      </c>
      <c r="B186" s="1103"/>
      <c r="C186" s="1142" t="str">
        <f>IF(SUM(C184)=0,"",C184*C185)</f>
        <v/>
      </c>
      <c r="D186" s="1142" t="str">
        <f>IF(SUM(D184)=0,"",D184*D185)</f>
        <v/>
      </c>
      <c r="E186" s="1142" t="str">
        <f>IF(SUM(E184)=0,"",E184*E185)</f>
        <v/>
      </c>
      <c r="F186" s="1142" t="str">
        <f>IF(SUM(F184)=0,"",F184*F185)</f>
        <v/>
      </c>
      <c r="G186" s="1124"/>
      <c r="H186" s="992" t="str">
        <f>IF(H184="","",H184*C185)</f>
        <v/>
      </c>
      <c r="I186" s="992" t="str">
        <f>IF(I184="","",I184*D185)</f>
        <v/>
      </c>
      <c r="J186" s="992" t="str">
        <f>IF(J184="","",J184*E185)</f>
        <v/>
      </c>
      <c r="K186" s="992" t="str">
        <f>IF(K184="","",K184*F185)</f>
        <v/>
      </c>
      <c r="L186" s="1124"/>
      <c r="M186" s="1142" t="str">
        <f>IF(H186="","",SUM(H186)-SUM(C186))</f>
        <v/>
      </c>
      <c r="N186" s="1142" t="str">
        <f>IF(I186="","",SUM(I186)-SUM(D186))</f>
        <v/>
      </c>
      <c r="O186" s="1142" t="str">
        <f>IF(J186="","",SUM(J186)-SUM(E186))</f>
        <v/>
      </c>
      <c r="P186" s="1142" t="str">
        <f>IF(K186="","",SUM(K186)-SUM(F186))</f>
        <v/>
      </c>
      <c r="Q186" s="1151"/>
      <c r="R186" s="544"/>
      <c r="S186" s="1050"/>
      <c r="T186" s="1050"/>
      <c r="U186" s="1082">
        <v>186</v>
      </c>
      <c r="V186" s="470"/>
    </row>
    <row r="187" spans="1:22" ht="15.75" hidden="1" customHeight="1">
      <c r="A187" s="1178" t="s">
        <v>332</v>
      </c>
      <c r="B187" s="1103"/>
      <c r="C187" s="1173">
        <f>IF(Data!BZ187="","",Data!BZ187)</f>
        <v>0</v>
      </c>
      <c r="D187" s="1173">
        <f>IF(Data!CA187="","",Data!CA187)</f>
        <v>0</v>
      </c>
      <c r="E187" s="1173">
        <f>IF(Data!CB187="","",Data!CB187)</f>
        <v>0</v>
      </c>
      <c r="F187" s="1173">
        <f>IF(Data!CC187="","",Data!CC187)</f>
        <v>0</v>
      </c>
      <c r="G187" s="1121"/>
      <c r="H187" s="988" t="str">
        <f>IF(H51=0,"",ROUND((MIN(H51*'Exp factors'!C$11-H175-SUM(C175)*(H175="")-H184-SUM(C184)*(H184=""),SUM(C187)*'Exp factors'!C$12))*20/10,0)/2)</f>
        <v/>
      </c>
      <c r="I187" s="988" t="str">
        <f>IF(I51=0,"",ROUND((MIN(I51*'Exp factors'!D$11-I175-SUM(D175)*(I175="")-I184-SUM(D184)*(I184=""),SUM(D187)*'Exp factors'!D$12))*20/10,0)/2)</f>
        <v/>
      </c>
      <c r="J187" s="988" t="str">
        <f>IF(J51=0,"",ROUND((MIN(J51*'Exp factors'!E$11-J175-SUM(E175)*(J175="")-J184-SUM(E184)*(J184=""),SUM(E187)*'Exp factors'!E$12))*20/10,0)/2)</f>
        <v/>
      </c>
      <c r="K187" s="988" t="str">
        <f>IF(K51=0,"",ROUND((MIN(K51*'Exp factors'!F$11-K175-SUM(F175)*(K175="")-K184-SUM(F184)*(K184=""),SUM(F187)*'Exp factors'!F$12))*20/10,0)/2)</f>
        <v/>
      </c>
      <c r="L187" s="1121"/>
      <c r="M187" s="983"/>
      <c r="N187" s="983"/>
      <c r="O187" s="983"/>
      <c r="P187" s="983"/>
      <c r="Q187" s="1151"/>
      <c r="R187" s="1135"/>
      <c r="S187" s="1136"/>
      <c r="T187" s="1136"/>
      <c r="U187" s="1082">
        <v>187</v>
      </c>
      <c r="V187" s="470"/>
    </row>
    <row r="188" spans="1:22" ht="15.75" hidden="1" customHeight="1">
      <c r="A188" s="1118" t="s">
        <v>282</v>
      </c>
      <c r="B188" s="1121"/>
      <c r="C188" s="1173" t="str">
        <f>IF(Data!BZ188="","",Data!BZ188)</f>
        <v/>
      </c>
      <c r="D188" s="1173" t="str">
        <f>IF(Data!CA188="","",Data!CA188)</f>
        <v/>
      </c>
      <c r="E188" s="1173" t="str">
        <f>IF(Data!CB188="","",Data!CB188)</f>
        <v/>
      </c>
      <c r="F188" s="1173" t="str">
        <f>IF(Data!CC188="","",Data!CC188)</f>
        <v/>
      </c>
      <c r="G188" s="1121"/>
      <c r="H188" s="983"/>
      <c r="I188" s="983"/>
      <c r="J188" s="983"/>
      <c r="K188" s="983"/>
      <c r="L188" s="1121"/>
      <c r="M188" s="983"/>
      <c r="N188" s="983"/>
      <c r="O188" s="983"/>
      <c r="P188" s="983"/>
      <c r="Q188" s="1151"/>
      <c r="R188" s="544"/>
      <c r="S188" s="1050"/>
      <c r="T188" s="1050"/>
      <c r="U188" s="1082">
        <v>188</v>
      </c>
      <c r="V188" s="470"/>
    </row>
    <row r="189" spans="1:22" ht="15.75" hidden="1" customHeight="1">
      <c r="A189" s="1118" t="s">
        <v>284</v>
      </c>
      <c r="B189" s="1124"/>
      <c r="C189" s="1142" t="str">
        <f>IF(SUM(C187)=0,"",C187*C188)</f>
        <v/>
      </c>
      <c r="D189" s="1142" t="str">
        <f>IF(SUM(D187)=0,"",D187*D188)</f>
        <v/>
      </c>
      <c r="E189" s="1142" t="str">
        <f>IF(SUM(E187)=0,"",E187*E188)</f>
        <v/>
      </c>
      <c r="F189" s="1142" t="str">
        <f>IF(SUM(F187)=0,"",F187*F188)</f>
        <v/>
      </c>
      <c r="G189" s="1124"/>
      <c r="H189" s="992" t="str">
        <f>IF(SUM(H187)=0,"",H187*C188)</f>
        <v/>
      </c>
      <c r="I189" s="992" t="str">
        <f>IF(SUM(I187)=0,"",I187*D188)</f>
        <v/>
      </c>
      <c r="J189" s="992" t="str">
        <f>IF(SUM(J187)=0,"",J187*E188)</f>
        <v/>
      </c>
      <c r="K189" s="992" t="str">
        <f>IF(SUM(K187)=0,"",K187*F188)</f>
        <v/>
      </c>
      <c r="L189" s="1124"/>
      <c r="M189" s="1142" t="str">
        <f>IF(H189="","",SUM(H189)-SUM(C189))</f>
        <v/>
      </c>
      <c r="N189" s="1142" t="str">
        <f>IF(I189="","",SUM(I189)-SUM(D189))</f>
        <v/>
      </c>
      <c r="O189" s="1142" t="str">
        <f>IF(J189="","",SUM(J189)-SUM(E189))</f>
        <v/>
      </c>
      <c r="P189" s="1142" t="str">
        <f>IF(K189="","",SUM(K189)-SUM(F189))</f>
        <v/>
      </c>
      <c r="Q189" s="1151"/>
      <c r="R189" s="544"/>
      <c r="S189" s="1050"/>
      <c r="T189" s="1050"/>
      <c r="U189" s="1082">
        <v>189</v>
      </c>
      <c r="V189" s="470"/>
    </row>
    <row r="190" spans="1:22" ht="15.75" hidden="1" customHeight="1">
      <c r="A190" s="1179" t="s">
        <v>333</v>
      </c>
      <c r="B190" s="1122"/>
      <c r="C190" s="1154" t="str">
        <f>IF(SUM(C51)=0,"",SUM(C175,C184,C187)/C51)</f>
        <v/>
      </c>
      <c r="D190" s="1154" t="str">
        <f>IF(SUM(D51)=0,"",SUM(D175,D184,D187)/D51)</f>
        <v/>
      </c>
      <c r="E190" s="1154" t="str">
        <f>IF(SUM(E51)=0,"",SUM(E175,E184,E187)/E51)</f>
        <v/>
      </c>
      <c r="F190" s="1154" t="str">
        <f>IF(SUM(F51)=0,"",SUM(F175,F184,F187)/F51)</f>
        <v/>
      </c>
      <c r="G190" s="1124"/>
      <c r="H190" s="1154" t="str">
        <f>IF(H51=0,"",SUM(H175,SUM(C175)*(H175=""),H184,SUM(C184)*(H184=""),H187)/H51)</f>
        <v/>
      </c>
      <c r="I190" s="1154" t="str">
        <f>IF(I51=0,"",SUM(I175,SUM(D175)*(I175=""),I184,SUM(D184)*(I184=""),I187)/I51)</f>
        <v/>
      </c>
      <c r="J190" s="1154" t="str">
        <f>IF(J51=0,"",SUM(J175,SUM(E175)*(J175=""),J184,SUM(E184)*(J184=""),J187)/J51)</f>
        <v/>
      </c>
      <c r="K190" s="1154" t="str">
        <f>IF(K51=0,"",SUM(K175,SUM(F175)*(K175=""),K184,SUM(F184)*(K184=""),K187)/K51)</f>
        <v/>
      </c>
      <c r="L190" s="1124"/>
      <c r="M190" s="983"/>
      <c r="N190" s="983"/>
      <c r="O190" s="983"/>
      <c r="P190" s="983"/>
      <c r="Q190" s="1151"/>
      <c r="R190" s="1081"/>
      <c r="S190" s="1043"/>
      <c r="T190" s="1043"/>
      <c r="U190" s="1082">
        <v>190</v>
      </c>
      <c r="V190" s="470"/>
    </row>
    <row r="191" spans="1:22" ht="15.75" customHeight="1">
      <c r="A191" s="554" t="s">
        <v>334</v>
      </c>
      <c r="B191" s="1124"/>
      <c r="C191" s="1025" t="str">
        <f>IF(Data!BZ191="","",Data!BZ191)</f>
        <v/>
      </c>
      <c r="D191" s="1025" t="str">
        <f>IF(Data!CA191="","",Data!CA191)</f>
        <v/>
      </c>
      <c r="E191" s="1025" t="str">
        <f>IF(Data!CB191="","",Data!CB191)</f>
        <v/>
      </c>
      <c r="F191" s="1025" t="str">
        <f>IF(Data!CC191="","",Data!CC191)</f>
        <v/>
      </c>
      <c r="G191" s="1121"/>
      <c r="H191" s="983"/>
      <c r="I191" s="983"/>
      <c r="J191" s="983"/>
      <c r="K191" s="983"/>
      <c r="L191" s="1121"/>
      <c r="M191" s="983"/>
      <c r="N191" s="983"/>
      <c r="O191" s="983"/>
      <c r="P191" s="983"/>
      <c r="Q191" s="1151"/>
      <c r="R191" s="1135"/>
      <c r="S191" s="1136"/>
      <c r="T191" s="1136"/>
      <c r="U191" s="1082">
        <v>191</v>
      </c>
      <c r="V191" s="470"/>
    </row>
    <row r="192" spans="1:22" ht="15.75" customHeight="1">
      <c r="A192" s="1180" t="s">
        <v>335</v>
      </c>
      <c r="B192" s="1134"/>
      <c r="C192" s="1025" t="str">
        <f>IF(Data!BZ192="","",Data!BZ192)</f>
        <v/>
      </c>
      <c r="D192" s="1025" t="str">
        <f>IF(Data!CA192="","",Data!CA192)</f>
        <v/>
      </c>
      <c r="E192" s="1025" t="str">
        <f>IF(Data!CB192="","",Data!CB192)</f>
        <v/>
      </c>
      <c r="F192" s="1025" t="str">
        <f>IF(Data!CC192="","",Data!CC192)</f>
        <v/>
      </c>
      <c r="G192" s="1121"/>
      <c r="H192" s="983"/>
      <c r="I192" s="983"/>
      <c r="J192" s="983"/>
      <c r="K192" s="983"/>
      <c r="L192" s="1121"/>
      <c r="M192" s="983"/>
      <c r="N192" s="983"/>
      <c r="O192" s="983"/>
      <c r="P192" s="983"/>
      <c r="Q192" s="1151"/>
      <c r="R192" s="544"/>
      <c r="S192" s="1050"/>
      <c r="T192" s="1050"/>
      <c r="U192" s="1082">
        <v>192</v>
      </c>
      <c r="V192" s="470"/>
    </row>
    <row r="193" spans="1:22" ht="15.75" customHeight="1">
      <c r="A193" s="1118" t="s">
        <v>336</v>
      </c>
      <c r="B193" s="1177"/>
      <c r="C193" s="1025" t="str">
        <f>IF(Data!BZ193="","",Data!BZ193)</f>
        <v/>
      </c>
      <c r="D193" s="1025" t="str">
        <f>IF(Data!CA193="","",Data!CA193)</f>
        <v/>
      </c>
      <c r="E193" s="1025" t="str">
        <f>IF(Data!CB193="","",Data!CB193)</f>
        <v/>
      </c>
      <c r="F193" s="1025" t="str">
        <f>IF(Data!CC193="","",Data!CC193)</f>
        <v/>
      </c>
      <c r="G193" s="1121"/>
      <c r="H193" s="983"/>
      <c r="I193" s="983"/>
      <c r="J193" s="983"/>
      <c r="K193" s="983"/>
      <c r="L193" s="1121"/>
      <c r="M193" s="983"/>
      <c r="N193" s="983"/>
      <c r="O193" s="983"/>
      <c r="P193" s="983"/>
      <c r="Q193" s="1151"/>
      <c r="R193" s="544"/>
      <c r="S193" s="1050"/>
      <c r="T193" s="1050"/>
      <c r="U193" s="1082">
        <v>193</v>
      </c>
      <c r="V193" s="470"/>
    </row>
    <row r="194" spans="1:22" ht="15.75" customHeight="1">
      <c r="A194" s="1118" t="s">
        <v>284</v>
      </c>
      <c r="B194" s="1103"/>
      <c r="C194" s="1142" t="str">
        <f>IF(SUM(C191)=0,"",C191*(SUM(C193)-SUM(C192)))</f>
        <v/>
      </c>
      <c r="D194" s="1142" t="str">
        <f>IF(SUM(D191)=0,"",D191*(SUM(D193)-SUM(D192)))</f>
        <v/>
      </c>
      <c r="E194" s="1142" t="str">
        <f>IF(SUM(E191)=0,"",E191*(SUM(E193)-SUM(E192)))</f>
        <v/>
      </c>
      <c r="F194" s="1142" t="str">
        <f>IF(SUM(F191)=0,"",F191*(SUM(F193)-SUM(F192)))</f>
        <v/>
      </c>
      <c r="G194" s="1124"/>
      <c r="H194" s="983"/>
      <c r="I194" s="983"/>
      <c r="J194" s="983"/>
      <c r="K194" s="983"/>
      <c r="L194" s="1124"/>
      <c r="M194" s="983"/>
      <c r="N194" s="983"/>
      <c r="O194" s="983"/>
      <c r="P194" s="983"/>
      <c r="Q194" s="1151"/>
      <c r="R194" s="544"/>
      <c r="S194" s="1050"/>
      <c r="T194" s="1050"/>
      <c r="U194" s="1082">
        <v>194</v>
      </c>
      <c r="V194" s="470"/>
    </row>
    <row r="195" spans="1:22" ht="15.75" customHeight="1">
      <c r="A195" s="554" t="s">
        <v>337</v>
      </c>
      <c r="B195" s="1121"/>
      <c r="C195" s="1025" t="str">
        <f>IF(Data!BZ195="","",Data!BZ195)</f>
        <v/>
      </c>
      <c r="D195" s="1025" t="str">
        <f>IF(Data!CA195="","",Data!CA195)</f>
        <v/>
      </c>
      <c r="E195" s="1025" t="str">
        <f>IF(Data!CB195="","",Data!CB195)</f>
        <v/>
      </c>
      <c r="F195" s="1025" t="str">
        <f>IF(Data!CC195="","",Data!CC195)</f>
        <v/>
      </c>
      <c r="G195" s="1121"/>
      <c r="H195" s="306"/>
      <c r="I195" s="306"/>
      <c r="J195" s="306"/>
      <c r="K195" s="306"/>
      <c r="L195" s="1121"/>
      <c r="M195" s="983"/>
      <c r="N195" s="983"/>
      <c r="O195" s="983"/>
      <c r="P195" s="983"/>
      <c r="Q195" s="1151"/>
      <c r="R195" s="1135"/>
      <c r="S195" s="1136"/>
      <c r="T195" s="1136"/>
      <c r="U195" s="1082">
        <v>195</v>
      </c>
      <c r="V195" s="470"/>
    </row>
    <row r="196" spans="1:22" ht="15.75" customHeight="1">
      <c r="A196" s="1118" t="s">
        <v>282</v>
      </c>
      <c r="B196" s="1124"/>
      <c r="C196" s="1025" t="str">
        <f>IF(Data!BZ196="","",Data!BZ196)</f>
        <v/>
      </c>
      <c r="D196" s="1025" t="str">
        <f>IF(Data!CA196="","",Data!CA196)</f>
        <v/>
      </c>
      <c r="E196" s="1025" t="str">
        <f>IF(Data!CB196="","",Data!CB196)</f>
        <v/>
      </c>
      <c r="F196" s="1025" t="str">
        <f>IF(Data!CC196="","",Data!CC196)</f>
        <v/>
      </c>
      <c r="G196" s="1121"/>
      <c r="H196" s="983"/>
      <c r="I196" s="983"/>
      <c r="J196" s="983"/>
      <c r="K196" s="983"/>
      <c r="L196" s="1121"/>
      <c r="M196" s="983"/>
      <c r="N196" s="983"/>
      <c r="O196" s="983"/>
      <c r="P196" s="983"/>
      <c r="Q196" s="1151"/>
      <c r="R196" s="544"/>
      <c r="S196" s="1050"/>
      <c r="T196" s="1050"/>
      <c r="U196" s="1082">
        <v>196</v>
      </c>
      <c r="V196" s="470"/>
    </row>
    <row r="197" spans="1:22" ht="15.75" customHeight="1">
      <c r="A197" s="1118" t="s">
        <v>284</v>
      </c>
      <c r="B197" s="1124"/>
      <c r="C197" s="1142" t="str">
        <f>IF(SUM(C195)=0,"",C195*C196)</f>
        <v/>
      </c>
      <c r="D197" s="1142" t="str">
        <f>IF(SUM(D195)=0,"",D195*D196)</f>
        <v/>
      </c>
      <c r="E197" s="1142" t="str">
        <f>IF(SUM(E195)=0,"",E195*E196)</f>
        <v/>
      </c>
      <c r="F197" s="1142" t="str">
        <f>IF(SUM(F195)=0,"",F195*F196)</f>
        <v/>
      </c>
      <c r="G197" s="1124"/>
      <c r="H197" s="992" t="str">
        <f>IF(H195="","",H195*C196)</f>
        <v/>
      </c>
      <c r="I197" s="992" t="str">
        <f>IF(I195="","",I195*D196)</f>
        <v/>
      </c>
      <c r="J197" s="992" t="str">
        <f>IF(J195="","",J195*E196)</f>
        <v/>
      </c>
      <c r="K197" s="992" t="str">
        <f>IF(K195="","",K195*F196)</f>
        <v/>
      </c>
      <c r="L197" s="1124"/>
      <c r="M197" s="1142" t="str">
        <f>IF(H197="","",SUM(H197)-SUM(C197))</f>
        <v/>
      </c>
      <c r="N197" s="1142" t="str">
        <f>IF(I197="","",SUM(I197)-SUM(D197))</f>
        <v/>
      </c>
      <c r="O197" s="1142" t="str">
        <f>IF(J197="","",SUM(J197)-SUM(E197))</f>
        <v/>
      </c>
      <c r="P197" s="1142" t="str">
        <f>IF(K197="","",SUM(K197)-SUM(F197))</f>
        <v/>
      </c>
      <c r="Q197" s="1151"/>
      <c r="R197" s="544"/>
      <c r="S197" s="1050"/>
      <c r="T197" s="1050"/>
      <c r="U197" s="1082">
        <v>197</v>
      </c>
      <c r="V197" s="470"/>
    </row>
    <row r="198" spans="1:22" ht="15.75" customHeight="1">
      <c r="A198" s="554" t="s">
        <v>338</v>
      </c>
      <c r="B198" s="1124"/>
      <c r="C198" s="1025">
        <f>IF(Data!BZ198="","",Data!BZ198)</f>
        <v>0</v>
      </c>
      <c r="D198" s="1025">
        <f>IF(Data!CA198="","",Data!CA198)</f>
        <v>1</v>
      </c>
      <c r="E198" s="1025">
        <f>IF(Data!CB198="","",Data!CB198)</f>
        <v>1</v>
      </c>
      <c r="F198" s="1025">
        <f>IF(Data!CC198="","",Data!CC198)</f>
        <v>2</v>
      </c>
      <c r="G198" s="1121"/>
      <c r="H198" s="988" t="str">
        <f>IF(H52=0,"",ROUND((MIN(H52*'Exp factors'!C$14-H178-SUM(C178)*(H178="")-SUM(C191)*(SUM(C192)=0)-H195-SUM(C195)*(H195=""),SUM(C198)*'Exp factors'!C$15))*20/10,0)/2)</f>
        <v/>
      </c>
      <c r="I198" s="988">
        <f>IF(I52=0,"",ROUND((MIN(I52*'Exp factors'!D$14-I178-SUM(D178)*(I178="")-SUM(D191)*(SUM(D192)=0)-I195-SUM(D195)*(I195=""),SUM(D198)*'Exp factors'!D$15))*20/10,0)/2)</f>
        <v>1</v>
      </c>
      <c r="J198" s="988">
        <f>IF(J52=0,"",ROUND((MIN(J52*'Exp factors'!E$14-J178-SUM(E178)*(J178="")-SUM(E191)*(SUM(E192)=0)-J195-SUM(E195)*(J195=""),SUM(E198)*'Exp factors'!E$15))*20/10,0)/2)</f>
        <v>1</v>
      </c>
      <c r="K198" s="988">
        <f>IF(K52=0,"",ROUND((MIN(K52*'Exp factors'!F$14-K178-SUM(F178)*(K178="")-SUM(F191)*(SUM(F192)=0)-K195-SUM(F195)*(K195=""),SUM(F198)*'Exp factors'!F$15))*20/10,0)/2)</f>
        <v>2</v>
      </c>
      <c r="L198" s="1121"/>
      <c r="M198" s="983"/>
      <c r="N198" s="983"/>
      <c r="O198" s="983"/>
      <c r="P198" s="983"/>
      <c r="Q198" s="1151"/>
      <c r="R198" s="1135"/>
      <c r="S198" s="1136"/>
      <c r="T198" s="1136"/>
      <c r="U198" s="1082">
        <v>198</v>
      </c>
      <c r="V198" s="470"/>
    </row>
    <row r="199" spans="1:22" ht="15.75" customHeight="1">
      <c r="A199" s="1118" t="s">
        <v>282</v>
      </c>
      <c r="B199" s="1134"/>
      <c r="C199" s="1025" t="str">
        <f>IF(Data!BZ199="","",Data!BZ199)</f>
        <v/>
      </c>
      <c r="D199" s="1025" t="str">
        <f>IF(Data!CA199="","",Data!CA199)</f>
        <v/>
      </c>
      <c r="E199" s="1025">
        <f>IF(Data!CB199="","",Data!CB199)</f>
        <v>5000</v>
      </c>
      <c r="F199" s="1025">
        <f>IF(Data!CC199="","",Data!CC199)</f>
        <v>6000</v>
      </c>
      <c r="G199" s="1121"/>
      <c r="H199" s="983"/>
      <c r="I199" s="983"/>
      <c r="J199" s="983"/>
      <c r="K199" s="983"/>
      <c r="L199" s="1121"/>
      <c r="M199" s="983"/>
      <c r="N199" s="983"/>
      <c r="O199" s="983"/>
      <c r="P199" s="983"/>
      <c r="Q199" s="1151"/>
      <c r="R199" s="544"/>
      <c r="S199" s="1050"/>
      <c r="T199" s="1050"/>
      <c r="U199" s="1082">
        <v>199</v>
      </c>
      <c r="V199" s="470"/>
    </row>
    <row r="200" spans="1:22" ht="15.75" customHeight="1">
      <c r="A200" s="1118" t="s">
        <v>284</v>
      </c>
      <c r="B200" s="1177"/>
      <c r="C200" s="1142" t="str">
        <f>IF(OR(SUM(C199)=0,SUM(C198)=0),"",C198*C199)</f>
        <v/>
      </c>
      <c r="D200" s="1142" t="str">
        <f>IF(OR(SUM(D199)=0,SUM(D198)=0),"",D198*D199)</f>
        <v/>
      </c>
      <c r="E200" s="1142">
        <f>IF(OR(SUM(E199)=0,SUM(E198)=0),"",E198*E199)</f>
        <v>5000</v>
      </c>
      <c r="F200" s="1142">
        <f>IF(OR(SUM(F199)=0,SUM(F198)=0),"",F198*F199)</f>
        <v>12000</v>
      </c>
      <c r="G200" s="1124"/>
      <c r="H200" s="1142" t="str">
        <f>IF(OR(SUM(H199)=0,SUM(H198)=0),"",H198*H199)</f>
        <v/>
      </c>
      <c r="I200" s="1142" t="str">
        <f>IF(OR(SUM(I199)=0,SUM(I198)=0),"",I198*I199)</f>
        <v/>
      </c>
      <c r="J200" s="1142" t="str">
        <f>IF(OR(SUM(J199)=0,SUM(J198)=0),"",J198*J199)</f>
        <v/>
      </c>
      <c r="K200" s="1142" t="str">
        <f>IF(OR(SUM(K199)=0,SUM(K198)=0),"",K198*K199)</f>
        <v/>
      </c>
      <c r="L200" s="1124"/>
      <c r="M200" s="1142" t="str">
        <f>IF(H200="","",SUM(H200)-SUM(C200))</f>
        <v/>
      </c>
      <c r="N200" s="1142" t="str">
        <f>IF(I200="","",SUM(I200)-SUM(D200))</f>
        <v/>
      </c>
      <c r="O200" s="1142" t="str">
        <f>IF(J200="","",SUM(J200)-SUM(E200))</f>
        <v/>
      </c>
      <c r="P200" s="1142" t="str">
        <f>IF(K200="","",SUM(K200)-SUM(F200))</f>
        <v/>
      </c>
      <c r="Q200" s="1151"/>
      <c r="R200" s="544"/>
      <c r="S200" s="1050"/>
      <c r="T200" s="1050"/>
      <c r="U200" s="1082">
        <v>200</v>
      </c>
      <c r="V200" s="470"/>
    </row>
    <row r="201" spans="1:22" ht="15.75" customHeight="1">
      <c r="A201" s="1179" t="s">
        <v>339</v>
      </c>
      <c r="B201" s="1103"/>
      <c r="C201" s="1154" t="str">
        <f>IF(SUM(C52)=0,"",SUM(C178,SUM(C191)*(C192=""),C195,C198)/C52)</f>
        <v/>
      </c>
      <c r="D201" s="1154">
        <f>IF(SUM(D52)=0,"",SUM(D178,SUM(D191)*(D192=""),D195,D198)/D52)</f>
        <v>0.33333333333333331</v>
      </c>
      <c r="E201" s="1154">
        <f>IF(SUM(E52)=0,"",SUM(E178,SUM(E191)*(E192=""),E195,E198)/E52)</f>
        <v>0.15</v>
      </c>
      <c r="F201" s="1154">
        <f>IF(SUM(F52)=0,"",SUM(F178,SUM(F191)*(F192=""),F195,F198)/F52)</f>
        <v>0.16666666666666666</v>
      </c>
      <c r="G201" s="1124"/>
      <c r="H201" s="1154" t="str">
        <f>IF(H52=0,"",SUM(H178,SUM(C178)*(H178=""),SUM(C191)*(SUM(C192)=0),H195,SUM(C195)*(H195=""),H198)/H52)</f>
        <v/>
      </c>
      <c r="I201" s="1154">
        <f>IF(I52=0,"",SUM(I178,SUM(D178)*(I178=""),SUM(D191)*(SUM(D192)=0),I195,SUM(D195)*(I195=""),I198)/I52)</f>
        <v>0.33333333333333331</v>
      </c>
      <c r="J201" s="1154">
        <f>IF(J52=0,"",SUM(J178,SUM(E178)*(J178=""),SUM(E191)*(SUM(E192)=0),J195,SUM(E195)*(J195=""),J198)/J52)</f>
        <v>0.15</v>
      </c>
      <c r="K201" s="1154">
        <f>IF(K52=0,"",SUM(K178,SUM(F178)*(K178=""),SUM(F191)*(SUM(F192)=0),K195,SUM(F195)*(K195=""),K198)/K52)</f>
        <v>0.16666666666666666</v>
      </c>
      <c r="L201" s="1124"/>
      <c r="M201" s="983"/>
      <c r="N201" s="983"/>
      <c r="O201" s="983"/>
      <c r="P201" s="983"/>
      <c r="Q201" s="1151"/>
      <c r="R201" s="1081"/>
      <c r="S201" s="1043"/>
      <c r="T201" s="1043"/>
      <c r="U201" s="1082">
        <v>201</v>
      </c>
      <c r="V201" s="470"/>
    </row>
    <row r="202" spans="1:22" ht="15.75" customHeight="1">
      <c r="A202" s="554" t="s">
        <v>340</v>
      </c>
      <c r="B202" s="1121"/>
      <c r="C202" s="1025" t="str">
        <f>IF(Data!BZ202="","",Data!BZ202)</f>
        <v/>
      </c>
      <c r="D202" s="1025" t="str">
        <f>IF(Data!CA202="","",Data!CA202)</f>
        <v/>
      </c>
      <c r="E202" s="1025" t="str">
        <f>IF(Data!CB202="","",Data!CB202)</f>
        <v/>
      </c>
      <c r="F202" s="1025" t="str">
        <f>IF(Data!CC202="","",Data!CC202)</f>
        <v/>
      </c>
      <c r="G202" s="1121"/>
      <c r="H202" s="306"/>
      <c r="I202" s="306"/>
      <c r="J202" s="306"/>
      <c r="K202" s="306"/>
      <c r="L202" s="1121"/>
      <c r="M202" s="983"/>
      <c r="N202" s="983"/>
      <c r="O202" s="983"/>
      <c r="P202" s="983"/>
      <c r="Q202" s="1151"/>
      <c r="R202" s="1135"/>
      <c r="S202" s="1136"/>
      <c r="T202" s="1136"/>
      <c r="U202" s="1082">
        <v>202</v>
      </c>
      <c r="V202" s="470"/>
    </row>
    <row r="203" spans="1:22" ht="15.75" customHeight="1">
      <c r="A203" s="1118" t="s">
        <v>282</v>
      </c>
      <c r="B203" s="1124"/>
      <c r="C203" s="1025" t="str">
        <f>IF(Data!BZ203="","",Data!BZ203)</f>
        <v/>
      </c>
      <c r="D203" s="1025" t="str">
        <f>IF(Data!CA203="","",Data!CA203)</f>
        <v/>
      </c>
      <c r="E203" s="1025" t="str">
        <f>IF(Data!CB203="","",Data!CB203)</f>
        <v/>
      </c>
      <c r="F203" s="1025" t="str">
        <f>IF(Data!CC203="","",Data!CC203)</f>
        <v/>
      </c>
      <c r="G203" s="1121"/>
      <c r="H203" s="983"/>
      <c r="I203" s="983"/>
      <c r="J203" s="983"/>
      <c r="K203" s="983"/>
      <c r="L203" s="1121"/>
      <c r="M203" s="983"/>
      <c r="N203" s="983"/>
      <c r="O203" s="983"/>
      <c r="P203" s="983"/>
      <c r="Q203" s="1151"/>
      <c r="R203" s="544"/>
      <c r="S203" s="1050"/>
      <c r="T203" s="1050"/>
      <c r="U203" s="1082">
        <v>203</v>
      </c>
      <c r="V203" s="470"/>
    </row>
    <row r="204" spans="1:22" ht="15.75" customHeight="1">
      <c r="A204" s="1118" t="s">
        <v>284</v>
      </c>
      <c r="B204" s="1124"/>
      <c r="C204" s="1142" t="str">
        <f>IF(SUM(C202)=0,"",C202*C203)</f>
        <v/>
      </c>
      <c r="D204" s="1142" t="str">
        <f>IF(SUM(D202)=0,"",D202*D203)</f>
        <v/>
      </c>
      <c r="E204" s="1142" t="str">
        <f>IF(SUM(E202)=0,"",E202*E203)</f>
        <v/>
      </c>
      <c r="F204" s="1142" t="str">
        <f>IF(SUM(F202)=0,"",F202*F203)</f>
        <v/>
      </c>
      <c r="G204" s="1124"/>
      <c r="H204" s="992" t="str">
        <f>IF(H202="","",H202*C203)</f>
        <v/>
      </c>
      <c r="I204" s="992" t="str">
        <f>IF(I202="","",I202*D203)</f>
        <v/>
      </c>
      <c r="J204" s="992" t="str">
        <f>IF(J202="","",J202*E203)</f>
        <v/>
      </c>
      <c r="K204" s="992" t="str">
        <f>IF(K202="","",K202*F203)</f>
        <v/>
      </c>
      <c r="L204" s="1124"/>
      <c r="M204" s="1142" t="str">
        <f>IF(H204="","",SUM(H204)-SUM(C204))</f>
        <v/>
      </c>
      <c r="N204" s="1142" t="str">
        <f>IF(I204="","",SUM(I204)-SUM(D204))</f>
        <v/>
      </c>
      <c r="O204" s="1142" t="str">
        <f>IF(J204="","",SUM(J204)-SUM(E204))</f>
        <v/>
      </c>
      <c r="P204" s="1142" t="str">
        <f>IF(K204="","",SUM(K204)-SUM(F204))</f>
        <v/>
      </c>
      <c r="Q204" s="1151"/>
      <c r="R204" s="544"/>
      <c r="S204" s="1050"/>
      <c r="T204" s="1050"/>
      <c r="U204" s="1082">
        <v>204</v>
      </c>
      <c r="V204" s="470"/>
    </row>
    <row r="205" spans="1:22" ht="15.75" customHeight="1">
      <c r="A205" s="554" t="str">
        <f>IF(AND(SUM(MAX(Data!$BZ205:$CC205))=0,NOT(SUM(MAX(Data!$BZ211:$CC211))=0)),Data!A211,Data!A205)</f>
        <v>Goat sales - local: no. sold</v>
      </c>
      <c r="B205" s="1124"/>
      <c r="C205" s="1025">
        <f>IF(AND(SUM(MAX(Data!$BZ205:$CC205))=0,NOT(SUM(MAX(Data!$BZ211:$CC211))=0)),Data!BZ211,Data!BZ205)</f>
        <v>0</v>
      </c>
      <c r="D205" s="1025">
        <f>IF(AND(SUM(MAX(Data!$BZ205:$CC205))=0,NOT(SUM(MAX(Data!$BZ211:$CC211))=0)),Data!CA211,Data!CA205)</f>
        <v>1</v>
      </c>
      <c r="E205" s="1025">
        <f>IF(AND(SUM(MAX(Data!$BZ205:$CC205))=0,NOT(SUM(MAX(Data!$BZ211:$CC211))=0)),Data!CB211,Data!CB205)</f>
        <v>2</v>
      </c>
      <c r="F205" s="1025">
        <f>IF(AND(SUM(MAX(Data!$BZ205:$CC205))=0,NOT(SUM(MAX(Data!$BZ211:$CC211))=0)),Data!CC211,Data!CC205)</f>
        <v>6</v>
      </c>
      <c r="G205" s="1121"/>
      <c r="H205" s="988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88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988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88">
        <f>IF(K54+K55=0,"",ROUND((MIN((K54+K55)*'Exp factors'!F$17-K181-SUM(F181)*(K181="")-K202-SUM(F202)*(K202="")-K208-SUM(F208)*(K208="")-K211-SUM(F211)*(K211=""),SUM(F205,F211)*'Exp factors'!F$18-K211-SUM(F211)*(K211="")))*20/10,0)/2)</f>
        <v>4.5</v>
      </c>
      <c r="L205" s="1121"/>
      <c r="M205" s="983"/>
      <c r="N205" s="983"/>
      <c r="O205" s="983"/>
      <c r="P205" s="983"/>
      <c r="Q205" s="1151"/>
      <c r="R205" s="1135"/>
      <c r="S205" s="1136"/>
      <c r="T205" s="1136"/>
      <c r="U205" s="1082">
        <v>205</v>
      </c>
      <c r="V205" s="470"/>
    </row>
    <row r="206" spans="1:22" ht="15.75" customHeight="1">
      <c r="A206" s="1118" t="s">
        <v>282</v>
      </c>
      <c r="B206" s="1124"/>
      <c r="C206" s="1025">
        <f>IF(AND(SUM(MAX(Data!$BZ206:$CC206))=0,NOT(SUM(MAX(Data!$BZ212:$CC212))=0)),Data!BZ212,Data!BZ206)</f>
        <v>0</v>
      </c>
      <c r="D206" s="1025">
        <f>IF(AND(SUM(MAX(Data!$BZ206:$CC206))=0,NOT(SUM(MAX(Data!$BZ212:$CC212))=0)),Data!CA212,Data!CA206)</f>
        <v>0</v>
      </c>
      <c r="E206" s="1025">
        <f>IF(AND(SUM(MAX(Data!$BZ206:$CC206))=0,NOT(SUM(MAX(Data!$BZ212:$CC212))=0)),Data!CB212,Data!CB206)</f>
        <v>700</v>
      </c>
      <c r="F206" s="1025">
        <f>IF(AND(SUM(MAX(Data!$BZ206:$CC206))=0,NOT(SUM(MAX(Data!$BZ212:$CC212))=0)),Data!CC212,Data!CC206)</f>
        <v>700</v>
      </c>
      <c r="G206" s="1121"/>
      <c r="H206" s="983"/>
      <c r="I206" s="983"/>
      <c r="J206" s="983"/>
      <c r="K206" s="983"/>
      <c r="L206" s="1121"/>
      <c r="M206" s="983"/>
      <c r="N206" s="983"/>
      <c r="O206" s="983"/>
      <c r="P206" s="983"/>
      <c r="Q206" s="1151"/>
      <c r="R206" s="544"/>
      <c r="S206" s="1050"/>
      <c r="T206" s="1050"/>
      <c r="U206" s="1082">
        <v>206</v>
      </c>
      <c r="V206" s="470"/>
    </row>
    <row r="207" spans="1:22" ht="15.75" customHeight="1">
      <c r="A207" s="1118" t="s">
        <v>284</v>
      </c>
      <c r="B207" s="1177"/>
      <c r="C207" s="1142" t="str">
        <f>IF(SUM(C205)=0,"",C205*C206)</f>
        <v/>
      </c>
      <c r="D207" s="1142">
        <f>IF(SUM(D205)=0,"",D205*D206)</f>
        <v>0</v>
      </c>
      <c r="E207" s="1142">
        <f>IF(SUM(E205)=0,"",E205*E206)</f>
        <v>1400</v>
      </c>
      <c r="F207" s="1142">
        <f>IF(SUM(F205)=0,"",F205*F206)</f>
        <v>4200</v>
      </c>
      <c r="G207" s="1124"/>
      <c r="H207" s="992" t="str">
        <f>IF(SUM(H205)=0,"",H205*C206)</f>
        <v/>
      </c>
      <c r="I207" s="992">
        <f>IF(SUM(I205)=0,"",I205*D206)</f>
        <v>0</v>
      </c>
      <c r="J207" s="992">
        <f>IF(SUM(J205)=0,"",J205*E206)</f>
        <v>1750</v>
      </c>
      <c r="K207" s="992">
        <f>IF(SUM(K205)=0,"",K205*F206)</f>
        <v>3150</v>
      </c>
      <c r="L207" s="1124"/>
      <c r="M207" s="1142" t="str">
        <f>IF(H207="","",SUM(H207)-SUM(C207))</f>
        <v/>
      </c>
      <c r="N207" s="1142">
        <f>IF(I207="","",SUM(I207)-SUM(D207))</f>
        <v>0</v>
      </c>
      <c r="O207" s="1142">
        <f>IF(J207="","",SUM(J207)-SUM(E207))</f>
        <v>350</v>
      </c>
      <c r="P207" s="1142">
        <f>IF(K207="","",SUM(K207)-SUM(F207))</f>
        <v>-1050</v>
      </c>
      <c r="Q207" s="1151"/>
      <c r="R207" s="544"/>
      <c r="S207" s="1050"/>
      <c r="T207" s="1050"/>
      <c r="U207" s="1082">
        <v>207</v>
      </c>
      <c r="V207" s="470"/>
    </row>
    <row r="208" spans="1:22" ht="15.75" customHeight="1">
      <c r="A208" s="554" t="s">
        <v>342</v>
      </c>
      <c r="B208" s="1103"/>
      <c r="C208" s="1025" t="str">
        <f>IF(Data!BZ208="","",Data!BZ208)</f>
        <v/>
      </c>
      <c r="D208" s="1025" t="str">
        <f>IF(Data!CA208="","",Data!CA208)</f>
        <v/>
      </c>
      <c r="E208" s="1025" t="str">
        <f>IF(Data!CB208="","",Data!CB208)</f>
        <v/>
      </c>
      <c r="F208" s="1025" t="str">
        <f>IF(Data!CC208="","",Data!CC208)</f>
        <v/>
      </c>
      <c r="G208" s="1121"/>
      <c r="H208" s="306"/>
      <c r="I208" s="306"/>
      <c r="J208" s="306"/>
      <c r="K208" s="306"/>
      <c r="L208" s="1121"/>
      <c r="M208" s="983"/>
      <c r="N208" s="983"/>
      <c r="O208" s="983"/>
      <c r="P208" s="983"/>
      <c r="Q208" s="1151"/>
      <c r="R208" s="1135"/>
      <c r="S208" s="1136"/>
      <c r="T208" s="1136"/>
      <c r="U208" s="1082">
        <v>208</v>
      </c>
      <c r="V208" s="470"/>
    </row>
    <row r="209" spans="1:22" ht="15.75" customHeight="1">
      <c r="A209" s="1118" t="s">
        <v>282</v>
      </c>
      <c r="B209" s="1121"/>
      <c r="C209" s="1025" t="str">
        <f>IF(Data!BZ209="","",Data!BZ209)</f>
        <v/>
      </c>
      <c r="D209" s="1025" t="str">
        <f>IF(Data!CA209="","",Data!CA209)</f>
        <v/>
      </c>
      <c r="E209" s="1025" t="str">
        <f>IF(Data!CB209="","",Data!CB209)</f>
        <v/>
      </c>
      <c r="F209" s="1025" t="str">
        <f>IF(Data!CC209="","",Data!CC209)</f>
        <v/>
      </c>
      <c r="G209" s="1121"/>
      <c r="H209" s="983"/>
      <c r="I209" s="983"/>
      <c r="J209" s="983"/>
      <c r="K209" s="983"/>
      <c r="L209" s="1121"/>
      <c r="M209" s="983"/>
      <c r="N209" s="983"/>
      <c r="O209" s="983"/>
      <c r="P209" s="983"/>
      <c r="Q209" s="1151"/>
      <c r="R209" s="544"/>
      <c r="S209" s="1050"/>
      <c r="T209" s="1050"/>
      <c r="U209" s="1082">
        <v>209</v>
      </c>
      <c r="V209" s="470"/>
    </row>
    <row r="210" spans="1:22" ht="15.75" customHeight="1">
      <c r="A210" s="1118" t="s">
        <v>284</v>
      </c>
      <c r="B210" s="1124"/>
      <c r="C210" s="1142" t="str">
        <f>IF(SUM(C208)=0,"",C208*C209)</f>
        <v/>
      </c>
      <c r="D210" s="1142" t="str">
        <f>IF(SUM(D208)=0,"",D208*D209)</f>
        <v/>
      </c>
      <c r="E210" s="1142" t="str">
        <f>IF(SUM(E208)=0,"",E208*E209)</f>
        <v/>
      </c>
      <c r="F210" s="1142" t="str">
        <f>IF(SUM(F208)=0,"",F208*F209)</f>
        <v/>
      </c>
      <c r="G210" s="1124"/>
      <c r="H210" s="992" t="str">
        <f>IF(H208="","",H208*C209)</f>
        <v/>
      </c>
      <c r="I210" s="992" t="str">
        <f>IF(I208="","",I208*D209)</f>
        <v/>
      </c>
      <c r="J210" s="992" t="str">
        <f>IF(J208="","",J208*E209)</f>
        <v/>
      </c>
      <c r="K210" s="992" t="str">
        <f>IF(K208="","",K208*F209)</f>
        <v/>
      </c>
      <c r="L210" s="1124"/>
      <c r="M210" s="1142" t="str">
        <f>IF(H210="","",SUM(H210)-SUM(C210))</f>
        <v/>
      </c>
      <c r="N210" s="1142" t="str">
        <f>IF(I210="","",SUM(I210)-SUM(D210))</f>
        <v/>
      </c>
      <c r="O210" s="1142" t="str">
        <f>IF(J210="","",SUM(J210)-SUM(E210))</f>
        <v/>
      </c>
      <c r="P210" s="1142" t="str">
        <f>IF(K210="","",SUM(K210)-SUM(F210))</f>
        <v/>
      </c>
      <c r="Q210" s="1151"/>
      <c r="R210" s="544"/>
      <c r="S210" s="1050"/>
      <c r="T210" s="1050"/>
      <c r="U210" s="1082">
        <v>210</v>
      </c>
      <c r="V210" s="470"/>
    </row>
    <row r="211" spans="1:22" ht="15.75" customHeight="1">
      <c r="A211" s="554" t="str">
        <f>IF(AND(SUM(MAX(Data!$BZ205:$CC205))=0,NOT(SUM(MAX(Data!$BZ211:$CC211))=0)),Data!A205,Data!A211)</f>
        <v>Sheep sales - local: no. sold</v>
      </c>
      <c r="B211" s="1124"/>
      <c r="C211" s="1025">
        <f>IF(AND(SUM(MAX(Data!$BZ205:$CC205))=0,NOT(SUM(MAX(Data!$BZ211:$CC211))=0)),Data!BZ205,Data!BZ211)</f>
        <v>0</v>
      </c>
      <c r="D211" s="1025">
        <f>IF(AND(SUM(MAX(Data!$BZ205:$CC205))=0,NOT(SUM(MAX(Data!$BZ211:$CC211))=0)),Data!CA205,Data!CA211)</f>
        <v>0.5</v>
      </c>
      <c r="E211" s="1025">
        <f>IF(AND(SUM(MAX(Data!$BZ205:$CC205))=0,NOT(SUM(MAX(Data!$BZ211:$CC211))=0)),Data!CB205,Data!CB211)</f>
        <v>0.5</v>
      </c>
      <c r="F211" s="1025">
        <f>IF(AND(SUM(MAX(Data!$BZ205:$CC205))=0,NOT(SUM(MAX(Data!$BZ211:$CC211))=0)),Data!CC205,Data!CC211)</f>
        <v>1</v>
      </c>
      <c r="G211" s="1121"/>
      <c r="H211" s="306"/>
      <c r="I211" s="306"/>
      <c r="J211" s="306"/>
      <c r="K211" s="306"/>
      <c r="L211" s="1121"/>
      <c r="M211" s="983"/>
      <c r="N211" s="983"/>
      <c r="O211" s="983"/>
      <c r="P211" s="983"/>
      <c r="Q211" s="1151"/>
      <c r="R211" s="1135"/>
      <c r="S211" s="1136"/>
      <c r="T211" s="1136"/>
      <c r="U211" s="1082">
        <v>211</v>
      </c>
      <c r="V211" s="470"/>
    </row>
    <row r="212" spans="1:22" ht="15.75" customHeight="1">
      <c r="A212" s="1118" t="s">
        <v>282</v>
      </c>
      <c r="B212" s="1124"/>
      <c r="C212" s="1025">
        <f>IF(AND(SUM(MAX(Data!$BZ206:$CC206))=0,NOT(SUM(MAX(Data!$BZ212:$CC212))=0)),Data!BZ206,Data!BZ212)</f>
        <v>0</v>
      </c>
      <c r="D212" s="1025">
        <f>IF(AND(SUM(MAX(Data!$BZ206:$CC206))=0,NOT(SUM(MAX(Data!$BZ212:$CC212))=0)),Data!CA206,Data!CA212)</f>
        <v>0</v>
      </c>
      <c r="E212" s="1025">
        <f>IF(AND(SUM(MAX(Data!$BZ206:$CC206))=0,NOT(SUM(MAX(Data!$BZ212:$CC212))=0)),Data!CB206,Data!CB212)</f>
        <v>800</v>
      </c>
      <c r="F212" s="1025">
        <f>IF(AND(SUM(MAX(Data!$BZ206:$CC206))=0,NOT(SUM(MAX(Data!$BZ212:$CC212))=0)),Data!CC206,Data!CC212)</f>
        <v>900</v>
      </c>
      <c r="G212" s="1121"/>
      <c r="H212" s="983"/>
      <c r="I212" s="983"/>
      <c r="J212" s="983"/>
      <c r="K212" s="983"/>
      <c r="L212" s="1121"/>
      <c r="M212" s="983"/>
      <c r="N212" s="983"/>
      <c r="O212" s="983"/>
      <c r="P212" s="983"/>
      <c r="Q212" s="1151"/>
      <c r="R212" s="544"/>
      <c r="S212" s="1050"/>
      <c r="T212" s="1050"/>
      <c r="U212" s="1082">
        <v>212</v>
      </c>
      <c r="V212" s="470"/>
    </row>
    <row r="213" spans="1:22" ht="15.75" customHeight="1">
      <c r="A213" s="1118" t="s">
        <v>284</v>
      </c>
      <c r="B213" s="1134"/>
      <c r="C213" s="1142" t="str">
        <f>IF(SUM(C211)=0,"",C211*C212)</f>
        <v/>
      </c>
      <c r="D213" s="1142">
        <f>IF(SUM(D211)=0,"",D211*D212)</f>
        <v>0</v>
      </c>
      <c r="E213" s="1142">
        <f>IF(SUM(E211)=0,"",E211*E212)</f>
        <v>400</v>
      </c>
      <c r="F213" s="1142">
        <f>IF(SUM(F211)=0,"",F211*F212)</f>
        <v>900</v>
      </c>
      <c r="G213" s="1124"/>
      <c r="H213" s="992" t="str">
        <f>IF(H211="","",H211*C212)</f>
        <v/>
      </c>
      <c r="I213" s="992" t="str">
        <f>IF(I211="","",I211*D212)</f>
        <v/>
      </c>
      <c r="J213" s="992" t="str">
        <f>IF(J211="","",J211*E212)</f>
        <v/>
      </c>
      <c r="K213" s="992" t="str">
        <f>IF(K211="","",K211*F212)</f>
        <v/>
      </c>
      <c r="L213" s="1124"/>
      <c r="M213" s="1142" t="str">
        <f>IF(H213="","",SUM(H213)-SUM(C213))</f>
        <v/>
      </c>
      <c r="N213" s="1142" t="str">
        <f>IF(I213="","",SUM(I213)-SUM(D213))</f>
        <v/>
      </c>
      <c r="O213" s="1142" t="str">
        <f>IF(J213="","",SUM(J213)-SUM(E213))</f>
        <v/>
      </c>
      <c r="P213" s="1142" t="str">
        <f>IF(K213="","",SUM(K213)-SUM(F213))</f>
        <v/>
      </c>
      <c r="Q213" s="1151"/>
      <c r="R213" s="544"/>
      <c r="S213" s="1050"/>
      <c r="T213" s="1050"/>
      <c r="U213" s="1082">
        <v>213</v>
      </c>
      <c r="V213" s="470"/>
    </row>
    <row r="214" spans="1:22" ht="15.75" customHeight="1">
      <c r="A214" s="1179" t="s">
        <v>344</v>
      </c>
      <c r="B214" s="1177"/>
      <c r="C214" s="1154">
        <f>IF(SUM(C54,C55)=0,"",SUM(C181,C202,C205,C208,C211)/SUM(C54,C55))</f>
        <v>0</v>
      </c>
      <c r="D214" s="1154">
        <f>IF(SUM(D54,D55)=0,"",SUM(D181,D202,D205,D208,D211)/SUM(D54,D55))</f>
        <v>0.75</v>
      </c>
      <c r="E214" s="1154">
        <f>IF(SUM(E54,E55)=0,"",SUM(E181,E202,E205,E208,E211)/SUM(E54,E55))</f>
        <v>0.34615384615384615</v>
      </c>
      <c r="F214" s="1154">
        <f>IF(SUM(F54,F55)=0,"",SUM(F181,F202,F205,F208,F211)/SUM(F54,F55))</f>
        <v>0.44</v>
      </c>
      <c r="G214" s="1124"/>
      <c r="H214" s="1154">
        <f>IF(H54+H55=0,"",SUM(H181,SUM(C181)*(H181=""),H202,SUM(C202)*(H202=""),H208,SUM(C208)*(H208=""),H211,SUM(C211)*(H211=""),H205)/(H54+H55))</f>
        <v>0</v>
      </c>
      <c r="I214" s="1154">
        <f>IF(I54+I55=0,"",SUM(I181,SUM(D181)*(I181=""),I202,SUM(D202)*(I202=""),I208,SUM(D208)*(I208=""),I211,SUM(D211)*(I211=""),I205)/(I54+I55))</f>
        <v>0.375</v>
      </c>
      <c r="J214" s="1154">
        <f>IF(J54+J55=0,"",SUM(J181,SUM(E181)*(J181=""),J202,SUM(E202)*(J202=""),J208,SUM(E208)*(J208=""),J211,SUM(E211)*(J211=""),J205)/(J54+J55))</f>
        <v>0.38461538461538464</v>
      </c>
      <c r="K214" s="1154">
        <f>IF(K54+K55=0,"",SUM(K181,SUM(F181)*(K181=""),K202,SUM(F202)*(K202=""),K208,SUM(F208)*(K208=""),K211,SUM(F211)*(K211=""),K205)/(K54+K55))</f>
        <v>0.38</v>
      </c>
      <c r="L214" s="1124"/>
      <c r="M214" s="1138"/>
      <c r="N214" s="1138"/>
      <c r="O214" s="1138"/>
      <c r="P214" s="1138"/>
      <c r="Q214" s="1151"/>
      <c r="R214" s="1081"/>
      <c r="S214" s="1043"/>
      <c r="T214" s="1043"/>
      <c r="U214" s="1082">
        <v>214</v>
      </c>
      <c r="V214" s="470"/>
    </row>
    <row r="215" spans="1:22" ht="15.75" customHeight="1">
      <c r="A215" s="1181" t="str">
        <f>IF(Data!A215="","",Data!A215)</f>
        <v>Chicken sales: no. sold</v>
      </c>
      <c r="B215" s="1103"/>
      <c r="C215" s="1025">
        <f>IF(Data!BZ215="","",Data!BZ215)</f>
        <v>3</v>
      </c>
      <c r="D215" s="1025">
        <f>IF(Data!CA215="","",Data!CA215)</f>
        <v>9</v>
      </c>
      <c r="E215" s="1025">
        <f>IF(Data!CB215="","",Data!CB215)</f>
        <v>2</v>
      </c>
      <c r="F215" s="1025">
        <f>IF(Data!CC215="","",Data!CC215)</f>
        <v>9</v>
      </c>
      <c r="G215" s="1121"/>
      <c r="H215" s="306"/>
      <c r="I215" s="306"/>
      <c r="J215" s="306"/>
      <c r="K215" s="306"/>
      <c r="L215" s="1121"/>
      <c r="M215" s="983"/>
      <c r="N215" s="983"/>
      <c r="O215" s="983"/>
      <c r="P215" s="983"/>
      <c r="Q215" s="1151"/>
      <c r="R215" s="1135"/>
      <c r="S215" s="1136"/>
      <c r="T215" s="1136"/>
      <c r="U215" s="1082">
        <v>215</v>
      </c>
      <c r="V215" s="470"/>
    </row>
    <row r="216" spans="1:22" ht="15.75" customHeight="1">
      <c r="A216" s="1118" t="s">
        <v>282</v>
      </c>
      <c r="B216" s="1121"/>
      <c r="C216" s="1025">
        <f>IF(Data!BZ216="","",Data!BZ216)</f>
        <v>45</v>
      </c>
      <c r="D216" s="1025">
        <f>IF(Data!CA216="","",Data!CA216)</f>
        <v>22</v>
      </c>
      <c r="E216" s="1025">
        <f>IF(Data!CB216="","",Data!CB216)</f>
        <v>50</v>
      </c>
      <c r="F216" s="1025">
        <f>IF(Data!CC216="","",Data!CC216)</f>
        <v>45</v>
      </c>
      <c r="G216" s="1121"/>
      <c r="H216" s="983"/>
      <c r="I216" s="983"/>
      <c r="J216" s="983"/>
      <c r="K216" s="983"/>
      <c r="L216" s="1121"/>
      <c r="M216" s="983"/>
      <c r="N216" s="983"/>
      <c r="O216" s="983"/>
      <c r="P216" s="983"/>
      <c r="Q216" s="1151"/>
      <c r="R216" s="544"/>
      <c r="S216" s="1050"/>
      <c r="T216" s="1050"/>
      <c r="U216" s="1082">
        <v>216</v>
      </c>
      <c r="V216" s="470"/>
    </row>
    <row r="217" spans="1:22" ht="15.75" customHeight="1">
      <c r="A217" s="1118" t="s">
        <v>284</v>
      </c>
      <c r="B217" s="1124"/>
      <c r="C217" s="1142">
        <f>IF(SUM(C215)=0,"",C215*C216)</f>
        <v>135</v>
      </c>
      <c r="D217" s="1142">
        <f>IF(SUM(D215)=0,"",D215*D216)</f>
        <v>198</v>
      </c>
      <c r="E217" s="1142">
        <f>IF(SUM(E215)=0,"",E215*E216)</f>
        <v>100</v>
      </c>
      <c r="F217" s="1142">
        <f>IF(SUM(F215)=0,"",F215*F216)</f>
        <v>405</v>
      </c>
      <c r="G217" s="1122"/>
      <c r="H217" s="992" t="str">
        <f>IF(H215="","",H215*C216)</f>
        <v/>
      </c>
      <c r="I217" s="992" t="str">
        <f>IF(I215="","",I215*D216)</f>
        <v/>
      </c>
      <c r="J217" s="992" t="str">
        <f>IF(J215="","",J215*E216)</f>
        <v/>
      </c>
      <c r="K217" s="992" t="str">
        <f>IF(K215="","",K215*F216)</f>
        <v/>
      </c>
      <c r="L217" s="1122"/>
      <c r="M217" s="1142" t="str">
        <f>IF(H217="","",SUM(H217)-SUM(C217))</f>
        <v/>
      </c>
      <c r="N217" s="1142" t="str">
        <f>IF(I217="","",SUM(I217)-SUM(D217))</f>
        <v/>
      </c>
      <c r="O217" s="1142" t="str">
        <f>IF(J217="","",SUM(J217)-SUM(E217))</f>
        <v/>
      </c>
      <c r="P217" s="1142" t="str">
        <f>IF(K217="","",SUM(K217)-SUM(F217))</f>
        <v/>
      </c>
      <c r="Q217" s="1151"/>
      <c r="R217" s="544"/>
      <c r="S217" s="1050"/>
      <c r="T217" s="1050"/>
      <c r="U217" s="1082">
        <v>217</v>
      </c>
      <c r="V217" s="470"/>
    </row>
    <row r="218" spans="1:22" ht="15.75" customHeight="1">
      <c r="A218" s="1181" t="str">
        <f>IF(Data!A218="","",Data!A218)</f>
        <v>Egg sales: no. sold</v>
      </c>
      <c r="B218" s="1124"/>
      <c r="C218" s="1025">
        <f>IF(Data!BZ218="","",Data!BZ218)</f>
        <v>0</v>
      </c>
      <c r="D218" s="1025" t="str">
        <f>IF(Data!CA218="","",Data!CA218)</f>
        <v/>
      </c>
      <c r="E218" s="1025" t="str">
        <f>IF(Data!CB218="","",Data!CB218)</f>
        <v/>
      </c>
      <c r="F218" s="1025" t="str">
        <f>IF(Data!CC218="","",Data!CC218)</f>
        <v/>
      </c>
      <c r="G218" s="1121"/>
      <c r="H218" s="983"/>
      <c r="I218" s="983"/>
      <c r="J218" s="983"/>
      <c r="K218" s="983"/>
      <c r="L218" s="1121"/>
      <c r="M218" s="983"/>
      <c r="N218" s="983"/>
      <c r="O218" s="983"/>
      <c r="P218" s="983"/>
      <c r="Q218" s="1151"/>
      <c r="R218" s="1135"/>
      <c r="S218" s="1136"/>
      <c r="T218" s="1136"/>
      <c r="U218" s="1082">
        <v>218</v>
      </c>
      <c r="V218" s="470"/>
    </row>
    <row r="219" spans="1:22" ht="15.75" customHeight="1">
      <c r="A219" s="1118" t="s">
        <v>282</v>
      </c>
      <c r="B219" s="1124"/>
      <c r="C219" s="1025">
        <f>IF(Data!BZ219="","",Data!BZ219)</f>
        <v>0</v>
      </c>
      <c r="D219" s="1025" t="str">
        <f>IF(Data!CA219="","",Data!CA219)</f>
        <v/>
      </c>
      <c r="E219" s="1025" t="str">
        <f>IF(Data!CB219="","",Data!CB219)</f>
        <v/>
      </c>
      <c r="F219" s="1025" t="str">
        <f>IF(Data!CC219="","",Data!CC219)</f>
        <v/>
      </c>
      <c r="G219" s="1121"/>
      <c r="H219" s="983"/>
      <c r="I219" s="983"/>
      <c r="J219" s="983"/>
      <c r="K219" s="983"/>
      <c r="L219" s="1121"/>
      <c r="M219" s="983"/>
      <c r="N219" s="983"/>
      <c r="O219" s="983"/>
      <c r="P219" s="983"/>
      <c r="Q219" s="1151"/>
      <c r="R219" s="1135"/>
      <c r="S219" s="1136"/>
      <c r="T219" s="1136"/>
      <c r="U219" s="1082">
        <v>219</v>
      </c>
      <c r="V219" s="470"/>
    </row>
    <row r="220" spans="1:22" ht="15.75" customHeight="1">
      <c r="A220" s="1118" t="s">
        <v>284</v>
      </c>
      <c r="B220" s="1134"/>
      <c r="C220" s="992" t="str">
        <f>IF(SUM(C218)=0,"",C218*C219)</f>
        <v/>
      </c>
      <c r="D220" s="992" t="str">
        <f>IF(SUM(D218)=0,"",D218*D219)</f>
        <v/>
      </c>
      <c r="E220" s="992" t="str">
        <f>IF(SUM(E218)=0,"",E218*E219)</f>
        <v/>
      </c>
      <c r="F220" s="992" t="str">
        <f>IF(SUM(F218)=0,"",F218*F219)</f>
        <v/>
      </c>
      <c r="G220" s="1122"/>
      <c r="H220" s="983"/>
      <c r="I220" s="983"/>
      <c r="J220" s="983"/>
      <c r="K220" s="983"/>
      <c r="L220" s="1122"/>
      <c r="M220" s="983"/>
      <c r="N220" s="983"/>
      <c r="O220" s="983"/>
      <c r="P220" s="983"/>
      <c r="Q220" s="1151"/>
      <c r="R220" s="544"/>
      <c r="S220" s="1050"/>
      <c r="T220" s="1050"/>
      <c r="U220" s="1082">
        <v>220</v>
      </c>
      <c r="V220" s="470"/>
    </row>
    <row r="221" spans="1:22" ht="15.75" customHeight="1">
      <c r="A221" s="1181" t="str">
        <f>IF(Data!A221="","",Data!A221)</f>
        <v>Pig sales: no sold</v>
      </c>
      <c r="B221" s="1177"/>
      <c r="C221" s="1025">
        <f>IF(Data!BZ221="","",Data!BZ221)</f>
        <v>2</v>
      </c>
      <c r="D221" s="1025">
        <f>IF(Data!CA221="","",Data!CA221)</f>
        <v>5</v>
      </c>
      <c r="E221" s="1025">
        <f>IF(Data!CB221="","",Data!CB221)</f>
        <v>8</v>
      </c>
      <c r="F221" s="1025">
        <f>IF(Data!CC221="","",Data!CC221)</f>
        <v>2</v>
      </c>
      <c r="G221" s="1124"/>
      <c r="H221" s="983"/>
      <c r="I221" s="983"/>
      <c r="J221" s="983"/>
      <c r="K221" s="983"/>
      <c r="L221" s="1124"/>
      <c r="M221" s="1138"/>
      <c r="N221" s="1138"/>
      <c r="O221" s="1138"/>
      <c r="P221" s="1138"/>
      <c r="Q221" s="1151"/>
      <c r="R221" s="1135"/>
      <c r="S221" s="1136"/>
      <c r="T221" s="1136"/>
      <c r="U221" s="1082">
        <v>221</v>
      </c>
      <c r="V221" s="470"/>
    </row>
    <row r="222" spans="1:22" ht="15.75" customHeight="1">
      <c r="A222" s="1118" t="s">
        <v>282</v>
      </c>
      <c r="B222" s="1103"/>
      <c r="C222" s="1025">
        <f>IF(Data!BZ222="","",Data!BZ222)</f>
        <v>250</v>
      </c>
      <c r="D222" s="1025">
        <f>IF(Data!CA222="","",Data!CA222)</f>
        <v>520</v>
      </c>
      <c r="E222" s="1025">
        <f>IF(Data!CB222="","",Data!CB222)</f>
        <v>200</v>
      </c>
      <c r="F222" s="1025">
        <f>IF(Data!CC222="","",Data!CC222)</f>
        <v>300</v>
      </c>
      <c r="G222" s="1124"/>
      <c r="H222" s="983"/>
      <c r="I222" s="983"/>
      <c r="J222" s="983"/>
      <c r="K222" s="983"/>
      <c r="L222" s="1124"/>
      <c r="M222" s="1138"/>
      <c r="N222" s="1138"/>
      <c r="O222" s="1138"/>
      <c r="P222" s="1138"/>
      <c r="Q222" s="1151"/>
      <c r="R222" s="544"/>
      <c r="S222" s="1050"/>
      <c r="T222" s="1050"/>
      <c r="U222" s="1082">
        <v>222</v>
      </c>
      <c r="V222" s="470"/>
    </row>
    <row r="223" spans="1:22" ht="15.75" customHeight="1">
      <c r="A223" s="1118" t="s">
        <v>284</v>
      </c>
      <c r="B223" s="1121"/>
      <c r="C223" s="992">
        <f>IF(SUM(C221)=0,"",C221*C222)</f>
        <v>500</v>
      </c>
      <c r="D223" s="992">
        <f>IF(SUM(D221)=0,"",D221*D222)</f>
        <v>2600</v>
      </c>
      <c r="E223" s="992">
        <f>IF(SUM(E221)=0,"",E221*E222)</f>
        <v>1600</v>
      </c>
      <c r="F223" s="992">
        <f>IF(SUM(F221)=0,"",F221*F222)</f>
        <v>600</v>
      </c>
      <c r="G223" s="1124"/>
      <c r="H223" s="983"/>
      <c r="I223" s="983"/>
      <c r="J223" s="983"/>
      <c r="K223" s="983"/>
      <c r="L223" s="1124"/>
      <c r="M223" s="1138"/>
      <c r="N223" s="1138"/>
      <c r="O223" s="1138"/>
      <c r="P223" s="1138"/>
      <c r="Q223" s="1151"/>
      <c r="R223" s="544"/>
      <c r="S223" s="1050"/>
      <c r="T223" s="1050"/>
      <c r="U223" s="1082">
        <v>223</v>
      </c>
      <c r="V223" s="470"/>
    </row>
    <row r="224" spans="1:22" ht="15.75" customHeight="1">
      <c r="A224" s="1181" t="str">
        <f>IF(Data!A224="","",Data!A224)</f>
        <v>Other: quantity</v>
      </c>
      <c r="B224" s="1124"/>
      <c r="C224" s="1025" t="str">
        <f>IF(Data!BZ224="","",Data!BZ224)</f>
        <v/>
      </c>
      <c r="D224" s="1025" t="str">
        <f>IF(Data!CA224="","",Data!CA224)</f>
        <v/>
      </c>
      <c r="E224" s="1025" t="str">
        <f>IF(Data!CB224="","",Data!CB224)</f>
        <v/>
      </c>
      <c r="F224" s="1025" t="str">
        <f>IF(Data!CC224="","",Data!CC224)</f>
        <v/>
      </c>
      <c r="G224" s="1124"/>
      <c r="H224" s="983"/>
      <c r="I224" s="983"/>
      <c r="J224" s="983"/>
      <c r="K224" s="983"/>
      <c r="L224" s="1124"/>
      <c r="M224" s="1138"/>
      <c r="N224" s="1138"/>
      <c r="O224" s="1138"/>
      <c r="P224" s="1138"/>
      <c r="Q224" s="1151"/>
      <c r="R224" s="544"/>
      <c r="S224" s="1050"/>
      <c r="T224" s="1050"/>
      <c r="U224" s="1082">
        <v>224</v>
      </c>
      <c r="V224" s="470"/>
    </row>
    <row r="225" spans="1:22" ht="15.75" customHeight="1">
      <c r="A225" s="1118" t="s">
        <v>349</v>
      </c>
      <c r="B225" s="1124"/>
      <c r="C225" s="1025" t="str">
        <f>IF(Data!BZ225="","",Data!BZ225)</f>
        <v/>
      </c>
      <c r="D225" s="1025" t="str">
        <f>IF(Data!CA225="","",Data!CA225)</f>
        <v/>
      </c>
      <c r="E225" s="1025" t="str">
        <f>IF(Data!CB225="","",Data!CB225)</f>
        <v/>
      </c>
      <c r="F225" s="1025" t="str">
        <f>IF(Data!CC225="","",Data!CC225)</f>
        <v/>
      </c>
      <c r="G225" s="1124"/>
      <c r="H225" s="983"/>
      <c r="I225" s="983"/>
      <c r="J225" s="983"/>
      <c r="K225" s="983"/>
      <c r="L225" s="1124"/>
      <c r="M225" s="1138"/>
      <c r="N225" s="1138"/>
      <c r="O225" s="1138"/>
      <c r="P225" s="1138"/>
      <c r="Q225" s="1151"/>
      <c r="R225" s="544"/>
      <c r="S225" s="1050"/>
      <c r="T225" s="1050"/>
      <c r="U225" s="1082">
        <v>225</v>
      </c>
      <c r="V225" s="470"/>
    </row>
    <row r="226" spans="1:22" ht="15.75" customHeight="1">
      <c r="A226" s="1118" t="s">
        <v>284</v>
      </c>
      <c r="B226" s="1124"/>
      <c r="C226" s="992" t="str">
        <f>IF(SUM(C224)=0,"",C224*C225)</f>
        <v/>
      </c>
      <c r="D226" s="992" t="str">
        <f>IF(SUM(D224)=0,"",D224*D225)</f>
        <v/>
      </c>
      <c r="E226" s="992" t="str">
        <f>IF(SUM(E224)=0,"",E224*E225)</f>
        <v/>
      </c>
      <c r="F226" s="992" t="str">
        <f>IF(SUM(F224)=0,"",F224*F225)</f>
        <v/>
      </c>
      <c r="G226" s="1124"/>
      <c r="H226" s="983"/>
      <c r="I226" s="983"/>
      <c r="J226" s="983"/>
      <c r="K226" s="983"/>
      <c r="L226" s="1124"/>
      <c r="M226" s="1138"/>
      <c r="N226" s="1138"/>
      <c r="O226" s="1138"/>
      <c r="P226" s="1138"/>
      <c r="Q226" s="1151"/>
      <c r="R226" s="544"/>
      <c r="S226" s="1050"/>
      <c r="T226" s="1050"/>
      <c r="U226" s="1082">
        <v>226</v>
      </c>
      <c r="V226" s="470"/>
    </row>
    <row r="227" spans="1:22" ht="15.75" customHeight="1">
      <c r="A227" s="1182" t="s">
        <v>350</v>
      </c>
      <c r="B227" s="1134"/>
      <c r="C227" s="1025"/>
      <c r="D227" s="1025"/>
      <c r="E227" s="1025"/>
      <c r="F227" s="1025"/>
      <c r="G227" s="1121"/>
      <c r="H227" s="983"/>
      <c r="I227" s="983"/>
      <c r="J227" s="983"/>
      <c r="K227" s="983"/>
      <c r="L227" s="1121"/>
      <c r="M227" s="983"/>
      <c r="N227" s="983"/>
      <c r="O227" s="983"/>
      <c r="P227" s="983"/>
      <c r="Q227" s="1151"/>
      <c r="R227" s="489"/>
      <c r="S227" s="489"/>
      <c r="T227" s="489"/>
      <c r="U227" s="1082">
        <v>227</v>
      </c>
      <c r="V227" s="470"/>
    </row>
    <row r="228" spans="1:22" ht="15.75" customHeight="1">
      <c r="A228" s="1181" t="str">
        <f>IF(Data!A228="","",Data!A228)</f>
        <v>Green cons - Season 1: no of months</v>
      </c>
      <c r="B228" s="1177"/>
      <c r="C228" s="1025">
        <f>IF(Data!BZ228="","",Data!BZ228)</f>
        <v>2</v>
      </c>
      <c r="D228" s="1025">
        <f>IF(Data!CA228="","",Data!CA228)</f>
        <v>2</v>
      </c>
      <c r="E228" s="1025">
        <f>IF(Data!CB228="","",Data!CB228)</f>
        <v>2</v>
      </c>
      <c r="F228" s="1025">
        <f>IF(Data!CC228="","",Data!CC228)</f>
        <v>2</v>
      </c>
      <c r="G228" s="1121"/>
      <c r="H228" s="983"/>
      <c r="I228" s="983"/>
      <c r="J228" s="983"/>
      <c r="K228" s="983"/>
      <c r="L228" s="1121"/>
      <c r="M228" s="983"/>
      <c r="N228" s="983"/>
      <c r="O228" s="983"/>
      <c r="P228" s="983"/>
      <c r="Q228" s="1151"/>
      <c r="R228" s="544"/>
      <c r="S228" s="1050"/>
      <c r="T228" s="1050"/>
      <c r="U228" s="1082">
        <v>228</v>
      </c>
      <c r="V228" s="470"/>
    </row>
    <row r="229" spans="1:22" ht="15.75" customHeight="1">
      <c r="A229" s="1117" t="s">
        <v>352</v>
      </c>
      <c r="B229" s="1152"/>
      <c r="C229" s="526">
        <f>IF(Data!BZ229="","",Data!BZ229)</f>
        <v>0.25</v>
      </c>
      <c r="D229" s="526">
        <f>IF(Data!CA229="","",Data!CA229)</f>
        <v>0.25</v>
      </c>
      <c r="E229" s="526">
        <f>IF(Data!CB229="","",Data!CB229)</f>
        <v>0.25</v>
      </c>
      <c r="F229" s="526">
        <f>IF(Data!CC229="","",Data!CC229)</f>
        <v>0.25</v>
      </c>
      <c r="G229" s="1134"/>
      <c r="H229" s="983"/>
      <c r="I229" s="983"/>
      <c r="J229" s="983"/>
      <c r="K229" s="983"/>
      <c r="L229" s="1134"/>
      <c r="M229" s="1183"/>
      <c r="N229" s="1183"/>
      <c r="O229" s="1183"/>
      <c r="P229" s="1183"/>
      <c r="Q229" s="1151"/>
      <c r="R229" s="1081"/>
      <c r="S229" s="1043"/>
      <c r="T229" s="1043"/>
      <c r="U229" s="1082">
        <v>229</v>
      </c>
      <c r="V229" s="470"/>
    </row>
    <row r="230" spans="1:22" ht="15.75" customHeight="1">
      <c r="A230" s="1117" t="s">
        <v>353</v>
      </c>
      <c r="B230" s="1177"/>
      <c r="C230" s="1169">
        <f>IF(SUM(C228)=0,"",(C228/12)*C229)</f>
        <v>4.1666666666666664E-2</v>
      </c>
      <c r="D230" s="1169">
        <f>IF(SUM(D228)=0,"",(D228/12)*D229)</f>
        <v>4.1666666666666664E-2</v>
      </c>
      <c r="E230" s="1169">
        <f>IF(SUM(E228)=0,"",(E228/12)*E229)</f>
        <v>4.1666666666666664E-2</v>
      </c>
      <c r="F230" s="1169">
        <f>IF(SUM(F228)=0,"",(F228/12)*F229)</f>
        <v>4.1666666666666664E-2</v>
      </c>
      <c r="G230" s="1134"/>
      <c r="H230" s="983"/>
      <c r="I230" s="983"/>
      <c r="J230" s="983"/>
      <c r="K230" s="983"/>
      <c r="L230" s="1134"/>
      <c r="M230" s="983"/>
      <c r="N230" s="983"/>
      <c r="O230" s="983"/>
      <c r="P230" s="983"/>
      <c r="Q230" s="1151"/>
      <c r="R230" s="1081"/>
      <c r="S230" s="1043"/>
      <c r="T230" s="1043"/>
      <c r="U230" s="1082">
        <v>230</v>
      </c>
      <c r="V230" s="470"/>
    </row>
    <row r="231" spans="1:22" ht="15.75" customHeight="1">
      <c r="A231" s="1181" t="str">
        <f>IF(Data!A231="","",Data!A231)</f>
        <v xml:space="preserve">Green beans </v>
      </c>
      <c r="B231" s="1184"/>
      <c r="C231" s="1025" t="str">
        <f>IF(Data!BZ231="","",Data!BZ231)</f>
        <v/>
      </c>
      <c r="D231" s="1025" t="str">
        <f>IF(Data!CA231="","",Data!CA231)</f>
        <v/>
      </c>
      <c r="E231" s="1025" t="str">
        <f>IF(Data!CB231="","",Data!CB231)</f>
        <v/>
      </c>
      <c r="F231" s="1025" t="str">
        <f>IF(Data!CC231="","",Data!CC231)</f>
        <v/>
      </c>
      <c r="G231" s="1121"/>
      <c r="H231" s="983"/>
      <c r="I231" s="983"/>
      <c r="J231" s="983"/>
      <c r="K231" s="983"/>
      <c r="L231" s="1121"/>
      <c r="M231" s="983"/>
      <c r="N231" s="983"/>
      <c r="O231" s="983"/>
      <c r="P231" s="983"/>
      <c r="Q231" s="1151"/>
      <c r="R231" s="544"/>
      <c r="S231" s="1050"/>
      <c r="T231" s="1050"/>
      <c r="U231" s="1082">
        <v>231</v>
      </c>
      <c r="V231" s="470"/>
    </row>
    <row r="232" spans="1:22" s="1187" customFormat="1" ht="15.75" customHeight="1">
      <c r="A232" s="1117" t="s">
        <v>352</v>
      </c>
      <c r="B232" s="1184"/>
      <c r="C232" s="1025" t="str">
        <f>IF(Data!BZ232="","",Data!BZ232)</f>
        <v/>
      </c>
      <c r="D232" s="1025" t="str">
        <f>IF(Data!CA232="","",Data!CA232)</f>
        <v/>
      </c>
      <c r="E232" s="1025" t="str">
        <f>IF(Data!CB232="","",Data!CB232)</f>
        <v/>
      </c>
      <c r="F232" s="1025" t="str">
        <f>IF(Data!CC232="","",Data!CC232)</f>
        <v/>
      </c>
      <c r="G232" s="1134"/>
      <c r="H232" s="983"/>
      <c r="I232" s="983"/>
      <c r="J232" s="983"/>
      <c r="K232" s="983"/>
      <c r="L232" s="1134"/>
      <c r="M232" s="983"/>
      <c r="N232" s="983"/>
      <c r="O232" s="983"/>
      <c r="P232" s="983"/>
      <c r="Q232" s="1185"/>
      <c r="R232" s="1081"/>
      <c r="S232" s="1043"/>
      <c r="T232" s="1043"/>
      <c r="U232" s="1082">
        <v>232</v>
      </c>
      <c r="V232" s="1186"/>
    </row>
    <row r="233" spans="1:22" ht="15.75" customHeight="1">
      <c r="A233" s="1117" t="s">
        <v>353</v>
      </c>
      <c r="B233" s="962"/>
      <c r="C233" s="1169" t="str">
        <f>IF(SUM(C231)=0,"",(C231/12)*C232)</f>
        <v/>
      </c>
      <c r="D233" s="1169" t="str">
        <f>IF(SUM(D231)=0,"",(D231/12)*D232)</f>
        <v/>
      </c>
      <c r="E233" s="1169" t="str">
        <f>IF(SUM(E231)=0,"",(E231/12)*E232)</f>
        <v/>
      </c>
      <c r="F233" s="1169" t="str">
        <f>IF(SUM(F231)=0,"",(F231/12)*F232)</f>
        <v/>
      </c>
      <c r="G233" s="1134"/>
      <c r="H233" s="983"/>
      <c r="I233" s="983"/>
      <c r="J233" s="983"/>
      <c r="K233" s="983"/>
      <c r="L233" s="1134"/>
      <c r="M233" s="983"/>
      <c r="N233" s="983"/>
      <c r="O233" s="983"/>
      <c r="P233" s="983"/>
      <c r="Q233" s="1151"/>
      <c r="R233" s="1081"/>
      <c r="S233" s="1043"/>
      <c r="T233" s="1043"/>
      <c r="U233" s="1082">
        <v>233</v>
      </c>
      <c r="V233" s="470"/>
    </row>
    <row r="234" spans="1:22" ht="15.75" customHeight="1">
      <c r="A234" s="1181" t="str">
        <f>IF(Data!A234="","",Data!A234)</f>
        <v>Green maize sold: quantity</v>
      </c>
      <c r="B234" s="1188"/>
      <c r="C234" s="1025" t="str">
        <f>IF(Data!BZ234="","",Data!BZ234)</f>
        <v/>
      </c>
      <c r="D234" s="1025" t="str">
        <f>IF(Data!CA234="","",Data!CA234)</f>
        <v/>
      </c>
      <c r="E234" s="1025" t="str">
        <f>IF(Data!CB234="","",Data!CB234)</f>
        <v/>
      </c>
      <c r="F234" s="1025" t="str">
        <f>IF(Data!CC234="","",Data!CC234)</f>
        <v/>
      </c>
      <c r="G234" s="1148"/>
      <c r="H234" s="983"/>
      <c r="I234" s="983"/>
      <c r="J234" s="983"/>
      <c r="K234" s="983"/>
      <c r="L234" s="1134"/>
      <c r="M234" s="1163"/>
      <c r="N234" s="1163"/>
      <c r="O234" s="1163"/>
      <c r="P234" s="1163"/>
      <c r="Q234" s="1151"/>
      <c r="R234" s="544"/>
      <c r="S234" s="1050"/>
      <c r="T234" s="1050"/>
      <c r="U234" s="1082">
        <v>234</v>
      </c>
      <c r="V234" s="470"/>
    </row>
    <row r="235" spans="1:22" ht="15.75" customHeight="1">
      <c r="A235" s="1117" t="s">
        <v>282</v>
      </c>
      <c r="B235" s="1188"/>
      <c r="C235" s="1025" t="str">
        <f>IF(Data!BZ235="","",Data!BZ235)</f>
        <v/>
      </c>
      <c r="D235" s="1025" t="str">
        <f>IF(Data!CA235="","",Data!CA235)</f>
        <v/>
      </c>
      <c r="E235" s="1025" t="str">
        <f>IF(Data!CB235="","",Data!CB235)</f>
        <v/>
      </c>
      <c r="F235" s="1025" t="str">
        <f>IF(Data!CC235="","",Data!CC235)</f>
        <v/>
      </c>
      <c r="G235" s="1148"/>
      <c r="H235" s="983"/>
      <c r="I235" s="983"/>
      <c r="J235" s="983"/>
      <c r="K235" s="983"/>
      <c r="L235" s="1134"/>
      <c r="M235" s="1163"/>
      <c r="N235" s="1163"/>
      <c r="O235" s="1163"/>
      <c r="P235" s="1163"/>
      <c r="Q235" s="1151"/>
      <c r="R235" s="1135"/>
      <c r="S235" s="1136"/>
      <c r="T235" s="1136"/>
      <c r="U235" s="1082">
        <v>235</v>
      </c>
      <c r="V235" s="470"/>
    </row>
    <row r="236" spans="1:22" ht="15.75" customHeight="1">
      <c r="A236" s="1117" t="s">
        <v>284</v>
      </c>
      <c r="B236" s="1188"/>
      <c r="C236" s="1165" t="str">
        <f>IF(SUM(C234)=0,"",C234*C235)</f>
        <v/>
      </c>
      <c r="D236" s="1165" t="str">
        <f>IF(SUM(D234)=0,"",D234*D235)</f>
        <v/>
      </c>
      <c r="E236" s="1165" t="str">
        <f>IF(SUM(E234)=0,"",E234*E235)</f>
        <v/>
      </c>
      <c r="F236" s="1165" t="str">
        <f>IF(SUM(F234)=0,"",F234*F235)</f>
        <v/>
      </c>
      <c r="G236" s="1134"/>
      <c r="H236" s="983"/>
      <c r="I236" s="983"/>
      <c r="J236" s="983"/>
      <c r="K236" s="983"/>
      <c r="L236" s="1134"/>
      <c r="M236" s="1163"/>
      <c r="N236" s="1163"/>
      <c r="O236" s="1163"/>
      <c r="P236" s="1163"/>
      <c r="Q236" s="1151"/>
      <c r="R236" s="544"/>
      <c r="S236" s="1050"/>
      <c r="T236" s="1050"/>
      <c r="U236" s="1082">
        <v>236</v>
      </c>
      <c r="V236" s="470"/>
    </row>
    <row r="237" spans="1:22" ht="15.75" customHeight="1">
      <c r="A237" s="1181" t="str">
        <f>IF(Data!A237="","",Data!A237)</f>
        <v>Maize: kg produced</v>
      </c>
      <c r="B237" s="1124"/>
      <c r="C237" s="1025">
        <f>IF(Data!BZ237="","",Data!BZ237)</f>
        <v>80</v>
      </c>
      <c r="D237" s="1025">
        <f>IF(Data!CA237="","",Data!CA237)</f>
        <v>120</v>
      </c>
      <c r="E237" s="1025">
        <f>IF(Data!CB237="","",Data!CB237)</f>
        <v>160</v>
      </c>
      <c r="F237" s="1025">
        <f>IF(Data!CC237="","",Data!CC237)</f>
        <v>640</v>
      </c>
      <c r="G237" s="1121"/>
      <c r="H237" s="983"/>
      <c r="I237" s="983"/>
      <c r="J237" s="983"/>
      <c r="K237" s="983"/>
      <c r="L237" s="1121"/>
      <c r="M237" s="983"/>
      <c r="N237" s="983"/>
      <c r="O237" s="983"/>
      <c r="P237" s="983"/>
      <c r="Q237" s="1151"/>
      <c r="R237" s="544"/>
      <c r="S237" s="1050"/>
      <c r="T237" s="1050"/>
      <c r="U237" s="1082">
        <v>237</v>
      </c>
      <c r="V237" s="470"/>
    </row>
    <row r="238" spans="1:22" ht="15.75" customHeight="1">
      <c r="A238" s="961" t="s">
        <v>357</v>
      </c>
      <c r="B238" s="1124"/>
      <c r="C238" s="1145">
        <f>IF(Data!BZ238="","",Data!BZ238)</f>
        <v>15198.083999999999</v>
      </c>
      <c r="D238" s="1145">
        <f>IF(Data!CA238="","",Data!CA238)</f>
        <v>15198.083999999999</v>
      </c>
      <c r="E238" s="1145">
        <f>IF(Data!CB238="","",Data!CB238)</f>
        <v>15198.083999999999</v>
      </c>
      <c r="F238" s="1145">
        <f>IF(Data!CC238="","",Data!CC238)</f>
        <v>15198.083999999999</v>
      </c>
      <c r="G238" s="1103"/>
      <c r="H238" s="983"/>
      <c r="I238" s="983"/>
      <c r="J238" s="983"/>
      <c r="K238" s="983"/>
      <c r="L238" s="1103"/>
      <c r="M238" s="1115"/>
      <c r="N238" s="1115"/>
      <c r="O238" s="1115"/>
      <c r="P238" s="1115"/>
      <c r="Q238" s="1151"/>
      <c r="R238" s="544"/>
      <c r="S238" s="1050"/>
      <c r="T238" s="1050"/>
      <c r="U238" s="1082">
        <v>238</v>
      </c>
      <c r="V238" s="470"/>
    </row>
    <row r="239" spans="1:22" ht="15.75" customHeight="1">
      <c r="A239" s="1117" t="s">
        <v>358</v>
      </c>
      <c r="B239" s="1124"/>
      <c r="C239" s="1025">
        <f>IF(Data!BZ239="","",Data!BZ239)</f>
        <v>0</v>
      </c>
      <c r="D239" s="1025">
        <f>IF(Data!CA239="","",Data!CA239)</f>
        <v>0</v>
      </c>
      <c r="E239" s="1025">
        <f>IF(Data!CB239="","",Data!CB239)</f>
        <v>0</v>
      </c>
      <c r="F239" s="1025">
        <f>IF(Data!CC239="","",Data!CC239)</f>
        <v>400</v>
      </c>
      <c r="G239" s="1121"/>
      <c r="H239" s="988" t="str">
        <f>IF(SUM(C239)&gt;0,(C237-H242-SUM(C242)*(H242=""))*'Exp factors'!C$23,"")</f>
        <v/>
      </c>
      <c r="I239" s="988" t="str">
        <f>IF(SUM(D239)&gt;0,(D237-I242-SUM(D242)*(I242=""))*'Exp factors'!D$23,"")</f>
        <v/>
      </c>
      <c r="J239" s="988" t="str">
        <f>IF(SUM(E239)&gt;0,(E237-J242-SUM(E242)*(J242=""))*'Exp factors'!E$23,"")</f>
        <v/>
      </c>
      <c r="K239" s="988">
        <f>IF(SUM(F239)&gt;0,(F237-K242-SUM(F242)*(K242=""))*'Exp factors'!F$23,"")</f>
        <v>0</v>
      </c>
      <c r="L239" s="1121"/>
      <c r="M239" s="983"/>
      <c r="N239" s="983"/>
      <c r="O239" s="983"/>
      <c r="P239" s="983"/>
      <c r="Q239" s="1151"/>
      <c r="R239" s="544"/>
      <c r="S239" s="1050"/>
      <c r="T239" s="1050"/>
      <c r="U239" s="1082">
        <v>239</v>
      </c>
      <c r="V239" s="470"/>
    </row>
    <row r="240" spans="1:22" ht="15.75" customHeight="1">
      <c r="A240" s="1118" t="s">
        <v>282</v>
      </c>
      <c r="B240" s="1134"/>
      <c r="C240" s="1025" t="str">
        <f>IF(Data!BZ240="","",Data!BZ240)</f>
        <v/>
      </c>
      <c r="D240" s="1025" t="str">
        <f>IF(Data!CA240="","",Data!CA240)</f>
        <v/>
      </c>
      <c r="E240" s="1025" t="str">
        <f>IF(Data!CB240="","",Data!CB240)</f>
        <v/>
      </c>
      <c r="F240" s="1025">
        <f>IF(Data!CC240="","",Data!CC240)</f>
        <v>2.25</v>
      </c>
      <c r="G240" s="1124"/>
      <c r="H240" s="983"/>
      <c r="I240" s="983"/>
      <c r="J240" s="983"/>
      <c r="K240" s="983"/>
      <c r="L240" s="1124"/>
      <c r="M240" s="1138"/>
      <c r="N240" s="1138"/>
      <c r="O240" s="1138"/>
      <c r="P240" s="1138"/>
      <c r="Q240" s="1151"/>
      <c r="R240" s="1135"/>
      <c r="S240" s="1136"/>
      <c r="T240" s="1136"/>
      <c r="U240" s="1082">
        <v>240</v>
      </c>
      <c r="V240" s="470"/>
    </row>
    <row r="241" spans="1:22" ht="15.75" customHeight="1">
      <c r="A241" s="1189" t="s">
        <v>284</v>
      </c>
      <c r="B241" s="1177"/>
      <c r="C241" s="1142" t="str">
        <f>IF(SUM(C239)=0,"",C239*C240)</f>
        <v/>
      </c>
      <c r="D241" s="1142" t="str">
        <f>IF(SUM(D239)=0,"",D239*D240)</f>
        <v/>
      </c>
      <c r="E241" s="1142" t="str">
        <f>IF(SUM(E239)=0,"",E239*E240)</f>
        <v/>
      </c>
      <c r="F241" s="1142">
        <f>IF(SUM(F239)=0,"",F239*F240)</f>
        <v>900</v>
      </c>
      <c r="G241" s="1122"/>
      <c r="H241" s="992" t="str">
        <f>IF(H239="","",H239*C240)</f>
        <v/>
      </c>
      <c r="I241" s="992" t="str">
        <f>IF(I239="","",I239*D240)</f>
        <v/>
      </c>
      <c r="J241" s="992" t="str">
        <f>IF(J239="","",J239*E240)</f>
        <v/>
      </c>
      <c r="K241" s="992">
        <f>IF(K239="","",K239*F240)</f>
        <v>0</v>
      </c>
      <c r="L241" s="1122"/>
      <c r="M241" s="541" t="str">
        <f>IF(H241="","",SUM(H241)-SUM(C241))</f>
        <v/>
      </c>
      <c r="N241" s="541" t="str">
        <f>IF(I241="","",SUM(I241)-SUM(D241))</f>
        <v/>
      </c>
      <c r="O241" s="541" t="str">
        <f>IF(J241="","",SUM(J241)-SUM(E241))</f>
        <v/>
      </c>
      <c r="P241" s="541">
        <f>IF(K241="","",SUM(K241)-SUM(F241))</f>
        <v>-900</v>
      </c>
      <c r="Q241" s="1151"/>
      <c r="R241" s="544"/>
      <c r="S241" s="1050"/>
      <c r="T241" s="1050"/>
      <c r="U241" s="1082">
        <v>241</v>
      </c>
      <c r="V241" s="470"/>
    </row>
    <row r="242" spans="1:22" s="1187" customFormat="1" ht="15.75" customHeight="1">
      <c r="A242" s="1118" t="s">
        <v>359</v>
      </c>
      <c r="B242" s="1177"/>
      <c r="C242" s="1025">
        <f>IF(Data!BZ242="","",Data!BZ242)</f>
        <v>2</v>
      </c>
      <c r="D242" s="1025">
        <f>IF(Data!CA242="","",Data!CA242)</f>
        <v>10</v>
      </c>
      <c r="E242" s="1025">
        <f>IF(Data!CB242="","",Data!CB242)</f>
        <v>10</v>
      </c>
      <c r="F242" s="1025">
        <f>IF(Data!CC242="","",Data!CC242)</f>
        <v>25</v>
      </c>
      <c r="G242" s="1124"/>
      <c r="H242" s="306"/>
      <c r="I242" s="306"/>
      <c r="J242" s="306"/>
      <c r="K242" s="306"/>
      <c r="L242" s="1124"/>
      <c r="M242" s="1138"/>
      <c r="N242" s="1138"/>
      <c r="O242" s="1138"/>
      <c r="P242" s="1138"/>
      <c r="Q242" s="1185"/>
      <c r="R242" s="544"/>
      <c r="S242" s="1050"/>
      <c r="T242" s="1050"/>
      <c r="U242" s="1082">
        <v>242</v>
      </c>
      <c r="V242" s="1186"/>
    </row>
    <row r="243" spans="1:22" ht="15.75" customHeight="1">
      <c r="A243" s="1143" t="s">
        <v>353</v>
      </c>
      <c r="B243" s="1121"/>
      <c r="C243" s="1169">
        <f>IF(C237="","",(C237-SUM(C239)-SUM(C242))*C238/C$46/365/$P$1)</f>
        <v>6.1511547945205469E-2</v>
      </c>
      <c r="D243" s="1169">
        <f>IF(D237="","",(D237-SUM(D239)-SUM(D242))*D238/D$46/365/$P$1)</f>
        <v>8.6747054794520537E-2</v>
      </c>
      <c r="E243" s="1169">
        <f>IF(E237="","",(E237-SUM(E239)-SUM(E242))*E238/E$46/365/$P$1)</f>
        <v>0.11829143835616435</v>
      </c>
      <c r="F243" s="1169">
        <f>IF(F237="","",(F237-SUM(F239)-SUM(F242))*F238/F$46/365/$P$1)</f>
        <v>0.20346127397260275</v>
      </c>
      <c r="G243" s="1134"/>
      <c r="H243" s="863" t="str">
        <f>IF(H239="","",(C237-H239-H242-SUM(C242)*(H242=""))*C238/H$46/365/$P$1)</f>
        <v/>
      </c>
      <c r="I243" s="863" t="str">
        <f>IF(I239="","",(D237-I239-I242-SUM(D242)*(I242=""))*D238/I$46/365/$P$1)</f>
        <v/>
      </c>
      <c r="J243" s="863" t="str">
        <f>IF(J239="","",(E237-J239-J242-SUM(E242)*(J242=""))*E238/J$46/365/$P$1)</f>
        <v/>
      </c>
      <c r="K243" s="863">
        <f>IF(K239="","",(F237-K239-K242-SUM(F242)*(K242=""))*F238/K$46/365/$P$1)</f>
        <v>0.58199387671232883</v>
      </c>
      <c r="L243" s="1134"/>
      <c r="M243" s="1170" t="str">
        <f>IF(H243="","",SUM(H243)-SUM(C243))</f>
        <v/>
      </c>
      <c r="N243" s="1170" t="str">
        <f>IF(I243="","",SUM(I243)-SUM(D243))</f>
        <v/>
      </c>
      <c r="O243" s="1170" t="str">
        <f>IF(J243="","",SUM(J243)-SUM(E243))</f>
        <v/>
      </c>
      <c r="P243" s="1170">
        <f>IF(K243="","",SUM(K243)-SUM(F243))</f>
        <v>0.37853260273972611</v>
      </c>
      <c r="Q243" s="1151"/>
      <c r="R243" s="1081"/>
      <c r="S243" s="1043"/>
      <c r="T243" s="1043"/>
      <c r="U243" s="1082">
        <v>243</v>
      </c>
      <c r="V243" s="470"/>
    </row>
    <row r="244" spans="1:22" ht="15.75" customHeight="1">
      <c r="A244" s="1181" t="str">
        <f>IF(Data!A244="","",Data!A244)</f>
        <v>Sorghum: kg produced</v>
      </c>
      <c r="B244" s="1134"/>
      <c r="C244" s="1025" t="str">
        <f>IF(Data!BZ244="","",Data!BZ244)</f>
        <v/>
      </c>
      <c r="D244" s="1025" t="str">
        <f>IF(Data!CA244="","",Data!CA244)</f>
        <v/>
      </c>
      <c r="E244" s="1025" t="str">
        <f>IF(Data!CB244="","",Data!CB244)</f>
        <v/>
      </c>
      <c r="F244" s="1025" t="str">
        <f>IF(Data!CC244="","",Data!CC244)</f>
        <v/>
      </c>
      <c r="G244" s="1103"/>
      <c r="H244" s="983"/>
      <c r="I244" s="983"/>
      <c r="J244" s="983"/>
      <c r="K244" s="983"/>
      <c r="L244" s="1103"/>
      <c r="M244" s="983"/>
      <c r="N244" s="983"/>
      <c r="O244" s="983"/>
      <c r="P244" s="983"/>
      <c r="Q244" s="1151"/>
      <c r="R244" s="544"/>
      <c r="S244" s="1050"/>
      <c r="T244" s="1050"/>
      <c r="U244" s="1082">
        <v>244</v>
      </c>
      <c r="V244" s="470"/>
    </row>
    <row r="245" spans="1:22" ht="15.75" customHeight="1">
      <c r="A245" s="961" t="s">
        <v>357</v>
      </c>
      <c r="B245" s="1177"/>
      <c r="C245" s="1025">
        <f>IF(Data!BZ245="","",Data!BZ245)</f>
        <v>14863.14</v>
      </c>
      <c r="D245" s="1025">
        <f>IF(Data!CA245="","",Data!CA245)</f>
        <v>14863.14</v>
      </c>
      <c r="E245" s="1025">
        <f>IF(Data!CB245="","",Data!CB245)</f>
        <v>14863.14</v>
      </c>
      <c r="F245" s="1025">
        <f>IF(Data!CC245="","",Data!CC245)</f>
        <v>14863.14</v>
      </c>
      <c r="G245" s="1103"/>
      <c r="H245" s="983"/>
      <c r="I245" s="983"/>
      <c r="J245" s="983"/>
      <c r="K245" s="983"/>
      <c r="L245" s="1103"/>
      <c r="M245" s="1115"/>
      <c r="N245" s="1115"/>
      <c r="O245" s="1115"/>
      <c r="P245" s="1115"/>
      <c r="Q245" s="1151"/>
      <c r="R245" s="544"/>
      <c r="S245" s="1050"/>
      <c r="T245" s="1050"/>
      <c r="U245" s="1082">
        <v>245</v>
      </c>
      <c r="V245" s="470"/>
    </row>
    <row r="246" spans="1:22" ht="15.75" customHeight="1">
      <c r="A246" s="1117" t="s">
        <v>358</v>
      </c>
      <c r="B246" s="1177"/>
      <c r="C246" s="1025" t="str">
        <f>IF(Data!BZ246="","",Data!BZ246)</f>
        <v/>
      </c>
      <c r="D246" s="1025" t="str">
        <f>IF(Data!CA246="","",Data!CA246)</f>
        <v/>
      </c>
      <c r="E246" s="1025" t="str">
        <f>IF(Data!CB246="","",Data!CB246)</f>
        <v/>
      </c>
      <c r="F246" s="1025" t="str">
        <f>IF(Data!CC246="","",Data!CC246)</f>
        <v/>
      </c>
      <c r="G246" s="1121"/>
      <c r="H246" s="988" t="str">
        <f>IF(SUM(C246)&gt;0,(C244-H249-SUM(C249)*(H249=""))*'Exp factors'!C$23,"")</f>
        <v/>
      </c>
      <c r="I246" s="988" t="str">
        <f>IF(SUM(D246)&gt;0,(D244-I249-SUM(D249)*(I249=""))*'Exp factors'!D$23,"")</f>
        <v/>
      </c>
      <c r="J246" s="988" t="str">
        <f>IF(SUM(E246)&gt;0,(E244-J249-SUM(E249)*(J249=""))*'Exp factors'!E$23,"")</f>
        <v/>
      </c>
      <c r="K246" s="988" t="str">
        <f>IF(SUM(F246)&gt;0,(F244-K249-SUM(F249)*(K249=""))*'Exp factors'!F$23,"")</f>
        <v/>
      </c>
      <c r="L246" s="1121"/>
      <c r="M246" s="983"/>
      <c r="N246" s="983"/>
      <c r="O246" s="983"/>
      <c r="P246" s="983"/>
      <c r="Q246" s="1151"/>
      <c r="R246" s="544"/>
      <c r="S246" s="1050"/>
      <c r="T246" s="1050"/>
      <c r="U246" s="1082">
        <v>246</v>
      </c>
      <c r="V246" s="470"/>
    </row>
    <row r="247" spans="1:22" ht="15.75" customHeight="1">
      <c r="A247" s="1118" t="s">
        <v>282</v>
      </c>
      <c r="B247" s="1177"/>
      <c r="C247" s="1025" t="str">
        <f>IF(Data!BZ247="","",Data!BZ247)</f>
        <v/>
      </c>
      <c r="D247" s="1025" t="str">
        <f>IF(Data!CA247="","",Data!CA247)</f>
        <v/>
      </c>
      <c r="E247" s="1025" t="str">
        <f>IF(Data!CB247="","",Data!CB247)</f>
        <v/>
      </c>
      <c r="F247" s="1025" t="str">
        <f>IF(Data!CC247="","",Data!CC247)</f>
        <v/>
      </c>
      <c r="G247" s="1124"/>
      <c r="H247" s="983"/>
      <c r="I247" s="983"/>
      <c r="J247" s="983"/>
      <c r="K247" s="983"/>
      <c r="L247" s="1124"/>
      <c r="M247" s="1138"/>
      <c r="N247" s="1138"/>
      <c r="O247" s="1138"/>
      <c r="P247" s="1138"/>
      <c r="Q247" s="1151"/>
      <c r="R247" s="1135"/>
      <c r="S247" s="1136"/>
      <c r="T247" s="1136"/>
      <c r="U247" s="1082">
        <v>247</v>
      </c>
      <c r="V247" s="470"/>
    </row>
    <row r="248" spans="1:22" ht="15.75" customHeight="1">
      <c r="A248" s="1118" t="s">
        <v>284</v>
      </c>
      <c r="B248" s="1134"/>
      <c r="C248" s="1142" t="str">
        <f>IF(SUM(C246)=0,"",C246*C247)</f>
        <v/>
      </c>
      <c r="D248" s="1142" t="str">
        <f>IF(SUM(D246)=0,"",D246*D247)</f>
        <v/>
      </c>
      <c r="E248" s="1142" t="str">
        <f>IF(SUM(E246)=0,"",E246*E247)</f>
        <v/>
      </c>
      <c r="F248" s="1142" t="str">
        <f>IF(SUM(F246)=0,"",F246*F247)</f>
        <v/>
      </c>
      <c r="G248" s="1124"/>
      <c r="H248" s="992" t="str">
        <f>IF(H246="","",H246*C247)</f>
        <v/>
      </c>
      <c r="I248" s="992" t="str">
        <f>IF(I246="","",I246*D247)</f>
        <v/>
      </c>
      <c r="J248" s="992" t="str">
        <f>IF(J246="","",J246*E247)</f>
        <v/>
      </c>
      <c r="K248" s="992" t="str">
        <f>IF(K246="","",K246*F247)</f>
        <v/>
      </c>
      <c r="L248" s="1124"/>
      <c r="M248" s="541" t="str">
        <f>IF(H248="","",SUM(H248)-SUM(C248))</f>
        <v/>
      </c>
      <c r="N248" s="541" t="str">
        <f>IF(I248="","",SUM(I248)-SUM(D248))</f>
        <v/>
      </c>
      <c r="O248" s="541" t="str">
        <f>IF(J248="","",SUM(J248)-SUM(E248))</f>
        <v/>
      </c>
      <c r="P248" s="541" t="str">
        <f>IF(K248="","",SUM(K248)-SUM(F248))</f>
        <v/>
      </c>
      <c r="Q248" s="1151"/>
      <c r="R248" s="544"/>
      <c r="S248" s="1050"/>
      <c r="T248" s="1050"/>
      <c r="U248" s="1082">
        <v>248</v>
      </c>
      <c r="V248" s="470"/>
    </row>
    <row r="249" spans="1:22" ht="15.75" customHeight="1">
      <c r="A249" s="1118" t="s">
        <v>359</v>
      </c>
      <c r="B249" s="1134"/>
      <c r="C249" s="1025" t="str">
        <f>IF(Data!BZ249="","",Data!BZ249)</f>
        <v/>
      </c>
      <c r="D249" s="1025" t="str">
        <f>IF(Data!CA249="","",Data!CA249)</f>
        <v/>
      </c>
      <c r="E249" s="1025" t="str">
        <f>IF(Data!CB249="","",Data!CB249)</f>
        <v/>
      </c>
      <c r="F249" s="1025" t="str">
        <f>IF(Data!CC249="","",Data!CC249)</f>
        <v/>
      </c>
      <c r="G249" s="1124"/>
      <c r="H249" s="306"/>
      <c r="I249" s="306"/>
      <c r="J249" s="306"/>
      <c r="K249" s="306"/>
      <c r="L249" s="1124"/>
      <c r="M249" s="1138"/>
      <c r="N249" s="1138"/>
      <c r="O249" s="1138"/>
      <c r="P249" s="1138"/>
      <c r="Q249" s="1151"/>
      <c r="R249" s="544"/>
      <c r="S249" s="1050"/>
      <c r="T249" s="1050"/>
      <c r="U249" s="1082">
        <v>249</v>
      </c>
      <c r="V249" s="470"/>
    </row>
    <row r="250" spans="1:22" ht="15.75" customHeight="1">
      <c r="A250" s="1143" t="s">
        <v>353</v>
      </c>
      <c r="B250" s="1177"/>
      <c r="C250" s="1169" t="str">
        <f>IF(C244="","",(C244-SUM(C246)-SUM(C249))*C245/C$46/365/$P$1)</f>
        <v/>
      </c>
      <c r="D250" s="1169" t="str">
        <f>IF(D244="","",(D244-SUM(D246)-SUM(D249))*D245/D$46/365/$P$1)</f>
        <v/>
      </c>
      <c r="E250" s="1169" t="str">
        <f>IF(E244="","",(E244-SUM(E246)-SUM(E249))*E245/E$46/365/$P$1)</f>
        <v/>
      </c>
      <c r="F250" s="1169" t="str">
        <f>IF(F244="","",(F244-SUM(F246)-SUM(F249))*F245/F$46/365/$P$1)</f>
        <v/>
      </c>
      <c r="G250" s="1134"/>
      <c r="H250" s="863" t="str">
        <f>IF(H246="","",(C244-H246-H249-SUM(C249)*(H249=""))*C245/H$46/365/$P$1)</f>
        <v/>
      </c>
      <c r="I250" s="863" t="str">
        <f>IF(I246="","",(D244-I246-I249-SUM(D249)*(I249=""))*D245/I$46/365/$P$1)</f>
        <v/>
      </c>
      <c r="J250" s="863" t="str">
        <f>IF(J246="","",(E244-J246-J249-SUM(E249)*(J249=""))*E245/J$46/365/$P$1)</f>
        <v/>
      </c>
      <c r="K250" s="863" t="str">
        <f>IF(K246="","",(F244-K246-K249-SUM(F249)*(K249=""))*F245/K$46/365/$P$1)</f>
        <v/>
      </c>
      <c r="L250" s="1134"/>
      <c r="M250" s="1170" t="str">
        <f>IF(H250="","",SUM(H250)-SUM(C250))</f>
        <v/>
      </c>
      <c r="N250" s="1170" t="str">
        <f>IF(I250="","",SUM(I250)-SUM(D250))</f>
        <v/>
      </c>
      <c r="O250" s="1170" t="str">
        <f>IF(J250="","",SUM(J250)-SUM(E250))</f>
        <v/>
      </c>
      <c r="P250" s="1170" t="str">
        <f>IF(K250="","",SUM(K250)-SUM(F250))</f>
        <v/>
      </c>
      <c r="Q250" s="1151"/>
      <c r="R250" s="1081"/>
      <c r="S250" s="1043"/>
      <c r="T250" s="1043"/>
      <c r="U250" s="1082">
        <v>250</v>
      </c>
      <c r="V250" s="470"/>
    </row>
    <row r="251" spans="1:22" ht="15.75" customHeight="1">
      <c r="A251" s="1181" t="str">
        <f>IF(Data!A251="","",Data!A251)</f>
        <v>High value cereal: kg produced</v>
      </c>
      <c r="B251" s="1121"/>
      <c r="C251" s="1025" t="str">
        <f>IF(Data!BZ251="","",Data!BZ251)</f>
        <v/>
      </c>
      <c r="D251" s="1025" t="str">
        <f>IF(Data!CA251="","",Data!CA251)</f>
        <v/>
      </c>
      <c r="E251" s="1025" t="str">
        <f>IF(Data!CB251="","",Data!CB251)</f>
        <v/>
      </c>
      <c r="F251" s="1025" t="str">
        <f>IF(Data!CC251="","",Data!CC251)</f>
        <v/>
      </c>
      <c r="G251" s="1103"/>
      <c r="H251" s="983"/>
      <c r="I251" s="983"/>
      <c r="J251" s="983"/>
      <c r="K251" s="983"/>
      <c r="L251" s="1103"/>
      <c r="M251" s="983"/>
      <c r="N251" s="983"/>
      <c r="O251" s="983"/>
      <c r="P251" s="983"/>
      <c r="Q251" s="1151"/>
      <c r="R251" s="544"/>
      <c r="S251" s="1050"/>
      <c r="T251" s="1050"/>
      <c r="U251" s="1082">
        <v>251</v>
      </c>
      <c r="V251" s="470"/>
    </row>
    <row r="252" spans="1:22" ht="15.75" customHeight="1">
      <c r="A252" s="961" t="s">
        <v>357</v>
      </c>
      <c r="B252" s="1177"/>
      <c r="C252" s="1025">
        <f>IF(Data!BZ252="","",Data!BZ252)</f>
        <v>14444</v>
      </c>
      <c r="D252" s="1025">
        <f>IF(Data!CA252="","",Data!CA252)</f>
        <v>14444</v>
      </c>
      <c r="E252" s="1025">
        <f>IF(Data!CB252="","",Data!CB252)</f>
        <v>14444</v>
      </c>
      <c r="F252" s="1025">
        <f>IF(Data!CC252="","",Data!CC252)</f>
        <v>14444</v>
      </c>
      <c r="G252" s="1103"/>
      <c r="H252" s="983"/>
      <c r="I252" s="983"/>
      <c r="J252" s="983"/>
      <c r="K252" s="983"/>
      <c r="L252" s="1103"/>
      <c r="M252" s="983"/>
      <c r="N252" s="983"/>
      <c r="O252" s="983"/>
      <c r="P252" s="983"/>
      <c r="Q252" s="1151"/>
      <c r="R252" s="544"/>
      <c r="S252" s="1050"/>
      <c r="T252" s="1050"/>
      <c r="U252" s="1082">
        <v>252</v>
      </c>
      <c r="V252" s="470"/>
    </row>
    <row r="253" spans="1:22" ht="15.75" customHeight="1">
      <c r="A253" s="1117" t="s">
        <v>358</v>
      </c>
      <c r="B253" s="1177"/>
      <c r="C253" s="1025" t="str">
        <f>IF(Data!BZ253="","",Data!BZ253)</f>
        <v/>
      </c>
      <c r="D253" s="1025" t="str">
        <f>IF(Data!CA253="","",Data!CA253)</f>
        <v/>
      </c>
      <c r="E253" s="1025" t="str">
        <f>IF(Data!CB253="","",Data!CB253)</f>
        <v/>
      </c>
      <c r="F253" s="1025" t="str">
        <f>IF(Data!CC253="","",Data!CC253)</f>
        <v/>
      </c>
      <c r="G253" s="1121"/>
      <c r="H253" s="988" t="str">
        <f>IF(SUM(C253)&gt;0,(C251-H256-SUM(C256)*(H256=""))*'Exp factors'!C$24,"")</f>
        <v/>
      </c>
      <c r="I253" s="988" t="str">
        <f>IF(SUM(D253)&gt;0,(D251-I256-SUM(D256)*(I256=""))*'Exp factors'!D$24,"")</f>
        <v/>
      </c>
      <c r="J253" s="988" t="str">
        <f>IF(SUM(E253)&gt;0,(E251-J256-SUM(E256)*(J256=""))*'Exp factors'!E$24,"")</f>
        <v/>
      </c>
      <c r="K253" s="988" t="str">
        <f>IF(SUM(F253)&gt;0,(F251-K256-SUM(F256)*(K256=""))*'Exp factors'!F$24,"")</f>
        <v/>
      </c>
      <c r="L253" s="1121"/>
      <c r="M253" s="983"/>
      <c r="N253" s="983"/>
      <c r="O253" s="983"/>
      <c r="P253" s="983"/>
      <c r="Q253" s="1151"/>
      <c r="R253" s="544"/>
      <c r="S253" s="1050"/>
      <c r="T253" s="1050"/>
      <c r="U253" s="1082">
        <v>253</v>
      </c>
      <c r="V253" s="470"/>
    </row>
    <row r="254" spans="1:22" ht="15.75" customHeight="1">
      <c r="A254" s="1118" t="s">
        <v>282</v>
      </c>
      <c r="B254" s="1177"/>
      <c r="C254" s="1025" t="str">
        <f>IF(Data!BZ254="","",Data!BZ254)</f>
        <v/>
      </c>
      <c r="D254" s="1025" t="str">
        <f>IF(Data!CA254="","",Data!CA254)</f>
        <v/>
      </c>
      <c r="E254" s="1025" t="str">
        <f>IF(Data!CB254="","",Data!CB254)</f>
        <v/>
      </c>
      <c r="F254" s="1025" t="str">
        <f>IF(Data!CC254="","",Data!CC254)</f>
        <v/>
      </c>
      <c r="G254" s="1124"/>
      <c r="H254" s="983"/>
      <c r="I254" s="983"/>
      <c r="J254" s="983"/>
      <c r="K254" s="983"/>
      <c r="L254" s="1124"/>
      <c r="M254" s="983"/>
      <c r="N254" s="983"/>
      <c r="O254" s="983"/>
      <c r="P254" s="983"/>
      <c r="Q254" s="1151"/>
      <c r="R254" s="1135"/>
      <c r="S254" s="1136"/>
      <c r="T254" s="1136"/>
      <c r="U254" s="1082">
        <v>254</v>
      </c>
      <c r="V254" s="470"/>
    </row>
    <row r="255" spans="1:22" ht="15.75" customHeight="1">
      <c r="A255" s="1118" t="s">
        <v>284</v>
      </c>
      <c r="B255" s="1177"/>
      <c r="C255" s="1142" t="str">
        <f>IF(SUM(C253)=0,"",C253*C254)</f>
        <v/>
      </c>
      <c r="D255" s="1142" t="str">
        <f>IF(SUM(D253)=0,"",D253*D254)</f>
        <v/>
      </c>
      <c r="E255" s="1142" t="str">
        <f>IF(SUM(E253)=0,"",E253*E254)</f>
        <v/>
      </c>
      <c r="F255" s="1142" t="str">
        <f>IF(SUM(F253)=0,"",F253*F254)</f>
        <v/>
      </c>
      <c r="G255" s="1122"/>
      <c r="H255" s="992" t="str">
        <f>IF(H253="","",H253*C254)</f>
        <v/>
      </c>
      <c r="I255" s="992" t="str">
        <f>IF(I253="","",I253*D254)</f>
        <v/>
      </c>
      <c r="J255" s="992" t="str">
        <f>IF(J253="","",J253*E254)</f>
        <v/>
      </c>
      <c r="K255" s="992" t="str">
        <f>IF(K253="","",K253*F254)</f>
        <v/>
      </c>
      <c r="L255" s="1122"/>
      <c r="M255" s="1142" t="str">
        <f>IF(H255="","",SUM(H255)-SUM(C255))</f>
        <v/>
      </c>
      <c r="N255" s="1142" t="str">
        <f>IF(I255="","",SUM(I255)-SUM(D255))</f>
        <v/>
      </c>
      <c r="O255" s="1142" t="str">
        <f>IF(J255="","",SUM(J255)-SUM(E255))</f>
        <v/>
      </c>
      <c r="P255" s="1142" t="str">
        <f>IF(K255="","",SUM(K255)-SUM(F255))</f>
        <v/>
      </c>
      <c r="Q255" s="1151"/>
      <c r="R255" s="544"/>
      <c r="S255" s="1050"/>
      <c r="T255" s="1050"/>
      <c r="U255" s="1082">
        <v>255</v>
      </c>
      <c r="V255" s="470"/>
    </row>
    <row r="256" spans="1:22" ht="15.75" customHeight="1">
      <c r="A256" s="1118" t="s">
        <v>359</v>
      </c>
      <c r="B256" s="1103"/>
      <c r="C256" s="1025" t="str">
        <f>IF(Data!BZ256="","",Data!BZ256)</f>
        <v/>
      </c>
      <c r="D256" s="1025" t="str">
        <f>IF(Data!CA256="","",Data!CA256)</f>
        <v/>
      </c>
      <c r="E256" s="1025" t="str">
        <f>IF(Data!CB256="","",Data!CB256)</f>
        <v/>
      </c>
      <c r="F256" s="1025" t="str">
        <f>IF(Data!CC256="","",Data!CC256)</f>
        <v/>
      </c>
      <c r="G256" s="1124"/>
      <c r="H256" s="306"/>
      <c r="I256" s="306"/>
      <c r="J256" s="306"/>
      <c r="K256" s="306"/>
      <c r="L256" s="1124"/>
      <c r="M256" s="983"/>
      <c r="N256" s="983"/>
      <c r="O256" s="983"/>
      <c r="P256" s="983"/>
      <c r="Q256" s="1151"/>
      <c r="R256" s="544"/>
      <c r="S256" s="1050"/>
      <c r="T256" s="1050"/>
      <c r="U256" s="1082">
        <v>256</v>
      </c>
      <c r="V256" s="470"/>
    </row>
    <row r="257" spans="1:22" ht="15.75" customHeight="1">
      <c r="A257" s="1143" t="s">
        <v>353</v>
      </c>
      <c r="B257" s="1134"/>
      <c r="C257" s="1169" t="str">
        <f>IF(C251="","",(C251-SUM(C253)-SUM(C256))*C252/C$46/365/$P$1)</f>
        <v/>
      </c>
      <c r="D257" s="1169" t="str">
        <f>IF(D251="","",(D251-SUM(D253)-SUM(D256))*D252/D$46/365/$P$1)</f>
        <v/>
      </c>
      <c r="E257" s="1169" t="str">
        <f>IF(E251="","",(E251-SUM(E253)-SUM(E256))*E252/E$46/365/$P$1)</f>
        <v/>
      </c>
      <c r="F257" s="1169" t="str">
        <f>IF(F251="","",(F251-SUM(F253)-SUM(F256))*F252/F$46/365/$P$1)</f>
        <v/>
      </c>
      <c r="G257" s="1134"/>
      <c r="H257" s="863" t="str">
        <f>IF(H253="","",(C251-H253-H256-SUM(C256)*(H256=""))*C252/H$46/365/$P$1)</f>
        <v/>
      </c>
      <c r="I257" s="863" t="str">
        <f>IF(I253="","",(D251-I253-I256-SUM(D256)*(I256=""))*D252/I$46/365/$P$1)</f>
        <v/>
      </c>
      <c r="J257" s="863" t="str">
        <f>IF(J253="","",(E251-J253-J256-SUM(E256)*(J256=""))*E252/J$46/365/$P$1)</f>
        <v/>
      </c>
      <c r="K257" s="863" t="str">
        <f>IF(K253="","",(F251-K253-K256-SUM(F256)*(K256=""))*F252/K$46/365/$P$1)</f>
        <v/>
      </c>
      <c r="L257" s="1134"/>
      <c r="M257" s="1170" t="str">
        <f>IF(H257="","",SUM(H257)-SUM(C257))</f>
        <v/>
      </c>
      <c r="N257" s="1170" t="str">
        <f>IF(I257="","",SUM(I257)-SUM(D257))</f>
        <v/>
      </c>
      <c r="O257" s="1170" t="str">
        <f>IF(J257="","",SUM(J257)-SUM(E257))</f>
        <v/>
      </c>
      <c r="P257" s="1170" t="str">
        <f>IF(K257="","",SUM(K257)-SUM(F257))</f>
        <v/>
      </c>
      <c r="Q257" s="1151"/>
      <c r="R257" s="1081"/>
      <c r="S257" s="1043"/>
      <c r="T257" s="1043"/>
      <c r="U257" s="1082">
        <v>257</v>
      </c>
      <c r="V257" s="470"/>
    </row>
    <row r="258" spans="1:22" ht="15.75" customHeight="1">
      <c r="A258" s="1181" t="str">
        <f>IF(Data!A258="","",Data!A258)</f>
        <v>High value cereal: kg produced</v>
      </c>
      <c r="B258" s="1121"/>
      <c r="C258" s="1025" t="str">
        <f>IF(Data!BZ258="","",Data!BZ258)</f>
        <v/>
      </c>
      <c r="D258" s="1025" t="str">
        <f>IF(Data!CA258="","",Data!CA258)</f>
        <v/>
      </c>
      <c r="E258" s="1025" t="str">
        <f>IF(Data!CB258="","",Data!CB258)</f>
        <v/>
      </c>
      <c r="F258" s="1025" t="str">
        <f>IF(Data!CC258="","",Data!CC258)</f>
        <v/>
      </c>
      <c r="G258" s="1103"/>
      <c r="H258" s="983"/>
      <c r="I258" s="983"/>
      <c r="J258" s="983"/>
      <c r="K258" s="983"/>
      <c r="L258" s="1103"/>
      <c r="M258" s="983"/>
      <c r="N258" s="983"/>
      <c r="O258" s="983"/>
      <c r="P258" s="983"/>
      <c r="Q258" s="1151"/>
      <c r="R258" s="544"/>
      <c r="S258" s="1050"/>
      <c r="T258" s="1050"/>
      <c r="U258" s="1082">
        <v>258</v>
      </c>
      <c r="V258" s="470"/>
    </row>
    <row r="259" spans="1:22" ht="15.75" customHeight="1">
      <c r="A259" s="961" t="s">
        <v>357</v>
      </c>
      <c r="B259" s="1177"/>
      <c r="C259" s="1025">
        <f>IF(Data!BZ259="","",Data!BZ259)</f>
        <v>14653.8</v>
      </c>
      <c r="D259" s="1025">
        <f>IF(Data!CA259="","",Data!CA259)</f>
        <v>14653.8</v>
      </c>
      <c r="E259" s="1025">
        <f>IF(Data!CB259="","",Data!CB259)</f>
        <v>14653.8</v>
      </c>
      <c r="F259" s="1025">
        <f>IF(Data!CC259="","",Data!CC259)</f>
        <v>14653.8</v>
      </c>
      <c r="G259" s="1103"/>
      <c r="H259" s="983"/>
      <c r="I259" s="983"/>
      <c r="J259" s="983"/>
      <c r="K259" s="983"/>
      <c r="L259" s="1103"/>
      <c r="M259" s="983"/>
      <c r="N259" s="983"/>
      <c r="O259" s="983"/>
      <c r="P259" s="983"/>
      <c r="Q259" s="1151"/>
      <c r="R259" s="544"/>
      <c r="S259" s="1050"/>
      <c r="T259" s="1050"/>
      <c r="U259" s="1082">
        <v>259</v>
      </c>
      <c r="V259" s="470"/>
    </row>
    <row r="260" spans="1:22" ht="15.75" customHeight="1">
      <c r="A260" s="1117" t="s">
        <v>358</v>
      </c>
      <c r="B260" s="1177"/>
      <c r="C260" s="1025" t="str">
        <f>IF(Data!BZ260="","",Data!BZ260)</f>
        <v/>
      </c>
      <c r="D260" s="1025" t="str">
        <f>IF(Data!CA260="","",Data!CA260)</f>
        <v/>
      </c>
      <c r="E260" s="1025" t="str">
        <f>IF(Data!CB260="","",Data!CB260)</f>
        <v/>
      </c>
      <c r="F260" s="1025" t="str">
        <f>IF(Data!CC260="","",Data!CC260)</f>
        <v/>
      </c>
      <c r="G260" s="1121"/>
      <c r="H260" s="988" t="str">
        <f>IF(SUM(C260)&gt;0,(C258-H263-SUM(C263)*(H263=""))*'Exp factors'!C$24,"")</f>
        <v/>
      </c>
      <c r="I260" s="988" t="str">
        <f>IF(SUM(D260)&gt;0,(D258-I263-SUM(D263)*(I263=""))*'Exp factors'!D$24,"")</f>
        <v/>
      </c>
      <c r="J260" s="988" t="str">
        <f>IF(SUM(E260)&gt;0,(E258-J263-SUM(E263)*(J263=""))*'Exp factors'!E$24,"")</f>
        <v/>
      </c>
      <c r="K260" s="988" t="str">
        <f>IF(SUM(F260)&gt;0,(F258-K263-SUM(F263)*(K263=""))*'Exp factors'!F$24,"")</f>
        <v/>
      </c>
      <c r="L260" s="1121"/>
      <c r="M260" s="983"/>
      <c r="N260" s="983"/>
      <c r="O260" s="983"/>
      <c r="P260" s="983"/>
      <c r="Q260" s="1151"/>
      <c r="R260" s="544"/>
      <c r="S260" s="1050"/>
      <c r="T260" s="1050"/>
      <c r="U260" s="1082">
        <v>260</v>
      </c>
      <c r="V260" s="470"/>
    </row>
    <row r="261" spans="1:22" ht="15.75" customHeight="1">
      <c r="A261" s="1118" t="s">
        <v>282</v>
      </c>
      <c r="B261" s="1177"/>
      <c r="C261" s="1025" t="str">
        <f>IF(Data!BZ261="","",Data!BZ261)</f>
        <v/>
      </c>
      <c r="D261" s="1025" t="str">
        <f>IF(Data!CA261="","",Data!CA261)</f>
        <v/>
      </c>
      <c r="E261" s="1025" t="str">
        <f>IF(Data!CB261="","",Data!CB261)</f>
        <v/>
      </c>
      <c r="F261" s="1025" t="str">
        <f>IF(Data!CC261="","",Data!CC261)</f>
        <v/>
      </c>
      <c r="G261" s="1124"/>
      <c r="H261" s="983"/>
      <c r="I261" s="983"/>
      <c r="J261" s="983"/>
      <c r="K261" s="983"/>
      <c r="L261" s="1124"/>
      <c r="M261" s="983"/>
      <c r="N261" s="983"/>
      <c r="O261" s="983"/>
      <c r="P261" s="983"/>
      <c r="Q261" s="1151"/>
      <c r="R261" s="1135"/>
      <c r="S261" s="1136"/>
      <c r="T261" s="1136"/>
      <c r="U261" s="1082">
        <v>261</v>
      </c>
      <c r="V261" s="470"/>
    </row>
    <row r="262" spans="1:22" ht="15.75" customHeight="1">
      <c r="A262" s="1118" t="s">
        <v>284</v>
      </c>
      <c r="B262" s="1103"/>
      <c r="C262" s="1142" t="str">
        <f>IF(SUM(C260)=0,"",C260*C261)</f>
        <v/>
      </c>
      <c r="D262" s="1142" t="str">
        <f>IF(SUM(D260)=0,"",D260*D261)</f>
        <v/>
      </c>
      <c r="E262" s="1142" t="str">
        <f>IF(SUM(E260)=0,"",E260*E261)</f>
        <v/>
      </c>
      <c r="F262" s="1142" t="str">
        <f>IF(SUM(F260)=0,"",F260*F261)</f>
        <v/>
      </c>
      <c r="G262" s="1122"/>
      <c r="H262" s="992" t="str">
        <f>IF(H260="","",H260*C261)</f>
        <v/>
      </c>
      <c r="I262" s="992" t="str">
        <f>IF(I260="","",I260*D261)</f>
        <v/>
      </c>
      <c r="J262" s="992" t="str">
        <f>IF(J260="","",J260*E261)</f>
        <v/>
      </c>
      <c r="K262" s="992" t="str">
        <f>IF(K260="","",K260*F261)</f>
        <v/>
      </c>
      <c r="L262" s="1122"/>
      <c r="M262" s="1142" t="str">
        <f>IF(H262="","",SUM(H262)-SUM(C262))</f>
        <v/>
      </c>
      <c r="N262" s="1142" t="str">
        <f>IF(I262="","",SUM(I262)-SUM(D262))</f>
        <v/>
      </c>
      <c r="O262" s="1142" t="str">
        <f>IF(J262="","",SUM(J262)-SUM(E262))</f>
        <v/>
      </c>
      <c r="P262" s="1142" t="str">
        <f>IF(K262="","",SUM(K262)-SUM(F262))</f>
        <v/>
      </c>
      <c r="Q262" s="1151"/>
      <c r="R262" s="544"/>
      <c r="S262" s="1050"/>
      <c r="T262" s="1050"/>
      <c r="U262" s="1082">
        <v>262</v>
      </c>
      <c r="V262" s="470"/>
    </row>
    <row r="263" spans="1:22" ht="15.75" customHeight="1">
      <c r="A263" s="1118" t="s">
        <v>359</v>
      </c>
      <c r="B263" s="1103"/>
      <c r="C263" s="1025" t="str">
        <f>IF(Data!BZ263="","",Data!BZ263)</f>
        <v/>
      </c>
      <c r="D263" s="1025" t="str">
        <f>IF(Data!CA263="","",Data!CA263)</f>
        <v/>
      </c>
      <c r="E263" s="1025" t="str">
        <f>IF(Data!CB263="","",Data!CB263)</f>
        <v/>
      </c>
      <c r="F263" s="1025" t="str">
        <f>IF(Data!CC263="","",Data!CC263)</f>
        <v/>
      </c>
      <c r="G263" s="1124"/>
      <c r="H263" s="306"/>
      <c r="I263" s="306"/>
      <c r="J263" s="306"/>
      <c r="K263" s="306"/>
      <c r="L263" s="1124"/>
      <c r="M263" s="983"/>
      <c r="N263" s="983"/>
      <c r="O263" s="983"/>
      <c r="P263" s="983"/>
      <c r="Q263" s="1151"/>
      <c r="R263" s="544"/>
      <c r="S263" s="1050"/>
      <c r="T263" s="1050"/>
      <c r="U263" s="1082">
        <v>263</v>
      </c>
      <c r="V263" s="470"/>
    </row>
    <row r="264" spans="1:22" ht="15.75" customHeight="1">
      <c r="A264" s="1143" t="s">
        <v>353</v>
      </c>
      <c r="B264" s="1121"/>
      <c r="C264" s="1169" t="str">
        <f>IF(C258="","",(C258-SUM(C260)-SUM(C263))*C259/C$46/365/$P$1)</f>
        <v/>
      </c>
      <c r="D264" s="1169" t="str">
        <f>IF(D258="","",(D258-SUM(D260)-SUM(D263))*D259/D$46/365/$P$1)</f>
        <v/>
      </c>
      <c r="E264" s="1169" t="str">
        <f>IF(E258="","",(E258-SUM(E260)-SUM(E263))*E259/E$46/365/$P$1)</f>
        <v/>
      </c>
      <c r="F264" s="1169" t="str">
        <f>IF(F258="","",(F258-SUM(F260)-SUM(F263))*F259/F$46/365/$P$1)</f>
        <v/>
      </c>
      <c r="G264" s="1134"/>
      <c r="H264" s="863" t="str">
        <f>IF(H260="","",(C258-H260-H263-SUM(C263)*(H263=""))*C259/H$46/365/$P$1)</f>
        <v/>
      </c>
      <c r="I264" s="863" t="str">
        <f>IF(I260="","",(D258-I260-I263-SUM(D263)*(I263=""))*D259/I$46/365/$P$1)</f>
        <v/>
      </c>
      <c r="J264" s="863" t="str">
        <f>IF(J260="","",(E258-J260-J263-SUM(E263)*(J263=""))*E259/J$46/365/$P$1)</f>
        <v/>
      </c>
      <c r="K264" s="863" t="str">
        <f>IF(K260="","",(F258-K260-K263-SUM(F263)*(K263=""))*F259/K$46/365/$P$1)</f>
        <v/>
      </c>
      <c r="L264" s="1134"/>
      <c r="M264" s="1170" t="str">
        <f>IF(H264="","",SUM(H264)-SUM(C264))</f>
        <v/>
      </c>
      <c r="N264" s="1170" t="str">
        <f>IF(I264="","",SUM(I264)-SUM(D264))</f>
        <v/>
      </c>
      <c r="O264" s="1170" t="str">
        <f>IF(J264="","",SUM(J264)-SUM(E264))</f>
        <v/>
      </c>
      <c r="P264" s="1170" t="str">
        <f>IF(K264="","",SUM(K264)-SUM(F264))</f>
        <v/>
      </c>
      <c r="Q264" s="1151"/>
      <c r="R264" s="1081"/>
      <c r="S264" s="1043"/>
      <c r="T264" s="1043"/>
      <c r="U264" s="1082">
        <v>264</v>
      </c>
      <c r="V264" s="470"/>
    </row>
    <row r="265" spans="1:22" ht="15.75" customHeight="1">
      <c r="A265" s="1181" t="str">
        <f>IF(Data!A265="","",Data!A265)</f>
        <v>Cowpeas: kg produced</v>
      </c>
      <c r="B265" s="1134"/>
      <c r="C265" s="1025">
        <f>IF(Data!BZ265="","",Data!BZ265)</f>
        <v>30</v>
      </c>
      <c r="D265" s="1025">
        <f>IF(Data!CA265="","",Data!CA265)</f>
        <v>50</v>
      </c>
      <c r="E265" s="1025">
        <f>IF(Data!CB265="","",Data!CB265)</f>
        <v>50</v>
      </c>
      <c r="F265" s="1025">
        <f>IF(Data!CC265="","",Data!CC265)</f>
        <v>50</v>
      </c>
      <c r="G265" s="1177"/>
      <c r="H265" s="983"/>
      <c r="I265" s="983"/>
      <c r="J265" s="983"/>
      <c r="K265" s="983"/>
      <c r="L265" s="1177"/>
      <c r="M265" s="1163"/>
      <c r="N265" s="1163"/>
      <c r="O265" s="1163"/>
      <c r="P265" s="1163"/>
      <c r="Q265" s="1151"/>
      <c r="R265" s="544"/>
      <c r="S265" s="1050"/>
      <c r="T265" s="1050"/>
      <c r="U265" s="1082">
        <v>265</v>
      </c>
      <c r="V265" s="470"/>
    </row>
    <row r="266" spans="1:22" ht="15.75" customHeight="1">
      <c r="A266" s="961" t="s">
        <v>357</v>
      </c>
      <c r="B266" s="1188"/>
      <c r="C266" s="1025">
        <f>IF(Data!BZ266="","",Data!BZ266)</f>
        <v>14235.119999999999</v>
      </c>
      <c r="D266" s="1025">
        <f>IF(Data!CA266="","",Data!CA266)</f>
        <v>14235.119999999999</v>
      </c>
      <c r="E266" s="1025">
        <f>IF(Data!CB266="","",Data!CB266)</f>
        <v>14235.119999999999</v>
      </c>
      <c r="F266" s="1025">
        <f>IF(Data!CC266="","",Data!CC266)</f>
        <v>14235.119999999999</v>
      </c>
      <c r="G266" s="1103"/>
      <c r="H266" s="983"/>
      <c r="I266" s="983"/>
      <c r="J266" s="983"/>
      <c r="K266" s="983"/>
      <c r="L266" s="1103"/>
      <c r="M266" s="983"/>
      <c r="N266" s="983"/>
      <c r="O266" s="983"/>
      <c r="P266" s="983"/>
      <c r="Q266" s="1151"/>
      <c r="R266" s="544"/>
      <c r="S266" s="1050"/>
      <c r="T266" s="1050"/>
      <c r="U266" s="1082">
        <v>266</v>
      </c>
      <c r="V266" s="470"/>
    </row>
    <row r="267" spans="1:22" ht="15.75" customHeight="1">
      <c r="A267" s="1117" t="s">
        <v>358</v>
      </c>
      <c r="B267" s="1188"/>
      <c r="C267" s="1025" t="str">
        <f>IF(Data!BZ267="","",Data!BZ267)</f>
        <v/>
      </c>
      <c r="D267" s="1025" t="str">
        <f>IF(Data!CA267="","",Data!CA267)</f>
        <v/>
      </c>
      <c r="E267" s="1025" t="str">
        <f>IF(Data!CB267="","",Data!CB267)</f>
        <v/>
      </c>
      <c r="F267" s="1025">
        <f>IF(Data!CC267="","",Data!CC267)</f>
        <v>15</v>
      </c>
      <c r="G267" s="1121"/>
      <c r="H267" s="988" t="str">
        <f>IF(SUM(C267)&gt;0,MAX(C267,(C265-H270-SUM(C270)*(H270=""))*'Exp factors'!C$25),"")</f>
        <v/>
      </c>
      <c r="I267" s="988" t="str">
        <f>IF(SUM(D267)&gt;0,MAX(D267,(D265-I270-SUM(D270)*(I270=""))*'Exp factors'!D$25),"")</f>
        <v/>
      </c>
      <c r="J267" s="988" t="str">
        <f>IF(SUM(E267)&gt;0,MAX(E267,(E265-J270-SUM(E270)*(J270=""))*'Exp factors'!E$25),"")</f>
        <v/>
      </c>
      <c r="K267" s="988">
        <f>IF(SUM(F267)&gt;0,MAX(F267,(F265-K270-SUM(F270)*(K270=""))*'Exp factors'!F$25),"")</f>
        <v>24</v>
      </c>
      <c r="L267" s="1121"/>
      <c r="M267" s="983"/>
      <c r="N267" s="983"/>
      <c r="O267" s="983"/>
      <c r="P267" s="983"/>
      <c r="Q267" s="1151"/>
      <c r="R267" s="544"/>
      <c r="S267" s="1050"/>
      <c r="T267" s="1050"/>
      <c r="U267" s="1082">
        <v>267</v>
      </c>
      <c r="V267" s="470"/>
    </row>
    <row r="268" spans="1:22" ht="15.75" customHeight="1">
      <c r="A268" s="1118" t="s">
        <v>282</v>
      </c>
      <c r="B268" s="1144"/>
      <c r="C268" s="1025" t="str">
        <f>IF(Data!BZ268="","",Data!BZ268)</f>
        <v/>
      </c>
      <c r="D268" s="1025" t="str">
        <f>IF(Data!CA268="","",Data!CA268)</f>
        <v/>
      </c>
      <c r="E268" s="1025" t="str">
        <f>IF(Data!CB268="","",Data!CB268)</f>
        <v/>
      </c>
      <c r="F268" s="1025">
        <f>IF(Data!CC268="","",Data!CC268)</f>
        <v>10</v>
      </c>
      <c r="G268" s="1124"/>
      <c r="H268" s="983"/>
      <c r="I268" s="983"/>
      <c r="J268" s="983"/>
      <c r="K268" s="983"/>
      <c r="L268" s="1124"/>
      <c r="M268" s="983"/>
      <c r="N268" s="983"/>
      <c r="O268" s="983"/>
      <c r="P268" s="983"/>
      <c r="Q268" s="1151"/>
      <c r="R268" s="1135"/>
      <c r="S268" s="1136"/>
      <c r="T268" s="1136"/>
      <c r="U268" s="1082">
        <v>268</v>
      </c>
      <c r="V268" s="470"/>
    </row>
    <row r="269" spans="1:22" ht="15.75" customHeight="1">
      <c r="A269" s="1118" t="s">
        <v>284</v>
      </c>
      <c r="B269" s="1177"/>
      <c r="C269" s="1142" t="str">
        <f>IF(SUM(C267)=0,"",C267*C268)</f>
        <v/>
      </c>
      <c r="D269" s="1142" t="str">
        <f>IF(SUM(D267)=0,"",D267*D268)</f>
        <v/>
      </c>
      <c r="E269" s="1142" t="str">
        <f>IF(SUM(E267)=0,"",E267*E268)</f>
        <v/>
      </c>
      <c r="F269" s="1142">
        <f>IF(SUM(F267)=0,"",F267*F268)</f>
        <v>150</v>
      </c>
      <c r="G269" s="1124"/>
      <c r="H269" s="992" t="str">
        <f>IF(H267="","",H267*C268)</f>
        <v/>
      </c>
      <c r="I269" s="992" t="str">
        <f>IF(I267="","",I267*D268)</f>
        <v/>
      </c>
      <c r="J269" s="992" t="str">
        <f>IF(J267="","",J267*E268)</f>
        <v/>
      </c>
      <c r="K269" s="992">
        <f>IF(K267="","",K267*F268)</f>
        <v>240</v>
      </c>
      <c r="L269" s="1124"/>
      <c r="M269" s="1142" t="str">
        <f>IF(H269="","",SUM(H269)-SUM(C269))</f>
        <v/>
      </c>
      <c r="N269" s="1142" t="str">
        <f>IF(I269="","",SUM(I269)-SUM(D269))</f>
        <v/>
      </c>
      <c r="O269" s="1142" t="str">
        <f>IF(J269="","",SUM(J269)-SUM(E269))</f>
        <v/>
      </c>
      <c r="P269" s="1142">
        <f>IF(K269="","",SUM(K269)-SUM(F269))</f>
        <v>90</v>
      </c>
      <c r="Q269" s="1151"/>
      <c r="R269" s="544"/>
      <c r="S269" s="1050"/>
      <c r="T269" s="1050"/>
      <c r="U269" s="1082">
        <v>269</v>
      </c>
      <c r="V269" s="470"/>
    </row>
    <row r="270" spans="1:22" ht="15.75" customHeight="1">
      <c r="A270" s="1118" t="s">
        <v>359</v>
      </c>
      <c r="B270" s="1177"/>
      <c r="C270" s="1025">
        <f>IF(Data!BZ270="","",Data!BZ270)</f>
        <v>2</v>
      </c>
      <c r="D270" s="1025">
        <f>IF(Data!CA270="","",Data!CA270)</f>
        <v>2</v>
      </c>
      <c r="E270" s="1025">
        <f>IF(Data!CB270="","",Data!CB270)</f>
        <v>2</v>
      </c>
      <c r="F270" s="1025">
        <f>IF(Data!CC270="","",Data!CC270)</f>
        <v>2</v>
      </c>
      <c r="G270" s="1124"/>
      <c r="H270" s="306"/>
      <c r="I270" s="306"/>
      <c r="J270" s="306"/>
      <c r="K270" s="306"/>
      <c r="L270" s="1124"/>
      <c r="M270" s="983"/>
      <c r="N270" s="983"/>
      <c r="O270" s="983"/>
      <c r="P270" s="983"/>
      <c r="Q270" s="1151"/>
      <c r="R270" s="544"/>
      <c r="S270" s="1050"/>
      <c r="T270" s="1050"/>
      <c r="U270" s="1082">
        <v>270</v>
      </c>
      <c r="V270" s="470"/>
    </row>
    <row r="271" spans="1:22" ht="15.75" customHeight="1">
      <c r="A271" s="1143" t="s">
        <v>353</v>
      </c>
      <c r="B271" s="1177"/>
      <c r="C271" s="1169">
        <f>IF(C265="","",(C265-SUM(C267)-SUM(C270))*C266/C$46/365/$P$1)</f>
        <v>2.0681992528019926E-2</v>
      </c>
      <c r="D271" s="1169">
        <f>IF(D265="","",(D265-SUM(D267)-SUM(D270))*D266/D$46/365/$P$1)</f>
        <v>3.5454844333748445E-2</v>
      </c>
      <c r="E271" s="1169">
        <f>IF(E265="","",(E265-SUM(E267)-SUM(E270))*E266/E$46/365/$P$1)</f>
        <v>3.5454844333748445E-2</v>
      </c>
      <c r="F271" s="1169">
        <f>IF(F265="","",(F265-SUM(F267)-SUM(F270))*F266/F$46/365/$P$1)</f>
        <v>2.9250246575342465E-2</v>
      </c>
      <c r="G271" s="1134"/>
      <c r="H271" s="863" t="str">
        <f>IF(H267="","",(C265-H267-H270-SUM(C270)*(H270=""))*C266/H$46/365/$P$1)</f>
        <v/>
      </c>
      <c r="I271" s="863" t="str">
        <f>IF(I267="","",(D265-I267-I270-SUM(D270)*(I270=""))*D266/I$46/365/$P$1)</f>
        <v/>
      </c>
      <c r="J271" s="863" t="str">
        <f>IF(J267="","",(E265-J267-J270-SUM(E270)*(J270=""))*E266/J$46/365/$P$1)</f>
        <v/>
      </c>
      <c r="K271" s="863">
        <f>IF(K267="","",(F265-K267-K270-SUM(F270)*(K270=""))*F266/K$46/365/$P$1)</f>
        <v>2.1272906600249067E-2</v>
      </c>
      <c r="L271" s="1134"/>
      <c r="M271" s="1170" t="str">
        <f>IF(H271="","",SUM(H271)-SUM(C271))</f>
        <v/>
      </c>
      <c r="N271" s="1170" t="str">
        <f>IF(I271="","",SUM(I271)-SUM(D271))</f>
        <v/>
      </c>
      <c r="O271" s="1170" t="str">
        <f>IF(J271="","",SUM(J271)-SUM(E271))</f>
        <v/>
      </c>
      <c r="P271" s="1170">
        <f>IF(K271="","",SUM(K271)-SUM(F271))</f>
        <v>-7.9773399750933983E-3</v>
      </c>
      <c r="Q271" s="1151"/>
      <c r="R271" s="1081"/>
      <c r="S271" s="1043"/>
      <c r="T271" s="1043"/>
      <c r="U271" s="1082">
        <v>271</v>
      </c>
      <c r="V271" s="470"/>
    </row>
    <row r="272" spans="1:22" ht="15.75" customHeight="1">
      <c r="A272" s="1181" t="str">
        <f>IF(Data!A272="","",Data!A272)</f>
        <v>Beans: kg produced</v>
      </c>
      <c r="B272" s="1149"/>
      <c r="C272" s="1025">
        <f>IF(Data!BZ272="","",Data!BZ272)</f>
        <v>50</v>
      </c>
      <c r="D272" s="1025">
        <f>IF(Data!CA272="","",Data!CA272)</f>
        <v>100</v>
      </c>
      <c r="E272" s="1025">
        <f>IF(Data!CB272="","",Data!CB272)</f>
        <v>23</v>
      </c>
      <c r="F272" s="1025">
        <f>IF(Data!CC272="","",Data!CC272)</f>
        <v>78</v>
      </c>
      <c r="G272" s="1177"/>
      <c r="H272" s="983"/>
      <c r="I272" s="983"/>
      <c r="J272" s="983"/>
      <c r="K272" s="983"/>
      <c r="L272" s="1177"/>
      <c r="M272" s="1163"/>
      <c r="N272" s="1163"/>
      <c r="O272" s="1163"/>
      <c r="P272" s="1163"/>
      <c r="Q272" s="1151"/>
      <c r="R272" s="544"/>
      <c r="S272" s="1050"/>
      <c r="T272" s="1050"/>
      <c r="U272" s="1082">
        <v>272</v>
      </c>
      <c r="V272" s="470"/>
    </row>
    <row r="273" spans="1:22" ht="15.75" customHeight="1">
      <c r="A273" s="961" t="s">
        <v>357</v>
      </c>
      <c r="B273" s="1103"/>
      <c r="C273" s="1025">
        <f>IF(Data!BZ273="","",Data!BZ273)</f>
        <v>14193.252</v>
      </c>
      <c r="D273" s="1025">
        <f>IF(Data!CA273="","",Data!CA273)</f>
        <v>14193.252</v>
      </c>
      <c r="E273" s="1025">
        <f>IF(Data!CB273="","",Data!CB273)</f>
        <v>14193.252</v>
      </c>
      <c r="F273" s="1025">
        <f>IF(Data!CC273="","",Data!CC273)</f>
        <v>14193.252</v>
      </c>
      <c r="G273" s="1103"/>
      <c r="H273" s="983"/>
      <c r="I273" s="983"/>
      <c r="J273" s="983"/>
      <c r="K273" s="983"/>
      <c r="L273" s="1103"/>
      <c r="M273" s="983"/>
      <c r="N273" s="983"/>
      <c r="O273" s="983"/>
      <c r="P273" s="983"/>
      <c r="Q273" s="1151"/>
      <c r="R273" s="544"/>
      <c r="S273" s="1050"/>
      <c r="T273" s="1050"/>
      <c r="U273" s="1082">
        <v>273</v>
      </c>
      <c r="V273" s="470"/>
    </row>
    <row r="274" spans="1:22" s="1191" customFormat="1" ht="15.75" customHeight="1">
      <c r="A274" s="1117" t="s">
        <v>358</v>
      </c>
      <c r="B274" s="1149"/>
      <c r="C274" s="1025" t="str">
        <f>IF(Data!BZ274="","",Data!BZ274)</f>
        <v/>
      </c>
      <c r="D274" s="1025" t="str">
        <f>IF(Data!CA274="","",Data!CA274)</f>
        <v/>
      </c>
      <c r="E274" s="1025">
        <f>IF(Data!CB274="","",Data!CB274)</f>
        <v>0</v>
      </c>
      <c r="F274" s="1025">
        <f>IF(Data!CC274="","",Data!CC274)</f>
        <v>0</v>
      </c>
      <c r="G274" s="1121"/>
      <c r="H274" s="988" t="str">
        <f>IF(SUM(C274)&gt;0,MAX(C274,(C272-H277-SUM(C277)*(H277=""))*'Exp factors'!C$25),"")</f>
        <v/>
      </c>
      <c r="I274" s="988" t="str">
        <f>IF(SUM(D274)&gt;0,MAX(D274,(D272-I277-SUM(D277)*(I277=""))*'Exp factors'!D$25),"")</f>
        <v/>
      </c>
      <c r="J274" s="988" t="str">
        <f>IF(SUM(E274)&gt;0,MAX(E274,(E272-J277-SUM(E277)*(J277=""))*'Exp factors'!E$25),"")</f>
        <v/>
      </c>
      <c r="K274" s="988" t="str">
        <f>IF(SUM(F274)&gt;0,MAX(F274,(F272-K277-SUM(F277)*(K277=""))*'Exp factors'!F$25),"")</f>
        <v/>
      </c>
      <c r="L274" s="1121"/>
      <c r="M274" s="983"/>
      <c r="N274" s="983"/>
      <c r="O274" s="983"/>
      <c r="P274" s="983"/>
      <c r="Q274" s="1151"/>
      <c r="R274" s="544"/>
      <c r="S274" s="1050"/>
      <c r="T274" s="1050"/>
      <c r="U274" s="1082">
        <v>274</v>
      </c>
      <c r="V274" s="1190"/>
    </row>
    <row r="275" spans="1:22" s="1191" customFormat="1" ht="15.75" customHeight="1">
      <c r="A275" s="1118" t="s">
        <v>282</v>
      </c>
      <c r="B275" s="1149"/>
      <c r="C275" s="1025" t="str">
        <f>IF(Data!BZ275="","",Data!BZ275)</f>
        <v/>
      </c>
      <c r="D275" s="1025" t="str">
        <f>IF(Data!CA275="","",Data!CA275)</f>
        <v/>
      </c>
      <c r="E275" s="1025">
        <f>IF(Data!CB275="","",Data!CB275)</f>
        <v>0</v>
      </c>
      <c r="F275" s="1025">
        <f>IF(Data!CC275="","",Data!CC275)</f>
        <v>0</v>
      </c>
      <c r="G275" s="1124"/>
      <c r="H275" s="983"/>
      <c r="I275" s="983"/>
      <c r="J275" s="983"/>
      <c r="K275" s="983"/>
      <c r="L275" s="1124"/>
      <c r="M275" s="983"/>
      <c r="N275" s="983"/>
      <c r="O275" s="983"/>
      <c r="P275" s="983"/>
      <c r="Q275" s="1151"/>
      <c r="R275" s="1135"/>
      <c r="S275" s="1136"/>
      <c r="T275" s="1136"/>
      <c r="U275" s="1082">
        <v>275</v>
      </c>
      <c r="V275" s="1190"/>
    </row>
    <row r="276" spans="1:22" s="1191" customFormat="1" ht="15.75" customHeight="1">
      <c r="A276" s="1118" t="s">
        <v>284</v>
      </c>
      <c r="B276" s="1124"/>
      <c r="C276" s="1142" t="str">
        <f>IF(SUM(C274)=0,"",C274*C275)</f>
        <v/>
      </c>
      <c r="D276" s="1142" t="str">
        <f>IF(SUM(D274)=0,"",D274*D275)</f>
        <v/>
      </c>
      <c r="E276" s="1142" t="str">
        <f>IF(SUM(E274)=0,"",E274*E275)</f>
        <v/>
      </c>
      <c r="F276" s="1142" t="str">
        <f>IF(SUM(F274)=0,"",F274*F275)</f>
        <v/>
      </c>
      <c r="G276" s="1124"/>
      <c r="H276" s="992" t="str">
        <f>IF(H274="","",H274*C275)</f>
        <v/>
      </c>
      <c r="I276" s="992" t="str">
        <f>IF(I274="","",I274*D275)</f>
        <v/>
      </c>
      <c r="J276" s="992" t="str">
        <f>IF(J274="","",J274*E275)</f>
        <v/>
      </c>
      <c r="K276" s="992" t="str">
        <f>IF(K274="","",K274*F275)</f>
        <v/>
      </c>
      <c r="L276" s="1124"/>
      <c r="M276" s="1142" t="str">
        <f>IF(H276="","",SUM(H276)-SUM(C276))</f>
        <v/>
      </c>
      <c r="N276" s="1142" t="str">
        <f>IF(I276="","",SUM(I276)-SUM(D276))</f>
        <v/>
      </c>
      <c r="O276" s="1142" t="str">
        <f>IF(J276="","",SUM(J276)-SUM(E276))</f>
        <v/>
      </c>
      <c r="P276" s="1142" t="str">
        <f>IF(K276="","",SUM(K276)-SUM(F276))</f>
        <v/>
      </c>
      <c r="Q276" s="1151"/>
      <c r="R276" s="544"/>
      <c r="S276" s="1050"/>
      <c r="T276" s="1050"/>
      <c r="U276" s="1082">
        <v>276</v>
      </c>
      <c r="V276" s="1190"/>
    </row>
    <row r="277" spans="1:22" ht="15.75" customHeight="1">
      <c r="A277" s="1118" t="s">
        <v>359</v>
      </c>
      <c r="B277" s="1149"/>
      <c r="C277" s="1025">
        <f>IF(Data!BZ277="","",Data!BZ277)</f>
        <v>2</v>
      </c>
      <c r="D277" s="1025">
        <f>IF(Data!CA277="","",Data!CA277)</f>
        <v>10</v>
      </c>
      <c r="E277" s="1025">
        <f>IF(Data!CB277="","",Data!CB277)</f>
        <v>4</v>
      </c>
      <c r="F277" s="1025">
        <f>IF(Data!CC277="","",Data!CC277)</f>
        <v>10</v>
      </c>
      <c r="G277" s="1124"/>
      <c r="H277" s="306"/>
      <c r="I277" s="306"/>
      <c r="J277" s="306"/>
      <c r="K277" s="306"/>
      <c r="L277" s="1124"/>
      <c r="M277" s="983"/>
      <c r="N277" s="983"/>
      <c r="O277" s="983"/>
      <c r="P277" s="983"/>
      <c r="Q277" s="1151"/>
      <c r="R277" s="544"/>
      <c r="S277" s="1050"/>
      <c r="T277" s="1050"/>
      <c r="U277" s="1082">
        <v>277</v>
      </c>
      <c r="V277" s="470"/>
    </row>
    <row r="278" spans="1:22" ht="15.75" customHeight="1">
      <c r="A278" s="1143" t="s">
        <v>353</v>
      </c>
      <c r="B278" s="1124"/>
      <c r="C278" s="1169">
        <f>IF(C272="","",(C272-SUM(C274)-SUM(C277))*C273/C$46/365/$P$1)</f>
        <v>3.5350565379825657E-2</v>
      </c>
      <c r="D278" s="1169">
        <f>IF(D272="","",(D272-SUM(D274)-SUM(D277))*D273/D$46/365/$P$1)</f>
        <v>6.6282310087173099E-2</v>
      </c>
      <c r="E278" s="1169">
        <f>IF(E272="","",(E272-SUM(E274)-SUM(E277))*E273/E$46/365/$P$1)</f>
        <v>1.3992932129514322E-2</v>
      </c>
      <c r="F278" s="1169">
        <f>IF(F272="","",(F272-SUM(F274)-SUM(F277))*F273/F$46/365/$P$1)</f>
        <v>6.0095961145703619E-2</v>
      </c>
      <c r="G278" s="1134"/>
      <c r="H278" s="863" t="str">
        <f>IF(H274="","",(C272-H274-H277-SUM(C277)*(H277=""))*C273/H$46/365/$P$1)</f>
        <v/>
      </c>
      <c r="I278" s="863" t="str">
        <f>IF(I274="","",(D272-I274-I277-SUM(D277)*(I277=""))*D273/I$46/365/$P$1)</f>
        <v/>
      </c>
      <c r="J278" s="863" t="str">
        <f>IF(J274="","",(E272-J274-J277-SUM(E277)*(J277=""))*E273/J$46/365/$P$1)</f>
        <v/>
      </c>
      <c r="K278" s="863" t="str">
        <f>IF(K274="","",(F272-K274-K277-SUM(F277)*(K277=""))*F273/K$46/365/$P$1)</f>
        <v/>
      </c>
      <c r="L278" s="1134"/>
      <c r="M278" s="1170" t="str">
        <f>IF(H278="","",SUM(H278)-SUM(C278))</f>
        <v/>
      </c>
      <c r="N278" s="1170" t="str">
        <f>IF(I278="","",SUM(I278)-SUM(D278))</f>
        <v/>
      </c>
      <c r="O278" s="1170" t="str">
        <f>IF(J278="","",SUM(J278)-SUM(E278))</f>
        <v/>
      </c>
      <c r="P278" s="1170" t="str">
        <f>IF(K278="","",SUM(K278)-SUM(F278))</f>
        <v/>
      </c>
      <c r="Q278" s="1151"/>
      <c r="R278" s="1081"/>
      <c r="S278" s="1043"/>
      <c r="T278" s="1043"/>
      <c r="U278" s="1082">
        <v>278</v>
      </c>
      <c r="V278" s="470"/>
    </row>
    <row r="279" spans="1:22" ht="15.75" customHeight="1">
      <c r="A279" s="1181" t="str">
        <f>IF(Data!A279="","",Data!A279)</f>
        <v>Millet: kg produced</v>
      </c>
      <c r="B279" s="1134"/>
      <c r="C279" s="1025" t="str">
        <f>IF(Data!BZ279="","",Data!BZ279)</f>
        <v/>
      </c>
      <c r="D279" s="1025" t="str">
        <f>IF(Data!CA279="","",Data!CA279)</f>
        <v/>
      </c>
      <c r="E279" s="1025" t="str">
        <f>IF(Data!CB279="","",Data!CB279)</f>
        <v/>
      </c>
      <c r="F279" s="1025" t="str">
        <f>IF(Data!CC279="","",Data!CC279)</f>
        <v/>
      </c>
      <c r="G279" s="1177"/>
      <c r="H279" s="983"/>
      <c r="I279" s="983"/>
      <c r="J279" s="983"/>
      <c r="K279" s="983"/>
      <c r="L279" s="1177"/>
      <c r="M279" s="1163"/>
      <c r="N279" s="1163"/>
      <c r="O279" s="1163"/>
      <c r="P279" s="1163"/>
      <c r="Q279" s="1151"/>
      <c r="R279" s="544"/>
      <c r="S279" s="1050"/>
      <c r="T279" s="1050"/>
      <c r="U279" s="1082">
        <v>279</v>
      </c>
      <c r="V279" s="470"/>
    </row>
    <row r="280" spans="1:22" ht="15.75" customHeight="1">
      <c r="A280" s="961" t="s">
        <v>357</v>
      </c>
      <c r="B280" s="1177"/>
      <c r="C280" s="1025">
        <f>IF(Data!BZ280="","",Data!BZ280)</f>
        <v>15198.083999999999</v>
      </c>
      <c r="D280" s="1025">
        <f>IF(Data!CA280="","",Data!CA280)</f>
        <v>15198.083999999999</v>
      </c>
      <c r="E280" s="1025">
        <f>IF(Data!CB280="","",Data!CB280)</f>
        <v>15198.083999999999</v>
      </c>
      <c r="F280" s="1025">
        <f>IF(Data!CC280="","",Data!CC280)</f>
        <v>15198.083999999999</v>
      </c>
      <c r="G280" s="1103"/>
      <c r="H280" s="983"/>
      <c r="I280" s="983"/>
      <c r="J280" s="983"/>
      <c r="K280" s="983"/>
      <c r="L280" s="1103"/>
      <c r="M280" s="983"/>
      <c r="N280" s="983"/>
      <c r="O280" s="983"/>
      <c r="P280" s="983"/>
      <c r="Q280" s="1151"/>
      <c r="R280" s="544"/>
      <c r="S280" s="1050"/>
      <c r="T280" s="1050"/>
      <c r="U280" s="1082">
        <v>280</v>
      </c>
      <c r="V280" s="470"/>
    </row>
    <row r="281" spans="1:22" ht="15.75" customHeight="1">
      <c r="A281" s="1117" t="s">
        <v>358</v>
      </c>
      <c r="B281" s="1177"/>
      <c r="C281" s="1025" t="str">
        <f>IF(Data!BZ281="","",Data!BZ281)</f>
        <v/>
      </c>
      <c r="D281" s="1025" t="str">
        <f>IF(Data!CA281="","",Data!CA281)</f>
        <v/>
      </c>
      <c r="E281" s="1025" t="str">
        <f>IF(Data!CB281="","",Data!CB281)</f>
        <v/>
      </c>
      <c r="F281" s="1025" t="str">
        <f>IF(Data!CC281="","",Data!CC281)</f>
        <v/>
      </c>
      <c r="G281" s="1121"/>
      <c r="H281" s="988" t="str">
        <f>IF(SUM(C281)&gt;0,(C279-H284-SUM(C284)*(H284=""))*'Exp factors'!C$23,"")</f>
        <v/>
      </c>
      <c r="I281" s="988" t="str">
        <f>IF(SUM(D281)&gt;0,(D279-I284-SUM(D284)*(I284=""))*'Exp factors'!D$23,"")</f>
        <v/>
      </c>
      <c r="J281" s="988" t="str">
        <f>IF(SUM(E281)&gt;0,(E279-J284-SUM(E284)*(J284=""))*'Exp factors'!E$23,"")</f>
        <v/>
      </c>
      <c r="K281" s="988" t="str">
        <f>IF(SUM(F281)&gt;0,(F279-K284-SUM(F284)*(K284=""))*'Exp factors'!F$23,"")</f>
        <v/>
      </c>
      <c r="L281" s="1121"/>
      <c r="M281" s="983"/>
      <c r="N281" s="983"/>
      <c r="O281" s="983"/>
      <c r="P281" s="983"/>
      <c r="Q281" s="1151"/>
      <c r="R281" s="544"/>
      <c r="S281" s="1050"/>
      <c r="T281" s="1050"/>
      <c r="U281" s="1082">
        <v>281</v>
      </c>
      <c r="V281" s="470"/>
    </row>
    <row r="282" spans="1:22" ht="15.75" customHeight="1">
      <c r="A282" s="1118" t="s">
        <v>282</v>
      </c>
      <c r="B282" s="1177"/>
      <c r="C282" s="1025" t="str">
        <f>IF(Data!BZ282="","",Data!BZ282)</f>
        <v/>
      </c>
      <c r="D282" s="1025" t="str">
        <f>IF(Data!CA282="","",Data!CA282)</f>
        <v/>
      </c>
      <c r="E282" s="1025" t="str">
        <f>IF(Data!CB282="","",Data!CB282)</f>
        <v/>
      </c>
      <c r="F282" s="1025" t="str">
        <f>IF(Data!CC282="","",Data!CC282)</f>
        <v/>
      </c>
      <c r="G282" s="1124"/>
      <c r="H282" s="983"/>
      <c r="I282" s="983"/>
      <c r="J282" s="983"/>
      <c r="K282" s="983"/>
      <c r="L282" s="1124"/>
      <c r="M282" s="983"/>
      <c r="N282" s="983"/>
      <c r="O282" s="983"/>
      <c r="P282" s="983"/>
      <c r="Q282" s="1151"/>
      <c r="R282" s="1135"/>
      <c r="S282" s="1136"/>
      <c r="T282" s="1136"/>
      <c r="U282" s="1082">
        <v>282</v>
      </c>
      <c r="V282" s="470"/>
    </row>
    <row r="283" spans="1:22" ht="15.75" customHeight="1">
      <c r="A283" s="1118" t="s">
        <v>284</v>
      </c>
      <c r="B283" s="1134"/>
      <c r="C283" s="1142" t="str">
        <f>IF(SUM(C281)=0,"",C281*C282)</f>
        <v/>
      </c>
      <c r="D283" s="1142" t="str">
        <f>IF(SUM(D281)=0,"",D281*D282)</f>
        <v/>
      </c>
      <c r="E283" s="1142" t="str">
        <f>IF(SUM(E281)=0,"",E281*E282)</f>
        <v/>
      </c>
      <c r="F283" s="1142" t="str">
        <f>IF(SUM(F281)=0,"",F281*F282)</f>
        <v/>
      </c>
      <c r="G283" s="1124"/>
      <c r="H283" s="992" t="str">
        <f>IF(H281="","",H281*C282)</f>
        <v/>
      </c>
      <c r="I283" s="992" t="str">
        <f>IF(I281="","",I281*D282)</f>
        <v/>
      </c>
      <c r="J283" s="992" t="str">
        <f>IF(J281="","",J281*E282)</f>
        <v/>
      </c>
      <c r="K283" s="992" t="str">
        <f>IF(K281="","",K281*F282)</f>
        <v/>
      </c>
      <c r="L283" s="1124"/>
      <c r="M283" s="1142" t="str">
        <f>IF(H283="","",SUM(H283)-SUM(C283))</f>
        <v/>
      </c>
      <c r="N283" s="1142" t="str">
        <f>IF(I283="","",SUM(I283)-SUM(D283))</f>
        <v/>
      </c>
      <c r="O283" s="1142" t="str">
        <f>IF(J283="","",SUM(J283)-SUM(E283))</f>
        <v/>
      </c>
      <c r="P283" s="1142" t="str">
        <f>IF(K283="","",SUM(K283)-SUM(F283))</f>
        <v/>
      </c>
      <c r="Q283" s="1151"/>
      <c r="R283" s="544"/>
      <c r="S283" s="1050"/>
      <c r="T283" s="1050"/>
      <c r="U283" s="1082">
        <v>283</v>
      </c>
      <c r="V283" s="470"/>
    </row>
    <row r="284" spans="1:22" ht="15.75" customHeight="1">
      <c r="A284" s="1118" t="s">
        <v>359</v>
      </c>
      <c r="B284" s="1134"/>
      <c r="C284" s="1025" t="str">
        <f>IF(Data!BZ284="","",Data!BZ284)</f>
        <v/>
      </c>
      <c r="D284" s="1025" t="str">
        <f>IF(Data!CA284="","",Data!CA284)</f>
        <v/>
      </c>
      <c r="E284" s="1025" t="str">
        <f>IF(Data!CB284="","",Data!CB284)</f>
        <v/>
      </c>
      <c r="F284" s="1025" t="str">
        <f>IF(Data!CC284="","",Data!CC284)</f>
        <v/>
      </c>
      <c r="G284" s="1124"/>
      <c r="H284" s="306"/>
      <c r="I284" s="306"/>
      <c r="J284" s="306"/>
      <c r="K284" s="306"/>
      <c r="L284" s="1124"/>
      <c r="M284" s="983"/>
      <c r="N284" s="983"/>
      <c r="O284" s="983"/>
      <c r="P284" s="983"/>
      <c r="Q284" s="1151"/>
      <c r="R284" s="544"/>
      <c r="S284" s="1050"/>
      <c r="T284" s="1050"/>
      <c r="U284" s="1082">
        <v>284</v>
      </c>
      <c r="V284" s="470"/>
    </row>
    <row r="285" spans="1:22" s="1191" customFormat="1" ht="15.75" customHeight="1">
      <c r="A285" s="1143" t="s">
        <v>353</v>
      </c>
      <c r="B285" s="1134"/>
      <c r="C285" s="1169" t="str">
        <f>IF(C279="","",(C279-SUM(C281)-SUM(C284))*C280/C$46/365/$P$1)</f>
        <v/>
      </c>
      <c r="D285" s="1169" t="str">
        <f>IF(D279="","",(D279-SUM(D281)-SUM(D284))*D280/D$46/365/$P$1)</f>
        <v/>
      </c>
      <c r="E285" s="1169" t="str">
        <f>IF(E279="","",(E279-SUM(E281)-SUM(E284))*E280/E$46/365/$P$1)</f>
        <v/>
      </c>
      <c r="F285" s="1169" t="str">
        <f>IF(F279="","",(F279-SUM(F281)-SUM(F284))*F280/F$46/365/$P$1)</f>
        <v/>
      </c>
      <c r="G285" s="1134"/>
      <c r="H285" s="863" t="str">
        <f>IF(H281="","",(C279-H281-H284-SUM(C284)*(H284=""))*C280/H$46/365/$P$1)</f>
        <v/>
      </c>
      <c r="I285" s="863" t="str">
        <f>IF(I281="","",(D279-I281-I284-SUM(D284)*(I284=""))*D280/I$46/365/$P$1)</f>
        <v/>
      </c>
      <c r="J285" s="863" t="str">
        <f>IF(J281="","",(E279-J281-J284-SUM(E284)*(J284=""))*E280/J$46/365/$P$1)</f>
        <v/>
      </c>
      <c r="K285" s="863" t="str">
        <f>IF(K281="","",(F279-K281-K284-SUM(F284)*(K284=""))*F280/K$46/365/$P$1)</f>
        <v/>
      </c>
      <c r="L285" s="1134"/>
      <c r="M285" s="1170" t="str">
        <f>IF(H285="","",SUM(H285)-SUM(C285))</f>
        <v/>
      </c>
      <c r="N285" s="1170" t="str">
        <f>IF(I285="","",SUM(I285)-SUM(D285))</f>
        <v/>
      </c>
      <c r="O285" s="1170" t="str">
        <f>IF(J285="","",SUM(J285)-SUM(E285))</f>
        <v/>
      </c>
      <c r="P285" s="1170" t="str">
        <f>IF(K285="","",SUM(K285)-SUM(F285))</f>
        <v/>
      </c>
      <c r="Q285" s="1151"/>
      <c r="R285" s="1081"/>
      <c r="S285" s="1043"/>
      <c r="T285" s="1043"/>
      <c r="U285" s="1082">
        <v>285</v>
      </c>
      <c r="V285" s="1190"/>
    </row>
    <row r="286" spans="1:22" ht="15.75" customHeight="1">
      <c r="A286" s="1181" t="str">
        <f>IF(Data!A286="","",Data!A286)</f>
        <v>Pumpkin: kg produce</v>
      </c>
      <c r="B286" s="1134"/>
      <c r="C286" s="1025" t="str">
        <f>IF(Data!BZ286="","",Data!BZ286)</f>
        <v/>
      </c>
      <c r="D286" s="1025" t="str">
        <f>IF(Data!CA286="","",Data!CA286)</f>
        <v/>
      </c>
      <c r="E286" s="1025">
        <f>IF(Data!CB286="","",Data!CB286)</f>
        <v>20</v>
      </c>
      <c r="F286" s="1025">
        <f>IF(Data!CC286="","",Data!CC286)</f>
        <v>200</v>
      </c>
      <c r="G286" s="1177"/>
      <c r="H286" s="983"/>
      <c r="I286" s="983"/>
      <c r="J286" s="983"/>
      <c r="K286" s="983"/>
      <c r="L286" s="1177"/>
      <c r="M286" s="1163"/>
      <c r="N286" s="1163"/>
      <c r="O286" s="1163"/>
      <c r="P286" s="1163"/>
      <c r="Q286" s="1151"/>
      <c r="R286" s="544"/>
      <c r="S286" s="1050"/>
      <c r="T286" s="1050"/>
      <c r="U286" s="1082">
        <v>286</v>
      </c>
      <c r="V286" s="470"/>
    </row>
    <row r="287" spans="1:22" ht="15.75" customHeight="1">
      <c r="A287" s="961" t="s">
        <v>357</v>
      </c>
      <c r="B287" s="1188"/>
      <c r="C287" s="1025">
        <f>IF(Data!BZ287="","",Data!BZ287)</f>
        <v>1510</v>
      </c>
      <c r="D287" s="1025">
        <f>IF(Data!CA287="","",Data!CA287)</f>
        <v>1510</v>
      </c>
      <c r="E287" s="1025">
        <f>IF(Data!CB287="","",Data!CB287)</f>
        <v>1510</v>
      </c>
      <c r="F287" s="1025">
        <f>IF(Data!CC287="","",Data!CC287)</f>
        <v>1510</v>
      </c>
      <c r="G287" s="1103"/>
      <c r="H287" s="983"/>
      <c r="I287" s="983"/>
      <c r="J287" s="983"/>
      <c r="K287" s="983"/>
      <c r="L287" s="1103"/>
      <c r="M287" s="983"/>
      <c r="N287" s="983"/>
      <c r="O287" s="983"/>
      <c r="P287" s="983"/>
      <c r="Q287" s="1151"/>
      <c r="R287" s="544"/>
      <c r="S287" s="1050"/>
      <c r="T287" s="1050"/>
      <c r="U287" s="1082">
        <v>287</v>
      </c>
      <c r="V287" s="470"/>
    </row>
    <row r="288" spans="1:22" ht="15.75" customHeight="1">
      <c r="A288" s="1117" t="s">
        <v>358</v>
      </c>
      <c r="B288" s="1188"/>
      <c r="C288" s="1025" t="str">
        <f>IF(Data!BZ288="","",Data!BZ288)</f>
        <v/>
      </c>
      <c r="D288" s="1025" t="str">
        <f>IF(Data!CA288="","",Data!CA288)</f>
        <v/>
      </c>
      <c r="E288" s="1025" t="str">
        <f>IF(Data!CB288="","",Data!CB288)</f>
        <v/>
      </c>
      <c r="F288" s="1025">
        <f>IF(Data!CC288="","",Data!CC288)</f>
        <v>150</v>
      </c>
      <c r="G288" s="1121"/>
      <c r="H288" s="988" t="str">
        <f>IF(SUM(C288)&gt;0,(C286-H291-SUM(C291)*(H291=""))*'Exp factors'!C$23,"")</f>
        <v/>
      </c>
      <c r="I288" s="988" t="str">
        <f>IF(SUM(D288)&gt;0,(D286-I291-SUM(D291)*(I291=""))*'Exp factors'!D$23,"")</f>
        <v/>
      </c>
      <c r="J288" s="988" t="str">
        <f>IF(SUM(E288)&gt;0,(E286-J291-SUM(E291)*(J291=""))*'Exp factors'!E$23,"")</f>
        <v/>
      </c>
      <c r="K288" s="988">
        <f>IF(SUM(F288)&gt;0,(F286-K291-SUM(F291)*(K291=""))*'Exp factors'!F$23,"")</f>
        <v>0</v>
      </c>
      <c r="L288" s="1121"/>
      <c r="M288" s="983"/>
      <c r="N288" s="983"/>
      <c r="O288" s="983"/>
      <c r="P288" s="983"/>
      <c r="Q288" s="1151"/>
      <c r="R288" s="544"/>
      <c r="S288" s="1050"/>
      <c r="T288" s="1050"/>
      <c r="U288" s="1082">
        <v>288</v>
      </c>
      <c r="V288" s="470"/>
    </row>
    <row r="289" spans="1:22" ht="15.75" customHeight="1">
      <c r="A289" s="1118" t="s">
        <v>282</v>
      </c>
      <c r="B289" s="1144"/>
      <c r="C289" s="1025" t="str">
        <f>IF(Data!BZ289="","",Data!BZ289)</f>
        <v/>
      </c>
      <c r="D289" s="1025" t="str">
        <f>IF(Data!CA289="","",Data!CA289)</f>
        <v/>
      </c>
      <c r="E289" s="1025" t="str">
        <f>IF(Data!CB289="","",Data!CB289)</f>
        <v/>
      </c>
      <c r="F289" s="1025">
        <f>IF(Data!CC289="","",Data!CC289)</f>
        <v>10</v>
      </c>
      <c r="G289" s="1124"/>
      <c r="H289" s="983"/>
      <c r="I289" s="983"/>
      <c r="J289" s="983"/>
      <c r="K289" s="983"/>
      <c r="L289" s="1124"/>
      <c r="M289" s="983"/>
      <c r="N289" s="983"/>
      <c r="O289" s="983"/>
      <c r="P289" s="983"/>
      <c r="Q289" s="1151"/>
      <c r="R289" s="1135"/>
      <c r="S289" s="1136"/>
      <c r="T289" s="1136"/>
      <c r="U289" s="1082">
        <v>289</v>
      </c>
      <c r="V289" s="470"/>
    </row>
    <row r="290" spans="1:22" ht="15.75" customHeight="1">
      <c r="A290" s="1118" t="s">
        <v>284</v>
      </c>
      <c r="B290" s="1177"/>
      <c r="C290" s="1142" t="str">
        <f>IF(SUM(C288)=0,"",C288*C289)</f>
        <v/>
      </c>
      <c r="D290" s="1142" t="str">
        <f>IF(SUM(D288)=0,"",D288*D289)</f>
        <v/>
      </c>
      <c r="E290" s="1142" t="str">
        <f>IF(SUM(E288)=0,"",E288*E289)</f>
        <v/>
      </c>
      <c r="F290" s="1142">
        <f>IF(SUM(F288)=0,"",F288*F289)</f>
        <v>1500</v>
      </c>
      <c r="G290" s="1124"/>
      <c r="H290" s="992" t="str">
        <f>IF(H288="","",H288*C289)</f>
        <v/>
      </c>
      <c r="I290" s="992" t="str">
        <f>IF(I288="","",I288*D289)</f>
        <v/>
      </c>
      <c r="J290" s="992" t="str">
        <f>IF(J288="","",J288*E289)</f>
        <v/>
      </c>
      <c r="K290" s="992">
        <f>IF(K288="","",K288*F289)</f>
        <v>0</v>
      </c>
      <c r="L290" s="1124"/>
      <c r="M290" s="1142" t="str">
        <f>IF(H290="","",SUM(H290)-SUM(C290))</f>
        <v/>
      </c>
      <c r="N290" s="1142" t="str">
        <f>IF(I290="","",SUM(I290)-SUM(D290))</f>
        <v/>
      </c>
      <c r="O290" s="1142" t="str">
        <f>IF(J290="","",SUM(J290)-SUM(E290))</f>
        <v/>
      </c>
      <c r="P290" s="1142">
        <f>IF(K290="","",SUM(K290)-SUM(F290))</f>
        <v>-1500</v>
      </c>
      <c r="Q290" s="1151"/>
      <c r="R290" s="544"/>
      <c r="S290" s="1050"/>
      <c r="T290" s="1050"/>
      <c r="U290" s="1082">
        <v>290</v>
      </c>
      <c r="V290" s="470"/>
    </row>
    <row r="291" spans="1:22" ht="15.75" customHeight="1">
      <c r="A291" s="1118" t="s">
        <v>359</v>
      </c>
      <c r="B291" s="1177"/>
      <c r="C291" s="1025" t="str">
        <f>IF(Data!BZ291="","",Data!BZ291)</f>
        <v/>
      </c>
      <c r="D291" s="1025" t="str">
        <f>IF(Data!CA291="","",Data!CA291)</f>
        <v/>
      </c>
      <c r="E291" s="1025" t="str">
        <f>IF(Data!CB291="","",Data!CB291)</f>
        <v/>
      </c>
      <c r="F291" s="1025" t="str">
        <f>IF(Data!CC291="","",Data!CC291)</f>
        <v/>
      </c>
      <c r="G291" s="1124"/>
      <c r="H291" s="306"/>
      <c r="I291" s="306"/>
      <c r="J291" s="306"/>
      <c r="K291" s="306"/>
      <c r="L291" s="1124"/>
      <c r="M291" s="983"/>
      <c r="N291" s="983"/>
      <c r="O291" s="983"/>
      <c r="P291" s="983"/>
      <c r="Q291" s="1151"/>
      <c r="R291" s="544"/>
      <c r="S291" s="1050"/>
      <c r="T291" s="1050"/>
      <c r="U291" s="1082">
        <v>291</v>
      </c>
      <c r="V291" s="470"/>
    </row>
    <row r="292" spans="1:22" s="1191" customFormat="1" ht="15.75" customHeight="1">
      <c r="A292" s="1143" t="s">
        <v>353</v>
      </c>
      <c r="B292" s="1177"/>
      <c r="C292" s="1169" t="str">
        <f>IF(C286="","",(C286-SUM(C288)-SUM(C291))*C287/C$46/365/$P$1)</f>
        <v/>
      </c>
      <c r="D292" s="1169" t="str">
        <f>IF(D286="","",(D286-SUM(D288)-SUM(D291))*D287/D$46/365/$P$1)</f>
        <v/>
      </c>
      <c r="E292" s="1169">
        <f>IF(E286="","",(E286-SUM(E288)-SUM(E291))*E287/E$46/365/$P$1)</f>
        <v>1.5670402656704026E-3</v>
      </c>
      <c r="F292" s="1169">
        <f>IF(F286="","",(F286-SUM(F288)-SUM(F291))*F287/F$46/365/$P$1)</f>
        <v>4.7011207970112075E-3</v>
      </c>
      <c r="G292" s="1134"/>
      <c r="H292" s="863" t="str">
        <f>IF(H288="","",(C286-H288-H291-SUM(C291)*(H291=""))*C287/H$46/365/$P$1)</f>
        <v/>
      </c>
      <c r="I292" s="863" t="str">
        <f>IF(I288="","",(D286-I288-I291-SUM(D291)*(I291=""))*D287/I$46/365/$P$1)</f>
        <v/>
      </c>
      <c r="J292" s="863" t="str">
        <f>IF(J288="","",(E286-J288-J291-SUM(E291)*(J291=""))*E287/J$46/365/$P$1)</f>
        <v/>
      </c>
      <c r="K292" s="863">
        <f>IF(K288="","",(F286-K288-K291-SUM(F291)*(K291=""))*F287/K$46/365/$P$1)</f>
        <v>1.880448318804483E-2</v>
      </c>
      <c r="L292" s="1134"/>
      <c r="M292" s="1170" t="str">
        <f>IF(H292="","",SUM(H292)-SUM(C292))</f>
        <v/>
      </c>
      <c r="N292" s="1170" t="str">
        <f>IF(I292="","",SUM(I292)-SUM(D292))</f>
        <v/>
      </c>
      <c r="O292" s="1170" t="str">
        <f>IF(J292="","",SUM(J292)-SUM(E292))</f>
        <v/>
      </c>
      <c r="P292" s="1170">
        <f>IF(K292="","",SUM(K292)-SUM(F292))</f>
        <v>1.4103362391033623E-2</v>
      </c>
      <c r="Q292" s="1151"/>
      <c r="R292" s="1081"/>
      <c r="S292" s="1043"/>
      <c r="T292" s="1043"/>
      <c r="U292" s="1082">
        <v>292</v>
      </c>
      <c r="V292" s="1190"/>
    </row>
    <row r="293" spans="1:22" ht="15.75" customHeight="1">
      <c r="A293" s="1181" t="str">
        <f>IF(Data!A293="","",Data!A293)</f>
        <v>Other crop: kg produced</v>
      </c>
      <c r="B293" s="1134"/>
      <c r="C293" s="1025" t="str">
        <f>IF(Data!BZ293="","",Data!BZ293)</f>
        <v/>
      </c>
      <c r="D293" s="1025" t="str">
        <f>IF(Data!CA293="","",Data!CA293)</f>
        <v/>
      </c>
      <c r="E293" s="1025" t="str">
        <f>IF(Data!CB293="","",Data!CB293)</f>
        <v/>
      </c>
      <c r="F293" s="1025" t="str">
        <f>IF(Data!CC293="","",Data!CC293)</f>
        <v/>
      </c>
      <c r="G293" s="1177"/>
      <c r="H293" s="983"/>
      <c r="I293" s="983"/>
      <c r="J293" s="983"/>
      <c r="K293" s="983"/>
      <c r="L293" s="1177"/>
      <c r="M293" s="1163"/>
      <c r="N293" s="1163"/>
      <c r="O293" s="1163"/>
      <c r="P293" s="1163"/>
      <c r="Q293" s="1151"/>
      <c r="R293" s="544"/>
      <c r="S293" s="1050"/>
      <c r="T293" s="1050"/>
      <c r="U293" s="1082">
        <v>293</v>
      </c>
      <c r="V293" s="470"/>
    </row>
    <row r="294" spans="1:22" ht="15.75" customHeight="1">
      <c r="A294" s="961" t="s">
        <v>357</v>
      </c>
      <c r="B294" s="1134"/>
      <c r="C294" s="1025">
        <f>IF(Data!BZ294="","",Data!BZ294)</f>
        <v>2010</v>
      </c>
      <c r="D294" s="1025">
        <f>IF(Data!CA294="","",Data!CA294)</f>
        <v>2010</v>
      </c>
      <c r="E294" s="1025">
        <f>IF(Data!CB294="","",Data!CB294)</f>
        <v>2010</v>
      </c>
      <c r="F294" s="1025">
        <f>IF(Data!CC294="","",Data!CC294)</f>
        <v>2010</v>
      </c>
      <c r="G294" s="1103"/>
      <c r="H294" s="983"/>
      <c r="I294" s="983"/>
      <c r="J294" s="983"/>
      <c r="K294" s="983"/>
      <c r="L294" s="1103"/>
      <c r="M294" s="983"/>
      <c r="N294" s="983"/>
      <c r="O294" s="983"/>
      <c r="P294" s="983"/>
      <c r="Q294" s="1151"/>
      <c r="R294" s="544"/>
      <c r="S294" s="1050"/>
      <c r="T294" s="1050"/>
      <c r="U294" s="1082">
        <v>294</v>
      </c>
      <c r="V294" s="470"/>
    </row>
    <row r="295" spans="1:22" ht="15.75" customHeight="1">
      <c r="A295" s="1117" t="s">
        <v>358</v>
      </c>
      <c r="B295" s="1134"/>
      <c r="C295" s="1025" t="str">
        <f>IF(Data!BZ295="","",Data!BZ295)</f>
        <v/>
      </c>
      <c r="D295" s="1025" t="str">
        <f>IF(Data!CA295="","",Data!CA295)</f>
        <v/>
      </c>
      <c r="E295" s="1025" t="str">
        <f>IF(Data!CB295="","",Data!CB295)</f>
        <v/>
      </c>
      <c r="F295" s="1025" t="str">
        <f>IF(Data!CC295="","",Data!CC295)</f>
        <v/>
      </c>
      <c r="G295" s="1121"/>
      <c r="H295" s="988" t="str">
        <f>IF(SUM(C295)&gt;0,(C293-H298-SUM(C298)*(H298=""))*'Exp factors'!C$23,"")</f>
        <v/>
      </c>
      <c r="I295" s="988" t="str">
        <f>IF(SUM(D295)&gt;0,(D293-I298-SUM(D298)*(I298=""))*'Exp factors'!D$23,"")</f>
        <v/>
      </c>
      <c r="J295" s="988" t="str">
        <f>IF(SUM(E295)&gt;0,(E293-J298-SUM(E298)*(J298=""))*'Exp factors'!E$23,"")</f>
        <v/>
      </c>
      <c r="K295" s="988" t="str">
        <f>IF(SUM(F295)&gt;0,(F293-K298-SUM(F298)*(K298=""))*'Exp factors'!F$23,"")</f>
        <v/>
      </c>
      <c r="L295" s="1121"/>
      <c r="M295" s="983"/>
      <c r="N295" s="983"/>
      <c r="O295" s="983"/>
      <c r="P295" s="983"/>
      <c r="Q295" s="1151"/>
      <c r="R295" s="544"/>
      <c r="S295" s="1050"/>
      <c r="T295" s="1050"/>
      <c r="U295" s="1082">
        <v>295</v>
      </c>
      <c r="V295" s="470"/>
    </row>
    <row r="296" spans="1:22" ht="15.75" customHeight="1">
      <c r="A296" s="1118" t="s">
        <v>282</v>
      </c>
      <c r="B296" s="1134"/>
      <c r="C296" s="1025" t="str">
        <f>IF(Data!BZ296="","",Data!BZ296)</f>
        <v/>
      </c>
      <c r="D296" s="1025" t="str">
        <f>IF(Data!CA296="","",Data!CA296)</f>
        <v/>
      </c>
      <c r="E296" s="1025" t="str">
        <f>IF(Data!CB296="","",Data!CB296)</f>
        <v/>
      </c>
      <c r="F296" s="1025" t="str">
        <f>IF(Data!CC296="","",Data!CC296)</f>
        <v/>
      </c>
      <c r="G296" s="1124"/>
      <c r="H296" s="983"/>
      <c r="I296" s="983"/>
      <c r="J296" s="983"/>
      <c r="K296" s="983"/>
      <c r="L296" s="1124"/>
      <c r="M296" s="983"/>
      <c r="N296" s="983"/>
      <c r="O296" s="983"/>
      <c r="P296" s="983"/>
      <c r="Q296" s="1151"/>
      <c r="R296" s="1135"/>
      <c r="S296" s="1136"/>
      <c r="T296" s="1136"/>
      <c r="U296" s="1082">
        <v>296</v>
      </c>
      <c r="V296" s="470"/>
    </row>
    <row r="297" spans="1:22" ht="15.75" customHeight="1">
      <c r="A297" s="1118" t="s">
        <v>284</v>
      </c>
      <c r="B297" s="1188"/>
      <c r="C297" s="1142" t="str">
        <f>IF(SUM(C295)=0,"",C295*C296)</f>
        <v/>
      </c>
      <c r="D297" s="1142" t="str">
        <f>IF(SUM(D295)=0,"",D295*D296)</f>
        <v/>
      </c>
      <c r="E297" s="1142" t="str">
        <f>IF(SUM(E295)=0,"",E295*E296)</f>
        <v/>
      </c>
      <c r="F297" s="1142" t="str">
        <f>IF(SUM(F295)=0,"",F295*F296)</f>
        <v/>
      </c>
      <c r="G297" s="1124"/>
      <c r="H297" s="992" t="str">
        <f>IF(H295="","",H295*C296)</f>
        <v/>
      </c>
      <c r="I297" s="992" t="str">
        <f>IF(I295="","",I295*D296)</f>
        <v/>
      </c>
      <c r="J297" s="992" t="str">
        <f>IF(J295="","",J295*E296)</f>
        <v/>
      </c>
      <c r="K297" s="992" t="str">
        <f>IF(K295="","",K295*F296)</f>
        <v/>
      </c>
      <c r="L297" s="1124"/>
      <c r="M297" s="1142" t="str">
        <f>IF(H297="","",SUM(H297)-SUM(C297))</f>
        <v/>
      </c>
      <c r="N297" s="1142" t="str">
        <f>IF(I297="","",SUM(I297)-SUM(D297))</f>
        <v/>
      </c>
      <c r="O297" s="1142" t="str">
        <f>IF(J297="","",SUM(J297)-SUM(E297))</f>
        <v/>
      </c>
      <c r="P297" s="1142" t="str">
        <f>IF(K297="","",SUM(K297)-SUM(F297))</f>
        <v/>
      </c>
      <c r="Q297" s="1151"/>
      <c r="R297" s="544"/>
      <c r="S297" s="1050"/>
      <c r="T297" s="1050"/>
      <c r="U297" s="1082">
        <v>297</v>
      </c>
      <c r="V297" s="470"/>
    </row>
    <row r="298" spans="1:22" ht="15.75" customHeight="1">
      <c r="A298" s="1118" t="s">
        <v>359</v>
      </c>
      <c r="B298" s="1188"/>
      <c r="C298" s="1025" t="str">
        <f>IF(Data!BZ298="","",Data!BZ298)</f>
        <v/>
      </c>
      <c r="D298" s="1025" t="str">
        <f>IF(Data!CA298="","",Data!CA298)</f>
        <v/>
      </c>
      <c r="E298" s="1025" t="str">
        <f>IF(Data!CB298="","",Data!CB298)</f>
        <v/>
      </c>
      <c r="F298" s="1025" t="str">
        <f>IF(Data!CC298="","",Data!CC298)</f>
        <v/>
      </c>
      <c r="G298" s="1124"/>
      <c r="H298" s="306"/>
      <c r="I298" s="306"/>
      <c r="J298" s="306"/>
      <c r="K298" s="306"/>
      <c r="L298" s="1124"/>
      <c r="M298" s="983"/>
      <c r="N298" s="983"/>
      <c r="O298" s="983"/>
      <c r="P298" s="983"/>
      <c r="Q298" s="1151"/>
      <c r="R298" s="544"/>
      <c r="S298" s="1050"/>
      <c r="T298" s="1050"/>
      <c r="U298" s="1082">
        <v>298</v>
      </c>
      <c r="V298" s="470"/>
    </row>
    <row r="299" spans="1:22" s="1191" customFormat="1" ht="15.75" customHeight="1">
      <c r="A299" s="1143" t="s">
        <v>353</v>
      </c>
      <c r="B299" s="1144"/>
      <c r="C299" s="1169" t="str">
        <f>IF(C293="","",(C293-SUM(C295)-SUM(C298))*C294/C$46/365/$P$1)</f>
        <v/>
      </c>
      <c r="D299" s="1169" t="str">
        <f>IF(D293="","",(D293-SUM(D295)-SUM(D298))*D294/D$46/365/$P$1)</f>
        <v/>
      </c>
      <c r="E299" s="1169" t="str">
        <f>IF(E293="","",(E293-SUM(E295)-SUM(E298))*E294/E$46/365/$P$1)</f>
        <v/>
      </c>
      <c r="F299" s="1169" t="str">
        <f>IF(F293="","",(F293-SUM(F295)-SUM(F298))*F294/F$46/365/$P$1)</f>
        <v/>
      </c>
      <c r="G299" s="1134"/>
      <c r="H299" s="863" t="str">
        <f>IF(H295="","",(C293-H295-H298-SUM(C298)*(H298=""))*C294/H$46/365/$P$1)</f>
        <v/>
      </c>
      <c r="I299" s="863" t="str">
        <f>IF(I295="","",(D293-I295-I298-SUM(D298)*(I298=""))*D294/I$46/365/$P$1)</f>
        <v/>
      </c>
      <c r="J299" s="863" t="str">
        <f>IF(J295="","",(E293-J295-J298-SUM(E298)*(J298=""))*E294/J$46/365/$P$1)</f>
        <v/>
      </c>
      <c r="K299" s="863" t="str">
        <f>IF(K295="","",(F293-K295-K298-SUM(F298)*(K298=""))*F294/K$46/365/$P$1)</f>
        <v/>
      </c>
      <c r="L299" s="1134"/>
      <c r="M299" s="1170" t="str">
        <f>IF(H299="","",SUM(H299)-SUM(C299))</f>
        <v/>
      </c>
      <c r="N299" s="1170" t="str">
        <f>IF(I299="","",SUM(I299)-SUM(D299))</f>
        <v/>
      </c>
      <c r="O299" s="1170" t="str">
        <f>IF(J299="","",SUM(J299)-SUM(E299))</f>
        <v/>
      </c>
      <c r="P299" s="1170" t="str">
        <f>IF(K299="","",SUM(K299)-SUM(F299))</f>
        <v/>
      </c>
      <c r="Q299" s="1151"/>
      <c r="R299" s="1081"/>
      <c r="S299" s="1043"/>
      <c r="T299" s="1043"/>
      <c r="U299" s="1082">
        <v>299</v>
      </c>
      <c r="V299" s="1190"/>
    </row>
    <row r="300" spans="1:22" ht="15.75" customHeight="1">
      <c r="A300" s="1181" t="str">
        <f>IF(Data!A300="","",Data!A300)</f>
        <v>Cassava: no. local meas.</v>
      </c>
      <c r="B300" s="1177"/>
      <c r="C300" s="1025" t="str">
        <f>IF(Data!BZ300="","",Data!BZ300)</f>
        <v/>
      </c>
      <c r="D300" s="1025" t="str">
        <f>IF(Data!CA300="","",Data!CA300)</f>
        <v/>
      </c>
      <c r="E300" s="1025" t="str">
        <f>IF(Data!CB300="","",Data!CB300)</f>
        <v/>
      </c>
      <c r="F300" s="1025" t="str">
        <f>IF(Data!CC300="","",Data!CC300)</f>
        <v/>
      </c>
      <c r="G300" s="1152"/>
      <c r="H300" s="1002" t="str">
        <f>IF(SUM(C300)&gt;0,C300*'Exp factors'!C$21,"")</f>
        <v/>
      </c>
      <c r="I300" s="1002" t="str">
        <f>IF(SUM(D300)&gt;0,D300*'Exp factors'!D$21,"")</f>
        <v/>
      </c>
      <c r="J300" s="1002" t="str">
        <f>IF(SUM(E300)&gt;0,E300*'Exp factors'!E$21,"")</f>
        <v/>
      </c>
      <c r="K300" s="1002" t="str">
        <f>IF(SUM(F300)&gt;0,F300*'Exp factors'!F$21,"")</f>
        <v/>
      </c>
      <c r="L300" s="1152"/>
      <c r="M300" s="983"/>
      <c r="N300" s="983"/>
      <c r="O300" s="983"/>
      <c r="P300" s="983"/>
      <c r="Q300" s="1151"/>
      <c r="R300" s="544"/>
      <c r="S300" s="1050"/>
      <c r="T300" s="1050"/>
      <c r="U300" s="1082">
        <v>300</v>
      </c>
      <c r="V300" s="470"/>
    </row>
    <row r="301" spans="1:22" ht="15.75" customHeight="1">
      <c r="A301" s="961" t="s">
        <v>367</v>
      </c>
      <c r="B301" s="1177"/>
      <c r="C301" s="1025" t="str">
        <f>IF(Data!BZ301="","",Data!BZ301)</f>
        <v/>
      </c>
      <c r="D301" s="1025" t="str">
        <f>IF(Data!CA301="","",Data!CA301)</f>
        <v/>
      </c>
      <c r="E301" s="1025" t="str">
        <f>IF(Data!CB301="","",Data!CB301)</f>
        <v/>
      </c>
      <c r="F301" s="1025" t="str">
        <f>IF(Data!CC301="","",Data!CC301)</f>
        <v/>
      </c>
      <c r="G301" s="1152"/>
      <c r="H301" s="983"/>
      <c r="I301" s="983"/>
      <c r="J301" s="983"/>
      <c r="K301" s="983"/>
      <c r="L301" s="1152"/>
      <c r="M301" s="983"/>
      <c r="N301" s="983"/>
      <c r="O301" s="983"/>
      <c r="P301" s="983"/>
      <c r="Q301" s="1151"/>
      <c r="R301" s="544"/>
      <c r="S301" s="1050"/>
      <c r="T301" s="1050"/>
      <c r="U301" s="1082">
        <v>301</v>
      </c>
      <c r="V301" s="470"/>
    </row>
    <row r="302" spans="1:22" ht="15.75" customHeight="1">
      <c r="A302" s="961" t="s">
        <v>368</v>
      </c>
      <c r="B302" s="1177"/>
      <c r="C302" s="1025" t="str">
        <f>IF(Data!BZ302="","",Data!BZ302)</f>
        <v/>
      </c>
      <c r="D302" s="1025" t="str">
        <f>IF(Data!CA302="","",Data!CA302)</f>
        <v/>
      </c>
      <c r="E302" s="1025" t="str">
        <f>IF(Data!CB302="","",Data!CB302)</f>
        <v/>
      </c>
      <c r="F302" s="1025" t="str">
        <f>IF(Data!CC302="","",Data!CC302)</f>
        <v/>
      </c>
      <c r="G302" s="1152"/>
      <c r="H302" s="983"/>
      <c r="I302" s="983"/>
      <c r="J302" s="983"/>
      <c r="K302" s="983"/>
      <c r="L302" s="1152"/>
      <c r="M302" s="983"/>
      <c r="N302" s="983"/>
      <c r="O302" s="983"/>
      <c r="P302" s="983"/>
      <c r="Q302" s="1151"/>
      <c r="R302" s="544"/>
      <c r="S302" s="1050"/>
      <c r="T302" s="1050"/>
      <c r="U302" s="1082">
        <v>302</v>
      </c>
      <c r="V302" s="470"/>
    </row>
    <row r="303" spans="1:22" ht="15.75" customHeight="1">
      <c r="A303" s="1192" t="s">
        <v>369</v>
      </c>
      <c r="B303" s="1134"/>
      <c r="C303" s="1165" t="str">
        <f>IF(C300="","",C300*C302)</f>
        <v/>
      </c>
      <c r="D303" s="1165" t="str">
        <f>IF(D300="","",D300*D302)</f>
        <v/>
      </c>
      <c r="E303" s="1165" t="str">
        <f>IF(E300="","",E300*E302)</f>
        <v/>
      </c>
      <c r="F303" s="1165" t="str">
        <f>IF(F300="","",F300*F302)</f>
        <v/>
      </c>
      <c r="G303" s="1193"/>
      <c r="H303" s="992" t="str">
        <f>IF(H300="","",H300*C302)</f>
        <v/>
      </c>
      <c r="I303" s="992" t="str">
        <f>IF(I300="","",I300*D302)</f>
        <v/>
      </c>
      <c r="J303" s="992" t="str">
        <f>IF(J300="","",J300*E302)</f>
        <v/>
      </c>
      <c r="K303" s="992" t="str">
        <f>IF(K300="","",K300*F302)</f>
        <v/>
      </c>
      <c r="L303" s="1193"/>
      <c r="M303" s="983"/>
      <c r="N303" s="983"/>
      <c r="O303" s="983"/>
      <c r="P303" s="983"/>
      <c r="Q303" s="1151"/>
      <c r="R303" s="544"/>
      <c r="S303" s="1050"/>
      <c r="T303" s="1050"/>
      <c r="U303" s="1082">
        <v>303</v>
      </c>
      <c r="V303" s="470"/>
    </row>
    <row r="304" spans="1:22" ht="15.75" customHeight="1">
      <c r="A304" s="961" t="s">
        <v>357</v>
      </c>
      <c r="B304" s="1134"/>
      <c r="C304" s="1025">
        <f>IF(Data!BZ304="","",Data!BZ304)</f>
        <v>6406</v>
      </c>
      <c r="D304" s="1025">
        <f>IF(Data!CA304="","",Data!CA304)</f>
        <v>6406</v>
      </c>
      <c r="E304" s="1025">
        <f>IF(Data!CB304="","",Data!CB304)</f>
        <v>6406</v>
      </c>
      <c r="F304" s="1025">
        <f>IF(Data!CC304="","",Data!CC304)</f>
        <v>6406</v>
      </c>
      <c r="G304" s="1103"/>
      <c r="H304" s="983"/>
      <c r="I304" s="983"/>
      <c r="J304" s="983"/>
      <c r="K304" s="983"/>
      <c r="L304" s="1103"/>
      <c r="M304" s="983"/>
      <c r="N304" s="983"/>
      <c r="O304" s="983"/>
      <c r="P304" s="983"/>
      <c r="Q304" s="1151"/>
      <c r="R304" s="544"/>
      <c r="S304" s="1050"/>
      <c r="T304" s="1050"/>
      <c r="U304" s="1082">
        <v>304</v>
      </c>
      <c r="V304" s="470"/>
    </row>
    <row r="305" spans="1:22" ht="15.75" customHeight="1">
      <c r="A305" s="1117" t="s">
        <v>358</v>
      </c>
      <c r="B305" s="1134"/>
      <c r="C305" s="1025" t="str">
        <f>IF(Data!BZ305="","",Data!BZ305)</f>
        <v/>
      </c>
      <c r="D305" s="1025" t="str">
        <f>IF(Data!CA305="","",Data!CA305)</f>
        <v/>
      </c>
      <c r="E305" s="1025" t="str">
        <f>IF(Data!CB305="","",Data!CB305)</f>
        <v/>
      </c>
      <c r="F305" s="1025" t="str">
        <f>IF(Data!CC305="","",Data!CC305)</f>
        <v/>
      </c>
      <c r="G305" s="1121"/>
      <c r="H305" s="988" t="str">
        <f>IF(SUM(C305)&gt;0,(C303-H308-SUM(C308)*(H308=""))*'Exp factors'!C$23,"")</f>
        <v/>
      </c>
      <c r="I305" s="988" t="str">
        <f>IF(SUM(D305)&gt;0,(D303-I308-SUM(D308)*(I308=""))*'Exp factors'!D$23,"")</f>
        <v/>
      </c>
      <c r="J305" s="988" t="str">
        <f>IF(SUM(E305)&gt;0,(E303-J308-SUM(E308)*(J308=""))*'Exp factors'!E$23,"")</f>
        <v/>
      </c>
      <c r="K305" s="988" t="str">
        <f>IF(SUM(F305)&gt;0,(F303-K308-SUM(F308)*(K308=""))*'Exp factors'!F$23,"")</f>
        <v/>
      </c>
      <c r="L305" s="1121"/>
      <c r="M305" s="983"/>
      <c r="N305" s="983"/>
      <c r="O305" s="983"/>
      <c r="P305" s="983"/>
      <c r="Q305" s="1151"/>
      <c r="R305" s="544"/>
      <c r="S305" s="1050"/>
      <c r="T305" s="1050"/>
      <c r="U305" s="1082">
        <v>305</v>
      </c>
      <c r="V305" s="470"/>
    </row>
    <row r="306" spans="1:22" ht="15.75" customHeight="1">
      <c r="A306" s="1118" t="s">
        <v>282</v>
      </c>
      <c r="B306" s="1134"/>
      <c r="C306" s="1025" t="str">
        <f>IF(Data!BZ306="","",Data!BZ306)</f>
        <v/>
      </c>
      <c r="D306" s="1025" t="str">
        <f>IF(Data!CA306="","",Data!CA306)</f>
        <v/>
      </c>
      <c r="E306" s="1025" t="str">
        <f>IF(Data!CB306="","",Data!CB306)</f>
        <v/>
      </c>
      <c r="F306" s="1025" t="str">
        <f>IF(Data!CC306="","",Data!CC306)</f>
        <v/>
      </c>
      <c r="G306" s="1124"/>
      <c r="H306" s="983"/>
      <c r="I306" s="983"/>
      <c r="J306" s="983"/>
      <c r="K306" s="983"/>
      <c r="L306" s="1124"/>
      <c r="M306" s="983"/>
      <c r="N306" s="983"/>
      <c r="O306" s="983"/>
      <c r="P306" s="983"/>
      <c r="Q306" s="1151"/>
      <c r="R306" s="1135"/>
      <c r="S306" s="1136"/>
      <c r="T306" s="1136"/>
      <c r="U306" s="1082">
        <v>306</v>
      </c>
      <c r="V306" s="470"/>
    </row>
    <row r="307" spans="1:22" ht="15.75" customHeight="1">
      <c r="A307" s="1118" t="s">
        <v>284</v>
      </c>
      <c r="B307" s="1188"/>
      <c r="C307" s="1142" t="str">
        <f>IF(SUM(C305)=0,"",C305*C306)</f>
        <v/>
      </c>
      <c r="D307" s="1142" t="str">
        <f>IF(SUM(D305)=0,"",D305*D306)</f>
        <v/>
      </c>
      <c r="E307" s="1142" t="str">
        <f>IF(SUM(E305)=0,"",E305*E306)</f>
        <v/>
      </c>
      <c r="F307" s="1142" t="str">
        <f>IF(SUM(F305)=0,"",F305*F306)</f>
        <v/>
      </c>
      <c r="G307" s="1124"/>
      <c r="H307" s="992" t="str">
        <f>IF(H305="","",H305*C306)</f>
        <v/>
      </c>
      <c r="I307" s="992" t="str">
        <f>IF(I305="","",I305*D306)</f>
        <v/>
      </c>
      <c r="J307" s="992" t="str">
        <f>IF(J305="","",J305*E306)</f>
        <v/>
      </c>
      <c r="K307" s="992" t="str">
        <f>IF(K305="","",K305*F306)</f>
        <v/>
      </c>
      <c r="L307" s="1124"/>
      <c r="M307" s="992" t="str">
        <f>IF(H307="","",SUM(H307)-SUM(C307))</f>
        <v/>
      </c>
      <c r="N307" s="992" t="str">
        <f>IF(I307="","",SUM(I307)-SUM(D307))</f>
        <v/>
      </c>
      <c r="O307" s="992" t="str">
        <f>IF(J307="","",SUM(J307)-SUM(E307))</f>
        <v/>
      </c>
      <c r="P307" s="992" t="str">
        <f>IF(K307="","",SUM(K307)-SUM(F307))</f>
        <v/>
      </c>
      <c r="Q307" s="1151"/>
      <c r="R307" s="544"/>
      <c r="S307" s="1050"/>
      <c r="T307" s="1050"/>
      <c r="U307" s="1082">
        <v>307</v>
      </c>
      <c r="V307" s="470"/>
    </row>
    <row r="308" spans="1:22" s="1187" customFormat="1" ht="15.75" customHeight="1">
      <c r="A308" s="1118" t="s">
        <v>359</v>
      </c>
      <c r="B308" s="1188"/>
      <c r="C308" s="1025" t="str">
        <f>IF(Data!BZ308="","",Data!BZ308)</f>
        <v/>
      </c>
      <c r="D308" s="1025" t="str">
        <f>IF(Data!CA308="","",Data!CA308)</f>
        <v/>
      </c>
      <c r="E308" s="1025" t="str">
        <f>IF(Data!CB308="","",Data!CB308)</f>
        <v/>
      </c>
      <c r="F308" s="1025" t="str">
        <f>IF(Data!CC308="","",Data!CC308)</f>
        <v/>
      </c>
      <c r="G308" s="1124"/>
      <c r="H308" s="306"/>
      <c r="I308" s="306"/>
      <c r="J308" s="306"/>
      <c r="K308" s="306"/>
      <c r="L308" s="1124"/>
      <c r="M308" s="983"/>
      <c r="N308" s="983"/>
      <c r="O308" s="983"/>
      <c r="P308" s="983"/>
      <c r="Q308" s="1151"/>
      <c r="R308" s="544"/>
      <c r="S308" s="1050"/>
      <c r="T308" s="1050"/>
      <c r="U308" s="1082">
        <v>308</v>
      </c>
      <c r="V308" s="1186"/>
    </row>
    <row r="309" spans="1:22" s="1187" customFormat="1" ht="15.75" customHeight="1">
      <c r="A309" s="1143" t="s">
        <v>353</v>
      </c>
      <c r="B309" s="1144"/>
      <c r="C309" s="1169" t="str">
        <f>IF(C303="","",(C303-SUM(C305)-SUM(C308))*C304/C$46/365/$P$1)</f>
        <v/>
      </c>
      <c r="D309" s="1169" t="str">
        <f>IF(D303="","",(D303-SUM(D305)-SUM(D308))*D304/D$46/365/$P$1)</f>
        <v/>
      </c>
      <c r="E309" s="1169" t="str">
        <f>IF(E303="","",(E303-SUM(E305)-SUM(E308))*E304/E$46/365/$P$1)</f>
        <v/>
      </c>
      <c r="F309" s="1169" t="str">
        <f>IF(F303="","",(F303-SUM(F305)-SUM(F308))*F304/F$46/365/$P$1)</f>
        <v/>
      </c>
      <c r="G309" s="1134"/>
      <c r="H309" s="863" t="str">
        <f>IF(H303="","",(H303+SUM(C303)*(H303="")-SUM(H305)-H308-SUM(C308)*(H308=""))*C304/H$46/365/$P$1)</f>
        <v/>
      </c>
      <c r="I309" s="863" t="str">
        <f>IF(I303="","",(I303+SUM(D303)*(I303="")-SUM(I305)-I308-SUM(D308)*(I308=""))*D304/I$46/365/$P$1)</f>
        <v/>
      </c>
      <c r="J309" s="863" t="str">
        <f>IF(J303="","",(J303+SUM(E303)*(J303="")-SUM(J305)-J308-SUM(E308)*(J308=""))*E304/J$46/365/$P$1)</f>
        <v/>
      </c>
      <c r="K309" s="863" t="str">
        <f>IF(K303="","",(K303+SUM(F303)*(K303="")-SUM(K305)-K308-SUM(F308)*(K308=""))*F304/K$46/365/$P$1)</f>
        <v/>
      </c>
      <c r="L309" s="1134"/>
      <c r="M309" s="1170" t="str">
        <f>IF(H309="","",SUM(H309)-SUM(C309))</f>
        <v/>
      </c>
      <c r="N309" s="1170" t="str">
        <f>IF(I309="","",SUM(I309)-SUM(D309))</f>
        <v/>
      </c>
      <c r="O309" s="1170" t="str">
        <f>IF(J309="","",SUM(J309)-SUM(E309))</f>
        <v/>
      </c>
      <c r="P309" s="1170" t="str">
        <f>IF(K309="","",SUM(K309)-SUM(F309))</f>
        <v/>
      </c>
      <c r="Q309" s="1185"/>
      <c r="R309" s="1081"/>
      <c r="S309" s="1043"/>
      <c r="T309" s="1043"/>
      <c r="U309" s="1082">
        <v>309</v>
      </c>
      <c r="V309" s="1186"/>
    </row>
    <row r="310" spans="1:22" s="1187" customFormat="1" ht="15.75" customHeight="1">
      <c r="A310" s="1181" t="str">
        <f>IF(Data!A310="","",Data!A310)</f>
        <v>Water melon: no. local meas</v>
      </c>
      <c r="B310" s="1148"/>
      <c r="C310" s="1025" t="str">
        <f>IF(Data!BZ310="","",Data!BZ310)</f>
        <v/>
      </c>
      <c r="D310" s="1025" t="str">
        <f>IF(Data!CA310="","",Data!CA310)</f>
        <v/>
      </c>
      <c r="E310" s="1025">
        <f>IF(Data!CB310="","",Data!CB310)</f>
        <v>15</v>
      </c>
      <c r="F310" s="1025">
        <f>IF(Data!CC310="","",Data!CC310)</f>
        <v>30</v>
      </c>
      <c r="G310" s="1103"/>
      <c r="H310" s="983"/>
      <c r="I310" s="983"/>
      <c r="J310" s="983"/>
      <c r="K310" s="983"/>
      <c r="L310" s="1103"/>
      <c r="M310" s="983"/>
      <c r="N310" s="983"/>
      <c r="O310" s="983"/>
      <c r="P310" s="983"/>
      <c r="Q310" s="1185"/>
      <c r="R310" s="544"/>
      <c r="S310" s="1050"/>
      <c r="T310" s="1050"/>
      <c r="U310" s="1082">
        <v>310</v>
      </c>
      <c r="V310" s="1186"/>
    </row>
    <row r="311" spans="1:22" s="1187" customFormat="1" ht="15.75" customHeight="1">
      <c r="A311" s="961" t="s">
        <v>367</v>
      </c>
      <c r="B311" s="1148"/>
      <c r="C311" s="1025" t="str">
        <f>IF(Data!BZ311="","",Data!BZ311)</f>
        <v/>
      </c>
      <c r="D311" s="1025" t="str">
        <f>IF(Data!CA311="","",Data!CA311)</f>
        <v/>
      </c>
      <c r="E311" s="1025" t="str">
        <f>IF(Data!CB311="","",Data!CB311)</f>
        <v>Head</v>
      </c>
      <c r="F311" s="1025" t="str">
        <f>IF(Data!CC311="","",Data!CC311)</f>
        <v>Head</v>
      </c>
      <c r="G311" s="1103"/>
      <c r="H311" s="983"/>
      <c r="I311" s="983"/>
      <c r="J311" s="983"/>
      <c r="K311" s="983"/>
      <c r="L311" s="1103"/>
      <c r="M311" s="983"/>
      <c r="N311" s="983"/>
      <c r="O311" s="983"/>
      <c r="P311" s="983"/>
      <c r="Q311" s="1185"/>
      <c r="R311" s="544"/>
      <c r="S311" s="1050"/>
      <c r="T311" s="1050"/>
      <c r="U311" s="1082">
        <v>311</v>
      </c>
      <c r="V311" s="1186"/>
    </row>
    <row r="312" spans="1:22" ht="15.75" customHeight="1">
      <c r="A312" s="961" t="s">
        <v>368</v>
      </c>
      <c r="B312" s="1194"/>
      <c r="C312" s="1025" t="str">
        <f>IF(Data!BZ312="","",Data!BZ312)</f>
        <v/>
      </c>
      <c r="D312" s="1025" t="str">
        <f>IF(Data!CA312="","",Data!CA312)</f>
        <v/>
      </c>
      <c r="E312" s="1025">
        <f>IF(Data!CB312="","",Data!CB312)</f>
        <v>7</v>
      </c>
      <c r="F312" s="1025">
        <f>IF(Data!CC312="","",Data!CC312)</f>
        <v>7</v>
      </c>
      <c r="G312" s="1103"/>
      <c r="H312" s="983"/>
      <c r="I312" s="983"/>
      <c r="J312" s="983"/>
      <c r="K312" s="983"/>
      <c r="L312" s="1103"/>
      <c r="M312" s="983"/>
      <c r="N312" s="983"/>
      <c r="O312" s="983"/>
      <c r="P312" s="983"/>
      <c r="Q312" s="1151"/>
      <c r="R312" s="544"/>
      <c r="S312" s="1050"/>
      <c r="T312" s="1050"/>
      <c r="U312" s="1082">
        <v>312</v>
      </c>
      <c r="V312" s="470"/>
    </row>
    <row r="313" spans="1:22" ht="15.75" customHeight="1">
      <c r="A313" s="961" t="s">
        <v>369</v>
      </c>
      <c r="B313" s="1121"/>
      <c r="C313" s="1165" t="str">
        <f>IF(C310="","",C310*C312)</f>
        <v/>
      </c>
      <c r="D313" s="1165" t="str">
        <f>IF(D310="","",D310*D312)</f>
        <v/>
      </c>
      <c r="E313" s="1165">
        <f>IF(E310="","",E310*E312)</f>
        <v>105</v>
      </c>
      <c r="F313" s="1165">
        <f>IF(F310="","",F310*F312)</f>
        <v>210</v>
      </c>
      <c r="G313" s="1103"/>
      <c r="H313" s="983"/>
      <c r="I313" s="983"/>
      <c r="J313" s="983"/>
      <c r="K313" s="983"/>
      <c r="L313" s="1103"/>
      <c r="M313" s="983"/>
      <c r="N313" s="983"/>
      <c r="O313" s="983"/>
      <c r="P313" s="983"/>
      <c r="Q313" s="1151"/>
      <c r="R313" s="544"/>
      <c r="S313" s="1050"/>
      <c r="T313" s="1050"/>
      <c r="U313" s="1082">
        <v>313</v>
      </c>
      <c r="V313" s="470"/>
    </row>
    <row r="314" spans="1:22" ht="15.75" customHeight="1">
      <c r="A314" s="961" t="s">
        <v>357</v>
      </c>
      <c r="B314" s="1124"/>
      <c r="C314" s="1025">
        <f>IF(Data!BZ314="","",Data!BZ314)</f>
        <v>1090</v>
      </c>
      <c r="D314" s="1025">
        <f>IF(Data!CA314="","",Data!CA314)</f>
        <v>1090</v>
      </c>
      <c r="E314" s="1025">
        <f>IF(Data!CB314="","",Data!CB314)</f>
        <v>1090</v>
      </c>
      <c r="F314" s="1025">
        <f>IF(Data!CC314="","",Data!CC314)</f>
        <v>1090</v>
      </c>
      <c r="G314" s="1103"/>
      <c r="H314" s="983"/>
      <c r="I314" s="983"/>
      <c r="J314" s="983"/>
      <c r="K314" s="983"/>
      <c r="L314" s="1103"/>
      <c r="M314" s="983"/>
      <c r="N314" s="983"/>
      <c r="O314" s="983"/>
      <c r="P314" s="983"/>
      <c r="Q314" s="1151"/>
      <c r="R314" s="544"/>
      <c r="S314" s="1050"/>
      <c r="T314" s="1050"/>
      <c r="U314" s="1082">
        <v>314</v>
      </c>
      <c r="V314" s="470"/>
    </row>
    <row r="315" spans="1:22" ht="15.75" customHeight="1">
      <c r="A315" s="1117" t="s">
        <v>358</v>
      </c>
      <c r="B315" s="1149"/>
      <c r="C315" s="1025" t="str">
        <f>IF(Data!BZ315="","",Data!BZ315)</f>
        <v/>
      </c>
      <c r="D315" s="1025" t="str">
        <f>IF(Data!CA315="","",Data!CA315)</f>
        <v/>
      </c>
      <c r="E315" s="1025" t="str">
        <f>IF(Data!CB315="","",Data!CB315)</f>
        <v/>
      </c>
      <c r="F315" s="1025" t="str">
        <f>IF(Data!CC315="","",Data!CC315)</f>
        <v/>
      </c>
      <c r="G315" s="1121"/>
      <c r="H315" s="988" t="str">
        <f>IF(SUM(C315)&gt;0,(C313-H318-SUM(C318)*(H318=""))*'Exp factors'!C$23,"")</f>
        <v/>
      </c>
      <c r="I315" s="988" t="str">
        <f>IF(SUM(D315)&gt;0,(D313-I318-SUM(D318)*(I318=""))*'Exp factors'!D$23,"")</f>
        <v/>
      </c>
      <c r="J315" s="988" t="str">
        <f>IF(SUM(E315)&gt;0,(E313-J318-SUM(E318)*(J318=""))*'Exp factors'!E$23,"")</f>
        <v/>
      </c>
      <c r="K315" s="988" t="str">
        <f>IF(SUM(F315)&gt;0,(F313-K318-SUM(F318)*(K318=""))*'Exp factors'!F$23,"")</f>
        <v/>
      </c>
      <c r="L315" s="1121"/>
      <c r="M315" s="983"/>
      <c r="N315" s="983"/>
      <c r="O315" s="983"/>
      <c r="P315" s="983"/>
      <c r="Q315" s="1151"/>
      <c r="R315" s="544"/>
      <c r="S315" s="1050"/>
      <c r="T315" s="1050"/>
      <c r="U315" s="1082">
        <v>315</v>
      </c>
      <c r="V315" s="470"/>
    </row>
    <row r="316" spans="1:22" ht="15.75" customHeight="1">
      <c r="A316" s="1118" t="s">
        <v>282</v>
      </c>
      <c r="B316" s="1148"/>
      <c r="C316" s="1025" t="str">
        <f>IF(Data!BZ316="","",Data!BZ316)</f>
        <v/>
      </c>
      <c r="D316" s="1025" t="str">
        <f>IF(Data!CA316="","",Data!CA316)</f>
        <v/>
      </c>
      <c r="E316" s="1025" t="str">
        <f>IF(Data!CB316="","",Data!CB316)</f>
        <v/>
      </c>
      <c r="F316" s="1025" t="str">
        <f>IF(Data!CC316="","",Data!CC316)</f>
        <v/>
      </c>
      <c r="G316" s="1124"/>
      <c r="H316" s="983"/>
      <c r="I316" s="983"/>
      <c r="J316" s="983"/>
      <c r="K316" s="983"/>
      <c r="L316" s="1124"/>
      <c r="M316" s="983"/>
      <c r="N316" s="983"/>
      <c r="O316" s="983"/>
      <c r="P316" s="983"/>
      <c r="Q316" s="1151"/>
      <c r="R316" s="1135"/>
      <c r="S316" s="1136"/>
      <c r="T316" s="1136"/>
      <c r="U316" s="1082">
        <v>316</v>
      </c>
      <c r="V316" s="470"/>
    </row>
    <row r="317" spans="1:22" ht="15.75" customHeight="1">
      <c r="A317" s="1118" t="s">
        <v>284</v>
      </c>
      <c r="B317" s="1148"/>
      <c r="C317" s="1142" t="str">
        <f>IF(SUM(C315)=0,"",C315*C316)</f>
        <v/>
      </c>
      <c r="D317" s="1142" t="str">
        <f>IF(SUM(D315)=0,"",D315*D316)</f>
        <v/>
      </c>
      <c r="E317" s="1142" t="str">
        <f>IF(SUM(E315)=0,"",E315*E316)</f>
        <v/>
      </c>
      <c r="F317" s="1142" t="str">
        <f>IF(SUM(F315)=0,"",F315*F316)</f>
        <v/>
      </c>
      <c r="G317" s="1124"/>
      <c r="H317" s="992" t="str">
        <f>IF(H315="","",H315*C316)</f>
        <v/>
      </c>
      <c r="I317" s="992" t="str">
        <f>IF(I315="","",I315*D316)</f>
        <v/>
      </c>
      <c r="J317" s="992" t="str">
        <f>IF(J315="","",J315*E316)</f>
        <v/>
      </c>
      <c r="K317" s="992" t="str">
        <f>IF(K315="","",K315*F316)</f>
        <v/>
      </c>
      <c r="L317" s="1124"/>
      <c r="M317" s="1142" t="str">
        <f>IF(H317="","",SUM(H317)-SUM(C317))</f>
        <v/>
      </c>
      <c r="N317" s="1142" t="str">
        <f>IF(I317="","",SUM(I317)-SUM(D317))</f>
        <v/>
      </c>
      <c r="O317" s="1142" t="str">
        <f>IF(J317="","",SUM(J317)-SUM(E317))</f>
        <v/>
      </c>
      <c r="P317" s="1142" t="str">
        <f>IF(K317="","",SUM(K317)-SUM(F317))</f>
        <v/>
      </c>
      <c r="Q317" s="1151"/>
      <c r="R317" s="544"/>
      <c r="S317" s="1050"/>
      <c r="T317" s="1050"/>
      <c r="U317" s="1082">
        <v>317</v>
      </c>
      <c r="V317" s="470"/>
    </row>
    <row r="318" spans="1:22" ht="15.75" customHeight="1">
      <c r="A318" s="1118" t="s">
        <v>359</v>
      </c>
      <c r="B318" s="1149"/>
      <c r="C318" s="1025" t="str">
        <f>IF(Data!BZ318="","",Data!BZ318)</f>
        <v/>
      </c>
      <c r="D318" s="1025" t="str">
        <f>IF(Data!CA318="","",Data!CA318)</f>
        <v/>
      </c>
      <c r="E318" s="1025">
        <f>IF(Data!CB318="","",Data!CB318)</f>
        <v>0</v>
      </c>
      <c r="F318" s="1025">
        <f>IF(Data!CC318="","",Data!CC318)</f>
        <v>0</v>
      </c>
      <c r="G318" s="1124"/>
      <c r="H318" s="306"/>
      <c r="I318" s="306"/>
      <c r="J318" s="306"/>
      <c r="K318" s="306"/>
      <c r="L318" s="1124"/>
      <c r="M318" s="983"/>
      <c r="N318" s="983"/>
      <c r="O318" s="983"/>
      <c r="P318" s="983"/>
      <c r="Q318" s="1151"/>
      <c r="R318" s="544"/>
      <c r="S318" s="1050"/>
      <c r="T318" s="1050"/>
      <c r="U318" s="1082">
        <v>318</v>
      </c>
      <c r="V318" s="470"/>
    </row>
    <row r="319" spans="1:22" ht="15.75" customHeight="1">
      <c r="A319" s="1143" t="s">
        <v>353</v>
      </c>
      <c r="B319" s="1124"/>
      <c r="C319" s="1169" t="str">
        <f>IF(C313="","",(C313-SUM(C315)-SUM(C318))*C314/C$46/365/$P$1)</f>
        <v/>
      </c>
      <c r="D319" s="1169" t="str">
        <f>IF(D313="","",(D313-SUM(D315)-SUM(D318))*D314/D$46/365/$P$1)</f>
        <v/>
      </c>
      <c r="E319" s="1169">
        <f>IF(E313="","",(E313-SUM(E315)-SUM(E318))*E314/E$46/365/$P$1)</f>
        <v>5.9386674968866749E-3</v>
      </c>
      <c r="F319" s="1169">
        <f>IF(F313="","",(F313-SUM(F315)-SUM(F318))*F314/F$46/365/$P$1)</f>
        <v>1.4252801992528021E-2</v>
      </c>
      <c r="G319" s="1134"/>
      <c r="H319" s="863" t="str">
        <f>IF(H315="","",(C313-H315-H318-SUM(C318)*(H318=""))*C314/H$46/365/$P$1)</f>
        <v/>
      </c>
      <c r="I319" s="863" t="str">
        <f>IF(I315="","",(D313-I315-I318-SUM(D318)*(I318=""))*D314/I$46/365/$P$1)</f>
        <v/>
      </c>
      <c r="J319" s="863" t="str">
        <f>IF(J315="","",(E313-J315-J318-SUM(E318)*(J318=""))*E314/J$46/365/$P$1)</f>
        <v/>
      </c>
      <c r="K319" s="863" t="str">
        <f>IF(K315="","",(F313-K315-K318-SUM(F318)*(K318=""))*F314/K$46/365/$P$1)</f>
        <v/>
      </c>
      <c r="L319" s="1134"/>
      <c r="M319" s="1170" t="str">
        <f>IF(H319="","",SUM(H319)-SUM(C319))</f>
        <v/>
      </c>
      <c r="N319" s="1170" t="str">
        <f>IF(I319="","",SUM(I319)-SUM(D319))</f>
        <v/>
      </c>
      <c r="O319" s="1170" t="str">
        <f>IF(J319="","",SUM(J319)-SUM(E319))</f>
        <v/>
      </c>
      <c r="P319" s="1170" t="str">
        <f>IF(K319="","",SUM(K319)-SUM(F319))</f>
        <v/>
      </c>
      <c r="Q319" s="1151"/>
      <c r="R319" s="1081"/>
      <c r="S319" s="1043"/>
      <c r="T319" s="1043"/>
      <c r="U319" s="1082">
        <v>319</v>
      </c>
      <c r="V319" s="470"/>
    </row>
    <row r="320" spans="1:22" ht="15.75" customHeight="1">
      <c r="A320" s="1181" t="str">
        <f>IF(Data!A320="","",Data!A320)</f>
        <v>Other crop: no. local meas</v>
      </c>
      <c r="B320" s="1124"/>
      <c r="C320" s="1025" t="str">
        <f>IF(Data!BZ320="","",Data!BZ320)</f>
        <v/>
      </c>
      <c r="D320" s="1025" t="str">
        <f>IF(Data!CA320="","",Data!CA320)</f>
        <v/>
      </c>
      <c r="E320" s="1025" t="str">
        <f>IF(Data!CB320="","",Data!CB320)</f>
        <v/>
      </c>
      <c r="F320" s="1025" t="str">
        <f>IF(Data!CC320="","",Data!CC320)</f>
        <v/>
      </c>
      <c r="G320" s="1177"/>
      <c r="H320" s="983"/>
      <c r="I320" s="983"/>
      <c r="J320" s="983"/>
      <c r="K320" s="983"/>
      <c r="L320" s="1177"/>
      <c r="M320" s="1163"/>
      <c r="N320" s="1163"/>
      <c r="O320" s="1163"/>
      <c r="P320" s="1163"/>
      <c r="Q320" s="1151"/>
      <c r="R320" s="544"/>
      <c r="S320" s="1050"/>
      <c r="T320" s="1050"/>
      <c r="U320" s="1082">
        <v>320</v>
      </c>
      <c r="V320" s="470"/>
    </row>
    <row r="321" spans="1:22" ht="15.75" customHeight="1">
      <c r="A321" s="961" t="s">
        <v>367</v>
      </c>
      <c r="B321" s="962"/>
      <c r="C321" s="1025" t="str">
        <f>IF(Data!BZ321="","",Data!BZ321)</f>
        <v/>
      </c>
      <c r="D321" s="1025" t="str">
        <f>IF(Data!CA321="","",Data!CA321)</f>
        <v/>
      </c>
      <c r="E321" s="1025" t="str">
        <f>IF(Data!CB321="","",Data!CB321)</f>
        <v/>
      </c>
      <c r="F321" s="1025" t="str">
        <f>IF(Data!CC321="","",Data!CC321)</f>
        <v/>
      </c>
      <c r="G321" s="1177"/>
      <c r="H321" s="983"/>
      <c r="I321" s="983"/>
      <c r="J321" s="983"/>
      <c r="K321" s="983"/>
      <c r="L321" s="1177"/>
      <c r="M321" s="1163"/>
      <c r="N321" s="1163"/>
      <c r="O321" s="1163"/>
      <c r="P321" s="1163"/>
      <c r="Q321" s="1151"/>
      <c r="R321" s="489"/>
      <c r="S321" s="489"/>
      <c r="T321" s="489"/>
      <c r="U321" s="1082">
        <v>321</v>
      </c>
      <c r="V321" s="470"/>
    </row>
    <row r="322" spans="1:22" ht="15.75" customHeight="1">
      <c r="A322" s="961" t="s">
        <v>368</v>
      </c>
      <c r="B322" s="1124"/>
      <c r="C322" s="1025" t="str">
        <f>IF(Data!BZ322="","",Data!BZ322)</f>
        <v/>
      </c>
      <c r="D322" s="1025" t="str">
        <f>IF(Data!CA322="","",Data!CA322)</f>
        <v/>
      </c>
      <c r="E322" s="1025" t="str">
        <f>IF(Data!CB322="","",Data!CB322)</f>
        <v/>
      </c>
      <c r="F322" s="1025" t="str">
        <f>IF(Data!CC322="","",Data!CC322)</f>
        <v/>
      </c>
      <c r="G322" s="1177"/>
      <c r="H322" s="983"/>
      <c r="I322" s="983"/>
      <c r="J322" s="983"/>
      <c r="K322" s="983"/>
      <c r="L322" s="1177"/>
      <c r="M322" s="1163"/>
      <c r="N322" s="1163"/>
      <c r="O322" s="1163"/>
      <c r="P322" s="1163"/>
      <c r="Q322" s="1151"/>
      <c r="R322" s="544"/>
      <c r="S322" s="1050"/>
      <c r="T322" s="1050"/>
      <c r="U322" s="1082">
        <v>322</v>
      </c>
      <c r="V322" s="470"/>
    </row>
    <row r="323" spans="1:22" ht="15.75" customHeight="1">
      <c r="A323" s="961" t="s">
        <v>369</v>
      </c>
      <c r="B323" s="1124"/>
      <c r="C323" s="1165" t="str">
        <f>IF(C320="","",C320*C322)</f>
        <v/>
      </c>
      <c r="D323" s="1165" t="str">
        <f>IF(D320="","",D320*D322)</f>
        <v/>
      </c>
      <c r="E323" s="1165" t="str">
        <f>IF(E320="","",E320*E322)</f>
        <v/>
      </c>
      <c r="F323" s="1165" t="str">
        <f>IF(F320="","",F320*F322)</f>
        <v/>
      </c>
      <c r="G323" s="1103"/>
      <c r="H323" s="983"/>
      <c r="I323" s="983"/>
      <c r="J323" s="983"/>
      <c r="K323" s="983"/>
      <c r="L323" s="1103"/>
      <c r="M323" s="983"/>
      <c r="N323" s="983"/>
      <c r="O323" s="983"/>
      <c r="P323" s="983"/>
      <c r="Q323" s="1151"/>
      <c r="R323" s="544"/>
      <c r="S323" s="1050"/>
      <c r="T323" s="1050"/>
      <c r="U323" s="1082">
        <v>323</v>
      </c>
      <c r="V323" s="470"/>
    </row>
    <row r="324" spans="1:22" ht="15.75" customHeight="1">
      <c r="A324" s="961" t="s">
        <v>357</v>
      </c>
      <c r="B324" s="962"/>
      <c r="C324" s="1025">
        <f>IF(Data!BZ324="","",Data!BZ324)</f>
        <v>840</v>
      </c>
      <c r="D324" s="1025">
        <f>IF(Data!CA324="","",Data!CA324)</f>
        <v>840</v>
      </c>
      <c r="E324" s="1025">
        <f>IF(Data!CB324="","",Data!CB324)</f>
        <v>840</v>
      </c>
      <c r="F324" s="1025">
        <f>IF(Data!CC324="","",Data!CC324)</f>
        <v>840</v>
      </c>
      <c r="G324" s="1103"/>
      <c r="H324" s="983"/>
      <c r="I324" s="983"/>
      <c r="J324" s="983"/>
      <c r="K324" s="983"/>
      <c r="L324" s="1103"/>
      <c r="M324" s="983"/>
      <c r="N324" s="983"/>
      <c r="O324" s="983"/>
      <c r="P324" s="983"/>
      <c r="Q324" s="1151"/>
      <c r="R324" s="544"/>
      <c r="S324" s="1050"/>
      <c r="T324" s="1050"/>
      <c r="U324" s="1082">
        <v>324</v>
      </c>
      <c r="V324" s="470"/>
    </row>
    <row r="325" spans="1:22" ht="15.75" customHeight="1">
      <c r="A325" s="1117" t="s">
        <v>358</v>
      </c>
      <c r="B325" s="1124"/>
      <c r="C325" s="1025" t="str">
        <f>IF(Data!BZ325="","",Data!BZ325)</f>
        <v/>
      </c>
      <c r="D325" s="1025" t="str">
        <f>IF(Data!CA325="","",Data!CA325)</f>
        <v/>
      </c>
      <c r="E325" s="1025" t="str">
        <f>IF(Data!CB325="","",Data!CB325)</f>
        <v/>
      </c>
      <c r="F325" s="1025" t="str">
        <f>IF(Data!CC325="","",Data!CC325)</f>
        <v/>
      </c>
      <c r="G325" s="1121"/>
      <c r="H325" s="988" t="str">
        <f>IF(SUM(C325)&gt;0,(C323-H328-SUM(C328)*(H328=""))*'Exp factors'!C$23,"")</f>
        <v/>
      </c>
      <c r="I325" s="988" t="str">
        <f>IF(SUM(D325)&gt;0,(D323-I328-SUM(D328)*(I328=""))*'Exp factors'!D$23,"")</f>
        <v/>
      </c>
      <c r="J325" s="988" t="str">
        <f>IF(SUM(E325)&gt;0,(E323-J328-SUM(E328)*(J328=""))*'Exp factors'!E$23,"")</f>
        <v/>
      </c>
      <c r="K325" s="988" t="str">
        <f>IF(SUM(F325)&gt;0,(F323-K328-SUM(F328)*(K328=""))*'Exp factors'!F$23,"")</f>
        <v/>
      </c>
      <c r="L325" s="1121"/>
      <c r="M325" s="983"/>
      <c r="N325" s="983"/>
      <c r="O325" s="983"/>
      <c r="P325" s="983"/>
      <c r="Q325" s="1151"/>
      <c r="R325" s="544"/>
      <c r="S325" s="1050"/>
      <c r="T325" s="1050"/>
      <c r="U325" s="1082">
        <v>325</v>
      </c>
      <c r="V325" s="470"/>
    </row>
    <row r="326" spans="1:22" ht="15.75" customHeight="1">
      <c r="A326" s="1118" t="s">
        <v>282</v>
      </c>
      <c r="B326" s="1124"/>
      <c r="C326" s="1025" t="str">
        <f>IF(Data!BZ326="","",Data!BZ326)</f>
        <v/>
      </c>
      <c r="D326" s="1025" t="str">
        <f>IF(Data!CA326="","",Data!CA326)</f>
        <v/>
      </c>
      <c r="E326" s="1025" t="str">
        <f>IF(Data!CB326="","",Data!CB326)</f>
        <v/>
      </c>
      <c r="F326" s="1025" t="str">
        <f>IF(Data!CC326="","",Data!CC326)</f>
        <v/>
      </c>
      <c r="G326" s="1124"/>
      <c r="H326" s="983"/>
      <c r="I326" s="983"/>
      <c r="J326" s="983"/>
      <c r="K326" s="983"/>
      <c r="L326" s="1124"/>
      <c r="M326" s="983"/>
      <c r="N326" s="983"/>
      <c r="O326" s="983"/>
      <c r="P326" s="983"/>
      <c r="Q326" s="1151"/>
      <c r="R326" s="1135"/>
      <c r="S326" s="1136"/>
      <c r="T326" s="1136"/>
      <c r="U326" s="1082">
        <v>326</v>
      </c>
      <c r="V326" s="470"/>
    </row>
    <row r="327" spans="1:22" ht="15.75" customHeight="1">
      <c r="A327" s="1118" t="s">
        <v>284</v>
      </c>
      <c r="B327" s="962"/>
      <c r="C327" s="1142" t="str">
        <f>IF(SUM(C325)=0,"",C325*C326)</f>
        <v/>
      </c>
      <c r="D327" s="1142" t="str">
        <f>IF(SUM(D325)=0,"",D325*D326)</f>
        <v/>
      </c>
      <c r="E327" s="1142" t="str">
        <f>IF(SUM(E325)=0,"",E325*E326)</f>
        <v/>
      </c>
      <c r="F327" s="1142" t="str">
        <f>IF(SUM(F325)=0,"",F325*F326)</f>
        <v/>
      </c>
      <c r="G327" s="1124"/>
      <c r="H327" s="992" t="str">
        <f>IF(H325="","",H325*C326)</f>
        <v/>
      </c>
      <c r="I327" s="992" t="str">
        <f>IF(I325="","",I325*D326)</f>
        <v/>
      </c>
      <c r="J327" s="992" t="str">
        <f>IF(J325="","",J325*E326)</f>
        <v/>
      </c>
      <c r="K327" s="992" t="str">
        <f>IF(K325="","",K325*F326)</f>
        <v/>
      </c>
      <c r="L327" s="1124"/>
      <c r="M327" s="1142" t="str">
        <f>IF(H327="","",SUM(H327)-SUM(C327))</f>
        <v/>
      </c>
      <c r="N327" s="1142" t="str">
        <f>IF(I327="","",SUM(I327)-SUM(D327))</f>
        <v/>
      </c>
      <c r="O327" s="1142" t="str">
        <f>IF(J327="","",SUM(J327)-SUM(E327))</f>
        <v/>
      </c>
      <c r="P327" s="1142" t="str">
        <f>IF(K327="","",SUM(K327)-SUM(F327))</f>
        <v/>
      </c>
      <c r="Q327" s="1151"/>
      <c r="R327" s="544"/>
      <c r="S327" s="1050"/>
      <c r="T327" s="1050"/>
      <c r="U327" s="1082">
        <v>327</v>
      </c>
      <c r="V327" s="470"/>
    </row>
    <row r="328" spans="1:22" ht="15.75" customHeight="1">
      <c r="A328" s="1118" t="s">
        <v>359</v>
      </c>
      <c r="B328" s="1124"/>
      <c r="C328" s="1025" t="str">
        <f>IF(Data!BZ328="","",Data!BZ328)</f>
        <v/>
      </c>
      <c r="D328" s="1025" t="str">
        <f>IF(Data!CA328="","",Data!CA328)</f>
        <v/>
      </c>
      <c r="E328" s="1025" t="str">
        <f>IF(Data!CB328="","",Data!CB328)</f>
        <v/>
      </c>
      <c r="F328" s="1025" t="str">
        <f>IF(Data!CC328="","",Data!CC328)</f>
        <v/>
      </c>
      <c r="G328" s="1124"/>
      <c r="H328" s="306"/>
      <c r="I328" s="306"/>
      <c r="J328" s="306"/>
      <c r="K328" s="306"/>
      <c r="L328" s="1124"/>
      <c r="M328" s="983"/>
      <c r="N328" s="983"/>
      <c r="O328" s="983"/>
      <c r="P328" s="983"/>
      <c r="Q328" s="1151"/>
      <c r="R328" s="544"/>
      <c r="S328" s="1050"/>
      <c r="T328" s="1050"/>
      <c r="U328" s="1082">
        <v>328</v>
      </c>
      <c r="V328" s="470"/>
    </row>
    <row r="329" spans="1:22" ht="15.75" customHeight="1">
      <c r="A329" s="1143" t="s">
        <v>353</v>
      </c>
      <c r="B329" s="1124"/>
      <c r="C329" s="1169" t="str">
        <f>IF(C323="","",(C323-SUM(C325)-SUM(C328))*C324/C$46/365/$P$1)</f>
        <v/>
      </c>
      <c r="D329" s="1169" t="str">
        <f>IF(D323="","",(D323-SUM(D325)-SUM(D328))*D324/D$46/365/$P$1)</f>
        <v/>
      </c>
      <c r="E329" s="1169" t="str">
        <f>IF(E323="","",(E323-SUM(E325)-SUM(E328))*E324/E$46/365/$P$1)</f>
        <v/>
      </c>
      <c r="F329" s="1169" t="str">
        <f>IF(F323="","",(F323-SUM(F325)-SUM(F328))*F324/F$46/365/$P$1)</f>
        <v/>
      </c>
      <c r="G329" s="1134"/>
      <c r="H329" s="863" t="str">
        <f>IF(H325="","",(C323-H325-H328-SUM(C328)*(H328=""))*C324/H$46/365/$P$1)</f>
        <v/>
      </c>
      <c r="I329" s="863" t="str">
        <f>IF(I325="","",(D323-I325-I328-SUM(D328)*(I328=""))*D324/I$46/365/$P$1)</f>
        <v/>
      </c>
      <c r="J329" s="863" t="str">
        <f>IF(J325="","",(E323-J325-J328-SUM(E328)*(J328=""))*E324/J$46/365/$P$1)</f>
        <v/>
      </c>
      <c r="K329" s="863" t="str">
        <f>IF(K325="","",(F323-K325-K328-SUM(F328)*(K328=""))*F324/K$46/365/$P$1)</f>
        <v/>
      </c>
      <c r="L329" s="1134"/>
      <c r="M329" s="1170" t="str">
        <f>IF(H329="","",SUM(H329)-SUM(C329))</f>
        <v/>
      </c>
      <c r="N329" s="1170" t="str">
        <f>IF(I329="","",SUM(I329)-SUM(D329))</f>
        <v/>
      </c>
      <c r="O329" s="1170" t="str">
        <f>IF(J329="","",SUM(J329)-SUM(E329))</f>
        <v/>
      </c>
      <c r="P329" s="1170" t="str">
        <f>IF(K329="","",SUM(K329)-SUM(F329))</f>
        <v/>
      </c>
      <c r="Q329" s="1151"/>
      <c r="R329" s="1081"/>
      <c r="S329" s="1043"/>
      <c r="T329" s="1043"/>
      <c r="U329" s="1082">
        <v>329</v>
      </c>
      <c r="V329" s="470"/>
    </row>
    <row r="330" spans="1:22" s="1191" customFormat="1" ht="15.75" customHeight="1">
      <c r="A330" s="1181" t="str">
        <f>IF(Data!A330="","",Data!A330)</f>
        <v>Sweet potato: no. local meas</v>
      </c>
      <c r="B330" s="962"/>
      <c r="C330" s="1025" t="str">
        <f>IF(Data!BZ330="","",Data!BZ330)</f>
        <v/>
      </c>
      <c r="D330" s="1025" t="str">
        <f>IF(Data!CA330="","",Data!CA330)</f>
        <v/>
      </c>
      <c r="E330" s="1025">
        <f>IF(Data!CB330="","",Data!CB330)</f>
        <v>1</v>
      </c>
      <c r="F330" s="1025">
        <f>IF(Data!CC330="","",Data!CC330)</f>
        <v>1</v>
      </c>
      <c r="G330" s="1177"/>
      <c r="H330" s="983"/>
      <c r="I330" s="983"/>
      <c r="J330" s="983"/>
      <c r="K330" s="983"/>
      <c r="L330" s="1177"/>
      <c r="M330" s="1163"/>
      <c r="N330" s="1163"/>
      <c r="O330" s="1163"/>
      <c r="P330" s="1163"/>
      <c r="Q330" s="1164"/>
      <c r="R330" s="544"/>
      <c r="S330" s="1050"/>
      <c r="T330" s="1050"/>
      <c r="U330" s="1082">
        <v>330</v>
      </c>
      <c r="V330" s="1190"/>
    </row>
    <row r="331" spans="1:22" ht="15.75" customHeight="1">
      <c r="A331" s="961" t="s">
        <v>367</v>
      </c>
      <c r="B331" s="1124"/>
      <c r="C331" s="1025" t="str">
        <f>IF(Data!BZ331="","",Data!BZ331)</f>
        <v/>
      </c>
      <c r="D331" s="1025" t="str">
        <f>IF(Data!CA331="","",Data!CA331)</f>
        <v/>
      </c>
      <c r="E331" s="1025" t="str">
        <f>IF(Data!CB331="","",Data!CB331)</f>
        <v>bag</v>
      </c>
      <c r="F331" s="1025" t="str">
        <f>IF(Data!CC331="","",Data!CC331)</f>
        <v>bag</v>
      </c>
      <c r="G331" s="1152"/>
      <c r="H331" s="983"/>
      <c r="I331" s="983"/>
      <c r="J331" s="983"/>
      <c r="K331" s="983"/>
      <c r="L331" s="1152"/>
      <c r="M331" s="1163"/>
      <c r="N331" s="1163"/>
      <c r="O331" s="1163"/>
      <c r="P331" s="1163"/>
      <c r="Q331" s="1151"/>
      <c r="R331" s="489"/>
      <c r="S331" s="489"/>
      <c r="T331" s="489"/>
      <c r="U331" s="1082">
        <v>331</v>
      </c>
      <c r="V331" s="470"/>
    </row>
    <row r="332" spans="1:22" s="1191" customFormat="1" ht="15.75" customHeight="1">
      <c r="A332" s="1195" t="s">
        <v>368</v>
      </c>
      <c r="B332" s="1124"/>
      <c r="C332" s="1025" t="str">
        <f>IF(Data!BZ332="","",Data!BZ332)</f>
        <v/>
      </c>
      <c r="D332" s="1025" t="str">
        <f>IF(Data!CA332="","",Data!CA332)</f>
        <v/>
      </c>
      <c r="E332" s="1025">
        <f>IF(Data!CB332="","",Data!CB332)</f>
        <v>30</v>
      </c>
      <c r="F332" s="1025">
        <f>IF(Data!CC332="","",Data!CC332)</f>
        <v>30</v>
      </c>
      <c r="G332" s="1177"/>
      <c r="H332" s="983"/>
      <c r="I332" s="983"/>
      <c r="J332" s="983"/>
      <c r="K332" s="983"/>
      <c r="L332" s="1177"/>
      <c r="M332" s="1163"/>
      <c r="N332" s="1163"/>
      <c r="O332" s="1163"/>
      <c r="P332" s="1163"/>
      <c r="Q332" s="1164"/>
      <c r="R332" s="544"/>
      <c r="S332" s="1050"/>
      <c r="T332" s="1050"/>
      <c r="U332" s="1082">
        <v>332</v>
      </c>
      <c r="V332" s="1190"/>
    </row>
    <row r="333" spans="1:22" ht="15.75" customHeight="1">
      <c r="A333" s="961" t="s">
        <v>369</v>
      </c>
      <c r="B333" s="962"/>
      <c r="C333" s="1165" t="str">
        <f>IF(C330="","",C330*C332)</f>
        <v/>
      </c>
      <c r="D333" s="1165" t="str">
        <f>IF(D330="","",D330*D332)</f>
        <v/>
      </c>
      <c r="E333" s="1165">
        <f>IF(E330="","",E330*E332)</f>
        <v>30</v>
      </c>
      <c r="F333" s="1165">
        <f>IF(F330="","",F330*F332)</f>
        <v>30</v>
      </c>
      <c r="G333" s="1184"/>
      <c r="H333" s="983"/>
      <c r="I333" s="983"/>
      <c r="J333" s="983"/>
      <c r="K333" s="983"/>
      <c r="L333" s="1184"/>
      <c r="M333" s="983"/>
      <c r="N333" s="983"/>
      <c r="O333" s="983"/>
      <c r="P333" s="983"/>
      <c r="Q333" s="1151"/>
      <c r="R333" s="544"/>
      <c r="S333" s="1050"/>
      <c r="T333" s="1050"/>
      <c r="U333" s="1082">
        <v>333</v>
      </c>
      <c r="V333" s="470"/>
    </row>
    <row r="334" spans="1:22" ht="15.75" customHeight="1">
      <c r="A334" s="961" t="s">
        <v>357</v>
      </c>
      <c r="B334" s="1124"/>
      <c r="C334" s="1025" t="str">
        <f>IF(Data!BZ334="","",Data!BZ334)</f>
        <v/>
      </c>
      <c r="D334" s="1025" t="str">
        <f>IF(Data!CA334="","",Data!CA334)</f>
        <v/>
      </c>
      <c r="E334" s="1025">
        <f>IF(Data!CB334="","",Data!CB334)</f>
        <v>4770</v>
      </c>
      <c r="F334" s="1025">
        <f>IF(Data!CC334="","",Data!CC334)</f>
        <v>4770</v>
      </c>
      <c r="G334" s="1184"/>
      <c r="H334" s="983"/>
      <c r="I334" s="983"/>
      <c r="J334" s="983"/>
      <c r="K334" s="983"/>
      <c r="L334" s="1184"/>
      <c r="M334" s="983"/>
      <c r="N334" s="983"/>
      <c r="O334" s="983"/>
      <c r="P334" s="983"/>
      <c r="Q334" s="1151"/>
      <c r="R334" s="544"/>
      <c r="S334" s="1050"/>
      <c r="T334" s="1050"/>
      <c r="U334" s="1082">
        <v>334</v>
      </c>
      <c r="V334" s="470"/>
    </row>
    <row r="335" spans="1:22" ht="15.75" customHeight="1">
      <c r="A335" s="1117" t="s">
        <v>358</v>
      </c>
      <c r="B335" s="1121"/>
      <c r="C335" s="1025" t="str">
        <f>IF(Data!BZ335="","",Data!BZ335)</f>
        <v/>
      </c>
      <c r="D335" s="1025" t="str">
        <f>IF(Data!CA335="","",Data!CA335)</f>
        <v/>
      </c>
      <c r="E335" s="1025" t="str">
        <f>IF(Data!CB335="","",Data!CB335)</f>
        <v/>
      </c>
      <c r="F335" s="1025" t="str">
        <f>IF(Data!CC335="","",Data!CC335)</f>
        <v/>
      </c>
      <c r="G335" s="962"/>
      <c r="H335" s="988" t="str">
        <f>IF(SUM(C335)&gt;0,(C333-H338-SUM(C338)*(H338=""))*'Exp factors'!C$23,"")</f>
        <v/>
      </c>
      <c r="I335" s="988" t="str">
        <f>IF(SUM(D335)&gt;0,(D333-I338-SUM(D338)*(I338=""))*'Exp factors'!D$23,"")</f>
        <v/>
      </c>
      <c r="J335" s="988" t="str">
        <f>IF(SUM(E335)&gt;0,(E333-J338-SUM(E338)*(J338=""))*'Exp factors'!E$23,"")</f>
        <v/>
      </c>
      <c r="K335" s="988" t="str">
        <f>IF(SUM(F335)&gt;0,(F333-K338-SUM(F338)*(K338=""))*'Exp factors'!F$23,"")</f>
        <v/>
      </c>
      <c r="L335" s="962"/>
      <c r="M335" s="983"/>
      <c r="N335" s="983"/>
      <c r="O335" s="983"/>
      <c r="P335" s="983"/>
      <c r="Q335" s="1151"/>
      <c r="R335" s="544"/>
      <c r="S335" s="1050"/>
      <c r="T335" s="1050"/>
      <c r="U335" s="1082">
        <v>335</v>
      </c>
      <c r="V335" s="470"/>
    </row>
    <row r="336" spans="1:22" ht="15.75" customHeight="1">
      <c r="A336" s="1118" t="s">
        <v>282</v>
      </c>
      <c r="B336" s="1196"/>
      <c r="C336" s="1025" t="str">
        <f>IF(Data!BZ336="","",Data!BZ336)</f>
        <v/>
      </c>
      <c r="D336" s="1025" t="str">
        <f>IF(Data!CA336="","",Data!CA336)</f>
        <v/>
      </c>
      <c r="E336" s="1025" t="str">
        <f>IF(Data!CB336="","",Data!CB336)</f>
        <v/>
      </c>
      <c r="F336" s="1025" t="str">
        <f>IF(Data!CC336="","",Data!CC336)</f>
        <v/>
      </c>
      <c r="G336" s="1188"/>
      <c r="H336" s="983"/>
      <c r="I336" s="983"/>
      <c r="J336" s="983"/>
      <c r="K336" s="983"/>
      <c r="L336" s="1188"/>
      <c r="M336" s="983"/>
      <c r="N336" s="983"/>
      <c r="O336" s="983"/>
      <c r="P336" s="983"/>
      <c r="Q336" s="1151"/>
      <c r="R336" s="1135"/>
      <c r="S336" s="1136"/>
      <c r="T336" s="1136"/>
      <c r="U336" s="1082">
        <v>336</v>
      </c>
      <c r="V336" s="470"/>
    </row>
    <row r="337" spans="1:22" ht="15.75" customHeight="1">
      <c r="A337" s="1118" t="s">
        <v>284</v>
      </c>
      <c r="B337" s="1197"/>
      <c r="C337" s="1142" t="str">
        <f>IF(SUM(C335)=0,"",C335*C336)</f>
        <v/>
      </c>
      <c r="D337" s="1142" t="str">
        <f>IF(SUM(D335)=0,"",D335*D336)</f>
        <v/>
      </c>
      <c r="E337" s="1142" t="str">
        <f>IF(SUM(E335)=0,"",E335*E336)</f>
        <v/>
      </c>
      <c r="F337" s="1142" t="str">
        <f>IF(SUM(F335)=0,"",F335*F336)</f>
        <v/>
      </c>
      <c r="G337" s="1188"/>
      <c r="H337" s="992" t="str">
        <f>IF(H335="","",H335*C336)</f>
        <v/>
      </c>
      <c r="I337" s="992" t="str">
        <f>IF(I335="","",I335*D336)</f>
        <v/>
      </c>
      <c r="J337" s="992" t="str">
        <f>IF(J335="","",J335*E336)</f>
        <v/>
      </c>
      <c r="K337" s="992" t="str">
        <f>IF(K335="","",K335*F336)</f>
        <v/>
      </c>
      <c r="L337" s="1188"/>
      <c r="M337" s="1142" t="str">
        <f>IF(H337="","",SUM(H337)-SUM(C337))</f>
        <v/>
      </c>
      <c r="N337" s="1142" t="str">
        <f>IF(I337="","",SUM(I337)-SUM(D337))</f>
        <v/>
      </c>
      <c r="O337" s="1142" t="str">
        <f>IF(J337="","",SUM(J337)-SUM(E337))</f>
        <v/>
      </c>
      <c r="P337" s="1142" t="str">
        <f>IF(K337="","",SUM(K337)-SUM(F337))</f>
        <v/>
      </c>
      <c r="Q337" s="1151"/>
      <c r="R337" s="544"/>
      <c r="S337" s="1050"/>
      <c r="T337" s="1050"/>
      <c r="U337" s="1082">
        <v>337</v>
      </c>
      <c r="V337" s="470"/>
    </row>
    <row r="338" spans="1:22" ht="15.75" customHeight="1">
      <c r="A338" s="1118" t="s">
        <v>359</v>
      </c>
      <c r="B338" s="1198"/>
      <c r="C338" s="1025" t="str">
        <f>IF(Data!BZ338="","",Data!BZ338)</f>
        <v/>
      </c>
      <c r="D338" s="1025" t="str">
        <f>IF(Data!CA338="","",Data!CA338)</f>
        <v/>
      </c>
      <c r="E338" s="1025" t="str">
        <f>IF(Data!CB338="","",Data!CB338)</f>
        <v/>
      </c>
      <c r="F338" s="1025" t="str">
        <f>IF(Data!CC338="","",Data!CC338)</f>
        <v/>
      </c>
      <c r="G338" s="1188"/>
      <c r="H338" s="306"/>
      <c r="I338" s="306"/>
      <c r="J338" s="306"/>
      <c r="K338" s="306"/>
      <c r="L338" s="1188"/>
      <c r="M338" s="983"/>
      <c r="N338" s="983"/>
      <c r="O338" s="983"/>
      <c r="P338" s="983"/>
      <c r="Q338" s="1151"/>
      <c r="R338" s="544"/>
      <c r="S338" s="1050"/>
      <c r="T338" s="1050"/>
      <c r="U338" s="1082">
        <v>338</v>
      </c>
      <c r="V338" s="470"/>
    </row>
    <row r="339" spans="1:22" ht="15.75" customHeight="1">
      <c r="A339" s="1143" t="s">
        <v>353</v>
      </c>
      <c r="B339" s="1198"/>
      <c r="C339" s="1169" t="str">
        <f>IF(C333="","",(C333-SUM(C335)-SUM(C338))*C334/C$46/365/$P$1)</f>
        <v/>
      </c>
      <c r="D339" s="1169" t="str">
        <f>IF(D333="","",(D333-SUM(D335)-SUM(D338))*D334/D$46/365/$P$1)</f>
        <v/>
      </c>
      <c r="E339" s="1169">
        <f>IF(E333="","",(E333-SUM(E335)-SUM(E338))*E334/E$46/365/$P$1)</f>
        <v>7.4252801992528029E-3</v>
      </c>
      <c r="F339" s="1169">
        <f>IF(F333="","",(F333-SUM(F335)-SUM(F338))*F334/F$46/365/$P$1)</f>
        <v>8.9103362391033634E-3</v>
      </c>
      <c r="G339" s="1144"/>
      <c r="H339" s="863" t="str">
        <f>IF(H335="","",(C333-H335-H338-SUM(C338)*(H338=""))*C334/H$46/365/$P$1)</f>
        <v/>
      </c>
      <c r="I339" s="863" t="str">
        <f>IF(I335="","",(D333-I335-I338-SUM(D338)*(I338=""))*D334/I$46/365/$P$1)</f>
        <v/>
      </c>
      <c r="J339" s="863" t="str">
        <f>IF(J335="","",(E333-J335-J338-SUM(E338)*(J338=""))*E334/J$46/365/$P$1)</f>
        <v/>
      </c>
      <c r="K339" s="863" t="str">
        <f>IF(K335="","",(F333-K335-K338-SUM(F338)*(K338=""))*F334/K$46/365/$P$1)</f>
        <v/>
      </c>
      <c r="L339" s="1144"/>
      <c r="M339" s="1170" t="str">
        <f>IF(H339="","",SUM(H339)-SUM(C339))</f>
        <v/>
      </c>
      <c r="N339" s="1170" t="str">
        <f>IF(I339="","",SUM(I339)-SUM(D339))</f>
        <v/>
      </c>
      <c r="O339" s="1170" t="str">
        <f>IF(J339="","",SUM(J339)-SUM(E339))</f>
        <v/>
      </c>
      <c r="P339" s="1170" t="str">
        <f>IF(K339="","",SUM(K339)-SUM(F339))</f>
        <v/>
      </c>
      <c r="Q339" s="1151"/>
      <c r="R339" s="1081"/>
      <c r="S339" s="1043"/>
      <c r="T339" s="1043"/>
      <c r="U339" s="1082">
        <v>339</v>
      </c>
      <c r="V339" s="470"/>
    </row>
    <row r="340" spans="1:22" s="1187" customFormat="1" ht="15.75" customHeight="1">
      <c r="A340" s="1181" t="str">
        <f>IF(Data!A340="","",Data!A340)</f>
        <v>Groundnuts (dry): no. local meas</v>
      </c>
      <c r="B340" s="1188"/>
      <c r="C340" s="1025">
        <f>IF(Data!BZ340="","",Data!BZ340)</f>
        <v>1</v>
      </c>
      <c r="D340" s="1025">
        <f>IF(Data!CA340="","",Data!CA340)</f>
        <v>1</v>
      </c>
      <c r="E340" s="1025">
        <f>IF(Data!CB340="","",Data!CB340)</f>
        <v>1</v>
      </c>
      <c r="F340" s="1025">
        <f>IF(Data!CC340="","",Data!CC340)</f>
        <v>1</v>
      </c>
      <c r="G340" s="1177"/>
      <c r="H340" s="983"/>
      <c r="I340" s="983"/>
      <c r="J340" s="983"/>
      <c r="K340" s="983"/>
      <c r="L340" s="1177"/>
      <c r="M340" s="1163"/>
      <c r="N340" s="1163"/>
      <c r="O340" s="1163"/>
      <c r="P340" s="1163"/>
      <c r="Q340" s="1185"/>
      <c r="R340" s="544"/>
      <c r="S340" s="1050"/>
      <c r="T340" s="1050"/>
      <c r="U340" s="1082">
        <v>340</v>
      </c>
      <c r="V340" s="1186"/>
    </row>
    <row r="341" spans="1:22" ht="15.75" customHeight="1">
      <c r="A341" s="961" t="s">
        <v>367</v>
      </c>
      <c r="B341" s="1197"/>
      <c r="C341" s="1025" t="str">
        <f>IF(Data!BZ341="","",Data!BZ341)</f>
        <v>half-bag</v>
      </c>
      <c r="D341" s="1025" t="str">
        <f>IF(Data!CA341="","",Data!CA341)</f>
        <v>bag</v>
      </c>
      <c r="E341" s="1025" t="str">
        <f>IF(Data!CB341="","",Data!CB341)</f>
        <v>bag</v>
      </c>
      <c r="F341" s="1025" t="str">
        <f>IF(Data!CC341="","",Data!CC341)</f>
        <v>bag</v>
      </c>
      <c r="G341" s="1177"/>
      <c r="H341" s="983"/>
      <c r="I341" s="983"/>
      <c r="J341" s="983"/>
      <c r="K341" s="983"/>
      <c r="L341" s="1177"/>
      <c r="M341" s="1163"/>
      <c r="N341" s="1163"/>
      <c r="O341" s="1163"/>
      <c r="P341" s="1163"/>
      <c r="Q341" s="1151"/>
      <c r="R341" s="489"/>
      <c r="S341" s="489"/>
      <c r="T341" s="489"/>
      <c r="U341" s="1082">
        <v>341</v>
      </c>
      <c r="V341" s="470"/>
    </row>
    <row r="342" spans="1:22" s="1191" customFormat="1" ht="15.75" customHeight="1">
      <c r="A342" s="961" t="s">
        <v>368</v>
      </c>
      <c r="B342" s="1198"/>
      <c r="C342" s="1025">
        <f>IF(Data!BZ342="","",Data!BZ342)</f>
        <v>25</v>
      </c>
      <c r="D342" s="1025">
        <f>IF(Data!CA342="","",Data!CA342)</f>
        <v>50</v>
      </c>
      <c r="E342" s="1025">
        <f>IF(Data!CB342="","",Data!CB342)</f>
        <v>50</v>
      </c>
      <c r="F342" s="1025">
        <f>IF(Data!CC342="","",Data!CC342)</f>
        <v>50</v>
      </c>
      <c r="G342" s="1177"/>
      <c r="H342" s="983"/>
      <c r="I342" s="983"/>
      <c r="J342" s="983"/>
      <c r="K342" s="983"/>
      <c r="L342" s="1177"/>
      <c r="M342" s="1163"/>
      <c r="N342" s="1163"/>
      <c r="O342" s="1163"/>
      <c r="P342" s="1163"/>
      <c r="Q342" s="1164"/>
      <c r="R342" s="544"/>
      <c r="S342" s="1050"/>
      <c r="T342" s="1050"/>
      <c r="U342" s="1082">
        <v>342</v>
      </c>
      <c r="V342" s="1190"/>
    </row>
    <row r="343" spans="1:22" ht="15.75" customHeight="1">
      <c r="A343" s="961" t="s">
        <v>369</v>
      </c>
      <c r="B343" s="1198"/>
      <c r="C343" s="1165">
        <f>IF(C340="","",C340*C342)</f>
        <v>25</v>
      </c>
      <c r="D343" s="1165">
        <f>IF(D340="","",D340*D342)</f>
        <v>50</v>
      </c>
      <c r="E343" s="1165">
        <f>IF(E340="","",E340*E342)</f>
        <v>50</v>
      </c>
      <c r="F343" s="1165">
        <f>IF(F340="","",F340*F342)</f>
        <v>50</v>
      </c>
      <c r="G343" s="1103"/>
      <c r="H343" s="983"/>
      <c r="I343" s="983"/>
      <c r="J343" s="983"/>
      <c r="K343" s="983"/>
      <c r="L343" s="1103"/>
      <c r="M343" s="983"/>
      <c r="N343" s="983"/>
      <c r="O343" s="983"/>
      <c r="P343" s="983"/>
      <c r="Q343" s="1151"/>
      <c r="R343" s="544"/>
      <c r="S343" s="1050"/>
      <c r="T343" s="1050"/>
      <c r="U343" s="1082">
        <v>343</v>
      </c>
      <c r="V343" s="470"/>
    </row>
    <row r="344" spans="1:22" ht="15.75" customHeight="1">
      <c r="A344" s="961" t="s">
        <v>357</v>
      </c>
      <c r="B344" s="1188"/>
      <c r="C344" s="1025">
        <f>IF(Data!BZ344="","",Data!BZ344)</f>
        <v>24241.572</v>
      </c>
      <c r="D344" s="1025">
        <f>IF(Data!CA344="","",Data!CA344)</f>
        <v>24241.572</v>
      </c>
      <c r="E344" s="1025">
        <f>IF(Data!CB344="","",Data!CB344)</f>
        <v>24241.572</v>
      </c>
      <c r="F344" s="1025">
        <f>IF(Data!CC344="","",Data!CC344)</f>
        <v>24241.572</v>
      </c>
      <c r="G344" s="1103"/>
      <c r="H344" s="983"/>
      <c r="I344" s="983"/>
      <c r="J344" s="983"/>
      <c r="K344" s="983"/>
      <c r="L344" s="1103"/>
      <c r="M344" s="983"/>
      <c r="N344" s="983"/>
      <c r="O344" s="983"/>
      <c r="P344" s="983"/>
      <c r="Q344" s="1151"/>
      <c r="R344" s="544"/>
      <c r="S344" s="1050"/>
      <c r="T344" s="1050"/>
      <c r="U344" s="1082">
        <v>344</v>
      </c>
      <c r="V344" s="470"/>
    </row>
    <row r="345" spans="1:22" ht="15.75" customHeight="1">
      <c r="A345" s="1117" t="s">
        <v>358</v>
      </c>
      <c r="B345" s="1197"/>
      <c r="C345" s="1025" t="str">
        <f>IF(Data!BZ345="","",Data!BZ345)</f>
        <v/>
      </c>
      <c r="D345" s="1025" t="str">
        <f>IF(Data!CA345="","",Data!CA345)</f>
        <v/>
      </c>
      <c r="E345" s="1025" t="str">
        <f>IF(Data!CB345="","",Data!CB345)</f>
        <v/>
      </c>
      <c r="F345" s="1025" t="str">
        <f>IF(Data!CC345="","",Data!CC345)</f>
        <v/>
      </c>
      <c r="G345" s="1121"/>
      <c r="H345" s="988" t="str">
        <f>IF(SUM(C345)&gt;0,(C343-H348-SUM(C348)*(H348=""))*'Exp factors'!C$23,"")</f>
        <v/>
      </c>
      <c r="I345" s="988" t="str">
        <f>IF(SUM(D345)&gt;0,(D343-I348-SUM(D348)*(I348=""))*'Exp factors'!D$23,"")</f>
        <v/>
      </c>
      <c r="J345" s="988" t="str">
        <f>IF(SUM(E345)&gt;0,(E343-J348-SUM(E348)*(J348=""))*'Exp factors'!E$23,"")</f>
        <v/>
      </c>
      <c r="K345" s="988" t="str">
        <f>IF(SUM(F345)&gt;0,(F343-K348-SUM(F348)*(K348=""))*'Exp factors'!F$23,"")</f>
        <v/>
      </c>
      <c r="L345" s="1121"/>
      <c r="M345" s="983"/>
      <c r="N345" s="983"/>
      <c r="O345" s="983"/>
      <c r="P345" s="983"/>
      <c r="Q345" s="1151"/>
      <c r="R345" s="544"/>
      <c r="S345" s="1050"/>
      <c r="T345" s="1050"/>
      <c r="U345" s="1082">
        <v>345</v>
      </c>
      <c r="V345" s="470"/>
    </row>
    <row r="346" spans="1:22" ht="15.75" customHeight="1">
      <c r="A346" s="1118" t="s">
        <v>282</v>
      </c>
      <c r="B346" s="1124"/>
      <c r="C346" s="1025" t="str">
        <f>IF(Data!BZ346="","",Data!BZ346)</f>
        <v/>
      </c>
      <c r="D346" s="1025" t="str">
        <f>IF(Data!CA346="","",Data!CA346)</f>
        <v/>
      </c>
      <c r="E346" s="1025" t="str">
        <f>IF(Data!CB346="","",Data!CB346)</f>
        <v/>
      </c>
      <c r="F346" s="1025" t="str">
        <f>IF(Data!CC346="","",Data!CC346)</f>
        <v/>
      </c>
      <c r="G346" s="1124"/>
      <c r="H346" s="983"/>
      <c r="I346" s="983"/>
      <c r="J346" s="983"/>
      <c r="K346" s="983"/>
      <c r="L346" s="1124"/>
      <c r="M346" s="983"/>
      <c r="N346" s="983"/>
      <c r="O346" s="983"/>
      <c r="P346" s="983"/>
      <c r="Q346" s="1151"/>
      <c r="R346" s="1135"/>
      <c r="S346" s="1136"/>
      <c r="T346" s="1136"/>
      <c r="U346" s="1082">
        <v>346</v>
      </c>
      <c r="V346" s="470"/>
    </row>
    <row r="347" spans="1:22" ht="15.75" customHeight="1">
      <c r="A347" s="1118" t="s">
        <v>284</v>
      </c>
      <c r="B347" s="1124"/>
      <c r="C347" s="1142" t="str">
        <f>IF(SUM(C345)=0,"",C345*C346)</f>
        <v/>
      </c>
      <c r="D347" s="1142" t="str">
        <f>IF(SUM(D345)=0,"",D345*D346)</f>
        <v/>
      </c>
      <c r="E347" s="1142" t="str">
        <f>IF(SUM(E345)=0,"",E345*E346)</f>
        <v/>
      </c>
      <c r="F347" s="1142" t="str">
        <f>IF(SUM(F345)=0,"",F345*F346)</f>
        <v/>
      </c>
      <c r="G347" s="1124"/>
      <c r="H347" s="992" t="str">
        <f>IF(H345="","",H345*C346)</f>
        <v/>
      </c>
      <c r="I347" s="992" t="str">
        <f>IF(I345="","",I345*D346)</f>
        <v/>
      </c>
      <c r="J347" s="992" t="str">
        <f>IF(J345="","",J345*E346)</f>
        <v/>
      </c>
      <c r="K347" s="992" t="str">
        <f>IF(K345="","",K345*F346)</f>
        <v/>
      </c>
      <c r="L347" s="1124"/>
      <c r="M347" s="1142" t="str">
        <f>IF(H347="","",SUM(H347)-SUM(C347))</f>
        <v/>
      </c>
      <c r="N347" s="1142" t="str">
        <f>IF(I347="","",SUM(I347)-SUM(D347))</f>
        <v/>
      </c>
      <c r="O347" s="1142" t="str">
        <f>IF(J347="","",SUM(J347)-SUM(E347))</f>
        <v/>
      </c>
      <c r="P347" s="1142" t="str">
        <f>IF(K347="","",SUM(K347)-SUM(F347))</f>
        <v/>
      </c>
      <c r="Q347" s="1151"/>
      <c r="R347" s="544"/>
      <c r="S347" s="1050"/>
      <c r="T347" s="1050"/>
      <c r="U347" s="1082">
        <v>347</v>
      </c>
      <c r="V347" s="470"/>
    </row>
    <row r="348" spans="1:22" ht="15.75" customHeight="1">
      <c r="A348" s="1118" t="s">
        <v>359</v>
      </c>
      <c r="B348" s="1121"/>
      <c r="C348" s="1025">
        <f>IF(Data!BZ348="","",Data!BZ348)</f>
        <v>4</v>
      </c>
      <c r="D348" s="1025">
        <f>IF(Data!CA348="","",Data!CA348)</f>
        <v>4</v>
      </c>
      <c r="E348" s="1025">
        <f>IF(Data!CB348="","",Data!CB348)</f>
        <v>4</v>
      </c>
      <c r="F348" s="1025">
        <f>IF(Data!CC348="","",Data!CC348)</f>
        <v>4</v>
      </c>
      <c r="G348" s="1124"/>
      <c r="H348" s="306"/>
      <c r="I348" s="306"/>
      <c r="J348" s="306"/>
      <c r="K348" s="306"/>
      <c r="L348" s="1124"/>
      <c r="M348" s="983"/>
      <c r="N348" s="983"/>
      <c r="O348" s="983"/>
      <c r="P348" s="983"/>
      <c r="Q348" s="1151"/>
      <c r="R348" s="544"/>
      <c r="S348" s="1050"/>
      <c r="T348" s="1050"/>
      <c r="U348" s="1082">
        <v>348</v>
      </c>
      <c r="V348" s="470"/>
    </row>
    <row r="349" spans="1:22" ht="15.75" customHeight="1">
      <c r="A349" s="1143" t="s">
        <v>353</v>
      </c>
      <c r="B349" s="1121"/>
      <c r="C349" s="1169">
        <f>IF(C343="","",(C343-SUM(C345)-SUM(C348))*C344/C$46/365/$P$1)</f>
        <v>2.6415162515566623E-2</v>
      </c>
      <c r="D349" s="1169">
        <f>IF(D343="","",(D343-SUM(D345)-SUM(D348))*D344/D$46/365/$P$1)</f>
        <v>5.7861784557907844E-2</v>
      </c>
      <c r="E349" s="1169">
        <f>IF(E343="","",(E343-SUM(E345)-SUM(E348))*E344/E$46/365/$P$1)</f>
        <v>5.7861784557907844E-2</v>
      </c>
      <c r="F349" s="1169">
        <f>IF(F343="","",(F343-SUM(F345)-SUM(F348))*F344/F$46/365/$P$1)</f>
        <v>6.943414146948941E-2</v>
      </c>
      <c r="G349" s="1134"/>
      <c r="H349" s="863" t="str">
        <f>IF(H345="","",(C343-H345-H348-SUM(C348)*(H348=""))*C344/H$46/365/$P$1)</f>
        <v/>
      </c>
      <c r="I349" s="863" t="str">
        <f>IF(I345="","",(D343-I345-I348-SUM(D348)*(I348=""))*D344/I$46/365/$P$1)</f>
        <v/>
      </c>
      <c r="J349" s="863" t="str">
        <f>IF(J345="","",(E343-J345-J348-SUM(E348)*(J348=""))*E344/J$46/365/$P$1)</f>
        <v/>
      </c>
      <c r="K349" s="863" t="str">
        <f>IF(K345="","",(F343-K345-K348-SUM(F348)*(K348=""))*F344/K$46/365/$P$1)</f>
        <v/>
      </c>
      <c r="L349" s="1134"/>
      <c r="M349" s="1170" t="str">
        <f>IF(H349="","",SUM(H349)-SUM(C349))</f>
        <v/>
      </c>
      <c r="N349" s="1170" t="str">
        <f>IF(I349="","",SUM(I349)-SUM(D349))</f>
        <v/>
      </c>
      <c r="O349" s="1170" t="str">
        <f>IF(J349="","",SUM(J349)-SUM(E349))</f>
        <v/>
      </c>
      <c r="P349" s="1170" t="str">
        <f>IF(K349="","",SUM(K349)-SUM(F349))</f>
        <v/>
      </c>
      <c r="Q349" s="1151"/>
      <c r="R349" s="1081"/>
      <c r="S349" s="1043"/>
      <c r="T349" s="1043"/>
      <c r="U349" s="1082">
        <v>349</v>
      </c>
      <c r="V349" s="470"/>
    </row>
    <row r="350" spans="1:22" s="1187" customFormat="1" ht="15.75" customHeight="1">
      <c r="A350" s="1181" t="str">
        <f>IF(Data!A350="","",Data!A350)</f>
        <v>Roundnuts (bambara): no. local meas</v>
      </c>
      <c r="B350" s="1121"/>
      <c r="C350" s="1025" t="str">
        <f>IF(Data!BZ350="","",Data!BZ350)</f>
        <v/>
      </c>
      <c r="D350" s="1025" t="str">
        <f>IF(Data!CA350="","",Data!CA350)</f>
        <v/>
      </c>
      <c r="E350" s="1025" t="str">
        <f>IF(Data!CB350="","",Data!CB350)</f>
        <v/>
      </c>
      <c r="F350" s="1025" t="str">
        <f>IF(Data!CC350="","",Data!CC350)</f>
        <v/>
      </c>
      <c r="G350" s="1177"/>
      <c r="H350" s="983"/>
      <c r="I350" s="983"/>
      <c r="J350" s="983"/>
      <c r="K350" s="983"/>
      <c r="L350" s="1177"/>
      <c r="M350" s="1163"/>
      <c r="N350" s="1163"/>
      <c r="O350" s="1163"/>
      <c r="P350" s="1163"/>
      <c r="Q350" s="1185"/>
      <c r="R350" s="544"/>
      <c r="S350" s="1050"/>
      <c r="T350" s="1050"/>
      <c r="U350" s="1082">
        <v>350</v>
      </c>
      <c r="V350" s="1186"/>
    </row>
    <row r="351" spans="1:22" ht="15.75" customHeight="1">
      <c r="A351" s="961" t="s">
        <v>367</v>
      </c>
      <c r="B351" s="1144"/>
      <c r="C351" s="1025" t="str">
        <f>IF(Data!BZ351="","",Data!BZ351)</f>
        <v/>
      </c>
      <c r="D351" s="1025" t="str">
        <f>IF(Data!CA351="","",Data!CA351)</f>
        <v/>
      </c>
      <c r="E351" s="1025" t="str">
        <f>IF(Data!CB351="","",Data!CB351)</f>
        <v/>
      </c>
      <c r="F351" s="1025" t="str">
        <f>IF(Data!CC351="","",Data!CC351)</f>
        <v/>
      </c>
      <c r="G351" s="1177"/>
      <c r="H351" s="983"/>
      <c r="I351" s="983"/>
      <c r="J351" s="983"/>
      <c r="K351" s="983"/>
      <c r="L351" s="1177"/>
      <c r="M351" s="1163"/>
      <c r="N351" s="1163"/>
      <c r="O351" s="1163"/>
      <c r="P351" s="1163"/>
      <c r="Q351" s="1151"/>
      <c r="R351" s="489"/>
      <c r="S351" s="489"/>
      <c r="T351" s="489"/>
      <c r="U351" s="1082">
        <v>351</v>
      </c>
      <c r="V351" s="470"/>
    </row>
    <row r="352" spans="1:22" s="1191" customFormat="1" ht="15.75" customHeight="1">
      <c r="A352" s="961" t="s">
        <v>368</v>
      </c>
      <c r="B352" s="1124"/>
      <c r="C352" s="1025" t="str">
        <f>IF(Data!BZ352="","",Data!BZ352)</f>
        <v/>
      </c>
      <c r="D352" s="1025" t="str">
        <f>IF(Data!CA352="","",Data!CA352)</f>
        <v/>
      </c>
      <c r="E352" s="1025" t="str">
        <f>IF(Data!CB352="","",Data!CB352)</f>
        <v/>
      </c>
      <c r="F352" s="1025" t="str">
        <f>IF(Data!CC352="","",Data!CC352)</f>
        <v/>
      </c>
      <c r="G352" s="1177"/>
      <c r="H352" s="983"/>
      <c r="I352" s="983"/>
      <c r="J352" s="983"/>
      <c r="K352" s="983"/>
      <c r="L352" s="1177"/>
      <c r="M352" s="1163"/>
      <c r="N352" s="1163"/>
      <c r="O352" s="1163"/>
      <c r="P352" s="1163"/>
      <c r="Q352" s="1164"/>
      <c r="R352" s="544"/>
      <c r="S352" s="1050"/>
      <c r="T352" s="1050"/>
      <c r="U352" s="1082">
        <v>352</v>
      </c>
      <c r="V352" s="1190"/>
    </row>
    <row r="353" spans="1:22" ht="15.75" customHeight="1">
      <c r="A353" s="961" t="s">
        <v>369</v>
      </c>
      <c r="B353" s="1124"/>
      <c r="C353" s="1165" t="str">
        <f>IF(C350="","",C350*C352)</f>
        <v/>
      </c>
      <c r="D353" s="1165" t="str">
        <f>IF(D350="","",D350*D352)</f>
        <v/>
      </c>
      <c r="E353" s="1165" t="str">
        <f>IF(E350="","",E350*E352)</f>
        <v/>
      </c>
      <c r="F353" s="1165" t="str">
        <f>IF(F350="","",F350*F352)</f>
        <v/>
      </c>
      <c r="G353" s="1103"/>
      <c r="H353" s="983"/>
      <c r="I353" s="983"/>
      <c r="J353" s="983"/>
      <c r="K353" s="983"/>
      <c r="L353" s="1103"/>
      <c r="M353" s="983"/>
      <c r="N353" s="983"/>
      <c r="O353" s="983"/>
      <c r="P353" s="983"/>
      <c r="Q353" s="1151"/>
      <c r="R353" s="544"/>
      <c r="S353" s="1050"/>
      <c r="T353" s="1050"/>
      <c r="U353" s="1082">
        <v>353</v>
      </c>
      <c r="V353" s="470"/>
    </row>
    <row r="354" spans="1:22" ht="15.75" customHeight="1">
      <c r="A354" s="961" t="s">
        <v>357</v>
      </c>
      <c r="B354" s="1121"/>
      <c r="C354" s="1025">
        <f>IF(Data!BZ354="","",Data!BZ354)</f>
        <v>15365.555999999999</v>
      </c>
      <c r="D354" s="1025">
        <f>IF(Data!CA354="","",Data!CA354)</f>
        <v>15365.555999999999</v>
      </c>
      <c r="E354" s="1025">
        <f>IF(Data!CB354="","",Data!CB354)</f>
        <v>15365.555999999999</v>
      </c>
      <c r="F354" s="1025">
        <f>IF(Data!CC354="","",Data!CC354)</f>
        <v>15365.555999999999</v>
      </c>
      <c r="G354" s="1103"/>
      <c r="H354" s="983"/>
      <c r="I354" s="983"/>
      <c r="J354" s="983"/>
      <c r="K354" s="983"/>
      <c r="L354" s="1103"/>
      <c r="M354" s="983"/>
      <c r="N354" s="983"/>
      <c r="O354" s="983"/>
      <c r="P354" s="983"/>
      <c r="Q354" s="1151"/>
      <c r="R354" s="544"/>
      <c r="S354" s="1050"/>
      <c r="T354" s="1050"/>
      <c r="U354" s="1082">
        <v>354</v>
      </c>
      <c r="V354" s="470"/>
    </row>
    <row r="355" spans="1:22" ht="15.75" customHeight="1">
      <c r="A355" s="1117" t="s">
        <v>358</v>
      </c>
      <c r="B355" s="1121"/>
      <c r="C355" s="1025" t="str">
        <f>IF(Data!BZ355="","",Data!BZ355)</f>
        <v/>
      </c>
      <c r="D355" s="1025" t="str">
        <f>IF(Data!CA355="","",Data!CA355)</f>
        <v/>
      </c>
      <c r="E355" s="1025" t="str">
        <f>IF(Data!CB355="","",Data!CB355)</f>
        <v/>
      </c>
      <c r="F355" s="1025" t="str">
        <f>IF(Data!CC355="","",Data!CC355)</f>
        <v/>
      </c>
      <c r="G355" s="1121"/>
      <c r="H355" s="988" t="str">
        <f>IF(SUM(C355)&gt;0,(C353-H358-SUM(C358)*(H358=""))*'Exp factors'!C$23,"")</f>
        <v/>
      </c>
      <c r="I355" s="988" t="str">
        <f>IF(SUM(D355)&gt;0,(D353-I358-SUM(D358)*(I358=""))*'Exp factors'!D$23,"")</f>
        <v/>
      </c>
      <c r="J355" s="988" t="str">
        <f>IF(SUM(E355)&gt;0,(E353-J358-SUM(E358)*(J358=""))*'Exp factors'!E$23,"")</f>
        <v/>
      </c>
      <c r="K355" s="988" t="str">
        <f>IF(SUM(F355)&gt;0,(F353-K358-SUM(F358)*(K358=""))*'Exp factors'!F$23,"")</f>
        <v/>
      </c>
      <c r="L355" s="1121"/>
      <c r="M355" s="983"/>
      <c r="N355" s="983"/>
      <c r="O355" s="983"/>
      <c r="P355" s="983"/>
      <c r="Q355" s="1151"/>
      <c r="R355" s="544"/>
      <c r="S355" s="1050"/>
      <c r="T355" s="1050"/>
      <c r="U355" s="1082">
        <v>355</v>
      </c>
      <c r="V355" s="470"/>
    </row>
    <row r="356" spans="1:22" ht="15.75" customHeight="1">
      <c r="A356" s="1118" t="s">
        <v>282</v>
      </c>
      <c r="B356" s="1121"/>
      <c r="C356" s="1025" t="str">
        <f>IF(Data!BZ356="","",Data!BZ356)</f>
        <v/>
      </c>
      <c r="D356" s="1025" t="str">
        <f>IF(Data!CA356="","",Data!CA356)</f>
        <v/>
      </c>
      <c r="E356" s="1025" t="str">
        <f>IF(Data!CB356="","",Data!CB356)</f>
        <v/>
      </c>
      <c r="F356" s="1025" t="str">
        <f>IF(Data!CC356="","",Data!CC356)</f>
        <v/>
      </c>
      <c r="G356" s="1124"/>
      <c r="H356" s="983"/>
      <c r="I356" s="983"/>
      <c r="J356" s="983"/>
      <c r="K356" s="983"/>
      <c r="L356" s="1124"/>
      <c r="M356" s="983"/>
      <c r="N356" s="983"/>
      <c r="O356" s="983"/>
      <c r="P356" s="983"/>
      <c r="Q356" s="1151"/>
      <c r="R356" s="1135"/>
      <c r="S356" s="1136"/>
      <c r="T356" s="1136"/>
      <c r="U356" s="1082">
        <v>356</v>
      </c>
      <c r="V356" s="470"/>
    </row>
    <row r="357" spans="1:22" ht="15.75" customHeight="1">
      <c r="A357" s="1118" t="s">
        <v>284</v>
      </c>
      <c r="B357" s="1144"/>
      <c r="C357" s="1142" t="str">
        <f>IF(SUM(C355)=0,"",C355*C356)</f>
        <v/>
      </c>
      <c r="D357" s="1142" t="str">
        <f>IF(SUM(D355)=0,"",D355*D356)</f>
        <v/>
      </c>
      <c r="E357" s="1142" t="str">
        <f>IF(SUM(E355)=0,"",E355*E356)</f>
        <v/>
      </c>
      <c r="F357" s="1142" t="str">
        <f>IF(SUM(F355)=0,"",F355*F356)</f>
        <v/>
      </c>
      <c r="G357" s="1124"/>
      <c r="H357" s="992" t="str">
        <f>IF(H355="","",H355*C356)</f>
        <v/>
      </c>
      <c r="I357" s="992" t="str">
        <f>IF(I355="","",I355*D356)</f>
        <v/>
      </c>
      <c r="J357" s="992" t="str">
        <f>IF(J355="","",J355*E356)</f>
        <v/>
      </c>
      <c r="K357" s="992" t="str">
        <f>IF(K355="","",K355*F356)</f>
        <v/>
      </c>
      <c r="L357" s="1124"/>
      <c r="M357" s="1142" t="str">
        <f>IF(H357="","",SUM(H357)-SUM(C357))</f>
        <v/>
      </c>
      <c r="N357" s="1142" t="str">
        <f>IF(I357="","",SUM(I357)-SUM(D357))</f>
        <v/>
      </c>
      <c r="O357" s="1142" t="str">
        <f>IF(J357="","",SUM(J357)-SUM(E357))</f>
        <v/>
      </c>
      <c r="P357" s="1142" t="str">
        <f>IF(K357="","",SUM(K357)-SUM(F357))</f>
        <v/>
      </c>
      <c r="Q357" s="1151"/>
      <c r="R357" s="544"/>
      <c r="S357" s="1050"/>
      <c r="T357" s="1050"/>
      <c r="U357" s="1082">
        <v>357</v>
      </c>
      <c r="V357" s="470"/>
    </row>
    <row r="358" spans="1:22" ht="15.75" customHeight="1">
      <c r="A358" s="1118" t="s">
        <v>359</v>
      </c>
      <c r="B358" s="1121"/>
      <c r="C358" s="1025" t="str">
        <f>IF(Data!BZ358="","",Data!BZ358)</f>
        <v/>
      </c>
      <c r="D358" s="1025" t="str">
        <f>IF(Data!CA358="","",Data!CA358)</f>
        <v/>
      </c>
      <c r="E358" s="1025" t="str">
        <f>IF(Data!CB358="","",Data!CB358)</f>
        <v/>
      </c>
      <c r="F358" s="1025" t="str">
        <f>IF(Data!CC358="","",Data!CC358)</f>
        <v/>
      </c>
      <c r="G358" s="1124"/>
      <c r="H358" s="306"/>
      <c r="I358" s="306"/>
      <c r="J358" s="306"/>
      <c r="K358" s="306"/>
      <c r="L358" s="1124"/>
      <c r="M358" s="983"/>
      <c r="N358" s="983"/>
      <c r="O358" s="983"/>
      <c r="P358" s="983"/>
      <c r="Q358" s="1151"/>
      <c r="R358" s="544"/>
      <c r="S358" s="1050"/>
      <c r="T358" s="1050"/>
      <c r="U358" s="1082">
        <v>358</v>
      </c>
      <c r="V358" s="470"/>
    </row>
    <row r="359" spans="1:22" ht="15.75" customHeight="1">
      <c r="A359" s="1143" t="s">
        <v>353</v>
      </c>
      <c r="B359" s="1121"/>
      <c r="C359" s="1169" t="str">
        <f>IF(C353="","",(C353-SUM(C355)-SUM(C358))*C354/C$46/365/$P$1)</f>
        <v/>
      </c>
      <c r="D359" s="1169" t="str">
        <f>IF(D353="","",(D353-SUM(D355)-SUM(D358))*D354/D$46/365/$P$1)</f>
        <v/>
      </c>
      <c r="E359" s="1169" t="str">
        <f>IF(E353="","",(E353-SUM(E355)-SUM(E358))*E354/E$46/365/$P$1)</f>
        <v/>
      </c>
      <c r="F359" s="1169" t="str">
        <f>IF(F353="","",(F353-SUM(F355)-SUM(F358))*F354/F$46/365/$P$1)</f>
        <v/>
      </c>
      <c r="G359" s="1134"/>
      <c r="H359" s="863" t="str">
        <f>IF(H355="","",(C353-H355-H358-SUM(C358)*(H358=""))*C354/H$46/365/$P$1)</f>
        <v/>
      </c>
      <c r="I359" s="863" t="str">
        <f>IF(I355="","",(D353-I355-I358-SUM(D358)*(I358=""))*D354/I$46/365/$P$1)</f>
        <v/>
      </c>
      <c r="J359" s="863" t="str">
        <f>IF(J355="","",(E353-J355-J358-SUM(E358)*(J358=""))*E354/J$46/365/$P$1)</f>
        <v/>
      </c>
      <c r="K359" s="863" t="str">
        <f>IF(K355="","",(F353-K355-K358-SUM(F358)*(K358=""))*F354/K$46/365/$P$1)</f>
        <v/>
      </c>
      <c r="L359" s="1134"/>
      <c r="M359" s="1170" t="str">
        <f>IF(H359="","",SUM(H359)-SUM(C359))</f>
        <v/>
      </c>
      <c r="N359" s="1170" t="str">
        <f>IF(I359="","",SUM(I359)-SUM(D359))</f>
        <v/>
      </c>
      <c r="O359" s="1170" t="str">
        <f>IF(J359="","",SUM(J359)-SUM(E359))</f>
        <v/>
      </c>
      <c r="P359" s="1170" t="str">
        <f>IF(K359="","",SUM(K359)-SUM(F359))</f>
        <v/>
      </c>
      <c r="Q359" s="1151"/>
      <c r="R359" s="1081"/>
      <c r="S359" s="1043"/>
      <c r="T359" s="1043"/>
      <c r="U359" s="1082">
        <v>359</v>
      </c>
      <c r="V359" s="470"/>
    </row>
    <row r="360" spans="1:22" s="1191" customFormat="1" ht="15.75" customHeight="1">
      <c r="A360" s="1181" t="str">
        <f>IF(Data!A360="","",Data!A360)</f>
        <v>Other crop: type</v>
      </c>
      <c r="B360" s="1121"/>
      <c r="C360" s="1025" t="str">
        <f>IF(Data!BZ360="","",Data!BZ360)</f>
        <v/>
      </c>
      <c r="D360" s="1025" t="str">
        <f>IF(Data!CA360="","",Data!CA360)</f>
        <v/>
      </c>
      <c r="E360" s="1025" t="str">
        <f>IF(Data!CB360="","",Data!CB360)</f>
        <v/>
      </c>
      <c r="F360" s="1025" t="str">
        <f>IF(Data!CC360="","",Data!CC360)</f>
        <v/>
      </c>
      <c r="G360" s="1121"/>
      <c r="H360" s="983"/>
      <c r="I360" s="983"/>
      <c r="J360" s="983"/>
      <c r="K360" s="983"/>
      <c r="L360" s="1121"/>
      <c r="M360" s="983"/>
      <c r="N360" s="983"/>
      <c r="O360" s="983"/>
      <c r="P360" s="983"/>
      <c r="Q360" s="1151"/>
      <c r="R360" s="489"/>
      <c r="S360" s="489"/>
      <c r="T360" s="489"/>
      <c r="U360" s="1082">
        <v>360</v>
      </c>
      <c r="V360" s="1190"/>
    </row>
    <row r="361" spans="1:22" s="1191" customFormat="1" ht="15.75" customHeight="1">
      <c r="A361" s="1199" t="s">
        <v>380</v>
      </c>
      <c r="B361" s="1121"/>
      <c r="C361" s="1025" t="str">
        <f>IF(Data!BZ361="","",Data!BZ361)</f>
        <v/>
      </c>
      <c r="D361" s="1025" t="str">
        <f>IF(Data!CA361="","",Data!CA361)</f>
        <v/>
      </c>
      <c r="E361" s="1025" t="str">
        <f>IF(Data!CB361="","",Data!CB361)</f>
        <v/>
      </c>
      <c r="F361" s="1025" t="str">
        <f>IF(Data!CC361="","",Data!CC361)</f>
        <v/>
      </c>
      <c r="G361" s="1177"/>
      <c r="H361" s="983"/>
      <c r="I361" s="983"/>
      <c r="J361" s="983"/>
      <c r="K361" s="983"/>
      <c r="L361" s="1177"/>
      <c r="M361" s="1163"/>
      <c r="N361" s="1163"/>
      <c r="O361" s="1163"/>
      <c r="P361" s="1163"/>
      <c r="Q361" s="1151"/>
      <c r="R361" s="544"/>
      <c r="S361" s="1050"/>
      <c r="T361" s="1050"/>
      <c r="U361" s="1082">
        <v>361</v>
      </c>
      <c r="V361" s="1190"/>
    </row>
    <row r="362" spans="1:22" ht="15.75" customHeight="1">
      <c r="A362" s="1117" t="s">
        <v>367</v>
      </c>
      <c r="B362" s="1121"/>
      <c r="C362" s="1025" t="str">
        <f>IF(Data!BZ362="","",Data!BZ362)</f>
        <v/>
      </c>
      <c r="D362" s="1025" t="str">
        <f>IF(Data!CA362="","",Data!CA362)</f>
        <v/>
      </c>
      <c r="E362" s="1025" t="str">
        <f>IF(Data!CB362="","",Data!CB362)</f>
        <v/>
      </c>
      <c r="F362" s="1025" t="str">
        <f>IF(Data!CC362="","",Data!CC362)</f>
        <v/>
      </c>
      <c r="G362" s="1177"/>
      <c r="H362" s="983"/>
      <c r="I362" s="983"/>
      <c r="J362" s="983"/>
      <c r="K362" s="983"/>
      <c r="L362" s="1177"/>
      <c r="M362" s="1163"/>
      <c r="N362" s="1163"/>
      <c r="O362" s="1163"/>
      <c r="P362" s="1163"/>
      <c r="Q362" s="1151"/>
      <c r="R362" s="489"/>
      <c r="S362" s="489"/>
      <c r="T362" s="489"/>
      <c r="U362" s="1082">
        <v>362</v>
      </c>
      <c r="V362" s="470"/>
    </row>
    <row r="363" spans="1:22" ht="15.75" customHeight="1">
      <c r="A363" s="961" t="s">
        <v>368</v>
      </c>
      <c r="B363" s="1144"/>
      <c r="C363" s="1025" t="str">
        <f>IF(Data!BZ363="","",Data!BZ363)</f>
        <v/>
      </c>
      <c r="D363" s="1025" t="str">
        <f>IF(Data!CA363="","",Data!CA363)</f>
        <v/>
      </c>
      <c r="E363" s="1025" t="str">
        <f>IF(Data!CB363="","",Data!CB363)</f>
        <v/>
      </c>
      <c r="F363" s="1025" t="str">
        <f>IF(Data!CC363="","",Data!CC363)</f>
        <v/>
      </c>
      <c r="G363" s="1177"/>
      <c r="H363" s="983"/>
      <c r="I363" s="983"/>
      <c r="J363" s="983"/>
      <c r="K363" s="983"/>
      <c r="L363" s="1177"/>
      <c r="M363" s="1163"/>
      <c r="N363" s="1163"/>
      <c r="O363" s="1163"/>
      <c r="P363" s="1163"/>
      <c r="Q363" s="1151"/>
      <c r="R363" s="544"/>
      <c r="S363" s="1050"/>
      <c r="T363" s="1050"/>
      <c r="U363" s="1082">
        <v>363</v>
      </c>
      <c r="V363" s="470"/>
    </row>
    <row r="364" spans="1:22" ht="15.75" customHeight="1">
      <c r="A364" s="961" t="s">
        <v>369</v>
      </c>
      <c r="B364" s="1124"/>
      <c r="C364" s="1165" t="str">
        <f>IF(C361="","",C361*C363)</f>
        <v/>
      </c>
      <c r="D364" s="1165" t="str">
        <f>IF(D361="","",D361*D363)</f>
        <v/>
      </c>
      <c r="E364" s="1165" t="str">
        <f>IF(E361="","",E361*E363)</f>
        <v/>
      </c>
      <c r="F364" s="1165" t="str">
        <f>IF(F361="","",F361*F363)</f>
        <v/>
      </c>
      <c r="G364" s="1103"/>
      <c r="H364" s="983"/>
      <c r="I364" s="983"/>
      <c r="J364" s="983"/>
      <c r="K364" s="983"/>
      <c r="L364" s="1103"/>
      <c r="M364" s="983"/>
      <c r="N364" s="983"/>
      <c r="O364" s="983"/>
      <c r="P364" s="983"/>
      <c r="Q364" s="1151"/>
      <c r="R364" s="544"/>
      <c r="S364" s="1050"/>
      <c r="T364" s="1050"/>
      <c r="U364" s="1082">
        <v>364</v>
      </c>
      <c r="V364" s="470"/>
    </row>
    <row r="365" spans="1:22" ht="15.75" customHeight="1">
      <c r="A365" s="961" t="s">
        <v>357</v>
      </c>
      <c r="B365" s="1121"/>
      <c r="C365" s="1025">
        <f>IF(Data!BZ365="","",Data!BZ365)</f>
        <v>2010</v>
      </c>
      <c r="D365" s="1025">
        <f>IF(Data!CA365="","",Data!CA365)</f>
        <v>2010</v>
      </c>
      <c r="E365" s="1025">
        <f>IF(Data!CB365="","",Data!CB365)</f>
        <v>2010</v>
      </c>
      <c r="F365" s="1025">
        <f>IF(Data!CC365="","",Data!CC365)</f>
        <v>2010</v>
      </c>
      <c r="G365" s="1103"/>
      <c r="H365" s="983"/>
      <c r="I365" s="983"/>
      <c r="J365" s="983"/>
      <c r="K365" s="983"/>
      <c r="L365" s="1103"/>
      <c r="M365" s="983"/>
      <c r="N365" s="983"/>
      <c r="O365" s="983"/>
      <c r="P365" s="983"/>
      <c r="Q365" s="1151"/>
      <c r="R365" s="544"/>
      <c r="S365" s="1050"/>
      <c r="T365" s="1050"/>
      <c r="U365" s="1082">
        <v>365</v>
      </c>
      <c r="V365" s="470"/>
    </row>
    <row r="366" spans="1:22" ht="15.75" customHeight="1">
      <c r="A366" s="1117" t="s">
        <v>358</v>
      </c>
      <c r="B366" s="1197"/>
      <c r="C366" s="1025" t="str">
        <f>IF(Data!BZ366="","",Data!BZ366)</f>
        <v/>
      </c>
      <c r="D366" s="1025" t="str">
        <f>IF(Data!CA366="","",Data!CA366)</f>
        <v/>
      </c>
      <c r="E366" s="1025" t="str">
        <f>IF(Data!CB366="","",Data!CB366)</f>
        <v/>
      </c>
      <c r="F366" s="1025" t="str">
        <f>IF(Data!CC366="","",Data!CC366)</f>
        <v/>
      </c>
      <c r="G366" s="1121"/>
      <c r="H366" s="988" t="str">
        <f>IF(SUM(C366)&gt;0,(C364-H369-SUM(C369)*(H369=""))*'Exp factors'!C$23,"")</f>
        <v/>
      </c>
      <c r="I366" s="988" t="str">
        <f>IF(SUM(D366)&gt;0,(D364-I369-SUM(D369)*(I369=""))*'Exp factors'!D$23,"")</f>
        <v/>
      </c>
      <c r="J366" s="988" t="str">
        <f>IF(SUM(E366)&gt;0,(E364-J369-SUM(E369)*(J369=""))*'Exp factors'!E$23,"")</f>
        <v/>
      </c>
      <c r="K366" s="988" t="str">
        <f>IF(SUM(F366)&gt;0,(F364-K369-SUM(F369)*(K369=""))*'Exp factors'!F$23,"")</f>
        <v/>
      </c>
      <c r="L366" s="1121"/>
      <c r="M366" s="983"/>
      <c r="N366" s="983"/>
      <c r="O366" s="983"/>
      <c r="P366" s="983"/>
      <c r="Q366" s="1151"/>
      <c r="R366" s="544"/>
      <c r="S366" s="1050"/>
      <c r="T366" s="1050"/>
      <c r="U366" s="1082">
        <v>366</v>
      </c>
      <c r="V366" s="470"/>
    </row>
    <row r="367" spans="1:22" ht="15.75" customHeight="1">
      <c r="A367" s="1118" t="s">
        <v>282</v>
      </c>
      <c r="B367" s="1124"/>
      <c r="C367" s="1025" t="str">
        <f>IF(Data!BZ367="","",Data!BZ367)</f>
        <v/>
      </c>
      <c r="D367" s="1025" t="str">
        <f>IF(Data!CA367="","",Data!CA367)</f>
        <v/>
      </c>
      <c r="E367" s="1025" t="str">
        <f>IF(Data!CB367="","",Data!CB367)</f>
        <v/>
      </c>
      <c r="F367" s="1025" t="str">
        <f>IF(Data!CC367="","",Data!CC367)</f>
        <v/>
      </c>
      <c r="G367" s="1124"/>
      <c r="H367" s="983"/>
      <c r="I367" s="983"/>
      <c r="J367" s="983"/>
      <c r="K367" s="983"/>
      <c r="L367" s="1124"/>
      <c r="M367" s="983"/>
      <c r="N367" s="983"/>
      <c r="O367" s="983"/>
      <c r="P367" s="983"/>
      <c r="Q367" s="1151"/>
      <c r="R367" s="1135"/>
      <c r="S367" s="1136"/>
      <c r="T367" s="1136"/>
      <c r="U367" s="1082">
        <v>367</v>
      </c>
      <c r="V367" s="470"/>
    </row>
    <row r="368" spans="1:22" ht="15.75" customHeight="1">
      <c r="A368" s="1118" t="s">
        <v>284</v>
      </c>
      <c r="B368" s="1124"/>
      <c r="C368" s="1142" t="str">
        <f>IF(SUM(C366)=0,"",C366*C367)</f>
        <v/>
      </c>
      <c r="D368" s="1142" t="str">
        <f>IF(SUM(D366)=0,"",D366*D367)</f>
        <v/>
      </c>
      <c r="E368" s="1142" t="str">
        <f>IF(SUM(E366)=0,"",E366*E367)</f>
        <v/>
      </c>
      <c r="F368" s="1142" t="str">
        <f>IF(SUM(F366)=0,"",F366*F367)</f>
        <v/>
      </c>
      <c r="G368" s="1124"/>
      <c r="H368" s="992" t="str">
        <f>IF(H366="","",H366*C367)</f>
        <v/>
      </c>
      <c r="I368" s="992" t="str">
        <f>IF(I366="","",I366*D367)</f>
        <v/>
      </c>
      <c r="J368" s="992" t="str">
        <f>IF(J366="","",J366*E367)</f>
        <v/>
      </c>
      <c r="K368" s="992" t="str">
        <f>IF(K366="","",K366*F367)</f>
        <v/>
      </c>
      <c r="L368" s="1124"/>
      <c r="M368" s="1142" t="str">
        <f>IF(H368="","",SUM(H368)-SUM(C368))</f>
        <v/>
      </c>
      <c r="N368" s="1142" t="str">
        <f>IF(I368="","",SUM(I368)-SUM(D368))</f>
        <v/>
      </c>
      <c r="O368" s="1142" t="str">
        <f>IF(J368="","",SUM(J368)-SUM(E368))</f>
        <v/>
      </c>
      <c r="P368" s="1142" t="str">
        <f>IF(K368="","",SUM(K368)-SUM(F368))</f>
        <v/>
      </c>
      <c r="Q368" s="1151"/>
      <c r="R368" s="544"/>
      <c r="S368" s="1050"/>
      <c r="T368" s="1050"/>
      <c r="U368" s="1082">
        <v>368</v>
      </c>
      <c r="V368" s="470"/>
    </row>
    <row r="369" spans="1:22" s="1191" customFormat="1" ht="15.75" customHeight="1">
      <c r="A369" s="1118" t="s">
        <v>359</v>
      </c>
      <c r="B369" s="1124"/>
      <c r="C369" s="1025" t="str">
        <f>IF(Data!BZ369="","",Data!BZ369)</f>
        <v/>
      </c>
      <c r="D369" s="1025" t="str">
        <f>IF(Data!CA369="","",Data!CA369)</f>
        <v/>
      </c>
      <c r="E369" s="1025" t="str">
        <f>IF(Data!CB369="","",Data!CB369)</f>
        <v/>
      </c>
      <c r="F369" s="1025" t="str">
        <f>IF(Data!CC369="","",Data!CC369)</f>
        <v/>
      </c>
      <c r="G369" s="1124"/>
      <c r="H369" s="306"/>
      <c r="I369" s="306"/>
      <c r="J369" s="306"/>
      <c r="K369" s="306"/>
      <c r="L369" s="1124"/>
      <c r="M369" s="983"/>
      <c r="N369" s="983"/>
      <c r="O369" s="983"/>
      <c r="P369" s="983"/>
      <c r="Q369" s="1151"/>
      <c r="R369" s="544"/>
      <c r="S369" s="1050"/>
      <c r="T369" s="1050"/>
      <c r="U369" s="1082">
        <v>369</v>
      </c>
      <c r="V369" s="1190"/>
    </row>
    <row r="370" spans="1:22" s="1191" customFormat="1" ht="15.75" customHeight="1">
      <c r="A370" s="1143" t="s">
        <v>353</v>
      </c>
      <c r="B370" s="1124"/>
      <c r="C370" s="1169" t="str">
        <f>IF(C364="","",(C364-SUM(C366)-SUM(C369))*C365/C$46/365/$P$1)</f>
        <v/>
      </c>
      <c r="D370" s="1169" t="str">
        <f>IF(D364="","",(D364-SUM(D366)-SUM(D369))*D365/D$46/365/$P$1)</f>
        <v/>
      </c>
      <c r="E370" s="1169" t="str">
        <f>IF(E364="","",(E364-SUM(E366)-SUM(E369))*E365/E$46/365/$P$1)</f>
        <v/>
      </c>
      <c r="F370" s="1169" t="str">
        <f>IF(F364="","",(F364-SUM(F366)-SUM(F369))*F365/F$46/365/$P$1)</f>
        <v/>
      </c>
      <c r="G370" s="1134"/>
      <c r="H370" s="863" t="str">
        <f>IF(H366="","",(C364-H366-H369-SUM(C369)*(H369=""))*C365/H$46/365/$P$1)</f>
        <v/>
      </c>
      <c r="I370" s="863" t="str">
        <f>IF(I366="","",(D364-I366-I369-SUM(D369)*(I369=""))*D365/I$46/365/$P$1)</f>
        <v/>
      </c>
      <c r="J370" s="863" t="str">
        <f>IF(J366="","",(E364-J366-J369-SUM(E369)*(J369=""))*E365/J$46/365/$P$1)</f>
        <v/>
      </c>
      <c r="K370" s="863" t="str">
        <f>IF(K366="","",(F364-K366-K369-SUM(F369)*(K369=""))*F365/K$46/365/$P$1)</f>
        <v/>
      </c>
      <c r="L370" s="1134"/>
      <c r="M370" s="1170" t="str">
        <f>IF(H370="","",SUM(H370)-SUM(C370))</f>
        <v/>
      </c>
      <c r="N370" s="1170" t="str">
        <f>IF(I370="","",SUM(I370)-SUM(D370))</f>
        <v/>
      </c>
      <c r="O370" s="1170" t="str">
        <f>IF(J370="","",SUM(J370)-SUM(E370))</f>
        <v/>
      </c>
      <c r="P370" s="1170" t="str">
        <f>IF(K370="","",SUM(K370)-SUM(F370))</f>
        <v/>
      </c>
      <c r="Q370" s="1151"/>
      <c r="R370" s="1081"/>
      <c r="S370" s="1043"/>
      <c r="T370" s="1043"/>
      <c r="U370" s="1082">
        <v>370</v>
      </c>
      <c r="V370" s="1190"/>
    </row>
    <row r="371" spans="1:22" s="1191" customFormat="1" ht="15.75" customHeight="1">
      <c r="A371" s="1181" t="str">
        <f>IF(Data!A371="","",Data!A371)</f>
        <v>Other crop: type</v>
      </c>
      <c r="B371" s="1121"/>
      <c r="C371" s="1025" t="str">
        <f>IF(Data!BZ371="","",Data!BZ371)</f>
        <v/>
      </c>
      <c r="D371" s="1025" t="str">
        <f>IF(Data!CA371="","",Data!CA371)</f>
        <v/>
      </c>
      <c r="E371" s="1025" t="str">
        <f>IF(Data!CB371="","",Data!CB371)</f>
        <v/>
      </c>
      <c r="F371" s="1025" t="str">
        <f>IF(Data!CC371="","",Data!CC371)</f>
        <v/>
      </c>
      <c r="G371" s="1121"/>
      <c r="H371" s="983"/>
      <c r="I371" s="983"/>
      <c r="J371" s="983"/>
      <c r="K371" s="983"/>
      <c r="L371" s="1121"/>
      <c r="M371" s="983"/>
      <c r="N371" s="983"/>
      <c r="O371" s="983"/>
      <c r="P371" s="983"/>
      <c r="Q371" s="1151"/>
      <c r="R371" s="489"/>
      <c r="S371" s="489"/>
      <c r="T371" s="489"/>
      <c r="U371" s="1082">
        <v>371</v>
      </c>
      <c r="V371" s="1190"/>
    </row>
    <row r="372" spans="1:22" s="1191" customFormat="1" ht="15.75" customHeight="1">
      <c r="A372" s="1199" t="s">
        <v>380</v>
      </c>
      <c r="B372" s="1149"/>
      <c r="C372" s="1025" t="str">
        <f>IF(Data!BZ372="","",Data!BZ372)</f>
        <v/>
      </c>
      <c r="D372" s="1025" t="str">
        <f>IF(Data!CA372="","",Data!CA372)</f>
        <v/>
      </c>
      <c r="E372" s="1025" t="str">
        <f>IF(Data!CB372="","",Data!CB372)</f>
        <v/>
      </c>
      <c r="F372" s="1025" t="str">
        <f>IF(Data!CC372="","",Data!CC372)</f>
        <v/>
      </c>
      <c r="G372" s="1177"/>
      <c r="H372" s="983"/>
      <c r="I372" s="983"/>
      <c r="J372" s="983"/>
      <c r="K372" s="983"/>
      <c r="L372" s="1177"/>
      <c r="M372" s="1163"/>
      <c r="N372" s="1163"/>
      <c r="O372" s="1163"/>
      <c r="P372" s="1163"/>
      <c r="Q372" s="1151"/>
      <c r="R372" s="544"/>
      <c r="S372" s="1050"/>
      <c r="T372" s="1050"/>
      <c r="U372" s="1082">
        <v>372</v>
      </c>
      <c r="V372" s="1190"/>
    </row>
    <row r="373" spans="1:22" ht="15.75" customHeight="1">
      <c r="A373" s="1117" t="s">
        <v>367</v>
      </c>
      <c r="B373" s="1149"/>
      <c r="C373" s="1025" t="str">
        <f>IF(Data!BZ373="","",Data!BZ373)</f>
        <v/>
      </c>
      <c r="D373" s="1025" t="str">
        <f>IF(Data!CA373="","",Data!CA373)</f>
        <v/>
      </c>
      <c r="E373" s="1025" t="str">
        <f>IF(Data!CB373="","",Data!CB373)</f>
        <v/>
      </c>
      <c r="F373" s="1025" t="str">
        <f>IF(Data!CC373="","",Data!CC373)</f>
        <v/>
      </c>
      <c r="G373" s="1177"/>
      <c r="H373" s="983"/>
      <c r="I373" s="983"/>
      <c r="J373" s="983"/>
      <c r="K373" s="983"/>
      <c r="L373" s="1177"/>
      <c r="M373" s="1163"/>
      <c r="N373" s="1163"/>
      <c r="O373" s="1163"/>
      <c r="P373" s="1163"/>
      <c r="Q373" s="1151"/>
      <c r="R373" s="489"/>
      <c r="S373" s="489"/>
      <c r="T373" s="489"/>
      <c r="U373" s="1082">
        <v>373</v>
      </c>
      <c r="V373" s="470"/>
    </row>
    <row r="374" spans="1:22" ht="15.75" customHeight="1">
      <c r="A374" s="961" t="s">
        <v>368</v>
      </c>
      <c r="B374" s="1134"/>
      <c r="C374" s="1025" t="str">
        <f>IF(Data!BZ374="","",Data!BZ374)</f>
        <v/>
      </c>
      <c r="D374" s="1025" t="str">
        <f>IF(Data!CA374="","",Data!CA374)</f>
        <v/>
      </c>
      <c r="E374" s="1025" t="str">
        <f>IF(Data!CB374="","",Data!CB374)</f>
        <v/>
      </c>
      <c r="F374" s="1025" t="str">
        <f>IF(Data!CC374="","",Data!CC374)</f>
        <v/>
      </c>
      <c r="G374" s="1177"/>
      <c r="H374" s="983"/>
      <c r="I374" s="983"/>
      <c r="J374" s="983"/>
      <c r="K374" s="983"/>
      <c r="L374" s="1177"/>
      <c r="M374" s="1163"/>
      <c r="N374" s="1163"/>
      <c r="O374" s="1163"/>
      <c r="P374" s="1163"/>
      <c r="Q374" s="1151"/>
      <c r="R374" s="544"/>
      <c r="S374" s="1050"/>
      <c r="T374" s="1050"/>
      <c r="U374" s="1082">
        <v>374</v>
      </c>
      <c r="V374" s="470"/>
    </row>
    <row r="375" spans="1:22" ht="15.75" customHeight="1">
      <c r="A375" s="961" t="s">
        <v>369</v>
      </c>
      <c r="B375" s="1147"/>
      <c r="C375" s="1165" t="str">
        <f>IF(C372="","",C372*C374)</f>
        <v/>
      </c>
      <c r="D375" s="1165" t="str">
        <f>IF(D372="","",D372*D374)</f>
        <v/>
      </c>
      <c r="E375" s="1165" t="str">
        <f>IF(E372="","",E372*E374)</f>
        <v/>
      </c>
      <c r="F375" s="1165" t="str">
        <f>IF(F372="","",F372*F374)</f>
        <v/>
      </c>
      <c r="G375" s="1103"/>
      <c r="H375" s="983"/>
      <c r="I375" s="983"/>
      <c r="J375" s="983"/>
      <c r="K375" s="983"/>
      <c r="L375" s="1103"/>
      <c r="M375" s="983"/>
      <c r="N375" s="983"/>
      <c r="O375" s="983"/>
      <c r="P375" s="983"/>
      <c r="Q375" s="1151"/>
      <c r="R375" s="544"/>
      <c r="S375" s="1050"/>
      <c r="T375" s="1050"/>
      <c r="U375" s="1082">
        <v>375</v>
      </c>
      <c r="V375" s="470"/>
    </row>
    <row r="376" spans="1:22" ht="15.75" customHeight="1">
      <c r="A376" s="961" t="s">
        <v>357</v>
      </c>
      <c r="B376" s="1149"/>
      <c r="C376" s="1025" t="str">
        <f>IF(Data!BZ376="","",Data!BZ376)</f>
        <v/>
      </c>
      <c r="D376" s="1025" t="str">
        <f>IF(Data!CA376="","",Data!CA376)</f>
        <v/>
      </c>
      <c r="E376" s="1025" t="str">
        <f>IF(Data!CB376="","",Data!CB376)</f>
        <v/>
      </c>
      <c r="F376" s="1025" t="str">
        <f>IF(Data!CC376="","",Data!CC376)</f>
        <v/>
      </c>
      <c r="G376" s="1103"/>
      <c r="H376" s="983"/>
      <c r="I376" s="983"/>
      <c r="J376" s="983"/>
      <c r="K376" s="983"/>
      <c r="L376" s="1103"/>
      <c r="M376" s="983"/>
      <c r="N376" s="983"/>
      <c r="O376" s="983"/>
      <c r="P376" s="983"/>
      <c r="Q376" s="1151"/>
      <c r="R376" s="544"/>
      <c r="S376" s="1050"/>
      <c r="T376" s="1050"/>
      <c r="U376" s="1082">
        <v>376</v>
      </c>
      <c r="V376" s="470"/>
    </row>
    <row r="377" spans="1:22" ht="15.75" customHeight="1">
      <c r="A377" s="1117" t="s">
        <v>358</v>
      </c>
      <c r="B377" s="1149"/>
      <c r="C377" s="1025" t="str">
        <f>IF(Data!BZ377="","",Data!BZ377)</f>
        <v/>
      </c>
      <c r="D377" s="1025" t="str">
        <f>IF(Data!CA377="","",Data!CA377)</f>
        <v/>
      </c>
      <c r="E377" s="1025" t="str">
        <f>IF(Data!CB377="","",Data!CB377)</f>
        <v/>
      </c>
      <c r="F377" s="1025" t="str">
        <f>IF(Data!CC377="","",Data!CC377)</f>
        <v/>
      </c>
      <c r="G377" s="1121"/>
      <c r="H377" s="988" t="str">
        <f>IF(SUM(C377)&gt;0,(C375-H380-SUM(C380)*(H380=""))*'Exp factors'!C$23,"")</f>
        <v/>
      </c>
      <c r="I377" s="988" t="str">
        <f>IF(SUM(D377)&gt;0,(D375-I380-SUM(D380)*(I380=""))*'Exp factors'!D$23,"")</f>
        <v/>
      </c>
      <c r="J377" s="988" t="str">
        <f>IF(SUM(E377)&gt;0,(E375-J380-SUM(E380)*(J380=""))*'Exp factors'!E$23,"")</f>
        <v/>
      </c>
      <c r="K377" s="988" t="str">
        <f>IF(SUM(F377)&gt;0,(F375-K380-SUM(F380)*(K380=""))*'Exp factors'!F$23,"")</f>
        <v/>
      </c>
      <c r="L377" s="1121"/>
      <c r="M377" s="983"/>
      <c r="N377" s="983"/>
      <c r="O377" s="983"/>
      <c r="P377" s="983"/>
      <c r="Q377" s="1151"/>
      <c r="R377" s="544"/>
      <c r="S377" s="1050"/>
      <c r="T377" s="1050"/>
      <c r="U377" s="1082">
        <v>377</v>
      </c>
      <c r="V377" s="470"/>
    </row>
    <row r="378" spans="1:22" ht="15.75" customHeight="1">
      <c r="A378" s="1118" t="s">
        <v>282</v>
      </c>
      <c r="B378" s="1149"/>
      <c r="C378" s="1025" t="str">
        <f>IF(Data!BZ378="","",Data!BZ378)</f>
        <v/>
      </c>
      <c r="D378" s="1025" t="str">
        <f>IF(Data!CA378="","",Data!CA378)</f>
        <v/>
      </c>
      <c r="E378" s="1025" t="str">
        <f>IF(Data!CB378="","",Data!CB378)</f>
        <v/>
      </c>
      <c r="F378" s="1025" t="str">
        <f>IF(Data!CC378="","",Data!CC378)</f>
        <v/>
      </c>
      <c r="G378" s="1124"/>
      <c r="H378" s="983"/>
      <c r="I378" s="983"/>
      <c r="J378" s="983"/>
      <c r="K378" s="983"/>
      <c r="L378" s="1124"/>
      <c r="M378" s="983"/>
      <c r="N378" s="983"/>
      <c r="O378" s="983"/>
      <c r="P378" s="983"/>
      <c r="Q378" s="1151"/>
      <c r="R378" s="1135"/>
      <c r="S378" s="1136"/>
      <c r="T378" s="1136"/>
      <c r="U378" s="1082">
        <v>378</v>
      </c>
      <c r="V378" s="470"/>
    </row>
    <row r="379" spans="1:22" ht="15.75" customHeight="1">
      <c r="A379" s="1118" t="s">
        <v>284</v>
      </c>
      <c r="B379" s="1149"/>
      <c r="C379" s="1142" t="str">
        <f>IF(SUM(C377)=0,"",C377*C378)</f>
        <v/>
      </c>
      <c r="D379" s="1142" t="str">
        <f>IF(SUM(D377)=0,"",D377*D378)</f>
        <v/>
      </c>
      <c r="E379" s="1142" t="str">
        <f>IF(SUM(E377)=0,"",E377*E378)</f>
        <v/>
      </c>
      <c r="F379" s="1142" t="str">
        <f>IF(SUM(F377)=0,"",F377*F378)</f>
        <v/>
      </c>
      <c r="G379" s="1124"/>
      <c r="H379" s="992" t="str">
        <f>IF(H377="","",H377*C378)</f>
        <v/>
      </c>
      <c r="I379" s="992" t="str">
        <f>IF(I377="","",I377*D378)</f>
        <v/>
      </c>
      <c r="J379" s="992" t="str">
        <f>IF(J377="","",J377*E378)</f>
        <v/>
      </c>
      <c r="K379" s="992" t="str">
        <f>IF(K377="","",K377*F378)</f>
        <v/>
      </c>
      <c r="L379" s="1124"/>
      <c r="M379" s="1142" t="str">
        <f>IF(H379="","",SUM(H379)-SUM(C379))</f>
        <v/>
      </c>
      <c r="N379" s="1142" t="str">
        <f>IF(I379="","",SUM(I379)-SUM(D379))</f>
        <v/>
      </c>
      <c r="O379" s="1142" t="str">
        <f>IF(J379="","",SUM(J379)-SUM(E379))</f>
        <v/>
      </c>
      <c r="P379" s="1142" t="str">
        <f>IF(K379="","",SUM(K379)-SUM(F379))</f>
        <v/>
      </c>
      <c r="Q379" s="1151"/>
      <c r="R379" s="544"/>
      <c r="S379" s="1050"/>
      <c r="T379" s="1050"/>
      <c r="U379" s="1082">
        <v>379</v>
      </c>
      <c r="V379" s="470"/>
    </row>
    <row r="380" spans="1:22" s="1191" customFormat="1" ht="15.75" customHeight="1">
      <c r="A380" s="1118" t="s">
        <v>359</v>
      </c>
      <c r="B380" s="1149"/>
      <c r="C380" s="1025" t="str">
        <f>IF(Data!BZ380="","",Data!BZ380)</f>
        <v/>
      </c>
      <c r="D380" s="1025" t="str">
        <f>IF(Data!CA380="","",Data!CA380)</f>
        <v/>
      </c>
      <c r="E380" s="1025" t="str">
        <f>IF(Data!CB380="","",Data!CB380)</f>
        <v/>
      </c>
      <c r="F380" s="1025" t="str">
        <f>IF(Data!CC380="","",Data!CC380)</f>
        <v/>
      </c>
      <c r="G380" s="1124"/>
      <c r="H380" s="306"/>
      <c r="I380" s="306"/>
      <c r="J380" s="306"/>
      <c r="K380" s="306"/>
      <c r="L380" s="1124"/>
      <c r="M380" s="983"/>
      <c r="N380" s="983"/>
      <c r="O380" s="983"/>
      <c r="P380" s="983"/>
      <c r="Q380" s="1151"/>
      <c r="R380" s="544"/>
      <c r="S380" s="1050"/>
      <c r="T380" s="1050"/>
      <c r="U380" s="1082">
        <v>380</v>
      </c>
      <c r="V380" s="1190"/>
    </row>
    <row r="381" spans="1:22" s="1191" customFormat="1" ht="15.75" customHeight="1">
      <c r="A381" s="1143" t="s">
        <v>353</v>
      </c>
      <c r="B381" s="1121"/>
      <c r="C381" s="1169" t="str">
        <f>IF(C375="","",(C375-SUM(C377)-SUM(C380))*C376/C$46/365/$P$1)</f>
        <v/>
      </c>
      <c r="D381" s="1169" t="str">
        <f>IF(D375="","",(D375-SUM(D377)-SUM(D380))*D376/D$46/365/$P$1)</f>
        <v/>
      </c>
      <c r="E381" s="1169" t="str">
        <f>IF(E375="","",(E375-SUM(E377)-SUM(E380))*E376/E$46/365/$P$1)</f>
        <v/>
      </c>
      <c r="F381" s="1169" t="str">
        <f>IF(F375="","",(F375-SUM(F377)-SUM(F380))*F376/F$46/365/$P$1)</f>
        <v/>
      </c>
      <c r="G381" s="1134"/>
      <c r="H381" s="863" t="str">
        <f>IF(H377="","",(C375-H377-H380-SUM(C380)*(H380=""))*C376/H$46/365/$P$1)</f>
        <v/>
      </c>
      <c r="I381" s="863" t="str">
        <f>IF(I377="","",(D375-I377-I380-SUM(D380)*(I380=""))*D376/I$46/365/$P$1)</f>
        <v/>
      </c>
      <c r="J381" s="863" t="str">
        <f>IF(J377="","",(E375-J377-J380-SUM(E380)*(J380=""))*E376/J$46/365/$P$1)</f>
        <v/>
      </c>
      <c r="K381" s="863" t="str">
        <f>IF(K377="","",(F375-K377-K380-SUM(F380)*(K380=""))*F376/K$46/365/$P$1)</f>
        <v/>
      </c>
      <c r="L381" s="1134"/>
      <c r="M381" s="1170" t="str">
        <f>IF(H381="","",SUM(H381)-SUM(C381))</f>
        <v/>
      </c>
      <c r="N381" s="1170" t="str">
        <f>IF(I381="","",SUM(I381)-SUM(D381))</f>
        <v/>
      </c>
      <c r="O381" s="1170" t="str">
        <f>IF(J381="","",SUM(J381)-SUM(E381))</f>
        <v/>
      </c>
      <c r="P381" s="1170" t="str">
        <f>IF(K381="","",SUM(K381)-SUM(F381))</f>
        <v/>
      </c>
      <c r="Q381" s="1151"/>
      <c r="R381" s="1081"/>
      <c r="S381" s="1043"/>
      <c r="T381" s="1043"/>
      <c r="U381" s="1082">
        <v>381</v>
      </c>
      <c r="V381" s="1190"/>
    </row>
    <row r="382" spans="1:22" s="1191" customFormat="1" ht="15.75" customHeight="1">
      <c r="A382" s="1181" t="str">
        <f>IF(Data!A382="","",Data!A382)</f>
        <v>Squash: number</v>
      </c>
      <c r="B382" s="1121"/>
      <c r="C382" s="1025" t="str">
        <f>IF(Data!BZ382="","",Data!BZ382)</f>
        <v/>
      </c>
      <c r="D382" s="1025" t="str">
        <f>IF(Data!CA382="","",Data!CA382)</f>
        <v/>
      </c>
      <c r="E382" s="1025" t="str">
        <f>IF(Data!CB382="","",Data!CB382)</f>
        <v/>
      </c>
      <c r="F382" s="1025" t="str">
        <f>IF(Data!CC382="","",Data!CC382)</f>
        <v/>
      </c>
      <c r="G382" s="1177"/>
      <c r="H382" s="983"/>
      <c r="I382" s="983"/>
      <c r="J382" s="983"/>
      <c r="K382" s="983"/>
      <c r="L382" s="1177"/>
      <c r="M382" s="1163"/>
      <c r="N382" s="1163"/>
      <c r="O382" s="1163"/>
      <c r="P382" s="1163"/>
      <c r="Q382" s="1151"/>
      <c r="R382" s="544"/>
      <c r="S382" s="1050"/>
      <c r="T382" s="1050"/>
      <c r="U382" s="1082">
        <v>382</v>
      </c>
      <c r="V382" s="1190"/>
    </row>
    <row r="383" spans="1:22" ht="15.75" customHeight="1">
      <c r="A383" s="1117" t="s">
        <v>367</v>
      </c>
      <c r="B383" s="1144"/>
      <c r="C383" s="1025" t="str">
        <f>IF(Data!BZ383="","",Data!BZ383)</f>
        <v/>
      </c>
      <c r="D383" s="1025" t="str">
        <f>IF(Data!CA383="","",Data!CA383)</f>
        <v/>
      </c>
      <c r="E383" s="1025" t="str">
        <f>IF(Data!CB383="","",Data!CB383)</f>
        <v/>
      </c>
      <c r="F383" s="1025" t="str">
        <f>IF(Data!CC383="","",Data!CC383)</f>
        <v/>
      </c>
      <c r="G383" s="1177"/>
      <c r="H383" s="983"/>
      <c r="I383" s="983"/>
      <c r="J383" s="983"/>
      <c r="K383" s="983"/>
      <c r="L383" s="1177"/>
      <c r="M383" s="1163"/>
      <c r="N383" s="1163"/>
      <c r="O383" s="1163"/>
      <c r="P383" s="1163"/>
      <c r="Q383" s="1151"/>
      <c r="R383" s="489"/>
      <c r="S383" s="489"/>
      <c r="T383" s="489"/>
      <c r="U383" s="1082">
        <v>383</v>
      </c>
      <c r="V383" s="470"/>
    </row>
    <row r="384" spans="1:22" ht="15.75" customHeight="1">
      <c r="A384" s="961" t="s">
        <v>368</v>
      </c>
      <c r="B384" s="1121"/>
      <c r="C384" s="1025" t="str">
        <f>IF(Data!BZ384="","",Data!BZ384)</f>
        <v/>
      </c>
      <c r="D384" s="1025" t="str">
        <f>IF(Data!CA384="","",Data!CA384)</f>
        <v/>
      </c>
      <c r="E384" s="1025" t="str">
        <f>IF(Data!CB384="","",Data!CB384)</f>
        <v/>
      </c>
      <c r="F384" s="1025" t="str">
        <f>IF(Data!CC384="","",Data!CC384)</f>
        <v/>
      </c>
      <c r="G384" s="1177"/>
      <c r="H384" s="983"/>
      <c r="I384" s="983"/>
      <c r="J384" s="983"/>
      <c r="K384" s="983"/>
      <c r="L384" s="1177"/>
      <c r="M384" s="1163"/>
      <c r="N384" s="1163"/>
      <c r="O384" s="1163"/>
      <c r="P384" s="1163"/>
      <c r="Q384" s="1151"/>
      <c r="R384" s="544"/>
      <c r="S384" s="1050"/>
      <c r="T384" s="1050"/>
      <c r="U384" s="1082">
        <v>384</v>
      </c>
      <c r="V384" s="470"/>
    </row>
    <row r="385" spans="1:22" ht="15.75" customHeight="1">
      <c r="A385" s="961" t="s">
        <v>382</v>
      </c>
      <c r="B385" s="962"/>
      <c r="C385" s="1165" t="str">
        <f>IF(C382="","",C382*C384)</f>
        <v/>
      </c>
      <c r="D385" s="1165" t="str">
        <f>IF(D382="","",D382*D384)</f>
        <v/>
      </c>
      <c r="E385" s="1165" t="str">
        <f>IF(E382="","",E382*E384)</f>
        <v/>
      </c>
      <c r="F385" s="1165" t="str">
        <f>IF(F382="","",F382*F384)</f>
        <v/>
      </c>
      <c r="G385" s="1134"/>
      <c r="H385" s="983"/>
      <c r="I385" s="983"/>
      <c r="J385" s="983"/>
      <c r="K385" s="983"/>
      <c r="L385" s="1134"/>
      <c r="M385" s="983"/>
      <c r="N385" s="983"/>
      <c r="O385" s="983"/>
      <c r="P385" s="983"/>
      <c r="Q385" s="1151"/>
      <c r="R385" s="544"/>
      <c r="S385" s="1050"/>
      <c r="T385" s="1050"/>
      <c r="U385" s="1082">
        <v>385</v>
      </c>
      <c r="V385" s="470"/>
    </row>
    <row r="386" spans="1:22" ht="15.75" customHeight="1">
      <c r="A386" s="961" t="s">
        <v>357</v>
      </c>
      <c r="B386" s="1149"/>
      <c r="C386" s="1025">
        <f>IF(Data!BZ386="","",Data!BZ386)</f>
        <v>960</v>
      </c>
      <c r="D386" s="1025">
        <f>IF(Data!CA386="","",Data!CA386)</f>
        <v>960</v>
      </c>
      <c r="E386" s="1025">
        <f>IF(Data!CB386="","",Data!CB386)</f>
        <v>960</v>
      </c>
      <c r="F386" s="1025">
        <f>IF(Data!CC386="","",Data!CC386)</f>
        <v>960</v>
      </c>
      <c r="G386" s="1134"/>
      <c r="H386" s="983"/>
      <c r="I386" s="983"/>
      <c r="J386" s="983"/>
      <c r="K386" s="983"/>
      <c r="L386" s="1134"/>
      <c r="M386" s="983"/>
      <c r="N386" s="983"/>
      <c r="O386" s="983"/>
      <c r="P386" s="983"/>
      <c r="Q386" s="1151"/>
      <c r="R386" s="544"/>
      <c r="S386" s="1050"/>
      <c r="T386" s="1050"/>
      <c r="U386" s="1082">
        <v>386</v>
      </c>
      <c r="V386" s="470"/>
    </row>
    <row r="387" spans="1:22" ht="15.75" customHeight="1">
      <c r="A387" s="1117" t="s">
        <v>358</v>
      </c>
      <c r="B387" s="1149"/>
      <c r="C387" s="1025" t="str">
        <f>IF(Data!BZ387="","",Data!BZ387)</f>
        <v/>
      </c>
      <c r="D387" s="1025" t="str">
        <f>IF(Data!CA387="","",Data!CA387)</f>
        <v/>
      </c>
      <c r="E387" s="1025" t="str">
        <f>IF(Data!CB387="","",Data!CB387)</f>
        <v/>
      </c>
      <c r="F387" s="1025" t="str">
        <f>IF(Data!CC387="","",Data!CC387)</f>
        <v/>
      </c>
      <c r="G387" s="1134"/>
      <c r="H387" s="306"/>
      <c r="I387" s="306"/>
      <c r="J387" s="306"/>
      <c r="K387" s="306"/>
      <c r="L387" s="1134"/>
      <c r="M387" s="983"/>
      <c r="N387" s="983"/>
      <c r="O387" s="983"/>
      <c r="P387" s="983"/>
      <c r="Q387" s="1151"/>
      <c r="R387" s="544"/>
      <c r="S387" s="1050"/>
      <c r="T387" s="1050"/>
      <c r="U387" s="1082">
        <v>387</v>
      </c>
      <c r="V387" s="470"/>
    </row>
    <row r="388" spans="1:22" ht="15.75" customHeight="1">
      <c r="A388" s="1118" t="s">
        <v>282</v>
      </c>
      <c r="B388" s="1149"/>
      <c r="C388" s="1025" t="str">
        <f>IF(Data!BZ388="","",Data!BZ388)</f>
        <v/>
      </c>
      <c r="D388" s="1025" t="str">
        <f>IF(Data!CA388="","",Data!CA388)</f>
        <v/>
      </c>
      <c r="E388" s="1025" t="str">
        <f>IF(Data!CB388="","",Data!CB388)</f>
        <v/>
      </c>
      <c r="F388" s="1025" t="str">
        <f>IF(Data!CC388="","",Data!CC388)</f>
        <v/>
      </c>
      <c r="G388" s="1134"/>
      <c r="H388" s="983"/>
      <c r="I388" s="983"/>
      <c r="J388" s="983"/>
      <c r="K388" s="983"/>
      <c r="L388" s="1134"/>
      <c r="M388" s="983"/>
      <c r="N388" s="983"/>
      <c r="O388" s="983"/>
      <c r="P388" s="983"/>
      <c r="Q388" s="1151"/>
      <c r="R388" s="1135"/>
      <c r="S388" s="1136"/>
      <c r="T388" s="1136"/>
      <c r="U388" s="1082">
        <v>388</v>
      </c>
      <c r="V388" s="470"/>
    </row>
    <row r="389" spans="1:22" ht="15.75" customHeight="1">
      <c r="A389" s="1118" t="s">
        <v>284</v>
      </c>
      <c r="B389" s="1149"/>
      <c r="C389" s="1142" t="str">
        <f>IF(SUM(C387)=0,"",C387*C388)</f>
        <v/>
      </c>
      <c r="D389" s="1142" t="str">
        <f>IF(SUM(D387)=0,"",D387*D388)</f>
        <v/>
      </c>
      <c r="E389" s="1142" t="str">
        <f>IF(SUM(E387)=0,"",E387*E388)</f>
        <v/>
      </c>
      <c r="F389" s="1142" t="str">
        <f>IF(SUM(F387)=0,"",F387*F388)</f>
        <v/>
      </c>
      <c r="G389" s="1188"/>
      <c r="H389" s="992" t="str">
        <f>IF(H387="","",H387*C388)</f>
        <v/>
      </c>
      <c r="I389" s="992" t="str">
        <f>IF(I387="","",I387*D388)</f>
        <v/>
      </c>
      <c r="J389" s="992" t="str">
        <f>IF(J387="","",J387*E388)</f>
        <v/>
      </c>
      <c r="K389" s="992" t="str">
        <f>IF(K387="","",K387*F388)</f>
        <v/>
      </c>
      <c r="L389" s="1188"/>
      <c r="M389" s="1142" t="str">
        <f>IF(H389="","",SUM(H389)-SUM(C389))</f>
        <v/>
      </c>
      <c r="N389" s="1142" t="str">
        <f>IF(I389="","",SUM(I389)-SUM(D389))</f>
        <v/>
      </c>
      <c r="O389" s="1142" t="str">
        <f>IF(J389="","",SUM(J389)-SUM(E389))</f>
        <v/>
      </c>
      <c r="P389" s="1142" t="str">
        <f>IF(K389="","",SUM(K389)-SUM(F389))</f>
        <v/>
      </c>
      <c r="Q389" s="1151"/>
      <c r="R389" s="544"/>
      <c r="S389" s="1050"/>
      <c r="T389" s="1050"/>
      <c r="U389" s="1082">
        <v>389</v>
      </c>
      <c r="V389" s="470"/>
    </row>
    <row r="390" spans="1:22" ht="15.75" customHeight="1">
      <c r="A390" s="1118" t="s">
        <v>359</v>
      </c>
      <c r="B390" s="1121"/>
      <c r="C390" s="1025" t="str">
        <f>IF(Data!BZ390="","",Data!BZ390)</f>
        <v/>
      </c>
      <c r="D390" s="1025" t="str">
        <f>IF(Data!CA390="","",Data!CA390)</f>
        <v/>
      </c>
      <c r="E390" s="1025" t="str">
        <f>IF(Data!CB390="","",Data!CB390)</f>
        <v/>
      </c>
      <c r="F390" s="1025" t="str">
        <f>IF(Data!CC390="","",Data!CC390)</f>
        <v/>
      </c>
      <c r="G390" s="1188"/>
      <c r="H390" s="306"/>
      <c r="I390" s="306"/>
      <c r="J390" s="306"/>
      <c r="K390" s="306"/>
      <c r="L390" s="1188"/>
      <c r="M390" s="983"/>
      <c r="N390" s="983"/>
      <c r="O390" s="983"/>
      <c r="P390" s="983"/>
      <c r="Q390" s="1151"/>
      <c r="R390" s="544"/>
      <c r="S390" s="1050"/>
      <c r="T390" s="1050"/>
      <c r="U390" s="1082">
        <v>390</v>
      </c>
      <c r="V390" s="470"/>
    </row>
    <row r="391" spans="1:22" ht="15.75" customHeight="1">
      <c r="A391" s="1143" t="s">
        <v>353</v>
      </c>
      <c r="B391" s="1121"/>
      <c r="C391" s="1169" t="str">
        <f>IF(C385="","",(C385-SUM(C387)-SUM(C390))*C386/C$46/365/$P$1)</f>
        <v/>
      </c>
      <c r="D391" s="1169" t="str">
        <f>IF(D385="","",(D385-SUM(D387)-SUM(D390))*D386/D$46/365/$P$1)</f>
        <v/>
      </c>
      <c r="E391" s="1169" t="str">
        <f>IF(E385="","",(E385-SUM(E387)-SUM(E390))*E386/E$46/365/$P$1)</f>
        <v/>
      </c>
      <c r="F391" s="1169" t="str">
        <f>IF(F385="","",(F385-SUM(F387)-SUM(F390))*F386/F$46/365/$P$1)</f>
        <v/>
      </c>
      <c r="G391" s="1144"/>
      <c r="H391" s="863" t="str">
        <f>IF(H387="","",(C385-H387-H390-SUM(C390)*(H390=""))*C386/H$46/365/$P$1)</f>
        <v/>
      </c>
      <c r="I391" s="863" t="str">
        <f>IF(I387="","",(D385-I387-I390-SUM(D390)*(I390=""))*D386/I$46/365/$P$1)</f>
        <v/>
      </c>
      <c r="J391" s="863" t="str">
        <f>IF(J387="","",(E385-J387-J390-SUM(E390)*(J390=""))*E386/J$46/365/$P$1)</f>
        <v/>
      </c>
      <c r="K391" s="863" t="str">
        <f>IF(K387="","",(F385-K387-K390-SUM(F390)*(K390=""))*F386/K$46/365/$P$1)</f>
        <v/>
      </c>
      <c r="L391" s="1144"/>
      <c r="M391" s="1170" t="str">
        <f>IF(H391="","",SUM(H391)-SUM(C391))</f>
        <v/>
      </c>
      <c r="N391" s="1170" t="str">
        <f>IF(I391="","",SUM(I391)-SUM(D391))</f>
        <v/>
      </c>
      <c r="O391" s="1170" t="str">
        <f>IF(J391="","",SUM(J391)-SUM(E391))</f>
        <v/>
      </c>
      <c r="P391" s="1170" t="str">
        <f>IF(K391="","",SUM(K391)-SUM(F391))</f>
        <v/>
      </c>
      <c r="Q391" s="1151"/>
      <c r="R391" s="1081"/>
      <c r="S391" s="1043"/>
      <c r="T391" s="1043"/>
      <c r="U391" s="1082">
        <v>391</v>
      </c>
      <c r="V391" s="470"/>
    </row>
    <row r="392" spans="1:22" s="1191" customFormat="1" ht="15.75" customHeight="1">
      <c r="A392" s="1181" t="str">
        <f>IF(Data!A392="","",Data!A392)</f>
        <v>Main cashcrop kg sold</v>
      </c>
      <c r="B392" s="1149"/>
      <c r="C392" s="1025" t="str">
        <f>IF(Data!BZ392="","",Data!BZ392)</f>
        <v/>
      </c>
      <c r="D392" s="1025" t="str">
        <f>IF(Data!CA392="","",Data!CA392)</f>
        <v/>
      </c>
      <c r="E392" s="1025" t="str">
        <f>IF(Data!CB392="","",Data!CB392)</f>
        <v/>
      </c>
      <c r="F392" s="1025" t="str">
        <f>IF(Data!CC392="","",Data!CC392)</f>
        <v/>
      </c>
      <c r="G392" s="1148"/>
      <c r="H392" s="983"/>
      <c r="I392" s="983"/>
      <c r="J392" s="983"/>
      <c r="K392" s="983"/>
      <c r="L392" s="1148"/>
      <c r="M392" s="1163"/>
      <c r="N392" s="1163"/>
      <c r="O392" s="1163"/>
      <c r="P392" s="1163"/>
      <c r="Q392" s="1164"/>
      <c r="R392" s="544"/>
      <c r="S392" s="1050"/>
      <c r="T392" s="1050"/>
      <c r="U392" s="1082">
        <v>392</v>
      </c>
      <c r="V392" s="1190"/>
    </row>
    <row r="393" spans="1:22" s="1191" customFormat="1" ht="15.75" customHeight="1">
      <c r="A393" s="1200" t="s">
        <v>282</v>
      </c>
      <c r="B393" s="1121"/>
      <c r="C393" s="1025" t="str">
        <f>IF(Data!BZ393="","",Data!BZ393)</f>
        <v/>
      </c>
      <c r="D393" s="1025" t="str">
        <f>IF(Data!CA393="","",Data!CA393)</f>
        <v/>
      </c>
      <c r="E393" s="1025" t="str">
        <f>IF(Data!CB393="","",Data!CB393)</f>
        <v/>
      </c>
      <c r="F393" s="1025" t="str">
        <f>IF(Data!CC393="","",Data!CC393)</f>
        <v/>
      </c>
      <c r="G393" s="1148"/>
      <c r="H393" s="983"/>
      <c r="I393" s="983"/>
      <c r="J393" s="983"/>
      <c r="K393" s="983"/>
      <c r="L393" s="1148"/>
      <c r="M393" s="1163"/>
      <c r="N393" s="1163"/>
      <c r="O393" s="1163"/>
      <c r="P393" s="1163"/>
      <c r="Q393" s="1164"/>
      <c r="R393" s="1135"/>
      <c r="S393" s="1136"/>
      <c r="T393" s="1136"/>
      <c r="U393" s="1082">
        <v>393</v>
      </c>
      <c r="V393" s="1190"/>
    </row>
    <row r="394" spans="1:22" ht="15.75" customHeight="1">
      <c r="A394" s="1117" t="s">
        <v>284</v>
      </c>
      <c r="B394" s="1121"/>
      <c r="C394" s="1142" t="str">
        <f>IF(SUM(C392)=0,"",C392*C393)</f>
        <v/>
      </c>
      <c r="D394" s="1142" t="str">
        <f>IF(SUM(D392)=0,"",D392*D393)</f>
        <v/>
      </c>
      <c r="E394" s="1142" t="str">
        <f>IF(SUM(E392)=0,"",E392*E393)</f>
        <v/>
      </c>
      <c r="F394" s="1142" t="str">
        <f>IF(SUM(F392)=0,"",F392*F393)</f>
        <v/>
      </c>
      <c r="G394" s="1194"/>
      <c r="H394" s="983"/>
      <c r="I394" s="983"/>
      <c r="J394" s="983"/>
      <c r="K394" s="983"/>
      <c r="L394" s="1194"/>
      <c r="M394" s="1163"/>
      <c r="N394" s="1163"/>
      <c r="O394" s="1163"/>
      <c r="P394" s="1163"/>
      <c r="Q394" s="1151"/>
      <c r="R394" s="544"/>
      <c r="S394" s="1050"/>
      <c r="T394" s="1050"/>
      <c r="U394" s="1082">
        <v>394</v>
      </c>
      <c r="V394" s="470"/>
    </row>
    <row r="395" spans="1:22" ht="15.75" customHeight="1">
      <c r="A395" s="1181" t="str">
        <f>IF(Data!A395="","",Data!A395)</f>
        <v>Cabbage: number produced</v>
      </c>
      <c r="B395" s="1121"/>
      <c r="C395" s="1025" t="str">
        <f>IF(Data!BZ395="","",Data!BZ395)</f>
        <v/>
      </c>
      <c r="D395" s="1025" t="str">
        <f>IF(Data!CA395="","",Data!CA395)</f>
        <v/>
      </c>
      <c r="E395" s="1025">
        <f>IF(Data!CB395="","",Data!CB395)</f>
        <v>10</v>
      </c>
      <c r="F395" s="1025">
        <f>IF(Data!CC395="","",Data!CC395)</f>
        <v>10</v>
      </c>
      <c r="G395" s="1121"/>
      <c r="H395" s="983"/>
      <c r="I395" s="983"/>
      <c r="J395" s="983"/>
      <c r="K395" s="983"/>
      <c r="L395" s="1121"/>
      <c r="M395" s="1163"/>
      <c r="N395" s="1163"/>
      <c r="O395" s="1163"/>
      <c r="P395" s="1163"/>
      <c r="Q395" s="1151"/>
      <c r="R395" s="544"/>
      <c r="S395" s="1050"/>
      <c r="T395" s="1050"/>
      <c r="U395" s="1082">
        <v>395</v>
      </c>
      <c r="V395" s="470"/>
    </row>
    <row r="396" spans="1:22" ht="15.75" customHeight="1">
      <c r="A396" s="1118" t="s">
        <v>282</v>
      </c>
      <c r="B396" s="1121"/>
      <c r="C396" s="1025" t="str">
        <f>IF(Data!BZ396="","",Data!BZ396)</f>
        <v/>
      </c>
      <c r="D396" s="1025" t="str">
        <f>IF(Data!CA396="","",Data!CA396)</f>
        <v/>
      </c>
      <c r="E396" s="1025">
        <f>IF(Data!CB396="","",Data!CB396)</f>
        <v>15</v>
      </c>
      <c r="F396" s="1025">
        <f>IF(Data!CC396="","",Data!CC396)</f>
        <v>15</v>
      </c>
      <c r="G396" s="1124"/>
      <c r="H396" s="983"/>
      <c r="I396" s="983"/>
      <c r="J396" s="983"/>
      <c r="K396" s="983"/>
      <c r="L396" s="1124"/>
      <c r="M396" s="1163"/>
      <c r="N396" s="1163"/>
      <c r="O396" s="1163"/>
      <c r="P396" s="1163"/>
      <c r="Q396" s="1151"/>
      <c r="R396" s="1135"/>
      <c r="S396" s="1136"/>
      <c r="T396" s="1136"/>
      <c r="U396" s="1082">
        <v>396</v>
      </c>
      <c r="V396" s="470"/>
    </row>
    <row r="397" spans="1:22" ht="15.75" customHeight="1">
      <c r="A397" s="1201" t="s">
        <v>284</v>
      </c>
      <c r="B397" s="1149"/>
      <c r="C397" s="1142" t="str">
        <f>IF(SUM(C395)=0,"",C395*C396)</f>
        <v/>
      </c>
      <c r="D397" s="1142" t="str">
        <f>IF(SUM(D395)=0,"",D395*D396)</f>
        <v/>
      </c>
      <c r="E397" s="1142">
        <f>IF(SUM(E395)=0,"",E395*E396)</f>
        <v>150</v>
      </c>
      <c r="F397" s="1142">
        <f>IF(SUM(F395)=0,"",F395*F396)</f>
        <v>150</v>
      </c>
      <c r="G397" s="1149"/>
      <c r="H397" s="983"/>
      <c r="I397" s="983"/>
      <c r="J397" s="983"/>
      <c r="K397" s="983"/>
      <c r="L397" s="1149"/>
      <c r="M397" s="1163"/>
      <c r="N397" s="1163"/>
      <c r="O397" s="1163"/>
      <c r="P397" s="1163"/>
      <c r="Q397" s="1151"/>
      <c r="R397" s="544"/>
      <c r="S397" s="1050"/>
      <c r="T397" s="1050"/>
      <c r="U397" s="1082">
        <v>397</v>
      </c>
      <c r="V397" s="470"/>
    </row>
    <row r="398" spans="1:22" s="1191" customFormat="1" ht="15.75" customHeight="1">
      <c r="A398" s="1181" t="str">
        <f>IF(Data!A398="","",Data!A398)</f>
        <v>Carrots: kg produced</v>
      </c>
      <c r="B398" s="1149"/>
      <c r="C398" s="1025" t="str">
        <f>IF(Data!BZ398="","",Data!BZ398)</f>
        <v/>
      </c>
      <c r="D398" s="1025" t="str">
        <f>IF(Data!CA398="","",Data!CA398)</f>
        <v/>
      </c>
      <c r="E398" s="1025" t="str">
        <f>IF(Data!CB398="","",Data!CB398)</f>
        <v/>
      </c>
      <c r="F398" s="1025" t="str">
        <f>IF(Data!CC398="","",Data!CC398)</f>
        <v/>
      </c>
      <c r="G398" s="1148"/>
      <c r="H398" s="983"/>
      <c r="I398" s="983"/>
      <c r="J398" s="983"/>
      <c r="K398" s="983"/>
      <c r="L398" s="1148"/>
      <c r="M398" s="1163"/>
      <c r="N398" s="1163"/>
      <c r="O398" s="1163"/>
      <c r="P398" s="1163"/>
      <c r="Q398" s="1164"/>
      <c r="R398" s="544"/>
      <c r="S398" s="1050"/>
      <c r="T398" s="1050"/>
      <c r="U398" s="1082">
        <v>398</v>
      </c>
      <c r="V398" s="1190"/>
    </row>
    <row r="399" spans="1:22" ht="15.75" customHeight="1">
      <c r="A399" s="1202" t="s">
        <v>282</v>
      </c>
      <c r="B399" s="1134"/>
      <c r="C399" s="1025" t="str">
        <f>IF(Data!BZ399="","",Data!BZ399)</f>
        <v/>
      </c>
      <c r="D399" s="1025" t="str">
        <f>IF(Data!CA399="","",Data!CA399)</f>
        <v/>
      </c>
      <c r="E399" s="1025" t="str">
        <f>IF(Data!CB399="","",Data!CB399)</f>
        <v/>
      </c>
      <c r="F399" s="1025" t="str">
        <f>IF(Data!CC399="","",Data!CC399)</f>
        <v/>
      </c>
      <c r="G399" s="1148"/>
      <c r="H399" s="983"/>
      <c r="I399" s="983"/>
      <c r="J399" s="983"/>
      <c r="K399" s="983"/>
      <c r="L399" s="1148"/>
      <c r="M399" s="1163"/>
      <c r="N399" s="1163"/>
      <c r="O399" s="1163"/>
      <c r="P399" s="1163"/>
      <c r="Q399" s="1151"/>
      <c r="R399" s="1135"/>
      <c r="S399" s="1136"/>
      <c r="T399" s="1136"/>
      <c r="U399" s="1082">
        <v>399</v>
      </c>
      <c r="V399" s="470"/>
    </row>
    <row r="400" spans="1:22" s="1187" customFormat="1" ht="15.75" customHeight="1">
      <c r="A400" s="1117" t="s">
        <v>284</v>
      </c>
      <c r="B400" s="1147"/>
      <c r="C400" s="1142" t="str">
        <f>IF(SUM(C398)=0,"",C398*C399)</f>
        <v/>
      </c>
      <c r="D400" s="1142" t="str">
        <f>IF(SUM(D398)=0,"",D398*D399)</f>
        <v/>
      </c>
      <c r="E400" s="1142" t="str">
        <f>IF(SUM(E398)=0,"",E398*E399)</f>
        <v/>
      </c>
      <c r="F400" s="1142" t="str">
        <f>IF(SUM(F398)=0,"",F398*F399)</f>
        <v/>
      </c>
      <c r="G400" s="1149"/>
      <c r="H400" s="983"/>
      <c r="I400" s="983"/>
      <c r="J400" s="983"/>
      <c r="K400" s="983"/>
      <c r="L400" s="1149"/>
      <c r="M400" s="1163"/>
      <c r="N400" s="1163"/>
      <c r="O400" s="1163"/>
      <c r="P400" s="1163"/>
      <c r="Q400" s="1185"/>
      <c r="R400" s="544"/>
      <c r="S400" s="1050"/>
      <c r="T400" s="1050"/>
      <c r="U400" s="1082">
        <v>400</v>
      </c>
      <c r="V400" s="1186"/>
    </row>
    <row r="401" spans="1:22" ht="15.75" customHeight="1">
      <c r="A401" s="1181" t="str">
        <f>IF(Data!A401="","",Data!A401)</f>
        <v>Tomato: kg produced</v>
      </c>
      <c r="B401" s="1149"/>
      <c r="C401" s="1025" t="str">
        <f>IF(Data!BZ401="","",Data!BZ401)</f>
        <v/>
      </c>
      <c r="D401" s="1025" t="str">
        <f>IF(Data!CA401="","",Data!CA401)</f>
        <v/>
      </c>
      <c r="E401" s="1025" t="str">
        <f>IF(Data!CB401="","",Data!CB401)</f>
        <v/>
      </c>
      <c r="F401" s="1025">
        <f>IF(Data!CC401="","",Data!CC401)</f>
        <v>50</v>
      </c>
      <c r="G401" s="1124"/>
      <c r="H401" s="983"/>
      <c r="I401" s="983"/>
      <c r="J401" s="983"/>
      <c r="K401" s="983"/>
      <c r="L401" s="1124"/>
      <c r="M401" s="1163"/>
      <c r="N401" s="1163"/>
      <c r="O401" s="1163"/>
      <c r="P401" s="1163"/>
      <c r="Q401" s="1151"/>
      <c r="R401" s="544"/>
      <c r="S401" s="1050"/>
      <c r="T401" s="1050"/>
      <c r="U401" s="1082">
        <v>401</v>
      </c>
      <c r="V401" s="470"/>
    </row>
    <row r="402" spans="1:22" s="1168" customFormat="1" ht="15.75" customHeight="1">
      <c r="A402" s="1118" t="s">
        <v>282</v>
      </c>
      <c r="B402" s="1121"/>
      <c r="C402" s="1025" t="str">
        <f>IF(Data!BZ402="","",Data!BZ402)</f>
        <v/>
      </c>
      <c r="D402" s="1025" t="str">
        <f>IF(Data!CA402="","",Data!CA402)</f>
        <v/>
      </c>
      <c r="E402" s="1025" t="str">
        <f>IF(Data!CB402="","",Data!CB402)</f>
        <v/>
      </c>
      <c r="F402" s="1025">
        <f>IF(Data!CC402="","",Data!CC402)</f>
        <v>140</v>
      </c>
      <c r="G402" s="1124"/>
      <c r="H402" s="983"/>
      <c r="I402" s="983"/>
      <c r="J402" s="983"/>
      <c r="K402" s="983"/>
      <c r="L402" s="1124"/>
      <c r="M402" s="1163"/>
      <c r="N402" s="1163"/>
      <c r="O402" s="1163"/>
      <c r="P402" s="1163"/>
      <c r="Q402" s="1166"/>
      <c r="R402" s="1135"/>
      <c r="S402" s="1136"/>
      <c r="T402" s="1136"/>
      <c r="U402" s="1082">
        <v>402</v>
      </c>
      <c r="V402" s="1167"/>
    </row>
    <row r="403" spans="1:22" ht="15.75" customHeight="1">
      <c r="A403" s="1117" t="s">
        <v>284</v>
      </c>
      <c r="B403" s="1121"/>
      <c r="C403" s="1142" t="str">
        <f>IF(SUM(C401)=0,"",C401*C402)</f>
        <v/>
      </c>
      <c r="D403" s="1142" t="str">
        <f>IF(SUM(D401)=0,"",D401*D402)</f>
        <v/>
      </c>
      <c r="E403" s="1142" t="str">
        <f>IF(SUM(E401)=0,"",E401*E402)</f>
        <v/>
      </c>
      <c r="F403" s="1142">
        <f>IF(SUM(F401)=0,"",F401*F402)</f>
        <v>7000</v>
      </c>
      <c r="G403" s="962"/>
      <c r="H403" s="983"/>
      <c r="I403" s="983"/>
      <c r="J403" s="983"/>
      <c r="K403" s="983"/>
      <c r="L403" s="962"/>
      <c r="M403" s="1163"/>
      <c r="N403" s="1163"/>
      <c r="O403" s="1163"/>
      <c r="P403" s="1163"/>
      <c r="Q403" s="1151"/>
      <c r="R403" s="544"/>
      <c r="S403" s="1050"/>
      <c r="T403" s="1050"/>
      <c r="U403" s="1082">
        <v>403</v>
      </c>
      <c r="V403" s="470"/>
    </row>
    <row r="404" spans="1:22" ht="15.75" customHeight="1">
      <c r="A404" s="1181" t="str">
        <f>IF(Data!A404="","",Data!A404)</f>
        <v>Onions: kg produced</v>
      </c>
      <c r="B404" s="1121"/>
      <c r="C404" s="1025" t="str">
        <f>IF(Data!BZ404="","",Data!BZ404)</f>
        <v/>
      </c>
      <c r="D404" s="1025" t="str">
        <f>IF(Data!CA404="","",Data!CA404)</f>
        <v/>
      </c>
      <c r="E404" s="1025" t="str">
        <f>IF(Data!CB404="","",Data!CB404)</f>
        <v/>
      </c>
      <c r="F404" s="1025">
        <f>IF(Data!CC404="","",Data!CC404)</f>
        <v>100</v>
      </c>
      <c r="G404" s="1124"/>
      <c r="H404" s="983"/>
      <c r="I404" s="983"/>
      <c r="J404" s="983"/>
      <c r="K404" s="983"/>
      <c r="L404" s="1124"/>
      <c r="M404" s="1163"/>
      <c r="N404" s="1163"/>
      <c r="O404" s="1163"/>
      <c r="P404" s="1163"/>
      <c r="Q404" s="1151"/>
      <c r="R404" s="544"/>
      <c r="S404" s="1050"/>
      <c r="T404" s="1050"/>
      <c r="U404" s="1082">
        <v>404</v>
      </c>
      <c r="V404" s="470"/>
    </row>
    <row r="405" spans="1:22" ht="15.75" customHeight="1">
      <c r="A405" s="1118" t="s">
        <v>282</v>
      </c>
      <c r="B405" s="1134"/>
      <c r="C405" s="1025" t="str">
        <f>IF(Data!BZ405="","",Data!BZ405)</f>
        <v/>
      </c>
      <c r="D405" s="1025" t="str">
        <f>IF(Data!CA405="","",Data!CA405)</f>
        <v/>
      </c>
      <c r="E405" s="1025" t="str">
        <f>IF(Data!CB405="","",Data!CB405)</f>
        <v/>
      </c>
      <c r="F405" s="1025">
        <f>IF(Data!CC405="","",Data!CC405)</f>
        <v>35</v>
      </c>
      <c r="G405" s="1124"/>
      <c r="H405" s="983"/>
      <c r="I405" s="983"/>
      <c r="J405" s="983"/>
      <c r="K405" s="983"/>
      <c r="L405" s="1124"/>
      <c r="M405" s="1163"/>
      <c r="N405" s="1163"/>
      <c r="O405" s="1163"/>
      <c r="P405" s="1163"/>
      <c r="Q405" s="1151"/>
      <c r="R405" s="1135"/>
      <c r="S405" s="1136"/>
      <c r="T405" s="1136"/>
      <c r="U405" s="1082">
        <v>405</v>
      </c>
      <c r="V405" s="470"/>
    </row>
    <row r="406" spans="1:22" ht="15.75" customHeight="1">
      <c r="A406" s="1117" t="s">
        <v>284</v>
      </c>
      <c r="B406" s="1121"/>
      <c r="C406" s="1142" t="str">
        <f>IF(SUM(C404)=0,"",C404*C405)</f>
        <v/>
      </c>
      <c r="D406" s="1142" t="str">
        <f>IF(SUM(D404)=0,"",D404*D405)</f>
        <v/>
      </c>
      <c r="E406" s="1142" t="str">
        <f>IF(SUM(E404)=0,"",E404*E405)</f>
        <v/>
      </c>
      <c r="F406" s="1142">
        <f>IF(SUM(F404)=0,"",F404*F405)</f>
        <v>3500</v>
      </c>
      <c r="G406" s="962"/>
      <c r="H406" s="983"/>
      <c r="I406" s="983"/>
      <c r="J406" s="983"/>
      <c r="K406" s="983"/>
      <c r="L406" s="962"/>
      <c r="M406" s="1163"/>
      <c r="N406" s="1163"/>
      <c r="O406" s="1163"/>
      <c r="P406" s="1163"/>
      <c r="Q406" s="1151"/>
      <c r="R406" s="544"/>
      <c r="S406" s="1050"/>
      <c r="T406" s="1050"/>
      <c r="U406" s="1082">
        <v>406</v>
      </c>
      <c r="V406" s="470"/>
    </row>
    <row r="407" spans="1:22" ht="15.75" customHeight="1">
      <c r="A407" s="1181" t="str">
        <f>IF(Data!A407="","",Data!A407)</f>
        <v>Beetroot: kg produced</v>
      </c>
      <c r="B407" s="1121"/>
      <c r="C407" s="1025" t="str">
        <f>IF(Data!BZ407="","",Data!BZ407)</f>
        <v/>
      </c>
      <c r="D407" s="1025" t="str">
        <f>IF(Data!CA407="","",Data!CA407)</f>
        <v/>
      </c>
      <c r="E407" s="1025" t="str">
        <f>IF(Data!CB407="","",Data!CB407)</f>
        <v/>
      </c>
      <c r="F407" s="1025">
        <f>IF(Data!CC407="","",Data!CC407)</f>
        <v>20</v>
      </c>
      <c r="G407" s="1124"/>
      <c r="H407" s="983"/>
      <c r="I407" s="983"/>
      <c r="J407" s="983"/>
      <c r="K407" s="983"/>
      <c r="L407" s="1124"/>
      <c r="M407" s="1163"/>
      <c r="N407" s="1163"/>
      <c r="O407" s="1163"/>
      <c r="P407" s="1163"/>
      <c r="Q407" s="1151"/>
      <c r="R407" s="544"/>
      <c r="S407" s="1050"/>
      <c r="T407" s="1050"/>
      <c r="U407" s="1082">
        <v>407</v>
      </c>
      <c r="V407" s="470"/>
    </row>
    <row r="408" spans="1:22" ht="15.75" customHeight="1">
      <c r="A408" s="1118" t="s">
        <v>282</v>
      </c>
      <c r="B408" s="1121"/>
      <c r="C408" s="1025" t="str">
        <f>IF(Data!BZ408="","",Data!BZ408)</f>
        <v/>
      </c>
      <c r="D408" s="1025" t="str">
        <f>IF(Data!CA408="","",Data!CA408)</f>
        <v/>
      </c>
      <c r="E408" s="1025" t="str">
        <f>IF(Data!CB408="","",Data!CB408)</f>
        <v/>
      </c>
      <c r="F408" s="1025">
        <f>IF(Data!CC408="","",Data!CC408)</f>
        <v>10</v>
      </c>
      <c r="G408" s="1124"/>
      <c r="H408" s="983"/>
      <c r="I408" s="983"/>
      <c r="J408" s="983"/>
      <c r="K408" s="983"/>
      <c r="L408" s="1124"/>
      <c r="M408" s="1163"/>
      <c r="N408" s="1163"/>
      <c r="O408" s="1163"/>
      <c r="P408" s="1163"/>
      <c r="Q408" s="1151"/>
      <c r="R408" s="1135"/>
      <c r="S408" s="1136"/>
      <c r="T408" s="1136"/>
      <c r="U408" s="1082">
        <v>408</v>
      </c>
      <c r="V408" s="470"/>
    </row>
    <row r="409" spans="1:22" s="1187" customFormat="1" ht="15.75" customHeight="1">
      <c r="A409" s="1117" t="s">
        <v>284</v>
      </c>
      <c r="B409" s="1121"/>
      <c r="C409" s="1142" t="str">
        <f>IF(SUM(C407)=0,"",C407*C408)</f>
        <v/>
      </c>
      <c r="D409" s="1142" t="str">
        <f>IF(SUM(D407)=0,"",D407*D408)</f>
        <v/>
      </c>
      <c r="E409" s="1142" t="str">
        <f>IF(SUM(E407)=0,"",E407*E408)</f>
        <v/>
      </c>
      <c r="F409" s="1142">
        <f>IF(SUM(F407)=0,"",F407*F408)</f>
        <v>200</v>
      </c>
      <c r="G409" s="962"/>
      <c r="H409" s="983"/>
      <c r="I409" s="983"/>
      <c r="J409" s="983"/>
      <c r="K409" s="983"/>
      <c r="L409" s="962"/>
      <c r="M409" s="1163"/>
      <c r="N409" s="1163"/>
      <c r="O409" s="1163"/>
      <c r="P409" s="1163"/>
      <c r="Q409" s="1185"/>
      <c r="R409" s="544"/>
      <c r="S409" s="1050"/>
      <c r="T409" s="1050"/>
      <c r="U409" s="1082">
        <v>409</v>
      </c>
      <c r="V409" s="1186"/>
    </row>
    <row r="410" spans="1:22" ht="15.75" customHeight="1">
      <c r="A410" s="1181" t="str">
        <f>IF(Data!A410="","",Data!A410)</f>
        <v>Spinach: kg produced</v>
      </c>
      <c r="B410" s="1121"/>
      <c r="C410" s="1025" t="str">
        <f>IF(Data!BZ410="","",Data!BZ410)</f>
        <v/>
      </c>
      <c r="D410" s="1025" t="str">
        <f>IF(Data!CA410="","",Data!CA410)</f>
        <v/>
      </c>
      <c r="E410" s="1025" t="str">
        <f>IF(Data!CB410="","",Data!CB410)</f>
        <v/>
      </c>
      <c r="F410" s="1025">
        <f>IF(Data!CC410="","",Data!CC410)</f>
        <v>25</v>
      </c>
      <c r="G410" s="1124"/>
      <c r="H410" s="983"/>
      <c r="I410" s="983"/>
      <c r="J410" s="983"/>
      <c r="K410" s="983"/>
      <c r="L410" s="1124"/>
      <c r="M410" s="1163"/>
      <c r="N410" s="1163"/>
      <c r="O410" s="1163"/>
      <c r="P410" s="1163"/>
      <c r="Q410" s="1151"/>
      <c r="R410" s="544"/>
      <c r="S410" s="1050"/>
      <c r="T410" s="1050"/>
      <c r="U410" s="1082">
        <v>410</v>
      </c>
      <c r="V410" s="470"/>
    </row>
    <row r="411" spans="1:22" ht="15.75" customHeight="1">
      <c r="A411" s="1118" t="s">
        <v>282</v>
      </c>
      <c r="B411" s="1134"/>
      <c r="C411" s="1025" t="str">
        <f>IF(Data!BZ411="","",Data!BZ411)</f>
        <v/>
      </c>
      <c r="D411" s="1025" t="str">
        <f>IF(Data!CA411="","",Data!CA411)</f>
        <v/>
      </c>
      <c r="E411" s="1025" t="str">
        <f>IF(Data!CB411="","",Data!CB411)</f>
        <v/>
      </c>
      <c r="F411" s="1025">
        <f>IF(Data!CC411="","",Data!CC411)</f>
        <v>10</v>
      </c>
      <c r="G411" s="1124"/>
      <c r="H411" s="983"/>
      <c r="I411" s="983"/>
      <c r="J411" s="983"/>
      <c r="K411" s="983"/>
      <c r="L411" s="1124"/>
      <c r="M411" s="1163"/>
      <c r="N411" s="1163"/>
      <c r="O411" s="1163"/>
      <c r="P411" s="1163"/>
      <c r="Q411" s="1151"/>
      <c r="R411" s="1135"/>
      <c r="S411" s="1136"/>
      <c r="T411" s="1136"/>
      <c r="U411" s="1082">
        <v>411</v>
      </c>
      <c r="V411" s="470"/>
    </row>
    <row r="412" spans="1:22" s="1187" customFormat="1" ht="15.75" customHeight="1">
      <c r="A412" s="1117" t="s">
        <v>284</v>
      </c>
      <c r="B412" s="1121"/>
      <c r="C412" s="1142" t="str">
        <f>IF(SUM(C410)=0,"",C410*C411)</f>
        <v/>
      </c>
      <c r="D412" s="1142" t="str">
        <f>IF(SUM(D410)=0,"",D410*D411)</f>
        <v/>
      </c>
      <c r="E412" s="1142" t="str">
        <f>IF(SUM(E410)=0,"",E410*E411)</f>
        <v/>
      </c>
      <c r="F412" s="1142">
        <f>IF(SUM(F410)=0,"",F410*F411)</f>
        <v>250</v>
      </c>
      <c r="G412" s="962"/>
      <c r="H412" s="983"/>
      <c r="I412" s="983"/>
      <c r="J412" s="983"/>
      <c r="K412" s="983"/>
      <c r="L412" s="962"/>
      <c r="M412" s="1163"/>
      <c r="N412" s="1163"/>
      <c r="O412" s="1163"/>
      <c r="P412" s="1163"/>
      <c r="Q412" s="1185"/>
      <c r="R412" s="544"/>
      <c r="S412" s="1050"/>
      <c r="T412" s="1050"/>
      <c r="U412" s="1082">
        <v>412</v>
      </c>
      <c r="V412" s="1186"/>
    </row>
    <row r="413" spans="1:22" ht="15.75" customHeight="1">
      <c r="A413" s="1181" t="str">
        <f>IF(Data!A413="","",Data!A413)</f>
        <v>Straw: quantity sold</v>
      </c>
      <c r="B413" s="1121"/>
      <c r="C413" s="1025" t="str">
        <f>IF(Data!BZ413="","",Data!BZ413)</f>
        <v/>
      </c>
      <c r="D413" s="1025" t="str">
        <f>IF(Data!CA413="","",Data!CA413)</f>
        <v/>
      </c>
      <c r="E413" s="1025" t="str">
        <f>IF(Data!CB413="","",Data!CB413)</f>
        <v/>
      </c>
      <c r="F413" s="1025" t="str">
        <f>IF(Data!CC413="","",Data!CC413)</f>
        <v/>
      </c>
      <c r="G413" s="1124"/>
      <c r="H413" s="306"/>
      <c r="I413" s="306"/>
      <c r="J413" s="306"/>
      <c r="K413" s="306"/>
      <c r="L413" s="1124"/>
      <c r="M413" s="983"/>
      <c r="N413" s="983"/>
      <c r="O413" s="983"/>
      <c r="P413" s="983"/>
      <c r="Q413" s="1151"/>
      <c r="R413" s="544"/>
      <c r="S413" s="1050"/>
      <c r="T413" s="1050"/>
      <c r="U413" s="1082">
        <v>413</v>
      </c>
      <c r="V413" s="470"/>
    </row>
    <row r="414" spans="1:22" ht="15.75" customHeight="1">
      <c r="A414" s="1118" t="s">
        <v>282</v>
      </c>
      <c r="B414" s="1121"/>
      <c r="C414" s="1025" t="str">
        <f>IF(Data!BZ414="","",Data!BZ414)</f>
        <v/>
      </c>
      <c r="D414" s="1025" t="str">
        <f>IF(Data!CA414="","",Data!CA414)</f>
        <v/>
      </c>
      <c r="E414" s="1025" t="str">
        <f>IF(Data!CB414="","",Data!CB414)</f>
        <v/>
      </c>
      <c r="F414" s="1025" t="str">
        <f>IF(Data!CC414="","",Data!CC414)</f>
        <v/>
      </c>
      <c r="G414" s="1124"/>
      <c r="H414" s="983"/>
      <c r="I414" s="983"/>
      <c r="J414" s="983"/>
      <c r="K414" s="983"/>
      <c r="L414" s="1124"/>
      <c r="M414" s="983"/>
      <c r="N414" s="983"/>
      <c r="O414" s="983"/>
      <c r="P414" s="983"/>
      <c r="Q414" s="1151"/>
      <c r="R414" s="1135"/>
      <c r="S414" s="1136"/>
      <c r="T414" s="1136"/>
      <c r="U414" s="1082">
        <v>414</v>
      </c>
      <c r="V414" s="470"/>
    </row>
    <row r="415" spans="1:22" s="1187" customFormat="1" ht="15.75" customHeight="1">
      <c r="A415" s="1117" t="s">
        <v>284</v>
      </c>
      <c r="B415" s="1121"/>
      <c r="C415" s="1142" t="str">
        <f>IF(SUM(C413)=0,"",C413*C414)</f>
        <v/>
      </c>
      <c r="D415" s="1142" t="str">
        <f>IF(SUM(D413)=0,"",D413*D414)</f>
        <v/>
      </c>
      <c r="E415" s="1142" t="str">
        <f>IF(SUM(E413)=0,"",E413*E414)</f>
        <v/>
      </c>
      <c r="F415" s="1142" t="str">
        <f>IF(SUM(F413)=0,"",F413*F414)</f>
        <v/>
      </c>
      <c r="G415" s="962"/>
      <c r="H415" s="992" t="str">
        <f>IF(H413="","",H413*C414)</f>
        <v/>
      </c>
      <c r="I415" s="992" t="str">
        <f>IF(I413="","",I413*D414)</f>
        <v/>
      </c>
      <c r="J415" s="992" t="str">
        <f>IF(J413="","",J413*E414)</f>
        <v/>
      </c>
      <c r="K415" s="992" t="str">
        <f>IF(K413="","",K413*F414)</f>
        <v/>
      </c>
      <c r="L415" s="962"/>
      <c r="M415" s="1142" t="str">
        <f>IF(H415="","",SUM(H415)-SUM(C415))</f>
        <v/>
      </c>
      <c r="N415" s="1142" t="str">
        <f>IF(I415="","",SUM(I415)-SUM(D415))</f>
        <v/>
      </c>
      <c r="O415" s="1142" t="str">
        <f>IF(J415="","",SUM(J415)-SUM(E415))</f>
        <v/>
      </c>
      <c r="P415" s="1142" t="str">
        <f>IF(K415="","",SUM(K415)-SUM(F415))</f>
        <v/>
      </c>
      <c r="Q415" s="1185"/>
      <c r="R415" s="544"/>
      <c r="S415" s="1050"/>
      <c r="T415" s="1050"/>
      <c r="U415" s="1082">
        <v>415</v>
      </c>
      <c r="V415" s="1186"/>
    </row>
    <row r="416" spans="1:22" ht="15.75" customHeight="1">
      <c r="A416" s="1181" t="str">
        <f>IF(Data!A416="","",Data!A416)</f>
        <v>Trees: quantity sold</v>
      </c>
      <c r="B416" s="1121"/>
      <c r="C416" s="1025" t="str">
        <f>IF(Data!BZ416="","",Data!BZ416)</f>
        <v/>
      </c>
      <c r="D416" s="1025" t="str">
        <f>IF(Data!CA416="","",Data!CA416)</f>
        <v/>
      </c>
      <c r="E416" s="1025" t="str">
        <f>IF(Data!CB416="","",Data!CB416)</f>
        <v/>
      </c>
      <c r="F416" s="1025" t="str">
        <f>IF(Data!CC416="","",Data!CC416)</f>
        <v/>
      </c>
      <c r="G416" s="1124"/>
      <c r="H416" s="306"/>
      <c r="I416" s="306"/>
      <c r="J416" s="306"/>
      <c r="K416" s="306"/>
      <c r="L416" s="1124"/>
      <c r="M416" s="983"/>
      <c r="N416" s="983"/>
      <c r="O416" s="983"/>
      <c r="P416" s="983"/>
      <c r="Q416" s="1151"/>
      <c r="R416" s="544"/>
      <c r="S416" s="1050"/>
      <c r="T416" s="1050"/>
      <c r="U416" s="1082">
        <v>416</v>
      </c>
      <c r="V416" s="470"/>
    </row>
    <row r="417" spans="1:22" ht="15.75" customHeight="1">
      <c r="A417" s="1118" t="s">
        <v>282</v>
      </c>
      <c r="B417" s="1134"/>
      <c r="C417" s="1025" t="str">
        <f>IF(Data!BZ417="","",Data!BZ417)</f>
        <v/>
      </c>
      <c r="D417" s="1025" t="str">
        <f>IF(Data!CA417="","",Data!CA417)</f>
        <v/>
      </c>
      <c r="E417" s="1025" t="str">
        <f>IF(Data!CB417="","",Data!CB417)</f>
        <v/>
      </c>
      <c r="F417" s="1025" t="str">
        <f>IF(Data!CC417="","",Data!CC417)</f>
        <v/>
      </c>
      <c r="G417" s="1121"/>
      <c r="H417" s="983"/>
      <c r="I417" s="983"/>
      <c r="J417" s="983"/>
      <c r="K417" s="983"/>
      <c r="L417" s="1121"/>
      <c r="M417" s="983"/>
      <c r="N417" s="983"/>
      <c r="O417" s="983"/>
      <c r="P417" s="983"/>
      <c r="Q417" s="1151"/>
      <c r="R417" s="1135"/>
      <c r="S417" s="1136"/>
      <c r="T417" s="1136"/>
      <c r="U417" s="1082">
        <v>417</v>
      </c>
      <c r="V417" s="470"/>
    </row>
    <row r="418" spans="1:22" ht="15.75" customHeight="1">
      <c r="A418" s="1117" t="s">
        <v>284</v>
      </c>
      <c r="B418" s="1121"/>
      <c r="C418" s="1142" t="str">
        <f>IF(SUM(C416)=0,"",C416*C417)</f>
        <v/>
      </c>
      <c r="D418" s="1142" t="str">
        <f>IF(SUM(D416)=0,"",D416*D417)</f>
        <v/>
      </c>
      <c r="E418" s="1142" t="str">
        <f>IF(SUM(E416)=0,"",E416*E417)</f>
        <v/>
      </c>
      <c r="F418" s="1142" t="str">
        <f>IF(SUM(F416)=0,"",F416*F417)</f>
        <v/>
      </c>
      <c r="G418" s="1196"/>
      <c r="H418" s="992" t="str">
        <f>IF(H416="","",H416*C417)</f>
        <v/>
      </c>
      <c r="I418" s="992" t="str">
        <f>IF(I416="","",I416*D417)</f>
        <v/>
      </c>
      <c r="J418" s="992" t="str">
        <f>IF(J416="","",J416*E417)</f>
        <v/>
      </c>
      <c r="K418" s="992" t="str">
        <f>IF(K416="","",K416*F417)</f>
        <v/>
      </c>
      <c r="L418" s="1196"/>
      <c r="M418" s="1142" t="str">
        <f>IF(H418="","",SUM(H418)-SUM(C418))</f>
        <v/>
      </c>
      <c r="N418" s="1142" t="str">
        <f>IF(I418="","",SUM(I418)-SUM(D418))</f>
        <v/>
      </c>
      <c r="O418" s="1142" t="str">
        <f>IF(J418="","",SUM(J418)-SUM(E418))</f>
        <v/>
      </c>
      <c r="P418" s="1142" t="str">
        <f>IF(K418="","",SUM(K418)-SUM(F418))</f>
        <v/>
      </c>
      <c r="Q418" s="1151"/>
      <c r="R418" s="544"/>
      <c r="S418" s="1050"/>
      <c r="T418" s="1050"/>
      <c r="U418" s="1082">
        <v>418</v>
      </c>
      <c r="V418" s="470"/>
    </row>
    <row r="419" spans="1:22" ht="15.75" customHeight="1">
      <c r="A419" s="1181" t="str">
        <f>IF(Data!A419="","",Data!A419)</f>
        <v>Other cash crop: green pepper</v>
      </c>
      <c r="B419" s="1121"/>
      <c r="C419" s="1025" t="str">
        <f>IF(Data!BZ419="","",Data!BZ419)</f>
        <v/>
      </c>
      <c r="D419" s="1025" t="str">
        <f>IF(Data!CA419="","",Data!CA419)</f>
        <v/>
      </c>
      <c r="E419" s="1025" t="str">
        <f>IF(Data!CB419="","",Data!CB419)</f>
        <v/>
      </c>
      <c r="F419" s="1025" t="str">
        <f>IF(Data!CC419="","",Data!CC419)</f>
        <v/>
      </c>
      <c r="G419" s="1197"/>
      <c r="H419" s="983"/>
      <c r="I419" s="983"/>
      <c r="J419" s="983"/>
      <c r="K419" s="983"/>
      <c r="L419" s="1197"/>
      <c r="M419" s="1183"/>
      <c r="N419" s="1183"/>
      <c r="O419" s="1183"/>
      <c r="P419" s="1183"/>
      <c r="Q419" s="1151"/>
      <c r="R419" s="489"/>
      <c r="S419" s="489"/>
      <c r="T419" s="489"/>
      <c r="U419" s="1082">
        <v>419</v>
      </c>
      <c r="V419" s="470"/>
    </row>
    <row r="420" spans="1:22" s="1191" customFormat="1" ht="15.75" customHeight="1">
      <c r="A420" s="1202" t="s">
        <v>387</v>
      </c>
      <c r="B420" s="1121"/>
      <c r="C420" s="1025" t="str">
        <f>IF(Data!BZ420="","",Data!BZ420)</f>
        <v/>
      </c>
      <c r="D420" s="1025" t="str">
        <f>IF(Data!CA420="","",Data!CA420)</f>
        <v/>
      </c>
      <c r="E420" s="1025" t="str">
        <f>IF(Data!CB420="","",Data!CB420)</f>
        <v/>
      </c>
      <c r="F420" s="1025" t="str">
        <f>IF(Data!CC420="","",Data!CC420)</f>
        <v/>
      </c>
      <c r="G420" s="1198"/>
      <c r="H420" s="306"/>
      <c r="I420" s="306"/>
      <c r="J420" s="306"/>
      <c r="K420" s="306"/>
      <c r="L420" s="1198"/>
      <c r="M420" s="1163"/>
      <c r="N420" s="1163"/>
      <c r="O420" s="1163"/>
      <c r="P420" s="1163"/>
      <c r="Q420" s="1164"/>
      <c r="R420" s="544"/>
      <c r="S420" s="1050"/>
      <c r="T420" s="1050"/>
      <c r="U420" s="1082">
        <v>420</v>
      </c>
      <c r="V420" s="1190"/>
    </row>
    <row r="421" spans="1:22" s="1191" customFormat="1" ht="15.75" customHeight="1">
      <c r="A421" s="1200" t="s">
        <v>282</v>
      </c>
      <c r="B421" s="1121"/>
      <c r="C421" s="1025" t="str">
        <f>IF(Data!BZ421="","",Data!BZ421)</f>
        <v/>
      </c>
      <c r="D421" s="1025" t="str">
        <f>IF(Data!CA421="","",Data!CA421)</f>
        <v/>
      </c>
      <c r="E421" s="1025" t="str">
        <f>IF(Data!CB421="","",Data!CB421)</f>
        <v/>
      </c>
      <c r="F421" s="1025" t="str">
        <f>IF(Data!CC421="","",Data!CC421)</f>
        <v/>
      </c>
      <c r="G421" s="1198"/>
      <c r="H421" s="983"/>
      <c r="I421" s="983"/>
      <c r="J421" s="983"/>
      <c r="K421" s="983"/>
      <c r="L421" s="1198"/>
      <c r="M421" s="1163"/>
      <c r="N421" s="1163"/>
      <c r="O421" s="1163"/>
      <c r="P421" s="1163"/>
      <c r="Q421" s="1164"/>
      <c r="R421" s="1135"/>
      <c r="S421" s="1136"/>
      <c r="T421" s="1136"/>
      <c r="U421" s="1082">
        <v>421</v>
      </c>
      <c r="V421" s="1190"/>
    </row>
    <row r="422" spans="1:22" s="1168" customFormat="1" ht="15.75" customHeight="1">
      <c r="A422" s="1117" t="s">
        <v>284</v>
      </c>
      <c r="B422" s="1121"/>
      <c r="C422" s="1142" t="str">
        <f>IF(SUM(C420)=0,"",C420*C421)</f>
        <v/>
      </c>
      <c r="D422" s="1142" t="str">
        <f>IF(SUM(D420)=0,"",D420*D421)</f>
        <v/>
      </c>
      <c r="E422" s="1142" t="str">
        <f>IF(SUM(E420)=0,"",E420*E421)</f>
        <v/>
      </c>
      <c r="F422" s="1142" t="str">
        <f>IF(SUM(F420)=0,"",F420*F421)</f>
        <v/>
      </c>
      <c r="G422" s="1188"/>
      <c r="H422" s="992" t="str">
        <f>IF(H420="","",H420*C421)</f>
        <v/>
      </c>
      <c r="I422" s="992" t="str">
        <f>IF(I420="","",I420*D421)</f>
        <v/>
      </c>
      <c r="J422" s="992" t="str">
        <f>IF(J420="","",J420*E421)</f>
        <v/>
      </c>
      <c r="K422" s="992" t="str">
        <f>IF(K420="","",K420*F421)</f>
        <v/>
      </c>
      <c r="L422" s="1188"/>
      <c r="M422" s="1142" t="str">
        <f>IF(H422="","",SUM(H422)-SUM(C422))</f>
        <v/>
      </c>
      <c r="N422" s="1142" t="str">
        <f>IF(I422="","",SUM(I422)-SUM(D422))</f>
        <v/>
      </c>
      <c r="O422" s="1142" t="str">
        <f>IF(J422="","",SUM(J422)-SUM(E422))</f>
        <v/>
      </c>
      <c r="P422" s="1142" t="str">
        <f>IF(K422="","",SUM(K422)-SUM(F422))</f>
        <v/>
      </c>
      <c r="Q422" s="1166"/>
      <c r="R422" s="544"/>
      <c r="S422" s="1050"/>
      <c r="T422" s="1050"/>
      <c r="U422" s="1082">
        <v>422</v>
      </c>
      <c r="V422" s="1167"/>
    </row>
    <row r="423" spans="1:22" ht="15.75" customHeight="1">
      <c r="A423" s="1181" t="str">
        <f>IF(Data!A423="","",Data!A423)</f>
        <v>Other cash crop: type</v>
      </c>
      <c r="B423" s="1134"/>
      <c r="C423" s="1025" t="str">
        <f>IF(Data!BZ423="","",Data!BZ423)</f>
        <v/>
      </c>
      <c r="D423" s="1025" t="str">
        <f>IF(Data!CA423="","",Data!CA423)</f>
        <v/>
      </c>
      <c r="E423" s="1025" t="str">
        <f>IF(Data!CB423="","",Data!CB423)</f>
        <v/>
      </c>
      <c r="F423" s="1025" t="str">
        <f>IF(Data!CC423="","",Data!CC423)</f>
        <v/>
      </c>
      <c r="G423" s="1197"/>
      <c r="H423" s="983"/>
      <c r="I423" s="983"/>
      <c r="J423" s="983"/>
      <c r="K423" s="983"/>
      <c r="L423" s="1197"/>
      <c r="M423" s="1183"/>
      <c r="N423" s="1183"/>
      <c r="O423" s="1183"/>
      <c r="P423" s="1183"/>
      <c r="Q423" s="1151"/>
      <c r="R423" s="489"/>
      <c r="S423" s="489"/>
      <c r="T423" s="489"/>
      <c r="U423" s="1082">
        <v>423</v>
      </c>
      <c r="V423" s="470"/>
    </row>
    <row r="424" spans="1:22" s="1191" customFormat="1" ht="15.75" customHeight="1">
      <c r="A424" s="1202" t="s">
        <v>387</v>
      </c>
      <c r="B424" s="1121"/>
      <c r="C424" s="1025" t="str">
        <f>IF(Data!BZ424="","",Data!BZ424)</f>
        <v/>
      </c>
      <c r="D424" s="1025" t="str">
        <f>IF(Data!CA424="","",Data!CA424)</f>
        <v/>
      </c>
      <c r="E424" s="1025" t="str">
        <f>IF(Data!CB424="","",Data!CB424)</f>
        <v/>
      </c>
      <c r="F424" s="1025" t="str">
        <f>IF(Data!CC424="","",Data!CC424)</f>
        <v/>
      </c>
      <c r="G424" s="1198"/>
      <c r="H424" s="306"/>
      <c r="I424" s="306"/>
      <c r="J424" s="306"/>
      <c r="K424" s="306"/>
      <c r="L424" s="1198"/>
      <c r="M424" s="1163"/>
      <c r="N424" s="1163"/>
      <c r="O424" s="1163"/>
      <c r="P424" s="1163"/>
      <c r="Q424" s="1164"/>
      <c r="R424" s="544"/>
      <c r="S424" s="1050"/>
      <c r="T424" s="1050"/>
      <c r="U424" s="1082">
        <v>424</v>
      </c>
      <c r="V424" s="1190"/>
    </row>
    <row r="425" spans="1:22" s="1191" customFormat="1" ht="15.75" customHeight="1">
      <c r="A425" s="1200" t="s">
        <v>282</v>
      </c>
      <c r="B425" s="1121"/>
      <c r="C425" s="1025" t="str">
        <f>IF(Data!BZ425="","",Data!BZ425)</f>
        <v/>
      </c>
      <c r="D425" s="1025" t="str">
        <f>IF(Data!CA425="","",Data!CA425)</f>
        <v/>
      </c>
      <c r="E425" s="1025" t="str">
        <f>IF(Data!CB425="","",Data!CB425)</f>
        <v/>
      </c>
      <c r="F425" s="1025" t="str">
        <f>IF(Data!CC425="","",Data!CC425)</f>
        <v/>
      </c>
      <c r="G425" s="1198"/>
      <c r="H425" s="983"/>
      <c r="I425" s="983"/>
      <c r="J425" s="983"/>
      <c r="K425" s="983"/>
      <c r="L425" s="1198"/>
      <c r="M425" s="1163"/>
      <c r="N425" s="1163"/>
      <c r="O425" s="1163"/>
      <c r="P425" s="1163"/>
      <c r="Q425" s="1164"/>
      <c r="R425" s="1135"/>
      <c r="S425" s="1136"/>
      <c r="T425" s="1136"/>
      <c r="U425" s="1082">
        <v>425</v>
      </c>
      <c r="V425" s="1190"/>
    </row>
    <row r="426" spans="1:22" s="1168" customFormat="1" ht="15.75" customHeight="1">
      <c r="A426" s="1118" t="s">
        <v>284</v>
      </c>
      <c r="B426" s="1121"/>
      <c r="C426" s="1142" t="str">
        <f>IF(SUM(C424)=0,"",C424*C425)</f>
        <v/>
      </c>
      <c r="D426" s="1142" t="str">
        <f>IF(SUM(D424)=0,"",D424*D425)</f>
        <v/>
      </c>
      <c r="E426" s="1142" t="str">
        <f>IF(SUM(E424)=0,"",E424*E425)</f>
        <v/>
      </c>
      <c r="F426" s="1142" t="str">
        <f>IF(SUM(F424)=0,"",F424*F425)</f>
        <v/>
      </c>
      <c r="G426" s="1188"/>
      <c r="H426" s="992" t="str">
        <f>IF(H424="","",H424*C425)</f>
        <v/>
      </c>
      <c r="I426" s="992" t="str">
        <f>IF(I424="","",I424*D425)</f>
        <v/>
      </c>
      <c r="J426" s="992" t="str">
        <f>IF(J424="","",J424*E425)</f>
        <v/>
      </c>
      <c r="K426" s="992" t="str">
        <f>IF(K424="","",K424*F425)</f>
        <v/>
      </c>
      <c r="L426" s="1188"/>
      <c r="M426" s="1142" t="str">
        <f>IF(H426="","",SUM(H426)-SUM(C426))</f>
        <v/>
      </c>
      <c r="N426" s="1142" t="str">
        <f>IF(I426="","",SUM(I426)-SUM(D426))</f>
        <v/>
      </c>
      <c r="O426" s="1142" t="str">
        <f>IF(J426="","",SUM(J426)-SUM(E426))</f>
        <v/>
      </c>
      <c r="P426" s="1142" t="str">
        <f>IF(K426="","",SUM(K426)-SUM(F426))</f>
        <v/>
      </c>
      <c r="Q426" s="1166"/>
      <c r="R426" s="544"/>
      <c r="S426" s="1050"/>
      <c r="T426" s="1050"/>
      <c r="U426" s="1082">
        <v>426</v>
      </c>
      <c r="V426" s="1167"/>
    </row>
    <row r="427" spans="1:22" s="1168" customFormat="1" ht="15.75" customHeight="1">
      <c r="A427" s="1203" t="s">
        <v>388</v>
      </c>
      <c r="B427" s="1121"/>
      <c r="C427" s="866"/>
      <c r="D427" s="866"/>
      <c r="E427" s="866"/>
      <c r="F427" s="866"/>
      <c r="G427" s="1120"/>
      <c r="H427" s="1204"/>
      <c r="I427" s="1204"/>
      <c r="J427" s="1204"/>
      <c r="K427" s="1204"/>
      <c r="L427" s="1120"/>
      <c r="M427" s="1174"/>
      <c r="N427" s="1174"/>
      <c r="O427" s="1174"/>
      <c r="P427" s="1174"/>
      <c r="Q427" s="1205"/>
      <c r="R427" s="544"/>
      <c r="S427" s="1050"/>
      <c r="T427" s="1050"/>
      <c r="U427" s="1082">
        <v>427</v>
      </c>
      <c r="V427" s="1167"/>
    </row>
    <row r="428" spans="1:22" s="1191" customFormat="1" ht="15.75" customHeight="1">
      <c r="A428" s="1181" t="str">
        <f>IF(Data!A428="","",Data!A428)</f>
        <v>FISHING -- see worksheet Data 3</v>
      </c>
      <c r="B428" s="1144"/>
      <c r="C428" s="1025" t="str">
        <f>IF(Data!BZ428="","",Data!BZ428)</f>
        <v/>
      </c>
      <c r="D428" s="1025" t="str">
        <f>IF(Data!CA428="","",Data!CA428)</f>
        <v/>
      </c>
      <c r="E428" s="1025" t="str">
        <f>IF(Data!CB428="","",Data!CB428)</f>
        <v/>
      </c>
      <c r="F428" s="1025" t="str">
        <f>IF(Data!CC428="","",Data!CC428)</f>
        <v/>
      </c>
      <c r="G428" s="1177"/>
      <c r="H428" s="983"/>
      <c r="I428" s="983"/>
      <c r="J428" s="983"/>
      <c r="K428" s="983"/>
      <c r="L428" s="1177"/>
      <c r="M428" s="1163"/>
      <c r="N428" s="1163"/>
      <c r="O428" s="1163"/>
      <c r="P428" s="1163"/>
      <c r="Q428" s="1151"/>
      <c r="R428" s="544"/>
      <c r="S428" s="1050"/>
      <c r="T428" s="1050"/>
      <c r="U428" s="1082">
        <v>428</v>
      </c>
      <c r="V428" s="1206"/>
    </row>
    <row r="429" spans="1:22" ht="15.75" hidden="1" customHeight="1">
      <c r="A429" s="1207" t="s">
        <v>367</v>
      </c>
      <c r="B429" s="1121"/>
      <c r="C429" s="1173" t="str">
        <f>IF(Data!BZ429="","",Data!BZ429)</f>
        <v/>
      </c>
      <c r="D429" s="1173" t="str">
        <f>IF(Data!CA429="","",Data!CA429)</f>
        <v/>
      </c>
      <c r="E429" s="1173" t="str">
        <f>IF(Data!CB429="","",Data!CB429)</f>
        <v/>
      </c>
      <c r="F429" s="1173" t="str">
        <f>IF(Data!CC429="","",Data!CC429)</f>
        <v/>
      </c>
      <c r="G429" s="1177"/>
      <c r="H429" s="983"/>
      <c r="I429" s="983"/>
      <c r="J429" s="983"/>
      <c r="K429" s="983"/>
      <c r="L429" s="1177"/>
      <c r="M429" s="1163"/>
      <c r="N429" s="1163"/>
      <c r="O429" s="1163"/>
      <c r="P429" s="1163"/>
      <c r="Q429" s="1151"/>
      <c r="R429" s="489"/>
      <c r="S429" s="489"/>
      <c r="T429" s="489"/>
      <c r="U429" s="1082">
        <v>429</v>
      </c>
      <c r="V429" s="46"/>
    </row>
    <row r="430" spans="1:22" ht="15.75" hidden="1" customHeight="1">
      <c r="A430" s="1208" t="s">
        <v>368</v>
      </c>
      <c r="B430" s="1196"/>
      <c r="C430" s="1173" t="str">
        <f>IF(Data!BZ430="","",Data!BZ430)</f>
        <v/>
      </c>
      <c r="D430" s="1173" t="str">
        <f>IF(Data!CA430="","",Data!CA430)</f>
        <v/>
      </c>
      <c r="E430" s="1173" t="str">
        <f>IF(Data!CB430="","",Data!CB430)</f>
        <v/>
      </c>
      <c r="F430" s="1173" t="str">
        <f>IF(Data!CC430="","",Data!CC430)</f>
        <v/>
      </c>
      <c r="G430" s="1177"/>
      <c r="H430" s="983"/>
      <c r="I430" s="983"/>
      <c r="J430" s="983"/>
      <c r="K430" s="983"/>
      <c r="L430" s="1177"/>
      <c r="M430" s="1163"/>
      <c r="N430" s="1163"/>
      <c r="O430" s="1163"/>
      <c r="P430" s="1163"/>
      <c r="Q430" s="1151"/>
      <c r="R430" s="544"/>
      <c r="S430" s="1050"/>
      <c r="T430" s="1050"/>
      <c r="U430" s="1082">
        <v>430</v>
      </c>
      <c r="V430" s="46"/>
    </row>
    <row r="431" spans="1:22" ht="15.75" hidden="1" customHeight="1">
      <c r="A431" s="1208" t="s">
        <v>382</v>
      </c>
      <c r="B431" s="1124"/>
      <c r="C431" s="1165" t="str">
        <f>IF(C428="","",C428*C430)</f>
        <v/>
      </c>
      <c r="D431" s="1165" t="str">
        <f>IF(D428="","",D428*D430)</f>
        <v/>
      </c>
      <c r="E431" s="1165" t="str">
        <f>IF(E428="","",E428*E430)</f>
        <v/>
      </c>
      <c r="F431" s="1165" t="str">
        <f>IF(F428="","",F428*F430)</f>
        <v/>
      </c>
      <c r="G431" s="1134"/>
      <c r="H431" s="983"/>
      <c r="I431" s="983"/>
      <c r="J431" s="983"/>
      <c r="K431" s="983"/>
      <c r="L431" s="1134"/>
      <c r="M431" s="983"/>
      <c r="N431" s="983"/>
      <c r="O431" s="983"/>
      <c r="P431" s="983"/>
      <c r="Q431" s="1151"/>
      <c r="R431" s="544"/>
      <c r="S431" s="1050"/>
      <c r="T431" s="1050"/>
      <c r="U431" s="1082">
        <v>431</v>
      </c>
      <c r="V431" s="46"/>
    </row>
    <row r="432" spans="1:22" ht="15.75" hidden="1" customHeight="1">
      <c r="A432" s="1208" t="s">
        <v>357</v>
      </c>
      <c r="B432" s="1124"/>
      <c r="C432" s="1173" t="str">
        <f>IF(Data!BZ432="","",Data!BZ432)</f>
        <v/>
      </c>
      <c r="D432" s="1173" t="str">
        <f>IF(Data!CA432="","",Data!CA432)</f>
        <v/>
      </c>
      <c r="E432" s="1173" t="str">
        <f>IF(Data!CB432="","",Data!CB432)</f>
        <v/>
      </c>
      <c r="F432" s="1173" t="str">
        <f>IF(Data!CC432="","",Data!CC432)</f>
        <v/>
      </c>
      <c r="G432" s="1134"/>
      <c r="H432" s="983"/>
      <c r="I432" s="983"/>
      <c r="J432" s="983"/>
      <c r="K432" s="983"/>
      <c r="L432" s="1134"/>
      <c r="M432" s="983"/>
      <c r="N432" s="983"/>
      <c r="O432" s="983"/>
      <c r="P432" s="983"/>
      <c r="Q432" s="1151"/>
      <c r="R432" s="544"/>
      <c r="S432" s="1050"/>
      <c r="T432" s="1050"/>
      <c r="U432" s="1082">
        <v>432</v>
      </c>
      <c r="V432" s="46"/>
    </row>
    <row r="433" spans="1:24" ht="15.75" hidden="1" customHeight="1">
      <c r="A433" s="1207" t="s">
        <v>358</v>
      </c>
      <c r="B433" s="1124"/>
      <c r="C433" s="1173" t="str">
        <f>IF(Data!BZ433="","",Data!BZ433)</f>
        <v/>
      </c>
      <c r="D433" s="1173" t="str">
        <f>IF(Data!CA433="","",Data!CA433)</f>
        <v/>
      </c>
      <c r="E433" s="1173" t="str">
        <f>IF(Data!CB433="","",Data!CB433)</f>
        <v/>
      </c>
      <c r="F433" s="1173" t="str">
        <f>IF(Data!CC433="","",Data!CC433)</f>
        <v/>
      </c>
      <c r="G433" s="1134"/>
      <c r="H433" s="306"/>
      <c r="I433" s="306"/>
      <c r="J433" s="306"/>
      <c r="K433" s="306"/>
      <c r="L433" s="1134"/>
      <c r="M433" s="983"/>
      <c r="N433" s="983"/>
      <c r="O433" s="983"/>
      <c r="P433" s="983"/>
      <c r="Q433" s="1151"/>
      <c r="R433" s="544"/>
      <c r="S433" s="1050"/>
      <c r="T433" s="1050"/>
      <c r="U433" s="1082">
        <v>433</v>
      </c>
      <c r="V433" s="46"/>
    </row>
    <row r="434" spans="1:24" ht="15.75" hidden="1" customHeight="1">
      <c r="A434" s="1209" t="s">
        <v>282</v>
      </c>
      <c r="B434" s="1121"/>
      <c r="C434" s="1173" t="str">
        <f>IF(Data!BZ434="","",Data!BZ434)</f>
        <v/>
      </c>
      <c r="D434" s="1173" t="str">
        <f>IF(Data!CA434="","",Data!CA434)</f>
        <v/>
      </c>
      <c r="E434" s="1173" t="str">
        <f>IF(Data!CB434="","",Data!CB434)</f>
        <v/>
      </c>
      <c r="F434" s="1173" t="str">
        <f>IF(Data!CC434="","",Data!CC434)</f>
        <v/>
      </c>
      <c r="G434" s="1134"/>
      <c r="H434" s="983"/>
      <c r="I434" s="983"/>
      <c r="J434" s="983"/>
      <c r="K434" s="983"/>
      <c r="L434" s="1134"/>
      <c r="M434" s="983"/>
      <c r="N434" s="983"/>
      <c r="O434" s="983"/>
      <c r="P434" s="983"/>
      <c r="Q434" s="1151"/>
      <c r="R434" s="1135"/>
      <c r="S434" s="1136"/>
      <c r="T434" s="1136"/>
      <c r="U434" s="1082">
        <v>434</v>
      </c>
      <c r="V434" s="46"/>
    </row>
    <row r="435" spans="1:24" ht="15.75" customHeight="1">
      <c r="A435" s="1118" t="s">
        <v>284</v>
      </c>
      <c r="B435" s="1149"/>
      <c r="C435" s="1165">
        <f>IF(Data!BZ435="","",Data!BZ435)</f>
        <v>0</v>
      </c>
      <c r="D435" s="1165">
        <f>IF(Data!CA435="","",Data!CA435)</f>
        <v>0</v>
      </c>
      <c r="E435" s="1165">
        <f>IF(Data!CB435="","",Data!CB435)</f>
        <v>0</v>
      </c>
      <c r="F435" s="1165">
        <f>IF(Data!CC435="","",Data!CC435)</f>
        <v>0</v>
      </c>
      <c r="G435" s="1188"/>
      <c r="H435" s="1165">
        <f>'Data 3'!DV100</f>
        <v>0</v>
      </c>
      <c r="I435" s="1165">
        <f>'Data 3'!DW100</f>
        <v>0</v>
      </c>
      <c r="J435" s="1165">
        <f>'Data 3'!DX100</f>
        <v>0</v>
      </c>
      <c r="K435" s="1165">
        <f>'Data 3'!DY100</f>
        <v>0</v>
      </c>
      <c r="L435" s="1188"/>
      <c r="M435" s="1142">
        <f>IF(H435="","",SUM(H435)-SUM(C435))</f>
        <v>0</v>
      </c>
      <c r="N435" s="1142">
        <f>IF(I435="","",SUM(I435)-SUM(D435))</f>
        <v>0</v>
      </c>
      <c r="O435" s="1142">
        <f>IF(J435="","",SUM(J435)-SUM(E435))</f>
        <v>0</v>
      </c>
      <c r="P435" s="1142">
        <f>IF(K435="","",SUM(K435)-SUM(F435))</f>
        <v>0</v>
      </c>
      <c r="Q435" s="1151"/>
      <c r="R435" s="544"/>
      <c r="S435" s="1050"/>
      <c r="T435" s="1050"/>
      <c r="U435" s="1082">
        <v>435</v>
      </c>
      <c r="V435" s="46"/>
    </row>
    <row r="436" spans="1:24" ht="15.75" customHeight="1">
      <c r="A436" s="1118" t="s">
        <v>359</v>
      </c>
      <c r="B436" s="1149"/>
      <c r="C436" s="1025" t="str">
        <f>IF(Data!BZ436="","",Data!BZ436)</f>
        <v/>
      </c>
      <c r="D436" s="1025" t="str">
        <f>IF(Data!CA436="","",Data!CA436)</f>
        <v/>
      </c>
      <c r="E436" s="1025" t="str">
        <f>IF(Data!CB436="","",Data!CB436)</f>
        <v/>
      </c>
      <c r="F436" s="1025" t="str">
        <f>IF(Data!CC436="","",Data!CC436)</f>
        <v/>
      </c>
      <c r="G436" s="1188"/>
      <c r="H436" s="1173"/>
      <c r="I436" s="1173"/>
      <c r="J436" s="1173"/>
      <c r="K436" s="1173"/>
      <c r="L436" s="1188"/>
      <c r="M436" s="983"/>
      <c r="N436" s="983"/>
      <c r="O436" s="983"/>
      <c r="P436" s="983"/>
      <c r="Q436" s="1151"/>
      <c r="R436" s="544"/>
      <c r="S436" s="1050"/>
      <c r="T436" s="1050"/>
      <c r="U436" s="1082">
        <v>436</v>
      </c>
      <c r="V436" s="46"/>
    </row>
    <row r="437" spans="1:24" ht="15.75" customHeight="1">
      <c r="A437" s="1143" t="s">
        <v>353</v>
      </c>
      <c r="B437" s="1134"/>
      <c r="C437" s="1169">
        <f>IF(Data!BZ437="","",Data!BZ437)</f>
        <v>0</v>
      </c>
      <c r="D437" s="1169">
        <f>IF(Data!CA437="","",Data!CA437)</f>
        <v>0</v>
      </c>
      <c r="E437" s="1169">
        <f>IF(Data!CB437="","",Data!CB437)</f>
        <v>0</v>
      </c>
      <c r="F437" s="1169">
        <f>IF(Data!CC437="","",Data!CC437)</f>
        <v>0</v>
      </c>
      <c r="G437" s="1144"/>
      <c r="H437" s="1169">
        <f>'Data 3'!DV101</f>
        <v>0</v>
      </c>
      <c r="I437" s="1169">
        <f>'Data 3'!DW101</f>
        <v>0</v>
      </c>
      <c r="J437" s="1169">
        <f>'Data 3'!DX101</f>
        <v>0</v>
      </c>
      <c r="K437" s="1169">
        <f>'Data 3'!DY101</f>
        <v>0</v>
      </c>
      <c r="L437" s="1144"/>
      <c r="M437" s="1170">
        <f>IF(H437="","",SUM(H437)-SUM(C437))</f>
        <v>0</v>
      </c>
      <c r="N437" s="1170">
        <f>IF(I437="","",SUM(I437)-SUM(D437))</f>
        <v>0</v>
      </c>
      <c r="O437" s="1170">
        <f>IF(J437="","",SUM(J437)-SUM(E437))</f>
        <v>0</v>
      </c>
      <c r="P437" s="1170">
        <f>IF(K437="","",SUM(K437)-SUM(F437))</f>
        <v>0</v>
      </c>
      <c r="Q437" s="1151"/>
      <c r="R437" s="1081"/>
      <c r="S437" s="1043"/>
      <c r="T437" s="1043"/>
      <c r="U437" s="1082">
        <v>437</v>
      </c>
      <c r="V437" s="46"/>
    </row>
    <row r="438" spans="1:24" s="1191" customFormat="1" ht="15.75" customHeight="1">
      <c r="A438" s="1181" t="str">
        <f>IF(Data!A438="","",Data!A438)</f>
        <v>WILD FOODS -- see worksheet Data 3</v>
      </c>
      <c r="B438" s="1121"/>
      <c r="C438" s="1025" t="str">
        <f>IF(Data!BZ438="","",Data!BZ438)</f>
        <v/>
      </c>
      <c r="D438" s="1025" t="str">
        <f>IF(Data!CA438="","",Data!CA438)</f>
        <v/>
      </c>
      <c r="E438" s="1025" t="str">
        <f>IF(Data!CB438="","",Data!CB438)</f>
        <v/>
      </c>
      <c r="F438" s="1025" t="str">
        <f>IF(Data!CC438="","",Data!CC438)</f>
        <v/>
      </c>
      <c r="G438" s="1177"/>
      <c r="H438" s="983"/>
      <c r="I438" s="983"/>
      <c r="J438" s="983"/>
      <c r="K438" s="983"/>
      <c r="L438" s="1177"/>
      <c r="M438" s="1163"/>
      <c r="N438" s="1163"/>
      <c r="O438" s="1163"/>
      <c r="P438" s="1163"/>
      <c r="Q438" s="1151"/>
      <c r="R438" s="544"/>
      <c r="S438" s="1050"/>
      <c r="T438" s="1050"/>
      <c r="U438" s="1082">
        <v>438</v>
      </c>
      <c r="V438" s="1206"/>
    </row>
    <row r="439" spans="1:24" ht="15.75" hidden="1" customHeight="1">
      <c r="A439" s="1207" t="s">
        <v>367</v>
      </c>
      <c r="B439" s="1149"/>
      <c r="C439" s="1173" t="str">
        <f>IF(Data!BZ439="","",Data!BZ439)</f>
        <v/>
      </c>
      <c r="D439" s="1173" t="str">
        <f>IF(Data!CA439="","",Data!CA439)</f>
        <v/>
      </c>
      <c r="E439" s="1173" t="str">
        <f>IF(Data!CB439="","",Data!CB439)</f>
        <v/>
      </c>
      <c r="F439" s="1173" t="str">
        <f>IF(Data!CC439="","",Data!CC439)</f>
        <v/>
      </c>
      <c r="G439" s="1177"/>
      <c r="H439" s="983"/>
      <c r="I439" s="983"/>
      <c r="J439" s="983"/>
      <c r="K439" s="983"/>
      <c r="L439" s="1177"/>
      <c r="M439" s="1163"/>
      <c r="N439" s="1163"/>
      <c r="O439" s="1163"/>
      <c r="P439" s="1163"/>
      <c r="Q439" s="1151"/>
      <c r="R439" s="489"/>
      <c r="S439" s="489"/>
      <c r="T439" s="489"/>
      <c r="U439" s="1082">
        <v>439</v>
      </c>
      <c r="V439" s="46"/>
    </row>
    <row r="440" spans="1:24" ht="15.75" hidden="1" customHeight="1">
      <c r="A440" s="1208" t="s">
        <v>368</v>
      </c>
      <c r="B440" s="1121"/>
      <c r="C440" s="1173" t="str">
        <f>IF(Data!BZ440="","",Data!BZ440)</f>
        <v/>
      </c>
      <c r="D440" s="1173" t="str">
        <f>IF(Data!CA440="","",Data!CA440)</f>
        <v/>
      </c>
      <c r="E440" s="1173" t="str">
        <f>IF(Data!CB440="","",Data!CB440)</f>
        <v/>
      </c>
      <c r="F440" s="1173" t="str">
        <f>IF(Data!CC440="","",Data!CC440)</f>
        <v/>
      </c>
      <c r="G440" s="1177"/>
      <c r="H440" s="983"/>
      <c r="I440" s="983"/>
      <c r="J440" s="983"/>
      <c r="K440" s="983"/>
      <c r="L440" s="1177"/>
      <c r="M440" s="1163"/>
      <c r="N440" s="1163"/>
      <c r="O440" s="1163"/>
      <c r="P440" s="1163"/>
      <c r="Q440" s="1151"/>
      <c r="R440" s="544"/>
      <c r="S440" s="1050"/>
      <c r="T440" s="1050"/>
      <c r="U440" s="1082">
        <v>440</v>
      </c>
      <c r="V440" s="46"/>
    </row>
    <row r="441" spans="1:24" ht="15.75" hidden="1" customHeight="1">
      <c r="A441" s="1208" t="s">
        <v>382</v>
      </c>
      <c r="B441" s="1121"/>
      <c r="C441" s="1165" t="str">
        <f>IF(C438="","",C438*C440)</f>
        <v/>
      </c>
      <c r="D441" s="1165" t="str">
        <f>IF(D438="","",D438*D440)</f>
        <v/>
      </c>
      <c r="E441" s="1165" t="str">
        <f>IF(E438="","",E438*E440)</f>
        <v/>
      </c>
      <c r="F441" s="1165" t="str">
        <f>IF(F438="","",F438*F440)</f>
        <v/>
      </c>
      <c r="G441" s="1134"/>
      <c r="H441" s="983"/>
      <c r="I441" s="983"/>
      <c r="J441" s="983"/>
      <c r="K441" s="983"/>
      <c r="L441" s="1134"/>
      <c r="M441" s="983"/>
      <c r="N441" s="983"/>
      <c r="O441" s="983"/>
      <c r="P441" s="983"/>
      <c r="Q441" s="1151"/>
      <c r="R441" s="544"/>
      <c r="S441" s="1050"/>
      <c r="T441" s="1050"/>
      <c r="U441" s="1082">
        <v>441</v>
      </c>
      <c r="V441" s="46"/>
    </row>
    <row r="442" spans="1:24" ht="15.75" hidden="1" customHeight="1">
      <c r="A442" s="1208" t="s">
        <v>357</v>
      </c>
      <c r="B442" s="1121"/>
      <c r="C442" s="1173" t="str">
        <f>IF(Data!BZ442="","",Data!BZ442)</f>
        <v/>
      </c>
      <c r="D442" s="1173" t="str">
        <f>IF(Data!CA442="","",Data!CA442)</f>
        <v/>
      </c>
      <c r="E442" s="1173" t="str">
        <f>IF(Data!CB442="","",Data!CB442)</f>
        <v/>
      </c>
      <c r="F442" s="1173" t="str">
        <f>IF(Data!CC442="","",Data!CC442)</f>
        <v/>
      </c>
      <c r="G442" s="1134"/>
      <c r="H442" s="983"/>
      <c r="I442" s="983"/>
      <c r="J442" s="983"/>
      <c r="K442" s="983"/>
      <c r="L442" s="1134"/>
      <c r="M442" s="983"/>
      <c r="N442" s="983"/>
      <c r="O442" s="983"/>
      <c r="P442" s="983"/>
      <c r="Q442" s="1151"/>
      <c r="R442" s="544"/>
      <c r="S442" s="1050"/>
      <c r="T442" s="1050"/>
      <c r="U442" s="1082">
        <v>442</v>
      </c>
      <c r="V442" s="46"/>
    </row>
    <row r="443" spans="1:24" ht="15.75" hidden="1" customHeight="1">
      <c r="A443" s="1207" t="s">
        <v>358</v>
      </c>
      <c r="B443" s="1121"/>
      <c r="C443" s="1173" t="str">
        <f>IF(Data!BZ443="","",Data!BZ443)</f>
        <v/>
      </c>
      <c r="D443" s="1173" t="str">
        <f>IF(Data!CA443="","",Data!CA443)</f>
        <v/>
      </c>
      <c r="E443" s="1173" t="str">
        <f>IF(Data!CB443="","",Data!CB443)</f>
        <v/>
      </c>
      <c r="F443" s="1173" t="str">
        <f>IF(Data!CC443="","",Data!CC443)</f>
        <v/>
      </c>
      <c r="G443" s="1134"/>
      <c r="H443" s="306"/>
      <c r="I443" s="306"/>
      <c r="J443" s="306"/>
      <c r="K443" s="306"/>
      <c r="L443" s="1134"/>
      <c r="M443" s="983"/>
      <c r="N443" s="983"/>
      <c r="O443" s="983"/>
      <c r="P443" s="983"/>
      <c r="Q443" s="1151"/>
      <c r="R443" s="544"/>
      <c r="S443" s="1050"/>
      <c r="T443" s="1050"/>
      <c r="U443" s="1082">
        <v>443</v>
      </c>
      <c r="V443" s="46"/>
    </row>
    <row r="444" spans="1:24" ht="15.75" hidden="1" customHeight="1">
      <c r="A444" s="1209" t="s">
        <v>282</v>
      </c>
      <c r="B444" s="1149"/>
      <c r="C444" s="1173" t="str">
        <f>IF(Data!BZ444="","",Data!BZ444)</f>
        <v/>
      </c>
      <c r="D444" s="1173" t="str">
        <f>IF(Data!CA444="","",Data!CA444)</f>
        <v/>
      </c>
      <c r="E444" s="1173" t="str">
        <f>IF(Data!CB444="","",Data!CB444)</f>
        <v/>
      </c>
      <c r="F444" s="1173" t="str">
        <f>IF(Data!CC444="","",Data!CC444)</f>
        <v/>
      </c>
      <c r="G444" s="1134"/>
      <c r="H444" s="983"/>
      <c r="I444" s="983"/>
      <c r="J444" s="983"/>
      <c r="K444" s="983"/>
      <c r="L444" s="1134"/>
      <c r="M444" s="983"/>
      <c r="N444" s="983"/>
      <c r="O444" s="983"/>
      <c r="P444" s="983"/>
      <c r="Q444" s="1151"/>
      <c r="R444" s="1135"/>
      <c r="S444" s="1136"/>
      <c r="T444" s="1136"/>
      <c r="U444" s="1082">
        <v>444</v>
      </c>
      <c r="V444" s="46"/>
    </row>
    <row r="445" spans="1:24" ht="15.75" customHeight="1">
      <c r="A445" s="1118" t="s">
        <v>284</v>
      </c>
      <c r="B445" s="1149"/>
      <c r="C445" s="1165">
        <f>IF(Data!BZ445="","",Data!BZ445)</f>
        <v>640</v>
      </c>
      <c r="D445" s="1165">
        <f>IF(Data!CA445="","",Data!CA445)</f>
        <v>640</v>
      </c>
      <c r="E445" s="1165">
        <f>IF(Data!CB445="","",Data!CB445)</f>
        <v>0</v>
      </c>
      <c r="F445" s="1165">
        <f>IF(Data!CC445="","",Data!CC445)</f>
        <v>0</v>
      </c>
      <c r="G445" s="1188"/>
      <c r="H445" s="1165">
        <v>750</v>
      </c>
      <c r="I445" s="1165">
        <v>750</v>
      </c>
      <c r="J445" s="1165">
        <f>'Data 3'!DX139</f>
        <v>0</v>
      </c>
      <c r="K445" s="1165">
        <f>'Data 3'!DY139</f>
        <v>0</v>
      </c>
      <c r="L445" s="1188"/>
      <c r="M445" s="1142">
        <f>IF(H445="","",SUM(H445)-SUM(C445))</f>
        <v>110</v>
      </c>
      <c r="N445" s="1142">
        <f>IF(I445="","",SUM(I445)-SUM(D445))</f>
        <v>110</v>
      </c>
      <c r="O445" s="1142">
        <f>IF(J445="","",SUM(J445)-SUM(E445))</f>
        <v>0</v>
      </c>
      <c r="P445" s="1142">
        <f>IF(K445="","",SUM(K445)-SUM(F445))</f>
        <v>0</v>
      </c>
      <c r="Q445" s="1151"/>
      <c r="R445" s="544"/>
      <c r="S445" s="1050"/>
      <c r="T445" s="1050"/>
      <c r="U445" s="1082">
        <v>445</v>
      </c>
      <c r="V445" s="46"/>
    </row>
    <row r="446" spans="1:24" ht="15.75" customHeight="1">
      <c r="A446" s="1118" t="s">
        <v>359</v>
      </c>
      <c r="B446" s="1134"/>
      <c r="C446" s="1025" t="str">
        <f>IF(Data!BZ446="","",Data!BZ446)</f>
        <v/>
      </c>
      <c r="D446" s="1025" t="str">
        <f>IF(Data!CA446="","",Data!CA446)</f>
        <v/>
      </c>
      <c r="E446" s="1025" t="str">
        <f>IF(Data!CB446="","",Data!CB446)</f>
        <v/>
      </c>
      <c r="F446" s="1025" t="str">
        <f>IF(Data!CC446="","",Data!CC446)</f>
        <v/>
      </c>
      <c r="G446" s="1188"/>
      <c r="H446" s="1173"/>
      <c r="I446" s="1173"/>
      <c r="J446" s="1173"/>
      <c r="K446" s="1173"/>
      <c r="L446" s="1188"/>
      <c r="M446" s="983"/>
      <c r="N446" s="983"/>
      <c r="O446" s="983"/>
      <c r="P446" s="983"/>
      <c r="Q446" s="1151"/>
      <c r="R446" s="544"/>
      <c r="S446" s="1050"/>
      <c r="T446" s="1050"/>
      <c r="U446" s="1082">
        <v>446</v>
      </c>
      <c r="V446" s="46"/>
    </row>
    <row r="447" spans="1:24" ht="15.75" customHeight="1">
      <c r="A447" s="1143" t="s">
        <v>353</v>
      </c>
      <c r="B447" s="1147"/>
      <c r="C447" s="1169">
        <f>IF(Data!BZ447="","",Data!BZ447)</f>
        <v>0</v>
      </c>
      <c r="D447" s="1169">
        <f>IF(Data!CA447="","",Data!CA447)</f>
        <v>0</v>
      </c>
      <c r="E447" s="1169">
        <f>IF(Data!CB447="","",Data!CB447)</f>
        <v>0</v>
      </c>
      <c r="F447" s="1169">
        <f>IF(Data!CC447="","",Data!CC447)</f>
        <v>0</v>
      </c>
      <c r="G447" s="1144"/>
      <c r="H447" s="1169">
        <v>0.03</v>
      </c>
      <c r="I447" s="1169">
        <v>0.05</v>
      </c>
      <c r="J447" s="1169">
        <f>'Data 3'!DX140</f>
        <v>0</v>
      </c>
      <c r="K447" s="1169">
        <f>'Data 3'!DY140</f>
        <v>0</v>
      </c>
      <c r="L447" s="1144"/>
      <c r="M447" s="1170">
        <f>IF(H447="","",SUM(H447)-SUM(C447))</f>
        <v>0.03</v>
      </c>
      <c r="N447" s="1170">
        <f>IF(I447="","",SUM(I447)-SUM(D447))</f>
        <v>0.05</v>
      </c>
      <c r="O447" s="1170">
        <f>IF(J447="","",SUM(J447)-SUM(E447))</f>
        <v>0</v>
      </c>
      <c r="P447" s="1170">
        <f>IF(K447="","",SUM(K447)-SUM(F447))</f>
        <v>0</v>
      </c>
      <c r="Q447" s="1151"/>
      <c r="R447" s="1081"/>
      <c r="S447" s="1043"/>
      <c r="T447" s="1043"/>
      <c r="U447" s="1082">
        <v>447</v>
      </c>
      <c r="V447" s="46"/>
    </row>
    <row r="448" spans="1:24" ht="15.75" customHeight="1">
      <c r="A448" s="1210" t="s">
        <v>391</v>
      </c>
      <c r="B448" s="1121"/>
      <c r="C448" s="866"/>
      <c r="D448" s="866"/>
      <c r="E448" s="866"/>
      <c r="F448" s="1025"/>
      <c r="G448" s="1124"/>
      <c r="H448" s="983"/>
      <c r="I448" s="983"/>
      <c r="J448" s="983"/>
      <c r="K448" s="983"/>
      <c r="L448" s="1124"/>
      <c r="M448" s="983"/>
      <c r="N448" s="983"/>
      <c r="O448" s="983"/>
      <c r="P448" s="983"/>
      <c r="Q448" s="1151"/>
      <c r="R448" s="489"/>
      <c r="S448" s="489"/>
      <c r="T448" s="489"/>
      <c r="U448" s="1082">
        <v>448</v>
      </c>
      <c r="V448" s="470"/>
      <c r="X448" s="47">
        <f>IF(OR(D450=0,D450=""),0,IF(OR('Exp factors'!D41="yes",SUM(D455,D464,D473,D482)=0),SUM(D456)/SUM(D450),(SUM(D457,D466,D475,D484)/(SUM(D455,D464,D473,D482))/(D457/D455)*(SUM(D456)/SUM(D450)))))</f>
        <v>5.625</v>
      </c>
    </row>
    <row r="449" spans="1:24" ht="15.75" customHeight="1">
      <c r="A449" s="1436" t="str">
        <f>IF(Data!A449="","",Data!A449)</f>
        <v>Maize (mielie) meal purchase</v>
      </c>
      <c r="B449" s="1121"/>
      <c r="C449" s="1025" t="str">
        <f>IF(Data!BZ449="","",Data!BZ449)</f>
        <v>bag</v>
      </c>
      <c r="D449" s="1025" t="str">
        <f>IF(Data!CA449="","",Data!CA449)</f>
        <v>bag</v>
      </c>
      <c r="E449" s="1025" t="str">
        <f>IF(Data!CB449="","",Data!CB449)</f>
        <v>bag</v>
      </c>
      <c r="F449" s="1025" t="str">
        <f>IF(Data!CC449="","",Data!CC449)</f>
        <v>bag</v>
      </c>
      <c r="G449" s="1124"/>
      <c r="H449" s="983"/>
      <c r="I449" s="983"/>
      <c r="J449" s="983"/>
      <c r="K449" s="983"/>
      <c r="L449" s="1124"/>
      <c r="M449" s="983"/>
      <c r="N449" s="983"/>
      <c r="O449" s="983"/>
      <c r="P449" s="983"/>
      <c r="Q449" s="1151"/>
      <c r="R449" s="489"/>
      <c r="S449" s="489"/>
      <c r="T449" s="489"/>
      <c r="U449" s="1082">
        <v>449</v>
      </c>
      <c r="V449" s="470"/>
      <c r="X449" s="47">
        <f>(SUM(D457,D466,D475,D484)/(SUM(D455,D464,D473,D482))/(D457/D455)*SUM(D456))/SUM(D450)</f>
        <v>6.1828592501697051</v>
      </c>
    </row>
    <row r="450" spans="1:24" ht="15.75" customHeight="1">
      <c r="A450" s="961" t="s">
        <v>368</v>
      </c>
      <c r="B450" s="1134"/>
      <c r="C450" s="1025">
        <f>IF(Data!BZ450="","",Data!BZ450)</f>
        <v>80</v>
      </c>
      <c r="D450" s="1025">
        <f>IF(Data!CA450="","",Data!CA450)</f>
        <v>80</v>
      </c>
      <c r="E450" s="1025">
        <f>IF(Data!CB450="","",Data!CB450)</f>
        <v>80</v>
      </c>
      <c r="F450" s="1025">
        <f>IF(Data!CC450="","",Data!CC450)</f>
        <v>80</v>
      </c>
      <c r="G450" s="1124"/>
      <c r="H450" s="983"/>
      <c r="I450" s="983"/>
      <c r="J450" s="983"/>
      <c r="K450" s="983"/>
      <c r="L450" s="1124"/>
      <c r="M450" s="983"/>
      <c r="N450" s="983"/>
      <c r="O450" s="983"/>
      <c r="P450" s="983"/>
      <c r="Q450" s="1151"/>
      <c r="R450" s="544"/>
      <c r="S450" s="1050"/>
      <c r="T450" s="1050"/>
      <c r="U450" s="1082">
        <v>450</v>
      </c>
      <c r="V450" s="470"/>
      <c r="X450" s="47">
        <f>D456/D450</f>
        <v>5.625</v>
      </c>
    </row>
    <row r="451" spans="1:24" ht="15.75" customHeight="1">
      <c r="A451" s="961" t="s">
        <v>392</v>
      </c>
      <c r="B451" s="1134"/>
      <c r="C451" s="1025">
        <f>IF(Data!BZ451="","",Data!BZ451)</f>
        <v>1</v>
      </c>
      <c r="D451" s="1025">
        <f>IF(Data!CA451="","",Data!CA451)</f>
        <v>1</v>
      </c>
      <c r="E451" s="1025">
        <f>IF(Data!CB451="","",Data!CB451)</f>
        <v>1</v>
      </c>
      <c r="F451" s="1025">
        <f>IF(Data!CC451="","",Data!CC451)</f>
        <v>1</v>
      </c>
      <c r="G451" s="1124"/>
      <c r="H451" s="983"/>
      <c r="I451" s="983"/>
      <c r="J451" s="983"/>
      <c r="K451" s="983"/>
      <c r="L451" s="1124"/>
      <c r="M451" s="983"/>
      <c r="N451" s="983"/>
      <c r="O451" s="983"/>
      <c r="P451" s="983"/>
      <c r="Q451" s="1151"/>
      <c r="R451" s="544"/>
      <c r="S451" s="1050"/>
      <c r="T451" s="1050"/>
      <c r="U451" s="1082">
        <v>451</v>
      </c>
      <c r="V451" s="470"/>
    </row>
    <row r="452" spans="1:24" ht="15.75" customHeight="1">
      <c r="A452" s="1143" t="s">
        <v>156</v>
      </c>
      <c r="B452" s="1121"/>
      <c r="C452" s="1025">
        <f>IF(Data!BZ452="","",Data!BZ452)</f>
        <v>11</v>
      </c>
      <c r="D452" s="1025">
        <f>IF(Data!CA452="","",Data!CA452)</f>
        <v>10</v>
      </c>
      <c r="E452" s="1025">
        <f>IF(Data!CB452="","",Data!CB452)</f>
        <v>8</v>
      </c>
      <c r="F452" s="1025">
        <f>IF(Data!CC452="","",Data!CC452)</f>
        <v>6</v>
      </c>
      <c r="G452" s="1121"/>
      <c r="H452" s="983"/>
      <c r="I452" s="983"/>
      <c r="J452" s="983"/>
      <c r="K452" s="983"/>
      <c r="L452" s="1121"/>
      <c r="M452" s="983"/>
      <c r="N452" s="983"/>
      <c r="O452" s="983"/>
      <c r="P452" s="983"/>
      <c r="Q452" s="1151"/>
      <c r="R452" s="544"/>
      <c r="S452" s="1050"/>
      <c r="T452" s="1050"/>
      <c r="U452" s="1082">
        <v>452</v>
      </c>
      <c r="V452" s="470"/>
    </row>
    <row r="453" spans="1:24" ht="15.75" customHeight="1">
      <c r="A453" s="1192" t="s">
        <v>369</v>
      </c>
      <c r="B453" s="1121"/>
      <c r="C453" s="1165">
        <f>IF(C451="","",C450*C451*C452)</f>
        <v>880</v>
      </c>
      <c r="D453" s="1165">
        <f>IF(D451="","",D450*D451*D452)</f>
        <v>800</v>
      </c>
      <c r="E453" s="1165">
        <f>IF(E451="","",E450*E451*E452)</f>
        <v>640</v>
      </c>
      <c r="F453" s="1165">
        <f>IF(F451="","",F450*F451*F452)</f>
        <v>480</v>
      </c>
      <c r="G453" s="1149"/>
      <c r="H453" s="983"/>
      <c r="I453" s="983"/>
      <c r="J453" s="983"/>
      <c r="K453" s="983"/>
      <c r="L453" s="1149"/>
      <c r="M453" s="983"/>
      <c r="N453" s="983"/>
      <c r="O453" s="983"/>
      <c r="P453" s="983"/>
      <c r="Q453" s="1151"/>
      <c r="R453" s="544"/>
      <c r="S453" s="1050"/>
      <c r="T453" s="1050"/>
      <c r="U453" s="1082">
        <v>453</v>
      </c>
      <c r="V453" s="470"/>
    </row>
    <row r="454" spans="1:24" ht="15.75" customHeight="1">
      <c r="A454" s="1192" t="s">
        <v>400</v>
      </c>
      <c r="B454" s="1121"/>
      <c r="C454" s="1025">
        <f>IF(Data!BZ454="","",Data!BZ454)</f>
        <v>15156.216</v>
      </c>
      <c r="D454" s="1025">
        <f>IF(Data!CA454="","",Data!CA454)</f>
        <v>15156.216</v>
      </c>
      <c r="E454" s="1025">
        <f>IF(Data!CB454="","",Data!CB454)</f>
        <v>15156.216</v>
      </c>
      <c r="F454" s="1025">
        <f>IF(Data!CC454="","",Data!CC454)</f>
        <v>15156.216</v>
      </c>
      <c r="G454" s="1149"/>
      <c r="H454" s="983"/>
      <c r="I454" s="983"/>
      <c r="J454" s="983"/>
      <c r="K454" s="983"/>
      <c r="L454" s="1149"/>
      <c r="M454" s="983"/>
      <c r="N454" s="983"/>
      <c r="O454" s="983"/>
      <c r="P454" s="983"/>
      <c r="Q454" s="1151"/>
      <c r="R454" s="544"/>
      <c r="S454" s="1050"/>
      <c r="T454" s="1050"/>
      <c r="U454" s="1082">
        <v>454</v>
      </c>
      <c r="V454" s="470"/>
    </row>
    <row r="455" spans="1:24" ht="15.75" customHeight="1">
      <c r="A455" s="1143" t="s">
        <v>353</v>
      </c>
      <c r="B455" s="1121"/>
      <c r="C455" s="1437">
        <f>IF(C453="","",C453*C454/C$46/365/$P$1)</f>
        <v>0.69206465753424673</v>
      </c>
      <c r="D455" s="1437">
        <f>IF(D453="","",D453*D454/D$46/365/$P$1)</f>
        <v>0.62914968866749699</v>
      </c>
      <c r="E455" s="1437">
        <f>IF(E453="","",E453*E454/E$46/365/$P$1)</f>
        <v>0.5033197509339975</v>
      </c>
      <c r="F455" s="1437">
        <f>IF(F453="","",F453*F454/F$46/365/$P$1)</f>
        <v>0.45298777584059774</v>
      </c>
      <c r="G455" s="1134"/>
      <c r="H455" s="983"/>
      <c r="I455" s="983"/>
      <c r="J455" s="983"/>
      <c r="K455" s="983"/>
      <c r="L455" s="1134"/>
      <c r="M455" s="983"/>
      <c r="N455" s="983"/>
      <c r="O455" s="983"/>
      <c r="P455" s="983"/>
      <c r="Q455" s="1151"/>
      <c r="R455" s="1081"/>
      <c r="S455" s="1043"/>
      <c r="T455" s="1043"/>
      <c r="U455" s="1082">
        <v>455</v>
      </c>
      <c r="V455" s="470"/>
    </row>
    <row r="456" spans="1:24" ht="15.75" customHeight="1">
      <c r="A456" s="1211" t="s">
        <v>394</v>
      </c>
      <c r="B456" s="1134"/>
      <c r="C456" s="1025">
        <f>IF(Data!BZ456="","",Data!BZ456)</f>
        <v>450</v>
      </c>
      <c r="D456" s="1025">
        <f>IF(Data!CA456="","",Data!CA456)</f>
        <v>450</v>
      </c>
      <c r="E456" s="1025">
        <f>IF(Data!CB456="","",Data!CB456)</f>
        <v>450</v>
      </c>
      <c r="F456" s="1025">
        <f>IF(Data!CC456="","",Data!CC456)</f>
        <v>450</v>
      </c>
      <c r="G456" s="1147"/>
      <c r="H456" s="983"/>
      <c r="I456" s="983"/>
      <c r="J456" s="983"/>
      <c r="K456" s="983"/>
      <c r="L456" s="1147"/>
      <c r="M456" s="983"/>
      <c r="N456" s="983"/>
      <c r="O456" s="983"/>
      <c r="P456" s="983"/>
      <c r="Q456" s="1151"/>
      <c r="R456" s="1135"/>
      <c r="S456" s="1136"/>
      <c r="T456" s="1136"/>
      <c r="U456" s="1082">
        <v>456</v>
      </c>
      <c r="V456" s="470"/>
    </row>
    <row r="457" spans="1:24" ht="15.75" customHeight="1">
      <c r="A457" s="1143" t="s">
        <v>395</v>
      </c>
      <c r="B457" s="1121"/>
      <c r="C457" s="1438">
        <f>IF(OR(C456="",C451=""),"",C451*C452*C456)</f>
        <v>4950</v>
      </c>
      <c r="D457" s="1438">
        <f>IF(OR(D456="",D451=""),"",D451*D452*D456)</f>
        <v>4500</v>
      </c>
      <c r="E457" s="1438">
        <f>IF(OR(E456="",E451=""),"",E451*E452*E456)</f>
        <v>3600</v>
      </c>
      <c r="F457" s="1438">
        <f>IF(OR(F456="",F451=""),"",F451*F452*F456)</f>
        <v>2700</v>
      </c>
      <c r="G457" s="1149"/>
      <c r="H457" s="983"/>
      <c r="I457" s="983"/>
      <c r="J457" s="983"/>
      <c r="K457" s="983"/>
      <c r="L457" s="1149"/>
      <c r="M457" s="983"/>
      <c r="N457" s="983"/>
      <c r="O457" s="983"/>
      <c r="P457" s="983"/>
      <c r="Q457" s="1151"/>
      <c r="R457" s="544"/>
      <c r="S457" s="1050"/>
      <c r="T457" s="1050"/>
      <c r="U457" s="1082">
        <v>457</v>
      </c>
      <c r="V457" s="470"/>
    </row>
    <row r="458" spans="1:24" ht="15.75" customHeight="1">
      <c r="A458" s="1436" t="str">
        <f>IF(Data!A458="","",Data!A458)</f>
        <v>Maize samp purchase</v>
      </c>
      <c r="B458" s="1121"/>
      <c r="C458" s="1025" t="str">
        <f>IF(Data!BZ458="","",Data!BZ458)</f>
        <v>bag</v>
      </c>
      <c r="D458" s="1025" t="str">
        <f>IF(Data!CA458="","",Data!CA458)</f>
        <v>bag</v>
      </c>
      <c r="E458" s="1025" t="str">
        <f>IF(Data!CB458="","",Data!CB458)</f>
        <v>bag</v>
      </c>
      <c r="F458" s="1025" t="str">
        <f>IF(Data!CC458="","",Data!CC458)</f>
        <v>bag</v>
      </c>
      <c r="G458" s="1149"/>
      <c r="H458" s="983"/>
      <c r="I458" s="983"/>
      <c r="J458" s="983"/>
      <c r="K458" s="983"/>
      <c r="L458" s="1149"/>
      <c r="M458" s="983"/>
      <c r="N458" s="983"/>
      <c r="O458" s="983"/>
      <c r="P458" s="983"/>
      <c r="Q458" s="1151"/>
      <c r="R458" s="489"/>
      <c r="S458" s="489"/>
      <c r="T458" s="489"/>
      <c r="U458" s="1082">
        <v>458</v>
      </c>
      <c r="V458" s="470"/>
    </row>
    <row r="459" spans="1:24" ht="15.75" customHeight="1">
      <c r="A459" s="961" t="s">
        <v>368</v>
      </c>
      <c r="B459" s="1121"/>
      <c r="C459" s="1025">
        <f>IF(Data!BZ459="","",Data!BZ459)</f>
        <v>5</v>
      </c>
      <c r="D459" s="1025">
        <f>IF(Data!CA459="","",Data!CA459)</f>
        <v>5</v>
      </c>
      <c r="E459" s="1025">
        <f>IF(Data!CB459="","",Data!CB459)</f>
        <v>5</v>
      </c>
      <c r="F459" s="1025">
        <f>IF(Data!CC459="","",Data!CC459)</f>
        <v>5</v>
      </c>
      <c r="G459" s="1149"/>
      <c r="H459" s="983"/>
      <c r="I459" s="983"/>
      <c r="J459" s="983"/>
      <c r="K459" s="983"/>
      <c r="L459" s="1149"/>
      <c r="M459" s="983"/>
      <c r="N459" s="983"/>
      <c r="O459" s="983"/>
      <c r="P459" s="983"/>
      <c r="Q459" s="1151"/>
      <c r="R459" s="544"/>
      <c r="S459" s="1050"/>
      <c r="T459" s="1050"/>
      <c r="U459" s="1082">
        <v>459</v>
      </c>
      <c r="V459" s="470"/>
    </row>
    <row r="460" spans="1:24" ht="15.75" customHeight="1">
      <c r="A460" s="961" t="s">
        <v>392</v>
      </c>
      <c r="B460" s="1121"/>
      <c r="C460" s="1025" t="str">
        <f>IF(Data!BZ460="","",Data!BZ460)</f>
        <v/>
      </c>
      <c r="D460" s="1025" t="str">
        <f>IF(Data!CA460="","",Data!CA460)</f>
        <v/>
      </c>
      <c r="E460" s="1025">
        <f>IF(Data!CB460="","",Data!CB460)</f>
        <v>1</v>
      </c>
      <c r="F460" s="1025">
        <f>IF(Data!CC460="","",Data!CC460)</f>
        <v>1</v>
      </c>
      <c r="G460" s="1149"/>
      <c r="H460" s="983"/>
      <c r="I460" s="983"/>
      <c r="J460" s="983"/>
      <c r="K460" s="983"/>
      <c r="L460" s="1149"/>
      <c r="M460" s="983"/>
      <c r="N460" s="983"/>
      <c r="O460" s="983"/>
      <c r="P460" s="983"/>
      <c r="Q460" s="1151"/>
      <c r="R460" s="544"/>
      <c r="S460" s="1050"/>
      <c r="T460" s="1050"/>
      <c r="U460" s="1082">
        <v>460</v>
      </c>
      <c r="V460" s="470"/>
    </row>
    <row r="461" spans="1:24" ht="15.75" customHeight="1">
      <c r="A461" s="1143" t="s">
        <v>156</v>
      </c>
      <c r="B461" s="1124"/>
      <c r="C461" s="1025" t="str">
        <f>IF(Data!BZ461="","",Data!BZ461)</f>
        <v/>
      </c>
      <c r="D461" s="1025" t="str">
        <f>IF(Data!CA461="","",Data!CA461)</f>
        <v/>
      </c>
      <c r="E461" s="1025">
        <f>IF(Data!CB461="","",Data!CB461)</f>
        <v>12</v>
      </c>
      <c r="F461" s="1025">
        <f>IF(Data!CC461="","",Data!CC461)</f>
        <v>12</v>
      </c>
      <c r="G461" s="1149"/>
      <c r="H461" s="983"/>
      <c r="I461" s="983"/>
      <c r="J461" s="983"/>
      <c r="K461" s="983"/>
      <c r="L461" s="1149"/>
      <c r="M461" s="983"/>
      <c r="N461" s="983"/>
      <c r="O461" s="983"/>
      <c r="P461" s="983"/>
      <c r="Q461" s="1151"/>
      <c r="R461" s="544"/>
      <c r="S461" s="1050"/>
      <c r="T461" s="1050"/>
      <c r="U461" s="1082">
        <v>461</v>
      </c>
      <c r="V461" s="470"/>
    </row>
    <row r="462" spans="1:24" s="1187" customFormat="1" ht="15.75" customHeight="1">
      <c r="A462" s="1192" t="s">
        <v>369</v>
      </c>
      <c r="B462" s="1121"/>
      <c r="C462" s="1165" t="str">
        <f>IF(C460="","",C459*C460*C461)</f>
        <v/>
      </c>
      <c r="D462" s="1165" t="str">
        <f>IF(D460="","",D459*D460*D461)</f>
        <v/>
      </c>
      <c r="E462" s="1165">
        <f>IF(E460="","",E459*E460*E461)</f>
        <v>60</v>
      </c>
      <c r="F462" s="1165">
        <f>IF(F460="","",F459*F460*F461)</f>
        <v>60</v>
      </c>
      <c r="G462" s="1121"/>
      <c r="H462" s="983"/>
      <c r="I462" s="983"/>
      <c r="J462" s="983"/>
      <c r="K462" s="983"/>
      <c r="L462" s="1121"/>
      <c r="M462" s="983"/>
      <c r="N462" s="983"/>
      <c r="O462" s="983"/>
      <c r="P462" s="983"/>
      <c r="Q462" s="1185"/>
      <c r="R462" s="544"/>
      <c r="S462" s="1050"/>
      <c r="T462" s="1050"/>
      <c r="U462" s="1082">
        <v>462</v>
      </c>
      <c r="V462" s="1186"/>
    </row>
    <row r="463" spans="1:24" ht="15.75" customHeight="1">
      <c r="A463" s="1192" t="s">
        <v>400</v>
      </c>
      <c r="B463" s="1134"/>
      <c r="C463" s="1025">
        <f>IF(Data!BZ463="","",Data!BZ463)</f>
        <v>15198.083999999999</v>
      </c>
      <c r="D463" s="1025">
        <f>IF(Data!CA463="","",Data!CA463)</f>
        <v>15198.083999999999</v>
      </c>
      <c r="E463" s="1025">
        <f>IF(Data!CB463="","",Data!CB463)</f>
        <v>15198.083999999999</v>
      </c>
      <c r="F463" s="1025">
        <f>IF(Data!CC463="","",Data!CC463)</f>
        <v>15198.083999999999</v>
      </c>
      <c r="G463" s="1121"/>
      <c r="H463" s="983"/>
      <c r="I463" s="983"/>
      <c r="J463" s="983"/>
      <c r="K463" s="983"/>
      <c r="L463" s="1121"/>
      <c r="M463" s="983"/>
      <c r="N463" s="983"/>
      <c r="O463" s="983"/>
      <c r="P463" s="983"/>
      <c r="Q463" s="1151"/>
      <c r="R463" s="544"/>
      <c r="S463" s="1050"/>
      <c r="T463" s="1050"/>
      <c r="U463" s="1082">
        <v>463</v>
      </c>
      <c r="V463" s="470"/>
    </row>
    <row r="464" spans="1:24" ht="15.75" customHeight="1">
      <c r="A464" s="1143" t="s">
        <v>353</v>
      </c>
      <c r="B464" s="1121"/>
      <c r="C464" s="1437" t="str">
        <f>IF(C462="","",C462*C463/C$46/365/$P$1)</f>
        <v/>
      </c>
      <c r="D464" s="1437" t="str">
        <f>IF(D462="","",D462*D463/D$46/365/$P$1)</f>
        <v/>
      </c>
      <c r="E464" s="1437">
        <f>IF(E462="","",E462*E463/E$46/365/$P$1)</f>
        <v>4.731657534246575E-2</v>
      </c>
      <c r="F464" s="1437">
        <f>IF(F462="","",F462*F463/F$46/365/$P$1)</f>
        <v>5.6779890410958891E-2</v>
      </c>
      <c r="G464" s="1144"/>
      <c r="H464" s="983"/>
      <c r="I464" s="983"/>
      <c r="J464" s="983"/>
      <c r="K464" s="983"/>
      <c r="L464" s="1144"/>
      <c r="M464" s="983"/>
      <c r="N464" s="983"/>
      <c r="O464" s="983"/>
      <c r="P464" s="983"/>
      <c r="Q464" s="1151"/>
      <c r="R464" s="1081"/>
      <c r="S464" s="1043"/>
      <c r="T464" s="1043"/>
      <c r="U464" s="1082">
        <v>464</v>
      </c>
      <c r="V464" s="470"/>
    </row>
    <row r="465" spans="1:22" ht="15.75" customHeight="1">
      <c r="A465" s="1212" t="s">
        <v>394</v>
      </c>
      <c r="B465" s="1121"/>
      <c r="C465" s="1025">
        <f>IF(Data!BZ465="","",Data!BZ465)</f>
        <v>37</v>
      </c>
      <c r="D465" s="1025" t="str">
        <f>IF(Data!CA465="","",Data!CA465)</f>
        <v/>
      </c>
      <c r="E465" s="1025">
        <f>IF(Data!CB465="","",Data!CB465)</f>
        <v>37</v>
      </c>
      <c r="F465" s="1025">
        <f>IF(Data!CC465="","",Data!CC465)</f>
        <v>37</v>
      </c>
      <c r="G465" s="1121"/>
      <c r="H465" s="983"/>
      <c r="I465" s="983"/>
      <c r="J465" s="983"/>
      <c r="K465" s="983"/>
      <c r="L465" s="1121"/>
      <c r="M465" s="983"/>
      <c r="N465" s="983"/>
      <c r="O465" s="983"/>
      <c r="P465" s="983"/>
      <c r="Q465" s="1151"/>
      <c r="R465" s="1135"/>
      <c r="S465" s="1136"/>
      <c r="T465" s="1136"/>
      <c r="U465" s="1082">
        <v>465</v>
      </c>
      <c r="V465" s="470"/>
    </row>
    <row r="466" spans="1:22" ht="15.75" customHeight="1">
      <c r="A466" s="1143" t="s">
        <v>395</v>
      </c>
      <c r="B466" s="1134"/>
      <c r="C466" s="1438" t="str">
        <f>IF(OR(C465="",C460=""),"",C460*C461*C465)</f>
        <v/>
      </c>
      <c r="D466" s="1438" t="str">
        <f>IF(OR(D465="",D460=""),"",D460*D461*D465)</f>
        <v/>
      </c>
      <c r="E466" s="1438">
        <f>IF(OR(E465="",E460=""),"",E460*E461*E465)</f>
        <v>444</v>
      </c>
      <c r="F466" s="1438">
        <f>IF(OR(F465="",F460=""),"",F460*F461*F465)</f>
        <v>444</v>
      </c>
      <c r="G466" s="962"/>
      <c r="H466" s="983"/>
      <c r="I466" s="983"/>
      <c r="J466" s="983"/>
      <c r="K466" s="983"/>
      <c r="L466" s="962"/>
      <c r="M466" s="983"/>
      <c r="N466" s="983"/>
      <c r="O466" s="983"/>
      <c r="P466" s="983"/>
      <c r="Q466" s="1151"/>
      <c r="R466" s="544"/>
      <c r="S466" s="1050"/>
      <c r="T466" s="1050"/>
      <c r="U466" s="1082">
        <v>466</v>
      </c>
      <c r="V466" s="470"/>
    </row>
    <row r="467" spans="1:22" ht="15.75" customHeight="1">
      <c r="A467" s="1439" t="str">
        <f>IF(Data!A467="","",Data!A467)</f>
        <v>Rice purchase</v>
      </c>
      <c r="B467" s="1121"/>
      <c r="C467" s="1025" t="str">
        <f>IF(Data!BZ467="","",Data!BZ467)</f>
        <v/>
      </c>
      <c r="D467" s="1025" t="str">
        <f>IF(Data!CA467="","",Data!CA467)</f>
        <v/>
      </c>
      <c r="E467" s="1025" t="str">
        <f>IF(Data!CB467="","",Data!CB467)</f>
        <v>kg</v>
      </c>
      <c r="F467" s="1025" t="str">
        <f>IF(Data!CC467="","",Data!CC467)</f>
        <v>kg</v>
      </c>
      <c r="G467" s="1149"/>
      <c r="H467" s="983"/>
      <c r="I467" s="983"/>
      <c r="J467" s="983"/>
      <c r="K467" s="983"/>
      <c r="L467" s="1149"/>
      <c r="M467" s="983"/>
      <c r="N467" s="983"/>
      <c r="O467" s="983"/>
      <c r="P467" s="983"/>
      <c r="Q467" s="1151"/>
      <c r="R467" s="489"/>
      <c r="S467" s="489"/>
      <c r="T467" s="489"/>
      <c r="U467" s="1082">
        <v>467</v>
      </c>
      <c r="V467" s="470"/>
    </row>
    <row r="468" spans="1:22" ht="15.75" customHeight="1">
      <c r="A468" s="961" t="s">
        <v>368</v>
      </c>
      <c r="B468" s="1121"/>
      <c r="C468" s="1025">
        <f>IF(Data!BZ468="","",Data!BZ468)</f>
        <v>5</v>
      </c>
      <c r="D468" s="1025">
        <f>IF(Data!CA468="","",Data!CA468)</f>
        <v>5</v>
      </c>
      <c r="E468" s="1025">
        <f>IF(Data!CB468="","",Data!CB468)</f>
        <v>5</v>
      </c>
      <c r="F468" s="1025">
        <f>IF(Data!CC468="","",Data!CC468)</f>
        <v>5</v>
      </c>
      <c r="G468" s="1149"/>
      <c r="H468" s="983"/>
      <c r="I468" s="983"/>
      <c r="J468" s="983"/>
      <c r="K468" s="983"/>
      <c r="L468" s="1149"/>
      <c r="M468" s="983"/>
      <c r="N468" s="983"/>
      <c r="O468" s="983"/>
      <c r="P468" s="983"/>
      <c r="Q468" s="1151"/>
      <c r="R468" s="544"/>
      <c r="S468" s="1050"/>
      <c r="T468" s="1050"/>
      <c r="U468" s="1082">
        <v>468</v>
      </c>
      <c r="V468" s="470"/>
    </row>
    <row r="469" spans="1:22" ht="15.75" customHeight="1">
      <c r="A469" s="961" t="s">
        <v>392</v>
      </c>
      <c r="B469" s="1124"/>
      <c r="C469" s="1025" t="str">
        <f>IF(Data!BZ469="","",Data!BZ469)</f>
        <v/>
      </c>
      <c r="D469" s="1025" t="str">
        <f>IF(Data!CA469="","",Data!CA469)</f>
        <v/>
      </c>
      <c r="E469" s="1025">
        <f>IF(Data!CB469="","",Data!CB469)</f>
        <v>1</v>
      </c>
      <c r="F469" s="1025">
        <f>IF(Data!CC469="","",Data!CC469)</f>
        <v>1</v>
      </c>
      <c r="G469" s="1149"/>
      <c r="H469" s="1213">
        <f>IF(H$46="","",IF('Exp factors'!$B52="poor",'Exp factors'!$G$52*H$46/$D468/H470,SUM(C469)*'Exp factors'!C$52))</f>
        <v>0.90465251594020757</v>
      </c>
      <c r="I469" s="1213">
        <f>IF(I$46="","",IF('Exp factors'!$B52="poor",'Exp factors'!$G$52*I$46/$D468/I470,SUM(D469)*'Exp factors'!D$52))</f>
        <v>0.90465251594020757</v>
      </c>
      <c r="J469" s="1213">
        <f>IF(J$46="","",IF('Exp factors'!$B52="poor",'Exp factors'!$G$52*J$46/$D468/J470,SUM(E469)*'Exp factors'!E$52))</f>
        <v>0.90465251594020757</v>
      </c>
      <c r="K469" s="1213">
        <f>IF(K$46="","",IF('Exp factors'!$B52="poor",'Exp factors'!$G$52*K$46/$D468/K470,SUM(F469)*'Exp factors'!F$52))</f>
        <v>0.75387709661683966</v>
      </c>
      <c r="L469" s="1149"/>
      <c r="M469" s="983"/>
      <c r="N469" s="983"/>
      <c r="O469" s="983"/>
      <c r="P469" s="983"/>
      <c r="Q469" s="1151"/>
      <c r="R469" s="544"/>
      <c r="S469" s="1050"/>
      <c r="T469" s="1050"/>
      <c r="U469" s="1082">
        <v>469</v>
      </c>
      <c r="V469" s="470"/>
    </row>
    <row r="470" spans="1:22" ht="15.75" customHeight="1">
      <c r="A470" s="1143" t="s">
        <v>156</v>
      </c>
      <c r="B470" s="1121"/>
      <c r="C470" s="1025">
        <f>IF(Data!BZ470="","",Data!BZ470)</f>
        <v>12</v>
      </c>
      <c r="D470" s="1025">
        <f>IF(Data!CA470="","",Data!CA470)</f>
        <v>12</v>
      </c>
      <c r="E470" s="1025">
        <f>IF(Data!CB470="","",Data!CB470)</f>
        <v>12</v>
      </c>
      <c r="F470" s="1025">
        <f>IF(Data!CC470="","",Data!CC470)</f>
        <v>12</v>
      </c>
      <c r="G470" s="1149"/>
      <c r="H470" s="1214">
        <f>I470</f>
        <v>12</v>
      </c>
      <c r="I470" s="1214">
        <f>SUM(D470)</f>
        <v>12</v>
      </c>
      <c r="J470" s="1214">
        <f>I470</f>
        <v>12</v>
      </c>
      <c r="K470" s="1214">
        <f>I470</f>
        <v>12</v>
      </c>
      <c r="L470" s="1149"/>
      <c r="M470" s="983"/>
      <c r="N470" s="983"/>
      <c r="O470" s="983"/>
      <c r="P470" s="983"/>
      <c r="Q470" s="1151"/>
      <c r="R470" s="544"/>
      <c r="S470" s="1050"/>
      <c r="T470" s="1050"/>
      <c r="U470" s="1082">
        <v>470</v>
      </c>
      <c r="V470" s="470"/>
    </row>
    <row r="471" spans="1:22" s="1187" customFormat="1" ht="15.75" customHeight="1">
      <c r="A471" s="1192" t="s">
        <v>369</v>
      </c>
      <c r="B471" s="1121"/>
      <c r="C471" s="1165" t="str">
        <f>IF(C469="","",C468*C469*C470)</f>
        <v/>
      </c>
      <c r="D471" s="1165" t="str">
        <f>IF(D469="","",D468*D469*D470)</f>
        <v/>
      </c>
      <c r="E471" s="1165">
        <f>IF(E469="","",E468*E469*E470)</f>
        <v>60</v>
      </c>
      <c r="F471" s="1165">
        <f>IF(F469="","",F468*F469*F470)</f>
        <v>60</v>
      </c>
      <c r="G471" s="1121"/>
      <c r="H471" s="1165">
        <f>IF(H$46=0,"",SUM($D468)*H469*H470)</f>
        <v>54.279150956412458</v>
      </c>
      <c r="I471" s="1165">
        <f>IF(I$46=0,"",SUM($D468)*I469*I470)</f>
        <v>54.279150956412458</v>
      </c>
      <c r="J471" s="1165">
        <f>IF(J$46=0,"",SUM($D468)*J469*J470)</f>
        <v>54.279150956412458</v>
      </c>
      <c r="K471" s="1165">
        <f>IF(K$46=0,"",SUM($D468)*K469*K470)</f>
        <v>45.232625797010378</v>
      </c>
      <c r="L471" s="1121"/>
      <c r="M471" s="983"/>
      <c r="N471" s="983"/>
      <c r="O471" s="983"/>
      <c r="P471" s="983"/>
      <c r="Q471" s="1185"/>
      <c r="R471" s="544"/>
      <c r="S471" s="1050"/>
      <c r="T471" s="1050"/>
      <c r="U471" s="1082">
        <v>471</v>
      </c>
      <c r="V471" s="1186"/>
    </row>
    <row r="472" spans="1:22" ht="15.75" customHeight="1">
      <c r="A472" s="1192" t="s">
        <v>400</v>
      </c>
      <c r="B472" s="1134"/>
      <c r="C472" s="1025">
        <f>IF(Data!BZ472="","",Data!BZ472)</f>
        <v>14821.271999999999</v>
      </c>
      <c r="D472" s="1025">
        <f>IF(Data!CA472="","",Data!CA472)</f>
        <v>14821.271999999999</v>
      </c>
      <c r="E472" s="1025">
        <f>IF(Data!CB472="","",Data!CB472)</f>
        <v>14821.271999999999</v>
      </c>
      <c r="F472" s="1025">
        <f>IF(Data!CC472="","",Data!CC472)</f>
        <v>14821.271999999999</v>
      </c>
      <c r="G472" s="1121"/>
      <c r="H472" s="983"/>
      <c r="I472" s="983"/>
      <c r="J472" s="983"/>
      <c r="K472" s="983"/>
      <c r="L472" s="1121"/>
      <c r="M472" s="983"/>
      <c r="N472" s="983"/>
      <c r="O472" s="983"/>
      <c r="P472" s="983"/>
      <c r="Q472" s="1151"/>
      <c r="R472" s="544"/>
      <c r="S472" s="1050"/>
      <c r="T472" s="1050"/>
      <c r="U472" s="1082">
        <v>472</v>
      </c>
      <c r="V472" s="470"/>
    </row>
    <row r="473" spans="1:22" ht="15.75" customHeight="1">
      <c r="A473" s="1143" t="s">
        <v>353</v>
      </c>
      <c r="B473" s="1134"/>
      <c r="C473" s="1440" t="str">
        <f>IF(C471="","",C471*C472/C$46/365/$P$1)</f>
        <v/>
      </c>
      <c r="D473" s="1440" t="str">
        <f>IF(D471="","",D471*D472/D$46/365/$P$1)</f>
        <v/>
      </c>
      <c r="E473" s="1440">
        <f>IF(E471="","",E471*E472/E$46/365/$P$1)</f>
        <v>4.6143437110834372E-2</v>
      </c>
      <c r="F473" s="1440">
        <f>IF(F471="","",F471*F472/F$46/365/$P$1)</f>
        <v>5.5372124533001242E-2</v>
      </c>
      <c r="G473" s="1144"/>
      <c r="H473" s="1440">
        <f>IF(H$46=0,"",H471*SUM($D472)/H$46/365/$P$1)</f>
        <v>4.1743776476445053E-2</v>
      </c>
      <c r="I473" s="1440">
        <f>IF(I$46=0,"",I471*SUM($D472)/I$46/365/$P$1)</f>
        <v>4.1743776476445053E-2</v>
      </c>
      <c r="J473" s="1440">
        <f>IF(J$46=0,"",J471*SUM($D472)/J$46/365/$P$1)</f>
        <v>4.1743776476445053E-2</v>
      </c>
      <c r="K473" s="1440">
        <f>IF(K$46=0,"",K471*SUM($D472)/K$46/365/$P$1)</f>
        <v>4.1743776476445053E-2</v>
      </c>
      <c r="L473" s="1144"/>
      <c r="M473" s="1170">
        <f>IF(SUM(H473)=SUM(C473),"",SUM(H473)-SUM(C473))</f>
        <v>4.1743776476445053E-2</v>
      </c>
      <c r="N473" s="1170">
        <f>IF(SUM(I473)=SUM(D473),"",SUM(I473)-SUM(D473))</f>
        <v>4.1743776476445053E-2</v>
      </c>
      <c r="O473" s="1170">
        <f>IF(SUM(J473)=SUM(E473),"",SUM(J473)-SUM(E473))</f>
        <v>-4.3996606343893185E-3</v>
      </c>
      <c r="P473" s="1170">
        <f>IF(SUM(K473)=SUM(F473),"",SUM(K473)-SUM(F473))</f>
        <v>-1.3628348056556189E-2</v>
      </c>
      <c r="Q473" s="1151"/>
      <c r="R473" s="1081"/>
      <c r="S473" s="1043"/>
      <c r="T473" s="1043"/>
      <c r="U473" s="1082">
        <v>473</v>
      </c>
      <c r="V473" s="470"/>
    </row>
    <row r="474" spans="1:22" ht="15.75" customHeight="1">
      <c r="A474" s="1212" t="s">
        <v>394</v>
      </c>
      <c r="B474" s="1121"/>
      <c r="C474" s="1025" t="str">
        <f>IF(Data!BZ474="","",Data!BZ474)</f>
        <v/>
      </c>
      <c r="D474" s="1025" t="str">
        <f>IF(Data!CA474="","",Data!CA474)</f>
        <v/>
      </c>
      <c r="E474" s="1025">
        <f>IF(Data!CB474="","",Data!CB474)</f>
        <v>11</v>
      </c>
      <c r="F474" s="1025">
        <f>IF(Data!CC474="","",Data!CC474)</f>
        <v>11</v>
      </c>
      <c r="G474" s="1121"/>
      <c r="H474" s="983"/>
      <c r="I474" s="983"/>
      <c r="J474" s="983"/>
      <c r="K474" s="983"/>
      <c r="L474" s="1121"/>
      <c r="M474" s="983"/>
      <c r="N474" s="983"/>
      <c r="O474" s="983"/>
      <c r="P474" s="983"/>
      <c r="Q474" s="1151"/>
      <c r="R474" s="1135"/>
      <c r="S474" s="1136"/>
      <c r="T474" s="1136"/>
      <c r="U474" s="1082">
        <v>474</v>
      </c>
      <c r="V474" s="470"/>
    </row>
    <row r="475" spans="1:22" ht="15.75" customHeight="1">
      <c r="A475" s="1143" t="s">
        <v>395</v>
      </c>
      <c r="B475" s="1121"/>
      <c r="C475" s="1441" t="str">
        <f>IF(OR(C474="",C469=""),"",C469*C470*C474)</f>
        <v/>
      </c>
      <c r="D475" s="1441" t="str">
        <f>IF(OR(D474="",D469=""),"",D469*D470*D474)</f>
        <v/>
      </c>
      <c r="E475" s="1441">
        <f>IF(OR(E474="",E469=""),"",E469*E470*E474)</f>
        <v>132</v>
      </c>
      <c r="F475" s="1441">
        <f>IF(OR(F474="",F469=""),"",F469*F470*F474)</f>
        <v>132</v>
      </c>
      <c r="G475" s="1196"/>
      <c r="H475" s="1441">
        <f>IF(H$46=0,"",IF($D474="",H471*'Exp factors'!$H$52,H471*$D474/$D468))</f>
        <v>706.97757285708201</v>
      </c>
      <c r="I475" s="1441">
        <f>IF(I$46=0,"",IF($D474="",I471*'Exp factors'!$H$52,I471*$D474/$D468))</f>
        <v>706.97757285708201</v>
      </c>
      <c r="J475" s="1441">
        <f>IF(J$46=0,"",IF($D474="",J471*'Exp factors'!$H$52,J471*$D474/$D468))</f>
        <v>706.97757285708201</v>
      </c>
      <c r="K475" s="1441">
        <f>IF(K$46=0,"",IF($D474="",K471*'Exp factors'!$H$52,K471*$D474/$D468))</f>
        <v>589.14797738090169</v>
      </c>
      <c r="L475" s="1196"/>
      <c r="M475" s="992">
        <f>IF(SUM(H475)=SUM(C475),"",SUM(H475)-SUM(C475))</f>
        <v>706.97757285708201</v>
      </c>
      <c r="N475" s="992">
        <f>IF(SUM(I475)=SUM(D475),"",SUM(I475)-SUM(D475))</f>
        <v>706.97757285708201</v>
      </c>
      <c r="O475" s="992">
        <f>IF(SUM(J475)=SUM(E475),"",SUM(J475)-SUM(E475))</f>
        <v>574.97757285708201</v>
      </c>
      <c r="P475" s="992">
        <f>IF(SUM(K475)=SUM(F475),"",SUM(K475)-SUM(F475))</f>
        <v>457.14797738090169</v>
      </c>
      <c r="Q475" s="1151" t="str">
        <f>[1]ExpFactors!$I$52</f>
        <v>fpl</v>
      </c>
      <c r="R475" s="544"/>
      <c r="S475" s="1050"/>
      <c r="T475" s="1050"/>
      <c r="U475" s="1082">
        <v>475</v>
      </c>
      <c r="V475" s="470"/>
    </row>
    <row r="476" spans="1:22" ht="15.75" customHeight="1">
      <c r="A476" s="1439" t="str">
        <f>IF(Data!A476="","",Data!A476)</f>
        <v>Potatoes purchase</v>
      </c>
      <c r="B476" s="1121"/>
      <c r="C476" s="1025" t="str">
        <f>IF(Data!BZ476="","",Data!BZ476)</f>
        <v>kg</v>
      </c>
      <c r="D476" s="1025" t="str">
        <f>IF(Data!CA476="","",Data!CA476)</f>
        <v>kg</v>
      </c>
      <c r="E476" s="1025" t="str">
        <f>IF(Data!CB476="","",Data!CB476)</f>
        <v>kg</v>
      </c>
      <c r="F476" s="1025" t="str">
        <f>IF(Data!CC476="","",Data!CC476)</f>
        <v>kg</v>
      </c>
      <c r="G476" s="1124"/>
      <c r="H476" s="983"/>
      <c r="I476" s="983"/>
      <c r="J476" s="983"/>
      <c r="K476" s="983"/>
      <c r="L476" s="1124"/>
      <c r="M476" s="983"/>
      <c r="N476" s="983"/>
      <c r="O476" s="983"/>
      <c r="P476" s="983"/>
      <c r="Q476" s="1151"/>
      <c r="R476" s="489"/>
      <c r="S476" s="489"/>
      <c r="T476" s="489"/>
      <c r="U476" s="1082">
        <v>476</v>
      </c>
      <c r="V476" s="470"/>
    </row>
    <row r="477" spans="1:22" ht="15.75" customHeight="1">
      <c r="A477" s="961" t="s">
        <v>368</v>
      </c>
      <c r="B477" s="1134"/>
      <c r="C477" s="1025">
        <f>IF(Data!BZ477="","",Data!BZ477)</f>
        <v>10</v>
      </c>
      <c r="D477" s="1025">
        <f>IF(Data!CA477="","",Data!CA477)</f>
        <v>10</v>
      </c>
      <c r="E477" s="1025">
        <f>IF(Data!CB477="","",Data!CB477)</f>
        <v>7</v>
      </c>
      <c r="F477" s="1025">
        <f>IF(Data!CC477="","",Data!CC477)</f>
        <v>7</v>
      </c>
      <c r="G477" s="1124"/>
      <c r="H477" s="983"/>
      <c r="I477" s="983"/>
      <c r="J477" s="983"/>
      <c r="K477" s="983"/>
      <c r="L477" s="1124"/>
      <c r="M477" s="983"/>
      <c r="N477" s="983"/>
      <c r="O477" s="983"/>
      <c r="P477" s="983"/>
      <c r="Q477" s="1151"/>
      <c r="R477" s="544"/>
      <c r="S477" s="1050"/>
      <c r="T477" s="1050"/>
      <c r="U477" s="1082">
        <v>477</v>
      </c>
      <c r="V477" s="470"/>
    </row>
    <row r="478" spans="1:22" ht="15.75" customHeight="1">
      <c r="A478" s="961" t="s">
        <v>392</v>
      </c>
      <c r="B478" s="1134"/>
      <c r="C478" s="1025">
        <f>IF(Data!BZ478="","",Data!BZ478)</f>
        <v>1</v>
      </c>
      <c r="D478" s="1025">
        <f>IF(Data!CA478="","",Data!CA478)</f>
        <v>1</v>
      </c>
      <c r="E478" s="1025">
        <f>IF(Data!CB478="","",Data!CB478)</f>
        <v>1</v>
      </c>
      <c r="F478" s="1025">
        <f>IF(Data!CC478="","",Data!CC478)</f>
        <v>1</v>
      </c>
      <c r="G478" s="1124"/>
      <c r="H478" s="1213">
        <f>IF('Exp factors'!$B54="poor",'Exp factors'!$G$54*H$46/$D477/H479,SUM(C478)*'Exp factors'!C$54)</f>
        <v>0.35034106577686308</v>
      </c>
      <c r="I478" s="1213">
        <f>IF(I$46="","",IF('Exp factors'!$B54="poor",'Exp factors'!$G$54*I$46/$D477/I479,SUM(D478)*'Exp factors'!D$54))</f>
        <v>0.35034106577686308</v>
      </c>
      <c r="J478" s="1213">
        <f>IF(J$46="","",IF('Exp factors'!$B54="poor",'Exp factors'!$G$54*J$46/$D477/J479,SUM(E478)*'Exp factors'!E$54))</f>
        <v>0.35034106577686308</v>
      </c>
      <c r="K478" s="1213">
        <f>IF(K$46="","",IF('Exp factors'!$B54="poor",'Exp factors'!$G$54*K$46/$D477/K479,SUM(F478)*'Exp factors'!F$54))</f>
        <v>0.2919508881473859</v>
      </c>
      <c r="L478" s="1124"/>
      <c r="M478" s="983"/>
      <c r="N478" s="983"/>
      <c r="O478" s="983"/>
      <c r="P478" s="983"/>
      <c r="Q478" s="1151"/>
      <c r="R478" s="544"/>
      <c r="S478" s="1050"/>
      <c r="T478" s="1050"/>
      <c r="U478" s="1082">
        <v>478</v>
      </c>
      <c r="V478" s="470"/>
    </row>
    <row r="479" spans="1:22" ht="15.75" customHeight="1">
      <c r="A479" s="1143" t="s">
        <v>156</v>
      </c>
      <c r="B479" s="1121"/>
      <c r="C479" s="1025">
        <f>IF(Data!BZ479="","",Data!BZ479)</f>
        <v>12</v>
      </c>
      <c r="D479" s="1025">
        <f>IF(Data!CA479="","",Data!CA479)</f>
        <v>12</v>
      </c>
      <c r="E479" s="1025">
        <f>IF(Data!CB479="","",Data!CB479)</f>
        <v>12</v>
      </c>
      <c r="F479" s="1025">
        <f>IF(Data!CC479="","",Data!CC479)</f>
        <v>12</v>
      </c>
      <c r="G479" s="1121"/>
      <c r="H479" s="1214">
        <f>I479</f>
        <v>12</v>
      </c>
      <c r="I479" s="1214">
        <f>SUM(D479)</f>
        <v>12</v>
      </c>
      <c r="J479" s="1214">
        <f>I479</f>
        <v>12</v>
      </c>
      <c r="K479" s="1214">
        <f>I479</f>
        <v>12</v>
      </c>
      <c r="L479" s="1121"/>
      <c r="M479" s="983"/>
      <c r="N479" s="983"/>
      <c r="O479" s="983"/>
      <c r="P479" s="983"/>
      <c r="Q479" s="1151"/>
      <c r="R479" s="544"/>
      <c r="S479" s="1050"/>
      <c r="T479" s="1050"/>
      <c r="U479" s="1082">
        <v>479</v>
      </c>
      <c r="V479" s="470"/>
    </row>
    <row r="480" spans="1:22" ht="15.75" customHeight="1">
      <c r="A480" s="1192" t="s">
        <v>369</v>
      </c>
      <c r="B480" s="1121"/>
      <c r="C480" s="1165">
        <f>IF(C478="","",C477*C478*C479)</f>
        <v>120</v>
      </c>
      <c r="D480" s="1165">
        <f>IF(D478="","",D477*D478*D479)</f>
        <v>120</v>
      </c>
      <c r="E480" s="1165">
        <f>IF(E478="","",E477*E478*E479)</f>
        <v>84</v>
      </c>
      <c r="F480" s="1165">
        <f>IF(F478="","",F477*F478*F479)</f>
        <v>84</v>
      </c>
      <c r="G480" s="1149"/>
      <c r="H480" s="1165">
        <f>IF(H$46=0,"",SUM($D477)*H478*H479)</f>
        <v>42.040927893223568</v>
      </c>
      <c r="I480" s="1165">
        <f>IF(I$46=0,"",SUM($D477)*I478*I479)</f>
        <v>42.040927893223568</v>
      </c>
      <c r="J480" s="1165">
        <f>IF(J$46=0,"",SUM($D477)*J478*J479)</f>
        <v>42.040927893223568</v>
      </c>
      <c r="K480" s="1165">
        <f>IF(K$46=0,"",SUM($D477)*K478*K479)</f>
        <v>35.034106577686302</v>
      </c>
      <c r="L480" s="1149"/>
      <c r="M480" s="983"/>
      <c r="N480" s="983"/>
      <c r="O480" s="983"/>
      <c r="P480" s="983"/>
      <c r="Q480" s="1151"/>
      <c r="R480" s="544"/>
      <c r="S480" s="1050"/>
      <c r="T480" s="1050"/>
      <c r="U480" s="1082">
        <v>480</v>
      </c>
      <c r="V480" s="470"/>
    </row>
    <row r="481" spans="1:22" ht="15.75" customHeight="1">
      <c r="A481" s="1192" t="s">
        <v>400</v>
      </c>
      <c r="B481" s="1121"/>
      <c r="C481" s="1025">
        <f>IF(Data!BZ481="","",Data!BZ481)</f>
        <v>3140</v>
      </c>
      <c r="D481" s="1025">
        <f>IF(Data!CA481="","",Data!CA481)</f>
        <v>3140</v>
      </c>
      <c r="E481" s="1025">
        <f>IF(Data!CB481="","",Data!CB481)</f>
        <v>3140</v>
      </c>
      <c r="F481" s="1025">
        <f>IF(Data!CC481="","",Data!CC481)</f>
        <v>3140</v>
      </c>
      <c r="G481" s="1149"/>
      <c r="H481" s="983"/>
      <c r="I481" s="983"/>
      <c r="J481" s="983"/>
      <c r="K481" s="983"/>
      <c r="L481" s="1149"/>
      <c r="M481" s="983"/>
      <c r="N481" s="983"/>
      <c r="O481" s="983"/>
      <c r="P481" s="983"/>
      <c r="Q481" s="1151"/>
      <c r="R481" s="544"/>
      <c r="S481" s="1050"/>
      <c r="T481" s="1050"/>
      <c r="U481" s="1082">
        <v>481</v>
      </c>
      <c r="V481" s="470"/>
    </row>
    <row r="482" spans="1:22" ht="15.75" customHeight="1">
      <c r="A482" s="1143" t="s">
        <v>353</v>
      </c>
      <c r="B482" s="1134"/>
      <c r="C482" s="1440">
        <f>IF(C480="","",C480*C481/C$46/365/$P$1)</f>
        <v>1.9551681195516812E-2</v>
      </c>
      <c r="D482" s="1440">
        <f>IF(D480="","",D480*D481/D$46/365/$P$1)</f>
        <v>1.9551681195516812E-2</v>
      </c>
      <c r="E482" s="1440">
        <f>IF(E480="","",E480*E481/E$46/365/$P$1)</f>
        <v>1.3686176836861769E-2</v>
      </c>
      <c r="F482" s="1440">
        <f>IF(F480="","",F480*F481/F$46/365/$P$1)</f>
        <v>1.6423412204234121E-2</v>
      </c>
      <c r="G482" s="1134"/>
      <c r="H482" s="1440">
        <f>IF(H$46=0,"",H480*SUM($D481)/H$46/365/$P$1)</f>
        <v>6.8497568277668119E-3</v>
      </c>
      <c r="I482" s="1440">
        <f>IF(I$46=0,"",I480*SUM($D481)/I$46/365/$P$1)</f>
        <v>6.8497568277668119E-3</v>
      </c>
      <c r="J482" s="1440">
        <f>IF(J$46=0,"",J480*SUM($D481)/J$46/365/$P$1)</f>
        <v>6.8497568277668119E-3</v>
      </c>
      <c r="K482" s="1440">
        <f>IF(K$46=0,"",K480*SUM($D481)/K$46/365/$P$1)</f>
        <v>6.8497568277668111E-3</v>
      </c>
      <c r="L482" s="1134"/>
      <c r="M482" s="1170">
        <f>IF(SUM(H482)=SUM(C482),"",SUM(H482)-SUM(C482))</f>
        <v>-1.270192436775E-2</v>
      </c>
      <c r="N482" s="1170">
        <f>IF(SUM(I482)=SUM(D482),"",SUM(I482)-SUM(D482))</f>
        <v>-1.270192436775E-2</v>
      </c>
      <c r="O482" s="1170">
        <f>IF(SUM(J482)=SUM(E482),"",SUM(J482)-SUM(E482))</f>
        <v>-6.8364200090949567E-3</v>
      </c>
      <c r="P482" s="1170">
        <f>IF(SUM(K482)=SUM(F482),"",SUM(K482)-SUM(F482))</f>
        <v>-9.5736553764673091E-3</v>
      </c>
      <c r="Q482" s="1151"/>
      <c r="R482" s="1081"/>
      <c r="S482" s="1043"/>
      <c r="T482" s="1043"/>
      <c r="U482" s="1082">
        <v>482</v>
      </c>
      <c r="V482" s="470"/>
    </row>
    <row r="483" spans="1:22" ht="15.75" customHeight="1">
      <c r="A483" s="1212" t="s">
        <v>394</v>
      </c>
      <c r="B483" s="1134"/>
      <c r="C483" s="1025">
        <f>IF(Data!BZ483="","",Data!BZ483)</f>
        <v>50</v>
      </c>
      <c r="D483" s="1025">
        <f>IF(Data!CA483="","",Data!CA483)</f>
        <v>50</v>
      </c>
      <c r="E483" s="1025">
        <f>IF(Data!CB483="","",Data!CB483)</f>
        <v>35</v>
      </c>
      <c r="F483" s="1025">
        <f>IF(Data!CC483="","",Data!CC483)</f>
        <v>35</v>
      </c>
      <c r="G483" s="1121"/>
      <c r="H483" s="983"/>
      <c r="I483" s="983"/>
      <c r="J483" s="983"/>
      <c r="K483" s="983"/>
      <c r="L483" s="1121"/>
      <c r="M483" s="983"/>
      <c r="N483" s="983"/>
      <c r="O483" s="983"/>
      <c r="P483" s="983"/>
      <c r="Q483" s="1151"/>
      <c r="R483" s="1135"/>
      <c r="S483" s="1136"/>
      <c r="T483" s="1136"/>
      <c r="U483" s="1082">
        <v>483</v>
      </c>
      <c r="V483" s="470"/>
    </row>
    <row r="484" spans="1:22" ht="15.75" customHeight="1">
      <c r="A484" s="1143" t="s">
        <v>395</v>
      </c>
      <c r="B484" s="1121"/>
      <c r="C484" s="1441">
        <f>IF(OR(C483="",C478=""),"",C478*C479*C483)</f>
        <v>600</v>
      </c>
      <c r="D484" s="1441">
        <f>IF(OR(D483="",D478=""),"",D478*D479*D483)</f>
        <v>600</v>
      </c>
      <c r="E484" s="1441">
        <f>IF(OR(E483="",E478=""),"",E478*E479*E483)</f>
        <v>420</v>
      </c>
      <c r="F484" s="1441">
        <f>IF(OR(F483="",F478=""),"",F478*F479*F483)</f>
        <v>420</v>
      </c>
      <c r="G484" s="1149"/>
      <c r="H484" s="1441">
        <f>IF(H$46=0,"",IF($D483="",H480*'Exp factors'!$H$54,H480*$D483/$D477))</f>
        <v>210.20463946611784</v>
      </c>
      <c r="I484" s="1441">
        <f>IF(I$46=0,"",IF($D483="",I480*'Exp factors'!$H$54,I480*$D483/$D477))</f>
        <v>210.20463946611784</v>
      </c>
      <c r="J484" s="1441">
        <f>IF(J$46=0,"",IF($D483="",J480*'Exp factors'!$H$54,J480*$D483/$D477))</f>
        <v>210.20463946611784</v>
      </c>
      <c r="K484" s="1441">
        <f>IF(K$46=0,"",IF($D483="",K480*'Exp factors'!$H$54,K480*$D483/$D477))</f>
        <v>175.17053288843152</v>
      </c>
      <c r="L484" s="1149"/>
      <c r="M484" s="992">
        <f>IF(SUM(H484)=SUM(C484),"",SUM(H484)-SUM(C484))</f>
        <v>-389.79536053388216</v>
      </c>
      <c r="N484" s="992">
        <f>IF(SUM(I484)=SUM(D484),"",SUM(I484)-SUM(D484))</f>
        <v>-389.79536053388216</v>
      </c>
      <c r="O484" s="992">
        <f>IF(SUM(J484)=SUM(E484),"",SUM(J484)-SUM(E484))</f>
        <v>-209.79536053388216</v>
      </c>
      <c r="P484" s="992">
        <f>IF(SUM(K484)=SUM(F484),"",SUM(K484)-SUM(F484))</f>
        <v>-244.82946711156848</v>
      </c>
      <c r="Q484" s="1151" t="str">
        <f>[1]ExpFactors!$I$54</f>
        <v>fpl</v>
      </c>
      <c r="R484" s="544"/>
      <c r="S484" s="1050"/>
      <c r="T484" s="1050"/>
      <c r="U484" s="1082">
        <v>484</v>
      </c>
      <c r="V484" s="470"/>
    </row>
    <row r="485" spans="1:22" ht="15.75" customHeight="1">
      <c r="A485" s="1439" t="str">
        <f>IF(Data!A485="","",Data!A485)</f>
        <v>Brown bread purchase</v>
      </c>
      <c r="B485" s="1134"/>
      <c r="C485" s="1025" t="str">
        <f>IF(Data!BZ485="","",Data!BZ485)</f>
        <v>kg</v>
      </c>
      <c r="D485" s="1025" t="str">
        <f>IF(Data!CA485="","",Data!CA485)</f>
        <v>kg</v>
      </c>
      <c r="E485" s="1025" t="str">
        <f>IF(Data!CB485="","",Data!CB485)</f>
        <v>kg</v>
      </c>
      <c r="F485" s="1025" t="str">
        <f>IF(Data!CC485="","",Data!CC485)</f>
        <v>kg</v>
      </c>
      <c r="G485" s="1121"/>
      <c r="H485" s="983"/>
      <c r="I485" s="983"/>
      <c r="J485" s="983"/>
      <c r="K485" s="983"/>
      <c r="L485" s="1121"/>
      <c r="M485" s="983"/>
      <c r="N485" s="983"/>
      <c r="O485" s="983"/>
      <c r="P485" s="983"/>
      <c r="Q485" s="1151"/>
      <c r="R485" s="489"/>
      <c r="S485" s="489"/>
      <c r="T485" s="489"/>
      <c r="U485" s="1082">
        <v>485</v>
      </c>
      <c r="V485" s="470"/>
    </row>
    <row r="486" spans="1:22" ht="15.75" customHeight="1">
      <c r="A486" s="961" t="s">
        <v>368</v>
      </c>
      <c r="B486" s="1121"/>
      <c r="C486" s="1025">
        <f>IF(Data!BZ486="","",Data!BZ486)</f>
        <v>0.7</v>
      </c>
      <c r="D486" s="1025">
        <f>IF(Data!CA486="","",Data!CA486)</f>
        <v>0.7</v>
      </c>
      <c r="E486" s="1025">
        <f>IF(Data!CB486="","",Data!CB486)</f>
        <v>0.7</v>
      </c>
      <c r="F486" s="1025">
        <f>IF(Data!CC486="","",Data!CC486)</f>
        <v>0.7</v>
      </c>
      <c r="G486" s="1121"/>
      <c r="H486" s="983"/>
      <c r="I486" s="983"/>
      <c r="J486" s="983"/>
      <c r="K486" s="983"/>
      <c r="L486" s="1121"/>
      <c r="M486" s="983"/>
      <c r="N486" s="983"/>
      <c r="O486" s="983"/>
      <c r="P486" s="983"/>
      <c r="Q486" s="1151"/>
      <c r="R486" s="544"/>
      <c r="S486" s="1050"/>
      <c r="T486" s="1050"/>
      <c r="U486" s="1082">
        <v>486</v>
      </c>
      <c r="V486" s="470"/>
    </row>
    <row r="487" spans="1:22" ht="15.75" customHeight="1">
      <c r="A487" s="961" t="s">
        <v>392</v>
      </c>
      <c r="B487" s="1121"/>
      <c r="C487" s="1025" t="str">
        <f>IF(Data!BZ487="","",Data!BZ487)</f>
        <v/>
      </c>
      <c r="D487" s="1025" t="str">
        <f>IF(Data!CA487="","",Data!CA487)</f>
        <v/>
      </c>
      <c r="E487" s="1025" t="str">
        <f>IF(Data!CB487="","",Data!CB487)</f>
        <v/>
      </c>
      <c r="F487" s="1025" t="str">
        <f>IF(Data!CC487="","",Data!CC487)</f>
        <v/>
      </c>
      <c r="G487" s="1121"/>
      <c r="H487" s="1213">
        <f>IF(H$46="","",IF('Exp factors'!$B50="poor",'Exp factors'!$G$50*H$46/$D486/H488,SUM(C487)*'Exp factors'!C$50))</f>
        <v>34.365068100805537</v>
      </c>
      <c r="I487" s="1213">
        <f>IF(I$46="","",IF('Exp factors'!$B50="poor",'Exp factors'!$G$50*I$46/$D486/I488,SUM(D487)*'Exp factors'!D$50))</f>
        <v>34.365068100805537</v>
      </c>
      <c r="J487" s="1213">
        <f>IF(J$46="","",IF('Exp factors'!$B50="poor",'Exp factors'!$G$50*J$46/$D486/J488,SUM(E487)*'Exp factors'!E$50))</f>
        <v>34.365068100805537</v>
      </c>
      <c r="K487" s="1213">
        <f>IF(K$46="","",IF('Exp factors'!$B50="poor",'Exp factors'!$G$50*K$46/$D486/K488,SUM(F487)*'Exp factors'!F$50))</f>
        <v>28.637556750671276</v>
      </c>
      <c r="L487" s="1121"/>
      <c r="M487" s="983"/>
      <c r="N487" s="983"/>
      <c r="O487" s="983"/>
      <c r="P487" s="983"/>
      <c r="Q487" s="1151"/>
      <c r="R487" s="544"/>
      <c r="S487" s="1050"/>
      <c r="T487" s="1050"/>
      <c r="U487" s="1082">
        <v>487</v>
      </c>
      <c r="V487" s="470"/>
    </row>
    <row r="488" spans="1:22" ht="15.75" customHeight="1">
      <c r="A488" s="1143" t="s">
        <v>156</v>
      </c>
      <c r="B488" s="1121"/>
      <c r="C488" s="1025">
        <f>IF(Data!BZ488="","",Data!BZ488)</f>
        <v>12</v>
      </c>
      <c r="D488" s="1025">
        <f>IF(Data!CA488="","",Data!CA488)</f>
        <v>12</v>
      </c>
      <c r="E488" s="1025">
        <f>IF(Data!CB488="","",Data!CB488)</f>
        <v>12</v>
      </c>
      <c r="F488" s="1025">
        <f>IF(Data!CC488="","",Data!CC488)</f>
        <v>12</v>
      </c>
      <c r="G488" s="1121"/>
      <c r="H488" s="1214">
        <f>I488</f>
        <v>12</v>
      </c>
      <c r="I488" s="1214">
        <f>SUM(D488)</f>
        <v>12</v>
      </c>
      <c r="J488" s="1214">
        <f>I488</f>
        <v>12</v>
      </c>
      <c r="K488" s="1214">
        <f>I488</f>
        <v>12</v>
      </c>
      <c r="L488" s="1121"/>
      <c r="M488" s="983"/>
      <c r="N488" s="983"/>
      <c r="O488" s="983"/>
      <c r="P488" s="983"/>
      <c r="Q488" s="1151"/>
      <c r="R488" s="544"/>
      <c r="S488" s="1050"/>
      <c r="T488" s="1050"/>
      <c r="U488" s="1082">
        <v>488</v>
      </c>
      <c r="V488" s="470"/>
    </row>
    <row r="489" spans="1:22" ht="15.75" customHeight="1">
      <c r="A489" s="1192" t="s">
        <v>369</v>
      </c>
      <c r="B489" s="1121"/>
      <c r="C489" s="1165" t="str">
        <f>IF(C487="","",C486*C487*C488)</f>
        <v/>
      </c>
      <c r="D489" s="1165" t="str">
        <f>IF(D487="","",D486*D487*D488)</f>
        <v/>
      </c>
      <c r="E489" s="1165" t="str">
        <f>IF(E487="","",E486*E487*E488)</f>
        <v/>
      </c>
      <c r="F489" s="1165" t="str">
        <f>IF(F487="","",F486*F487*F488)</f>
        <v/>
      </c>
      <c r="G489" s="1149"/>
      <c r="H489" s="1165">
        <f>IF(H$46=0,"",SUM($D486)*H487*H488)</f>
        <v>288.66657204676653</v>
      </c>
      <c r="I489" s="1165">
        <f>IF(I$46=0,"",SUM($D486)*I487*I488)</f>
        <v>288.66657204676653</v>
      </c>
      <c r="J489" s="1165">
        <f>IF(J$46=0,"",SUM($D486)*J487*J488)</f>
        <v>288.66657204676653</v>
      </c>
      <c r="K489" s="1165">
        <f>IF(K$46=0,"",SUM($D486)*K487*K488)</f>
        <v>240.55547670563874</v>
      </c>
      <c r="L489" s="1149"/>
      <c r="M489" s="983"/>
      <c r="N489" s="983"/>
      <c r="O489" s="983"/>
      <c r="P489" s="983"/>
      <c r="Q489" s="1151"/>
      <c r="R489" s="544"/>
      <c r="S489" s="1050"/>
      <c r="T489" s="1050"/>
      <c r="U489" s="1082">
        <v>489</v>
      </c>
      <c r="V489" s="470"/>
    </row>
    <row r="490" spans="1:22" ht="15.75" customHeight="1">
      <c r="A490" s="1192" t="s">
        <v>400</v>
      </c>
      <c r="B490" s="1134"/>
      <c r="C490" s="1025">
        <f>IF(Data!BZ490="","",Data!BZ490)</f>
        <v>10170</v>
      </c>
      <c r="D490" s="1025">
        <f>IF(Data!CA490="","",Data!CA490)</f>
        <v>10170</v>
      </c>
      <c r="E490" s="1025">
        <f>IF(Data!CB490="","",Data!CB490)</f>
        <v>10170</v>
      </c>
      <c r="F490" s="1025">
        <f>IF(Data!CC490="","",Data!CC490)</f>
        <v>10170</v>
      </c>
      <c r="G490" s="1149"/>
      <c r="H490" s="983"/>
      <c r="I490" s="983"/>
      <c r="J490" s="983"/>
      <c r="K490" s="983"/>
      <c r="L490" s="1149"/>
      <c r="M490" s="983"/>
      <c r="N490" s="983"/>
      <c r="O490" s="983"/>
      <c r="P490" s="983"/>
      <c r="Q490" s="1151"/>
      <c r="R490" s="544"/>
      <c r="S490" s="1050"/>
      <c r="T490" s="1050"/>
      <c r="U490" s="1082">
        <v>490</v>
      </c>
      <c r="V490" s="470"/>
    </row>
    <row r="491" spans="1:22" ht="15.75" customHeight="1">
      <c r="A491" s="1143" t="s">
        <v>353</v>
      </c>
      <c r="B491" s="1121"/>
      <c r="C491" s="1440" t="str">
        <f>IF(C489="","",C489*C490/C$46/365/$P$1)</f>
        <v/>
      </c>
      <c r="D491" s="1440" t="str">
        <f>IF(D489="","",D489*D490/D$46/365/$P$1)</f>
        <v/>
      </c>
      <c r="E491" s="1440" t="str">
        <f>IF(E489="","",E489*E490/E$46/365/$P$1)</f>
        <v/>
      </c>
      <c r="F491" s="1440" t="str">
        <f>IF(F489="","",F489*F490/F$46/365/$P$1)</f>
        <v/>
      </c>
      <c r="G491" s="1134"/>
      <c r="H491" s="1440">
        <f>IF(H$46=0,"",H489*SUM($D490)/H$46/365/$P$1)</f>
        <v>0.15233183051658447</v>
      </c>
      <c r="I491" s="1440">
        <f>IF(I$46=0,"",I489*SUM($D490)/I$46/365/$P$1)</f>
        <v>0.15233183051658447</v>
      </c>
      <c r="J491" s="1440">
        <f>IF(J$46=0,"",J489*SUM($D490)/J$46/365/$P$1)</f>
        <v>0.15233183051658447</v>
      </c>
      <c r="K491" s="1440">
        <f>IF(K$46=0,"",K489*SUM($D490)/K$46/365/$P$1)</f>
        <v>0.15233183051658447</v>
      </c>
      <c r="L491" s="1134"/>
      <c r="M491" s="1170">
        <f>IF(SUM(H491)=SUM(C491),"",SUM(H491)-SUM(C491))</f>
        <v>0.15233183051658447</v>
      </c>
      <c r="N491" s="1170">
        <f>IF(SUM(I491)=SUM(D491),"",SUM(I491)-SUM(D491))</f>
        <v>0.15233183051658447</v>
      </c>
      <c r="O491" s="1170">
        <f>IF(SUM(J491)=SUM(E491),"",SUM(J491)-SUM(E491))</f>
        <v>0.15233183051658447</v>
      </c>
      <c r="P491" s="1170">
        <f>IF(SUM(K491)=SUM(F491),"",SUM(K491)-SUM(F491))</f>
        <v>0.15233183051658447</v>
      </c>
      <c r="Q491" s="1151"/>
      <c r="R491" s="1081"/>
      <c r="S491" s="1043"/>
      <c r="T491" s="1043"/>
      <c r="U491" s="1082">
        <v>491</v>
      </c>
      <c r="V491" s="470"/>
    </row>
    <row r="492" spans="1:22" ht="15.75" customHeight="1">
      <c r="A492" s="1211" t="s">
        <v>394</v>
      </c>
      <c r="B492" s="1121"/>
      <c r="C492" s="1025" t="str">
        <f>IF(Data!BZ492="","",Data!BZ492)</f>
        <v/>
      </c>
      <c r="D492" s="1025" t="str">
        <f>IF(Data!CA492="","",Data!CA492)</f>
        <v/>
      </c>
      <c r="E492" s="1025" t="str">
        <f>IF(Data!CB492="","",Data!CB492)</f>
        <v/>
      </c>
      <c r="F492" s="1025" t="str">
        <f>IF(Data!CC492="","",Data!CC492)</f>
        <v/>
      </c>
      <c r="G492" s="1147"/>
      <c r="H492" s="983"/>
      <c r="I492" s="983"/>
      <c r="J492" s="983"/>
      <c r="K492" s="983"/>
      <c r="L492" s="1147"/>
      <c r="M492" s="983"/>
      <c r="N492" s="983"/>
      <c r="O492" s="983"/>
      <c r="P492" s="983"/>
      <c r="Q492" s="1151"/>
      <c r="R492" s="1135"/>
      <c r="S492" s="1136"/>
      <c r="T492" s="1136"/>
      <c r="U492" s="1082">
        <v>492</v>
      </c>
      <c r="V492" s="470"/>
    </row>
    <row r="493" spans="1:22" ht="15.75" customHeight="1">
      <c r="A493" s="1143" t="s">
        <v>395</v>
      </c>
      <c r="B493" s="1121"/>
      <c r="C493" s="1441" t="str">
        <f>IF(OR(C492="",C487=""),"",C487*C488*C492)</f>
        <v/>
      </c>
      <c r="D493" s="1441" t="str">
        <f>IF(OR(D492="",D487=""),"",D487*D488*D492)</f>
        <v/>
      </c>
      <c r="E493" s="1441" t="str">
        <f>IF(OR(E492="",E487=""),"",E487*E488*E492)</f>
        <v/>
      </c>
      <c r="F493" s="1441" t="str">
        <f>IF(OR(F492="",F487=""),"",F487*F488*F492)</f>
        <v/>
      </c>
      <c r="G493" s="1149"/>
      <c r="H493" s="1441">
        <f>IF(H$46=0,"",IF($D492="",H489*'Exp factors'!$H$50,H489*$D492/$D486))</f>
        <v>2407.7804344669635</v>
      </c>
      <c r="I493" s="1441">
        <f>IF(I$46=0,"",IF($D492="",I489*'Exp factors'!$H$50,I489*$D492/$D486))</f>
        <v>2407.7804344669635</v>
      </c>
      <c r="J493" s="1441">
        <f>IF(J$46=0,"",IF($D492="",J489*'Exp factors'!$H$50,J489*$D492/$D486))</f>
        <v>2407.7804344669635</v>
      </c>
      <c r="K493" s="1441">
        <f>IF(K$46=0,"",IF($D492="",K489*'Exp factors'!$H$50,K489*$D492/$D486))</f>
        <v>2006.4836953891361</v>
      </c>
      <c r="L493" s="1149"/>
      <c r="M493" s="992">
        <f>IF(SUM(H493)=SUM(C493),"",SUM(H493)-SUM(C493))</f>
        <v>2407.7804344669635</v>
      </c>
      <c r="N493" s="992">
        <f>IF(SUM(I493)=SUM(D493),"",SUM(I493)-SUM(D493))</f>
        <v>2407.7804344669635</v>
      </c>
      <c r="O493" s="992">
        <f>IF(SUM(J493)=SUM(E493),"",SUM(J493)-SUM(E493))</f>
        <v>2407.7804344669635</v>
      </c>
      <c r="P493" s="992">
        <f>IF(SUM(K493)=SUM(F493),"",SUM(K493)-SUM(F493))</f>
        <v>2006.4836953891361</v>
      </c>
      <c r="Q493" s="1151" t="str">
        <f>[1]ExpFactors!$I$50</f>
        <v>fpl</v>
      </c>
      <c r="R493" s="544"/>
      <c r="S493" s="1050"/>
      <c r="T493" s="1050"/>
      <c r="U493" s="1082">
        <v>493</v>
      </c>
      <c r="V493" s="470"/>
    </row>
    <row r="494" spans="1:22" ht="15.75" customHeight="1">
      <c r="A494" s="1439" t="str">
        <f>IF(Data!A494="","",Data!A494)</f>
        <v>White bread purchase</v>
      </c>
      <c r="B494" s="1122"/>
      <c r="C494" s="1025" t="str">
        <f>IF(Data!BZ494="","",Data!BZ494)</f>
        <v>kg</v>
      </c>
      <c r="D494" s="1025" t="str">
        <f>IF(Data!CA494="","",Data!CA494)</f>
        <v>kg</v>
      </c>
      <c r="E494" s="1025" t="str">
        <f>IF(Data!CB494="","",Data!CB494)</f>
        <v>kg</v>
      </c>
      <c r="F494" s="1025" t="str">
        <f>IF(Data!CC494="","",Data!CC494)</f>
        <v>kg</v>
      </c>
      <c r="G494" s="1121"/>
      <c r="H494" s="983"/>
      <c r="I494" s="983"/>
      <c r="J494" s="983"/>
      <c r="K494" s="983"/>
      <c r="L494" s="1121"/>
      <c r="M494" s="983"/>
      <c r="N494" s="983"/>
      <c r="O494" s="983"/>
      <c r="P494" s="983"/>
      <c r="Q494" s="1151"/>
      <c r="R494" s="489"/>
      <c r="S494" s="489"/>
      <c r="T494" s="489"/>
      <c r="U494" s="1082">
        <v>494</v>
      </c>
      <c r="V494" s="470"/>
    </row>
    <row r="495" spans="1:22" ht="15.75" customHeight="1">
      <c r="A495" s="961" t="s">
        <v>368</v>
      </c>
      <c r="B495" s="1124"/>
      <c r="C495" s="1025">
        <f>IF(Data!BZ495="","",Data!BZ495)</f>
        <v>0.7</v>
      </c>
      <c r="D495" s="1025">
        <f>IF(Data!CA495="","",Data!CA495)</f>
        <v>0.7</v>
      </c>
      <c r="E495" s="1025">
        <f>IF(Data!CB495="","",Data!CB495)</f>
        <v>0.7</v>
      </c>
      <c r="F495" s="1025">
        <f>IF(Data!CC495="","",Data!CC495)</f>
        <v>0.7</v>
      </c>
      <c r="G495" s="1121"/>
      <c r="H495" s="983"/>
      <c r="I495" s="983"/>
      <c r="J495" s="983"/>
      <c r="K495" s="983"/>
      <c r="L495" s="1121"/>
      <c r="M495" s="983"/>
      <c r="N495" s="983"/>
      <c r="O495" s="983"/>
      <c r="P495" s="983"/>
      <c r="Q495" s="1151"/>
      <c r="R495" s="544"/>
      <c r="S495" s="1050"/>
      <c r="T495" s="1050"/>
      <c r="U495" s="1082">
        <v>495</v>
      </c>
      <c r="V495" s="470"/>
    </row>
    <row r="496" spans="1:22" ht="15.75" customHeight="1">
      <c r="A496" s="961" t="s">
        <v>392</v>
      </c>
      <c r="B496" s="1124"/>
      <c r="C496" s="1025" t="str">
        <f>IF(Data!BZ496="","",Data!BZ496)</f>
        <v/>
      </c>
      <c r="D496" s="1025" t="str">
        <f>IF(Data!CA496="","",Data!CA496)</f>
        <v/>
      </c>
      <c r="E496" s="1025" t="str">
        <f>IF(Data!CB496="","",Data!CB496)</f>
        <v/>
      </c>
      <c r="F496" s="1025" t="str">
        <f>IF(Data!CC496="","",Data!CC496)</f>
        <v/>
      </c>
      <c r="G496" s="1121"/>
      <c r="H496" s="1213">
        <f>IF(H$46="","",IF('Exp factors'!$B51="poor",'Exp factors'!$G$51*H$46/$D495/H497,SUM(C496)*'Exp factors'!C$51))</f>
        <v>8.1869719850096576</v>
      </c>
      <c r="I496" s="1213">
        <f>IF(I$46="","",IF('Exp factors'!$B51="poor",'Exp factors'!$G$51*I$46/$D495/I497,SUM(D496)*'Exp factors'!D$51))</f>
        <v>8.1869719850096576</v>
      </c>
      <c r="J496" s="1213">
        <f>IF(J$46="","",IF('Exp factors'!$B51="poor",'Exp factors'!$G$51*J$46/$D495/J497,SUM(E496)*'Exp factors'!E$51))</f>
        <v>8.1869719850096576</v>
      </c>
      <c r="K496" s="1213">
        <f>IF(K$46="","",IF('Exp factors'!$B51="poor",'Exp factors'!$G$51*K$46/$D495/K497,SUM(F496)*'Exp factors'!F$51))</f>
        <v>6.8224766541747144</v>
      </c>
      <c r="L496" s="1121"/>
      <c r="M496" s="983"/>
      <c r="N496" s="983"/>
      <c r="O496" s="983"/>
      <c r="P496" s="983"/>
      <c r="Q496" s="1151"/>
      <c r="R496" s="544"/>
      <c r="S496" s="1050"/>
      <c r="T496" s="1050"/>
      <c r="U496" s="1082">
        <v>496</v>
      </c>
      <c r="V496" s="470"/>
    </row>
    <row r="497" spans="1:22" ht="15.75" customHeight="1">
      <c r="A497" s="1143" t="s">
        <v>156</v>
      </c>
      <c r="B497" s="1121"/>
      <c r="C497" s="1025">
        <f>IF(Data!BZ497="","",Data!BZ497)</f>
        <v>12</v>
      </c>
      <c r="D497" s="1025">
        <f>IF(Data!CA497="","",Data!CA497)</f>
        <v>12</v>
      </c>
      <c r="E497" s="1025">
        <f>IF(Data!CB497="","",Data!CB497)</f>
        <v>12</v>
      </c>
      <c r="F497" s="1025">
        <f>IF(Data!CC497="","",Data!CC497)</f>
        <v>12</v>
      </c>
      <c r="G497" s="1121"/>
      <c r="H497" s="1214">
        <f>I497</f>
        <v>12</v>
      </c>
      <c r="I497" s="1214">
        <f>SUM(D497)</f>
        <v>12</v>
      </c>
      <c r="J497" s="1214">
        <f>I497</f>
        <v>12</v>
      </c>
      <c r="K497" s="1214">
        <f>I497</f>
        <v>12</v>
      </c>
      <c r="L497" s="1121"/>
      <c r="M497" s="983"/>
      <c r="N497" s="983"/>
      <c r="O497" s="983"/>
      <c r="P497" s="983"/>
      <c r="Q497" s="1151"/>
      <c r="R497" s="544"/>
      <c r="S497" s="1050"/>
      <c r="T497" s="1050"/>
      <c r="U497" s="1082">
        <v>497</v>
      </c>
      <c r="V497" s="470"/>
    </row>
    <row r="498" spans="1:22" ht="15.75" customHeight="1">
      <c r="A498" s="1192" t="s">
        <v>369</v>
      </c>
      <c r="B498" s="1121"/>
      <c r="C498" s="1165" t="str">
        <f>IF(C496="","",C495*C496*C497)</f>
        <v/>
      </c>
      <c r="D498" s="1165" t="str">
        <f>IF(D496="","",D495*D496*D497)</f>
        <v/>
      </c>
      <c r="E498" s="1165" t="str">
        <f>IF(E496="","",E495*E496*E497)</f>
        <v/>
      </c>
      <c r="F498" s="1165" t="str">
        <f>IF(F496="","",F495*F496*F497)</f>
        <v/>
      </c>
      <c r="G498" s="1149"/>
      <c r="H498" s="1165">
        <f>IF(H$46=0,"",SUM($D495)*H496*H497)</f>
        <v>68.770564674081129</v>
      </c>
      <c r="I498" s="1165">
        <f>IF(I$46=0,"",SUM($D495)*I496*I497)</f>
        <v>68.770564674081129</v>
      </c>
      <c r="J498" s="1165">
        <f>IF(J$46=0,"",SUM($D495)*J496*J497)</f>
        <v>68.770564674081129</v>
      </c>
      <c r="K498" s="1165">
        <f>IF(K$46=0,"",SUM($D495)*K496*K497)</f>
        <v>57.308803895067598</v>
      </c>
      <c r="L498" s="1149"/>
      <c r="M498" s="983"/>
      <c r="N498" s="983"/>
      <c r="O498" s="983"/>
      <c r="P498" s="983"/>
      <c r="Q498" s="1151"/>
      <c r="R498" s="544"/>
      <c r="S498" s="1050"/>
      <c r="T498" s="1050"/>
      <c r="U498" s="1082">
        <v>498</v>
      </c>
      <c r="V498" s="470"/>
    </row>
    <row r="499" spans="1:22" ht="15.75" customHeight="1">
      <c r="A499" s="1192" t="s">
        <v>400</v>
      </c>
      <c r="B499" s="1121"/>
      <c r="C499" s="1025">
        <f>IF(Data!BZ499="","",Data!BZ499)</f>
        <v>10060</v>
      </c>
      <c r="D499" s="1025">
        <f>IF(Data!CA499="","",Data!CA499)</f>
        <v>10060</v>
      </c>
      <c r="E499" s="1025">
        <f>IF(Data!CB499="","",Data!CB499)</f>
        <v>10060</v>
      </c>
      <c r="F499" s="1025">
        <f>IF(Data!CC499="","",Data!CC499)</f>
        <v>10060</v>
      </c>
      <c r="G499" s="1149"/>
      <c r="H499" s="983"/>
      <c r="I499" s="983"/>
      <c r="J499" s="983"/>
      <c r="K499" s="983"/>
      <c r="L499" s="1149"/>
      <c r="M499" s="983"/>
      <c r="N499" s="983"/>
      <c r="O499" s="983"/>
      <c r="P499" s="983"/>
      <c r="Q499" s="1151"/>
      <c r="R499" s="544"/>
      <c r="S499" s="1050"/>
      <c r="T499" s="1050"/>
      <c r="U499" s="1082">
        <v>499</v>
      </c>
      <c r="V499" s="470"/>
    </row>
    <row r="500" spans="1:22" ht="15.75" customHeight="1">
      <c r="A500" s="1143" t="s">
        <v>353</v>
      </c>
      <c r="B500" s="1122"/>
      <c r="C500" s="1440" t="str">
        <f>IF(C498="","",C498*C499/C$46/365/$P$1)</f>
        <v/>
      </c>
      <c r="D500" s="1440" t="str">
        <f>IF(D498="","",D498*D499/D$46/365/$P$1)</f>
        <v/>
      </c>
      <c r="E500" s="1440" t="str">
        <f>IF(E498="","",E498*E499/E$46/365/$P$1)</f>
        <v/>
      </c>
      <c r="F500" s="1440" t="str">
        <f>IF(F498="","",F498*F499/F$46/365/$P$1)</f>
        <v/>
      </c>
      <c r="G500" s="1134"/>
      <c r="H500" s="1440">
        <f>IF(H$46=0,"",H498*SUM($D499)/H$46/365/$P$1)</f>
        <v>3.5898291854569123E-2</v>
      </c>
      <c r="I500" s="1440">
        <f>IF(I$46=0,"",I498*SUM($D499)/I$46/365/$P$1)</f>
        <v>3.5898291854569123E-2</v>
      </c>
      <c r="J500" s="1440">
        <f>IF(J$46=0,"",J498*SUM($D499)/J$46/365/$P$1)</f>
        <v>3.5898291854569123E-2</v>
      </c>
      <c r="K500" s="1440">
        <f>IF(K$46=0,"",K498*SUM($D499)/K$46/365/$P$1)</f>
        <v>3.5898291854569116E-2</v>
      </c>
      <c r="L500" s="1134"/>
      <c r="M500" s="1170">
        <f>IF(SUM(H500)=SUM(C500),"",SUM(H500)-SUM(C500))</f>
        <v>3.5898291854569123E-2</v>
      </c>
      <c r="N500" s="1170">
        <f>IF(SUM(I500)=SUM(D500),"",SUM(I500)-SUM(D500))</f>
        <v>3.5898291854569123E-2</v>
      </c>
      <c r="O500" s="1170">
        <f>IF(SUM(J500)=SUM(E500),"",SUM(J500)-SUM(E500))</f>
        <v>3.5898291854569123E-2</v>
      </c>
      <c r="P500" s="1170">
        <f>IF(SUM(K500)=SUM(F500),"",SUM(K500)-SUM(F500))</f>
        <v>3.5898291854569116E-2</v>
      </c>
      <c r="Q500" s="1151"/>
      <c r="R500" s="1081"/>
      <c r="S500" s="1043"/>
      <c r="T500" s="1043"/>
      <c r="U500" s="1082">
        <v>500</v>
      </c>
      <c r="V500" s="470"/>
    </row>
    <row r="501" spans="1:22" ht="15.75" customHeight="1">
      <c r="A501" s="1211" t="s">
        <v>398</v>
      </c>
      <c r="B501" s="1124"/>
      <c r="C501" s="1025" t="str">
        <f>IF(Data!BZ501="","",Data!BZ501)</f>
        <v/>
      </c>
      <c r="D501" s="1025" t="str">
        <f>IF(Data!CA501="","",Data!CA501)</f>
        <v/>
      </c>
      <c r="E501" s="1025" t="str">
        <f>IF(Data!CB501="","",Data!CB501)</f>
        <v/>
      </c>
      <c r="F501" s="1025" t="str">
        <f>IF(Data!CC501="","",Data!CC501)</f>
        <v/>
      </c>
      <c r="G501" s="1147"/>
      <c r="H501" s="983"/>
      <c r="I501" s="983"/>
      <c r="J501" s="983"/>
      <c r="K501" s="983"/>
      <c r="L501" s="1147"/>
      <c r="M501" s="983"/>
      <c r="N501" s="983"/>
      <c r="O501" s="983"/>
      <c r="P501" s="983"/>
      <c r="Q501" s="1151"/>
      <c r="R501" s="1135"/>
      <c r="S501" s="1136"/>
      <c r="T501" s="1136"/>
      <c r="U501" s="1082">
        <v>501</v>
      </c>
      <c r="V501" s="470"/>
    </row>
    <row r="502" spans="1:22" ht="15.75" customHeight="1">
      <c r="A502" s="1143" t="s">
        <v>395</v>
      </c>
      <c r="B502" s="1124"/>
      <c r="C502" s="1441" t="str">
        <f>IF(C501="","",C498*C501)</f>
        <v/>
      </c>
      <c r="D502" s="1441" t="str">
        <f>IF(D501="","",D498*D501)</f>
        <v/>
      </c>
      <c r="E502" s="1441" t="str">
        <f>IF(E501="","",E498*E501)</f>
        <v/>
      </c>
      <c r="F502" s="1441" t="str">
        <f>IF(F501="","",F498*F501)</f>
        <v/>
      </c>
      <c r="G502" s="1149"/>
      <c r="H502" s="1441">
        <f>IF(H$46=0,"",IF($D501="",H498*'Exp factors'!$H$51,H498*$D501/$D495))</f>
        <v>657.71757298364912</v>
      </c>
      <c r="I502" s="1441">
        <f>IF(I$46=0,"",IF($D501="",I498*'Exp factors'!$H$51,I498*$D501/$D495))</f>
        <v>657.71757298364912</v>
      </c>
      <c r="J502" s="1441">
        <f>IF(J$46=0,"",IF($D501="",J498*'Exp factors'!$H$51,J498*$D501/$D495))</f>
        <v>657.71757298364912</v>
      </c>
      <c r="K502" s="1441">
        <f>IF(K$46=0,"",IF($D501="",K498*'Exp factors'!$H$51,K498*$D501/$D495))</f>
        <v>548.09797748637425</v>
      </c>
      <c r="L502" s="1149"/>
      <c r="M502" s="992">
        <f>IF(SUM(H502)=SUM(C502),"",SUM(H502)-SUM(C502))</f>
        <v>657.71757298364912</v>
      </c>
      <c r="N502" s="992">
        <f>IF(SUM(I502)=SUM(D502),"",SUM(I502)-SUM(D502))</f>
        <v>657.71757298364912</v>
      </c>
      <c r="O502" s="992">
        <f>IF(SUM(J502)=SUM(E502),"",SUM(J502)-SUM(E502))</f>
        <v>657.71757298364912</v>
      </c>
      <c r="P502" s="992">
        <f>IF(SUM(K502)=SUM(F502),"",SUM(K502)-SUM(F502))</f>
        <v>548.09797748637425</v>
      </c>
      <c r="Q502" s="1151" t="str">
        <f>[1]ExpFactors!$I$51</f>
        <v>fpl</v>
      </c>
      <c r="R502" s="544"/>
      <c r="S502" s="1050"/>
      <c r="T502" s="1050"/>
      <c r="U502" s="1082">
        <v>502</v>
      </c>
      <c r="V502" s="470"/>
    </row>
    <row r="503" spans="1:22" ht="15.75" customHeight="1">
      <c r="A503" s="1215" t="str">
        <f>IF(Data!A503="","",Data!A503)</f>
        <v>Brown sugar purchase</v>
      </c>
      <c r="B503" s="1121"/>
      <c r="C503" s="1025">
        <f>IF(Data!BZ503="","",Data!BZ503)</f>
        <v>5</v>
      </c>
      <c r="D503" s="1025">
        <f>IF(Data!CA503="","",Data!CA503)</f>
        <v>5</v>
      </c>
      <c r="E503" s="1025">
        <f>IF(Data!CB503="","",Data!CB503)</f>
        <v>5</v>
      </c>
      <c r="F503" s="1025">
        <f>IF(Data!CC503="","",Data!CC503)</f>
        <v>5</v>
      </c>
      <c r="G503" s="1121"/>
      <c r="H503" s="1213">
        <f>IF(H$46="","",IF('Exp factors'!$B61="poor",'Exp factors'!$G$61*H$46/H504,SUM(C503)*'Exp factors'!C$61))</f>
        <v>1.9422976817663795</v>
      </c>
      <c r="I503" s="1213">
        <f>IF(I$46="","",IF('Exp factors'!$B61="poor",'Exp factors'!$G$61*I$46/I504,SUM(D503)*'Exp factors'!D$61))</f>
        <v>1.9422976817663795</v>
      </c>
      <c r="J503" s="1213">
        <f>IF(J$46="","",IF('Exp factors'!$B61="poor",'Exp factors'!$G$61*J$46/J504,SUM(E503)*'Exp factors'!E$61))</f>
        <v>1.9422976817663795</v>
      </c>
      <c r="K503" s="1213">
        <f>IF(K$46="","",IF('Exp factors'!$B61="poor",'Exp factors'!$G$61*K$46/K504,SUM(F503)*'Exp factors'!F$61))</f>
        <v>1.6185814014719833</v>
      </c>
      <c r="L503" s="1121"/>
      <c r="M503" s="983"/>
      <c r="N503" s="983"/>
      <c r="O503" s="983"/>
      <c r="P503" s="983"/>
      <c r="Q503" s="1151"/>
      <c r="R503" s="544"/>
      <c r="S503" s="1050"/>
      <c r="T503" s="1050"/>
      <c r="U503" s="1082">
        <v>503</v>
      </c>
      <c r="V503" s="470"/>
    </row>
    <row r="504" spans="1:22" s="1187" customFormat="1" ht="15.75" customHeight="1">
      <c r="A504" s="1143" t="s">
        <v>399</v>
      </c>
      <c r="B504" s="1121"/>
      <c r="C504" s="1025">
        <f>IF(Data!BZ504="","",Data!BZ504)</f>
        <v>12</v>
      </c>
      <c r="D504" s="1025">
        <f>IF(Data!CA504="","",Data!CA504)</f>
        <v>12</v>
      </c>
      <c r="E504" s="1025">
        <f>IF(Data!CB504="","",Data!CB504)</f>
        <v>12</v>
      </c>
      <c r="F504" s="1025">
        <f>IF(Data!CC504="","",Data!CC504)</f>
        <v>12</v>
      </c>
      <c r="G504" s="1121"/>
      <c r="H504" s="1214">
        <f>I504</f>
        <v>12</v>
      </c>
      <c r="I504" s="1214">
        <f>SUM(D504)</f>
        <v>12</v>
      </c>
      <c r="J504" s="1214">
        <f>I504</f>
        <v>12</v>
      </c>
      <c r="K504" s="1214">
        <f>I504</f>
        <v>12</v>
      </c>
      <c r="L504" s="1121"/>
      <c r="M504" s="983"/>
      <c r="N504" s="983"/>
      <c r="O504" s="983"/>
      <c r="P504" s="983"/>
      <c r="Q504" s="1185"/>
      <c r="R504" s="544"/>
      <c r="S504" s="1050"/>
      <c r="T504" s="1050"/>
      <c r="U504" s="1082">
        <v>504</v>
      </c>
      <c r="V504" s="1186"/>
    </row>
    <row r="505" spans="1:22" s="1187" customFormat="1" ht="15.75" customHeight="1">
      <c r="A505" s="1192" t="s">
        <v>400</v>
      </c>
      <c r="B505" s="1121"/>
      <c r="C505" s="1025">
        <f>IF(Data!BZ505="","",Data!BZ505)</f>
        <v>16390</v>
      </c>
      <c r="D505" s="1025">
        <f>IF(Data!CA505="","",Data!CA505)</f>
        <v>16390</v>
      </c>
      <c r="E505" s="1025">
        <f>IF(Data!CB505="","",Data!CB505)</f>
        <v>16390</v>
      </c>
      <c r="F505" s="1025">
        <f>IF(Data!CC505="","",Data!CC505)</f>
        <v>16390</v>
      </c>
      <c r="G505" s="1121"/>
      <c r="H505" s="983"/>
      <c r="I505" s="983"/>
      <c r="J505" s="983"/>
      <c r="K505" s="983"/>
      <c r="L505" s="1121"/>
      <c r="M505" s="1138"/>
      <c r="N505" s="1138"/>
      <c r="O505" s="1138"/>
      <c r="P505" s="1138"/>
      <c r="Q505" s="1185"/>
      <c r="R505" s="544"/>
      <c r="S505" s="1050"/>
      <c r="T505" s="1050"/>
      <c r="U505" s="1082">
        <v>505</v>
      </c>
      <c r="V505" s="1186"/>
    </row>
    <row r="506" spans="1:22" ht="15.75" customHeight="1">
      <c r="A506" s="1143" t="s">
        <v>353</v>
      </c>
      <c r="B506" s="1122"/>
      <c r="C506" s="1440">
        <f>IF(SUM(C503)=0,"",C503*C504*C505/C$46/365/$P$1)</f>
        <v>5.1027397260273978E-2</v>
      </c>
      <c r="D506" s="1440">
        <f>IF(SUM(D503)=0,"",D503*D504*D505/D$46/365/$P$1)</f>
        <v>5.1027397260273978E-2</v>
      </c>
      <c r="E506" s="1440">
        <f>IF(SUM(E503)=0,"",E503*E504*E505/E$46/365/$P$1)</f>
        <v>5.1027397260273978E-2</v>
      </c>
      <c r="F506" s="1440">
        <f>IF(SUM(F503)=0,"",F503*F504*F505/F$46/365/$P$1)</f>
        <v>6.1232876712328771E-2</v>
      </c>
      <c r="G506" s="1134"/>
      <c r="H506" s="1440">
        <f>IF(H$46=0,"",H503*H504*SUM($D505)/H$46/365/$P$1)</f>
        <v>1.9822079081040452E-2</v>
      </c>
      <c r="I506" s="1440">
        <f>IF(I$46=0,"",I503*I504*SUM($D505)/I$46/365/$P$1)</f>
        <v>1.9822079081040452E-2</v>
      </c>
      <c r="J506" s="1440">
        <f>IF(J$46=0,"",J503*J504*SUM($D505)/J$46/365/$P$1)</f>
        <v>1.9822079081040452E-2</v>
      </c>
      <c r="K506" s="1440">
        <f>IF(K$46=0,"",K503*K504*SUM($D505)/K$46/365/$P$1)</f>
        <v>1.9822079081040452E-2</v>
      </c>
      <c r="L506" s="1134"/>
      <c r="M506" s="1170">
        <f>IF(SUM(H506)=SUM(C506),"",SUM(H506)-SUM(C506))</f>
        <v>-3.1205318179233527E-2</v>
      </c>
      <c r="N506" s="1170">
        <f>IF(SUM(I506)=SUM(D506),"",SUM(I506)-SUM(D506))</f>
        <v>-3.1205318179233527E-2</v>
      </c>
      <c r="O506" s="1170">
        <f>IF(SUM(J506)=SUM(E506),"",SUM(J506)-SUM(E506))</f>
        <v>-3.1205318179233527E-2</v>
      </c>
      <c r="P506" s="1170">
        <f>IF(SUM(K506)=SUM(F506),"",SUM(K506)-SUM(F506))</f>
        <v>-4.1410797631288319E-2</v>
      </c>
      <c r="Q506" s="1151"/>
      <c r="R506" s="1081"/>
      <c r="S506" s="1043"/>
      <c r="T506" s="1043"/>
      <c r="U506" s="1082">
        <v>506</v>
      </c>
      <c r="V506" s="470"/>
    </row>
    <row r="507" spans="1:22" ht="15.75" customHeight="1">
      <c r="A507" s="1212" t="s">
        <v>398</v>
      </c>
      <c r="B507" s="1124"/>
      <c r="C507" s="1025">
        <f>IF(Data!BZ507="","",Data!BZ507)</f>
        <v>10</v>
      </c>
      <c r="D507" s="1025">
        <f>IF(Data!CA507="","",Data!CA507)</f>
        <v>10</v>
      </c>
      <c r="E507" s="1025">
        <f>IF(Data!CB507="","",Data!CB507)</f>
        <v>10</v>
      </c>
      <c r="F507" s="1025">
        <f>IF(Data!CC507="","",Data!CC507)</f>
        <v>10</v>
      </c>
      <c r="G507" s="1121"/>
      <c r="H507" s="983"/>
      <c r="I507" s="983"/>
      <c r="J507" s="983"/>
      <c r="K507" s="983"/>
      <c r="L507" s="1121"/>
      <c r="M507" s="983"/>
      <c r="N507" s="983"/>
      <c r="O507" s="983"/>
      <c r="P507" s="983"/>
      <c r="Q507" s="1151"/>
      <c r="R507" s="1135"/>
      <c r="S507" s="1136"/>
      <c r="T507" s="1136"/>
      <c r="U507" s="1082">
        <v>507</v>
      </c>
      <c r="V507" s="470"/>
    </row>
    <row r="508" spans="1:22" ht="15.75" customHeight="1">
      <c r="A508" s="1143" t="s">
        <v>395</v>
      </c>
      <c r="B508" s="1121"/>
      <c r="C508" s="1441">
        <f>IF(C507="","",C503*C504*C507)</f>
        <v>600</v>
      </c>
      <c r="D508" s="1441">
        <f>IF(D507="","",D503*D504*D507)</f>
        <v>600</v>
      </c>
      <c r="E508" s="1441">
        <f>IF(E507="","",E503*E504*E507)</f>
        <v>600</v>
      </c>
      <c r="F508" s="1441">
        <f>IF(F507="","",F503*F504*F507)</f>
        <v>600</v>
      </c>
      <c r="G508" s="1121"/>
      <c r="H508" s="1441">
        <f>IF(H$46=0,"",IF($D507="",H503*H504*'Exp factors'!$H$61,H503*H504*$D507))</f>
        <v>233.07572181196554</v>
      </c>
      <c r="I508" s="1441">
        <f>IF(I$46=0,"",IF($D507="",I503*I504*'Exp factors'!$H$61,I503*I504*$D507))</f>
        <v>233.07572181196554</v>
      </c>
      <c r="J508" s="1441">
        <f>IF(J$46=0,"",IF($D507="",J503*J504*'Exp factors'!$H$61,J503*J504*$D507))</f>
        <v>233.07572181196554</v>
      </c>
      <c r="K508" s="1441">
        <f>IF(K$46=0,"",IF($D507="",K503*K504*'Exp factors'!$H$61,K503*K504*$D507))</f>
        <v>194.22976817663798</v>
      </c>
      <c r="L508" s="1121"/>
      <c r="M508" s="992">
        <f>IF(SUM(H508)=SUM(C508),"",SUM(H508)-SUM(C508))</f>
        <v>-366.92427818803446</v>
      </c>
      <c r="N508" s="992">
        <f>IF(SUM(I508)=SUM(D508),"",SUM(I508)-SUM(D508))</f>
        <v>-366.92427818803446</v>
      </c>
      <c r="O508" s="992">
        <f>IF(SUM(J508)=SUM(E508),"",SUM(J508)-SUM(E508))</f>
        <v>-366.92427818803446</v>
      </c>
      <c r="P508" s="992">
        <f>IF(SUM(K508)=SUM(F508),"",SUM(K508)-SUM(F508))</f>
        <v>-405.770231823362</v>
      </c>
      <c r="Q508" s="1151" t="str">
        <f>[1]ExpFactors!$I$61</f>
        <v>fpl</v>
      </c>
      <c r="R508" s="544"/>
      <c r="S508" s="1050"/>
      <c r="T508" s="1050"/>
      <c r="U508" s="1082">
        <v>508</v>
      </c>
      <c r="V508" s="470"/>
    </row>
    <row r="509" spans="1:22" ht="15.75" customHeight="1">
      <c r="A509" s="1215" t="str">
        <f>IF(Data!A509="","",Data!A509)</f>
        <v>White sugar purchase</v>
      </c>
      <c r="B509" s="1121"/>
      <c r="C509" s="1025" t="str">
        <f>IF(Data!BZ509="","",Data!BZ509)</f>
        <v/>
      </c>
      <c r="D509" s="1025" t="str">
        <f>IF(Data!CA509="","",Data!CA509)</f>
        <v/>
      </c>
      <c r="E509" s="1025" t="str">
        <f>IF(Data!CB509="","",Data!CB509)</f>
        <v/>
      </c>
      <c r="F509" s="1025" t="str">
        <f>IF(Data!CC509="","",Data!CC509)</f>
        <v/>
      </c>
      <c r="G509" s="1121"/>
      <c r="H509" s="1213">
        <f>IF(H$46="","",IF('Exp factors'!$B62="poor",'Exp factors'!$G$62*H$46/H510,SUM(C509)*'Exp factors'!C$62))</f>
        <v>1.2629949844669686</v>
      </c>
      <c r="I509" s="1213">
        <f>IF(I$46="","",IF('Exp factors'!$B62="poor",'Exp factors'!$G$62*I$46/I510,SUM(D509)*'Exp factors'!D$62))</f>
        <v>1.2629949844669686</v>
      </c>
      <c r="J509" s="1213">
        <f>IF(J$46="","",IF('Exp factors'!$B62="poor",'Exp factors'!$G$62*J$46/J510,SUM(E509)*'Exp factors'!E$62))</f>
        <v>1.2629949844669686</v>
      </c>
      <c r="K509" s="1213">
        <f>IF(K$46="","",IF('Exp factors'!$B62="poor",'Exp factors'!$G$62*K$46/K510,SUM(F509)*'Exp factors'!F$62))</f>
        <v>1.0524958203891404</v>
      </c>
      <c r="L509" s="1121"/>
      <c r="M509" s="983"/>
      <c r="N509" s="983"/>
      <c r="O509" s="983"/>
      <c r="P509" s="983"/>
      <c r="Q509" s="1151"/>
      <c r="R509" s="544"/>
      <c r="S509" s="1050"/>
      <c r="T509" s="1050"/>
      <c r="U509" s="1082">
        <v>509</v>
      </c>
      <c r="V509" s="470"/>
    </row>
    <row r="510" spans="1:22" ht="15.75" customHeight="1">
      <c r="A510" s="1143" t="s">
        <v>399</v>
      </c>
      <c r="B510" s="1122"/>
      <c r="C510" s="1025">
        <f>IF(Data!BZ510="","",Data!BZ510)</f>
        <v>12</v>
      </c>
      <c r="D510" s="1025">
        <f>IF(Data!CA510="","",Data!CA510)</f>
        <v>12</v>
      </c>
      <c r="E510" s="1025">
        <f>IF(Data!CB510="","",Data!CB510)</f>
        <v>12</v>
      </c>
      <c r="F510" s="1025">
        <f>IF(Data!CC510="","",Data!CC510)</f>
        <v>12</v>
      </c>
      <c r="G510" s="1121"/>
      <c r="H510" s="1214">
        <f>I510</f>
        <v>12</v>
      </c>
      <c r="I510" s="1214">
        <f>SUM(D510)</f>
        <v>12</v>
      </c>
      <c r="J510" s="1214">
        <f>I510</f>
        <v>12</v>
      </c>
      <c r="K510" s="1214">
        <f>I510</f>
        <v>12</v>
      </c>
      <c r="L510" s="1121"/>
      <c r="M510" s="983"/>
      <c r="N510" s="983"/>
      <c r="O510" s="983"/>
      <c r="P510" s="983"/>
      <c r="Q510" s="1151"/>
      <c r="R510" s="544"/>
      <c r="S510" s="1050"/>
      <c r="T510" s="1050"/>
      <c r="U510" s="1082">
        <v>510</v>
      </c>
      <c r="V510" s="470"/>
    </row>
    <row r="511" spans="1:22" ht="15.75" customHeight="1">
      <c r="A511" s="1192" t="s">
        <v>400</v>
      </c>
      <c r="B511" s="1121"/>
      <c r="C511" s="1025">
        <f>IF(Data!BZ511="","",Data!BZ511)</f>
        <v>16980</v>
      </c>
      <c r="D511" s="1025">
        <f>IF(Data!CA511="","",Data!CA511)</f>
        <v>16980</v>
      </c>
      <c r="E511" s="1025">
        <f>IF(Data!CB511="","",Data!CB511)</f>
        <v>16980</v>
      </c>
      <c r="F511" s="1025">
        <f>IF(Data!CC511="","",Data!CC511)</f>
        <v>16980</v>
      </c>
      <c r="G511" s="1121"/>
      <c r="H511" s="983"/>
      <c r="I511" s="983"/>
      <c r="J511" s="983"/>
      <c r="K511" s="983"/>
      <c r="L511" s="1121"/>
      <c r="M511" s="1138"/>
      <c r="N511" s="1138"/>
      <c r="O511" s="1138"/>
      <c r="P511" s="1138"/>
      <c r="Q511" s="1151"/>
      <c r="R511" s="544"/>
      <c r="S511" s="1050"/>
      <c r="T511" s="1050"/>
      <c r="U511" s="1082">
        <v>511</v>
      </c>
      <c r="V511" s="470"/>
    </row>
    <row r="512" spans="1:22" ht="15.75" customHeight="1">
      <c r="A512" s="1143" t="s">
        <v>353</v>
      </c>
      <c r="B512" s="1124"/>
      <c r="C512" s="1440" t="str">
        <f>IF(SUM(C509)=0,"",C509*C510*C511/C$46/365/$P$1)</f>
        <v/>
      </c>
      <c r="D512" s="1440" t="str">
        <f>IF(SUM(D509)=0,"",D509*D510*D511/D$46/365/$P$1)</f>
        <v/>
      </c>
      <c r="E512" s="1440" t="str">
        <f>IF(SUM(E509)=0,"",E509*E510*E511/E$46/365/$P$1)</f>
        <v/>
      </c>
      <c r="F512" s="1440" t="str">
        <f>IF(SUM(F509)=0,"",F509*F510*F511/F$46/365/$P$1)</f>
        <v/>
      </c>
      <c r="G512" s="1134"/>
      <c r="H512" s="1440">
        <f>IF(H$46=0,"",H509*H510*SUM($D511)/H$46/365/$P$1)</f>
        <v>1.3353458802147649E-2</v>
      </c>
      <c r="I512" s="1440">
        <f>IF(I$46=0,"",I509*I510*SUM($D511)/I$46/365/$P$1)</f>
        <v>1.3353458802147649E-2</v>
      </c>
      <c r="J512" s="1440">
        <f>IF(J$46=0,"",J509*J510*SUM($D511)/J$46/365/$P$1)</f>
        <v>1.3353458802147649E-2</v>
      </c>
      <c r="K512" s="1440">
        <f>IF(K$46=0,"",K509*K510*SUM($D511)/K$46/365/$P$1)</f>
        <v>1.3353458802147649E-2</v>
      </c>
      <c r="L512" s="1134"/>
      <c r="M512" s="1170">
        <f>IF(SUM(H512)=SUM(C512),"",SUM(H512)-SUM(C512))</f>
        <v>1.3353458802147649E-2</v>
      </c>
      <c r="N512" s="1170">
        <f>IF(SUM(I512)=SUM(D512),"",SUM(I512)-SUM(D512))</f>
        <v>1.3353458802147649E-2</v>
      </c>
      <c r="O512" s="1170">
        <f>IF(SUM(J512)=SUM(E512),"",SUM(J512)-SUM(E512))</f>
        <v>1.3353458802147649E-2</v>
      </c>
      <c r="P512" s="1170">
        <f>IF(SUM(K512)=SUM(F512),"",SUM(K512)-SUM(F512))</f>
        <v>1.3353458802147649E-2</v>
      </c>
      <c r="Q512" s="1151"/>
      <c r="R512" s="1081"/>
      <c r="S512" s="1043"/>
      <c r="T512" s="1043"/>
      <c r="U512" s="1082">
        <v>512</v>
      </c>
      <c r="V512" s="470"/>
    </row>
    <row r="513" spans="1:22" ht="15.75" customHeight="1">
      <c r="A513" s="1212" t="s">
        <v>398</v>
      </c>
      <c r="B513" s="1124"/>
      <c r="C513" s="1025" t="str">
        <f>IF(Data!BZ513="","",Data!BZ513)</f>
        <v/>
      </c>
      <c r="D513" s="1025" t="str">
        <f>IF(Data!CA513="","",Data!CA513)</f>
        <v/>
      </c>
      <c r="E513" s="1025" t="str">
        <f>IF(Data!CB513="","",Data!CB513)</f>
        <v/>
      </c>
      <c r="F513" s="1025" t="str">
        <f>IF(Data!CC513="","",Data!CC513)</f>
        <v/>
      </c>
      <c r="G513" s="1121"/>
      <c r="H513" s="983"/>
      <c r="I513" s="983"/>
      <c r="J513" s="983"/>
      <c r="K513" s="983"/>
      <c r="L513" s="1121"/>
      <c r="M513" s="983"/>
      <c r="N513" s="983"/>
      <c r="O513" s="983"/>
      <c r="P513" s="983"/>
      <c r="Q513" s="1151"/>
      <c r="R513" s="1135"/>
      <c r="S513" s="1136"/>
      <c r="T513" s="1136"/>
      <c r="U513" s="1082">
        <v>513</v>
      </c>
      <c r="V513" s="470"/>
    </row>
    <row r="514" spans="1:22" s="1187" customFormat="1" ht="15.75" customHeight="1">
      <c r="A514" s="1143" t="s">
        <v>395</v>
      </c>
      <c r="B514" s="1121"/>
      <c r="C514" s="1441" t="str">
        <f>IF(C513="","",C509*C510*C513)</f>
        <v/>
      </c>
      <c r="D514" s="1441" t="str">
        <f>IF(D513="","",D509*D510*D513)</f>
        <v/>
      </c>
      <c r="E514" s="1441" t="str">
        <f>IF(E513="","",E509*E510*E513)</f>
        <v/>
      </c>
      <c r="F514" s="1441" t="str">
        <f>IF(F513="","",F509*F510*F513)</f>
        <v/>
      </c>
      <c r="G514" s="1121"/>
      <c r="H514" s="1441">
        <f>IF(H$46=0,"",IF($D513="",H509*H510*'Exp factors'!$H$62,H509*H510*$D513))</f>
        <v>341.69659447939779</v>
      </c>
      <c r="I514" s="1441">
        <f>IF(I$46=0,"",IF($D513="",I509*I510*'Exp factors'!$H$62,I509*I510*$D513))</f>
        <v>341.69659447939779</v>
      </c>
      <c r="J514" s="1441">
        <f>IF(J$46=0,"",IF($D513="",J509*J510*'Exp factors'!$H$62,J509*J510*$D513))</f>
        <v>341.69659447939779</v>
      </c>
      <c r="K514" s="1441">
        <f>IF(K$46=0,"",IF($D513="",K509*K510*'Exp factors'!$H$62,K509*K510*$D513))</f>
        <v>284.74716206616478</v>
      </c>
      <c r="L514" s="1121"/>
      <c r="M514" s="992">
        <f>IF(SUM(H514)=SUM(C514),"",SUM(H514)-SUM(C514))</f>
        <v>341.69659447939779</v>
      </c>
      <c r="N514" s="992">
        <f>IF(SUM(I514)=SUM(D514),"",SUM(I514)-SUM(D514))</f>
        <v>341.69659447939779</v>
      </c>
      <c r="O514" s="992">
        <f>IF(SUM(J514)=SUM(E514),"",SUM(J514)-SUM(E514))</f>
        <v>341.69659447939779</v>
      </c>
      <c r="P514" s="992">
        <f>IF(SUM(K514)=SUM(F514),"",SUM(K514)-SUM(F514))</f>
        <v>284.74716206616478</v>
      </c>
      <c r="Q514" s="1151" t="str">
        <f>[1]ExpFactors!$I$62</f>
        <v>fpl</v>
      </c>
      <c r="R514" s="544"/>
      <c r="S514" s="1050"/>
      <c r="T514" s="1050"/>
      <c r="U514" s="1082">
        <v>514</v>
      </c>
      <c r="V514" s="1186"/>
    </row>
    <row r="515" spans="1:22" ht="15.75" customHeight="1">
      <c r="A515" s="1215" t="str">
        <f>IF(Data!A515="","",Data!A515)</f>
        <v>Oil purchase</v>
      </c>
      <c r="B515" s="1121"/>
      <c r="C515" s="1025">
        <f>IF(Data!BZ515="","",Data!BZ515)</f>
        <v>2</v>
      </c>
      <c r="D515" s="1025">
        <f>IF(Data!CA515="","",Data!CA515)</f>
        <v>2</v>
      </c>
      <c r="E515" s="1025">
        <f>IF(Data!CB515="","",Data!CB515)</f>
        <v>2</v>
      </c>
      <c r="F515" s="1025">
        <f>IF(Data!CC515="","",Data!CC515)</f>
        <v>3</v>
      </c>
      <c r="G515" s="1121"/>
      <c r="H515" s="1213">
        <f>IF(H$46="","",IF('Exp factors'!$B53="poor",'Exp factors'!$G$53*H$46/H516,SUM(C515)*'Exp factors'!C$53))</f>
        <v>2.9503368962354402</v>
      </c>
      <c r="I515" s="1213">
        <f>IF(I$46="","",IF('Exp factors'!$B53="poor",'Exp factors'!$G$53*I$46/I516,SUM(D515)*'Exp factors'!D$53))</f>
        <v>2.9503368962354402</v>
      </c>
      <c r="J515" s="1213">
        <f>IF(J$46="","",IF('Exp factors'!$B53="poor",'Exp factors'!$G$53*J$46/J516,SUM(E515)*'Exp factors'!E$53))</f>
        <v>2.9503368962354402</v>
      </c>
      <c r="K515" s="1213">
        <f>IF(K$46="","",IF('Exp factors'!$B53="poor",'Exp factors'!$G$53*K$46/K516,SUM(F515)*'Exp factors'!F$53))</f>
        <v>2.4586140801962002</v>
      </c>
      <c r="L515" s="1121"/>
      <c r="M515" s="983"/>
      <c r="N515" s="983"/>
      <c r="O515" s="983"/>
      <c r="P515" s="983"/>
      <c r="Q515" s="1151"/>
      <c r="R515" s="544"/>
      <c r="S515" s="1050"/>
      <c r="T515" s="1050"/>
      <c r="U515" s="1082">
        <v>515</v>
      </c>
      <c r="V515" s="470"/>
    </row>
    <row r="516" spans="1:22" ht="15.75" customHeight="1">
      <c r="A516" s="1143" t="s">
        <v>399</v>
      </c>
      <c r="B516" s="1121"/>
      <c r="C516" s="1025">
        <f>IF(Data!BZ516="","",Data!BZ516)</f>
        <v>12</v>
      </c>
      <c r="D516" s="1025">
        <f>IF(Data!CA516="","",Data!CA516)</f>
        <v>12</v>
      </c>
      <c r="E516" s="1025">
        <f>IF(Data!CB516="","",Data!CB516)</f>
        <v>12</v>
      </c>
      <c r="F516" s="1025">
        <f>IF(Data!CC516="","",Data!CC516)</f>
        <v>12</v>
      </c>
      <c r="G516" s="1121"/>
      <c r="H516" s="1214">
        <f>I516</f>
        <v>12</v>
      </c>
      <c r="I516" s="1214">
        <f>SUM(D516)</f>
        <v>12</v>
      </c>
      <c r="J516" s="1214">
        <f>I516</f>
        <v>12</v>
      </c>
      <c r="K516" s="1214">
        <f>I516</f>
        <v>12</v>
      </c>
      <c r="L516" s="1121"/>
      <c r="M516" s="983"/>
      <c r="N516" s="983"/>
      <c r="O516" s="983"/>
      <c r="P516" s="983"/>
      <c r="Q516" s="1151"/>
      <c r="R516" s="544"/>
      <c r="S516" s="1050"/>
      <c r="T516" s="1050"/>
      <c r="U516" s="1082">
        <v>516</v>
      </c>
      <c r="V516" s="470"/>
    </row>
    <row r="517" spans="1:22" ht="15.75" customHeight="1">
      <c r="A517" s="1192" t="s">
        <v>400</v>
      </c>
      <c r="B517" s="1121"/>
      <c r="C517" s="1025">
        <f>IF(Data!BZ517="","",Data!BZ517)</f>
        <v>37681.199999999997</v>
      </c>
      <c r="D517" s="1025">
        <f>IF(Data!CA517="","",Data!CA517)</f>
        <v>37681.199999999997</v>
      </c>
      <c r="E517" s="1025">
        <f>IF(Data!CB517="","",Data!CB517)</f>
        <v>37681.199999999997</v>
      </c>
      <c r="F517" s="1025">
        <f>IF(Data!CC517="","",Data!CC517)</f>
        <v>37681.199999999997</v>
      </c>
      <c r="G517" s="1121"/>
      <c r="H517" s="983"/>
      <c r="I517" s="983"/>
      <c r="J517" s="983"/>
      <c r="K517" s="983"/>
      <c r="L517" s="1121"/>
      <c r="M517" s="1138"/>
      <c r="N517" s="1138"/>
      <c r="O517" s="1138"/>
      <c r="P517" s="1138"/>
      <c r="Q517" s="1151"/>
      <c r="R517" s="544"/>
      <c r="S517" s="1050"/>
      <c r="T517" s="1050"/>
      <c r="U517" s="1082">
        <v>517</v>
      </c>
      <c r="V517" s="470"/>
    </row>
    <row r="518" spans="1:22" ht="15.75" customHeight="1">
      <c r="A518" s="1143" t="s">
        <v>353</v>
      </c>
      <c r="B518" s="1122"/>
      <c r="C518" s="1440">
        <f>IF(SUM(C515)=0,"",C515*C516*C517/C$46/365/$P$1)</f>
        <v>4.6925529265255284E-2</v>
      </c>
      <c r="D518" s="1440">
        <f>IF(SUM(D515)=0,"",D515*D516*D517/D$46/365/$P$1)</f>
        <v>4.6925529265255284E-2</v>
      </c>
      <c r="E518" s="1440">
        <f>IF(SUM(E515)=0,"",E515*E516*E517/E$46/365/$P$1)</f>
        <v>4.6925529265255284E-2</v>
      </c>
      <c r="F518" s="1440">
        <f>IF(SUM(F515)=0,"",F515*F516*F517/F$46/365/$P$1)</f>
        <v>8.446595267745953E-2</v>
      </c>
      <c r="G518" s="1134"/>
      <c r="H518" s="1440">
        <f>IF(H$46=0,"",H515*H516*SUM($D517)/H$46/365/$P$1)</f>
        <v>6.9223060183329313E-2</v>
      </c>
      <c r="I518" s="1440">
        <f>IF(I$46=0,"",I515*I516*SUM($D517)/I$46/365/$P$1)</f>
        <v>6.9223060183329313E-2</v>
      </c>
      <c r="J518" s="1440">
        <f>IF(J$46=0,"",J515*J516*SUM($D517)/J$46/365/$P$1)</f>
        <v>6.9223060183329313E-2</v>
      </c>
      <c r="K518" s="1440">
        <f>IF(K$46=0,"",K515*K516*SUM($D517)/K$46/365/$P$1)</f>
        <v>6.9223060183329299E-2</v>
      </c>
      <c r="L518" s="1134"/>
      <c r="M518" s="1170">
        <f>IF(SUM(H518)=SUM(C518),"",SUM(H518)-SUM(C518))</f>
        <v>2.2297530918074029E-2</v>
      </c>
      <c r="N518" s="1170">
        <f>IF(SUM(I518)=SUM(D518),"",SUM(I518)-SUM(D518))</f>
        <v>2.2297530918074029E-2</v>
      </c>
      <c r="O518" s="1170">
        <f>IF(SUM(J518)=SUM(E518),"",SUM(J518)-SUM(E518))</f>
        <v>2.2297530918074029E-2</v>
      </c>
      <c r="P518" s="1170">
        <f>IF(SUM(K518)=SUM(F518),"",SUM(K518)-SUM(F518))</f>
        <v>-1.5242892494130231E-2</v>
      </c>
      <c r="Q518" s="1151"/>
      <c r="R518" s="1081"/>
      <c r="S518" s="1043"/>
      <c r="T518" s="1043"/>
      <c r="U518" s="1082">
        <v>518</v>
      </c>
      <c r="V518" s="470"/>
    </row>
    <row r="519" spans="1:22" ht="15.75" customHeight="1">
      <c r="A519" s="1212" t="s">
        <v>398</v>
      </c>
      <c r="B519" s="1121"/>
      <c r="C519" s="1025">
        <f>IF(Data!BZ519="","",Data!BZ519)</f>
        <v>18</v>
      </c>
      <c r="D519" s="1025">
        <f>IF(Data!CA519="","",Data!CA519)</f>
        <v>18</v>
      </c>
      <c r="E519" s="1025">
        <f>IF(Data!CB519="","",Data!CB519)</f>
        <v>18</v>
      </c>
      <c r="F519" s="1025">
        <f>IF(Data!CC519="","",Data!CC519)</f>
        <v>18</v>
      </c>
      <c r="G519" s="1121"/>
      <c r="H519" s="983"/>
      <c r="I519" s="983"/>
      <c r="J519" s="983"/>
      <c r="K519" s="983"/>
      <c r="L519" s="1121"/>
      <c r="M519" s="983"/>
      <c r="N519" s="983"/>
      <c r="O519" s="983"/>
      <c r="P519" s="983"/>
      <c r="Q519" s="1151"/>
      <c r="R519" s="1135"/>
      <c r="S519" s="1136"/>
      <c r="T519" s="1136"/>
      <c r="U519" s="1082">
        <v>519</v>
      </c>
      <c r="V519" s="470"/>
    </row>
    <row r="520" spans="1:22" ht="15.75" customHeight="1">
      <c r="A520" s="1143" t="s">
        <v>395</v>
      </c>
      <c r="B520" s="1121"/>
      <c r="C520" s="1441">
        <f>IF(C519="","",C515*C516*C519)</f>
        <v>432</v>
      </c>
      <c r="D520" s="1441">
        <f>IF(D519="","",D515*D516*D519)</f>
        <v>432</v>
      </c>
      <c r="E520" s="1441">
        <f>IF(E519="","",E515*E516*E519)</f>
        <v>432</v>
      </c>
      <c r="F520" s="1441">
        <f>IF(F519="","",F515*F516*F519)</f>
        <v>648</v>
      </c>
      <c r="G520" s="1121"/>
      <c r="H520" s="1441">
        <f>IF(H$46=0,"",IF($D519="",H515*H516*'Exp factors'!$H$53,H515*H516*$D519))</f>
        <v>637.27276958685513</v>
      </c>
      <c r="I520" s="1441">
        <f>IF(I$46=0,"",IF($D519="",I515*I516*'Exp factors'!$H$53,I515*I516*$D519))</f>
        <v>637.27276958685513</v>
      </c>
      <c r="J520" s="1441">
        <f>IF(J$46=0,"",IF($D519="",J515*J516*'Exp factors'!$H$53,J515*J516*$D519))</f>
        <v>637.27276958685513</v>
      </c>
      <c r="K520" s="1441">
        <f>IF(K$46=0,"",IF($D519="",K515*K516*'Exp factors'!$H$53,K515*K516*$D519))</f>
        <v>531.06064132237918</v>
      </c>
      <c r="L520" s="1121"/>
      <c r="M520" s="992">
        <f>IF(SUM(H520)=SUM(C520),"",SUM(H520)-SUM(C520))</f>
        <v>205.27276958685513</v>
      </c>
      <c r="N520" s="992">
        <f>IF(SUM(I520)=SUM(D520),"",SUM(I520)-SUM(D520))</f>
        <v>205.27276958685513</v>
      </c>
      <c r="O520" s="992">
        <f>IF(SUM(J520)=SUM(E520),"",SUM(J520)-SUM(E520))</f>
        <v>205.27276958685513</v>
      </c>
      <c r="P520" s="992">
        <f>IF(SUM(K520)=SUM(F520),"",SUM(K520)-SUM(F520))</f>
        <v>-116.93935867762082</v>
      </c>
      <c r="Q520" s="1151" t="str">
        <f>[1]ExpFactors!$I$53</f>
        <v>fpl</v>
      </c>
      <c r="R520" s="544"/>
      <c r="S520" s="1050"/>
      <c r="T520" s="1050"/>
      <c r="U520" s="1082">
        <v>520</v>
      </c>
      <c r="V520" s="470"/>
    </row>
    <row r="521" spans="1:22" ht="15.75" customHeight="1">
      <c r="A521" s="1215" t="str">
        <f>IF(Data!A521="","",Data!A521)</f>
        <v>Milk purchase</v>
      </c>
      <c r="B521" s="1121"/>
      <c r="C521" s="1025">
        <v>0</v>
      </c>
      <c r="D521" s="1025">
        <v>0</v>
      </c>
      <c r="E521" s="1025">
        <f>IF(Data!CB521="","",Data!CB521)</f>
        <v>6</v>
      </c>
      <c r="F521" s="1025">
        <f>IF(Data!CC521="","",Data!CC521)</f>
        <v>6</v>
      </c>
      <c r="G521" s="1121"/>
      <c r="H521" s="1213">
        <f>IF(H$46="","",IF('Exp factors'!$B44="poor",'Exp factors'!$G$44*H$46/H522,SUM(C521)*'Exp factors'!C$44))</f>
        <v>2.5091214180965822</v>
      </c>
      <c r="I521" s="1213">
        <f>IF(I$46="","",IF('Exp factors'!$B44="poor",'Exp factors'!$G$44*I$46/I522,SUM(D521)*'Exp factors'!D$44))</f>
        <v>2.5091214180965822</v>
      </c>
      <c r="J521" s="1213">
        <f>IF(J$46="","",IF('Exp factors'!$B44="poor",'Exp factors'!$G$44*J$46/J522,SUM(E521)*'Exp factors'!E$44))</f>
        <v>2.5091214180965822</v>
      </c>
      <c r="K521" s="1213">
        <f>IF(K$46="","",IF('Exp factors'!$B44="poor",'Exp factors'!$G$44*K$46/K522,SUM(F521)*'Exp factors'!F$44))</f>
        <v>2.0909345150804852</v>
      </c>
      <c r="L521" s="1121"/>
      <c r="M521" s="983"/>
      <c r="N521" s="983"/>
      <c r="O521" s="983"/>
      <c r="P521" s="983"/>
      <c r="Q521" s="1151"/>
      <c r="R521" s="544"/>
      <c r="S521" s="1050"/>
      <c r="T521" s="1050"/>
      <c r="U521" s="1082">
        <v>521</v>
      </c>
      <c r="V521" s="470"/>
    </row>
    <row r="522" spans="1:22" ht="15.75" customHeight="1">
      <c r="A522" s="1143" t="s">
        <v>399</v>
      </c>
      <c r="B522" s="1121"/>
      <c r="C522" s="1025">
        <f>IF(Data!BZ522="","",Data!BZ522)</f>
        <v>12</v>
      </c>
      <c r="D522" s="1025">
        <f>IF(Data!CA522="","",Data!CA522)</f>
        <v>12</v>
      </c>
      <c r="E522" s="1025">
        <f>IF(Data!CB522="","",Data!CB522)</f>
        <v>6</v>
      </c>
      <c r="F522" s="1025">
        <f>IF(Data!CC522="","",Data!CC522)</f>
        <v>6</v>
      </c>
      <c r="G522" s="1121"/>
      <c r="H522" s="1214">
        <f>I522</f>
        <v>12</v>
      </c>
      <c r="I522" s="1214">
        <f>SUM(D522)</f>
        <v>12</v>
      </c>
      <c r="J522" s="1214">
        <f>I522</f>
        <v>12</v>
      </c>
      <c r="K522" s="1214">
        <f>I522</f>
        <v>12</v>
      </c>
      <c r="L522" s="1121"/>
      <c r="M522" s="983"/>
      <c r="N522" s="983"/>
      <c r="O522" s="983"/>
      <c r="P522" s="983"/>
      <c r="Q522" s="1151"/>
      <c r="R522" s="544"/>
      <c r="S522" s="1050"/>
      <c r="T522" s="1050"/>
      <c r="U522" s="1082">
        <v>522</v>
      </c>
      <c r="V522" s="470"/>
    </row>
    <row r="523" spans="1:22" ht="15.75" customHeight="1">
      <c r="A523" s="1192" t="s">
        <v>400</v>
      </c>
      <c r="B523" s="1124"/>
      <c r="C523" s="1025">
        <f>IF(Data!BZ523="","",Data!BZ523)</f>
        <v>2680</v>
      </c>
      <c r="D523" s="1025">
        <f>IF(Data!CA523="","",Data!CA523)</f>
        <v>2680</v>
      </c>
      <c r="E523" s="1025">
        <f>IF(Data!CB523="","",Data!CB523)</f>
        <v>2680</v>
      </c>
      <c r="F523" s="1025">
        <f>IF(Data!CC523="","",Data!CC523)</f>
        <v>2680</v>
      </c>
      <c r="G523" s="1121"/>
      <c r="H523" s="983"/>
      <c r="I523" s="983"/>
      <c r="J523" s="983"/>
      <c r="K523" s="983"/>
      <c r="L523" s="1121"/>
      <c r="M523" s="1138"/>
      <c r="N523" s="1138"/>
      <c r="O523" s="1138"/>
      <c r="P523" s="1138"/>
      <c r="Q523" s="1151"/>
      <c r="R523" s="544"/>
      <c r="S523" s="1050"/>
      <c r="T523" s="1050"/>
      <c r="U523" s="1082">
        <v>523</v>
      </c>
      <c r="V523" s="470"/>
    </row>
    <row r="524" spans="1:22" ht="15.75" customHeight="1">
      <c r="A524" s="1143" t="s">
        <v>353</v>
      </c>
      <c r="B524" s="1124"/>
      <c r="C524" s="1440" t="str">
        <f>IF(SUM(C521)=0,"",C521*C522*C523/C$46/365/$P$1)</f>
        <v/>
      </c>
      <c r="D524" s="1440" t="str">
        <f>IF(SUM(D521)=0,"",D521*D522*D523/D$46/365/$P$1)</f>
        <v/>
      </c>
      <c r="E524" s="1440">
        <f>IF(SUM(E521)=0,"",E521*E522*E523/E$46/365/$P$1)</f>
        <v>5.0062266500622661E-3</v>
      </c>
      <c r="F524" s="1440">
        <f>IF(SUM(F521)=0,"",F521*F522*F523/F$46/365/$P$1)</f>
        <v>6.0074719800747196E-3</v>
      </c>
      <c r="G524" s="1134"/>
      <c r="H524" s="1440">
        <f>IF(H$46=0,"",H521*H522*SUM($D523)/H$46/365/$P$1)</f>
        <v>4.1870768371723788E-3</v>
      </c>
      <c r="I524" s="1440">
        <f>IF(I$46=0,"",I521*I522*SUM($D523)/I$46/365/$P$1)</f>
        <v>4.1870768371723788E-3</v>
      </c>
      <c r="J524" s="1440">
        <f>IF(J$46=0,"",J521*J522*SUM($D523)/J$46/365/$P$1)</f>
        <v>4.1870768371723788E-3</v>
      </c>
      <c r="K524" s="1440">
        <f>IF(K$46=0,"",K521*K522*SUM($D523)/K$46/365/$P$1)</f>
        <v>4.1870768371723779E-3</v>
      </c>
      <c r="L524" s="1134"/>
      <c r="M524" s="1170">
        <f>IF(SUM(H524)=SUM(C524),"",SUM(H524)-SUM(C524))</f>
        <v>4.1870768371723788E-3</v>
      </c>
      <c r="N524" s="1170">
        <f>IF(SUM(I524)=SUM(D524),"",SUM(I524)-SUM(D524))</f>
        <v>4.1870768371723788E-3</v>
      </c>
      <c r="O524" s="1170">
        <f>IF(SUM(J524)=SUM(E524),"",SUM(J524)-SUM(E524))</f>
        <v>-8.1914981288988727E-4</v>
      </c>
      <c r="P524" s="1170">
        <f>IF(SUM(K524)=SUM(F524),"",SUM(K524)-SUM(F524))</f>
        <v>-1.8203951429023417E-3</v>
      </c>
      <c r="Q524" s="1151"/>
      <c r="R524" s="1081"/>
      <c r="S524" s="1043"/>
      <c r="T524" s="1043"/>
      <c r="U524" s="1082">
        <v>524</v>
      </c>
      <c r="V524" s="470"/>
    </row>
    <row r="525" spans="1:22" ht="15.75" customHeight="1">
      <c r="A525" s="1212" t="s">
        <v>398</v>
      </c>
      <c r="B525" s="1124"/>
      <c r="C525" s="1025">
        <f>IF(Data!BZ525="","",Data!BZ525)</f>
        <v>12</v>
      </c>
      <c r="D525" s="1025">
        <f>IF(Data!CA525="","",Data!CA525)</f>
        <v>12</v>
      </c>
      <c r="E525" s="1025">
        <f>IF(Data!CB525="","",Data!CB525)</f>
        <v>12</v>
      </c>
      <c r="F525" s="1025">
        <f>IF(Data!CC525="","",Data!CC525)</f>
        <v>12</v>
      </c>
      <c r="G525" s="1121"/>
      <c r="H525" s="983"/>
      <c r="I525" s="983"/>
      <c r="J525" s="983"/>
      <c r="K525" s="983"/>
      <c r="L525" s="1121"/>
      <c r="M525" s="983"/>
      <c r="N525" s="983"/>
      <c r="O525" s="983"/>
      <c r="P525" s="983"/>
      <c r="Q525" s="1151"/>
      <c r="R525" s="1135"/>
      <c r="S525" s="1136"/>
      <c r="T525" s="1136"/>
      <c r="U525" s="1082">
        <v>525</v>
      </c>
      <c r="V525" s="470"/>
    </row>
    <row r="526" spans="1:22" ht="15.75" customHeight="1">
      <c r="A526" s="1143" t="s">
        <v>395</v>
      </c>
      <c r="B526" s="1121"/>
      <c r="C526" s="1441">
        <f>IF(C525="","",C521*C522*C525)</f>
        <v>0</v>
      </c>
      <c r="D526" s="1441">
        <f>IF(D525="","",D521*D522*D525)</f>
        <v>0</v>
      </c>
      <c r="E526" s="1441">
        <f>IF(E525="","",E521*E522*E525)</f>
        <v>432</v>
      </c>
      <c r="F526" s="1441">
        <f>IF(F525="","",F521*F522*F525)</f>
        <v>432</v>
      </c>
      <c r="G526" s="1121"/>
      <c r="H526" s="1441">
        <f>IF(H$46=0,"",IF($D525="",H521*H522*'Exp factors'!$H$44,H521*H522*$D525))</f>
        <v>361.31348420590786</v>
      </c>
      <c r="I526" s="1441">
        <f>IF(I$46=0,"",IF($D525="",I521*I522*'Exp factors'!$H$44,I521*I522*$D525))</f>
        <v>361.31348420590786</v>
      </c>
      <c r="J526" s="1441">
        <f>IF(J$46=0,"",IF($D525="",J521*J522*'Exp factors'!$H$44,J521*J522*$D525))</f>
        <v>361.31348420590786</v>
      </c>
      <c r="K526" s="1441">
        <f>IF(K$46=0,"",IF($D525="",K521*K522*'Exp factors'!$H$44,K521*K522*$D525))</f>
        <v>301.09457017158985</v>
      </c>
      <c r="L526" s="1121"/>
      <c r="M526" s="992">
        <f>IF(SUM(H526)=SUM(C526),"",SUM(H526)-SUM(C526))</f>
        <v>361.31348420590786</v>
      </c>
      <c r="N526" s="992">
        <f>IF(SUM(I526)=SUM(D526),"",SUM(I526)-SUM(D526))</f>
        <v>361.31348420590786</v>
      </c>
      <c r="O526" s="992">
        <f>IF(SUM(J526)=SUM(E526),"",SUM(J526)-SUM(E526))</f>
        <v>-70.686515794092145</v>
      </c>
      <c r="P526" s="992">
        <f>IF(SUM(K526)=SUM(F526),"",SUM(K526)-SUM(F526))</f>
        <v>-130.90542982841015</v>
      </c>
      <c r="Q526" s="1151" t="str">
        <f>[1]ExpFactors!$I$44</f>
        <v>fpl</v>
      </c>
      <c r="R526" s="544"/>
      <c r="S526" s="1050"/>
      <c r="T526" s="1050"/>
      <c r="U526" s="1082">
        <v>526</v>
      </c>
      <c r="V526" s="470"/>
    </row>
    <row r="527" spans="1:22" ht="15.75" customHeight="1">
      <c r="A527" s="1215" t="str">
        <f>IF(Data!A527="","",Data!A527)</f>
        <v>Eggs purchase</v>
      </c>
      <c r="B527" s="1121"/>
      <c r="C527" s="992" t="str">
        <f>IF(Data!BZ527="","",Data!BZ527)</f>
        <v>kg</v>
      </c>
      <c r="D527" s="992" t="str">
        <f>IF(Data!CA527="","",Data!CA527)</f>
        <v>kg</v>
      </c>
      <c r="E527" s="992" t="str">
        <f>IF(Data!CB527="","",Data!CB527)</f>
        <v>kg</v>
      </c>
      <c r="F527" s="992" t="str">
        <f>IF(Data!CC527="","",Data!CC527)</f>
        <v>kg</v>
      </c>
      <c r="G527" s="1121"/>
      <c r="H527" s="1213"/>
      <c r="I527" s="1213"/>
      <c r="J527" s="1213"/>
      <c r="K527" s="1213"/>
      <c r="L527" s="1121"/>
      <c r="M527" s="983"/>
      <c r="N527" s="983"/>
      <c r="O527" s="983"/>
      <c r="P527" s="983"/>
      <c r="Q527" s="1151"/>
      <c r="R527" s="544"/>
      <c r="S527" s="1050"/>
      <c r="T527" s="1050"/>
      <c r="U527" s="1082">
        <v>527</v>
      </c>
      <c r="V527" s="470"/>
    </row>
    <row r="528" spans="1:22" ht="15.75" customHeight="1">
      <c r="A528" s="1143" t="s">
        <v>834</v>
      </c>
      <c r="B528" s="1121"/>
      <c r="C528" s="1025" t="str">
        <f>IF(Data!BZ528="","",Data!BZ528)</f>
        <v/>
      </c>
      <c r="D528" s="1025" t="str">
        <f>IF(Data!CA528="","",Data!CA528)</f>
        <v/>
      </c>
      <c r="E528" s="1025" t="str">
        <f>IF(Data!CB528="","",Data!CB528)</f>
        <v/>
      </c>
      <c r="F528" s="1025">
        <f>IF(Data!CC528="","",Data!CC528)</f>
        <v>3</v>
      </c>
      <c r="G528" s="1121"/>
      <c r="H528" s="1213">
        <f>IF(H$46="","",IF('Exp factors'!$B45="poor",'Exp factors'!$G$45*H$46,SUM(C528)*'Exp factors'!C$45))</f>
        <v>19.377899349029761</v>
      </c>
      <c r="I528" s="1213">
        <f>IF(I$46="","",IF('Exp factors'!$B45="poor",'Exp factors'!$G$45*I$46,SUM(D528)*'Exp factors'!D$45))</f>
        <v>19.377899349029761</v>
      </c>
      <c r="J528" s="1213">
        <f>IF(J$46="","",IF('Exp factors'!$B45="poor",'Exp factors'!$G$45*J$46,SUM(E528)*'Exp factors'!E$45))</f>
        <v>19.377899349029761</v>
      </c>
      <c r="K528" s="1213">
        <f>IF(K$46="","",IF('Exp factors'!$B45="poor",'Exp factors'!$G$45*K$46,SUM(F528)*'Exp factors'!F$45))</f>
        <v>16.148249457524798</v>
      </c>
      <c r="L528" s="1121"/>
      <c r="M528" s="983"/>
      <c r="N528" s="983"/>
      <c r="O528" s="983"/>
      <c r="P528" s="983"/>
      <c r="Q528" s="1151"/>
      <c r="R528" s="544"/>
      <c r="S528" s="1050"/>
      <c r="T528" s="1050"/>
      <c r="U528" s="1082">
        <v>528</v>
      </c>
      <c r="V528" s="470"/>
    </row>
    <row r="529" spans="1:22" ht="15.75" customHeight="1">
      <c r="A529" s="1192" t="s">
        <v>400</v>
      </c>
      <c r="B529" s="1124"/>
      <c r="C529" s="1025">
        <f>IF(Data!BZ529="","",Data!BZ529)</f>
        <v>6615</v>
      </c>
      <c r="D529" s="1025">
        <f>IF(Data!CA529="","",Data!CA529)</f>
        <v>6615</v>
      </c>
      <c r="E529" s="1025">
        <f>IF(Data!CB529="","",Data!CB529)</f>
        <v>6615</v>
      </c>
      <c r="F529" s="1025">
        <f>IF(Data!CC529="","",Data!CC529)</f>
        <v>6615</v>
      </c>
      <c r="G529" s="1121"/>
      <c r="H529" s="983"/>
      <c r="I529" s="983"/>
      <c r="J529" s="983"/>
      <c r="K529" s="983"/>
      <c r="L529" s="1121"/>
      <c r="M529" s="1138"/>
      <c r="N529" s="1138"/>
      <c r="O529" s="1138"/>
      <c r="P529" s="1138"/>
      <c r="Q529" s="1151"/>
      <c r="R529" s="544"/>
      <c r="S529" s="1050"/>
      <c r="T529" s="1050"/>
      <c r="U529" s="1082">
        <v>529</v>
      </c>
      <c r="V529" s="470"/>
    </row>
    <row r="530" spans="1:22" ht="15.75" customHeight="1">
      <c r="A530" s="1143" t="s">
        <v>353</v>
      </c>
      <c r="B530" s="1124"/>
      <c r="C530" s="1440" t="str">
        <f>IF(SUM(C528)=0,"",C528*C529/C$46/365/$P$1)</f>
        <v/>
      </c>
      <c r="D530" s="1440" t="str">
        <f>IF(SUM(D528)=0,"",D528*D529/D$46/365/$P$1)</f>
        <v/>
      </c>
      <c r="E530" s="1440" t="str">
        <f>IF(SUM(E528)=0,"",E528*E529/E$46/365/$P$1)</f>
        <v/>
      </c>
      <c r="F530" s="1440">
        <f>IF(SUM(F528)=0,"",F528*F529/F$46/365/$P$1)</f>
        <v>1.2356787048567871E-3</v>
      </c>
      <c r="G530" s="1134"/>
      <c r="H530" s="1440">
        <f>IF(H$46=0,"",H528*SUM($D529)/H$46/365/$P$1)</f>
        <v>6.6513493251261864E-3</v>
      </c>
      <c r="I530" s="1440">
        <f>IF(I$46=0,"",I528*SUM($D529)/I$46/365/$P$1)</f>
        <v>6.6513493251261864E-3</v>
      </c>
      <c r="J530" s="1440">
        <f>IF(J$46=0,"",J528*SUM($D529)/J$46/365/$P$1)</f>
        <v>6.6513493251261864E-3</v>
      </c>
      <c r="K530" s="1440">
        <f>IF(K$46=0,"",K528*SUM($D529)/K$46/365/$P$1)</f>
        <v>6.6513493251261855E-3</v>
      </c>
      <c r="L530" s="1134"/>
      <c r="M530" s="1170">
        <f>IF(SUM(H530)=SUM(C530),"",SUM(H530)-SUM(C530))</f>
        <v>6.6513493251261864E-3</v>
      </c>
      <c r="N530" s="1170">
        <f>IF(SUM(I530)=SUM(D530),"",SUM(I530)-SUM(D530))</f>
        <v>6.6513493251261864E-3</v>
      </c>
      <c r="O530" s="1170">
        <f>IF(SUM(J530)=SUM(E530),"",SUM(J530)-SUM(E530))</f>
        <v>6.6513493251261864E-3</v>
      </c>
      <c r="P530" s="1170">
        <f>IF(SUM(K530)=SUM(F530),"",SUM(K530)-SUM(F530))</f>
        <v>5.4156706202693984E-3</v>
      </c>
      <c r="Q530" s="1151"/>
      <c r="R530" s="1081"/>
      <c r="S530" s="1043"/>
      <c r="T530" s="1043"/>
      <c r="U530" s="1082">
        <v>530</v>
      </c>
      <c r="V530" s="470"/>
    </row>
    <row r="531" spans="1:22" ht="15.75" customHeight="1">
      <c r="A531" s="1212" t="s">
        <v>398</v>
      </c>
      <c r="B531" s="1124"/>
      <c r="C531" s="1025" t="str">
        <f>IF(Data!BZ531="","",Data!BZ531)</f>
        <v/>
      </c>
      <c r="D531" s="1025" t="str">
        <f>IF(Data!CA531="","",Data!CA531)</f>
        <v/>
      </c>
      <c r="E531" s="1025" t="str">
        <f>IF(Data!CB531="","",Data!CB531)</f>
        <v/>
      </c>
      <c r="F531" s="1025" t="str">
        <f>IF(Data!CC531="","",Data!CC531)</f>
        <v/>
      </c>
      <c r="G531" s="1121"/>
      <c r="H531" s="983"/>
      <c r="I531" s="983"/>
      <c r="J531" s="983"/>
      <c r="K531" s="983"/>
      <c r="L531" s="1121"/>
      <c r="M531" s="983"/>
      <c r="N531" s="983"/>
      <c r="O531" s="983"/>
      <c r="P531" s="983"/>
      <c r="Q531" s="1151"/>
      <c r="R531" s="1135"/>
      <c r="S531" s="1136"/>
      <c r="T531" s="1136"/>
      <c r="U531" s="1082">
        <v>531</v>
      </c>
      <c r="V531" s="470"/>
    </row>
    <row r="532" spans="1:22" ht="15.75" customHeight="1">
      <c r="A532" s="1143" t="s">
        <v>395</v>
      </c>
      <c r="B532" s="1121"/>
      <c r="C532" s="1441" t="str">
        <f>IF(C531="","",C527*C528*C531)</f>
        <v/>
      </c>
      <c r="D532" s="1441" t="str">
        <f>IF(D531="","",D527*D528*D531)</f>
        <v/>
      </c>
      <c r="E532" s="1441" t="str">
        <f>IF(E531="","",E527*E528*E531)</f>
        <v/>
      </c>
      <c r="F532" s="1441" t="str">
        <f>IF(F531="","",F527*F528*F531)</f>
        <v/>
      </c>
      <c r="G532" s="1121"/>
      <c r="H532" s="1441">
        <f>IF(H$46=0,"",IF($D531="",H528*'Exp factors'!$H$45,H528*$D531))</f>
        <v>425.80767709897981</v>
      </c>
      <c r="I532" s="1441">
        <f>IF(I$46=0,"",IF($D531="",I528*'Exp factors'!$H$45,I528*$D531))</f>
        <v>425.80767709897981</v>
      </c>
      <c r="J532" s="1441">
        <f>IF(J$46=0,"",IF($D531="",J528*'Exp factors'!$H$45,J528*$D531))</f>
        <v>425.80767709897981</v>
      </c>
      <c r="K532" s="1441">
        <f>IF(K$46=0,"",IF($D531="",K528*'Exp factors'!$H$45,K528*$D531))</f>
        <v>354.83973091581646</v>
      </c>
      <c r="L532" s="1121"/>
      <c r="M532" s="992">
        <f>IF(SUM(H532)=SUM(C532),"",SUM(H532)-SUM(C532))</f>
        <v>425.80767709897981</v>
      </c>
      <c r="N532" s="992">
        <f>IF(SUM(I532)=SUM(D532),"",SUM(I532)-SUM(D532))</f>
        <v>425.80767709897981</v>
      </c>
      <c r="O532" s="992">
        <f>IF(SUM(J532)=SUM(E532),"",SUM(J532)-SUM(E532))</f>
        <v>425.80767709897981</v>
      </c>
      <c r="P532" s="992">
        <f>IF(SUM(K532)=SUM(F532),"",SUM(K532)-SUM(F532))</f>
        <v>354.83973091581646</v>
      </c>
      <c r="Q532" s="1151" t="str">
        <f>[1]ExpFactors!$I$45</f>
        <v>fpl</v>
      </c>
      <c r="R532" s="544"/>
      <c r="S532" s="1050"/>
      <c r="T532" s="1050"/>
      <c r="U532" s="1082">
        <v>532</v>
      </c>
      <c r="V532" s="470"/>
    </row>
    <row r="533" spans="1:22" ht="15.75" customHeight="1">
      <c r="A533" s="1215" t="str">
        <f>IF(Data!A533="","",Data!A533)</f>
        <v>Poultry purchase</v>
      </c>
      <c r="B533" s="1121"/>
      <c r="C533" s="992" t="str">
        <f>IF(Data!BZ533="","",Data!BZ533)</f>
        <v/>
      </c>
      <c r="D533" s="992" t="str">
        <f>IF(Data!CA533="","",Data!CA533)</f>
        <v/>
      </c>
      <c r="E533" s="992" t="str">
        <f>IF(Data!CB533="","",Data!CB533)</f>
        <v/>
      </c>
      <c r="F533" s="992" t="str">
        <f>IF(Data!CC533="","",Data!CC533)</f>
        <v/>
      </c>
      <c r="G533" s="1121"/>
      <c r="H533" s="1213"/>
      <c r="I533" s="1213"/>
      <c r="J533" s="1213"/>
      <c r="K533" s="1213"/>
      <c r="L533" s="1121"/>
      <c r="M533" s="983"/>
      <c r="N533" s="983"/>
      <c r="O533" s="983"/>
      <c r="P533" s="983"/>
      <c r="Q533" s="1151"/>
      <c r="R533" s="544"/>
      <c r="S533" s="1050"/>
      <c r="T533" s="1050"/>
      <c r="U533" s="1082">
        <v>533</v>
      </c>
      <c r="V533" s="470"/>
    </row>
    <row r="534" spans="1:22" ht="15.75" customHeight="1">
      <c r="A534" s="1143" t="s">
        <v>834</v>
      </c>
      <c r="B534" s="1121"/>
      <c r="C534" s="1025">
        <f>IF(Data!BZ534="","",Data!BZ534)</f>
        <v>123.24034075723831</v>
      </c>
      <c r="D534" s="1025">
        <f>IF(Data!CA534="","",Data!CA534)</f>
        <v>123.24034075723831</v>
      </c>
      <c r="E534" s="1025">
        <f>IF(Data!CB534="","",Data!CB534)</f>
        <v>127.77681781737193</v>
      </c>
      <c r="F534" s="1025">
        <f>IF(Data!CC534="","",Data!CC534)</f>
        <v>127.77681781737193</v>
      </c>
      <c r="G534" s="1121"/>
      <c r="H534" s="1213">
        <f>IF(H$46="","",IF('Exp factors'!$B46="poor",'Exp factors'!$G$46*H$46,SUM(C534)*'Exp factors'!C$46))</f>
        <v>139.66787712664035</v>
      </c>
      <c r="I534" s="1213">
        <f>IF(I$46="","",IF('Exp factors'!$B46="poor",'Exp factors'!$G$46*I$46,SUM(D534)*'Exp factors'!D$46))</f>
        <v>139.66787712664035</v>
      </c>
      <c r="J534" s="1213">
        <f>IF(J$46="","",IF('Exp factors'!$B46="poor",'Exp factors'!$G$46*J$46,SUM(E534)*'Exp factors'!E$46))</f>
        <v>139.66787712664035</v>
      </c>
      <c r="K534" s="1213">
        <f>IF(K$46="","",IF('Exp factors'!$B46="poor",'Exp factors'!$G$46*K$46,SUM(F534)*'Exp factors'!F$46))</f>
        <v>116.3898976055336</v>
      </c>
      <c r="L534" s="1121"/>
      <c r="M534" s="983"/>
      <c r="N534" s="983"/>
      <c r="O534" s="983"/>
      <c r="P534" s="983"/>
      <c r="Q534" s="1151"/>
      <c r="R534" s="544"/>
      <c r="S534" s="1050"/>
      <c r="T534" s="1050"/>
      <c r="U534" s="1082">
        <v>534</v>
      </c>
      <c r="V534" s="470"/>
    </row>
    <row r="535" spans="1:22" ht="15.75" customHeight="1">
      <c r="A535" s="1192" t="s">
        <v>400</v>
      </c>
      <c r="B535" s="1124"/>
      <c r="C535" s="1025">
        <f>IF(Data!BZ535="","",Data!BZ535)</f>
        <v>8980</v>
      </c>
      <c r="D535" s="1025">
        <f>IF(Data!CA535="","",Data!CA535)</f>
        <v>8980</v>
      </c>
      <c r="E535" s="1025">
        <f>IF(Data!CB535="","",Data!CB535)</f>
        <v>8980</v>
      </c>
      <c r="F535" s="1025">
        <f>IF(Data!CC535="","",Data!CC535)</f>
        <v>8980</v>
      </c>
      <c r="G535" s="1121"/>
      <c r="H535" s="983"/>
      <c r="I535" s="983"/>
      <c r="J535" s="983"/>
      <c r="K535" s="983"/>
      <c r="L535" s="1121"/>
      <c r="M535" s="1138"/>
      <c r="N535" s="1138"/>
      <c r="O535" s="1138"/>
      <c r="P535" s="1138"/>
      <c r="Q535" s="1151"/>
      <c r="R535" s="544"/>
      <c r="S535" s="1050"/>
      <c r="T535" s="1050"/>
      <c r="U535" s="1082">
        <v>535</v>
      </c>
      <c r="V535" s="470"/>
    </row>
    <row r="536" spans="1:22" ht="15.75" customHeight="1">
      <c r="A536" s="1143" t="s">
        <v>353</v>
      </c>
      <c r="B536" s="1124"/>
      <c r="C536" s="1440">
        <f>IF(SUM(C534)=0,"",C534*C535/C$46/365/$P$1)</f>
        <v>5.7425189912826899E-2</v>
      </c>
      <c r="D536" s="1440">
        <f>IF(SUM(D534)=0,"",D534*D535/D$46/365/$P$1)</f>
        <v>5.7425189912826899E-2</v>
      </c>
      <c r="E536" s="1440">
        <f>IF(SUM(E534)=0,"",E534*E535/E$46/365/$P$1)</f>
        <v>5.9539011207970109E-2</v>
      </c>
      <c r="F536" s="1440">
        <f>IF(SUM(F534)=0,"",F534*F535/F$46/365/$P$1)</f>
        <v>7.1446813449564134E-2</v>
      </c>
      <c r="G536" s="1134"/>
      <c r="H536" s="1440">
        <f>IF(H$46=0,"",H534*SUM($D535)/H$46/365/$P$1)</f>
        <v>6.5079780852907346E-2</v>
      </c>
      <c r="I536" s="1440">
        <f>IF(I$46=0,"",I534*SUM($D535)/I$46/365/$P$1)</f>
        <v>6.5079780852907346E-2</v>
      </c>
      <c r="J536" s="1440">
        <f>IF(J$46=0,"",J534*SUM($D535)/J$46/365/$P$1)</f>
        <v>6.5079780852907346E-2</v>
      </c>
      <c r="K536" s="1440">
        <f>IF(K$46=0,"",K534*SUM($D535)/K$46/365/$P$1)</f>
        <v>6.5079780852907332E-2</v>
      </c>
      <c r="L536" s="1134"/>
      <c r="M536" s="1170">
        <f>IF(SUM(H536)=SUM(C536),"",SUM(H536)-SUM(C536))</f>
        <v>7.6545909400804468E-3</v>
      </c>
      <c r="N536" s="1170">
        <f>IF(SUM(I536)=SUM(D536),"",SUM(I536)-SUM(D536))</f>
        <v>7.6545909400804468E-3</v>
      </c>
      <c r="O536" s="1170">
        <f>IF(SUM(J536)=SUM(E536),"",SUM(J536)-SUM(E536))</f>
        <v>5.5407696449372365E-3</v>
      </c>
      <c r="P536" s="1170">
        <f>IF(SUM(K536)=SUM(F536),"",SUM(K536)-SUM(F536))</f>
        <v>-6.367032596656802E-3</v>
      </c>
      <c r="Q536" s="1151"/>
      <c r="R536" s="1081"/>
      <c r="S536" s="1043"/>
      <c r="T536" s="1043"/>
      <c r="U536" s="1082">
        <v>536</v>
      </c>
      <c r="V536" s="470"/>
    </row>
    <row r="537" spans="1:22" ht="15.75" customHeight="1">
      <c r="A537" s="1212" t="s">
        <v>398</v>
      </c>
      <c r="B537" s="1124"/>
      <c r="C537" s="1025">
        <f>IF(Data!BZ537="","",Data!BZ537)</f>
        <v>12.374194931868782</v>
      </c>
      <c r="D537" s="1025">
        <f>IF(Data!CA537="","",Data!CA537)</f>
        <v>10.426780647509105</v>
      </c>
      <c r="E537" s="1025">
        <f>IF(Data!CB537="","",Data!CB537)</f>
        <v>11.927046126459445</v>
      </c>
      <c r="F537" s="1025">
        <f>IF(Data!CC537="","",Data!CC537)</f>
        <v>13.523579859922519</v>
      </c>
      <c r="G537" s="1121"/>
      <c r="H537" s="983"/>
      <c r="I537" s="983"/>
      <c r="J537" s="983"/>
      <c r="K537" s="983"/>
      <c r="L537" s="1121"/>
      <c r="M537" s="983"/>
      <c r="N537" s="983"/>
      <c r="O537" s="983"/>
      <c r="P537" s="983"/>
      <c r="Q537" s="1151"/>
      <c r="R537" s="1135"/>
      <c r="S537" s="1136"/>
      <c r="T537" s="1136"/>
      <c r="U537" s="1082">
        <v>537</v>
      </c>
      <c r="V537" s="470"/>
    </row>
    <row r="538" spans="1:22" ht="15.75" customHeight="1">
      <c r="A538" s="1143" t="s">
        <v>395</v>
      </c>
      <c r="B538" s="1121"/>
      <c r="C538" s="1441">
        <f>IF(C537="","",C534*C537)</f>
        <v>1525</v>
      </c>
      <c r="D538" s="1441">
        <f>IF(D537="","",D534*D537)</f>
        <v>1285</v>
      </c>
      <c r="E538" s="1441">
        <f>IF(E537="","",E534*E537)</f>
        <v>1524</v>
      </c>
      <c r="F538" s="1441">
        <f>IF(F537="","",F534*F537)</f>
        <v>1728</v>
      </c>
      <c r="G538" s="1121"/>
      <c r="H538" s="1441">
        <f>IF(H$46=0,"",IF($D537="",H534*'Exp factors'!$H$46,H534*$D537))</f>
        <v>1456.2863183027332</v>
      </c>
      <c r="I538" s="1441">
        <f>IF(I$46=0,"",IF($D537="",I534*'Exp factors'!$H$46,I534*$D537))</f>
        <v>1456.2863183027332</v>
      </c>
      <c r="J538" s="1441">
        <f>IF(J$46=0,"",IF($D537="",J534*'Exp factors'!$H$46,J534*$D537))</f>
        <v>1456.2863183027332</v>
      </c>
      <c r="K538" s="1441">
        <f>IF(K$46=0,"",IF($D537="",K534*'Exp factors'!$H$46,K534*$D537))</f>
        <v>1213.5719319189441</v>
      </c>
      <c r="L538" s="1121"/>
      <c r="M538" s="992">
        <f>IF(SUM(H538)=SUM(C538),"",SUM(H538)-SUM(C538))</f>
        <v>-68.713681697266793</v>
      </c>
      <c r="N538" s="992">
        <f>IF(SUM(I538)=SUM(D538),"",SUM(I538)-SUM(D538))</f>
        <v>171.28631830273321</v>
      </c>
      <c r="O538" s="992">
        <f>IF(SUM(J538)=SUM(E538),"",SUM(J538)-SUM(E538))</f>
        <v>-67.713681697266793</v>
      </c>
      <c r="P538" s="992">
        <f>IF(SUM(K538)=SUM(F538),"",SUM(K538)-SUM(F538))</f>
        <v>-514.42806808105593</v>
      </c>
      <c r="Q538" s="1151" t="str">
        <f>[1]ExpFactors!$I$46</f>
        <v>fpl</v>
      </c>
      <c r="R538" s="544"/>
      <c r="S538" s="1050"/>
      <c r="T538" s="1050"/>
      <c r="U538" s="1082">
        <v>538</v>
      </c>
      <c r="V538" s="470"/>
    </row>
    <row r="539" spans="1:22" ht="15.75" customHeight="1">
      <c r="A539" s="1215" t="str">
        <f>IF(Data!A539="","",Data!A539)</f>
        <v>Beef purchase</v>
      </c>
      <c r="B539" s="1121"/>
      <c r="C539" s="1025">
        <v>0</v>
      </c>
      <c r="D539" s="1025">
        <v>0</v>
      </c>
      <c r="E539" s="1025">
        <f>IF(Data!CB539="","",Data!CB539)</f>
        <v>5</v>
      </c>
      <c r="F539" s="1025">
        <f>IF(Data!CC539="","",Data!CC539)</f>
        <v>10</v>
      </c>
      <c r="G539" s="1121"/>
      <c r="H539" s="1213">
        <f>IF(H$46="","",IF('Exp factors'!$B47="poor",'Exp factors'!$G$47*H$46/H540,SUM(C539)*'Exp factors'!C$47))</f>
        <v>1.7114288741446295</v>
      </c>
      <c r="I539" s="1213">
        <f>IF(I$46="","",IF('Exp factors'!$B47="poor",'Exp factors'!$G$47*I$46/I540,SUM(D539)*'Exp factors'!D$47))</f>
        <v>1.7114288741446295</v>
      </c>
      <c r="J539" s="1213">
        <f>IF(J$46="","",IF('Exp factors'!$B47="poor",'Exp factors'!$G$47*J$46/J540,SUM(E539)*'Exp factors'!E$47))</f>
        <v>1.7114288741446295</v>
      </c>
      <c r="K539" s="1213">
        <f>IF(K$46="","",IF('Exp factors'!$B47="poor",'Exp factors'!$G$47*K$46/K540,SUM(F539)*'Exp factors'!F$47))</f>
        <v>1.426190728453858</v>
      </c>
      <c r="L539" s="1121"/>
      <c r="M539" s="983"/>
      <c r="N539" s="983"/>
      <c r="O539" s="983"/>
      <c r="P539" s="983"/>
      <c r="Q539" s="1151"/>
      <c r="R539" s="544"/>
      <c r="S539" s="1050"/>
      <c r="T539" s="1050"/>
      <c r="U539" s="1082">
        <v>539</v>
      </c>
      <c r="V539" s="470"/>
    </row>
    <row r="540" spans="1:22" ht="15.75" customHeight="1">
      <c r="A540" s="1143" t="s">
        <v>399</v>
      </c>
      <c r="B540" s="1121"/>
      <c r="C540" s="1025">
        <f>IF(Data!BZ540="","",Data!BZ540)</f>
        <v>12</v>
      </c>
      <c r="D540" s="1025">
        <f>IF(Data!CA540="","",Data!CA540)</f>
        <v>12</v>
      </c>
      <c r="E540" s="1025">
        <f>IF(Data!CB540="","",Data!CB540)</f>
        <v>12</v>
      </c>
      <c r="F540" s="1025">
        <f>IF(Data!CC540="","",Data!CC540)</f>
        <v>12</v>
      </c>
      <c r="G540" s="1121"/>
      <c r="H540" s="1214">
        <f>I540</f>
        <v>12</v>
      </c>
      <c r="I540" s="1214">
        <f>SUM(D540)</f>
        <v>12</v>
      </c>
      <c r="J540" s="1214">
        <f>I540</f>
        <v>12</v>
      </c>
      <c r="K540" s="1214">
        <f>I540</f>
        <v>12</v>
      </c>
      <c r="L540" s="1121"/>
      <c r="M540" s="983"/>
      <c r="N540" s="983"/>
      <c r="O540" s="983"/>
      <c r="P540" s="983"/>
      <c r="Q540" s="1151"/>
      <c r="R540" s="544"/>
      <c r="S540" s="1050"/>
      <c r="T540" s="1050"/>
      <c r="U540" s="1082">
        <v>540</v>
      </c>
      <c r="V540" s="470"/>
    </row>
    <row r="541" spans="1:22" ht="15.75" customHeight="1">
      <c r="A541" s="1192" t="s">
        <v>400</v>
      </c>
      <c r="B541" s="1124"/>
      <c r="C541" s="1025">
        <f>IF(Data!BZ541="","",Data!BZ541)</f>
        <v>9840</v>
      </c>
      <c r="D541" s="1025">
        <f>IF(Data!CA541="","",Data!CA541)</f>
        <v>9840</v>
      </c>
      <c r="E541" s="1025">
        <f>IF(Data!CB541="","",Data!CB541)</f>
        <v>9840</v>
      </c>
      <c r="F541" s="1025">
        <f>IF(Data!CC541="","",Data!CC541)</f>
        <v>9840</v>
      </c>
      <c r="G541" s="1121"/>
      <c r="H541" s="983"/>
      <c r="I541" s="983"/>
      <c r="J541" s="983"/>
      <c r="K541" s="983"/>
      <c r="L541" s="1121"/>
      <c r="M541" s="1138"/>
      <c r="N541" s="1138"/>
      <c r="O541" s="1138"/>
      <c r="P541" s="1138"/>
      <c r="Q541" s="1151"/>
      <c r="R541" s="544"/>
      <c r="S541" s="1050"/>
      <c r="T541" s="1050"/>
      <c r="U541" s="1082">
        <v>541</v>
      </c>
      <c r="V541" s="470"/>
    </row>
    <row r="542" spans="1:22" ht="15.75" customHeight="1">
      <c r="A542" s="1143" t="s">
        <v>353</v>
      </c>
      <c r="B542" s="1124"/>
      <c r="C542" s="1440" t="str">
        <f>IF(SUM(C539)=0,"",C539*C540*C541/C$46/365/$P$1)</f>
        <v/>
      </c>
      <c r="D542" s="1440" t="str">
        <f>IF(SUM(D539)=0,"",D539*D540*D541/D$46/365/$P$1)</f>
        <v/>
      </c>
      <c r="E542" s="1440">
        <f>IF(SUM(E539)=0,"",E539*E540*E541/E$46/365/$P$1)</f>
        <v>3.0635118306351183E-2</v>
      </c>
      <c r="F542" s="1440">
        <f>IF(SUM(F539)=0,"",F539*F540*F541/F$46/365/$P$1)</f>
        <v>7.3524283935242837E-2</v>
      </c>
      <c r="G542" s="1134"/>
      <c r="H542" s="1440">
        <f>IF(H$46=0,"",H539*H540*SUM($D541)/H$46/365/$P$1)</f>
        <v>1.0485965206465227E-2</v>
      </c>
      <c r="I542" s="1440">
        <f>IF(I$46=0,"",I539*I540*SUM($D541)/I$46/365/$P$1)</f>
        <v>1.0485965206465227E-2</v>
      </c>
      <c r="J542" s="1440">
        <f>IF(J$46=0,"",J539*J540*SUM($D541)/J$46/365/$P$1)</f>
        <v>1.0485965206465227E-2</v>
      </c>
      <c r="K542" s="1440">
        <f>IF(K$46=0,"",K539*K540*SUM($D541)/K$46/365/$P$1)</f>
        <v>1.0485965206465227E-2</v>
      </c>
      <c r="L542" s="1134"/>
      <c r="M542" s="1170">
        <f>IF(SUM(H542)=SUM(C542),"",SUM(H542)-SUM(C542))</f>
        <v>1.0485965206465227E-2</v>
      </c>
      <c r="N542" s="1170">
        <f>IF(SUM(I542)=SUM(D542),"",SUM(I542)-SUM(D542))</f>
        <v>1.0485965206465227E-2</v>
      </c>
      <c r="O542" s="1170">
        <f>IF(SUM(J542)=SUM(E542),"",SUM(J542)-SUM(E542))</f>
        <v>-2.0149153099885957E-2</v>
      </c>
      <c r="P542" s="1170">
        <f>IF(SUM(K542)=SUM(F542),"",SUM(K542)-SUM(F542))</f>
        <v>-6.3038318728777604E-2</v>
      </c>
      <c r="Q542" s="1151"/>
      <c r="R542" s="1081"/>
      <c r="S542" s="1043"/>
      <c r="T542" s="1043"/>
      <c r="U542" s="1082">
        <v>542</v>
      </c>
      <c r="V542" s="470"/>
    </row>
    <row r="543" spans="1:22" ht="15.75" customHeight="1">
      <c r="A543" s="1212" t="s">
        <v>398</v>
      </c>
      <c r="B543" s="1124"/>
      <c r="C543" s="1025">
        <f>IF(Data!BZ543="","",Data!BZ543)</f>
        <v>34</v>
      </c>
      <c r="D543" s="1025">
        <f>IF(Data!CA543="","",Data!CA543)</f>
        <v>34</v>
      </c>
      <c r="E543" s="1025">
        <f>IF(Data!CB543="","",Data!CB543)</f>
        <v>34</v>
      </c>
      <c r="F543" s="1025">
        <f>IF(Data!CC543="","",Data!CC543)</f>
        <v>42</v>
      </c>
      <c r="G543" s="1121"/>
      <c r="H543" s="983"/>
      <c r="I543" s="983"/>
      <c r="J543" s="983"/>
      <c r="K543" s="983"/>
      <c r="L543" s="1121"/>
      <c r="M543" s="983"/>
      <c r="N543" s="983"/>
      <c r="O543" s="983"/>
      <c r="P543" s="983"/>
      <c r="Q543" s="1151"/>
      <c r="R543" s="1135"/>
      <c r="S543" s="1136"/>
      <c r="T543" s="1136"/>
      <c r="U543" s="1082">
        <v>543</v>
      </c>
      <c r="V543" s="470"/>
    </row>
    <row r="544" spans="1:22" ht="15.75" customHeight="1">
      <c r="A544" s="1143" t="s">
        <v>395</v>
      </c>
      <c r="B544" s="1121"/>
      <c r="C544" s="1441">
        <f>IF(C543="","",C539*C540*C543)</f>
        <v>0</v>
      </c>
      <c r="D544" s="1441">
        <f>IF(D543="","",D539*D540*D543)</f>
        <v>0</v>
      </c>
      <c r="E544" s="1441">
        <f>IF(E543="","",E539*E540*E543)</f>
        <v>2040</v>
      </c>
      <c r="F544" s="1441">
        <f>IF(F543="","",F539*F540*F543)</f>
        <v>5040</v>
      </c>
      <c r="G544" s="1121"/>
      <c r="H544" s="1441">
        <f>IF(H$46=0,"",IF($D543="",H539*H540*'Exp factors'!$H$47,H539*H540*$D543))</f>
        <v>698.26298065100889</v>
      </c>
      <c r="I544" s="1441">
        <f>IF(I$46=0,"",IF($D543="",I539*I540*'Exp factors'!$H$47,I539*I540*$D543))</f>
        <v>698.26298065100889</v>
      </c>
      <c r="J544" s="1441">
        <f>IF(J$46=0,"",IF($D543="",J539*J540*'Exp factors'!$H$47,J539*J540*$D543))</f>
        <v>698.26298065100889</v>
      </c>
      <c r="K544" s="1441">
        <f>IF(K$46=0,"",IF($D543="",K539*K540*'Exp factors'!$H$47,K539*K540*$D543))</f>
        <v>581.88581720917398</v>
      </c>
      <c r="L544" s="1121"/>
      <c r="M544" s="992">
        <f>IF(SUM(H544)=SUM(C544),"",SUM(H544)-SUM(C544))</f>
        <v>698.26298065100889</v>
      </c>
      <c r="N544" s="992">
        <f>IF(SUM(I544)=SUM(D544),"",SUM(I544)-SUM(D544))</f>
        <v>698.26298065100889</v>
      </c>
      <c r="O544" s="992">
        <f>IF(SUM(J544)=SUM(E544),"",SUM(J544)-SUM(E544))</f>
        <v>-1341.737019348991</v>
      </c>
      <c r="P544" s="992">
        <f>IF(SUM(K544)=SUM(F544),"",SUM(K544)-SUM(F544))</f>
        <v>-4458.1141827908259</v>
      </c>
      <c r="Q544" s="1151" t="str">
        <f>[1]ExpFactors!$I$47</f>
        <v>fpl</v>
      </c>
      <c r="R544" s="544"/>
      <c r="S544" s="1050"/>
      <c r="T544" s="1050"/>
      <c r="U544" s="1082">
        <v>544</v>
      </c>
      <c r="V544" s="470"/>
    </row>
    <row r="545" spans="1:22" ht="15.75" customHeight="1">
      <c r="A545" s="1215" t="str">
        <f>IF(Data!A545="","",Data!A545)</f>
        <v>Boerewors purchase</v>
      </c>
      <c r="B545" s="1121"/>
      <c r="C545" s="992" t="str">
        <f>IF(Data!BZ545="","",Data!BZ545)</f>
        <v/>
      </c>
      <c r="D545" s="992" t="str">
        <f>IF(Data!CA545="","",Data!CA545)</f>
        <v/>
      </c>
      <c r="E545" s="992" t="str">
        <f>IF(Data!CB545="","",Data!CB545)</f>
        <v/>
      </c>
      <c r="F545" s="992" t="str">
        <f>IF(Data!CC545="","",Data!CC545)</f>
        <v/>
      </c>
      <c r="G545" s="1121"/>
      <c r="H545" s="1213"/>
      <c r="I545" s="1213"/>
      <c r="J545" s="1213"/>
      <c r="K545" s="1213"/>
      <c r="L545" s="1121"/>
      <c r="M545" s="983"/>
      <c r="N545" s="983"/>
      <c r="O545" s="983"/>
      <c r="P545" s="983"/>
      <c r="Q545" s="1151"/>
      <c r="R545" s="544"/>
      <c r="S545" s="1050"/>
      <c r="T545" s="1050"/>
      <c r="U545" s="1082">
        <v>545</v>
      </c>
      <c r="V545" s="470"/>
    </row>
    <row r="546" spans="1:22" ht="15.75" customHeight="1">
      <c r="A546" s="1143" t="s">
        <v>834</v>
      </c>
      <c r="B546" s="1121"/>
      <c r="C546" s="1025" t="str">
        <f>IF(Data!BZ546="","",Data!BZ546)</f>
        <v/>
      </c>
      <c r="D546" s="1025" t="str">
        <f>IF(Data!CA546="","",Data!CA546)</f>
        <v/>
      </c>
      <c r="E546" s="1025" t="str">
        <f>IF(Data!CB546="","",Data!CB546)</f>
        <v/>
      </c>
      <c r="F546" s="1025" t="str">
        <f>IF(Data!CC546="","",Data!CC546)</f>
        <v/>
      </c>
      <c r="G546" s="1121"/>
      <c r="H546" s="1213">
        <f>IF(H$46="","",IF('Exp factors'!$B48="poor",'Exp factors'!$G$48*H$46,SUM(C546)*'Exp factors'!C$48))</f>
        <v>7.7262465531844384</v>
      </c>
      <c r="I546" s="1213">
        <f>IF(I$46="","",IF('Exp factors'!$B48="poor",'Exp factors'!$G$48*I$46,SUM(D546)*'Exp factors'!D$48))</f>
        <v>7.7262465531844384</v>
      </c>
      <c r="J546" s="1213">
        <f>IF(J$46="","",IF('Exp factors'!$B48="poor",'Exp factors'!$G$48*J$46,SUM(E546)*'Exp factors'!E$48))</f>
        <v>7.7262465531844384</v>
      </c>
      <c r="K546" s="1213">
        <f>IF(K$46="","",IF('Exp factors'!$B48="poor",'Exp factors'!$G$48*K$46,SUM(F546)*'Exp factors'!F$48))</f>
        <v>6.4385387943203654</v>
      </c>
      <c r="L546" s="1121"/>
      <c r="M546" s="983"/>
      <c r="N546" s="983"/>
      <c r="O546" s="983"/>
      <c r="P546" s="983"/>
      <c r="Q546" s="1151"/>
      <c r="R546" s="544"/>
      <c r="S546" s="1050"/>
      <c r="T546" s="1050"/>
      <c r="U546" s="1082">
        <v>546</v>
      </c>
      <c r="V546" s="470"/>
    </row>
    <row r="547" spans="1:22" ht="15.75" customHeight="1">
      <c r="A547" s="1192" t="s">
        <v>400</v>
      </c>
      <c r="B547" s="1124"/>
      <c r="C547" s="1025">
        <f>IF(Data!BZ547="","",Data!BZ547)</f>
        <v>11760</v>
      </c>
      <c r="D547" s="1025">
        <f>IF(Data!CA547="","",Data!CA547)</f>
        <v>11760</v>
      </c>
      <c r="E547" s="1025">
        <f>IF(Data!CB547="","",Data!CB547)</f>
        <v>11760</v>
      </c>
      <c r="F547" s="1025">
        <f>IF(Data!CC547="","",Data!CC547)</f>
        <v>11760</v>
      </c>
      <c r="G547" s="1121"/>
      <c r="H547" s="983"/>
      <c r="I547" s="983"/>
      <c r="J547" s="983"/>
      <c r="K547" s="983"/>
      <c r="L547" s="1121"/>
      <c r="M547" s="1138"/>
      <c r="N547" s="1138"/>
      <c r="O547" s="1138"/>
      <c r="P547" s="1138"/>
      <c r="Q547" s="1151"/>
      <c r="R547" s="544"/>
      <c r="S547" s="1050"/>
      <c r="T547" s="1050"/>
      <c r="U547" s="1082">
        <v>547</v>
      </c>
      <c r="V547" s="470"/>
    </row>
    <row r="548" spans="1:22" ht="15.75" customHeight="1">
      <c r="A548" s="1143" t="s">
        <v>353</v>
      </c>
      <c r="B548" s="1124"/>
      <c r="C548" s="1440" t="str">
        <f>IF(SUM(C545)=0,"",C545*C546*C547/C$46/365/$P$1)</f>
        <v/>
      </c>
      <c r="D548" s="1440" t="str">
        <f>IF(SUM(D545)=0,"",D545*D546*D547/D$46/365/$P$1)</f>
        <v/>
      </c>
      <c r="E548" s="1440" t="str">
        <f>IF(SUM(E545)=0,"",E545*E546*E547/E$46/365/$P$1)</f>
        <v/>
      </c>
      <c r="F548" s="1440" t="str">
        <f>IF(SUM(F545)=0,"",F545*F546*F547/F$46/365/$P$1)</f>
        <v/>
      </c>
      <c r="G548" s="1134"/>
      <c r="H548" s="1440">
        <f>IF(H$46=0,"",H546*SUM($D547)/H$46/365/$P$1)</f>
        <v>4.7146460909842768E-3</v>
      </c>
      <c r="I548" s="1440">
        <f>IF(I$46=0,"",I546*SUM($D547)/I$46/365/$P$1)</f>
        <v>4.7146460909842768E-3</v>
      </c>
      <c r="J548" s="1440">
        <f>IF(J$46=0,"",J546*SUM($D547)/J$46/365/$P$1)</f>
        <v>4.7146460909842768E-3</v>
      </c>
      <c r="K548" s="1440">
        <f>IF(K$46=0,"",K546*SUM($D547)/K$46/365/$P$1)</f>
        <v>4.7146460909842768E-3</v>
      </c>
      <c r="L548" s="1134"/>
      <c r="M548" s="1170">
        <f>IF(SUM(H548)=SUM(C548),"",SUM(H548)-SUM(C548))</f>
        <v>4.7146460909842768E-3</v>
      </c>
      <c r="N548" s="1170">
        <f>IF(SUM(I548)=SUM(D548),"",SUM(I548)-SUM(D548))</f>
        <v>4.7146460909842768E-3</v>
      </c>
      <c r="O548" s="1170">
        <f>IF(SUM(J548)=SUM(E548),"",SUM(J548)-SUM(E548))</f>
        <v>4.7146460909842768E-3</v>
      </c>
      <c r="P548" s="1170">
        <f>IF(SUM(K548)=SUM(F548),"",SUM(K548)-SUM(F548))</f>
        <v>4.7146460909842768E-3</v>
      </c>
      <c r="Q548" s="1151"/>
      <c r="R548" s="1081"/>
      <c r="S548" s="1043"/>
      <c r="T548" s="1043"/>
      <c r="U548" s="1082">
        <v>548</v>
      </c>
      <c r="V548" s="470"/>
    </row>
    <row r="549" spans="1:22" ht="15.75" customHeight="1">
      <c r="A549" s="1212" t="s">
        <v>398</v>
      </c>
      <c r="B549" s="1124"/>
      <c r="C549" s="1025" t="str">
        <f>IF(Data!BZ549="","",Data!BZ549)</f>
        <v/>
      </c>
      <c r="D549" s="1025" t="str">
        <f>IF(Data!CA549="","",Data!CA549)</f>
        <v/>
      </c>
      <c r="E549" s="1025" t="str">
        <f>IF(Data!CB549="","",Data!CB549)</f>
        <v/>
      </c>
      <c r="F549" s="1025" t="str">
        <f>IF(Data!CC549="","",Data!CC549)</f>
        <v/>
      </c>
      <c r="G549" s="1121"/>
      <c r="H549" s="983"/>
      <c r="I549" s="983"/>
      <c r="J549" s="983"/>
      <c r="K549" s="983"/>
      <c r="L549" s="1121"/>
      <c r="M549" s="983"/>
      <c r="N549" s="983"/>
      <c r="O549" s="983"/>
      <c r="P549" s="983"/>
      <c r="Q549" s="1151"/>
      <c r="R549" s="1135"/>
      <c r="S549" s="1136"/>
      <c r="T549" s="1136"/>
      <c r="U549" s="1082">
        <v>549</v>
      </c>
      <c r="V549" s="470"/>
    </row>
    <row r="550" spans="1:22" ht="15.75" customHeight="1">
      <c r="A550" s="1143" t="s">
        <v>395</v>
      </c>
      <c r="B550" s="1121"/>
      <c r="C550" s="1441" t="str">
        <f>IF(C549="","",C545*C546*C549)</f>
        <v/>
      </c>
      <c r="D550" s="1441" t="str">
        <f>IF(D549="","",D545*D546*D549)</f>
        <v/>
      </c>
      <c r="E550" s="1441" t="str">
        <f>IF(E549="","",E545*E546*E549)</f>
        <v/>
      </c>
      <c r="F550" s="1441" t="str">
        <f>IF(F549="","",F545*F546*F549)</f>
        <v/>
      </c>
      <c r="G550" s="1121"/>
      <c r="H550" s="1441">
        <f>IF(H$46=0,"",IF($D549="",H546*'Exp factors'!$H$48,H546*$D549))</f>
        <v>363.11555579766309</v>
      </c>
      <c r="I550" s="1441">
        <f>IF(I$46=0,"",IF($D549="",I546*'Exp factors'!$H$48,I546*$D549))</f>
        <v>363.11555579766309</v>
      </c>
      <c r="J550" s="1441">
        <f>IF(J$46=0,"",IF($D549="",J546*'Exp factors'!$H$48,J546*$D549))</f>
        <v>363.11555579766309</v>
      </c>
      <c r="K550" s="1441">
        <f>IF(K$46=0,"",IF($D549="",K546*'Exp factors'!$H$48,K546*$D549))</f>
        <v>302.5962964980526</v>
      </c>
      <c r="L550" s="1121"/>
      <c r="M550" s="992">
        <f>IF(SUM(H550)=SUM(C550),"",SUM(H550)-SUM(C550))</f>
        <v>363.11555579766309</v>
      </c>
      <c r="N550" s="992">
        <f>IF(SUM(I550)=SUM(D550),"",SUM(I550)-SUM(D550))</f>
        <v>363.11555579766309</v>
      </c>
      <c r="O550" s="992">
        <f>IF(SUM(J550)=SUM(E550),"",SUM(J550)-SUM(E550))</f>
        <v>363.11555579766309</v>
      </c>
      <c r="P550" s="992">
        <f>IF(SUM(K550)=SUM(F550),"",SUM(K550)-SUM(F550))</f>
        <v>302.5962964980526</v>
      </c>
      <c r="Q550" s="1151" t="str">
        <f>[1]ExpFactors!$I$48</f>
        <v>fpl</v>
      </c>
      <c r="R550" s="544"/>
      <c r="S550" s="1050"/>
      <c r="T550" s="1050"/>
      <c r="U550" s="1082">
        <v>550</v>
      </c>
      <c r="V550" s="470"/>
    </row>
    <row r="551" spans="1:22" ht="15.75" customHeight="1">
      <c r="A551" s="1215" t="str">
        <f>IF(Data!A551="","",Data!A551)</f>
        <v>Canned pilchards purchase</v>
      </c>
      <c r="B551" s="1121"/>
      <c r="C551" s="992" t="str">
        <f>IF(Data!BZ551="","",Data!BZ551)</f>
        <v/>
      </c>
      <c r="D551" s="992" t="str">
        <f>IF(Data!CA551="","",Data!CA551)</f>
        <v/>
      </c>
      <c r="E551" s="992" t="str">
        <f>IF(Data!CB551="","",Data!CB551)</f>
        <v/>
      </c>
      <c r="F551" s="992" t="str">
        <f>IF(Data!CC551="","",Data!CC551)</f>
        <v/>
      </c>
      <c r="G551" s="1121"/>
      <c r="H551" s="1213"/>
      <c r="I551" s="1213"/>
      <c r="J551" s="1213"/>
      <c r="K551" s="1213"/>
      <c r="L551" s="1121"/>
      <c r="M551" s="983"/>
      <c r="N551" s="983"/>
      <c r="O551" s="983"/>
      <c r="P551" s="983"/>
      <c r="Q551" s="1151"/>
      <c r="R551" s="544"/>
      <c r="S551" s="1050"/>
      <c r="T551" s="1050"/>
      <c r="U551" s="1082">
        <v>551</v>
      </c>
      <c r="V551" s="470"/>
    </row>
    <row r="552" spans="1:22" ht="15.75" customHeight="1">
      <c r="A552" s="1143" t="s">
        <v>834</v>
      </c>
      <c r="B552" s="1121"/>
      <c r="C552" s="1025">
        <f>IF(Data!BZ552="","",Data!BZ552)</f>
        <v>120</v>
      </c>
      <c r="D552" s="1025">
        <f>IF(Data!CA552="","",Data!CA552)</f>
        <v>72</v>
      </c>
      <c r="E552" s="1025">
        <f>IF(Data!CB552="","",Data!CB552)</f>
        <v>120</v>
      </c>
      <c r="F552" s="1025">
        <f>IF(Data!CC552="","",Data!CC552)</f>
        <v>60</v>
      </c>
      <c r="G552" s="1121"/>
      <c r="H552" s="1213">
        <f>IF(H$46="","",IF('Exp factors'!$B49="poor",'Exp factors'!$G$49*H$46,SUM(C552)*'Exp factors'!C$49))</f>
        <v>10.211853189183664</v>
      </c>
      <c r="I552" s="1213">
        <f>IF(I$46="","",IF('Exp factors'!$B49="poor",'Exp factors'!$G$49*I$46,SUM(D552)*'Exp factors'!D$49))</f>
        <v>10.211853189183664</v>
      </c>
      <c r="J552" s="1213">
        <f>IF(J$46="","",IF('Exp factors'!$B49="poor",'Exp factors'!$G$49*J$46,SUM(E552)*'Exp factors'!E$49))</f>
        <v>10.211853189183664</v>
      </c>
      <c r="K552" s="1213">
        <f>IF(K$46="","",IF('Exp factors'!$B49="poor",'Exp factors'!$G$49*K$46,SUM(F552)*'Exp factors'!F$49))</f>
        <v>8.5098776576530533</v>
      </c>
      <c r="L552" s="1121"/>
      <c r="M552" s="983"/>
      <c r="N552" s="983"/>
      <c r="O552" s="983"/>
      <c r="P552" s="983"/>
      <c r="Q552" s="1151"/>
      <c r="R552" s="544"/>
      <c r="S552" s="1050"/>
      <c r="T552" s="1050"/>
      <c r="U552" s="1082">
        <v>552</v>
      </c>
      <c r="V552" s="470"/>
    </row>
    <row r="553" spans="1:22" ht="15.75" customHeight="1">
      <c r="A553" s="1192" t="s">
        <v>400</v>
      </c>
      <c r="B553" s="1124"/>
      <c r="C553" s="1025">
        <f>IF(Data!BZ553="","",Data!BZ553)</f>
        <v>4399</v>
      </c>
      <c r="D553" s="1025">
        <f>IF(Data!CA553="","",Data!CA553)</f>
        <v>4399</v>
      </c>
      <c r="E553" s="1025">
        <f>IF(Data!CB553="","",Data!CB553)</f>
        <v>4399</v>
      </c>
      <c r="F553" s="1025">
        <f>IF(Data!CC553="","",Data!CC553)</f>
        <v>4399</v>
      </c>
      <c r="G553" s="1121"/>
      <c r="H553" s="983"/>
      <c r="I553" s="983"/>
      <c r="J553" s="983"/>
      <c r="K553" s="983"/>
      <c r="L553" s="1121"/>
      <c r="M553" s="1138"/>
      <c r="N553" s="1138"/>
      <c r="O553" s="1138"/>
      <c r="P553" s="1138"/>
      <c r="Q553" s="1151"/>
      <c r="R553" s="544"/>
      <c r="S553" s="1050"/>
      <c r="T553" s="1050"/>
      <c r="U553" s="1082">
        <v>553</v>
      </c>
      <c r="V553" s="470"/>
    </row>
    <row r="554" spans="1:22" ht="15.75" customHeight="1">
      <c r="A554" s="1143" t="s">
        <v>353</v>
      </c>
      <c r="B554" s="1124"/>
      <c r="C554" s="1440">
        <f>IF(SUM(C552)=0,"",C552*C553/C$46/365/$P$1)</f>
        <v>2.7391033623910335E-2</v>
      </c>
      <c r="D554" s="1440">
        <f>IF(SUM(D552)=0,"",D552*D553/D$46/365/$P$1)</f>
        <v>1.6434620174346201E-2</v>
      </c>
      <c r="E554" s="1440">
        <f>IF(SUM(E552)=0,"",E552*E553/E$46/365/$P$1)</f>
        <v>2.7391033623910335E-2</v>
      </c>
      <c r="F554" s="1440">
        <f>IF(SUM(F552)=0,"",F552*F553/F$46/365/$P$1)</f>
        <v>1.6434620174346201E-2</v>
      </c>
      <c r="G554" s="1134"/>
      <c r="H554" s="1440">
        <f>IF(H$46=0,"",H552*SUM($D553)/H$46/365/$P$1)</f>
        <v>2.330943450561381E-3</v>
      </c>
      <c r="I554" s="1440">
        <f>IF(I$46=0,"",I552*SUM($D553)/I$46/365/$P$1)</f>
        <v>2.330943450561381E-3</v>
      </c>
      <c r="J554" s="1440">
        <f>IF(J$46=0,"",J552*SUM($D553)/J$46/365/$P$1)</f>
        <v>2.330943450561381E-3</v>
      </c>
      <c r="K554" s="1440">
        <f>IF(K$46=0,"",K552*SUM($D553)/K$46/365/$P$1)</f>
        <v>2.330943450561381E-3</v>
      </c>
      <c r="L554" s="1134"/>
      <c r="M554" s="1170">
        <f>IF(SUM(H554)=SUM(C554),"",SUM(H554)-SUM(C554))</f>
        <v>-2.5060090173348953E-2</v>
      </c>
      <c r="N554" s="1170">
        <f>IF(SUM(I554)=SUM(D554),"",SUM(I554)-SUM(D554))</f>
        <v>-1.4103676723784819E-2</v>
      </c>
      <c r="O554" s="1170">
        <f>IF(SUM(J554)=SUM(E554),"",SUM(J554)-SUM(E554))</f>
        <v>-2.5060090173348953E-2</v>
      </c>
      <c r="P554" s="1170">
        <f>IF(SUM(K554)=SUM(F554),"",SUM(K554)-SUM(F554))</f>
        <v>-1.4103676723784819E-2</v>
      </c>
      <c r="Q554" s="1151"/>
      <c r="R554" s="1081"/>
      <c r="S554" s="1043"/>
      <c r="T554" s="1043"/>
      <c r="U554" s="1082">
        <v>554</v>
      </c>
      <c r="V554" s="470"/>
    </row>
    <row r="555" spans="1:22" ht="15.75" customHeight="1">
      <c r="A555" s="1212" t="s">
        <v>398</v>
      </c>
      <c r="B555" s="1124"/>
      <c r="C555" s="1025">
        <f>IF(Data!BZ555="","",Data!BZ555)</f>
        <v>14</v>
      </c>
      <c r="D555" s="1025">
        <f>IF(Data!CA555="","",Data!CA555)</f>
        <v>13</v>
      </c>
      <c r="E555" s="1025">
        <f>IF(Data!CB555="","",Data!CB555)</f>
        <v>17</v>
      </c>
      <c r="F555" s="1025">
        <f>IF(Data!CC555="","",Data!CC555)</f>
        <v>60</v>
      </c>
      <c r="G555" s="1121"/>
      <c r="H555" s="983"/>
      <c r="I555" s="983"/>
      <c r="J555" s="983"/>
      <c r="K555" s="983"/>
      <c r="L555" s="1121"/>
      <c r="M555" s="983"/>
      <c r="N555" s="983"/>
      <c r="O555" s="983"/>
      <c r="P555" s="983"/>
      <c r="Q555" s="1151"/>
      <c r="R555" s="1135"/>
      <c r="S555" s="1136"/>
      <c r="T555" s="1136"/>
      <c r="U555" s="1082">
        <v>555</v>
      </c>
      <c r="V555" s="470"/>
    </row>
    <row r="556" spans="1:22" ht="15.75" customHeight="1">
      <c r="A556" s="1143" t="s">
        <v>395</v>
      </c>
      <c r="B556" s="1121"/>
      <c r="C556" s="1441">
        <f>IF(C555="","",C552*C555)</f>
        <v>1680</v>
      </c>
      <c r="D556" s="1441">
        <f>IF(D555="","",D552*D555)</f>
        <v>936</v>
      </c>
      <c r="E556" s="1441">
        <f>IF(E555="","",E552*E555)</f>
        <v>2040</v>
      </c>
      <c r="F556" s="1441">
        <f>IF(F555="","",F552*F555)</f>
        <v>3600</v>
      </c>
      <c r="G556" s="1121"/>
      <c r="H556" s="1441">
        <f>IF(H$46=0,"",IF($D555="",H552*'Exp factors'!$H$49,H552*$D555))</f>
        <v>132.75409145938764</v>
      </c>
      <c r="I556" s="1441">
        <f>IF(I$46=0,"",IF($D555="",I552*'Exp factors'!$H$49,I552*$D555))</f>
        <v>132.75409145938764</v>
      </c>
      <c r="J556" s="1441">
        <f>IF(J$46=0,"",IF($D555="",J552*'Exp factors'!$H$49,J552*$D555))</f>
        <v>132.75409145938764</v>
      </c>
      <c r="K556" s="1441">
        <f>IF(K$46=0,"",IF($D555="",K552*'Exp factors'!$H$49,K552*$D555))</f>
        <v>110.62840954948969</v>
      </c>
      <c r="L556" s="1121"/>
      <c r="M556" s="992">
        <f>IF(SUM(H556)=SUM(C556),"",SUM(H556)-SUM(C556))</f>
        <v>-1547.2459085406124</v>
      </c>
      <c r="N556" s="992">
        <f>IF(SUM(I556)=SUM(D556),"",SUM(I556)-SUM(D556))</f>
        <v>-803.24590854061239</v>
      </c>
      <c r="O556" s="992">
        <f>IF(SUM(J556)=SUM(E556),"",SUM(J556)-SUM(E556))</f>
        <v>-1907.2459085406124</v>
      </c>
      <c r="P556" s="992">
        <f>IF(SUM(K556)=SUM(F556),"",SUM(K556)-SUM(F556))</f>
        <v>-3489.3715904505102</v>
      </c>
      <c r="Q556" s="1151" t="str">
        <f>[1]ExpFactors!$I$49</f>
        <v>fpl</v>
      </c>
      <c r="R556" s="544"/>
      <c r="S556" s="1050"/>
      <c r="T556" s="1050"/>
      <c r="U556" s="1082">
        <v>556</v>
      </c>
      <c r="V556" s="470"/>
    </row>
    <row r="557" spans="1:22" ht="15.75" customHeight="1">
      <c r="A557" s="1215" t="str">
        <f>IF(Data!A557="","",Data!A557)</f>
        <v>Tomatoes purchase</v>
      </c>
      <c r="B557" s="1121"/>
      <c r="C557" s="992" t="str">
        <f>IF(Data!BZ557="","",Data!BZ557)</f>
        <v/>
      </c>
      <c r="D557" s="992" t="str">
        <f>IF(Data!CA557="","",Data!CA557)</f>
        <v/>
      </c>
      <c r="E557" s="992" t="str">
        <f>IF(Data!CB557="","",Data!CB557)</f>
        <v/>
      </c>
      <c r="F557" s="992" t="str">
        <f>IF(Data!CC557="","",Data!CC557)</f>
        <v/>
      </c>
      <c r="G557" s="1121"/>
      <c r="H557" s="1213"/>
      <c r="I557" s="1213"/>
      <c r="J557" s="1213"/>
      <c r="K557" s="1213"/>
      <c r="L557" s="1121"/>
      <c r="M557" s="983"/>
      <c r="N557" s="983"/>
      <c r="O557" s="983"/>
      <c r="P557" s="983"/>
      <c r="Q557" s="1151"/>
      <c r="R557" s="544"/>
      <c r="S557" s="1050"/>
      <c r="T557" s="1050"/>
      <c r="U557" s="1082">
        <v>557</v>
      </c>
      <c r="V557" s="470"/>
    </row>
    <row r="558" spans="1:22" ht="15.75" customHeight="1">
      <c r="A558" s="1143" t="s">
        <v>834</v>
      </c>
      <c r="B558" s="1121"/>
      <c r="C558" s="1025" t="str">
        <f>IF(Data!BZ558="","",Data!BZ558)</f>
        <v/>
      </c>
      <c r="D558" s="1025" t="str">
        <f>IF(Data!CA558="","",Data!CA558)</f>
        <v/>
      </c>
      <c r="E558" s="1025" t="str">
        <f>IF(Data!CB558="","",Data!CB558)</f>
        <v/>
      </c>
      <c r="F558" s="1025" t="str">
        <f>IF(Data!CC558="","",Data!CC558)</f>
        <v/>
      </c>
      <c r="G558" s="1121"/>
      <c r="H558" s="1213">
        <f>IF(H$46="","",IF('Exp factors'!$B55="poor",'Exp factors'!$G$55*H$46,SUM(C558)*'Exp factors'!C$55))</f>
        <v>27.400055319954213</v>
      </c>
      <c r="I558" s="1213">
        <f>IF(I$46="","",IF('Exp factors'!$B55="poor",'Exp factors'!$G$55*I$46,SUM(D558)*'Exp factors'!D$55))</f>
        <v>27.400055319954213</v>
      </c>
      <c r="J558" s="1213">
        <f>IF(J$46="","",IF('Exp factors'!$B55="poor",'Exp factors'!$G$55*J$46,SUM(E558)*'Exp factors'!E$55))</f>
        <v>27.400055319954213</v>
      </c>
      <c r="K558" s="1213">
        <f>IF(K$46="","",IF('Exp factors'!$B55="poor",'Exp factors'!$G$55*K$46,SUM(F558)*'Exp factors'!F$55))</f>
        <v>22.833379433295175</v>
      </c>
      <c r="L558" s="1121"/>
      <c r="M558" s="983"/>
      <c r="N558" s="983"/>
      <c r="O558" s="983"/>
      <c r="P558" s="983"/>
      <c r="Q558" s="1151"/>
      <c r="R558" s="544"/>
      <c r="S558" s="1050"/>
      <c r="T558" s="1050"/>
      <c r="U558" s="1082">
        <v>558</v>
      </c>
      <c r="V558" s="470"/>
    </row>
    <row r="559" spans="1:22" ht="15.75" customHeight="1">
      <c r="A559" s="1192" t="s">
        <v>400</v>
      </c>
      <c r="B559" s="1124"/>
      <c r="C559" s="1025">
        <f>IF(Data!BZ559="","",Data!BZ559)</f>
        <v>840</v>
      </c>
      <c r="D559" s="1025">
        <f>IF(Data!CA559="","",Data!CA559)</f>
        <v>840</v>
      </c>
      <c r="E559" s="1025">
        <f>IF(Data!CB559="","",Data!CB559)</f>
        <v>840</v>
      </c>
      <c r="F559" s="1025">
        <f>IF(Data!CC559="","",Data!CC559)</f>
        <v>840</v>
      </c>
      <c r="G559" s="1121"/>
      <c r="H559" s="983"/>
      <c r="I559" s="983"/>
      <c r="J559" s="983"/>
      <c r="K559" s="983"/>
      <c r="L559" s="1121"/>
      <c r="M559" s="1138"/>
      <c r="N559" s="1138"/>
      <c r="O559" s="1138"/>
      <c r="P559" s="1138"/>
      <c r="Q559" s="1151"/>
      <c r="R559" s="544"/>
      <c r="S559" s="1050"/>
      <c r="T559" s="1050"/>
      <c r="U559" s="1082">
        <v>559</v>
      </c>
      <c r="V559" s="470"/>
    </row>
    <row r="560" spans="1:22" ht="15.75" customHeight="1">
      <c r="A560" s="1143" t="s">
        <v>353</v>
      </c>
      <c r="B560" s="1124"/>
      <c r="C560" s="1440" t="str">
        <f>IF(SUM(C558)=0,"",C558*C559/C$46/365/$P$1)</f>
        <v/>
      </c>
      <c r="D560" s="1440" t="str">
        <f>IF(SUM(D558)=0,"",D558*D559/D$46/365/$P$1)</f>
        <v/>
      </c>
      <c r="E560" s="1440" t="str">
        <f>IF(SUM(E558)=0,"",E558*E559/E$46/365/$P$1)</f>
        <v/>
      </c>
      <c r="F560" s="1440" t="str">
        <f>IF(SUM(F558)=0,"",F558*F559/F$46/365/$P$1)</f>
        <v/>
      </c>
      <c r="G560" s="1134"/>
      <c r="H560" s="1440">
        <f>IF(H$46=0,"",H558*SUM($D559)/H$46/365/$P$1)</f>
        <v>1.1942738931486892E-3</v>
      </c>
      <c r="I560" s="1440">
        <f>IF(I$46=0,"",I558*SUM($D559)/I$46/365/$P$1)</f>
        <v>1.1942738931486892E-3</v>
      </c>
      <c r="J560" s="1440">
        <f>IF(J$46=0,"",J558*SUM($D559)/J$46/365/$P$1)</f>
        <v>1.1942738931486892E-3</v>
      </c>
      <c r="K560" s="1440">
        <f>IF(K$46=0,"",K558*SUM($D559)/K$46/365/$P$1)</f>
        <v>1.1942738931486892E-3</v>
      </c>
      <c r="L560" s="1134"/>
      <c r="M560" s="1170">
        <f>IF(SUM(H560)=SUM(C560),"",SUM(H560)-SUM(C560))</f>
        <v>1.1942738931486892E-3</v>
      </c>
      <c r="N560" s="1170">
        <f>IF(SUM(I560)=SUM(D560),"",SUM(I560)-SUM(D560))</f>
        <v>1.1942738931486892E-3</v>
      </c>
      <c r="O560" s="1170">
        <f>IF(SUM(J560)=SUM(E560),"",SUM(J560)-SUM(E560))</f>
        <v>1.1942738931486892E-3</v>
      </c>
      <c r="P560" s="1170">
        <f>IF(SUM(K560)=SUM(F560),"",SUM(K560)-SUM(F560))</f>
        <v>1.1942738931486892E-3</v>
      </c>
      <c r="Q560" s="1151"/>
      <c r="R560" s="1081"/>
      <c r="S560" s="1043"/>
      <c r="T560" s="1043"/>
      <c r="U560" s="1082">
        <v>560</v>
      </c>
      <c r="V560" s="470"/>
    </row>
    <row r="561" spans="1:22" ht="15.75" customHeight="1">
      <c r="A561" s="1212" t="s">
        <v>398</v>
      </c>
      <c r="B561" s="1124"/>
      <c r="C561" s="1025" t="str">
        <f>IF(Data!BZ561="","",Data!BZ561)</f>
        <v/>
      </c>
      <c r="D561" s="1025" t="str">
        <f>IF(Data!CA561="","",Data!CA561)</f>
        <v/>
      </c>
      <c r="E561" s="1025" t="str">
        <f>IF(Data!CB561="","",Data!CB561)</f>
        <v/>
      </c>
      <c r="F561" s="1025" t="str">
        <f>IF(Data!CC561="","",Data!CC561)</f>
        <v/>
      </c>
      <c r="G561" s="1121"/>
      <c r="H561" s="983"/>
      <c r="I561" s="983"/>
      <c r="J561" s="983"/>
      <c r="K561" s="983"/>
      <c r="L561" s="1121"/>
      <c r="M561" s="983"/>
      <c r="N561" s="983"/>
      <c r="O561" s="983"/>
      <c r="P561" s="983"/>
      <c r="Q561" s="1151"/>
      <c r="R561" s="1135"/>
      <c r="S561" s="1136"/>
      <c r="T561" s="1136"/>
      <c r="U561" s="1082">
        <v>561</v>
      </c>
      <c r="V561" s="470"/>
    </row>
    <row r="562" spans="1:22" ht="15.75" customHeight="1">
      <c r="A562" s="1143" t="s">
        <v>395</v>
      </c>
      <c r="B562" s="1121"/>
      <c r="C562" s="1441" t="str">
        <f>IF(C561="","",C558*C561)</f>
        <v/>
      </c>
      <c r="D562" s="1441" t="str">
        <f>IF(D561="","",D558*D561)</f>
        <v/>
      </c>
      <c r="E562" s="1441" t="str">
        <f>IF(E561="","",E558*E561)</f>
        <v/>
      </c>
      <c r="F562" s="1441" t="str">
        <f>IF(F561="","",F558*F561)</f>
        <v/>
      </c>
      <c r="G562" s="1121"/>
      <c r="H562" s="1441">
        <f>IF(H$46=0,"",IF($D561="",H558*'Exp factors'!$H$55,H558*$D561))</f>
        <v>371.21763154598716</v>
      </c>
      <c r="I562" s="1441">
        <f>IF(I$46=0,"",IF($D561="",I558*'Exp factors'!$H$55,I558*$D561))</f>
        <v>371.21763154598716</v>
      </c>
      <c r="J562" s="1441">
        <f>IF(J$46=0,"",IF($D561="",J558*'Exp factors'!$H$55,J558*$D561))</f>
        <v>371.21763154598716</v>
      </c>
      <c r="K562" s="1441">
        <f>IF(K$46=0,"",IF($D561="",K558*'Exp factors'!$H$55,K558*$D561))</f>
        <v>309.34802628832261</v>
      </c>
      <c r="L562" s="1121"/>
      <c r="M562" s="992">
        <f>IF(SUM(H562)=SUM(C562),"",SUM(H562)-SUM(C562))</f>
        <v>371.21763154598716</v>
      </c>
      <c r="N562" s="992">
        <f>IF(SUM(I562)=SUM(D562),"",SUM(I562)-SUM(D562))</f>
        <v>371.21763154598716</v>
      </c>
      <c r="O562" s="992">
        <f>IF(SUM(J562)=SUM(E562),"",SUM(J562)-SUM(E562))</f>
        <v>371.21763154598716</v>
      </c>
      <c r="P562" s="992">
        <f>IF(SUM(K562)=SUM(F562),"",SUM(K562)-SUM(F562))</f>
        <v>309.34802628832261</v>
      </c>
      <c r="Q562" s="1151" t="str">
        <f>[1]ExpFactors!$I$55</f>
        <v>fpl</v>
      </c>
      <c r="R562" s="544"/>
      <c r="S562" s="1050"/>
      <c r="T562" s="1050"/>
      <c r="U562" s="1082">
        <v>562</v>
      </c>
      <c r="V562" s="470"/>
    </row>
    <row r="563" spans="1:22" ht="15.75" customHeight="1">
      <c r="A563" s="1215" t="str">
        <f>IF(Data!A563="","",Data!A563)</f>
        <v>Onions purchase</v>
      </c>
      <c r="B563" s="1121"/>
      <c r="C563" s="992" t="str">
        <f>IF(Data!BZ563="","",Data!BZ563)</f>
        <v/>
      </c>
      <c r="D563" s="992" t="str">
        <f>IF(Data!CA563="","",Data!CA563)</f>
        <v/>
      </c>
      <c r="E563" s="992" t="str">
        <f>IF(Data!CB563="","",Data!CB563)</f>
        <v/>
      </c>
      <c r="F563" s="992" t="str">
        <f>IF(Data!CC563="","",Data!CC563)</f>
        <v/>
      </c>
      <c r="G563" s="1121"/>
      <c r="H563" s="1213"/>
      <c r="I563" s="1213"/>
      <c r="J563" s="1213"/>
      <c r="K563" s="1213"/>
      <c r="L563" s="1121"/>
      <c r="M563" s="983"/>
      <c r="N563" s="983"/>
      <c r="O563" s="983"/>
      <c r="P563" s="983"/>
      <c r="Q563" s="1151"/>
      <c r="R563" s="544"/>
      <c r="S563" s="1050"/>
      <c r="T563" s="1050"/>
      <c r="U563" s="1082">
        <v>563</v>
      </c>
      <c r="V563" s="470"/>
    </row>
    <row r="564" spans="1:22" ht="15.75" customHeight="1">
      <c r="A564" s="1143" t="s">
        <v>834</v>
      </c>
      <c r="B564" s="1121"/>
      <c r="C564" s="1025" t="str">
        <f>IF(Data!BZ564="","",Data!BZ564)</f>
        <v/>
      </c>
      <c r="D564" s="1025" t="str">
        <f>IF(Data!CA564="","",Data!CA564)</f>
        <v/>
      </c>
      <c r="E564" s="1025" t="str">
        <f>IF(Data!CB564="","",Data!CB564)</f>
        <v/>
      </c>
      <c r="F564" s="1025" t="str">
        <f>IF(Data!CC564="","",Data!CC564)</f>
        <v/>
      </c>
      <c r="G564" s="1121"/>
      <c r="H564" s="1213">
        <f>IF(H$46="","",IF('Exp factors'!$B56="poor",'Exp factors'!$G$56*H$46,SUM(C564)*'Exp factors'!C$56))</f>
        <v>24.388004816796872</v>
      </c>
      <c r="I564" s="1213">
        <f>IF(I$46="","",IF('Exp factors'!$B56="poor",'Exp factors'!$G$56*I$46,SUM(D564)*'Exp factors'!D$56))</f>
        <v>24.388004816796872</v>
      </c>
      <c r="J564" s="1213">
        <f>IF(J$46="","",IF('Exp factors'!$B56="poor",'Exp factors'!$G$56*J$46,SUM(E564)*'Exp factors'!E$56))</f>
        <v>24.388004816796872</v>
      </c>
      <c r="K564" s="1213">
        <f>IF(K$46="","",IF('Exp factors'!$B56="poor",'Exp factors'!$G$56*K$46,SUM(F564)*'Exp factors'!F$56))</f>
        <v>20.323337347330725</v>
      </c>
      <c r="L564" s="1121"/>
      <c r="M564" s="983"/>
      <c r="N564" s="983"/>
      <c r="O564" s="983"/>
      <c r="P564" s="983"/>
      <c r="Q564" s="1151"/>
      <c r="R564" s="544"/>
      <c r="S564" s="1050"/>
      <c r="T564" s="1050"/>
      <c r="U564" s="1082">
        <v>564</v>
      </c>
      <c r="V564" s="470"/>
    </row>
    <row r="565" spans="1:22" ht="15.75" customHeight="1">
      <c r="A565" s="1192" t="s">
        <v>400</v>
      </c>
      <c r="B565" s="1124"/>
      <c r="C565" s="1025">
        <f>IF(Data!BZ565="","",Data!BZ565)</f>
        <v>2010</v>
      </c>
      <c r="D565" s="1025">
        <f>IF(Data!CA565="","",Data!CA565)</f>
        <v>2010</v>
      </c>
      <c r="E565" s="1025">
        <f>IF(Data!CB565="","",Data!CB565)</f>
        <v>2010</v>
      </c>
      <c r="F565" s="1025">
        <f>IF(Data!CC565="","",Data!CC565)</f>
        <v>2010</v>
      </c>
      <c r="G565" s="1121"/>
      <c r="H565" s="983"/>
      <c r="I565" s="983"/>
      <c r="J565" s="983"/>
      <c r="K565" s="983"/>
      <c r="L565" s="1121"/>
      <c r="M565" s="1138"/>
      <c r="N565" s="1138"/>
      <c r="O565" s="1138"/>
      <c r="P565" s="1138"/>
      <c r="Q565" s="1151"/>
      <c r="R565" s="544"/>
      <c r="S565" s="1050"/>
      <c r="T565" s="1050"/>
      <c r="U565" s="1082">
        <v>565</v>
      </c>
      <c r="V565" s="470"/>
    </row>
    <row r="566" spans="1:22" ht="15.75" customHeight="1">
      <c r="A566" s="1143" t="s">
        <v>353</v>
      </c>
      <c r="B566" s="1124"/>
      <c r="C566" s="1440" t="str">
        <f>IF(SUM(C564)=0,"",C564*C565/C$46/365/$P$1)</f>
        <v/>
      </c>
      <c r="D566" s="1440" t="str">
        <f>IF(SUM(D564)=0,"",D564*D565/D$46/365/$P$1)</f>
        <v/>
      </c>
      <c r="E566" s="1440" t="str">
        <f>IF(SUM(E564)=0,"",E564*E565/E$46/365/$P$1)</f>
        <v/>
      </c>
      <c r="F566" s="1440" t="str">
        <f>IF(SUM(F564)=0,"",F564*F565/F$46/365/$P$1)</f>
        <v/>
      </c>
      <c r="G566" s="1134"/>
      <c r="H566" s="1440">
        <f>IF(H$46=0,"",H564*SUM($D565)/H$46/365/$P$1)</f>
        <v>2.5435808261603213E-3</v>
      </c>
      <c r="I566" s="1440">
        <f>IF(I$46=0,"",I564*SUM($D565)/I$46/365/$P$1)</f>
        <v>2.5435808261603213E-3</v>
      </c>
      <c r="J566" s="1440">
        <f>IF(J$46=0,"",J564*SUM($D565)/J$46/365/$P$1)</f>
        <v>2.5435808261603213E-3</v>
      </c>
      <c r="K566" s="1440">
        <f>IF(K$46=0,"",K564*SUM($D565)/K$46/365/$P$1)</f>
        <v>2.5435808261603209E-3</v>
      </c>
      <c r="L566" s="1134"/>
      <c r="M566" s="1170">
        <f>IF(SUM(H566)=SUM(C566),"",SUM(H566)-SUM(C566))</f>
        <v>2.5435808261603213E-3</v>
      </c>
      <c r="N566" s="1170">
        <f>IF(SUM(I566)=SUM(D566),"",SUM(I566)-SUM(D566))</f>
        <v>2.5435808261603213E-3</v>
      </c>
      <c r="O566" s="1170">
        <f>IF(SUM(J566)=SUM(E566),"",SUM(J566)-SUM(E566))</f>
        <v>2.5435808261603213E-3</v>
      </c>
      <c r="P566" s="1170">
        <f>IF(SUM(K566)=SUM(F566),"",SUM(K566)-SUM(F566))</f>
        <v>2.5435808261603209E-3</v>
      </c>
      <c r="Q566" s="1151"/>
      <c r="R566" s="1081"/>
      <c r="S566" s="1043"/>
      <c r="T566" s="1043"/>
      <c r="U566" s="1082">
        <v>566</v>
      </c>
      <c r="V566" s="470"/>
    </row>
    <row r="567" spans="1:22" ht="15.75" customHeight="1">
      <c r="A567" s="1212" t="s">
        <v>398</v>
      </c>
      <c r="B567" s="1124"/>
      <c r="C567" s="1025" t="str">
        <f>IF(Data!BZ567="","",Data!BZ567)</f>
        <v/>
      </c>
      <c r="D567" s="1025" t="str">
        <f>IF(Data!CA567="","",Data!CA567)</f>
        <v/>
      </c>
      <c r="E567" s="1025" t="str">
        <f>IF(Data!CB567="","",Data!CB567)</f>
        <v/>
      </c>
      <c r="F567" s="1025" t="str">
        <f>IF(Data!CC567="","",Data!CC567)</f>
        <v/>
      </c>
      <c r="G567" s="1121"/>
      <c r="H567" s="983"/>
      <c r="I567" s="983"/>
      <c r="J567" s="983"/>
      <c r="K567" s="983"/>
      <c r="L567" s="1121"/>
      <c r="M567" s="983"/>
      <c r="N567" s="983"/>
      <c r="O567" s="983"/>
      <c r="P567" s="983"/>
      <c r="Q567" s="1151"/>
      <c r="R567" s="1135"/>
      <c r="S567" s="1136"/>
      <c r="T567" s="1136"/>
      <c r="U567" s="1082">
        <v>567</v>
      </c>
      <c r="V567" s="470"/>
    </row>
    <row r="568" spans="1:22" ht="15.75" customHeight="1">
      <c r="A568" s="1143" t="s">
        <v>395</v>
      </c>
      <c r="B568" s="1121"/>
      <c r="C568" s="1441" t="str">
        <f>IF(C567="","",C564*C567)</f>
        <v/>
      </c>
      <c r="D568" s="1441" t="str">
        <f>IF(D567="","",D564*D567)</f>
        <v/>
      </c>
      <c r="E568" s="1441" t="str">
        <f>IF(E567="","",E564*E567)</f>
        <v/>
      </c>
      <c r="F568" s="1441" t="str">
        <f>IF(F567="","",F564*F567)</f>
        <v/>
      </c>
      <c r="G568" s="1121"/>
      <c r="H568" s="1441">
        <f>IF(H$46=0,"",IF($D567="",H564*'Exp factors'!$H$56,H564*$D567))</f>
        <v>209.26309742283945</v>
      </c>
      <c r="I568" s="1441">
        <f>IF(I$46=0,"",IF($D567="",I564*'Exp factors'!$H$56,I564*$D567))</f>
        <v>209.26309742283945</v>
      </c>
      <c r="J568" s="1441">
        <f>IF(J$46=0,"",IF($D567="",J564*'Exp factors'!$H$56,J564*$D567))</f>
        <v>209.26309742283945</v>
      </c>
      <c r="K568" s="1441">
        <f>IF(K$46=0,"",IF($D567="",K564*'Exp factors'!$H$56,K564*$D567))</f>
        <v>174.38591451903287</v>
      </c>
      <c r="L568" s="1121"/>
      <c r="M568" s="992">
        <f>IF(SUM(H568)=SUM(C568),"",SUM(H568)-SUM(C568))</f>
        <v>209.26309742283945</v>
      </c>
      <c r="N568" s="992">
        <f>IF(SUM(I568)=SUM(D568),"",SUM(I568)-SUM(D568))</f>
        <v>209.26309742283945</v>
      </c>
      <c r="O568" s="992">
        <f>IF(SUM(J568)=SUM(E568),"",SUM(J568)-SUM(E568))</f>
        <v>209.26309742283945</v>
      </c>
      <c r="P568" s="992">
        <f>IF(SUM(K568)=SUM(F568),"",SUM(K568)-SUM(F568))</f>
        <v>174.38591451903287</v>
      </c>
      <c r="Q568" s="1151" t="str">
        <f>[1]ExpFactors!$I$56</f>
        <v>fpl</v>
      </c>
      <c r="R568" s="544"/>
      <c r="S568" s="1050"/>
      <c r="T568" s="1050"/>
      <c r="U568" s="1082">
        <v>568</v>
      </c>
      <c r="V568" s="470"/>
    </row>
    <row r="569" spans="1:22" ht="15.75" customHeight="1">
      <c r="A569" s="1215" t="str">
        <f>IF(Data!A569="","",Data!A569)</f>
        <v>Bananas purchase</v>
      </c>
      <c r="B569" s="1121"/>
      <c r="C569" s="992" t="str">
        <f>IF(Data!BZ569="","",Data!BZ569)</f>
        <v/>
      </c>
      <c r="D569" s="992" t="str">
        <f>IF(Data!CA569="","",Data!CA569)</f>
        <v/>
      </c>
      <c r="E569" s="992" t="str">
        <f>IF(Data!CB569="","",Data!CB569)</f>
        <v/>
      </c>
      <c r="F569" s="992" t="str">
        <f>IF(Data!CC569="","",Data!CC569)</f>
        <v/>
      </c>
      <c r="G569" s="1121"/>
      <c r="H569" s="1213"/>
      <c r="I569" s="1213"/>
      <c r="J569" s="1213"/>
      <c r="K569" s="1213"/>
      <c r="L569" s="1121"/>
      <c r="M569" s="983"/>
      <c r="N569" s="983"/>
      <c r="O569" s="983"/>
      <c r="P569" s="983"/>
      <c r="Q569" s="1151"/>
      <c r="R569" s="544"/>
      <c r="S569" s="1050"/>
      <c r="T569" s="1050"/>
      <c r="U569" s="1082">
        <v>569</v>
      </c>
      <c r="V569" s="470"/>
    </row>
    <row r="570" spans="1:22" ht="15.75" customHeight="1">
      <c r="A570" s="1143" t="s">
        <v>834</v>
      </c>
      <c r="B570" s="1121"/>
      <c r="C570" s="1025" t="str">
        <f>IF(Data!BZ570="","",Data!BZ570)</f>
        <v/>
      </c>
      <c r="D570" s="1025" t="str">
        <f>IF(Data!CA570="","",Data!CA570)</f>
        <v/>
      </c>
      <c r="E570" s="1025" t="str">
        <f>IF(Data!CB570="","",Data!CB570)</f>
        <v/>
      </c>
      <c r="F570" s="1025" t="str">
        <f>IF(Data!CC570="","",Data!CC570)</f>
        <v/>
      </c>
      <c r="G570" s="1121"/>
      <c r="H570" s="1213">
        <f>IF(H$46="","",IF('Exp factors'!$B57="poor",'Exp factors'!$G$57*H$46,SUM(C570)*'Exp factors'!C$57))</f>
        <v>25.575608721081483</v>
      </c>
      <c r="I570" s="1213">
        <f>IF(I$46="","",IF('Exp factors'!$B57="poor",'Exp factors'!$G$57*I$46,SUM(D570)*'Exp factors'!D$57))</f>
        <v>25.575608721081483</v>
      </c>
      <c r="J570" s="1213">
        <f>IF(J$46="","",IF('Exp factors'!$B57="poor",'Exp factors'!$G$57*J$46,SUM(E570)*'Exp factors'!E$57))</f>
        <v>25.575608721081483</v>
      </c>
      <c r="K570" s="1213">
        <f>IF(K$46="","",IF('Exp factors'!$B57="poor",'Exp factors'!$G$57*K$46,SUM(F570)*'Exp factors'!F$57))</f>
        <v>21.313007267567905</v>
      </c>
      <c r="L570" s="1121"/>
      <c r="M570" s="983"/>
      <c r="N570" s="983"/>
      <c r="O570" s="983"/>
      <c r="P570" s="983"/>
      <c r="Q570" s="1151"/>
      <c r="R570" s="544"/>
      <c r="S570" s="1050"/>
      <c r="T570" s="1050"/>
      <c r="U570" s="1082">
        <v>570</v>
      </c>
      <c r="V570" s="470"/>
    </row>
    <row r="571" spans="1:22" ht="15.75" customHeight="1">
      <c r="A571" s="1192" t="s">
        <v>400</v>
      </c>
      <c r="B571" s="1124"/>
      <c r="C571" s="1025">
        <f>IF(Data!BZ571="","",Data!BZ571)</f>
        <v>4860</v>
      </c>
      <c r="D571" s="1025">
        <f>IF(Data!CA571="","",Data!CA571)</f>
        <v>4860</v>
      </c>
      <c r="E571" s="1025">
        <f>IF(Data!CB571="","",Data!CB571)</f>
        <v>4860</v>
      </c>
      <c r="F571" s="1025">
        <f>IF(Data!CC571="","",Data!CC571)</f>
        <v>4860</v>
      </c>
      <c r="G571" s="1121"/>
      <c r="H571" s="983"/>
      <c r="I571" s="983"/>
      <c r="J571" s="983"/>
      <c r="K571" s="983"/>
      <c r="L571" s="1121"/>
      <c r="M571" s="1138"/>
      <c r="N571" s="1138"/>
      <c r="O571" s="1138"/>
      <c r="P571" s="1138"/>
      <c r="Q571" s="1151"/>
      <c r="R571" s="544"/>
      <c r="S571" s="1050"/>
      <c r="T571" s="1050"/>
      <c r="U571" s="1082">
        <v>571</v>
      </c>
      <c r="V571" s="470"/>
    </row>
    <row r="572" spans="1:22" ht="15.75" customHeight="1">
      <c r="A572" s="1143" t="s">
        <v>353</v>
      </c>
      <c r="B572" s="1124"/>
      <c r="C572" s="1440" t="str">
        <f>IF(SUM(C570)=0,"",C570*C571/C$46/365/$P$1)</f>
        <v/>
      </c>
      <c r="D572" s="1440" t="str">
        <f>IF(SUM(D570)=0,"",D570*D571/D$46/365/$P$1)</f>
        <v/>
      </c>
      <c r="E572" s="1440" t="str">
        <f>IF(SUM(E570)=0,"",E570*E571/E$46/365/$P$1)</f>
        <v/>
      </c>
      <c r="F572" s="1440" t="str">
        <f>IF(SUM(F570)=0,"",F570*F571/F$46/365/$P$1)</f>
        <v/>
      </c>
      <c r="G572" s="1134"/>
      <c r="H572" s="1440">
        <f>IF(H$46=0,"",H570*SUM($D571)/H$46/365/$P$1)</f>
        <v>6.4496398082428408E-3</v>
      </c>
      <c r="I572" s="1440">
        <f>IF(I$46=0,"",I570*SUM($D571)/I$46/365/$P$1)</f>
        <v>6.4496398082428408E-3</v>
      </c>
      <c r="J572" s="1440">
        <f>IF(J$46=0,"",J570*SUM($D571)/J$46/365/$P$1)</f>
        <v>6.4496398082428408E-3</v>
      </c>
      <c r="K572" s="1440">
        <f>IF(K$46=0,"",K570*SUM($D571)/K$46/365/$P$1)</f>
        <v>6.4496398082428408E-3</v>
      </c>
      <c r="L572" s="1134"/>
      <c r="M572" s="1170">
        <f>IF(SUM(H572)=SUM(C572),"",SUM(H572)-SUM(C572))</f>
        <v>6.4496398082428408E-3</v>
      </c>
      <c r="N572" s="1170">
        <f>IF(SUM(I572)=SUM(D572),"",SUM(I572)-SUM(D572))</f>
        <v>6.4496398082428408E-3</v>
      </c>
      <c r="O572" s="1170">
        <f>IF(SUM(J572)=SUM(E572),"",SUM(J572)-SUM(E572))</f>
        <v>6.4496398082428408E-3</v>
      </c>
      <c r="P572" s="1170">
        <f>IF(SUM(K572)=SUM(F572),"",SUM(K572)-SUM(F572))</f>
        <v>6.4496398082428408E-3</v>
      </c>
      <c r="Q572" s="1151"/>
      <c r="R572" s="1081"/>
      <c r="S572" s="1043"/>
      <c r="T572" s="1043"/>
      <c r="U572" s="1082">
        <v>572</v>
      </c>
      <c r="V572" s="470"/>
    </row>
    <row r="573" spans="1:22" ht="15.75" customHeight="1">
      <c r="A573" s="1212" t="s">
        <v>398</v>
      </c>
      <c r="B573" s="1124"/>
      <c r="C573" s="1025" t="str">
        <f>IF(Data!BZ573="","",Data!BZ573)</f>
        <v/>
      </c>
      <c r="D573" s="1025" t="str">
        <f>IF(Data!CA573="","",Data!CA573)</f>
        <v/>
      </c>
      <c r="E573" s="1025" t="str">
        <f>IF(Data!CB573="","",Data!CB573)</f>
        <v/>
      </c>
      <c r="F573" s="1025" t="str">
        <f>IF(Data!CC573="","",Data!CC573)</f>
        <v/>
      </c>
      <c r="G573" s="1121"/>
      <c r="H573" s="983"/>
      <c r="I573" s="983"/>
      <c r="J573" s="983"/>
      <c r="K573" s="983"/>
      <c r="L573" s="1121"/>
      <c r="M573" s="983"/>
      <c r="N573" s="983"/>
      <c r="O573" s="983"/>
      <c r="P573" s="983"/>
      <c r="Q573" s="1151"/>
      <c r="R573" s="1135"/>
      <c r="S573" s="1136"/>
      <c r="T573" s="1136"/>
      <c r="U573" s="1082">
        <v>573</v>
      </c>
      <c r="V573" s="470"/>
    </row>
    <row r="574" spans="1:22" ht="15.75" customHeight="1">
      <c r="A574" s="1143" t="s">
        <v>395</v>
      </c>
      <c r="B574" s="1121"/>
      <c r="C574" s="1441" t="str">
        <f>IF(C573="","",C570*C573)</f>
        <v/>
      </c>
      <c r="D574" s="1441" t="str">
        <f>IF(D573="","",D570*D573)</f>
        <v/>
      </c>
      <c r="E574" s="1441" t="str">
        <f>IF(E573="","",E570*E573)</f>
        <v/>
      </c>
      <c r="F574" s="1441" t="str">
        <f>IF(F573="","",F570*F573)</f>
        <v/>
      </c>
      <c r="G574" s="1121"/>
      <c r="H574" s="1441">
        <f>IF(H$46=0,"",IF($D573="",H570*'Exp factors'!$H$57,H570*$D573))</f>
        <v>151.43804147098572</v>
      </c>
      <c r="I574" s="1441">
        <f>IF(I$46=0,"",IF($D573="",I570*'Exp factors'!$H$57,I570*$D573))</f>
        <v>151.43804147098572</v>
      </c>
      <c r="J574" s="1441">
        <f>IF(J$46=0,"",IF($D573="",J570*'Exp factors'!$H$57,J570*$D573))</f>
        <v>151.43804147098572</v>
      </c>
      <c r="K574" s="1441">
        <f>IF(K$46=0,"",IF($D573="",K570*'Exp factors'!$H$57,K570*$D573))</f>
        <v>126.19836789248812</v>
      </c>
      <c r="L574" s="1121"/>
      <c r="M574" s="992">
        <f>IF(SUM(H574)=SUM(C574),"",SUM(H574)-SUM(C574))</f>
        <v>151.43804147098572</v>
      </c>
      <c r="N574" s="992">
        <f>IF(SUM(I574)=SUM(D574),"",SUM(I574)-SUM(D574))</f>
        <v>151.43804147098572</v>
      </c>
      <c r="O574" s="992">
        <f>IF(SUM(J574)=SUM(E574),"",SUM(J574)-SUM(E574))</f>
        <v>151.43804147098572</v>
      </c>
      <c r="P574" s="992">
        <f>IF(SUM(K574)=SUM(F574),"",SUM(K574)-SUM(F574))</f>
        <v>126.19836789248812</v>
      </c>
      <c r="Q574" s="1151" t="str">
        <f>[1]ExpFactors!$I$57</f>
        <v>fpl</v>
      </c>
      <c r="R574" s="544"/>
      <c r="S574" s="1050"/>
      <c r="T574" s="1050"/>
      <c r="U574" s="1082">
        <v>574</v>
      </c>
      <c r="V574" s="470"/>
    </row>
    <row r="575" spans="1:22" ht="15.75" customHeight="1">
      <c r="A575" s="1215" t="str">
        <f>IF(Data!A575="","",Data!A575)</f>
        <v>Fresh cabbage purchase</v>
      </c>
      <c r="B575" s="1121"/>
      <c r="C575" s="1025">
        <f>IF(Data!BZ575="","",Data!BZ575)</f>
        <v>4</v>
      </c>
      <c r="D575" s="1025">
        <f>IF(Data!CA575="","",Data!CA575)</f>
        <v>5</v>
      </c>
      <c r="E575" s="1025">
        <f>IF(Data!CB575="","",Data!CB575)</f>
        <v>5</v>
      </c>
      <c r="F575" s="1025">
        <f>IF(Data!CC575="","",Data!CC575)</f>
        <v>7</v>
      </c>
      <c r="G575" s="1121"/>
      <c r="H575" s="1213">
        <f>IF(H$46="","",IF('Exp factors'!$B58="poor",'Exp factors'!$G$58*H$46/H576,SUM(C575)*'Exp factors'!C$58))</f>
        <v>2.9066403294329199</v>
      </c>
      <c r="I575" s="1213">
        <f>IF(I$46="","",IF('Exp factors'!$B58="poor",'Exp factors'!$G$58*I$46/I576,SUM(D575)*'Exp factors'!D$58))</f>
        <v>2.9066403294329199</v>
      </c>
      <c r="J575" s="1213">
        <f>IF(J$46="","",IF('Exp factors'!$B58="poor",'Exp factors'!$G$58*J$46/J576,SUM(E575)*'Exp factors'!E$58))</f>
        <v>2.9066403294329199</v>
      </c>
      <c r="K575" s="1213">
        <f>IF(K$46="","",IF('Exp factors'!$B58="poor",'Exp factors'!$G$58*K$46/K576,SUM(F575)*'Exp factors'!F$58))</f>
        <v>2.4222002745274338</v>
      </c>
      <c r="L575" s="1121"/>
      <c r="M575" s="983"/>
      <c r="N575" s="983"/>
      <c r="O575" s="983"/>
      <c r="P575" s="983"/>
      <c r="Q575" s="1151"/>
      <c r="R575" s="544"/>
      <c r="S575" s="1050"/>
      <c r="T575" s="1050"/>
      <c r="U575" s="1082">
        <v>575</v>
      </c>
      <c r="V575" s="470"/>
    </row>
    <row r="576" spans="1:22" ht="15.75" customHeight="1">
      <c r="A576" s="1143" t="s">
        <v>399</v>
      </c>
      <c r="B576" s="1121"/>
      <c r="C576" s="1025">
        <f>IF(Data!BZ576="","",Data!BZ576)</f>
        <v>12</v>
      </c>
      <c r="D576" s="1025">
        <f>IF(Data!CA576="","",Data!CA576)</f>
        <v>12</v>
      </c>
      <c r="E576" s="1025">
        <f>IF(Data!CB576="","",Data!CB576)</f>
        <v>12</v>
      </c>
      <c r="F576" s="1025">
        <f>IF(Data!CC576="","",Data!CC576)</f>
        <v>12</v>
      </c>
      <c r="G576" s="1121"/>
      <c r="H576" s="1214">
        <f>I576</f>
        <v>12</v>
      </c>
      <c r="I576" s="1214">
        <f>SUM(D576)</f>
        <v>12</v>
      </c>
      <c r="J576" s="1214">
        <f>I576</f>
        <v>12</v>
      </c>
      <c r="K576" s="1214">
        <f>I576</f>
        <v>12</v>
      </c>
      <c r="L576" s="1121"/>
      <c r="M576" s="983"/>
      <c r="N576" s="983"/>
      <c r="O576" s="983"/>
      <c r="P576" s="983"/>
      <c r="Q576" s="1151"/>
      <c r="R576" s="544"/>
      <c r="S576" s="1050"/>
      <c r="T576" s="1050"/>
      <c r="U576" s="1082">
        <v>576</v>
      </c>
      <c r="V576" s="470"/>
    </row>
    <row r="577" spans="1:22" ht="15.75" customHeight="1">
      <c r="A577" s="1192" t="s">
        <v>400</v>
      </c>
      <c r="B577" s="1124"/>
      <c r="C577" s="1025">
        <f>IF(Data!BZ577="","",Data!BZ577)</f>
        <v>960</v>
      </c>
      <c r="D577" s="1025">
        <f>IF(Data!CA577="","",Data!CA577)</f>
        <v>960</v>
      </c>
      <c r="E577" s="1025">
        <f>IF(Data!CB577="","",Data!CB577)</f>
        <v>960</v>
      </c>
      <c r="F577" s="1025">
        <f>IF(Data!CC577="","",Data!CC577)</f>
        <v>960</v>
      </c>
      <c r="G577" s="1121"/>
      <c r="H577" s="983"/>
      <c r="I577" s="983"/>
      <c r="J577" s="983"/>
      <c r="K577" s="983"/>
      <c r="L577" s="1121"/>
      <c r="M577" s="1138"/>
      <c r="N577" s="1138"/>
      <c r="O577" s="1138"/>
      <c r="P577" s="1138"/>
      <c r="Q577" s="1151"/>
      <c r="R577" s="544"/>
      <c r="S577" s="1050"/>
      <c r="T577" s="1050"/>
      <c r="U577" s="1082">
        <v>577</v>
      </c>
      <c r="V577" s="470"/>
    </row>
    <row r="578" spans="1:22" ht="15.75" customHeight="1">
      <c r="A578" s="1143" t="s">
        <v>353</v>
      </c>
      <c r="B578" s="1124"/>
      <c r="C578" s="1440">
        <f>IF(SUM(C575)=0,"",C575*C576*C577/C$46/365/$P$1)</f>
        <v>2.391033623910336E-3</v>
      </c>
      <c r="D578" s="1440">
        <f>IF(SUM(D575)=0,"",D575*D576*D577/D$46/365/$P$1)</f>
        <v>2.9887920298879199E-3</v>
      </c>
      <c r="E578" s="1440">
        <f>IF(SUM(E575)=0,"",E575*E576*E577/E$46/365/$P$1)</f>
        <v>2.9887920298879199E-3</v>
      </c>
      <c r="F578" s="1440">
        <f>IF(SUM(F575)=0,"",F575*F576*F577/F$46/365/$P$1)</f>
        <v>5.0211706102117068E-3</v>
      </c>
      <c r="G578" s="1134"/>
      <c r="H578" s="1440">
        <f>IF(H$46=0,"",H575*H576*SUM($D577)/H$46/365/$P$1)</f>
        <v>1.7374686900719822E-3</v>
      </c>
      <c r="I578" s="1440">
        <f>IF(I$46=0,"",I575*I576*SUM($D577)/I$46/365/$P$1)</f>
        <v>1.7374686900719822E-3</v>
      </c>
      <c r="J578" s="1440">
        <f>IF(J$46=0,"",J575*J576*SUM($D577)/J$46/365/$P$1)</f>
        <v>1.7374686900719822E-3</v>
      </c>
      <c r="K578" s="1440">
        <f>IF(K$46=0,"",K575*K576*SUM($D577)/K$46/365/$P$1)</f>
        <v>1.7374686900719825E-3</v>
      </c>
      <c r="L578" s="1134"/>
      <c r="M578" s="1170">
        <f>IF(SUM(H578)=SUM(C578),"",SUM(H578)-SUM(C578))</f>
        <v>-6.5356493383835379E-4</v>
      </c>
      <c r="N578" s="1170">
        <f>IF(SUM(I578)=SUM(D578),"",SUM(I578)-SUM(D578))</f>
        <v>-1.2513233398159377E-3</v>
      </c>
      <c r="O578" s="1170">
        <f>IF(SUM(J578)=SUM(E578),"",SUM(J578)-SUM(E578))</f>
        <v>-1.2513233398159377E-3</v>
      </c>
      <c r="P578" s="1170">
        <f>IF(SUM(K578)=SUM(F578),"",SUM(K578)-SUM(F578))</f>
        <v>-3.2837019201397244E-3</v>
      </c>
      <c r="Q578" s="1151"/>
      <c r="R578" s="1081"/>
      <c r="S578" s="1043"/>
      <c r="T578" s="1043"/>
      <c r="U578" s="1082">
        <v>578</v>
      </c>
      <c r="V578" s="470"/>
    </row>
    <row r="579" spans="1:22" ht="15.75" customHeight="1">
      <c r="A579" s="1212" t="s">
        <v>398</v>
      </c>
      <c r="B579" s="1124"/>
      <c r="C579" s="1025">
        <f>IF(Data!BZ579="","",Data!BZ579)</f>
        <v>15</v>
      </c>
      <c r="D579" s="1025">
        <f>IF(Data!CA579="","",Data!CA579)</f>
        <v>15</v>
      </c>
      <c r="E579" s="1025">
        <f>IF(Data!CB579="","",Data!CB579)</f>
        <v>15</v>
      </c>
      <c r="F579" s="1025">
        <f>IF(Data!CC579="","",Data!CC579)</f>
        <v>15</v>
      </c>
      <c r="G579" s="1121"/>
      <c r="H579" s="983"/>
      <c r="I579" s="983"/>
      <c r="J579" s="983"/>
      <c r="K579" s="983"/>
      <c r="L579" s="1121"/>
      <c r="M579" s="983"/>
      <c r="N579" s="983"/>
      <c r="O579" s="983"/>
      <c r="P579" s="983"/>
      <c r="Q579" s="1151"/>
      <c r="R579" s="1135"/>
      <c r="S579" s="1136"/>
      <c r="T579" s="1136"/>
      <c r="U579" s="1082">
        <v>579</v>
      </c>
      <c r="V579" s="470"/>
    </row>
    <row r="580" spans="1:22" ht="15.75" customHeight="1">
      <c r="A580" s="1143" t="s">
        <v>395</v>
      </c>
      <c r="B580" s="1121"/>
      <c r="C580" s="1441">
        <f>IF(C579="","",C575*C576*C579)</f>
        <v>720</v>
      </c>
      <c r="D580" s="1441">
        <f>IF(D579="","",D575*D576*D579)</f>
        <v>900</v>
      </c>
      <c r="E580" s="1441">
        <f>IF(E579="","",E575*E576*E579)</f>
        <v>900</v>
      </c>
      <c r="F580" s="1441">
        <f>IF(F579="","",F575*F576*F579)</f>
        <v>1260</v>
      </c>
      <c r="G580" s="1121"/>
      <c r="H580" s="1441">
        <f>IF(H$46=0,"",IF($D579="",H575*H576*'Exp factors'!$H$58,H575*H576*$D579))</f>
        <v>523.19525929792565</v>
      </c>
      <c r="I580" s="1441">
        <f>IF(I$46=0,"",IF($D579="",I575*I576*'Exp factors'!$H$58,I575*I576*$D579))</f>
        <v>523.19525929792565</v>
      </c>
      <c r="J580" s="1441">
        <f>IF(J$46=0,"",IF($D579="",J575*J576*'Exp factors'!$H$58,J575*J576*$D579))</f>
        <v>523.19525929792565</v>
      </c>
      <c r="K580" s="1441">
        <f>IF(K$46=0,"",IF($D579="",K575*K576*'Exp factors'!$H$58,K575*K576*$D579))</f>
        <v>435.99604941493806</v>
      </c>
      <c r="L580" s="1121"/>
      <c r="M580" s="992">
        <f>IF(SUM(H580)=SUM(C580),"",SUM(H580)-SUM(C580))</f>
        <v>-196.80474070207435</v>
      </c>
      <c r="N580" s="992">
        <f>IF(SUM(I580)=SUM(D580),"",SUM(I580)-SUM(D580))</f>
        <v>-376.80474070207435</v>
      </c>
      <c r="O580" s="992">
        <f>IF(SUM(J580)=SUM(E580),"",SUM(J580)-SUM(E580))</f>
        <v>-376.80474070207435</v>
      </c>
      <c r="P580" s="992">
        <f>IF(SUM(K580)=SUM(F580),"",SUM(K580)-SUM(F580))</f>
        <v>-824.00395058506194</v>
      </c>
      <c r="Q580" s="1151" t="str">
        <f>[1]ExpFactors!$I$58</f>
        <v>fpl</v>
      </c>
      <c r="R580" s="544"/>
      <c r="S580" s="1050"/>
      <c r="T580" s="1050"/>
      <c r="U580" s="1082">
        <v>580</v>
      </c>
      <c r="V580" s="470"/>
    </row>
    <row r="581" spans="1:22" ht="15.75" customHeight="1">
      <c r="A581" s="1215" t="str">
        <f>IF(Data!A581="","",Data!A581)</f>
        <v>Burger purchase</v>
      </c>
      <c r="B581" s="1121"/>
      <c r="C581" s="1025" t="str">
        <f>IF(Data!BZ581="","",Data!BZ581)</f>
        <v/>
      </c>
      <c r="D581" s="1025" t="str">
        <f>IF(Data!CA581="","",Data!CA581)</f>
        <v/>
      </c>
      <c r="E581" s="1025" t="str">
        <f>IF(Data!CB581="","",Data!CB581)</f>
        <v/>
      </c>
      <c r="F581" s="1025" t="str">
        <f>IF(Data!CC581="","",Data!CC581)</f>
        <v/>
      </c>
      <c r="G581" s="1121"/>
      <c r="H581" s="1213">
        <f>IF(H$46="","",IF('Exp factors'!$B59="poor",'Exp factors'!$G$59*H$46/H582,SUM(C581)*'Exp factors'!C$59))</f>
        <v>2.5997179063579345</v>
      </c>
      <c r="I581" s="1213">
        <f>IF(I$46="","",IF('Exp factors'!$B59="poor",'Exp factors'!$G$59*I$46/I582,SUM(D581)*'Exp factors'!D$59))</f>
        <v>2.5997179063579345</v>
      </c>
      <c r="J581" s="1213">
        <f>IF(J$46="","",IF('Exp factors'!$B59="poor",'Exp factors'!$G$59*J$46/J582,SUM(E581)*'Exp factors'!E$59))</f>
        <v>2.5997179063579345</v>
      </c>
      <c r="K581" s="1213">
        <f>IF(K$46="","",IF('Exp factors'!$B59="poor",'Exp factors'!$G$59*K$46/K582,SUM(F581)*'Exp factors'!F$59))</f>
        <v>2.1664315886316121</v>
      </c>
      <c r="L581" s="1121"/>
      <c r="M581" s="983"/>
      <c r="N581" s="983"/>
      <c r="O581" s="983"/>
      <c r="P581" s="983"/>
      <c r="Q581" s="1151"/>
      <c r="R581" s="544"/>
      <c r="S581" s="1050"/>
      <c r="T581" s="1050"/>
      <c r="U581" s="1082">
        <v>581</v>
      </c>
      <c r="V581" s="470"/>
    </row>
    <row r="582" spans="1:22" ht="15.75" customHeight="1">
      <c r="A582" s="1143" t="s">
        <v>399</v>
      </c>
      <c r="B582" s="1121"/>
      <c r="C582" s="1025">
        <f>IF(Data!BZ582="","",Data!BZ582)</f>
        <v>12</v>
      </c>
      <c r="D582" s="1025">
        <f>IF(Data!CA582="","",Data!CA582)</f>
        <v>12</v>
      </c>
      <c r="E582" s="1025">
        <f>IF(Data!CB582="","",Data!CB582)</f>
        <v>12</v>
      </c>
      <c r="F582" s="1025">
        <f>IF(Data!CC582="","",Data!CC582)</f>
        <v>12</v>
      </c>
      <c r="G582" s="1121"/>
      <c r="H582" s="1214">
        <f>I582</f>
        <v>12</v>
      </c>
      <c r="I582" s="1214">
        <f>SUM(D582)</f>
        <v>12</v>
      </c>
      <c r="J582" s="1214">
        <f>I582</f>
        <v>12</v>
      </c>
      <c r="K582" s="1214">
        <f>I582</f>
        <v>12</v>
      </c>
      <c r="L582" s="1121"/>
      <c r="M582" s="983"/>
      <c r="N582" s="983"/>
      <c r="O582" s="983"/>
      <c r="P582" s="983"/>
      <c r="Q582" s="1151"/>
      <c r="R582" s="544"/>
      <c r="S582" s="1050"/>
      <c r="T582" s="1050"/>
      <c r="U582" s="1082">
        <v>582</v>
      </c>
      <c r="V582" s="470"/>
    </row>
    <row r="583" spans="1:22" ht="15.75" customHeight="1">
      <c r="A583" s="1192" t="s">
        <v>400</v>
      </c>
      <c r="B583" s="1124"/>
      <c r="C583" s="1025">
        <f>IF(Data!BZ583="","",Data!BZ583)</f>
        <v>11180</v>
      </c>
      <c r="D583" s="1025">
        <f>IF(Data!CA583="","",Data!CA583)</f>
        <v>11180</v>
      </c>
      <c r="E583" s="1025">
        <f>IF(Data!CB583="","",Data!CB583)</f>
        <v>11180</v>
      </c>
      <c r="F583" s="1025">
        <f>IF(Data!CC583="","",Data!CC583)</f>
        <v>11180</v>
      </c>
      <c r="G583" s="1121"/>
      <c r="H583" s="983"/>
      <c r="I583" s="983"/>
      <c r="J583" s="983"/>
      <c r="K583" s="983"/>
      <c r="L583" s="1121"/>
      <c r="M583" s="1138"/>
      <c r="N583" s="1138"/>
      <c r="O583" s="1138"/>
      <c r="P583" s="1138"/>
      <c r="Q583" s="1151"/>
      <c r="R583" s="544"/>
      <c r="S583" s="1050"/>
      <c r="T583" s="1050"/>
      <c r="U583" s="1082">
        <v>583</v>
      </c>
      <c r="V583" s="470"/>
    </row>
    <row r="584" spans="1:22" ht="15.75" customHeight="1">
      <c r="A584" s="1143" t="s">
        <v>353</v>
      </c>
      <c r="B584" s="1124"/>
      <c r="C584" s="1440" t="str">
        <f>IF(SUM(C581)=0,"",C581*C582*C583/C$46/365/$P$1)</f>
        <v/>
      </c>
      <c r="D584" s="1440" t="str">
        <f>IF(SUM(D581)=0,"",D581*D582*D583/D$46/365/$P$1)</f>
        <v/>
      </c>
      <c r="E584" s="1440" t="str">
        <f>IF(SUM(E581)=0,"",E581*E582*E583/E$46/365/$P$1)</f>
        <v/>
      </c>
      <c r="F584" s="1440" t="str">
        <f>IF(SUM(F581)=0,"",F581*F582*F583/F$46/365/$P$1)</f>
        <v/>
      </c>
      <c r="G584" s="1134"/>
      <c r="H584" s="1440">
        <f>IF(H$46=0,"",H581*H582*SUM($D583)/H$46/365/$P$1)</f>
        <v>1.809766263579185E-2</v>
      </c>
      <c r="I584" s="1440">
        <f>IF(I$46=0,"",I581*I582*SUM($D583)/I$46/365/$P$1)</f>
        <v>1.809766263579185E-2</v>
      </c>
      <c r="J584" s="1440">
        <f>IF(J$46=0,"",J581*J582*SUM($D583)/J$46/365/$P$1)</f>
        <v>1.809766263579185E-2</v>
      </c>
      <c r="K584" s="1440">
        <f>IF(K$46=0,"",K581*K582*SUM($D583)/K$46/365/$P$1)</f>
        <v>1.809766263579185E-2</v>
      </c>
      <c r="L584" s="1134"/>
      <c r="M584" s="1170">
        <f>IF(SUM(H584)=SUM(C584),"",SUM(H584)-SUM(C584))</f>
        <v>1.809766263579185E-2</v>
      </c>
      <c r="N584" s="1170">
        <f>IF(SUM(I584)=SUM(D584),"",SUM(I584)-SUM(D584))</f>
        <v>1.809766263579185E-2</v>
      </c>
      <c r="O584" s="1170">
        <f>IF(SUM(J584)=SUM(E584),"",SUM(J584)-SUM(E584))</f>
        <v>1.809766263579185E-2</v>
      </c>
      <c r="P584" s="1170">
        <f>IF(SUM(K584)=SUM(F584),"",SUM(K584)-SUM(F584))</f>
        <v>1.809766263579185E-2</v>
      </c>
      <c r="Q584" s="1151"/>
      <c r="R584" s="1081"/>
      <c r="S584" s="1043"/>
      <c r="T584" s="1043"/>
      <c r="U584" s="1082">
        <v>584</v>
      </c>
      <c r="V584" s="470"/>
    </row>
    <row r="585" spans="1:22" ht="15.75" customHeight="1">
      <c r="A585" s="1212" t="s">
        <v>398</v>
      </c>
      <c r="B585" s="1124"/>
      <c r="C585" s="1025" t="str">
        <f>IF(Data!BZ585="","",Data!BZ585)</f>
        <v/>
      </c>
      <c r="D585" s="1025" t="str">
        <f>IF(Data!CA585="","",Data!CA585)</f>
        <v/>
      </c>
      <c r="E585" s="1025" t="str">
        <f>IF(Data!CB585="","",Data!CB585)</f>
        <v/>
      </c>
      <c r="F585" s="1025" t="str">
        <f>IF(Data!CC585="","",Data!CC585)</f>
        <v/>
      </c>
      <c r="G585" s="1121"/>
      <c r="H585" s="983"/>
      <c r="I585" s="983"/>
      <c r="J585" s="983"/>
      <c r="K585" s="983"/>
      <c r="L585" s="1121"/>
      <c r="M585" s="983"/>
      <c r="N585" s="983"/>
      <c r="O585" s="983"/>
      <c r="P585" s="983"/>
      <c r="Q585" s="1151"/>
      <c r="R585" s="1135"/>
      <c r="S585" s="1136"/>
      <c r="T585" s="1136"/>
      <c r="U585" s="1082">
        <v>585</v>
      </c>
      <c r="V585" s="470"/>
    </row>
    <row r="586" spans="1:22" ht="15.75" customHeight="1">
      <c r="A586" s="1143" t="s">
        <v>395</v>
      </c>
      <c r="B586" s="1121"/>
      <c r="C586" s="1441" t="str">
        <f>IF(C585="","",C581*C582*C585)</f>
        <v/>
      </c>
      <c r="D586" s="1441" t="str">
        <f>IF(D585="","",D581*D582*D585)</f>
        <v/>
      </c>
      <c r="E586" s="1441" t="str">
        <f>IF(E585="","",E581*E582*E585)</f>
        <v/>
      </c>
      <c r="F586" s="1441" t="str">
        <f>IF(F585="","",F581*F582*F585)</f>
        <v/>
      </c>
      <c r="G586" s="1121"/>
      <c r="H586" s="1441">
        <f>IF(H$46=0,"",IF($D585="",H581*H582*'Exp factors'!$H$59,H581*H582*$D585))</f>
        <v>1819.9223727480962</v>
      </c>
      <c r="I586" s="1441">
        <f>IF(I$46=0,"",IF($D585="",I581*I582*'Exp factors'!$H$59,I581*I582*$D585))</f>
        <v>1819.9223727480962</v>
      </c>
      <c r="J586" s="1441">
        <f>IF(J$46=0,"",IF($D585="",J581*J582*'Exp factors'!$H$59,J581*J582*$D585))</f>
        <v>1819.9223727480962</v>
      </c>
      <c r="K586" s="1441">
        <f>IF(K$46=0,"",IF($D585="",K581*K582*'Exp factors'!$H$59,K581*K582*$D585))</f>
        <v>1516.6019772900802</v>
      </c>
      <c r="L586" s="1121"/>
      <c r="M586" s="992">
        <f>IF(SUM(H586)=SUM(C586),"",SUM(H586)-SUM(C586))</f>
        <v>1819.9223727480962</v>
      </c>
      <c r="N586" s="992">
        <f>IF(SUM(I586)=SUM(D586),"",SUM(I586)-SUM(D586))</f>
        <v>1819.9223727480962</v>
      </c>
      <c r="O586" s="992">
        <f>IF(SUM(J586)=SUM(E586),"",SUM(J586)-SUM(E586))</f>
        <v>1819.9223727480962</v>
      </c>
      <c r="P586" s="992">
        <f>IF(SUM(K586)=SUM(F586),"",SUM(K586)-SUM(F586))</f>
        <v>1516.6019772900802</v>
      </c>
      <c r="Q586" s="1151" t="str">
        <f>[1]ExpFactors!$I$59</f>
        <v>fpl</v>
      </c>
      <c r="R586" s="544"/>
      <c r="S586" s="1050"/>
      <c r="T586" s="1050"/>
      <c r="U586" s="1082">
        <v>586</v>
      </c>
      <c r="V586" s="470"/>
    </row>
    <row r="587" spans="1:22" ht="15.75" customHeight="1">
      <c r="A587" s="1215" t="str">
        <f>IF(Data!A587="","",Data!A587)</f>
        <v>Powdered soup purchase</v>
      </c>
      <c r="B587" s="1121"/>
      <c r="C587" s="1025" t="str">
        <f>IF(Data!BZ587="","",Data!BZ587)</f>
        <v/>
      </c>
      <c r="D587" s="1025" t="str">
        <f>IF(Data!CA587="","",Data!CA587)</f>
        <v/>
      </c>
      <c r="E587" s="1025" t="str">
        <f>IF(Data!CB587="","",Data!CB587)</f>
        <v/>
      </c>
      <c r="F587" s="1025" t="str">
        <f>IF(Data!CC587="","",Data!CC587)</f>
        <v/>
      </c>
      <c r="G587" s="1121"/>
      <c r="H587" s="1213">
        <f>IF(H$46="","",IF('Exp factors'!$B60="poor",'Exp factors'!$G$60*H$46/H588,SUM(C587)*'Exp factors'!C$60))</f>
        <v>0.21326100032641068</v>
      </c>
      <c r="I587" s="1213">
        <f>IF(I$46="","",IF('Exp factors'!$B60="poor",'Exp factors'!$G$60*I$46/I588,SUM(D587)*'Exp factors'!D$60))</f>
        <v>0.21326100032641068</v>
      </c>
      <c r="J587" s="1213">
        <f>IF(J$46="","",IF('Exp factors'!$B60="poor",'Exp factors'!$G$60*J$46/J588,SUM(E587)*'Exp factors'!E$60))</f>
        <v>0.21326100032641068</v>
      </c>
      <c r="K587" s="1213">
        <f>IF(K$46="","",IF('Exp factors'!$B60="poor",'Exp factors'!$G$60*K$46/K588,SUM(F587)*'Exp factors'!F$60))</f>
        <v>0.17771750027200886</v>
      </c>
      <c r="L587" s="1121"/>
      <c r="M587" s="983"/>
      <c r="N587" s="983"/>
      <c r="O587" s="983"/>
      <c r="P587" s="983"/>
      <c r="Q587" s="1151"/>
      <c r="R587" s="544"/>
      <c r="S587" s="1050"/>
      <c r="T587" s="1050"/>
      <c r="U587" s="1082">
        <v>587</v>
      </c>
      <c r="V587" s="470"/>
    </row>
    <row r="588" spans="1:22" ht="15.75" customHeight="1">
      <c r="A588" s="1143" t="s">
        <v>399</v>
      </c>
      <c r="B588" s="1121"/>
      <c r="C588" s="1025">
        <f>IF(Data!BZ588="","",Data!BZ588)</f>
        <v>12</v>
      </c>
      <c r="D588" s="1025">
        <f>IF(Data!CA588="","",Data!CA588)</f>
        <v>12</v>
      </c>
      <c r="E588" s="1025">
        <f>IF(Data!CB588="","",Data!CB588)</f>
        <v>12</v>
      </c>
      <c r="F588" s="1025">
        <f>IF(Data!CC588="","",Data!CC588)</f>
        <v>12</v>
      </c>
      <c r="G588" s="1121"/>
      <c r="H588" s="1214">
        <f>I588</f>
        <v>12</v>
      </c>
      <c r="I588" s="1214">
        <f>SUM(D588)</f>
        <v>12</v>
      </c>
      <c r="J588" s="1214">
        <f>I588</f>
        <v>12</v>
      </c>
      <c r="K588" s="1214">
        <f>I588</f>
        <v>12</v>
      </c>
      <c r="L588" s="1121"/>
      <c r="M588" s="983"/>
      <c r="N588" s="983"/>
      <c r="O588" s="983"/>
      <c r="P588" s="983"/>
      <c r="Q588" s="1151"/>
      <c r="R588" s="544"/>
      <c r="S588" s="1050"/>
      <c r="T588" s="1050"/>
      <c r="U588" s="1082">
        <v>588</v>
      </c>
      <c r="V588" s="470"/>
    </row>
    <row r="589" spans="1:22" ht="15.75" customHeight="1">
      <c r="A589" s="1192" t="s">
        <v>400</v>
      </c>
      <c r="B589" s="1124"/>
      <c r="C589" s="1025">
        <f>IF(Data!BZ589="","",Data!BZ589)</f>
        <v>13910</v>
      </c>
      <c r="D589" s="1025">
        <f>IF(Data!CA589="","",Data!CA589)</f>
        <v>13910</v>
      </c>
      <c r="E589" s="1025">
        <f>IF(Data!CB589="","",Data!CB589)</f>
        <v>13910</v>
      </c>
      <c r="F589" s="1025">
        <f>IF(Data!CC589="","",Data!CC589)</f>
        <v>13910</v>
      </c>
      <c r="G589" s="1121"/>
      <c r="H589" s="983"/>
      <c r="I589" s="983"/>
      <c r="J589" s="983"/>
      <c r="K589" s="983"/>
      <c r="L589" s="1121"/>
      <c r="M589" s="1138"/>
      <c r="N589" s="1138"/>
      <c r="O589" s="1138"/>
      <c r="P589" s="1138"/>
      <c r="Q589" s="1151"/>
      <c r="R589" s="544"/>
      <c r="S589" s="1050"/>
      <c r="T589" s="1050"/>
      <c r="U589" s="1082">
        <v>589</v>
      </c>
      <c r="V589" s="470"/>
    </row>
    <row r="590" spans="1:22" ht="15.75" customHeight="1">
      <c r="A590" s="1143" t="s">
        <v>353</v>
      </c>
      <c r="B590" s="1124"/>
      <c r="C590" s="1440" t="str">
        <f>IF(SUM(C587)=0,"",C587*C588*C589/C$46/365/$P$1)</f>
        <v/>
      </c>
      <c r="D590" s="1440" t="str">
        <f>IF(SUM(D587)=0,"",D587*D588*D589/D$46/365/$P$1)</f>
        <v/>
      </c>
      <c r="E590" s="1440" t="str">
        <f>IF(SUM(E587)=0,"",E587*E588*E589/E$46/365/$P$1)</f>
        <v/>
      </c>
      <c r="F590" s="1440" t="str">
        <f>IF(SUM(F587)=0,"",F587*F588*F589/F$46/365/$P$1)</f>
        <v/>
      </c>
      <c r="G590" s="1134"/>
      <c r="H590" s="1440">
        <f>IF(H$46=0,"",H587*H588*SUM($D589)/H$46/365/$P$1)</f>
        <v>1.8471111547573927E-3</v>
      </c>
      <c r="I590" s="1440">
        <f>IF(I$46=0,"",I587*I588*SUM($D589)/I$46/365/$P$1)</f>
        <v>1.8471111547573927E-3</v>
      </c>
      <c r="J590" s="1440">
        <f>IF(J$46=0,"",J587*J588*SUM($D589)/J$46/365/$P$1)</f>
        <v>1.8471111547573927E-3</v>
      </c>
      <c r="K590" s="1440">
        <f>IF(K$46=0,"",K587*K588*SUM($D589)/K$46/365/$P$1)</f>
        <v>1.8471111547573923E-3</v>
      </c>
      <c r="L590" s="1134"/>
      <c r="M590" s="1170">
        <f>IF(SUM(H590)=SUM(C590),"",SUM(H590)-SUM(C590))</f>
        <v>1.8471111547573927E-3</v>
      </c>
      <c r="N590" s="1170">
        <f>IF(SUM(I590)=SUM(D590),"",SUM(I590)-SUM(D590))</f>
        <v>1.8471111547573927E-3</v>
      </c>
      <c r="O590" s="1170">
        <f>IF(SUM(J590)=SUM(E590),"",SUM(J590)-SUM(E590))</f>
        <v>1.8471111547573927E-3</v>
      </c>
      <c r="P590" s="1170">
        <f>IF(SUM(K590)=SUM(F590),"",SUM(K590)-SUM(F590))</f>
        <v>1.8471111547573923E-3</v>
      </c>
      <c r="Q590" s="1151"/>
      <c r="R590" s="1081"/>
      <c r="S590" s="1043"/>
      <c r="T590" s="1043"/>
      <c r="U590" s="1082">
        <v>590</v>
      </c>
      <c r="V590" s="470"/>
    </row>
    <row r="591" spans="1:22" ht="15.75" customHeight="1">
      <c r="A591" s="1212" t="s">
        <v>398</v>
      </c>
      <c r="B591" s="1124"/>
      <c r="C591" s="1025" t="str">
        <f>IF(Data!BZ591="","",Data!BZ591)</f>
        <v/>
      </c>
      <c r="D591" s="1025" t="str">
        <f>IF(Data!CA591="","",Data!CA591)</f>
        <v/>
      </c>
      <c r="E591" s="1025" t="str">
        <f>IF(Data!CB591="","",Data!CB591)</f>
        <v/>
      </c>
      <c r="F591" s="1025" t="str">
        <f>IF(Data!CC591="","",Data!CC591)</f>
        <v/>
      </c>
      <c r="G591" s="1121"/>
      <c r="H591" s="983"/>
      <c r="I591" s="983"/>
      <c r="J591" s="983"/>
      <c r="K591" s="983"/>
      <c r="L591" s="1121"/>
      <c r="M591" s="983"/>
      <c r="N591" s="983"/>
      <c r="O591" s="983"/>
      <c r="P591" s="983"/>
      <c r="Q591" s="1151"/>
      <c r="R591" s="1135"/>
      <c r="S591" s="1136"/>
      <c r="T591" s="1136"/>
      <c r="U591" s="1082">
        <v>591</v>
      </c>
      <c r="V591" s="470"/>
    </row>
    <row r="592" spans="1:22" ht="15.75" customHeight="1">
      <c r="A592" s="1143" t="s">
        <v>395</v>
      </c>
      <c r="B592" s="1121"/>
      <c r="C592" s="1441" t="str">
        <f>IF(C591="","",C587*C588*C591)</f>
        <v/>
      </c>
      <c r="D592" s="1441" t="str">
        <f>IF(D591="","",D587*D588*D591)</f>
        <v/>
      </c>
      <c r="E592" s="1441" t="str">
        <f>IF(E591="","",E587*E588*E591)</f>
        <v/>
      </c>
      <c r="F592" s="1441" t="str">
        <f>IF(F591="","",F587*F588*F591)</f>
        <v/>
      </c>
      <c r="G592" s="1121"/>
      <c r="H592" s="1441">
        <f>IF(H$46=0,"",IF($D591="",H587*H588*'Exp factors'!$H$60,H587*H588*$D591))</f>
        <v>220.60951190392316</v>
      </c>
      <c r="I592" s="1441">
        <f>IF(I$46=0,"",IF($D591="",I587*I588*'Exp factors'!$H$60,I587*I588*$D591))</f>
        <v>220.60951190392316</v>
      </c>
      <c r="J592" s="1441">
        <f>IF(J$46=0,"",IF($D591="",J587*J588*'Exp factors'!$H$60,J587*J588*$D591))</f>
        <v>220.60951190392316</v>
      </c>
      <c r="K592" s="1441">
        <f>IF(K$46=0,"",IF($D591="",K587*K588*'Exp factors'!$H$60,K587*K588*$D591))</f>
        <v>183.84125991993594</v>
      </c>
      <c r="L592" s="1121"/>
      <c r="M592" s="992">
        <f>IF(SUM(H592)=SUM(C592),"",SUM(H592)-SUM(C592))</f>
        <v>220.60951190392316</v>
      </c>
      <c r="N592" s="992">
        <f>IF(SUM(I592)=SUM(D592),"",SUM(I592)-SUM(D592))</f>
        <v>220.60951190392316</v>
      </c>
      <c r="O592" s="992">
        <f>IF(SUM(J592)=SUM(E592),"",SUM(J592)-SUM(E592))</f>
        <v>220.60951190392316</v>
      </c>
      <c r="P592" s="992">
        <f>IF(SUM(K592)=SUM(F592),"",SUM(K592)-SUM(F592))</f>
        <v>183.84125991993594</v>
      </c>
      <c r="Q592" s="1151" t="str">
        <f>[1]ExpFactors!$I$60</f>
        <v>fpl</v>
      </c>
      <c r="R592" s="544"/>
      <c r="S592" s="1050"/>
      <c r="T592" s="1050"/>
      <c r="U592" s="1082">
        <v>592</v>
      </c>
      <c r="V592" s="470"/>
    </row>
    <row r="593" spans="1:22" ht="15.75" customHeight="1">
      <c r="A593" s="1443" t="str">
        <f>IF(Data!A593="","",Data!A593)</f>
        <v>Dark green vegetables purchase</v>
      </c>
      <c r="B593" s="1121"/>
      <c r="C593" s="1025" t="str">
        <f>IF(Data!BZ593="","",Data!BZ593)</f>
        <v>kg</v>
      </c>
      <c r="D593" s="1025" t="str">
        <f>IF(Data!CA593="","",Data!CA593)</f>
        <v>kg</v>
      </c>
      <c r="E593" s="1025" t="str">
        <f>IF(Data!CB593="","",Data!CB593)</f>
        <v>kg</v>
      </c>
      <c r="F593" s="1025" t="str">
        <f>IF(Data!CC593="","",Data!CC593)</f>
        <v>kg</v>
      </c>
      <c r="G593" s="1121"/>
      <c r="H593" s="983"/>
      <c r="I593" s="983"/>
      <c r="J593" s="983"/>
      <c r="K593" s="983"/>
      <c r="L593" s="1121"/>
      <c r="M593" s="983"/>
      <c r="N593" s="983"/>
      <c r="O593" s="983"/>
      <c r="P593" s="983"/>
      <c r="Q593" s="1151"/>
      <c r="R593" s="489"/>
      <c r="S593" s="489"/>
      <c r="T593" s="489"/>
      <c r="U593" s="1082">
        <v>593</v>
      </c>
      <c r="V593" s="470"/>
    </row>
    <row r="594" spans="1:22" ht="15.75" customHeight="1">
      <c r="A594" s="1143" t="s">
        <v>401</v>
      </c>
      <c r="B594" s="1121"/>
      <c r="C594" s="1025">
        <f>IF(Data!BZ594="","",Data!BZ594)</f>
        <v>12</v>
      </c>
      <c r="D594" s="1025">
        <v>0</v>
      </c>
      <c r="E594" s="1025">
        <v>0</v>
      </c>
      <c r="F594" s="1025">
        <v>0</v>
      </c>
      <c r="G594" s="1121"/>
      <c r="H594" s="1213">
        <f>IF(H$46="","",IF('Exp factors'!$B65="poor",'Exp factors'!$G$65*H$46/H595,SUM(C594)*'Exp factors'!C$65))</f>
        <v>0</v>
      </c>
      <c r="I594" s="1213">
        <f>IF(I$46="","",IF('Exp factors'!$B65="poor",'Exp factors'!$G$65*I$46/I595,SUM(D594)*'Exp factors'!D$65))</f>
        <v>0</v>
      </c>
      <c r="J594" s="1213">
        <f>IF(J$46="","",IF('Exp factors'!$B65="poor",'Exp factors'!$G$65*J$46/J595,SUM(E594)*'Exp factors'!E$65))</f>
        <v>0</v>
      </c>
      <c r="K594" s="1213">
        <f>IF(K$46="","",IF('Exp factors'!$B65="poor",'Exp factors'!$G$65*K$46/K595,SUM(F594)*'Exp factors'!F$65))</f>
        <v>0</v>
      </c>
      <c r="L594" s="1121"/>
      <c r="M594" s="983"/>
      <c r="N594" s="983"/>
      <c r="O594" s="983"/>
      <c r="P594" s="983"/>
      <c r="Q594" s="1151"/>
      <c r="R594" s="544"/>
      <c r="S594" s="1050"/>
      <c r="T594" s="1050"/>
      <c r="U594" s="1082">
        <v>594</v>
      </c>
      <c r="V594" s="470"/>
    </row>
    <row r="595" spans="1:22" ht="15.75" customHeight="1">
      <c r="A595" s="1143" t="s">
        <v>399</v>
      </c>
      <c r="B595" s="1124"/>
      <c r="C595" s="1025">
        <f>IF(Data!BZ595="","",Data!BZ595)</f>
        <v>8</v>
      </c>
      <c r="D595" s="1025"/>
      <c r="E595" s="1025"/>
      <c r="F595" s="1025"/>
      <c r="G595" s="1121"/>
      <c r="H595" s="1214">
        <f>I595</f>
        <v>12</v>
      </c>
      <c r="I595" s="1214">
        <v>12</v>
      </c>
      <c r="J595" s="1214">
        <f>I595</f>
        <v>12</v>
      </c>
      <c r="K595" s="1214">
        <f>I595</f>
        <v>12</v>
      </c>
      <c r="L595" s="1121"/>
      <c r="M595" s="983"/>
      <c r="N595" s="983"/>
      <c r="O595" s="983"/>
      <c r="P595" s="983"/>
      <c r="Q595" s="1151"/>
      <c r="R595" s="544"/>
      <c r="S595" s="1050"/>
      <c r="T595" s="1050"/>
      <c r="U595" s="1082">
        <v>595</v>
      </c>
      <c r="V595" s="470"/>
    </row>
    <row r="596" spans="1:22" ht="15.75" customHeight="1">
      <c r="A596" s="1192" t="s">
        <v>400</v>
      </c>
      <c r="B596" s="1124"/>
      <c r="C596" s="1025">
        <f>IF(Data!BZ596="","",Data!BZ596)</f>
        <v>1381.644</v>
      </c>
      <c r="D596" s="1025">
        <f>IF(Data!CA596="","",Data!CA596)</f>
        <v>1381.644</v>
      </c>
      <c r="E596" s="1025">
        <f>IF(Data!CB596="","",Data!CB596)</f>
        <v>1381.644</v>
      </c>
      <c r="F596" s="1025">
        <f>IF(Data!CC596="","",Data!CC596)</f>
        <v>1381.644</v>
      </c>
      <c r="G596" s="1121"/>
      <c r="H596" s="983"/>
      <c r="I596" s="983"/>
      <c r="J596" s="983"/>
      <c r="K596" s="983"/>
      <c r="L596" s="1121"/>
      <c r="M596" s="1138"/>
      <c r="N596" s="1138"/>
      <c r="O596" s="1138"/>
      <c r="P596" s="1138"/>
      <c r="Q596" s="1151"/>
      <c r="R596" s="544"/>
      <c r="S596" s="1050"/>
      <c r="T596" s="1050"/>
      <c r="U596" s="1082">
        <v>596</v>
      </c>
      <c r="V596" s="470"/>
    </row>
    <row r="597" spans="1:22" ht="15.75" customHeight="1">
      <c r="A597" s="1143" t="s">
        <v>353</v>
      </c>
      <c r="B597" s="1124"/>
      <c r="C597" s="1444">
        <f>IF(C594="","",C594*C595*C596/C$46/365/$P$1)</f>
        <v>6.88241095890411E-3</v>
      </c>
      <c r="D597" s="1444">
        <f>IF(D594="","",D594*D595*D596/D$46/365/$P$1)</f>
        <v>0</v>
      </c>
      <c r="E597" s="1444">
        <f>IF(E594="","",E594*E595*E596/E$46/365/$P$1)</f>
        <v>0</v>
      </c>
      <c r="F597" s="1444">
        <f>IF(F594="","",F594*F595*F596/F$46/365/$P$1)</f>
        <v>0</v>
      </c>
      <c r="G597" s="1134"/>
      <c r="H597" s="1169">
        <f>IF(H$46=0,"",H594*H595*SUM($D596)/H$46/365/$P$1)</f>
        <v>0</v>
      </c>
      <c r="I597" s="1169">
        <f>IF(I$46=0,"",I594*I595*SUM($D596)/I$46/365/$P$1)</f>
        <v>0</v>
      </c>
      <c r="J597" s="1169">
        <f>IF(J$46=0,"",J594*J595*SUM($D596)/J$46/365/$P$1)</f>
        <v>0</v>
      </c>
      <c r="K597" s="1169">
        <f>IF(K$46=0,"",K594*K595*SUM($D596)/K$46/365/$P$1)</f>
        <v>0</v>
      </c>
      <c r="L597" s="1134"/>
      <c r="M597" s="1170">
        <f>IF(SUM(H597)=SUM(C597),"",SUM(H597)-SUM(C597))</f>
        <v>-6.88241095890411E-3</v>
      </c>
      <c r="N597" s="1170" t="str">
        <f>IF(SUM(I597)=SUM(D597),"",SUM(I597)-SUM(D597))</f>
        <v/>
      </c>
      <c r="O597" s="1170" t="str">
        <f>IF(SUM(J597)=SUM(E597),"",SUM(J597)-SUM(E597))</f>
        <v/>
      </c>
      <c r="P597" s="1170" t="str">
        <f>IF(SUM(K597)=SUM(F597),"",SUM(K597)-SUM(F597))</f>
        <v/>
      </c>
      <c r="Q597" s="1151"/>
      <c r="R597" s="1081"/>
      <c r="S597" s="1043"/>
      <c r="T597" s="1043"/>
      <c r="U597" s="1082">
        <v>597</v>
      </c>
      <c r="V597" s="470"/>
    </row>
    <row r="598" spans="1:22" ht="15.75" customHeight="1">
      <c r="A598" s="1212" t="s">
        <v>398</v>
      </c>
      <c r="B598" s="1121"/>
      <c r="C598" s="1025">
        <f>IF(Data!BZ598="","",Data!BZ598)</f>
        <v>4</v>
      </c>
      <c r="D598" s="1025">
        <f>IF(Data!CA598="","",Data!CA598)</f>
        <v>4</v>
      </c>
      <c r="E598" s="1025">
        <f>IF(Data!CB598="","",Data!CB598)</f>
        <v>4</v>
      </c>
      <c r="F598" s="1025">
        <f>IF(Data!CC598="","",Data!CC598)</f>
        <v>4</v>
      </c>
      <c r="G598" s="1121"/>
      <c r="H598" s="983"/>
      <c r="I598" s="983"/>
      <c r="J598" s="983"/>
      <c r="K598" s="983"/>
      <c r="L598" s="1121"/>
      <c r="M598" s="983"/>
      <c r="N598" s="983"/>
      <c r="O598" s="983"/>
      <c r="P598" s="983"/>
      <c r="Q598" s="1151"/>
      <c r="R598" s="1135"/>
      <c r="S598" s="1136"/>
      <c r="T598" s="1136"/>
      <c r="U598" s="1082">
        <v>598</v>
      </c>
      <c r="V598" s="470"/>
    </row>
    <row r="599" spans="1:22" ht="15.75" customHeight="1">
      <c r="A599" s="1143" t="s">
        <v>395</v>
      </c>
      <c r="B599" s="1121"/>
      <c r="C599" s="1445">
        <f>IF(C598="","",C594*C595*C598)</f>
        <v>384</v>
      </c>
      <c r="D599" s="1445">
        <f>IF(D598="","",D594*D595*D598)</f>
        <v>0</v>
      </c>
      <c r="E599" s="1445">
        <f>IF(E598="","",E594*E595*E598)</f>
        <v>0</v>
      </c>
      <c r="F599" s="1445">
        <f>IF(F598="","",F594*F595*F598)</f>
        <v>0</v>
      </c>
      <c r="G599" s="1121"/>
      <c r="H599" s="1165">
        <f>IF(H$46=0,"",IF($D598="",H594*H595*[1]ExpFactors!$H$65,H594*H595*$D598))</f>
        <v>0</v>
      </c>
      <c r="I599" s="1165">
        <f>IF(I$46=0,"",IF($D598="",I594*I595*[1]ExpFactors!$H$65,I594*I595*$D598))</f>
        <v>0</v>
      </c>
      <c r="J599" s="1165">
        <f>IF(J$46=0,"",IF($D598="",J594*J595*[1]ExpFactors!$H$65,J594*J595*$D598))</f>
        <v>0</v>
      </c>
      <c r="K599" s="1165">
        <f>IF(K$46=0,"",IF($D598="",K594*K595*[1]ExpFactors!$H$65,K594*K595*$D598))</f>
        <v>0</v>
      </c>
      <c r="L599" s="1121"/>
      <c r="M599" s="992">
        <f>IF(SUM(H599)=SUM(C599),"",SUM(H599)-SUM(C599))</f>
        <v>-384</v>
      </c>
      <c r="N599" s="992" t="str">
        <f>IF(SUM(I599)=SUM(D599),"",SUM(I599)-SUM(D599))</f>
        <v/>
      </c>
      <c r="O599" s="992" t="str">
        <f>IF(SUM(J599)=SUM(E599),"",SUM(J599)-SUM(E599))</f>
        <v/>
      </c>
      <c r="P599" s="992" t="str">
        <f>IF(SUM(K599)=SUM(F599),"",SUM(K599)-SUM(F599))</f>
        <v/>
      </c>
      <c r="Q599" s="1151" t="str">
        <f>[1]ExpFactors!$I$65</f>
        <v>des</v>
      </c>
      <c r="R599" s="544"/>
      <c r="S599" s="1050"/>
      <c r="T599" s="1050"/>
      <c r="U599" s="1082">
        <v>599</v>
      </c>
      <c r="V599" s="470"/>
    </row>
    <row r="600" spans="1:22" ht="15.75" customHeight="1">
      <c r="A600" s="1215" t="str">
        <f>IF(Data!A600="","",Data!A600)</f>
        <v>Atchaar purchase</v>
      </c>
      <c r="B600" s="1121"/>
      <c r="C600" s="1165"/>
      <c r="D600" s="1165"/>
      <c r="E600" s="1165"/>
      <c r="F600" s="1165"/>
      <c r="G600" s="1121"/>
      <c r="H600" s="1213"/>
      <c r="I600" s="1213"/>
      <c r="J600" s="1213"/>
      <c r="K600" s="1213"/>
      <c r="L600" s="1121"/>
      <c r="M600" s="983"/>
      <c r="N600" s="983"/>
      <c r="O600" s="983"/>
      <c r="P600" s="983"/>
      <c r="Q600" s="1151"/>
      <c r="R600" s="544"/>
      <c r="S600" s="1050"/>
      <c r="T600" s="1050"/>
      <c r="U600" s="1082">
        <v>600</v>
      </c>
      <c r="V600" s="470"/>
    </row>
    <row r="601" spans="1:22" ht="15.75" customHeight="1">
      <c r="A601" s="1143" t="s">
        <v>401</v>
      </c>
      <c r="B601" s="1121"/>
      <c r="C601" s="1025" t="str">
        <f>IF(Data!BZ601="","",Data!BZ601)</f>
        <v/>
      </c>
      <c r="D601" s="1025" t="str">
        <f>IF(Data!CA601="","",Data!CA601)</f>
        <v/>
      </c>
      <c r="E601" s="1025" t="str">
        <f>IF(Data!CB601="","",Data!CB601)</f>
        <v/>
      </c>
      <c r="F601" s="1025" t="str">
        <f>IF(Data!CC601="","",Data!CC601)</f>
        <v/>
      </c>
      <c r="G601" s="1121"/>
      <c r="H601" s="1213">
        <f>IF(H$46="","",IF('Exp factors'!$B63="poor",'Exp factors'!$G$63*H$46,SUM(C601)*'Exp factors'!C$63))</f>
        <v>3.4020917078280513</v>
      </c>
      <c r="I601" s="1213">
        <f>IF(I$46="","",IF('Exp factors'!$B63="poor",'Exp factors'!$G$63*I$46,SUM(D601)*'Exp factors'!D$63))</f>
        <v>3.4020917078280513</v>
      </c>
      <c r="J601" s="1213">
        <f>IF(J$46="","",IF('Exp factors'!$B63="poor",'Exp factors'!$G$63*J$46,SUM(E601)*'Exp factors'!E$63))</f>
        <v>3.4020917078280513</v>
      </c>
      <c r="K601" s="1213">
        <f>IF(K$46="","",IF('Exp factors'!$B63="poor",'Exp factors'!$G$63*K$46,SUM(F601)*'Exp factors'!F$63))</f>
        <v>2.8350764231900429</v>
      </c>
      <c r="L601" s="1121"/>
      <c r="M601" s="983"/>
      <c r="N601" s="983"/>
      <c r="O601" s="983"/>
      <c r="P601" s="983"/>
      <c r="Q601" s="1151"/>
      <c r="R601" s="544"/>
      <c r="S601" s="1050"/>
      <c r="T601" s="1050"/>
      <c r="U601" s="1082">
        <v>601</v>
      </c>
      <c r="V601" s="470"/>
    </row>
    <row r="602" spans="1:22" ht="15.75" customHeight="1">
      <c r="A602" s="1192" t="s">
        <v>400</v>
      </c>
      <c r="B602" s="1121"/>
      <c r="C602" s="1025">
        <f>IF(Data!BZ602="","",Data!BZ602)</f>
        <v>9070</v>
      </c>
      <c r="D602" s="1025">
        <f>IF(Data!CA602="","",Data!CA602)</f>
        <v>9070</v>
      </c>
      <c r="E602" s="1025">
        <f>IF(Data!CB602="","",Data!CB602)</f>
        <v>9070</v>
      </c>
      <c r="F602" s="1025">
        <f>IF(Data!CC602="","",Data!CC602)</f>
        <v>9070</v>
      </c>
      <c r="G602" s="1121"/>
      <c r="H602" s="983"/>
      <c r="I602" s="983"/>
      <c r="J602" s="983"/>
      <c r="K602" s="983"/>
      <c r="L602" s="1121"/>
      <c r="M602" s="1138"/>
      <c r="N602" s="1138"/>
      <c r="O602" s="1138"/>
      <c r="P602" s="1138"/>
      <c r="Q602" s="1151"/>
      <c r="R602" s="544"/>
      <c r="S602" s="1050"/>
      <c r="T602" s="1050"/>
      <c r="U602" s="1082">
        <v>602</v>
      </c>
      <c r="V602" s="470"/>
    </row>
    <row r="603" spans="1:22" ht="15.75" customHeight="1">
      <c r="A603" s="1143" t="s">
        <v>353</v>
      </c>
      <c r="B603" s="1121"/>
      <c r="C603" s="1440" t="str">
        <f>IF(C601="","",C601*C602/C$46/365/$P$1)</f>
        <v/>
      </c>
      <c r="D603" s="1440" t="str">
        <f>IF(D601="","",D601*D602/D$46/365/$P$1)</f>
        <v/>
      </c>
      <c r="E603" s="1440" t="str">
        <f>IF(E601="","",E601*E602/E$46/365/$P$1)</f>
        <v/>
      </c>
      <c r="F603" s="1440" t="str">
        <f>IF(F601="","",F601*F602/F$46/365/$P$1)</f>
        <v/>
      </c>
      <c r="G603" s="1121"/>
      <c r="H603" s="1440">
        <f>IF(OR(H$46=0,H601=""),"",H601*SUM($D602)/H$46/365/$P$1)</f>
        <v>1.6011297109796816E-3</v>
      </c>
      <c r="I603" s="1440">
        <f>IF(OR(I$46=0,I601=""),"",I601*SUM($D602)/I$46/365/$P$1)</f>
        <v>1.6011297109796816E-3</v>
      </c>
      <c r="J603" s="1440">
        <f>IF(OR(J$46=0,J601=""),"",J601*SUM($D602)/J$46/365/$P$1)</f>
        <v>1.6011297109796816E-3</v>
      </c>
      <c r="K603" s="1440">
        <f>IF(OR(K$46=0,K601=""),"",K601*SUM($D602)/K$46/365/$P$1)</f>
        <v>1.601129710979682E-3</v>
      </c>
      <c r="L603" s="1121"/>
      <c r="M603" s="1170">
        <f>IF(SUM(H603)=SUM(C603),"",SUM(H603)-SUM(C603))</f>
        <v>1.6011297109796816E-3</v>
      </c>
      <c r="N603" s="1170">
        <f>IF(SUM(I603)=SUM(D603),"",SUM(I603)-SUM(D603))</f>
        <v>1.6011297109796816E-3</v>
      </c>
      <c r="O603" s="1170">
        <f>IF(SUM(J603)=SUM(E603),"",SUM(J603)-SUM(E603))</f>
        <v>1.6011297109796816E-3</v>
      </c>
      <c r="P603" s="1170">
        <f>IF(SUM(K603)=SUM(F603),"",SUM(K603)-SUM(F603))</f>
        <v>1.601129710979682E-3</v>
      </c>
      <c r="Q603" s="1151"/>
      <c r="R603" s="544"/>
      <c r="S603" s="1050"/>
      <c r="T603" s="1050"/>
      <c r="U603" s="1082">
        <v>603</v>
      </c>
      <c r="V603" s="470"/>
    </row>
    <row r="604" spans="1:22" ht="15.75" customHeight="1">
      <c r="A604" s="1212" t="s">
        <v>398</v>
      </c>
      <c r="B604" s="1121"/>
      <c r="C604" s="1025" t="str">
        <f>IF(Data!BZ604="","",Data!BZ604)</f>
        <v/>
      </c>
      <c r="D604" s="1025" t="str">
        <f>IF(Data!CA604="","",Data!CA604)</f>
        <v/>
      </c>
      <c r="E604" s="1025" t="str">
        <f>IF(Data!CB604="","",Data!CB604)</f>
        <v/>
      </c>
      <c r="F604" s="1025" t="str">
        <f>IF(Data!CC604="","",Data!CC604)</f>
        <v/>
      </c>
      <c r="G604" s="1121"/>
      <c r="H604" s="983"/>
      <c r="I604" s="983"/>
      <c r="J604" s="983"/>
      <c r="K604" s="983"/>
      <c r="L604" s="1121"/>
      <c r="M604" s="983"/>
      <c r="N604" s="983"/>
      <c r="O604" s="983"/>
      <c r="P604" s="983"/>
      <c r="Q604" s="1151"/>
      <c r="R604" s="544"/>
      <c r="S604" s="1050"/>
      <c r="T604" s="1050"/>
      <c r="U604" s="1082">
        <v>604</v>
      </c>
      <c r="V604" s="470"/>
    </row>
    <row r="605" spans="1:22" ht="15.75" customHeight="1">
      <c r="A605" s="1143" t="s">
        <v>395</v>
      </c>
      <c r="B605" s="1121"/>
      <c r="C605" s="1441" t="str">
        <f>IF(C604="","",C601*C604)</f>
        <v/>
      </c>
      <c r="D605" s="1441" t="str">
        <f>IF(D604="","",D601*D604)</f>
        <v/>
      </c>
      <c r="E605" s="1441" t="str">
        <f>IF(E604="","",E601*E604)</f>
        <v/>
      </c>
      <c r="F605" s="1441" t="str">
        <f>IF(F604="","",F601*F604)</f>
        <v/>
      </c>
      <c r="G605" s="1121"/>
      <c r="H605" s="1441">
        <f>IF(H$46=0,"",IF($D604="",H601*[1]ExpFactors!$H$63,H601*$D604))</f>
        <v>167.02525623021461</v>
      </c>
      <c r="I605" s="1441">
        <f>IF(I$46=0,"",IF($D604="",I601*[1]ExpFactors!$H$63,I601*$D604))</f>
        <v>167.02525623021461</v>
      </c>
      <c r="J605" s="1441">
        <f>IF(J$46=0,"",IF($D604="",J601*[1]ExpFactors!$H$63,J601*$D604))</f>
        <v>167.02525623021461</v>
      </c>
      <c r="K605" s="1441">
        <f>IF(K$46=0,"",IF($D604="",K601*[1]ExpFactors!$H$63,K601*$D604))</f>
        <v>139.18771352517885</v>
      </c>
      <c r="L605" s="1121"/>
      <c r="M605" s="992">
        <f>IF(SUM(H605)=SUM(C605),"",SUM(H605)-SUM(C605))</f>
        <v>167.02525623021461</v>
      </c>
      <c r="N605" s="992">
        <f>IF(SUM(I605)=SUM(D605),"",SUM(I605)-SUM(D605))</f>
        <v>167.02525623021461</v>
      </c>
      <c r="O605" s="992">
        <f>IF(SUM(J605)=SUM(E605),"",SUM(J605)-SUM(E605))</f>
        <v>167.02525623021461</v>
      </c>
      <c r="P605" s="992">
        <f>IF(SUM(K605)=SUM(F605),"",SUM(K605)-SUM(F605))</f>
        <v>139.18771352517885</v>
      </c>
      <c r="Q605" s="1151" t="str">
        <f>[1]ExpFactors!$I$63</f>
        <v>fpl</v>
      </c>
      <c r="R605" s="544"/>
      <c r="S605" s="1050"/>
      <c r="T605" s="1050"/>
      <c r="U605" s="1082">
        <v>605</v>
      </c>
      <c r="V605" s="470"/>
    </row>
    <row r="606" spans="1:22" ht="15.75" customHeight="1">
      <c r="A606" s="1215" t="str">
        <f>IF(Data!A606="","",Data!A606)</f>
        <v>Whitener (Cremora) purchase</v>
      </c>
      <c r="B606" s="1121"/>
      <c r="C606" s="1165"/>
      <c r="D606" s="1165"/>
      <c r="E606" s="1165"/>
      <c r="F606" s="1165"/>
      <c r="G606" s="1121"/>
      <c r="H606" s="1213"/>
      <c r="I606" s="1213"/>
      <c r="J606" s="1213"/>
      <c r="K606" s="1213"/>
      <c r="L606" s="1121"/>
      <c r="M606" s="983"/>
      <c r="N606" s="983"/>
      <c r="O606" s="983"/>
      <c r="P606" s="983"/>
      <c r="Q606" s="1151"/>
      <c r="R606" s="544"/>
      <c r="S606" s="1050"/>
      <c r="T606" s="1050"/>
      <c r="U606" s="1082">
        <v>606</v>
      </c>
      <c r="V606" s="470"/>
    </row>
    <row r="607" spans="1:22" ht="15.75" customHeight="1">
      <c r="A607" s="1143" t="s">
        <v>401</v>
      </c>
      <c r="B607" s="1121"/>
      <c r="C607" s="1025" t="str">
        <f>IF(Data!BZ607="","",Data!BZ607)</f>
        <v/>
      </c>
      <c r="D607" s="1025" t="str">
        <f>IF(Data!CA607="","",Data!CA607)</f>
        <v/>
      </c>
      <c r="E607" s="1025" t="str">
        <f>IF(Data!CB607="","",Data!CB607)</f>
        <v/>
      </c>
      <c r="F607" s="1025" t="str">
        <f>IF(Data!CC607="","",Data!CC607)</f>
        <v/>
      </c>
      <c r="G607" s="1121"/>
      <c r="H607" s="1213">
        <f>IF(H$46="","",IF('Exp factors'!$B64="poor",'Exp factors'!$G$64*H$46,SUM(C607)*'Exp factors'!C$64))</f>
        <v>6.2102682421036288</v>
      </c>
      <c r="I607" s="1213">
        <f>IF(I$46="","",IF('Exp factors'!$B64="poor",'Exp factors'!$G$64*I$46,SUM(D607)*'Exp factors'!D$64))</f>
        <v>6.2102682421036288</v>
      </c>
      <c r="J607" s="1213">
        <f>IF(J$46="","",IF('Exp factors'!$B64="poor",'Exp factors'!$G$64*J$46,SUM(E607)*'Exp factors'!E$64))</f>
        <v>6.2102682421036288</v>
      </c>
      <c r="K607" s="1213">
        <f>IF(K$46="","",IF('Exp factors'!$B64="poor",'Exp factors'!$G$64*K$46,SUM(F607)*'Exp factors'!F$64))</f>
        <v>5.1752235350863574</v>
      </c>
      <c r="L607" s="1121"/>
      <c r="M607" s="983"/>
      <c r="N607" s="983"/>
      <c r="O607" s="983"/>
      <c r="P607" s="983"/>
      <c r="Q607" s="1151"/>
      <c r="R607" s="544"/>
      <c r="S607" s="1050"/>
      <c r="T607" s="1050"/>
      <c r="U607" s="1082">
        <v>607</v>
      </c>
      <c r="V607" s="470"/>
    </row>
    <row r="608" spans="1:22" ht="15.75" customHeight="1">
      <c r="A608" s="1192" t="s">
        <v>400</v>
      </c>
      <c r="B608" s="1121"/>
      <c r="C608" s="1025">
        <f>IF(Data!BZ608="","",Data!BZ608)</f>
        <v>22900</v>
      </c>
      <c r="D608" s="1025">
        <f>IF(Data!CA608="","",Data!CA608)</f>
        <v>22900</v>
      </c>
      <c r="E608" s="1025">
        <f>IF(Data!CB608="","",Data!CB608)</f>
        <v>22900</v>
      </c>
      <c r="F608" s="1025">
        <f>IF(Data!CC608="","",Data!CC608)</f>
        <v>22900</v>
      </c>
      <c r="G608" s="1121"/>
      <c r="H608" s="983"/>
      <c r="I608" s="983"/>
      <c r="J608" s="983"/>
      <c r="K608" s="983"/>
      <c r="L608" s="1121"/>
      <c r="M608" s="1138"/>
      <c r="N608" s="1138"/>
      <c r="O608" s="1138"/>
      <c r="P608" s="1138"/>
      <c r="Q608" s="1151"/>
      <c r="R608" s="544"/>
      <c r="S608" s="1050"/>
      <c r="T608" s="1050"/>
      <c r="U608" s="1082">
        <v>608</v>
      </c>
      <c r="V608" s="470"/>
    </row>
    <row r="609" spans="1:22" ht="15.75" customHeight="1">
      <c r="A609" s="1143" t="s">
        <v>353</v>
      </c>
      <c r="B609" s="1121"/>
      <c r="C609" s="1440" t="str">
        <f>IF(C607="","",C607*C608/C$46/365/$P$1)</f>
        <v/>
      </c>
      <c r="D609" s="1440" t="str">
        <f>IF(D607="","",D607*D608/D$46/365/$P$1)</f>
        <v/>
      </c>
      <c r="E609" s="1440" t="str">
        <f>IF(E607="","",E607*E608/E$46/365/$P$1)</f>
        <v/>
      </c>
      <c r="F609" s="1440" t="str">
        <f>IF(F607="","",F607*F608/F$46/365/$P$1)</f>
        <v/>
      </c>
      <c r="G609" s="1121"/>
      <c r="H609" s="1440">
        <f>IF(OR(H$46=0,H607=""),"",H607*SUM($D608)/H$46/365/$P$1)</f>
        <v>7.3793660618603728E-3</v>
      </c>
      <c r="I609" s="1440">
        <f>IF(OR(I$46=0,I607=""),"",I607*SUM($D608)/I$46/365/$P$1)</f>
        <v>7.3793660618603728E-3</v>
      </c>
      <c r="J609" s="1440">
        <f>IF(OR(J$46=0,J607=""),"",J607*SUM($D608)/J$46/365/$P$1)</f>
        <v>7.3793660618603728E-3</v>
      </c>
      <c r="K609" s="1440">
        <f>IF(OR(K$46=0,K607=""),"",K607*SUM($D608)/K$46/365/$P$1)</f>
        <v>7.3793660618603728E-3</v>
      </c>
      <c r="L609" s="1121"/>
      <c r="M609" s="1170">
        <f>IF(SUM(H609)=SUM(C609),"",SUM(H609)-SUM(C609))</f>
        <v>7.3793660618603728E-3</v>
      </c>
      <c r="N609" s="1170">
        <f>IF(SUM(I609)=SUM(D609),"",SUM(I609)-SUM(D609))</f>
        <v>7.3793660618603728E-3</v>
      </c>
      <c r="O609" s="1170">
        <f>IF(SUM(J609)=SUM(E609),"",SUM(J609)-SUM(E609))</f>
        <v>7.3793660618603728E-3</v>
      </c>
      <c r="P609" s="1170">
        <f>IF(SUM(K609)=SUM(F609),"",SUM(K609)-SUM(F609))</f>
        <v>7.3793660618603728E-3</v>
      </c>
      <c r="Q609" s="1151"/>
      <c r="R609" s="544"/>
      <c r="S609" s="1050"/>
      <c r="T609" s="1050"/>
      <c r="U609" s="1082">
        <v>609</v>
      </c>
      <c r="V609" s="470"/>
    </row>
    <row r="610" spans="1:22" ht="15.75" customHeight="1">
      <c r="A610" s="1212" t="s">
        <v>398</v>
      </c>
      <c r="B610" s="1121"/>
      <c r="C610" s="1025" t="str">
        <f>IF(Data!BZ610="","",Data!BZ610)</f>
        <v/>
      </c>
      <c r="D610" s="1025" t="str">
        <f>IF(Data!CA610="","",Data!CA610)</f>
        <v/>
      </c>
      <c r="E610" s="1025" t="str">
        <f>IF(Data!CB610="","",Data!CB610)</f>
        <v/>
      </c>
      <c r="F610" s="1025" t="str">
        <f>IF(Data!CC610="","",Data!CC610)</f>
        <v/>
      </c>
      <c r="G610" s="1121"/>
      <c r="H610" s="983"/>
      <c r="I610" s="983"/>
      <c r="J610" s="983"/>
      <c r="K610" s="983"/>
      <c r="L610" s="1121"/>
      <c r="M610" s="983"/>
      <c r="N610" s="983"/>
      <c r="O610" s="983"/>
      <c r="P610" s="983"/>
      <c r="Q610" s="1151"/>
      <c r="R610" s="544"/>
      <c r="S610" s="1050"/>
      <c r="T610" s="1050"/>
      <c r="U610" s="1082">
        <v>610</v>
      </c>
      <c r="V610" s="470"/>
    </row>
    <row r="611" spans="1:22" ht="15.75" customHeight="1">
      <c r="A611" s="1143" t="s">
        <v>395</v>
      </c>
      <c r="B611" s="1121"/>
      <c r="C611" s="1441" t="str">
        <f>IF(C610="","",C607*C610)</f>
        <v/>
      </c>
      <c r="D611" s="1441" t="str">
        <f>IF(D610="","",D607*D610)</f>
        <v/>
      </c>
      <c r="E611" s="1441" t="str">
        <f>IF(E610="","",E607*E610)</f>
        <v/>
      </c>
      <c r="F611" s="1441" t="str">
        <f>IF(F610="","",F607*F610)</f>
        <v/>
      </c>
      <c r="G611" s="1121"/>
      <c r="H611" s="1441">
        <f>IF(H$46=0,"",IF($D610="",H607*[1]ExpFactors!$H$64,H607*$D610))</f>
        <v>193.52748409455435</v>
      </c>
      <c r="I611" s="1441">
        <f>IF(I$46=0,"",IF($D610="",I607*[1]ExpFactors!$H$64,I607*$D610))</f>
        <v>193.52748409455435</v>
      </c>
      <c r="J611" s="1441">
        <f>IF(J$46=0,"",IF($D610="",J607*[1]ExpFactors!$H$64,J607*$D610))</f>
        <v>193.52748409455435</v>
      </c>
      <c r="K611" s="1441">
        <f>IF(K$46=0,"",IF($D610="",K607*[1]ExpFactors!$H$64,K607*$D610))</f>
        <v>161.27290341212861</v>
      </c>
      <c r="L611" s="1121"/>
      <c r="M611" s="992">
        <f>IF(SUM(H611)=SUM(C611),"",SUM(H611)-SUM(C611))</f>
        <v>193.52748409455435</v>
      </c>
      <c r="N611" s="992">
        <f>IF(SUM(I611)=SUM(D611),"",SUM(I611)-SUM(D611))</f>
        <v>193.52748409455435</v>
      </c>
      <c r="O611" s="992">
        <f>IF(SUM(J611)=SUM(E611),"",SUM(J611)-SUM(E611))</f>
        <v>193.52748409455435</v>
      </c>
      <c r="P611" s="992">
        <f>IF(SUM(K611)=SUM(F611),"",SUM(K611)-SUM(F611))</f>
        <v>161.27290341212861</v>
      </c>
      <c r="Q611" s="1151" t="str">
        <f>[1]ExpFactors!$I$64</f>
        <v>fpl</v>
      </c>
      <c r="R611" s="544"/>
      <c r="S611" s="1050"/>
      <c r="T611" s="1050"/>
      <c r="U611" s="1082">
        <v>611</v>
      </c>
      <c r="V611" s="470"/>
    </row>
    <row r="612" spans="1:22" ht="15.75" customHeight="1">
      <c r="A612" s="1181" t="str">
        <f>IF(Data!A612="","",Data!A612)</f>
        <v>Oranges purchase</v>
      </c>
      <c r="B612" s="1121"/>
      <c r="C612" s="1165"/>
      <c r="D612" s="1165"/>
      <c r="E612" s="1165"/>
      <c r="F612" s="1165"/>
      <c r="G612" s="1121"/>
      <c r="H612" s="983"/>
      <c r="I612" s="983"/>
      <c r="J612" s="983"/>
      <c r="K612" s="983"/>
      <c r="L612" s="1121"/>
      <c r="M612" s="983"/>
      <c r="N612" s="983"/>
      <c r="O612" s="983"/>
      <c r="P612" s="983"/>
      <c r="Q612" s="1151"/>
      <c r="R612" s="544"/>
      <c r="S612" s="1050"/>
      <c r="T612" s="1050"/>
      <c r="U612" s="1082">
        <v>612</v>
      </c>
      <c r="V612" s="470"/>
    </row>
    <row r="613" spans="1:22" ht="15.75" customHeight="1">
      <c r="A613" s="1143" t="s">
        <v>401</v>
      </c>
      <c r="B613" s="1121"/>
      <c r="C613" s="1025" t="str">
        <f>IF(Data!BZ613="","",Data!BZ613)</f>
        <v/>
      </c>
      <c r="D613" s="1025" t="str">
        <f>IF(Data!CA613="","",Data!CA613)</f>
        <v/>
      </c>
      <c r="E613" s="1025" t="str">
        <f>IF(Data!CB613="","",Data!CB613)</f>
        <v/>
      </c>
      <c r="F613" s="1025" t="str">
        <f>IF(Data!CC613="","",Data!CC613)</f>
        <v/>
      </c>
      <c r="G613" s="1121"/>
      <c r="H613" s="1213"/>
      <c r="I613" s="1213"/>
      <c r="J613" s="1213"/>
      <c r="K613" s="1213"/>
      <c r="L613" s="1121"/>
      <c r="M613" s="983"/>
      <c r="N613" s="983"/>
      <c r="O613" s="983"/>
      <c r="P613" s="983"/>
      <c r="Q613" s="1151"/>
      <c r="R613" s="544"/>
      <c r="S613" s="1050"/>
      <c r="T613" s="1050"/>
      <c r="U613" s="1082">
        <v>613</v>
      </c>
      <c r="V613" s="470"/>
    </row>
    <row r="614" spans="1:22" ht="15.75" customHeight="1">
      <c r="A614" s="1192" t="s">
        <v>400</v>
      </c>
      <c r="B614" s="1121"/>
      <c r="C614" s="1025">
        <f>IF(Data!BZ614="","",Data!BZ614)</f>
        <v>2219.0039999999999</v>
      </c>
      <c r="D614" s="1025">
        <f>IF(Data!CA614="","",Data!CA614)</f>
        <v>2219.0039999999999</v>
      </c>
      <c r="E614" s="1025">
        <f>IF(Data!CB614="","",Data!CB614)</f>
        <v>2219</v>
      </c>
      <c r="F614" s="1025">
        <f>IF(Data!CC614="","",Data!CC614)</f>
        <v>2219.0039999999999</v>
      </c>
      <c r="G614" s="1121"/>
      <c r="H614" s="1213">
        <f>IF(H$46="","",IF('Exp factors'!$B68="poor",'Exp factors'!$G$68*H$46,SUM(C614)*'Exp factors'!C$68))</f>
        <v>0</v>
      </c>
      <c r="I614" s="1213">
        <f>IF(I$46="","",IF('Exp factors'!$B68="poor",'Exp factors'!$G$68*I$46,SUM(D614)*'Exp factors'!D$68))</f>
        <v>0</v>
      </c>
      <c r="J614" s="1213">
        <f>IF(J$46="","",IF('Exp factors'!$B68="poor",'Exp factors'!$G$68*J$46,SUM(E614)*'Exp factors'!E$68))</f>
        <v>0</v>
      </c>
      <c r="K614" s="1213">
        <f>IF(K$46="","",IF('Exp factors'!$B68="poor",'Exp factors'!$G$68*K$46,SUM(F614)*'Exp factors'!F$68))</f>
        <v>0</v>
      </c>
      <c r="L614" s="1121"/>
      <c r="M614" s="1138"/>
      <c r="N614" s="1138"/>
      <c r="O614" s="1138"/>
      <c r="P614" s="1138"/>
      <c r="Q614" s="1151"/>
      <c r="R614" s="544"/>
      <c r="S614" s="1050"/>
      <c r="T614" s="1050"/>
      <c r="U614" s="1082">
        <v>614</v>
      </c>
      <c r="V614" s="470"/>
    </row>
    <row r="615" spans="1:22" ht="15.75" customHeight="1">
      <c r="A615" s="1143" t="s">
        <v>353</v>
      </c>
      <c r="B615" s="1121"/>
      <c r="C615" s="1444" t="str">
        <f>IF(C613="","",C613*C614/C$46/365/$P$1)</f>
        <v/>
      </c>
      <c r="D615" s="1444" t="str">
        <f>IF(D613="","",D613*D614/D$46/365/$P$1)</f>
        <v/>
      </c>
      <c r="E615" s="1444" t="str">
        <f>IF(E613="","",E613*E614/E$46/365/$P$1)</f>
        <v/>
      </c>
      <c r="F615" s="1444" t="str">
        <f>IF(F613="","",F613*F614/F$46/365/$P$1)</f>
        <v/>
      </c>
      <c r="G615" s="1121"/>
      <c r="H615" s="1169" t="str">
        <f>IF(OR(H$46=0,H613=""),"",H613*SUM($D614)/H$46/365/$P$1)</f>
        <v/>
      </c>
      <c r="I615" s="1169" t="str">
        <f>IF(OR(I$46=0,I613=""),"",I613*SUM($D614)/I$46/365/$P$1)</f>
        <v/>
      </c>
      <c r="J615" s="1169" t="str">
        <f>IF(OR(J$46=0,J613=""),"",J613*SUM($D614)/J$46/365/$P$1)</f>
        <v/>
      </c>
      <c r="K615" s="1169" t="str">
        <f>IF(OR(K$46=0,K613=""),"",K613*SUM($D614)/K$46/365/$P$1)</f>
        <v/>
      </c>
      <c r="L615" s="1121"/>
      <c r="M615" s="1170" t="str">
        <f>IF(SUM(H615)=SUM(C615),"",SUM(H615)-SUM(C615))</f>
        <v/>
      </c>
      <c r="N615" s="1170" t="str">
        <f>IF(SUM(I615)=SUM(D615),"",SUM(I615)-SUM(D615))</f>
        <v/>
      </c>
      <c r="O615" s="1170" t="str">
        <f>IF(SUM(J615)=SUM(E615),"",SUM(J615)-SUM(E615))</f>
        <v/>
      </c>
      <c r="P615" s="1170" t="str">
        <f>IF(SUM(K615)=SUM(F615),"",SUM(K615)-SUM(F615))</f>
        <v/>
      </c>
      <c r="Q615" s="1151"/>
      <c r="R615" s="544"/>
      <c r="S615" s="1050"/>
      <c r="T615" s="1050"/>
      <c r="U615" s="1082">
        <v>615</v>
      </c>
      <c r="V615" s="470"/>
    </row>
    <row r="616" spans="1:22" ht="15.75" customHeight="1">
      <c r="A616" s="1212" t="s">
        <v>398</v>
      </c>
      <c r="B616" s="1121"/>
      <c r="C616" s="1025" t="str">
        <f>IF(Data!BZ616="","",Data!BZ616)</f>
        <v/>
      </c>
      <c r="D616" s="1025" t="str">
        <f>IF(Data!CA616="","",Data!CA616)</f>
        <v/>
      </c>
      <c r="E616" s="1025" t="str">
        <f>IF(Data!CB616="","",Data!CB616)</f>
        <v/>
      </c>
      <c r="F616" s="1025" t="str">
        <f>IF(Data!CC616="","",Data!CC616)</f>
        <v/>
      </c>
      <c r="G616" s="1121"/>
      <c r="H616" s="983"/>
      <c r="I616" s="983"/>
      <c r="J616" s="983"/>
      <c r="K616" s="983"/>
      <c r="L616" s="1121"/>
      <c r="M616" s="983"/>
      <c r="N616" s="983"/>
      <c r="O616" s="983"/>
      <c r="P616" s="983"/>
      <c r="Q616" s="1151"/>
      <c r="R616" s="544"/>
      <c r="S616" s="1050"/>
      <c r="T616" s="1050"/>
      <c r="U616" s="1082">
        <v>616</v>
      </c>
      <c r="V616" s="470"/>
    </row>
    <row r="617" spans="1:22" ht="15.75" customHeight="1">
      <c r="A617" s="1143" t="s">
        <v>395</v>
      </c>
      <c r="B617" s="1121"/>
      <c r="C617" s="1445" t="str">
        <f>IF(C616="","",C613*C616)</f>
        <v/>
      </c>
      <c r="D617" s="1445" t="str">
        <f>IF(D616="","",D613*D616)</f>
        <v/>
      </c>
      <c r="E617" s="1445" t="str">
        <f>IF(E616="","",E613*E616)</f>
        <v/>
      </c>
      <c r="F617" s="1445" t="str">
        <f>IF(F616="","",F613*F616)</f>
        <v/>
      </c>
      <c r="G617" s="1121"/>
      <c r="H617" s="1165">
        <f>IF(H$46=0,"",IF($D616="",H613*[1]ExpFactors!$H$68,H613*$D616))</f>
        <v>0</v>
      </c>
      <c r="I617" s="1165">
        <f>IF(I$46=0,"",IF($D616="",I613*[1]ExpFactors!$H$68,I613*$D616))</f>
        <v>0</v>
      </c>
      <c r="J617" s="1165">
        <f>IF(J$46=0,"",IF($D616="",J613*[1]ExpFactors!$H$68,J613*$D616))</f>
        <v>0</v>
      </c>
      <c r="K617" s="1165">
        <f>IF(K$46=0,"",IF($D616="",K613*[1]ExpFactors!$H$68,K613*$D616))</f>
        <v>0</v>
      </c>
      <c r="L617" s="1121"/>
      <c r="M617" s="992" t="str">
        <f>IF(SUM(H617)=SUM(C617),"",SUM(H617)-SUM(C617))</f>
        <v/>
      </c>
      <c r="N617" s="992" t="str">
        <f>IF(SUM(I617)=SUM(D617),"",SUM(I617)-SUM(D617))</f>
        <v/>
      </c>
      <c r="O617" s="992" t="str">
        <f>IF(SUM(J617)=SUM(E617),"",SUM(J617)-SUM(E617))</f>
        <v/>
      </c>
      <c r="P617" s="992" t="str">
        <f>IF(SUM(K617)=SUM(F617),"",SUM(K617)-SUM(F617))</f>
        <v/>
      </c>
      <c r="Q617" s="1151" t="str">
        <f>[1]ExpFactors!$I$68</f>
        <v>des</v>
      </c>
      <c r="R617" s="544"/>
      <c r="S617" s="1050"/>
      <c r="T617" s="1050"/>
      <c r="U617" s="1082">
        <v>617</v>
      </c>
      <c r="V617" s="470"/>
    </row>
    <row r="618" spans="1:22" ht="15.75" customHeight="1">
      <c r="A618" s="1215" t="str">
        <f>IF(Data!A618="","",Data!A618)</f>
        <v>Aerated cold drinks purchase</v>
      </c>
      <c r="B618" s="1121"/>
      <c r="C618" s="1165"/>
      <c r="D618" s="1165"/>
      <c r="E618" s="1165"/>
      <c r="F618" s="1165"/>
      <c r="G618" s="1121"/>
      <c r="H618" s="1213"/>
      <c r="I618" s="1213"/>
      <c r="J618" s="1213"/>
      <c r="K618" s="1213"/>
      <c r="L618" s="1121"/>
      <c r="M618" s="983"/>
      <c r="N618" s="983"/>
      <c r="O618" s="983"/>
      <c r="P618" s="983"/>
      <c r="Q618" s="1151"/>
      <c r="R618" s="544"/>
      <c r="S618" s="1050"/>
      <c r="T618" s="1050"/>
      <c r="U618" s="1082">
        <v>618</v>
      </c>
      <c r="V618" s="470"/>
    </row>
    <row r="619" spans="1:22" ht="15.75" customHeight="1">
      <c r="A619" s="1143" t="s">
        <v>401</v>
      </c>
      <c r="B619" s="1121"/>
      <c r="C619" s="1025" t="str">
        <f>IF(Data!BZ619="","",Data!BZ619)</f>
        <v/>
      </c>
      <c r="D619" s="1025" t="str">
        <f>IF(Data!CA619="","",Data!CA619)</f>
        <v/>
      </c>
      <c r="E619" s="1025" t="str">
        <f>IF(Data!CB619="","",Data!CB619)</f>
        <v/>
      </c>
      <c r="F619" s="1025" t="str">
        <f>IF(Data!CC619="","",Data!CC619)</f>
        <v/>
      </c>
      <c r="G619" s="1121"/>
      <c r="H619" s="1213">
        <f>IF(H$46="","",IF('Exp factors'!$B43="poor",'Exp factors'!$G$43*H$46,SUM(C619)*'Exp factors'!C$43))</f>
        <v>90.58658893986032</v>
      </c>
      <c r="I619" s="1213">
        <f>IF(I$46="","",IF('Exp factors'!$B43="poor",'Exp factors'!$G$43*I$46,SUM(D619)*'Exp factors'!D$43))</f>
        <v>90.58658893986032</v>
      </c>
      <c r="J619" s="1213">
        <f>IF(J$46="","",IF('Exp factors'!$B43="poor",'Exp factors'!$G$43*J$46,SUM(E619)*'Exp factors'!E$43))</f>
        <v>90.58658893986032</v>
      </c>
      <c r="K619" s="1213">
        <f>IF(K$46="","",IF('Exp factors'!$B43="poor",'Exp factors'!$G$43*K$46,SUM(F619)*'Exp factors'!F$43))</f>
        <v>75.488824116550262</v>
      </c>
      <c r="L619" s="1121"/>
      <c r="M619" s="983"/>
      <c r="N619" s="983"/>
      <c r="O619" s="983"/>
      <c r="P619" s="983"/>
      <c r="Q619" s="1151"/>
      <c r="R619" s="544"/>
      <c r="S619" s="1050"/>
      <c r="T619" s="1050"/>
      <c r="U619" s="1082">
        <v>619</v>
      </c>
      <c r="V619" s="470"/>
    </row>
    <row r="620" spans="1:22" ht="15.75" customHeight="1">
      <c r="A620" s="1192" t="s">
        <v>400</v>
      </c>
      <c r="B620" s="1121"/>
      <c r="C620" s="1173">
        <f>IF(Data!BZ620="","",Data!BZ620)</f>
        <v>12637</v>
      </c>
      <c r="D620" s="1173">
        <f>IF(Data!CA620="","",Data!CA620)</f>
        <v>12637</v>
      </c>
      <c r="E620" s="1173">
        <f>IF(Data!CB620="","",Data!CB620)</f>
        <v>12637</v>
      </c>
      <c r="F620" s="1173">
        <f>IF(Data!CC620="","",Data!CC620)</f>
        <v>12637</v>
      </c>
      <c r="G620" s="1121"/>
      <c r="H620" s="983"/>
      <c r="I620" s="983"/>
      <c r="J620" s="983"/>
      <c r="K620" s="983"/>
      <c r="L620" s="1121"/>
      <c r="M620" s="1138"/>
      <c r="N620" s="1138"/>
      <c r="O620" s="1138"/>
      <c r="P620" s="1138"/>
      <c r="Q620" s="1151"/>
      <c r="R620" s="544"/>
      <c r="S620" s="1050"/>
      <c r="T620" s="1050"/>
      <c r="U620" s="1082">
        <v>620</v>
      </c>
      <c r="V620" s="470"/>
    </row>
    <row r="621" spans="1:22" ht="15.75" customHeight="1">
      <c r="A621" s="1143" t="s">
        <v>353</v>
      </c>
      <c r="B621" s="1121"/>
      <c r="C621" s="1440" t="str">
        <f>IF(C619="","",C619*C620/C$46/365/$P$1)</f>
        <v/>
      </c>
      <c r="D621" s="1440" t="str">
        <f>IF(D619="","",D619*D620/D$46/365/$P$1)</f>
        <v/>
      </c>
      <c r="E621" s="1440" t="str">
        <f>IF(E619="","",E619*E620/E$46/365/$P$1)</f>
        <v/>
      </c>
      <c r="F621" s="1440" t="str">
        <f>IF(F619="","",F619*F620/F$46/365/$P$1)</f>
        <v/>
      </c>
      <c r="G621" s="1121"/>
      <c r="H621" s="1440">
        <f>IF(OR(H$46=0,H619=""),"",H619*SUM($D620)/H$46/365/$P$1)</f>
        <v>5.9399269636416299E-2</v>
      </c>
      <c r="I621" s="1440">
        <f>IF(OR(I$46=0,I619=""),"",I619*SUM($D620)/I$46/365/$P$1)</f>
        <v>5.9399269636416299E-2</v>
      </c>
      <c r="J621" s="1440">
        <f>IF(OR(J$46=0,J619=""),"",J619*SUM($D620)/J$46/365/$P$1)</f>
        <v>5.9399269636416299E-2</v>
      </c>
      <c r="K621" s="1440">
        <f>IF(OR(K$46=0,K619=""),"",K619*SUM($D620)/K$46/365/$P$1)</f>
        <v>5.9399269636416285E-2</v>
      </c>
      <c r="L621" s="1121"/>
      <c r="M621" s="1170">
        <f>IF(SUM(H621)=SUM(C621),"",SUM(H621)-SUM(C621))</f>
        <v>5.9399269636416299E-2</v>
      </c>
      <c r="N621" s="1170">
        <f>IF(SUM(I621)=SUM(D621),"",SUM(I621)-SUM(D621))</f>
        <v>5.9399269636416299E-2</v>
      </c>
      <c r="O621" s="1170">
        <f>IF(SUM(J621)=SUM(E621),"",SUM(J621)-SUM(E621))</f>
        <v>5.9399269636416299E-2</v>
      </c>
      <c r="P621" s="1170">
        <f>IF(SUM(K621)=SUM(F621),"",SUM(K621)-SUM(F621))</f>
        <v>5.9399269636416285E-2</v>
      </c>
      <c r="Q621" s="1151"/>
      <c r="R621" s="544"/>
      <c r="S621" s="1050"/>
      <c r="T621" s="1050"/>
      <c r="U621" s="1082">
        <v>621</v>
      </c>
      <c r="V621" s="470"/>
    </row>
    <row r="622" spans="1:22" ht="15.75" customHeight="1">
      <c r="A622" s="1212" t="s">
        <v>398</v>
      </c>
      <c r="B622" s="1121"/>
      <c r="C622" s="1025" t="str">
        <f>IF(Data!BZ622="","",Data!BZ622)</f>
        <v/>
      </c>
      <c r="D622" s="1025" t="str">
        <f>IF(Data!CA622="","",Data!CA622)</f>
        <v/>
      </c>
      <c r="E622" s="1025" t="str">
        <f>IF(Data!CB622="","",Data!CB622)</f>
        <v/>
      </c>
      <c r="F622" s="1025" t="str">
        <f>IF(Data!CC622="","",Data!CC622)</f>
        <v/>
      </c>
      <c r="G622" s="1121"/>
      <c r="H622" s="983"/>
      <c r="I622" s="983"/>
      <c r="J622" s="983"/>
      <c r="K622" s="983"/>
      <c r="L622" s="1121"/>
      <c r="M622" s="983"/>
      <c r="N622" s="983"/>
      <c r="O622" s="983"/>
      <c r="P622" s="983"/>
      <c r="Q622" s="1151"/>
      <c r="R622" s="544"/>
      <c r="S622" s="1050"/>
      <c r="T622" s="1050"/>
      <c r="U622" s="1082">
        <v>622</v>
      </c>
      <c r="V622" s="470"/>
    </row>
    <row r="623" spans="1:22" ht="15.75" customHeight="1">
      <c r="A623" s="1143" t="s">
        <v>395</v>
      </c>
      <c r="B623" s="1121"/>
      <c r="C623" s="1441" t="str">
        <f>IF(C622="","",C619*C622)</f>
        <v/>
      </c>
      <c r="D623" s="1441" t="str">
        <f>IF(D622="","",D619*D622)</f>
        <v/>
      </c>
      <c r="E623" s="1441" t="str">
        <f>IF(E622="","",E619*E622)</f>
        <v/>
      </c>
      <c r="F623" s="1441" t="str">
        <f>IF(F622="","",F619*F622)</f>
        <v/>
      </c>
      <c r="G623" s="1121"/>
      <c r="H623" s="1441">
        <f>IF(H$46=0,"",IF($D622="",H619*[1]ExpFactors!$H$43,H619*$D622))</f>
        <v>1188.7809305098949</v>
      </c>
      <c r="I623" s="1441">
        <f>IF(I$46=0,"",IF($D622="",I619*[1]ExpFactors!$H$43,I619*$D622))</f>
        <v>1188.7809305098949</v>
      </c>
      <c r="J623" s="1441">
        <f>IF(J$46=0,"",IF($D622="",J619*[1]ExpFactors!$H$43,J619*$D622))</f>
        <v>1188.7809305098949</v>
      </c>
      <c r="K623" s="1441">
        <f>IF(K$46=0,"",IF($D622="",K619*[1]ExpFactors!$H$43,K619*$D622))</f>
        <v>990.65077542491235</v>
      </c>
      <c r="L623" s="1121"/>
      <c r="M623" s="992">
        <f>IF(SUM(H623)=SUM(C623),"",SUM(H623)-SUM(C623))</f>
        <v>1188.7809305098949</v>
      </c>
      <c r="N623" s="992">
        <f>IF(SUM(I623)=SUM(D623),"",SUM(I623)-SUM(D623))</f>
        <v>1188.7809305098949</v>
      </c>
      <c r="O623" s="992">
        <f>IF(SUM(J623)=SUM(E623),"",SUM(J623)-SUM(E623))</f>
        <v>1188.7809305098949</v>
      </c>
      <c r="P623" s="992">
        <f>IF(SUM(K623)=SUM(F623),"",SUM(K623)-SUM(F623))</f>
        <v>990.65077542491235</v>
      </c>
      <c r="Q623" s="1151" t="str">
        <f>[1]ExpFactors!$I$43</f>
        <v>fpl</v>
      </c>
      <c r="R623" s="544"/>
      <c r="S623" s="1050"/>
      <c r="T623" s="1050"/>
      <c r="U623" s="1082">
        <v>623</v>
      </c>
      <c r="V623" s="470"/>
    </row>
    <row r="624" spans="1:22" ht="15.75" customHeight="1">
      <c r="A624" s="1181" t="str">
        <f>IF(Data!A624="","",Data!A624)</f>
        <v>Other purchase: Carrots</v>
      </c>
      <c r="B624" s="1121"/>
      <c r="C624" s="1165"/>
      <c r="D624" s="1165"/>
      <c r="E624" s="1165"/>
      <c r="F624" s="1165"/>
      <c r="G624" s="1121"/>
      <c r="H624" s="1213"/>
      <c r="I624" s="1213"/>
      <c r="J624" s="1213"/>
      <c r="K624" s="1213"/>
      <c r="L624" s="1121"/>
      <c r="M624" s="983"/>
      <c r="N624" s="983"/>
      <c r="O624" s="983"/>
      <c r="P624" s="983"/>
      <c r="Q624" s="1151"/>
      <c r="R624" s="544"/>
      <c r="S624" s="1050"/>
      <c r="T624" s="1050"/>
      <c r="U624" s="1082">
        <v>624</v>
      </c>
      <c r="V624" s="470"/>
    </row>
    <row r="625" spans="1:22" ht="15.75" customHeight="1">
      <c r="A625" s="1143" t="s">
        <v>401</v>
      </c>
      <c r="B625" s="1121"/>
      <c r="C625" s="1025" t="str">
        <f>IF(Data!BZ625="","",Data!BZ625)</f>
        <v/>
      </c>
      <c r="D625" s="1025" t="str">
        <f>IF(Data!CA625="","",Data!CA625)</f>
        <v/>
      </c>
      <c r="E625" s="1025" t="str">
        <f>IF(Data!CB625="","",Data!CB625)</f>
        <v/>
      </c>
      <c r="F625" s="1025" t="str">
        <f>IF(Data!CC625="","",Data!CC625)</f>
        <v/>
      </c>
      <c r="G625" s="1121"/>
      <c r="H625" s="1213">
        <f>IF(H$46="","",IF('Exp factors'!$B66="poor",'Exp factors'!$G$66*H$46,SUM(C625)*'Exp factors'!C$66))</f>
        <v>0</v>
      </c>
      <c r="I625" s="1213">
        <f>IF(I$46="","",IF('Exp factors'!$B66="poor",'Exp factors'!$G$66*I$46,SUM(D625)*'Exp factors'!D$66))</f>
        <v>0</v>
      </c>
      <c r="J625" s="1213">
        <f>IF(J$46="","",IF('Exp factors'!$B66="poor",'Exp factors'!$G$66*J$46,SUM(E625)*'Exp factors'!E$66))</f>
        <v>0</v>
      </c>
      <c r="K625" s="1213">
        <f>IF(K$46="","",IF('Exp factors'!$B66="poor",'Exp factors'!$G$66*K$46,SUM(F625)*'Exp factors'!F$66))</f>
        <v>0</v>
      </c>
      <c r="L625" s="1121"/>
      <c r="M625" s="983"/>
      <c r="N625" s="983"/>
      <c r="O625" s="983"/>
      <c r="P625" s="983"/>
      <c r="Q625" s="1151"/>
      <c r="R625" s="544"/>
      <c r="S625" s="1050"/>
      <c r="T625" s="1050"/>
      <c r="U625" s="1082">
        <v>625</v>
      </c>
      <c r="V625" s="470"/>
    </row>
    <row r="626" spans="1:22" ht="15.75" customHeight="1">
      <c r="A626" s="1192" t="s">
        <v>400</v>
      </c>
      <c r="B626" s="1121"/>
      <c r="C626" s="1025">
        <f>IF(Data!BZ626="","",Data!BZ626)</f>
        <v>1381.644</v>
      </c>
      <c r="D626" s="1025">
        <f>IF(Data!CA626="","",Data!CA626)</f>
        <v>1381.644</v>
      </c>
      <c r="E626" s="1025">
        <f>IF(Data!CB626="","",Data!CB626)</f>
        <v>1381.644</v>
      </c>
      <c r="F626" s="1025">
        <f>IF(Data!CC626="","",Data!CC626)</f>
        <v>1381.644</v>
      </c>
      <c r="G626" s="1121"/>
      <c r="H626" s="983"/>
      <c r="I626" s="983"/>
      <c r="J626" s="983"/>
      <c r="K626" s="983"/>
      <c r="L626" s="1121"/>
      <c r="M626" s="1138"/>
      <c r="N626" s="1138"/>
      <c r="O626" s="1138"/>
      <c r="P626" s="1138"/>
      <c r="Q626" s="1151"/>
      <c r="R626" s="544"/>
      <c r="S626" s="1050"/>
      <c r="T626" s="1050"/>
      <c r="U626" s="1082">
        <v>626</v>
      </c>
      <c r="V626" s="470"/>
    </row>
    <row r="627" spans="1:22" ht="15.75" customHeight="1">
      <c r="A627" s="1143" t="s">
        <v>353</v>
      </c>
      <c r="B627" s="1121"/>
      <c r="C627" s="1444" t="str">
        <f>IF(C625="","",C625*C626/C$46/365/$P$1)</f>
        <v/>
      </c>
      <c r="D627" s="1444" t="str">
        <f>IF(D625="","",D625*D626/D$46/365/$P$1)</f>
        <v/>
      </c>
      <c r="E627" s="1444" t="str">
        <f>IF(E625="","",E625*E626/E$46/365/$P$1)</f>
        <v/>
      </c>
      <c r="F627" s="1444" t="str">
        <f>IF(F625="","",F625*F626/F$46/365/$P$1)</f>
        <v/>
      </c>
      <c r="G627" s="1121"/>
      <c r="H627" s="1169">
        <f>IF(OR(H$46=0,H625=""),"",H625*SUM($D626)/H$46/365/$P$1)</f>
        <v>0</v>
      </c>
      <c r="I627" s="1169">
        <f>IF(OR(I$46=0,I625=""),"",I625*SUM($D626)/I$46/365/$P$1)</f>
        <v>0</v>
      </c>
      <c r="J627" s="1169">
        <f>IF(OR(J$46=0,J625=""),"",J625*SUM($D626)/J$46/365/$P$1)</f>
        <v>0</v>
      </c>
      <c r="K627" s="1169">
        <f>IF(OR(K$46=0,K625=""),"",K625*SUM($D626)/K$46/365/$P$1)</f>
        <v>0</v>
      </c>
      <c r="L627" s="1121"/>
      <c r="M627" s="1170" t="str">
        <f>IF(SUM(H627)=SUM(C627),"",SUM(H627)-SUM(C627))</f>
        <v/>
      </c>
      <c r="N627" s="1170" t="str">
        <f>IF(SUM(I627)=SUM(D627),"",SUM(I627)-SUM(D627))</f>
        <v/>
      </c>
      <c r="O627" s="1170" t="str">
        <f>IF(SUM(J627)=SUM(E627),"",SUM(J627)-SUM(E627))</f>
        <v/>
      </c>
      <c r="P627" s="1170" t="str">
        <f>IF(SUM(K627)=SUM(F627),"",SUM(K627)-SUM(F627))</f>
        <v/>
      </c>
      <c r="Q627" s="1151"/>
      <c r="R627" s="544"/>
      <c r="S627" s="1050"/>
      <c r="T627" s="1050"/>
      <c r="U627" s="1082">
        <v>627</v>
      </c>
      <c r="V627" s="470"/>
    </row>
    <row r="628" spans="1:22" ht="15.75" customHeight="1">
      <c r="A628" s="1212" t="s">
        <v>398</v>
      </c>
      <c r="B628" s="1121"/>
      <c r="C628" s="1025" t="str">
        <f>IF(Data!BZ628="","",Data!BZ628)</f>
        <v/>
      </c>
      <c r="D628" s="1025" t="str">
        <f>IF(Data!CA628="","",Data!CA628)</f>
        <v/>
      </c>
      <c r="E628" s="1025" t="str">
        <f>IF(Data!CB628="","",Data!CB628)</f>
        <v/>
      </c>
      <c r="F628" s="1025" t="str">
        <f>IF(Data!CC628="","",Data!CC628)</f>
        <v/>
      </c>
      <c r="G628" s="1121"/>
      <c r="H628" s="983"/>
      <c r="I628" s="983"/>
      <c r="J628" s="983"/>
      <c r="K628" s="983"/>
      <c r="L628" s="1121"/>
      <c r="M628" s="983"/>
      <c r="N628" s="983"/>
      <c r="O628" s="983"/>
      <c r="P628" s="983"/>
      <c r="Q628" s="1151"/>
      <c r="R628" s="544"/>
      <c r="S628" s="1050"/>
      <c r="T628" s="1050"/>
      <c r="U628" s="1082">
        <v>628</v>
      </c>
      <c r="V628" s="470"/>
    </row>
    <row r="629" spans="1:22" ht="15.75" customHeight="1">
      <c r="A629" s="1143" t="s">
        <v>395</v>
      </c>
      <c r="B629" s="1121"/>
      <c r="C629" s="1445" t="str">
        <f>IF(C628="","",C625*C628)</f>
        <v/>
      </c>
      <c r="D629" s="1445" t="str">
        <f>IF(D628="","",D625*D628)</f>
        <v/>
      </c>
      <c r="E629" s="1445" t="str">
        <f>IF(E628="","",E625*E628)</f>
        <v/>
      </c>
      <c r="F629" s="1445" t="str">
        <f>IF(F628="","",F625*F628)</f>
        <v/>
      </c>
      <c r="G629" s="1121"/>
      <c r="H629" s="1165">
        <f>IF(H$46=0,"",IF($D628="",H625*[1]ExpFactors!$H$66,H625*$D628))</f>
        <v>0</v>
      </c>
      <c r="I629" s="1165">
        <f>IF(I$46=0,"",IF($D628="",I625*[1]ExpFactors!$H$66,I625*$D628))</f>
        <v>0</v>
      </c>
      <c r="J629" s="1165">
        <f>IF(J$46=0,"",IF($D628="",J625*[1]ExpFactors!$H$66,J625*$D628))</f>
        <v>0</v>
      </c>
      <c r="K629" s="1165">
        <f>IF(K$46=0,"",IF($D628="",K625*[1]ExpFactors!$H$66,K625*$D628))</f>
        <v>0</v>
      </c>
      <c r="L629" s="1121"/>
      <c r="M629" s="992" t="str">
        <f>IF(SUM(H629)=SUM(C629),"",SUM(H629)-SUM(C629))</f>
        <v/>
      </c>
      <c r="N629" s="992" t="str">
        <f>IF(SUM(I629)=SUM(D629),"",SUM(I629)-SUM(D629))</f>
        <v/>
      </c>
      <c r="O629" s="992" t="str">
        <f>IF(SUM(J629)=SUM(E629),"",SUM(J629)-SUM(E629))</f>
        <v/>
      </c>
      <c r="P629" s="992" t="str">
        <f>IF(SUM(K629)=SUM(F629),"",SUM(K629)-SUM(F629))</f>
        <v/>
      </c>
      <c r="Q629" s="1151" t="str">
        <f>[1]ExpFactors!$I$66</f>
        <v>des</v>
      </c>
      <c r="R629" s="544"/>
      <c r="S629" s="1050"/>
      <c r="T629" s="1050"/>
      <c r="U629" s="1082">
        <v>629</v>
      </c>
      <c r="V629" s="470"/>
    </row>
    <row r="630" spans="1:22" ht="15.75" customHeight="1">
      <c r="A630" s="1443" t="str">
        <f>IF(Data!A630="","",Data!A630)</f>
        <v>Other purchase: Butternut</v>
      </c>
      <c r="B630" s="1121"/>
      <c r="C630" s="1165"/>
      <c r="D630" s="1165"/>
      <c r="E630" s="1165"/>
      <c r="F630" s="1165"/>
      <c r="G630" s="1121"/>
      <c r="H630" s="1213"/>
      <c r="I630" s="1213"/>
      <c r="J630" s="1213"/>
      <c r="K630" s="1213"/>
      <c r="L630" s="1121"/>
      <c r="M630" s="983"/>
      <c r="N630" s="983"/>
      <c r="O630" s="983"/>
      <c r="P630" s="983"/>
      <c r="Q630" s="1151"/>
      <c r="R630" s="544"/>
      <c r="S630" s="1050"/>
      <c r="T630" s="1050"/>
      <c r="U630" s="1082">
        <v>630</v>
      </c>
      <c r="V630" s="470"/>
    </row>
    <row r="631" spans="1:22" ht="15.75" customHeight="1">
      <c r="A631" s="1143" t="s">
        <v>401</v>
      </c>
      <c r="B631" s="1121"/>
      <c r="C631" s="1025" t="str">
        <f>IF(Data!BZ631="","",Data!BZ631)</f>
        <v/>
      </c>
      <c r="D631" s="1025" t="str">
        <f>IF(Data!CA631="","",Data!CA631)</f>
        <v/>
      </c>
      <c r="E631" s="1025" t="str">
        <f>IF(Data!CB631="","",Data!CB631)</f>
        <v/>
      </c>
      <c r="F631" s="1025" t="str">
        <f>IF(Data!CC631="","",Data!CC631)</f>
        <v/>
      </c>
      <c r="G631" s="1121"/>
      <c r="H631" s="1213">
        <f>IF(H$46="","",IF('Exp factors'!$B67="poor",'Exp factors'!$G$67*H$46,SUM(C631)*'Exp factors'!C$67))</f>
        <v>0</v>
      </c>
      <c r="I631" s="1213">
        <f>IF(I$46="","",IF('Exp factors'!$B67="poor",'Exp factors'!$G$67*I$46,SUM(D631)*'Exp factors'!D$67))</f>
        <v>0</v>
      </c>
      <c r="J631" s="1213">
        <f>IF(J$46="","",IF('Exp factors'!$B67="poor",'Exp factors'!$G$67*J$46,SUM(E631)*'Exp factors'!E$67))</f>
        <v>0</v>
      </c>
      <c r="K631" s="1213">
        <f>IF(K$46="","",IF('Exp factors'!$B67="poor",'Exp factors'!$G$67*K$46,SUM(F631)*'Exp factors'!F$67))</f>
        <v>0</v>
      </c>
      <c r="L631" s="1121"/>
      <c r="M631" s="983"/>
      <c r="N631" s="983"/>
      <c r="O631" s="983"/>
      <c r="P631" s="983"/>
      <c r="Q631" s="1151"/>
      <c r="R631" s="544"/>
      <c r="S631" s="1050"/>
      <c r="T631" s="1050"/>
      <c r="U631" s="1082">
        <v>631</v>
      </c>
      <c r="V631" s="470"/>
    </row>
    <row r="632" spans="1:22" ht="15.75" customHeight="1">
      <c r="A632" s="1192" t="s">
        <v>400</v>
      </c>
      <c r="B632" s="1121"/>
      <c r="C632" s="1025">
        <f>IF(Data!BZ632="","",Data!BZ632)</f>
        <v>1884.06</v>
      </c>
      <c r="D632" s="1025">
        <f>IF(Data!CA632="","",Data!CA632)</f>
        <v>1884.06</v>
      </c>
      <c r="E632" s="1025">
        <f>IF(Data!CB632="","",Data!CB632)</f>
        <v>1884.06</v>
      </c>
      <c r="F632" s="1025">
        <f>IF(Data!CC632="","",Data!CC632)</f>
        <v>1884.06</v>
      </c>
      <c r="G632" s="1121"/>
      <c r="H632" s="983"/>
      <c r="I632" s="983"/>
      <c r="J632" s="983"/>
      <c r="K632" s="983"/>
      <c r="L632" s="1121"/>
      <c r="M632" s="1138"/>
      <c r="N632" s="1138"/>
      <c r="O632" s="1138"/>
      <c r="P632" s="1138"/>
      <c r="Q632" s="1151"/>
      <c r="R632" s="544"/>
      <c r="S632" s="1050"/>
      <c r="T632" s="1050"/>
      <c r="U632" s="1082">
        <v>632</v>
      </c>
      <c r="V632" s="470"/>
    </row>
    <row r="633" spans="1:22" ht="15.75" customHeight="1">
      <c r="A633" s="1143" t="s">
        <v>353</v>
      </c>
      <c r="B633" s="1121"/>
      <c r="C633" s="1444" t="str">
        <f>IF(C631="","",C631*C632/C$46/365/$P$1)</f>
        <v/>
      </c>
      <c r="D633" s="1444" t="str">
        <f>IF(D631="","",D631*D632/D$46/365/$P$1)</f>
        <v/>
      </c>
      <c r="E633" s="1444" t="str">
        <f>IF(E631="","",E631*E632/E$46/365/$P$1)</f>
        <v/>
      </c>
      <c r="F633" s="1444" t="str">
        <f>IF(F631="","",F631*F632/F$46/365/$P$1)</f>
        <v/>
      </c>
      <c r="G633" s="1121"/>
      <c r="H633" s="1169">
        <f>IF(OR(H$46=0,H631=""),"",H631*SUM($D632)/H$46/365/$P$1)</f>
        <v>0</v>
      </c>
      <c r="I633" s="1169">
        <f>IF(OR(I$46=0,I631=""),"",I631*SUM($D632)/I$46/365/$P$1)</f>
        <v>0</v>
      </c>
      <c r="J633" s="1169">
        <f>IF(OR(J$46=0,J631=""),"",J631*SUM($D632)/J$46/365/$P$1)</f>
        <v>0</v>
      </c>
      <c r="K633" s="1169">
        <f>IF(OR(K$46=0,K631=""),"",K631*SUM($D632)/K$46/365/$P$1)</f>
        <v>0</v>
      </c>
      <c r="L633" s="1121"/>
      <c r="M633" s="1170" t="str">
        <f>IF(SUM(H633)=SUM(C633),"",SUM(H633)-SUM(C633))</f>
        <v/>
      </c>
      <c r="N633" s="1170" t="str">
        <f>IF(SUM(I633)=SUM(D633),"",SUM(I633)-SUM(D633))</f>
        <v/>
      </c>
      <c r="O633" s="1170" t="str">
        <f>IF(SUM(J633)=SUM(E633),"",SUM(J633)-SUM(E633))</f>
        <v/>
      </c>
      <c r="P633" s="1170" t="str">
        <f>IF(SUM(K633)=SUM(F633),"",SUM(K633)-SUM(F633))</f>
        <v/>
      </c>
      <c r="Q633" s="1151"/>
      <c r="R633" s="544"/>
      <c r="S633" s="1050"/>
      <c r="T633" s="1050"/>
      <c r="U633" s="1082">
        <v>633</v>
      </c>
      <c r="V633" s="470"/>
    </row>
    <row r="634" spans="1:22" ht="15.75" customHeight="1">
      <c r="A634" s="1212" t="s">
        <v>398</v>
      </c>
      <c r="B634" s="1121"/>
      <c r="C634" s="1025" t="str">
        <f>IF(Data!BZ634="","",Data!BZ634)</f>
        <v/>
      </c>
      <c r="D634" s="1025" t="str">
        <f>IF(Data!CA634="","",Data!CA634)</f>
        <v/>
      </c>
      <c r="E634" s="1025" t="str">
        <f>IF(Data!CB634="","",Data!CB634)</f>
        <v/>
      </c>
      <c r="F634" s="1025" t="str">
        <f>IF(Data!CC634="","",Data!CC634)</f>
        <v/>
      </c>
      <c r="G634" s="1121"/>
      <c r="H634" s="983"/>
      <c r="I634" s="983"/>
      <c r="J634" s="983"/>
      <c r="K634" s="983"/>
      <c r="L634" s="1121"/>
      <c r="M634" s="983"/>
      <c r="N634" s="983"/>
      <c r="O634" s="983"/>
      <c r="P634" s="983"/>
      <c r="Q634" s="1151"/>
      <c r="R634" s="544"/>
      <c r="S634" s="1050"/>
      <c r="T634" s="1050"/>
      <c r="U634" s="1082">
        <v>634</v>
      </c>
      <c r="V634" s="470"/>
    </row>
    <row r="635" spans="1:22" ht="15.75" customHeight="1">
      <c r="A635" s="1143" t="s">
        <v>395</v>
      </c>
      <c r="B635" s="1121"/>
      <c r="C635" s="1445" t="str">
        <f>IF(C634="","",C631*C634)</f>
        <v/>
      </c>
      <c r="D635" s="1445" t="str">
        <f>IF(D634="","",D631*D634)</f>
        <v/>
      </c>
      <c r="E635" s="1445" t="str">
        <f>IF(E634="","",E631*E634)</f>
        <v/>
      </c>
      <c r="F635" s="1445" t="str">
        <f>IF(F634="","",F631*F634)</f>
        <v/>
      </c>
      <c r="G635" s="1121"/>
      <c r="H635" s="1165">
        <f>IF(H$46=0,"",IF($D634="",H631*[1]ExpFactors!$H$67,H631*$D634))</f>
        <v>0</v>
      </c>
      <c r="I635" s="1165">
        <f>IF(I$46=0,"",IF($D634="",I631*[1]ExpFactors!$H$67,I631*$D634))</f>
        <v>0</v>
      </c>
      <c r="J635" s="1165">
        <f>IF(J$46=0,"",IF($D634="",J631*[1]ExpFactors!$H$67,J631*$D634))</f>
        <v>0</v>
      </c>
      <c r="K635" s="1165">
        <f>IF(K$46=0,"",IF($D634="",K631*[1]ExpFactors!$H$67,K631*$D634))</f>
        <v>0</v>
      </c>
      <c r="L635" s="1121"/>
      <c r="M635" s="992" t="str">
        <f>IF(SUM(H635)=SUM(C635),"",SUM(H635)-SUM(C635))</f>
        <v/>
      </c>
      <c r="N635" s="992" t="str">
        <f>IF(SUM(I635)=SUM(D635),"",SUM(I635)-SUM(D635))</f>
        <v/>
      </c>
      <c r="O635" s="992" t="str">
        <f>IF(SUM(J635)=SUM(E635),"",SUM(J635)-SUM(E635))</f>
        <v/>
      </c>
      <c r="P635" s="992" t="str">
        <f>IF(SUM(K635)=SUM(F635),"",SUM(K635)-SUM(F635))</f>
        <v/>
      </c>
      <c r="Q635" s="1151" t="str">
        <f>[1]ExpFactors!$I$67</f>
        <v>des</v>
      </c>
      <c r="R635" s="544"/>
      <c r="S635" s="1050"/>
      <c r="T635" s="1050"/>
      <c r="U635" s="1082">
        <v>635</v>
      </c>
      <c r="V635" s="470"/>
    </row>
    <row r="636" spans="1:22" ht="15.75" customHeight="1">
      <c r="A636" s="1446" t="str">
        <f>IF(Data!A636="","",Data!A636)</f>
        <v>Other purchase -- see Data 4</v>
      </c>
      <c r="B636" s="1121"/>
      <c r="C636" s="1025" t="str">
        <f>IF(Data!BZ636="","",Data!BZ636)</f>
        <v/>
      </c>
      <c r="D636" s="1025" t="str">
        <f>IF(Data!CA636="","",Data!CA636)</f>
        <v/>
      </c>
      <c r="E636" s="1025" t="str">
        <f>IF(Data!CB636="","",Data!CB636)</f>
        <v/>
      </c>
      <c r="F636" s="1025" t="str">
        <f>IF(Data!CC636="","",Data!CC636)</f>
        <v/>
      </c>
      <c r="G636" s="1121"/>
      <c r="H636" s="983"/>
      <c r="I636" s="983"/>
      <c r="J636" s="983"/>
      <c r="K636" s="983"/>
      <c r="L636" s="1121"/>
      <c r="M636" s="983"/>
      <c r="N636" s="983"/>
      <c r="O636" s="983"/>
      <c r="P636" s="983"/>
      <c r="Q636" s="1151"/>
      <c r="R636" s="489"/>
      <c r="S636" s="489"/>
      <c r="T636" s="489"/>
      <c r="U636" s="1082">
        <v>636</v>
      </c>
      <c r="V636" s="470"/>
    </row>
    <row r="637" spans="1:22" ht="15.75" customHeight="1">
      <c r="A637" s="1143" t="s">
        <v>401</v>
      </c>
      <c r="B637" s="1124"/>
      <c r="C637" s="1025" t="str">
        <f>IF(Data!BZ637="","",Data!BZ637)</f>
        <v/>
      </c>
      <c r="D637" s="1025" t="str">
        <f>IF(Data!CA637="","",Data!CA637)</f>
        <v/>
      </c>
      <c r="E637" s="1025" t="str">
        <f>IF(Data!CB637="","",Data!CB637)</f>
        <v/>
      </c>
      <c r="F637" s="1025" t="str">
        <f>IF(Data!CC637="","",Data!CC637)</f>
        <v/>
      </c>
      <c r="G637" s="1121"/>
      <c r="H637" s="1213">
        <f>IF(H$46="","",IF('Exp factors'!$B69="poor",'Exp factors'!$G$69*H$46/H638,SUM(C637)*'Exp factors'!C$69))</f>
        <v>0</v>
      </c>
      <c r="I637" s="1213">
        <f>IF(I$46="","",IF('Exp factors'!$B69="poor",'Exp factors'!$G$69*I$46/I638,SUM(D637)*'Exp factors'!D$69))</f>
        <v>0</v>
      </c>
      <c r="J637" s="1213">
        <f>IF(J$46="","",IF('Exp factors'!$B69="poor",'Exp factors'!$G$69*J$46/J638,SUM(E637)*'Exp factors'!E$69))</f>
        <v>0</v>
      </c>
      <c r="K637" s="1213">
        <f>IF(K$46="","",IF('Exp factors'!$B69="poor",'Exp factors'!$G$69*K$46/K638,SUM(F637)*'Exp factors'!F$69))</f>
        <v>0</v>
      </c>
      <c r="L637" s="1121"/>
      <c r="M637" s="983"/>
      <c r="N637" s="983"/>
      <c r="O637" s="983"/>
      <c r="P637" s="983"/>
      <c r="Q637" s="1151"/>
      <c r="R637" s="544"/>
      <c r="S637" s="1050"/>
      <c r="T637" s="1050"/>
      <c r="U637" s="1082">
        <v>637</v>
      </c>
      <c r="V637" s="470"/>
    </row>
    <row r="638" spans="1:22" ht="15.75" customHeight="1">
      <c r="A638" s="1143" t="s">
        <v>399</v>
      </c>
      <c r="B638" s="1121"/>
      <c r="C638" s="1025" t="str">
        <f>IF(Data!BZ638="","",Data!BZ638)</f>
        <v/>
      </c>
      <c r="D638" s="1025" t="str">
        <f>IF(Data!CA638="","",Data!CA638)</f>
        <v/>
      </c>
      <c r="E638" s="1025" t="str">
        <f>IF(Data!CB638="","",Data!CB638)</f>
        <v/>
      </c>
      <c r="F638" s="1025" t="str">
        <f>IF(Data!CC638="","",Data!CC638)</f>
        <v/>
      </c>
      <c r="G638" s="1121"/>
      <c r="H638" s="1214">
        <f>I638</f>
        <v>0</v>
      </c>
      <c r="I638" s="1214">
        <f>SUM(D638)</f>
        <v>0</v>
      </c>
      <c r="J638" s="1214">
        <f>I638</f>
        <v>0</v>
      </c>
      <c r="K638" s="1214">
        <f>I638</f>
        <v>0</v>
      </c>
      <c r="L638" s="1121"/>
      <c r="M638" s="983"/>
      <c r="N638" s="983"/>
      <c r="O638" s="983"/>
      <c r="P638" s="983"/>
      <c r="Q638" s="1151"/>
      <c r="R638" s="544"/>
      <c r="S638" s="1050"/>
      <c r="T638" s="1050"/>
      <c r="U638" s="1082">
        <v>638</v>
      </c>
      <c r="V638" s="470"/>
    </row>
    <row r="639" spans="1:22" ht="15.75" customHeight="1">
      <c r="A639" s="1192" t="s">
        <v>400</v>
      </c>
      <c r="B639" s="1121"/>
      <c r="C639" s="1025" t="str">
        <f>IF(Data!BZ639="","",Data!BZ639)</f>
        <v/>
      </c>
      <c r="D639" s="1025" t="str">
        <f>IF(Data!CA639="","",Data!CA639)</f>
        <v/>
      </c>
      <c r="E639" s="1025" t="str">
        <f>IF(Data!CB639="","",Data!CB639)</f>
        <v/>
      </c>
      <c r="F639" s="1025" t="str">
        <f>IF(Data!CC639="","",Data!CC639)</f>
        <v/>
      </c>
      <c r="G639" s="1121"/>
      <c r="H639" s="983"/>
      <c r="I639" s="983"/>
      <c r="J639" s="983"/>
      <c r="K639" s="983"/>
      <c r="L639" s="1121"/>
      <c r="M639" s="1138"/>
      <c r="N639" s="1138"/>
      <c r="O639" s="1138"/>
      <c r="P639" s="1138"/>
      <c r="Q639" s="1151"/>
      <c r="R639" s="544"/>
      <c r="S639" s="1050"/>
      <c r="T639" s="1050"/>
      <c r="U639" s="1082">
        <v>639</v>
      </c>
      <c r="V639" s="470"/>
    </row>
    <row r="640" spans="1:22" ht="15.75" customHeight="1">
      <c r="A640" s="1143" t="s">
        <v>353</v>
      </c>
      <c r="B640" s="1121"/>
      <c r="C640" s="1447">
        <f>'Data 4'!BZ88</f>
        <v>2.2941780821917807E-2</v>
      </c>
      <c r="D640" s="1447">
        <f>'Data 4'!CA88</f>
        <v>3.2171701120797008E-2</v>
      </c>
      <c r="E640" s="1447">
        <f>'Data 4'!CB88</f>
        <v>2.2811021170610211E-2</v>
      </c>
      <c r="F640" s="1447">
        <f>'Data 4'!CC88</f>
        <v>5.4746450809464504E-2</v>
      </c>
      <c r="G640" s="1134"/>
      <c r="H640" s="1169">
        <f>IF(H$46=0,"",H637*H638*SUM($D639)/H$46/365/$P$1)</f>
        <v>0</v>
      </c>
      <c r="I640" s="1169">
        <f>IF(I$46=0,"",I637*I638*SUM($D639)/I$46/365/$P$1)</f>
        <v>0</v>
      </c>
      <c r="J640" s="1169">
        <f>IF(J$46=0,"",J637*J638*SUM($D639)/J$46/365/$P$1)</f>
        <v>0</v>
      </c>
      <c r="K640" s="1169">
        <f>IF(K$46=0,"",K637*K638*SUM($D639)/K$46/365/$P$1)</f>
        <v>0</v>
      </c>
      <c r="L640" s="1134"/>
      <c r="M640" s="1170">
        <f>IF(SUM(H640)=SUM(C640),"",SUM(H640)-SUM(C640))</f>
        <v>-2.2941780821917807E-2</v>
      </c>
      <c r="N640" s="1170">
        <f>IF(SUM(I640)=SUM(D640),"",SUM(I640)-SUM(D640))</f>
        <v>-3.2171701120797008E-2</v>
      </c>
      <c r="O640" s="1170">
        <f>IF(SUM(J640)=SUM(E640),"",SUM(J640)-SUM(E640))</f>
        <v>-2.2811021170610211E-2</v>
      </c>
      <c r="P640" s="1170">
        <f>IF(SUM(K640)=SUM(F640),"",SUM(K640)-SUM(F640))</f>
        <v>-5.4746450809464504E-2</v>
      </c>
      <c r="Q640" s="1151"/>
      <c r="R640" s="1081"/>
      <c r="S640" s="1043"/>
      <c r="T640" s="1043"/>
      <c r="U640" s="1082">
        <v>640</v>
      </c>
      <c r="V640" s="470"/>
    </row>
    <row r="641" spans="1:22" ht="15.75" customHeight="1">
      <c r="A641" s="1212" t="s">
        <v>398</v>
      </c>
      <c r="B641" s="1121"/>
      <c r="C641" s="1025" t="str">
        <f>IF(Data!BZ641="","",Data!BZ641)</f>
        <v/>
      </c>
      <c r="D641" s="1025" t="str">
        <f>IF(Data!CA641="","",Data!CA641)</f>
        <v/>
      </c>
      <c r="E641" s="1025" t="str">
        <f>IF(Data!CB641="","",Data!CB641)</f>
        <v/>
      </c>
      <c r="F641" s="1025" t="str">
        <f>IF(Data!CC641="","",Data!CC641)</f>
        <v/>
      </c>
      <c r="G641" s="1121"/>
      <c r="H641" s="983"/>
      <c r="I641" s="983"/>
      <c r="J641" s="983"/>
      <c r="K641" s="983"/>
      <c r="L641" s="1121"/>
      <c r="M641" s="983"/>
      <c r="N641" s="983"/>
      <c r="O641" s="983"/>
      <c r="P641" s="983"/>
      <c r="Q641" s="1151"/>
      <c r="R641" s="1135"/>
      <c r="S641" s="1136"/>
      <c r="T641" s="1136"/>
      <c r="U641" s="1082">
        <v>641</v>
      </c>
      <c r="V641" s="470"/>
    </row>
    <row r="642" spans="1:22" ht="15.75" customHeight="1">
      <c r="A642" s="1143" t="s">
        <v>395</v>
      </c>
      <c r="B642" s="1122"/>
      <c r="C642" s="1448">
        <f>Data!BZ642</f>
        <v>120</v>
      </c>
      <c r="D642" s="1448">
        <f>Data!CA642</f>
        <v>660</v>
      </c>
      <c r="E642" s="1448">
        <f>Data!CB642</f>
        <v>0</v>
      </c>
      <c r="F642" s="1448">
        <f>Data!CC642</f>
        <v>0</v>
      </c>
      <c r="G642" s="1121"/>
      <c r="H642" s="1165">
        <f>IF(H$46=0,"",IF($D641="",H637*H638*[1]ExpFactors!$H$69,H637*H638*$D641))</f>
        <v>0</v>
      </c>
      <c r="I642" s="1165">
        <f>IF(I$46=0,"",IF($D641="",I637*I638*[1]ExpFactors!$H$69,I637*I638*$D641))</f>
        <v>0</v>
      </c>
      <c r="J642" s="1165">
        <f>IF(J$46=0,"",IF($D641="",J637*J638*[1]ExpFactors!$H$69,J637*J638*$D641))</f>
        <v>0</v>
      </c>
      <c r="K642" s="1165">
        <f>IF(K$46=0,"",IF($D641="",K637*K638*[1]ExpFactors!$H$69,K637*K638*$D641))</f>
        <v>0</v>
      </c>
      <c r="L642" s="1121"/>
      <c r="M642" s="992">
        <f>IF(SUM(H642)=SUM(C642),"",SUM(H642)-SUM(C642))</f>
        <v>-120</v>
      </c>
      <c r="N642" s="992">
        <f>IF(SUM(I642)=SUM(D642),"",SUM(I642)-SUM(D642))</f>
        <v>-660</v>
      </c>
      <c r="O642" s="992" t="str">
        <f>IF(SUM(J642)=SUM(E642),"",SUM(J642)-SUM(E642))</f>
        <v/>
      </c>
      <c r="P642" s="992" t="str">
        <f>IF(SUM(K642)=SUM(F642),"",SUM(K642)-SUM(F642))</f>
        <v/>
      </c>
      <c r="Q642" s="1151" t="str">
        <f>[1]ExpFactors!$I$69</f>
        <v>dis</v>
      </c>
      <c r="R642" s="544"/>
      <c r="S642" s="1050"/>
      <c r="T642" s="1050"/>
      <c r="U642" s="1082">
        <v>642</v>
      </c>
      <c r="V642" s="470"/>
    </row>
    <row r="643" spans="1:22" ht="15.75" customHeight="1">
      <c r="A643" s="1216" t="s">
        <v>405</v>
      </c>
      <c r="B643" s="1124"/>
      <c r="C643" s="1217"/>
      <c r="D643" s="1217"/>
      <c r="E643" s="1217"/>
      <c r="F643" s="526"/>
      <c r="G643" s="1197"/>
      <c r="H643" s="983"/>
      <c r="I643" s="983"/>
      <c r="J643" s="983"/>
      <c r="K643" s="983"/>
      <c r="L643" s="1197"/>
      <c r="M643" s="1183"/>
      <c r="N643" s="1183"/>
      <c r="O643" s="1183"/>
      <c r="P643" s="1183"/>
      <c r="Q643" s="1151"/>
      <c r="R643" s="489"/>
      <c r="S643" s="489"/>
      <c r="T643" s="489"/>
      <c r="U643" s="1082">
        <v>643</v>
      </c>
      <c r="V643" s="470"/>
    </row>
    <row r="644" spans="1:22" ht="15.75" customHeight="1">
      <c r="A644" s="1181" t="str">
        <f>IF(Data!A644="","",Data!A644)</f>
        <v>Labour: Land clearing, construction, herding, slaughtering</v>
      </c>
      <c r="B644" s="1124"/>
      <c r="C644" s="1025" t="str">
        <f>IF(Data!BZ644="","",Data!BZ644)</f>
        <v/>
      </c>
      <c r="D644" s="1025" t="str">
        <f>IF(Data!CA644="","",Data!CA644)</f>
        <v/>
      </c>
      <c r="E644" s="1025" t="str">
        <f>IF(Data!CB644="","",Data!CB644)</f>
        <v/>
      </c>
      <c r="F644" s="1025" t="str">
        <f>IF(Data!CC644="","",Data!CC644)</f>
        <v/>
      </c>
      <c r="G644" s="1124"/>
      <c r="H644" s="983"/>
      <c r="I644" s="983"/>
      <c r="J644" s="983"/>
      <c r="K644" s="983"/>
      <c r="L644" s="1124"/>
      <c r="M644" s="983"/>
      <c r="N644" s="983"/>
      <c r="O644" s="983"/>
      <c r="P644" s="983"/>
      <c r="Q644" s="1151"/>
      <c r="R644" s="489"/>
      <c r="S644" s="489"/>
      <c r="T644" s="489"/>
      <c r="U644" s="1082">
        <v>644</v>
      </c>
      <c r="V644" s="470"/>
    </row>
    <row r="645" spans="1:22" ht="15.75" customHeight="1">
      <c r="A645" s="1143" t="s">
        <v>154</v>
      </c>
      <c r="B645" s="1124"/>
      <c r="C645" s="1025" t="str">
        <f>IF(Data!BZ645="","",Data!BZ645)</f>
        <v/>
      </c>
      <c r="D645" s="1025" t="str">
        <f>IF(Data!CA645="","",Data!CA645)</f>
        <v/>
      </c>
      <c r="E645" s="1025" t="str">
        <f>IF(Data!CB645="","",Data!CB645)</f>
        <v/>
      </c>
      <c r="F645" s="1025" t="str">
        <f>IF(Data!CC645="","",Data!CC645)</f>
        <v/>
      </c>
      <c r="G645" s="1124"/>
      <c r="H645" s="1218" t="str">
        <f>IF(SUM(C645)&gt;0,C645*'Exp factors'!C$28,"")</f>
        <v/>
      </c>
      <c r="I645" s="1218" t="str">
        <f>IF(SUM(D645)&gt;0,D645*'Exp factors'!D$28,"")</f>
        <v/>
      </c>
      <c r="J645" s="1218" t="str">
        <f>IF(SUM(E645)&gt;0,E645*'Exp factors'!E$28,"")</f>
        <v/>
      </c>
      <c r="K645" s="1218" t="str">
        <f>IF(SUM(F645)&gt;0,F645*'Exp factors'!F$28,"")</f>
        <v/>
      </c>
      <c r="L645" s="1124"/>
      <c r="M645" s="983"/>
      <c r="N645" s="983"/>
      <c r="O645" s="983"/>
      <c r="P645" s="983"/>
      <c r="Q645" s="1151"/>
      <c r="R645" s="1135"/>
      <c r="S645" s="1136"/>
      <c r="T645" s="1136"/>
      <c r="U645" s="1082">
        <v>645</v>
      </c>
      <c r="V645" s="470"/>
    </row>
    <row r="646" spans="1:22" s="1187" customFormat="1" ht="15.75" customHeight="1">
      <c r="A646" s="1143" t="s">
        <v>155</v>
      </c>
      <c r="B646" s="1124"/>
      <c r="C646" s="1025" t="str">
        <f>IF(Data!BZ646="","",Data!BZ646)</f>
        <v/>
      </c>
      <c r="D646" s="1025" t="str">
        <f>IF(Data!CA646="","",Data!CA646)</f>
        <v/>
      </c>
      <c r="E646" s="1025" t="str">
        <f>IF(Data!CB646="","",Data!CB646)</f>
        <v/>
      </c>
      <c r="F646" s="1025" t="str">
        <f>IF(Data!CC646="","",Data!CC646)</f>
        <v/>
      </c>
      <c r="G646" s="1121"/>
      <c r="H646" s="1218" t="str">
        <f t="shared" ref="H646:K647" si="14">IF(C646&gt;0,C646,"")</f>
        <v/>
      </c>
      <c r="I646" s="1218" t="str">
        <f t="shared" si="14"/>
        <v/>
      </c>
      <c r="J646" s="1218" t="str">
        <f t="shared" si="14"/>
        <v/>
      </c>
      <c r="K646" s="1218" t="str">
        <f t="shared" si="14"/>
        <v/>
      </c>
      <c r="L646" s="1121"/>
      <c r="M646" s="983"/>
      <c r="N646" s="983"/>
      <c r="O646" s="983"/>
      <c r="P646" s="983"/>
      <c r="Q646" s="1185"/>
      <c r="R646" s="1135"/>
      <c r="S646" s="1136"/>
      <c r="T646" s="1136"/>
      <c r="U646" s="1082">
        <v>646</v>
      </c>
      <c r="V646" s="1186"/>
    </row>
    <row r="647" spans="1:22" ht="15.75" customHeight="1">
      <c r="A647" s="1143" t="s">
        <v>156</v>
      </c>
      <c r="B647" s="1188"/>
      <c r="C647" s="1025" t="str">
        <f>IF(Data!BZ647="","",Data!BZ647)</f>
        <v/>
      </c>
      <c r="D647" s="1025" t="str">
        <f>IF(Data!CA647="","",Data!CA647)</f>
        <v/>
      </c>
      <c r="E647" s="1025" t="str">
        <f>IF(Data!CB647="","",Data!CB647)</f>
        <v/>
      </c>
      <c r="F647" s="1025" t="str">
        <f>IF(Data!CC647="","",Data!CC647)</f>
        <v/>
      </c>
      <c r="G647" s="1121"/>
      <c r="H647" s="1218" t="str">
        <f t="shared" si="14"/>
        <v/>
      </c>
      <c r="I647" s="1218" t="str">
        <f t="shared" si="14"/>
        <v/>
      </c>
      <c r="J647" s="1218" t="str">
        <f t="shared" si="14"/>
        <v/>
      </c>
      <c r="K647" s="1218" t="str">
        <f t="shared" si="14"/>
        <v/>
      </c>
      <c r="L647" s="1121"/>
      <c r="M647" s="983"/>
      <c r="N647" s="983"/>
      <c r="O647" s="983"/>
      <c r="P647" s="983"/>
      <c r="Q647" s="1151"/>
      <c r="R647" s="1135"/>
      <c r="S647" s="1136"/>
      <c r="T647" s="1136"/>
      <c r="U647" s="1082">
        <v>647</v>
      </c>
      <c r="V647" s="470"/>
    </row>
    <row r="648" spans="1:22" s="1168" customFormat="1" ht="15.75" customHeight="1">
      <c r="A648" s="1143" t="s">
        <v>407</v>
      </c>
      <c r="B648" s="1124"/>
      <c r="C648" s="1025" t="str">
        <f>IF(Data!BZ648="","",Data!BZ648)</f>
        <v/>
      </c>
      <c r="D648" s="1025" t="str">
        <f>IF(Data!CA648="","",Data!CA648)</f>
        <v/>
      </c>
      <c r="E648" s="1025" t="str">
        <f>IF(Data!CB648="","",Data!CB648)</f>
        <v/>
      </c>
      <c r="F648" s="1025" t="str">
        <f>IF(Data!CC648="","",Data!CC648)</f>
        <v/>
      </c>
      <c r="G648" s="1121"/>
      <c r="H648" s="983"/>
      <c r="I648" s="983"/>
      <c r="J648" s="983"/>
      <c r="K648" s="983"/>
      <c r="L648" s="1121"/>
      <c r="M648" s="983"/>
      <c r="N648" s="983"/>
      <c r="O648" s="983"/>
      <c r="P648" s="983"/>
      <c r="Q648" s="1166"/>
      <c r="R648" s="1135"/>
      <c r="S648" s="1136"/>
      <c r="T648" s="1136"/>
      <c r="U648" s="1082">
        <v>648</v>
      </c>
      <c r="V648" s="1167"/>
    </row>
    <row r="649" spans="1:22" ht="15.75" customHeight="1">
      <c r="A649" s="1118" t="s">
        <v>353</v>
      </c>
      <c r="B649" s="1124"/>
      <c r="C649" s="1169" t="str">
        <f>IF(C646="","",((C645*C646*C647*C648)*3630)/C$46/365/$P$1)</f>
        <v/>
      </c>
      <c r="D649" s="1169" t="str">
        <f>IF(D646="","",((D645*D646*D647*D648)*3630)/D$46/365/$P$1)</f>
        <v/>
      </c>
      <c r="E649" s="1169" t="str">
        <f>IF(E646="","",((E645*E646*E647*E648)*3630)/E$46/365/$P$1)</f>
        <v/>
      </c>
      <c r="F649" s="1169" t="str">
        <f>IF(F646="","",((F645*F646*F647*F648)*3630)/F$46/365/$P$1)</f>
        <v/>
      </c>
      <c r="G649" s="1144"/>
      <c r="H649" s="1169" t="str">
        <f>IF(H646="","",((H645*H646*H647*C648)*3630)/H$46/365/$P$1)</f>
        <v/>
      </c>
      <c r="I649" s="1169" t="str">
        <f>IF(I646="","",((I645*I646*I647*D648)*3630)/I$46/365/$P$1)</f>
        <v/>
      </c>
      <c r="J649" s="1169" t="str">
        <f>IF(J646="","",((J645*J646*J647*E648)*3630)/J$46/365/$P$1)</f>
        <v/>
      </c>
      <c r="K649" s="1169" t="str">
        <f>IF(K646="","",((K645*K646*K647*F648)*3630)/K$46/365/$P$1)</f>
        <v/>
      </c>
      <c r="L649" s="1144"/>
      <c r="M649" s="1170" t="str">
        <f>IF(H649="","",SUM(H649)-SUM(C649))</f>
        <v/>
      </c>
      <c r="N649" s="1170" t="str">
        <f>IF(I649="","",SUM(I649)-SUM(D649))</f>
        <v/>
      </c>
      <c r="O649" s="1170" t="str">
        <f>IF(J649="","",SUM(J649)-SUM(E649))</f>
        <v/>
      </c>
      <c r="P649" s="1170" t="str">
        <f>IF(K649="","",SUM(K649)-SUM(F649))</f>
        <v/>
      </c>
      <c r="Q649" s="1151"/>
      <c r="R649" s="1081"/>
      <c r="S649" s="1043"/>
      <c r="T649" s="1043"/>
      <c r="U649" s="1082">
        <v>649</v>
      </c>
      <c r="V649" s="470"/>
    </row>
    <row r="650" spans="1:22" ht="15.75" customHeight="1">
      <c r="A650" s="1181" t="str">
        <f>IF(Data!A650="","",Data!A650)</f>
        <v>Labour: Weeding</v>
      </c>
      <c r="B650" s="1124"/>
      <c r="C650" s="1025" t="str">
        <f>IF(Data!BZ650="","",Data!BZ650)</f>
        <v/>
      </c>
      <c r="D650" s="1025" t="str">
        <f>IF(Data!CA650="","",Data!CA650)</f>
        <v/>
      </c>
      <c r="E650" s="1025" t="str">
        <f>IF(Data!CB650="","",Data!CB650)</f>
        <v/>
      </c>
      <c r="F650" s="1025" t="str">
        <f>IF(Data!CC650="","",Data!CC650)</f>
        <v/>
      </c>
      <c r="G650" s="1124"/>
      <c r="H650" s="983"/>
      <c r="I650" s="983"/>
      <c r="J650" s="983"/>
      <c r="K650" s="983"/>
      <c r="L650" s="1124"/>
      <c r="M650" s="983"/>
      <c r="N650" s="983"/>
      <c r="O650" s="983"/>
      <c r="P650" s="983"/>
      <c r="Q650" s="1151"/>
      <c r="R650" s="489"/>
      <c r="S650" s="489"/>
      <c r="T650" s="489"/>
      <c r="U650" s="1082">
        <v>650</v>
      </c>
      <c r="V650" s="470"/>
    </row>
    <row r="651" spans="1:22" ht="15.75" customHeight="1">
      <c r="A651" s="1143" t="s">
        <v>154</v>
      </c>
      <c r="B651" s="1124"/>
      <c r="C651" s="1025" t="str">
        <f>IF(Data!BZ651="","",Data!BZ651)</f>
        <v/>
      </c>
      <c r="D651" s="1025" t="str">
        <f>IF(Data!CA651="","",Data!CA651)</f>
        <v/>
      </c>
      <c r="E651" s="1025" t="str">
        <f>IF(Data!CB651="","",Data!CB651)</f>
        <v/>
      </c>
      <c r="F651" s="1025" t="str">
        <f>IF(Data!CC651="","",Data!CC651)</f>
        <v/>
      </c>
      <c r="G651" s="1124"/>
      <c r="H651" s="1218" t="str">
        <f>IF(SUM(C651)&gt;0,C651*'Exp factors'!C$28,"")</f>
        <v/>
      </c>
      <c r="I651" s="1218" t="str">
        <f>IF(SUM(D651)&gt;0,D651*'Exp factors'!D$28,"")</f>
        <v/>
      </c>
      <c r="J651" s="1218" t="str">
        <f>IF(SUM(E651)&gt;0,E651*'Exp factors'!E$28,"")</f>
        <v/>
      </c>
      <c r="K651" s="1218" t="str">
        <f>IF(SUM(F651)&gt;0,F651*'Exp factors'!F$28,"")</f>
        <v/>
      </c>
      <c r="L651" s="1124"/>
      <c r="M651" s="983"/>
      <c r="N651" s="983"/>
      <c r="O651" s="983"/>
      <c r="P651" s="983"/>
      <c r="Q651" s="1151"/>
      <c r="R651" s="1135"/>
      <c r="S651" s="1136"/>
      <c r="T651" s="1136"/>
      <c r="U651" s="1082">
        <v>651</v>
      </c>
      <c r="V651" s="470"/>
    </row>
    <row r="652" spans="1:22" ht="15.75" customHeight="1">
      <c r="A652" s="1143" t="s">
        <v>155</v>
      </c>
      <c r="B652" s="1188"/>
      <c r="C652" s="1025" t="str">
        <f>IF(Data!BZ652="","",Data!BZ652)</f>
        <v/>
      </c>
      <c r="D652" s="1025" t="str">
        <f>IF(Data!CA652="","",Data!CA652)</f>
        <v/>
      </c>
      <c r="E652" s="1025" t="str">
        <f>IF(Data!CB652="","",Data!CB652)</f>
        <v/>
      </c>
      <c r="F652" s="1025" t="str">
        <f>IF(Data!CC652="","",Data!CC652)</f>
        <v/>
      </c>
      <c r="G652" s="1121"/>
      <c r="H652" s="1218" t="str">
        <f t="shared" ref="H652:K653" si="15">IF(C652&gt;0,C652,"")</f>
        <v/>
      </c>
      <c r="I652" s="1218" t="str">
        <f t="shared" si="15"/>
        <v/>
      </c>
      <c r="J652" s="1218" t="str">
        <f t="shared" si="15"/>
        <v/>
      </c>
      <c r="K652" s="1218" t="str">
        <f t="shared" si="15"/>
        <v/>
      </c>
      <c r="L652" s="1121"/>
      <c r="M652" s="983"/>
      <c r="N652" s="983"/>
      <c r="O652" s="983"/>
      <c r="P652" s="983"/>
      <c r="Q652" s="1151"/>
      <c r="R652" s="1135"/>
      <c r="S652" s="1136"/>
      <c r="T652" s="1136"/>
      <c r="U652" s="1082">
        <v>652</v>
      </c>
      <c r="V652" s="470"/>
    </row>
    <row r="653" spans="1:22" ht="15.75" customHeight="1">
      <c r="A653" s="1143" t="s">
        <v>156</v>
      </c>
      <c r="B653" s="1124"/>
      <c r="C653" s="1025" t="str">
        <f>IF(Data!BZ653="","",Data!BZ653)</f>
        <v/>
      </c>
      <c r="D653" s="1025" t="str">
        <f>IF(Data!CA653="","",Data!CA653)</f>
        <v/>
      </c>
      <c r="E653" s="1025" t="str">
        <f>IF(Data!CB653="","",Data!CB653)</f>
        <v/>
      </c>
      <c r="F653" s="1025" t="str">
        <f>IF(Data!CC653="","",Data!CC653)</f>
        <v/>
      </c>
      <c r="G653" s="1121"/>
      <c r="H653" s="1218" t="str">
        <f t="shared" si="15"/>
        <v/>
      </c>
      <c r="I653" s="1218" t="str">
        <f t="shared" si="15"/>
        <v/>
      </c>
      <c r="J653" s="1218" t="str">
        <f t="shared" si="15"/>
        <v/>
      </c>
      <c r="K653" s="1218" t="str">
        <f t="shared" si="15"/>
        <v/>
      </c>
      <c r="L653" s="1121"/>
      <c r="M653" s="983"/>
      <c r="N653" s="983"/>
      <c r="O653" s="983"/>
      <c r="P653" s="983"/>
      <c r="Q653" s="1151"/>
      <c r="R653" s="1135"/>
      <c r="S653" s="1136"/>
      <c r="T653" s="1136"/>
      <c r="U653" s="1082">
        <v>653</v>
      </c>
      <c r="V653" s="470"/>
    </row>
    <row r="654" spans="1:22" ht="15.75" customHeight="1">
      <c r="A654" s="1143" t="s">
        <v>407</v>
      </c>
      <c r="B654" s="1121"/>
      <c r="C654" s="1025" t="str">
        <f>IF(Data!BZ654="","",Data!BZ654)</f>
        <v/>
      </c>
      <c r="D654" s="1025" t="str">
        <f>IF(Data!CA654="","",Data!CA654)</f>
        <v/>
      </c>
      <c r="E654" s="1025" t="str">
        <f>IF(Data!CB654="","",Data!CB654)</f>
        <v/>
      </c>
      <c r="F654" s="1025" t="str">
        <f>IF(Data!CC654="","",Data!CC654)</f>
        <v/>
      </c>
      <c r="G654" s="1121"/>
      <c r="H654" s="983"/>
      <c r="I654" s="983"/>
      <c r="J654" s="983"/>
      <c r="K654" s="983"/>
      <c r="L654" s="1121"/>
      <c r="M654" s="983"/>
      <c r="N654" s="983"/>
      <c r="O654" s="983"/>
      <c r="P654" s="983"/>
      <c r="Q654" s="1151"/>
      <c r="R654" s="1135"/>
      <c r="S654" s="1136"/>
      <c r="T654" s="1136"/>
      <c r="U654" s="1082">
        <v>654</v>
      </c>
      <c r="V654" s="470"/>
    </row>
    <row r="655" spans="1:22" ht="15.75" customHeight="1">
      <c r="A655" s="1118" t="s">
        <v>353</v>
      </c>
      <c r="B655" s="1121"/>
      <c r="C655" s="1169" t="str">
        <f>IF(C652="","",((C651*C652*C653*C654)*3630)/C$46/365/$P$1)</f>
        <v/>
      </c>
      <c r="D655" s="1169" t="str">
        <f>IF(D652="","",((D651*D652*D653*D654)*3630)/D$46/365/$P$1)</f>
        <v/>
      </c>
      <c r="E655" s="1169" t="str">
        <f>IF(E652="","",((E651*E652*E653*E654)*3630)/E$46/365/$P$1)</f>
        <v/>
      </c>
      <c r="F655" s="1169" t="str">
        <f>IF(F652="","",((F651*F652*F653*F654)*3630)/F$46/365/$P$1)</f>
        <v/>
      </c>
      <c r="G655" s="1144"/>
      <c r="H655" s="1169" t="str">
        <f>IF(H652="","",((H651*H652*H653*C654)*3630)/H$46/365/$P$1)</f>
        <v/>
      </c>
      <c r="I655" s="1169" t="str">
        <f>IF(I652="","",((I651*I652*I653*D654)*3630)/I$46/365/$P$1)</f>
        <v/>
      </c>
      <c r="J655" s="1169" t="str">
        <f>IF(J652="","",((J651*J652*J653*E654)*3630)/J$46/365/$P$1)</f>
        <v/>
      </c>
      <c r="K655" s="1169" t="str">
        <f>IF(K652="","",((K651*K652*K653*F654)*3630)/K$46/365/$P$1)</f>
        <v/>
      </c>
      <c r="L655" s="1144"/>
      <c r="M655" s="1170" t="str">
        <f>IF(H655="","",SUM(H655)-SUM(C655))</f>
        <v/>
      </c>
      <c r="N655" s="1170" t="str">
        <f>IF(I655="","",SUM(I655)-SUM(D655))</f>
        <v/>
      </c>
      <c r="O655" s="1170" t="str">
        <f>IF(J655="","",SUM(J655)-SUM(E655))</f>
        <v/>
      </c>
      <c r="P655" s="1170" t="str">
        <f>IF(K655="","",SUM(K655)-SUM(F655))</f>
        <v/>
      </c>
      <c r="Q655" s="1151"/>
      <c r="R655" s="1081"/>
      <c r="S655" s="1043"/>
      <c r="T655" s="1043"/>
      <c r="U655" s="1082">
        <v>655</v>
      </c>
      <c r="V655" s="470"/>
    </row>
    <row r="656" spans="1:22" ht="15.75" customHeight="1">
      <c r="A656" s="1181" t="str">
        <f>IF(Data!A656="","",Data!A656)</f>
        <v>Labour: Harvesting</v>
      </c>
      <c r="B656" s="1149"/>
      <c r="C656" s="1025" t="str">
        <f>IF(Data!BZ656="","",Data!BZ656)</f>
        <v/>
      </c>
      <c r="D656" s="1025" t="str">
        <f>IF(Data!CA656="","",Data!CA656)</f>
        <v/>
      </c>
      <c r="E656" s="1025" t="str">
        <f>IF(Data!CB656="","",Data!CB656)</f>
        <v/>
      </c>
      <c r="F656" s="1025" t="str">
        <f>IF(Data!CC656="","",Data!CC656)</f>
        <v/>
      </c>
      <c r="G656" s="1121"/>
      <c r="H656" s="983"/>
      <c r="I656" s="983"/>
      <c r="J656" s="983"/>
      <c r="K656" s="983"/>
      <c r="L656" s="1121"/>
      <c r="M656" s="983"/>
      <c r="N656" s="983"/>
      <c r="O656" s="983"/>
      <c r="P656" s="983"/>
      <c r="Q656" s="1151"/>
      <c r="R656" s="489"/>
      <c r="S656" s="489"/>
      <c r="T656" s="489"/>
      <c r="U656" s="1082">
        <v>656</v>
      </c>
      <c r="V656" s="470"/>
    </row>
    <row r="657" spans="1:22" ht="15.75" customHeight="1">
      <c r="A657" s="1143" t="s">
        <v>154</v>
      </c>
      <c r="B657" s="1121"/>
      <c r="C657" s="1025" t="str">
        <f>IF(Data!BZ657="","",Data!BZ657)</f>
        <v/>
      </c>
      <c r="D657" s="1025" t="str">
        <f>IF(Data!CA657="","",Data!CA657)</f>
        <v/>
      </c>
      <c r="E657" s="1025">
        <f>IF(Data!CB657="","",Data!CB657)</f>
        <v>1</v>
      </c>
      <c r="F657" s="1025" t="str">
        <f>IF(Data!CC657="","",Data!CC657)</f>
        <v/>
      </c>
      <c r="G657" s="1121"/>
      <c r="H657" s="1218" t="str">
        <f>IF(SUM(C657)&gt;0,C657*'Exp factors'!C$28,"")</f>
        <v/>
      </c>
      <c r="I657" s="1218" t="str">
        <f>IF(SUM(D657)&gt;0,D657*'Exp factors'!D$28,"")</f>
        <v/>
      </c>
      <c r="J657" s="1218">
        <f>IF(SUM(E657)&gt;0,E657*'Exp factors'!E$28,"")</f>
        <v>1</v>
      </c>
      <c r="K657" s="1218" t="str">
        <f>IF(SUM(F657)&gt;0,F657*'Exp factors'!F$28,"")</f>
        <v/>
      </c>
      <c r="L657" s="1121"/>
      <c r="M657" s="983"/>
      <c r="N657" s="983"/>
      <c r="O657" s="983"/>
      <c r="P657" s="983"/>
      <c r="Q657" s="1151"/>
      <c r="R657" s="1135"/>
      <c r="S657" s="1136"/>
      <c r="T657" s="1136"/>
      <c r="U657" s="1082">
        <v>657</v>
      </c>
      <c r="V657" s="470"/>
    </row>
    <row r="658" spans="1:22" ht="15.75" customHeight="1">
      <c r="A658" s="1143" t="s">
        <v>155</v>
      </c>
      <c r="B658" s="1121"/>
      <c r="C658" s="1025" t="str">
        <f>IF(Data!BZ658="","",Data!BZ658)</f>
        <v/>
      </c>
      <c r="D658" s="1025" t="str">
        <f>IF(Data!CA658="","",Data!CA658)</f>
        <v/>
      </c>
      <c r="E658" s="1025">
        <f>IF(Data!CB658="","",Data!CB658)</f>
        <v>30</v>
      </c>
      <c r="F658" s="1025" t="str">
        <f>IF(Data!CC658="","",Data!CC658)</f>
        <v/>
      </c>
      <c r="G658" s="1121"/>
      <c r="H658" s="1218" t="str">
        <f t="shared" ref="H658:K659" si="16">IF(C658&gt;0,C658,"")</f>
        <v/>
      </c>
      <c r="I658" s="1218" t="str">
        <f t="shared" si="16"/>
        <v/>
      </c>
      <c r="J658" s="1218">
        <f t="shared" si="16"/>
        <v>30</v>
      </c>
      <c r="K658" s="1218" t="str">
        <f t="shared" si="16"/>
        <v/>
      </c>
      <c r="L658" s="1121"/>
      <c r="M658" s="983"/>
      <c r="N658" s="983"/>
      <c r="O658" s="983"/>
      <c r="P658" s="983"/>
      <c r="Q658" s="1151"/>
      <c r="R658" s="1135"/>
      <c r="S658" s="1136"/>
      <c r="T658" s="1136"/>
      <c r="U658" s="1082">
        <v>658</v>
      </c>
      <c r="V658" s="470"/>
    </row>
    <row r="659" spans="1:22" ht="15.75" customHeight="1">
      <c r="A659" s="1143" t="s">
        <v>156</v>
      </c>
      <c r="B659" s="1121"/>
      <c r="C659" s="1025" t="str">
        <f>IF(Data!BZ659="","",Data!BZ659)</f>
        <v/>
      </c>
      <c r="D659" s="1025" t="str">
        <f>IF(Data!CA659="","",Data!CA659)</f>
        <v/>
      </c>
      <c r="E659" s="1025">
        <f>IF(Data!CB659="","",Data!CB659)</f>
        <v>1</v>
      </c>
      <c r="F659" s="1025" t="str">
        <f>IF(Data!CC659="","",Data!CC659)</f>
        <v/>
      </c>
      <c r="G659" s="1121"/>
      <c r="H659" s="1218" t="str">
        <f t="shared" si="16"/>
        <v/>
      </c>
      <c r="I659" s="1218" t="str">
        <f t="shared" si="16"/>
        <v/>
      </c>
      <c r="J659" s="1218">
        <f t="shared" si="16"/>
        <v>1</v>
      </c>
      <c r="K659" s="1218" t="str">
        <f t="shared" si="16"/>
        <v/>
      </c>
      <c r="L659" s="1121"/>
      <c r="M659" s="983"/>
      <c r="N659" s="983"/>
      <c r="O659" s="983"/>
      <c r="P659" s="983"/>
      <c r="Q659" s="1151"/>
      <c r="R659" s="1135"/>
      <c r="S659" s="1136"/>
      <c r="T659" s="1136"/>
      <c r="U659" s="1082">
        <v>659</v>
      </c>
      <c r="V659" s="470"/>
    </row>
    <row r="660" spans="1:22" ht="15.75" customHeight="1">
      <c r="A660" s="1143" t="s">
        <v>407</v>
      </c>
      <c r="B660" s="1121"/>
      <c r="C660" s="1025" t="str">
        <f>IF(Data!BZ660="","",Data!BZ660)</f>
        <v/>
      </c>
      <c r="D660" s="1025" t="str">
        <f>IF(Data!CA660="","",Data!CA660)</f>
        <v/>
      </c>
      <c r="E660" s="1025">
        <f>IF(Data!CB660="","",Data!CB660)</f>
        <v>5</v>
      </c>
      <c r="F660" s="1025" t="str">
        <f>IF(Data!CC660="","",Data!CC660)</f>
        <v/>
      </c>
      <c r="G660" s="1121"/>
      <c r="H660" s="983"/>
      <c r="I660" s="983"/>
      <c r="J660" s="983"/>
      <c r="K660" s="983"/>
      <c r="L660" s="1121"/>
      <c r="M660" s="983"/>
      <c r="N660" s="983"/>
      <c r="O660" s="983"/>
      <c r="P660" s="983"/>
      <c r="Q660" s="1151"/>
      <c r="R660" s="1135"/>
      <c r="S660" s="1136"/>
      <c r="T660" s="1136"/>
      <c r="U660" s="1082">
        <v>660</v>
      </c>
      <c r="V660" s="470"/>
    </row>
    <row r="661" spans="1:22" ht="15.75" customHeight="1">
      <c r="A661" s="1118" t="s">
        <v>353</v>
      </c>
      <c r="B661" s="1121"/>
      <c r="C661" s="1169" t="str">
        <f>IF(C658="","",((C657*C658*C659*C660)*3630)/C$46/365/$P$1)</f>
        <v/>
      </c>
      <c r="D661" s="1169" t="str">
        <f>IF(D658="","",((D657*D658*D659*D660)*3630)/D$46/365/$P$1)</f>
        <v/>
      </c>
      <c r="E661" s="1169">
        <f>IF(E658="","",((E657*E658*E659*E660)*3630)/E$46/365/$P$1)</f>
        <v>2.8253424657534248E-2</v>
      </c>
      <c r="F661" s="1169" t="str">
        <f>IF(F658="","",((F657*F658*F659*F660)*3630)/F$46/365/$P$1)</f>
        <v/>
      </c>
      <c r="G661" s="1144"/>
      <c r="H661" s="1169" t="str">
        <f>IF(H658="","",((H657*H658*H659*C660)*3630)/H$46/365/$P$1)</f>
        <v/>
      </c>
      <c r="I661" s="1169" t="str">
        <f>IF(I658="","",((I657*I658*I659*D660)*3630)/I$46/365/$P$1)</f>
        <v/>
      </c>
      <c r="J661" s="1169">
        <f>IF(J658="","",((J657*J658*J659*E660)*3630)/J$46/365/$P$1)</f>
        <v>2.8253424657534248E-2</v>
      </c>
      <c r="K661" s="1169" t="str">
        <f>IF(K658="","",((K657*K658*K659*F660)*3630)/K$46/365/$P$1)</f>
        <v/>
      </c>
      <c r="L661" s="1144"/>
      <c r="M661" s="1170" t="str">
        <f>IF(H661="","",SUM(H661)-SUM(C661))</f>
        <v/>
      </c>
      <c r="N661" s="1170" t="str">
        <f>IF(I661="","",SUM(I661)-SUM(D661))</f>
        <v/>
      </c>
      <c r="O661" s="1170">
        <f>IF(J661="","",SUM(J661)-SUM(E661))</f>
        <v>0</v>
      </c>
      <c r="P661" s="1170" t="str">
        <f>IF(K661="","",SUM(K661)-SUM(F661))</f>
        <v/>
      </c>
      <c r="Q661" s="1151"/>
      <c r="R661" s="1081"/>
      <c r="S661" s="1043"/>
      <c r="T661" s="1043"/>
      <c r="U661" s="1082">
        <v>661</v>
      </c>
      <c r="V661" s="470"/>
    </row>
    <row r="662" spans="1:22" ht="15.75" customHeight="1">
      <c r="A662" s="554" t="str">
        <f>IF(Data!A662="","",Data!A662)</f>
        <v>Labour migration: no. people per HH</v>
      </c>
      <c r="B662" s="1121"/>
      <c r="C662" s="1025" t="str">
        <f>IF(Data!BZ662="","",Data!BZ662)</f>
        <v/>
      </c>
      <c r="D662" s="1025" t="str">
        <f>IF(Data!CA662="","",Data!CA662)</f>
        <v/>
      </c>
      <c r="E662" s="1025" t="str">
        <f>IF(Data!CB662="","",Data!CB662)</f>
        <v/>
      </c>
      <c r="F662" s="1025" t="str">
        <f>IF(Data!CC662="","",Data!CC662)</f>
        <v/>
      </c>
      <c r="G662" s="1124"/>
      <c r="H662" s="1218" t="str">
        <f>IF(SUM(C662)&gt;0,C662*'Exp factors'!C$30,"")</f>
        <v/>
      </c>
      <c r="I662" s="1218" t="str">
        <f>IF(SUM(D662)&gt;0,D662*'Exp factors'!D$30,"")</f>
        <v/>
      </c>
      <c r="J662" s="1218" t="str">
        <f>IF(SUM(E662)&gt;0,E662*'Exp factors'!E$30,"")</f>
        <v/>
      </c>
      <c r="K662" s="1218" t="str">
        <f>IF(SUM(F662)&gt;0,F662*'Exp factors'!F$30,"")</f>
        <v/>
      </c>
      <c r="L662" s="1124"/>
      <c r="M662" s="1138"/>
      <c r="N662" s="1138"/>
      <c r="O662" s="1138"/>
      <c r="P662" s="1138"/>
      <c r="Q662" s="1151"/>
      <c r="R662" s="1135"/>
      <c r="S662" s="1136"/>
      <c r="T662" s="1136"/>
      <c r="U662" s="1082">
        <v>662</v>
      </c>
      <c r="V662" s="470"/>
    </row>
    <row r="663" spans="1:22" ht="15.75" customHeight="1">
      <c r="A663" s="1143" t="s">
        <v>156</v>
      </c>
      <c r="B663" s="1121"/>
      <c r="C663" s="1025" t="str">
        <f>IF(Data!BZ663="","",Data!BZ663)</f>
        <v/>
      </c>
      <c r="D663" s="1025" t="str">
        <f>IF(Data!CA663="","",Data!CA663)</f>
        <v/>
      </c>
      <c r="E663" s="1025" t="str">
        <f>IF(Data!CB663="","",Data!CB663)</f>
        <v/>
      </c>
      <c r="F663" s="1025" t="str">
        <f>IF(Data!CC663="","",Data!CC663)</f>
        <v/>
      </c>
      <c r="G663" s="1121"/>
      <c r="H663" s="1218" t="str">
        <f>IF(C663&gt;0,C663,"")</f>
        <v/>
      </c>
      <c r="I663" s="1218" t="str">
        <f>IF(D663&gt;0,D663,"")</f>
        <v/>
      </c>
      <c r="J663" s="1218" t="str">
        <f>IF(E663&gt;0,E663,"")</f>
        <v/>
      </c>
      <c r="K663" s="1218" t="str">
        <f>IF(F663&gt;0,F663,"")</f>
        <v/>
      </c>
      <c r="L663" s="1121"/>
      <c r="M663" s="983"/>
      <c r="N663" s="983"/>
      <c r="O663" s="983"/>
      <c r="P663" s="983"/>
      <c r="Q663" s="1151"/>
      <c r="R663" s="1135"/>
      <c r="S663" s="1136"/>
      <c r="T663" s="1136"/>
      <c r="U663" s="1082">
        <v>663</v>
      </c>
      <c r="V663" s="470"/>
    </row>
    <row r="664" spans="1:22" ht="15.75" customHeight="1">
      <c r="A664" s="1118" t="s">
        <v>353</v>
      </c>
      <c r="B664" s="1149"/>
      <c r="C664" s="1170" t="str">
        <f>IF(C662="","",C662/C$46*C663/12)</f>
        <v/>
      </c>
      <c r="D664" s="1170" t="str">
        <f>IF(D662="","",D662/D$46*D663/12)</f>
        <v/>
      </c>
      <c r="E664" s="1170" t="str">
        <f>IF(E662="","",E662/E$46*E663/12)</f>
        <v/>
      </c>
      <c r="F664" s="1169" t="str">
        <f>IF(F662="","",F662/F$46*F663/12)</f>
        <v/>
      </c>
      <c r="G664" s="1197"/>
      <c r="H664" s="1170" t="str">
        <f>IF(H662="","",H662/H$46*H663/12)</f>
        <v/>
      </c>
      <c r="I664" s="1170" t="str">
        <f>IF(I662="","",I662/I$46*I663/12)</f>
        <v/>
      </c>
      <c r="J664" s="1170" t="str">
        <f>IF(J662="","",J662/J$46*J663/12)</f>
        <v/>
      </c>
      <c r="K664" s="1170" t="str">
        <f>IF(K662="","",K662/K$46*K663/12)</f>
        <v/>
      </c>
      <c r="L664" s="1197"/>
      <c r="M664" s="1170" t="str">
        <f>IF(H664="","",SUM(H664)-SUM(C664))</f>
        <v/>
      </c>
      <c r="N664" s="1170" t="str">
        <f>IF(I664="","",SUM(I664)-SUM(D664))</f>
        <v/>
      </c>
      <c r="O664" s="1170" t="str">
        <f>IF(J664="","",SUM(J664)-SUM(E664))</f>
        <v/>
      </c>
      <c r="P664" s="1170" t="str">
        <f>IF(K664="","",SUM(K664)-SUM(F664))</f>
        <v/>
      </c>
      <c r="Q664" s="1151"/>
      <c r="R664" s="1081"/>
      <c r="S664" s="1043"/>
      <c r="T664" s="1043"/>
      <c r="U664" s="1082">
        <v>664</v>
      </c>
      <c r="V664" s="470"/>
    </row>
    <row r="665" spans="1:22" ht="15.75" customHeight="1">
      <c r="A665" s="1219" t="s">
        <v>412</v>
      </c>
      <c r="B665" s="1149"/>
      <c r="C665" s="1025"/>
      <c r="D665" s="1025"/>
      <c r="E665" s="1025"/>
      <c r="F665" s="1025"/>
      <c r="G665" s="1121"/>
      <c r="H665" s="983"/>
      <c r="I665" s="983"/>
      <c r="J665" s="983"/>
      <c r="K665" s="983"/>
      <c r="L665" s="1121"/>
      <c r="M665" s="983"/>
      <c r="N665" s="983"/>
      <c r="O665" s="983"/>
      <c r="P665" s="983"/>
      <c r="Q665" s="1151"/>
      <c r="R665" s="489"/>
      <c r="S665" s="489"/>
      <c r="T665" s="489"/>
      <c r="U665" s="1082">
        <v>665</v>
      </c>
      <c r="V665" s="470"/>
    </row>
    <row r="666" spans="1:22" ht="15.75" customHeight="1">
      <c r="A666" s="554" t="str">
        <f>IF(Data!A666="","",Data!A666)</f>
        <v>School feeding: no. children</v>
      </c>
      <c r="B666" s="1121"/>
      <c r="C666" s="1025">
        <f>IF(Data!BZ666="","",Data!BZ666)</f>
        <v>2</v>
      </c>
      <c r="D666" s="1025">
        <f>IF(Data!CA666="","",Data!CA666)</f>
        <v>2</v>
      </c>
      <c r="E666" s="1025" t="str">
        <f>IF(Data!CB666="","",Data!CB666)</f>
        <v/>
      </c>
      <c r="F666" s="1025" t="str">
        <f>IF(Data!CC666="","",Data!CC666)</f>
        <v/>
      </c>
      <c r="G666" s="1121"/>
      <c r="H666" s="983"/>
      <c r="I666" s="983"/>
      <c r="J666" s="983"/>
      <c r="K666" s="983"/>
      <c r="L666" s="1121"/>
      <c r="M666" s="983"/>
      <c r="N666" s="983"/>
      <c r="O666" s="983"/>
      <c r="P666" s="983"/>
      <c r="Q666" s="1151"/>
      <c r="R666" s="1135"/>
      <c r="S666" s="1136"/>
      <c r="T666" s="1136"/>
      <c r="U666" s="1082">
        <v>666</v>
      </c>
      <c r="V666" s="470"/>
    </row>
    <row r="667" spans="1:22" ht="15.75" customHeight="1">
      <c r="A667" s="1143" t="s">
        <v>353</v>
      </c>
      <c r="B667" s="1121"/>
      <c r="C667" s="1169">
        <f>IF(C666="","",C666/C$46*8/12*5/7*0.5)</f>
        <v>7.9365079365079375E-2</v>
      </c>
      <c r="D667" s="1169">
        <f>IF(D666="","",D666/D$46*8/12*5/7*0.5)</f>
        <v>7.9365079365079375E-2</v>
      </c>
      <c r="E667" s="1169" t="str">
        <f>IF(E666="","",E666/E$46*8/12*5/7*0.5)</f>
        <v/>
      </c>
      <c r="F667" s="1169" t="str">
        <f>IF(F666="","",F666/F$46*8/12*5/7*0.5)</f>
        <v/>
      </c>
      <c r="G667" s="1134"/>
      <c r="H667" s="983"/>
      <c r="I667" s="983"/>
      <c r="J667" s="983"/>
      <c r="K667" s="983"/>
      <c r="L667" s="1134"/>
      <c r="M667" s="983"/>
      <c r="N667" s="983"/>
      <c r="O667" s="983"/>
      <c r="P667" s="983"/>
      <c r="Q667" s="1151"/>
      <c r="R667" s="1081"/>
      <c r="S667" s="1043"/>
      <c r="T667" s="1043"/>
      <c r="U667" s="1082">
        <v>667</v>
      </c>
      <c r="V667" s="470"/>
    </row>
    <row r="668" spans="1:22" ht="15.75" customHeight="1">
      <c r="A668" s="554" t="str">
        <f>IF(Data!A668="","",Data!A668)</f>
        <v>Relief - grain: quantity (kg)</v>
      </c>
      <c r="B668" s="1121"/>
      <c r="C668" s="1025">
        <f>IF(Data!BZ668="","",Data!BZ668)</f>
        <v>5</v>
      </c>
      <c r="D668" s="1025">
        <f>IF(Data!CA668="","",Data!CA668)</f>
        <v>3</v>
      </c>
      <c r="E668" s="1025" t="str">
        <f>IF(Data!CB668="","",Data!CB668)</f>
        <v/>
      </c>
      <c r="F668" s="1025" t="str">
        <f>IF(Data!CC668="","",Data!CC668)</f>
        <v/>
      </c>
      <c r="G668" s="1121"/>
      <c r="H668" s="983"/>
      <c r="I668" s="983"/>
      <c r="J668" s="983"/>
      <c r="K668" s="983"/>
      <c r="L668" s="1121"/>
      <c r="M668" s="983"/>
      <c r="N668" s="983"/>
      <c r="O668" s="983"/>
      <c r="P668" s="983"/>
      <c r="Q668" s="1151"/>
      <c r="R668" s="544"/>
      <c r="S668" s="1050"/>
      <c r="T668" s="1050"/>
      <c r="U668" s="1082">
        <v>668</v>
      </c>
      <c r="V668" s="470"/>
    </row>
    <row r="669" spans="1:22" ht="15.75" customHeight="1">
      <c r="A669" s="1143" t="s">
        <v>399</v>
      </c>
      <c r="B669" s="1121"/>
      <c r="C669" s="1025">
        <f>IF(Data!BZ669="","",Data!BZ669)</f>
        <v>1</v>
      </c>
      <c r="D669" s="1025">
        <f>IF(Data!CA669="","",Data!CA669)</f>
        <v>1</v>
      </c>
      <c r="E669" s="1025" t="str">
        <f>IF(Data!CB669="","",Data!CB669)</f>
        <v/>
      </c>
      <c r="F669" s="1025" t="str">
        <f>IF(Data!CC669="","",Data!CC669)</f>
        <v/>
      </c>
      <c r="G669" s="1121"/>
      <c r="H669" s="983"/>
      <c r="I669" s="983"/>
      <c r="J669" s="983"/>
      <c r="K669" s="983"/>
      <c r="L669" s="1121"/>
      <c r="M669" s="983"/>
      <c r="N669" s="983"/>
      <c r="O669" s="983"/>
      <c r="P669" s="983"/>
      <c r="Q669" s="1151"/>
      <c r="R669" s="1135"/>
      <c r="S669" s="1136"/>
      <c r="T669" s="1136"/>
      <c r="U669" s="1082">
        <v>669</v>
      </c>
      <c r="V669" s="470"/>
    </row>
    <row r="670" spans="1:22" ht="15.75" customHeight="1">
      <c r="A670" s="1143" t="s">
        <v>353</v>
      </c>
      <c r="B670" s="1121"/>
      <c r="C670" s="1169">
        <f>IF(C668="","",C668*C669/0.6/C$46/365)</f>
        <v>3.805175038051751E-3</v>
      </c>
      <c r="D670" s="1169">
        <f>IF(D668="","",D668*D669/0.6/D$46/365)</f>
        <v>2.2831050228310505E-3</v>
      </c>
      <c r="E670" s="1169" t="str">
        <f>IF(E668="","",E668*E669/0.6/E$46/365)</f>
        <v/>
      </c>
      <c r="F670" s="1169" t="str">
        <f>IF(F668="","",F668*F669/0.6/F$46/365)</f>
        <v/>
      </c>
      <c r="G670" s="1134"/>
      <c r="H670" s="983"/>
      <c r="I670" s="983"/>
      <c r="J670" s="983"/>
      <c r="K670" s="983"/>
      <c r="L670" s="1134"/>
      <c r="M670" s="983"/>
      <c r="N670" s="983"/>
      <c r="O670" s="983"/>
      <c r="P670" s="983"/>
      <c r="Q670" s="1151"/>
      <c r="R670" s="1081"/>
      <c r="S670" s="1043"/>
      <c r="T670" s="1043"/>
      <c r="U670" s="1082">
        <v>670</v>
      </c>
      <c r="V670" s="470"/>
    </row>
    <row r="671" spans="1:22" ht="15.75" customHeight="1">
      <c r="A671" s="554" t="str">
        <f>IF(Data!A671="","",Data!A671)</f>
        <v>Relief - pulses: quantity (kg)</v>
      </c>
      <c r="B671" s="1149"/>
      <c r="C671" s="1025" t="str">
        <f>IF(Data!BZ671="","",Data!BZ671)</f>
        <v/>
      </c>
      <c r="D671" s="1025" t="str">
        <f>IF(Data!CA671="","",Data!CA671)</f>
        <v/>
      </c>
      <c r="E671" s="1025" t="str">
        <f>IF(Data!CB671="","",Data!CB671)</f>
        <v/>
      </c>
      <c r="F671" s="1025" t="str">
        <f>IF(Data!CC671="","",Data!CC671)</f>
        <v/>
      </c>
      <c r="G671" s="1121"/>
      <c r="H671" s="983"/>
      <c r="I671" s="983"/>
      <c r="J671" s="983"/>
      <c r="K671" s="983"/>
      <c r="L671" s="1121"/>
      <c r="M671" s="983"/>
      <c r="N671" s="983"/>
      <c r="O671" s="983"/>
      <c r="P671" s="983"/>
      <c r="Q671" s="1151"/>
      <c r="R671" s="544"/>
      <c r="S671" s="1050"/>
      <c r="T671" s="1050"/>
      <c r="U671" s="1082">
        <v>671</v>
      </c>
      <c r="V671" s="470"/>
    </row>
    <row r="672" spans="1:22" ht="15.75" customHeight="1">
      <c r="A672" s="1143" t="s">
        <v>399</v>
      </c>
      <c r="B672" s="1121"/>
      <c r="C672" s="1025" t="str">
        <f>IF(Data!BZ672="","",Data!BZ672)</f>
        <v/>
      </c>
      <c r="D672" s="1025" t="str">
        <f>IF(Data!CA672="","",Data!CA672)</f>
        <v/>
      </c>
      <c r="E672" s="1025" t="str">
        <f>IF(Data!CB672="","",Data!CB672)</f>
        <v/>
      </c>
      <c r="F672" s="1025" t="str">
        <f>IF(Data!CC672="","",Data!CC672)</f>
        <v/>
      </c>
      <c r="G672" s="1121"/>
      <c r="H672" s="983"/>
      <c r="I672" s="983"/>
      <c r="J672" s="983"/>
      <c r="K672" s="983"/>
      <c r="L672" s="1121"/>
      <c r="M672" s="983"/>
      <c r="N672" s="983"/>
      <c r="O672" s="983"/>
      <c r="P672" s="983"/>
      <c r="Q672" s="1151"/>
      <c r="R672" s="1135"/>
      <c r="S672" s="1136"/>
      <c r="T672" s="1136"/>
      <c r="U672" s="1082">
        <v>672</v>
      </c>
      <c r="V672" s="470"/>
    </row>
    <row r="673" spans="1:22" ht="15.75" customHeight="1">
      <c r="A673" s="1143" t="s">
        <v>353</v>
      </c>
      <c r="B673" s="1124"/>
      <c r="C673" s="1169" t="str">
        <f>IF(C671="","",C671*C672/0.62/C$46/365)</f>
        <v/>
      </c>
      <c r="D673" s="1169" t="str">
        <f>IF(D671="","",D671*D672/0.62/D$46/365)</f>
        <v/>
      </c>
      <c r="E673" s="1169" t="str">
        <f>IF(E671="","",E671*E672/0.62/E$46/365)</f>
        <v/>
      </c>
      <c r="F673" s="1169" t="str">
        <f>IF(F671="","",F671*F672/0.62/F$46/365)</f>
        <v/>
      </c>
      <c r="G673" s="1134"/>
      <c r="H673" s="983"/>
      <c r="I673" s="983"/>
      <c r="J673" s="983"/>
      <c r="K673" s="983"/>
      <c r="L673" s="1134"/>
      <c r="M673" s="983"/>
      <c r="N673" s="983"/>
      <c r="O673" s="983"/>
      <c r="P673" s="983"/>
      <c r="Q673" s="1151"/>
      <c r="R673" s="1081"/>
      <c r="S673" s="1043"/>
      <c r="T673" s="1043"/>
      <c r="U673" s="1082">
        <v>673</v>
      </c>
      <c r="V673" s="470"/>
    </row>
    <row r="674" spans="1:22" ht="15.75" customHeight="1">
      <c r="A674" s="554" t="str">
        <f>IF(Data!A674="","",Data!A674)</f>
        <v>Relief - oil: quantity (kg)</v>
      </c>
      <c r="B674" s="1124"/>
      <c r="C674" s="1025" t="str">
        <f>IF(Data!BZ674="","",Data!BZ674)</f>
        <v/>
      </c>
      <c r="D674" s="1025" t="str">
        <f>IF(Data!CA674="","",Data!CA674)</f>
        <v/>
      </c>
      <c r="E674" s="1025" t="str">
        <f>IF(Data!CB674="","",Data!CB674)</f>
        <v/>
      </c>
      <c r="F674" s="1025" t="str">
        <f>IF(Data!CC674="","",Data!CC674)</f>
        <v/>
      </c>
      <c r="G674" s="1121"/>
      <c r="H674" s="983"/>
      <c r="I674" s="983"/>
      <c r="J674" s="983"/>
      <c r="K674" s="983"/>
      <c r="L674" s="1121"/>
      <c r="M674" s="983"/>
      <c r="N674" s="983"/>
      <c r="O674" s="983"/>
      <c r="P674" s="983"/>
      <c r="Q674" s="1151"/>
      <c r="R674" s="544"/>
      <c r="S674" s="1050"/>
      <c r="T674" s="1050"/>
      <c r="U674" s="1082">
        <v>674</v>
      </c>
      <c r="V674" s="470"/>
    </row>
    <row r="675" spans="1:22" ht="15.75" customHeight="1">
      <c r="A675" s="1143" t="s">
        <v>399</v>
      </c>
      <c r="B675" s="1124"/>
      <c r="C675" s="1025" t="str">
        <f>IF(Data!BZ675="","",Data!BZ675)</f>
        <v/>
      </c>
      <c r="D675" s="1025" t="str">
        <f>IF(Data!CA675="","",Data!CA675)</f>
        <v/>
      </c>
      <c r="E675" s="1025" t="str">
        <f>IF(Data!CB675="","",Data!CB675)</f>
        <v/>
      </c>
      <c r="F675" s="1025" t="str">
        <f>IF(Data!CC675="","",Data!CC675)</f>
        <v/>
      </c>
      <c r="G675" s="1121"/>
      <c r="H675" s="983"/>
      <c r="I675" s="983"/>
      <c r="J675" s="983"/>
      <c r="K675" s="983"/>
      <c r="L675" s="1121"/>
      <c r="M675" s="983"/>
      <c r="N675" s="983"/>
      <c r="O675" s="983"/>
      <c r="P675" s="983"/>
      <c r="Q675" s="1151"/>
      <c r="R675" s="1135"/>
      <c r="S675" s="1136"/>
      <c r="T675" s="1136"/>
      <c r="U675" s="1082">
        <v>675</v>
      </c>
      <c r="V675" s="470"/>
    </row>
    <row r="676" spans="1:22" ht="15.75" customHeight="1">
      <c r="A676" s="1143" t="s">
        <v>353</v>
      </c>
      <c r="B676" s="1220"/>
      <c r="C676" s="1169" t="str">
        <f>IF(C674="","",C674*C675/0.23/C$46/365)</f>
        <v/>
      </c>
      <c r="D676" s="1169" t="str">
        <f>IF(D674="","",D674*D675/0.23/D$46/365)</f>
        <v/>
      </c>
      <c r="E676" s="1169" t="str">
        <f>IF(E674="","",E674*E675/0.23/E$46/365)</f>
        <v/>
      </c>
      <c r="F676" s="1169" t="str">
        <f>IF(F674="","",F674*F675/0.23/F$46/365)</f>
        <v/>
      </c>
      <c r="G676" s="1134"/>
      <c r="H676" s="983"/>
      <c r="I676" s="983"/>
      <c r="J676" s="983"/>
      <c r="K676" s="983"/>
      <c r="L676" s="1134"/>
      <c r="M676" s="983"/>
      <c r="N676" s="983"/>
      <c r="O676" s="983"/>
      <c r="P676" s="983"/>
      <c r="Q676" s="1151"/>
      <c r="R676" s="1081"/>
      <c r="S676" s="1043"/>
      <c r="T676" s="1043"/>
      <c r="U676" s="1082">
        <v>676</v>
      </c>
      <c r="V676" s="470"/>
    </row>
    <row r="677" spans="1:22" ht="15.75" customHeight="1">
      <c r="A677" s="1181" t="str">
        <f>IF(Data!A677="","",Data!A677)</f>
        <v>Relief: sugar</v>
      </c>
      <c r="B677" s="969"/>
      <c r="C677" s="1025" t="str">
        <f>IF(Data!BZ677="","",Data!BZ677)</f>
        <v/>
      </c>
      <c r="D677" s="1025" t="str">
        <f>IF(Data!CA677="","",Data!CA677)</f>
        <v/>
      </c>
      <c r="E677" s="1025" t="str">
        <f>IF(Data!CB677="","",Data!CB677)</f>
        <v/>
      </c>
      <c r="F677" s="1025" t="str">
        <f>IF(Data!CC677="","",Data!CC677)</f>
        <v/>
      </c>
      <c r="G677" s="1134"/>
      <c r="H677" s="983"/>
      <c r="I677" s="983"/>
      <c r="J677" s="983"/>
      <c r="K677" s="983"/>
      <c r="L677" s="1134"/>
      <c r="M677" s="983"/>
      <c r="N677" s="983"/>
      <c r="O677" s="983"/>
      <c r="P677" s="983"/>
      <c r="Q677" s="1151"/>
      <c r="R677" s="489"/>
      <c r="S677" s="489"/>
      <c r="T677" s="489"/>
      <c r="U677" s="1082">
        <v>677</v>
      </c>
      <c r="V677" s="470"/>
    </row>
    <row r="678" spans="1:22" ht="15.75" customHeight="1">
      <c r="A678" s="1143" t="s">
        <v>401</v>
      </c>
      <c r="B678" s="1221"/>
      <c r="C678" s="1222" t="str">
        <f>IF(Data!BZ678="","",Data!BZ678)</f>
        <v/>
      </c>
      <c r="D678" s="1222" t="str">
        <f>IF(Data!CA678="","",Data!CA678)</f>
        <v/>
      </c>
      <c r="E678" s="1222" t="str">
        <f>IF(Data!CB678="","",Data!CB678)</f>
        <v/>
      </c>
      <c r="F678" s="1222" t="str">
        <f>IF(Data!CC678="","",Data!CC678)</f>
        <v/>
      </c>
      <c r="G678" s="1121"/>
      <c r="H678" s="306"/>
      <c r="I678" s="306"/>
      <c r="J678" s="306"/>
      <c r="K678" s="306"/>
      <c r="L678" s="1121"/>
      <c r="M678" s="983"/>
      <c r="N678" s="983"/>
      <c r="O678" s="983"/>
      <c r="P678" s="983"/>
      <c r="Q678" s="1151"/>
      <c r="R678" s="544"/>
      <c r="S678" s="1050"/>
      <c r="T678" s="1050"/>
      <c r="U678" s="1082">
        <v>678</v>
      </c>
      <c r="V678" s="470"/>
    </row>
    <row r="679" spans="1:22" ht="15.75" customHeight="1">
      <c r="A679" s="1143" t="s">
        <v>399</v>
      </c>
      <c r="B679" s="1221"/>
      <c r="C679" s="1025" t="str">
        <f>IF(Data!BZ679="","",Data!BZ679)</f>
        <v/>
      </c>
      <c r="D679" s="1025" t="str">
        <f>IF(Data!CA679="","",Data!CA679)</f>
        <v/>
      </c>
      <c r="E679" s="1025" t="str">
        <f>IF(Data!CB679="","",Data!CB679)</f>
        <v/>
      </c>
      <c r="F679" s="1025" t="str">
        <f>IF(Data!CC679="","",Data!CC679)</f>
        <v/>
      </c>
      <c r="G679" s="1121"/>
      <c r="H679" s="306"/>
      <c r="I679" s="306"/>
      <c r="J679" s="306"/>
      <c r="K679" s="306"/>
      <c r="L679" s="1121"/>
      <c r="M679" s="983"/>
      <c r="N679" s="983"/>
      <c r="O679" s="983"/>
      <c r="P679" s="983"/>
      <c r="Q679" s="1151"/>
      <c r="R679" s="1135"/>
      <c r="S679" s="1136"/>
      <c r="T679" s="1136"/>
      <c r="U679" s="1082">
        <v>679</v>
      </c>
      <c r="V679" s="470"/>
    </row>
    <row r="680" spans="1:22" ht="15.75" customHeight="1">
      <c r="A680" s="1192" t="s">
        <v>400</v>
      </c>
      <c r="B680" s="969"/>
      <c r="C680" s="1025">
        <f>IF(Data!BZ680="","",Data!BZ680)</f>
        <v>16747</v>
      </c>
      <c r="D680" s="1025">
        <f>IF(Data!CA680="","",Data!CA680)</f>
        <v>16747</v>
      </c>
      <c r="E680" s="1025">
        <f>IF(Data!CB680="","",Data!CB680)</f>
        <v>16747</v>
      </c>
      <c r="F680" s="1025">
        <f>IF(Data!CC680="","",Data!CC680)</f>
        <v>16747</v>
      </c>
      <c r="G680" s="1121"/>
      <c r="H680" s="983"/>
      <c r="I680" s="983"/>
      <c r="J680" s="983"/>
      <c r="K680" s="983"/>
      <c r="L680" s="1121"/>
      <c r="M680" s="1138"/>
      <c r="N680" s="1138"/>
      <c r="O680" s="1138"/>
      <c r="P680" s="1138"/>
      <c r="Q680" s="1151"/>
      <c r="R680" s="544"/>
      <c r="S680" s="1050"/>
      <c r="T680" s="1050"/>
      <c r="U680" s="1082">
        <v>680</v>
      </c>
      <c r="V680" s="470"/>
    </row>
    <row r="681" spans="1:22" ht="15.75" customHeight="1">
      <c r="A681" s="1143" t="s">
        <v>353</v>
      </c>
      <c r="B681" s="969"/>
      <c r="C681" s="1169" t="str">
        <f>IF(C678="","",C678*C679*C680/C$46/365/$P$1)</f>
        <v/>
      </c>
      <c r="D681" s="1169" t="str">
        <f>IF(D678="","",D678*D679*D680/D$46/365/$P$1)</f>
        <v/>
      </c>
      <c r="E681" s="1169" t="str">
        <f>IF(E678="","",E678*E679*E680/E$46/365/$P$1)</f>
        <v/>
      </c>
      <c r="F681" s="1169" t="str">
        <f>IF(F678="","",F678*F679*F680/F$46/365/$P$1)</f>
        <v/>
      </c>
      <c r="G681" s="1134"/>
      <c r="H681" s="1169" t="str">
        <f>IF(H678="","",H678*H679*C680/H$46/365/$P$1)</f>
        <v/>
      </c>
      <c r="I681" s="1169" t="str">
        <f>IF(I678="","",I678*I679*D680/I$46/365/$P$1)</f>
        <v/>
      </c>
      <c r="J681" s="1169" t="str">
        <f>IF(J678="","",J678*J679*E680/J$46/365/$P$1)</f>
        <v/>
      </c>
      <c r="K681" s="1169" t="str">
        <f>IF(K678="","",K678*K679*F680/K$46/365/$P$1)</f>
        <v/>
      </c>
      <c r="L681" s="1134"/>
      <c r="M681" s="1170" t="str">
        <f>IF(H681="","",SUM(H681)-SUM(C681))</f>
        <v/>
      </c>
      <c r="N681" s="1170" t="str">
        <f>IF(I681="","",SUM(I681)-SUM(D681))</f>
        <v/>
      </c>
      <c r="O681" s="1170" t="str">
        <f>IF(J681="","",SUM(J681)-SUM(E681))</f>
        <v/>
      </c>
      <c r="P681" s="1170" t="str">
        <f>IF(K681="","",SUM(K681)-SUM(F681))</f>
        <v/>
      </c>
      <c r="Q681" s="1151"/>
      <c r="R681" s="1081"/>
      <c r="S681" s="1043"/>
      <c r="T681" s="1043"/>
      <c r="U681" s="1082">
        <v>681</v>
      </c>
      <c r="V681" s="470"/>
    </row>
    <row r="682" spans="1:22" ht="15.75" customHeight="1">
      <c r="A682" s="1181" t="str">
        <f>IF(Data!A682="","",Data!A682)</f>
        <v>Relief: Under 5 supplementary feeding</v>
      </c>
      <c r="B682" s="969"/>
      <c r="C682" s="1025" t="str">
        <f>IF(Data!BZ682="","",Data!BZ682)</f>
        <v/>
      </c>
      <c r="D682" s="1025" t="str">
        <f>IF(Data!CA682="","",Data!CA682)</f>
        <v/>
      </c>
      <c r="E682" s="1025" t="str">
        <f>IF(Data!CB682="","",Data!CB682)</f>
        <v/>
      </c>
      <c r="F682" s="1025" t="str">
        <f>IF(Data!CC682="","",Data!CC682)</f>
        <v/>
      </c>
      <c r="G682" s="1134"/>
      <c r="H682" s="983"/>
      <c r="I682" s="983"/>
      <c r="J682" s="983"/>
      <c r="K682" s="983"/>
      <c r="L682" s="1134"/>
      <c r="M682" s="983"/>
      <c r="N682" s="983"/>
      <c r="O682" s="983"/>
      <c r="P682" s="983"/>
      <c r="Q682" s="1151"/>
      <c r="R682" s="489"/>
      <c r="S682" s="489"/>
      <c r="T682" s="489"/>
      <c r="U682" s="1082">
        <v>682</v>
      </c>
      <c r="V682" s="470"/>
    </row>
    <row r="683" spans="1:22" ht="15.75" customHeight="1">
      <c r="A683" s="1143" t="s">
        <v>401</v>
      </c>
      <c r="B683" s="969"/>
      <c r="C683" s="1025" t="str">
        <f>IF(Data!BZ683="","",Data!BZ683)</f>
        <v/>
      </c>
      <c r="D683" s="1025" t="str">
        <f>IF(Data!CA683="","",Data!CA683)</f>
        <v/>
      </c>
      <c r="E683" s="1025" t="str">
        <f>IF(Data!CB683="","",Data!CB683)</f>
        <v/>
      </c>
      <c r="F683" s="1025" t="str">
        <f>IF(Data!CC683="","",Data!CC683)</f>
        <v/>
      </c>
      <c r="G683" s="1121"/>
      <c r="H683" s="306"/>
      <c r="I683" s="306"/>
      <c r="J683" s="306"/>
      <c r="K683" s="306"/>
      <c r="L683" s="1121"/>
      <c r="M683" s="983"/>
      <c r="N683" s="983"/>
      <c r="O683" s="983"/>
      <c r="P683" s="983"/>
      <c r="Q683" s="1151"/>
      <c r="R683" s="544"/>
      <c r="S683" s="1050"/>
      <c r="T683" s="1050"/>
      <c r="U683" s="1082">
        <v>683</v>
      </c>
      <c r="V683" s="470"/>
    </row>
    <row r="684" spans="1:22" ht="15.75" customHeight="1">
      <c r="A684" s="1143" t="s">
        <v>399</v>
      </c>
      <c r="B684" s="969"/>
      <c r="C684" s="1025" t="str">
        <f>IF(Data!BZ684="","",Data!BZ684)</f>
        <v/>
      </c>
      <c r="D684" s="1025" t="str">
        <f>IF(Data!CA684="","",Data!CA684)</f>
        <v/>
      </c>
      <c r="E684" s="1025" t="str">
        <f>IF(Data!CB684="","",Data!CB684)</f>
        <v/>
      </c>
      <c r="F684" s="1025" t="str">
        <f>IF(Data!CC684="","",Data!CC684)</f>
        <v/>
      </c>
      <c r="G684" s="1121"/>
      <c r="H684" s="306"/>
      <c r="I684" s="306"/>
      <c r="J684" s="306"/>
      <c r="K684" s="306"/>
      <c r="L684" s="1121"/>
      <c r="M684" s="983"/>
      <c r="N684" s="983"/>
      <c r="O684" s="983"/>
      <c r="P684" s="983"/>
      <c r="Q684" s="1151"/>
      <c r="R684" s="1135"/>
      <c r="S684" s="1136"/>
      <c r="T684" s="1136"/>
      <c r="U684" s="1082">
        <v>684</v>
      </c>
      <c r="V684" s="470"/>
    </row>
    <row r="685" spans="1:22" ht="15.75" customHeight="1">
      <c r="A685" s="1192" t="s">
        <v>400</v>
      </c>
      <c r="B685" s="969"/>
      <c r="C685" s="1025">
        <f>IF(Data!BZ685="","",Data!BZ685)</f>
        <v>5790</v>
      </c>
      <c r="D685" s="1025">
        <f>IF(Data!CA685="","",Data!CA685)</f>
        <v>5790</v>
      </c>
      <c r="E685" s="1025">
        <f>IF(Data!CB685="","",Data!CB685)</f>
        <v>5790</v>
      </c>
      <c r="F685" s="1025">
        <f>IF(Data!CC685="","",Data!CC685)</f>
        <v>5790</v>
      </c>
      <c r="G685" s="1121"/>
      <c r="H685" s="983"/>
      <c r="I685" s="983"/>
      <c r="J685" s="983"/>
      <c r="K685" s="983"/>
      <c r="L685" s="1121"/>
      <c r="M685" s="1138"/>
      <c r="N685" s="1138"/>
      <c r="O685" s="1138"/>
      <c r="P685" s="1138"/>
      <c r="Q685" s="1151"/>
      <c r="R685" s="544"/>
      <c r="S685" s="1050"/>
      <c r="T685" s="1050"/>
      <c r="U685" s="1082">
        <v>685</v>
      </c>
      <c r="V685" s="470"/>
    </row>
    <row r="686" spans="1:22" ht="15.75" customHeight="1">
      <c r="A686" s="1143" t="s">
        <v>353</v>
      </c>
      <c r="B686" s="969"/>
      <c r="C686" s="1169" t="str">
        <f>IF(C683="","",C683*C684*C685/C$46/365/$P$1)</f>
        <v/>
      </c>
      <c r="D686" s="1169" t="str">
        <f>IF(D683="","",D683*D684*D685/D$46/365/$P$1)</f>
        <v/>
      </c>
      <c r="E686" s="1169" t="str">
        <f>IF(E683="","",E683*E684*E685/E$46/365/$P$1)</f>
        <v/>
      </c>
      <c r="F686" s="1169" t="str">
        <f>IF(F683="","",F683*F684*F685/F$46/365/$P$1)</f>
        <v/>
      </c>
      <c r="G686" s="1134"/>
      <c r="H686" s="1169" t="str">
        <f>IF(H683="","",H683*H684*C685/H$46/365/$P$1)</f>
        <v/>
      </c>
      <c r="I686" s="1169" t="str">
        <f>IF(I683="","",I683*I684*D685/I$46/365/$P$1)</f>
        <v/>
      </c>
      <c r="J686" s="1169" t="str">
        <f>IF(J683="","",J683*J684*E685/J$46/365/$P$1)</f>
        <v/>
      </c>
      <c r="K686" s="1169" t="str">
        <f>IF(K683="","",K683*K684*F685/K$46/365/$P$1)</f>
        <v/>
      </c>
      <c r="L686" s="1134"/>
      <c r="M686" s="1170" t="str">
        <f>IF(H686="","",SUM(H686)-SUM(C686))</f>
        <v/>
      </c>
      <c r="N686" s="1170" t="str">
        <f>IF(I686="","",SUM(I686)-SUM(D686))</f>
        <v/>
      </c>
      <c r="O686" s="1170" t="str">
        <f>IF(J686="","",SUM(J686)-SUM(E686))</f>
        <v/>
      </c>
      <c r="P686" s="1170" t="str">
        <f>IF(K686="","",SUM(K686)-SUM(F686))</f>
        <v/>
      </c>
      <c r="Q686" s="1151"/>
      <c r="R686" s="1081"/>
      <c r="S686" s="1043"/>
      <c r="T686" s="1043"/>
      <c r="U686" s="1082">
        <v>686</v>
      </c>
      <c r="V686" s="470"/>
    </row>
    <row r="687" spans="1:22" ht="15.75" customHeight="1">
      <c r="A687" s="554" t="str">
        <f>IF(Data!A687="","",Data!A687)</f>
        <v>Gifts/remittances: cereal</v>
      </c>
      <c r="B687" s="1221"/>
      <c r="C687" s="1025" t="str">
        <f>IF(Data!BZ687="","",Data!BZ687)</f>
        <v/>
      </c>
      <c r="D687" s="1025" t="str">
        <f>IF(Data!CA687="","",Data!CA687)</f>
        <v/>
      </c>
      <c r="E687" s="1025" t="str">
        <f>IF(Data!CB687="","",Data!CB687)</f>
        <v/>
      </c>
      <c r="F687" s="1025" t="str">
        <f>IF(Data!CC687="","",Data!CC687)</f>
        <v/>
      </c>
      <c r="G687" s="1134"/>
      <c r="H687" s="983"/>
      <c r="I687" s="983"/>
      <c r="J687" s="983"/>
      <c r="K687" s="983"/>
      <c r="L687" s="1134"/>
      <c r="M687" s="983"/>
      <c r="N687" s="983"/>
      <c r="O687" s="983"/>
      <c r="P687" s="983"/>
      <c r="Q687" s="1151"/>
      <c r="R687" s="489"/>
      <c r="S687" s="489"/>
      <c r="T687" s="489"/>
      <c r="U687" s="1082">
        <v>687</v>
      </c>
      <c r="V687" s="470"/>
    </row>
    <row r="688" spans="1:22" ht="15.75" customHeight="1">
      <c r="A688" s="1143" t="s">
        <v>401</v>
      </c>
      <c r="B688" s="1221"/>
      <c r="C688" s="1025" t="str">
        <f>IF(Data!BZ688="","",Data!BZ688)</f>
        <v/>
      </c>
      <c r="D688" s="1025" t="str">
        <f>IF(Data!CA688="","",Data!CA688)</f>
        <v/>
      </c>
      <c r="E688" s="1025" t="str">
        <f>IF(Data!CB688="","",Data!CB688)</f>
        <v/>
      </c>
      <c r="F688" s="1025" t="str">
        <f>IF(Data!CC688="","",Data!CC688)</f>
        <v/>
      </c>
      <c r="G688" s="1121"/>
      <c r="H688" s="1218" t="str">
        <f>IF(C688="","",C688*'Exp factors'!C$38)</f>
        <v/>
      </c>
      <c r="I688" s="1218" t="str">
        <f>IF(D688="","",D688*'Exp factors'!D$38)</f>
        <v/>
      </c>
      <c r="J688" s="1218" t="str">
        <f>IF(E688="","",E688*'Exp factors'!E$38)</f>
        <v/>
      </c>
      <c r="K688" s="1218" t="str">
        <f>IF(F688="","",F688*'Exp factors'!F$38)</f>
        <v/>
      </c>
      <c r="L688" s="1121"/>
      <c r="M688" s="983"/>
      <c r="N688" s="983"/>
      <c r="O688" s="983"/>
      <c r="P688" s="983"/>
      <c r="Q688" s="1151"/>
      <c r="R688" s="544"/>
      <c r="S688" s="1050"/>
      <c r="T688" s="1050"/>
      <c r="U688" s="1082">
        <v>688</v>
      </c>
      <c r="V688" s="470"/>
    </row>
    <row r="689" spans="1:22" ht="15.75" customHeight="1">
      <c r="A689" s="1143" t="s">
        <v>399</v>
      </c>
      <c r="B689" s="1221"/>
      <c r="C689" s="1025" t="str">
        <f>IF(Data!BZ689="","",Data!BZ689)</f>
        <v/>
      </c>
      <c r="D689" s="1025" t="str">
        <f>IF(Data!CA689="","",Data!CA689)</f>
        <v/>
      </c>
      <c r="E689" s="1025" t="str">
        <f>IF(Data!CB689="","",Data!CB689)</f>
        <v/>
      </c>
      <c r="F689" s="1025" t="str">
        <f>IF(Data!CC689="","",Data!CC689)</f>
        <v/>
      </c>
      <c r="G689" s="1121"/>
      <c r="H689" s="1218" t="str">
        <f>IF(C689&gt;0,C689,"")</f>
        <v/>
      </c>
      <c r="I689" s="1218" t="str">
        <f>IF(D689&gt;0,D689,"")</f>
        <v/>
      </c>
      <c r="J689" s="1218" t="str">
        <f>IF(E689&gt;0,E689,"")</f>
        <v/>
      </c>
      <c r="K689" s="1218" t="str">
        <f>IF(F689&gt;0,F689,"")</f>
        <v/>
      </c>
      <c r="L689" s="1121"/>
      <c r="M689" s="983"/>
      <c r="N689" s="983"/>
      <c r="O689" s="983"/>
      <c r="P689" s="983"/>
      <c r="Q689" s="1151"/>
      <c r="R689" s="1135"/>
      <c r="S689" s="1136"/>
      <c r="T689" s="1136"/>
      <c r="U689" s="1082">
        <v>689</v>
      </c>
      <c r="V689" s="470"/>
    </row>
    <row r="690" spans="1:22" ht="15.75" customHeight="1">
      <c r="A690" s="1192" t="s">
        <v>400</v>
      </c>
      <c r="B690" s="1221"/>
      <c r="C690" s="1025">
        <f>IF(Data!BZ690="","",Data!BZ690)</f>
        <v>15156</v>
      </c>
      <c r="D690" s="1025">
        <f>IF(Data!CA690="","",Data!CA690)</f>
        <v>15156</v>
      </c>
      <c r="E690" s="1025">
        <f>IF(Data!CB690="","",Data!CB690)</f>
        <v>15156</v>
      </c>
      <c r="F690" s="1025">
        <f>IF(Data!CC690="","",Data!CC690)</f>
        <v>15156</v>
      </c>
      <c r="G690" s="1121"/>
      <c r="H690" s="983"/>
      <c r="I690" s="983"/>
      <c r="J690" s="983"/>
      <c r="K690" s="983"/>
      <c r="L690" s="1121"/>
      <c r="M690" s="1138"/>
      <c r="N690" s="1138"/>
      <c r="O690" s="1138"/>
      <c r="P690" s="1138"/>
      <c r="Q690" s="1151"/>
      <c r="R690" s="544"/>
      <c r="S690" s="1050"/>
      <c r="T690" s="1050"/>
      <c r="U690" s="1082">
        <v>690</v>
      </c>
      <c r="V690" s="470"/>
    </row>
    <row r="691" spans="1:22" ht="15.75" customHeight="1">
      <c r="A691" s="1143" t="s">
        <v>353</v>
      </c>
      <c r="B691" s="1221"/>
      <c r="C691" s="1169" t="str">
        <f>IF(C688="","",C688*C689*C690/C$46/365/$P$1)</f>
        <v/>
      </c>
      <c r="D691" s="1169" t="str">
        <f>IF(D688="","",D688*D689*D690/D$46/365/$P$1)</f>
        <v/>
      </c>
      <c r="E691" s="1169" t="str">
        <f>IF(E688="","",E688*E689*E690/E$46/365/$P$1)</f>
        <v/>
      </c>
      <c r="F691" s="1169" t="str">
        <f>IF(F688="","",F688*F689*F690/F$46/365/$P$1)</f>
        <v/>
      </c>
      <c r="G691" s="1134"/>
      <c r="H691" s="1169" t="str">
        <f>IF(H688="","",H688*H689*C690/H$46/365/$P$1)</f>
        <v/>
      </c>
      <c r="I691" s="1169" t="str">
        <f>IF(I688="","",I688*I689*D690/I$46/365/$P$1)</f>
        <v/>
      </c>
      <c r="J691" s="1169" t="str">
        <f>IF(J688="","",J688*J689*E690/J$46/365/$P$1)</f>
        <v/>
      </c>
      <c r="K691" s="1169" t="str">
        <f>IF(K688="","",K688*K689*F690/K$46/365/$P$1)</f>
        <v/>
      </c>
      <c r="L691" s="1134"/>
      <c r="M691" s="1170" t="str">
        <f>IF(H691="","",SUM(H691)-SUM(C691))</f>
        <v/>
      </c>
      <c r="N691" s="1170" t="str">
        <f>IF(I691="","",SUM(I691)-SUM(D691))</f>
        <v/>
      </c>
      <c r="O691" s="1170" t="str">
        <f>IF(J691="","",SUM(J691)-SUM(E691))</f>
        <v/>
      </c>
      <c r="P691" s="1170" t="str">
        <f>IF(K691="","",SUM(K691)-SUM(F691))</f>
        <v/>
      </c>
      <c r="Q691" s="1151"/>
      <c r="R691" s="1081"/>
      <c r="S691" s="1043"/>
      <c r="T691" s="1043"/>
      <c r="U691" s="1082">
        <v>691</v>
      </c>
      <c r="V691" s="470"/>
    </row>
    <row r="692" spans="1:22" ht="15.75" customHeight="1">
      <c r="A692" s="1181" t="str">
        <f>IF(Data!A692="","",Data!A692)</f>
        <v>Gifts/remittances: sugar</v>
      </c>
      <c r="B692" s="969"/>
      <c r="C692" s="1025" t="str">
        <f>IF(Data!BZ692="","",Data!BZ692)</f>
        <v/>
      </c>
      <c r="D692" s="1025" t="str">
        <f>IF(Data!CA692="","",Data!CA692)</f>
        <v/>
      </c>
      <c r="E692" s="1025" t="str">
        <f>IF(Data!CB692="","",Data!CB692)</f>
        <v/>
      </c>
      <c r="F692" s="1025" t="str">
        <f>IF(Data!CC692="","",Data!CC692)</f>
        <v/>
      </c>
      <c r="G692" s="1134"/>
      <c r="H692" s="983"/>
      <c r="I692" s="983"/>
      <c r="J692" s="983"/>
      <c r="K692" s="983"/>
      <c r="L692" s="1134"/>
      <c r="M692" s="983"/>
      <c r="N692" s="983"/>
      <c r="O692" s="983"/>
      <c r="P692" s="983"/>
      <c r="Q692" s="1151"/>
      <c r="R692" s="489"/>
      <c r="S692" s="489"/>
      <c r="T692" s="489"/>
      <c r="U692" s="1082">
        <v>692</v>
      </c>
      <c r="V692" s="470"/>
    </row>
    <row r="693" spans="1:22" ht="15.75" customHeight="1">
      <c r="A693" s="1143" t="s">
        <v>401</v>
      </c>
      <c r="B693" s="1221"/>
      <c r="C693" s="1025" t="str">
        <f>IF(Data!BZ693="","",Data!BZ693)</f>
        <v/>
      </c>
      <c r="D693" s="1025" t="str">
        <f>IF(Data!CA693="","",Data!CA693)</f>
        <v/>
      </c>
      <c r="E693" s="1025" t="str">
        <f>IF(Data!CB693="","",Data!CB693)</f>
        <v/>
      </c>
      <c r="F693" s="1025" t="str">
        <f>IF(Data!CC693="","",Data!CC693)</f>
        <v/>
      </c>
      <c r="G693" s="1121"/>
      <c r="H693" s="306"/>
      <c r="I693" s="306"/>
      <c r="J693" s="306"/>
      <c r="K693" s="306"/>
      <c r="L693" s="1121"/>
      <c r="M693" s="983"/>
      <c r="N693" s="983"/>
      <c r="O693" s="983"/>
      <c r="P693" s="983"/>
      <c r="Q693" s="1151"/>
      <c r="R693" s="544"/>
      <c r="S693" s="1050"/>
      <c r="T693" s="1050"/>
      <c r="U693" s="1082">
        <v>693</v>
      </c>
      <c r="V693" s="470"/>
    </row>
    <row r="694" spans="1:22" ht="15.75" customHeight="1">
      <c r="A694" s="1143" t="s">
        <v>399</v>
      </c>
      <c r="B694" s="1221"/>
      <c r="C694" s="1025" t="str">
        <f>IF(Data!BZ694="","",Data!BZ694)</f>
        <v/>
      </c>
      <c r="D694" s="1025" t="str">
        <f>IF(Data!CA694="","",Data!CA694)</f>
        <v/>
      </c>
      <c r="E694" s="1025" t="str">
        <f>IF(Data!CB694="","",Data!CB694)</f>
        <v/>
      </c>
      <c r="F694" s="1025" t="str">
        <f>IF(Data!CC694="","",Data!CC694)</f>
        <v/>
      </c>
      <c r="G694" s="1121"/>
      <c r="H694" s="306"/>
      <c r="I694" s="306"/>
      <c r="J694" s="306"/>
      <c r="K694" s="306"/>
      <c r="L694" s="1121"/>
      <c r="M694" s="983"/>
      <c r="N694" s="983"/>
      <c r="O694" s="983"/>
      <c r="P694" s="983"/>
      <c r="Q694" s="1151"/>
      <c r="R694" s="1135"/>
      <c r="S694" s="1136"/>
      <c r="T694" s="1136"/>
      <c r="U694" s="1082">
        <v>694</v>
      </c>
      <c r="V694" s="470"/>
    </row>
    <row r="695" spans="1:22" ht="15.75" customHeight="1">
      <c r="A695" s="1192" t="s">
        <v>400</v>
      </c>
      <c r="B695" s="969"/>
      <c r="C695" s="1025">
        <f>IF(Data!BZ695="","",Data!BZ695)</f>
        <v>16747.2</v>
      </c>
      <c r="D695" s="1025">
        <f>IF(Data!CA695="","",Data!CA695)</f>
        <v>16747.2</v>
      </c>
      <c r="E695" s="1025">
        <f>IF(Data!CB695="","",Data!CB695)</f>
        <v>16747.2</v>
      </c>
      <c r="F695" s="1025">
        <f>IF(Data!CC695="","",Data!CC695)</f>
        <v>16747.2</v>
      </c>
      <c r="G695" s="1121"/>
      <c r="H695" s="983"/>
      <c r="I695" s="983"/>
      <c r="J695" s="983"/>
      <c r="K695" s="983"/>
      <c r="L695" s="1121"/>
      <c r="M695" s="1138"/>
      <c r="N695" s="1138"/>
      <c r="O695" s="1138"/>
      <c r="P695" s="1138"/>
      <c r="Q695" s="1151"/>
      <c r="R695" s="544"/>
      <c r="S695" s="1050"/>
      <c r="T695" s="1050"/>
      <c r="U695" s="1082">
        <v>695</v>
      </c>
      <c r="V695" s="470"/>
    </row>
    <row r="696" spans="1:22" ht="15.75" customHeight="1">
      <c r="A696" s="1143" t="s">
        <v>353</v>
      </c>
      <c r="B696" s="969"/>
      <c r="C696" s="1169" t="str">
        <f>IF(C693="","",C693*C694*C695/C$46/365/$P$1)</f>
        <v/>
      </c>
      <c r="D696" s="1169" t="str">
        <f>IF(D693="","",D693*D694*D695/D$46/365/$P$1)</f>
        <v/>
      </c>
      <c r="E696" s="1169" t="str">
        <f>IF(E693="","",E693*E694*E695/E$46/365/$P$1)</f>
        <v/>
      </c>
      <c r="F696" s="1169" t="str">
        <f>IF(F693="","",F693*F694*F695/F$46/365/$P$1)</f>
        <v/>
      </c>
      <c r="G696" s="1134"/>
      <c r="H696" s="1169" t="str">
        <f>IF(H693="","",H693*H694*C695/H$46/365/$P$1)</f>
        <v/>
      </c>
      <c r="I696" s="1169" t="str">
        <f>IF(I693="","",I693*I694*D695/I$46/365/$P$1)</f>
        <v/>
      </c>
      <c r="J696" s="1169" t="str">
        <f>IF(J693="","",J693*J694*E695/J$46/365/$P$1)</f>
        <v/>
      </c>
      <c r="K696" s="1169" t="str">
        <f>IF(K693="","",K693*K694*F695/K$46/365/$P$1)</f>
        <v/>
      </c>
      <c r="L696" s="1134"/>
      <c r="M696" s="1170" t="str">
        <f>IF(H696="","",SUM(H696)-SUM(C696))</f>
        <v/>
      </c>
      <c r="N696" s="1170" t="str">
        <f>IF(I696="","",SUM(I696)-SUM(D696))</f>
        <v/>
      </c>
      <c r="O696" s="1170" t="str">
        <f>IF(J696="","",SUM(J696)-SUM(E696))</f>
        <v/>
      </c>
      <c r="P696" s="1170" t="str">
        <f>IF(K696="","",SUM(K696)-SUM(F696))</f>
        <v/>
      </c>
      <c r="Q696" s="1151"/>
      <c r="R696" s="1081"/>
      <c r="S696" s="1043"/>
      <c r="T696" s="1043"/>
      <c r="U696" s="1082">
        <v>696</v>
      </c>
      <c r="V696" s="470"/>
    </row>
    <row r="697" spans="1:22" ht="15.75" customHeight="1">
      <c r="A697" s="1181" t="str">
        <f>IF(Data!A697="","",Data!A697)</f>
        <v>Gifts/remittances: Other</v>
      </c>
      <c r="B697" s="969"/>
      <c r="C697" s="1025" t="str">
        <f>IF(Data!BZ697="","",Data!BZ697)</f>
        <v/>
      </c>
      <c r="D697" s="1025" t="str">
        <f>IF(Data!CA697="","",Data!CA697)</f>
        <v/>
      </c>
      <c r="E697" s="1025" t="str">
        <f>IF(Data!CB697="","",Data!CB697)</f>
        <v/>
      </c>
      <c r="F697" s="1025" t="str">
        <f>IF(Data!CC697="","",Data!CC697)</f>
        <v/>
      </c>
      <c r="G697" s="1134"/>
      <c r="H697" s="983"/>
      <c r="I697" s="983"/>
      <c r="J697" s="983"/>
      <c r="K697" s="983"/>
      <c r="L697" s="1134"/>
      <c r="M697" s="983"/>
      <c r="N697" s="983"/>
      <c r="O697" s="983"/>
      <c r="P697" s="983"/>
      <c r="Q697" s="1151"/>
      <c r="R697" s="489"/>
      <c r="S697" s="489"/>
      <c r="T697" s="489"/>
      <c r="U697" s="1082">
        <v>697</v>
      </c>
      <c r="V697" s="470"/>
    </row>
    <row r="698" spans="1:22" ht="15.75" customHeight="1">
      <c r="A698" s="1143" t="s">
        <v>401</v>
      </c>
      <c r="B698" s="969"/>
      <c r="C698" s="1025" t="str">
        <f>IF(Data!BZ698="","",Data!BZ698)</f>
        <v/>
      </c>
      <c r="D698" s="1025" t="str">
        <f>IF(Data!CA698="","",Data!CA698)</f>
        <v/>
      </c>
      <c r="E698" s="1025" t="str">
        <f>IF(Data!CB698="","",Data!CB698)</f>
        <v/>
      </c>
      <c r="F698" s="1025" t="str">
        <f>IF(Data!CC698="","",Data!CC698)</f>
        <v/>
      </c>
      <c r="G698" s="1121"/>
      <c r="H698" s="306"/>
      <c r="I698" s="306"/>
      <c r="J698" s="306"/>
      <c r="K698" s="306"/>
      <c r="L698" s="1121"/>
      <c r="M698" s="983"/>
      <c r="N698" s="983"/>
      <c r="O698" s="983"/>
      <c r="P698" s="983"/>
      <c r="Q698" s="1151"/>
      <c r="R698" s="544"/>
      <c r="S698" s="1050"/>
      <c r="T698" s="1050"/>
      <c r="U698" s="1082">
        <v>698</v>
      </c>
      <c r="V698" s="470"/>
    </row>
    <row r="699" spans="1:22" ht="15.75" customHeight="1">
      <c r="A699" s="1143" t="s">
        <v>399</v>
      </c>
      <c r="B699" s="969"/>
      <c r="C699" s="1025" t="str">
        <f>IF(Data!BZ699="","",Data!BZ699)</f>
        <v/>
      </c>
      <c r="D699" s="1025" t="str">
        <f>IF(Data!CA699="","",Data!CA699)</f>
        <v/>
      </c>
      <c r="E699" s="1025" t="str">
        <f>IF(Data!CB699="","",Data!CB699)</f>
        <v/>
      </c>
      <c r="F699" s="1025" t="str">
        <f>IF(Data!CC699="","",Data!CC699)</f>
        <v/>
      </c>
      <c r="G699" s="1121"/>
      <c r="H699" s="306"/>
      <c r="I699" s="306"/>
      <c r="J699" s="306"/>
      <c r="K699" s="306"/>
      <c r="L699" s="1121"/>
      <c r="M699" s="983"/>
      <c r="N699" s="983"/>
      <c r="O699" s="983"/>
      <c r="P699" s="983"/>
      <c r="Q699" s="1151"/>
      <c r="R699" s="1135"/>
      <c r="S699" s="1136"/>
      <c r="T699" s="1136"/>
      <c r="U699" s="1082">
        <v>699</v>
      </c>
      <c r="V699" s="470"/>
    </row>
    <row r="700" spans="1:22" ht="15.75" customHeight="1">
      <c r="A700" s="1192" t="s">
        <v>400</v>
      </c>
      <c r="B700" s="969"/>
      <c r="C700" s="1025" t="str">
        <f>IF(Data!BZ700="","",Data!BZ700)</f>
        <v/>
      </c>
      <c r="D700" s="1025" t="str">
        <f>IF(Data!CA700="","",Data!CA700)</f>
        <v/>
      </c>
      <c r="E700" s="1025" t="str">
        <f>IF(Data!CB700="","",Data!CB700)</f>
        <v/>
      </c>
      <c r="F700" s="1025" t="str">
        <f>IF(Data!CC700="","",Data!CC700)</f>
        <v/>
      </c>
      <c r="G700" s="1121"/>
      <c r="H700" s="983"/>
      <c r="I700" s="983"/>
      <c r="J700" s="983"/>
      <c r="K700" s="983"/>
      <c r="L700" s="1121"/>
      <c r="M700" s="1138"/>
      <c r="N700" s="1138"/>
      <c r="O700" s="1138"/>
      <c r="P700" s="1138"/>
      <c r="Q700" s="1151"/>
      <c r="R700" s="544"/>
      <c r="S700" s="1050"/>
      <c r="T700" s="1050"/>
      <c r="U700" s="1082">
        <v>700</v>
      </c>
      <c r="V700" s="470"/>
    </row>
    <row r="701" spans="1:22" ht="15.75" customHeight="1">
      <c r="A701" s="1143" t="s">
        <v>353</v>
      </c>
      <c r="B701" s="969"/>
      <c r="C701" s="1169" t="str">
        <f>IF(C698="","",C698*C699*C700/C$46/365/$P$1)</f>
        <v/>
      </c>
      <c r="D701" s="1169" t="str">
        <f>IF(D698="","",D698*D699*D700/D$46/365/$P$1)</f>
        <v/>
      </c>
      <c r="E701" s="1169" t="str">
        <f>IF(E698="","",E698*E699*E700/E$46/365/$P$1)</f>
        <v/>
      </c>
      <c r="F701" s="1169" t="str">
        <f>IF(F698="","",F698*F699*F700/F$46/365/$P$1)</f>
        <v/>
      </c>
      <c r="G701" s="1134"/>
      <c r="H701" s="1169" t="str">
        <f>IF(H698="","",H698*H699*C700/H$46/365/$P$1)</f>
        <v/>
      </c>
      <c r="I701" s="1169" t="str">
        <f>IF(I698="","",I698*I699*D700/I$46/365/$P$1)</f>
        <v/>
      </c>
      <c r="J701" s="1169" t="str">
        <f>IF(J698="","",J698*J699*E700/J$46/365/$P$1)</f>
        <v/>
      </c>
      <c r="K701" s="1169" t="str">
        <f>IF(K698="","",K698*K699*F700/K$46/365/$P$1)</f>
        <v/>
      </c>
      <c r="L701" s="1134"/>
      <c r="M701" s="1170" t="str">
        <f>IF(H701="","",SUM(H701)-SUM(C701))</f>
        <v/>
      </c>
      <c r="N701" s="1170" t="str">
        <f>IF(I701="","",SUM(I701)-SUM(D701))</f>
        <v/>
      </c>
      <c r="O701" s="1170" t="str">
        <f>IF(J701="","",SUM(J701)-SUM(E701))</f>
        <v/>
      </c>
      <c r="P701" s="1170" t="str">
        <f>IF(K701="","",SUM(K701)-SUM(F701))</f>
        <v/>
      </c>
      <c r="Q701" s="1151"/>
      <c r="R701" s="1081"/>
      <c r="S701" s="1043"/>
      <c r="T701" s="1043"/>
      <c r="U701" s="1082">
        <v>701</v>
      </c>
      <c r="V701" s="470"/>
    </row>
    <row r="702" spans="1:22" ht="15.75" customHeight="1">
      <c r="A702" s="1219" t="s">
        <v>422</v>
      </c>
      <c r="B702" s="969"/>
      <c r="C702" s="526"/>
      <c r="D702" s="526"/>
      <c r="E702" s="526"/>
      <c r="F702" s="526"/>
      <c r="G702" s="1134"/>
      <c r="H702" s="983"/>
      <c r="I702" s="983"/>
      <c r="J702" s="983"/>
      <c r="K702" s="983"/>
      <c r="L702" s="1134"/>
      <c r="M702" s="1183"/>
      <c r="N702" s="1183"/>
      <c r="O702" s="1183"/>
      <c r="P702" s="1183"/>
      <c r="Q702" s="1151"/>
      <c r="R702" s="489"/>
      <c r="S702" s="489"/>
      <c r="T702" s="489"/>
      <c r="U702" s="1082">
        <v>702</v>
      </c>
      <c r="V702" s="470"/>
    </row>
    <row r="703" spans="1:22" ht="15.75" customHeight="1">
      <c r="A703" s="1223" t="str">
        <f>IF(Data!A703="","",Data!A703)</f>
        <v>Agricultural cash income -- see Data2</v>
      </c>
      <c r="B703" s="969"/>
      <c r="C703" s="866"/>
      <c r="D703" s="866"/>
      <c r="E703" s="866"/>
      <c r="F703" s="866"/>
      <c r="G703" s="1124"/>
      <c r="H703" s="983"/>
      <c r="I703" s="983"/>
      <c r="J703" s="983"/>
      <c r="K703" s="983"/>
      <c r="L703" s="1124"/>
      <c r="M703" s="1138"/>
      <c r="N703" s="1138"/>
      <c r="O703" s="1138"/>
      <c r="P703" s="1138"/>
      <c r="Q703" s="1151"/>
      <c r="R703" s="489"/>
      <c r="S703" s="489"/>
      <c r="T703" s="489"/>
      <c r="U703" s="1082">
        <v>703</v>
      </c>
      <c r="V703" s="470"/>
    </row>
    <row r="704" spans="1:22" ht="15.75" customHeight="1">
      <c r="A704" s="1143" t="s">
        <v>154</v>
      </c>
      <c r="B704" s="969"/>
      <c r="C704" s="1025" t="str">
        <f>IF(Data!BZ704="","",Data!BZ704)</f>
        <v/>
      </c>
      <c r="D704" s="1025" t="str">
        <f>IF(Data!CA704="","",Data!CA704)</f>
        <v/>
      </c>
      <c r="E704" s="1025" t="str">
        <f>IF(Data!CB704="","",Data!CB704)</f>
        <v/>
      </c>
      <c r="F704" s="1025" t="str">
        <f>IF(Data!CC704="","",Data!CC704)</f>
        <v/>
      </c>
      <c r="G704" s="1124"/>
      <c r="H704" s="1218" t="str">
        <f>IF(C704="","",C704*'Exp factors'!C$28)</f>
        <v/>
      </c>
      <c r="I704" s="1218" t="str">
        <f>IF(D704="","",D704*'Exp factors'!D$28)</f>
        <v/>
      </c>
      <c r="J704" s="1218" t="str">
        <f>IF(E704="","",E704*'Exp factors'!E$28)</f>
        <v/>
      </c>
      <c r="K704" s="1218" t="str">
        <f>IF(F704="","",F704*'Exp factors'!F$28)</f>
        <v/>
      </c>
      <c r="L704" s="1124"/>
      <c r="M704" s="1138"/>
      <c r="N704" s="1138"/>
      <c r="O704" s="1138"/>
      <c r="P704" s="1138"/>
      <c r="Q704" s="1151"/>
      <c r="R704" s="1135"/>
      <c r="S704" s="1136"/>
      <c r="T704" s="1136"/>
      <c r="U704" s="1082">
        <v>704</v>
      </c>
      <c r="V704" s="470"/>
    </row>
    <row r="705" spans="1:22" ht="15.75" customHeight="1">
      <c r="A705" s="1143" t="s">
        <v>155</v>
      </c>
      <c r="B705" s="969"/>
      <c r="C705" s="1025" t="str">
        <f>IF(Data!BZ705="","",Data!BZ705)</f>
        <v/>
      </c>
      <c r="D705" s="1025" t="str">
        <f>IF(Data!CA705="","",Data!CA705)</f>
        <v/>
      </c>
      <c r="E705" s="1025" t="str">
        <f>IF(Data!CB705="","",Data!CB705)</f>
        <v/>
      </c>
      <c r="F705" s="1025" t="str">
        <f>IF(Data!CC705="","",Data!CC705)</f>
        <v/>
      </c>
      <c r="G705" s="1121"/>
      <c r="H705" s="1218" t="str">
        <f t="shared" ref="H705:K706" si="17">IF(C705&gt;0,C705,"")</f>
        <v/>
      </c>
      <c r="I705" s="1218" t="str">
        <f t="shared" si="17"/>
        <v/>
      </c>
      <c r="J705" s="1218" t="str">
        <f t="shared" si="17"/>
        <v/>
      </c>
      <c r="K705" s="1218" t="str">
        <f t="shared" si="17"/>
        <v/>
      </c>
      <c r="L705" s="1121"/>
      <c r="M705" s="983"/>
      <c r="N705" s="983"/>
      <c r="O705" s="983"/>
      <c r="P705" s="983"/>
      <c r="Q705" s="1151"/>
      <c r="R705" s="1135"/>
      <c r="S705" s="1136"/>
      <c r="T705" s="1136"/>
      <c r="U705" s="1082">
        <v>705</v>
      </c>
      <c r="V705" s="470"/>
    </row>
    <row r="706" spans="1:22" ht="15.75" customHeight="1">
      <c r="A706" s="1143" t="s">
        <v>156</v>
      </c>
      <c r="B706" s="969"/>
      <c r="C706" s="1025" t="str">
        <f>IF(Data!BZ706="","",Data!BZ706)</f>
        <v/>
      </c>
      <c r="D706" s="1025" t="str">
        <f>IF(Data!CA706="","",Data!CA706)</f>
        <v/>
      </c>
      <c r="E706" s="1025" t="str">
        <f>IF(Data!CB706="","",Data!CB706)</f>
        <v/>
      </c>
      <c r="F706" s="1025" t="str">
        <f>IF(Data!CC706="","",Data!CC706)</f>
        <v/>
      </c>
      <c r="G706" s="1121"/>
      <c r="H706" s="1218" t="str">
        <f t="shared" si="17"/>
        <v/>
      </c>
      <c r="I706" s="1218" t="str">
        <f t="shared" si="17"/>
        <v/>
      </c>
      <c r="J706" s="1218" t="str">
        <f t="shared" si="17"/>
        <v/>
      </c>
      <c r="K706" s="1218" t="str">
        <f t="shared" si="17"/>
        <v/>
      </c>
      <c r="L706" s="1121"/>
      <c r="M706" s="983"/>
      <c r="N706" s="983"/>
      <c r="O706" s="983"/>
      <c r="P706" s="983"/>
      <c r="Q706" s="1151"/>
      <c r="R706" s="1135"/>
      <c r="S706" s="1136"/>
      <c r="T706" s="1136"/>
      <c r="U706" s="1082">
        <v>706</v>
      </c>
      <c r="V706" s="470"/>
    </row>
    <row r="707" spans="1:22" ht="15.75" customHeight="1">
      <c r="A707" s="1143" t="s">
        <v>157</v>
      </c>
      <c r="B707" s="969"/>
      <c r="C707" s="1025" t="str">
        <f>IF(Data!BZ707="","",Data!BZ707)</f>
        <v/>
      </c>
      <c r="D707" s="1025" t="str">
        <f>IF(Data!CA707="","",Data!CA707)</f>
        <v/>
      </c>
      <c r="E707" s="1025" t="str">
        <f>IF(Data!CB707="","",Data!CB707)</f>
        <v/>
      </c>
      <c r="F707" s="1025" t="str">
        <f>IF(Data!CC707="","",Data!CC707)</f>
        <v/>
      </c>
      <c r="G707" s="1121"/>
      <c r="H707" s="983"/>
      <c r="I707" s="983"/>
      <c r="J707" s="983"/>
      <c r="K707" s="983"/>
      <c r="L707" s="1121"/>
      <c r="M707" s="983"/>
      <c r="N707" s="983"/>
      <c r="O707" s="983"/>
      <c r="P707" s="983"/>
      <c r="Q707" s="1151"/>
      <c r="R707" s="1135"/>
      <c r="S707" s="1136"/>
      <c r="T707" s="1136"/>
      <c r="U707" s="1082">
        <v>707</v>
      </c>
      <c r="V707" s="470"/>
    </row>
    <row r="708" spans="1:22" ht="15.75" customHeight="1">
      <c r="A708" s="1189" t="s">
        <v>158</v>
      </c>
      <c r="B708" s="969"/>
      <c r="C708" s="1165">
        <f>IF(Data!BZ708="","",Data!BZ708)</f>
        <v>1510</v>
      </c>
      <c r="D708" s="1165">
        <f>IF(Data!CA708="","",Data!CA708)</f>
        <v>3050</v>
      </c>
      <c r="E708" s="1165">
        <f>IF(Data!CB708="","",Data!CB708)</f>
        <v>980</v>
      </c>
      <c r="F708" s="1165">
        <f>IF(Data!CC708="","",Data!CC708)</f>
        <v>0</v>
      </c>
      <c r="G708" s="1122"/>
      <c r="H708" s="1218">
        <f>IF(C708="","",C708*'Exp factors'!C$28)</f>
        <v>1510</v>
      </c>
      <c r="I708" s="1218">
        <f>IF(D708="","",D708*'Exp factors'!D$28)</f>
        <v>3050</v>
      </c>
      <c r="J708" s="1218">
        <f>IF(E708="","",E708*'Exp factors'!E$28)</f>
        <v>980</v>
      </c>
      <c r="K708" s="1218">
        <f>IF(F708="","",F708*'Exp factors'!F$28)</f>
        <v>0</v>
      </c>
      <c r="L708" s="1122"/>
      <c r="M708" s="1142">
        <f>IF(H708="","",SUM(H708)-SUM(C708))</f>
        <v>0</v>
      </c>
      <c r="N708" s="1142">
        <f>IF(I708="","",SUM(I708)-SUM(D708))</f>
        <v>0</v>
      </c>
      <c r="O708" s="1142">
        <f>IF(J708="","",SUM(J708)-SUM(E708))</f>
        <v>0</v>
      </c>
      <c r="P708" s="1142">
        <f>IF(K708="","",SUM(K708)-SUM(F708))</f>
        <v>0</v>
      </c>
      <c r="Q708" s="1151"/>
      <c r="R708" s="544"/>
      <c r="S708" s="1050"/>
      <c r="T708" s="1050"/>
      <c r="U708" s="1082">
        <v>708</v>
      </c>
      <c r="V708" s="470"/>
    </row>
    <row r="709" spans="1:22" ht="15.75" customHeight="1">
      <c r="A709" s="1223" t="str">
        <f>IF(Data!A709="","",Data!A709)</f>
        <v>Construction cash income -- see Data2</v>
      </c>
      <c r="B709" s="969"/>
      <c r="C709" s="866"/>
      <c r="D709" s="866"/>
      <c r="E709" s="866"/>
      <c r="F709" s="1025"/>
      <c r="G709" s="1124"/>
      <c r="H709" s="983"/>
      <c r="I709" s="983"/>
      <c r="J709" s="983"/>
      <c r="K709" s="983"/>
      <c r="L709" s="1124"/>
      <c r="M709" s="1138"/>
      <c r="N709" s="1138"/>
      <c r="O709" s="1138"/>
      <c r="P709" s="1138"/>
      <c r="Q709" s="1151"/>
      <c r="R709" s="489"/>
      <c r="S709" s="489"/>
      <c r="T709" s="489"/>
      <c r="U709" s="1082">
        <v>709</v>
      </c>
      <c r="V709" s="470"/>
    </row>
    <row r="710" spans="1:22" ht="15.75" customHeight="1">
      <c r="A710" s="1143" t="s">
        <v>154</v>
      </c>
      <c r="B710" s="969"/>
      <c r="C710" s="1025" t="str">
        <f>IF(Data!BZ710="","",Data!BZ710)</f>
        <v/>
      </c>
      <c r="D710" s="1025" t="str">
        <f>IF(Data!CA710="","",Data!CA710)</f>
        <v/>
      </c>
      <c r="E710" s="1025" t="str">
        <f>IF(Data!CB710="","",Data!CB710)</f>
        <v/>
      </c>
      <c r="F710" s="1025" t="str">
        <f>IF(Data!CC710="","",Data!CC710)</f>
        <v/>
      </c>
      <c r="G710" s="1124"/>
      <c r="H710" s="1218" t="str">
        <f>IF(C710="","",C710*'Exp factors'!C$28)</f>
        <v/>
      </c>
      <c r="I710" s="1218" t="str">
        <f>IF(D710="","",D710*'Exp factors'!D$28)</f>
        <v/>
      </c>
      <c r="J710" s="1218" t="str">
        <f>IF(E710="","",E710*'Exp factors'!E$28)</f>
        <v/>
      </c>
      <c r="K710" s="1218" t="str">
        <f>IF(F710="","",F710*'Exp factors'!F$28)</f>
        <v/>
      </c>
      <c r="L710" s="1124"/>
      <c r="M710" s="1138"/>
      <c r="N710" s="1138"/>
      <c r="O710" s="1138"/>
      <c r="P710" s="1138"/>
      <c r="Q710" s="1151"/>
      <c r="R710" s="1135"/>
      <c r="S710" s="1136"/>
      <c r="T710" s="1136"/>
      <c r="U710" s="1082">
        <v>710</v>
      </c>
      <c r="V710" s="470"/>
    </row>
    <row r="711" spans="1:22" ht="15.75" customHeight="1">
      <c r="A711" s="1143" t="s">
        <v>155</v>
      </c>
      <c r="B711" s="969"/>
      <c r="C711" s="1025" t="str">
        <f>IF(Data!BZ711="","",Data!BZ711)</f>
        <v/>
      </c>
      <c r="D711" s="1025" t="str">
        <f>IF(Data!CA711="","",Data!CA711)</f>
        <v/>
      </c>
      <c r="E711" s="1025" t="str">
        <f>IF(Data!CB711="","",Data!CB711)</f>
        <v/>
      </c>
      <c r="F711" s="1025" t="str">
        <f>IF(Data!CC711="","",Data!CC711)</f>
        <v/>
      </c>
      <c r="G711" s="1121"/>
      <c r="H711" s="1218" t="str">
        <f t="shared" ref="H711:K712" si="18">IF(C711&gt;0,C711,"")</f>
        <v/>
      </c>
      <c r="I711" s="1218" t="str">
        <f t="shared" si="18"/>
        <v/>
      </c>
      <c r="J711" s="1218" t="str">
        <f t="shared" si="18"/>
        <v/>
      </c>
      <c r="K711" s="1218" t="str">
        <f t="shared" si="18"/>
        <v/>
      </c>
      <c r="L711" s="1121"/>
      <c r="M711" s="983"/>
      <c r="N711" s="983"/>
      <c r="O711" s="983"/>
      <c r="P711" s="983"/>
      <c r="Q711" s="1151"/>
      <c r="R711" s="1135"/>
      <c r="S711" s="1136"/>
      <c r="T711" s="1136"/>
      <c r="U711" s="1082">
        <v>711</v>
      </c>
      <c r="V711" s="470"/>
    </row>
    <row r="712" spans="1:22" ht="15.75" customHeight="1">
      <c r="A712" s="1143" t="s">
        <v>156</v>
      </c>
      <c r="B712" s="969"/>
      <c r="C712" s="1025" t="str">
        <f>IF(Data!BZ712="","",Data!BZ712)</f>
        <v/>
      </c>
      <c r="D712" s="1025" t="str">
        <f>IF(Data!CA712="","",Data!CA712)</f>
        <v/>
      </c>
      <c r="E712" s="1025" t="str">
        <f>IF(Data!CB712="","",Data!CB712)</f>
        <v/>
      </c>
      <c r="F712" s="1025" t="str">
        <f>IF(Data!CC712="","",Data!CC712)</f>
        <v/>
      </c>
      <c r="G712" s="1121"/>
      <c r="H712" s="1218" t="str">
        <f t="shared" si="18"/>
        <v/>
      </c>
      <c r="I712" s="1218" t="str">
        <f t="shared" si="18"/>
        <v/>
      </c>
      <c r="J712" s="1218" t="str">
        <f t="shared" si="18"/>
        <v/>
      </c>
      <c r="K712" s="1218" t="str">
        <f t="shared" si="18"/>
        <v/>
      </c>
      <c r="L712" s="1121"/>
      <c r="M712" s="983"/>
      <c r="N712" s="983"/>
      <c r="O712" s="983"/>
      <c r="P712" s="983"/>
      <c r="Q712" s="1151"/>
      <c r="R712" s="1135"/>
      <c r="S712" s="1136"/>
      <c r="T712" s="1136"/>
      <c r="U712" s="1082">
        <v>712</v>
      </c>
      <c r="V712" s="470"/>
    </row>
    <row r="713" spans="1:22" ht="15.75" customHeight="1">
      <c r="A713" s="1143" t="s">
        <v>157</v>
      </c>
      <c r="B713" s="969"/>
      <c r="C713" s="1025" t="str">
        <f>IF(Data!BZ713="","",Data!BZ713)</f>
        <v/>
      </c>
      <c r="D713" s="1025" t="str">
        <f>IF(Data!CA713="","",Data!CA713)</f>
        <v/>
      </c>
      <c r="E713" s="1025" t="str">
        <f>IF(Data!CB713="","",Data!CB713)</f>
        <v/>
      </c>
      <c r="F713" s="1025" t="str">
        <f>IF(Data!CC713="","",Data!CC713)</f>
        <v/>
      </c>
      <c r="G713" s="1121"/>
      <c r="H713" s="983"/>
      <c r="I713" s="983"/>
      <c r="J713" s="983"/>
      <c r="K713" s="983"/>
      <c r="L713" s="1121"/>
      <c r="M713" s="983"/>
      <c r="N713" s="983"/>
      <c r="O713" s="983"/>
      <c r="P713" s="983"/>
      <c r="Q713" s="1151"/>
      <c r="R713" s="1135"/>
      <c r="S713" s="1136"/>
      <c r="T713" s="1136"/>
      <c r="U713" s="1082">
        <v>713</v>
      </c>
      <c r="V713" s="470"/>
    </row>
    <row r="714" spans="1:22" ht="15.75" customHeight="1">
      <c r="A714" s="1189" t="s">
        <v>158</v>
      </c>
      <c r="B714" s="969"/>
      <c r="C714" s="1165">
        <f>IF(Data!BZ714="","",Data!BZ714)</f>
        <v>0</v>
      </c>
      <c r="D714" s="1165">
        <f>IF(Data!CA714="","",Data!CA714)</f>
        <v>0</v>
      </c>
      <c r="E714" s="1165">
        <f>IF(Data!CB714="","",Data!CB714)</f>
        <v>0</v>
      </c>
      <c r="F714" s="1165">
        <f>IF(Data!CC714="","",Data!CC714)</f>
        <v>0</v>
      </c>
      <c r="G714" s="1122"/>
      <c r="H714" s="1218">
        <f>IF(C714="","",C714*'Exp factors'!C$28)</f>
        <v>0</v>
      </c>
      <c r="I714" s="1218">
        <f>IF(D714="","",D714*'Exp factors'!D$28)</f>
        <v>0</v>
      </c>
      <c r="J714" s="1218">
        <f>IF(E714="","",E714*'Exp factors'!E$28)</f>
        <v>0</v>
      </c>
      <c r="K714" s="1218">
        <f>IF(F714="","",F714*'Exp factors'!F$28)</f>
        <v>0</v>
      </c>
      <c r="L714" s="1122"/>
      <c r="M714" s="1142">
        <f>IF(H714="","",SUM(H714)-SUM(C714))</f>
        <v>0</v>
      </c>
      <c r="N714" s="1142">
        <f>IF(I714="","",SUM(I714)-SUM(D714))</f>
        <v>0</v>
      </c>
      <c r="O714" s="1142">
        <f>IF(J714="","",SUM(J714)-SUM(E714))</f>
        <v>0</v>
      </c>
      <c r="P714" s="1142">
        <f>IF(K714="","",SUM(K714)-SUM(F714))</f>
        <v>0</v>
      </c>
      <c r="Q714" s="1151"/>
      <c r="R714" s="544"/>
      <c r="S714" s="1050"/>
      <c r="T714" s="1050"/>
      <c r="U714" s="1082">
        <v>714</v>
      </c>
      <c r="V714" s="470"/>
    </row>
    <row r="715" spans="1:22" ht="15.75" customHeight="1">
      <c r="A715" s="1223" t="str">
        <f>IF(Data!A715="","",Data!A715)</f>
        <v>Domestic work cash income -- see Data2</v>
      </c>
      <c r="B715" s="969"/>
      <c r="C715" s="866"/>
      <c r="D715" s="866"/>
      <c r="E715" s="866"/>
      <c r="F715" s="1025"/>
      <c r="G715" s="1124"/>
      <c r="H715" s="983"/>
      <c r="I715" s="983"/>
      <c r="J715" s="983"/>
      <c r="K715" s="983"/>
      <c r="L715" s="1124"/>
      <c r="M715" s="1138"/>
      <c r="N715" s="1138"/>
      <c r="O715" s="1138"/>
      <c r="P715" s="1138"/>
      <c r="Q715" s="1151"/>
      <c r="R715" s="489"/>
      <c r="S715" s="489"/>
      <c r="T715" s="489"/>
      <c r="U715" s="1082">
        <v>715</v>
      </c>
      <c r="V715" s="470"/>
    </row>
    <row r="716" spans="1:22" ht="15.75" customHeight="1">
      <c r="A716" s="1143" t="s">
        <v>154</v>
      </c>
      <c r="B716" s="969"/>
      <c r="C716" s="1025" t="str">
        <f>IF(Data!BZ716="","",Data!BZ716)</f>
        <v/>
      </c>
      <c r="D716" s="1025" t="str">
        <f>IF(Data!CA716="","",Data!CA716)</f>
        <v/>
      </c>
      <c r="E716" s="1025" t="str">
        <f>IF(Data!CB716="","",Data!CB716)</f>
        <v/>
      </c>
      <c r="F716" s="1025" t="str">
        <f>IF(Data!CC716="","",Data!CC716)</f>
        <v/>
      </c>
      <c r="G716" s="1124"/>
      <c r="H716" s="1218" t="str">
        <f>IF(C716="","",C716*'Exp factors'!C$28)</f>
        <v/>
      </c>
      <c r="I716" s="1218" t="str">
        <f>IF(D716="","",D716*'Exp factors'!D$28)</f>
        <v/>
      </c>
      <c r="J716" s="1218" t="str">
        <f>IF(E716="","",E716*'Exp factors'!E$28)</f>
        <v/>
      </c>
      <c r="K716" s="1218" t="str">
        <f>IF(F716="","",F716*'Exp factors'!F$28)</f>
        <v/>
      </c>
      <c r="L716" s="1124"/>
      <c r="M716" s="1138"/>
      <c r="N716" s="1138"/>
      <c r="O716" s="1138"/>
      <c r="P716" s="1138"/>
      <c r="Q716" s="1151"/>
      <c r="R716" s="1135"/>
      <c r="S716" s="1136"/>
      <c r="T716" s="1136"/>
      <c r="U716" s="1082">
        <v>716</v>
      </c>
      <c r="V716" s="470"/>
    </row>
    <row r="717" spans="1:22" ht="15.75" customHeight="1">
      <c r="A717" s="1143" t="s">
        <v>155</v>
      </c>
      <c r="B717" s="969"/>
      <c r="C717" s="1025" t="str">
        <f>IF(Data!BZ717="","",Data!BZ717)</f>
        <v/>
      </c>
      <c r="D717" s="1025" t="str">
        <f>IF(Data!CA717="","",Data!CA717)</f>
        <v/>
      </c>
      <c r="E717" s="1025" t="str">
        <f>IF(Data!CB717="","",Data!CB717)</f>
        <v/>
      </c>
      <c r="F717" s="1025" t="str">
        <f>IF(Data!CC717="","",Data!CC717)</f>
        <v/>
      </c>
      <c r="G717" s="1121"/>
      <c r="H717" s="1218" t="str">
        <f t="shared" ref="H717:K718" si="19">IF(C717&gt;0,C717,"")</f>
        <v/>
      </c>
      <c r="I717" s="1218" t="str">
        <f t="shared" si="19"/>
        <v/>
      </c>
      <c r="J717" s="1218" t="str">
        <f t="shared" si="19"/>
        <v/>
      </c>
      <c r="K717" s="1218" t="str">
        <f t="shared" si="19"/>
        <v/>
      </c>
      <c r="L717" s="1121"/>
      <c r="M717" s="983"/>
      <c r="N717" s="983"/>
      <c r="O717" s="983"/>
      <c r="P717" s="983"/>
      <c r="Q717" s="1151"/>
      <c r="R717" s="1135"/>
      <c r="S717" s="1136"/>
      <c r="T717" s="1136"/>
      <c r="U717" s="1082">
        <v>717</v>
      </c>
      <c r="V717" s="470"/>
    </row>
    <row r="718" spans="1:22" ht="15.75" customHeight="1">
      <c r="A718" s="1143" t="s">
        <v>156</v>
      </c>
      <c r="B718" s="969"/>
      <c r="C718" s="1025" t="str">
        <f>IF(Data!BZ718="","",Data!BZ718)</f>
        <v/>
      </c>
      <c r="D718" s="1025" t="str">
        <f>IF(Data!CA718="","",Data!CA718)</f>
        <v/>
      </c>
      <c r="E718" s="1025" t="str">
        <f>IF(Data!CB718="","",Data!CB718)</f>
        <v/>
      </c>
      <c r="F718" s="1025" t="str">
        <f>IF(Data!CC718="","",Data!CC718)</f>
        <v/>
      </c>
      <c r="G718" s="1121"/>
      <c r="H718" s="1218" t="str">
        <f t="shared" si="19"/>
        <v/>
      </c>
      <c r="I718" s="1218" t="str">
        <f t="shared" si="19"/>
        <v/>
      </c>
      <c r="J718" s="1218" t="str">
        <f t="shared" si="19"/>
        <v/>
      </c>
      <c r="K718" s="1218" t="str">
        <f t="shared" si="19"/>
        <v/>
      </c>
      <c r="L718" s="1121"/>
      <c r="M718" s="983"/>
      <c r="N718" s="983"/>
      <c r="O718" s="983"/>
      <c r="P718" s="983"/>
      <c r="Q718" s="1151"/>
      <c r="R718" s="1135"/>
      <c r="S718" s="1136"/>
      <c r="T718" s="1136"/>
      <c r="U718" s="1082">
        <v>718</v>
      </c>
      <c r="V718" s="470"/>
    </row>
    <row r="719" spans="1:22" ht="15.75" customHeight="1">
      <c r="A719" s="1143" t="s">
        <v>157</v>
      </c>
      <c r="B719" s="969"/>
      <c r="C719" s="1025" t="str">
        <f>IF(Data!BZ719="","",Data!BZ719)</f>
        <v/>
      </c>
      <c r="D719" s="1025" t="str">
        <f>IF(Data!CA719="","",Data!CA719)</f>
        <v/>
      </c>
      <c r="E719" s="1025" t="str">
        <f>IF(Data!CB719="","",Data!CB719)</f>
        <v/>
      </c>
      <c r="F719" s="1025" t="str">
        <f>IF(Data!CC719="","",Data!CC719)</f>
        <v/>
      </c>
      <c r="G719" s="1121"/>
      <c r="H719" s="983"/>
      <c r="I719" s="983"/>
      <c r="J719" s="983"/>
      <c r="K719" s="983"/>
      <c r="L719" s="1121"/>
      <c r="M719" s="983"/>
      <c r="N719" s="983"/>
      <c r="O719" s="983"/>
      <c r="P719" s="983"/>
      <c r="Q719" s="1151"/>
      <c r="R719" s="1135"/>
      <c r="S719" s="1136"/>
      <c r="T719" s="1136"/>
      <c r="U719" s="1082">
        <v>719</v>
      </c>
      <c r="V719" s="470"/>
    </row>
    <row r="720" spans="1:22" ht="15.75" customHeight="1">
      <c r="A720" s="1189" t="s">
        <v>158</v>
      </c>
      <c r="B720" s="969"/>
      <c r="C720" s="1165">
        <f>IF(Data!BZ720="","",Data!BZ720)</f>
        <v>4500</v>
      </c>
      <c r="D720" s="1165">
        <f>IF(Data!CA720="","",Data!CA720)</f>
        <v>9000</v>
      </c>
      <c r="E720" s="1165">
        <f>IF(Data!CB720="","",Data!CB720)</f>
        <v>0</v>
      </c>
      <c r="F720" s="1165">
        <f>IF(Data!CC720="","",Data!CC720)</f>
        <v>0</v>
      </c>
      <c r="G720" s="1122"/>
      <c r="H720" s="1218">
        <f>IF(C720="","",C720*'Exp factors'!C$28)</f>
        <v>4500</v>
      </c>
      <c r="I720" s="1218">
        <f>IF(D720="","",D720*'Exp factors'!D$28)</f>
        <v>9000</v>
      </c>
      <c r="J720" s="1218">
        <f>IF(E720="","",E720*'Exp factors'!E$28)</f>
        <v>0</v>
      </c>
      <c r="K720" s="1218">
        <f>IF(F720="","",F720*'Exp factors'!F$28)</f>
        <v>0</v>
      </c>
      <c r="L720" s="1122"/>
      <c r="M720" s="1142">
        <f>IF(H720="","",SUM(H720)-SUM(C720))</f>
        <v>0</v>
      </c>
      <c r="N720" s="1142">
        <f>IF(I720="","",SUM(I720)-SUM(D720))</f>
        <v>0</v>
      </c>
      <c r="O720" s="1142">
        <f>IF(J720="","",SUM(J720)-SUM(E720))</f>
        <v>0</v>
      </c>
      <c r="P720" s="1142">
        <f>IF(K720="","",SUM(K720)-SUM(F720))</f>
        <v>0</v>
      </c>
      <c r="Q720" s="1151"/>
      <c r="R720" s="544"/>
      <c r="S720" s="1050"/>
      <c r="T720" s="1050"/>
      <c r="U720" s="1082">
        <v>720</v>
      </c>
      <c r="V720" s="470"/>
    </row>
    <row r="721" spans="1:22" ht="15.75" customHeight="1">
      <c r="A721" s="1176" t="str">
        <f>IF(Data!A721="","",Data!A721)</f>
        <v>Labour migration(formal employment): no. people per HH</v>
      </c>
      <c r="B721" s="969"/>
      <c r="C721" s="1025" t="str">
        <f>IF(Data!BZ721="","",Data!BZ721)</f>
        <v/>
      </c>
      <c r="D721" s="1025" t="str">
        <f>IF(Data!CA721="","",Data!CA721)</f>
        <v/>
      </c>
      <c r="E721" s="1025" t="str">
        <f>IF(Data!CB721="","",Data!CB721)</f>
        <v/>
      </c>
      <c r="F721" s="1025" t="str">
        <f>IF(Data!CC721="","",Data!CC721)</f>
        <v/>
      </c>
      <c r="G721" s="1124"/>
      <c r="H721" s="1218" t="str">
        <f>IF(C721="","",C721*'Exp factors'!C$30)</f>
        <v/>
      </c>
      <c r="I721" s="1218" t="str">
        <f>IF(D721="","",D721*'Exp factors'!D$30)</f>
        <v/>
      </c>
      <c r="J721" s="1218" t="str">
        <f>IF(E721="","",E721*'Exp factors'!E$30)</f>
        <v/>
      </c>
      <c r="K721" s="1218" t="str">
        <f>IF(F721="","",F721*'Exp factors'!F$30)</f>
        <v/>
      </c>
      <c r="L721" s="1124"/>
      <c r="M721" s="1138"/>
      <c r="N721" s="1138"/>
      <c r="O721" s="1138"/>
      <c r="P721" s="1138"/>
      <c r="Q721" s="1151"/>
      <c r="R721" s="1135"/>
      <c r="S721" s="1136"/>
      <c r="T721" s="1136"/>
      <c r="U721" s="1082">
        <v>721</v>
      </c>
      <c r="V721" s="470"/>
    </row>
    <row r="722" spans="1:22" ht="15.75" customHeight="1">
      <c r="A722" s="1143" t="s">
        <v>156</v>
      </c>
      <c r="B722" s="969"/>
      <c r="C722" s="1025" t="str">
        <f>IF(Data!BZ722="","",Data!BZ722)</f>
        <v/>
      </c>
      <c r="D722" s="1025" t="str">
        <f>IF(Data!CA722="","",Data!CA722)</f>
        <v/>
      </c>
      <c r="E722" s="1025" t="str">
        <f>IF(Data!CB722="","",Data!CB722)</f>
        <v/>
      </c>
      <c r="F722" s="1025" t="str">
        <f>IF(Data!CC722="","",Data!CC722)</f>
        <v/>
      </c>
      <c r="G722" s="1121"/>
      <c r="H722" s="1218" t="str">
        <f t="shared" ref="H722:K723" si="20">IF(C722&gt;0,C722,"")</f>
        <v/>
      </c>
      <c r="I722" s="1218" t="str">
        <f t="shared" si="20"/>
        <v/>
      </c>
      <c r="J722" s="1218" t="str">
        <f t="shared" si="20"/>
        <v/>
      </c>
      <c r="K722" s="1218" t="str">
        <f t="shared" si="20"/>
        <v/>
      </c>
      <c r="L722" s="1121"/>
      <c r="M722" s="983"/>
      <c r="N722" s="983"/>
      <c r="O722" s="983"/>
      <c r="P722" s="983"/>
      <c r="Q722" s="1151"/>
      <c r="R722" s="1135"/>
      <c r="S722" s="1136"/>
      <c r="T722" s="1136"/>
      <c r="U722" s="1082">
        <v>722</v>
      </c>
      <c r="V722" s="470"/>
    </row>
    <row r="723" spans="1:22" ht="15.75" customHeight="1">
      <c r="A723" s="1143" t="s">
        <v>427</v>
      </c>
      <c r="B723" s="969"/>
      <c r="C723" s="1025" t="str">
        <f>IF(Data!BZ723="","",Data!BZ723)</f>
        <v/>
      </c>
      <c r="D723" s="1025" t="str">
        <f>IF(Data!CA723="","",Data!CA723)</f>
        <v/>
      </c>
      <c r="E723" s="1025" t="str">
        <f>IF(Data!CB723="","",Data!CB723)</f>
        <v/>
      </c>
      <c r="F723" s="1025" t="str">
        <f>IF(Data!CC723="","",Data!CC723)</f>
        <v/>
      </c>
      <c r="G723" s="1121"/>
      <c r="H723" s="1218" t="str">
        <f t="shared" si="20"/>
        <v/>
      </c>
      <c r="I723" s="1218" t="str">
        <f t="shared" si="20"/>
        <v/>
      </c>
      <c r="J723" s="1218" t="str">
        <f t="shared" si="20"/>
        <v/>
      </c>
      <c r="K723" s="1218" t="str">
        <f t="shared" si="20"/>
        <v/>
      </c>
      <c r="L723" s="1121"/>
      <c r="M723" s="983"/>
      <c r="N723" s="983"/>
      <c r="O723" s="983"/>
      <c r="P723" s="983"/>
      <c r="Q723" s="1151"/>
      <c r="R723" s="544"/>
      <c r="S723" s="1050"/>
      <c r="T723" s="1050"/>
      <c r="U723" s="1082">
        <v>723</v>
      </c>
      <c r="V723" s="470"/>
    </row>
    <row r="724" spans="1:22" ht="15.75" customHeight="1">
      <c r="A724" s="1189" t="s">
        <v>158</v>
      </c>
      <c r="B724" s="969"/>
      <c r="C724" s="992" t="str">
        <f>IF(SUM(C721)=0,"",C721*C722*C723)</f>
        <v/>
      </c>
      <c r="D724" s="992" t="str">
        <f>IF(SUM(D721)=0,"",D721*D722*D723)</f>
        <v/>
      </c>
      <c r="E724" s="992" t="str">
        <f>IF(SUM(E721)=0,"",E721*E722*E723)</f>
        <v/>
      </c>
      <c r="F724" s="992" t="str">
        <f>IF(SUM(F721)=0,"",F721*F722*F723)</f>
        <v/>
      </c>
      <c r="G724" s="1122"/>
      <c r="H724" s="540" t="str">
        <f>IF(H721="","",H721*H722*H723)</f>
        <v/>
      </c>
      <c r="I724" s="540" t="str">
        <f>IF(I721="","",I721*I722*I723)</f>
        <v/>
      </c>
      <c r="J724" s="540" t="str">
        <f>IF(J721="","",J721*J722*J723)</f>
        <v/>
      </c>
      <c r="K724" s="540" t="str">
        <f>IF(K721="","",K721*K722*K723)</f>
        <v/>
      </c>
      <c r="L724" s="1122"/>
      <c r="M724" s="1142" t="str">
        <f>IF(H724="","",SUM(H724)-SUM(C724))</f>
        <v/>
      </c>
      <c r="N724" s="1142" t="str">
        <f>IF(I724="","",SUM(I724)-SUM(D724))</f>
        <v/>
      </c>
      <c r="O724" s="1142" t="str">
        <f>IF(J724="","",SUM(J724)-SUM(E724))</f>
        <v/>
      </c>
      <c r="P724" s="1142" t="str">
        <f>IF(K724="","",SUM(K724)-SUM(F724))</f>
        <v/>
      </c>
      <c r="Q724" s="1151"/>
      <c r="R724" s="544"/>
      <c r="S724" s="1050"/>
      <c r="T724" s="1050"/>
      <c r="U724" s="1082">
        <v>724</v>
      </c>
      <c r="V724" s="470"/>
    </row>
    <row r="725" spans="1:22" ht="15.75" customHeight="1">
      <c r="A725" s="918" t="str">
        <f>IF(Data!A725="","",Data!A725)</f>
        <v>Remittances: no. times per year</v>
      </c>
      <c r="B725" s="969"/>
      <c r="C725" s="1025">
        <f>IF(Data!BZ725="","",Data!BZ725)</f>
        <v>12</v>
      </c>
      <c r="D725" s="1025">
        <f>IF(Data!CA725="","",Data!CA725)</f>
        <v>12</v>
      </c>
      <c r="E725" s="1025">
        <f>IF(Data!CB725="","",Data!CB725)</f>
        <v>12</v>
      </c>
      <c r="F725" s="1025">
        <f>IF(Data!CC725="","",Data!CC725)</f>
        <v>12</v>
      </c>
      <c r="G725" s="1121"/>
      <c r="H725" s="1218">
        <f>IF(C725="","",C725*'Exp factors'!C$32)</f>
        <v>12</v>
      </c>
      <c r="I725" s="1218">
        <f>IF(D725="","",D725*'Exp factors'!D$32)</f>
        <v>12</v>
      </c>
      <c r="J725" s="1218">
        <f>IF(E725="","",E725*'Exp factors'!E$32)</f>
        <v>12</v>
      </c>
      <c r="K725" s="1218">
        <f>IF(F725="","",F725*'Exp factors'!F$32)</f>
        <v>12</v>
      </c>
      <c r="L725" s="1121"/>
      <c r="M725" s="983"/>
      <c r="N725" s="983"/>
      <c r="O725" s="983"/>
      <c r="P725" s="983"/>
      <c r="Q725" s="1151"/>
      <c r="R725" s="1135"/>
      <c r="S725" s="1136"/>
      <c r="T725" s="1136"/>
      <c r="U725" s="1082">
        <v>725</v>
      </c>
      <c r="V725" s="470"/>
    </row>
    <row r="726" spans="1:22" ht="15.75" customHeight="1">
      <c r="A726" s="1118" t="s">
        <v>429</v>
      </c>
      <c r="B726" s="969"/>
      <c r="C726" s="1025">
        <f>IF(Data!BZ726="","",Data!BZ726)</f>
        <v>200</v>
      </c>
      <c r="D726" s="1025">
        <f>IF(Data!CA726="","",Data!CA726)</f>
        <v>300</v>
      </c>
      <c r="E726" s="1025">
        <f>IF(Data!CB726="","",Data!CB726)</f>
        <v>2000</v>
      </c>
      <c r="F726" s="1025">
        <f>IF(Data!CC726="","",Data!CC726)</f>
        <v>3000</v>
      </c>
      <c r="G726" s="1124"/>
      <c r="H726" s="1218">
        <f>IF(C726&gt;0,C726,"")</f>
        <v>200</v>
      </c>
      <c r="I726" s="1218">
        <f>IF(D726&gt;0,D726,"")</f>
        <v>300</v>
      </c>
      <c r="J726" s="1218">
        <f>IF(E726&gt;0,E726,"")</f>
        <v>2000</v>
      </c>
      <c r="K726" s="1218">
        <f>IF(F726&gt;0,F726,"")</f>
        <v>3000</v>
      </c>
      <c r="L726" s="1124"/>
      <c r="M726" s="1138"/>
      <c r="N726" s="1138"/>
      <c r="O726" s="1138"/>
      <c r="P726" s="1138"/>
      <c r="Q726" s="1151"/>
      <c r="R726" s="544"/>
      <c r="S726" s="1050"/>
      <c r="T726" s="1050"/>
      <c r="U726" s="1082">
        <v>726</v>
      </c>
      <c r="V726" s="470"/>
    </row>
    <row r="727" spans="1:22" ht="15.75" customHeight="1">
      <c r="A727" s="1118" t="s">
        <v>158</v>
      </c>
      <c r="B727" s="969"/>
      <c r="C727" s="1142">
        <f>IF(SUM(C725)=0,"",C725*C726)</f>
        <v>2400</v>
      </c>
      <c r="D727" s="1142">
        <f>IF(SUM(D725)=0,"",D725*D726)</f>
        <v>3600</v>
      </c>
      <c r="E727" s="1142">
        <f>IF(SUM(E725)=0,"",E725*E726)</f>
        <v>24000</v>
      </c>
      <c r="F727" s="1142">
        <f>IF(SUM(F725)=0,"",F725*F726)</f>
        <v>36000</v>
      </c>
      <c r="G727" s="1124"/>
      <c r="H727" s="1142">
        <f>IF(H725="","",H725*H726)</f>
        <v>2400</v>
      </c>
      <c r="I727" s="1142">
        <f>IF(I725="","",I725*I726)</f>
        <v>3600</v>
      </c>
      <c r="J727" s="1142">
        <f>IF(J725="","",J725*J726)</f>
        <v>24000</v>
      </c>
      <c r="K727" s="1142">
        <f>IF(K725="","",K725*K726)</f>
        <v>36000</v>
      </c>
      <c r="L727" s="1124"/>
      <c r="M727" s="1142">
        <f>IF(H727="","",SUM(H727)-SUM(C727))</f>
        <v>0</v>
      </c>
      <c r="N727" s="1142">
        <f>IF(I727="","",SUM(I727)-SUM(D727))</f>
        <v>0</v>
      </c>
      <c r="O727" s="1142">
        <f>IF(J727="","",SUM(J727)-SUM(E727))</f>
        <v>0</v>
      </c>
      <c r="P727" s="1142">
        <f>IF(K727="","",SUM(K727)-SUM(F727))</f>
        <v>0</v>
      </c>
      <c r="Q727" s="1151"/>
      <c r="R727" s="544"/>
      <c r="S727" s="1050"/>
      <c r="T727" s="1050"/>
      <c r="U727" s="1082">
        <v>727</v>
      </c>
      <c r="V727" s="470"/>
    </row>
    <row r="728" spans="1:22" ht="15.75" customHeight="1">
      <c r="A728" s="554" t="str">
        <f>IF(Data!A728="","",Data!A728)</f>
        <v>Firewood: no. people per HH</v>
      </c>
      <c r="B728" s="969"/>
      <c r="C728" s="1025" t="str">
        <f>IF(Data!BZ728="","",Data!BZ728)</f>
        <v/>
      </c>
      <c r="D728" s="1025" t="str">
        <f>IF(Data!CA728="","",Data!CA728)</f>
        <v/>
      </c>
      <c r="E728" s="1025" t="str">
        <f>IF(Data!CB728="","",Data!CB728)</f>
        <v/>
      </c>
      <c r="F728" s="1025" t="str">
        <f>IF(Data!CC728="","",Data!CC728)</f>
        <v/>
      </c>
      <c r="G728" s="1121"/>
      <c r="H728" s="1218" t="str">
        <f>IF(C728="","",C728*'Exp factors'!C$34)</f>
        <v/>
      </c>
      <c r="I728" s="1218" t="str">
        <f>IF(D728="","",D728*'Exp factors'!D$34)</f>
        <v/>
      </c>
      <c r="J728" s="1218" t="str">
        <f>IF(E728="","",E728*'Exp factors'!E$34)</f>
        <v/>
      </c>
      <c r="K728" s="1218" t="str">
        <f>IF(F728="","",F728*'Exp factors'!F$34)</f>
        <v/>
      </c>
      <c r="L728" s="1121"/>
      <c r="M728" s="983"/>
      <c r="N728" s="983"/>
      <c r="O728" s="983"/>
      <c r="P728" s="983"/>
      <c r="Q728" s="1151"/>
      <c r="R728" s="1135"/>
      <c r="S728" s="1136"/>
      <c r="T728" s="1136"/>
      <c r="U728" s="1082">
        <v>728</v>
      </c>
      <c r="V728" s="470"/>
    </row>
    <row r="729" spans="1:22" ht="15.75" customHeight="1">
      <c r="A729" s="1143" t="s">
        <v>155</v>
      </c>
      <c r="B729" s="969"/>
      <c r="C729" s="1025" t="str">
        <f>IF(Data!BZ729="","",Data!BZ729)</f>
        <v/>
      </c>
      <c r="D729" s="1025" t="str">
        <f>IF(Data!CA729="","",Data!CA729)</f>
        <v/>
      </c>
      <c r="E729" s="1025" t="str">
        <f>IF(Data!CB729="","",Data!CB729)</f>
        <v/>
      </c>
      <c r="F729" s="1025" t="str">
        <f>IF(Data!CC729="","",Data!CC729)</f>
        <v/>
      </c>
      <c r="G729" s="1121"/>
      <c r="H729" s="1218" t="str">
        <f t="shared" ref="H729:K730" si="21">IF(C729&gt;0,C729,"")</f>
        <v/>
      </c>
      <c r="I729" s="1218" t="str">
        <f t="shared" si="21"/>
        <v/>
      </c>
      <c r="J729" s="1218" t="str">
        <f t="shared" si="21"/>
        <v/>
      </c>
      <c r="K729" s="1218" t="str">
        <f t="shared" si="21"/>
        <v/>
      </c>
      <c r="L729" s="1121"/>
      <c r="M729" s="983"/>
      <c r="N729" s="983"/>
      <c r="O729" s="983"/>
      <c r="P729" s="983"/>
      <c r="Q729" s="1151"/>
      <c r="R729" s="1135"/>
      <c r="S729" s="1136"/>
      <c r="T729" s="1136"/>
      <c r="U729" s="1082">
        <v>729</v>
      </c>
      <c r="V729" s="470"/>
    </row>
    <row r="730" spans="1:22" ht="15.75" customHeight="1">
      <c r="A730" s="1143" t="s">
        <v>156</v>
      </c>
      <c r="B730" s="969"/>
      <c r="C730" s="1025" t="str">
        <f>IF(Data!BZ730="","",Data!BZ730)</f>
        <v/>
      </c>
      <c r="D730" s="1025" t="str">
        <f>IF(Data!CA730="","",Data!CA730)</f>
        <v/>
      </c>
      <c r="E730" s="1025" t="str">
        <f>IF(Data!CB730="","",Data!CB730)</f>
        <v/>
      </c>
      <c r="F730" s="1025" t="str">
        <f>IF(Data!CC730="","",Data!CC730)</f>
        <v/>
      </c>
      <c r="G730" s="1121"/>
      <c r="H730" s="1218" t="str">
        <f t="shared" si="21"/>
        <v/>
      </c>
      <c r="I730" s="1218" t="str">
        <f t="shared" si="21"/>
        <v/>
      </c>
      <c r="J730" s="1218" t="str">
        <f t="shared" si="21"/>
        <v/>
      </c>
      <c r="K730" s="1218" t="str">
        <f t="shared" si="21"/>
        <v/>
      </c>
      <c r="L730" s="1121"/>
      <c r="M730" s="983"/>
      <c r="N730" s="983"/>
      <c r="O730" s="983"/>
      <c r="P730" s="983"/>
      <c r="Q730" s="1151"/>
      <c r="R730" s="1135"/>
      <c r="S730" s="1136"/>
      <c r="T730" s="1136"/>
      <c r="U730" s="1082">
        <v>730</v>
      </c>
      <c r="V730" s="470"/>
    </row>
    <row r="731" spans="1:22" ht="15.75" customHeight="1">
      <c r="A731" s="1143" t="s">
        <v>157</v>
      </c>
      <c r="B731" s="969"/>
      <c r="C731" s="1025" t="str">
        <f>IF(Data!BZ731="","",Data!BZ731)</f>
        <v/>
      </c>
      <c r="D731" s="1025" t="str">
        <f>IF(Data!CA731="","",Data!CA731)</f>
        <v/>
      </c>
      <c r="E731" s="1025" t="str">
        <f>IF(Data!CB731="","",Data!CB731)</f>
        <v/>
      </c>
      <c r="F731" s="1025" t="str">
        <f>IF(Data!CC731="","",Data!CC731)</f>
        <v/>
      </c>
      <c r="G731" s="1121"/>
      <c r="H731" s="983"/>
      <c r="I731" s="983"/>
      <c r="J731" s="983"/>
      <c r="K731" s="983"/>
      <c r="L731" s="1121"/>
      <c r="M731" s="983"/>
      <c r="N731" s="983"/>
      <c r="O731" s="983"/>
      <c r="P731" s="983"/>
      <c r="Q731" s="1151"/>
      <c r="R731" s="1135"/>
      <c r="S731" s="1136"/>
      <c r="T731" s="1136"/>
      <c r="U731" s="1082">
        <v>731</v>
      </c>
      <c r="V731" s="470"/>
    </row>
    <row r="732" spans="1:22" ht="15.75" customHeight="1">
      <c r="A732" s="1189" t="s">
        <v>158</v>
      </c>
      <c r="B732" s="969"/>
      <c r="C732" s="992" t="str">
        <f>IF(SUM(C729)=0,"",C728*C729*C730*C731)</f>
        <v/>
      </c>
      <c r="D732" s="992" t="str">
        <f>IF(SUM(D729)=0,"",D728*D729*D730*D731)</f>
        <v/>
      </c>
      <c r="E732" s="992" t="str">
        <f>IF(SUM(E729)=0,"",E728*E729*E730*E731)</f>
        <v/>
      </c>
      <c r="F732" s="992" t="str">
        <f>IF(SUM(F729)=0,"",F728*F729*F730*F731)</f>
        <v/>
      </c>
      <c r="G732" s="1122"/>
      <c r="H732" s="992" t="str">
        <f>IF(H729="","",H728*H729*H730*C731)</f>
        <v/>
      </c>
      <c r="I732" s="992" t="str">
        <f>IF(I729="","",I728*I729*I730*D731)</f>
        <v/>
      </c>
      <c r="J732" s="992" t="str">
        <f>IF(J729="","",J728*J729*J730*E731)</f>
        <v/>
      </c>
      <c r="K732" s="992" t="str">
        <f>IF(K729="","",K728*K729*K730*F731)</f>
        <v/>
      </c>
      <c r="L732" s="1122"/>
      <c r="M732" s="1142" t="str">
        <f>IF(H732="","",SUM(H732)-SUM(C732))</f>
        <v/>
      </c>
      <c r="N732" s="1142" t="str">
        <f>IF(I732="","",SUM(I732)-SUM(D732))</f>
        <v/>
      </c>
      <c r="O732" s="1142" t="str">
        <f>IF(J732="","",SUM(J732)-SUM(E732))</f>
        <v/>
      </c>
      <c r="P732" s="1142" t="str">
        <f>IF(K732="","",SUM(K732)-SUM(F732))</f>
        <v/>
      </c>
      <c r="Q732" s="1151"/>
      <c r="R732" s="544"/>
      <c r="S732" s="1050"/>
      <c r="T732" s="1050"/>
      <c r="U732" s="1082">
        <v>732</v>
      </c>
      <c r="V732" s="470"/>
    </row>
    <row r="733" spans="1:22" ht="15.75" customHeight="1">
      <c r="A733" s="1176" t="str">
        <f>IF(Data!A733="","",Data!A733)</f>
        <v>Formal Employment (conservancies, etc.)</v>
      </c>
      <c r="B733" s="969"/>
      <c r="C733" s="1025" t="str">
        <f>IF(Data!BZ733="","",Data!BZ733)</f>
        <v/>
      </c>
      <c r="D733" s="1025" t="str">
        <f>IF(Data!CA733="","",Data!CA733)</f>
        <v/>
      </c>
      <c r="E733" s="1025">
        <f>IF(Data!CB733="","",Data!CB733)</f>
        <v>1</v>
      </c>
      <c r="F733" s="1025">
        <f>IF(Data!CC733="","",Data!CC733)</f>
        <v>1</v>
      </c>
      <c r="G733" s="1121"/>
      <c r="H733" s="1218" t="str">
        <f>IF(C733="","",C733*'Exp factors'!C$34)</f>
        <v/>
      </c>
      <c r="I733" s="1218" t="str">
        <f>IF(D733="","",D733*'Exp factors'!D$34)</f>
        <v/>
      </c>
      <c r="J733" s="1218">
        <f>IF(E733="","",E733*'Exp factors'!E$34)</f>
        <v>1</v>
      </c>
      <c r="K733" s="1218">
        <f>IF(F733="","",F733*'Exp factors'!F$34)</f>
        <v>1</v>
      </c>
      <c r="L733" s="1121"/>
      <c r="M733" s="983"/>
      <c r="N733" s="983"/>
      <c r="O733" s="983"/>
      <c r="P733" s="983"/>
      <c r="Q733" s="1151"/>
      <c r="R733" s="1135"/>
      <c r="S733" s="1136"/>
      <c r="T733" s="1136"/>
      <c r="U733" s="1082">
        <v>733</v>
      </c>
      <c r="V733" s="470"/>
    </row>
    <row r="734" spans="1:22" ht="15.75" customHeight="1">
      <c r="A734" s="1143" t="s">
        <v>155</v>
      </c>
      <c r="B734" s="969"/>
      <c r="C734" s="1025" t="str">
        <f>IF(Data!BZ734="","",Data!BZ734)</f>
        <v/>
      </c>
      <c r="D734" s="1025" t="str">
        <f>IF(Data!CA734="","",Data!CA734)</f>
        <v/>
      </c>
      <c r="E734" s="1025">
        <f>IF(Data!CB734="","",Data!CB734)</f>
        <v>1</v>
      </c>
      <c r="F734" s="1025">
        <f>IF(Data!CC734="","",Data!CC734)</f>
        <v>1</v>
      </c>
      <c r="G734" s="1121"/>
      <c r="H734" s="1218" t="str">
        <f t="shared" ref="H734:K735" si="22">IF(C734&gt;0,C734,"")</f>
        <v/>
      </c>
      <c r="I734" s="1218" t="str">
        <f t="shared" si="22"/>
        <v/>
      </c>
      <c r="J734" s="1218">
        <f t="shared" si="22"/>
        <v>1</v>
      </c>
      <c r="K734" s="1218">
        <f t="shared" si="22"/>
        <v>1</v>
      </c>
      <c r="L734" s="1121"/>
      <c r="M734" s="983"/>
      <c r="N734" s="983"/>
      <c r="O734" s="983"/>
      <c r="P734" s="983"/>
      <c r="Q734" s="1151"/>
      <c r="R734" s="1135"/>
      <c r="S734" s="1136"/>
      <c r="T734" s="1136"/>
      <c r="U734" s="1082">
        <v>734</v>
      </c>
      <c r="V734" s="470"/>
    </row>
    <row r="735" spans="1:22" ht="15.75" customHeight="1">
      <c r="A735" s="1143" t="s">
        <v>156</v>
      </c>
      <c r="B735" s="969"/>
      <c r="C735" s="1025" t="str">
        <f>IF(Data!BZ735="","",Data!BZ735)</f>
        <v/>
      </c>
      <c r="D735" s="1025" t="str">
        <f>IF(Data!CA735="","",Data!CA735)</f>
        <v/>
      </c>
      <c r="E735" s="1025">
        <f>IF(Data!CB735="","",Data!CB735)</f>
        <v>12</v>
      </c>
      <c r="F735" s="1025">
        <f>IF(Data!CC735="","",Data!CC735)</f>
        <v>12</v>
      </c>
      <c r="G735" s="1121"/>
      <c r="H735" s="1218" t="str">
        <f t="shared" si="22"/>
        <v/>
      </c>
      <c r="I735" s="1218" t="str">
        <f t="shared" si="22"/>
        <v/>
      </c>
      <c r="J735" s="1218">
        <f t="shared" si="22"/>
        <v>12</v>
      </c>
      <c r="K735" s="1218">
        <f t="shared" si="22"/>
        <v>12</v>
      </c>
      <c r="L735" s="1121"/>
      <c r="M735" s="983"/>
      <c r="N735" s="983"/>
      <c r="O735" s="983"/>
      <c r="P735" s="983"/>
      <c r="Q735" s="1151"/>
      <c r="R735" s="1135"/>
      <c r="S735" s="1136"/>
      <c r="T735" s="1136"/>
      <c r="U735" s="1082">
        <v>735</v>
      </c>
      <c r="V735" s="470"/>
    </row>
    <row r="736" spans="1:22" ht="15.75" customHeight="1">
      <c r="A736" s="1143" t="s">
        <v>157</v>
      </c>
      <c r="B736" s="969"/>
      <c r="C736" s="1025" t="str">
        <f>IF(Data!BZ736="","",Data!BZ736)</f>
        <v/>
      </c>
      <c r="D736" s="1025" t="str">
        <f>IF(Data!CA736="","",Data!CA736)</f>
        <v/>
      </c>
      <c r="E736" s="1025">
        <f>IF(Data!CB736="","",Data!CB736)</f>
        <v>3000</v>
      </c>
      <c r="F736" s="1025">
        <f>IF(Data!CC736="","",Data!CC736)</f>
        <v>17000</v>
      </c>
      <c r="G736" s="1121"/>
      <c r="H736" s="983"/>
      <c r="I736" s="983"/>
      <c r="J736" s="983"/>
      <c r="K736" s="983"/>
      <c r="L736" s="1121"/>
      <c r="M736" s="983"/>
      <c r="N736" s="983"/>
      <c r="O736" s="983"/>
      <c r="P736" s="983"/>
      <c r="Q736" s="1151"/>
      <c r="R736" s="1135"/>
      <c r="S736" s="1136"/>
      <c r="T736" s="1136"/>
      <c r="U736" s="1082">
        <v>736</v>
      </c>
      <c r="V736" s="470"/>
    </row>
    <row r="737" spans="1:22" ht="15.75" customHeight="1">
      <c r="A737" s="1118" t="s">
        <v>158</v>
      </c>
      <c r="B737" s="969"/>
      <c r="C737" s="992" t="str">
        <f>IF(SUM(C734)=0,"",C733*C734*C735*C736)</f>
        <v/>
      </c>
      <c r="D737" s="992" t="str">
        <f>IF(SUM(D734)=0,"",D733*D734*D735*D736)</f>
        <v/>
      </c>
      <c r="E737" s="992">
        <f>IF(SUM(E734)=0,"",E733*E734*E735*E736)</f>
        <v>36000</v>
      </c>
      <c r="F737" s="992">
        <f>IF(SUM(F734)=0,"",F733*F734*F735*F736)</f>
        <v>204000</v>
      </c>
      <c r="G737" s="1124"/>
      <c r="H737" s="992" t="str">
        <f>IF(H734="","",H733*H734*H735*C736)</f>
        <v/>
      </c>
      <c r="I737" s="992" t="str">
        <f>IF(I734="","",I733*I734*I735*D736)</f>
        <v/>
      </c>
      <c r="J737" s="992">
        <f>IF(J734="","",J733*J734*J735*E736)</f>
        <v>36000</v>
      </c>
      <c r="K737" s="992">
        <f>IF(K734="","",K733*K734*K735*F736)</f>
        <v>204000</v>
      </c>
      <c r="L737" s="1122"/>
      <c r="M737" s="1142" t="str">
        <f>IF(H737="","",SUM(H737)-SUM(C737))</f>
        <v/>
      </c>
      <c r="N737" s="1142" t="str">
        <f>IF(I737="","",SUM(I737)-SUM(D737))</f>
        <v/>
      </c>
      <c r="O737" s="1142">
        <f>IF(J737="","",SUM(J737)-SUM(E737))</f>
        <v>0</v>
      </c>
      <c r="P737" s="1142">
        <f>IF(K737="","",SUM(K737)-SUM(F737))</f>
        <v>0</v>
      </c>
      <c r="Q737" s="1151"/>
      <c r="R737" s="544"/>
      <c r="S737" s="1050"/>
      <c r="T737" s="1050"/>
      <c r="U737" s="1082">
        <v>737</v>
      </c>
      <c r="V737" s="470"/>
    </row>
    <row r="738" spans="1:22" ht="15.75" customHeight="1">
      <c r="A738" s="1223" t="str">
        <f>IF(Data!A738="","",Data!A738)</f>
        <v>Social Cash Transfers -- see Data2</v>
      </c>
      <c r="B738" s="969"/>
      <c r="C738" s="1025" t="str">
        <f>IF(Data!BZ738="","",Data!BZ738)</f>
        <v/>
      </c>
      <c r="D738" s="1025" t="str">
        <f>IF(Data!CA738="","",Data!CA738)</f>
        <v/>
      </c>
      <c r="E738" s="1025" t="str">
        <f>IF(Data!CB738="","",Data!CB738)</f>
        <v/>
      </c>
      <c r="F738" s="1025" t="str">
        <f>IF(Data!CC738="","",Data!CC738)</f>
        <v/>
      </c>
      <c r="G738" s="1124"/>
      <c r="H738" s="983"/>
      <c r="I738" s="983"/>
      <c r="J738" s="983"/>
      <c r="K738" s="983"/>
      <c r="L738" s="1124"/>
      <c r="M738" s="1138"/>
      <c r="N738" s="1138"/>
      <c r="O738" s="1138"/>
      <c r="P738" s="1138"/>
      <c r="Q738" s="1151"/>
      <c r="R738" s="489"/>
      <c r="S738" s="489"/>
      <c r="T738" s="489"/>
      <c r="U738" s="1082">
        <v>738</v>
      </c>
      <c r="V738" s="470"/>
    </row>
    <row r="739" spans="1:22" ht="15.75" hidden="1" customHeight="1">
      <c r="A739" s="1224" t="s">
        <v>154</v>
      </c>
      <c r="B739" s="969"/>
      <c r="C739" s="1173" t="str">
        <f>IF(Data!BZ739="","",Data!BZ739)</f>
        <v/>
      </c>
      <c r="D739" s="1173" t="str">
        <f>IF(Data!CA739="","",Data!CA739)</f>
        <v/>
      </c>
      <c r="E739" s="1173" t="str">
        <f>IF(Data!CB739="","",Data!CB739)</f>
        <v/>
      </c>
      <c r="F739" s="1173" t="str">
        <f>IF(Data!CC739="","",Data!CC739)</f>
        <v/>
      </c>
      <c r="G739" s="1124"/>
      <c r="H739" s="1218" t="str">
        <f>IF(C739="","",C739*'Exp factors'!C$36)</f>
        <v/>
      </c>
      <c r="I739" s="1218" t="str">
        <f>IF(D739="","",D739*'Exp factors'!D$36)</f>
        <v/>
      </c>
      <c r="J739" s="1218" t="str">
        <f>IF(E739="","",E739*'Exp factors'!E$36)</f>
        <v/>
      </c>
      <c r="K739" s="1218" t="str">
        <f>IF(F739="","",F739*'Exp factors'!F$36)</f>
        <v/>
      </c>
      <c r="L739" s="1121"/>
      <c r="M739" s="983"/>
      <c r="N739" s="983"/>
      <c r="O739" s="983"/>
      <c r="P739" s="983"/>
      <c r="Q739" s="1151"/>
      <c r="R739" s="1135"/>
      <c r="S739" s="1136"/>
      <c r="T739" s="1136"/>
      <c r="U739" s="1082">
        <v>739</v>
      </c>
      <c r="V739" s="470"/>
    </row>
    <row r="740" spans="1:22" ht="15.75" hidden="1" customHeight="1">
      <c r="A740" s="1224" t="s">
        <v>155</v>
      </c>
      <c r="B740" s="969"/>
      <c r="C740" s="1173" t="str">
        <f>IF(Data!BZ740="","",Data!BZ740)</f>
        <v/>
      </c>
      <c r="D740" s="1173" t="str">
        <f>IF(Data!CA740="","",Data!CA740)</f>
        <v/>
      </c>
      <c r="E740" s="1173" t="str">
        <f>IF(Data!CB740="","",Data!CB740)</f>
        <v/>
      </c>
      <c r="F740" s="1173" t="str">
        <f>IF(Data!CC740="","",Data!CC740)</f>
        <v/>
      </c>
      <c r="G740" s="1121"/>
      <c r="H740" s="1218" t="str">
        <f t="shared" ref="H740:K741" si="23">IF(C740&gt;0,C740,"")</f>
        <v/>
      </c>
      <c r="I740" s="1218" t="str">
        <f t="shared" si="23"/>
        <v/>
      </c>
      <c r="J740" s="1218" t="str">
        <f t="shared" si="23"/>
        <v/>
      </c>
      <c r="K740" s="1218" t="str">
        <f t="shared" si="23"/>
        <v/>
      </c>
      <c r="L740" s="1121"/>
      <c r="M740" s="983"/>
      <c r="N740" s="983"/>
      <c r="O740" s="983"/>
      <c r="P740" s="983"/>
      <c r="Q740" s="1151"/>
      <c r="R740" s="1135"/>
      <c r="S740" s="1136"/>
      <c r="T740" s="1136"/>
      <c r="U740" s="1082">
        <v>740</v>
      </c>
      <c r="V740" s="470"/>
    </row>
    <row r="741" spans="1:22" ht="15.75" hidden="1" customHeight="1">
      <c r="A741" s="1224" t="s">
        <v>156</v>
      </c>
      <c r="B741" s="969"/>
      <c r="C741" s="1173" t="str">
        <f>IF(Data!BZ741="","",Data!BZ741)</f>
        <v/>
      </c>
      <c r="D741" s="1173" t="str">
        <f>IF(Data!CA741="","",Data!CA741)</f>
        <v/>
      </c>
      <c r="E741" s="1173" t="str">
        <f>IF(Data!CB741="","",Data!CB741)</f>
        <v/>
      </c>
      <c r="F741" s="1173" t="str">
        <f>IF(Data!CC741="","",Data!CC741)</f>
        <v/>
      </c>
      <c r="G741" s="1121"/>
      <c r="H741" s="1218" t="str">
        <f t="shared" si="23"/>
        <v/>
      </c>
      <c r="I741" s="1218" t="str">
        <f t="shared" si="23"/>
        <v/>
      </c>
      <c r="J741" s="1218" t="str">
        <f t="shared" si="23"/>
        <v/>
      </c>
      <c r="K741" s="1218" t="str">
        <f t="shared" si="23"/>
        <v/>
      </c>
      <c r="L741" s="1121"/>
      <c r="M741" s="983"/>
      <c r="N741" s="983"/>
      <c r="O741" s="983"/>
      <c r="P741" s="983"/>
      <c r="Q741" s="1151"/>
      <c r="R741" s="1135"/>
      <c r="S741" s="1136"/>
      <c r="T741" s="1136"/>
      <c r="U741" s="1082">
        <v>741</v>
      </c>
      <c r="V741" s="470"/>
    </row>
    <row r="742" spans="1:22" ht="15.75" hidden="1" customHeight="1">
      <c r="A742" s="1224" t="s">
        <v>157</v>
      </c>
      <c r="B742" s="969"/>
      <c r="C742" s="1173" t="str">
        <f>IF(Data!BZ742="","",Data!BZ742)</f>
        <v/>
      </c>
      <c r="D742" s="1173" t="str">
        <f>IF(Data!CA742="","",Data!CA742)</f>
        <v/>
      </c>
      <c r="E742" s="1173" t="str">
        <f>IF(Data!CB742="","",Data!CB742)</f>
        <v/>
      </c>
      <c r="F742" s="1173" t="str">
        <f>IF(Data!CC742="","",Data!CC742)</f>
        <v/>
      </c>
      <c r="G742" s="1121"/>
      <c r="H742" s="983"/>
      <c r="I742" s="983"/>
      <c r="J742" s="983"/>
      <c r="K742" s="983"/>
      <c r="L742" s="1121"/>
      <c r="M742" s="983"/>
      <c r="N742" s="983"/>
      <c r="O742" s="983"/>
      <c r="P742" s="983"/>
      <c r="Q742" s="1151"/>
      <c r="R742" s="1135"/>
      <c r="S742" s="1136"/>
      <c r="T742" s="1136"/>
      <c r="U742" s="1082">
        <v>742</v>
      </c>
      <c r="V742" s="470"/>
    </row>
    <row r="743" spans="1:22" ht="15.75" customHeight="1">
      <c r="A743" s="1118" t="s">
        <v>158</v>
      </c>
      <c r="B743" s="969"/>
      <c r="C743" s="1165">
        <f>IF(Data!BZ743="","",Data!BZ743)</f>
        <v>19980.908313376669</v>
      </c>
      <c r="D743" s="1165">
        <f>IF(Data!CA743="","",Data!CA743)</f>
        <v>19980.908313376669</v>
      </c>
      <c r="E743" s="1165">
        <f>IF(Data!CB743="","",Data!CB743)</f>
        <v>8078.9240506329124</v>
      </c>
      <c r="F743" s="1165">
        <f>IF(Data!CC743="","",Data!CC743)</f>
        <v>8078.9240506329124</v>
      </c>
      <c r="G743" s="1124"/>
      <c r="H743" s="992" t="str">
        <f>IF(H740="","",H739*H740*H741*C742)</f>
        <v/>
      </c>
      <c r="I743" s="992" t="str">
        <f>IF(I740="","",I739*I740*I741*D742)</f>
        <v/>
      </c>
      <c r="J743" s="992" t="str">
        <f>IF(J740="","",J739*J740*J741*E742)</f>
        <v/>
      </c>
      <c r="K743" s="992" t="str">
        <f>IF(K740="","",K739*K740*K741*F742)</f>
        <v/>
      </c>
      <c r="L743" s="1122"/>
      <c r="M743" s="1142" t="str">
        <f>IF(H743="","",SUM(H743)-SUM(C743))</f>
        <v/>
      </c>
      <c r="N743" s="1142" t="str">
        <f>IF(I743="","",SUM(I743)-SUM(D743))</f>
        <v/>
      </c>
      <c r="O743" s="1142" t="str">
        <f>IF(J743="","",SUM(J743)-SUM(E743))</f>
        <v/>
      </c>
      <c r="P743" s="1142" t="str">
        <f>IF(K743="","",SUM(K743)-SUM(F743))</f>
        <v/>
      </c>
      <c r="Q743" s="1151"/>
      <c r="R743" s="544"/>
      <c r="S743" s="1050"/>
      <c r="T743" s="1050"/>
      <c r="U743" s="1082">
        <v>743</v>
      </c>
      <c r="V743" s="470"/>
    </row>
    <row r="744" spans="1:22" ht="15.75" customHeight="1">
      <c r="A744" s="1223" t="str">
        <f>IF(Data!A744="","",Data!A744)</f>
        <v>Public works -- see Data2</v>
      </c>
      <c r="B744" s="969"/>
      <c r="C744" s="1025" t="str">
        <f>IF(Data!BZ744="","",Data!BZ744)</f>
        <v/>
      </c>
      <c r="D744" s="1025" t="str">
        <f>IF(Data!CA744="","",Data!CA744)</f>
        <v/>
      </c>
      <c r="E744" s="1025" t="str">
        <f>IF(Data!CB744="","",Data!CB744)</f>
        <v/>
      </c>
      <c r="F744" s="1025" t="str">
        <f>IF(Data!CC744="","",Data!CC744)</f>
        <v/>
      </c>
      <c r="G744" s="1124"/>
      <c r="H744" s="983"/>
      <c r="I744" s="983"/>
      <c r="J744" s="983"/>
      <c r="K744" s="983"/>
      <c r="L744" s="1124"/>
      <c r="M744" s="1138"/>
      <c r="N744" s="1138"/>
      <c r="O744" s="1138"/>
      <c r="P744" s="1138"/>
      <c r="Q744" s="1151"/>
      <c r="R744" s="489"/>
      <c r="S744" s="489"/>
      <c r="T744" s="489"/>
      <c r="U744" s="1082">
        <v>744</v>
      </c>
      <c r="V744" s="470"/>
    </row>
    <row r="745" spans="1:22" ht="15.75" hidden="1" customHeight="1">
      <c r="A745" s="1224" t="s">
        <v>154</v>
      </c>
      <c r="B745" s="969"/>
      <c r="C745" s="1173" t="str">
        <f>IF(Data!BZ745="","",Data!BZ745)</f>
        <v/>
      </c>
      <c r="D745" s="1173" t="str">
        <f>IF(Data!CA745="","",Data!CA745)</f>
        <v/>
      </c>
      <c r="E745" s="1173" t="str">
        <f>IF(Data!CB745="","",Data!CB745)</f>
        <v/>
      </c>
      <c r="F745" s="1173" t="str">
        <f>IF(Data!CC745="","",Data!CC745)</f>
        <v/>
      </c>
      <c r="G745" s="1124"/>
      <c r="H745" s="1218" t="str">
        <f>IF(C745="","",C745*'Exp factors'!C$36)</f>
        <v/>
      </c>
      <c r="I745" s="1218" t="str">
        <f>IF(D745="","",D745*'Exp factors'!D$36)</f>
        <v/>
      </c>
      <c r="J745" s="1218" t="str">
        <f>IF(E745="","",E745*'Exp factors'!E$36)</f>
        <v/>
      </c>
      <c r="K745" s="1218" t="str">
        <f>IF(F745="","",F745*'Exp factors'!F$36)</f>
        <v/>
      </c>
      <c r="L745" s="1121"/>
      <c r="M745" s="983"/>
      <c r="N745" s="983"/>
      <c r="O745" s="983"/>
      <c r="P745" s="983"/>
      <c r="Q745" s="1151"/>
      <c r="R745" s="1135"/>
      <c r="S745" s="1136"/>
      <c r="T745" s="1136"/>
      <c r="U745" s="1082">
        <v>745</v>
      </c>
      <c r="V745" s="470"/>
    </row>
    <row r="746" spans="1:22" ht="15.75" hidden="1" customHeight="1">
      <c r="A746" s="1224" t="s">
        <v>155</v>
      </c>
      <c r="B746" s="969"/>
      <c r="C746" s="1173" t="str">
        <f>IF(Data!BZ746="","",Data!BZ746)</f>
        <v/>
      </c>
      <c r="D746" s="1173" t="str">
        <f>IF(Data!CA746="","",Data!CA746)</f>
        <v/>
      </c>
      <c r="E746" s="1173" t="str">
        <f>IF(Data!CB746="","",Data!CB746)</f>
        <v/>
      </c>
      <c r="F746" s="1173" t="str">
        <f>IF(Data!CC746="","",Data!CC746)</f>
        <v/>
      </c>
      <c r="G746" s="1121"/>
      <c r="H746" s="1218" t="str">
        <f t="shared" ref="H746:K747" si="24">IF(C746&gt;0,C746,"")</f>
        <v/>
      </c>
      <c r="I746" s="1218" t="str">
        <f t="shared" si="24"/>
        <v/>
      </c>
      <c r="J746" s="1218" t="str">
        <f t="shared" si="24"/>
        <v/>
      </c>
      <c r="K746" s="1218" t="str">
        <f t="shared" si="24"/>
        <v/>
      </c>
      <c r="L746" s="1121"/>
      <c r="M746" s="983"/>
      <c r="N746" s="983"/>
      <c r="O746" s="983"/>
      <c r="P746" s="983"/>
      <c r="Q746" s="1151"/>
      <c r="R746" s="1135"/>
      <c r="S746" s="1136"/>
      <c r="T746" s="1136"/>
      <c r="U746" s="1082">
        <v>746</v>
      </c>
      <c r="V746" s="470"/>
    </row>
    <row r="747" spans="1:22" ht="15.75" hidden="1" customHeight="1">
      <c r="A747" s="1224" t="s">
        <v>156</v>
      </c>
      <c r="B747" s="969"/>
      <c r="C747" s="1173" t="str">
        <f>IF(Data!BZ747="","",Data!BZ747)</f>
        <v/>
      </c>
      <c r="D747" s="1173" t="str">
        <f>IF(Data!CA747="","",Data!CA747)</f>
        <v/>
      </c>
      <c r="E747" s="1173" t="str">
        <f>IF(Data!CB747="","",Data!CB747)</f>
        <v/>
      </c>
      <c r="F747" s="1173" t="str">
        <f>IF(Data!CC747="","",Data!CC747)</f>
        <v/>
      </c>
      <c r="G747" s="1121"/>
      <c r="H747" s="1218" t="str">
        <f t="shared" si="24"/>
        <v/>
      </c>
      <c r="I747" s="1218" t="str">
        <f t="shared" si="24"/>
        <v/>
      </c>
      <c r="J747" s="1218" t="str">
        <f t="shared" si="24"/>
        <v/>
      </c>
      <c r="K747" s="1218" t="str">
        <f t="shared" si="24"/>
        <v/>
      </c>
      <c r="L747" s="1121"/>
      <c r="M747" s="983"/>
      <c r="N747" s="983"/>
      <c r="O747" s="983"/>
      <c r="P747" s="983"/>
      <c r="Q747" s="1151"/>
      <c r="R747" s="1135"/>
      <c r="S747" s="1136"/>
      <c r="T747" s="1136"/>
      <c r="U747" s="1082">
        <v>747</v>
      </c>
      <c r="V747" s="470"/>
    </row>
    <row r="748" spans="1:22" ht="15.75" hidden="1" customHeight="1">
      <c r="A748" s="1224" t="s">
        <v>157</v>
      </c>
      <c r="B748" s="969"/>
      <c r="C748" s="1173" t="str">
        <f>IF(Data!BZ748="","",Data!BZ748)</f>
        <v/>
      </c>
      <c r="D748" s="1173" t="str">
        <f>IF(Data!CA748="","",Data!CA748)</f>
        <v/>
      </c>
      <c r="E748" s="1173" t="str">
        <f>IF(Data!CB748="","",Data!CB748)</f>
        <v/>
      </c>
      <c r="F748" s="1173" t="str">
        <f>IF(Data!CC748="","",Data!CC748)</f>
        <v/>
      </c>
      <c r="G748" s="1121"/>
      <c r="H748" s="983"/>
      <c r="I748" s="983"/>
      <c r="J748" s="983"/>
      <c r="K748" s="983"/>
      <c r="L748" s="1121"/>
      <c r="M748" s="983"/>
      <c r="N748" s="983"/>
      <c r="O748" s="983"/>
      <c r="P748" s="983"/>
      <c r="Q748" s="1151"/>
      <c r="R748" s="1135"/>
      <c r="S748" s="1136"/>
      <c r="T748" s="1136"/>
      <c r="U748" s="1082">
        <v>748</v>
      </c>
      <c r="V748" s="470"/>
    </row>
    <row r="749" spans="1:22" ht="15.75" customHeight="1">
      <c r="A749" s="1118" t="s">
        <v>158</v>
      </c>
      <c r="B749" s="969"/>
      <c r="C749" s="1165">
        <f>IF(Data!BZ749="","",Data!BZ749)</f>
        <v>0</v>
      </c>
      <c r="D749" s="1165">
        <f>IF(Data!CA749="","",Data!CA749)</f>
        <v>561</v>
      </c>
      <c r="E749" s="1165">
        <f>IF(Data!CB749="","",Data!CB749)</f>
        <v>0</v>
      </c>
      <c r="F749" s="1165">
        <f>IF(Data!CC749="","",Data!CC749)</f>
        <v>0</v>
      </c>
      <c r="G749" s="1124"/>
      <c r="H749" s="992" t="str">
        <f>IF(H746="","",H745*H746*H747*C748)</f>
        <v/>
      </c>
      <c r="I749" s="992" t="str">
        <f>IF(I746="","",I745*I746*I747*D748)</f>
        <v/>
      </c>
      <c r="J749" s="992" t="str">
        <f>IF(J746="","",J745*J746*J747*E748)</f>
        <v/>
      </c>
      <c r="K749" s="992" t="str">
        <f>IF(K746="","",K745*K746*K747*F748)</f>
        <v/>
      </c>
      <c r="L749" s="1122"/>
      <c r="M749" s="1142" t="str">
        <f>IF(H749="","",SUM(H749)-SUM(C749))</f>
        <v/>
      </c>
      <c r="N749" s="1142" t="str">
        <f>IF(I749="","",SUM(I749)-SUM(D749))</f>
        <v/>
      </c>
      <c r="O749" s="1142" t="str">
        <f>IF(J749="","",SUM(J749)-SUM(E749))</f>
        <v/>
      </c>
      <c r="P749" s="1142" t="str">
        <f>IF(K749="","",SUM(K749)-SUM(F749))</f>
        <v/>
      </c>
      <c r="Q749" s="1151"/>
      <c r="R749" s="544"/>
      <c r="S749" s="1050"/>
      <c r="T749" s="1050"/>
      <c r="U749" s="1082">
        <v>749</v>
      </c>
      <c r="V749" s="470"/>
    </row>
    <row r="750" spans="1:22" ht="15.75" customHeight="1">
      <c r="A750" s="1223" t="str">
        <f>IF(Data!A750="","",Data!A750)</f>
        <v>Self-employment -- see Data2</v>
      </c>
      <c r="B750" s="969"/>
      <c r="C750" s="1025" t="str">
        <f>IF(Data!BZ750="","",Data!BZ750)</f>
        <v/>
      </c>
      <c r="D750" s="1025" t="str">
        <f>IF(Data!CA750="","",Data!CA750)</f>
        <v/>
      </c>
      <c r="E750" s="1025" t="str">
        <f>IF(Data!CB750="","",Data!CB750)</f>
        <v/>
      </c>
      <c r="F750" s="1025" t="str">
        <f>IF(Data!CC750="","",Data!CC750)</f>
        <v/>
      </c>
      <c r="G750" s="1124"/>
      <c r="H750" s="983"/>
      <c r="I750" s="983"/>
      <c r="J750" s="983"/>
      <c r="K750" s="983"/>
      <c r="L750" s="1124"/>
      <c r="M750" s="1138"/>
      <c r="N750" s="1138"/>
      <c r="O750" s="1138"/>
      <c r="P750" s="1138"/>
      <c r="Q750" s="1151"/>
      <c r="R750" s="489"/>
      <c r="S750" s="489"/>
      <c r="T750" s="489"/>
      <c r="U750" s="1082">
        <v>750</v>
      </c>
      <c r="V750" s="470"/>
    </row>
    <row r="751" spans="1:22" ht="15.75" hidden="1" customHeight="1">
      <c r="A751" s="1224" t="s">
        <v>154</v>
      </c>
      <c r="B751" s="969"/>
      <c r="C751" s="1173" t="str">
        <f>IF(Data!BZ751="","",Data!BZ751)</f>
        <v/>
      </c>
      <c r="D751" s="1173" t="str">
        <f>IF(Data!CA751="","",Data!CA751)</f>
        <v/>
      </c>
      <c r="E751" s="1173" t="str">
        <f>IF(Data!CB751="","",Data!CB751)</f>
        <v/>
      </c>
      <c r="F751" s="1173" t="str">
        <f>IF(Data!CC751="","",Data!CC751)</f>
        <v/>
      </c>
      <c r="G751" s="1124"/>
      <c r="H751" s="1218" t="str">
        <f>IF(C751="","",C751*'Exp factors'!C$36)</f>
        <v/>
      </c>
      <c r="I751" s="1218" t="str">
        <f>IF(D751="","",D751*'Exp factors'!D$36)</f>
        <v/>
      </c>
      <c r="J751" s="1218" t="str">
        <f>IF(E751="","",E751*'Exp factors'!E$36)</f>
        <v/>
      </c>
      <c r="K751" s="1218" t="str">
        <f>IF(F751="","",F751*'Exp factors'!F$36)</f>
        <v/>
      </c>
      <c r="L751" s="1121"/>
      <c r="M751" s="983"/>
      <c r="N751" s="983"/>
      <c r="O751" s="983"/>
      <c r="P751" s="983"/>
      <c r="Q751" s="1151"/>
      <c r="R751" s="1135"/>
      <c r="S751" s="1136"/>
      <c r="T751" s="1136"/>
      <c r="U751" s="1082">
        <v>751</v>
      </c>
      <c r="V751" s="470"/>
    </row>
    <row r="752" spans="1:22" ht="15.75" hidden="1" customHeight="1">
      <c r="A752" s="1224" t="s">
        <v>155</v>
      </c>
      <c r="B752" s="969"/>
      <c r="C752" s="1173" t="str">
        <f>IF(Data!BZ752="","",Data!BZ752)</f>
        <v/>
      </c>
      <c r="D752" s="1173" t="str">
        <f>IF(Data!CA752="","",Data!CA752)</f>
        <v/>
      </c>
      <c r="E752" s="1173" t="str">
        <f>IF(Data!CB752="","",Data!CB752)</f>
        <v/>
      </c>
      <c r="F752" s="1173" t="str">
        <f>IF(Data!CC752="","",Data!CC752)</f>
        <v/>
      </c>
      <c r="G752" s="1121"/>
      <c r="H752" s="1218" t="str">
        <f t="shared" ref="H752:K753" si="25">IF(C752&gt;0,C752,"")</f>
        <v/>
      </c>
      <c r="I752" s="1218" t="str">
        <f t="shared" si="25"/>
        <v/>
      </c>
      <c r="J752" s="1218" t="str">
        <f t="shared" si="25"/>
        <v/>
      </c>
      <c r="K752" s="1218" t="str">
        <f t="shared" si="25"/>
        <v/>
      </c>
      <c r="L752" s="1121"/>
      <c r="M752" s="983"/>
      <c r="N752" s="983"/>
      <c r="O752" s="983"/>
      <c r="P752" s="983"/>
      <c r="Q752" s="1151"/>
      <c r="R752" s="1135"/>
      <c r="S752" s="1136"/>
      <c r="T752" s="1136"/>
      <c r="U752" s="1082">
        <v>752</v>
      </c>
      <c r="V752" s="470"/>
    </row>
    <row r="753" spans="1:22" ht="15.75" hidden="1" customHeight="1">
      <c r="A753" s="1224" t="s">
        <v>156</v>
      </c>
      <c r="B753" s="969"/>
      <c r="C753" s="1173" t="str">
        <f>IF(Data!BZ753="","",Data!BZ753)</f>
        <v/>
      </c>
      <c r="D753" s="1173" t="str">
        <f>IF(Data!CA753="","",Data!CA753)</f>
        <v/>
      </c>
      <c r="E753" s="1173" t="str">
        <f>IF(Data!CB753="","",Data!CB753)</f>
        <v/>
      </c>
      <c r="F753" s="1173" t="str">
        <f>IF(Data!CC753="","",Data!CC753)</f>
        <v/>
      </c>
      <c r="G753" s="1121"/>
      <c r="H753" s="1218" t="str">
        <f t="shared" si="25"/>
        <v/>
      </c>
      <c r="I753" s="1218" t="str">
        <f t="shared" si="25"/>
        <v/>
      </c>
      <c r="J753" s="1218" t="str">
        <f t="shared" si="25"/>
        <v/>
      </c>
      <c r="K753" s="1218" t="str">
        <f t="shared" si="25"/>
        <v/>
      </c>
      <c r="L753" s="1121"/>
      <c r="M753" s="983"/>
      <c r="N753" s="983"/>
      <c r="O753" s="983"/>
      <c r="P753" s="983"/>
      <c r="Q753" s="1151"/>
      <c r="R753" s="1135"/>
      <c r="S753" s="1136"/>
      <c r="T753" s="1136"/>
      <c r="U753" s="1082">
        <v>753</v>
      </c>
      <c r="V753" s="470"/>
    </row>
    <row r="754" spans="1:22" ht="15.75" hidden="1" customHeight="1">
      <c r="A754" s="1224" t="s">
        <v>157</v>
      </c>
      <c r="B754" s="969"/>
      <c r="C754" s="1173" t="str">
        <f>IF(Data!BZ754="","",Data!BZ754)</f>
        <v/>
      </c>
      <c r="D754" s="1173" t="str">
        <f>IF(Data!CA754="","",Data!CA754)</f>
        <v/>
      </c>
      <c r="E754" s="1173" t="str">
        <f>IF(Data!CB754="","",Data!CB754)</f>
        <v/>
      </c>
      <c r="F754" s="1173" t="str">
        <f>IF(Data!CC754="","",Data!CC754)</f>
        <v/>
      </c>
      <c r="G754" s="1121"/>
      <c r="H754" s="983"/>
      <c r="I754" s="983"/>
      <c r="J754" s="983"/>
      <c r="K754" s="983"/>
      <c r="L754" s="1121"/>
      <c r="M754" s="983"/>
      <c r="N754" s="983"/>
      <c r="O754" s="983"/>
      <c r="P754" s="983"/>
      <c r="Q754" s="1151"/>
      <c r="R754" s="1135"/>
      <c r="S754" s="1136"/>
      <c r="T754" s="1136"/>
      <c r="U754" s="1082">
        <v>754</v>
      </c>
      <c r="V754" s="470"/>
    </row>
    <row r="755" spans="1:22" ht="15.75" customHeight="1">
      <c r="A755" s="1118" t="s">
        <v>158</v>
      </c>
      <c r="B755" s="969"/>
      <c r="C755" s="1165">
        <f>IF(Data!BZ755="","",Data!BZ755)</f>
        <v>3600</v>
      </c>
      <c r="D755" s="1165">
        <f>IF(Data!CA755="","",Data!CA755)</f>
        <v>4100</v>
      </c>
      <c r="E755" s="1165">
        <f>IF(Data!CB755="","",Data!CB755)</f>
        <v>3600</v>
      </c>
      <c r="F755" s="1165">
        <f>IF(Data!CC755="","",Data!CC755)</f>
        <v>6000</v>
      </c>
      <c r="G755" s="1124"/>
      <c r="H755" s="1218">
        <f>IF(C755="","",C755*'Exp factors'!C$36)</f>
        <v>4320</v>
      </c>
      <c r="I755" s="1218">
        <f>IF(D755="","",D755*'Exp factors'!D$36)</f>
        <v>4920</v>
      </c>
      <c r="J755" s="1218">
        <f>IF(E755="","",E755*'Exp factors'!E$36)</f>
        <v>4320</v>
      </c>
      <c r="K755" s="1218">
        <f>IF(F755="","",F755*'Exp factors'!F$36)</f>
        <v>7200</v>
      </c>
      <c r="L755" s="1122"/>
      <c r="M755" s="1142">
        <f>IF(H755="","",SUM(H755)-SUM(C755))</f>
        <v>720</v>
      </c>
      <c r="N755" s="1142">
        <f>IF(I755="","",SUM(I755)-SUM(D755))</f>
        <v>820</v>
      </c>
      <c r="O755" s="1142">
        <f>IF(J755="","",SUM(J755)-SUM(E755))</f>
        <v>720</v>
      </c>
      <c r="P755" s="1142">
        <f>IF(K755="","",SUM(K755)-SUM(F755))</f>
        <v>1200</v>
      </c>
      <c r="Q755" s="1151"/>
      <c r="R755" s="544"/>
      <c r="S755" s="1050"/>
      <c r="T755" s="1050"/>
      <c r="U755" s="1082">
        <v>755</v>
      </c>
      <c r="V755" s="470"/>
    </row>
    <row r="756" spans="1:22" ht="15.75" customHeight="1">
      <c r="A756" s="1223" t="str">
        <f>IF(Data!A756="","",Data!A756)</f>
        <v>Small business -- see Data2</v>
      </c>
      <c r="B756" s="969"/>
      <c r="C756" s="1025" t="str">
        <f>IF(Data!BZ756="","",Data!BZ756)</f>
        <v/>
      </c>
      <c r="D756" s="1025" t="str">
        <f>IF(Data!CA756="","",Data!CA756)</f>
        <v/>
      </c>
      <c r="E756" s="1025" t="str">
        <f>IF(Data!CB756="","",Data!CB756)</f>
        <v/>
      </c>
      <c r="F756" s="1025" t="str">
        <f>IF(Data!CC756="","",Data!CC756)</f>
        <v/>
      </c>
      <c r="G756" s="1121"/>
      <c r="H756" s="1218" t="str">
        <f>IF(C756="","",C756*'Exp factors'!C$36)</f>
        <v/>
      </c>
      <c r="I756" s="1218" t="str">
        <f>IF(D756="","",D756*'Exp factors'!D$36)</f>
        <v/>
      </c>
      <c r="J756" s="1218" t="str">
        <f>IF(E756="","",E756*'Exp factors'!E$36)</f>
        <v/>
      </c>
      <c r="K756" s="1218" t="str">
        <f>IF(F756="","",F756*'Exp factors'!F$36)</f>
        <v/>
      </c>
      <c r="L756" s="1121"/>
      <c r="M756" s="983"/>
      <c r="N756" s="983"/>
      <c r="O756" s="983"/>
      <c r="P756" s="983"/>
      <c r="Q756" s="1151"/>
      <c r="R756" s="1135"/>
      <c r="S756" s="1136"/>
      <c r="T756" s="1136"/>
      <c r="U756" s="1082">
        <v>756</v>
      </c>
      <c r="V756" s="470"/>
    </row>
    <row r="757" spans="1:22" ht="15.75" hidden="1" customHeight="1">
      <c r="A757" s="1224" t="s">
        <v>155</v>
      </c>
      <c r="B757" s="1225"/>
      <c r="C757" s="1173" t="str">
        <f>IF(Data!BZ757="","",Data!BZ757)</f>
        <v/>
      </c>
      <c r="D757" s="1173" t="str">
        <f>IF(Data!CA757="","",Data!CA757)</f>
        <v/>
      </c>
      <c r="E757" s="1173" t="str">
        <f>IF(Data!CB757="","",Data!CB757)</f>
        <v/>
      </c>
      <c r="F757" s="1173" t="str">
        <f>IF(Data!CC757="","",Data!CC757)</f>
        <v/>
      </c>
      <c r="G757" s="1121"/>
      <c r="H757" s="1218" t="str">
        <f t="shared" ref="H757:K759" si="26">IF(C757&gt;0,C757,"")</f>
        <v/>
      </c>
      <c r="I757" s="1218" t="str">
        <f t="shared" si="26"/>
        <v/>
      </c>
      <c r="J757" s="1218" t="str">
        <f t="shared" si="26"/>
        <v/>
      </c>
      <c r="K757" s="1218" t="str">
        <f t="shared" si="26"/>
        <v/>
      </c>
      <c r="L757" s="1121"/>
      <c r="M757" s="983"/>
      <c r="N757" s="983"/>
      <c r="O757" s="983"/>
      <c r="P757" s="983"/>
      <c r="Q757" s="1151"/>
      <c r="R757" s="1135"/>
      <c r="S757" s="1136"/>
      <c r="T757" s="1136"/>
      <c r="U757" s="1082">
        <v>757</v>
      </c>
      <c r="V757" s="470"/>
    </row>
    <row r="758" spans="1:22" ht="15.75" hidden="1" customHeight="1">
      <c r="A758" s="1224" t="s">
        <v>156</v>
      </c>
      <c r="B758" s="1225"/>
      <c r="C758" s="1173" t="str">
        <f>IF(Data!BZ758="","",Data!BZ758)</f>
        <v/>
      </c>
      <c r="D758" s="1173" t="str">
        <f>IF(Data!CA758="","",Data!CA758)</f>
        <v/>
      </c>
      <c r="E758" s="1173" t="str">
        <f>IF(Data!CB758="","",Data!CB758)</f>
        <v/>
      </c>
      <c r="F758" s="1173" t="str">
        <f>IF(Data!CC758="","",Data!CC758)</f>
        <v/>
      </c>
      <c r="G758" s="1121"/>
      <c r="H758" s="1218" t="str">
        <f t="shared" si="26"/>
        <v/>
      </c>
      <c r="I758" s="1218" t="str">
        <f t="shared" si="26"/>
        <v/>
      </c>
      <c r="J758" s="1218" t="str">
        <f t="shared" si="26"/>
        <v/>
      </c>
      <c r="K758" s="1218" t="str">
        <f t="shared" si="26"/>
        <v/>
      </c>
      <c r="L758" s="1121"/>
      <c r="M758" s="983"/>
      <c r="N758" s="983"/>
      <c r="O758" s="983"/>
      <c r="P758" s="983"/>
      <c r="Q758" s="1151"/>
      <c r="R758" s="1135"/>
      <c r="S758" s="1136"/>
      <c r="T758" s="1136"/>
      <c r="U758" s="1082">
        <v>758</v>
      </c>
      <c r="V758" s="470"/>
    </row>
    <row r="759" spans="1:22" ht="15.75" hidden="1" customHeight="1">
      <c r="A759" s="1224" t="s">
        <v>202</v>
      </c>
      <c r="B759" s="1225"/>
      <c r="C759" s="1173" t="str">
        <f>IF(Data!BZ759="","",Data!BZ759)</f>
        <v/>
      </c>
      <c r="D759" s="1173" t="str">
        <f>IF(Data!CA759="","",Data!CA759)</f>
        <v/>
      </c>
      <c r="E759" s="1173" t="str">
        <f>IF(Data!CB759="","",Data!CB759)</f>
        <v/>
      </c>
      <c r="F759" s="1173" t="str">
        <f>IF(Data!CC759="","",Data!CC759)</f>
        <v/>
      </c>
      <c r="G759" s="1121"/>
      <c r="H759" s="1218" t="str">
        <f t="shared" si="26"/>
        <v/>
      </c>
      <c r="I759" s="1218" t="str">
        <f t="shared" si="26"/>
        <v/>
      </c>
      <c r="J759" s="1218" t="str">
        <f t="shared" si="26"/>
        <v/>
      </c>
      <c r="K759" s="1218" t="str">
        <f t="shared" si="26"/>
        <v/>
      </c>
      <c r="L759" s="1121"/>
      <c r="M759" s="983"/>
      <c r="N759" s="983"/>
      <c r="O759" s="983"/>
      <c r="P759" s="983"/>
      <c r="Q759" s="1151"/>
      <c r="R759" s="1135"/>
      <c r="S759" s="1136"/>
      <c r="T759" s="1136"/>
      <c r="U759" s="1082">
        <v>759</v>
      </c>
      <c r="V759" s="470"/>
    </row>
    <row r="760" spans="1:22" ht="15.75" customHeight="1">
      <c r="A760" s="1189" t="s">
        <v>158</v>
      </c>
      <c r="B760" s="1225"/>
      <c r="C760" s="1165">
        <f>IF(Data!BZ760="","",Data!BZ760)</f>
        <v>0</v>
      </c>
      <c r="D760" s="1165">
        <f>IF(Data!CA760="","",Data!CA760)</f>
        <v>840</v>
      </c>
      <c r="E760" s="1165">
        <f>IF(Data!CB760="","",Data!CB760)</f>
        <v>7200</v>
      </c>
      <c r="F760" s="1165">
        <f>IF(Data!CC760="","",Data!CC760)</f>
        <v>14400</v>
      </c>
      <c r="G760" s="1122"/>
      <c r="H760" s="992" t="str">
        <f>IF(H757="","",H756*H757*H758*H759)</f>
        <v/>
      </c>
      <c r="I760" s="992" t="str">
        <f>IF(I757="","",I756*I757*I758*I759)</f>
        <v/>
      </c>
      <c r="J760" s="992" t="str">
        <f>IF(J757="","",J756*J757*J758*J759)</f>
        <v/>
      </c>
      <c r="K760" s="992" t="str">
        <f>IF(K757="","",K756*K757*K758*K759)</f>
        <v/>
      </c>
      <c r="L760" s="1122"/>
      <c r="M760" s="1142" t="str">
        <f>IF(H760="","",SUM(H760)-SUM(C760))</f>
        <v/>
      </c>
      <c r="N760" s="1142" t="str">
        <f>IF(I760="","",SUM(I760)-SUM(D760))</f>
        <v/>
      </c>
      <c r="O760" s="1142" t="str">
        <f>IF(J760="","",SUM(J760)-SUM(E760))</f>
        <v/>
      </c>
      <c r="P760" s="1142" t="str">
        <f>IF(K760="","",SUM(K760)-SUM(F760))</f>
        <v/>
      </c>
      <c r="Q760" s="1151"/>
      <c r="R760" s="544"/>
      <c r="S760" s="1050"/>
      <c r="T760" s="1050"/>
      <c r="U760" s="1082">
        <v>760</v>
      </c>
      <c r="V760" s="470"/>
    </row>
    <row r="761" spans="1:22" ht="15.75" customHeight="1">
      <c r="A761" s="554" t="str">
        <f>IF(Data!A761="","",Data!A761)</f>
        <v>Gifts/social support: type</v>
      </c>
      <c r="B761" s="1225"/>
      <c r="C761" s="1025" t="str">
        <f>IF(Data!BZ761="","",Data!BZ761)</f>
        <v/>
      </c>
      <c r="D761" s="1025" t="str">
        <f>IF(Data!CA761="","",Data!CA761)</f>
        <v/>
      </c>
      <c r="E761" s="1025" t="str">
        <f>IF(Data!CB761="","",Data!CB761)</f>
        <v/>
      </c>
      <c r="F761" s="1025" t="str">
        <f>IF(Data!CC761="","",Data!CC761)</f>
        <v/>
      </c>
      <c r="G761" s="1124"/>
      <c r="H761" s="983"/>
      <c r="I761" s="983"/>
      <c r="J761" s="983"/>
      <c r="K761" s="983"/>
      <c r="L761" s="1124"/>
      <c r="M761" s="983"/>
      <c r="N761" s="983"/>
      <c r="O761" s="983"/>
      <c r="P761" s="983"/>
      <c r="Q761" s="1151"/>
      <c r="R761" s="489"/>
      <c r="S761" s="489"/>
      <c r="T761" s="489"/>
      <c r="U761" s="1082">
        <v>761</v>
      </c>
      <c r="V761" s="470"/>
    </row>
    <row r="762" spans="1:22" ht="15.75" customHeight="1">
      <c r="A762" s="1143" t="s">
        <v>155</v>
      </c>
      <c r="B762" s="1225"/>
      <c r="C762" s="1025" t="str">
        <f>IF(Data!BZ762="","",Data!BZ762)</f>
        <v/>
      </c>
      <c r="D762" s="1025" t="str">
        <f>IF(Data!CA762="","",Data!CA762)</f>
        <v/>
      </c>
      <c r="E762" s="1025" t="str">
        <f>IF(Data!CB762="","",Data!CB762)</f>
        <v/>
      </c>
      <c r="F762" s="1025" t="str">
        <f>IF(Data!CC762="","",Data!CC762)</f>
        <v/>
      </c>
      <c r="G762" s="1124"/>
      <c r="H762" s="1218" t="str">
        <f>IF(C762="","",C762*'Exp factors'!C$38)</f>
        <v/>
      </c>
      <c r="I762" s="1218" t="str">
        <f>IF(D762="","",D762*'Exp factors'!D$38)</f>
        <v/>
      </c>
      <c r="J762" s="1218" t="str">
        <f>IF(E762="","",E762*'Exp factors'!E$38)</f>
        <v/>
      </c>
      <c r="K762" s="1218" t="str">
        <f>IF(F762="","",F762*'Exp factors'!F$38)</f>
        <v/>
      </c>
      <c r="L762" s="1124"/>
      <c r="M762" s="983"/>
      <c r="N762" s="983"/>
      <c r="O762" s="983"/>
      <c r="P762" s="983"/>
      <c r="Q762" s="1151"/>
      <c r="R762" s="1135"/>
      <c r="S762" s="1136"/>
      <c r="T762" s="1136"/>
      <c r="U762" s="1082">
        <v>762</v>
      </c>
      <c r="V762" s="470"/>
    </row>
    <row r="763" spans="1:22" ht="15.75" customHeight="1">
      <c r="A763" s="1143" t="s">
        <v>156</v>
      </c>
      <c r="B763" s="1225"/>
      <c r="C763" s="1025" t="str">
        <f>IF(Data!BZ763="","",Data!BZ763)</f>
        <v/>
      </c>
      <c r="D763" s="1025" t="str">
        <f>IF(Data!CA763="","",Data!CA763)</f>
        <v/>
      </c>
      <c r="E763" s="1025" t="str">
        <f>IF(Data!CB763="","",Data!CB763)</f>
        <v/>
      </c>
      <c r="F763" s="1025" t="str">
        <f>IF(Data!CC763="","",Data!CC763)</f>
        <v/>
      </c>
      <c r="G763" s="1124"/>
      <c r="H763" s="1218" t="str">
        <f t="shared" ref="H763:K764" si="27">IF(C763&gt;0,C763,"")</f>
        <v/>
      </c>
      <c r="I763" s="1218" t="str">
        <f t="shared" si="27"/>
        <v/>
      </c>
      <c r="J763" s="1218" t="str">
        <f t="shared" si="27"/>
        <v/>
      </c>
      <c r="K763" s="1218" t="str">
        <f t="shared" si="27"/>
        <v/>
      </c>
      <c r="L763" s="1124"/>
      <c r="M763" s="983"/>
      <c r="N763" s="983"/>
      <c r="O763" s="983"/>
      <c r="P763" s="983"/>
      <c r="Q763" s="1151"/>
      <c r="R763" s="1135"/>
      <c r="S763" s="1136"/>
      <c r="T763" s="1136"/>
      <c r="U763" s="1082">
        <v>763</v>
      </c>
      <c r="V763" s="470"/>
    </row>
    <row r="764" spans="1:22" ht="15.75" customHeight="1">
      <c r="A764" s="1143" t="s">
        <v>157</v>
      </c>
      <c r="B764" s="1225"/>
      <c r="C764" s="1025" t="str">
        <f>IF(Data!BZ764="","",Data!BZ764)</f>
        <v/>
      </c>
      <c r="D764" s="1025" t="str">
        <f>IF(Data!CA764="","",Data!CA764)</f>
        <v/>
      </c>
      <c r="E764" s="1025" t="str">
        <f>IF(Data!CB764="","",Data!CB764)</f>
        <v/>
      </c>
      <c r="F764" s="1025" t="str">
        <f>IF(Data!CC764="","",Data!CC764)</f>
        <v/>
      </c>
      <c r="G764" s="1124"/>
      <c r="H764" s="1218" t="str">
        <f t="shared" si="27"/>
        <v/>
      </c>
      <c r="I764" s="1218" t="str">
        <f t="shared" si="27"/>
        <v/>
      </c>
      <c r="J764" s="1218" t="str">
        <f t="shared" si="27"/>
        <v/>
      </c>
      <c r="K764" s="1218" t="str">
        <f t="shared" si="27"/>
        <v/>
      </c>
      <c r="L764" s="1124"/>
      <c r="M764" s="983"/>
      <c r="N764" s="983"/>
      <c r="O764" s="983"/>
      <c r="P764" s="983"/>
      <c r="Q764" s="1151"/>
      <c r="R764" s="1135"/>
      <c r="S764" s="1136"/>
      <c r="T764" s="1136"/>
      <c r="U764" s="1082">
        <v>764</v>
      </c>
      <c r="V764" s="470"/>
    </row>
    <row r="765" spans="1:22" ht="15.75" customHeight="1">
      <c r="A765" s="1118" t="s">
        <v>158</v>
      </c>
      <c r="B765" s="1225"/>
      <c r="C765" s="1142" t="str">
        <f>IF(SUM(C762)=0,"",C762*C763*C764)</f>
        <v/>
      </c>
      <c r="D765" s="1142" t="str">
        <f>IF(SUM(D762)=0,"",D762*D763*D764)</f>
        <v/>
      </c>
      <c r="E765" s="1142" t="str">
        <f>IF(SUM(E762)=0,"",E762*E763*E764)</f>
        <v/>
      </c>
      <c r="F765" s="1142" t="str">
        <f>IF(SUM(F762)=0,"",F762*F763*F764)</f>
        <v/>
      </c>
      <c r="G765" s="1188"/>
      <c r="H765" s="1142" t="str">
        <f>IF(H762="","",H762*H763*H764)</f>
        <v/>
      </c>
      <c r="I765" s="1142" t="str">
        <f>IF(I762="","",I762*I763*I764)</f>
        <v/>
      </c>
      <c r="J765" s="1142" t="str">
        <f>IF(J762="","",J762*J763*J764)</f>
        <v/>
      </c>
      <c r="K765" s="1142" t="str">
        <f>IF(K762="","",K762*K763*K764)</f>
        <v/>
      </c>
      <c r="L765" s="1188"/>
      <c r="M765" s="1142" t="str">
        <f>IF(H765="","",SUM(H765)-SUM(C765))</f>
        <v/>
      </c>
      <c r="N765" s="1142" t="str">
        <f>IF(I765="","",SUM(I765)-SUM(D765))</f>
        <v/>
      </c>
      <c r="O765" s="1142" t="str">
        <f>IF(J765="","",SUM(J765)-SUM(E765))</f>
        <v/>
      </c>
      <c r="P765" s="1142" t="str">
        <f>IF(K765="","",SUM(K765)-SUM(F765))</f>
        <v/>
      </c>
      <c r="Q765" s="1151"/>
      <c r="R765" s="544"/>
      <c r="S765" s="1050"/>
      <c r="T765" s="1050"/>
      <c r="U765" s="1082">
        <v>765</v>
      </c>
      <c r="V765" s="470"/>
    </row>
    <row r="766" spans="1:22" ht="15.75" customHeight="1">
      <c r="A766" s="1223" t="str">
        <f>IF(Data!A766="","",Data!A766)</f>
        <v>Other income: e.g. Credit (cotton loans)</v>
      </c>
      <c r="B766" s="1225"/>
      <c r="C766" s="1025" t="str">
        <f>IF(Data!BZ766="","",Data!BZ766)</f>
        <v/>
      </c>
      <c r="D766" s="1025" t="str">
        <f>IF(Data!CA766="","",Data!CA766)</f>
        <v/>
      </c>
      <c r="E766" s="1025" t="str">
        <f>IF(Data!CB766="","",Data!CB766)</f>
        <v/>
      </c>
      <c r="F766" s="1025" t="str">
        <f>IF(Data!CC766="","",Data!CC766)</f>
        <v/>
      </c>
      <c r="G766" s="1124"/>
      <c r="H766" s="983"/>
      <c r="I766" s="983"/>
      <c r="J766" s="983"/>
      <c r="K766" s="983"/>
      <c r="L766" s="1124"/>
      <c r="M766" s="983"/>
      <c r="N766" s="983"/>
      <c r="O766" s="983"/>
      <c r="P766" s="983"/>
      <c r="Q766" s="1151"/>
      <c r="R766" s="489"/>
      <c r="S766" s="489"/>
      <c r="T766" s="489"/>
      <c r="U766" s="1082">
        <v>766</v>
      </c>
      <c r="V766" s="470"/>
    </row>
    <row r="767" spans="1:22" ht="15.75" customHeight="1">
      <c r="A767" s="1224" t="s">
        <v>155</v>
      </c>
      <c r="B767" s="1225"/>
      <c r="C767" s="1025">
        <f>IF(Data!BZ767="","",Data!BZ767)</f>
        <v>1</v>
      </c>
      <c r="D767" s="1025" t="str">
        <f>IF(Data!CA767="","",Data!CA767)</f>
        <v/>
      </c>
      <c r="E767" s="1025" t="str">
        <f>IF(Data!CB767="","",Data!CB767)</f>
        <v/>
      </c>
      <c r="F767" s="1025" t="str">
        <f>IF(Data!CC767="","",Data!CC767)</f>
        <v/>
      </c>
      <c r="G767" s="1124"/>
      <c r="H767" s="306"/>
      <c r="I767" s="306"/>
      <c r="J767" s="306"/>
      <c r="K767" s="306"/>
      <c r="L767" s="1124"/>
      <c r="M767" s="983"/>
      <c r="N767" s="983"/>
      <c r="O767" s="983"/>
      <c r="P767" s="983"/>
      <c r="Q767" s="1151"/>
      <c r="R767" s="1135"/>
      <c r="S767" s="1136"/>
      <c r="T767" s="1136"/>
      <c r="U767" s="1082">
        <v>767</v>
      </c>
      <c r="V767" s="470"/>
    </row>
    <row r="768" spans="1:22" ht="15.75" customHeight="1">
      <c r="A768" s="1224" t="s">
        <v>156</v>
      </c>
      <c r="B768" s="1225"/>
      <c r="C768" s="1025">
        <f>IF(Data!BZ768="","",Data!BZ768)</f>
        <v>1</v>
      </c>
      <c r="D768" s="1025" t="str">
        <f>IF(Data!CA768="","",Data!CA768)</f>
        <v/>
      </c>
      <c r="E768" s="1025" t="str">
        <f>IF(Data!CB768="","",Data!CB768)</f>
        <v/>
      </c>
      <c r="F768" s="1025" t="str">
        <f>IF(Data!CC768="","",Data!CC768)</f>
        <v/>
      </c>
      <c r="G768" s="1124"/>
      <c r="H768" s="306"/>
      <c r="I768" s="306"/>
      <c r="J768" s="306"/>
      <c r="K768" s="306"/>
      <c r="L768" s="1124"/>
      <c r="M768" s="983"/>
      <c r="N768" s="983"/>
      <c r="O768" s="983"/>
      <c r="P768" s="983"/>
      <c r="Q768" s="1151"/>
      <c r="R768" s="1135"/>
      <c r="S768" s="1136"/>
      <c r="T768" s="1136"/>
      <c r="U768" s="1082">
        <v>768</v>
      </c>
      <c r="V768" s="470"/>
    </row>
    <row r="769" spans="1:22" ht="15.75" customHeight="1">
      <c r="A769" s="1224" t="s">
        <v>157</v>
      </c>
      <c r="B769" s="1225"/>
      <c r="C769" s="1025">
        <f>IF(Data!BZ769="","",Data!BZ769)</f>
        <v>450</v>
      </c>
      <c r="D769" s="1025" t="str">
        <f>IF(Data!CA769="","",Data!CA769)</f>
        <v/>
      </c>
      <c r="E769" s="1025" t="str">
        <f>IF(Data!CB769="","",Data!CB769)</f>
        <v/>
      </c>
      <c r="F769" s="1025" t="str">
        <f>IF(Data!CC769="","",Data!CC769)</f>
        <v/>
      </c>
      <c r="G769" s="1124"/>
      <c r="H769" s="306"/>
      <c r="I769" s="306"/>
      <c r="J769" s="306"/>
      <c r="K769" s="306"/>
      <c r="L769" s="1124"/>
      <c r="M769" s="983"/>
      <c r="N769" s="983"/>
      <c r="O769" s="983"/>
      <c r="P769" s="983"/>
      <c r="Q769" s="1151"/>
      <c r="R769" s="1135"/>
      <c r="S769" s="1136"/>
      <c r="T769" s="1136"/>
      <c r="U769" s="1082">
        <v>769</v>
      </c>
      <c r="V769" s="470"/>
    </row>
    <row r="770" spans="1:22" ht="15.75" customHeight="1">
      <c r="A770" s="1118" t="s">
        <v>158</v>
      </c>
      <c r="B770" s="1225"/>
      <c r="C770" s="1142">
        <f>IF(SUM(C767)=0,"",C767*C768*C769)</f>
        <v>450</v>
      </c>
      <c r="D770" s="1142" t="str">
        <f>IF(SUM(D767)=0,"",D767*D768*D769)</f>
        <v/>
      </c>
      <c r="E770" s="1142" t="str">
        <f>IF(SUM(E767)=0,"",E767*E768*E769)</f>
        <v/>
      </c>
      <c r="F770" s="1142" t="str">
        <f>IF(SUM(F767)=0,"",F767*F768*F769)</f>
        <v/>
      </c>
      <c r="G770" s="1188"/>
      <c r="H770" s="1142" t="str">
        <f>IF(H767="","",H767*H768*H769)</f>
        <v/>
      </c>
      <c r="I770" s="1142" t="str">
        <f>IF(I767="","",I767*I768*I769)</f>
        <v/>
      </c>
      <c r="J770" s="1142" t="str">
        <f>IF(J767="","",J767*J768*J769)</f>
        <v/>
      </c>
      <c r="K770" s="1142" t="str">
        <f>IF(K767="","",K767*K768*K769)</f>
        <v/>
      </c>
      <c r="L770" s="1188"/>
      <c r="M770" s="1142" t="str">
        <f>IF(H770="","",SUM(H770)-SUM(C770))</f>
        <v/>
      </c>
      <c r="N770" s="1142" t="str">
        <f>IF(I770="","",SUM(I770)-SUM(D770))</f>
        <v/>
      </c>
      <c r="O770" s="1142" t="str">
        <f>IF(J770="","",SUM(J770)-SUM(E770))</f>
        <v/>
      </c>
      <c r="P770" s="1142" t="str">
        <f>IF(K770="","",SUM(K770)-SUM(F770))</f>
        <v/>
      </c>
      <c r="Q770" s="1151"/>
      <c r="R770" s="544"/>
      <c r="S770" s="1050"/>
      <c r="T770" s="1050"/>
      <c r="U770" s="1082">
        <v>770</v>
      </c>
      <c r="V770" s="470"/>
    </row>
    <row r="771" spans="1:22" ht="15.75" customHeight="1">
      <c r="A771" s="1210" t="s">
        <v>438</v>
      </c>
      <c r="B771" s="1225"/>
      <c r="C771" s="866"/>
      <c r="D771" s="866"/>
      <c r="E771" s="866"/>
      <c r="F771" s="1025"/>
      <c r="G771" s="1124"/>
      <c r="H771" s="983"/>
      <c r="I771" s="983"/>
      <c r="J771" s="983"/>
      <c r="K771" s="983"/>
      <c r="L771" s="1124"/>
      <c r="M771" s="1138"/>
      <c r="N771" s="1138"/>
      <c r="O771" s="1138"/>
      <c r="P771" s="1138"/>
      <c r="Q771" s="1151"/>
      <c r="R771" s="489"/>
      <c r="S771" s="489"/>
      <c r="T771" s="489"/>
      <c r="U771" s="1082">
        <v>771</v>
      </c>
      <c r="V771" s="470"/>
    </row>
    <row r="772" spans="1:22" ht="15.75" customHeight="1">
      <c r="A772" s="554" t="str">
        <f>IF(Data!A772="","",Data!A772)</f>
        <v>Tea</v>
      </c>
      <c r="B772" s="1225"/>
      <c r="C772" s="1145">
        <f>IF(Data!BZ772="","",Data!BZ772)</f>
        <v>240</v>
      </c>
      <c r="D772" s="1145">
        <f>IF(Data!CA772="","",Data!CA772)</f>
        <v>300</v>
      </c>
      <c r="E772" s="1145">
        <f>IF(Data!CB772="","",Data!CB772)</f>
        <v>360</v>
      </c>
      <c r="F772" s="1145">
        <f>IF(Data!CC772="","",Data!CC772)</f>
        <v>360</v>
      </c>
      <c r="G772" s="1124"/>
      <c r="H772" s="1213">
        <f>IF(H$46="","",IF('Exp factors'!$B71="poor",'Exp factors'!$G$71*H$46,SUM(C772)*'Exp factors'!C$71))</f>
        <v>240</v>
      </c>
      <c r="I772" s="1213">
        <f>IF(I$46="","",IF('Exp factors'!$B71="poor",'Exp factors'!$G$71*I$46,SUM(D772)*'Exp factors'!D$71))</f>
        <v>240</v>
      </c>
      <c r="J772" s="1213">
        <f>IF(J$46="","",IF('Exp factors'!$B71="poor",'Exp factors'!$G$71*J$46,SUM(E772)*'Exp factors'!E$71))</f>
        <v>240</v>
      </c>
      <c r="K772" s="1213">
        <f>IF(K$46="","",IF('Exp factors'!$B71="poor",'Exp factors'!$G$71*K$46,SUM(F772)*'Exp factors'!F$71))</f>
        <v>200</v>
      </c>
      <c r="L772" s="1122"/>
      <c r="M772" s="992">
        <f t="shared" ref="M772:P776" si="28">IF(H772="","",SUM(H772)-SUM(C772))</f>
        <v>0</v>
      </c>
      <c r="N772" s="992">
        <f t="shared" si="28"/>
        <v>-60</v>
      </c>
      <c r="O772" s="992">
        <f t="shared" si="28"/>
        <v>-120</v>
      </c>
      <c r="P772" s="992">
        <f t="shared" si="28"/>
        <v>-160</v>
      </c>
      <c r="Q772" s="1151" t="str">
        <f>'Exp factors'!I71</f>
        <v>lbpl</v>
      </c>
      <c r="R772" s="1135"/>
      <c r="S772" s="1136"/>
      <c r="T772" s="1136"/>
      <c r="U772" s="1082">
        <v>772</v>
      </c>
      <c r="V772" s="470"/>
    </row>
    <row r="773" spans="1:22" ht="15.75" customHeight="1">
      <c r="A773" s="554" t="str">
        <f>IF(Data!A773="","",Data!A773)</f>
        <v>Salt</v>
      </c>
      <c r="B773" s="1225"/>
      <c r="C773" s="1145">
        <f>IF(Data!BZ773="","",Data!BZ773)</f>
        <v>120</v>
      </c>
      <c r="D773" s="1145">
        <f>IF(Data!CA773="","",Data!CA773)</f>
        <v>120</v>
      </c>
      <c r="E773" s="1145">
        <f>IF(Data!CB773="","",Data!CB773)</f>
        <v>120</v>
      </c>
      <c r="F773" s="1145">
        <f>IF(Data!CC773="","",Data!CC773)</f>
        <v>120</v>
      </c>
      <c r="G773" s="1124"/>
      <c r="H773" s="1213">
        <f>IF(H$46="","",IF('Exp factors'!$B72="poor",'Exp factors'!$G$72*H$46,SUM(C773)*'Exp factors'!C$72))</f>
        <v>90</v>
      </c>
      <c r="I773" s="1213">
        <f>IF(I$46="","",IF('Exp factors'!$B72="poor",'Exp factors'!$G$72*I$46,SUM(D773)*'Exp factors'!D$72))</f>
        <v>90</v>
      </c>
      <c r="J773" s="1213">
        <f>IF(J$46="","",IF('Exp factors'!$B72="poor",'Exp factors'!$G$72*J$46,SUM(E773)*'Exp factors'!E$72))</f>
        <v>90</v>
      </c>
      <c r="K773" s="1213">
        <f>IF(K$46="","",IF('Exp factors'!$B72="poor",'Exp factors'!$G$72*K$46,SUM(F773)*'Exp factors'!F$72))</f>
        <v>75</v>
      </c>
      <c r="L773" s="1122"/>
      <c r="M773" s="992">
        <f t="shared" si="28"/>
        <v>-30</v>
      </c>
      <c r="N773" s="992">
        <f t="shared" si="28"/>
        <v>-30</v>
      </c>
      <c r="O773" s="992">
        <f t="shared" si="28"/>
        <v>-30</v>
      </c>
      <c r="P773" s="992">
        <f t="shared" si="28"/>
        <v>-45</v>
      </c>
      <c r="Q773" s="1151" t="str">
        <f>'Exp factors'!I72</f>
        <v>lbpl</v>
      </c>
      <c r="R773" s="1135"/>
      <c r="S773" s="1136"/>
      <c r="T773" s="1136"/>
      <c r="U773" s="1082">
        <v>773</v>
      </c>
      <c r="V773" s="470"/>
    </row>
    <row r="774" spans="1:22" ht="15.75" customHeight="1">
      <c r="A774" s="554" t="str">
        <f>IF(Data!A774="","",Data!A774)</f>
        <v>Soap</v>
      </c>
      <c r="B774" s="1225"/>
      <c r="C774" s="1145">
        <f>IF(Data!BZ774="","",Data!BZ774)</f>
        <v>600</v>
      </c>
      <c r="D774" s="1145">
        <f>IF(Data!CA774="","",Data!CA774)</f>
        <v>600</v>
      </c>
      <c r="E774" s="1145">
        <f>IF(Data!CB774="","",Data!CB774)</f>
        <v>720</v>
      </c>
      <c r="F774" s="1145">
        <f>IF(Data!CC774="","",Data!CC774)</f>
        <v>900</v>
      </c>
      <c r="G774" s="1124"/>
      <c r="H774" s="1213">
        <f>IF(H$46="","",IF('Exp factors'!$B73="poor",'Exp factors'!$G$73*H$46,SUM(C774)*'Exp factors'!C$73))</f>
        <v>600</v>
      </c>
      <c r="I774" s="1213">
        <f>IF(I$46="","",IF('Exp factors'!$B73="poor",'Exp factors'!$G$73*I$46,SUM(D774)*'Exp factors'!D$73))</f>
        <v>600</v>
      </c>
      <c r="J774" s="1213">
        <f>IF(J$46="","",IF('Exp factors'!$B73="poor",'Exp factors'!$G$73*J$46,SUM(E774)*'Exp factors'!E$73))</f>
        <v>600</v>
      </c>
      <c r="K774" s="1213">
        <f>IF(K$46="","",IF('Exp factors'!$B73="poor",'Exp factors'!$G$73*K$46,SUM(F774)*'Exp factors'!F$73))</f>
        <v>500</v>
      </c>
      <c r="L774" s="1122"/>
      <c r="M774" s="992">
        <f t="shared" si="28"/>
        <v>0</v>
      </c>
      <c r="N774" s="992">
        <f t="shared" si="28"/>
        <v>0</v>
      </c>
      <c r="O774" s="992">
        <f t="shared" si="28"/>
        <v>-120</v>
      </c>
      <c r="P774" s="992">
        <f t="shared" si="28"/>
        <v>-400</v>
      </c>
      <c r="Q774" s="1151" t="str">
        <f>'Exp factors'!I73</f>
        <v>lbpl</v>
      </c>
      <c r="R774" s="1135"/>
      <c r="S774" s="1136"/>
      <c r="T774" s="1136"/>
      <c r="U774" s="1082">
        <v>774</v>
      </c>
      <c r="V774" s="470"/>
    </row>
    <row r="775" spans="1:22" ht="15.75" customHeight="1">
      <c r="A775" s="554" t="str">
        <f>IF(Data!A775="","",Data!A775)</f>
        <v>lighting: Kerosene/Electricity</v>
      </c>
      <c r="B775" s="1225"/>
      <c r="C775" s="1145">
        <f>IF(Data!BZ775="","",Data!BZ775)</f>
        <v>600</v>
      </c>
      <c r="D775" s="1145">
        <f>IF(Data!CA775="","",Data!CA775)</f>
        <v>720</v>
      </c>
      <c r="E775" s="1145">
        <f>IF(Data!CB775="","",Data!CB775)</f>
        <v>2400</v>
      </c>
      <c r="F775" s="1145">
        <f>IF(Data!CC775="","",Data!CC775)</f>
        <v>3500</v>
      </c>
      <c r="G775" s="1124"/>
      <c r="H775" s="1213">
        <f>IF(H$46="","",IF('Exp factors'!$B74="poor",'Exp factors'!$G$74*H$46,SUM(C775)*'Exp factors'!C$74))</f>
        <v>600</v>
      </c>
      <c r="I775" s="1213">
        <f>IF(I$46="","",IF('Exp factors'!$B74="poor",'Exp factors'!$G$74*I$46,SUM(D775)*'Exp factors'!D$74))</f>
        <v>600</v>
      </c>
      <c r="J775" s="1213">
        <f>IF(J$46="","",IF('Exp factors'!$B74="poor",'Exp factors'!$G$74*J$46,SUM(E775)*'Exp factors'!E$74))</f>
        <v>600</v>
      </c>
      <c r="K775" s="1213">
        <f>IF(K$46="","",IF('Exp factors'!$B74="poor",'Exp factors'!$G$74*K$46,SUM(F775)*'Exp factors'!F$74))</f>
        <v>500</v>
      </c>
      <c r="L775" s="1122"/>
      <c r="M775" s="992">
        <f t="shared" si="28"/>
        <v>0</v>
      </c>
      <c r="N775" s="992">
        <f t="shared" si="28"/>
        <v>-120</v>
      </c>
      <c r="O775" s="992">
        <f t="shared" si="28"/>
        <v>-1800</v>
      </c>
      <c r="P775" s="992">
        <f t="shared" si="28"/>
        <v>-3000</v>
      </c>
      <c r="Q775" s="1151" t="str">
        <f>'Exp factors'!I74</f>
        <v>lbpl</v>
      </c>
      <c r="R775" s="1135"/>
      <c r="S775" s="1136"/>
      <c r="T775" s="1136"/>
      <c r="U775" s="1082">
        <v>775</v>
      </c>
      <c r="V775" s="470"/>
    </row>
    <row r="776" spans="1:22" ht="15.75" customHeight="1">
      <c r="A776" s="554" t="str">
        <f>IF(Data!A776="","",Data!A776)</f>
        <v>Grinding</v>
      </c>
      <c r="B776" s="1225"/>
      <c r="C776" s="1025">
        <f>IF(Data!BZ776="","",Data!BZ776)</f>
        <v>160</v>
      </c>
      <c r="D776" s="1025">
        <f>IF(Data!CA776="","",Data!CA776)</f>
        <v>240</v>
      </c>
      <c r="E776" s="1025">
        <f>IF(Data!CB776="","",Data!CB776)</f>
        <v>360</v>
      </c>
      <c r="F776" s="1025">
        <f>IF(Data!CC776="","",Data!CC776)</f>
        <v>1620</v>
      </c>
      <c r="G776" s="1124"/>
      <c r="H776" s="1213">
        <f>IF(H$46="","",IF('Exp factors'!$B75="poor",'Exp factors'!$G$75*H$46,SUM(C776)*'Exp factors'!C$75))</f>
        <v>160</v>
      </c>
      <c r="I776" s="1213">
        <f>IF(I$46="","",IF('Exp factors'!$B75="poor",'Exp factors'!$G$75*I$46,SUM(D776)*'Exp factors'!D$75))</f>
        <v>240</v>
      </c>
      <c r="J776" s="1213">
        <f>IF(J$46="","",IF('Exp factors'!$B75="poor",'Exp factors'!$G$75*J$46,SUM(E776)*'Exp factors'!E$75))</f>
        <v>360</v>
      </c>
      <c r="K776" s="1213">
        <f>IF(K$46="","",IF('Exp factors'!$B75="poor",'Exp factors'!$G$75*K$46,SUM(F776)*'Exp factors'!F$75))</f>
        <v>1620</v>
      </c>
      <c r="L776" s="1122"/>
      <c r="M776" s="992">
        <f t="shared" si="28"/>
        <v>0</v>
      </c>
      <c r="N776" s="992">
        <f t="shared" si="28"/>
        <v>0</v>
      </c>
      <c r="O776" s="992">
        <f t="shared" si="28"/>
        <v>0</v>
      </c>
      <c r="P776" s="992">
        <f t="shared" si="28"/>
        <v>0</v>
      </c>
      <c r="Q776" s="1151" t="str">
        <f>'Exp factors'!I75</f>
        <v>des</v>
      </c>
      <c r="R776" s="1135"/>
      <c r="S776" s="1136"/>
      <c r="T776" s="1136"/>
      <c r="U776" s="1082">
        <v>776</v>
      </c>
      <c r="V776" s="470"/>
    </row>
    <row r="777" spans="1:22" ht="15.75" customHeight="1">
      <c r="A777" s="554" t="str">
        <f>IF(Data!A777="","",Data!A777)</f>
        <v>Water for humans: name of local meas.</v>
      </c>
      <c r="B777" s="1225"/>
      <c r="C777" s="1025" t="str">
        <f>IF(Data!BZ777="","",Data!BZ777)</f>
        <v>litre</v>
      </c>
      <c r="D777" s="1025" t="str">
        <f>IF(Data!CA777="","",Data!CA777)</f>
        <v>litre</v>
      </c>
      <c r="E777" s="1025" t="str">
        <f>IF(Data!CB777="","",Data!CB777)</f>
        <v>litre</v>
      </c>
      <c r="F777" s="1025" t="str">
        <f>IF(Data!CC777="","",Data!CC777)</f>
        <v>litre</v>
      </c>
      <c r="G777" s="1124"/>
      <c r="H777" s="983"/>
      <c r="I777" s="983"/>
      <c r="J777" s="983"/>
      <c r="K777" s="983"/>
      <c r="L777" s="1122"/>
      <c r="M777" s="1226"/>
      <c r="N777" s="1226"/>
      <c r="O777" s="1226"/>
      <c r="P777" s="1226"/>
      <c r="Q777" s="1151"/>
      <c r="R777" s="489"/>
      <c r="S777" s="489"/>
      <c r="T777" s="489"/>
      <c r="U777" s="1082">
        <v>777</v>
      </c>
      <c r="V777" s="470"/>
    </row>
    <row r="778" spans="1:22" ht="15.75" customHeight="1">
      <c r="A778" s="1143" t="s">
        <v>392</v>
      </c>
      <c r="B778" s="1225"/>
      <c r="C778" s="1025">
        <f>IF(Data!BZ778="","",Data!BZ778)</f>
        <v>180</v>
      </c>
      <c r="D778" s="1025">
        <f>IF(Data!CA778="","",Data!CA778)</f>
        <v>100</v>
      </c>
      <c r="E778" s="1025">
        <f>IF(Data!CB778="","",Data!CB778)</f>
        <v>50</v>
      </c>
      <c r="F778" s="1025" t="str">
        <f>IF(Data!CC778="","",Data!CC778)</f>
        <v/>
      </c>
      <c r="G778" s="1124"/>
      <c r="H778" s="1213">
        <f>IF(H$46="","",IF('Exp factors'!$B90="poor",'Exp factors'!$G$90*H$46,SUM(C778)*'Exp factors'!C$90))</f>
        <v>100</v>
      </c>
      <c r="I778" s="1213">
        <f>IF(I$46="","",IF('Exp factors'!$B90="poor",'Exp factors'!$G$90*I$46,SUM(D778)*'Exp factors'!D$90))</f>
        <v>100</v>
      </c>
      <c r="J778" s="1213">
        <f>IF(J$46="","",IF('Exp factors'!$B90="poor",'Exp factors'!$G$90*J$46,SUM(E778)*'Exp factors'!E$90))</f>
        <v>100</v>
      </c>
      <c r="K778" s="1213">
        <f>IF(K$46="","",IF('Exp factors'!$B90="poor",'Exp factors'!$G$90*K$46,SUM(F778)*'Exp factors'!F$90))</f>
        <v>83.333333333333343</v>
      </c>
      <c r="L778" s="1122"/>
      <c r="M778" s="1226"/>
      <c r="N778" s="1226"/>
      <c r="O778" s="1226"/>
      <c r="P778" s="1226"/>
      <c r="Q778" s="1151"/>
      <c r="R778" s="1135"/>
      <c r="S778" s="1136"/>
      <c r="T778" s="1136"/>
      <c r="U778" s="1082">
        <v>778</v>
      </c>
      <c r="V778" s="470"/>
    </row>
    <row r="779" spans="1:22" ht="15.75" customHeight="1">
      <c r="A779" s="1143" t="s">
        <v>156</v>
      </c>
      <c r="B779" s="1225"/>
      <c r="C779" s="1025">
        <f>IF(SUM(Data!BZ779)=0,"",Data!BZ779)</f>
        <v>12</v>
      </c>
      <c r="D779" s="1025">
        <f>IF(SUM(Data!CA779)=0,"",Data!CA779)</f>
        <v>12</v>
      </c>
      <c r="E779" s="1025">
        <f>IF(SUM(Data!CB779)=0,"",Data!CB779)</f>
        <v>12</v>
      </c>
      <c r="F779" s="1025">
        <f>IF(SUM(Data!CC779)=0,"",Data!CC779)</f>
        <v>12</v>
      </c>
      <c r="G779" s="1124"/>
      <c r="H779" s="1213">
        <f>IF(H$46="","",IF('Exp factors'!$B78="poor",$D779,SUM(C779)))</f>
        <v>12</v>
      </c>
      <c r="I779" s="1213">
        <f>IF(I$46="","",IF('Exp factors'!$B78="poor",$D779,SUM(D779)))</f>
        <v>12</v>
      </c>
      <c r="J779" s="1213">
        <f>IF(J$46="","",IF('Exp factors'!$B78="poor",$D779,SUM(E779)))</f>
        <v>12</v>
      </c>
      <c r="K779" s="1213">
        <f>IF(K$46="","",IF('Exp factors'!$B78="poor",$D779,SUM(F779)))</f>
        <v>12</v>
      </c>
      <c r="L779" s="1122"/>
      <c r="M779" s="1226"/>
      <c r="N779" s="1226"/>
      <c r="O779" s="1226"/>
      <c r="P779" s="1226"/>
      <c r="Q779" s="1151"/>
      <c r="R779" s="1135"/>
      <c r="S779" s="1136"/>
      <c r="T779" s="1136"/>
      <c r="U779" s="1082">
        <v>779</v>
      </c>
      <c r="V779" s="470"/>
    </row>
    <row r="780" spans="1:22" ht="15.75" customHeight="1">
      <c r="A780" s="1143" t="s">
        <v>450</v>
      </c>
      <c r="B780" s="1225"/>
      <c r="C780" s="1025">
        <f>IF(Data!BZ780="","",Data!BZ780)</f>
        <v>1</v>
      </c>
      <c r="D780" s="1025">
        <f>IF(Data!CA780="","",Data!CA780)</f>
        <v>1</v>
      </c>
      <c r="E780" s="1025">
        <f>IF(Data!CB780="","",Data!CB780)</f>
        <v>1</v>
      </c>
      <c r="F780" s="1025">
        <f>IF(Data!CC780="","",Data!CC780)</f>
        <v>1</v>
      </c>
      <c r="G780" s="1124"/>
      <c r="H780" s="983"/>
      <c r="I780" s="983"/>
      <c r="J780" s="983"/>
      <c r="K780" s="983"/>
      <c r="L780" s="1122"/>
      <c r="M780" s="1226"/>
      <c r="N780" s="1226"/>
      <c r="O780" s="1226"/>
      <c r="P780" s="1226"/>
      <c r="Q780" s="1151"/>
      <c r="R780" s="1135"/>
      <c r="S780" s="1136"/>
      <c r="T780" s="1136"/>
      <c r="U780" s="1082">
        <v>780</v>
      </c>
      <c r="V780" s="470"/>
    </row>
    <row r="781" spans="1:22" ht="15.75" customHeight="1">
      <c r="A781" s="1143" t="s">
        <v>395</v>
      </c>
      <c r="B781" s="1225"/>
      <c r="C781" s="1142">
        <f>IF(SUM(C778)=0,"",C778*C779*C780)</f>
        <v>2160</v>
      </c>
      <c r="D781" s="1142">
        <f>IF(SUM(D778)=0,"",D778*D779*D780)</f>
        <v>1200</v>
      </c>
      <c r="E781" s="1142">
        <f>IF(SUM(E778)=0,"",E778*E779*E780)</f>
        <v>600</v>
      </c>
      <c r="F781" s="1142" t="str">
        <f>IF(SUM(F778)=0,"",F778*F779*F780)</f>
        <v/>
      </c>
      <c r="G781" s="1188"/>
      <c r="H781" s="1142">
        <f>IF(H779=0,"",H778*H779*C780)</f>
        <v>1200</v>
      </c>
      <c r="I781" s="1142">
        <f>IF(I779=0,"",I778*I779*D780)</f>
        <v>1200</v>
      </c>
      <c r="J781" s="1142">
        <f>IF(J779=0,"",J778*J779*E780)</f>
        <v>1200</v>
      </c>
      <c r="K781" s="1142">
        <f>IF(K779=0,"",K778*K779*F780)</f>
        <v>1000.0000000000001</v>
      </c>
      <c r="L781" s="1194"/>
      <c r="M781" s="992">
        <f t="shared" ref="M781:P785" si="29">IF(H781="","",SUM(H781)-SUM(C781))</f>
        <v>-960</v>
      </c>
      <c r="N781" s="992">
        <f t="shared" si="29"/>
        <v>0</v>
      </c>
      <c r="O781" s="992">
        <f t="shared" si="29"/>
        <v>600</v>
      </c>
      <c r="P781" s="992">
        <f t="shared" si="29"/>
        <v>1000.0000000000001</v>
      </c>
      <c r="Q781" s="1151" t="str">
        <f>'Exp factors'!I90</f>
        <v>lbpl</v>
      </c>
      <c r="R781" s="1135"/>
      <c r="S781" s="1136"/>
      <c r="T781" s="1136"/>
      <c r="U781" s="1082">
        <v>781</v>
      </c>
      <c r="V781" s="470"/>
    </row>
    <row r="782" spans="1:22" ht="15.75" customHeight="1">
      <c r="A782" s="554" t="str">
        <f>IF(Data!A782="","",Data!A782)</f>
        <v>Firewood</v>
      </c>
      <c r="B782" s="1225"/>
      <c r="C782" s="1025">
        <f>IF(Data!BZ782="","",Data!BZ782)</f>
        <v>1200</v>
      </c>
      <c r="D782" s="1025">
        <f>IF(Data!CA782="","",Data!CA782)</f>
        <v>1400</v>
      </c>
      <c r="E782" s="1025">
        <f>IF(Data!CB782="","",Data!CB782)</f>
        <v>1400</v>
      </c>
      <c r="F782" s="1025">
        <f>IF(Data!CC782="","",Data!CC782)</f>
        <v>450</v>
      </c>
      <c r="G782" s="1124"/>
      <c r="H782" s="1213">
        <f>IF(H$46="","",IF('Exp factors'!$B76="poor",'Exp factors'!$G$76*H$46,SUM(C782)*'Exp factors'!C$76))</f>
        <v>1200</v>
      </c>
      <c r="I782" s="1213">
        <f>IF(I$46="","",IF('Exp factors'!$B76="poor",'Exp factors'!$G$76*I$46,SUM(D782)*'Exp factors'!D$76))</f>
        <v>1200</v>
      </c>
      <c r="J782" s="1213">
        <f>IF(J$46="","",IF('Exp factors'!$B76="poor",'Exp factors'!$G$76*J$46,SUM(E782)*'Exp factors'!E$76))</f>
        <v>1200</v>
      </c>
      <c r="K782" s="1213">
        <f>IF(K$46="","",IF('Exp factors'!$B76="poor",'Exp factors'!$G$76*K$46,SUM(F782)*'Exp factors'!F$76))</f>
        <v>1000</v>
      </c>
      <c r="L782" s="1122"/>
      <c r="M782" s="992">
        <f t="shared" si="29"/>
        <v>0</v>
      </c>
      <c r="N782" s="992">
        <f t="shared" si="29"/>
        <v>-200</v>
      </c>
      <c r="O782" s="992">
        <f t="shared" si="29"/>
        <v>-200</v>
      </c>
      <c r="P782" s="992">
        <f t="shared" si="29"/>
        <v>550</v>
      </c>
      <c r="Q782" s="1151" t="str">
        <f>'Exp factors'!I76</f>
        <v>lbpl</v>
      </c>
      <c r="R782" s="1135"/>
      <c r="S782" s="1136"/>
      <c r="T782" s="1136"/>
      <c r="U782" s="1082">
        <v>782</v>
      </c>
      <c r="V782" s="470"/>
    </row>
    <row r="783" spans="1:22" ht="15.75" customHeight="1">
      <c r="A783" s="554" t="str">
        <f>IF(Data!A783="","",Data!A783)</f>
        <v>Utensils</v>
      </c>
      <c r="B783" s="1225"/>
      <c r="C783" s="1025" t="str">
        <f>IF(Data!BZ783="","",Data!BZ783)</f>
        <v/>
      </c>
      <c r="D783" s="1025">
        <f>IF(Data!CA783="","",Data!CA783)</f>
        <v>500</v>
      </c>
      <c r="E783" s="1025">
        <f>IF(Data!CB783="","",Data!CB783)</f>
        <v>500</v>
      </c>
      <c r="F783" s="1025">
        <f>IF(Data!CC783="","",Data!CC783)</f>
        <v>800</v>
      </c>
      <c r="G783" s="1124"/>
      <c r="H783" s="1213">
        <f>IF(H$46="","",IF('Exp factors'!$B77="poor",'Exp factors'!$G$77*H$46,SUM(C783)*'Exp factors'!C$77))</f>
        <v>0</v>
      </c>
      <c r="I783" s="1213">
        <f>IF(I$46="","",IF('Exp factors'!$B77="poor",'Exp factors'!$G$77*I$46,SUM(D783)*'Exp factors'!D$77))</f>
        <v>500</v>
      </c>
      <c r="J783" s="1213">
        <f>IF(J$46="","",IF('Exp factors'!$B77="poor",'Exp factors'!$G$77*J$46,SUM(E783)*'Exp factors'!E$77))</f>
        <v>500</v>
      </c>
      <c r="K783" s="1213">
        <f>IF(K$46="","",IF('Exp factors'!$B77="poor",'Exp factors'!$G$77*K$46,SUM(F783)*'Exp factors'!F$77))</f>
        <v>800</v>
      </c>
      <c r="L783" s="1122"/>
      <c r="M783" s="992">
        <f t="shared" si="29"/>
        <v>0</v>
      </c>
      <c r="N783" s="992">
        <f t="shared" si="29"/>
        <v>0</v>
      </c>
      <c r="O783" s="992">
        <f t="shared" si="29"/>
        <v>0</v>
      </c>
      <c r="P783" s="992">
        <f t="shared" si="29"/>
        <v>0</v>
      </c>
      <c r="Q783" s="1151" t="str">
        <f>'Exp factors'!I77</f>
        <v>des</v>
      </c>
      <c r="R783" s="1135"/>
      <c r="S783" s="1136"/>
      <c r="T783" s="1136"/>
      <c r="U783" s="1082">
        <v>783</v>
      </c>
      <c r="V783" s="470"/>
    </row>
    <row r="784" spans="1:22" ht="15.75" customHeight="1">
      <c r="A784" s="554" t="str">
        <f>IF(Data!A784="","",Data!A784)</f>
        <v>Animal drugs</v>
      </c>
      <c r="B784" s="1225"/>
      <c r="C784" s="1025" t="str">
        <f>IF(Data!BZ784="","",Data!BZ784)</f>
        <v/>
      </c>
      <c r="D784" s="1025">
        <f>IF(Data!CA784="","",Data!CA784)</f>
        <v>350</v>
      </c>
      <c r="E784" s="1025">
        <f>IF(Data!CB784="","",Data!CB784)</f>
        <v>500</v>
      </c>
      <c r="F784" s="1025">
        <f>IF(Data!CC784="","",Data!CC784)</f>
        <v>750</v>
      </c>
      <c r="G784" s="1124"/>
      <c r="H784" s="1213">
        <f>IF(H$46="","",IF('Exp factors'!$B96="poor",'Exp factors'!$G$96*H$46,SUM(C784)*'Exp factors'!C$96))</f>
        <v>0</v>
      </c>
      <c r="I784" s="1213">
        <f>IF(I$46="","",IF('Exp factors'!$B96="poor",'Exp factors'!$G$96*I$46,SUM(D784)*'Exp factors'!D$96))</f>
        <v>350</v>
      </c>
      <c r="J784" s="1213">
        <f>IF(J$46="","",IF('Exp factors'!$B96="poor",'Exp factors'!$G$96*J$46,SUM(E784)*'Exp factors'!E$96))</f>
        <v>500</v>
      </c>
      <c r="K784" s="1213">
        <f>IF(K$46="","",IF('Exp factors'!$B96="poor",'Exp factors'!$G$96*K$46,SUM(F784)*'Exp factors'!F$96))</f>
        <v>750</v>
      </c>
      <c r="L784" s="1122"/>
      <c r="M784" s="992">
        <f t="shared" si="29"/>
        <v>0</v>
      </c>
      <c r="N784" s="992">
        <f t="shared" si="29"/>
        <v>0</v>
      </c>
      <c r="O784" s="992">
        <f t="shared" si="29"/>
        <v>0</v>
      </c>
      <c r="P784" s="992">
        <f t="shared" si="29"/>
        <v>0</v>
      </c>
      <c r="Q784" s="1151" t="str">
        <f>'Exp factors'!I96</f>
        <v>des</v>
      </c>
      <c r="R784" s="1135"/>
      <c r="S784" s="1136"/>
      <c r="T784" s="1136"/>
      <c r="U784" s="1082">
        <v>784</v>
      </c>
      <c r="V784" s="470"/>
    </row>
    <row r="785" spans="1:22" ht="15.75" customHeight="1">
      <c r="A785" s="554" t="str">
        <f>IF(Data!A785="","",Data!A785)</f>
        <v>Animal supplements</v>
      </c>
      <c r="B785" s="1225"/>
      <c r="C785" s="1025" t="str">
        <f>IF(Data!BZ785="","",Data!BZ785)</f>
        <v/>
      </c>
      <c r="D785" s="1025" t="str">
        <f>IF(Data!CA785="","",Data!CA785)</f>
        <v/>
      </c>
      <c r="E785" s="1025" t="str">
        <f>IF(Data!CB785="","",Data!CB785)</f>
        <v/>
      </c>
      <c r="F785" s="1025">
        <f>IF(Data!CC785="","",Data!CC785)</f>
        <v>560</v>
      </c>
      <c r="G785" s="1124"/>
      <c r="H785" s="1213">
        <f>IF(H$46="","",IF('Exp factors'!$B97="poor",'Exp factors'!$G$97*H$46,SUM(C785)*'Exp factors'!C$97))</f>
        <v>0</v>
      </c>
      <c r="I785" s="1213">
        <f>IF(I$46="","",IF('Exp factors'!$B97="poor",'Exp factors'!$G$97*I$46,SUM(D785)*'Exp factors'!D$97))</f>
        <v>0</v>
      </c>
      <c r="J785" s="1213">
        <f>IF(J$46="","",IF('Exp factors'!$B97="poor",'Exp factors'!$G$97*J$46,SUM(E785)*'Exp factors'!E$97))</f>
        <v>0</v>
      </c>
      <c r="K785" s="1213">
        <f>IF(K$46="","",IF('Exp factors'!$B97="poor",'Exp factors'!$G$97*K$46,SUM(F785)*'Exp factors'!F$97))</f>
        <v>0</v>
      </c>
      <c r="L785" s="1122"/>
      <c r="M785" s="992">
        <f t="shared" si="29"/>
        <v>0</v>
      </c>
      <c r="N785" s="992">
        <f t="shared" si="29"/>
        <v>0</v>
      </c>
      <c r="O785" s="992">
        <f t="shared" si="29"/>
        <v>0</v>
      </c>
      <c r="P785" s="992">
        <f t="shared" si="29"/>
        <v>-560</v>
      </c>
      <c r="Q785" s="1151" t="str">
        <f>'Exp factors'!I97</f>
        <v>des</v>
      </c>
      <c r="R785" s="1135"/>
      <c r="S785" s="1136"/>
      <c r="T785" s="1136"/>
      <c r="U785" s="1082">
        <v>785</v>
      </c>
      <c r="V785" s="470"/>
    </row>
    <row r="786" spans="1:22" ht="15.75" customHeight="1">
      <c r="A786" s="554" t="str">
        <f>IF(Data!A786="","",Data!A786)</f>
        <v>Water for animals: name of local meas.</v>
      </c>
      <c r="B786" s="1225"/>
      <c r="C786" s="1025" t="str">
        <f>IF(Data!BZ786="","",Data!BZ786)</f>
        <v>litre</v>
      </c>
      <c r="D786" s="1025" t="str">
        <f>IF(Data!CA786="","",Data!CA786)</f>
        <v>litre</v>
      </c>
      <c r="E786" s="1025" t="str">
        <f>IF(Data!CB786="","",Data!CB786)</f>
        <v>litre</v>
      </c>
      <c r="F786" s="1025" t="str">
        <f>IF(Data!CC786="","",Data!CC786)</f>
        <v>litre</v>
      </c>
      <c r="G786" s="1124"/>
      <c r="H786" s="983"/>
      <c r="I786" s="983"/>
      <c r="J786" s="983"/>
      <c r="K786" s="983"/>
      <c r="L786" s="1122"/>
      <c r="M786" s="1226"/>
      <c r="N786" s="1226"/>
      <c r="O786" s="1226"/>
      <c r="P786" s="1226"/>
      <c r="Q786" s="1151"/>
      <c r="R786" s="489"/>
      <c r="S786" s="489"/>
      <c r="T786" s="489"/>
      <c r="U786" s="1082">
        <v>786</v>
      </c>
      <c r="V786" s="470"/>
    </row>
    <row r="787" spans="1:22" ht="15.75" customHeight="1">
      <c r="A787" s="1143" t="s">
        <v>392</v>
      </c>
      <c r="B787" s="1225"/>
      <c r="C787" s="1025" t="str">
        <f>IF(Data!BZ787="","",Data!BZ787)</f>
        <v/>
      </c>
      <c r="D787" s="1025" t="str">
        <f>IF(Data!CA787="","",Data!CA787)</f>
        <v/>
      </c>
      <c r="E787" s="1025" t="str">
        <f>IF(Data!CB787="","",Data!CB787)</f>
        <v/>
      </c>
      <c r="F787" s="1025" t="str">
        <f>IF(Data!CC787="","",Data!CC787)</f>
        <v/>
      </c>
      <c r="G787" s="1124"/>
      <c r="H787" s="1213">
        <f>IF(H$46="","",IF('Exp factors'!$B91="poor",'Exp factors'!$G$91*H$46,SUM(C787)*'Exp factors'!C$91))</f>
        <v>0</v>
      </c>
      <c r="I787" s="1213">
        <f>IF(I$46="","",IF('Exp factors'!$B91="poor",'Exp factors'!$G$91*I$46,SUM(D787)*'Exp factors'!D$91))</f>
        <v>0</v>
      </c>
      <c r="J787" s="1213">
        <f>IF(J$46="","",IF('Exp factors'!$B91="poor",'Exp factors'!$G$91*J$46,SUM(E787)*'Exp factors'!E$91))</f>
        <v>0</v>
      </c>
      <c r="K787" s="1213">
        <f>IF(K$46="","",IF('Exp factors'!$B91="poor",'Exp factors'!$G$91*K$46,SUM(F787)*'Exp factors'!F$91))</f>
        <v>0</v>
      </c>
      <c r="L787" s="1122"/>
      <c r="M787" s="1226"/>
      <c r="N787" s="1226"/>
      <c r="O787" s="1226"/>
      <c r="P787" s="1226"/>
      <c r="Q787" s="1151"/>
      <c r="R787" s="1135"/>
      <c r="S787" s="1136"/>
      <c r="T787" s="1136"/>
      <c r="U787" s="1082">
        <v>787</v>
      </c>
      <c r="V787" s="470"/>
    </row>
    <row r="788" spans="1:22" ht="15.75" customHeight="1">
      <c r="A788" s="1143" t="s">
        <v>156</v>
      </c>
      <c r="B788" s="1225"/>
      <c r="C788" s="1025" t="str">
        <f>IF(SUM(Data!BZ788)=0,"",Data!BZ788)</f>
        <v/>
      </c>
      <c r="D788" s="1025" t="str">
        <f>IF(SUM(Data!CA788)=0,"",Data!CA788)</f>
        <v/>
      </c>
      <c r="E788" s="1025" t="str">
        <f>IF(SUM(Data!CB788)=0,"",Data!CB788)</f>
        <v/>
      </c>
      <c r="F788" s="1025" t="str">
        <f>IF(SUM(Data!CC788)=0,"",Data!CC788)</f>
        <v/>
      </c>
      <c r="G788" s="1124"/>
      <c r="H788" s="1213">
        <f>IF(H$46="","",IF('Exp factors'!$B87="poor",$D788,SUM(C788)))</f>
        <v>0</v>
      </c>
      <c r="I788" s="1213">
        <f>IF(I$46="","",IF('Exp factors'!$B87="poor",$D788,SUM(D788)))</f>
        <v>0</v>
      </c>
      <c r="J788" s="1213">
        <f>IF(J$46="","",IF('Exp factors'!$B87="poor",$D788,SUM(E788)))</f>
        <v>0</v>
      </c>
      <c r="K788" s="1213">
        <f>IF(K$46="","",IF('Exp factors'!$B87="poor",$D788,SUM(F788)))</f>
        <v>0</v>
      </c>
      <c r="L788" s="1122"/>
      <c r="M788" s="1226"/>
      <c r="N788" s="1226"/>
      <c r="O788" s="1226"/>
      <c r="P788" s="1226"/>
      <c r="Q788" s="1151"/>
      <c r="R788" s="1135"/>
      <c r="S788" s="1136"/>
      <c r="T788" s="1136"/>
      <c r="U788" s="1082">
        <v>788</v>
      </c>
      <c r="V788" s="470"/>
    </row>
    <row r="789" spans="1:22" ht="15.75" customHeight="1">
      <c r="A789" s="1143" t="s">
        <v>450</v>
      </c>
      <c r="B789" s="1225"/>
      <c r="C789" s="1025" t="str">
        <f>IF(Data!BZ789="","",Data!BZ789)</f>
        <v/>
      </c>
      <c r="D789" s="1025" t="str">
        <f>IF(Data!CA789="","",Data!CA789)</f>
        <v/>
      </c>
      <c r="E789" s="1025" t="str">
        <f>IF(Data!CB789="","",Data!CB789)</f>
        <v/>
      </c>
      <c r="F789" s="1025" t="str">
        <f>IF(Data!CC789="","",Data!CC789)</f>
        <v/>
      </c>
      <c r="G789" s="1124"/>
      <c r="H789" s="983"/>
      <c r="I789" s="983"/>
      <c r="J789" s="983"/>
      <c r="K789" s="983"/>
      <c r="L789" s="1122"/>
      <c r="M789" s="1226"/>
      <c r="N789" s="1226"/>
      <c r="O789" s="1226"/>
      <c r="P789" s="1226"/>
      <c r="Q789" s="1151"/>
      <c r="R789" s="1135"/>
      <c r="S789" s="1136"/>
      <c r="T789" s="1136"/>
      <c r="U789" s="1082">
        <v>789</v>
      </c>
      <c r="V789" s="470"/>
    </row>
    <row r="790" spans="1:22" ht="15.75" customHeight="1">
      <c r="A790" s="1143" t="s">
        <v>395</v>
      </c>
      <c r="B790" s="1225"/>
      <c r="C790" s="1142" t="str">
        <f>IF(SUM(C787)=0,"",C787*C788*C789)</f>
        <v/>
      </c>
      <c r="D790" s="1142" t="str">
        <f>IF(SUM(D787)=0,"",D787*D788*D789)</f>
        <v/>
      </c>
      <c r="E790" s="1142" t="str">
        <f>IF(SUM(E787)=0,"",E787*E788*E789)</f>
        <v/>
      </c>
      <c r="F790" s="1142" t="str">
        <f>IF(SUM(F787)=0,"",F787*F788*F789)</f>
        <v/>
      </c>
      <c r="G790" s="1188"/>
      <c r="H790" s="1142" t="str">
        <f>IF(H788=0,"",H787*H788*C789)</f>
        <v/>
      </c>
      <c r="I790" s="1142" t="str">
        <f>IF(I788=0,"",I787*I788*D789)</f>
        <v/>
      </c>
      <c r="J790" s="1142" t="str">
        <f>IF(J788=0,"",J787*J788*E789)</f>
        <v/>
      </c>
      <c r="K790" s="1142" t="str">
        <f>IF(K788=0,"",K787*K788*F789)</f>
        <v/>
      </c>
      <c r="L790" s="1194"/>
      <c r="M790" s="992" t="str">
        <f t="shared" ref="M790:M811" si="30">IF(H790="","",SUM(H790)-SUM(C790))</f>
        <v/>
      </c>
      <c r="N790" s="992" t="str">
        <f t="shared" ref="N790:N811" si="31">IF(I790="","",SUM(I790)-SUM(D790))</f>
        <v/>
      </c>
      <c r="O790" s="992" t="str">
        <f t="shared" ref="O790:O811" si="32">IF(J790="","",SUM(J790)-SUM(E790))</f>
        <v/>
      </c>
      <c r="P790" s="992" t="str">
        <f t="shared" ref="P790:P811" si="33">IF(K790="","",SUM(K790)-SUM(F790))</f>
        <v/>
      </c>
      <c r="Q790" s="1151" t="str">
        <f>'Exp factors'!I91</f>
        <v>des</v>
      </c>
      <c r="R790" s="1135"/>
      <c r="S790" s="1136"/>
      <c r="T790" s="1136"/>
      <c r="U790" s="1082">
        <v>790</v>
      </c>
      <c r="V790" s="470"/>
    </row>
    <row r="791" spans="1:22" ht="15.75" customHeight="1">
      <c r="A791" s="554" t="str">
        <f>IF(Data!A791="","",Data!A791)</f>
        <v>Ploughing</v>
      </c>
      <c r="B791" s="1225"/>
      <c r="C791" s="1025">
        <f>IF(Data!BZ791="","",Data!BZ791)</f>
        <v>320</v>
      </c>
      <c r="D791" s="1025">
        <f>IF(Data!CA791="","",Data!CA791)</f>
        <v>750</v>
      </c>
      <c r="E791" s="1025">
        <f>IF(Data!CB791="","",Data!CB791)</f>
        <v>1500</v>
      </c>
      <c r="F791" s="1025">
        <f>IF(Data!CC791="","",Data!CC791)</f>
        <v>1500</v>
      </c>
      <c r="G791" s="1124"/>
      <c r="H791" s="1213">
        <f>IF(H$46="","",IF('Exp factors'!$B98="poor",'Exp factors'!$G$98*H$46,SUM(C791)*'Exp factors'!C$98))</f>
        <v>320</v>
      </c>
      <c r="I791" s="1213">
        <f>IF(I$46="","",IF('Exp factors'!$B98="poor",'Exp factors'!$G$98*I$46,SUM(D791)*'Exp factors'!D$98))</f>
        <v>750</v>
      </c>
      <c r="J791" s="1213">
        <f>IF(J$46="","",IF('Exp factors'!$B98="poor",'Exp factors'!$G$98*J$46,SUM(E791)*'Exp factors'!E$98))</f>
        <v>1500</v>
      </c>
      <c r="K791" s="1213">
        <f>IF(K$46="","",IF('Exp factors'!$B98="poor",'Exp factors'!$G$98*K$46,SUM(F791)*'Exp factors'!F$98))</f>
        <v>1500</v>
      </c>
      <c r="L791" s="1122"/>
      <c r="M791" s="992">
        <f t="shared" si="30"/>
        <v>0</v>
      </c>
      <c r="N791" s="992">
        <f t="shared" si="31"/>
        <v>0</v>
      </c>
      <c r="O791" s="992">
        <f t="shared" si="32"/>
        <v>0</v>
      </c>
      <c r="P791" s="992">
        <f t="shared" si="33"/>
        <v>0</v>
      </c>
      <c r="Q791" s="1151" t="str">
        <f>'Exp factors'!I98</f>
        <v>des</v>
      </c>
      <c r="R791" s="1135"/>
      <c r="S791" s="1136"/>
      <c r="T791" s="1136"/>
      <c r="U791" s="1082">
        <v>791</v>
      </c>
      <c r="V791" s="470"/>
    </row>
    <row r="792" spans="1:22" ht="15.75" customHeight="1">
      <c r="A792" s="554" t="str">
        <f>IF(Data!A792="","",Data!A792)</f>
        <v>Seeds</v>
      </c>
      <c r="B792" s="1225"/>
      <c r="C792" s="1025">
        <f>IF(Data!BZ792="","",Data!BZ792)</f>
        <v>22</v>
      </c>
      <c r="D792" s="1025">
        <f>IF(Data!CA792="","",Data!CA792)</f>
        <v>160</v>
      </c>
      <c r="E792" s="1025">
        <f>IF(Data!CB792="","",Data!CB792)</f>
        <v>300</v>
      </c>
      <c r="F792" s="1025">
        <f>IF(Data!CC792="","",Data!CC792)</f>
        <v>300</v>
      </c>
      <c r="G792" s="1121"/>
      <c r="H792" s="1213">
        <f>IF(H$46="","",IF('Exp factors'!$B99="poor",'Exp factors'!$G$99*H$46,SUM(C792)*'Exp factors'!C$99))</f>
        <v>22</v>
      </c>
      <c r="I792" s="1213">
        <f>IF(I$46="","",IF('Exp factors'!$B99="poor",'Exp factors'!$G$99*I$46,SUM(D792)*'Exp factors'!D$99))</f>
        <v>160</v>
      </c>
      <c r="J792" s="1213">
        <f>IF(J$46="","",IF('Exp factors'!$B99="poor",'Exp factors'!$G$99*J$46,SUM(E792)*'Exp factors'!E$99))</f>
        <v>300</v>
      </c>
      <c r="K792" s="1213">
        <f>IF(K$46="","",IF('Exp factors'!$B99="poor",'Exp factors'!$G$99*K$46,SUM(F792)*'Exp factors'!F$99))</f>
        <v>300</v>
      </c>
      <c r="L792" s="1149"/>
      <c r="M792" s="992">
        <f t="shared" si="30"/>
        <v>0</v>
      </c>
      <c r="N792" s="992">
        <f t="shared" si="31"/>
        <v>0</v>
      </c>
      <c r="O792" s="992">
        <f t="shared" si="32"/>
        <v>0</v>
      </c>
      <c r="P792" s="992">
        <f t="shared" si="33"/>
        <v>0</v>
      </c>
      <c r="Q792" s="1151" t="str">
        <f>'Exp factors'!I99</f>
        <v>des</v>
      </c>
      <c r="R792" s="1135"/>
      <c r="S792" s="1136"/>
      <c r="T792" s="1136"/>
      <c r="U792" s="1082">
        <v>792</v>
      </c>
      <c r="V792" s="470"/>
    </row>
    <row r="793" spans="1:22" ht="15.75" customHeight="1">
      <c r="A793" s="554" t="str">
        <f>IF(Data!A793="","",Data!A793)</f>
        <v>Fertilizer</v>
      </c>
      <c r="B793" s="1225"/>
      <c r="C793" s="1025" t="str">
        <f>IF(Data!BZ793="","",Data!BZ793)</f>
        <v/>
      </c>
      <c r="D793" s="1025" t="str">
        <f>IF(Data!CA793="","",Data!CA793)</f>
        <v/>
      </c>
      <c r="E793" s="1025" t="str">
        <f>IF(Data!CB793="","",Data!CB793)</f>
        <v/>
      </c>
      <c r="F793" s="1025">
        <f>IF(Data!CC793="","",Data!CC793)</f>
        <v>560</v>
      </c>
      <c r="G793" s="1149"/>
      <c r="H793" s="1213">
        <f>IF(H$46="","",IF('Exp factors'!$B100="poor",'Exp factors'!$G$100*H$46,SUM(C793)*'Exp factors'!C$100))</f>
        <v>0</v>
      </c>
      <c r="I793" s="1213">
        <f>IF(I$46="","",IF('Exp factors'!$B100="poor",'Exp factors'!$G$100*I$46,SUM(D793)*'Exp factors'!D$100))</f>
        <v>0</v>
      </c>
      <c r="J793" s="1213">
        <f>IF(J$46="","",IF('Exp factors'!$B100="poor",'Exp factors'!$G$100*J$46,SUM(E793)*'Exp factors'!E$100))</f>
        <v>0</v>
      </c>
      <c r="K793" s="1213">
        <f>IF(K$46="","",IF('Exp factors'!$B100="poor",'Exp factors'!$G$100*K$46,SUM(F793)*'Exp factors'!F$100))</f>
        <v>560</v>
      </c>
      <c r="L793" s="1149"/>
      <c r="M793" s="992">
        <f t="shared" si="30"/>
        <v>0</v>
      </c>
      <c r="N793" s="992">
        <f t="shared" si="31"/>
        <v>0</v>
      </c>
      <c r="O793" s="992">
        <f t="shared" si="32"/>
        <v>0</v>
      </c>
      <c r="P793" s="992">
        <f t="shared" si="33"/>
        <v>0</v>
      </c>
      <c r="Q793" s="1151" t="str">
        <f>'Exp factors'!I100</f>
        <v>des</v>
      </c>
      <c r="R793" s="1135"/>
      <c r="S793" s="1136"/>
      <c r="T793" s="1136"/>
      <c r="U793" s="1082">
        <v>793</v>
      </c>
      <c r="V793" s="470"/>
    </row>
    <row r="794" spans="1:22" ht="15.75" customHeight="1">
      <c r="A794" s="554" t="str">
        <f>IF(Data!A794="","",Data!A794)</f>
        <v>Pesticides</v>
      </c>
      <c r="B794" s="1225"/>
      <c r="C794" s="1025" t="str">
        <f>IF(Data!BZ794="","",Data!BZ794)</f>
        <v/>
      </c>
      <c r="D794" s="1025" t="str">
        <f>IF(Data!CA794="","",Data!CA794)</f>
        <v/>
      </c>
      <c r="E794" s="1025" t="str">
        <f>IF(Data!CB794="","",Data!CB794)</f>
        <v/>
      </c>
      <c r="F794" s="1025" t="str">
        <f>IF(Data!CC794="","",Data!CC794)</f>
        <v/>
      </c>
      <c r="G794" s="1121"/>
      <c r="H794" s="1213">
        <f>IF(H$46="","",IF('Exp factors'!$B101="poor",'Exp factors'!$G$101*H$46,SUM(C794)*'Exp factors'!C$101))</f>
        <v>0</v>
      </c>
      <c r="I794" s="1213">
        <f>IF(I$46="","",IF('Exp factors'!$B101="poor",'Exp factors'!$G$101*I$46,SUM(D794)*'Exp factors'!D$101))</f>
        <v>0</v>
      </c>
      <c r="J794" s="1213">
        <f>IF(J$46="","",IF('Exp factors'!$B101="poor",'Exp factors'!$G$101*J$46,SUM(E794)*'Exp factors'!E$101))</f>
        <v>0</v>
      </c>
      <c r="K794" s="1213">
        <f>IF(K$46="","",IF('Exp factors'!$B101="poor",'Exp factors'!$G$101*K$46,SUM(F794)*'Exp factors'!F$101))</f>
        <v>0</v>
      </c>
      <c r="L794" s="1149"/>
      <c r="M794" s="992">
        <f t="shared" si="30"/>
        <v>0</v>
      </c>
      <c r="N794" s="992">
        <f t="shared" si="31"/>
        <v>0</v>
      </c>
      <c r="O794" s="992">
        <f t="shared" si="32"/>
        <v>0</v>
      </c>
      <c r="P794" s="992">
        <f t="shared" si="33"/>
        <v>0</v>
      </c>
      <c r="Q794" s="1151" t="str">
        <f>'Exp factors'!I101</f>
        <v>des</v>
      </c>
      <c r="R794" s="1135"/>
      <c r="S794" s="1136"/>
      <c r="T794" s="1136"/>
      <c r="U794" s="1082">
        <v>794</v>
      </c>
      <c r="V794" s="470"/>
    </row>
    <row r="795" spans="1:22" ht="15.75" customHeight="1">
      <c r="A795" s="554" t="str">
        <f>IF(Data!A795="","",Data!A795)</f>
        <v>Labour</v>
      </c>
      <c r="B795" s="1225"/>
      <c r="C795" s="1025" t="str">
        <f>IF(Data!BZ795="","",Data!BZ795)</f>
        <v/>
      </c>
      <c r="D795" s="1025" t="str">
        <f>IF(Data!CA795="","",Data!CA795)</f>
        <v/>
      </c>
      <c r="E795" s="1025">
        <f>IF(Data!CB795="","",Data!CB795)</f>
        <v>18000</v>
      </c>
      <c r="F795" s="1025">
        <f>IF(Data!CC795="","",Data!CC795)</f>
        <v>36000</v>
      </c>
      <c r="G795" s="1121"/>
      <c r="H795" s="1213">
        <f>IF(H$46="","",IF('Exp factors'!$B102="poor",'Exp factors'!$G$102*H$46,SUM(C795)*'Exp factors'!C$102))</f>
        <v>0</v>
      </c>
      <c r="I795" s="1213">
        <f>IF(I$46="","",IF('Exp factors'!$B102="poor",'Exp factors'!$G$102*I$46,SUM(D795)*'Exp factors'!D$102))</f>
        <v>0</v>
      </c>
      <c r="J795" s="1213">
        <f>IF(J$46="","",IF('Exp factors'!$B102="poor",'Exp factors'!$G$102*J$46,SUM(E795)*'Exp factors'!E$102))</f>
        <v>18000</v>
      </c>
      <c r="K795" s="1213">
        <f>IF(K$46="","",IF('Exp factors'!$B102="poor",'Exp factors'!$G$102*K$46,SUM(F795)*'Exp factors'!F$102))</f>
        <v>36000</v>
      </c>
      <c r="L795" s="1149"/>
      <c r="M795" s="992">
        <f t="shared" si="30"/>
        <v>0</v>
      </c>
      <c r="N795" s="992">
        <f t="shared" si="31"/>
        <v>0</v>
      </c>
      <c r="O795" s="992">
        <f t="shared" si="32"/>
        <v>0</v>
      </c>
      <c r="P795" s="992">
        <f t="shared" si="33"/>
        <v>0</v>
      </c>
      <c r="Q795" s="1151" t="str">
        <f>'Exp factors'!I102</f>
        <v>des</v>
      </c>
      <c r="R795" s="1135"/>
      <c r="S795" s="1136"/>
      <c r="T795" s="1136"/>
      <c r="U795" s="1082">
        <v>795</v>
      </c>
      <c r="V795" s="470"/>
    </row>
    <row r="796" spans="1:22" ht="15.75" customHeight="1">
      <c r="A796" s="554" t="str">
        <f>IF(Data!A796="","",Data!A796)</f>
        <v>Livestock restocking</v>
      </c>
      <c r="B796" s="1225"/>
      <c r="C796" s="1025" t="str">
        <f>IF(Data!BZ796="","",Data!BZ796)</f>
        <v/>
      </c>
      <c r="D796" s="1025" t="str">
        <f>IF(Data!CA796="","",Data!CA796)</f>
        <v/>
      </c>
      <c r="E796" s="1025" t="str">
        <f>IF(Data!CB796="","",Data!CB796)</f>
        <v/>
      </c>
      <c r="F796" s="1025" t="str">
        <f>IF(Data!CC796="","",Data!CC796)</f>
        <v/>
      </c>
      <c r="G796" s="1121"/>
      <c r="H796" s="1213">
        <f>IF(H$46="","",IF('Exp factors'!$B103="poor",'Exp factors'!$G$103*H$46,SUM(C796)*'Exp factors'!C$103))</f>
        <v>0</v>
      </c>
      <c r="I796" s="1213">
        <f>IF(I$46="","",IF('Exp factors'!$B103="poor",'Exp factors'!$G$103*I$46,SUM(D796)*'Exp factors'!D$103))</f>
        <v>0</v>
      </c>
      <c r="J796" s="1213">
        <f>IF(J$46="","",IF('Exp factors'!$B103="poor",'Exp factors'!$G$103*J$46,SUM(E796)*'Exp factors'!E$103))</f>
        <v>0</v>
      </c>
      <c r="K796" s="1213">
        <f>IF(K$46="","",IF('Exp factors'!$B103="poor",'Exp factors'!$G$103*K$46,SUM(F796)*'Exp factors'!F$103))</f>
        <v>0</v>
      </c>
      <c r="L796" s="1149"/>
      <c r="M796" s="992">
        <f t="shared" si="30"/>
        <v>0</v>
      </c>
      <c r="N796" s="992">
        <f t="shared" si="31"/>
        <v>0</v>
      </c>
      <c r="O796" s="992">
        <f t="shared" si="32"/>
        <v>0</v>
      </c>
      <c r="P796" s="992">
        <f t="shared" si="33"/>
        <v>0</v>
      </c>
      <c r="Q796" s="1151" t="str">
        <f>'Exp factors'!I103</f>
        <v>des</v>
      </c>
      <c r="R796" s="1135"/>
      <c r="S796" s="1136"/>
      <c r="T796" s="1136"/>
      <c r="U796" s="1082">
        <v>796</v>
      </c>
      <c r="V796" s="470"/>
    </row>
    <row r="797" spans="1:22" ht="15.75" customHeight="1">
      <c r="A797" s="554" t="str">
        <f>IF(Data!A797="","",Data!A797)</f>
        <v>Other essential inputs/Rental</v>
      </c>
      <c r="B797" s="1225"/>
      <c r="C797" s="1025" t="str">
        <f>IF(Data!BZ797="","",Data!BZ797)</f>
        <v/>
      </c>
      <c r="D797" s="1025" t="str">
        <f>IF(Data!CA797="","",Data!CA797)</f>
        <v/>
      </c>
      <c r="E797" s="1025" t="str">
        <f>IF(Data!CB797="","",Data!CB797)</f>
        <v/>
      </c>
      <c r="F797" s="1025" t="str">
        <f>IF(Data!CC797="","",Data!CC797)</f>
        <v/>
      </c>
      <c r="G797" s="1121"/>
      <c r="H797" s="1213">
        <f>IF(H$46="","",IF('Exp factors'!$B104="poor",'Exp factors'!$G$104*H$46,SUM(C797)*'Exp factors'!C$104))</f>
        <v>0</v>
      </c>
      <c r="I797" s="1213">
        <f>IF(I$46="","",IF('Exp factors'!$B104="poor",'Exp factors'!$G$104*I$46,SUM(D797)*'Exp factors'!D$104))</f>
        <v>0</v>
      </c>
      <c r="J797" s="1213">
        <f>IF(J$46="","",IF('Exp factors'!$B104="poor",'Exp factors'!$G$104*J$46,SUM(E797)*'Exp factors'!E$104))</f>
        <v>0</v>
      </c>
      <c r="K797" s="1213">
        <f>IF(K$46="","",IF('Exp factors'!$B104="poor",'Exp factors'!$G$104*K$46,SUM(F797)*'Exp factors'!F$104))</f>
        <v>0</v>
      </c>
      <c r="L797" s="1149"/>
      <c r="M797" s="992">
        <f t="shared" si="30"/>
        <v>0</v>
      </c>
      <c r="N797" s="992">
        <f t="shared" si="31"/>
        <v>0</v>
      </c>
      <c r="O797" s="992">
        <f t="shared" si="32"/>
        <v>0</v>
      </c>
      <c r="P797" s="992">
        <f t="shared" si="33"/>
        <v>0</v>
      </c>
      <c r="Q797" s="1151" t="str">
        <f>'Exp factors'!I104</f>
        <v>des</v>
      </c>
      <c r="R797" s="1135"/>
      <c r="S797" s="1136"/>
      <c r="T797" s="1136"/>
      <c r="U797" s="1082">
        <v>797</v>
      </c>
      <c r="V797" s="470"/>
    </row>
    <row r="798" spans="1:22" ht="15.75" customHeight="1">
      <c r="A798" s="554" t="str">
        <f>IF(Data!A798="","",Data!A798)</f>
        <v>Other inputs (tools)</v>
      </c>
      <c r="B798" s="1225"/>
      <c r="C798" s="1025" t="str">
        <f>IF(Data!BZ798="","",Data!BZ798)</f>
        <v/>
      </c>
      <c r="D798" s="1025">
        <f>IF(Data!CA798="","",Data!CA798)</f>
        <v>45</v>
      </c>
      <c r="E798" s="1025">
        <f>IF(Data!CB798="","",Data!CB798)</f>
        <v>310</v>
      </c>
      <c r="F798" s="1025">
        <f>IF(Data!CC798="","",Data!CC798)</f>
        <v>400</v>
      </c>
      <c r="G798" s="1121"/>
      <c r="H798" s="1213">
        <f>IF(H$46="","",IF('Exp factors'!$B105="poor",'Exp factors'!$G$105*H$46,SUM(C798)*'Exp factors'!C$105))</f>
        <v>0</v>
      </c>
      <c r="I798" s="1213">
        <f>IF(I$46="","",IF('Exp factors'!$B105="poor",'Exp factors'!$G$105*I$46,SUM(D798)*'Exp factors'!D$105))</f>
        <v>45</v>
      </c>
      <c r="J798" s="1213">
        <f>IF(J$46="","",IF('Exp factors'!$B105="poor",'Exp factors'!$G$105*J$46,SUM(E798)*'Exp factors'!E$105))</f>
        <v>310</v>
      </c>
      <c r="K798" s="1213">
        <f>IF(K$46="","",IF('Exp factors'!$B105="poor",'Exp factors'!$G$105*K$46,SUM(F798)*'Exp factors'!F$105))</f>
        <v>400</v>
      </c>
      <c r="L798" s="1149"/>
      <c r="M798" s="992">
        <f t="shared" si="30"/>
        <v>0</v>
      </c>
      <c r="N798" s="992">
        <f t="shared" si="31"/>
        <v>0</v>
      </c>
      <c r="O798" s="992">
        <f t="shared" si="32"/>
        <v>0</v>
      </c>
      <c r="P798" s="992">
        <f t="shared" si="33"/>
        <v>0</v>
      </c>
      <c r="Q798" s="1151" t="str">
        <f>'Exp factors'!I105</f>
        <v>des</v>
      </c>
      <c r="R798" s="1135"/>
      <c r="S798" s="1136"/>
      <c r="T798" s="1136"/>
      <c r="U798" s="1082">
        <v>798</v>
      </c>
      <c r="V798" s="470"/>
    </row>
    <row r="799" spans="1:22" ht="15.75" customHeight="1">
      <c r="A799" s="554" t="str">
        <f>IF(Data!A799="","",Data!A799)</f>
        <v>School</v>
      </c>
      <c r="B799" s="1225"/>
      <c r="C799" s="1145">
        <f>IF(Data!BZ799="","",Data!BZ799)</f>
        <v>850</v>
      </c>
      <c r="D799" s="1145">
        <f>IF(Data!CA799="","",Data!CA799)</f>
        <v>1400</v>
      </c>
      <c r="E799" s="1145">
        <f>IF(Data!CB799="","",Data!CB799)</f>
        <v>3500</v>
      </c>
      <c r="F799" s="1145">
        <f>IF(Data!CC799="","",Data!CC799)</f>
        <v>9000</v>
      </c>
      <c r="G799" s="1121"/>
      <c r="H799" s="1213">
        <f>IF(H$46="","",IF('Exp factors'!$B93="poor",'Exp factors'!$G$93*H$46,SUM(C799)*'Exp factors'!C$93))</f>
        <v>900</v>
      </c>
      <c r="I799" s="1213">
        <f>IF(I$46="","",IF('Exp factors'!$B93="poor",'Exp factors'!$G$93*I$46,SUM(D799)*'Exp factors'!D$93))</f>
        <v>900</v>
      </c>
      <c r="J799" s="1213">
        <f>IF(J$46="","",IF('Exp factors'!$B93="poor",'Exp factors'!$G$93*J$46,SUM(E799)*'Exp factors'!E$93))</f>
        <v>900</v>
      </c>
      <c r="K799" s="1213">
        <f>IF(K$46="","",IF('Exp factors'!$B93="poor",'Exp factors'!$G$93*K$46,SUM(F799)*'Exp factors'!F$93))</f>
        <v>750</v>
      </c>
      <c r="L799" s="1149"/>
      <c r="M799" s="992">
        <f t="shared" si="30"/>
        <v>50</v>
      </c>
      <c r="N799" s="992">
        <f t="shared" si="31"/>
        <v>-500</v>
      </c>
      <c r="O799" s="992">
        <f t="shared" si="32"/>
        <v>-2600</v>
      </c>
      <c r="P799" s="992">
        <f t="shared" si="33"/>
        <v>-8250</v>
      </c>
      <c r="Q799" s="1151" t="str">
        <f>'Exp factors'!I93</f>
        <v>lbpl</v>
      </c>
      <c r="R799" s="1135"/>
      <c r="S799" s="1136"/>
      <c r="T799" s="1136"/>
      <c r="U799" s="1082">
        <v>799</v>
      </c>
      <c r="V799" s="470"/>
    </row>
    <row r="800" spans="1:22" ht="15.75" customHeight="1">
      <c r="A800" s="554" t="str">
        <f>IF(Data!A800="","",Data!A800)</f>
        <v>Medicine</v>
      </c>
      <c r="B800" s="1225"/>
      <c r="C800" s="1025">
        <f>IF(Data!BZ800="","",Data!BZ800)</f>
        <v>400</v>
      </c>
      <c r="D800" s="1025">
        <f>IF(Data!CA800="","",Data!CA800)</f>
        <v>400</v>
      </c>
      <c r="E800" s="1025">
        <f>IF(Data!CB800="","",Data!CB800)</f>
        <v>1200</v>
      </c>
      <c r="F800" s="1025">
        <f>IF(Data!CC800="","",Data!CC800)</f>
        <v>2500</v>
      </c>
      <c r="G800" s="1121"/>
      <c r="H800" s="1213">
        <f>IF(H$46="","",IF('Exp factors'!$B94="poor",'Exp factors'!$G$94*H$46,SUM(C800)*'Exp factors'!C$94))</f>
        <v>420</v>
      </c>
      <c r="I800" s="1213">
        <f>IF(I$46="","",IF('Exp factors'!$B94="poor",'Exp factors'!$G$94*I$46,SUM(D800)*'Exp factors'!D$94))</f>
        <v>420</v>
      </c>
      <c r="J800" s="1213">
        <f>IF(J$46="","",IF('Exp factors'!$B94="poor",'Exp factors'!$G$94*J$46,SUM(E800)*'Exp factors'!E$94))</f>
        <v>420</v>
      </c>
      <c r="K800" s="1213">
        <f>IF(K$46="","",IF('Exp factors'!$B94="poor",'Exp factors'!$G$94*K$46,SUM(F800)*'Exp factors'!F$94))</f>
        <v>350</v>
      </c>
      <c r="L800" s="1149"/>
      <c r="M800" s="992">
        <f t="shared" si="30"/>
        <v>20</v>
      </c>
      <c r="N800" s="992">
        <f t="shared" si="31"/>
        <v>20</v>
      </c>
      <c r="O800" s="992">
        <f t="shared" si="32"/>
        <v>-780</v>
      </c>
      <c r="P800" s="992">
        <f t="shared" si="33"/>
        <v>-2150</v>
      </c>
      <c r="Q800" s="1151" t="str">
        <f>'Exp factors'!I94</f>
        <v>lbpl</v>
      </c>
      <c r="R800" s="1135"/>
      <c r="S800" s="1136"/>
      <c r="T800" s="1136"/>
      <c r="U800" s="1082">
        <v>800</v>
      </c>
      <c r="V800" s="470"/>
    </row>
    <row r="801" spans="1:22" ht="15.75" customHeight="1">
      <c r="A801" s="554" t="str">
        <f>IF(Data!A801="","",Data!A801)</f>
        <v>Clothing</v>
      </c>
      <c r="B801" s="1225"/>
      <c r="C801" s="1025">
        <f>IF(Data!BZ801="","",Data!BZ801)</f>
        <v>900</v>
      </c>
      <c r="D801" s="1025">
        <f>IF(Data!CA801="","",Data!CA801)</f>
        <v>2000</v>
      </c>
      <c r="E801" s="1025">
        <f>IF(Data!CB801="","",Data!CB801)</f>
        <v>4500</v>
      </c>
      <c r="F801" s="1025">
        <f>IF(Data!CC801="","",Data!CC801)</f>
        <v>5000</v>
      </c>
      <c r="G801" s="1149"/>
      <c r="H801" s="1213">
        <f>IF(H$46="","",IF('Exp factors'!$B78="poor",'Exp factors'!$G$78*H$46,SUM(C801)*'Exp factors'!C$78))</f>
        <v>1800</v>
      </c>
      <c r="I801" s="1213">
        <f>IF(I$46="","",IF('Exp factors'!$B78="poor",'Exp factors'!$G$78*I$46,SUM(D801)*'Exp factors'!D$78))</f>
        <v>1800</v>
      </c>
      <c r="J801" s="1213">
        <f>IF(J$46="","",IF('Exp factors'!$B78="poor",'Exp factors'!$G$78*J$46,SUM(E801)*'Exp factors'!E$78))</f>
        <v>1800</v>
      </c>
      <c r="K801" s="1213">
        <f>IF(K$46="","",IF('Exp factors'!$B78="poor",'Exp factors'!$G$78*K$46,SUM(F801)*'Exp factors'!F$78))</f>
        <v>1500</v>
      </c>
      <c r="L801" s="1149"/>
      <c r="M801" s="992">
        <f t="shared" si="30"/>
        <v>900</v>
      </c>
      <c r="N801" s="992">
        <f t="shared" si="31"/>
        <v>-200</v>
      </c>
      <c r="O801" s="992">
        <f t="shared" si="32"/>
        <v>-2700</v>
      </c>
      <c r="P801" s="992">
        <f t="shared" si="33"/>
        <v>-3500</v>
      </c>
      <c r="Q801" s="1151" t="str">
        <f>'Exp factors'!I78</f>
        <v>lbpl</v>
      </c>
      <c r="R801" s="1135"/>
      <c r="S801" s="1136"/>
      <c r="T801" s="1136"/>
      <c r="U801" s="1082">
        <v>801</v>
      </c>
      <c r="V801" s="470"/>
    </row>
    <row r="802" spans="1:22" ht="15.75" customHeight="1">
      <c r="A802" s="554" t="s">
        <v>589</v>
      </c>
      <c r="B802" s="1225"/>
      <c r="C802" s="1025">
        <f>IF(Data!BZ802="","",Data!BZ802)</f>
        <v>350</v>
      </c>
      <c r="D802" s="1025">
        <f>IF(Data!CA802="","",Data!CA802)</f>
        <v>480</v>
      </c>
      <c r="E802" s="1025">
        <f>IF(Data!CB802="","",Data!CB802)</f>
        <v>2200</v>
      </c>
      <c r="F802" s="1025">
        <f>IF(Data!CC802="","",Data!CC802)</f>
        <v>2200</v>
      </c>
      <c r="G802" s="1149"/>
      <c r="H802" s="1213">
        <f>IF(H$46="","",IF('Exp factors'!$B80="poor",'Exp factors'!$G$80*H$46,SUM(C802)*'Exp factors'!C$80))</f>
        <v>360</v>
      </c>
      <c r="I802" s="1213">
        <f>IF(I$46="","",IF('Exp factors'!$B80="poor",'Exp factors'!$G$80*I$46,SUM(D802)*'Exp factors'!D$80))</f>
        <v>360</v>
      </c>
      <c r="J802" s="1213">
        <f>IF(J$46="","",IF('Exp factors'!$B80="poor",'Exp factors'!$G$80*J$46,SUM(E802)*'Exp factors'!E$80))</f>
        <v>360</v>
      </c>
      <c r="K802" s="1213">
        <f>IF(K$46="","",IF('Exp factors'!$B80="poor",'Exp factors'!$G$80*K$46,SUM(F802)*'Exp factors'!F$80))</f>
        <v>300</v>
      </c>
      <c r="L802" s="1149"/>
      <c r="M802" s="992">
        <f t="shared" si="30"/>
        <v>10</v>
      </c>
      <c r="N802" s="992">
        <f t="shared" si="31"/>
        <v>-120</v>
      </c>
      <c r="O802" s="992">
        <f t="shared" si="32"/>
        <v>-1840</v>
      </c>
      <c r="P802" s="992">
        <f t="shared" si="33"/>
        <v>-1900</v>
      </c>
      <c r="Q802" s="1151" t="str">
        <f>'Exp factors'!I80</f>
        <v>lbpl</v>
      </c>
      <c r="R802" s="1135"/>
      <c r="S802" s="1136"/>
      <c r="T802" s="1136"/>
      <c r="U802" s="1082">
        <v>802</v>
      </c>
      <c r="V802" s="470"/>
    </row>
    <row r="803" spans="1:22" ht="15.75" customHeight="1">
      <c r="A803" s="554" t="str">
        <f>IF(Data!A803="","",Data!A803)</f>
        <v>Transport</v>
      </c>
      <c r="B803" s="1225"/>
      <c r="C803" s="1025">
        <f>IF(Data!BZ803="","",Data!BZ803)</f>
        <v>525</v>
      </c>
      <c r="D803" s="1025">
        <f>IF(Data!CA803="","",Data!CA803)</f>
        <v>564</v>
      </c>
      <c r="E803" s="1025">
        <f>IF(Data!CB803="","",Data!CB803)</f>
        <v>2500</v>
      </c>
      <c r="F803" s="1025">
        <f>IF(Data!CC803="","",Data!CC803)</f>
        <v>4200</v>
      </c>
      <c r="G803" s="1121"/>
      <c r="H803" s="1213">
        <f>IF(H$46="","",IF('Exp factors'!$B79="poor",'Exp factors'!$G$79*H$46,SUM(C803)*'Exp factors'!C$79))</f>
        <v>528</v>
      </c>
      <c r="I803" s="1213">
        <f>IF(I$46="","",IF('Exp factors'!$B79="poor",'Exp factors'!$G$79*I$46,SUM(D803)*'Exp factors'!D$79))</f>
        <v>528</v>
      </c>
      <c r="J803" s="1213">
        <f>IF(J$46="","",IF('Exp factors'!$B79="poor",'Exp factors'!$G$79*J$46,SUM(E803)*'Exp factors'!E$79))</f>
        <v>528</v>
      </c>
      <c r="K803" s="1213">
        <f>IF(K$46="","",IF('Exp factors'!$B79="poor",'Exp factors'!$G$79*K$46,SUM(F803)*'Exp factors'!F$79))</f>
        <v>440</v>
      </c>
      <c r="L803" s="1149"/>
      <c r="M803" s="992">
        <f t="shared" si="30"/>
        <v>3</v>
      </c>
      <c r="N803" s="992">
        <f t="shared" si="31"/>
        <v>-36</v>
      </c>
      <c r="O803" s="992">
        <f t="shared" si="32"/>
        <v>-1972</v>
      </c>
      <c r="P803" s="992">
        <f t="shared" si="33"/>
        <v>-3760</v>
      </c>
      <c r="Q803" s="1151" t="str">
        <f>'Exp factors'!I79</f>
        <v>lbpl</v>
      </c>
      <c r="R803" s="1135"/>
      <c r="S803" s="1136"/>
      <c r="T803" s="1136"/>
      <c r="U803" s="1082">
        <v>803</v>
      </c>
      <c r="V803" s="470"/>
    </row>
    <row r="804" spans="1:22" ht="15.75" customHeight="1">
      <c r="A804" s="554" t="str">
        <f>IF(Data!A804="","",Data!A804)</f>
        <v>Gifts/Community obligations</v>
      </c>
      <c r="B804" s="1225"/>
      <c r="C804" s="1025">
        <f>IF(Data!BZ804="","",Data!BZ804)</f>
        <v>450</v>
      </c>
      <c r="D804" s="1025">
        <f>IF(Data!CA804="","",Data!CA804)</f>
        <v>450</v>
      </c>
      <c r="E804" s="1025">
        <f>IF(Data!CB804="","",Data!CB804)</f>
        <v>950</v>
      </c>
      <c r="F804" s="1025">
        <f>IF(Data!CC804="","",Data!CC804)</f>
        <v>1135</v>
      </c>
      <c r="G804" s="1121"/>
      <c r="H804" s="1213">
        <f>IF(H$46="","",IF('Exp factors'!$B81="poor",'Exp factors'!$G$81*H$46,SUM(C804)*'Exp factors'!C$81))</f>
        <v>450</v>
      </c>
      <c r="I804" s="1213">
        <f>IF(I$46="","",IF('Exp factors'!$B81="poor",'Exp factors'!$G$81*I$46,SUM(D804)*'Exp factors'!D$81))</f>
        <v>450</v>
      </c>
      <c r="J804" s="1213">
        <f>IF(J$46="","",IF('Exp factors'!$B81="poor",'Exp factors'!$G$81*J$46,SUM(E804)*'Exp factors'!E$81))</f>
        <v>950</v>
      </c>
      <c r="K804" s="1213">
        <f>IF(K$46="","",IF('Exp factors'!$B81="poor",'Exp factors'!$G$81*K$46,SUM(F804)*'Exp factors'!F$81))</f>
        <v>1135</v>
      </c>
      <c r="L804" s="1149"/>
      <c r="M804" s="992">
        <f t="shared" si="30"/>
        <v>0</v>
      </c>
      <c r="N804" s="992">
        <f t="shared" si="31"/>
        <v>0</v>
      </c>
      <c r="O804" s="992">
        <f t="shared" si="32"/>
        <v>0</v>
      </c>
      <c r="P804" s="992">
        <f t="shared" si="33"/>
        <v>0</v>
      </c>
      <c r="Q804" s="1151" t="str">
        <f>'Exp factors'!I81</f>
        <v>des</v>
      </c>
      <c r="R804" s="1135"/>
      <c r="S804" s="1136"/>
      <c r="T804" s="1136"/>
      <c r="U804" s="1082">
        <v>804</v>
      </c>
      <c r="V804" s="470"/>
    </row>
    <row r="805" spans="1:22" ht="15.75" customHeight="1">
      <c r="A805" s="554" t="str">
        <f>IF(Data!A805="","",Data!A805)</f>
        <v>Beer, cigarettes &amp; tobacco</v>
      </c>
      <c r="B805" s="1225"/>
      <c r="C805" s="1025">
        <f>IF(Data!BZ805="","",Data!BZ805)</f>
        <v>240</v>
      </c>
      <c r="D805" s="1025">
        <f>IF(Data!CA805="","",Data!CA805)</f>
        <v>800</v>
      </c>
      <c r="E805" s="1025">
        <f>IF(Data!CB805="","",Data!CB805)</f>
        <v>3000</v>
      </c>
      <c r="F805" s="1025">
        <f>IF(Data!CC805="","",Data!CC805)</f>
        <v>5000</v>
      </c>
      <c r="G805" s="1121"/>
      <c r="H805" s="1213">
        <f>IF(H$46="","",IF('Exp factors'!$B88="poor",'Exp factors'!$G$88*H$46,SUM(C805)*'Exp factors'!C$88))</f>
        <v>0</v>
      </c>
      <c r="I805" s="1213">
        <f>IF(I$46="","",IF('Exp factors'!$B88="poor",'Exp factors'!$G$88*I$46,SUM(D805)*'Exp factors'!D$88))</f>
        <v>0</v>
      </c>
      <c r="J805" s="1213">
        <f>IF(J$46="","",IF('Exp factors'!$B88="poor",'Exp factors'!$G$88*J$46,SUM(E805)*'Exp factors'!E$88))</f>
        <v>0</v>
      </c>
      <c r="K805" s="1213">
        <f>IF(K$46="","",IF('Exp factors'!$B88="poor",'Exp factors'!$G$88*K$46,SUM(F805)*'Exp factors'!F$88))</f>
        <v>0</v>
      </c>
      <c r="L805" s="1149"/>
      <c r="M805" s="992">
        <f t="shared" si="30"/>
        <v>-240</v>
      </c>
      <c r="N805" s="992">
        <f t="shared" si="31"/>
        <v>-800</v>
      </c>
      <c r="O805" s="992">
        <f t="shared" si="32"/>
        <v>-3000</v>
      </c>
      <c r="P805" s="992">
        <f t="shared" si="33"/>
        <v>-5000</v>
      </c>
      <c r="Q805" s="1151" t="str">
        <f>'Exp factors'!I88</f>
        <v>dis</v>
      </c>
      <c r="R805" s="1135"/>
      <c r="S805" s="1136"/>
      <c r="T805" s="1136"/>
      <c r="U805" s="1082">
        <v>805</v>
      </c>
      <c r="V805" s="470"/>
    </row>
    <row r="806" spans="1:22" ht="15.75" customHeight="1">
      <c r="A806" s="554" t="str">
        <f>IF(Data!A806="","",Data!A806)</f>
        <v>Matches</v>
      </c>
      <c r="B806" s="1225"/>
      <c r="C806" s="1025">
        <f>IF(Data!BZ806="","",Data!BZ806)</f>
        <v>45</v>
      </c>
      <c r="D806" s="1025">
        <f>IF(Data!CA806="","",Data!CA806)</f>
        <v>45</v>
      </c>
      <c r="E806" s="1025">
        <f>IF(Data!CB806="","",Data!CB806)</f>
        <v>50</v>
      </c>
      <c r="F806" s="1025">
        <f>IF(Data!CC806="","",Data!CC806)</f>
        <v>60</v>
      </c>
      <c r="G806" s="1149"/>
      <c r="H806" s="1213">
        <f>IF(H$46="","",IF('Exp factors'!$B82="poor",'Exp factors'!$G$82*H$46,SUM(C806)*'Exp factors'!C$82))</f>
        <v>45</v>
      </c>
      <c r="I806" s="1213">
        <f>IF(I$46="","",IF('Exp factors'!$B82="poor",'Exp factors'!$G$82*I$46,SUM(D806)*'Exp factors'!D$82))</f>
        <v>45</v>
      </c>
      <c r="J806" s="1213">
        <f>IF(J$46="","",IF('Exp factors'!$B82="poor",'Exp factors'!$G$82*J$46,SUM(E806)*'Exp factors'!E$82))</f>
        <v>45</v>
      </c>
      <c r="K806" s="1213">
        <f>IF(K$46="","",IF('Exp factors'!$B82="poor",'Exp factors'!$G$82*K$46,SUM(F806)*'Exp factors'!F$82))</f>
        <v>37.5</v>
      </c>
      <c r="L806" s="1149"/>
      <c r="M806" s="992">
        <f t="shared" si="30"/>
        <v>0</v>
      </c>
      <c r="N806" s="992">
        <f t="shared" si="31"/>
        <v>0</v>
      </c>
      <c r="O806" s="992">
        <f t="shared" si="32"/>
        <v>-5</v>
      </c>
      <c r="P806" s="992">
        <f t="shared" si="33"/>
        <v>-22.5</v>
      </c>
      <c r="Q806" s="1151" t="str">
        <f>'Exp factors'!I82</f>
        <v>lbpl</v>
      </c>
      <c r="R806" s="1135"/>
      <c r="S806" s="1136"/>
      <c r="T806" s="1136"/>
      <c r="U806" s="1082">
        <v>806</v>
      </c>
      <c r="V806" s="470"/>
    </row>
    <row r="807" spans="1:22" ht="15.75" customHeight="1">
      <c r="A807" s="554" t="str">
        <f>IF(Data!A807="","",Data!A807)</f>
        <v>Lower Bound Poverty Line</v>
      </c>
      <c r="B807" s="1225"/>
      <c r="C807" s="1025">
        <f>IF(Data!BZ807="","",Data!BZ807)</f>
        <v>0</v>
      </c>
      <c r="D807" s="1025">
        <f>IF(Data!CA807="","",Data!CA807)</f>
        <v>0</v>
      </c>
      <c r="E807" s="1025">
        <f>IF(Data!CB807="","",Data!CB807)</f>
        <v>0</v>
      </c>
      <c r="F807" s="1025">
        <f>IF(Data!CC807="","",Data!CC807)</f>
        <v>0</v>
      </c>
      <c r="G807" s="1149"/>
      <c r="H807" s="1213">
        <f>IF(H$46="","",IF('Exp factors'!$B84="poor",'Exp factors'!$G$84*H$46,SUM(C807)*'Exp factors'!C$84))</f>
        <v>3701.0000000000009</v>
      </c>
      <c r="I807" s="1213">
        <f>IF(I$46="","",IF('Exp factors'!$B84="poor",'Exp factors'!$G$84*I$46,SUM(D807)*'Exp factors'!D$84))</f>
        <v>3701.0000000000009</v>
      </c>
      <c r="J807" s="1213">
        <f>IF(J$46="","",IF('Exp factors'!$B84="poor",'Exp factors'!$G$84*J$46,SUM(E807)*'Exp factors'!E$84))</f>
        <v>3701.0000000000009</v>
      </c>
      <c r="K807" s="1213">
        <f>IF(K$46="","",IF('Exp factors'!$B84="poor",'Exp factors'!$G$84*K$46,SUM(F807)*'Exp factors'!F$84))</f>
        <v>3084.1666666666674</v>
      </c>
      <c r="L807" s="1149"/>
      <c r="M807" s="992">
        <f t="shared" si="30"/>
        <v>3701.0000000000009</v>
      </c>
      <c r="N807" s="992">
        <f t="shared" si="31"/>
        <v>3701.0000000000009</v>
      </c>
      <c r="O807" s="992">
        <f t="shared" si="32"/>
        <v>3701.0000000000009</v>
      </c>
      <c r="P807" s="992">
        <f t="shared" si="33"/>
        <v>3084.1666666666674</v>
      </c>
      <c r="Q807" s="1151" t="str">
        <f>'Exp factors'!I84</f>
        <v>lbpl</v>
      </c>
      <c r="R807" s="1135"/>
      <c r="S807" s="1136"/>
      <c r="T807" s="1136"/>
      <c r="U807" s="1082">
        <v>807</v>
      </c>
      <c r="V807" s="470"/>
    </row>
    <row r="808" spans="1:22" ht="15.75" customHeight="1">
      <c r="A808" s="554" t="str">
        <f>IF(Data!A808="","",Data!A808)</f>
        <v>Upper Bound Poverty Line</v>
      </c>
      <c r="B808" s="1225"/>
      <c r="C808" s="1025">
        <f>IF(Data!BZ808="","",Data!BZ808)</f>
        <v>0</v>
      </c>
      <c r="D808" s="1025">
        <f>IF(Data!CA808="","",Data!CA808)</f>
        <v>0</v>
      </c>
      <c r="E808" s="1025">
        <f>IF(Data!CB808="","",Data!CB808)</f>
        <v>0</v>
      </c>
      <c r="F808" s="1025">
        <f>IF(Data!CC808="","",Data!CC808)</f>
        <v>0</v>
      </c>
      <c r="G808" s="1149"/>
      <c r="H808" s="1213">
        <f>IF(H$46="","",IF('Exp factors'!$B85="poor",'Exp factors'!$G$85*H$46,SUM(C808)*'Exp factors'!C$85))</f>
        <v>20808</v>
      </c>
      <c r="I808" s="1213">
        <f>IF(I$46="","",IF('Exp factors'!$B85="poor",'Exp factors'!$G$85*I$46,SUM(D808)*'Exp factors'!D$85))</f>
        <v>20808</v>
      </c>
      <c r="J808" s="1213">
        <f>IF(J$46="","",IF('Exp factors'!$B85="poor",'Exp factors'!$G$85*J$46,SUM(E808)*'Exp factors'!E$85))</f>
        <v>20808</v>
      </c>
      <c r="K808" s="1213">
        <f>IF(K$46="","",IF('Exp factors'!$B85="poor",'Exp factors'!$G$85*K$46,SUM(F808)*'Exp factors'!F$85))</f>
        <v>17340</v>
      </c>
      <c r="L808" s="1149"/>
      <c r="M808" s="992">
        <f t="shared" ref="M808:P809" si="34">IF(H808="","",SUM(H808)-SUM(C808))</f>
        <v>20808</v>
      </c>
      <c r="N808" s="992">
        <f t="shared" si="34"/>
        <v>20808</v>
      </c>
      <c r="O808" s="992">
        <f t="shared" si="34"/>
        <v>20808</v>
      </c>
      <c r="P808" s="992">
        <f t="shared" si="34"/>
        <v>17340</v>
      </c>
      <c r="Q808" s="1151" t="str">
        <f>'Exp factors'!I85</f>
        <v>ubpl</v>
      </c>
      <c r="R808" s="1135"/>
      <c r="S808" s="1136"/>
      <c r="T808" s="1136"/>
      <c r="U808" s="1082">
        <v>808</v>
      </c>
      <c r="V808" s="470"/>
    </row>
    <row r="809" spans="1:22" ht="15.75" customHeight="1">
      <c r="A809" s="554" t="str">
        <f>IF(Data!A809="","",Data!A809)</f>
        <v>shelter (maintenance)</v>
      </c>
      <c r="B809" s="1225"/>
      <c r="C809" s="1025">
        <f>IF(Data!BZ809="","",Data!BZ809)</f>
        <v>0</v>
      </c>
      <c r="D809" s="1025">
        <f>IF(Data!CA809="","",Data!CA809)</f>
        <v>0</v>
      </c>
      <c r="E809" s="1025">
        <f>IF(Data!CB809="","",Data!CB809)</f>
        <v>0</v>
      </c>
      <c r="F809" s="1025">
        <f>IF(Data!CC809="","",Data!CC809)</f>
        <v>0</v>
      </c>
      <c r="G809" s="1149"/>
      <c r="H809" s="1213">
        <f>IF(H$46="","",IF('Exp factors'!$B87="poor",'Exp factors'!$G$87*H$46,SUM(C809)*'Exp factors'!C$87))</f>
        <v>0</v>
      </c>
      <c r="I809" s="1213">
        <f>IF(I$46="","",IF('Exp factors'!$B87="poor",'Exp factors'!$G$87*I$46,SUM(D809)*'Exp factors'!D$87))</f>
        <v>0</v>
      </c>
      <c r="J809" s="1213">
        <f>IF(J$46="","",IF('Exp factors'!$B87="poor",'Exp factors'!$G$87*J$46,SUM(E809)*'Exp factors'!E$87))</f>
        <v>0</v>
      </c>
      <c r="K809" s="1213">
        <f>IF(K$46="","",IF('Exp factors'!$B87="poor",'Exp factors'!$G$87*K$46,SUM(F809)*'Exp factors'!F$87))</f>
        <v>0</v>
      </c>
      <c r="L809" s="1149"/>
      <c r="M809" s="992">
        <f t="shared" si="34"/>
        <v>0</v>
      </c>
      <c r="N809" s="992">
        <f t="shared" si="34"/>
        <v>0</v>
      </c>
      <c r="O809" s="992">
        <f t="shared" si="34"/>
        <v>0</v>
      </c>
      <c r="P809" s="992">
        <f t="shared" si="34"/>
        <v>0</v>
      </c>
      <c r="Q809" s="1151" t="str">
        <f>'Exp factors'!I87</f>
        <v>des</v>
      </c>
      <c r="R809" s="1135"/>
      <c r="S809" s="1136"/>
      <c r="T809" s="1136"/>
      <c r="U809" s="1082">
        <v>809</v>
      </c>
      <c r="V809" s="470"/>
    </row>
    <row r="810" spans="1:22" ht="15.75" customHeight="1">
      <c r="A810" s="554" t="str">
        <f>IF(Data!A810="","",Data!A810)</f>
        <v>Other items</v>
      </c>
      <c r="B810" s="1225"/>
      <c r="C810" s="1025">
        <f>IF(Data!BZ810="","",Data!BZ810)</f>
        <v>600</v>
      </c>
      <c r="D810" s="1025">
        <f>IF(Data!CA810="","",Data!CA810)</f>
        <v>600</v>
      </c>
      <c r="E810" s="1025">
        <f>IF(Data!CB810="","",Data!CB810)</f>
        <v>840</v>
      </c>
      <c r="F810" s="1025">
        <f>IF(Data!CC810="","",Data!CC810)</f>
        <v>840</v>
      </c>
      <c r="G810" s="1121"/>
      <c r="H810" s="1213">
        <f>IF(H$46="","",IF('Exp factors'!$B88="poor",'Exp factors'!$G$88*H$46,SUM(C810)*'Exp factors'!C$88))</f>
        <v>0</v>
      </c>
      <c r="I810" s="1213">
        <f>IF(I$46="","",IF('Exp factors'!$B88="poor",'Exp factors'!$G$88*I$46,SUM(D810)*'Exp factors'!D$88))</f>
        <v>0</v>
      </c>
      <c r="J810" s="1213">
        <f>IF(J$46="","",IF('Exp factors'!$B88="poor",'Exp factors'!$G$88*J$46,SUM(E810)*'Exp factors'!E$88))</f>
        <v>0</v>
      </c>
      <c r="K810" s="1213">
        <f>IF(K$46="","",IF('Exp factors'!$B88="poor",'Exp factors'!$G$88*K$46,SUM(F810)*'Exp factors'!F$88))</f>
        <v>0</v>
      </c>
      <c r="L810" s="1149"/>
      <c r="M810" s="992">
        <f t="shared" si="30"/>
        <v>-600</v>
      </c>
      <c r="N810" s="992">
        <f t="shared" si="31"/>
        <v>-600</v>
      </c>
      <c r="O810" s="992">
        <f t="shared" si="32"/>
        <v>-840</v>
      </c>
      <c r="P810" s="992">
        <f t="shared" si="33"/>
        <v>-840</v>
      </c>
      <c r="Q810" s="1151" t="str">
        <f>'Exp factors'!I88</f>
        <v>dis</v>
      </c>
      <c r="R810" s="1135"/>
      <c r="S810" s="1136"/>
      <c r="T810" s="1136"/>
      <c r="U810" s="1082">
        <v>810</v>
      </c>
      <c r="V810" s="470"/>
    </row>
    <row r="811" spans="1:22" ht="15.75" customHeight="1">
      <c r="A811" s="1227" t="s">
        <v>483</v>
      </c>
      <c r="B811" s="1225"/>
      <c r="C811" s="1228">
        <f>C20-C31</f>
        <v>13426.908313376669</v>
      </c>
      <c r="D811" s="1228">
        <f>D20-D31</f>
        <v>22192.908313376669</v>
      </c>
      <c r="E811" s="1228">
        <f>E20-E31</f>
        <v>30134.924050632922</v>
      </c>
      <c r="F811" s="1228">
        <f>F20-F31</f>
        <v>205474.92405063292</v>
      </c>
      <c r="G811" s="1220"/>
      <c r="H811" s="1229">
        <f>C811*'Exp factors'!$D$88</f>
        <v>0</v>
      </c>
      <c r="I811" s="1229">
        <f>D811*'Exp factors'!$D$88</f>
        <v>0</v>
      </c>
      <c r="J811" s="1229">
        <f>E811*'Exp factors'!$D$88</f>
        <v>0</v>
      </c>
      <c r="K811" s="1229">
        <f>F811*'Exp factors'!$D$88</f>
        <v>0</v>
      </c>
      <c r="L811" s="1220"/>
      <c r="M811" s="1229">
        <f t="shared" si="30"/>
        <v>-13426.908313376669</v>
      </c>
      <c r="N811" s="1229">
        <f t="shared" si="31"/>
        <v>-22192.908313376669</v>
      </c>
      <c r="O811" s="1229">
        <f t="shared" si="32"/>
        <v>-30134.924050632922</v>
      </c>
      <c r="P811" s="1229">
        <f t="shared" si="33"/>
        <v>-205474.92405063292</v>
      </c>
      <c r="Q811" s="1151"/>
      <c r="R811" s="44"/>
      <c r="S811" s="46"/>
      <c r="T811" s="46"/>
      <c r="U811" s="1082">
        <v>811</v>
      </c>
      <c r="V811" s="46"/>
    </row>
    <row r="812" spans="1:22" ht="15.75" customHeight="1">
      <c r="A812" s="44" t="s">
        <v>484</v>
      </c>
      <c r="B812" s="1225"/>
      <c r="C812" s="1140">
        <f>SUM(C772:C776,C781:C785,C790:C810)</f>
        <v>9782</v>
      </c>
      <c r="D812" s="1140">
        <f>SUM(D772:D776,D781:D785,D790:D810)</f>
        <v>13124</v>
      </c>
      <c r="E812" s="1140">
        <f>SUM(E772:E776,E781:E785,E790:E810)</f>
        <v>45810</v>
      </c>
      <c r="F812" s="1140">
        <f>SUM(F772:F776,F781:F785,F790:F810)</f>
        <v>77755</v>
      </c>
      <c r="G812" s="1221"/>
      <c r="H812" s="1230">
        <f>SUM(H772:H776,H781:H785,H790:H810)</f>
        <v>33444</v>
      </c>
      <c r="I812" s="1230">
        <f>SUM(I772:I776,I781:I785,I790:I810)</f>
        <v>34987</v>
      </c>
      <c r="J812" s="1230">
        <f>SUM(J772:J776,J781:J785,J790:J810)</f>
        <v>54912</v>
      </c>
      <c r="K812" s="1230">
        <f>SUM(K772:K776,K781:K785,K790:K810)</f>
        <v>70141.666666666657</v>
      </c>
      <c r="L812" s="1221"/>
      <c r="M812" s="1230">
        <f>SUM(M772:M776,M781:M785,M790:M810)</f>
        <v>23662</v>
      </c>
      <c r="N812" s="1230">
        <f>SUM(N772:N776,N781:N785,N790:N810)</f>
        <v>21863</v>
      </c>
      <c r="O812" s="1230">
        <f>SUM(O772:O776,O781:O785,O790:O810)</f>
        <v>9102</v>
      </c>
      <c r="P812" s="1230">
        <f>SUM(P772:P776,P781:P785,P790:P810)</f>
        <v>-7613.3333333333321</v>
      </c>
      <c r="Q812" s="1151"/>
      <c r="R812" s="44"/>
      <c r="S812" s="46"/>
      <c r="T812" s="46"/>
      <c r="U812" s="1082">
        <v>812</v>
      </c>
      <c r="V812" s="46"/>
    </row>
    <row r="813" spans="1:22" ht="15.75" customHeight="1">
      <c r="A813" s="1231" t="s">
        <v>485</v>
      </c>
      <c r="B813" s="1225"/>
      <c r="C813" s="1060"/>
      <c r="D813" s="1060"/>
      <c r="E813" s="1060"/>
      <c r="F813" s="1060"/>
      <c r="G813" s="1221"/>
      <c r="H813" s="1232"/>
      <c r="I813" s="1232"/>
      <c r="J813" s="1232"/>
      <c r="K813" s="1232"/>
      <c r="L813" s="1221"/>
      <c r="M813" s="1060"/>
      <c r="N813" s="1060"/>
      <c r="O813" s="1060"/>
      <c r="P813" s="1060"/>
      <c r="Q813" s="1151"/>
      <c r="R813" s="44"/>
      <c r="S813" s="46"/>
      <c r="T813" s="46"/>
      <c r="U813" s="1082">
        <v>813</v>
      </c>
      <c r="V813" s="46"/>
    </row>
    <row r="814" spans="1:22" ht="15.75" customHeight="1">
      <c r="A814" s="1231"/>
      <c r="B814" s="1225"/>
      <c r="C814" s="1140"/>
      <c r="D814" s="1140"/>
      <c r="E814" s="1140"/>
      <c r="F814" s="1140"/>
      <c r="G814" s="1221"/>
      <c r="H814" s="1232"/>
      <c r="I814" s="1232"/>
      <c r="J814" s="1232"/>
      <c r="K814" s="1232"/>
      <c r="L814" s="1221"/>
      <c r="M814" s="1060"/>
      <c r="N814" s="1060"/>
      <c r="O814" s="1060"/>
      <c r="P814" s="1060"/>
      <c r="Q814" s="1151"/>
      <c r="R814" s="44"/>
      <c r="S814" s="46"/>
      <c r="T814" s="46"/>
      <c r="U814" s="1082">
        <v>814</v>
      </c>
      <c r="V814" s="46"/>
    </row>
    <row r="815" spans="1:22" ht="15.75" customHeight="1">
      <c r="A815" s="1231"/>
      <c r="B815" s="1225"/>
      <c r="C815" s="1060"/>
      <c r="D815" s="1060"/>
      <c r="E815" s="1060"/>
      <c r="F815" s="1060"/>
      <c r="G815" s="1221"/>
      <c r="H815" s="1232"/>
      <c r="I815" s="1232"/>
      <c r="J815" s="1232"/>
      <c r="K815" s="1232"/>
      <c r="L815" s="1221"/>
      <c r="M815" s="1060"/>
      <c r="N815" s="1060"/>
      <c r="O815" s="1060"/>
      <c r="P815" s="1060"/>
      <c r="Q815" s="1151"/>
      <c r="R815" s="44"/>
      <c r="S815" s="46"/>
      <c r="T815" s="46"/>
      <c r="U815" s="1082">
        <v>815</v>
      </c>
      <c r="V815" s="46"/>
    </row>
    <row r="816" spans="1:22" ht="15.75" customHeight="1">
      <c r="A816" s="1231"/>
      <c r="B816" s="1225"/>
      <c r="C816" s="1060"/>
      <c r="D816" s="1060"/>
      <c r="E816" s="1060"/>
      <c r="F816" s="1060"/>
      <c r="G816" s="1221"/>
      <c r="H816" s="1232"/>
      <c r="I816" s="1232"/>
      <c r="J816" s="1232"/>
      <c r="K816" s="1232"/>
      <c r="L816" s="1221"/>
      <c r="M816" s="1060"/>
      <c r="N816" s="1060"/>
      <c r="O816" s="1060"/>
      <c r="P816" s="1060"/>
      <c r="Q816" s="1151"/>
      <c r="R816" s="44"/>
      <c r="S816" s="46"/>
      <c r="T816" s="46"/>
      <c r="U816" s="1082">
        <v>816</v>
      </c>
      <c r="V816" s="46"/>
    </row>
    <row r="817" spans="1:22" ht="15.75" customHeight="1">
      <c r="A817" s="44"/>
      <c r="B817" s="1225"/>
      <c r="C817" s="1153"/>
      <c r="D817" s="1153"/>
      <c r="E817" s="1153"/>
      <c r="F817" s="1153"/>
      <c r="G817" s="969"/>
      <c r="H817" s="1233"/>
      <c r="I817" s="1233"/>
      <c r="J817" s="1233"/>
      <c r="K817" s="1233"/>
      <c r="L817" s="969"/>
      <c r="M817" s="1153"/>
      <c r="N817" s="1153"/>
      <c r="O817" s="1153"/>
      <c r="P817" s="1153"/>
      <c r="Q817" s="1151"/>
      <c r="R817" s="44"/>
      <c r="S817" s="46"/>
      <c r="T817" s="46"/>
      <c r="U817" s="1082">
        <v>817</v>
      </c>
      <c r="V817" s="46"/>
    </row>
    <row r="818" spans="1:22" ht="15.75" customHeight="1">
      <c r="A818" s="1234" t="s">
        <v>486</v>
      </c>
      <c r="B818" s="1225"/>
      <c r="C818" s="1060"/>
      <c r="D818" s="1060"/>
      <c r="E818" s="1060"/>
      <c r="F818" s="1060"/>
      <c r="G818" s="1221"/>
      <c r="H818" s="1235"/>
      <c r="I818" s="1235"/>
      <c r="J818" s="1235"/>
      <c r="K818" s="1235"/>
      <c r="L818" s="1221"/>
      <c r="M818" s="1060"/>
      <c r="N818" s="1060"/>
      <c r="O818" s="1060"/>
      <c r="P818" s="1060"/>
      <c r="R818" s="44" t="s">
        <v>590</v>
      </c>
      <c r="S818" s="46"/>
      <c r="T818" s="46"/>
      <c r="U818" s="1082">
        <v>818</v>
      </c>
      <c r="V818" s="46"/>
    </row>
    <row r="819" spans="1:22" ht="15.75" customHeight="1">
      <c r="A819" s="918" t="s">
        <v>19</v>
      </c>
      <c r="B819" s="1225"/>
      <c r="C819" s="1060"/>
      <c r="D819" s="1060"/>
      <c r="E819" s="1060"/>
      <c r="F819" s="1060"/>
      <c r="G819" s="1221"/>
      <c r="H819" s="1235"/>
      <c r="I819" s="1235"/>
      <c r="J819" s="1235"/>
      <c r="K819" s="1235"/>
      <c r="L819" s="1221"/>
      <c r="M819" s="1060"/>
      <c r="N819" s="1060"/>
      <c r="O819" s="1060"/>
      <c r="P819" s="1060"/>
      <c r="R819" s="44" t="s">
        <v>591</v>
      </c>
      <c r="S819" s="46"/>
      <c r="T819" s="46"/>
      <c r="U819" s="1082">
        <v>819</v>
      </c>
      <c r="V819" s="46"/>
    </row>
    <row r="820" spans="1:22" ht="15.75" customHeight="1">
      <c r="A820" s="1236" t="s">
        <v>487</v>
      </c>
      <c r="B820" s="1225"/>
      <c r="C820" s="1153">
        <f>SUM($C$89)</f>
        <v>0</v>
      </c>
      <c r="D820" s="1153">
        <f>SUM($D$89)</f>
        <v>0</v>
      </c>
      <c r="E820" s="1153">
        <f>SUM($E$89)</f>
        <v>0</v>
      </c>
      <c r="F820" s="1153">
        <f>SUM($F$89)</f>
        <v>0</v>
      </c>
      <c r="G820" s="1221"/>
      <c r="H820" s="1153">
        <f>SUM($H$89)</f>
        <v>0</v>
      </c>
      <c r="I820" s="1153">
        <f>SUM($I$89)</f>
        <v>0</v>
      </c>
      <c r="J820" s="1153">
        <f>SUM($J$89)</f>
        <v>0</v>
      </c>
      <c r="K820" s="1153">
        <f>SUM($K$89)</f>
        <v>0</v>
      </c>
      <c r="L820" s="1221"/>
      <c r="M820" s="1153">
        <f>SUM($M$89)</f>
        <v>0</v>
      </c>
      <c r="N820" s="1153">
        <f>SUM($N$89)</f>
        <v>0</v>
      </c>
      <c r="O820" s="1153">
        <f>SUM($O$89)</f>
        <v>0</v>
      </c>
      <c r="P820" s="1153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67" si="35">IF(S820&gt;S819,S820,"")</f>
        <v/>
      </c>
      <c r="U820" s="1082">
        <v>820</v>
      </c>
      <c r="V820" s="46"/>
    </row>
    <row r="821" spans="1:22" ht="15.75" customHeight="1">
      <c r="A821" s="44" t="s">
        <v>488</v>
      </c>
      <c r="B821" s="1225"/>
      <c r="C821" s="1153">
        <f>SUM($C$90)</f>
        <v>0</v>
      </c>
      <c r="D821" s="1153">
        <f>SUM($D$90)</f>
        <v>0</v>
      </c>
      <c r="E821" s="1153">
        <f>SUM($E$90)</f>
        <v>0</v>
      </c>
      <c r="F821" s="1153">
        <f>SUM($F$90)</f>
        <v>0</v>
      </c>
      <c r="G821" s="1221"/>
      <c r="H821" s="1153">
        <f>SUM($H$90)</f>
        <v>0</v>
      </c>
      <c r="I821" s="1153">
        <f>SUM($I$90)</f>
        <v>0</v>
      </c>
      <c r="J821" s="1153">
        <f>SUM($J$90)</f>
        <v>0</v>
      </c>
      <c r="K821" s="1153">
        <f>SUM($K$90)</f>
        <v>0</v>
      </c>
      <c r="L821" s="1221"/>
      <c r="M821" s="1153">
        <f>SUM($M$90)</f>
        <v>0</v>
      </c>
      <c r="N821" s="1153">
        <f>SUM($N$90)</f>
        <v>0</v>
      </c>
      <c r="O821" s="1153">
        <f>SUM($O$90)</f>
        <v>0</v>
      </c>
      <c r="P821" s="1153">
        <f>SUM($P$90)</f>
        <v>0</v>
      </c>
      <c r="R821" s="44">
        <v>2</v>
      </c>
      <c r="S821" s="46">
        <f t="shared" ref="S821:S857" si="36">IF(MAX(C821:F821,H821:K821)&gt;0,S820+1,S820)</f>
        <v>0</v>
      </c>
      <c r="T821" s="46" t="str">
        <f t="shared" si="35"/>
        <v/>
      </c>
      <c r="U821" s="1082">
        <v>821</v>
      </c>
      <c r="V821" s="46"/>
    </row>
    <row r="822" spans="1:22" ht="15.75" customHeight="1">
      <c r="A822" s="1236" t="s">
        <v>489</v>
      </c>
      <c r="B822" s="1225"/>
      <c r="C822" s="1153">
        <f>SUM($C$116)</f>
        <v>0</v>
      </c>
      <c r="D822" s="1153">
        <f>SUM($D$116)</f>
        <v>0</v>
      </c>
      <c r="E822" s="1153">
        <f>SUM($E$116)</f>
        <v>7.5093399750934001E-2</v>
      </c>
      <c r="F822" s="1153">
        <f>SUM($F$116)</f>
        <v>9.0112079701120812E-2</v>
      </c>
      <c r="G822" s="969"/>
      <c r="H822" s="1153">
        <f>SUM($H$116)</f>
        <v>0</v>
      </c>
      <c r="I822" s="1153">
        <f>SUM($I$116)</f>
        <v>0</v>
      </c>
      <c r="J822" s="1153">
        <f>SUM($J$116)</f>
        <v>0</v>
      </c>
      <c r="K822" s="1153">
        <f>SUM($K$116)</f>
        <v>0</v>
      </c>
      <c r="L822" s="969"/>
      <c r="M822" s="1153">
        <f>SUM($M$116)</f>
        <v>0</v>
      </c>
      <c r="N822" s="1153">
        <f>SUM($N$116)</f>
        <v>0</v>
      </c>
      <c r="O822" s="1153">
        <f>SUM($O$116)</f>
        <v>0</v>
      </c>
      <c r="P822" s="1153">
        <f>SUM($P$116)</f>
        <v>0</v>
      </c>
      <c r="R822" s="44">
        <v>3</v>
      </c>
      <c r="S822" s="46">
        <f t="shared" si="36"/>
        <v>1</v>
      </c>
      <c r="T822" s="46">
        <f t="shared" si="35"/>
        <v>1</v>
      </c>
      <c r="U822" s="1082">
        <v>822</v>
      </c>
      <c r="V822" s="46"/>
    </row>
    <row r="823" spans="1:22" ht="15.75" customHeight="1">
      <c r="A823" s="44" t="s">
        <v>490</v>
      </c>
      <c r="B823" s="1225"/>
      <c r="C823" s="1153">
        <f>SUM($C$117)</f>
        <v>0</v>
      </c>
      <c r="D823" s="1153">
        <f>SUM($D$117)</f>
        <v>0</v>
      </c>
      <c r="E823" s="1153">
        <f>SUM($E$117)</f>
        <v>0</v>
      </c>
      <c r="F823" s="1153">
        <f>SUM($F$117)</f>
        <v>0</v>
      </c>
      <c r="G823" s="969"/>
      <c r="H823" s="1153">
        <f>SUM($H$117)</f>
        <v>0</v>
      </c>
      <c r="I823" s="1153">
        <f>SUM($I$117)</f>
        <v>0</v>
      </c>
      <c r="J823" s="1153">
        <f>SUM($J$117)</f>
        <v>0</v>
      </c>
      <c r="K823" s="1153">
        <f>SUM($K$117)</f>
        <v>0</v>
      </c>
      <c r="L823" s="969"/>
      <c r="M823" s="1153">
        <f>SUM($M$117)</f>
        <v>0</v>
      </c>
      <c r="N823" s="1153">
        <f>SUM($N$117)</f>
        <v>0</v>
      </c>
      <c r="O823" s="1153">
        <f>SUM($O$117)</f>
        <v>0</v>
      </c>
      <c r="P823" s="1153">
        <f>SUM($P$117)</f>
        <v>0</v>
      </c>
      <c r="R823" s="44">
        <v>4</v>
      </c>
      <c r="S823" s="46">
        <f t="shared" si="36"/>
        <v>1</v>
      </c>
      <c r="T823" s="46" t="str">
        <f t="shared" si="35"/>
        <v/>
      </c>
      <c r="U823" s="1082">
        <v>823</v>
      </c>
      <c r="V823" s="46"/>
    </row>
    <row r="824" spans="1:22" ht="15.75" customHeight="1">
      <c r="A824" s="1236" t="s">
        <v>491</v>
      </c>
      <c r="B824" s="1225"/>
      <c r="C824" s="1153">
        <f>SUM($C$144)</f>
        <v>0</v>
      </c>
      <c r="D824" s="1153">
        <f>SUM($D$144)</f>
        <v>0</v>
      </c>
      <c r="E824" s="1153">
        <f>SUM($E$144)</f>
        <v>0</v>
      </c>
      <c r="F824" s="1153">
        <f>SUM($F$144)</f>
        <v>0</v>
      </c>
      <c r="G824" s="969"/>
      <c r="H824" s="1153">
        <f>SUM($H$144)</f>
        <v>0</v>
      </c>
      <c r="I824" s="1153">
        <f>SUM($I$144)</f>
        <v>0</v>
      </c>
      <c r="J824" s="1153">
        <f>SUM($J$144)</f>
        <v>0</v>
      </c>
      <c r="K824" s="1153">
        <f>SUM($K$144)</f>
        <v>0</v>
      </c>
      <c r="L824" s="969"/>
      <c r="M824" s="1153">
        <f>SUM($M$144)</f>
        <v>0</v>
      </c>
      <c r="N824" s="1153">
        <f>SUM($N$144)</f>
        <v>0</v>
      </c>
      <c r="O824" s="1153">
        <f>SUM($O$144)</f>
        <v>0</v>
      </c>
      <c r="P824" s="1153">
        <f>SUM($P$144)</f>
        <v>0</v>
      </c>
      <c r="R824" s="44">
        <v>5</v>
      </c>
      <c r="S824" s="46">
        <f t="shared" si="36"/>
        <v>1</v>
      </c>
      <c r="T824" s="46" t="str">
        <f t="shared" si="35"/>
        <v/>
      </c>
      <c r="U824" s="1082">
        <v>824</v>
      </c>
      <c r="V824" s="46"/>
    </row>
    <row r="825" spans="1:22" ht="15.75" customHeight="1">
      <c r="A825" s="44" t="s">
        <v>492</v>
      </c>
      <c r="B825" s="1225"/>
      <c r="C825" s="1153">
        <f>SUM($C$145)</f>
        <v>0</v>
      </c>
      <c r="D825" s="1153">
        <f>SUM($D$145)</f>
        <v>0</v>
      </c>
      <c r="E825" s="1153">
        <f>SUM($E$145)</f>
        <v>0</v>
      </c>
      <c r="F825" s="1153">
        <f>SUM($F$145)</f>
        <v>0</v>
      </c>
      <c r="G825" s="969"/>
      <c r="H825" s="1153">
        <f>SUM($H$145)</f>
        <v>0</v>
      </c>
      <c r="I825" s="1153">
        <f>SUM($I$145)</f>
        <v>0</v>
      </c>
      <c r="J825" s="1153">
        <f>SUM($J$145)</f>
        <v>0</v>
      </c>
      <c r="K825" s="1153">
        <f>SUM($K$145)</f>
        <v>0</v>
      </c>
      <c r="L825" s="969"/>
      <c r="M825" s="1153">
        <f>SUM($M$145)</f>
        <v>0</v>
      </c>
      <c r="N825" s="1153">
        <f>SUM($N$145)</f>
        <v>0</v>
      </c>
      <c r="O825" s="1153">
        <f>SUM($O$145)</f>
        <v>0</v>
      </c>
      <c r="P825" s="1153">
        <f>SUM($P$145)</f>
        <v>0</v>
      </c>
      <c r="R825" s="44">
        <v>6</v>
      </c>
      <c r="S825" s="46">
        <f t="shared" si="36"/>
        <v>1</v>
      </c>
      <c r="T825" s="46" t="str">
        <f t="shared" si="35"/>
        <v/>
      </c>
      <c r="U825" s="1082">
        <v>825</v>
      </c>
      <c r="V825" s="46"/>
    </row>
    <row r="826" spans="1:22" ht="15.75" customHeight="1">
      <c r="A826" s="1236" t="s">
        <v>493</v>
      </c>
      <c r="B826" s="1225"/>
      <c r="C826" s="1153">
        <f>SUM($C$172)</f>
        <v>0</v>
      </c>
      <c r="D826" s="1153">
        <f>SUM($D$172)</f>
        <v>0</v>
      </c>
      <c r="E826" s="1153">
        <f>SUM($E$172)</f>
        <v>0</v>
      </c>
      <c r="F826" s="1153">
        <f>SUM($F$172)</f>
        <v>0</v>
      </c>
      <c r="G826" s="969"/>
      <c r="H826" s="1153">
        <f>SUM($H$172)</f>
        <v>0</v>
      </c>
      <c r="I826" s="1153">
        <f>SUM($I$172)</f>
        <v>0</v>
      </c>
      <c r="J826" s="1153">
        <f>SUM($J$172)</f>
        <v>0</v>
      </c>
      <c r="K826" s="1153">
        <f>SUM($K$172)</f>
        <v>0</v>
      </c>
      <c r="L826" s="969"/>
      <c r="M826" s="1153">
        <f>SUM($M$172)</f>
        <v>0</v>
      </c>
      <c r="N826" s="1153">
        <f>SUM($N$172)</f>
        <v>0</v>
      </c>
      <c r="O826" s="1153">
        <f>SUM($O$172)</f>
        <v>0</v>
      </c>
      <c r="P826" s="1153">
        <f>SUM($P$172)</f>
        <v>0</v>
      </c>
      <c r="R826" s="44">
        <v>7</v>
      </c>
      <c r="S826" s="46">
        <f t="shared" si="36"/>
        <v>1</v>
      </c>
      <c r="T826" s="46" t="str">
        <f t="shared" si="35"/>
        <v/>
      </c>
      <c r="U826" s="1082">
        <v>826</v>
      </c>
      <c r="V826" s="46"/>
    </row>
    <row r="827" spans="1:22" ht="15.75" customHeight="1">
      <c r="A827" s="44" t="s">
        <v>494</v>
      </c>
      <c r="B827" s="1225"/>
      <c r="C827" s="1153">
        <f>SUM($C$173)</f>
        <v>0</v>
      </c>
      <c r="D827" s="1153">
        <f>SUM($D$173)</f>
        <v>0</v>
      </c>
      <c r="E827" s="1153">
        <f>SUM($E$173)</f>
        <v>0</v>
      </c>
      <c r="F827" s="1153">
        <f>SUM($F$173)</f>
        <v>0</v>
      </c>
      <c r="G827" s="969"/>
      <c r="H827" s="1153">
        <f>SUM($H$173)</f>
        <v>0</v>
      </c>
      <c r="I827" s="1153">
        <f>SUM($I$173)</f>
        <v>0</v>
      </c>
      <c r="J827" s="1153">
        <f>SUM($J$173)</f>
        <v>0</v>
      </c>
      <c r="K827" s="1153">
        <f>SUM($K$173)</f>
        <v>0</v>
      </c>
      <c r="L827" s="969"/>
      <c r="M827" s="1153">
        <f>SUM($M$173)</f>
        <v>0</v>
      </c>
      <c r="N827" s="1153">
        <f>SUM($N$173)</f>
        <v>0</v>
      </c>
      <c r="O827" s="1153">
        <f>SUM($O$173)</f>
        <v>0</v>
      </c>
      <c r="P827" s="1153">
        <f>SUM($P$173)</f>
        <v>0</v>
      </c>
      <c r="R827" s="44">
        <v>8</v>
      </c>
      <c r="S827" s="46">
        <f t="shared" si="36"/>
        <v>1</v>
      </c>
      <c r="T827" s="46" t="str">
        <f t="shared" si="35"/>
        <v/>
      </c>
      <c r="U827" s="1082">
        <v>827</v>
      </c>
      <c r="V827" s="46"/>
    </row>
    <row r="828" spans="1:22" ht="15.75" customHeight="1">
      <c r="A828" s="1236" t="s">
        <v>495</v>
      </c>
      <c r="B828" s="1225"/>
      <c r="C828" s="1153">
        <f>SUM($C$183,$C$180,$C$177)</f>
        <v>0</v>
      </c>
      <c r="D828" s="1153">
        <f>SUM($D$183,$D$180,$D$177)</f>
        <v>2.8214508094645077E-3</v>
      </c>
      <c r="E828" s="1153">
        <f>SUM($E$183,$E$180,$E$177)</f>
        <v>4.2051940639269411E-2</v>
      </c>
      <c r="F828" s="1153">
        <f>SUM($F$183,$F$180,$F$177)</f>
        <v>0.10092465753424658</v>
      </c>
      <c r="G828" s="969"/>
      <c r="H828" s="1153">
        <f>SUM($H$183,$H$180,$H$177)</f>
        <v>0</v>
      </c>
      <c r="I828" s="1153">
        <f>SUM($I$183,$I$180,$I$177)</f>
        <v>0</v>
      </c>
      <c r="J828" s="1153">
        <f>SUM($J$183,$J$180,$J$177)</f>
        <v>0</v>
      </c>
      <c r="K828" s="1153">
        <f>SUM($K$183,$K$180,$K$177)</f>
        <v>0</v>
      </c>
      <c r="L828" s="969"/>
      <c r="M828" s="1153">
        <f>SUM($M$183,$M$180,$M$177)</f>
        <v>0</v>
      </c>
      <c r="N828" s="1153">
        <f>SUM($N$183,$N$180,$N$177)</f>
        <v>0</v>
      </c>
      <c r="O828" s="1153">
        <f>SUM($O$183,$O$180,$O$177)</f>
        <v>0</v>
      </c>
      <c r="P828" s="1153">
        <f>SUM($P$183,$P$180,$P$177)</f>
        <v>0</v>
      </c>
      <c r="R828" s="44">
        <v>9</v>
      </c>
      <c r="S828" s="46">
        <f t="shared" si="36"/>
        <v>2</v>
      </c>
      <c r="T828" s="46">
        <f t="shared" si="35"/>
        <v>2</v>
      </c>
      <c r="U828" s="1082">
        <v>828</v>
      </c>
      <c r="V828" s="46"/>
    </row>
    <row r="829" spans="1:22" ht="15.75" customHeight="1">
      <c r="A829" s="918" t="s">
        <v>20</v>
      </c>
      <c r="B829" s="1225"/>
      <c r="C829" s="969"/>
      <c r="D829" s="969"/>
      <c r="E829" s="969"/>
      <c r="F829" s="969"/>
      <c r="G829" s="969"/>
      <c r="H829" s="969"/>
      <c r="I829" s="969"/>
      <c r="J829" s="969"/>
      <c r="K829" s="969"/>
      <c r="L829" s="969"/>
      <c r="M829" s="969"/>
      <c r="N829" s="969"/>
      <c r="O829" s="969"/>
      <c r="P829" s="969"/>
      <c r="R829" s="44">
        <v>10</v>
      </c>
      <c r="S829" s="46">
        <f t="shared" si="36"/>
        <v>2</v>
      </c>
      <c r="T829" s="46" t="str">
        <f t="shared" si="35"/>
        <v/>
      </c>
      <c r="U829" s="1082">
        <v>829</v>
      </c>
      <c r="V829" s="46"/>
    </row>
    <row r="830" spans="1:22" ht="15.75" customHeight="1">
      <c r="A830" s="44" t="str">
        <f>$A$228</f>
        <v>Green cons - Season 1: no of months</v>
      </c>
      <c r="B830" s="1221"/>
      <c r="C830" s="1153">
        <f>SUM($C$230)</f>
        <v>4.1666666666666664E-2</v>
      </c>
      <c r="D830" s="1153">
        <f>SUM($D$230)</f>
        <v>4.1666666666666664E-2</v>
      </c>
      <c r="E830" s="1153">
        <f>SUM($E$230)</f>
        <v>4.1666666666666664E-2</v>
      </c>
      <c r="F830" s="1153">
        <f>SUM($F$230)</f>
        <v>4.1666666666666664E-2</v>
      </c>
      <c r="G830" s="969"/>
      <c r="H830" s="1153">
        <f>SUM($H$230)</f>
        <v>0</v>
      </c>
      <c r="I830" s="1153">
        <f>SUM($I$230)</f>
        <v>0</v>
      </c>
      <c r="J830" s="1153">
        <f>SUM($J$230)</f>
        <v>0</v>
      </c>
      <c r="K830" s="1153">
        <f>SUM($K$230)</f>
        <v>0</v>
      </c>
      <c r="L830" s="969"/>
      <c r="M830" s="1153">
        <f>SUM($M$230)</f>
        <v>0</v>
      </c>
      <c r="N830" s="1153">
        <f>SUM($N$230)</f>
        <v>0</v>
      </c>
      <c r="O830" s="1153">
        <f>SUM($O$230)</f>
        <v>0</v>
      </c>
      <c r="P830" s="1153">
        <f>SUM($P$230)</f>
        <v>0</v>
      </c>
      <c r="R830" s="44">
        <v>11</v>
      </c>
      <c r="S830" s="46">
        <f t="shared" si="36"/>
        <v>3</v>
      </c>
      <c r="T830" s="46">
        <f t="shared" si="35"/>
        <v>3</v>
      </c>
      <c r="U830" s="1082">
        <v>830</v>
      </c>
      <c r="V830" s="46"/>
    </row>
    <row r="831" spans="1:22" ht="15.75" customHeight="1">
      <c r="A831" s="44" t="str">
        <f>$A$231</f>
        <v xml:space="preserve">Green beans </v>
      </c>
      <c r="B831" s="1225"/>
      <c r="C831" s="1153">
        <f>SUM($C$233)</f>
        <v>0</v>
      </c>
      <c r="D831" s="1153">
        <f>SUM($D$233)</f>
        <v>0</v>
      </c>
      <c r="E831" s="1153">
        <f>SUM($E$233)</f>
        <v>0</v>
      </c>
      <c r="F831" s="1153">
        <f>SUM($F$233)</f>
        <v>0</v>
      </c>
      <c r="G831" s="969"/>
      <c r="H831" s="1153">
        <f>SUM($H$233)</f>
        <v>0</v>
      </c>
      <c r="I831" s="1153">
        <f>SUM($I$233)</f>
        <v>0</v>
      </c>
      <c r="J831" s="1153">
        <f>SUM($J$233)</f>
        <v>0</v>
      </c>
      <c r="K831" s="1153">
        <f>SUM($K$233)</f>
        <v>0</v>
      </c>
      <c r="L831" s="969"/>
      <c r="M831" s="1153">
        <f>SUM($M$233)</f>
        <v>0</v>
      </c>
      <c r="N831" s="1153">
        <f>SUM($N$233)</f>
        <v>0</v>
      </c>
      <c r="O831" s="1153">
        <f>SUM($O$233)</f>
        <v>0</v>
      </c>
      <c r="P831" s="1153">
        <f>SUM($P$233)</f>
        <v>0</v>
      </c>
      <c r="R831" s="44">
        <v>12</v>
      </c>
      <c r="S831" s="46">
        <f t="shared" si="36"/>
        <v>3</v>
      </c>
      <c r="T831" s="46" t="str">
        <f t="shared" si="35"/>
        <v/>
      </c>
      <c r="U831" s="1082">
        <v>831</v>
      </c>
      <c r="V831" s="46"/>
    </row>
    <row r="832" spans="1:22" ht="15.75" customHeight="1">
      <c r="A832" s="1236" t="str">
        <f>$A$237</f>
        <v>Maize: kg produced</v>
      </c>
      <c r="B832" s="1225"/>
      <c r="C832" s="1153">
        <f>SUM($C$243)</f>
        <v>6.1511547945205469E-2</v>
      </c>
      <c r="D832" s="1153">
        <f>SUM($D$243)</f>
        <v>8.6747054794520537E-2</v>
      </c>
      <c r="E832" s="1153">
        <f>SUM($E$243)</f>
        <v>0.11829143835616435</v>
      </c>
      <c r="F832" s="1153">
        <f>SUM($F$243)</f>
        <v>0.20346127397260275</v>
      </c>
      <c r="G832" s="969"/>
      <c r="H832" s="1153">
        <f>SUM($H$243)</f>
        <v>0</v>
      </c>
      <c r="I832" s="1153">
        <f>SUM($I$243)</f>
        <v>0</v>
      </c>
      <c r="J832" s="1153">
        <f>SUM($J$243)</f>
        <v>0</v>
      </c>
      <c r="K832" s="1153">
        <f>SUM($K$243)</f>
        <v>0.58199387671232883</v>
      </c>
      <c r="L832" s="969"/>
      <c r="M832" s="1153">
        <f>SUM($M$243)</f>
        <v>0</v>
      </c>
      <c r="N832" s="1153">
        <f>SUM($N$243)</f>
        <v>0</v>
      </c>
      <c r="O832" s="1153">
        <f>SUM($O$243)</f>
        <v>0</v>
      </c>
      <c r="P832" s="1153">
        <f>SUM($P$243)</f>
        <v>0.37853260273972611</v>
      </c>
      <c r="R832" s="44">
        <v>13</v>
      </c>
      <c r="S832" s="46">
        <f t="shared" si="36"/>
        <v>4</v>
      </c>
      <c r="T832" s="46">
        <f t="shared" si="35"/>
        <v>4</v>
      </c>
      <c r="U832" s="1082">
        <v>832</v>
      </c>
      <c r="V832" s="46"/>
    </row>
    <row r="833" spans="1:22" ht="15.75" customHeight="1">
      <c r="A833" s="44" t="str">
        <f>$A$244</f>
        <v>Sorghum: kg produced</v>
      </c>
      <c r="B833" s="1221"/>
      <c r="C833" s="1153">
        <f>SUM($C$250)</f>
        <v>0</v>
      </c>
      <c r="D833" s="1153">
        <f>SUM($D$250)</f>
        <v>0</v>
      </c>
      <c r="E833" s="1153">
        <f>SUM($E$250)</f>
        <v>0</v>
      </c>
      <c r="F833" s="1153">
        <f>SUM($F$250)</f>
        <v>0</v>
      </c>
      <c r="G833" s="969"/>
      <c r="H833" s="1153">
        <f>SUM($H$250)</f>
        <v>0</v>
      </c>
      <c r="I833" s="1153">
        <f>SUM($I$250)</f>
        <v>0</v>
      </c>
      <c r="J833" s="1153">
        <f>SUM($J$250)</f>
        <v>0</v>
      </c>
      <c r="K833" s="1153">
        <f>SUM($K$250)</f>
        <v>0</v>
      </c>
      <c r="L833" s="969"/>
      <c r="M833" s="1153">
        <f>SUM($M$250)</f>
        <v>0</v>
      </c>
      <c r="N833" s="1153">
        <f>SUM($N$250)</f>
        <v>0</v>
      </c>
      <c r="O833" s="1153">
        <f>SUM($O$250)</f>
        <v>0</v>
      </c>
      <c r="P833" s="1153">
        <f>SUM($P$250)</f>
        <v>0</v>
      </c>
      <c r="R833" s="44">
        <v>14</v>
      </c>
      <c r="S833" s="46">
        <f t="shared" si="36"/>
        <v>4</v>
      </c>
      <c r="T833" s="46" t="str">
        <f t="shared" si="35"/>
        <v/>
      </c>
      <c r="U833" s="1082">
        <v>833</v>
      </c>
      <c r="V833" s="46"/>
    </row>
    <row r="834" spans="1:22" ht="15.75" customHeight="1">
      <c r="A834" s="44" t="str">
        <f>$A$251</f>
        <v>High value cereal: kg produced</v>
      </c>
      <c r="B834" s="1221"/>
      <c r="C834" s="1153">
        <f>SUM($C$257)</f>
        <v>0</v>
      </c>
      <c r="D834" s="1153">
        <f>SUM($D$257)</f>
        <v>0</v>
      </c>
      <c r="E834" s="1153">
        <f>SUM($E$257)</f>
        <v>0</v>
      </c>
      <c r="F834" s="1153">
        <f>SUM($F$257)</f>
        <v>0</v>
      </c>
      <c r="G834" s="969"/>
      <c r="H834" s="1153">
        <f>SUM($H$257)</f>
        <v>0</v>
      </c>
      <c r="I834" s="1153">
        <f>SUM($I$257)</f>
        <v>0</v>
      </c>
      <c r="J834" s="1153">
        <f>SUM($J$257)</f>
        <v>0</v>
      </c>
      <c r="K834" s="1153">
        <f>SUM($K$257)</f>
        <v>0</v>
      </c>
      <c r="L834" s="969"/>
      <c r="M834" s="1153">
        <f>SUM($M$257)</f>
        <v>0</v>
      </c>
      <c r="N834" s="1153">
        <f>SUM($N$257)</f>
        <v>0</v>
      </c>
      <c r="O834" s="1153">
        <f>SUM($O$257)</f>
        <v>0</v>
      </c>
      <c r="P834" s="1153">
        <f>SUM($P$257)</f>
        <v>0</v>
      </c>
      <c r="R834" s="44">
        <v>15</v>
      </c>
      <c r="S834" s="46">
        <f t="shared" si="36"/>
        <v>4</v>
      </c>
      <c r="T834" s="46" t="str">
        <f t="shared" si="35"/>
        <v/>
      </c>
      <c r="U834" s="1082">
        <v>834</v>
      </c>
      <c r="V834" s="46"/>
    </row>
    <row r="835" spans="1:22" ht="15.75" customHeight="1">
      <c r="A835" s="44" t="str">
        <f>$A$258</f>
        <v>High value cereal: kg produced</v>
      </c>
      <c r="B835" s="1221"/>
      <c r="C835" s="1153">
        <f>SUM($C$264)</f>
        <v>0</v>
      </c>
      <c r="D835" s="1153">
        <f>SUM($D$264)</f>
        <v>0</v>
      </c>
      <c r="E835" s="1153">
        <f>SUM($E$264)</f>
        <v>0</v>
      </c>
      <c r="F835" s="1153">
        <f>SUM($F$264)</f>
        <v>0</v>
      </c>
      <c r="G835" s="969"/>
      <c r="H835" s="1153">
        <f>SUM($H$264)</f>
        <v>0</v>
      </c>
      <c r="I835" s="1153">
        <f>SUM($I$264)</f>
        <v>0</v>
      </c>
      <c r="J835" s="1153">
        <f>SUM($J$264)</f>
        <v>0</v>
      </c>
      <c r="K835" s="1153">
        <f>SUM($K$264)</f>
        <v>0</v>
      </c>
      <c r="L835" s="969"/>
      <c r="M835" s="1153">
        <f>SUM($M$264)</f>
        <v>0</v>
      </c>
      <c r="N835" s="1153">
        <f>SUM($N$264)</f>
        <v>0</v>
      </c>
      <c r="O835" s="1153">
        <f>SUM($O$264)</f>
        <v>0</v>
      </c>
      <c r="P835" s="1153">
        <f>SUM($P$264)</f>
        <v>0</v>
      </c>
      <c r="R835" s="44">
        <v>16</v>
      </c>
      <c r="S835" s="46">
        <f t="shared" si="36"/>
        <v>4</v>
      </c>
      <c r="T835" s="46" t="str">
        <f t="shared" si="35"/>
        <v/>
      </c>
      <c r="U835" s="1082">
        <v>835</v>
      </c>
      <c r="V835" s="46"/>
    </row>
    <row r="836" spans="1:22" ht="15.75" customHeight="1">
      <c r="A836" s="44" t="str">
        <f>$A$265</f>
        <v>Cowpeas: kg produced</v>
      </c>
      <c r="B836" s="1221"/>
      <c r="C836" s="1153">
        <f>SUM($C$271)</f>
        <v>2.0681992528019926E-2</v>
      </c>
      <c r="D836" s="1153">
        <f>SUM($D$271)</f>
        <v>3.5454844333748445E-2</v>
      </c>
      <c r="E836" s="1153">
        <f>SUM($E$271)</f>
        <v>3.5454844333748445E-2</v>
      </c>
      <c r="F836" s="1153">
        <f>SUM($F$271)</f>
        <v>2.9250246575342465E-2</v>
      </c>
      <c r="G836" s="969"/>
      <c r="H836" s="1153">
        <f>SUM($H$271)</f>
        <v>0</v>
      </c>
      <c r="I836" s="1153">
        <f>SUM($I$271)</f>
        <v>0</v>
      </c>
      <c r="J836" s="1153">
        <f>SUM($J$271)</f>
        <v>0</v>
      </c>
      <c r="K836" s="1153">
        <f>SUM($K$271)</f>
        <v>2.1272906600249067E-2</v>
      </c>
      <c r="L836" s="969"/>
      <c r="M836" s="1153">
        <f>SUM($M$271)</f>
        <v>0</v>
      </c>
      <c r="N836" s="1153">
        <f>SUM($N$271)</f>
        <v>0</v>
      </c>
      <c r="O836" s="1153">
        <f>SUM($O$271)</f>
        <v>0</v>
      </c>
      <c r="P836" s="1153">
        <f>SUM($P$271)</f>
        <v>-7.9773399750933983E-3</v>
      </c>
      <c r="R836" s="44">
        <v>17</v>
      </c>
      <c r="S836" s="46">
        <f t="shared" si="36"/>
        <v>5</v>
      </c>
      <c r="T836" s="46">
        <f t="shared" si="35"/>
        <v>5</v>
      </c>
      <c r="U836" s="1082">
        <v>836</v>
      </c>
      <c r="V836" s="46"/>
    </row>
    <row r="837" spans="1:22" ht="15.75" customHeight="1">
      <c r="A837" s="44" t="str">
        <f>$A$272</f>
        <v>Beans: kg produced</v>
      </c>
      <c r="B837" s="1225"/>
      <c r="C837" s="1153">
        <f>SUM($C$278)</f>
        <v>3.5350565379825657E-2</v>
      </c>
      <c r="D837" s="1153">
        <f>SUM($D$278)</f>
        <v>6.6282310087173099E-2</v>
      </c>
      <c r="E837" s="1153">
        <f>SUM($E$278)</f>
        <v>1.3992932129514322E-2</v>
      </c>
      <c r="F837" s="1153">
        <f>SUM($F$278)</f>
        <v>6.0095961145703619E-2</v>
      </c>
      <c r="G837" s="969"/>
      <c r="H837" s="1153">
        <f>SUM($H$278)</f>
        <v>0</v>
      </c>
      <c r="I837" s="1153">
        <f>SUM($I$278)</f>
        <v>0</v>
      </c>
      <c r="J837" s="1153">
        <f>SUM($J$278)</f>
        <v>0</v>
      </c>
      <c r="K837" s="1153">
        <f>SUM($K$278)</f>
        <v>0</v>
      </c>
      <c r="L837" s="969"/>
      <c r="M837" s="1153">
        <f>SUM($M$278)</f>
        <v>0</v>
      </c>
      <c r="N837" s="1153">
        <f>SUM($N$278)</f>
        <v>0</v>
      </c>
      <c r="O837" s="1153">
        <f>SUM($O$278)</f>
        <v>0</v>
      </c>
      <c r="P837" s="1153">
        <f>SUM($P$278)</f>
        <v>0</v>
      </c>
      <c r="R837" s="44">
        <v>18</v>
      </c>
      <c r="S837" s="46">
        <f t="shared" si="36"/>
        <v>6</v>
      </c>
      <c r="T837" s="46">
        <f t="shared" si="35"/>
        <v>6</v>
      </c>
      <c r="U837" s="1082">
        <v>837</v>
      </c>
      <c r="V837" s="46"/>
    </row>
    <row r="838" spans="1:22" ht="15.75" customHeight="1">
      <c r="A838" s="44" t="str">
        <f>$A$279</f>
        <v>Millet: kg produced</v>
      </c>
      <c r="B838" s="1225"/>
      <c r="C838" s="1153">
        <f>SUM($C$285)</f>
        <v>0</v>
      </c>
      <c r="D838" s="1153">
        <f>SUM($D$285)</f>
        <v>0</v>
      </c>
      <c r="E838" s="1153">
        <f>SUM($E$285)</f>
        <v>0</v>
      </c>
      <c r="F838" s="1153">
        <f>SUM($F$285)</f>
        <v>0</v>
      </c>
      <c r="G838" s="969"/>
      <c r="H838" s="1153">
        <f>SUM($H$285)</f>
        <v>0</v>
      </c>
      <c r="I838" s="1153">
        <f>SUM($I$285)</f>
        <v>0</v>
      </c>
      <c r="J838" s="1153">
        <f>SUM($J$285)</f>
        <v>0</v>
      </c>
      <c r="K838" s="1153">
        <f>SUM($K$285)</f>
        <v>0</v>
      </c>
      <c r="L838" s="969"/>
      <c r="M838" s="1153">
        <f>SUM($M$285)</f>
        <v>0</v>
      </c>
      <c r="N838" s="1153">
        <f>SUM($N$285)</f>
        <v>0</v>
      </c>
      <c r="O838" s="1153">
        <f>SUM($O$285)</f>
        <v>0</v>
      </c>
      <c r="P838" s="1153">
        <f>SUM($P$285)</f>
        <v>0</v>
      </c>
      <c r="R838" s="44">
        <v>19</v>
      </c>
      <c r="S838" s="46">
        <f t="shared" si="36"/>
        <v>6</v>
      </c>
      <c r="T838" s="46" t="str">
        <f t="shared" si="35"/>
        <v/>
      </c>
      <c r="U838" s="1082">
        <v>838</v>
      </c>
      <c r="V838" s="46"/>
    </row>
    <row r="839" spans="1:22" ht="15.75" customHeight="1">
      <c r="A839" s="44" t="str">
        <f>$A$286</f>
        <v>Pumpkin: kg produce</v>
      </c>
      <c r="B839" s="1225"/>
      <c r="C839" s="1153">
        <f>SUM($C$292)</f>
        <v>0</v>
      </c>
      <c r="D839" s="1153">
        <f>SUM($D$292)</f>
        <v>0</v>
      </c>
      <c r="E839" s="1153">
        <f>SUM($E$292)</f>
        <v>1.5670402656704026E-3</v>
      </c>
      <c r="F839" s="1153">
        <f>SUM($F$292)</f>
        <v>4.7011207970112075E-3</v>
      </c>
      <c r="G839" s="969"/>
      <c r="H839" s="1153">
        <f>SUM($H$292)</f>
        <v>0</v>
      </c>
      <c r="I839" s="1153">
        <f>SUM($I$292)</f>
        <v>0</v>
      </c>
      <c r="J839" s="1153">
        <f>SUM($J$292)</f>
        <v>0</v>
      </c>
      <c r="K839" s="1153">
        <f>SUM($K$292)</f>
        <v>1.880448318804483E-2</v>
      </c>
      <c r="L839" s="969"/>
      <c r="M839" s="1153">
        <f>SUM($M$292)</f>
        <v>0</v>
      </c>
      <c r="N839" s="1153">
        <f>SUM($N$292)</f>
        <v>0</v>
      </c>
      <c r="O839" s="1153">
        <f>SUM($O$292)</f>
        <v>0</v>
      </c>
      <c r="P839" s="1153">
        <f>SUM($P$292)</f>
        <v>1.4103362391033623E-2</v>
      </c>
      <c r="R839" s="44">
        <v>20</v>
      </c>
      <c r="S839" s="46">
        <f t="shared" si="36"/>
        <v>7</v>
      </c>
      <c r="T839" s="46">
        <f t="shared" si="35"/>
        <v>7</v>
      </c>
      <c r="U839" s="1082">
        <v>839</v>
      </c>
      <c r="V839" s="46"/>
    </row>
    <row r="840" spans="1:22" ht="15.75" customHeight="1">
      <c r="A840" s="44" t="str">
        <f>$A$293</f>
        <v>Other crop: kg produced</v>
      </c>
      <c r="B840" s="1225"/>
      <c r="C840" s="1153">
        <f>SUM($C$299)</f>
        <v>0</v>
      </c>
      <c r="D840" s="1153">
        <f>SUM($D$299)</f>
        <v>0</v>
      </c>
      <c r="E840" s="1153">
        <f>SUM($E$299)</f>
        <v>0</v>
      </c>
      <c r="F840" s="1153">
        <f>SUM($F$299)</f>
        <v>0</v>
      </c>
      <c r="G840" s="969"/>
      <c r="H840" s="1153">
        <f>SUM($H$299)</f>
        <v>0</v>
      </c>
      <c r="I840" s="1153">
        <f>SUM($I$299)</f>
        <v>0</v>
      </c>
      <c r="J840" s="1153">
        <f>SUM($J$299)</f>
        <v>0</v>
      </c>
      <c r="K840" s="1153">
        <f>SUM($K$299)</f>
        <v>0</v>
      </c>
      <c r="L840" s="969"/>
      <c r="M840" s="1153">
        <f>SUM($M$299)</f>
        <v>0</v>
      </c>
      <c r="N840" s="1153">
        <f>SUM($N$299)</f>
        <v>0</v>
      </c>
      <c r="O840" s="1153">
        <f>SUM($O$299)</f>
        <v>0</v>
      </c>
      <c r="P840" s="1153">
        <f>SUM($P$299)</f>
        <v>0</v>
      </c>
      <c r="R840" s="44">
        <v>21</v>
      </c>
      <c r="S840" s="46">
        <f t="shared" si="36"/>
        <v>7</v>
      </c>
      <c r="T840" s="46" t="str">
        <f t="shared" si="35"/>
        <v/>
      </c>
      <c r="U840" s="1082">
        <v>840</v>
      </c>
      <c r="V840" s="46"/>
    </row>
    <row r="841" spans="1:22" ht="15.75" customHeight="1">
      <c r="A841" s="1236" t="str">
        <f>$A$300</f>
        <v>Cassava: no. local meas.</v>
      </c>
      <c r="B841" s="1225"/>
      <c r="C841" s="1153">
        <f>SUM($C$309)</f>
        <v>0</v>
      </c>
      <c r="D841" s="1153">
        <f>SUM($D$309)</f>
        <v>0</v>
      </c>
      <c r="E841" s="1153">
        <f>SUM($E$309)</f>
        <v>0</v>
      </c>
      <c r="F841" s="1153">
        <f>SUM($F$309)</f>
        <v>0</v>
      </c>
      <c r="G841" s="969"/>
      <c r="H841" s="1153">
        <f>SUM($H$309)</f>
        <v>0</v>
      </c>
      <c r="I841" s="1153">
        <f>SUM($I$309)</f>
        <v>0</v>
      </c>
      <c r="J841" s="1153">
        <f>SUM($J$309)</f>
        <v>0</v>
      </c>
      <c r="K841" s="1153">
        <f>SUM($K$309)</f>
        <v>0</v>
      </c>
      <c r="L841" s="969"/>
      <c r="M841" s="1153">
        <f>SUM($M$309)</f>
        <v>0</v>
      </c>
      <c r="N841" s="1153">
        <f>SUM($N$309)</f>
        <v>0</v>
      </c>
      <c r="O841" s="1153">
        <f>SUM($O$309)</f>
        <v>0</v>
      </c>
      <c r="P841" s="1153">
        <f>SUM($P$309)</f>
        <v>0</v>
      </c>
      <c r="R841" s="44">
        <v>22</v>
      </c>
      <c r="S841" s="46">
        <f t="shared" si="36"/>
        <v>7</v>
      </c>
      <c r="T841" s="46" t="str">
        <f t="shared" si="35"/>
        <v/>
      </c>
      <c r="U841" s="1082">
        <v>841</v>
      </c>
      <c r="V841" s="46"/>
    </row>
    <row r="842" spans="1:22" ht="15.75" customHeight="1">
      <c r="A842" s="44" t="str">
        <f>$A$310</f>
        <v>Water melon: no. local meas</v>
      </c>
      <c r="B842" s="1225"/>
      <c r="C842" s="1153">
        <f>SUM($C$319)</f>
        <v>0</v>
      </c>
      <c r="D842" s="1153">
        <f>SUM($D$319)</f>
        <v>0</v>
      </c>
      <c r="E842" s="1153">
        <f>SUM($E$319)</f>
        <v>5.9386674968866749E-3</v>
      </c>
      <c r="F842" s="1153">
        <f>SUM($F$319)</f>
        <v>1.4252801992528021E-2</v>
      </c>
      <c r="G842" s="969"/>
      <c r="H842" s="1153">
        <f>SUM($H$319)</f>
        <v>0</v>
      </c>
      <c r="I842" s="1153">
        <f>SUM($I$319)</f>
        <v>0</v>
      </c>
      <c r="J842" s="1153">
        <f>SUM($J$319)</f>
        <v>0</v>
      </c>
      <c r="K842" s="1153">
        <f>SUM($K$319)</f>
        <v>0</v>
      </c>
      <c r="L842" s="969"/>
      <c r="M842" s="1153">
        <f>SUM($M$319)</f>
        <v>0</v>
      </c>
      <c r="N842" s="1153">
        <f>SUM($N$319)</f>
        <v>0</v>
      </c>
      <c r="O842" s="1153">
        <f>SUM($O$319)</f>
        <v>0</v>
      </c>
      <c r="P842" s="1153">
        <f>SUM($P$319)</f>
        <v>0</v>
      </c>
      <c r="R842" s="44">
        <v>23</v>
      </c>
      <c r="S842" s="46">
        <f t="shared" si="36"/>
        <v>8</v>
      </c>
      <c r="T842" s="46">
        <f t="shared" si="35"/>
        <v>8</v>
      </c>
      <c r="U842" s="1082">
        <v>842</v>
      </c>
      <c r="V842" s="46"/>
    </row>
    <row r="843" spans="1:22" ht="15.75" customHeight="1">
      <c r="A843" s="44" t="str">
        <f>$A$320</f>
        <v>Other crop: no. local meas</v>
      </c>
      <c r="B843" s="1225"/>
      <c r="C843" s="1153">
        <f>SUM($C$329)</f>
        <v>0</v>
      </c>
      <c r="D843" s="1153">
        <f>SUM($D$329)</f>
        <v>0</v>
      </c>
      <c r="E843" s="1153">
        <f>SUM($E$329)</f>
        <v>0</v>
      </c>
      <c r="F843" s="1153">
        <f>SUM($F$329)</f>
        <v>0</v>
      </c>
      <c r="G843" s="969"/>
      <c r="H843" s="1153">
        <f>SUM($H$329)</f>
        <v>0</v>
      </c>
      <c r="I843" s="1153">
        <f>SUM($I$329)</f>
        <v>0</v>
      </c>
      <c r="J843" s="1153">
        <f>SUM($J$329)</f>
        <v>0</v>
      </c>
      <c r="K843" s="1153">
        <f>SUM($K$329)</f>
        <v>0</v>
      </c>
      <c r="L843" s="969"/>
      <c r="M843" s="1153">
        <f>SUM($M$329)</f>
        <v>0</v>
      </c>
      <c r="N843" s="1153">
        <f>SUM($N$329)</f>
        <v>0</v>
      </c>
      <c r="O843" s="1153">
        <f>SUM($O$329)</f>
        <v>0</v>
      </c>
      <c r="P843" s="1153">
        <f>SUM($P$329)</f>
        <v>0</v>
      </c>
      <c r="R843" s="44">
        <v>24</v>
      </c>
      <c r="S843" s="46">
        <f t="shared" si="36"/>
        <v>8</v>
      </c>
      <c r="T843" s="46" t="str">
        <f t="shared" si="35"/>
        <v/>
      </c>
      <c r="U843" s="1082">
        <v>843</v>
      </c>
      <c r="V843" s="46"/>
    </row>
    <row r="844" spans="1:22" ht="15.75" customHeight="1">
      <c r="A844" s="44" t="str">
        <f>$A$330</f>
        <v>Sweet potato: no. local meas</v>
      </c>
      <c r="B844" s="1225"/>
      <c r="C844" s="1153">
        <f>SUM($C$339)</f>
        <v>0</v>
      </c>
      <c r="D844" s="1153">
        <f>SUM($D$339)</f>
        <v>0</v>
      </c>
      <c r="E844" s="1153">
        <f>SUM($E$339)</f>
        <v>7.4252801992528029E-3</v>
      </c>
      <c r="F844" s="1153">
        <f>SUM($F$339)</f>
        <v>8.9103362391033634E-3</v>
      </c>
      <c r="G844" s="969"/>
      <c r="H844" s="1153">
        <f>SUM($H$339)</f>
        <v>0</v>
      </c>
      <c r="I844" s="1153">
        <f>SUM($I$339)</f>
        <v>0</v>
      </c>
      <c r="J844" s="1153">
        <f>SUM($J$339)</f>
        <v>0</v>
      </c>
      <c r="K844" s="1153">
        <f>SUM($K$339)</f>
        <v>0</v>
      </c>
      <c r="L844" s="969"/>
      <c r="M844" s="1153">
        <f>SUM($M$339)</f>
        <v>0</v>
      </c>
      <c r="N844" s="1153">
        <f>SUM($N$339)</f>
        <v>0</v>
      </c>
      <c r="O844" s="1153">
        <f>SUM($O$339)</f>
        <v>0</v>
      </c>
      <c r="P844" s="1153">
        <f>SUM($P$339)</f>
        <v>0</v>
      </c>
      <c r="R844" s="44">
        <v>25</v>
      </c>
      <c r="S844" s="46">
        <f t="shared" si="36"/>
        <v>9</v>
      </c>
      <c r="T844" s="46">
        <f t="shared" si="35"/>
        <v>9</v>
      </c>
      <c r="U844" s="1082">
        <v>844</v>
      </c>
      <c r="V844" s="46"/>
    </row>
    <row r="845" spans="1:22" ht="15.75" customHeight="1">
      <c r="A845" s="44" t="str">
        <f>$A$340</f>
        <v>Groundnuts (dry): no. local meas</v>
      </c>
      <c r="B845" s="1225"/>
      <c r="C845" s="1153">
        <f>SUM($C$349)</f>
        <v>2.6415162515566623E-2</v>
      </c>
      <c r="D845" s="1153">
        <f>SUM($D$349)</f>
        <v>5.7861784557907844E-2</v>
      </c>
      <c r="E845" s="1153">
        <f>SUM($E$349)</f>
        <v>5.7861784557907844E-2</v>
      </c>
      <c r="F845" s="1153">
        <f>SUM($F$349)</f>
        <v>6.943414146948941E-2</v>
      </c>
      <c r="G845" s="969"/>
      <c r="H845" s="1153">
        <f>SUM($H$349)</f>
        <v>0</v>
      </c>
      <c r="I845" s="1153">
        <f>SUM($I$349)</f>
        <v>0</v>
      </c>
      <c r="J845" s="1153">
        <f>SUM($J$349)</f>
        <v>0</v>
      </c>
      <c r="K845" s="1153">
        <f>SUM($K$349)</f>
        <v>0</v>
      </c>
      <c r="L845" s="969"/>
      <c r="M845" s="1153">
        <f>SUM($M$349)</f>
        <v>0</v>
      </c>
      <c r="N845" s="1153">
        <f>SUM($N$349)</f>
        <v>0</v>
      </c>
      <c r="O845" s="1153">
        <f>SUM($O$349)</f>
        <v>0</v>
      </c>
      <c r="P845" s="1153">
        <f>SUM($P$349)</f>
        <v>0</v>
      </c>
      <c r="R845" s="44">
        <v>26</v>
      </c>
      <c r="S845" s="46">
        <f t="shared" si="36"/>
        <v>10</v>
      </c>
      <c r="T845" s="46">
        <f t="shared" si="35"/>
        <v>10</v>
      </c>
      <c r="U845" s="1082">
        <v>845</v>
      </c>
      <c r="V845" s="46"/>
    </row>
    <row r="846" spans="1:22" ht="15.75" customHeight="1">
      <c r="A846" s="44" t="str">
        <f>$A$350</f>
        <v>Roundnuts (bambara): no. local meas</v>
      </c>
      <c r="B846" s="1225"/>
      <c r="C846" s="1153">
        <f>SUM($C$359)</f>
        <v>0</v>
      </c>
      <c r="D846" s="1153">
        <f>SUM($D$359)</f>
        <v>0</v>
      </c>
      <c r="E846" s="1153">
        <f>SUM($E$359)</f>
        <v>0</v>
      </c>
      <c r="F846" s="1153">
        <f>SUM($F$359)</f>
        <v>0</v>
      </c>
      <c r="G846" s="969"/>
      <c r="H846" s="1153">
        <f>SUM($H$359)</f>
        <v>0</v>
      </c>
      <c r="I846" s="1153">
        <f>SUM($I$359)</f>
        <v>0</v>
      </c>
      <c r="J846" s="1153">
        <f>SUM($J$359)</f>
        <v>0</v>
      </c>
      <c r="K846" s="1153">
        <f>SUM($K$359)</f>
        <v>0</v>
      </c>
      <c r="L846" s="969"/>
      <c r="M846" s="1153">
        <f>SUM($M$359)</f>
        <v>0</v>
      </c>
      <c r="N846" s="1153">
        <f>SUM($N$359)</f>
        <v>0</v>
      </c>
      <c r="O846" s="1153">
        <f>SUM($O$359)</f>
        <v>0</v>
      </c>
      <c r="P846" s="1153">
        <f>SUM($P$359)</f>
        <v>0</v>
      </c>
      <c r="R846" s="44">
        <v>27</v>
      </c>
      <c r="S846" s="46">
        <f t="shared" si="36"/>
        <v>10</v>
      </c>
      <c r="T846" s="46" t="str">
        <f t="shared" si="35"/>
        <v/>
      </c>
      <c r="U846" s="1082">
        <v>846</v>
      </c>
      <c r="V846" s="46"/>
    </row>
    <row r="847" spans="1:22" ht="15.75" customHeight="1">
      <c r="A847" s="44" t="str">
        <f>$A$360</f>
        <v>Other crop: type</v>
      </c>
      <c r="B847" s="1225"/>
      <c r="C847" s="1153">
        <f>SUM($C$370)</f>
        <v>0</v>
      </c>
      <c r="D847" s="1153">
        <f>SUM($D$370)</f>
        <v>0</v>
      </c>
      <c r="E847" s="1153">
        <f>SUM($E$370)</f>
        <v>0</v>
      </c>
      <c r="F847" s="1153">
        <f>SUM($F$370)</f>
        <v>0</v>
      </c>
      <c r="G847" s="969"/>
      <c r="H847" s="1153">
        <f>SUM($H$370)</f>
        <v>0</v>
      </c>
      <c r="I847" s="1153">
        <f>SUM($I$370)</f>
        <v>0</v>
      </c>
      <c r="J847" s="1153">
        <f>SUM($J$370)</f>
        <v>0</v>
      </c>
      <c r="K847" s="1153">
        <f>SUM($K$370)</f>
        <v>0</v>
      </c>
      <c r="L847" s="969"/>
      <c r="M847" s="1153">
        <f>SUM($M$370)</f>
        <v>0</v>
      </c>
      <c r="N847" s="1153">
        <f>SUM($N$370)</f>
        <v>0</v>
      </c>
      <c r="O847" s="1153">
        <f>SUM($O$370)</f>
        <v>0</v>
      </c>
      <c r="P847" s="1153">
        <f>SUM($P$370)</f>
        <v>0</v>
      </c>
      <c r="R847" s="44">
        <v>28</v>
      </c>
      <c r="S847" s="46">
        <f t="shared" si="36"/>
        <v>10</v>
      </c>
      <c r="T847" s="46" t="str">
        <f t="shared" si="35"/>
        <v/>
      </c>
      <c r="U847" s="1082">
        <v>847</v>
      </c>
      <c r="V847" s="46"/>
    </row>
    <row r="848" spans="1:22" ht="15.75" customHeight="1">
      <c r="A848" s="44" t="str">
        <f>$A$371</f>
        <v>Other crop: type</v>
      </c>
      <c r="B848" s="1225"/>
      <c r="C848" s="1153">
        <f>SUM($C$381)</f>
        <v>0</v>
      </c>
      <c r="D848" s="1153">
        <f>SUM($D$381)</f>
        <v>0</v>
      </c>
      <c r="E848" s="1153">
        <f>SUM($E$381)</f>
        <v>0</v>
      </c>
      <c r="F848" s="1153">
        <f>SUM($F$381)</f>
        <v>0</v>
      </c>
      <c r="G848" s="969"/>
      <c r="H848" s="1153">
        <f>SUM($H$381)</f>
        <v>0</v>
      </c>
      <c r="I848" s="1153">
        <f>SUM($I$381)</f>
        <v>0</v>
      </c>
      <c r="J848" s="1153">
        <f>SUM($J$381)</f>
        <v>0</v>
      </c>
      <c r="K848" s="1153">
        <f>SUM($K$381)</f>
        <v>0</v>
      </c>
      <c r="L848" s="969"/>
      <c r="M848" s="1153">
        <f>SUM($M$381)</f>
        <v>0</v>
      </c>
      <c r="N848" s="1153">
        <f>SUM($N$381)</f>
        <v>0</v>
      </c>
      <c r="O848" s="1153">
        <f>SUM($O$381)</f>
        <v>0</v>
      </c>
      <c r="P848" s="1153">
        <f>SUM($P$381)</f>
        <v>0</v>
      </c>
      <c r="R848" s="44">
        <v>29</v>
      </c>
      <c r="S848" s="46">
        <f t="shared" si="36"/>
        <v>10</v>
      </c>
      <c r="T848" s="46" t="str">
        <f t="shared" si="35"/>
        <v/>
      </c>
      <c r="U848" s="1082">
        <v>848</v>
      </c>
      <c r="V848" s="46"/>
    </row>
    <row r="849" spans="1:22" ht="15.75" customHeight="1">
      <c r="A849" s="44" t="str">
        <f>$A$382</f>
        <v>Squash: number</v>
      </c>
      <c r="B849" s="1225"/>
      <c r="C849" s="1153">
        <f>SUM($C$391)</f>
        <v>0</v>
      </c>
      <c r="D849" s="1153">
        <f>SUM($D$391)</f>
        <v>0</v>
      </c>
      <c r="E849" s="1153">
        <f>SUM($E$391)</f>
        <v>0</v>
      </c>
      <c r="F849" s="1153">
        <f>SUM($F$391)</f>
        <v>0</v>
      </c>
      <c r="G849" s="969"/>
      <c r="H849" s="1153">
        <f>SUM($H$391)</f>
        <v>0</v>
      </c>
      <c r="I849" s="1153">
        <f>SUM($I$391)</f>
        <v>0</v>
      </c>
      <c r="J849" s="1153">
        <f>SUM($J$391)</f>
        <v>0</v>
      </c>
      <c r="K849" s="1153">
        <f>SUM($K$391)</f>
        <v>0</v>
      </c>
      <c r="L849" s="969"/>
      <c r="M849" s="1153">
        <f>SUM($M$391)</f>
        <v>0</v>
      </c>
      <c r="N849" s="1153">
        <f>SUM($N$391)</f>
        <v>0</v>
      </c>
      <c r="O849" s="1153">
        <f>SUM($O$391)</f>
        <v>0</v>
      </c>
      <c r="P849" s="1153">
        <f>SUM($P$391)</f>
        <v>0</v>
      </c>
      <c r="R849" s="44">
        <v>30</v>
      </c>
      <c r="S849" s="46">
        <f t="shared" si="36"/>
        <v>10</v>
      </c>
      <c r="T849" s="46" t="str">
        <f t="shared" si="35"/>
        <v/>
      </c>
      <c r="U849" s="1082">
        <v>849</v>
      </c>
      <c r="V849" s="46"/>
    </row>
    <row r="850" spans="1:22" ht="15.75" customHeight="1">
      <c r="A850" s="918" t="s">
        <v>790</v>
      </c>
      <c r="B850" s="1225"/>
      <c r="C850" s="969"/>
      <c r="D850" s="969"/>
      <c r="E850" s="969"/>
      <c r="F850" s="969"/>
      <c r="G850" s="969"/>
      <c r="H850" s="969"/>
      <c r="I850" s="969"/>
      <c r="J850" s="969"/>
      <c r="K850" s="969"/>
      <c r="L850" s="969"/>
      <c r="M850" s="969"/>
      <c r="N850" s="969"/>
      <c r="O850" s="969"/>
      <c r="P850" s="969"/>
      <c r="R850" s="44"/>
      <c r="S850" s="46">
        <f t="shared" si="36"/>
        <v>10</v>
      </c>
      <c r="T850" s="46" t="str">
        <f t="shared" si="35"/>
        <v/>
      </c>
      <c r="U850" s="1082">
        <v>850</v>
      </c>
      <c r="V850" s="46"/>
    </row>
    <row r="851" spans="1:22" ht="15.75" customHeight="1">
      <c r="A851" s="44" t="str">
        <f>Data!$A$428</f>
        <v>FISHING -- see worksheet Data 3</v>
      </c>
      <c r="B851" s="1225"/>
      <c r="C851" s="1153">
        <f>SUM($C$437)</f>
        <v>0</v>
      </c>
      <c r="D851" s="1153">
        <f>SUM($D$437)</f>
        <v>0</v>
      </c>
      <c r="E851" s="1153">
        <f>SUM($E$437)</f>
        <v>0</v>
      </c>
      <c r="F851" s="1153">
        <f>SUM($F$437)</f>
        <v>0</v>
      </c>
      <c r="G851" s="969"/>
      <c r="H851" s="1153">
        <f>SUM($H$437)</f>
        <v>0</v>
      </c>
      <c r="I851" s="1153">
        <f>SUM($I$437)</f>
        <v>0</v>
      </c>
      <c r="J851" s="1153">
        <f>SUM($J$437)</f>
        <v>0</v>
      </c>
      <c r="K851" s="1153">
        <f>SUM($K$437)</f>
        <v>0</v>
      </c>
      <c r="L851" s="969"/>
      <c r="M851" s="1153">
        <f>SUM($M$437)</f>
        <v>0</v>
      </c>
      <c r="N851" s="1153">
        <f>SUM($N$437)</f>
        <v>0</v>
      </c>
      <c r="O851" s="1153">
        <f>SUM($O$437)</f>
        <v>0</v>
      </c>
      <c r="P851" s="1153">
        <f>SUM($P$437)</f>
        <v>0</v>
      </c>
      <c r="R851" s="44">
        <v>31</v>
      </c>
      <c r="S851" s="46">
        <f t="shared" si="36"/>
        <v>10</v>
      </c>
      <c r="T851" s="46" t="str">
        <f t="shared" si="35"/>
        <v/>
      </c>
      <c r="U851" s="1082">
        <v>851</v>
      </c>
      <c r="V851" s="46"/>
    </row>
    <row r="852" spans="1:22" ht="15.75" customHeight="1">
      <c r="A852" s="44" t="str">
        <f>Data!$A$438</f>
        <v>WILD FOODS -- see worksheet Data 3</v>
      </c>
      <c r="B852" s="1225"/>
      <c r="C852" s="1153">
        <f>SUM($C$447)</f>
        <v>0</v>
      </c>
      <c r="D852" s="1153">
        <f>SUM($D$447)</f>
        <v>0</v>
      </c>
      <c r="E852" s="1153">
        <f>SUM($E$447)</f>
        <v>0</v>
      </c>
      <c r="F852" s="1153">
        <f>SUM($F$447)</f>
        <v>0</v>
      </c>
      <c r="G852" s="969"/>
      <c r="H852" s="1153">
        <f>SUM($H$447)</f>
        <v>0.03</v>
      </c>
      <c r="I852" s="1153">
        <f>SUM($I$447)</f>
        <v>0.05</v>
      </c>
      <c r="J852" s="1153">
        <f>SUM($J$447)</f>
        <v>0</v>
      </c>
      <c r="K852" s="1153">
        <f>SUM($K$447)</f>
        <v>0</v>
      </c>
      <c r="L852" s="969"/>
      <c r="M852" s="1153">
        <f>SUM($M$447)</f>
        <v>0.03</v>
      </c>
      <c r="N852" s="1153">
        <f>SUM($N$447)</f>
        <v>0.05</v>
      </c>
      <c r="O852" s="1153">
        <f>SUM($O$447)</f>
        <v>0</v>
      </c>
      <c r="P852" s="1153">
        <f>SUM($P$447)</f>
        <v>0</v>
      </c>
      <c r="R852" s="44">
        <v>32</v>
      </c>
      <c r="S852" s="46">
        <f t="shared" si="36"/>
        <v>11</v>
      </c>
      <c r="T852" s="46">
        <f t="shared" si="35"/>
        <v>11</v>
      </c>
      <c r="U852" s="1082">
        <v>852</v>
      </c>
      <c r="V852" s="46"/>
    </row>
    <row r="853" spans="1:22" ht="15.75" customHeight="1">
      <c r="A853" s="918" t="s">
        <v>21</v>
      </c>
      <c r="B853" s="1225"/>
      <c r="C853" s="969"/>
      <c r="D853" s="969"/>
      <c r="E853" s="969"/>
      <c r="F853" s="969"/>
      <c r="G853" s="969"/>
      <c r="H853" s="969"/>
      <c r="I853" s="969"/>
      <c r="J853" s="969"/>
      <c r="K853" s="969"/>
      <c r="L853" s="969"/>
      <c r="M853" s="969"/>
      <c r="N853" s="969"/>
      <c r="O853" s="969"/>
      <c r="P853" s="969"/>
      <c r="R853" s="44"/>
      <c r="S853" s="46">
        <f t="shared" si="36"/>
        <v>11</v>
      </c>
      <c r="T853" s="46" t="str">
        <f t="shared" si="35"/>
        <v/>
      </c>
      <c r="U853" s="108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25"/>
      <c r="C854" s="1153">
        <f>SUM($C$649)</f>
        <v>0</v>
      </c>
      <c r="D854" s="1153">
        <f>SUM($D$649)</f>
        <v>0</v>
      </c>
      <c r="E854" s="1153">
        <f>SUM($E$649)</f>
        <v>0</v>
      </c>
      <c r="F854" s="1153">
        <f>SUM($F$649)</f>
        <v>0</v>
      </c>
      <c r="G854" s="969"/>
      <c r="H854" s="1153">
        <f>SUM($H$649)</f>
        <v>0</v>
      </c>
      <c r="I854" s="1153">
        <f>SUM($I$649)</f>
        <v>0</v>
      </c>
      <c r="J854" s="1153">
        <f>SUM($J$649)</f>
        <v>0</v>
      </c>
      <c r="K854" s="1153">
        <f>SUM($K$649)</f>
        <v>0</v>
      </c>
      <c r="L854" s="969"/>
      <c r="M854" s="1153">
        <f>SUM($M$649)</f>
        <v>0</v>
      </c>
      <c r="N854" s="1153">
        <f>SUM($N$649)</f>
        <v>0</v>
      </c>
      <c r="O854" s="1153">
        <f>SUM($O$649)</f>
        <v>0</v>
      </c>
      <c r="P854" s="1153">
        <f>SUM($P$649)</f>
        <v>0</v>
      </c>
      <c r="R854" s="44">
        <v>33</v>
      </c>
      <c r="S854" s="46">
        <f t="shared" si="36"/>
        <v>11</v>
      </c>
      <c r="T854" s="46" t="str">
        <f t="shared" si="35"/>
        <v/>
      </c>
      <c r="U854" s="1082">
        <v>854</v>
      </c>
      <c r="V854" s="46"/>
    </row>
    <row r="855" spans="1:22" ht="15.75" customHeight="1">
      <c r="A855" s="44" t="str">
        <f>$A$650</f>
        <v>Labour: Weeding</v>
      </c>
      <c r="B855" s="1225"/>
      <c r="C855" s="1153">
        <f>SUM($C$655)</f>
        <v>0</v>
      </c>
      <c r="D855" s="1153">
        <f>SUM($D$655)</f>
        <v>0</v>
      </c>
      <c r="E855" s="1153">
        <f>SUM($E$655)</f>
        <v>0</v>
      </c>
      <c r="F855" s="1153">
        <f>SUM($F$655)</f>
        <v>0</v>
      </c>
      <c r="G855" s="969"/>
      <c r="H855" s="1153">
        <f>SUM($H$655)</f>
        <v>0</v>
      </c>
      <c r="I855" s="1153">
        <f>SUM($I$655)</f>
        <v>0</v>
      </c>
      <c r="J855" s="1153">
        <f>SUM($J$655)</f>
        <v>0</v>
      </c>
      <c r="K855" s="1153">
        <f>SUM($K$655)</f>
        <v>0</v>
      </c>
      <c r="L855" s="969"/>
      <c r="M855" s="1153">
        <f>SUM($M$655)</f>
        <v>0</v>
      </c>
      <c r="N855" s="1153">
        <f>SUM($N$655)</f>
        <v>0</v>
      </c>
      <c r="O855" s="1153">
        <f>SUM($O$655)</f>
        <v>0</v>
      </c>
      <c r="P855" s="1153">
        <f>SUM($P$655)</f>
        <v>0</v>
      </c>
      <c r="R855" s="44">
        <v>34</v>
      </c>
      <c r="S855" s="46">
        <f t="shared" si="36"/>
        <v>11</v>
      </c>
      <c r="T855" s="46" t="str">
        <f t="shared" si="35"/>
        <v/>
      </c>
      <c r="U855" s="1082">
        <v>855</v>
      </c>
      <c r="V855" s="46"/>
    </row>
    <row r="856" spans="1:22" ht="15.75" customHeight="1">
      <c r="A856" s="44" t="str">
        <f>$A$656</f>
        <v>Labour: Harvesting</v>
      </c>
      <c r="B856" s="1225"/>
      <c r="C856" s="1153">
        <f>SUM($C$661)</f>
        <v>0</v>
      </c>
      <c r="D856" s="1153">
        <f>SUM($D$661)</f>
        <v>0</v>
      </c>
      <c r="E856" s="1153">
        <f>SUM($E$661)</f>
        <v>2.8253424657534248E-2</v>
      </c>
      <c r="F856" s="1153">
        <f>SUM($F$661)</f>
        <v>0</v>
      </c>
      <c r="G856" s="969"/>
      <c r="H856" s="1153">
        <f>SUM($H$661)</f>
        <v>0</v>
      </c>
      <c r="I856" s="1153">
        <f>SUM($I$661)</f>
        <v>0</v>
      </c>
      <c r="J856" s="1153">
        <f>SUM($J$661)</f>
        <v>2.8253424657534248E-2</v>
      </c>
      <c r="K856" s="1153">
        <f>SUM($K$661)</f>
        <v>0</v>
      </c>
      <c r="L856" s="969"/>
      <c r="M856" s="1153">
        <f>SUM($M$661)</f>
        <v>0</v>
      </c>
      <c r="N856" s="1153">
        <f>SUM($N$661)</f>
        <v>0</v>
      </c>
      <c r="O856" s="1153">
        <f>SUM($O$661)</f>
        <v>0</v>
      </c>
      <c r="P856" s="1153">
        <f>SUM($P$661)</f>
        <v>0</v>
      </c>
      <c r="R856" s="44">
        <v>35</v>
      </c>
      <c r="S856" s="46">
        <f t="shared" si="36"/>
        <v>12</v>
      </c>
      <c r="T856" s="46">
        <f t="shared" si="35"/>
        <v>12</v>
      </c>
      <c r="U856" s="1082">
        <v>856</v>
      </c>
      <c r="V856" s="46"/>
    </row>
    <row r="857" spans="1:22" ht="15.75" customHeight="1">
      <c r="A857" s="44" t="str">
        <f>$A$662</f>
        <v>Labour migration: no. people per HH</v>
      </c>
      <c r="B857" s="1225"/>
      <c r="C857" s="1153">
        <f>SUM($C$664)</f>
        <v>0</v>
      </c>
      <c r="D857" s="1153">
        <f>SUM($D$664)</f>
        <v>0</v>
      </c>
      <c r="E857" s="1153">
        <f>SUM($E$664)</f>
        <v>0</v>
      </c>
      <c r="F857" s="1153">
        <f>SUM($F$664)</f>
        <v>0</v>
      </c>
      <c r="G857" s="969"/>
      <c r="H857" s="1153">
        <f>SUM($H$664)</f>
        <v>0</v>
      </c>
      <c r="I857" s="1153">
        <f>SUM($I$664)</f>
        <v>0</v>
      </c>
      <c r="J857" s="1153">
        <f>SUM($J$664)</f>
        <v>0</v>
      </c>
      <c r="K857" s="1153">
        <f>SUM($K$664)</f>
        <v>0</v>
      </c>
      <c r="L857" s="969"/>
      <c r="M857" s="1153">
        <f>SUM($M$664)</f>
        <v>0</v>
      </c>
      <c r="N857" s="1153">
        <f>SUM($N$664)</f>
        <v>0</v>
      </c>
      <c r="O857" s="1153">
        <f>SUM($O$664)</f>
        <v>0</v>
      </c>
      <c r="P857" s="1153">
        <f>SUM($P$664)</f>
        <v>0</v>
      </c>
      <c r="R857" s="44">
        <v>36</v>
      </c>
      <c r="S857" s="46">
        <f t="shared" si="36"/>
        <v>12</v>
      </c>
      <c r="T857" s="46" t="str">
        <f t="shared" si="35"/>
        <v/>
      </c>
      <c r="U857" s="1082">
        <v>857</v>
      </c>
      <c r="V857" s="46"/>
    </row>
    <row r="858" spans="1:22" ht="15.75" customHeight="1">
      <c r="A858" s="918" t="s">
        <v>22</v>
      </c>
      <c r="B858" s="1225"/>
      <c r="C858" s="969"/>
      <c r="D858" s="969"/>
      <c r="E858" s="969"/>
      <c r="F858" s="969"/>
      <c r="G858" s="969"/>
      <c r="H858" s="969"/>
      <c r="I858" s="969"/>
      <c r="J858" s="969"/>
      <c r="K858" s="969"/>
      <c r="L858" s="969"/>
      <c r="M858" s="969"/>
      <c r="N858" s="969"/>
      <c r="O858" s="969"/>
      <c r="P858" s="969"/>
      <c r="R858" s="44"/>
      <c r="S858" s="46"/>
      <c r="T858" s="46" t="str">
        <f t="shared" si="35"/>
        <v/>
      </c>
      <c r="U858" s="1082">
        <v>858</v>
      </c>
      <c r="V858" s="46"/>
    </row>
    <row r="859" spans="1:22" ht="15.75" customHeight="1">
      <c r="A859" s="44" t="str">
        <f>$A$449</f>
        <v>Maize (mielie) meal purchase</v>
      </c>
      <c r="B859" s="1225"/>
      <c r="C859" s="1153">
        <f>SUM($C$455)</f>
        <v>0.69206465753424673</v>
      </c>
      <c r="D859" s="1153">
        <f>SUM($D$455)</f>
        <v>0.62914968866749699</v>
      </c>
      <c r="E859" s="1153">
        <f>SUM($E$455)</f>
        <v>0.5033197509339975</v>
      </c>
      <c r="F859" s="1153">
        <f>SUM($F$455)</f>
        <v>0.45298777584059774</v>
      </c>
      <c r="G859" s="969"/>
      <c r="H859" s="1153">
        <f>SUM($H$455)</f>
        <v>0</v>
      </c>
      <c r="I859" s="1153">
        <f>SUM($I$455)</f>
        <v>0</v>
      </c>
      <c r="J859" s="1153">
        <f>SUM($J$455)</f>
        <v>0</v>
      </c>
      <c r="K859" s="1153">
        <f>SUM($K$455)</f>
        <v>0</v>
      </c>
      <c r="L859" s="969"/>
      <c r="M859" s="1153">
        <f>SUM($M$455)</f>
        <v>0</v>
      </c>
      <c r="N859" s="1153">
        <f>SUM($N$455)</f>
        <v>0</v>
      </c>
      <c r="O859" s="1153">
        <f>SUM($O$455)</f>
        <v>0</v>
      </c>
      <c r="P859" s="1153">
        <f>SUM($P$455)</f>
        <v>0</v>
      </c>
      <c r="Q859" s="1237"/>
      <c r="R859" s="44"/>
      <c r="S859" s="46"/>
      <c r="T859" s="46" t="str">
        <f t="shared" si="35"/>
        <v/>
      </c>
      <c r="U859" s="1082">
        <v>859</v>
      </c>
      <c r="V859" s="46"/>
    </row>
    <row r="860" spans="1:22" ht="15.75" customHeight="1">
      <c r="A860" s="44" t="str">
        <f>$A$458</f>
        <v>Maize samp purchase</v>
      </c>
      <c r="B860" s="1225"/>
      <c r="C860" s="1153">
        <f>SUM($C$464)</f>
        <v>0</v>
      </c>
      <c r="D860" s="1153">
        <f>SUM($D$464)</f>
        <v>0</v>
      </c>
      <c r="E860" s="1153">
        <f>SUM($E$464)</f>
        <v>4.731657534246575E-2</v>
      </c>
      <c r="F860" s="1153">
        <f>SUM($F$464)</f>
        <v>5.6779890410958891E-2</v>
      </c>
      <c r="G860" s="969"/>
      <c r="H860" s="1153">
        <f>SUM($H$464)</f>
        <v>0</v>
      </c>
      <c r="I860" s="1153">
        <f>SUM($I$464)</f>
        <v>0</v>
      </c>
      <c r="J860" s="1153">
        <f>SUM($J$464)</f>
        <v>0</v>
      </c>
      <c r="K860" s="1153">
        <f>SUM($K$464)</f>
        <v>0</v>
      </c>
      <c r="L860" s="969"/>
      <c r="M860" s="1153">
        <f>SUM($M$464)</f>
        <v>0</v>
      </c>
      <c r="N860" s="1153">
        <f>SUM($N$464)</f>
        <v>0</v>
      </c>
      <c r="O860" s="1153">
        <f>SUM($O$464)</f>
        <v>0</v>
      </c>
      <c r="P860" s="1153">
        <f>SUM($P$464)</f>
        <v>0</v>
      </c>
      <c r="R860" s="44"/>
      <c r="S860" s="46"/>
      <c r="T860" s="46" t="str">
        <f t="shared" si="35"/>
        <v/>
      </c>
      <c r="U860" s="1082">
        <v>860</v>
      </c>
      <c r="V860" s="46"/>
    </row>
    <row r="861" spans="1:22" ht="15.75" customHeight="1">
      <c r="A861" s="44" t="str">
        <f>$A$467</f>
        <v>Rice purchase</v>
      </c>
      <c r="B861" s="1225"/>
      <c r="C861" s="1153">
        <f>SUM($C$473)</f>
        <v>0</v>
      </c>
      <c r="D861" s="1153">
        <f>SUM($D$473)</f>
        <v>0</v>
      </c>
      <c r="E861" s="1153">
        <f>SUM($E$473)</f>
        <v>4.6143437110834372E-2</v>
      </c>
      <c r="F861" s="1153">
        <f>SUM($F$473)</f>
        <v>5.5372124533001242E-2</v>
      </c>
      <c r="G861" s="969"/>
      <c r="H861" s="1153">
        <f>SUM($H$473)</f>
        <v>4.1743776476445053E-2</v>
      </c>
      <c r="I861" s="1153">
        <f>SUM($I$473)</f>
        <v>4.1743776476445053E-2</v>
      </c>
      <c r="J861" s="1153">
        <f>SUM($J$473)</f>
        <v>4.1743776476445053E-2</v>
      </c>
      <c r="K861" s="1153">
        <f>SUM($K$473)</f>
        <v>4.1743776476445053E-2</v>
      </c>
      <c r="L861" s="969"/>
      <c r="M861" s="1153">
        <f>SUM($M$473)</f>
        <v>4.1743776476445053E-2</v>
      </c>
      <c r="N861" s="1153">
        <f>SUM($N$473)</f>
        <v>4.1743776476445053E-2</v>
      </c>
      <c r="O861" s="1153">
        <f>SUM($O$473)</f>
        <v>-4.3996606343893185E-3</v>
      </c>
      <c r="P861" s="1153">
        <f>SUM($P$473)</f>
        <v>-1.3628348056556189E-2</v>
      </c>
      <c r="R861" s="44"/>
      <c r="S861" s="46"/>
      <c r="T861" s="46" t="str">
        <f t="shared" si="35"/>
        <v/>
      </c>
      <c r="U861" s="1082">
        <v>861</v>
      </c>
      <c r="V861" s="46"/>
    </row>
    <row r="862" spans="1:22" ht="15.75" customHeight="1">
      <c r="A862" s="44" t="str">
        <f>$A$476</f>
        <v>Potatoes purchase</v>
      </c>
      <c r="B862" s="1225"/>
      <c r="C862" s="1153">
        <f>SUM($C$482)</f>
        <v>1.9551681195516812E-2</v>
      </c>
      <c r="D862" s="1153">
        <f>SUM($D$482)</f>
        <v>1.9551681195516812E-2</v>
      </c>
      <c r="E862" s="1153">
        <f>SUM($E$482)</f>
        <v>1.3686176836861769E-2</v>
      </c>
      <c r="F862" s="1153">
        <f>SUM($F$482)</f>
        <v>1.6423412204234121E-2</v>
      </c>
      <c r="G862" s="969"/>
      <c r="H862" s="1153">
        <f>SUM($H$482)</f>
        <v>6.8497568277668119E-3</v>
      </c>
      <c r="I862" s="1153">
        <f>SUM($I$482)</f>
        <v>6.8497568277668119E-3</v>
      </c>
      <c r="J862" s="1153">
        <f>SUM($J$482)</f>
        <v>6.8497568277668119E-3</v>
      </c>
      <c r="K862" s="1153">
        <f>SUM($K$482)</f>
        <v>6.8497568277668111E-3</v>
      </c>
      <c r="L862" s="969"/>
      <c r="M862" s="1153">
        <f>SUM($M$482)</f>
        <v>-1.270192436775E-2</v>
      </c>
      <c r="N862" s="1153">
        <f>SUM($N$482)</f>
        <v>-1.270192436775E-2</v>
      </c>
      <c r="O862" s="1153">
        <f>SUM($O$482)</f>
        <v>-6.8364200090949567E-3</v>
      </c>
      <c r="P862" s="1153">
        <f>SUM($P$482)</f>
        <v>-9.5736553764673091E-3</v>
      </c>
      <c r="Q862" s="1055" t="str">
        <f>$Q$484</f>
        <v>fpl</v>
      </c>
      <c r="R862" s="44" t="str">
        <f>IF(Q862="mns",1,IF(Q862="ess",0,""))</f>
        <v/>
      </c>
      <c r="S862" s="46"/>
      <c r="T862" s="46" t="str">
        <f t="shared" si="35"/>
        <v/>
      </c>
      <c r="U862" s="1082">
        <v>862</v>
      </c>
      <c r="V862" s="46"/>
    </row>
    <row r="863" spans="1:22" ht="15.75" customHeight="1">
      <c r="A863" s="44" t="str">
        <f>$A$485</f>
        <v>Brown bread purchase</v>
      </c>
      <c r="B863" s="1225"/>
      <c r="C863" s="1153">
        <f>SUM($C$491)</f>
        <v>0</v>
      </c>
      <c r="D863" s="1153">
        <f>SUM($D$491)</f>
        <v>0</v>
      </c>
      <c r="E863" s="1153">
        <f>SUM($E$491)</f>
        <v>0</v>
      </c>
      <c r="F863" s="1153">
        <f>SUM($F$491)</f>
        <v>0</v>
      </c>
      <c r="G863" s="969"/>
      <c r="H863" s="1153">
        <f>SUM($H$491)</f>
        <v>0.15233183051658447</v>
      </c>
      <c r="I863" s="1153">
        <f>SUM($I$491)</f>
        <v>0.15233183051658447</v>
      </c>
      <c r="J863" s="1153">
        <f>SUM($J$491)</f>
        <v>0.15233183051658447</v>
      </c>
      <c r="K863" s="1153">
        <f>SUM($K$491)</f>
        <v>0.15233183051658447</v>
      </c>
      <c r="L863" s="969"/>
      <c r="M863" s="1153">
        <f>SUM($M$491)</f>
        <v>0.15233183051658447</v>
      </c>
      <c r="N863" s="1153">
        <f>SUM($N$491)</f>
        <v>0.15233183051658447</v>
      </c>
      <c r="O863" s="1153">
        <f>SUM($O$491)</f>
        <v>0.15233183051658447</v>
      </c>
      <c r="P863" s="1153">
        <f>SUM($P$491)</f>
        <v>0.15233183051658447</v>
      </c>
      <c r="Q863" s="1055" t="str">
        <f>$Q$493</f>
        <v>fpl</v>
      </c>
      <c r="R863" s="44" t="str">
        <f>IF(Q863="mns",1,IF(Q863="ess",0,""))</f>
        <v/>
      </c>
      <c r="S863" s="46"/>
      <c r="T863" s="46" t="str">
        <f t="shared" si="35"/>
        <v/>
      </c>
      <c r="U863" s="1082">
        <v>863</v>
      </c>
      <c r="V863" s="46"/>
    </row>
    <row r="864" spans="1:22" ht="15.75" customHeight="1">
      <c r="A864" s="44" t="str">
        <f>$A$494</f>
        <v>White bread purchase</v>
      </c>
      <c r="B864" s="1225"/>
      <c r="C864" s="1153">
        <f>SUM($C$500)</f>
        <v>0</v>
      </c>
      <c r="D864" s="1153">
        <f>SUM($D$500)</f>
        <v>0</v>
      </c>
      <c r="E864" s="1153">
        <f>SUM($E$500)</f>
        <v>0</v>
      </c>
      <c r="F864" s="1153">
        <f>SUM($F$500)</f>
        <v>0</v>
      </c>
      <c r="G864" s="969"/>
      <c r="H864" s="1153">
        <f>SUM($H$500)</f>
        <v>3.5898291854569123E-2</v>
      </c>
      <c r="I864" s="1153">
        <f>SUM($I$500)</f>
        <v>3.5898291854569123E-2</v>
      </c>
      <c r="J864" s="1153">
        <f>SUM($J$500)</f>
        <v>3.5898291854569123E-2</v>
      </c>
      <c r="K864" s="1153">
        <f>SUM($K$500)</f>
        <v>3.5898291854569116E-2</v>
      </c>
      <c r="L864" s="969"/>
      <c r="M864" s="1153">
        <f>SUM($M$500)</f>
        <v>3.5898291854569123E-2</v>
      </c>
      <c r="N864" s="1153">
        <f>SUM($N$500)</f>
        <v>3.5898291854569123E-2</v>
      </c>
      <c r="O864" s="1153">
        <f>SUM($O$500)</f>
        <v>3.5898291854569123E-2</v>
      </c>
      <c r="P864" s="1153">
        <f>SUM($P$500)</f>
        <v>3.5898291854569116E-2</v>
      </c>
      <c r="Q864" s="1055" t="str">
        <f>$Q$502</f>
        <v>fpl</v>
      </c>
      <c r="R864" s="44" t="str">
        <f t="shared" ref="R864:R879" si="37">IF(Q864="mns",1,IF(Q864="ess",0,""))</f>
        <v/>
      </c>
      <c r="S864" s="46"/>
      <c r="T864" s="46" t="str">
        <f t="shared" si="35"/>
        <v/>
      </c>
      <c r="U864" s="1082">
        <v>864</v>
      </c>
      <c r="V864" s="46"/>
    </row>
    <row r="865" spans="1:22" ht="15.75" customHeight="1">
      <c r="A865" s="1236" t="str">
        <f>$A$503</f>
        <v>Brown sugar purchase</v>
      </c>
      <c r="B865" s="1225"/>
      <c r="C865" s="1153">
        <f>SUM($C$506)</f>
        <v>5.1027397260273978E-2</v>
      </c>
      <c r="D865" s="1153">
        <f>SUM($D$506)</f>
        <v>5.1027397260273978E-2</v>
      </c>
      <c r="E865" s="1153">
        <f>SUM($E$506)</f>
        <v>5.1027397260273978E-2</v>
      </c>
      <c r="F865" s="1153">
        <f>SUM($F$506)</f>
        <v>6.1232876712328771E-2</v>
      </c>
      <c r="G865" s="969"/>
      <c r="H865" s="1153">
        <f>SUM($H$506)</f>
        <v>1.9822079081040452E-2</v>
      </c>
      <c r="I865" s="1153">
        <f>SUM($I$506)</f>
        <v>1.9822079081040452E-2</v>
      </c>
      <c r="J865" s="1153">
        <f>SUM($J$506)</f>
        <v>1.9822079081040452E-2</v>
      </c>
      <c r="K865" s="1153">
        <f>SUM($K$506)</f>
        <v>1.9822079081040452E-2</v>
      </c>
      <c r="L865" s="969"/>
      <c r="M865" s="1153">
        <f>SUM($M$506)</f>
        <v>-3.1205318179233527E-2</v>
      </c>
      <c r="N865" s="1153">
        <f>SUM($N$506)</f>
        <v>-3.1205318179233527E-2</v>
      </c>
      <c r="O865" s="1153">
        <f>SUM($O$506)</f>
        <v>-3.1205318179233527E-2</v>
      </c>
      <c r="P865" s="1153">
        <f>SUM($P$506)</f>
        <v>-4.1410797631288319E-2</v>
      </c>
      <c r="Q865" s="1055" t="str">
        <f>$Q$508</f>
        <v>fpl</v>
      </c>
      <c r="R865" s="44" t="str">
        <f t="shared" si="37"/>
        <v/>
      </c>
      <c r="S865" s="46"/>
      <c r="T865" s="46" t="str">
        <f t="shared" si="35"/>
        <v/>
      </c>
      <c r="U865" s="1082">
        <v>865</v>
      </c>
      <c r="V865" s="46"/>
    </row>
    <row r="866" spans="1:22" ht="15.75" customHeight="1">
      <c r="A866" s="44" t="str">
        <f>$A$509</f>
        <v>White sugar purchase</v>
      </c>
      <c r="B866" s="1225"/>
      <c r="C866" s="1153">
        <f>SUM($C$512)</f>
        <v>0</v>
      </c>
      <c r="D866" s="1153">
        <f>SUM($D$512)</f>
        <v>0</v>
      </c>
      <c r="E866" s="1153">
        <f>SUM($E$512)</f>
        <v>0</v>
      </c>
      <c r="F866" s="1153">
        <f>SUM($F$512)</f>
        <v>0</v>
      </c>
      <c r="G866" s="969"/>
      <c r="H866" s="1153">
        <f>SUM($H$512)</f>
        <v>1.3353458802147649E-2</v>
      </c>
      <c r="I866" s="1153">
        <f>SUM($I$512)</f>
        <v>1.3353458802147649E-2</v>
      </c>
      <c r="J866" s="1153">
        <f>SUM($J$512)</f>
        <v>1.3353458802147649E-2</v>
      </c>
      <c r="K866" s="1153">
        <f>SUM($K$512)</f>
        <v>1.3353458802147649E-2</v>
      </c>
      <c r="L866" s="969"/>
      <c r="M866" s="1153">
        <f>SUM($M$512)</f>
        <v>1.3353458802147649E-2</v>
      </c>
      <c r="N866" s="1153">
        <f>SUM($N$512)</f>
        <v>1.3353458802147649E-2</v>
      </c>
      <c r="O866" s="1153">
        <f>SUM($O$512)</f>
        <v>1.3353458802147649E-2</v>
      </c>
      <c r="P866" s="1153">
        <f>SUM($P$512)</f>
        <v>1.3353458802147649E-2</v>
      </c>
      <c r="Q866" s="1238" t="str">
        <f>$Q$514</f>
        <v>fpl</v>
      </c>
      <c r="R866" s="44" t="str">
        <f t="shared" si="37"/>
        <v/>
      </c>
      <c r="S866" s="46"/>
      <c r="T866" s="46" t="str">
        <f t="shared" si="35"/>
        <v/>
      </c>
      <c r="U866" s="1082">
        <v>866</v>
      </c>
      <c r="V866" s="46"/>
    </row>
    <row r="867" spans="1:22" ht="15.75" customHeight="1">
      <c r="A867" s="44" t="str">
        <f>$A$515</f>
        <v>Oil purchase</v>
      </c>
      <c r="B867" s="1225"/>
      <c r="C867" s="1153">
        <f>SUM($C$518)</f>
        <v>4.6925529265255284E-2</v>
      </c>
      <c r="D867" s="1153">
        <f>SUM($D$518)</f>
        <v>4.6925529265255284E-2</v>
      </c>
      <c r="E867" s="1153">
        <f>SUM($E$518)</f>
        <v>4.6925529265255284E-2</v>
      </c>
      <c r="F867" s="1153">
        <f>SUM($F$518)</f>
        <v>8.446595267745953E-2</v>
      </c>
      <c r="G867" s="969"/>
      <c r="H867" s="1153">
        <f>SUM($H$518)</f>
        <v>6.9223060183329313E-2</v>
      </c>
      <c r="I867" s="1153">
        <f>SUM($I$518)</f>
        <v>6.9223060183329313E-2</v>
      </c>
      <c r="J867" s="1153">
        <f>SUM($J$518)</f>
        <v>6.9223060183329313E-2</v>
      </c>
      <c r="K867" s="1153">
        <f>SUM($K$518)</f>
        <v>6.9223060183329299E-2</v>
      </c>
      <c r="L867" s="969"/>
      <c r="M867" s="1153">
        <f>SUM($M$518)</f>
        <v>2.2297530918074029E-2</v>
      </c>
      <c r="N867" s="1153">
        <f>SUM($N$518)</f>
        <v>2.2297530918074029E-2</v>
      </c>
      <c r="O867" s="1153">
        <f>SUM($O$518)</f>
        <v>2.2297530918074029E-2</v>
      </c>
      <c r="P867" s="1153">
        <f>SUM($P$518)</f>
        <v>-1.5242892494130231E-2</v>
      </c>
      <c r="Q867" s="1055" t="str">
        <f>$Q$520</f>
        <v>fpl</v>
      </c>
      <c r="R867" s="44" t="str">
        <f t="shared" si="37"/>
        <v/>
      </c>
      <c r="S867" s="46"/>
      <c r="T867" s="46" t="str">
        <f t="shared" si="35"/>
        <v/>
      </c>
      <c r="U867" s="1082">
        <v>867</v>
      </c>
      <c r="V867" s="46"/>
    </row>
    <row r="868" spans="1:22" ht="15.75" customHeight="1">
      <c r="A868" s="44" t="str">
        <f>$A$521</f>
        <v>Milk purchase</v>
      </c>
      <c r="B868" s="1225"/>
      <c r="C868" s="1153">
        <f>SUM($C$524)</f>
        <v>0</v>
      </c>
      <c r="D868" s="1153">
        <f>SUM($D$524)</f>
        <v>0</v>
      </c>
      <c r="E868" s="1153">
        <f>SUM($E$524)</f>
        <v>5.0062266500622661E-3</v>
      </c>
      <c r="F868" s="1153">
        <f>SUM($F$524)</f>
        <v>6.0074719800747196E-3</v>
      </c>
      <c r="G868" s="969"/>
      <c r="H868" s="1153">
        <f>SUM($H$524)</f>
        <v>4.1870768371723788E-3</v>
      </c>
      <c r="I868" s="1153">
        <f>SUM($I$524)</f>
        <v>4.1870768371723788E-3</v>
      </c>
      <c r="J868" s="1153">
        <f>SUM($J$524)</f>
        <v>4.1870768371723788E-3</v>
      </c>
      <c r="K868" s="1153">
        <f>SUM($K$524)</f>
        <v>4.1870768371723779E-3</v>
      </c>
      <c r="L868" s="969"/>
      <c r="M868" s="1153">
        <f>SUM($M$524)</f>
        <v>4.1870768371723788E-3</v>
      </c>
      <c r="N868" s="1153">
        <f>SUM($N$524)</f>
        <v>4.1870768371723788E-3</v>
      </c>
      <c r="O868" s="1153">
        <f>SUM($O$524)</f>
        <v>-8.1914981288988727E-4</v>
      </c>
      <c r="P868" s="1153">
        <f>SUM($P$524)</f>
        <v>-1.8203951429023417E-3</v>
      </c>
      <c r="Q868" s="1055" t="str">
        <f>$Q$526</f>
        <v>fpl</v>
      </c>
      <c r="R868" s="44" t="str">
        <f t="shared" si="37"/>
        <v/>
      </c>
      <c r="S868" s="46"/>
      <c r="T868" s="46" t="str">
        <f>IF(S868&gt;S867,S868,"")</f>
        <v/>
      </c>
      <c r="U868" s="1082">
        <v>868</v>
      </c>
      <c r="V868" s="46"/>
    </row>
    <row r="869" spans="1:22" ht="15.75" customHeight="1">
      <c r="A869" s="44" t="str">
        <f>$A$527</f>
        <v>Eggs purchase</v>
      </c>
      <c r="B869" s="1225"/>
      <c r="C869" s="1153">
        <f>SUM($C$530)</f>
        <v>0</v>
      </c>
      <c r="D869" s="1153">
        <f t="shared" ref="D869:P869" si="38">SUM($C$530)</f>
        <v>0</v>
      </c>
      <c r="E869" s="1153">
        <f t="shared" si="38"/>
        <v>0</v>
      </c>
      <c r="F869" s="1153">
        <f t="shared" si="38"/>
        <v>0</v>
      </c>
      <c r="G869" s="969"/>
      <c r="H869" s="1153">
        <f t="shared" si="38"/>
        <v>0</v>
      </c>
      <c r="I869" s="1153">
        <f t="shared" si="38"/>
        <v>0</v>
      </c>
      <c r="J869" s="1153">
        <f t="shared" si="38"/>
        <v>0</v>
      </c>
      <c r="K869" s="1153">
        <f t="shared" si="38"/>
        <v>0</v>
      </c>
      <c r="L869" s="969"/>
      <c r="M869" s="1153">
        <f t="shared" si="38"/>
        <v>0</v>
      </c>
      <c r="N869" s="1153">
        <f t="shared" si="38"/>
        <v>0</v>
      </c>
      <c r="O869" s="1153">
        <f t="shared" si="38"/>
        <v>0</v>
      </c>
      <c r="P869" s="1153">
        <f t="shared" si="38"/>
        <v>0</v>
      </c>
      <c r="Q869" s="1055" t="str">
        <f>$Q$532</f>
        <v>fpl</v>
      </c>
      <c r="R869" s="44" t="str">
        <f t="shared" si="37"/>
        <v/>
      </c>
      <c r="S869" s="46"/>
      <c r="T869" s="46" t="str">
        <f>IF(S869&gt;S868,S869,"")</f>
        <v/>
      </c>
      <c r="U869" s="1082">
        <v>869</v>
      </c>
      <c r="V869" s="46"/>
    </row>
    <row r="870" spans="1:22" ht="15.75" customHeight="1">
      <c r="A870" s="44" t="str">
        <f>$A$533</f>
        <v>Poultry purchase</v>
      </c>
      <c r="B870" s="1225"/>
      <c r="C870" s="1153">
        <f>SUM($C$536)</f>
        <v>5.7425189912826899E-2</v>
      </c>
      <c r="D870" s="1153">
        <f t="shared" ref="D870:P870" si="39">SUM($C$536)</f>
        <v>5.7425189912826899E-2</v>
      </c>
      <c r="E870" s="1153">
        <f t="shared" si="39"/>
        <v>5.7425189912826899E-2</v>
      </c>
      <c r="F870" s="1153">
        <f t="shared" si="39"/>
        <v>5.7425189912826899E-2</v>
      </c>
      <c r="G870" s="969"/>
      <c r="H870" s="1153">
        <f t="shared" si="39"/>
        <v>5.7425189912826899E-2</v>
      </c>
      <c r="I870" s="1153">
        <f t="shared" si="39"/>
        <v>5.7425189912826899E-2</v>
      </c>
      <c r="J870" s="1153">
        <f t="shared" si="39"/>
        <v>5.7425189912826899E-2</v>
      </c>
      <c r="K870" s="1153">
        <f t="shared" si="39"/>
        <v>5.7425189912826899E-2</v>
      </c>
      <c r="L870" s="969"/>
      <c r="M870" s="1153">
        <f t="shared" si="39"/>
        <v>5.7425189912826899E-2</v>
      </c>
      <c r="N870" s="1153">
        <f t="shared" si="39"/>
        <v>5.7425189912826899E-2</v>
      </c>
      <c r="O870" s="1153">
        <f t="shared" si="39"/>
        <v>5.7425189912826899E-2</v>
      </c>
      <c r="P870" s="1153">
        <f t="shared" si="39"/>
        <v>5.7425189912826899E-2</v>
      </c>
      <c r="Q870" s="1055" t="str">
        <f>$Q$538</f>
        <v>fpl</v>
      </c>
      <c r="R870" s="44" t="str">
        <f t="shared" si="37"/>
        <v/>
      </c>
      <c r="S870" s="46"/>
      <c r="T870" s="46" t="str">
        <f t="shared" ref="T870:T879" si="40">IF(S870&gt;S869,S870,"")</f>
        <v/>
      </c>
      <c r="U870" s="1082">
        <v>870</v>
      </c>
      <c r="V870" s="46"/>
    </row>
    <row r="871" spans="1:22" ht="15.75" customHeight="1">
      <c r="A871" s="44" t="str">
        <f>$A$539</f>
        <v>Beef purchase</v>
      </c>
      <c r="B871" s="1225"/>
      <c r="C871" s="1153">
        <f>SUM($C$542)</f>
        <v>0</v>
      </c>
      <c r="D871" s="1153">
        <f t="shared" ref="D871:P871" si="41">SUM($C$542)</f>
        <v>0</v>
      </c>
      <c r="E871" s="1153">
        <f t="shared" si="41"/>
        <v>0</v>
      </c>
      <c r="F871" s="1153">
        <f t="shared" si="41"/>
        <v>0</v>
      </c>
      <c r="G871" s="969"/>
      <c r="H871" s="1153">
        <f t="shared" si="41"/>
        <v>0</v>
      </c>
      <c r="I871" s="1153">
        <f t="shared" si="41"/>
        <v>0</v>
      </c>
      <c r="J871" s="1153">
        <f t="shared" si="41"/>
        <v>0</v>
      </c>
      <c r="K871" s="1153">
        <f t="shared" si="41"/>
        <v>0</v>
      </c>
      <c r="L871" s="969"/>
      <c r="M871" s="1153">
        <f t="shared" si="41"/>
        <v>0</v>
      </c>
      <c r="N871" s="1153">
        <f t="shared" si="41"/>
        <v>0</v>
      </c>
      <c r="O871" s="1153">
        <f t="shared" si="41"/>
        <v>0</v>
      </c>
      <c r="P871" s="1153">
        <f t="shared" si="41"/>
        <v>0</v>
      </c>
      <c r="Q871" s="1055" t="str">
        <f>$Q$544</f>
        <v>fpl</v>
      </c>
      <c r="R871" s="44" t="str">
        <f t="shared" si="37"/>
        <v/>
      </c>
      <c r="S871" s="46"/>
      <c r="T871" s="46" t="str">
        <f t="shared" si="40"/>
        <v/>
      </c>
      <c r="U871" s="1082">
        <v>871</v>
      </c>
      <c r="V871" s="46"/>
    </row>
    <row r="872" spans="1:22" ht="15.75" customHeight="1">
      <c r="A872" s="44" t="str">
        <f>$A$545</f>
        <v>Boerewors purchase</v>
      </c>
      <c r="B872" s="1225"/>
      <c r="C872" s="1153">
        <f>SUM($C$548)</f>
        <v>0</v>
      </c>
      <c r="D872" s="1153">
        <f t="shared" ref="D872:P872" si="42">SUM($C$548)</f>
        <v>0</v>
      </c>
      <c r="E872" s="1153">
        <f t="shared" si="42"/>
        <v>0</v>
      </c>
      <c r="F872" s="1153">
        <f t="shared" si="42"/>
        <v>0</v>
      </c>
      <c r="G872" s="969"/>
      <c r="H872" s="1153">
        <f t="shared" si="42"/>
        <v>0</v>
      </c>
      <c r="I872" s="1153">
        <f t="shared" si="42"/>
        <v>0</v>
      </c>
      <c r="J872" s="1153">
        <f t="shared" si="42"/>
        <v>0</v>
      </c>
      <c r="K872" s="1153">
        <f t="shared" si="42"/>
        <v>0</v>
      </c>
      <c r="L872" s="969"/>
      <c r="M872" s="1153">
        <f t="shared" si="42"/>
        <v>0</v>
      </c>
      <c r="N872" s="1153">
        <f t="shared" si="42"/>
        <v>0</v>
      </c>
      <c r="O872" s="1153">
        <f t="shared" si="42"/>
        <v>0</v>
      </c>
      <c r="P872" s="1153">
        <f t="shared" si="42"/>
        <v>0</v>
      </c>
      <c r="Q872" s="1055" t="str">
        <f>$Q$550</f>
        <v>fpl</v>
      </c>
      <c r="R872" s="44" t="str">
        <f t="shared" si="37"/>
        <v/>
      </c>
      <c r="S872" s="46"/>
      <c r="T872" s="46" t="str">
        <f t="shared" si="40"/>
        <v/>
      </c>
      <c r="U872" s="1082">
        <v>872</v>
      </c>
      <c r="V872" s="46"/>
    </row>
    <row r="873" spans="1:22" ht="15.75" customHeight="1">
      <c r="A873" s="44" t="str">
        <f>$A$551</f>
        <v>Canned pilchards purchase</v>
      </c>
      <c r="B873" s="1225"/>
      <c r="C873" s="1153">
        <f>SUM($C$554)</f>
        <v>2.7391033623910335E-2</v>
      </c>
      <c r="D873" s="1153">
        <f t="shared" ref="D873:P873" si="43">SUM($C$554)</f>
        <v>2.7391033623910335E-2</v>
      </c>
      <c r="E873" s="1153">
        <f t="shared" si="43"/>
        <v>2.7391033623910335E-2</v>
      </c>
      <c r="F873" s="1153">
        <f t="shared" si="43"/>
        <v>2.7391033623910335E-2</v>
      </c>
      <c r="G873" s="969"/>
      <c r="H873" s="1153">
        <f t="shared" si="43"/>
        <v>2.7391033623910335E-2</v>
      </c>
      <c r="I873" s="1153">
        <f t="shared" si="43"/>
        <v>2.7391033623910335E-2</v>
      </c>
      <c r="J873" s="1153">
        <f t="shared" si="43"/>
        <v>2.7391033623910335E-2</v>
      </c>
      <c r="K873" s="1153">
        <f t="shared" si="43"/>
        <v>2.7391033623910335E-2</v>
      </c>
      <c r="L873" s="969"/>
      <c r="M873" s="1153">
        <f t="shared" si="43"/>
        <v>2.7391033623910335E-2</v>
      </c>
      <c r="N873" s="1153">
        <f t="shared" si="43"/>
        <v>2.7391033623910335E-2</v>
      </c>
      <c r="O873" s="1153">
        <f t="shared" si="43"/>
        <v>2.7391033623910335E-2</v>
      </c>
      <c r="P873" s="1153">
        <f t="shared" si="43"/>
        <v>2.7391033623910335E-2</v>
      </c>
      <c r="Q873" s="1055" t="str">
        <f>$Q$556</f>
        <v>fpl</v>
      </c>
      <c r="R873" s="44" t="str">
        <f t="shared" si="37"/>
        <v/>
      </c>
      <c r="S873" s="46"/>
      <c r="T873" s="46" t="str">
        <f t="shared" si="40"/>
        <v/>
      </c>
      <c r="U873" s="1082">
        <v>873</v>
      </c>
      <c r="V873" s="46"/>
    </row>
    <row r="874" spans="1:22" ht="15.75" customHeight="1">
      <c r="A874" s="44" t="str">
        <f>$A$557</f>
        <v>Tomatoes purchase</v>
      </c>
      <c r="B874" s="1225"/>
      <c r="C874" s="1153">
        <f>SUM($C$560)</f>
        <v>0</v>
      </c>
      <c r="D874" s="1153">
        <f t="shared" ref="D874:P874" si="44">SUM($C$560)</f>
        <v>0</v>
      </c>
      <c r="E874" s="1153">
        <f t="shared" si="44"/>
        <v>0</v>
      </c>
      <c r="F874" s="1153">
        <f t="shared" si="44"/>
        <v>0</v>
      </c>
      <c r="G874" s="969"/>
      <c r="H874" s="1153">
        <f t="shared" si="44"/>
        <v>0</v>
      </c>
      <c r="I874" s="1153">
        <f t="shared" si="44"/>
        <v>0</v>
      </c>
      <c r="J874" s="1153">
        <f t="shared" si="44"/>
        <v>0</v>
      </c>
      <c r="K874" s="1153">
        <f t="shared" si="44"/>
        <v>0</v>
      </c>
      <c r="L874" s="969"/>
      <c r="M874" s="1153">
        <f t="shared" si="44"/>
        <v>0</v>
      </c>
      <c r="N874" s="1153">
        <f t="shared" si="44"/>
        <v>0</v>
      </c>
      <c r="O874" s="1153">
        <f t="shared" si="44"/>
        <v>0</v>
      </c>
      <c r="P874" s="1153">
        <f t="shared" si="44"/>
        <v>0</v>
      </c>
      <c r="Q874" s="1055" t="str">
        <f>$Q$562</f>
        <v>fpl</v>
      </c>
      <c r="R874" s="44" t="str">
        <f t="shared" si="37"/>
        <v/>
      </c>
      <c r="S874" s="46"/>
      <c r="T874" s="46" t="str">
        <f t="shared" si="40"/>
        <v/>
      </c>
      <c r="U874" s="1082">
        <v>874</v>
      </c>
      <c r="V874" s="46"/>
    </row>
    <row r="875" spans="1:22" ht="15.75" customHeight="1">
      <c r="A875" s="44" t="str">
        <f>$A$563</f>
        <v>Onions purchase</v>
      </c>
      <c r="B875" s="1225"/>
      <c r="C875" s="1153">
        <f>SUM($C$566)</f>
        <v>0</v>
      </c>
      <c r="D875" s="1153">
        <f t="shared" ref="D875:P875" si="45">SUM($C$566)</f>
        <v>0</v>
      </c>
      <c r="E875" s="1153">
        <f t="shared" si="45"/>
        <v>0</v>
      </c>
      <c r="F875" s="1153">
        <f t="shared" si="45"/>
        <v>0</v>
      </c>
      <c r="G875" s="969"/>
      <c r="H875" s="1153">
        <f t="shared" si="45"/>
        <v>0</v>
      </c>
      <c r="I875" s="1153">
        <f t="shared" si="45"/>
        <v>0</v>
      </c>
      <c r="J875" s="1153">
        <f t="shared" si="45"/>
        <v>0</v>
      </c>
      <c r="K875" s="1153">
        <f t="shared" si="45"/>
        <v>0</v>
      </c>
      <c r="L875" s="969"/>
      <c r="M875" s="1153">
        <f t="shared" si="45"/>
        <v>0</v>
      </c>
      <c r="N875" s="1153">
        <f t="shared" si="45"/>
        <v>0</v>
      </c>
      <c r="O875" s="1153">
        <f t="shared" si="45"/>
        <v>0</v>
      </c>
      <c r="P875" s="1153">
        <f t="shared" si="45"/>
        <v>0</v>
      </c>
      <c r="Q875" s="1055" t="str">
        <f>$Q$568</f>
        <v>fpl</v>
      </c>
      <c r="R875" s="44" t="str">
        <f t="shared" si="37"/>
        <v/>
      </c>
      <c r="S875" s="46"/>
      <c r="T875" s="46" t="str">
        <f t="shared" si="40"/>
        <v/>
      </c>
      <c r="U875" s="1082">
        <v>875</v>
      </c>
      <c r="V875" s="46"/>
    </row>
    <row r="876" spans="1:22" ht="15.75" customHeight="1">
      <c r="A876" s="44" t="str">
        <f>$A$569</f>
        <v>Bananas purchase</v>
      </c>
      <c r="B876" s="1225"/>
      <c r="C876" s="1153">
        <f>SUM($C$572)</f>
        <v>0</v>
      </c>
      <c r="D876" s="1153">
        <f t="shared" ref="D876:P876" si="46">SUM($C$572)</f>
        <v>0</v>
      </c>
      <c r="E876" s="1153">
        <f t="shared" si="46"/>
        <v>0</v>
      </c>
      <c r="F876" s="1153">
        <f t="shared" si="46"/>
        <v>0</v>
      </c>
      <c r="G876" s="969"/>
      <c r="H876" s="1153">
        <f t="shared" si="46"/>
        <v>0</v>
      </c>
      <c r="I876" s="1153">
        <f t="shared" si="46"/>
        <v>0</v>
      </c>
      <c r="J876" s="1153">
        <f t="shared" si="46"/>
        <v>0</v>
      </c>
      <c r="K876" s="1153">
        <f t="shared" si="46"/>
        <v>0</v>
      </c>
      <c r="L876" s="969"/>
      <c r="M876" s="1153">
        <f t="shared" si="46"/>
        <v>0</v>
      </c>
      <c r="N876" s="1153">
        <f t="shared" si="46"/>
        <v>0</v>
      </c>
      <c r="O876" s="1153">
        <f t="shared" si="46"/>
        <v>0</v>
      </c>
      <c r="P876" s="1153">
        <f t="shared" si="46"/>
        <v>0</v>
      </c>
      <c r="Q876" s="1055" t="str">
        <f>$Q$574</f>
        <v>fpl</v>
      </c>
      <c r="R876" s="44" t="str">
        <f t="shared" si="37"/>
        <v/>
      </c>
      <c r="S876" s="46"/>
      <c r="T876" s="46" t="str">
        <f t="shared" si="40"/>
        <v/>
      </c>
      <c r="U876" s="1082">
        <v>876</v>
      </c>
      <c r="V876" s="46"/>
    </row>
    <row r="877" spans="1:22" ht="15.75" customHeight="1">
      <c r="A877" s="44" t="str">
        <f>$A$575</f>
        <v>Fresh cabbage purchase</v>
      </c>
      <c r="B877" s="1225"/>
      <c r="C877" s="1153">
        <f>SUM($C$578)</f>
        <v>2.391033623910336E-3</v>
      </c>
      <c r="D877" s="1153">
        <f t="shared" ref="D877:P877" si="47">SUM($C$578)</f>
        <v>2.391033623910336E-3</v>
      </c>
      <c r="E877" s="1153">
        <f t="shared" si="47"/>
        <v>2.391033623910336E-3</v>
      </c>
      <c r="F877" s="1153">
        <f t="shared" si="47"/>
        <v>2.391033623910336E-3</v>
      </c>
      <c r="G877" s="969"/>
      <c r="H877" s="1153">
        <f t="shared" si="47"/>
        <v>2.391033623910336E-3</v>
      </c>
      <c r="I877" s="1153">
        <f t="shared" si="47"/>
        <v>2.391033623910336E-3</v>
      </c>
      <c r="J877" s="1153">
        <f t="shared" si="47"/>
        <v>2.391033623910336E-3</v>
      </c>
      <c r="K877" s="1153">
        <f t="shared" si="47"/>
        <v>2.391033623910336E-3</v>
      </c>
      <c r="L877" s="969"/>
      <c r="M877" s="1153">
        <f t="shared" si="47"/>
        <v>2.391033623910336E-3</v>
      </c>
      <c r="N877" s="1153">
        <f t="shared" si="47"/>
        <v>2.391033623910336E-3</v>
      </c>
      <c r="O877" s="1153">
        <f t="shared" si="47"/>
        <v>2.391033623910336E-3</v>
      </c>
      <c r="P877" s="1153">
        <f t="shared" si="47"/>
        <v>2.391033623910336E-3</v>
      </c>
      <c r="Q877" s="1055" t="str">
        <f>$Q$580</f>
        <v>fpl</v>
      </c>
      <c r="R877" s="44" t="str">
        <f t="shared" si="37"/>
        <v/>
      </c>
      <c r="S877" s="46"/>
      <c r="T877" s="46" t="str">
        <f t="shared" si="40"/>
        <v/>
      </c>
      <c r="U877" s="1082">
        <v>877</v>
      </c>
      <c r="V877" s="46"/>
    </row>
    <row r="878" spans="1:22" ht="15.75" customHeight="1">
      <c r="A878" s="44" t="str">
        <f>$A$581</f>
        <v>Burger purchase</v>
      </c>
      <c r="B878" s="1225"/>
      <c r="C878" s="1153">
        <f>SUM($C$584)</f>
        <v>0</v>
      </c>
      <c r="D878" s="1153">
        <f t="shared" ref="D878:P878" si="48">SUM($C$584)</f>
        <v>0</v>
      </c>
      <c r="E878" s="1153">
        <f t="shared" si="48"/>
        <v>0</v>
      </c>
      <c r="F878" s="1153">
        <f t="shared" si="48"/>
        <v>0</v>
      </c>
      <c r="G878" s="969"/>
      <c r="H878" s="1153">
        <f t="shared" si="48"/>
        <v>0</v>
      </c>
      <c r="I878" s="1153">
        <f t="shared" si="48"/>
        <v>0</v>
      </c>
      <c r="J878" s="1153">
        <f t="shared" si="48"/>
        <v>0</v>
      </c>
      <c r="K878" s="1153">
        <f t="shared" si="48"/>
        <v>0</v>
      </c>
      <c r="L878" s="969"/>
      <c r="M878" s="1153">
        <f t="shared" si="48"/>
        <v>0</v>
      </c>
      <c r="N878" s="1153">
        <f t="shared" si="48"/>
        <v>0</v>
      </c>
      <c r="O878" s="1153">
        <f t="shared" si="48"/>
        <v>0</v>
      </c>
      <c r="P878" s="1153">
        <f t="shared" si="48"/>
        <v>0</v>
      </c>
      <c r="Q878" s="1055" t="str">
        <f>$Q$586</f>
        <v>fpl</v>
      </c>
      <c r="R878" s="44" t="str">
        <f t="shared" si="37"/>
        <v/>
      </c>
      <c r="S878" s="46"/>
      <c r="T878" s="46" t="str">
        <f t="shared" si="40"/>
        <v/>
      </c>
      <c r="U878" s="1082">
        <v>878</v>
      </c>
      <c r="V878" s="46"/>
    </row>
    <row r="879" spans="1:22" ht="15.75" customHeight="1">
      <c r="A879" s="44" t="str">
        <f>$A$587</f>
        <v>Powdered soup purchase</v>
      </c>
      <c r="B879" s="1225"/>
      <c r="C879" s="1153">
        <f>SUM($C$590)</f>
        <v>0</v>
      </c>
      <c r="D879" s="1153">
        <f t="shared" ref="D879:P879" si="49">SUM($C$590)</f>
        <v>0</v>
      </c>
      <c r="E879" s="1153">
        <f t="shared" si="49"/>
        <v>0</v>
      </c>
      <c r="F879" s="1153">
        <f t="shared" si="49"/>
        <v>0</v>
      </c>
      <c r="G879" s="969"/>
      <c r="H879" s="1153">
        <f t="shared" si="49"/>
        <v>0</v>
      </c>
      <c r="I879" s="1153">
        <f t="shared" si="49"/>
        <v>0</v>
      </c>
      <c r="J879" s="1153">
        <f t="shared" si="49"/>
        <v>0</v>
      </c>
      <c r="K879" s="1153">
        <f t="shared" si="49"/>
        <v>0</v>
      </c>
      <c r="L879" s="969"/>
      <c r="M879" s="1153">
        <f t="shared" si="49"/>
        <v>0</v>
      </c>
      <c r="N879" s="1153">
        <f t="shared" si="49"/>
        <v>0</v>
      </c>
      <c r="O879" s="1153">
        <f t="shared" si="49"/>
        <v>0</v>
      </c>
      <c r="P879" s="1153">
        <f t="shared" si="49"/>
        <v>0</v>
      </c>
      <c r="Q879" s="1055" t="str">
        <f>$Q$592</f>
        <v>fpl</v>
      </c>
      <c r="R879" s="44" t="str">
        <f t="shared" si="37"/>
        <v/>
      </c>
      <c r="S879" s="46"/>
      <c r="T879" s="46" t="str">
        <f t="shared" si="40"/>
        <v/>
      </c>
      <c r="U879" s="1082">
        <v>879</v>
      </c>
      <c r="V879" s="46"/>
    </row>
    <row r="880" spans="1:22" ht="15.75" customHeight="1">
      <c r="A880" s="44" t="str">
        <f>$A$593</f>
        <v>Dark green vegetables purchase</v>
      </c>
      <c r="B880" s="1225"/>
      <c r="C880" s="1153">
        <f>SUM($C$597)</f>
        <v>6.88241095890411E-3</v>
      </c>
      <c r="D880" s="1153">
        <f>SUM($D$597)</f>
        <v>0</v>
      </c>
      <c r="E880" s="1153">
        <f>SUM($E$597)</f>
        <v>0</v>
      </c>
      <c r="F880" s="1153">
        <f>SUM($F$597)</f>
        <v>0</v>
      </c>
      <c r="G880" s="969"/>
      <c r="H880" s="1153">
        <f>SUM($H$597)</f>
        <v>0</v>
      </c>
      <c r="I880" s="1153">
        <f>SUM($I$597)</f>
        <v>0</v>
      </c>
      <c r="J880" s="1153">
        <f>SUM($J$597)</f>
        <v>0</v>
      </c>
      <c r="K880" s="1153">
        <f>SUM($K$597)</f>
        <v>0</v>
      </c>
      <c r="L880" s="969"/>
      <c r="M880" s="1153">
        <f>SUM($M$597)</f>
        <v>-6.88241095890411E-3</v>
      </c>
      <c r="N880" s="1153">
        <f>SUM($N$597)</f>
        <v>0</v>
      </c>
      <c r="O880" s="1153">
        <f>SUM($O$597)</f>
        <v>0</v>
      </c>
      <c r="P880" s="1153">
        <f>SUM($P$597)</f>
        <v>0</v>
      </c>
      <c r="Q880" s="1055" t="str">
        <f>$Q$599</f>
        <v>des</v>
      </c>
      <c r="R880" s="44" t="str">
        <f t="shared" ref="R880:R887" si="50">IF(Q880="Response=minimum (mns)",1,IF(Q880="Response=minimum (ess)",0,""))</f>
        <v/>
      </c>
      <c r="S880" s="46"/>
      <c r="T880" s="46"/>
      <c r="U880" s="1082">
        <v>880</v>
      </c>
      <c r="V880" s="46"/>
    </row>
    <row r="881" spans="1:22" ht="15.75" customHeight="1">
      <c r="A881" s="44" t="str">
        <f>$A$600</f>
        <v>Atchaar purchase</v>
      </c>
      <c r="B881" s="1225"/>
      <c r="C881" s="1153">
        <f>SUM($C$603)</f>
        <v>0</v>
      </c>
      <c r="D881" s="1153">
        <f>SUM($C$603)</f>
        <v>0</v>
      </c>
      <c r="E881" s="1153">
        <f>SUM($C$603)</f>
        <v>0</v>
      </c>
      <c r="F881" s="1153">
        <f>SUM($C$603)</f>
        <v>0</v>
      </c>
      <c r="G881" s="969"/>
      <c r="H881" s="1153">
        <f>SUM($H$603)</f>
        <v>1.6011297109796816E-3</v>
      </c>
      <c r="I881" s="1153">
        <f>SUM($I$603)</f>
        <v>1.6011297109796816E-3</v>
      </c>
      <c r="J881" s="1153">
        <f>SUM($J$603)</f>
        <v>1.6011297109796816E-3</v>
      </c>
      <c r="K881" s="1153">
        <f>SUM($K$603)</f>
        <v>1.601129710979682E-3</v>
      </c>
      <c r="L881" s="969"/>
      <c r="M881" s="1153">
        <f>SUM($M$603)</f>
        <v>1.6011297109796816E-3</v>
      </c>
      <c r="N881" s="1153">
        <f>SUM($N$603)</f>
        <v>1.6011297109796816E-3</v>
      </c>
      <c r="O881" s="1153">
        <f>SUM($O$603)</f>
        <v>1.6011297109796816E-3</v>
      </c>
      <c r="P881" s="1153">
        <f>SUM($P$603)</f>
        <v>1.601129710979682E-3</v>
      </c>
      <c r="Q881" s="1055" t="str">
        <f>$Q$605</f>
        <v>fpl</v>
      </c>
      <c r="R881" s="44" t="str">
        <f t="shared" si="50"/>
        <v/>
      </c>
      <c r="S881" s="46"/>
      <c r="T881" s="46"/>
      <c r="U881" s="1082">
        <v>881</v>
      </c>
      <c r="V881" s="46"/>
    </row>
    <row r="882" spans="1:22" ht="15.75" customHeight="1">
      <c r="A882" s="44" t="str">
        <f>$A$606</f>
        <v>Whitener (Cremora) purchase</v>
      </c>
      <c r="B882" s="1225"/>
      <c r="C882" s="1153">
        <f>SUM($C$609)</f>
        <v>0</v>
      </c>
      <c r="D882" s="1153">
        <f>SUM($C$609)</f>
        <v>0</v>
      </c>
      <c r="E882" s="1153">
        <f>SUM($C$609)</f>
        <v>0</v>
      </c>
      <c r="F882" s="1153">
        <f>SUM($C$609)</f>
        <v>0</v>
      </c>
      <c r="G882" s="969"/>
      <c r="H882" s="1153">
        <f>SUM($H$609)</f>
        <v>7.3793660618603728E-3</v>
      </c>
      <c r="I882" s="1153">
        <f>SUM($I$609)</f>
        <v>7.3793660618603728E-3</v>
      </c>
      <c r="J882" s="1153">
        <f>SUM($J$609)</f>
        <v>7.3793660618603728E-3</v>
      </c>
      <c r="K882" s="1153">
        <f>SUM($K$609)</f>
        <v>7.3793660618603728E-3</v>
      </c>
      <c r="L882" s="969"/>
      <c r="M882" s="1153">
        <f>SUM($M$609)</f>
        <v>7.3793660618603728E-3</v>
      </c>
      <c r="N882" s="1153">
        <f>SUM($N$609)</f>
        <v>7.3793660618603728E-3</v>
      </c>
      <c r="O882" s="1153">
        <f>SUM($O$609)</f>
        <v>7.3793660618603728E-3</v>
      </c>
      <c r="P882" s="1153">
        <f>SUM($P$609)</f>
        <v>7.3793660618603728E-3</v>
      </c>
      <c r="Q882" s="1055" t="str">
        <f>$Q$611</f>
        <v>fpl</v>
      </c>
      <c r="R882" s="44" t="str">
        <f t="shared" si="50"/>
        <v/>
      </c>
      <c r="S882" s="46"/>
      <c r="T882" s="46"/>
      <c r="U882" s="1082">
        <v>882</v>
      </c>
      <c r="V882" s="46"/>
    </row>
    <row r="883" spans="1:22" ht="15.75" customHeight="1">
      <c r="A883" s="44" t="str">
        <f>$A$612</f>
        <v>Oranges purchase</v>
      </c>
      <c r="B883" s="1225"/>
      <c r="C883" s="1153">
        <f>SUM($C$615)</f>
        <v>0</v>
      </c>
      <c r="D883" s="1153">
        <f>SUM($C$615)</f>
        <v>0</v>
      </c>
      <c r="E883" s="1153">
        <f>SUM($C$615)</f>
        <v>0</v>
      </c>
      <c r="F883" s="1153">
        <f>SUM($C$615)</f>
        <v>0</v>
      </c>
      <c r="G883" s="969"/>
      <c r="H883" s="1153">
        <f>SUM($H$615)</f>
        <v>0</v>
      </c>
      <c r="I883" s="1153">
        <f>SUM($I$615)</f>
        <v>0</v>
      </c>
      <c r="J883" s="1153">
        <f>SUM($J$615)</f>
        <v>0</v>
      </c>
      <c r="K883" s="1153">
        <f>SUM($K$615)</f>
        <v>0</v>
      </c>
      <c r="L883" s="969"/>
      <c r="M883" s="1153">
        <f>SUM($M$615)</f>
        <v>0</v>
      </c>
      <c r="N883" s="1153">
        <f>SUM($N$615)</f>
        <v>0</v>
      </c>
      <c r="O883" s="1153">
        <f>SUM($O$615)</f>
        <v>0</v>
      </c>
      <c r="P883" s="1153">
        <f>SUM($P$615)</f>
        <v>0</v>
      </c>
      <c r="Q883" s="1055" t="str">
        <f>$Q$617</f>
        <v>des</v>
      </c>
      <c r="R883" s="44" t="str">
        <f t="shared" si="50"/>
        <v/>
      </c>
      <c r="S883" s="46"/>
      <c r="T883" s="46"/>
      <c r="U883" s="1082">
        <v>883</v>
      </c>
      <c r="V883" s="46"/>
    </row>
    <row r="884" spans="1:22" ht="15.75" customHeight="1">
      <c r="A884" s="44" t="str">
        <f>$A$618</f>
        <v>Aerated cold drinks purchase</v>
      </c>
      <c r="B884" s="1225"/>
      <c r="C884" s="1153">
        <f>SUM($C$621)</f>
        <v>0</v>
      </c>
      <c r="D884" s="1153">
        <f>SUM($C$621)</f>
        <v>0</v>
      </c>
      <c r="E884" s="1153">
        <f>SUM($C$621)</f>
        <v>0</v>
      </c>
      <c r="F884" s="1153">
        <f>SUM($C$621)</f>
        <v>0</v>
      </c>
      <c r="G884" s="969"/>
      <c r="H884" s="1153">
        <f>SUM($H$621)</f>
        <v>5.9399269636416299E-2</v>
      </c>
      <c r="I884" s="1153">
        <f>SUM($I$621)</f>
        <v>5.9399269636416299E-2</v>
      </c>
      <c r="J884" s="1153">
        <f>SUM($J$621)</f>
        <v>5.9399269636416299E-2</v>
      </c>
      <c r="K884" s="1153">
        <f>SUM($K$621)</f>
        <v>5.9399269636416285E-2</v>
      </c>
      <c r="L884" s="969"/>
      <c r="M884" s="1153">
        <f>SUM($M$621)</f>
        <v>5.9399269636416299E-2</v>
      </c>
      <c r="N884" s="1153">
        <f>SUM($N$621)</f>
        <v>5.9399269636416299E-2</v>
      </c>
      <c r="O884" s="1153">
        <f>SUM($O$621)</f>
        <v>5.9399269636416299E-2</v>
      </c>
      <c r="P884" s="1153">
        <f>SUM($P$621)</f>
        <v>5.9399269636416285E-2</v>
      </c>
      <c r="Q884" s="1055" t="str">
        <f>$Q$623</f>
        <v>fpl</v>
      </c>
      <c r="R884" s="44" t="str">
        <f t="shared" si="50"/>
        <v/>
      </c>
      <c r="S884" s="46"/>
      <c r="T884" s="46"/>
      <c r="U884" s="1082">
        <v>884</v>
      </c>
      <c r="V884" s="46"/>
    </row>
    <row r="885" spans="1:22" ht="15.75" customHeight="1">
      <c r="A885" s="44" t="str">
        <f>$A$624</f>
        <v>Other purchase: Carrots</v>
      </c>
      <c r="B885" s="1225"/>
      <c r="C885" s="1153">
        <f>SUM($C$627)</f>
        <v>0</v>
      </c>
      <c r="D885" s="1153">
        <f>SUM($C$627)</f>
        <v>0</v>
      </c>
      <c r="E885" s="1153">
        <f>SUM($C$627)</f>
        <v>0</v>
      </c>
      <c r="F885" s="1153">
        <f>SUM($C$627)</f>
        <v>0</v>
      </c>
      <c r="G885" s="969"/>
      <c r="H885" s="1153">
        <f>SUM($H$627)</f>
        <v>0</v>
      </c>
      <c r="I885" s="1153">
        <f>SUM($I$627)</f>
        <v>0</v>
      </c>
      <c r="J885" s="1153">
        <f>SUM($J$627)</f>
        <v>0</v>
      </c>
      <c r="K885" s="1153">
        <f>SUM($K$627)</f>
        <v>0</v>
      </c>
      <c r="L885" s="969"/>
      <c r="M885" s="1153">
        <f>SUM($M$627)</f>
        <v>0</v>
      </c>
      <c r="N885" s="1153">
        <f>SUM($N$627)</f>
        <v>0</v>
      </c>
      <c r="O885" s="1153">
        <f>SUM($O$627)</f>
        <v>0</v>
      </c>
      <c r="P885" s="1153">
        <f>SUM($P$627)</f>
        <v>0</v>
      </c>
      <c r="Q885" s="1055" t="str">
        <f>$Q$629</f>
        <v>des</v>
      </c>
      <c r="R885" s="44" t="str">
        <f t="shared" si="50"/>
        <v/>
      </c>
      <c r="S885" s="46"/>
      <c r="T885" s="46"/>
      <c r="U885" s="1082">
        <v>885</v>
      </c>
      <c r="V885" s="46"/>
    </row>
    <row r="886" spans="1:22" ht="15.75" customHeight="1">
      <c r="A886" s="44" t="str">
        <f>$A$630</f>
        <v>Other purchase: Butternut</v>
      </c>
      <c r="B886" s="1225"/>
      <c r="C886" s="1153">
        <f>SUM($C$633)</f>
        <v>0</v>
      </c>
      <c r="D886" s="1153">
        <f>SUM($C$633)</f>
        <v>0</v>
      </c>
      <c r="E886" s="1153">
        <f>SUM($C$633)</f>
        <v>0</v>
      </c>
      <c r="F886" s="1153">
        <f>SUM($C$633)</f>
        <v>0</v>
      </c>
      <c r="G886" s="969"/>
      <c r="H886" s="1153">
        <f>SUM($H$633)</f>
        <v>0</v>
      </c>
      <c r="I886" s="1153">
        <f>SUM($I$633)</f>
        <v>0</v>
      </c>
      <c r="J886" s="1153">
        <f>SUM($J$633)</f>
        <v>0</v>
      </c>
      <c r="K886" s="1153">
        <f>SUM($K$633)</f>
        <v>0</v>
      </c>
      <c r="L886" s="969"/>
      <c r="M886" s="1153">
        <f>SUM($M$633)</f>
        <v>0</v>
      </c>
      <c r="N886" s="1153">
        <f>SUM($N$633)</f>
        <v>0</v>
      </c>
      <c r="O886" s="1153">
        <f>SUM($O$633)</f>
        <v>0</v>
      </c>
      <c r="P886" s="1153">
        <f>SUM($P$633)</f>
        <v>0</v>
      </c>
      <c r="Q886" s="1055" t="str">
        <f>$Q$635</f>
        <v>des</v>
      </c>
      <c r="R886" s="44" t="str">
        <f t="shared" si="50"/>
        <v/>
      </c>
      <c r="S886" s="46"/>
      <c r="T886" s="46"/>
      <c r="U886" s="1082">
        <v>886</v>
      </c>
      <c r="V886" s="46"/>
    </row>
    <row r="887" spans="1:22" ht="15.75" customHeight="1">
      <c r="A887" s="1236" t="str">
        <f>$A$636</f>
        <v>Other purchase -- see Data 4</v>
      </c>
      <c r="B887" s="1225"/>
      <c r="C887" s="1153">
        <f>SUM($C$640)</f>
        <v>2.2941780821917807E-2</v>
      </c>
      <c r="D887" s="1153">
        <f>SUM($D$640)</f>
        <v>3.2171701120797008E-2</v>
      </c>
      <c r="E887" s="1153">
        <f>SUM($E$640)</f>
        <v>2.2811021170610211E-2</v>
      </c>
      <c r="F887" s="1153">
        <f>SUM($F$640)</f>
        <v>5.4746450809464504E-2</v>
      </c>
      <c r="G887" s="969"/>
      <c r="H887" s="1153">
        <f>SUM($H$640)</f>
        <v>0</v>
      </c>
      <c r="I887" s="1153">
        <f>SUM($I$640)</f>
        <v>0</v>
      </c>
      <c r="J887" s="1153">
        <f>SUM($J$640)</f>
        <v>0</v>
      </c>
      <c r="K887" s="1153">
        <f>SUM($K$640)</f>
        <v>0</v>
      </c>
      <c r="L887" s="969"/>
      <c r="M887" s="1153">
        <f>SUM($M$640)</f>
        <v>-2.2941780821917807E-2</v>
      </c>
      <c r="N887" s="1153">
        <f>SUM($N$640)</f>
        <v>-3.2171701120797008E-2</v>
      </c>
      <c r="O887" s="1153">
        <f>SUM($O$640)</f>
        <v>-2.2811021170610211E-2</v>
      </c>
      <c r="P887" s="1153">
        <f>SUM($P$640)</f>
        <v>-5.4746450809464504E-2</v>
      </c>
      <c r="Q887" s="1055" t="str">
        <f>$Q$642</f>
        <v>dis</v>
      </c>
      <c r="R887" s="44" t="str">
        <f t="shared" si="50"/>
        <v/>
      </c>
      <c r="S887" s="46"/>
      <c r="T887" s="46"/>
      <c r="U887" s="1082">
        <v>887</v>
      </c>
      <c r="V887" s="46"/>
    </row>
    <row r="888" spans="1:22" ht="15.75" customHeight="1">
      <c r="A888" s="918" t="s">
        <v>23</v>
      </c>
      <c r="B888" s="1225"/>
      <c r="C888" s="969"/>
      <c r="D888" s="969"/>
      <c r="E888" s="969"/>
      <c r="F888" s="969"/>
      <c r="G888" s="969"/>
      <c r="H888" s="969"/>
      <c r="I888" s="969"/>
      <c r="J888" s="969"/>
      <c r="K888" s="969"/>
      <c r="L888" s="969"/>
      <c r="M888" s="969"/>
      <c r="N888" s="969"/>
      <c r="O888" s="969"/>
      <c r="P888" s="969"/>
      <c r="R888" s="44"/>
      <c r="S888" s="46"/>
      <c r="T888" s="46"/>
      <c r="U888" s="1082">
        <v>888</v>
      </c>
      <c r="V888" s="46"/>
    </row>
    <row r="889" spans="1:22" ht="15.75" customHeight="1">
      <c r="A889" s="44" t="str">
        <f>$A$666</f>
        <v>School feeding: no. children</v>
      </c>
      <c r="B889" s="1225"/>
      <c r="C889" s="1153">
        <f>SUM($C$667)</f>
        <v>7.9365079365079375E-2</v>
      </c>
      <c r="D889" s="1153">
        <f>SUM($D$667)</f>
        <v>7.9365079365079375E-2</v>
      </c>
      <c r="E889" s="1153">
        <f>SUM($E$667)</f>
        <v>0</v>
      </c>
      <c r="F889" s="1153">
        <f>SUM($F$667)</f>
        <v>0</v>
      </c>
      <c r="G889" s="969"/>
      <c r="H889" s="1153">
        <f>SUM($H$667)</f>
        <v>0</v>
      </c>
      <c r="I889" s="1153">
        <f>SUM($I$667)</f>
        <v>0</v>
      </c>
      <c r="J889" s="1153">
        <f>SUM($J$667)</f>
        <v>0</v>
      </c>
      <c r="K889" s="1153">
        <f>SUM($K$667)</f>
        <v>0</v>
      </c>
      <c r="L889" s="969"/>
      <c r="M889" s="1153">
        <f>SUM($M$667)</f>
        <v>0</v>
      </c>
      <c r="N889" s="1153">
        <f>SUM($N$667)</f>
        <v>0</v>
      </c>
      <c r="O889" s="1153">
        <f>SUM($O$667)</f>
        <v>0</v>
      </c>
      <c r="P889" s="1153">
        <f>SUM($P$667)</f>
        <v>0</v>
      </c>
      <c r="R889" s="44"/>
      <c r="S889" s="46"/>
      <c r="T889" s="46"/>
      <c r="U889" s="1082">
        <v>889</v>
      </c>
      <c r="V889" s="46"/>
    </row>
    <row r="890" spans="1:22" ht="15.75" customHeight="1">
      <c r="A890" s="44" t="str">
        <f>$A$668</f>
        <v>Relief - grain: quantity (kg)</v>
      </c>
      <c r="B890" s="1225"/>
      <c r="C890" s="1153">
        <f>SUM($C$670)</f>
        <v>3.805175038051751E-3</v>
      </c>
      <c r="D890" s="1153">
        <f>SUM($D$670)</f>
        <v>2.2831050228310505E-3</v>
      </c>
      <c r="E890" s="1153">
        <f>SUM($E$670)</f>
        <v>0</v>
      </c>
      <c r="F890" s="1153">
        <f>SUM($F$670)</f>
        <v>0</v>
      </c>
      <c r="G890" s="969"/>
      <c r="H890" s="1153">
        <f>SUM($H$670)</f>
        <v>0</v>
      </c>
      <c r="I890" s="1153">
        <f>SUM($I$670)</f>
        <v>0</v>
      </c>
      <c r="J890" s="1153">
        <f>SUM($J$670)</f>
        <v>0</v>
      </c>
      <c r="K890" s="1153">
        <f>SUM($K$670)</f>
        <v>0</v>
      </c>
      <c r="L890" s="969"/>
      <c r="M890" s="1153">
        <f>SUM($M$670)</f>
        <v>0</v>
      </c>
      <c r="N890" s="1153">
        <f>SUM($N$670)</f>
        <v>0</v>
      </c>
      <c r="O890" s="1153">
        <f>SUM($O$670)</f>
        <v>0</v>
      </c>
      <c r="P890" s="1153">
        <f>SUM($P$670)</f>
        <v>0</v>
      </c>
      <c r="R890" s="44"/>
      <c r="S890" s="46"/>
      <c r="T890" s="46"/>
      <c r="U890" s="1082">
        <v>890</v>
      </c>
      <c r="V890" s="46"/>
    </row>
    <row r="891" spans="1:22" ht="15.75" customHeight="1">
      <c r="A891" s="44" t="str">
        <f>$A$671</f>
        <v>Relief - pulses: quantity (kg)</v>
      </c>
      <c r="B891" s="1225"/>
      <c r="C891" s="1153">
        <f>SUM(C673)</f>
        <v>0</v>
      </c>
      <c r="D891" s="1153">
        <f>SUM($D$673)</f>
        <v>0</v>
      </c>
      <c r="E891" s="1153">
        <f>SUM($E$673)</f>
        <v>0</v>
      </c>
      <c r="F891" s="1153">
        <f>SUM($F$673)</f>
        <v>0</v>
      </c>
      <c r="G891" s="969"/>
      <c r="H891" s="1153">
        <f>SUM($H$673)</f>
        <v>0</v>
      </c>
      <c r="I891" s="1153">
        <f>SUM($I$673)</f>
        <v>0</v>
      </c>
      <c r="J891" s="1153">
        <f>SUM($J$673)</f>
        <v>0</v>
      </c>
      <c r="K891" s="1153">
        <f>SUM($K$673)</f>
        <v>0</v>
      </c>
      <c r="L891" s="969"/>
      <c r="M891" s="1153">
        <f>SUM($M$673)</f>
        <v>0</v>
      </c>
      <c r="N891" s="1153">
        <f>SUM($N$673)</f>
        <v>0</v>
      </c>
      <c r="O891" s="1153">
        <f>SUM($O$673)</f>
        <v>0</v>
      </c>
      <c r="P891" s="1153">
        <f>SUM($P$673)</f>
        <v>0</v>
      </c>
      <c r="R891" s="44"/>
      <c r="S891" s="46"/>
      <c r="T891" s="46"/>
      <c r="U891" s="1082">
        <v>891</v>
      </c>
      <c r="V891" s="46"/>
    </row>
    <row r="892" spans="1:22" ht="15.75" customHeight="1">
      <c r="A892" s="44" t="str">
        <f>$A$674</f>
        <v>Relief - oil: quantity (kg)</v>
      </c>
      <c r="B892" s="1225"/>
      <c r="C892" s="1153">
        <f>SUM(C676)</f>
        <v>0</v>
      </c>
      <c r="D892" s="1153">
        <f>SUM(D676)</f>
        <v>0</v>
      </c>
      <c r="E892" s="1153">
        <f>SUM(E676)</f>
        <v>0</v>
      </c>
      <c r="F892" s="1153">
        <f>SUM(F676)</f>
        <v>0</v>
      </c>
      <c r="G892" s="969"/>
      <c r="H892" s="1153">
        <f>SUM(H676)</f>
        <v>0</v>
      </c>
      <c r="I892" s="1153">
        <f>SUM(I676)</f>
        <v>0</v>
      </c>
      <c r="J892" s="1153">
        <f>SUM(J676)</f>
        <v>0</v>
      </c>
      <c r="K892" s="1153">
        <f>SUM(K676)</f>
        <v>0</v>
      </c>
      <c r="L892" s="969"/>
      <c r="M892" s="1153">
        <f>SUM(M676)</f>
        <v>0</v>
      </c>
      <c r="N892" s="1153">
        <f>SUM(N676)</f>
        <v>0</v>
      </c>
      <c r="O892" s="1153">
        <f>SUM(O676)</f>
        <v>0</v>
      </c>
      <c r="P892" s="1153">
        <f>SUM(P676)</f>
        <v>0</v>
      </c>
      <c r="R892" s="44"/>
      <c r="S892" s="46"/>
      <c r="T892" s="46"/>
      <c r="U892" s="1082">
        <v>892</v>
      </c>
      <c r="V892" s="46"/>
    </row>
    <row r="893" spans="1:22" ht="15.75" customHeight="1">
      <c r="A893" s="44" t="str">
        <f>$A$677</f>
        <v>Relief: sugar</v>
      </c>
      <c r="B893" s="1225"/>
      <c r="C893" s="1153">
        <f>SUM(C681)</f>
        <v>0</v>
      </c>
      <c r="D893" s="1153">
        <f>SUM(D681)</f>
        <v>0</v>
      </c>
      <c r="E893" s="1153">
        <f>SUM(E681)</f>
        <v>0</v>
      </c>
      <c r="F893" s="1153">
        <f>SUM(F681)</f>
        <v>0</v>
      </c>
      <c r="G893" s="969"/>
      <c r="H893" s="1153">
        <f>SUM(H681)</f>
        <v>0</v>
      </c>
      <c r="I893" s="1153">
        <f>SUM(I681)</f>
        <v>0</v>
      </c>
      <c r="J893" s="1153">
        <f>SUM(J681)</f>
        <v>0</v>
      </c>
      <c r="K893" s="1153">
        <f>SUM(K681)</f>
        <v>0</v>
      </c>
      <c r="L893" s="969"/>
      <c r="M893" s="1153">
        <f>SUM(M681)</f>
        <v>0</v>
      </c>
      <c r="N893" s="1153">
        <f>SUM(N681)</f>
        <v>0</v>
      </c>
      <c r="O893" s="1153">
        <f>SUM(O681)</f>
        <v>0</v>
      </c>
      <c r="P893" s="1153">
        <f>SUM(P681)</f>
        <v>0</v>
      </c>
      <c r="R893" s="44"/>
      <c r="S893" s="46"/>
      <c r="T893" s="46"/>
      <c r="U893" s="1082">
        <v>893</v>
      </c>
      <c r="V893" s="46"/>
    </row>
    <row r="894" spans="1:22" ht="15.75" customHeight="1">
      <c r="A894" s="44" t="str">
        <f>$A$682</f>
        <v>Relief: Under 5 supplementary feeding</v>
      </c>
      <c r="B894" s="1225"/>
      <c r="C894" s="1153">
        <f>SUM(C686)</f>
        <v>0</v>
      </c>
      <c r="D894" s="1153">
        <f>SUM(D686)</f>
        <v>0</v>
      </c>
      <c r="E894" s="1153">
        <f>SUM(E686)</f>
        <v>0</v>
      </c>
      <c r="F894" s="1153">
        <f>SUM(F686)</f>
        <v>0</v>
      </c>
      <c r="G894" s="969"/>
      <c r="H894" s="1153">
        <f>SUM(H686)</f>
        <v>0</v>
      </c>
      <c r="I894" s="1153">
        <f>SUM(I686)</f>
        <v>0</v>
      </c>
      <c r="J894" s="1153">
        <f>SUM(J686)</f>
        <v>0</v>
      </c>
      <c r="K894" s="1153">
        <f>SUM(K686)</f>
        <v>0</v>
      </c>
      <c r="L894" s="969"/>
      <c r="M894" s="1153">
        <f>SUM(M686)</f>
        <v>0</v>
      </c>
      <c r="N894" s="1153">
        <f>SUM(N686)</f>
        <v>0</v>
      </c>
      <c r="O894" s="1153">
        <f>SUM(O686)</f>
        <v>0</v>
      </c>
      <c r="P894" s="1153">
        <f>SUM(P686)</f>
        <v>0</v>
      </c>
      <c r="R894" s="44"/>
      <c r="S894" s="46"/>
      <c r="T894" s="46"/>
      <c r="U894" s="1082">
        <v>894</v>
      </c>
      <c r="V894" s="46"/>
    </row>
    <row r="895" spans="1:22" ht="15.75" customHeight="1">
      <c r="A895" s="1178" t="s">
        <v>497</v>
      </c>
      <c r="B895" s="1225"/>
      <c r="C895" s="969"/>
      <c r="D895" s="969"/>
      <c r="E895" s="969"/>
      <c r="F895" s="969"/>
      <c r="G895" s="969"/>
      <c r="H895" s="969"/>
      <c r="I895" s="969"/>
      <c r="J895" s="969"/>
      <c r="K895" s="969"/>
      <c r="L895" s="969"/>
      <c r="M895" s="969"/>
      <c r="N895" s="969"/>
      <c r="O895" s="969"/>
      <c r="P895" s="969"/>
      <c r="R895" s="44"/>
      <c r="S895" s="46"/>
      <c r="T895" s="46"/>
      <c r="U895" s="1082">
        <v>895</v>
      </c>
      <c r="V895" s="46"/>
    </row>
    <row r="896" spans="1:22" ht="15.75" customHeight="1">
      <c r="A896" s="44" t="str">
        <f>$A$687</f>
        <v>Gifts/remittances: cereal</v>
      </c>
      <c r="B896" s="1225"/>
      <c r="C896" s="1153">
        <f>SUM($C$691)</f>
        <v>0</v>
      </c>
      <c r="D896" s="1153">
        <f>SUM($D$691)</f>
        <v>0</v>
      </c>
      <c r="E896" s="1153">
        <f>SUM($E$691)</f>
        <v>0</v>
      </c>
      <c r="F896" s="1153">
        <f>SUM($F$691)</f>
        <v>0</v>
      </c>
      <c r="G896" s="969"/>
      <c r="H896" s="1153">
        <f>SUM($H$691)</f>
        <v>0</v>
      </c>
      <c r="I896" s="1153">
        <f>SUM($I$691)</f>
        <v>0</v>
      </c>
      <c r="J896" s="1153">
        <f>SUM($J$691)</f>
        <v>0</v>
      </c>
      <c r="K896" s="1153">
        <f>SUM($K$691)</f>
        <v>0</v>
      </c>
      <c r="L896" s="969"/>
      <c r="M896" s="1153">
        <f>SUM($M$691)</f>
        <v>0</v>
      </c>
      <c r="N896" s="1153">
        <f>SUM($N$691)</f>
        <v>0</v>
      </c>
      <c r="O896" s="1153">
        <f>SUM($O$691)</f>
        <v>0</v>
      </c>
      <c r="P896" s="1153">
        <f>SUM($P$691)</f>
        <v>0</v>
      </c>
      <c r="R896" s="44"/>
      <c r="S896" s="46">
        <f>IF(MAX(C896:F896,H896:K896)&gt;0,S857+1,S857)</f>
        <v>12</v>
      </c>
      <c r="T896" s="46" t="str">
        <f>IF(S896&gt;S857,S896,"")</f>
        <v/>
      </c>
      <c r="U896" s="1082">
        <v>896</v>
      </c>
      <c r="V896" s="46"/>
    </row>
    <row r="897" spans="1:22" ht="15.75" customHeight="1">
      <c r="A897" s="44" t="str">
        <f>$A$692</f>
        <v>Gifts/remittances: sugar</v>
      </c>
      <c r="B897" s="1225"/>
      <c r="C897" s="1153">
        <f>SUM($C$696)</f>
        <v>0</v>
      </c>
      <c r="D897" s="1153">
        <f>SUM($D$696)</f>
        <v>0</v>
      </c>
      <c r="E897" s="1153">
        <f>SUM($E$696)</f>
        <v>0</v>
      </c>
      <c r="F897" s="1153">
        <f>SUM($F$696)</f>
        <v>0</v>
      </c>
      <c r="G897" s="969"/>
      <c r="H897" s="1153">
        <f>SUM($H$696)</f>
        <v>0</v>
      </c>
      <c r="I897" s="1153">
        <f>SUM($I$696)</f>
        <v>0</v>
      </c>
      <c r="J897" s="1153">
        <f>SUM($J$696)</f>
        <v>0</v>
      </c>
      <c r="K897" s="1153">
        <f>SUM($K$696)</f>
        <v>0</v>
      </c>
      <c r="L897" s="969"/>
      <c r="M897" s="1153">
        <f>SUM($M$696)</f>
        <v>0</v>
      </c>
      <c r="N897" s="1153">
        <f>SUM($N$696)</f>
        <v>0</v>
      </c>
      <c r="O897" s="1153">
        <f>SUM($O$696)</f>
        <v>0</v>
      </c>
      <c r="P897" s="1153">
        <f>SUM($P$696)</f>
        <v>0</v>
      </c>
      <c r="R897" s="44"/>
      <c r="S897" s="46">
        <f>IF(MAX(C897:F897,H897:K897)&gt;0,S896+1,S896)</f>
        <v>12</v>
      </c>
      <c r="T897" s="46" t="str">
        <f>IF(S897&gt;S896,S897,"")</f>
        <v/>
      </c>
      <c r="U897" s="1082">
        <v>897</v>
      </c>
      <c r="V897" s="46"/>
    </row>
    <row r="898" spans="1:22" ht="15.75" customHeight="1">
      <c r="A898" s="44" t="str">
        <f>$A$697</f>
        <v>Gifts/remittances: Other</v>
      </c>
      <c r="B898" s="1225"/>
      <c r="C898" s="1153">
        <f>SUM($C$701)</f>
        <v>0</v>
      </c>
      <c r="D898" s="1153">
        <f>SUM($D$701)</f>
        <v>0</v>
      </c>
      <c r="E898" s="1153">
        <f>SUM($E$701)</f>
        <v>0</v>
      </c>
      <c r="F898" s="1153">
        <f>SUM($F$701)</f>
        <v>0</v>
      </c>
      <c r="G898" s="969"/>
      <c r="H898" s="1153">
        <f>SUM($H$701)</f>
        <v>0</v>
      </c>
      <c r="I898" s="1153">
        <f>SUM($I$701)</f>
        <v>0</v>
      </c>
      <c r="J898" s="1153">
        <f>SUM($J$701)</f>
        <v>0</v>
      </c>
      <c r="K898" s="1153">
        <f>SUM($K$701)</f>
        <v>0</v>
      </c>
      <c r="L898" s="969"/>
      <c r="M898" s="1153">
        <f>SUM($M$701)</f>
        <v>0</v>
      </c>
      <c r="N898" s="1153">
        <f>SUM($N$701)</f>
        <v>0</v>
      </c>
      <c r="O898" s="1153">
        <f>SUM($O$701)</f>
        <v>0</v>
      </c>
      <c r="P898" s="1153">
        <f>SUM($P$701)</f>
        <v>0</v>
      </c>
      <c r="R898" s="44"/>
      <c r="S898" s="46">
        <f>IF(MAX(C898:F898,H898:K898)&gt;0,S897+1,S897)</f>
        <v>12</v>
      </c>
      <c r="T898" s="46" t="str">
        <f>IF(S898&gt;S897,S898,"")</f>
        <v/>
      </c>
      <c r="U898" s="1082">
        <v>898</v>
      </c>
      <c r="V898" s="46"/>
    </row>
    <row r="899" spans="1:22" ht="15.75" customHeight="1">
      <c r="A899" s="44"/>
      <c r="B899" s="1225"/>
      <c r="C899" s="969"/>
      <c r="D899" s="969"/>
      <c r="E899" s="969"/>
      <c r="F899" s="969"/>
      <c r="G899" s="969"/>
      <c r="H899" s="969"/>
      <c r="I899" s="969"/>
      <c r="J899" s="969"/>
      <c r="K899" s="969"/>
      <c r="L899" s="969"/>
      <c r="M899" s="969"/>
      <c r="N899" s="969"/>
      <c r="O899" s="969"/>
      <c r="P899" s="969"/>
      <c r="R899" s="44"/>
      <c r="S899" s="46"/>
      <c r="T899" s="46"/>
      <c r="U899" s="1082">
        <v>899</v>
      </c>
      <c r="V899" s="46"/>
    </row>
    <row r="900" spans="1:22" ht="15.75" customHeight="1">
      <c r="A900" s="44" t="s">
        <v>107</v>
      </c>
      <c r="B900" s="1225"/>
      <c r="C900" s="1153">
        <f>SUM($C$820:$C$899)</f>
        <v>1.1953969036351775</v>
      </c>
      <c r="D900" s="1153">
        <f>SUM($D$820:$D$899)</f>
        <v>1.238515550307379</v>
      </c>
      <c r="E900" s="1153">
        <f>SUM($E$820:$E$899)</f>
        <v>1.251040790784558</v>
      </c>
      <c r="F900" s="1153">
        <f>SUM($F$820:$F$899)</f>
        <v>1.4980324984225819</v>
      </c>
      <c r="G900" s="969"/>
      <c r="H900" s="1153">
        <f>SUM($H$820:$H$899)</f>
        <v>0.52899635314895921</v>
      </c>
      <c r="I900" s="1153">
        <f>SUM($I$820:$I$899)</f>
        <v>0.54899635314895923</v>
      </c>
      <c r="J900" s="1153">
        <f>SUM($J$820:$J$899)</f>
        <v>0.52724977780649351</v>
      </c>
      <c r="K900" s="1153">
        <f>SUM($K$820:$K$899)</f>
        <v>1.1210676196495819</v>
      </c>
      <c r="L900" s="969"/>
      <c r="M900" s="1153">
        <f>SUM($M$820:$M$899)</f>
        <v>0.38166755364709115</v>
      </c>
      <c r="N900" s="1153">
        <f>SUM($N$820:$N$899)</f>
        <v>0.3993200443071161</v>
      </c>
      <c r="O900" s="1153">
        <f>SUM($O$820:$O$899)</f>
        <v>0.31339656485506123</v>
      </c>
      <c r="P900" s="1153">
        <f>SUM($P$820:$P$899)</f>
        <v>0.60540668938806264</v>
      </c>
      <c r="R900" s="44"/>
      <c r="S900" s="46"/>
      <c r="T900" s="46"/>
      <c r="U900" s="1082">
        <v>900</v>
      </c>
      <c r="V900" s="46"/>
    </row>
    <row r="901" spans="1:22" ht="15.75" customHeight="1">
      <c r="A901" s="489" t="s">
        <v>592</v>
      </c>
      <c r="B901" s="1225"/>
      <c r="C901" s="1239">
        <f>SUMPRODUCT(C859:C887,$S859:$S887)</f>
        <v>0</v>
      </c>
      <c r="D901" s="1239">
        <f>SUMPRODUCT(D859:D887,$S859:$S887)</f>
        <v>0</v>
      </c>
      <c r="E901" s="1239">
        <f>SUMPRODUCT(E859:E887,$S859:$S887)</f>
        <v>0</v>
      </c>
      <c r="F901" s="1239">
        <f>SUMPRODUCT(F859:F887,$S859:$S887)</f>
        <v>0</v>
      </c>
      <c r="G901" s="969"/>
      <c r="H901" s="1239">
        <f>SUMPRODUCT(H859:H887,$S859:$S887)</f>
        <v>0</v>
      </c>
      <c r="I901" s="1239">
        <f>SUMPRODUCT(I859:I887,$S859:$S887)</f>
        <v>0</v>
      </c>
      <c r="J901" s="1239">
        <f>SUMPRODUCT(J859:J887,$S859:$S887)</f>
        <v>0</v>
      </c>
      <c r="K901" s="1239">
        <f>SUMPRODUCT(K859:K887,$S859:$S887)</f>
        <v>0</v>
      </c>
      <c r="L901" s="969"/>
      <c r="M901" s="1239">
        <f>SUMPRODUCT(M859:M887,$S859:$S887)</f>
        <v>0</v>
      </c>
      <c r="N901" s="1239">
        <f>SUMPRODUCT(N859:N887,$S859:$S887)</f>
        <v>0</v>
      </c>
      <c r="O901" s="1239">
        <f>SUMPRODUCT(O859:O887,$S859:$S887)</f>
        <v>0</v>
      </c>
      <c r="P901" s="1239">
        <f>SUMPRODUCT(P859:P887,$S859:$S887)</f>
        <v>0</v>
      </c>
      <c r="R901" s="44"/>
      <c r="S901" s="46"/>
      <c r="T901" s="46"/>
      <c r="U901" s="1082">
        <v>901</v>
      </c>
      <c r="V901" s="46"/>
    </row>
    <row r="902" spans="1:22" ht="15.75" customHeight="1">
      <c r="A902" s="1234" t="s">
        <v>498</v>
      </c>
      <c r="B902" s="1225"/>
      <c r="C902" s="1140"/>
      <c r="D902" s="1140"/>
      <c r="E902" s="1140"/>
      <c r="F902" s="1140"/>
      <c r="G902" s="1225"/>
      <c r="H902" s="1140"/>
      <c r="I902" s="1140"/>
      <c r="J902" s="1140"/>
      <c r="K902" s="1140"/>
      <c r="L902" s="1225"/>
      <c r="M902" s="1140"/>
      <c r="N902" s="1140"/>
      <c r="O902" s="1140"/>
      <c r="P902" s="1140"/>
      <c r="R902" s="44"/>
      <c r="S902" s="46"/>
      <c r="T902" s="46"/>
      <c r="U902" s="1082">
        <v>902</v>
      </c>
      <c r="V902" s="46"/>
    </row>
    <row r="903" spans="1:22" ht="15.75" customHeight="1">
      <c r="A903" s="918" t="s">
        <v>25</v>
      </c>
      <c r="B903" s="1225"/>
      <c r="C903" s="1140"/>
      <c r="D903" s="1140"/>
      <c r="E903" s="1140"/>
      <c r="F903" s="1140"/>
      <c r="G903" s="1225"/>
      <c r="H903" s="1140"/>
      <c r="I903" s="1140"/>
      <c r="J903" s="1140"/>
      <c r="K903" s="1140"/>
      <c r="L903" s="1225"/>
      <c r="M903" s="1140"/>
      <c r="N903" s="1140"/>
      <c r="O903" s="1140"/>
      <c r="P903" s="1140"/>
      <c r="R903" s="44"/>
      <c r="S903" s="46"/>
      <c r="T903" s="46"/>
      <c r="U903" s="1082">
        <v>903</v>
      </c>
      <c r="V903" s="46"/>
    </row>
    <row r="904" spans="1:22" ht="15.75" customHeight="1">
      <c r="A904" s="1236" t="s">
        <v>499</v>
      </c>
      <c r="B904" s="1225"/>
      <c r="C904" s="1140">
        <f>SUM($C$72)</f>
        <v>0</v>
      </c>
      <c r="D904" s="1140">
        <f>SUM($D$72)</f>
        <v>0</v>
      </c>
      <c r="E904" s="1140">
        <f>SUM($E$72)</f>
        <v>0</v>
      </c>
      <c r="F904" s="1140">
        <f>SUM($F$72)</f>
        <v>0</v>
      </c>
      <c r="G904" s="1225"/>
      <c r="H904" s="1140">
        <f>SUM($H$72)</f>
        <v>0</v>
      </c>
      <c r="I904" s="1140">
        <f>SUM($I$72)</f>
        <v>0</v>
      </c>
      <c r="J904" s="1140">
        <f>SUM($J$72)</f>
        <v>0</v>
      </c>
      <c r="K904" s="1140">
        <f>SUM($K$72)</f>
        <v>0</v>
      </c>
      <c r="L904" s="1225"/>
      <c r="M904" s="1140">
        <f>SUM($M$72)</f>
        <v>0</v>
      </c>
      <c r="N904" s="1140">
        <f>SUM($N$72)</f>
        <v>0</v>
      </c>
      <c r="O904" s="1140">
        <f>SUM($O$72)</f>
        <v>0</v>
      </c>
      <c r="P904" s="1140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8" si="51">IF(S904&gt;S903,S904,"")</f>
        <v/>
      </c>
      <c r="U904" s="1082">
        <v>904</v>
      </c>
      <c r="V904" s="46"/>
    </row>
    <row r="905" spans="1:22" ht="15.75" customHeight="1">
      <c r="A905" s="44" t="s">
        <v>500</v>
      </c>
      <c r="B905" s="1225"/>
      <c r="C905" s="1140">
        <f>SUM($C$80)</f>
        <v>0</v>
      </c>
      <c r="D905" s="1140">
        <f>SUM($D$80)</f>
        <v>0</v>
      </c>
      <c r="E905" s="1140">
        <f>SUM($E$80)</f>
        <v>0</v>
      </c>
      <c r="F905" s="1140">
        <f>SUM($F$80)</f>
        <v>0</v>
      </c>
      <c r="G905" s="1225"/>
      <c r="H905" s="1140">
        <f>SUM($H$80)</f>
        <v>0</v>
      </c>
      <c r="I905" s="1140">
        <f>SUM($I$80)</f>
        <v>0</v>
      </c>
      <c r="J905" s="1140">
        <f>SUM($J$80)</f>
        <v>0</v>
      </c>
      <c r="K905" s="1140">
        <f>SUM($K$80)</f>
        <v>0</v>
      </c>
      <c r="L905" s="1225"/>
      <c r="M905" s="1140">
        <f>SUM($M$80)</f>
        <v>0</v>
      </c>
      <c r="N905" s="1140">
        <f>SUM($N$80)</f>
        <v>0</v>
      </c>
      <c r="O905" s="1140">
        <f>SUM($O$80)</f>
        <v>0</v>
      </c>
      <c r="P905" s="1140">
        <f>SUM($P$80)</f>
        <v>0</v>
      </c>
      <c r="R905" s="44">
        <v>2</v>
      </c>
      <c r="S905" s="46">
        <f t="shared" ref="S905:S968" si="52">IF(MAX(C905:F905,H905:K905)&gt;0,S904+1,S904)</f>
        <v>0</v>
      </c>
      <c r="T905" s="46" t="str">
        <f t="shared" si="51"/>
        <v/>
      </c>
      <c r="U905" s="1082">
        <v>905</v>
      </c>
      <c r="V905" s="46"/>
    </row>
    <row r="906" spans="1:22" ht="15.75" customHeight="1">
      <c r="A906" s="44" t="s">
        <v>501</v>
      </c>
      <c r="B906" s="1225"/>
      <c r="C906" s="1140">
        <f>SUM($C$88)</f>
        <v>0</v>
      </c>
      <c r="D906" s="1140">
        <f>SUM($D$88)</f>
        <v>0</v>
      </c>
      <c r="E906" s="1140">
        <f>SUM($E$88)</f>
        <v>0</v>
      </c>
      <c r="F906" s="1140">
        <f>SUM($F$88)</f>
        <v>0</v>
      </c>
      <c r="G906" s="1225"/>
      <c r="H906" s="1140">
        <f>SUM($H$88)</f>
        <v>0</v>
      </c>
      <c r="I906" s="1140">
        <f>SUM($I$88)</f>
        <v>0</v>
      </c>
      <c r="J906" s="1140">
        <f>SUM($J$88)</f>
        <v>0</v>
      </c>
      <c r="K906" s="1140">
        <f>SUM($K$88)</f>
        <v>0</v>
      </c>
      <c r="L906" s="1225"/>
      <c r="M906" s="1140">
        <f>SUM($M$88)</f>
        <v>0</v>
      </c>
      <c r="N906" s="1140">
        <f>SUM($N$88)</f>
        <v>0</v>
      </c>
      <c r="O906" s="1140">
        <f>SUM($O$88)</f>
        <v>0</v>
      </c>
      <c r="P906" s="1140">
        <f>SUM($P$88)</f>
        <v>0</v>
      </c>
      <c r="R906" s="44">
        <v>1</v>
      </c>
      <c r="S906" s="46">
        <f t="shared" si="52"/>
        <v>0</v>
      </c>
      <c r="T906" s="46" t="str">
        <f t="shared" si="51"/>
        <v/>
      </c>
      <c r="U906" s="1082">
        <v>906</v>
      </c>
      <c r="V906" s="46"/>
    </row>
    <row r="907" spans="1:22" ht="15.75" customHeight="1">
      <c r="A907" s="1236" t="s">
        <v>502</v>
      </c>
      <c r="B907" s="1225"/>
      <c r="C907" s="1140">
        <f>SUM($C$99)</f>
        <v>0</v>
      </c>
      <c r="D907" s="1140">
        <f>SUM($D$99)</f>
        <v>0</v>
      </c>
      <c r="E907" s="1140">
        <f>SUM($E$99)</f>
        <v>0</v>
      </c>
      <c r="F907" s="1140">
        <f>SUM($F$99)</f>
        <v>0</v>
      </c>
      <c r="G907" s="1225"/>
      <c r="H907" s="1140">
        <f>SUM($H$99)</f>
        <v>0</v>
      </c>
      <c r="I907" s="1140">
        <f>SUM($I$99)</f>
        <v>0</v>
      </c>
      <c r="J907" s="1140">
        <f>SUM($J$99)</f>
        <v>0</v>
      </c>
      <c r="K907" s="1140">
        <f>SUM($K$99)</f>
        <v>0</v>
      </c>
      <c r="L907" s="1225"/>
      <c r="M907" s="1140">
        <f>SUM($M$99)</f>
        <v>0</v>
      </c>
      <c r="N907" s="1140">
        <f>SUM($N$99)</f>
        <v>0</v>
      </c>
      <c r="O907" s="1140">
        <f>SUM($O$99)</f>
        <v>0</v>
      </c>
      <c r="P907" s="1140">
        <f>SUM($P$99)</f>
        <v>0</v>
      </c>
      <c r="R907" s="44">
        <v>3</v>
      </c>
      <c r="S907" s="46">
        <f t="shared" si="52"/>
        <v>0</v>
      </c>
      <c r="T907" s="46" t="str">
        <f t="shared" si="51"/>
        <v/>
      </c>
      <c r="U907" s="1082">
        <v>907</v>
      </c>
      <c r="V907" s="46"/>
    </row>
    <row r="908" spans="1:22" ht="15.75" customHeight="1">
      <c r="A908" s="44" t="s">
        <v>503</v>
      </c>
      <c r="B908" s="1225"/>
      <c r="C908" s="1140">
        <f>SUM($C$107)</f>
        <v>0</v>
      </c>
      <c r="D908" s="1140">
        <f>SUM($D$107)</f>
        <v>0</v>
      </c>
      <c r="E908" s="1140">
        <f>SUM($E$107)</f>
        <v>0</v>
      </c>
      <c r="F908" s="1140">
        <f>SUM($F$107)</f>
        <v>0</v>
      </c>
      <c r="G908" s="1225"/>
      <c r="H908" s="1140">
        <f>SUM($H$107)</f>
        <v>0</v>
      </c>
      <c r="I908" s="1140">
        <f>SUM($I$107)</f>
        <v>0</v>
      </c>
      <c r="J908" s="1140">
        <f>SUM($J$107)</f>
        <v>0</v>
      </c>
      <c r="K908" s="1140">
        <f>SUM($K$107)</f>
        <v>0</v>
      </c>
      <c r="L908" s="1225"/>
      <c r="M908" s="1140">
        <f>SUM($M$107)</f>
        <v>0</v>
      </c>
      <c r="N908" s="1140">
        <f>SUM($N$107)</f>
        <v>0</v>
      </c>
      <c r="O908" s="1140">
        <f>SUM($O$107)</f>
        <v>0</v>
      </c>
      <c r="P908" s="1140">
        <f>SUM($P$107)</f>
        <v>0</v>
      </c>
      <c r="R908" s="44">
        <v>4</v>
      </c>
      <c r="S908" s="46">
        <f t="shared" si="52"/>
        <v>0</v>
      </c>
      <c r="T908" s="46" t="str">
        <f t="shared" si="51"/>
        <v/>
      </c>
      <c r="U908" s="1082">
        <v>908</v>
      </c>
      <c r="V908" s="46"/>
    </row>
    <row r="909" spans="1:22" ht="15.75" customHeight="1">
      <c r="A909" s="44" t="s">
        <v>504</v>
      </c>
      <c r="B909" s="1225"/>
      <c r="C909" s="1140">
        <f>SUM($C$115)</f>
        <v>0</v>
      </c>
      <c r="D909" s="1140">
        <f>SUM($D$115)</f>
        <v>0</v>
      </c>
      <c r="E909" s="1140">
        <f>SUM($E$115)</f>
        <v>0</v>
      </c>
      <c r="F909" s="1140">
        <f>SUM($F$115)</f>
        <v>0</v>
      </c>
      <c r="G909" s="1225"/>
      <c r="H909" s="1140">
        <f>SUM($H$115)</f>
        <v>0</v>
      </c>
      <c r="I909" s="1140">
        <f>SUM($I$115)</f>
        <v>0</v>
      </c>
      <c r="J909" s="1140">
        <f>SUM($J$115)</f>
        <v>0</v>
      </c>
      <c r="K909" s="1140">
        <f>SUM($K$115)</f>
        <v>0</v>
      </c>
      <c r="L909" s="1225"/>
      <c r="M909" s="1140">
        <f>SUM($M$115)</f>
        <v>0</v>
      </c>
      <c r="N909" s="1140">
        <f>SUM($N$115)</f>
        <v>0</v>
      </c>
      <c r="O909" s="1140">
        <f>SUM($O$115)</f>
        <v>0</v>
      </c>
      <c r="P909" s="1140">
        <f>SUM($P$115)</f>
        <v>0</v>
      </c>
      <c r="R909" s="44">
        <v>3</v>
      </c>
      <c r="S909" s="46">
        <f t="shared" si="52"/>
        <v>0</v>
      </c>
      <c r="T909" s="46" t="str">
        <f t="shared" si="51"/>
        <v/>
      </c>
      <c r="U909" s="1082">
        <v>909</v>
      </c>
      <c r="V909" s="46"/>
    </row>
    <row r="910" spans="1:22" ht="15.75" customHeight="1">
      <c r="A910" s="1236" t="s">
        <v>505</v>
      </c>
      <c r="B910" s="1225"/>
      <c r="C910" s="1140">
        <f>SUM($C$126)</f>
        <v>0</v>
      </c>
      <c r="D910" s="1140">
        <f>SUM($D$126)</f>
        <v>0</v>
      </c>
      <c r="E910" s="1140">
        <f>SUM($E$126)</f>
        <v>0</v>
      </c>
      <c r="F910" s="1140">
        <f>SUM($F$126)</f>
        <v>0</v>
      </c>
      <c r="G910" s="1225"/>
      <c r="H910" s="1140">
        <f>SUM($H$126)</f>
        <v>0</v>
      </c>
      <c r="I910" s="1140">
        <f>SUM($I$126)</f>
        <v>0</v>
      </c>
      <c r="J910" s="1140">
        <f>SUM($J$126)</f>
        <v>0</v>
      </c>
      <c r="K910" s="1140">
        <f>SUM($K$126)</f>
        <v>0</v>
      </c>
      <c r="L910" s="1225"/>
      <c r="M910" s="1140">
        <f>SUM($M$126)</f>
        <v>0</v>
      </c>
      <c r="N910" s="1140">
        <f>SUM($N$126)</f>
        <v>0</v>
      </c>
      <c r="O910" s="1140">
        <f>SUM($O$126)</f>
        <v>0</v>
      </c>
      <c r="P910" s="1140">
        <f>SUM($P$126)</f>
        <v>0</v>
      </c>
      <c r="R910" s="44">
        <v>5</v>
      </c>
      <c r="S910" s="46">
        <f t="shared" si="52"/>
        <v>0</v>
      </c>
      <c r="T910" s="46" t="str">
        <f t="shared" si="51"/>
        <v/>
      </c>
      <c r="U910" s="1082">
        <v>910</v>
      </c>
      <c r="V910" s="46"/>
    </row>
    <row r="911" spans="1:22" ht="15.75" customHeight="1">
      <c r="A911" s="44" t="s">
        <v>506</v>
      </c>
      <c r="B911" s="1225"/>
      <c r="C911" s="1140">
        <f>SUM($C$135)</f>
        <v>0</v>
      </c>
      <c r="D911" s="1140">
        <f>SUM($D$135)</f>
        <v>0</v>
      </c>
      <c r="E911" s="1140">
        <f>SUM($E$135)</f>
        <v>0</v>
      </c>
      <c r="F911" s="1140">
        <f>SUM($F$135)</f>
        <v>0</v>
      </c>
      <c r="G911" s="1225"/>
      <c r="H911" s="1140">
        <f>SUM($H$135)</f>
        <v>0</v>
      </c>
      <c r="I911" s="1140">
        <f>SUM($I$135)</f>
        <v>0</v>
      </c>
      <c r="J911" s="1140">
        <f>SUM($J$135)</f>
        <v>0</v>
      </c>
      <c r="K911" s="1140">
        <f>SUM($K$135)</f>
        <v>0</v>
      </c>
      <c r="L911" s="1225"/>
      <c r="M911" s="1140">
        <f>SUM($M$135)</f>
        <v>0</v>
      </c>
      <c r="N911" s="1140">
        <f>SUM($N$135)</f>
        <v>0</v>
      </c>
      <c r="O911" s="1140">
        <f>SUM($O$135)</f>
        <v>0</v>
      </c>
      <c r="P911" s="1140">
        <f>SUM($P$135)</f>
        <v>0</v>
      </c>
      <c r="R911" s="44">
        <v>6</v>
      </c>
      <c r="S911" s="46">
        <f t="shared" si="52"/>
        <v>0</v>
      </c>
      <c r="T911" s="46" t="str">
        <f t="shared" si="51"/>
        <v/>
      </c>
      <c r="U911" s="1082">
        <v>911</v>
      </c>
      <c r="V911" s="46"/>
    </row>
    <row r="912" spans="1:22" ht="15.75" customHeight="1">
      <c r="A912" s="44" t="s">
        <v>507</v>
      </c>
      <c r="B912" s="1225"/>
      <c r="C912" s="1140">
        <f>SUM($C$143)</f>
        <v>0</v>
      </c>
      <c r="D912" s="1140">
        <f>SUM($D$143)</f>
        <v>0</v>
      </c>
      <c r="E912" s="1140">
        <f>SUM($E$143)</f>
        <v>0</v>
      </c>
      <c r="F912" s="1140">
        <f>SUM($F$143)</f>
        <v>0</v>
      </c>
      <c r="G912" s="1225"/>
      <c r="H912" s="1140">
        <f>SUM($H$143)</f>
        <v>0</v>
      </c>
      <c r="I912" s="1140">
        <f>SUM($I$143)</f>
        <v>0</v>
      </c>
      <c r="J912" s="1140">
        <f>SUM($J$143)</f>
        <v>0</v>
      </c>
      <c r="K912" s="1140">
        <f>SUM($K$143)</f>
        <v>0</v>
      </c>
      <c r="L912" s="1225"/>
      <c r="M912" s="1140">
        <f>SUM($M$143)</f>
        <v>0</v>
      </c>
      <c r="N912" s="1140">
        <f>SUM($N$143)</f>
        <v>0</v>
      </c>
      <c r="O912" s="1140">
        <f>SUM($O$143)</f>
        <v>0</v>
      </c>
      <c r="P912" s="1140">
        <f>SUM($P$143)</f>
        <v>0</v>
      </c>
      <c r="R912" s="44">
        <v>5</v>
      </c>
      <c r="S912" s="46">
        <f t="shared" si="52"/>
        <v>0</v>
      </c>
      <c r="T912" s="46" t="str">
        <f t="shared" si="51"/>
        <v/>
      </c>
      <c r="U912" s="1082">
        <v>912</v>
      </c>
      <c r="V912" s="46"/>
    </row>
    <row r="913" spans="1:22" ht="15.75" customHeight="1">
      <c r="A913" s="1236" t="s">
        <v>508</v>
      </c>
      <c r="B913" s="1225"/>
      <c r="C913" s="1140">
        <f>SUM($C$154)</f>
        <v>0</v>
      </c>
      <c r="D913" s="1140">
        <f>SUM($D$154)</f>
        <v>0</v>
      </c>
      <c r="E913" s="1140">
        <f>SUM($E$154)</f>
        <v>0</v>
      </c>
      <c r="F913" s="1140">
        <f>SUM($F$154)</f>
        <v>0</v>
      </c>
      <c r="G913" s="1225"/>
      <c r="H913" s="1140">
        <f>SUM($H$154)</f>
        <v>0</v>
      </c>
      <c r="I913" s="1140">
        <f>SUM($I$154)</f>
        <v>0</v>
      </c>
      <c r="J913" s="1140">
        <f>SUM($J$154)</f>
        <v>0</v>
      </c>
      <c r="K913" s="1140">
        <f>SUM($K$154)</f>
        <v>0</v>
      </c>
      <c r="L913" s="1225"/>
      <c r="M913" s="1140">
        <f>SUM($M$154)</f>
        <v>0</v>
      </c>
      <c r="N913" s="1140">
        <f>SUM($N$154)</f>
        <v>0</v>
      </c>
      <c r="O913" s="1140">
        <f>SUM($O$154)</f>
        <v>0</v>
      </c>
      <c r="P913" s="1140">
        <f>SUM($P$154)</f>
        <v>0</v>
      </c>
      <c r="R913" s="44">
        <v>7</v>
      </c>
      <c r="S913" s="46">
        <f t="shared" si="52"/>
        <v>0</v>
      </c>
      <c r="T913" s="46" t="str">
        <f t="shared" si="51"/>
        <v/>
      </c>
      <c r="U913" s="1082">
        <v>913</v>
      </c>
      <c r="V913" s="46"/>
    </row>
    <row r="914" spans="1:22" ht="15.75" customHeight="1">
      <c r="A914" s="44" t="s">
        <v>509</v>
      </c>
      <c r="B914" s="1225"/>
      <c r="C914" s="1140">
        <f>SUM($C$163)</f>
        <v>0</v>
      </c>
      <c r="D914" s="1140">
        <f>SUM($D$163)</f>
        <v>0</v>
      </c>
      <c r="E914" s="1140">
        <f>SUM($E$163)</f>
        <v>0</v>
      </c>
      <c r="F914" s="1140">
        <f>SUM($F$163)</f>
        <v>0</v>
      </c>
      <c r="G914" s="1225"/>
      <c r="H914" s="1140">
        <f>SUM($H$163)</f>
        <v>0</v>
      </c>
      <c r="I914" s="1140">
        <f>SUM($I$163)</f>
        <v>0</v>
      </c>
      <c r="J914" s="1140">
        <f>SUM($J$163)</f>
        <v>0</v>
      </c>
      <c r="K914" s="1140">
        <f>SUM($K$163)</f>
        <v>0</v>
      </c>
      <c r="L914" s="1225"/>
      <c r="M914" s="1140">
        <f>SUM($M$163)</f>
        <v>0</v>
      </c>
      <c r="N914" s="1140">
        <f>SUM($N$163)</f>
        <v>0</v>
      </c>
      <c r="O914" s="1140">
        <f>SUM($O$163)</f>
        <v>0</v>
      </c>
      <c r="P914" s="1140">
        <f>SUM($P$163)</f>
        <v>0</v>
      </c>
      <c r="R914" s="44">
        <v>8</v>
      </c>
      <c r="S914" s="46">
        <f t="shared" si="52"/>
        <v>0</v>
      </c>
      <c r="T914" s="46" t="str">
        <f t="shared" si="51"/>
        <v/>
      </c>
      <c r="U914" s="1082">
        <v>914</v>
      </c>
      <c r="V914" s="46"/>
    </row>
    <row r="915" spans="1:22" ht="15.75" customHeight="1">
      <c r="A915" s="44" t="s">
        <v>510</v>
      </c>
      <c r="B915" s="1225"/>
      <c r="C915" s="1140">
        <f>SUM($C$171)</f>
        <v>0</v>
      </c>
      <c r="D915" s="1140">
        <f>SUM($D$171)</f>
        <v>0</v>
      </c>
      <c r="E915" s="1140">
        <f>SUM($E$171)</f>
        <v>0</v>
      </c>
      <c r="F915" s="1140">
        <f>SUM($F$171)</f>
        <v>0</v>
      </c>
      <c r="G915" s="1225"/>
      <c r="H915" s="1140">
        <f>SUM($H$171)</f>
        <v>0</v>
      </c>
      <c r="I915" s="1140">
        <f>SUM($I$171)</f>
        <v>0</v>
      </c>
      <c r="J915" s="1140">
        <f>SUM($J$171)</f>
        <v>0</v>
      </c>
      <c r="K915" s="1140">
        <f>SUM($K$171)</f>
        <v>0</v>
      </c>
      <c r="L915" s="1225"/>
      <c r="M915" s="1140">
        <f>SUM($M$171)</f>
        <v>0</v>
      </c>
      <c r="N915" s="1140">
        <f>SUM($N$171)</f>
        <v>0</v>
      </c>
      <c r="O915" s="1140">
        <f>SUM($O$171)</f>
        <v>0</v>
      </c>
      <c r="P915" s="1140">
        <f>SUM($P$171)</f>
        <v>0</v>
      </c>
      <c r="R915" s="44">
        <v>7</v>
      </c>
      <c r="S915" s="46">
        <f t="shared" si="52"/>
        <v>0</v>
      </c>
      <c r="T915" s="46" t="str">
        <f t="shared" si="51"/>
        <v/>
      </c>
      <c r="U915" s="1082">
        <v>915</v>
      </c>
      <c r="V915" s="46"/>
    </row>
    <row r="916" spans="1:22" ht="15.75" customHeight="1">
      <c r="A916" s="44" t="str">
        <f>$A$218</f>
        <v>Egg sales: no. sold</v>
      </c>
      <c r="B916" s="1225"/>
      <c r="C916" s="1140">
        <f>SUM($C$220)</f>
        <v>0</v>
      </c>
      <c r="D916" s="1140">
        <f>SUM($D$220)</f>
        <v>0</v>
      </c>
      <c r="E916" s="1140">
        <f>SUM($E$220)</f>
        <v>0</v>
      </c>
      <c r="F916" s="1140">
        <f>SUM($F$220)</f>
        <v>0</v>
      </c>
      <c r="G916" s="1225"/>
      <c r="H916" s="1140">
        <f>SUM($H$220)</f>
        <v>0</v>
      </c>
      <c r="I916" s="1140">
        <f>SUM($I$220)</f>
        <v>0</v>
      </c>
      <c r="J916" s="1140">
        <f>SUM($J$220)</f>
        <v>0</v>
      </c>
      <c r="K916" s="1140">
        <f>SUM($K$220)</f>
        <v>0</v>
      </c>
      <c r="L916" s="1225"/>
      <c r="M916" s="1140">
        <f>SUM($M$220)</f>
        <v>0</v>
      </c>
      <c r="N916" s="1140">
        <f>SUM($N$220)</f>
        <v>0</v>
      </c>
      <c r="O916" s="1140">
        <f>SUM($O$220)</f>
        <v>0</v>
      </c>
      <c r="P916" s="1140">
        <f>SUM($P$220)</f>
        <v>0</v>
      </c>
      <c r="R916" s="44">
        <v>9</v>
      </c>
      <c r="S916" s="46">
        <f t="shared" si="52"/>
        <v>0</v>
      </c>
      <c r="T916" s="46" t="str">
        <f t="shared" si="51"/>
        <v/>
      </c>
      <c r="U916" s="1082">
        <v>916</v>
      </c>
      <c r="V916" s="46"/>
    </row>
    <row r="917" spans="1:22" ht="15.75" customHeight="1">
      <c r="A917" s="44" t="str">
        <f>$A$221</f>
        <v>Pig sales: no sold</v>
      </c>
      <c r="B917" s="1225"/>
      <c r="C917" s="1140">
        <f>SUM($C$223)</f>
        <v>500</v>
      </c>
      <c r="D917" s="1140">
        <f>SUM($D$223)</f>
        <v>2600</v>
      </c>
      <c r="E917" s="1140">
        <f>SUM($E$223)</f>
        <v>1600</v>
      </c>
      <c r="F917" s="1140">
        <f>SUM($F$223)</f>
        <v>600</v>
      </c>
      <c r="G917" s="1225"/>
      <c r="H917" s="1140">
        <f>SUM($H$223)</f>
        <v>0</v>
      </c>
      <c r="I917" s="1140">
        <f>SUM($I$223)</f>
        <v>0</v>
      </c>
      <c r="J917" s="1140">
        <f>SUM($J$223)</f>
        <v>0</v>
      </c>
      <c r="K917" s="1140">
        <f>SUM($K$223)</f>
        <v>0</v>
      </c>
      <c r="L917" s="1225"/>
      <c r="M917" s="1140">
        <f>SUM($M$223)</f>
        <v>0</v>
      </c>
      <c r="N917" s="1140">
        <f>SUM($N$223)</f>
        <v>0</v>
      </c>
      <c r="O917" s="1140">
        <f>SUM($O$223)</f>
        <v>0</v>
      </c>
      <c r="P917" s="1140">
        <f>SUM($P$223)</f>
        <v>0</v>
      </c>
      <c r="R917" s="44">
        <v>10</v>
      </c>
      <c r="S917" s="46">
        <f t="shared" si="52"/>
        <v>1</v>
      </c>
      <c r="T917" s="46">
        <f t="shared" si="51"/>
        <v>1</v>
      </c>
      <c r="U917" s="1082">
        <v>917</v>
      </c>
      <c r="V917" s="46"/>
    </row>
    <row r="918" spans="1:22" ht="15.75" customHeight="1">
      <c r="A918" s="44" t="str">
        <f>$A$224</f>
        <v>Other: quantity</v>
      </c>
      <c r="B918" s="1225"/>
      <c r="C918" s="1140">
        <f>SUM($C$226)</f>
        <v>0</v>
      </c>
      <c r="D918" s="1140">
        <f>SUM($D$226)</f>
        <v>0</v>
      </c>
      <c r="E918" s="1140">
        <f>SUM($E$226)</f>
        <v>0</v>
      </c>
      <c r="F918" s="1140">
        <f>SUM($F$226)</f>
        <v>0</v>
      </c>
      <c r="G918" s="1225"/>
      <c r="H918" s="1140">
        <f>SUM($H$226)</f>
        <v>0</v>
      </c>
      <c r="I918" s="1140">
        <f>SUM($I$226)</f>
        <v>0</v>
      </c>
      <c r="J918" s="1140">
        <f>SUM($J$226)</f>
        <v>0</v>
      </c>
      <c r="K918" s="1140">
        <f>SUM($K$226)</f>
        <v>0</v>
      </c>
      <c r="L918" s="1225"/>
      <c r="M918" s="1140">
        <f>SUM($M$226)</f>
        <v>0</v>
      </c>
      <c r="N918" s="1140">
        <f>SUM($N$226)</f>
        <v>0</v>
      </c>
      <c r="O918" s="1140">
        <f>SUM($O$226)</f>
        <v>0</v>
      </c>
      <c r="P918" s="1140">
        <f>SUM($P$226)</f>
        <v>0</v>
      </c>
      <c r="R918" s="44">
        <v>11</v>
      </c>
      <c r="S918" s="46">
        <f t="shared" si="52"/>
        <v>1</v>
      </c>
      <c r="T918" s="46" t="str">
        <f t="shared" si="51"/>
        <v/>
      </c>
      <c r="U918" s="1082">
        <v>918</v>
      </c>
      <c r="V918" s="46"/>
    </row>
    <row r="919" spans="1:22" ht="15.75" customHeight="1">
      <c r="A919" s="918" t="s">
        <v>26</v>
      </c>
      <c r="B919" s="1225"/>
      <c r="C919" s="1225"/>
      <c r="D919" s="1225"/>
      <c r="E919" s="1225"/>
      <c r="F919" s="1225"/>
      <c r="G919" s="1225"/>
      <c r="H919" s="1225"/>
      <c r="I919" s="1225"/>
      <c r="J919" s="1225"/>
      <c r="K919" s="1225"/>
      <c r="L919" s="1225"/>
      <c r="M919" s="1225"/>
      <c r="N919" s="1225"/>
      <c r="O919" s="1225"/>
      <c r="P919" s="1225"/>
      <c r="R919" s="44"/>
      <c r="S919" s="46">
        <f t="shared" si="52"/>
        <v>1</v>
      </c>
      <c r="T919" s="46" t="str">
        <f t="shared" si="51"/>
        <v/>
      </c>
      <c r="U919" s="1082">
        <v>919</v>
      </c>
      <c r="V919" s="46"/>
    </row>
    <row r="920" spans="1:22" ht="15.75" customHeight="1">
      <c r="A920" s="1236" t="str">
        <f>$A$184</f>
        <v>Camel sales - export: no. sold</v>
      </c>
      <c r="B920" s="1225"/>
      <c r="C920" s="1140">
        <f>SUM($C$186)</f>
        <v>0</v>
      </c>
      <c r="D920" s="1140">
        <f>SUM($D$186)</f>
        <v>0</v>
      </c>
      <c r="E920" s="1140">
        <f>SUM($E$186)</f>
        <v>0</v>
      </c>
      <c r="F920" s="1140">
        <f>SUM($F$186)</f>
        <v>0</v>
      </c>
      <c r="G920" s="1225"/>
      <c r="H920" s="1140">
        <f>SUM($H$186)</f>
        <v>0</v>
      </c>
      <c r="I920" s="1140">
        <f>SUM($I$186)</f>
        <v>0</v>
      </c>
      <c r="J920" s="1140">
        <f>SUM($J$186)</f>
        <v>0</v>
      </c>
      <c r="K920" s="1140">
        <f>SUM($K$186)</f>
        <v>0</v>
      </c>
      <c r="L920" s="1225"/>
      <c r="M920" s="1140">
        <f>SUM($M$186)</f>
        <v>0</v>
      </c>
      <c r="N920" s="1140">
        <f>SUM($N$186)</f>
        <v>0</v>
      </c>
      <c r="O920" s="1140">
        <f>SUM($O$186)</f>
        <v>0</v>
      </c>
      <c r="P920" s="1140">
        <f>SUM($P$186)</f>
        <v>0</v>
      </c>
      <c r="R920" s="44">
        <v>12</v>
      </c>
      <c r="S920" s="46">
        <f t="shared" si="52"/>
        <v>1</v>
      </c>
      <c r="T920" s="46" t="str">
        <f t="shared" si="51"/>
        <v/>
      </c>
      <c r="U920" s="1082">
        <v>920</v>
      </c>
      <c r="V920" s="46"/>
    </row>
    <row r="921" spans="1:22" ht="15.75" customHeight="1">
      <c r="A921" s="44" t="str">
        <f>$A$187</f>
        <v>Camel sales - local: no. sold</v>
      </c>
      <c r="B921" s="1225"/>
      <c r="C921" s="1140">
        <f>SUM($C$189)</f>
        <v>0</v>
      </c>
      <c r="D921" s="1140">
        <f>SUM($D$189)</f>
        <v>0</v>
      </c>
      <c r="E921" s="1140">
        <f>SUM($E$189)</f>
        <v>0</v>
      </c>
      <c r="F921" s="1140">
        <f>SUM($F$189)</f>
        <v>0</v>
      </c>
      <c r="G921" s="1225"/>
      <c r="H921" s="1140">
        <f>SUM($H$189)</f>
        <v>0</v>
      </c>
      <c r="I921" s="1140">
        <f>SUM($I$189)</f>
        <v>0</v>
      </c>
      <c r="J921" s="1140">
        <f>SUM($J$189)</f>
        <v>0</v>
      </c>
      <c r="K921" s="1140">
        <f>SUM($K$189)</f>
        <v>0</v>
      </c>
      <c r="L921" s="1225"/>
      <c r="M921" s="1140">
        <f>SUM($M$189)</f>
        <v>0</v>
      </c>
      <c r="N921" s="1140">
        <f>SUM($N$189)</f>
        <v>0</v>
      </c>
      <c r="O921" s="1140">
        <f>SUM($O$189)</f>
        <v>0</v>
      </c>
      <c r="P921" s="1140">
        <f>SUM($P$189)</f>
        <v>0</v>
      </c>
      <c r="R921" s="44">
        <v>12</v>
      </c>
      <c r="S921" s="46">
        <f t="shared" si="52"/>
        <v>1</v>
      </c>
      <c r="T921" s="46" t="str">
        <f t="shared" si="51"/>
        <v/>
      </c>
      <c r="U921" s="1082">
        <v>921</v>
      </c>
      <c r="V921" s="46"/>
    </row>
    <row r="922" spans="1:22" ht="15.75" customHeight="1">
      <c r="A922" s="44" t="str">
        <f>$A$191</f>
        <v>Fattened Ox sales: no. sold</v>
      </c>
      <c r="B922" s="1225"/>
      <c r="C922" s="1140">
        <f>SUM($C$194)</f>
        <v>0</v>
      </c>
      <c r="D922" s="1140">
        <f>SUM($D$194)</f>
        <v>0</v>
      </c>
      <c r="E922" s="1140">
        <f>SUM($E$194)</f>
        <v>0</v>
      </c>
      <c r="F922" s="1140">
        <f>SUM($F$194)</f>
        <v>0</v>
      </c>
      <c r="G922" s="1225"/>
      <c r="H922" s="1140">
        <f>SUM($H$194)</f>
        <v>0</v>
      </c>
      <c r="I922" s="1140">
        <f>SUM($I$194)</f>
        <v>0</v>
      </c>
      <c r="J922" s="1140">
        <f>SUM($J$194)</f>
        <v>0</v>
      </c>
      <c r="K922" s="1140">
        <f>SUM($K$194)</f>
        <v>0</v>
      </c>
      <c r="L922" s="1225"/>
      <c r="M922" s="1140">
        <f>SUM($M$194)</f>
        <v>0</v>
      </c>
      <c r="N922" s="1140">
        <f>SUM($N$194)</f>
        <v>0</v>
      </c>
      <c r="O922" s="1140">
        <f>SUM($O$194)</f>
        <v>0</v>
      </c>
      <c r="P922" s="1140">
        <f>SUM($P$194)</f>
        <v>0</v>
      </c>
      <c r="R922" s="44">
        <v>13</v>
      </c>
      <c r="S922" s="46">
        <f t="shared" si="52"/>
        <v>1</v>
      </c>
      <c r="T922" s="46" t="str">
        <f t="shared" si="51"/>
        <v/>
      </c>
      <c r="U922" s="1082">
        <v>922</v>
      </c>
      <c r="V922" s="46"/>
    </row>
    <row r="923" spans="1:22" ht="15.75" customHeight="1">
      <c r="A923" s="44" t="str">
        <f>$A$195</f>
        <v>Cattle sales - export: no. sold</v>
      </c>
      <c r="B923" s="1225"/>
      <c r="C923" s="1140">
        <f>SUM($C$197)</f>
        <v>0</v>
      </c>
      <c r="D923" s="1140">
        <f>SUM($D$197)</f>
        <v>0</v>
      </c>
      <c r="E923" s="1140">
        <f>SUM($E$197)</f>
        <v>0</v>
      </c>
      <c r="F923" s="1140">
        <f>SUM($F$197)</f>
        <v>0</v>
      </c>
      <c r="G923" s="1225"/>
      <c r="H923" s="1140">
        <f>SUM($H$197)</f>
        <v>0</v>
      </c>
      <c r="I923" s="1140">
        <f>SUM($I$197)</f>
        <v>0</v>
      </c>
      <c r="J923" s="1140">
        <f>SUM($J$197)</f>
        <v>0</v>
      </c>
      <c r="K923" s="1140">
        <f>SUM($K$197)</f>
        <v>0</v>
      </c>
      <c r="L923" s="1225"/>
      <c r="M923" s="1140">
        <f>SUM($M$197)</f>
        <v>0</v>
      </c>
      <c r="N923" s="1140">
        <f>SUM($N$197)</f>
        <v>0</v>
      </c>
      <c r="O923" s="1140">
        <f>SUM($O$197)</f>
        <v>0</v>
      </c>
      <c r="P923" s="1140">
        <f>SUM($P$197)</f>
        <v>0</v>
      </c>
      <c r="R923" s="44">
        <v>13</v>
      </c>
      <c r="S923" s="46">
        <f t="shared" si="52"/>
        <v>1</v>
      </c>
      <c r="T923" s="46" t="str">
        <f t="shared" si="51"/>
        <v/>
      </c>
      <c r="U923" s="1082">
        <v>923</v>
      </c>
      <c r="V923" s="46"/>
    </row>
    <row r="924" spans="1:22" ht="15.75" customHeight="1">
      <c r="A924" s="44" t="str">
        <f>$A$198</f>
        <v>Cattle sales - local: no. sold</v>
      </c>
      <c r="B924" s="1225"/>
      <c r="C924" s="1140">
        <f>SUM($C$200)</f>
        <v>0</v>
      </c>
      <c r="D924" s="1140">
        <f>SUM($D$200)</f>
        <v>0</v>
      </c>
      <c r="E924" s="1140">
        <f>SUM($E$200)</f>
        <v>5000</v>
      </c>
      <c r="F924" s="1140">
        <f>SUM($F$200)</f>
        <v>12000</v>
      </c>
      <c r="G924" s="1225"/>
      <c r="H924" s="1140">
        <f>SUM($H$200)</f>
        <v>0</v>
      </c>
      <c r="I924" s="1140">
        <f>SUM($I$200)</f>
        <v>0</v>
      </c>
      <c r="J924" s="1140">
        <f>SUM($J$200)</f>
        <v>0</v>
      </c>
      <c r="K924" s="1140">
        <f>SUM($K$200)</f>
        <v>0</v>
      </c>
      <c r="L924" s="1225"/>
      <c r="M924" s="1140">
        <f>SUM($M$200)</f>
        <v>0</v>
      </c>
      <c r="N924" s="1140">
        <f>SUM($N$200)</f>
        <v>0</v>
      </c>
      <c r="O924" s="1140">
        <f>SUM($O$200)</f>
        <v>0</v>
      </c>
      <c r="P924" s="1140">
        <f>SUM($P$200)</f>
        <v>0</v>
      </c>
      <c r="R924" s="44">
        <v>13</v>
      </c>
      <c r="S924" s="46">
        <f t="shared" si="52"/>
        <v>2</v>
      </c>
      <c r="T924" s="46">
        <f t="shared" si="51"/>
        <v>2</v>
      </c>
      <c r="U924" s="1082">
        <v>924</v>
      </c>
      <c r="V924" s="46"/>
    </row>
    <row r="925" spans="1:22" ht="15.75" customHeight="1">
      <c r="A925" s="44" t="str">
        <f>$A$202</f>
        <v>Goat sales - export: no. sold</v>
      </c>
      <c r="B925" s="1225"/>
      <c r="C925" s="1140">
        <f>SUM($C$204)</f>
        <v>0</v>
      </c>
      <c r="D925" s="1140">
        <f>SUM($D$204)</f>
        <v>0</v>
      </c>
      <c r="E925" s="1140">
        <f>SUM($E$204)</f>
        <v>0</v>
      </c>
      <c r="F925" s="1140">
        <f>SUM($F$204)</f>
        <v>0</v>
      </c>
      <c r="G925" s="1225"/>
      <c r="H925" s="1140">
        <f>SUM($H$204)</f>
        <v>0</v>
      </c>
      <c r="I925" s="1140">
        <f>SUM($I$204)</f>
        <v>0</v>
      </c>
      <c r="J925" s="1140">
        <f>SUM($J$204)</f>
        <v>0</v>
      </c>
      <c r="K925" s="1140">
        <f>SUM($K$204)</f>
        <v>0</v>
      </c>
      <c r="L925" s="1225"/>
      <c r="M925" s="1140">
        <f>SUM($M$204)</f>
        <v>0</v>
      </c>
      <c r="N925" s="1140">
        <f>SUM($N$204)</f>
        <v>0</v>
      </c>
      <c r="O925" s="1140">
        <f>SUM($O$204)</f>
        <v>0</v>
      </c>
      <c r="P925" s="1140">
        <f>SUM($P$204)</f>
        <v>0</v>
      </c>
      <c r="R925" s="44">
        <v>14</v>
      </c>
      <c r="S925" s="46">
        <f t="shared" si="52"/>
        <v>2</v>
      </c>
      <c r="T925" s="46" t="str">
        <f t="shared" si="51"/>
        <v/>
      </c>
      <c r="U925" s="1082">
        <v>925</v>
      </c>
      <c r="V925" s="46"/>
    </row>
    <row r="926" spans="1:22" ht="15.75" customHeight="1">
      <c r="A926" s="44" t="str">
        <f>$A$205</f>
        <v>Goat sales - local: no. sold</v>
      </c>
      <c r="B926" s="1225"/>
      <c r="C926" s="1140">
        <f>SUM($C$207)</f>
        <v>0</v>
      </c>
      <c r="D926" s="1140">
        <f>SUM($D$207)</f>
        <v>0</v>
      </c>
      <c r="E926" s="1140">
        <f>SUM($E$207)</f>
        <v>1400</v>
      </c>
      <c r="F926" s="1140">
        <f>SUM($F$207)</f>
        <v>4200</v>
      </c>
      <c r="G926" s="1225"/>
      <c r="H926" s="1140">
        <f>SUM($H$207)</f>
        <v>0</v>
      </c>
      <c r="I926" s="1140">
        <f>SUM($I$207)</f>
        <v>0</v>
      </c>
      <c r="J926" s="1140">
        <f>SUM($J$207)</f>
        <v>1750</v>
      </c>
      <c r="K926" s="1140">
        <f>SUM($K$207)</f>
        <v>3150</v>
      </c>
      <c r="L926" s="1225"/>
      <c r="M926" s="1140">
        <f>SUM($M$207)</f>
        <v>0</v>
      </c>
      <c r="N926" s="1140">
        <f>SUM($N$207)</f>
        <v>0</v>
      </c>
      <c r="O926" s="1140">
        <f>SUM($O$207)</f>
        <v>350</v>
      </c>
      <c r="P926" s="1140">
        <f>SUM($P$207)</f>
        <v>-1050</v>
      </c>
      <c r="R926" s="44">
        <v>14</v>
      </c>
      <c r="S926" s="46">
        <f t="shared" si="52"/>
        <v>3</v>
      </c>
      <c r="T926" s="46">
        <f t="shared" si="51"/>
        <v>3</v>
      </c>
      <c r="U926" s="1082">
        <v>926</v>
      </c>
      <c r="V926" s="46"/>
    </row>
    <row r="927" spans="1:22" ht="15.75" customHeight="1">
      <c r="A927" s="44" t="str">
        <f>$A$208</f>
        <v>Sheep sales - export: no. sold</v>
      </c>
      <c r="B927" s="1225"/>
      <c r="C927" s="1140">
        <f>SUM($C$210)</f>
        <v>0</v>
      </c>
      <c r="D927" s="1140">
        <f>SUM($D$210)</f>
        <v>0</v>
      </c>
      <c r="E927" s="1140">
        <f>SUM($E$210)</f>
        <v>0</v>
      </c>
      <c r="F927" s="1140">
        <f>SUM($F$210)</f>
        <v>0</v>
      </c>
      <c r="G927" s="1225"/>
      <c r="H927" s="1140">
        <f>SUM($H$210)</f>
        <v>0</v>
      </c>
      <c r="I927" s="1140">
        <f>SUM($I$210)</f>
        <v>0</v>
      </c>
      <c r="J927" s="1140">
        <f>SUM($J$210)</f>
        <v>0</v>
      </c>
      <c r="K927" s="1140">
        <f>SUM($K$210)</f>
        <v>0</v>
      </c>
      <c r="L927" s="1225"/>
      <c r="M927" s="1140">
        <f>SUM($M$210)</f>
        <v>0</v>
      </c>
      <c r="N927" s="1140">
        <f>SUM($N$210)</f>
        <v>0</v>
      </c>
      <c r="O927" s="1140">
        <f>SUM($O$210)</f>
        <v>0</v>
      </c>
      <c r="P927" s="1140">
        <f>SUM($P$210)</f>
        <v>0</v>
      </c>
      <c r="R927" s="44">
        <v>15</v>
      </c>
      <c r="S927" s="46">
        <f t="shared" si="52"/>
        <v>3</v>
      </c>
      <c r="T927" s="46" t="str">
        <f t="shared" si="51"/>
        <v/>
      </c>
      <c r="U927" s="1082">
        <v>927</v>
      </c>
      <c r="V927" s="46"/>
    </row>
    <row r="928" spans="1:22" ht="15.75" customHeight="1">
      <c r="A928" s="44" t="str">
        <f>$A$211</f>
        <v>Sheep sales - local: no. sold</v>
      </c>
      <c r="B928" s="1225"/>
      <c r="C928" s="1140">
        <f>SUM($C$213)</f>
        <v>0</v>
      </c>
      <c r="D928" s="1140">
        <f>SUM($D$213)</f>
        <v>0</v>
      </c>
      <c r="E928" s="1140">
        <f>SUM($E$213)</f>
        <v>400</v>
      </c>
      <c r="F928" s="1140">
        <f>SUM($F$213)</f>
        <v>900</v>
      </c>
      <c r="G928" s="1225"/>
      <c r="H928" s="1140">
        <f>SUM($H$213)</f>
        <v>0</v>
      </c>
      <c r="I928" s="1140">
        <f>SUM($I$213)</f>
        <v>0</v>
      </c>
      <c r="J928" s="1140">
        <f>SUM($J$213)</f>
        <v>0</v>
      </c>
      <c r="K928" s="1140">
        <f>SUM($K$213)</f>
        <v>0</v>
      </c>
      <c r="L928" s="1225"/>
      <c r="M928" s="1140">
        <f>SUM($M$213)</f>
        <v>0</v>
      </c>
      <c r="N928" s="1140">
        <f>SUM($N$213)</f>
        <v>0</v>
      </c>
      <c r="O928" s="1140">
        <f>SUM($O$213)</f>
        <v>0</v>
      </c>
      <c r="P928" s="1140">
        <f>SUM($P$213)</f>
        <v>0</v>
      </c>
      <c r="R928" s="44">
        <v>15</v>
      </c>
      <c r="S928" s="46">
        <f t="shared" si="52"/>
        <v>4</v>
      </c>
      <c r="T928" s="46">
        <f t="shared" si="51"/>
        <v>4</v>
      </c>
      <c r="U928" s="1082">
        <v>928</v>
      </c>
      <c r="V928" s="46"/>
    </row>
    <row r="929" spans="1:22" ht="15.75" customHeight="1">
      <c r="A929" s="44" t="str">
        <f>$A$215</f>
        <v>Chicken sales: no. sold</v>
      </c>
      <c r="B929" s="1225"/>
      <c r="C929" s="1140">
        <f>SUM($C$217)</f>
        <v>135</v>
      </c>
      <c r="D929" s="1140">
        <f>SUM($D$217)</f>
        <v>198</v>
      </c>
      <c r="E929" s="1140">
        <f>SUM($E$217)</f>
        <v>100</v>
      </c>
      <c r="F929" s="1140">
        <f>SUM($F$217)</f>
        <v>405</v>
      </c>
      <c r="G929" s="1225"/>
      <c r="H929" s="1140">
        <f>SUM($H$217)</f>
        <v>0</v>
      </c>
      <c r="I929" s="1140">
        <f>SUM($I$217)</f>
        <v>0</v>
      </c>
      <c r="J929" s="1140">
        <f>SUM($J$217)</f>
        <v>0</v>
      </c>
      <c r="K929" s="1140">
        <f>SUM($K$217)</f>
        <v>0</v>
      </c>
      <c r="L929" s="1225"/>
      <c r="M929" s="1140">
        <f>SUM($M$217)</f>
        <v>0</v>
      </c>
      <c r="N929" s="1140">
        <f>SUM($N$217)</f>
        <v>0</v>
      </c>
      <c r="O929" s="1140">
        <f>SUM($O$217)</f>
        <v>0</v>
      </c>
      <c r="P929" s="1140">
        <f>SUM($P$217)</f>
        <v>0</v>
      </c>
      <c r="R929" s="44">
        <v>16</v>
      </c>
      <c r="S929" s="46">
        <f t="shared" si="52"/>
        <v>5</v>
      </c>
      <c r="T929" s="46">
        <f t="shared" si="51"/>
        <v>5</v>
      </c>
      <c r="U929" s="1082">
        <v>929</v>
      </c>
      <c r="V929" s="46"/>
    </row>
    <row r="930" spans="1:22" ht="15.75" customHeight="1">
      <c r="A930" s="918" t="s">
        <v>27</v>
      </c>
      <c r="B930" s="1225"/>
      <c r="C930" s="1225"/>
      <c r="D930" s="1225"/>
      <c r="E930" s="1225"/>
      <c r="F930" s="1225"/>
      <c r="G930" s="1225"/>
      <c r="H930" s="1225"/>
      <c r="I930" s="1225"/>
      <c r="J930" s="1225"/>
      <c r="K930" s="1225"/>
      <c r="L930" s="1225"/>
      <c r="M930" s="1225"/>
      <c r="N930" s="1225"/>
      <c r="O930" s="1225"/>
      <c r="P930" s="1225"/>
      <c r="R930" s="44"/>
      <c r="S930" s="46">
        <f t="shared" si="52"/>
        <v>5</v>
      </c>
      <c r="T930" s="46" t="str">
        <f t="shared" si="51"/>
        <v/>
      </c>
      <c r="U930" s="1082">
        <v>930</v>
      </c>
      <c r="V930" s="46"/>
    </row>
    <row r="931" spans="1:22" ht="15.75" customHeight="1">
      <c r="A931" s="44" t="str">
        <f>$A$234</f>
        <v>Green maize sold: quantity</v>
      </c>
      <c r="B931" s="1225"/>
      <c r="C931" s="1140">
        <f>SUM($C$236)</f>
        <v>0</v>
      </c>
      <c r="D931" s="1140">
        <f>SUM($D$236)</f>
        <v>0</v>
      </c>
      <c r="E931" s="1140">
        <f>SUM($E$236)</f>
        <v>0</v>
      </c>
      <c r="F931" s="1140">
        <f>SUM($F$236)</f>
        <v>0</v>
      </c>
      <c r="G931" s="1225"/>
      <c r="H931" s="1140">
        <f>SUM($H$236)</f>
        <v>0</v>
      </c>
      <c r="I931" s="1140">
        <f>SUM($I$236)</f>
        <v>0</v>
      </c>
      <c r="J931" s="1140">
        <f>SUM($J$236)</f>
        <v>0</v>
      </c>
      <c r="K931" s="1140">
        <f>SUM($K$236)</f>
        <v>0</v>
      </c>
      <c r="L931" s="1225"/>
      <c r="M931" s="1140">
        <f>SUM($M$236)</f>
        <v>0</v>
      </c>
      <c r="N931" s="1140">
        <f>SUM($N$236)</f>
        <v>0</v>
      </c>
      <c r="O931" s="1140">
        <f>SUM($O$236)</f>
        <v>0</v>
      </c>
      <c r="P931" s="1140">
        <f>SUM($P$236)</f>
        <v>0</v>
      </c>
      <c r="R931" s="44">
        <v>17</v>
      </c>
      <c r="S931" s="46">
        <f t="shared" si="52"/>
        <v>5</v>
      </c>
      <c r="T931" s="46" t="str">
        <f t="shared" si="51"/>
        <v/>
      </c>
      <c r="U931" s="1082">
        <v>931</v>
      </c>
      <c r="V931" s="46"/>
    </row>
    <row r="932" spans="1:22" ht="15.75" customHeight="1">
      <c r="A932" s="44" t="str">
        <f>$A$237</f>
        <v>Maize: kg produced</v>
      </c>
      <c r="B932" s="1225"/>
      <c r="C932" s="1140">
        <f>SUM($C$241)</f>
        <v>0</v>
      </c>
      <c r="D932" s="1140">
        <f>SUM($D$241)</f>
        <v>0</v>
      </c>
      <c r="E932" s="1140">
        <f>SUM($E$241)</f>
        <v>0</v>
      </c>
      <c r="F932" s="1140">
        <f>SUM($F$241)</f>
        <v>900</v>
      </c>
      <c r="G932" s="1225"/>
      <c r="H932" s="1140">
        <f>SUM($H$241)</f>
        <v>0</v>
      </c>
      <c r="I932" s="1140">
        <f>SUM($I$241)</f>
        <v>0</v>
      </c>
      <c r="J932" s="1140">
        <f>SUM($J$241)</f>
        <v>0</v>
      </c>
      <c r="K932" s="1140">
        <f>SUM($K$241)</f>
        <v>0</v>
      </c>
      <c r="L932" s="1225"/>
      <c r="M932" s="1140">
        <f>SUM($M$241)</f>
        <v>0</v>
      </c>
      <c r="N932" s="1140">
        <f>SUM($N$241)</f>
        <v>0</v>
      </c>
      <c r="O932" s="1140">
        <f>SUM($O$241)</f>
        <v>0</v>
      </c>
      <c r="P932" s="1140">
        <f>SUM($P$241)</f>
        <v>-900</v>
      </c>
      <c r="R932" s="44">
        <v>18</v>
      </c>
      <c r="S932" s="46">
        <f t="shared" si="52"/>
        <v>6</v>
      </c>
      <c r="T932" s="46">
        <f t="shared" si="51"/>
        <v>6</v>
      </c>
      <c r="U932" s="1082">
        <v>932</v>
      </c>
      <c r="V932" s="46"/>
    </row>
    <row r="933" spans="1:22" ht="15.75" customHeight="1">
      <c r="A933" s="1236" t="str">
        <f>$A$244</f>
        <v>Sorghum: kg produced</v>
      </c>
      <c r="B933" s="1225"/>
      <c r="C933" s="1140">
        <f>SUM($C$248)</f>
        <v>0</v>
      </c>
      <c r="D933" s="1140">
        <f>SUM($D$248)</f>
        <v>0</v>
      </c>
      <c r="E933" s="1140">
        <f>SUM($E$248)</f>
        <v>0</v>
      </c>
      <c r="F933" s="1140">
        <f>SUM($F$248)</f>
        <v>0</v>
      </c>
      <c r="G933" s="1225"/>
      <c r="H933" s="1140">
        <f>SUM($H$248)</f>
        <v>0</v>
      </c>
      <c r="I933" s="1140">
        <f>SUM($I$248)</f>
        <v>0</v>
      </c>
      <c r="J933" s="1140">
        <f>SUM($J$248)</f>
        <v>0</v>
      </c>
      <c r="K933" s="1140">
        <f>SUM($K$248)</f>
        <v>0</v>
      </c>
      <c r="L933" s="1225"/>
      <c r="M933" s="1140">
        <f>SUM($M$248)</f>
        <v>0</v>
      </c>
      <c r="N933" s="1140">
        <f>SUM($N$248)</f>
        <v>0</v>
      </c>
      <c r="O933" s="1140">
        <f>SUM($O$248)</f>
        <v>0</v>
      </c>
      <c r="P933" s="1140">
        <f>SUM($P$248)</f>
        <v>0</v>
      </c>
      <c r="R933" s="44">
        <v>19</v>
      </c>
      <c r="S933" s="46">
        <f t="shared" si="52"/>
        <v>6</v>
      </c>
      <c r="T933" s="46" t="str">
        <f t="shared" si="51"/>
        <v/>
      </c>
      <c r="U933" s="1082">
        <v>933</v>
      </c>
      <c r="V933" s="46"/>
    </row>
    <row r="934" spans="1:22" ht="15.75" customHeight="1">
      <c r="A934" s="44" t="str">
        <f>$A$251</f>
        <v>High value cereal: kg produced</v>
      </c>
      <c r="B934" s="1225"/>
      <c r="C934" s="1140">
        <f>SUM($C$255)</f>
        <v>0</v>
      </c>
      <c r="D934" s="1140">
        <f>SUM($D$255)</f>
        <v>0</v>
      </c>
      <c r="E934" s="1140">
        <f>SUM($E$255)</f>
        <v>0</v>
      </c>
      <c r="F934" s="1140">
        <f>SUM($F$255)</f>
        <v>0</v>
      </c>
      <c r="G934" s="1225"/>
      <c r="H934" s="1140">
        <f>SUM($H$255)</f>
        <v>0</v>
      </c>
      <c r="I934" s="1140">
        <f>SUM($I$255)</f>
        <v>0</v>
      </c>
      <c r="J934" s="1140">
        <f>SUM($J$255)</f>
        <v>0</v>
      </c>
      <c r="K934" s="1140">
        <f>SUM($K$255)</f>
        <v>0</v>
      </c>
      <c r="L934" s="1225"/>
      <c r="M934" s="1140">
        <f>SUM($M$255)</f>
        <v>0</v>
      </c>
      <c r="N934" s="1140">
        <f>SUM($N$255)</f>
        <v>0</v>
      </c>
      <c r="O934" s="1140">
        <f>SUM($O$255)</f>
        <v>0</v>
      </c>
      <c r="P934" s="1140">
        <f>SUM($P$255)</f>
        <v>0</v>
      </c>
      <c r="R934" s="44">
        <v>20</v>
      </c>
      <c r="S934" s="46">
        <f t="shared" si="52"/>
        <v>6</v>
      </c>
      <c r="T934" s="46" t="str">
        <f t="shared" si="51"/>
        <v/>
      </c>
      <c r="U934" s="1082">
        <v>934</v>
      </c>
      <c r="V934" s="46"/>
    </row>
    <row r="935" spans="1:22" ht="15.75" customHeight="1">
      <c r="A935" s="44" t="str">
        <f>$A$258</f>
        <v>High value cereal: kg produced</v>
      </c>
      <c r="B935" s="1225"/>
      <c r="C935" s="1140">
        <f>SUM($C$262)</f>
        <v>0</v>
      </c>
      <c r="D935" s="1140">
        <f>SUM($D$262)</f>
        <v>0</v>
      </c>
      <c r="E935" s="1140">
        <f>SUM($E$262)</f>
        <v>0</v>
      </c>
      <c r="F935" s="1140">
        <f>SUM($F$262)</f>
        <v>0</v>
      </c>
      <c r="G935" s="1225"/>
      <c r="H935" s="1140">
        <f>SUM($H$262)</f>
        <v>0</v>
      </c>
      <c r="I935" s="1140">
        <f>SUM($I$262)</f>
        <v>0</v>
      </c>
      <c r="J935" s="1140">
        <f>SUM($J$262)</f>
        <v>0</v>
      </c>
      <c r="K935" s="1140">
        <f>SUM($K$262)</f>
        <v>0</v>
      </c>
      <c r="L935" s="1225"/>
      <c r="M935" s="1140">
        <f>SUM($M$262)</f>
        <v>0</v>
      </c>
      <c r="N935" s="1140">
        <f>SUM($N$262)</f>
        <v>0</v>
      </c>
      <c r="O935" s="1140">
        <f>SUM($O$262)</f>
        <v>0</v>
      </c>
      <c r="P935" s="1140">
        <f>SUM($P$262)</f>
        <v>0</v>
      </c>
      <c r="R935" s="44">
        <v>20</v>
      </c>
      <c r="S935" s="46">
        <f t="shared" si="52"/>
        <v>6</v>
      </c>
      <c r="T935" s="46" t="str">
        <f t="shared" si="51"/>
        <v/>
      </c>
      <c r="U935" s="1082">
        <v>935</v>
      </c>
      <c r="V935" s="46"/>
    </row>
    <row r="936" spans="1:22" ht="15.75" customHeight="1">
      <c r="A936" s="44" t="str">
        <f>$A$265</f>
        <v>Cowpeas: kg produced</v>
      </c>
      <c r="B936" s="1225"/>
      <c r="C936" s="1140">
        <f>SUM($C$269)</f>
        <v>0</v>
      </c>
      <c r="D936" s="1140">
        <f>SUM($D$269)</f>
        <v>0</v>
      </c>
      <c r="E936" s="1140">
        <f>SUM($E$269)</f>
        <v>0</v>
      </c>
      <c r="F936" s="1140">
        <f>SUM($F$269)</f>
        <v>150</v>
      </c>
      <c r="G936" s="1225"/>
      <c r="H936" s="1140">
        <f>SUM($H$269)</f>
        <v>0</v>
      </c>
      <c r="I936" s="1140">
        <f>SUM($I$269)</f>
        <v>0</v>
      </c>
      <c r="J936" s="1140">
        <f>SUM($J$269)</f>
        <v>0</v>
      </c>
      <c r="K936" s="1140">
        <f>SUM($K$269)</f>
        <v>240</v>
      </c>
      <c r="L936" s="1225"/>
      <c r="M936" s="1140">
        <f>SUM($M$269)</f>
        <v>0</v>
      </c>
      <c r="N936" s="1140">
        <f>SUM($N$269)</f>
        <v>0</v>
      </c>
      <c r="O936" s="1140">
        <f>SUM($O$269)</f>
        <v>0</v>
      </c>
      <c r="P936" s="1140">
        <f>SUM($P$269)</f>
        <v>90</v>
      </c>
      <c r="R936" s="44">
        <v>21</v>
      </c>
      <c r="S936" s="46">
        <f t="shared" si="52"/>
        <v>7</v>
      </c>
      <c r="T936" s="46">
        <f t="shared" si="51"/>
        <v>7</v>
      </c>
      <c r="U936" s="1082">
        <v>936</v>
      </c>
      <c r="V936" s="46"/>
    </row>
    <row r="937" spans="1:22" ht="15.75" customHeight="1">
      <c r="A937" s="44" t="str">
        <f>$A$272</f>
        <v>Beans: kg produced</v>
      </c>
      <c r="B937" s="1225"/>
      <c r="C937" s="1140">
        <f>SUM($C$276)</f>
        <v>0</v>
      </c>
      <c r="D937" s="1140">
        <f>SUM($D$276)</f>
        <v>0</v>
      </c>
      <c r="E937" s="1140">
        <f>SUM($E$276)</f>
        <v>0</v>
      </c>
      <c r="F937" s="1140">
        <f>SUM($F$276)</f>
        <v>0</v>
      </c>
      <c r="G937" s="1225"/>
      <c r="H937" s="1140">
        <f>SUM($H$276)</f>
        <v>0</v>
      </c>
      <c r="I937" s="1140">
        <f>SUM($I$276)</f>
        <v>0</v>
      </c>
      <c r="J937" s="1140">
        <f>SUM($J$276)</f>
        <v>0</v>
      </c>
      <c r="K937" s="1140">
        <f>SUM($K$276)</f>
        <v>0</v>
      </c>
      <c r="L937" s="1225"/>
      <c r="M937" s="1140">
        <f>SUM($M$276)</f>
        <v>0</v>
      </c>
      <c r="N937" s="1140">
        <f>SUM($N$276)</f>
        <v>0</v>
      </c>
      <c r="O937" s="1140">
        <f>SUM($O$276)</f>
        <v>0</v>
      </c>
      <c r="P937" s="1140">
        <f>SUM($P$276)</f>
        <v>0</v>
      </c>
      <c r="R937" s="44">
        <v>22</v>
      </c>
      <c r="S937" s="46">
        <f t="shared" si="52"/>
        <v>7</v>
      </c>
      <c r="T937" s="46" t="str">
        <f t="shared" si="51"/>
        <v/>
      </c>
      <c r="U937" s="1082">
        <v>937</v>
      </c>
      <c r="V937" s="46"/>
    </row>
    <row r="938" spans="1:22" ht="15.75" customHeight="1">
      <c r="A938" s="44" t="str">
        <f>$A$279</f>
        <v>Millet: kg produced</v>
      </c>
      <c r="B938" s="1225"/>
      <c r="C938" s="1140">
        <f>SUM($C$283)</f>
        <v>0</v>
      </c>
      <c r="D938" s="1140">
        <f>SUM($D$283)</f>
        <v>0</v>
      </c>
      <c r="E938" s="1140">
        <f>SUM($E$283)</f>
        <v>0</v>
      </c>
      <c r="F938" s="1140">
        <f>SUM($F$283)</f>
        <v>0</v>
      </c>
      <c r="G938" s="1225"/>
      <c r="H938" s="1140">
        <f>SUM($H$283)</f>
        <v>0</v>
      </c>
      <c r="I938" s="1140">
        <f>SUM($I$283)</f>
        <v>0</v>
      </c>
      <c r="J938" s="1140">
        <f>SUM($J$283)</f>
        <v>0</v>
      </c>
      <c r="K938" s="1140">
        <f>SUM($K$283)</f>
        <v>0</v>
      </c>
      <c r="L938" s="1225"/>
      <c r="M938" s="1140">
        <f>SUM($M$283)</f>
        <v>0</v>
      </c>
      <c r="N938" s="1140">
        <f>SUM($N$283)</f>
        <v>0</v>
      </c>
      <c r="O938" s="1140">
        <f>SUM($O$283)</f>
        <v>0</v>
      </c>
      <c r="P938" s="1140">
        <f>SUM($P$283)</f>
        <v>0</v>
      </c>
      <c r="R938" s="44">
        <v>23</v>
      </c>
      <c r="S938" s="46">
        <f t="shared" si="52"/>
        <v>7</v>
      </c>
      <c r="T938" s="46" t="str">
        <f t="shared" si="51"/>
        <v/>
      </c>
      <c r="U938" s="1082">
        <v>938</v>
      </c>
      <c r="V938" s="46"/>
    </row>
    <row r="939" spans="1:22" ht="15.75" customHeight="1">
      <c r="A939" s="44" t="str">
        <f>$A$286</f>
        <v>Pumpkin: kg produce</v>
      </c>
      <c r="B939" s="1225"/>
      <c r="C939" s="1140">
        <f>SUM($C$290)</f>
        <v>0</v>
      </c>
      <c r="D939" s="1140">
        <f>SUM($D$290)</f>
        <v>0</v>
      </c>
      <c r="E939" s="1140">
        <f>SUM($E$290)</f>
        <v>0</v>
      </c>
      <c r="F939" s="1140">
        <f>SUM($F$290)</f>
        <v>1500</v>
      </c>
      <c r="G939" s="1225"/>
      <c r="H939" s="1140">
        <f>SUM($H$290)</f>
        <v>0</v>
      </c>
      <c r="I939" s="1140">
        <f>SUM($I$290)</f>
        <v>0</v>
      </c>
      <c r="J939" s="1140">
        <f>SUM($J$290)</f>
        <v>0</v>
      </c>
      <c r="K939" s="1140">
        <f>SUM($K$290)</f>
        <v>0</v>
      </c>
      <c r="L939" s="1225"/>
      <c r="M939" s="1140">
        <f>SUM($M$290)</f>
        <v>0</v>
      </c>
      <c r="N939" s="1140">
        <f>SUM($N$290)</f>
        <v>0</v>
      </c>
      <c r="O939" s="1140">
        <f>SUM($O$290)</f>
        <v>0</v>
      </c>
      <c r="P939" s="1140">
        <f>SUM($P$290)</f>
        <v>-1500</v>
      </c>
      <c r="R939" s="44">
        <v>24</v>
      </c>
      <c r="S939" s="46">
        <f t="shared" si="52"/>
        <v>8</v>
      </c>
      <c r="T939" s="46">
        <f t="shared" si="51"/>
        <v>8</v>
      </c>
      <c r="U939" s="1082">
        <v>939</v>
      </c>
      <c r="V939" s="46"/>
    </row>
    <row r="940" spans="1:22" ht="15.75" customHeight="1">
      <c r="A940" s="44" t="str">
        <f>$A$293</f>
        <v>Other crop: kg produced</v>
      </c>
      <c r="B940" s="1225"/>
      <c r="C940" s="1140">
        <f>SUM($C$297)</f>
        <v>0</v>
      </c>
      <c r="D940" s="1140">
        <f>SUM($D$297)</f>
        <v>0</v>
      </c>
      <c r="E940" s="1140">
        <f>SUM($E$297)</f>
        <v>0</v>
      </c>
      <c r="F940" s="1140">
        <f>SUM($F$297)</f>
        <v>0</v>
      </c>
      <c r="G940" s="1225"/>
      <c r="H940" s="1140">
        <f>SUM($H$297)</f>
        <v>0</v>
      </c>
      <c r="I940" s="1140">
        <f>SUM($I$297)</f>
        <v>0</v>
      </c>
      <c r="J940" s="1140">
        <f>SUM($J$297)</f>
        <v>0</v>
      </c>
      <c r="K940" s="1140">
        <f>SUM($K$297)</f>
        <v>0</v>
      </c>
      <c r="L940" s="1225"/>
      <c r="M940" s="1140">
        <f>SUM($M$297)</f>
        <v>0</v>
      </c>
      <c r="N940" s="1140">
        <f>SUM($N$297)</f>
        <v>0</v>
      </c>
      <c r="O940" s="1140">
        <f>SUM($O$297)</f>
        <v>0</v>
      </c>
      <c r="P940" s="1140">
        <f>SUM($P$297)</f>
        <v>0</v>
      </c>
      <c r="R940" s="44">
        <v>25</v>
      </c>
      <c r="S940" s="46">
        <f t="shared" si="52"/>
        <v>8</v>
      </c>
      <c r="T940" s="46" t="str">
        <f t="shared" si="51"/>
        <v/>
      </c>
      <c r="U940" s="1082">
        <v>940</v>
      </c>
      <c r="V940" s="46"/>
    </row>
    <row r="941" spans="1:22" ht="15.75" customHeight="1">
      <c r="A941" s="1236" t="str">
        <f>$A$300</f>
        <v>Cassava: no. local meas.</v>
      </c>
      <c r="B941" s="1225"/>
      <c r="C941" s="1140">
        <f>SUM($C$307)</f>
        <v>0</v>
      </c>
      <c r="D941" s="1140">
        <f>SUM($D$307)</f>
        <v>0</v>
      </c>
      <c r="E941" s="1140">
        <f>SUM($E$307)</f>
        <v>0</v>
      </c>
      <c r="F941" s="1140">
        <f>SUM($F$307)</f>
        <v>0</v>
      </c>
      <c r="G941" s="1225"/>
      <c r="H941" s="1140">
        <f>SUM($H$307)</f>
        <v>0</v>
      </c>
      <c r="I941" s="1140">
        <f>SUM($I$307)</f>
        <v>0</v>
      </c>
      <c r="J941" s="1140">
        <f>SUM($J$307)</f>
        <v>0</v>
      </c>
      <c r="K941" s="1140">
        <f>SUM($K$307)</f>
        <v>0</v>
      </c>
      <c r="L941" s="1225"/>
      <c r="M941" s="1140">
        <f>SUM($M$307)</f>
        <v>0</v>
      </c>
      <c r="N941" s="1140">
        <f>SUM($N$307)</f>
        <v>0</v>
      </c>
      <c r="O941" s="1140">
        <f>SUM($O$307)</f>
        <v>0</v>
      </c>
      <c r="P941" s="1140">
        <f>SUM($P$307)</f>
        <v>0</v>
      </c>
      <c r="R941" s="44">
        <v>26</v>
      </c>
      <c r="S941" s="46">
        <f t="shared" si="52"/>
        <v>8</v>
      </c>
      <c r="T941" s="46" t="str">
        <f t="shared" si="51"/>
        <v/>
      </c>
      <c r="U941" s="1082">
        <v>941</v>
      </c>
      <c r="V941" s="46"/>
    </row>
    <row r="942" spans="1:22" ht="15.75" customHeight="1">
      <c r="A942" s="44" t="str">
        <f>$A$310</f>
        <v>Water melon: no. local meas</v>
      </c>
      <c r="B942" s="1225"/>
      <c r="C942" s="1140">
        <f>SUM($C$317)</f>
        <v>0</v>
      </c>
      <c r="D942" s="1140">
        <f>SUM($D$317)</f>
        <v>0</v>
      </c>
      <c r="E942" s="1140">
        <f>SUM($E$317)</f>
        <v>0</v>
      </c>
      <c r="F942" s="1140">
        <f>SUM($F$317)</f>
        <v>0</v>
      </c>
      <c r="G942" s="1225"/>
      <c r="H942" s="1140">
        <f>SUM($H$317)</f>
        <v>0</v>
      </c>
      <c r="I942" s="1140">
        <f>SUM($I$317)</f>
        <v>0</v>
      </c>
      <c r="J942" s="1140">
        <f>SUM($J$317)</f>
        <v>0</v>
      </c>
      <c r="K942" s="1140">
        <f>SUM($K$317)</f>
        <v>0</v>
      </c>
      <c r="L942" s="1225"/>
      <c r="M942" s="1140">
        <f>SUM($M$317)</f>
        <v>0</v>
      </c>
      <c r="N942" s="1140">
        <f>SUM($N$317)</f>
        <v>0</v>
      </c>
      <c r="O942" s="1140">
        <f>SUM($O$317)</f>
        <v>0</v>
      </c>
      <c r="P942" s="1140">
        <f>SUM($P$317)</f>
        <v>0</v>
      </c>
      <c r="R942" s="44">
        <v>27</v>
      </c>
      <c r="S942" s="46">
        <f t="shared" si="52"/>
        <v>8</v>
      </c>
      <c r="T942" s="46" t="str">
        <f t="shared" si="51"/>
        <v/>
      </c>
      <c r="U942" s="1082">
        <v>942</v>
      </c>
      <c r="V942" s="46"/>
    </row>
    <row r="943" spans="1:22" ht="15.75" customHeight="1">
      <c r="A943" s="44" t="str">
        <f>$A$320</f>
        <v>Other crop: no. local meas</v>
      </c>
      <c r="B943" s="1225"/>
      <c r="C943" s="1140">
        <f>SUM($C$327)</f>
        <v>0</v>
      </c>
      <c r="D943" s="1140">
        <f>SUM($D$327)</f>
        <v>0</v>
      </c>
      <c r="E943" s="1140">
        <f>SUM($E$327)</f>
        <v>0</v>
      </c>
      <c r="F943" s="1140">
        <f>SUM($F$327)</f>
        <v>0</v>
      </c>
      <c r="G943" s="1225"/>
      <c r="H943" s="1140">
        <f>SUM($H$327)</f>
        <v>0</v>
      </c>
      <c r="I943" s="1140">
        <f>SUM($I$327)</f>
        <v>0</v>
      </c>
      <c r="J943" s="1140">
        <f>SUM($J$327)</f>
        <v>0</v>
      </c>
      <c r="K943" s="1140">
        <f>SUM($K$327)</f>
        <v>0</v>
      </c>
      <c r="L943" s="1225"/>
      <c r="M943" s="1140">
        <f>SUM($M$327)</f>
        <v>0</v>
      </c>
      <c r="N943" s="1140">
        <f>SUM($N$327)</f>
        <v>0</v>
      </c>
      <c r="O943" s="1140">
        <f>SUM($O$327)</f>
        <v>0</v>
      </c>
      <c r="P943" s="1140">
        <f>SUM($P$327)</f>
        <v>0</v>
      </c>
      <c r="R943" s="44">
        <v>28</v>
      </c>
      <c r="S943" s="46">
        <f t="shared" si="52"/>
        <v>8</v>
      </c>
      <c r="T943" s="46" t="str">
        <f t="shared" si="51"/>
        <v/>
      </c>
      <c r="U943" s="1082">
        <v>943</v>
      </c>
      <c r="V943" s="46"/>
    </row>
    <row r="944" spans="1:22" ht="15.75" customHeight="1">
      <c r="A944" s="44" t="str">
        <f>$A$330</f>
        <v>Sweet potato: no. local meas</v>
      </c>
      <c r="B944" s="1225"/>
      <c r="C944" s="1140">
        <f>SUM($C$337)</f>
        <v>0</v>
      </c>
      <c r="D944" s="1140">
        <f>SUM($D$337)</f>
        <v>0</v>
      </c>
      <c r="E944" s="1140">
        <f>SUM($E$337)</f>
        <v>0</v>
      </c>
      <c r="F944" s="1140">
        <f>SUM($F$337)</f>
        <v>0</v>
      </c>
      <c r="G944" s="1225"/>
      <c r="H944" s="1140">
        <f>SUM($H$337)</f>
        <v>0</v>
      </c>
      <c r="I944" s="1140">
        <f>SUM($I$337)</f>
        <v>0</v>
      </c>
      <c r="J944" s="1140">
        <f>SUM($J$337)</f>
        <v>0</v>
      </c>
      <c r="K944" s="1140">
        <f>SUM($K$337)</f>
        <v>0</v>
      </c>
      <c r="L944" s="1225"/>
      <c r="M944" s="1140">
        <f>SUM($M$337)</f>
        <v>0</v>
      </c>
      <c r="N944" s="1140">
        <f>SUM($N$337)</f>
        <v>0</v>
      </c>
      <c r="O944" s="1140">
        <f>SUM($O$337)</f>
        <v>0</v>
      </c>
      <c r="P944" s="1140">
        <f>SUM($P$337)</f>
        <v>0</v>
      </c>
      <c r="R944" s="44">
        <v>29</v>
      </c>
      <c r="S944" s="46">
        <f t="shared" si="52"/>
        <v>8</v>
      </c>
      <c r="T944" s="46" t="str">
        <f t="shared" si="51"/>
        <v/>
      </c>
      <c r="U944" s="1082">
        <v>944</v>
      </c>
      <c r="V944" s="46"/>
    </row>
    <row r="945" spans="1:22" ht="15.75" customHeight="1">
      <c r="A945" s="44" t="str">
        <f>$A$340</f>
        <v>Groundnuts (dry): no. local meas</v>
      </c>
      <c r="B945" s="1225"/>
      <c r="C945" s="1140">
        <f>SUM($C$347)</f>
        <v>0</v>
      </c>
      <c r="D945" s="1140">
        <f>SUM($D$347)</f>
        <v>0</v>
      </c>
      <c r="E945" s="1140">
        <f>SUM($E$347)</f>
        <v>0</v>
      </c>
      <c r="F945" s="1140">
        <f>SUM($F$347)</f>
        <v>0</v>
      </c>
      <c r="G945" s="1225"/>
      <c r="H945" s="1140">
        <f>SUM($H$347)</f>
        <v>0</v>
      </c>
      <c r="I945" s="1140">
        <f>SUM($I$347)</f>
        <v>0</v>
      </c>
      <c r="J945" s="1140">
        <f>SUM($J$347)</f>
        <v>0</v>
      </c>
      <c r="K945" s="1140">
        <f>SUM($K$347)</f>
        <v>0</v>
      </c>
      <c r="L945" s="1225"/>
      <c r="M945" s="1140">
        <f>SUM($M$347)</f>
        <v>0</v>
      </c>
      <c r="N945" s="1140">
        <f>SUM($N$347)</f>
        <v>0</v>
      </c>
      <c r="O945" s="1140">
        <f>SUM($O$347)</f>
        <v>0</v>
      </c>
      <c r="P945" s="1140">
        <f>SUM($P$347)</f>
        <v>0</v>
      </c>
      <c r="R945" s="44">
        <v>30</v>
      </c>
      <c r="S945" s="46">
        <f t="shared" si="52"/>
        <v>8</v>
      </c>
      <c r="T945" s="46" t="str">
        <f t="shared" si="51"/>
        <v/>
      </c>
      <c r="U945" s="1082">
        <v>945</v>
      </c>
      <c r="V945" s="46"/>
    </row>
    <row r="946" spans="1:22" ht="15.75" customHeight="1">
      <c r="A946" s="44" t="str">
        <f>$A$350</f>
        <v>Roundnuts (bambara): no. local meas</v>
      </c>
      <c r="B946" s="1225"/>
      <c r="C946" s="1140">
        <f>SUM($C$357)</f>
        <v>0</v>
      </c>
      <c r="D946" s="1140">
        <f>SUM($D$357)</f>
        <v>0</v>
      </c>
      <c r="E946" s="1140">
        <f>SUM($E$357)</f>
        <v>0</v>
      </c>
      <c r="F946" s="1140">
        <f>SUM($F$357)</f>
        <v>0</v>
      </c>
      <c r="G946" s="1225"/>
      <c r="H946" s="1140">
        <f>SUM($H$357)</f>
        <v>0</v>
      </c>
      <c r="I946" s="1140">
        <f>SUM($I$357)</f>
        <v>0</v>
      </c>
      <c r="J946" s="1140">
        <f>SUM($J$357)</f>
        <v>0</v>
      </c>
      <c r="K946" s="1140">
        <f>SUM($K$357)</f>
        <v>0</v>
      </c>
      <c r="L946" s="1225"/>
      <c r="M946" s="1140">
        <f>SUM($M$357)</f>
        <v>0</v>
      </c>
      <c r="N946" s="1140">
        <f>SUM($N$357)</f>
        <v>0</v>
      </c>
      <c r="O946" s="1140">
        <f>SUM($O$357)</f>
        <v>0</v>
      </c>
      <c r="P946" s="1140">
        <f>SUM($P$357)</f>
        <v>0</v>
      </c>
      <c r="R946" s="44">
        <v>31</v>
      </c>
      <c r="S946" s="46">
        <f t="shared" si="52"/>
        <v>8</v>
      </c>
      <c r="T946" s="46" t="str">
        <f t="shared" si="51"/>
        <v/>
      </c>
      <c r="U946" s="1082">
        <v>946</v>
      </c>
      <c r="V946" s="46"/>
    </row>
    <row r="947" spans="1:22" ht="15.75" customHeight="1">
      <c r="A947" s="44" t="str">
        <f>$A$360</f>
        <v>Other crop: type</v>
      </c>
      <c r="B947" s="1225"/>
      <c r="C947" s="1140">
        <f>SUM($C$368)</f>
        <v>0</v>
      </c>
      <c r="D947" s="1140">
        <f>SUM($D$368)</f>
        <v>0</v>
      </c>
      <c r="E947" s="1140">
        <f>SUM($E$368)</f>
        <v>0</v>
      </c>
      <c r="F947" s="1140">
        <f>SUM($F$368)</f>
        <v>0</v>
      </c>
      <c r="G947" s="1225"/>
      <c r="H947" s="1140">
        <f>SUM($H$368)</f>
        <v>0</v>
      </c>
      <c r="I947" s="1140">
        <f>SUM($I$368)</f>
        <v>0</v>
      </c>
      <c r="J947" s="1140">
        <f>SUM($J$368)</f>
        <v>0</v>
      </c>
      <c r="K947" s="1140">
        <f>SUM($K$368)</f>
        <v>0</v>
      </c>
      <c r="L947" s="1225"/>
      <c r="M947" s="1140">
        <f>SUM($M$368)</f>
        <v>0</v>
      </c>
      <c r="N947" s="1140">
        <f>SUM($N$368)</f>
        <v>0</v>
      </c>
      <c r="O947" s="1140">
        <f>SUM($O$368)</f>
        <v>0</v>
      </c>
      <c r="P947" s="1140">
        <f>SUM($P$368)</f>
        <v>0</v>
      </c>
      <c r="R947" s="44">
        <v>32</v>
      </c>
      <c r="S947" s="46">
        <f t="shared" si="52"/>
        <v>8</v>
      </c>
      <c r="T947" s="46" t="str">
        <f t="shared" si="51"/>
        <v/>
      </c>
      <c r="U947" s="1082">
        <v>947</v>
      </c>
      <c r="V947" s="46"/>
    </row>
    <row r="948" spans="1:22" ht="15.75" customHeight="1">
      <c r="A948" s="44" t="str">
        <f>$A$371</f>
        <v>Other crop: type</v>
      </c>
      <c r="B948" s="1225"/>
      <c r="C948" s="1140">
        <f>SUM($C$379)</f>
        <v>0</v>
      </c>
      <c r="D948" s="1140">
        <f>SUM($D$379)</f>
        <v>0</v>
      </c>
      <c r="E948" s="1140">
        <f>SUM($E$379)</f>
        <v>0</v>
      </c>
      <c r="F948" s="1140">
        <f>SUM($F$379)</f>
        <v>0</v>
      </c>
      <c r="G948" s="1225"/>
      <c r="H948" s="1140">
        <f>SUM($H$379)</f>
        <v>0</v>
      </c>
      <c r="I948" s="1140">
        <f>SUM($I$379)</f>
        <v>0</v>
      </c>
      <c r="J948" s="1140">
        <f>SUM($J$379)</f>
        <v>0</v>
      </c>
      <c r="K948" s="1140">
        <f>SUM($K$379)</f>
        <v>0</v>
      </c>
      <c r="L948" s="1225"/>
      <c r="M948" s="1140">
        <f>SUM($M$379)</f>
        <v>0</v>
      </c>
      <c r="N948" s="1140">
        <f>SUM($N$379)</f>
        <v>0</v>
      </c>
      <c r="O948" s="1140">
        <f>SUM($O$379)</f>
        <v>0</v>
      </c>
      <c r="P948" s="1140">
        <f>SUM($P$379)</f>
        <v>0</v>
      </c>
      <c r="R948" s="44">
        <v>33</v>
      </c>
      <c r="S948" s="46">
        <f t="shared" si="52"/>
        <v>8</v>
      </c>
      <c r="T948" s="46" t="str">
        <f t="shared" si="51"/>
        <v/>
      </c>
      <c r="U948" s="1082">
        <v>948</v>
      </c>
      <c r="V948" s="46"/>
    </row>
    <row r="949" spans="1:22" ht="15.75" customHeight="1">
      <c r="A949" s="44" t="str">
        <f>$A$382</f>
        <v>Squash: number</v>
      </c>
      <c r="B949" s="1225"/>
      <c r="C949" s="1140">
        <f>SUM($C$389)</f>
        <v>0</v>
      </c>
      <c r="D949" s="1140">
        <f>SUM($D$389)</f>
        <v>0</v>
      </c>
      <c r="E949" s="1140">
        <f>SUM($E$389)</f>
        <v>0</v>
      </c>
      <c r="F949" s="1140">
        <f>SUM($F$389)</f>
        <v>0</v>
      </c>
      <c r="G949" s="1225"/>
      <c r="H949" s="1140">
        <f>SUM($H$389)</f>
        <v>0</v>
      </c>
      <c r="I949" s="1140">
        <f>SUM($I$389)</f>
        <v>0</v>
      </c>
      <c r="J949" s="1140">
        <f>SUM($J$389)</f>
        <v>0</v>
      </c>
      <c r="K949" s="1140">
        <f>SUM($K$389)</f>
        <v>0</v>
      </c>
      <c r="L949" s="1225"/>
      <c r="M949" s="1140">
        <f>SUM($M$389)</f>
        <v>0</v>
      </c>
      <c r="N949" s="1140">
        <f>SUM($N$389)</f>
        <v>0</v>
      </c>
      <c r="O949" s="1140">
        <f>SUM($O$389)</f>
        <v>0</v>
      </c>
      <c r="P949" s="1140">
        <f>SUM($P$389)</f>
        <v>0</v>
      </c>
      <c r="R949" s="44">
        <v>34</v>
      </c>
      <c r="S949" s="46">
        <f t="shared" si="52"/>
        <v>8</v>
      </c>
      <c r="T949" s="46" t="str">
        <f t="shared" si="51"/>
        <v/>
      </c>
      <c r="U949" s="1082">
        <v>949</v>
      </c>
      <c r="V949" s="46"/>
    </row>
    <row r="950" spans="1:22" ht="15.75" customHeight="1">
      <c r="A950" s="1236" t="str">
        <f>$A$392</f>
        <v>Main cashcrop kg sold</v>
      </c>
      <c r="B950" s="1225"/>
      <c r="C950" s="1140">
        <f>SUM($C$394)</f>
        <v>0</v>
      </c>
      <c r="D950" s="1140">
        <f>SUM($D$394)</f>
        <v>0</v>
      </c>
      <c r="E950" s="1140">
        <f>SUM($E$394)</f>
        <v>0</v>
      </c>
      <c r="F950" s="1140">
        <f>SUM($F$394)</f>
        <v>0</v>
      </c>
      <c r="G950" s="1225"/>
      <c r="H950" s="1140">
        <f>SUM($H$394)</f>
        <v>0</v>
      </c>
      <c r="I950" s="1140">
        <f>SUM($I$394)</f>
        <v>0</v>
      </c>
      <c r="J950" s="1140">
        <f>SUM($J$394)</f>
        <v>0</v>
      </c>
      <c r="K950" s="1140">
        <f>SUM($K$394)</f>
        <v>0</v>
      </c>
      <c r="L950" s="1225"/>
      <c r="M950" s="1140">
        <f>SUM($M$394)</f>
        <v>0</v>
      </c>
      <c r="N950" s="1140">
        <f>SUM($N$394)</f>
        <v>0</v>
      </c>
      <c r="O950" s="1140">
        <f>SUM($O$394)</f>
        <v>0</v>
      </c>
      <c r="P950" s="1140">
        <f>SUM($P$394)</f>
        <v>0</v>
      </c>
      <c r="R950" s="44"/>
      <c r="S950" s="46">
        <f t="shared" si="52"/>
        <v>8</v>
      </c>
      <c r="T950" s="46" t="str">
        <f t="shared" si="51"/>
        <v/>
      </c>
      <c r="U950" s="1082">
        <v>950</v>
      </c>
      <c r="V950" s="46"/>
    </row>
    <row r="951" spans="1:22" ht="15.75" customHeight="1">
      <c r="A951" s="44" t="str">
        <f>$A$395</f>
        <v>Cabbage: number produced</v>
      </c>
      <c r="B951" s="1225"/>
      <c r="C951" s="1140">
        <f>SUM($C$397)</f>
        <v>0</v>
      </c>
      <c r="D951" s="1140">
        <f>SUM($D$397)</f>
        <v>0</v>
      </c>
      <c r="E951" s="1140">
        <f>SUM($E$397)</f>
        <v>150</v>
      </c>
      <c r="F951" s="1140">
        <f>SUM($F$397)</f>
        <v>150</v>
      </c>
      <c r="G951" s="1225"/>
      <c r="H951" s="1140">
        <f>SUM($H$397)</f>
        <v>0</v>
      </c>
      <c r="I951" s="1140">
        <f>SUM($I$397)</f>
        <v>0</v>
      </c>
      <c r="J951" s="1140">
        <f>SUM($J$397)</f>
        <v>0</v>
      </c>
      <c r="K951" s="1140">
        <f>SUM($K$397)</f>
        <v>0</v>
      </c>
      <c r="L951" s="1225"/>
      <c r="M951" s="1140">
        <f>SUM($M$397)</f>
        <v>0</v>
      </c>
      <c r="N951" s="1140">
        <f>SUM($N$397)</f>
        <v>0</v>
      </c>
      <c r="O951" s="1140">
        <f>SUM($O$397)</f>
        <v>0</v>
      </c>
      <c r="P951" s="1140">
        <f>SUM($P$397)</f>
        <v>0</v>
      </c>
      <c r="R951" s="44">
        <v>35</v>
      </c>
      <c r="S951" s="46">
        <f t="shared" si="52"/>
        <v>9</v>
      </c>
      <c r="T951" s="46">
        <f t="shared" si="51"/>
        <v>9</v>
      </c>
      <c r="U951" s="1082">
        <v>951</v>
      </c>
      <c r="V951" s="46"/>
    </row>
    <row r="952" spans="1:22" ht="15.75" customHeight="1">
      <c r="A952" s="44" t="str">
        <f>$A$398</f>
        <v>Carrots: kg produced</v>
      </c>
      <c r="B952" s="1225"/>
      <c r="C952" s="1140">
        <f>SUM($C$400)</f>
        <v>0</v>
      </c>
      <c r="D952" s="1140">
        <f>SUM($D$400)</f>
        <v>0</v>
      </c>
      <c r="E952" s="1140">
        <f>SUM($E$400)</f>
        <v>0</v>
      </c>
      <c r="F952" s="1140">
        <f>SUM($F$400)</f>
        <v>0</v>
      </c>
      <c r="G952" s="1225"/>
      <c r="H952" s="1140">
        <f>SUM($H$400)</f>
        <v>0</v>
      </c>
      <c r="I952" s="1140">
        <f>SUM($I$400)</f>
        <v>0</v>
      </c>
      <c r="J952" s="1140">
        <f>SUM($J$400)</f>
        <v>0</v>
      </c>
      <c r="K952" s="1140">
        <f>SUM($K$400)</f>
        <v>0</v>
      </c>
      <c r="L952" s="1225"/>
      <c r="M952" s="1140">
        <f>SUM($M$400)</f>
        <v>0</v>
      </c>
      <c r="N952" s="1140">
        <f>SUM($N$400)</f>
        <v>0</v>
      </c>
      <c r="O952" s="1140">
        <f>SUM($O$400)</f>
        <v>0</v>
      </c>
      <c r="P952" s="1140">
        <f>SUM($P$400)</f>
        <v>0</v>
      </c>
      <c r="R952" s="44">
        <v>36</v>
      </c>
      <c r="S952" s="46">
        <f t="shared" si="52"/>
        <v>9</v>
      </c>
      <c r="T952" s="46" t="str">
        <f t="shared" si="51"/>
        <v/>
      </c>
      <c r="U952" s="1082">
        <v>952</v>
      </c>
      <c r="V952" s="46"/>
    </row>
    <row r="953" spans="1:22" ht="15.75" customHeight="1">
      <c r="A953" s="44" t="str">
        <f>$A$401</f>
        <v>Tomato: kg produced</v>
      </c>
      <c r="B953" s="1225"/>
      <c r="C953" s="1140">
        <f>SUM($C$403)</f>
        <v>0</v>
      </c>
      <c r="D953" s="1140">
        <f>SUM($D$403)</f>
        <v>0</v>
      </c>
      <c r="E953" s="1140">
        <f>SUM($E$403)</f>
        <v>0</v>
      </c>
      <c r="F953" s="1140">
        <f>SUM($F$403)</f>
        <v>7000</v>
      </c>
      <c r="G953" s="1225"/>
      <c r="H953" s="1140">
        <f>SUM($H$403)</f>
        <v>0</v>
      </c>
      <c r="I953" s="1140">
        <f>SUM($I$403)</f>
        <v>0</v>
      </c>
      <c r="J953" s="1140">
        <f>SUM($J$403)</f>
        <v>0</v>
      </c>
      <c r="K953" s="1140">
        <f>SUM($K$403)</f>
        <v>0</v>
      </c>
      <c r="L953" s="1225"/>
      <c r="M953" s="1140">
        <f>SUM($M$403)</f>
        <v>0</v>
      </c>
      <c r="N953" s="1140">
        <f>SUM($N$403)</f>
        <v>0</v>
      </c>
      <c r="O953" s="1140">
        <f>SUM($O$403)</f>
        <v>0</v>
      </c>
      <c r="P953" s="1140">
        <f>SUM($P$403)</f>
        <v>0</v>
      </c>
      <c r="R953" s="44">
        <v>37</v>
      </c>
      <c r="S953" s="46">
        <f t="shared" si="52"/>
        <v>10</v>
      </c>
      <c r="T953" s="46">
        <f t="shared" si="51"/>
        <v>10</v>
      </c>
      <c r="U953" s="1082">
        <v>953</v>
      </c>
      <c r="V953" s="46"/>
    </row>
    <row r="954" spans="1:22" ht="15.75" customHeight="1">
      <c r="A954" s="44" t="str">
        <f>$A$404</f>
        <v>Onions: kg produced</v>
      </c>
      <c r="B954" s="1225"/>
      <c r="C954" s="1140">
        <f>SUM($C$406)</f>
        <v>0</v>
      </c>
      <c r="D954" s="1140">
        <f>SUM($D$406)</f>
        <v>0</v>
      </c>
      <c r="E954" s="1140">
        <f>SUM($E$406)</f>
        <v>0</v>
      </c>
      <c r="F954" s="1140">
        <f>SUM($F$406)</f>
        <v>3500</v>
      </c>
      <c r="G954" s="1225"/>
      <c r="H954" s="1140">
        <f>SUM($H$406)</f>
        <v>0</v>
      </c>
      <c r="I954" s="1140">
        <f>SUM($I$406)</f>
        <v>0</v>
      </c>
      <c r="J954" s="1140">
        <f>SUM($J$406)</f>
        <v>0</v>
      </c>
      <c r="K954" s="1140">
        <f>SUM($K$406)</f>
        <v>0</v>
      </c>
      <c r="L954" s="1225"/>
      <c r="M954" s="1140">
        <f>SUM($M$406)</f>
        <v>0</v>
      </c>
      <c r="N954" s="1140">
        <f>SUM($N$406)</f>
        <v>0</v>
      </c>
      <c r="O954" s="1140">
        <f>SUM($O$406)</f>
        <v>0</v>
      </c>
      <c r="P954" s="1140">
        <f>SUM($P$406)</f>
        <v>0</v>
      </c>
      <c r="R954" s="44">
        <v>38</v>
      </c>
      <c r="S954" s="46">
        <f t="shared" si="52"/>
        <v>11</v>
      </c>
      <c r="T954" s="46">
        <f t="shared" si="51"/>
        <v>11</v>
      </c>
      <c r="U954" s="1082">
        <v>954</v>
      </c>
      <c r="V954" s="46"/>
    </row>
    <row r="955" spans="1:22" ht="15.75" customHeight="1">
      <c r="A955" s="44" t="str">
        <f>$A$407</f>
        <v>Beetroot: kg produced</v>
      </c>
      <c r="B955" s="1225"/>
      <c r="C955" s="1140">
        <f>SUM($C$409)</f>
        <v>0</v>
      </c>
      <c r="D955" s="1140">
        <f>SUM($D$409)</f>
        <v>0</v>
      </c>
      <c r="E955" s="1140">
        <f>SUM($E$409)</f>
        <v>0</v>
      </c>
      <c r="F955" s="1140">
        <f>SUM($F$409)</f>
        <v>200</v>
      </c>
      <c r="G955" s="1225"/>
      <c r="H955" s="1140">
        <f>SUM($H$409)</f>
        <v>0</v>
      </c>
      <c r="I955" s="1140">
        <f>SUM($I$409)</f>
        <v>0</v>
      </c>
      <c r="J955" s="1140">
        <f>SUM($J$409)</f>
        <v>0</v>
      </c>
      <c r="K955" s="1140">
        <f>SUM($K$409)</f>
        <v>0</v>
      </c>
      <c r="L955" s="1225"/>
      <c r="M955" s="1140">
        <f>SUM($M$409)</f>
        <v>0</v>
      </c>
      <c r="N955" s="1140">
        <f>SUM($N$409)</f>
        <v>0</v>
      </c>
      <c r="O955" s="1140">
        <f>SUM($O$409)</f>
        <v>0</v>
      </c>
      <c r="P955" s="1140">
        <f>SUM($P$409)</f>
        <v>0</v>
      </c>
      <c r="R955" s="44">
        <v>39</v>
      </c>
      <c r="S955" s="46">
        <f t="shared" si="52"/>
        <v>12</v>
      </c>
      <c r="T955" s="46">
        <f t="shared" si="51"/>
        <v>12</v>
      </c>
      <c r="U955" s="1082">
        <v>955</v>
      </c>
      <c r="V955" s="46"/>
    </row>
    <row r="956" spans="1:22" ht="15.75" customHeight="1">
      <c r="A956" s="44" t="str">
        <f>$A$410</f>
        <v>Spinach: kg produced</v>
      </c>
      <c r="B956" s="1225"/>
      <c r="C956" s="1140">
        <f>SUM($C$412)</f>
        <v>0</v>
      </c>
      <c r="D956" s="1140">
        <f>SUM($D$412)</f>
        <v>0</v>
      </c>
      <c r="E956" s="1140">
        <f>SUM($E$412)</f>
        <v>0</v>
      </c>
      <c r="F956" s="1140">
        <f>SUM($F$412)</f>
        <v>250</v>
      </c>
      <c r="G956" s="1225"/>
      <c r="H956" s="1140">
        <f>SUM($H$412)</f>
        <v>0</v>
      </c>
      <c r="I956" s="1140">
        <f>SUM($I$412)</f>
        <v>0</v>
      </c>
      <c r="J956" s="1140">
        <f>SUM($J$412)</f>
        <v>0</v>
      </c>
      <c r="K956" s="1140">
        <f>SUM($K$412)</f>
        <v>0</v>
      </c>
      <c r="L956" s="1225"/>
      <c r="M956" s="1140">
        <f>SUM($M$412)</f>
        <v>0</v>
      </c>
      <c r="N956" s="1140">
        <f>SUM($N$412)</f>
        <v>0</v>
      </c>
      <c r="O956" s="1140">
        <f>SUM($O$412)</f>
        <v>0</v>
      </c>
      <c r="P956" s="1140">
        <f>SUM($P$412)</f>
        <v>0</v>
      </c>
      <c r="R956" s="44">
        <v>40</v>
      </c>
      <c r="S956" s="46">
        <f t="shared" si="52"/>
        <v>13</v>
      </c>
      <c r="T956" s="46">
        <f t="shared" si="51"/>
        <v>13</v>
      </c>
      <c r="U956" s="1082">
        <v>956</v>
      </c>
      <c r="V956" s="46"/>
    </row>
    <row r="957" spans="1:22" ht="15.75" customHeight="1">
      <c r="A957" s="44" t="str">
        <f>$A$413</f>
        <v>Straw: quantity sold</v>
      </c>
      <c r="B957" s="1225"/>
      <c r="C957" s="1140">
        <f>SUM($C$415)</f>
        <v>0</v>
      </c>
      <c r="D957" s="1140">
        <f>SUM($D$415)</f>
        <v>0</v>
      </c>
      <c r="E957" s="1140">
        <f>SUM($E$415)</f>
        <v>0</v>
      </c>
      <c r="F957" s="1140">
        <f>SUM($F$415)</f>
        <v>0</v>
      </c>
      <c r="G957" s="1225"/>
      <c r="H957" s="1140">
        <f>SUM($H$415)</f>
        <v>0</v>
      </c>
      <c r="I957" s="1140">
        <f>SUM($I$415)</f>
        <v>0</v>
      </c>
      <c r="J957" s="1140">
        <f>SUM($J$415)</f>
        <v>0</v>
      </c>
      <c r="K957" s="1140">
        <f>SUM($K$415)</f>
        <v>0</v>
      </c>
      <c r="L957" s="1225"/>
      <c r="M957" s="1140">
        <f>SUM($M$415)</f>
        <v>0</v>
      </c>
      <c r="N957" s="1140">
        <f>SUM($N$415)</f>
        <v>0</v>
      </c>
      <c r="O957" s="1140">
        <f>SUM($O$415)</f>
        <v>0</v>
      </c>
      <c r="P957" s="1140">
        <f>SUM($P$415)</f>
        <v>0</v>
      </c>
      <c r="R957" s="44">
        <v>41</v>
      </c>
      <c r="S957" s="46">
        <f t="shared" si="52"/>
        <v>13</v>
      </c>
      <c r="T957" s="46" t="str">
        <f t="shared" si="51"/>
        <v/>
      </c>
      <c r="U957" s="1082">
        <v>957</v>
      </c>
      <c r="V957" s="46"/>
    </row>
    <row r="958" spans="1:22" ht="15.75" customHeight="1">
      <c r="A958" s="44" t="str">
        <f>$A$416</f>
        <v>Trees: quantity sold</v>
      </c>
      <c r="B958" s="1225"/>
      <c r="C958" s="1140">
        <f>SUM($C$418)</f>
        <v>0</v>
      </c>
      <c r="D958" s="1140">
        <f>SUM($D$418)</f>
        <v>0</v>
      </c>
      <c r="E958" s="1140">
        <f>SUM($E$418)</f>
        <v>0</v>
      </c>
      <c r="F958" s="1140">
        <f>SUM($F$418)</f>
        <v>0</v>
      </c>
      <c r="G958" s="1225"/>
      <c r="H958" s="1140">
        <f>SUM($H$418)</f>
        <v>0</v>
      </c>
      <c r="I958" s="1140">
        <f>SUM($I$418)</f>
        <v>0</v>
      </c>
      <c r="J958" s="1140">
        <f>SUM($J$418)</f>
        <v>0</v>
      </c>
      <c r="K958" s="1140">
        <f>SUM($K$418)</f>
        <v>0</v>
      </c>
      <c r="L958" s="1225"/>
      <c r="M958" s="1140">
        <f>SUM($M$418)</f>
        <v>0</v>
      </c>
      <c r="N958" s="1140">
        <f>SUM($N$418)</f>
        <v>0</v>
      </c>
      <c r="O958" s="1140">
        <f>SUM($O$418)</f>
        <v>0</v>
      </c>
      <c r="P958" s="1140">
        <f>SUM($P$418)</f>
        <v>0</v>
      </c>
      <c r="R958" s="44">
        <v>42</v>
      </c>
      <c r="S958" s="46">
        <f t="shared" si="52"/>
        <v>13</v>
      </c>
      <c r="T958" s="46" t="str">
        <f t="shared" si="51"/>
        <v/>
      </c>
      <c r="U958" s="1082">
        <v>958</v>
      </c>
      <c r="V958" s="46"/>
    </row>
    <row r="959" spans="1:22" ht="15.75" customHeight="1">
      <c r="A959" s="44" t="str">
        <f>$A$419</f>
        <v>Other cash crop: green pepper</v>
      </c>
      <c r="B959" s="1225"/>
      <c r="C959" s="1140">
        <f>SUM($C$422)</f>
        <v>0</v>
      </c>
      <c r="D959" s="1140">
        <f>SUM($D$422)</f>
        <v>0</v>
      </c>
      <c r="E959" s="1140">
        <f>SUM($E$422)</f>
        <v>0</v>
      </c>
      <c r="F959" s="1140">
        <f>SUM($F$422)</f>
        <v>0</v>
      </c>
      <c r="G959" s="1225"/>
      <c r="H959" s="1140">
        <f>SUM($H$422)</f>
        <v>0</v>
      </c>
      <c r="I959" s="1140">
        <f>SUM($I$422)</f>
        <v>0</v>
      </c>
      <c r="J959" s="1140">
        <f>SUM($J$422)</f>
        <v>0</v>
      </c>
      <c r="K959" s="1140">
        <f>SUM($K$422)</f>
        <v>0</v>
      </c>
      <c r="L959" s="1225"/>
      <c r="M959" s="1140">
        <f>SUM($M$422)</f>
        <v>0</v>
      </c>
      <c r="N959" s="1140">
        <f>SUM($N$422)</f>
        <v>0</v>
      </c>
      <c r="O959" s="1140">
        <f>SUM($O$422)</f>
        <v>0</v>
      </c>
      <c r="P959" s="1140">
        <f>SUM($P$422)</f>
        <v>0</v>
      </c>
      <c r="R959" s="44">
        <v>43</v>
      </c>
      <c r="S959" s="46">
        <f t="shared" si="52"/>
        <v>13</v>
      </c>
      <c r="T959" s="46" t="str">
        <f t="shared" si="51"/>
        <v/>
      </c>
      <c r="U959" s="1082">
        <v>959</v>
      </c>
      <c r="V959" s="46"/>
    </row>
    <row r="960" spans="1:22" ht="15.75" customHeight="1">
      <c r="A960" s="44" t="str">
        <f>$A$423</f>
        <v>Other cash crop: type</v>
      </c>
      <c r="B960" s="1225"/>
      <c r="C960" s="1140">
        <f>SUM($C$426)</f>
        <v>0</v>
      </c>
      <c r="D960" s="1140">
        <f>SUM($D$426)</f>
        <v>0</v>
      </c>
      <c r="E960" s="1140">
        <f>SUM($E$426)</f>
        <v>0</v>
      </c>
      <c r="F960" s="1140">
        <f>SUM($F$426)</f>
        <v>0</v>
      </c>
      <c r="G960" s="1225"/>
      <c r="H960" s="1140">
        <f>SUM($H$426)</f>
        <v>0</v>
      </c>
      <c r="I960" s="1140">
        <f>SUM($I$426)</f>
        <v>0</v>
      </c>
      <c r="J960" s="1140">
        <f>SUM($J$426)</f>
        <v>0</v>
      </c>
      <c r="K960" s="1140">
        <f>SUM($K$426)</f>
        <v>0</v>
      </c>
      <c r="L960" s="1225"/>
      <c r="M960" s="1140">
        <f>SUM($M$426)</f>
        <v>0</v>
      </c>
      <c r="N960" s="1140">
        <f>SUM($N$426)</f>
        <v>0</v>
      </c>
      <c r="O960" s="1140">
        <f>SUM($O$426)</f>
        <v>0</v>
      </c>
      <c r="P960" s="1140">
        <f>SUM($P$426)</f>
        <v>0</v>
      </c>
      <c r="R960" s="44">
        <v>44</v>
      </c>
      <c r="S960" s="46">
        <f t="shared" si="52"/>
        <v>13</v>
      </c>
      <c r="T960" s="46" t="str">
        <f t="shared" si="51"/>
        <v/>
      </c>
      <c r="U960" s="1082">
        <v>960</v>
      </c>
      <c r="V960" s="46"/>
    </row>
    <row r="961" spans="1:22" ht="15.75" customHeight="1">
      <c r="A961" s="918" t="s">
        <v>786</v>
      </c>
      <c r="B961" s="1225"/>
      <c r="C961" s="1225"/>
      <c r="D961" s="1225"/>
      <c r="E961" s="1225"/>
      <c r="F961" s="1225"/>
      <c r="G961" s="1225"/>
      <c r="H961" s="1225"/>
      <c r="I961" s="1225"/>
      <c r="J961" s="1225"/>
      <c r="K961" s="1225"/>
      <c r="L961" s="1225"/>
      <c r="M961" s="1225"/>
      <c r="N961" s="1225"/>
      <c r="O961" s="1225"/>
      <c r="P961" s="1225"/>
      <c r="R961" s="44"/>
      <c r="S961" s="46">
        <f t="shared" si="52"/>
        <v>13</v>
      </c>
      <c r="T961" s="46" t="str">
        <f t="shared" si="51"/>
        <v/>
      </c>
      <c r="U961" s="1082">
        <v>961</v>
      </c>
      <c r="V961" s="46"/>
    </row>
    <row r="962" spans="1:22" ht="15.75" customHeight="1">
      <c r="A962" s="44" t="str">
        <f>$A$428</f>
        <v>FISHING -- see worksheet Data 3</v>
      </c>
      <c r="B962" s="1225"/>
      <c r="C962" s="1139">
        <f>C435</f>
        <v>0</v>
      </c>
      <c r="D962" s="1139">
        <f>D435</f>
        <v>0</v>
      </c>
      <c r="E962" s="1139">
        <f>E435</f>
        <v>0</v>
      </c>
      <c r="F962" s="1139">
        <f>F435</f>
        <v>0</v>
      </c>
      <c r="G962" s="1225"/>
      <c r="H962" s="1139">
        <f>H435</f>
        <v>0</v>
      </c>
      <c r="I962" s="1139">
        <f>I435</f>
        <v>0</v>
      </c>
      <c r="J962" s="1139">
        <f>J435</f>
        <v>0</v>
      </c>
      <c r="K962" s="1139">
        <f>K435</f>
        <v>0</v>
      </c>
      <c r="L962" s="1225"/>
      <c r="M962" s="1139">
        <f>M435</f>
        <v>0</v>
      </c>
      <c r="N962" s="1139">
        <f>N435</f>
        <v>0</v>
      </c>
      <c r="O962" s="1139">
        <f>O435</f>
        <v>0</v>
      </c>
      <c r="P962" s="1139">
        <f>P435</f>
        <v>0</v>
      </c>
      <c r="R962" s="44">
        <v>45</v>
      </c>
      <c r="S962" s="46">
        <f t="shared" si="52"/>
        <v>13</v>
      </c>
      <c r="T962" s="46" t="str">
        <f t="shared" si="51"/>
        <v/>
      </c>
      <c r="U962" s="1082">
        <v>962</v>
      </c>
      <c r="V962" s="46"/>
    </row>
    <row r="963" spans="1:22" ht="15.75" customHeight="1">
      <c r="A963" s="44" t="str">
        <f>$A$438</f>
        <v>WILD FOODS -- see worksheet Data 3</v>
      </c>
      <c r="B963" s="1225"/>
      <c r="C963" s="1414">
        <f>C445</f>
        <v>640</v>
      </c>
      <c r="D963" s="1414">
        <f>D445</f>
        <v>640</v>
      </c>
      <c r="E963" s="1414">
        <f>E445</f>
        <v>0</v>
      </c>
      <c r="F963" s="1414">
        <f>F445</f>
        <v>0</v>
      </c>
      <c r="G963" s="1225"/>
      <c r="H963" s="1414">
        <f>H445</f>
        <v>750</v>
      </c>
      <c r="I963" s="1414">
        <f>I445</f>
        <v>750</v>
      </c>
      <c r="J963" s="1414">
        <f>J445</f>
        <v>0</v>
      </c>
      <c r="K963" s="1414">
        <f>K445</f>
        <v>0</v>
      </c>
      <c r="L963" s="1225"/>
      <c r="M963" s="1414">
        <f>M445</f>
        <v>110</v>
      </c>
      <c r="N963" s="1414">
        <f>N445</f>
        <v>110</v>
      </c>
      <c r="O963" s="1414">
        <f>O445</f>
        <v>0</v>
      </c>
      <c r="P963" s="1414">
        <f>P445</f>
        <v>0</v>
      </c>
      <c r="R963" s="44">
        <v>46</v>
      </c>
      <c r="S963" s="46">
        <f t="shared" si="52"/>
        <v>14</v>
      </c>
      <c r="T963" s="46">
        <f t="shared" si="51"/>
        <v>14</v>
      </c>
      <c r="U963" s="1082">
        <v>963</v>
      </c>
      <c r="V963" s="46"/>
    </row>
    <row r="964" spans="1:22" ht="15.75" customHeight="1">
      <c r="A964" s="918" t="s">
        <v>512</v>
      </c>
      <c r="B964" s="1225"/>
      <c r="C964" s="1225"/>
      <c r="D964" s="1225"/>
      <c r="E964" s="1225"/>
      <c r="F964" s="1225"/>
      <c r="G964" s="1225"/>
      <c r="H964" s="1225"/>
      <c r="I964" s="1225"/>
      <c r="J964" s="1225"/>
      <c r="K964" s="1225"/>
      <c r="L964" s="1225"/>
      <c r="M964" s="1225"/>
      <c r="N964" s="1225"/>
      <c r="O964" s="1225"/>
      <c r="P964" s="1225"/>
      <c r="R964" s="44"/>
      <c r="S964" s="46">
        <f t="shared" si="52"/>
        <v>14</v>
      </c>
      <c r="T964" s="46" t="str">
        <f t="shared" si="51"/>
        <v/>
      </c>
      <c r="U964" s="1082">
        <v>964</v>
      </c>
      <c r="V964" s="46"/>
    </row>
    <row r="965" spans="1:22" ht="15.75" customHeight="1">
      <c r="A965" s="1236" t="str">
        <f>$A$703</f>
        <v>Agricultural cash income -- see Data2</v>
      </c>
      <c r="B965" s="1225"/>
      <c r="C965" s="1140">
        <f>SUM($C$708)</f>
        <v>1510</v>
      </c>
      <c r="D965" s="1140">
        <f>SUM($D$708)</f>
        <v>3050</v>
      </c>
      <c r="E965" s="1140">
        <f>SUM($E$708)</f>
        <v>980</v>
      </c>
      <c r="F965" s="1140">
        <f>SUM($F$708)</f>
        <v>0</v>
      </c>
      <c r="G965" s="1225"/>
      <c r="H965" s="1140">
        <f>SUM($H$708)</f>
        <v>1510</v>
      </c>
      <c r="I965" s="1140">
        <f>SUM($I$708)</f>
        <v>3050</v>
      </c>
      <c r="J965" s="1140">
        <f>SUM($J$708)</f>
        <v>980</v>
      </c>
      <c r="K965" s="1140">
        <f>SUM($K$708)</f>
        <v>0</v>
      </c>
      <c r="L965" s="1225"/>
      <c r="M965" s="1140">
        <f>SUM($M$708)</f>
        <v>0</v>
      </c>
      <c r="N965" s="1140">
        <f>SUM($N$708)</f>
        <v>0</v>
      </c>
      <c r="O965" s="1140">
        <f>SUM($O$708)</f>
        <v>0</v>
      </c>
      <c r="P965" s="1140">
        <f>SUM($P$708)</f>
        <v>0</v>
      </c>
      <c r="R965" s="44">
        <v>48</v>
      </c>
      <c r="S965" s="46">
        <f t="shared" si="52"/>
        <v>15</v>
      </c>
      <c r="T965" s="46">
        <f t="shared" si="51"/>
        <v>15</v>
      </c>
      <c r="U965" s="1082">
        <v>965</v>
      </c>
      <c r="V965" s="46"/>
    </row>
    <row r="966" spans="1:22" ht="15.75" customHeight="1">
      <c r="A966" s="1236" t="str">
        <f>$A$709</f>
        <v>Construction cash income -- see Data2</v>
      </c>
      <c r="B966" s="1225"/>
      <c r="C966" s="1140">
        <f>SUM($C$714)</f>
        <v>0</v>
      </c>
      <c r="D966" s="1140">
        <f>SUM($D$714)</f>
        <v>0</v>
      </c>
      <c r="E966" s="1140">
        <f>SUM($E$714)</f>
        <v>0</v>
      </c>
      <c r="F966" s="1140">
        <f>SUM($F$714)</f>
        <v>0</v>
      </c>
      <c r="G966" s="1225"/>
      <c r="H966" s="1140">
        <f>SUM($H$714)</f>
        <v>0</v>
      </c>
      <c r="I966" s="1140">
        <f>SUM($I$714)</f>
        <v>0</v>
      </c>
      <c r="J966" s="1140">
        <f>SUM($J$714)</f>
        <v>0</v>
      </c>
      <c r="K966" s="1140">
        <f>SUM($K$714)</f>
        <v>0</v>
      </c>
      <c r="L966" s="1225"/>
      <c r="M966" s="1140">
        <f>SUM($M$714)</f>
        <v>0</v>
      </c>
      <c r="N966" s="1140">
        <f>SUM($N$714)</f>
        <v>0</v>
      </c>
      <c r="O966" s="1140">
        <f>SUM($O$714)</f>
        <v>0</v>
      </c>
      <c r="P966" s="1140">
        <f>SUM($P$714)</f>
        <v>0</v>
      </c>
      <c r="R966" s="44">
        <v>49</v>
      </c>
      <c r="S966" s="46">
        <f t="shared" si="52"/>
        <v>15</v>
      </c>
      <c r="T966" s="46" t="str">
        <f t="shared" si="51"/>
        <v/>
      </c>
      <c r="U966" s="1082">
        <v>966</v>
      </c>
      <c r="V966" s="46"/>
    </row>
    <row r="967" spans="1:22" ht="15.75" customHeight="1">
      <c r="A967" s="1236" t="str">
        <f>$A$715</f>
        <v>Domestic work cash income -- see Data2</v>
      </c>
      <c r="B967" s="1225"/>
      <c r="C967" s="1140">
        <f>SUM($C$720)</f>
        <v>4500</v>
      </c>
      <c r="D967" s="1140">
        <f>SUM($D$720)</f>
        <v>9000</v>
      </c>
      <c r="E967" s="1140">
        <f>SUM($E$720)</f>
        <v>0</v>
      </c>
      <c r="F967" s="1140">
        <f>SUM($F$720)</f>
        <v>0</v>
      </c>
      <c r="G967" s="1225"/>
      <c r="H967" s="1140">
        <f>SUM($H$720)</f>
        <v>4500</v>
      </c>
      <c r="I967" s="1140">
        <f>SUM($I$720)</f>
        <v>9000</v>
      </c>
      <c r="J967" s="1140">
        <f>SUM($J$720)</f>
        <v>0</v>
      </c>
      <c r="K967" s="1140">
        <f>SUM($K$720)</f>
        <v>0</v>
      </c>
      <c r="L967" s="1225"/>
      <c r="M967" s="1140">
        <f>SUM($M$720)</f>
        <v>0</v>
      </c>
      <c r="N967" s="1140">
        <f>SUM($N$720)</f>
        <v>0</v>
      </c>
      <c r="O967" s="1140">
        <f>SUM($O$720)</f>
        <v>0</v>
      </c>
      <c r="P967" s="1140">
        <f>SUM($P$720)</f>
        <v>0</v>
      </c>
      <c r="R967" s="44">
        <v>50</v>
      </c>
      <c r="S967" s="46">
        <f t="shared" si="52"/>
        <v>16</v>
      </c>
      <c r="T967" s="46">
        <f t="shared" si="51"/>
        <v>16</v>
      </c>
      <c r="U967" s="1082">
        <v>967</v>
      </c>
      <c r="V967" s="46"/>
    </row>
    <row r="968" spans="1:22" ht="15.75" customHeight="1">
      <c r="A968" s="918" t="s">
        <v>785</v>
      </c>
      <c r="B968" s="1225"/>
      <c r="C968" s="1225"/>
      <c r="D968" s="1225"/>
      <c r="E968" s="1225"/>
      <c r="F968" s="1225"/>
      <c r="G968" s="1225"/>
      <c r="H968" s="1225"/>
      <c r="I968" s="1225"/>
      <c r="J968" s="1225"/>
      <c r="K968" s="1225"/>
      <c r="L968" s="1225"/>
      <c r="M968" s="1225"/>
      <c r="N968" s="1225"/>
      <c r="O968" s="1225"/>
      <c r="P968" s="1225"/>
      <c r="R968" s="44"/>
      <c r="S968" s="46">
        <f t="shared" si="52"/>
        <v>16</v>
      </c>
      <c r="T968" s="46" t="str">
        <f t="shared" si="51"/>
        <v/>
      </c>
      <c r="U968" s="1082">
        <v>968</v>
      </c>
      <c r="V968" s="46"/>
    </row>
    <row r="969" spans="1:22" ht="15.75" customHeight="1">
      <c r="A969" s="1236" t="str">
        <f>$A$721</f>
        <v>Labour migration(formal employment): no. people per HH</v>
      </c>
      <c r="B969" s="1225"/>
      <c r="C969" s="1140">
        <f>SUM($C$724)</f>
        <v>0</v>
      </c>
      <c r="D969" s="1140">
        <f>SUM($D$724)</f>
        <v>0</v>
      </c>
      <c r="E969" s="1140">
        <f>SUM($E$724)</f>
        <v>0</v>
      </c>
      <c r="F969" s="1140">
        <f>SUM($F$724)</f>
        <v>0</v>
      </c>
      <c r="G969" s="1225"/>
      <c r="H969" s="1140">
        <f>SUM($H$724)</f>
        <v>0</v>
      </c>
      <c r="I969" s="1140">
        <f>SUM($I$724)</f>
        <v>0</v>
      </c>
      <c r="J969" s="1140">
        <f>SUM($J$724)</f>
        <v>0</v>
      </c>
      <c r="K969" s="1140">
        <f>SUM($K$724)</f>
        <v>0</v>
      </c>
      <c r="L969" s="1225"/>
      <c r="M969" s="1140">
        <f>SUM($M$724)</f>
        <v>0</v>
      </c>
      <c r="N969" s="1140">
        <f>SUM($N$724)</f>
        <v>0</v>
      </c>
      <c r="O969" s="1140">
        <f>SUM($O$724)</f>
        <v>0</v>
      </c>
      <c r="P969" s="1140">
        <f>SUM($P$724)</f>
        <v>0</v>
      </c>
      <c r="R969" s="44">
        <v>51</v>
      </c>
      <c r="S969" s="46">
        <f t="shared" ref="S969:S983" si="53">IF(MAX(C969:F969,H969:K969)&gt;0,S968+1,S968)</f>
        <v>16</v>
      </c>
      <c r="T969" s="46" t="str">
        <f t="shared" ref="T969:T983" si="54">IF(S969&gt;S968,S969,"")</f>
        <v/>
      </c>
      <c r="U969" s="1082">
        <v>969</v>
      </c>
      <c r="V969" s="46"/>
    </row>
    <row r="970" spans="1:22" ht="15.75" customHeight="1">
      <c r="A970" s="1236" t="str">
        <f>$A$733</f>
        <v>Formal Employment (conservancies, etc.)</v>
      </c>
      <c r="B970" s="1225"/>
      <c r="C970" s="1140">
        <f>SUM($C$737)</f>
        <v>0</v>
      </c>
      <c r="D970" s="1140">
        <f>SUM($D$737)</f>
        <v>0</v>
      </c>
      <c r="E970" s="1140">
        <f>SUM($E$737)</f>
        <v>36000</v>
      </c>
      <c r="F970" s="1140">
        <f>SUM($F$737)</f>
        <v>204000</v>
      </c>
      <c r="G970" s="1225"/>
      <c r="H970" s="1140">
        <f>SUM($H$737)</f>
        <v>0</v>
      </c>
      <c r="I970" s="1140">
        <f>SUM($I$737)</f>
        <v>0</v>
      </c>
      <c r="J970" s="1140">
        <f>SUM($J$737)</f>
        <v>36000</v>
      </c>
      <c r="K970" s="1140">
        <f>SUM($K$737)</f>
        <v>204000</v>
      </c>
      <c r="L970" s="1225"/>
      <c r="M970" s="1140">
        <f>SUM($M$737)</f>
        <v>0</v>
      </c>
      <c r="N970" s="1140">
        <f>SUM($N$737)</f>
        <v>0</v>
      </c>
      <c r="O970" s="1140">
        <f>SUM($O$737)</f>
        <v>0</v>
      </c>
      <c r="P970" s="1140">
        <f>SUM($P$737)</f>
        <v>0</v>
      </c>
      <c r="R970" s="44">
        <v>52</v>
      </c>
      <c r="S970" s="46">
        <f t="shared" si="53"/>
        <v>17</v>
      </c>
      <c r="T970" s="46">
        <f t="shared" si="54"/>
        <v>17</v>
      </c>
      <c r="U970" s="1082">
        <v>970</v>
      </c>
      <c r="V970" s="46"/>
    </row>
    <row r="971" spans="1:22" ht="15.75" customHeight="1">
      <c r="A971" s="918" t="s">
        <v>514</v>
      </c>
      <c r="B971" s="1225"/>
      <c r="C971" s="1225"/>
      <c r="D971" s="1225"/>
      <c r="E971" s="1225"/>
      <c r="F971" s="1225"/>
      <c r="G971" s="1225"/>
      <c r="H971" s="1225"/>
      <c r="I971" s="1225"/>
      <c r="J971" s="1225"/>
      <c r="K971" s="1225"/>
      <c r="L971" s="1225"/>
      <c r="M971" s="1225"/>
      <c r="N971" s="1225"/>
      <c r="O971" s="1225"/>
      <c r="P971" s="1225"/>
      <c r="R971" s="44"/>
      <c r="S971" s="46">
        <f t="shared" si="53"/>
        <v>17</v>
      </c>
      <c r="T971" s="46" t="str">
        <f t="shared" si="54"/>
        <v/>
      </c>
      <c r="U971" s="1082">
        <v>971</v>
      </c>
      <c r="V971" s="46"/>
    </row>
    <row r="972" spans="1:22" ht="15.75" customHeight="1">
      <c r="A972" s="44" t="str">
        <f>$A$728</f>
        <v>Firewood: no. people per HH</v>
      </c>
      <c r="B972" s="1225"/>
      <c r="C972" s="1140">
        <f>SUM($C$732)</f>
        <v>0</v>
      </c>
      <c r="D972" s="1140">
        <f>SUM($D$732)</f>
        <v>0</v>
      </c>
      <c r="E972" s="1140">
        <f>SUM($E$732)</f>
        <v>0</v>
      </c>
      <c r="F972" s="1140">
        <f>SUM($F$732)</f>
        <v>0</v>
      </c>
      <c r="G972" s="1225"/>
      <c r="H972" s="1140">
        <f>SUM($H$732)</f>
        <v>0</v>
      </c>
      <c r="I972" s="1140">
        <f>SUM($I$732)</f>
        <v>0</v>
      </c>
      <c r="J972" s="1140">
        <f>SUM($J$732)</f>
        <v>0</v>
      </c>
      <c r="K972" s="1140">
        <f>SUM($K$732)</f>
        <v>0</v>
      </c>
      <c r="L972" s="1225"/>
      <c r="M972" s="1140">
        <f>SUM($M$732)</f>
        <v>0</v>
      </c>
      <c r="N972" s="1140">
        <f>SUM($N$732)</f>
        <v>0</v>
      </c>
      <c r="O972" s="1140">
        <f>SUM($O$732)</f>
        <v>0</v>
      </c>
      <c r="P972" s="1140">
        <f>SUM($P$732)</f>
        <v>0</v>
      </c>
      <c r="R972" s="44">
        <v>53</v>
      </c>
      <c r="S972" s="46">
        <f t="shared" si="53"/>
        <v>17</v>
      </c>
      <c r="T972" s="46" t="str">
        <f t="shared" si="54"/>
        <v/>
      </c>
      <c r="U972" s="1082">
        <v>972</v>
      </c>
      <c r="V972" s="46"/>
    </row>
    <row r="973" spans="1:22" ht="15.75" customHeight="1">
      <c r="A973" s="1236" t="str">
        <f>$A$750</f>
        <v>Self-employment -- see Data2</v>
      </c>
      <c r="B973" s="1225"/>
      <c r="C973" s="1140">
        <f>SUM($C$755)</f>
        <v>3600</v>
      </c>
      <c r="D973" s="1140">
        <f>SUM($D$755)</f>
        <v>4100</v>
      </c>
      <c r="E973" s="1140">
        <f>SUM($E$755)</f>
        <v>3600</v>
      </c>
      <c r="F973" s="1140">
        <f>SUM($F$755)</f>
        <v>6000</v>
      </c>
      <c r="G973" s="1225"/>
      <c r="H973" s="1140">
        <f>SUM($H$755)</f>
        <v>4320</v>
      </c>
      <c r="I973" s="1140">
        <f>SUM($I$755)</f>
        <v>4920</v>
      </c>
      <c r="J973" s="1140">
        <f>SUM($J$755)</f>
        <v>4320</v>
      </c>
      <c r="K973" s="1140">
        <f>SUM($K$755)</f>
        <v>7200</v>
      </c>
      <c r="L973" s="1225"/>
      <c r="M973" s="1140">
        <f>SUM($M$755)</f>
        <v>720</v>
      </c>
      <c r="N973" s="1140">
        <f>SUM($N$755)</f>
        <v>820</v>
      </c>
      <c r="O973" s="1140">
        <f>SUM($O$755)</f>
        <v>720</v>
      </c>
      <c r="P973" s="1140">
        <f>SUM($P$755)</f>
        <v>1200</v>
      </c>
      <c r="R973" s="44">
        <v>54</v>
      </c>
      <c r="S973" s="46">
        <f t="shared" si="53"/>
        <v>18</v>
      </c>
      <c r="T973" s="46">
        <f t="shared" si="54"/>
        <v>18</v>
      </c>
      <c r="U973" s="1082">
        <v>973</v>
      </c>
      <c r="V973" s="46"/>
    </row>
    <row r="974" spans="1:22" ht="15.75" customHeight="1">
      <c r="A974" s="918" t="s">
        <v>787</v>
      </c>
      <c r="B974" s="1225"/>
      <c r="C974" s="1225"/>
      <c r="D974" s="1225"/>
      <c r="E974" s="1225"/>
      <c r="F974" s="1225"/>
      <c r="G974" s="1225"/>
      <c r="H974" s="1225"/>
      <c r="I974" s="1225"/>
      <c r="J974" s="1225"/>
      <c r="K974" s="1225"/>
      <c r="L974" s="1225"/>
      <c r="M974" s="1225"/>
      <c r="N974" s="1225"/>
      <c r="O974" s="1225"/>
      <c r="P974" s="1225"/>
      <c r="R974" s="44"/>
      <c r="S974" s="46">
        <f t="shared" si="53"/>
        <v>18</v>
      </c>
      <c r="T974" s="46" t="str">
        <f t="shared" si="54"/>
        <v/>
      </c>
      <c r="U974" s="1082">
        <v>974</v>
      </c>
      <c r="V974" s="46"/>
    </row>
    <row r="975" spans="1:22" ht="15.75" customHeight="1">
      <c r="A975" s="44" t="str">
        <f>$A$756</f>
        <v>Small business -- see Data2</v>
      </c>
      <c r="B975" s="1225"/>
      <c r="C975" s="1140">
        <f>SUM($C$760)</f>
        <v>0</v>
      </c>
      <c r="D975" s="1140">
        <f>SUM($D$760)</f>
        <v>840</v>
      </c>
      <c r="E975" s="1140">
        <f>SUM($E$760)</f>
        <v>7200</v>
      </c>
      <c r="F975" s="1140">
        <f>SUM($F$760)</f>
        <v>14400</v>
      </c>
      <c r="G975" s="1225"/>
      <c r="H975" s="1140">
        <f>SUM($H$760)</f>
        <v>0</v>
      </c>
      <c r="I975" s="1140">
        <f>SUM($I$760)</f>
        <v>0</v>
      </c>
      <c r="J975" s="1140">
        <f>SUM($J$760)</f>
        <v>0</v>
      </c>
      <c r="K975" s="1140">
        <f>SUM($K$760)</f>
        <v>0</v>
      </c>
      <c r="L975" s="1225"/>
      <c r="M975" s="1140">
        <f>SUM($M$760)</f>
        <v>0</v>
      </c>
      <c r="N975" s="1140">
        <f>SUM($N$760)</f>
        <v>0</v>
      </c>
      <c r="O975" s="1140">
        <f>SUM($O$760)</f>
        <v>0</v>
      </c>
      <c r="P975" s="1140">
        <f>SUM($P$760)</f>
        <v>0</v>
      </c>
      <c r="R975" s="44">
        <v>55</v>
      </c>
      <c r="S975" s="46">
        <f t="shared" si="53"/>
        <v>19</v>
      </c>
      <c r="T975" s="46">
        <f t="shared" si="54"/>
        <v>19</v>
      </c>
      <c r="U975" s="1082">
        <v>975</v>
      </c>
      <c r="V975" s="46"/>
    </row>
    <row r="976" spans="1:22" ht="15.75" customHeight="1">
      <c r="A976" s="44" t="s">
        <v>788</v>
      </c>
      <c r="B976" s="1225"/>
      <c r="C976" s="1225"/>
      <c r="D976" s="1225"/>
      <c r="E976" s="1225"/>
      <c r="F976" s="1225"/>
      <c r="G976" s="1225"/>
      <c r="H976" s="1225"/>
      <c r="I976" s="1225"/>
      <c r="J976" s="1225"/>
      <c r="K976" s="1225"/>
      <c r="L976" s="1225"/>
      <c r="M976" s="1225"/>
      <c r="N976" s="1225"/>
      <c r="O976" s="1225"/>
      <c r="P976" s="1225"/>
      <c r="R976" s="44"/>
      <c r="S976" s="46">
        <f t="shared" si="53"/>
        <v>19</v>
      </c>
      <c r="T976" s="46" t="str">
        <f t="shared" si="54"/>
        <v/>
      </c>
      <c r="U976" s="1082">
        <v>976</v>
      </c>
      <c r="V976" s="46"/>
    </row>
    <row r="977" spans="1:22" ht="15.75" customHeight="1">
      <c r="A977" s="44" t="str">
        <f>$A$738</f>
        <v>Social Cash Transfers -- see Data2</v>
      </c>
      <c r="B977" s="1225"/>
      <c r="C977" s="1140">
        <f>SUM($C$743)</f>
        <v>19980.908313376669</v>
      </c>
      <c r="D977" s="1140">
        <f>SUM($D$743)</f>
        <v>19980.908313376669</v>
      </c>
      <c r="E977" s="1140">
        <f>SUM($E$743)</f>
        <v>8078.9240506329124</v>
      </c>
      <c r="F977" s="1140">
        <f>SUM($F$743)</f>
        <v>8078.9240506329124</v>
      </c>
      <c r="G977" s="1225"/>
      <c r="H977" s="1140">
        <f>SUM($H$743)</f>
        <v>0</v>
      </c>
      <c r="I977" s="1140">
        <f>SUM($I$743)</f>
        <v>0</v>
      </c>
      <c r="J977" s="1140">
        <f>SUM($J$743)</f>
        <v>0</v>
      </c>
      <c r="K977" s="1140">
        <f>SUM($K$743)</f>
        <v>0</v>
      </c>
      <c r="L977" s="1225"/>
      <c r="M977" s="1140">
        <f>SUM($M$743)</f>
        <v>0</v>
      </c>
      <c r="N977" s="1140">
        <f>SUM($N$743)</f>
        <v>0</v>
      </c>
      <c r="O977" s="1140">
        <f>SUM($O$743)</f>
        <v>0</v>
      </c>
      <c r="P977" s="1140">
        <f>SUM($P$743)</f>
        <v>0</v>
      </c>
      <c r="R977" s="44">
        <v>56</v>
      </c>
      <c r="S977" s="46">
        <f t="shared" si="53"/>
        <v>20</v>
      </c>
      <c r="T977" s="46">
        <f t="shared" si="54"/>
        <v>20</v>
      </c>
      <c r="U977" s="1082">
        <v>977</v>
      </c>
      <c r="V977" s="46"/>
    </row>
    <row r="978" spans="1:22" ht="15.75" customHeight="1">
      <c r="A978" s="918" t="s">
        <v>517</v>
      </c>
      <c r="B978" s="1225"/>
      <c r="C978" s="1225"/>
      <c r="D978" s="1225"/>
      <c r="E978" s="1225"/>
      <c r="F978" s="1225"/>
      <c r="G978" s="1225"/>
      <c r="H978" s="1225"/>
      <c r="I978" s="1225"/>
      <c r="J978" s="1225"/>
      <c r="K978" s="1225"/>
      <c r="L978" s="1225"/>
      <c r="M978" s="1225"/>
      <c r="N978" s="1225"/>
      <c r="O978" s="1225"/>
      <c r="P978" s="1225"/>
      <c r="R978" s="44"/>
      <c r="S978" s="46">
        <f t="shared" si="53"/>
        <v>20</v>
      </c>
      <c r="T978" s="46" t="str">
        <f t="shared" si="54"/>
        <v/>
      </c>
      <c r="U978" s="1082">
        <v>978</v>
      </c>
      <c r="V978" s="46"/>
    </row>
    <row r="979" spans="1:22" ht="15.75" customHeight="1">
      <c r="A979" s="44" t="str">
        <f>$A$744</f>
        <v>Public works -- see Data2</v>
      </c>
      <c r="B979" s="1225"/>
      <c r="C979" s="1140">
        <f>SUM($C$749)</f>
        <v>0</v>
      </c>
      <c r="D979" s="1140">
        <f>SUM($D$749)</f>
        <v>561</v>
      </c>
      <c r="E979" s="1140">
        <f>SUM($E$749)</f>
        <v>0</v>
      </c>
      <c r="F979" s="1140">
        <f>SUM($F$749)</f>
        <v>0</v>
      </c>
      <c r="G979" s="1225"/>
      <c r="H979" s="1140">
        <f>SUM($H$749)</f>
        <v>0</v>
      </c>
      <c r="I979" s="1140">
        <f>SUM($I$749)</f>
        <v>0</v>
      </c>
      <c r="J979" s="1140">
        <f>SUM($J$749)</f>
        <v>0</v>
      </c>
      <c r="K979" s="1140">
        <f>SUM($K$749)</f>
        <v>0</v>
      </c>
      <c r="L979" s="1225"/>
      <c r="M979" s="1140">
        <f>SUM($M$749)</f>
        <v>0</v>
      </c>
      <c r="N979" s="1140">
        <f>SUM($N$749)</f>
        <v>0</v>
      </c>
      <c r="O979" s="1140">
        <f>SUM($O$749)</f>
        <v>0</v>
      </c>
      <c r="P979" s="1140">
        <f>SUM($P$749)</f>
        <v>0</v>
      </c>
      <c r="R979" s="44">
        <v>57</v>
      </c>
      <c r="S979" s="46">
        <f t="shared" si="53"/>
        <v>21</v>
      </c>
      <c r="T979" s="46">
        <f t="shared" si="54"/>
        <v>21</v>
      </c>
      <c r="U979" s="1082">
        <v>979</v>
      </c>
      <c r="V979" s="46"/>
    </row>
    <row r="980" spans="1:22" ht="15.75" customHeight="1">
      <c r="A980" s="918" t="s">
        <v>593</v>
      </c>
      <c r="B980" s="1225"/>
      <c r="C980" s="1225"/>
      <c r="D980" s="1225"/>
      <c r="E980" s="1225"/>
      <c r="F980" s="1225"/>
      <c r="G980" s="1225"/>
      <c r="H980" s="1225"/>
      <c r="I980" s="1225"/>
      <c r="J980" s="1225"/>
      <c r="K980" s="1225"/>
      <c r="L980" s="1225"/>
      <c r="M980" s="1225"/>
      <c r="N980" s="1225"/>
      <c r="O980" s="1225"/>
      <c r="P980" s="1225"/>
      <c r="R980" s="44"/>
      <c r="S980" s="46">
        <f t="shared" si="53"/>
        <v>21</v>
      </c>
      <c r="T980" s="46" t="str">
        <f t="shared" si="54"/>
        <v/>
      </c>
      <c r="U980" s="1082">
        <v>980</v>
      </c>
      <c r="V980" s="46"/>
    </row>
    <row r="981" spans="1:22" ht="15.75" customHeight="1">
      <c r="A981" s="44" t="str">
        <f>$A$761</f>
        <v>Gifts/social support: type</v>
      </c>
      <c r="B981" s="1225"/>
      <c r="C981" s="1140">
        <f>SUM(C765)</f>
        <v>0</v>
      </c>
      <c r="D981" s="1140">
        <f>SUM(D765)</f>
        <v>0</v>
      </c>
      <c r="E981" s="1140">
        <f>SUM(E765)</f>
        <v>0</v>
      </c>
      <c r="F981" s="1140">
        <f>SUM(F765)</f>
        <v>0</v>
      </c>
      <c r="G981" s="1225"/>
      <c r="H981" s="1140">
        <f>SUM(H765)</f>
        <v>0</v>
      </c>
      <c r="I981" s="1140">
        <f>SUM(I765)</f>
        <v>0</v>
      </c>
      <c r="J981" s="1140">
        <f>SUM(J765)</f>
        <v>0</v>
      </c>
      <c r="K981" s="1140">
        <f>SUM(K765)</f>
        <v>0</v>
      </c>
      <c r="L981" s="1225"/>
      <c r="M981" s="1140">
        <f>SUM(M765)</f>
        <v>0</v>
      </c>
      <c r="N981" s="1140">
        <f>SUM(N765)</f>
        <v>0</v>
      </c>
      <c r="O981" s="1140">
        <f>SUM(O765)</f>
        <v>0</v>
      </c>
      <c r="P981" s="1140">
        <f>SUM(P765)</f>
        <v>0</v>
      </c>
      <c r="R981" s="44">
        <v>58</v>
      </c>
      <c r="S981" s="46">
        <f t="shared" si="53"/>
        <v>21</v>
      </c>
      <c r="T981" s="46" t="str">
        <f t="shared" si="54"/>
        <v/>
      </c>
      <c r="U981" s="1082">
        <v>981</v>
      </c>
      <c r="V981" s="46"/>
    </row>
    <row r="982" spans="1:22" ht="15.75" customHeight="1">
      <c r="A982" s="44" t="str">
        <f>$A$766</f>
        <v>Other income: e.g. Credit (cotton loans)</v>
      </c>
      <c r="B982" s="1225"/>
      <c r="C982" s="1140">
        <f>SUM(C770)</f>
        <v>450</v>
      </c>
      <c r="D982" s="1140">
        <f>SUM(D770)</f>
        <v>0</v>
      </c>
      <c r="E982" s="1140">
        <f>SUM(E770)</f>
        <v>0</v>
      </c>
      <c r="F982" s="1140">
        <f>SUM(F770)</f>
        <v>0</v>
      </c>
      <c r="G982" s="1225"/>
      <c r="H982" s="1140">
        <f>SUM(H770)</f>
        <v>0</v>
      </c>
      <c r="I982" s="1140">
        <f>SUM(I770)</f>
        <v>0</v>
      </c>
      <c r="J982" s="1140">
        <f>SUM(J770)</f>
        <v>0</v>
      </c>
      <c r="K982" s="1140">
        <f>SUM(K770)</f>
        <v>0</v>
      </c>
      <c r="L982" s="1225"/>
      <c r="M982" s="1140">
        <f>SUM(M770)</f>
        <v>0</v>
      </c>
      <c r="N982" s="1140">
        <f>SUM(N770)</f>
        <v>0</v>
      </c>
      <c r="O982" s="1140">
        <f>SUM(O770)</f>
        <v>0</v>
      </c>
      <c r="P982" s="1140">
        <f>SUM(P770)</f>
        <v>0</v>
      </c>
      <c r="R982" s="44">
        <v>59</v>
      </c>
      <c r="S982" s="46">
        <f t="shared" si="53"/>
        <v>22</v>
      </c>
      <c r="T982" s="46">
        <f t="shared" si="54"/>
        <v>22</v>
      </c>
      <c r="U982" s="1082">
        <v>982</v>
      </c>
      <c r="V982" s="46"/>
    </row>
    <row r="983" spans="1:22" ht="15.75" customHeight="1">
      <c r="A983" s="44" t="str">
        <f>$A$725</f>
        <v>Remittances: no. times per year</v>
      </c>
      <c r="B983" s="1225"/>
      <c r="C983" s="1140">
        <f>SUM(C727)</f>
        <v>2400</v>
      </c>
      <c r="D983" s="1140">
        <f>SUM(D727)</f>
        <v>3600</v>
      </c>
      <c r="E983" s="1140">
        <f>SUM(E727)</f>
        <v>24000</v>
      </c>
      <c r="F983" s="1140">
        <f>SUM(F727)</f>
        <v>36000</v>
      </c>
      <c r="G983" s="1225"/>
      <c r="H983" s="1140">
        <f>SUM(H727)</f>
        <v>2400</v>
      </c>
      <c r="I983" s="1140">
        <f>SUM(I727)</f>
        <v>3600</v>
      </c>
      <c r="J983" s="1140">
        <f>SUM(J727)</f>
        <v>24000</v>
      </c>
      <c r="K983" s="1140">
        <f>SUM(K727)</f>
        <v>36000</v>
      </c>
      <c r="L983" s="1225"/>
      <c r="M983" s="1140">
        <f>SUM(M727)</f>
        <v>0</v>
      </c>
      <c r="N983" s="1140">
        <f>SUM(N727)</f>
        <v>0</v>
      </c>
      <c r="O983" s="1140">
        <f>SUM(O727)</f>
        <v>0</v>
      </c>
      <c r="P983" s="1140">
        <f>SUM(P727)</f>
        <v>0</v>
      </c>
      <c r="R983" s="44">
        <v>60</v>
      </c>
      <c r="S983" s="46">
        <f t="shared" si="53"/>
        <v>23</v>
      </c>
      <c r="T983" s="46">
        <f t="shared" si="54"/>
        <v>23</v>
      </c>
      <c r="U983" s="1082">
        <v>983</v>
      </c>
      <c r="V983" s="46"/>
    </row>
    <row r="984" spans="1:22" ht="15.75" customHeight="1">
      <c r="A984" s="44"/>
      <c r="B984" s="1225"/>
      <c r="C984" s="1225"/>
      <c r="D984" s="1225"/>
      <c r="E984" s="1225"/>
      <c r="F984" s="1225"/>
      <c r="G984" s="1225"/>
      <c r="H984" s="1225"/>
      <c r="I984" s="1225"/>
      <c r="J984" s="1225"/>
      <c r="K984" s="1225"/>
      <c r="L984" s="1225"/>
      <c r="M984" s="1225"/>
      <c r="N984" s="1225"/>
      <c r="O984" s="1225"/>
      <c r="P984" s="1225"/>
      <c r="R984" s="44"/>
      <c r="S984" s="46"/>
      <c r="T984" s="46" t="str">
        <f>IF(S984&gt;S981,S984,"")</f>
        <v/>
      </c>
      <c r="U984" s="1082">
        <v>984</v>
      </c>
      <c r="V984" s="46"/>
    </row>
    <row r="985" spans="1:22" ht="15.75" customHeight="1">
      <c r="A985" s="44" t="s">
        <v>107</v>
      </c>
      <c r="B985" s="1225"/>
      <c r="C985" s="1140">
        <f>SUM($C$904:$C$984)</f>
        <v>33715.908313376669</v>
      </c>
      <c r="D985" s="1140">
        <f>SUM($D$904:$D$984)</f>
        <v>44569.908313376669</v>
      </c>
      <c r="E985" s="1140">
        <f>SUM($E$904:$E$984)</f>
        <v>88508.924050632922</v>
      </c>
      <c r="F985" s="1140">
        <f>SUM($F$904:$F$984)</f>
        <v>300233.92405063292</v>
      </c>
      <c r="G985" s="1225"/>
      <c r="H985" s="1140">
        <f>SUM($H$904:$H$984)</f>
        <v>13480</v>
      </c>
      <c r="I985" s="1140">
        <f>SUM($I$904:$I$984)</f>
        <v>21320</v>
      </c>
      <c r="J985" s="1140">
        <f>SUM($J$904:$J$984)</f>
        <v>67050</v>
      </c>
      <c r="K985" s="1140">
        <f>SUM($K$904:$K$984)</f>
        <v>250590</v>
      </c>
      <c r="L985" s="1225"/>
      <c r="M985" s="1140">
        <f>SUM($M$904:$M$984)</f>
        <v>830</v>
      </c>
      <c r="N985" s="1140">
        <f>SUM($N$904:$N$984)</f>
        <v>930</v>
      </c>
      <c r="O985" s="1140">
        <f>SUM($O$904:$O$984)</f>
        <v>1070</v>
      </c>
      <c r="P985" s="1140">
        <f>SUM($P$904:$P$984)</f>
        <v>-2160</v>
      </c>
      <c r="R985" s="44"/>
      <c r="S985" s="46"/>
      <c r="T985" s="46" t="str">
        <f>IF(S985&gt;S983,S985,"")</f>
        <v/>
      </c>
      <c r="U985" s="1082">
        <v>985</v>
      </c>
      <c r="V985" s="46"/>
    </row>
    <row r="986" spans="1:22" ht="15.75" customHeight="1">
      <c r="A986" s="1240"/>
      <c r="B986" s="1225"/>
      <c r="C986" s="1225"/>
      <c r="D986" s="1225"/>
      <c r="E986" s="1225"/>
      <c r="F986" s="1225"/>
      <c r="G986" s="1225"/>
      <c r="H986" s="1241"/>
      <c r="I986" s="1241"/>
      <c r="J986" s="1241"/>
      <c r="K986" s="1241"/>
      <c r="L986" s="1225"/>
      <c r="M986" s="1225"/>
      <c r="N986" s="1225"/>
      <c r="O986" s="1225"/>
      <c r="P986" s="1225"/>
      <c r="R986" s="44"/>
      <c r="S986" s="46"/>
      <c r="T986" s="46"/>
      <c r="U986" s="1082">
        <v>986</v>
      </c>
      <c r="V986" s="46"/>
    </row>
    <row r="987" spans="1:22" ht="15.75" customHeight="1">
      <c r="A987" s="1242" t="s">
        <v>520</v>
      </c>
      <c r="B987" s="1225"/>
      <c r="C987" s="1060"/>
      <c r="D987" s="1060"/>
      <c r="E987" s="1060"/>
      <c r="F987" s="1060"/>
      <c r="G987" s="1221"/>
      <c r="H987" s="1235"/>
      <c r="I987" s="1235"/>
      <c r="J987" s="1235"/>
      <c r="K987" s="1235"/>
      <c r="L987" s="1221"/>
      <c r="M987" s="1060"/>
      <c r="N987" s="1060"/>
      <c r="O987" s="1060"/>
      <c r="P987" s="1060"/>
      <c r="R987" s="44"/>
      <c r="S987" s="46"/>
      <c r="T987" s="46"/>
      <c r="U987" s="1082">
        <v>987</v>
      </c>
      <c r="V987" s="46"/>
    </row>
    <row r="988" spans="1:22" ht="15.75" customHeight="1">
      <c r="A988" s="44" t="s">
        <v>243</v>
      </c>
      <c r="B988" s="1225"/>
      <c r="C988" s="1140">
        <f>SUM(C457,C466)</f>
        <v>4950</v>
      </c>
      <c r="D988" s="1140">
        <f>SUM(D457,D466)</f>
        <v>4500</v>
      </c>
      <c r="E988" s="1140">
        <f>SUM(E457,E466)</f>
        <v>4044</v>
      </c>
      <c r="F988" s="1140">
        <f>SUM(F457,F466)</f>
        <v>3144</v>
      </c>
      <c r="G988" s="1225"/>
      <c r="H988" s="1230">
        <f>C1060*(365*C1038*C1039*C1040)</f>
        <v>4950.0000000000009</v>
      </c>
      <c r="I988" s="1230">
        <f>E1060*(365*E1038*E1039*E1040)</f>
        <v>4500.0000000000009</v>
      </c>
      <c r="J988" s="1230">
        <f>H1060*(365*H1038*H1039*H1040)</f>
        <v>3938.4323204419893</v>
      </c>
      <c r="K988" s="1230">
        <f>J1060*(365*J1038*J1039*J1040)</f>
        <v>3038.4323204419893</v>
      </c>
      <c r="L988" s="1225"/>
      <c r="M988" s="1230">
        <f>H988-C988</f>
        <v>0</v>
      </c>
      <c r="N988" s="1230">
        <f>I988-D988</f>
        <v>0</v>
      </c>
      <c r="O988" s="1230">
        <f>J988-E988</f>
        <v>-105.5676795580107</v>
      </c>
      <c r="P988" s="1230">
        <f>K988-F988</f>
        <v>-105.5676795580107</v>
      </c>
      <c r="R988" s="44"/>
      <c r="S988" s="46"/>
      <c r="T988" s="46"/>
      <c r="U988" s="1082">
        <v>988</v>
      </c>
      <c r="V988" s="46"/>
    </row>
    <row r="989" spans="1:22" ht="15.75" customHeight="1">
      <c r="A989" s="44" t="s">
        <v>848</v>
      </c>
      <c r="B989" s="1225"/>
      <c r="C989" s="1140">
        <f>SUM(C475,C484,C493,C502,C508,C514,C520,C526,C532,C538,C544,C550,C556,C562,C568,C574,C580,C586,C592,C605,C611,C623)</f>
        <v>5557</v>
      </c>
      <c r="D989" s="1140">
        <f>SUM(D475,D484,D493,D502,D508,D514,D520,D526,D532,D538,D544,D550,D556,D562,D568,D574,D580,D586,D592,D605,D611,D623)</f>
        <v>4753</v>
      </c>
      <c r="E989" s="1140">
        <f>SUM(E475,E484,E493,E502,E508,E514,E520,E526,E532,E538,E544,E550,E556,E562,E568,E574,E580,E586,E592,E605,E611,E623)</f>
        <v>8520</v>
      </c>
      <c r="F989" s="1140">
        <f>SUM(F475,F484,F493,F502,F508,F514,F520,F526,F532,F538,F544,F550,F556,F562,F568,F574,F580,F586,F592,F605,F611,F623)</f>
        <v>13860</v>
      </c>
      <c r="G989" s="1225"/>
      <c r="H989" s="1140">
        <f>SUM(H475,H484,H493,H502,H508,H514,H520,H526,H532,H538,H544,H550,H556,H562,H568,H574,H580,H586,H592,H605,H611,H623)</f>
        <v>13477.244998392132</v>
      </c>
      <c r="I989" s="1140">
        <f>SUM(I475,I484,I493,I502,I508,I514,I520,I526,I532,I538,I544,I550,I556,I562,I568,I574,I580,I586,I592,I605,I611,I623)</f>
        <v>13477.244998392132</v>
      </c>
      <c r="J989" s="1140">
        <f>SUM(J475,J484,J493,J502,J508,J514,J520,J526,J532,J538,J544,J550,J556,J562,J568,J574,J580,J586,J592,J605,J611,J623)</f>
        <v>13477.244998392132</v>
      </c>
      <c r="K989" s="1140">
        <f>SUM(K475,K484,K493,K502,K508,K514,K520,K526,K532,K538,K544,K550,K556,K562,K568,K574,K580,K586,K592,K605,K611,K623)</f>
        <v>11231.037498660109</v>
      </c>
      <c r="L989" s="1225"/>
      <c r="M989" s="1140">
        <f>SUM(M475,M484,M493,M502,M508,M514,M520,M526,M532,M538,M544,M550,M556,M562,M568,M574,M580,M586,M592,M605,M611,M623)</f>
        <v>7920.2449983921324</v>
      </c>
      <c r="N989" s="1140">
        <f>SUM(N475,N484,N493,N502,N508,N514,N520,N526,N532,N538,N544,N550,N556,N562,N568,N574,N580,N586,N592,N605,N611,N623)</f>
        <v>8724.2449983921324</v>
      </c>
      <c r="O989" s="1140">
        <f>SUM(O475,O484,O493,O502,O508,O514,O520,O526,O532,O538,O544,O550,O556,O562,O568,O574,O580,O586,O592,O605,O611,O623)</f>
        <v>4957.2449983921333</v>
      </c>
      <c r="P989" s="1140">
        <f>SUM(P475,P484,P493,P502,P508,P514,P520,P526,P532,P538,P544,P550,P556,P562,P568,P574,P580,P586,P592,P605,P611,P623)</f>
        <v>-2628.9625013398913</v>
      </c>
      <c r="R989" s="44"/>
      <c r="S989" s="46"/>
      <c r="T989" s="46"/>
      <c r="U989" s="1082">
        <v>989</v>
      </c>
      <c r="V989" s="46"/>
    </row>
    <row r="990" spans="1:22" ht="15.75" customHeight="1">
      <c r="A990" s="44" t="s">
        <v>849</v>
      </c>
      <c r="B990" s="1225"/>
      <c r="C990" s="1140">
        <f>SUM(C599,C617,C629,C635)</f>
        <v>384</v>
      </c>
      <c r="D990" s="1140">
        <f t="shared" ref="D990:P990" si="55">SUM(D599,D617,D629,D635)</f>
        <v>0</v>
      </c>
      <c r="E990" s="1140">
        <f t="shared" si="55"/>
        <v>0</v>
      </c>
      <c r="F990" s="1140">
        <f t="shared" si="55"/>
        <v>0</v>
      </c>
      <c r="G990" s="1225"/>
      <c r="H990" s="1140">
        <f t="shared" si="55"/>
        <v>0</v>
      </c>
      <c r="I990" s="1140">
        <f t="shared" si="55"/>
        <v>0</v>
      </c>
      <c r="J990" s="1140">
        <f t="shared" si="55"/>
        <v>0</v>
      </c>
      <c r="K990" s="1140">
        <f t="shared" si="55"/>
        <v>0</v>
      </c>
      <c r="L990" s="1225"/>
      <c r="M990" s="1140">
        <f t="shared" si="55"/>
        <v>-384</v>
      </c>
      <c r="N990" s="1140">
        <f t="shared" si="55"/>
        <v>0</v>
      </c>
      <c r="O990" s="1140">
        <f t="shared" si="55"/>
        <v>0</v>
      </c>
      <c r="P990" s="1140">
        <f t="shared" si="55"/>
        <v>0</v>
      </c>
      <c r="R990" s="44"/>
      <c r="S990" s="46"/>
      <c r="T990" s="46"/>
      <c r="U990" s="1082">
        <v>990</v>
      </c>
      <c r="V990" s="46"/>
    </row>
    <row r="991" spans="1:22" ht="15.75" customHeight="1">
      <c r="A991" s="44" t="s">
        <v>850</v>
      </c>
      <c r="B991" s="1225"/>
      <c r="C991" s="1140">
        <f>SUM(C642)</f>
        <v>120</v>
      </c>
      <c r="D991" s="1140">
        <f t="shared" ref="D991:P991" si="56">SUM(D642)</f>
        <v>660</v>
      </c>
      <c r="E991" s="1140">
        <f t="shared" si="56"/>
        <v>0</v>
      </c>
      <c r="F991" s="1140">
        <f t="shared" si="56"/>
        <v>0</v>
      </c>
      <c r="G991" s="1225"/>
      <c r="H991" s="1140">
        <f t="shared" si="56"/>
        <v>0</v>
      </c>
      <c r="I991" s="1140">
        <f t="shared" si="56"/>
        <v>0</v>
      </c>
      <c r="J991" s="1140">
        <f t="shared" si="56"/>
        <v>0</v>
      </c>
      <c r="K991" s="1140">
        <f t="shared" si="56"/>
        <v>0</v>
      </c>
      <c r="L991" s="1225"/>
      <c r="M991" s="1140">
        <f t="shared" si="56"/>
        <v>-120</v>
      </c>
      <c r="N991" s="1140">
        <f t="shared" si="56"/>
        <v>-660</v>
      </c>
      <c r="O991" s="1140">
        <f t="shared" si="56"/>
        <v>0</v>
      </c>
      <c r="P991" s="1140">
        <f t="shared" si="56"/>
        <v>0</v>
      </c>
      <c r="R991" s="44"/>
      <c r="S991" s="46"/>
      <c r="T991" s="46"/>
      <c r="U991" s="1082">
        <v>991</v>
      </c>
      <c r="V991" s="46"/>
    </row>
    <row r="992" spans="1:22" ht="15.75" customHeight="1">
      <c r="A992" s="44" t="s">
        <v>245</v>
      </c>
      <c r="B992" s="1225"/>
      <c r="C992" s="1140">
        <f>SUM(C772,C773,C774,C775,C776,C782:C783,C806)</f>
        <v>2965</v>
      </c>
      <c r="D992" s="1140">
        <f>SUM(D772,D773,D774,D775,D776,D782:D783,D806)</f>
        <v>3925</v>
      </c>
      <c r="E992" s="1140">
        <f>SUM(E772,E773,E774,E775,E776,E782:E783,E806)</f>
        <v>5910</v>
      </c>
      <c r="F992" s="1140">
        <f>SUM(F772,F773,F774,F775,F776,F782:F783,F806)</f>
        <v>7810</v>
      </c>
      <c r="G992" s="1221"/>
      <c r="H992" s="1140">
        <f>SUM(H772,H773,H774,H775,H776,H782:H783,H806)</f>
        <v>2935</v>
      </c>
      <c r="I992" s="1140">
        <f>SUM(I772,I773,I774,I775,I776,I782:I783,I806)</f>
        <v>3515</v>
      </c>
      <c r="J992" s="1140">
        <f>SUM(J772,J773,J774,J775,J776,J782:J783,J806)</f>
        <v>3635</v>
      </c>
      <c r="K992" s="1140">
        <f>SUM(K772,K773,K774,K775,K776,K782:K783,K806)</f>
        <v>4732.5</v>
      </c>
      <c r="L992" s="1221"/>
      <c r="M992" s="1140">
        <f>SUM(M772,M773,M774,M775,M776,M782:M783,M806)</f>
        <v>-30</v>
      </c>
      <c r="N992" s="1140">
        <f>SUM(N772,N773,N774,N775,N776,N782:N783,N806)</f>
        <v>-410</v>
      </c>
      <c r="O992" s="1140">
        <f>SUM(O772,O773,O774,O775,O776,O782:O783,O806)</f>
        <v>-2275</v>
      </c>
      <c r="P992" s="1140">
        <f>SUM(P772,P773,P774,P775,P776,P782:P783,P806)</f>
        <v>-3077.5</v>
      </c>
      <c r="R992" s="44"/>
      <c r="S992" s="46"/>
      <c r="T992" s="46"/>
      <c r="U992" s="1082">
        <v>992</v>
      </c>
      <c r="V992" s="46"/>
    </row>
    <row r="993" spans="1:22" ht="15.75" customHeight="1">
      <c r="A993" s="44" t="s">
        <v>246</v>
      </c>
      <c r="B993" s="1225"/>
      <c r="C993" s="1140">
        <f>SUM(C781,C790)</f>
        <v>2160</v>
      </c>
      <c r="D993" s="1140">
        <f>SUM(D781,D790)</f>
        <v>1200</v>
      </c>
      <c r="E993" s="1140">
        <f>SUM(E781,E790)</f>
        <v>600</v>
      </c>
      <c r="F993" s="1140">
        <f>SUM(F781,F790)</f>
        <v>0</v>
      </c>
      <c r="G993" s="1221"/>
      <c r="H993" s="1230">
        <f>SUM(H781,H790)</f>
        <v>1200</v>
      </c>
      <c r="I993" s="1230">
        <f>SUM(I781,I790)</f>
        <v>1200</v>
      </c>
      <c r="J993" s="1230">
        <f>SUM(J781,J790)</f>
        <v>1200</v>
      </c>
      <c r="K993" s="1230">
        <f>SUM(K781,K790)</f>
        <v>1000.0000000000001</v>
      </c>
      <c r="L993" s="1221"/>
      <c r="M993" s="1230">
        <f>SUM(M781,M790)</f>
        <v>-960</v>
      </c>
      <c r="N993" s="1230">
        <f>SUM(N781,N790)</f>
        <v>0</v>
      </c>
      <c r="O993" s="1230">
        <f>SUM(O781,O790)</f>
        <v>600</v>
      </c>
      <c r="P993" s="1230">
        <f>SUM(P781,P790)</f>
        <v>1000.0000000000001</v>
      </c>
      <c r="R993" s="44"/>
      <c r="S993" s="46"/>
      <c r="T993" s="46"/>
      <c r="U993" s="1082">
        <v>993</v>
      </c>
      <c r="V993" s="46"/>
    </row>
    <row r="994" spans="1:22" ht="15.75" customHeight="1">
      <c r="A994" s="44" t="s">
        <v>247</v>
      </c>
      <c r="B994" s="1225"/>
      <c r="C994" s="1140">
        <f>SUM(C784:C785,C791:C798)</f>
        <v>342</v>
      </c>
      <c r="D994" s="1140">
        <f>SUM(D784:D785,D791:D798)</f>
        <v>1305</v>
      </c>
      <c r="E994" s="1140">
        <f>SUM(E784:E785,E791:E798)</f>
        <v>20610</v>
      </c>
      <c r="F994" s="1140">
        <f>SUM(F784:F785,F791:F798)</f>
        <v>40070</v>
      </c>
      <c r="G994" s="1221"/>
      <c r="H994" s="1230">
        <f>SUM(H784:H785,H791:H798)</f>
        <v>342</v>
      </c>
      <c r="I994" s="1230">
        <f>SUM(I784:I785,I791:I798)</f>
        <v>1305</v>
      </c>
      <c r="J994" s="1230">
        <f>SUM(J784:J785,J791:J798)</f>
        <v>20610</v>
      </c>
      <c r="K994" s="1230">
        <f>SUM(K784:K785,K791:K798)</f>
        <v>39510</v>
      </c>
      <c r="L994" s="1221"/>
      <c r="M994" s="1230">
        <f>SUM(M784:M785,M791:M798)</f>
        <v>0</v>
      </c>
      <c r="N994" s="1230">
        <f>SUM(N784:N785,N791:N798)</f>
        <v>0</v>
      </c>
      <c r="O994" s="1230">
        <f>SUM(O784:O785,O791:O798)</f>
        <v>0</v>
      </c>
      <c r="P994" s="1230">
        <f>SUM(P784:P785,P791:P798)</f>
        <v>-560</v>
      </c>
      <c r="R994" s="44"/>
      <c r="S994" s="46"/>
      <c r="T994" s="46"/>
      <c r="U994" s="1082">
        <v>994</v>
      </c>
      <c r="V994" s="46"/>
    </row>
    <row r="995" spans="1:22" ht="15.75" customHeight="1">
      <c r="A995" s="44" t="s">
        <v>248</v>
      </c>
      <c r="B995" s="1225"/>
      <c r="C995" s="1140">
        <f>SUM(C799,C800)</f>
        <v>1250</v>
      </c>
      <c r="D995" s="1140">
        <f>SUM(D799,D800)</f>
        <v>1800</v>
      </c>
      <c r="E995" s="1140">
        <f>SUM(E799,E800)</f>
        <v>4700</v>
      </c>
      <c r="F995" s="1140">
        <f>SUM(F799,F800)</f>
        <v>11500</v>
      </c>
      <c r="G995" s="1221"/>
      <c r="H995" s="1230">
        <f>SUM(H799,H800)</f>
        <v>1320</v>
      </c>
      <c r="I995" s="1230">
        <f>SUM(I799,I800)</f>
        <v>1320</v>
      </c>
      <c r="J995" s="1230">
        <f>SUM(J799,J800)</f>
        <v>1320</v>
      </c>
      <c r="K995" s="1230">
        <f>SUM(K799,K800)</f>
        <v>1100</v>
      </c>
      <c r="L995" s="1221"/>
      <c r="M995" s="1230">
        <f>SUM(M799,M800)</f>
        <v>70</v>
      </c>
      <c r="N995" s="1230">
        <f>SUM(N799,N800)</f>
        <v>-480</v>
      </c>
      <c r="O995" s="1230">
        <f>SUM(O799,O800)</f>
        <v>-3380</v>
      </c>
      <c r="P995" s="1230">
        <f>SUM(P799,P800)</f>
        <v>-10400</v>
      </c>
      <c r="R995" s="44"/>
      <c r="S995" s="46"/>
      <c r="T995" s="46"/>
      <c r="U995" s="1082">
        <v>995</v>
      </c>
      <c r="V995" s="46"/>
    </row>
    <row r="996" spans="1:22" ht="15.75" customHeight="1">
      <c r="A996" s="44" t="s">
        <v>249</v>
      </c>
      <c r="B996" s="1225"/>
      <c r="C996" s="1140">
        <f>SUM(C801)</f>
        <v>900</v>
      </c>
      <c r="D996" s="1140">
        <f>SUM(D801)</f>
        <v>2000</v>
      </c>
      <c r="E996" s="1140">
        <f>SUM(E801)</f>
        <v>4500</v>
      </c>
      <c r="F996" s="1140">
        <f>SUM(F801)</f>
        <v>5000</v>
      </c>
      <c r="G996" s="1225"/>
      <c r="H996" s="1230">
        <f>SUM(H801)</f>
        <v>1800</v>
      </c>
      <c r="I996" s="1230">
        <f>SUM(I801)</f>
        <v>1800</v>
      </c>
      <c r="J996" s="1230">
        <f>SUM(J801)</f>
        <v>1800</v>
      </c>
      <c r="K996" s="1230">
        <f>SUM(K801)</f>
        <v>1500</v>
      </c>
      <c r="L996" s="1225"/>
      <c r="M996" s="1230">
        <f>SUM(M801)</f>
        <v>900</v>
      </c>
      <c r="N996" s="1230">
        <f>SUM(N801)</f>
        <v>-200</v>
      </c>
      <c r="O996" s="1230">
        <f>SUM(O801)</f>
        <v>-2700</v>
      </c>
      <c r="P996" s="1230">
        <f>SUM(P801)</f>
        <v>-3500</v>
      </c>
      <c r="R996" s="44"/>
      <c r="S996" s="46"/>
      <c r="T996" s="46"/>
      <c r="U996" s="1082">
        <v>996</v>
      </c>
      <c r="V996" s="46"/>
    </row>
    <row r="997" spans="1:22" ht="15.75" customHeight="1">
      <c r="A997" s="603" t="s">
        <v>521</v>
      </c>
      <c r="B997" s="1225"/>
      <c r="C997" s="896">
        <f>SUM(C802,C804)</f>
        <v>800</v>
      </c>
      <c r="D997" s="896">
        <f>SUM(D802,D804)</f>
        <v>930</v>
      </c>
      <c r="E997" s="896">
        <f>SUM(E802,E804)</f>
        <v>3150</v>
      </c>
      <c r="F997" s="896">
        <f>SUM(F802,F804)</f>
        <v>3335</v>
      </c>
      <c r="G997" s="1225"/>
      <c r="H997" s="896">
        <f>SUM(H802,H804)</f>
        <v>810</v>
      </c>
      <c r="I997" s="896">
        <f>SUM(I802,I804)</f>
        <v>810</v>
      </c>
      <c r="J997" s="896">
        <f>SUM(J802,J804)</f>
        <v>1310</v>
      </c>
      <c r="K997" s="896">
        <f>SUM(K802,K804)</f>
        <v>1435</v>
      </c>
      <c r="L997" s="1225"/>
      <c r="M997" s="896">
        <f>SUM(M802,M804)</f>
        <v>10</v>
      </c>
      <c r="N997" s="896">
        <f>SUM(N802,N804)</f>
        <v>-120</v>
      </c>
      <c r="O997" s="896">
        <f>SUM(O802,O804)</f>
        <v>-1840</v>
      </c>
      <c r="P997" s="896">
        <f>SUM(P802,P804)</f>
        <v>-1900</v>
      </c>
      <c r="R997" s="44"/>
      <c r="S997" s="46"/>
      <c r="T997" s="46"/>
      <c r="U997" s="1082">
        <v>997</v>
      </c>
      <c r="V997" s="46"/>
    </row>
    <row r="998" spans="1:22" ht="15.75" customHeight="1">
      <c r="A998" s="603" t="s">
        <v>251</v>
      </c>
      <c r="B998" s="1225"/>
      <c r="C998" s="896">
        <f>C803</f>
        <v>525</v>
      </c>
      <c r="D998" s="896">
        <f>D803</f>
        <v>564</v>
      </c>
      <c r="E998" s="896">
        <f>E803</f>
        <v>2500</v>
      </c>
      <c r="F998" s="896">
        <f>F803</f>
        <v>4200</v>
      </c>
      <c r="G998" s="1225"/>
      <c r="H998" s="896">
        <f>H803</f>
        <v>528</v>
      </c>
      <c r="I998" s="896">
        <f>I803</f>
        <v>528</v>
      </c>
      <c r="J998" s="896">
        <f>J803</f>
        <v>528</v>
      </c>
      <c r="K998" s="896">
        <f>K803</f>
        <v>440</v>
      </c>
      <c r="L998" s="1225"/>
      <c r="M998" s="896">
        <f>M803</f>
        <v>3</v>
      </c>
      <c r="N998" s="896">
        <f>N803</f>
        <v>-36</v>
      </c>
      <c r="O998" s="896">
        <f>O803</f>
        <v>-1972</v>
      </c>
      <c r="P998" s="896">
        <f>P803</f>
        <v>-3760</v>
      </c>
      <c r="R998" s="44"/>
      <c r="S998" s="46"/>
      <c r="T998" s="46"/>
      <c r="U998" s="1082">
        <v>998</v>
      </c>
      <c r="V998" s="46"/>
    </row>
    <row r="999" spans="1:22" ht="15.75" customHeight="1">
      <c r="A999" s="603" t="s">
        <v>522</v>
      </c>
      <c r="B999" s="1225"/>
      <c r="C999" s="896">
        <f>SUM(C805,C807:C810)</f>
        <v>840</v>
      </c>
      <c r="D999" s="896">
        <f>SUM(D805,D807:D810)</f>
        <v>1400</v>
      </c>
      <c r="E999" s="896">
        <f>SUM(E805,E807:E810)</f>
        <v>3840</v>
      </c>
      <c r="F999" s="896">
        <f>SUM(F805,F807:F810)</f>
        <v>5840</v>
      </c>
      <c r="G999" s="1225"/>
      <c r="H999" s="896">
        <f>SUM(H805,H807:H810)</f>
        <v>24509</v>
      </c>
      <c r="I999" s="896">
        <f>SUM(I805,I807:I810)</f>
        <v>24509</v>
      </c>
      <c r="J999" s="896">
        <f>SUM(J805,J807:J810)</f>
        <v>24509</v>
      </c>
      <c r="K999" s="896">
        <f>SUM(K805,K807:K810)</f>
        <v>20424.166666666668</v>
      </c>
      <c r="L999" s="1225"/>
      <c r="M999" s="896">
        <f>SUM(M805,M807:M810)</f>
        <v>23669</v>
      </c>
      <c r="N999" s="896">
        <f>SUM(N805,N807:N810)</f>
        <v>23109</v>
      </c>
      <c r="O999" s="896">
        <f>SUM(O805,O807:O810)</f>
        <v>20669</v>
      </c>
      <c r="P999" s="896">
        <f>SUM(P805,P807:P810)</f>
        <v>14584.166666666668</v>
      </c>
      <c r="R999" s="44"/>
      <c r="S999" s="46"/>
      <c r="T999" s="46"/>
      <c r="U999" s="1082">
        <v>999</v>
      </c>
      <c r="V999" s="46"/>
    </row>
    <row r="1000" spans="1:22" ht="15.75" customHeight="1">
      <c r="A1000" s="603" t="s">
        <v>864</v>
      </c>
      <c r="B1000" s="1225"/>
      <c r="C1000" s="896">
        <f t="shared" ref="C1000:F1001" si="57">SUM(C807)</f>
        <v>0</v>
      </c>
      <c r="D1000" s="896">
        <f t="shared" si="57"/>
        <v>0</v>
      </c>
      <c r="E1000" s="896">
        <f t="shared" si="57"/>
        <v>0</v>
      </c>
      <c r="F1000" s="896">
        <f t="shared" si="57"/>
        <v>0</v>
      </c>
      <c r="G1000" s="1225"/>
      <c r="H1000" s="896">
        <f t="shared" ref="H1000:K1001" si="58">SUM(H807)</f>
        <v>3701.0000000000009</v>
      </c>
      <c r="I1000" s="896">
        <f t="shared" si="58"/>
        <v>3701.0000000000009</v>
      </c>
      <c r="J1000" s="896">
        <f t="shared" si="58"/>
        <v>3701.0000000000009</v>
      </c>
      <c r="K1000" s="896">
        <f t="shared" si="58"/>
        <v>3084.1666666666674</v>
      </c>
      <c r="L1000" s="1225"/>
      <c r="M1000" s="896">
        <f t="shared" ref="M1000:P1001" si="59">SUM(M807)</f>
        <v>3701.0000000000009</v>
      </c>
      <c r="N1000" s="896">
        <f t="shared" si="59"/>
        <v>3701.0000000000009</v>
      </c>
      <c r="O1000" s="896">
        <f t="shared" si="59"/>
        <v>3701.0000000000009</v>
      </c>
      <c r="P1000" s="896">
        <f t="shared" si="59"/>
        <v>3084.1666666666674</v>
      </c>
      <c r="R1000" s="44"/>
      <c r="S1000" s="46"/>
      <c r="T1000" s="46"/>
      <c r="U1000" s="1082">
        <v>1000</v>
      </c>
      <c r="V1000" s="46"/>
    </row>
    <row r="1001" spans="1:22" ht="15.75" customHeight="1">
      <c r="A1001" s="603" t="s">
        <v>865</v>
      </c>
      <c r="B1001" s="1225"/>
      <c r="C1001" s="896">
        <f t="shared" si="57"/>
        <v>0</v>
      </c>
      <c r="D1001" s="896">
        <f t="shared" si="57"/>
        <v>0</v>
      </c>
      <c r="E1001" s="896">
        <f t="shared" si="57"/>
        <v>0</v>
      </c>
      <c r="F1001" s="896">
        <f t="shared" si="57"/>
        <v>0</v>
      </c>
      <c r="G1001" s="1225"/>
      <c r="H1001" s="896">
        <f t="shared" si="58"/>
        <v>20808</v>
      </c>
      <c r="I1001" s="896">
        <f t="shared" si="58"/>
        <v>20808</v>
      </c>
      <c r="J1001" s="896">
        <f t="shared" si="58"/>
        <v>20808</v>
      </c>
      <c r="K1001" s="896">
        <f t="shared" si="58"/>
        <v>17340</v>
      </c>
      <c r="L1001" s="1225"/>
      <c r="M1001" s="896">
        <f t="shared" si="59"/>
        <v>20808</v>
      </c>
      <c r="N1001" s="896">
        <f t="shared" si="59"/>
        <v>20808</v>
      </c>
      <c r="O1001" s="896">
        <f t="shared" si="59"/>
        <v>20808</v>
      </c>
      <c r="P1001" s="896">
        <f t="shared" si="59"/>
        <v>17340</v>
      </c>
      <c r="R1001" s="44"/>
      <c r="S1001" s="46"/>
      <c r="T1001" s="46"/>
      <c r="U1001" s="1082">
        <v>1001</v>
      </c>
      <c r="V1001" s="46"/>
    </row>
    <row r="1002" spans="1:22" ht="15.75" customHeight="1">
      <c r="A1002" s="44" t="s">
        <v>523</v>
      </c>
      <c r="B1002" s="1225"/>
      <c r="C1002" s="896">
        <f>C985-SUM(C988:C999)</f>
        <v>12922.908313376669</v>
      </c>
      <c r="D1002" s="896">
        <f>D985-SUM(D988:D999)</f>
        <v>21532.908313376669</v>
      </c>
      <c r="E1002" s="896">
        <f>E985-SUM(E988:E999)</f>
        <v>30134.924050632922</v>
      </c>
      <c r="F1002" s="896">
        <f>F985-SUM(F988:F999)</f>
        <v>205474.92405063292</v>
      </c>
      <c r="G1002" s="1225"/>
      <c r="H1002" s="896">
        <f>H985-SUM(H988:H999)</f>
        <v>-38391.244998392132</v>
      </c>
      <c r="I1002" s="896">
        <f>I985-SUM(I988:I999)</f>
        <v>-31644.244998392132</v>
      </c>
      <c r="J1002" s="896">
        <f>J985-SUM(J988:J999)</f>
        <v>-5277.6773188341176</v>
      </c>
      <c r="K1002" s="896">
        <f>K985-SUM(K988:K999)</f>
        <v>166178.86351423123</v>
      </c>
      <c r="L1002" s="1225"/>
      <c r="M1002" s="896">
        <f>M985-SUM(M988:M999)</f>
        <v>-30248.244998392132</v>
      </c>
      <c r="N1002" s="896">
        <f>N985-SUM(N988:N999)</f>
        <v>-28997.244998392132</v>
      </c>
      <c r="O1002" s="896">
        <f>O985-SUM(O988:O999)</f>
        <v>-12883.677318834123</v>
      </c>
      <c r="P1002" s="896">
        <f>P985-SUM(P988:P999)</f>
        <v>8187.8635142312341</v>
      </c>
      <c r="R1002" s="44"/>
      <c r="S1002" s="46"/>
      <c r="T1002" s="46"/>
      <c r="U1002" s="1082">
        <v>1002</v>
      </c>
      <c r="V1002" s="46"/>
    </row>
    <row r="1003" spans="1:22" ht="15.75" customHeight="1">
      <c r="A1003" s="44"/>
      <c r="B1003" s="1225"/>
      <c r="C1003" s="1225"/>
      <c r="D1003" s="1225"/>
      <c r="E1003" s="1225"/>
      <c r="F1003" s="1225"/>
      <c r="G1003" s="1225"/>
      <c r="H1003" s="1241"/>
      <c r="I1003" s="1241"/>
      <c r="J1003" s="1241"/>
      <c r="K1003" s="1241"/>
      <c r="L1003" s="1225"/>
      <c r="M1003" s="1225"/>
      <c r="N1003" s="1225"/>
      <c r="O1003" s="1225"/>
      <c r="P1003" s="1225"/>
      <c r="R1003" s="44"/>
      <c r="S1003" s="46"/>
      <c r="T1003" s="46"/>
      <c r="U1003" s="1082">
        <v>1003</v>
      </c>
      <c r="V1003" s="46"/>
    </row>
    <row r="1004" spans="1:22" ht="15.75" customHeight="1">
      <c r="A1004" s="44" t="s">
        <v>107</v>
      </c>
      <c r="B1004" s="1225"/>
      <c r="C1004" s="1140">
        <f>SUM(C988:C1003)</f>
        <v>33715.908313376669</v>
      </c>
      <c r="D1004" s="1140">
        <f>SUM(D988:D1002)</f>
        <v>44569.908313376669</v>
      </c>
      <c r="E1004" s="1140">
        <f>SUM(E988:E1003)</f>
        <v>88508.924050632922</v>
      </c>
      <c r="F1004" s="1140">
        <f>SUM(F988:F1003)</f>
        <v>300233.92405063292</v>
      </c>
      <c r="G1004" s="1225"/>
      <c r="H1004" s="1230">
        <f>SUM(H988:H1003)</f>
        <v>37988.999999999993</v>
      </c>
      <c r="I1004" s="1230">
        <f>SUM(I988:I1003)</f>
        <v>45828.999999999993</v>
      </c>
      <c r="J1004" s="1230">
        <f>SUM(J988:J1003)</f>
        <v>91559</v>
      </c>
      <c r="K1004" s="1230">
        <f>SUM(K988:K1003)</f>
        <v>271014.16666666669</v>
      </c>
      <c r="L1004" s="1225"/>
      <c r="M1004" s="1140">
        <f>SUM(M988:M1003)</f>
        <v>25339</v>
      </c>
      <c r="N1004" s="1140">
        <f>SUM(N988:N1003)</f>
        <v>25439</v>
      </c>
      <c r="O1004" s="1140">
        <f>SUM(O988:O1003)</f>
        <v>25579</v>
      </c>
      <c r="P1004" s="1140">
        <f>SUM(P988:P1003)</f>
        <v>18264.166666666668</v>
      </c>
      <c r="Q1004" s="44"/>
      <c r="R1004" s="44"/>
      <c r="S1004" s="46"/>
      <c r="T1004" s="46"/>
      <c r="U1004" s="1082">
        <v>1004</v>
      </c>
      <c r="V1004" s="46"/>
    </row>
    <row r="1005" spans="1:22" ht="15.75" customHeight="1">
      <c r="A1005" s="489"/>
      <c r="B1005" s="939"/>
      <c r="C1005" s="939"/>
      <c r="D1005" s="939"/>
      <c r="E1005" s="939"/>
      <c r="F1005" s="939"/>
      <c r="G1005" s="939"/>
      <c r="H1005" s="938"/>
      <c r="I1005" s="938"/>
      <c r="J1005" s="938"/>
      <c r="K1005" s="938"/>
      <c r="L1005" s="939"/>
      <c r="M1005" s="939"/>
      <c r="N1005" s="939"/>
      <c r="O1005" s="939"/>
      <c r="P1005" s="939"/>
      <c r="Q1005" s="44"/>
      <c r="R1005" s="44"/>
      <c r="S1005" s="46"/>
      <c r="T1005" s="46"/>
      <c r="U1005" s="1082">
        <v>1005</v>
      </c>
      <c r="V1005" s="46"/>
    </row>
    <row r="1006" spans="1:22" ht="15.75" customHeight="1">
      <c r="A1006" s="44"/>
      <c r="B1006" s="939"/>
      <c r="C1006" s="939"/>
      <c r="D1006" s="939"/>
      <c r="E1006" s="939"/>
      <c r="F1006" s="939"/>
      <c r="G1006" s="939"/>
      <c r="H1006" s="938"/>
      <c r="I1006" s="938"/>
      <c r="J1006" s="938"/>
      <c r="K1006" s="938"/>
      <c r="L1006" s="939"/>
      <c r="M1006" s="939"/>
      <c r="N1006" s="939"/>
      <c r="O1006" s="939"/>
      <c r="P1006" s="939"/>
      <c r="Q1006" s="44"/>
      <c r="R1006" s="44"/>
      <c r="S1006" s="46"/>
      <c r="T1006" s="46"/>
      <c r="U1006" s="1082">
        <v>1006</v>
      </c>
      <c r="V1006" s="46"/>
    </row>
    <row r="1007" spans="1:22" ht="15.75" customHeight="1">
      <c r="A1007" s="489"/>
      <c r="B1007" s="939"/>
      <c r="C1007" s="939"/>
      <c r="D1007" s="939"/>
      <c r="E1007" s="939"/>
      <c r="F1007" s="939"/>
      <c r="G1007" s="939"/>
      <c r="H1007" s="938"/>
      <c r="I1007" s="938"/>
      <c r="J1007" s="938"/>
      <c r="K1007" s="938"/>
      <c r="L1007" s="939"/>
      <c r="M1007" s="939"/>
      <c r="N1007" s="939"/>
      <c r="O1007" s="939"/>
      <c r="P1007" s="939"/>
      <c r="Q1007" s="44"/>
      <c r="R1007" s="44"/>
      <c r="S1007" s="46"/>
      <c r="T1007" s="46"/>
      <c r="U1007" s="1082">
        <v>1007</v>
      </c>
      <c r="V1007" s="46"/>
    </row>
    <row r="1008" spans="1:22" ht="15.75" customHeight="1">
      <c r="A1008" s="489"/>
      <c r="B1008" s="939"/>
      <c r="C1008" s="939"/>
      <c r="D1008" s="939"/>
      <c r="E1008" s="939"/>
      <c r="F1008" s="939"/>
      <c r="G1008" s="939"/>
      <c r="H1008" s="938"/>
      <c r="I1008" s="938"/>
      <c r="J1008" s="938"/>
      <c r="K1008" s="938"/>
      <c r="L1008" s="939"/>
      <c r="M1008" s="939"/>
      <c r="N1008" s="939"/>
      <c r="O1008" s="939"/>
      <c r="P1008" s="939"/>
      <c r="Q1008" s="44"/>
      <c r="R1008" s="44"/>
      <c r="S1008" s="46"/>
      <c r="T1008" s="46"/>
      <c r="U1008" s="1082">
        <v>1008</v>
      </c>
      <c r="V1008" s="46"/>
    </row>
    <row r="1009" spans="1:22" ht="15.75" customHeight="1">
      <c r="A1009" s="1231" t="s">
        <v>524</v>
      </c>
      <c r="B1009" s="939"/>
      <c r="C1009" s="939"/>
      <c r="D1009" s="939"/>
      <c r="E1009" s="939"/>
      <c r="F1009" s="939"/>
      <c r="G1009" s="939"/>
      <c r="H1009" s="938"/>
      <c r="I1009" s="938"/>
      <c r="J1009" s="938"/>
      <c r="K1009" s="938"/>
      <c r="L1009" s="939"/>
      <c r="M1009" s="939"/>
      <c r="N1009" s="939"/>
      <c r="O1009" s="939"/>
      <c r="P1009" s="939"/>
      <c r="Q1009" s="44"/>
      <c r="R1009" s="44"/>
      <c r="S1009" s="46"/>
      <c r="T1009" s="46"/>
      <c r="U1009" s="1082">
        <v>1009</v>
      </c>
      <c r="V1009" s="46"/>
    </row>
    <row r="1010" spans="1:22" ht="15.75" customHeight="1">
      <c r="A1010" s="1231" t="s">
        <v>525</v>
      </c>
      <c r="B1010" s="1243"/>
      <c r="C1010" s="939"/>
      <c r="D1010" s="939"/>
      <c r="E1010" s="939"/>
      <c r="F1010" s="939"/>
      <c r="G1010" s="939"/>
      <c r="H1010" s="938"/>
      <c r="I1010" s="938"/>
      <c r="J1010" s="938"/>
      <c r="K1010" s="938"/>
      <c r="L1010" s="939"/>
      <c r="M1010" s="939"/>
      <c r="N1010" s="939"/>
      <c r="O1010" s="939"/>
      <c r="P1010" s="939"/>
      <c r="Q1010" s="44"/>
      <c r="R1010" s="44"/>
      <c r="S1010" s="46"/>
      <c r="T1010" s="46"/>
      <c r="U1010" s="1082">
        <v>1010</v>
      </c>
      <c r="V1010" s="46"/>
    </row>
    <row r="1011" spans="1:22" ht="15.75" customHeight="1">
      <c r="A1011" s="1179" t="s">
        <v>526</v>
      </c>
      <c r="B1011" s="1243"/>
      <c r="C1011" s="526">
        <f>SUM(C45)</f>
        <v>0.49</v>
      </c>
      <c r="D1011" s="526">
        <f>SUM(D45)</f>
        <v>0.25</v>
      </c>
      <c r="E1011" s="526">
        <f>SUM(E45)</f>
        <v>0.18</v>
      </c>
      <c r="F1011" s="526">
        <f>SUM(F45)</f>
        <v>0.08</v>
      </c>
      <c r="G1011" s="939"/>
      <c r="H1011" s="938"/>
      <c r="I1011" s="938"/>
      <c r="J1011" s="938"/>
      <c r="K1011" s="938"/>
      <c r="L1011" s="939"/>
      <c r="M1011" s="939"/>
      <c r="N1011" s="939"/>
      <c r="O1011" s="939"/>
      <c r="P1011" s="939"/>
      <c r="Q1011" s="44"/>
      <c r="R1011" s="44"/>
      <c r="S1011" s="46"/>
      <c r="T1011" s="46"/>
      <c r="U1011" s="1082">
        <v>1011</v>
      </c>
      <c r="V1011" s="46"/>
    </row>
    <row r="1012" spans="1:22" ht="15.75" customHeight="1">
      <c r="A1012" s="1179" t="s">
        <v>527</v>
      </c>
      <c r="B1012" s="1243"/>
      <c r="C1012" s="1145">
        <f>SUM(C965:C967)</f>
        <v>6010</v>
      </c>
      <c r="D1012" s="1145">
        <f>SUM(D965:D967)</f>
        <v>12050</v>
      </c>
      <c r="E1012" s="1145">
        <f>SUM(E965:E967)</f>
        <v>980</v>
      </c>
      <c r="F1012" s="1145">
        <f>SUM(F965:F967)</f>
        <v>0</v>
      </c>
      <c r="G1012" s="939"/>
      <c r="H1012" s="938"/>
      <c r="I1012" s="938"/>
      <c r="J1012" s="938"/>
      <c r="K1012" s="938"/>
      <c r="L1012" s="939"/>
      <c r="M1012" s="939"/>
      <c r="N1012" s="939"/>
      <c r="O1012" s="939"/>
      <c r="P1012" s="939"/>
      <c r="Q1012" s="44"/>
      <c r="R1012" s="44"/>
      <c r="S1012" s="46"/>
      <c r="T1012" s="46"/>
      <c r="U1012" s="1082">
        <v>1012</v>
      </c>
      <c r="V1012" s="46"/>
    </row>
    <row r="1013" spans="1:22" ht="15.75" customHeight="1">
      <c r="A1013" s="1179" t="s">
        <v>528</v>
      </c>
      <c r="B1013" s="1243"/>
      <c r="C1013" s="1145">
        <f>C1011*C1012*100</f>
        <v>294490</v>
      </c>
      <c r="D1013" s="1145">
        <f>D1011*D1012*100</f>
        <v>301250</v>
      </c>
      <c r="E1013" s="1145">
        <f>E1011*E1012*100</f>
        <v>17640</v>
      </c>
      <c r="F1013" s="1145">
        <f>F1011*F1012*100</f>
        <v>0</v>
      </c>
      <c r="G1013" s="939"/>
      <c r="H1013" s="938"/>
      <c r="I1013" s="938"/>
      <c r="J1013" s="938"/>
      <c r="K1013" s="938"/>
      <c r="L1013" s="939"/>
      <c r="M1013" s="939"/>
      <c r="N1013" s="939"/>
      <c r="O1013" s="939"/>
      <c r="P1013" s="939"/>
      <c r="Q1013" s="44"/>
      <c r="R1013" s="44"/>
      <c r="S1013" s="46"/>
      <c r="T1013" s="46"/>
      <c r="U1013" s="1082">
        <v>1013</v>
      </c>
      <c r="V1013" s="46"/>
    </row>
    <row r="1014" spans="1:22" ht="15.75" customHeight="1">
      <c r="A1014" s="1179" t="s">
        <v>529</v>
      </c>
      <c r="B1014" s="1243"/>
      <c r="C1014" s="1145">
        <f>SUM(C1013:F1013)</f>
        <v>613380</v>
      </c>
      <c r="D1014" s="1244"/>
      <c r="E1014" s="1244"/>
      <c r="F1014" s="1244"/>
      <c r="G1014" s="939"/>
      <c r="H1014" s="938"/>
      <c r="I1014" s="938"/>
      <c r="J1014" s="938"/>
      <c r="K1014" s="938"/>
      <c r="L1014" s="939"/>
      <c r="M1014" s="939"/>
      <c r="N1014" s="939"/>
      <c r="O1014" s="939"/>
      <c r="P1014" s="939"/>
      <c r="Q1014" s="44"/>
      <c r="R1014" s="44"/>
      <c r="S1014" s="46"/>
      <c r="T1014" s="46"/>
      <c r="U1014" s="1082">
        <v>1014</v>
      </c>
      <c r="V1014" s="46"/>
    </row>
    <row r="1015" spans="1:22" ht="15.75" customHeight="1">
      <c r="A1015" s="1179" t="s">
        <v>530</v>
      </c>
      <c r="B1015" s="1243"/>
      <c r="C1015" s="1145">
        <f>SUM(C795)</f>
        <v>0</v>
      </c>
      <c r="D1015" s="1145">
        <f>SUM(D795)</f>
        <v>0</v>
      </c>
      <c r="E1015" s="1145">
        <f>SUM(E795)</f>
        <v>18000</v>
      </c>
      <c r="F1015" s="1145">
        <f>SUM(F795)</f>
        <v>36000</v>
      </c>
      <c r="G1015" s="939"/>
      <c r="H1015" s="938"/>
      <c r="I1015" s="938"/>
      <c r="J1015" s="938"/>
      <c r="K1015" s="938"/>
      <c r="L1015" s="939"/>
      <c r="M1015" s="939"/>
      <c r="N1015" s="939"/>
      <c r="O1015" s="939"/>
      <c r="P1015" s="939"/>
      <c r="Q1015" s="44"/>
      <c r="R1015" s="44"/>
      <c r="S1015" s="46"/>
      <c r="T1015" s="46"/>
      <c r="U1015" s="1082">
        <v>1015</v>
      </c>
      <c r="V1015" s="46"/>
    </row>
    <row r="1016" spans="1:22" ht="15.75" customHeight="1">
      <c r="A1016" s="1179" t="s">
        <v>531</v>
      </c>
      <c r="B1016" s="1243"/>
      <c r="C1016" s="1145">
        <f>C1011*C1015*100</f>
        <v>0</v>
      </c>
      <c r="D1016" s="1145">
        <f>D1011*D1015*100</f>
        <v>0</v>
      </c>
      <c r="E1016" s="1145">
        <f>E1011*E1015*100</f>
        <v>324000</v>
      </c>
      <c r="F1016" s="1145">
        <f>F1011*F1015*100</f>
        <v>288000</v>
      </c>
      <c r="G1016" s="939"/>
      <c r="H1016" s="938"/>
      <c r="I1016" s="938"/>
      <c r="J1016" s="938"/>
      <c r="K1016" s="938"/>
      <c r="L1016" s="939"/>
      <c r="M1016" s="939"/>
      <c r="N1016" s="939"/>
      <c r="O1016" s="939"/>
      <c r="P1016" s="939"/>
      <c r="Q1016" s="44"/>
      <c r="R1016" s="44"/>
      <c r="S1016" s="46"/>
      <c r="T1016" s="46"/>
      <c r="U1016" s="1082">
        <v>1016</v>
      </c>
      <c r="V1016" s="46"/>
    </row>
    <row r="1017" spans="1:22" ht="15.75" customHeight="1">
      <c r="A1017" s="1179" t="s">
        <v>532</v>
      </c>
      <c r="B1017" s="1243"/>
      <c r="C1017" s="1145">
        <f>SUM(C1016:F1016)</f>
        <v>612000</v>
      </c>
      <c r="D1017" s="1244"/>
      <c r="E1017" s="1244"/>
      <c r="F1017" s="1244"/>
      <c r="G1017" s="939"/>
      <c r="H1017" s="938"/>
      <c r="I1017" s="938"/>
      <c r="J1017" s="938"/>
      <c r="K1017" s="938"/>
      <c r="L1017" s="939"/>
      <c r="M1017" s="939"/>
      <c r="N1017" s="939"/>
      <c r="O1017" s="939"/>
      <c r="P1017" s="939"/>
      <c r="Q1017" s="44"/>
      <c r="R1017" s="44"/>
      <c r="S1017" s="46"/>
      <c r="T1017" s="46"/>
      <c r="U1017" s="1082">
        <v>1017</v>
      </c>
      <c r="V1017" s="46"/>
    </row>
    <row r="1018" spans="1:22" ht="15.75" customHeight="1">
      <c r="A1018" s="489"/>
      <c r="B1018" s="1243"/>
      <c r="C1018" s="939"/>
      <c r="D1018" s="939"/>
      <c r="E1018" s="939"/>
      <c r="F1018" s="939"/>
      <c r="G1018" s="939"/>
      <c r="H1018" s="938"/>
      <c r="I1018" s="938"/>
      <c r="J1018" s="938"/>
      <c r="K1018" s="938"/>
      <c r="L1018" s="939"/>
      <c r="M1018" s="939"/>
      <c r="N1018" s="939"/>
      <c r="O1018" s="939"/>
      <c r="P1018" s="939"/>
      <c r="Q1018" s="44"/>
      <c r="R1018" s="44"/>
      <c r="S1018" s="46"/>
      <c r="T1018" s="46"/>
      <c r="U1018" s="1082">
        <v>1018</v>
      </c>
      <c r="V1018" s="46"/>
    </row>
    <row r="1019" spans="1:22" ht="15.75" customHeight="1">
      <c r="A1019" s="1231" t="s">
        <v>533</v>
      </c>
      <c r="B1019" s="1243"/>
      <c r="C1019" s="939"/>
      <c r="D1019" s="939"/>
      <c r="E1019" s="939"/>
      <c r="F1019" s="939"/>
      <c r="G1019" s="939"/>
      <c r="H1019" s="938"/>
      <c r="I1019" s="938"/>
      <c r="J1019" s="938"/>
      <c r="K1019" s="938"/>
      <c r="L1019" s="939"/>
      <c r="M1019" s="939"/>
      <c r="N1019" s="939"/>
      <c r="O1019" s="939"/>
      <c r="P1019" s="939"/>
      <c r="Q1019" s="44"/>
      <c r="R1019" s="44"/>
      <c r="S1019" s="46"/>
      <c r="T1019" s="46"/>
      <c r="U1019" s="1082">
        <v>1019</v>
      </c>
      <c r="V1019" s="46"/>
    </row>
    <row r="1020" spans="1:22" ht="15.75" customHeight="1">
      <c r="A1020" s="1179" t="s">
        <v>594</v>
      </c>
      <c r="B1020" s="1243"/>
      <c r="C1020" s="1245">
        <f>C11</f>
        <v>6.1511547945205469E-2</v>
      </c>
      <c r="D1020" s="1245">
        <f>D11</f>
        <v>8.6747054794520537E-2</v>
      </c>
      <c r="E1020" s="1245">
        <f>E11</f>
        <v>0.12571671855541716</v>
      </c>
      <c r="F1020" s="1245">
        <f>F11</f>
        <v>0.21237161021170611</v>
      </c>
      <c r="G1020" s="939"/>
      <c r="H1020" s="938"/>
      <c r="I1020" s="938"/>
      <c r="J1020" s="938"/>
      <c r="K1020" s="938"/>
      <c r="L1020" s="939"/>
      <c r="M1020" s="939"/>
      <c r="N1020" s="939"/>
      <c r="O1020" s="939"/>
      <c r="P1020" s="939"/>
      <c r="Q1020" s="44"/>
      <c r="R1020" s="44"/>
      <c r="S1020" s="46"/>
      <c r="T1020" s="46"/>
      <c r="U1020" s="1082">
        <v>1020</v>
      </c>
      <c r="V1020" s="46"/>
    </row>
    <row r="1021" spans="1:22" ht="15.75" customHeight="1">
      <c r="A1021" s="1179" t="s">
        <v>535</v>
      </c>
      <c r="B1021" s="1243"/>
      <c r="C1021" s="1246">
        <f>C21</f>
        <v>0</v>
      </c>
      <c r="D1021" s="1246">
        <f>D21</f>
        <v>0</v>
      </c>
      <c r="E1021" s="1246">
        <f>E21</f>
        <v>150</v>
      </c>
      <c r="F1021" s="1246">
        <f>F21</f>
        <v>13650</v>
      </c>
      <c r="G1021" s="939"/>
      <c r="H1021" s="938"/>
      <c r="I1021" s="938"/>
      <c r="J1021" s="938"/>
      <c r="K1021" s="938"/>
      <c r="L1021" s="939"/>
      <c r="M1021" s="939"/>
      <c r="N1021" s="939"/>
      <c r="O1021" s="939"/>
      <c r="P1021" s="939"/>
      <c r="Q1021" s="44"/>
      <c r="R1021" s="44"/>
      <c r="S1021" s="46"/>
      <c r="T1021" s="46"/>
      <c r="U1021" s="1082">
        <v>1021</v>
      </c>
      <c r="V1021" s="46"/>
    </row>
    <row r="1022" spans="1:22" ht="15.75" customHeight="1">
      <c r="A1022" s="1247" t="s">
        <v>789</v>
      </c>
      <c r="B1022" s="1243"/>
      <c r="C1022" s="1145">
        <f>IF(C46="",0,$D1022*C46/$D46)</f>
        <v>7152.5108905811312</v>
      </c>
      <c r="D1022" s="1145">
        <f>IF(OR(D454=0,D454="",D450=0,D450=""),0,365*$P$1*D456*D46/D454/D450)</f>
        <v>7152.5108905811312</v>
      </c>
      <c r="E1022" s="1145">
        <f>IF(E46="",0,$D1022*E46/$D46)</f>
        <v>7152.5108905811312</v>
      </c>
      <c r="F1022" s="1145">
        <f>IF(F46="",0,$D1022*F46/$D46)</f>
        <v>5960.4257421509428</v>
      </c>
      <c r="G1022" s="939"/>
      <c r="H1022" s="938"/>
      <c r="I1022" s="938"/>
      <c r="J1022" s="938"/>
      <c r="K1022" s="938"/>
      <c r="L1022" s="939"/>
      <c r="M1022" s="939"/>
      <c r="N1022" s="939"/>
      <c r="O1022" s="939"/>
      <c r="P1022" s="939"/>
      <c r="Q1022" s="44"/>
      <c r="R1022" s="44"/>
      <c r="S1022" s="46"/>
      <c r="T1022" s="46"/>
      <c r="U1022" s="1082">
        <v>1022</v>
      </c>
      <c r="V1022" s="46"/>
    </row>
    <row r="1023" spans="1:22" ht="15.75" customHeight="1">
      <c r="A1023" s="1248" t="s">
        <v>595</v>
      </c>
      <c r="B1023" s="1243"/>
      <c r="C1023" s="1249">
        <f>C1021/C1022</f>
        <v>0</v>
      </c>
      <c r="D1023" s="1249">
        <f>D1021/D1022</f>
        <v>0</v>
      </c>
      <c r="E1023" s="1249">
        <f>E1021/E1022</f>
        <v>2.0971656288916566E-2</v>
      </c>
      <c r="F1023" s="1249">
        <f>F1021/F1022</f>
        <v>2.2901048667496888</v>
      </c>
      <c r="G1023" s="939"/>
      <c r="H1023" s="938"/>
      <c r="I1023" s="938"/>
      <c r="J1023" s="938"/>
      <c r="K1023" s="938"/>
      <c r="L1023" s="939"/>
      <c r="M1023" s="939"/>
      <c r="N1023" s="939"/>
      <c r="O1023" s="939"/>
      <c r="P1023" s="939"/>
      <c r="Q1023" s="44"/>
      <c r="R1023" s="44"/>
      <c r="S1023" s="46"/>
      <c r="T1023" s="46"/>
      <c r="U1023" s="1082">
        <v>1023</v>
      </c>
      <c r="V1023" s="46"/>
    </row>
    <row r="1024" spans="1:22" ht="15.75" customHeight="1">
      <c r="A1024" s="1248" t="s">
        <v>538</v>
      </c>
      <c r="B1024" s="1243"/>
      <c r="C1024" s="1249">
        <f>C1020+C1023</f>
        <v>6.1511547945205469E-2</v>
      </c>
      <c r="D1024" s="1249">
        <f>D1020+D1023</f>
        <v>8.6747054794520537E-2</v>
      </c>
      <c r="E1024" s="1249">
        <f>E1020+E1023</f>
        <v>0.14668837484433372</v>
      </c>
      <c r="F1024" s="1249">
        <f>F1020+F1023</f>
        <v>2.502476476961395</v>
      </c>
      <c r="G1024" s="939"/>
      <c r="H1024" s="938"/>
      <c r="I1024" s="938"/>
      <c r="J1024" s="938"/>
      <c r="K1024" s="938"/>
      <c r="L1024" s="939"/>
      <c r="M1024" s="939"/>
      <c r="N1024" s="939"/>
      <c r="O1024" s="939"/>
      <c r="P1024" s="939"/>
      <c r="Q1024" s="44"/>
      <c r="R1024" s="44"/>
      <c r="S1024" s="46"/>
      <c r="T1024" s="46"/>
      <c r="U1024" s="1082">
        <v>1024</v>
      </c>
      <c r="V1024" s="46"/>
    </row>
    <row r="1025" spans="1:22" ht="15.75" customHeight="1">
      <c r="A1025" s="1248" t="s">
        <v>539</v>
      </c>
      <c r="B1025" s="1243"/>
      <c r="C1025" s="1249">
        <f>C1024*C46/6</f>
        <v>6.1511547945205469E-2</v>
      </c>
      <c r="D1025" s="1249">
        <f>D1024*D46/6</f>
        <v>8.6747054794520537E-2</v>
      </c>
      <c r="E1025" s="1249">
        <f>E1024*E46/6</f>
        <v>0.14668837484433372</v>
      </c>
      <c r="F1025" s="1249">
        <f>F1024*F46/6</f>
        <v>2.0853970641344959</v>
      </c>
      <c r="G1025" s="939"/>
      <c r="H1025" s="938"/>
      <c r="I1025" s="938"/>
      <c r="J1025" s="938"/>
      <c r="K1025" s="938"/>
      <c r="L1025" s="939"/>
      <c r="M1025" s="939"/>
      <c r="N1025" s="939"/>
      <c r="O1025" s="939"/>
      <c r="P1025" s="939"/>
      <c r="Q1025" s="44"/>
      <c r="R1025" s="44"/>
      <c r="S1025" s="46"/>
      <c r="T1025" s="46"/>
      <c r="U1025" s="1082">
        <v>1025</v>
      </c>
      <c r="V1025" s="46"/>
    </row>
    <row r="1026" spans="1:22" ht="15.75" customHeight="1">
      <c r="A1026" s="1248" t="s">
        <v>540</v>
      </c>
      <c r="B1026" s="1243"/>
      <c r="C1026" s="1249">
        <f>C1025/SUM(C48)</f>
        <v>0.12302309589041094</v>
      </c>
      <c r="D1026" s="1249">
        <f>D1025/SUM(D48)</f>
        <v>8.6747054794520537E-2</v>
      </c>
      <c r="E1026" s="1249">
        <f>E1025/SUM(E48)</f>
        <v>0.14668837484433372</v>
      </c>
      <c r="F1026" s="1249">
        <f>F1025/SUM(F48)</f>
        <v>2.0853970641344959</v>
      </c>
      <c r="G1026" s="939"/>
      <c r="H1026" s="938"/>
      <c r="I1026" s="938"/>
      <c r="J1026" s="938"/>
      <c r="K1026" s="938"/>
      <c r="L1026" s="939"/>
      <c r="M1026" s="939"/>
      <c r="N1026" s="939"/>
      <c r="O1026" s="939"/>
      <c r="P1026" s="939"/>
      <c r="Q1026" s="44"/>
      <c r="R1026" s="44"/>
      <c r="S1026" s="46"/>
      <c r="T1026" s="46"/>
      <c r="U1026" s="1082">
        <v>1026</v>
      </c>
      <c r="V1026" s="46"/>
    </row>
    <row r="1027" spans="1:22" ht="15.75" customHeight="1">
      <c r="A1027" s="489"/>
      <c r="B1027" s="1243"/>
      <c r="C1027" s="939"/>
      <c r="D1027" s="939"/>
      <c r="E1027" s="939"/>
      <c r="F1027" s="939"/>
      <c r="G1027" s="939"/>
      <c r="H1027" s="938"/>
      <c r="I1027" s="938"/>
      <c r="J1027" s="938"/>
      <c r="K1027" s="938"/>
      <c r="L1027" s="939"/>
      <c r="M1027" s="939"/>
      <c r="N1027" s="939"/>
      <c r="O1027" s="939"/>
      <c r="P1027" s="939"/>
      <c r="Q1027" s="44"/>
      <c r="R1027" s="44"/>
      <c r="S1027" s="46"/>
      <c r="T1027" s="46"/>
      <c r="U1027" s="1082">
        <v>1027</v>
      </c>
      <c r="V1027" s="46"/>
    </row>
    <row r="1028" spans="1:22" ht="15.75" customHeight="1">
      <c r="A1028" s="44"/>
      <c r="B1028" s="939"/>
      <c r="C1028" s="939"/>
      <c r="D1028" s="939"/>
      <c r="E1028" s="939"/>
      <c r="F1028" s="939"/>
      <c r="G1028" s="939"/>
      <c r="H1028" s="938"/>
      <c r="I1028" s="938"/>
      <c r="J1028" s="938"/>
      <c r="K1028" s="938"/>
      <c r="L1028" s="939"/>
      <c r="M1028" s="939"/>
      <c r="N1028" s="939"/>
      <c r="O1028" s="939"/>
      <c r="P1028" s="939"/>
      <c r="Q1028" s="44"/>
      <c r="R1028" s="44"/>
      <c r="S1028" s="46"/>
      <c r="T1028" s="46"/>
      <c r="U1028" s="1082">
        <v>1028</v>
      </c>
      <c r="V1028" s="46"/>
    </row>
    <row r="1029" spans="1:22" ht="15.75" customHeight="1">
      <c r="A1029" s="1178" t="s">
        <v>596</v>
      </c>
      <c r="B1029" s="1243"/>
      <c r="C1029" s="939"/>
      <c r="D1029" s="939"/>
      <c r="E1029" s="939"/>
      <c r="F1029" s="939"/>
      <c r="G1029" s="939"/>
      <c r="H1029" s="938"/>
      <c r="I1029" s="938"/>
      <c r="J1029" s="938"/>
      <c r="K1029" s="938"/>
      <c r="L1029" s="939"/>
      <c r="M1029" s="939"/>
      <c r="N1029" s="939"/>
      <c r="O1029" s="939"/>
      <c r="P1029" s="939"/>
      <c r="Q1029" s="459"/>
      <c r="R1029" s="459"/>
      <c r="S1029" s="46"/>
      <c r="T1029" s="46"/>
      <c r="U1029" s="1082">
        <v>1029</v>
      </c>
      <c r="V1029" s="46"/>
    </row>
    <row r="1030" spans="1:22" ht="15.75" customHeight="1">
      <c r="A1030" s="1250" t="s">
        <v>17</v>
      </c>
      <c r="B1030" s="1243"/>
      <c r="C1030" s="1251" t="str">
        <f>C1097</f>
        <v>VP</v>
      </c>
      <c r="D1030" s="939"/>
      <c r="E1030" s="1251" t="str">
        <f>D1097</f>
        <v>P</v>
      </c>
      <c r="F1030" s="939"/>
      <c r="G1030" s="939"/>
      <c r="H1030" s="1252" t="str">
        <f>E1097</f>
        <v>M</v>
      </c>
      <c r="I1030" s="938"/>
      <c r="J1030" s="1252" t="str">
        <f>F1097</f>
        <v>BO</v>
      </c>
      <c r="K1030" s="938"/>
      <c r="L1030" s="939"/>
      <c r="M1030" s="938"/>
      <c r="N1030" s="938"/>
      <c r="O1030" s="938"/>
      <c r="P1030" s="938"/>
      <c r="Q1030" s="459"/>
      <c r="R1030" s="459"/>
      <c r="S1030" s="46"/>
      <c r="T1030" s="46"/>
      <c r="U1030" s="1082">
        <v>1030</v>
      </c>
      <c r="V1030" s="46"/>
    </row>
    <row r="1031" spans="1:22" ht="15.75" customHeight="1">
      <c r="A1031" s="1179" t="s">
        <v>855</v>
      </c>
      <c r="B1031" s="1243"/>
      <c r="C1031" s="1145">
        <f>SUM(C989)+SUM(M989)</f>
        <v>13477.244998392132</v>
      </c>
      <c r="D1031" s="939"/>
      <c r="E1031" s="1145">
        <f>SUM(D989)+SUM(N989)</f>
        <v>13477.244998392132</v>
      </c>
      <c r="F1031" s="939"/>
      <c r="G1031" s="939"/>
      <c r="H1031" s="1145">
        <f>SUM(E989)+SUM(O989)</f>
        <v>13477.244998392132</v>
      </c>
      <c r="I1031" s="938"/>
      <c r="J1031" s="1145">
        <f>SUM(F989)+SUM(P989)</f>
        <v>11231.037498660109</v>
      </c>
      <c r="K1031" s="938"/>
      <c r="L1031" s="939"/>
      <c r="M1031" s="938"/>
      <c r="N1031" s="938"/>
      <c r="O1031" s="938"/>
      <c r="P1031" s="938"/>
      <c r="Q1031" s="459"/>
      <c r="R1031" s="459"/>
      <c r="S1031" s="46"/>
      <c r="T1031" s="46"/>
      <c r="U1031" s="1082">
        <v>1031</v>
      </c>
      <c r="V1031" s="46"/>
    </row>
    <row r="1032" spans="1:22" ht="15.75" customHeight="1">
      <c r="A1032" s="1179" t="s">
        <v>856</v>
      </c>
      <c r="B1032" s="1243"/>
      <c r="C1032" s="1145">
        <f>SUMIF($Q$772:$Q$776,"lbpl",H$772:H$776)+SUMIF($Q$781:$Q$785,"lbpl",H$781:H$785)+SUMIF($Q$790:$Q$810,"lbpl",H$790:H$810)</f>
        <v>11684</v>
      </c>
      <c r="D1032" s="939"/>
      <c r="E1032" s="1145">
        <f>SUMIF($Q$772:$Q$776,"lbpl",I$772:I$776)+SUMIF($Q$781:$Q$785,"lbpl",I$781:I$785)+SUMIF($Q$790:$Q$810,"lbpl",I$790:I$810)</f>
        <v>11684</v>
      </c>
      <c r="F1032" s="939"/>
      <c r="G1032" s="939"/>
      <c r="H1032" s="1145">
        <f>SUMIF($Q$772:$Q$776,"lbpl",J$772:J$776)+SUMIF($Q$781:$Q$785,"lbpl",J$781:J$785)+SUMIF($Q$790:$Q$810,"lbpl",J$790:J$810)</f>
        <v>11684</v>
      </c>
      <c r="I1032" s="938"/>
      <c r="J1032" s="1145">
        <f>SUMIF($Q$772:$Q$776,"lbpl",K$772:K$776)+SUMIF($Q$781:$Q$785,"lbpl",K$781:K$785)+SUMIF($Q$790:$Q$810,"lbpl",K$790:K$810)</f>
        <v>9736.6666666666679</v>
      </c>
      <c r="K1032" s="938"/>
      <c r="L1032" s="939"/>
      <c r="M1032" s="939"/>
      <c r="N1032" s="939"/>
      <c r="O1032" s="939"/>
      <c r="P1032" s="939"/>
      <c r="Q1032" s="459"/>
      <c r="R1032" s="459"/>
      <c r="S1032" s="46"/>
      <c r="T1032" s="46"/>
      <c r="U1032" s="1082">
        <v>1032</v>
      </c>
      <c r="V1032" s="46"/>
    </row>
    <row r="1033" spans="1:22" s="1112" customFormat="1" ht="15.75" customHeight="1">
      <c r="A1033" s="1254" t="s">
        <v>857</v>
      </c>
      <c r="B1033" s="1243"/>
      <c r="C1033" s="1145">
        <f>SUMIF($Q$772:$Q$776,"ubpl",H$772:H$776)+SUMIF($Q$781:$Q$785,"ubpl",H$781:H$785)+SUMIF($Q$790:$Q$810,"ubpl",H$790:H$810)</f>
        <v>20808</v>
      </c>
      <c r="D1033" s="1243"/>
      <c r="E1033" s="1145">
        <f>SUMIF($Q$772:$Q$776,"ubpl",I$772:I$776)+SUMIF($Q$781:$Q$785,"ubpl",I$781:I$785)+SUMIF($Q$790:$Q$810,"ubpl",I$790:I$810)</f>
        <v>20808</v>
      </c>
      <c r="F1033" s="1243"/>
      <c r="G1033" s="1243"/>
      <c r="H1033" s="1145">
        <f>SUMIF($Q$772:$Q$776,"ubpl",J$772:J$776)+SUMIF($Q$781:$Q$785,"ubpl",J$781:J$785)+SUMIF($Q$790:$Q$810,"ubpl",J$790:J$810)</f>
        <v>20808</v>
      </c>
      <c r="I1033" s="43"/>
      <c r="J1033" s="1145">
        <f>SUMIF($Q$772:$Q$776,"ubpl",K$772:K$776)+SUMIF($Q$781:$Q$785,"ubpl",K$781:K$785)+SUMIF($Q$790:$Q$810,"ubpl",K$790:K$810)</f>
        <v>17340</v>
      </c>
      <c r="K1033" s="43"/>
      <c r="L1033" s="1243"/>
      <c r="M1033" s="43"/>
      <c r="N1033" s="43"/>
      <c r="O1033" s="43"/>
      <c r="P1033" s="43"/>
      <c r="Q1033" s="553"/>
      <c r="R1033" s="553"/>
      <c r="S1033" s="470"/>
      <c r="T1033" s="470"/>
      <c r="U1033" s="1082">
        <v>1033</v>
      </c>
      <c r="V1033" s="470"/>
    </row>
    <row r="1034" spans="1:22" s="1112" customFormat="1" ht="15.75" customHeight="1">
      <c r="A1034" s="1254" t="s">
        <v>858</v>
      </c>
      <c r="B1034" s="1243"/>
      <c r="C1034" s="1145">
        <f>SUMIF($Q$772:$Q$776,"des",H$772:H$776)+SUMIF($Q$781:$Q$785,"des",H$781:H$785)+SUMIF($Q$790:$Q$810,"des",H$790:H$810)</f>
        <v>952</v>
      </c>
      <c r="D1034" s="1243"/>
      <c r="E1034" s="1145">
        <f>SUMIF($Q$772:$Q$776,"des",I$772:I$776)+SUMIF($Q$781:$Q$785,"des",I$781:I$785)+SUMIF($Q$790:$Q$810,"des",I$790:I$810)</f>
        <v>2495</v>
      </c>
      <c r="F1034" s="1243"/>
      <c r="G1034" s="1243"/>
      <c r="H1034" s="1145">
        <f>SUMIF($Q$772:$Q$776,"des",J$772:J$776)+SUMIF($Q$781:$Q$785,"des",J$781:J$785)+SUMIF($Q$790:$Q$810,"des",J$790:J$810)</f>
        <v>22420</v>
      </c>
      <c r="I1034" s="43"/>
      <c r="J1034" s="1145">
        <f>SUMIF($Q$772:$Q$776,"des",K$772:K$776)+SUMIF($Q$781:$Q$785,"des",K$781:K$785)+SUMIF($Q$790:$Q$810,"des",K$790:K$810)</f>
        <v>43065</v>
      </c>
      <c r="K1034" s="43"/>
      <c r="L1034" s="1243"/>
      <c r="M1034" s="43"/>
      <c r="N1034" s="43"/>
      <c r="O1034" s="43"/>
      <c r="P1034" s="43"/>
      <c r="Q1034" s="553"/>
      <c r="R1034" s="553"/>
      <c r="S1034" s="470"/>
      <c r="T1034" s="470"/>
      <c r="U1034" s="1082">
        <v>1034</v>
      </c>
      <c r="V1034" s="470"/>
    </row>
    <row r="1035" spans="1:22" s="1112" customFormat="1" ht="15.75" customHeight="1">
      <c r="A1035" s="1254"/>
      <c r="B1035" s="1243"/>
      <c r="C1035" s="1255"/>
      <c r="D1035" s="1243"/>
      <c r="E1035" s="1255"/>
      <c r="F1035" s="1243"/>
      <c r="G1035" s="1243"/>
      <c r="H1035" s="1256"/>
      <c r="I1035" s="43"/>
      <c r="J1035" s="1256"/>
      <c r="K1035" s="43"/>
      <c r="L1035" s="1243"/>
      <c r="M1035" s="43"/>
      <c r="N1035" s="43"/>
      <c r="O1035" s="43"/>
      <c r="P1035" s="43"/>
      <c r="Q1035" s="553"/>
      <c r="R1035" s="553"/>
      <c r="S1035" s="470"/>
      <c r="T1035" s="470"/>
      <c r="U1035" s="1082">
        <v>1035</v>
      </c>
      <c r="V1035" s="470"/>
    </row>
    <row r="1036" spans="1:22" ht="15.75" customHeight="1">
      <c r="A1036" s="1250" t="s">
        <v>597</v>
      </c>
      <c r="B1036" s="1243"/>
      <c r="C1036" s="1251" t="str">
        <f>C1030</f>
        <v>VP</v>
      </c>
      <c r="D1036" s="939"/>
      <c r="E1036" s="1251" t="str">
        <f>E1030</f>
        <v>P</v>
      </c>
      <c r="F1036" s="939"/>
      <c r="G1036" s="939"/>
      <c r="H1036" s="1252" t="str">
        <f>H1030</f>
        <v>M</v>
      </c>
      <c r="I1036" s="938"/>
      <c r="J1036" s="1252" t="str">
        <f>J1030</f>
        <v>BO</v>
      </c>
      <c r="K1036" s="938"/>
      <c r="L1036" s="939"/>
      <c r="M1036" s="938"/>
      <c r="N1036" s="938"/>
      <c r="O1036" s="938"/>
      <c r="P1036" s="938"/>
      <c r="Q1036" s="459"/>
      <c r="R1036" s="459"/>
      <c r="S1036" s="46"/>
      <c r="T1036" s="46"/>
      <c r="U1036" s="1082">
        <v>1036</v>
      </c>
      <c r="V1036" s="46"/>
    </row>
    <row r="1037" spans="1:22" ht="15.75" customHeight="1">
      <c r="A1037" s="1179" t="s">
        <v>598</v>
      </c>
      <c r="B1037" s="1243"/>
      <c r="C1037" s="1025" t="str">
        <f>E1037</f>
        <v>maize</v>
      </c>
      <c r="D1037" s="939"/>
      <c r="E1037" s="306" t="s">
        <v>599</v>
      </c>
      <c r="F1037" s="939"/>
      <c r="G1037" s="939"/>
      <c r="H1037" s="1257" t="str">
        <f>E1037</f>
        <v>maize</v>
      </c>
      <c r="I1037" s="938"/>
      <c r="J1037" s="1258" t="str">
        <f>E1037</f>
        <v>maize</v>
      </c>
      <c r="K1037" s="938"/>
      <c r="L1037" s="939"/>
      <c r="M1037" s="938"/>
      <c r="N1037" s="938"/>
      <c r="O1037" s="938"/>
      <c r="P1037" s="938"/>
      <c r="Q1037" s="459"/>
      <c r="R1037" s="459"/>
      <c r="S1037" s="46"/>
      <c r="T1037" s="46"/>
      <c r="U1037" s="1082">
        <v>1037</v>
      </c>
      <c r="V1037" s="46"/>
    </row>
    <row r="1038" spans="1:22" ht="15.75" customHeight="1">
      <c r="A1038" s="1179" t="s">
        <v>600</v>
      </c>
      <c r="B1038" s="1243"/>
      <c r="C1038" s="1222">
        <f>E1038</f>
        <v>0.58061985920496251</v>
      </c>
      <c r="D1038" s="1259"/>
      <c r="E1038" s="1222">
        <f>$P$1/D454</f>
        <v>0.58061985920496251</v>
      </c>
      <c r="F1038" s="1259"/>
      <c r="G1038" s="1259"/>
      <c r="H1038" s="1258">
        <f>E1038</f>
        <v>0.58061985920496251</v>
      </c>
      <c r="I1038" s="1260"/>
      <c r="J1038" s="1258">
        <f>E1038</f>
        <v>0.58061985920496251</v>
      </c>
      <c r="K1038" s="938"/>
      <c r="L1038" s="939"/>
      <c r="M1038" s="938"/>
      <c r="N1038" s="938"/>
      <c r="O1038" s="938"/>
      <c r="P1038" s="938"/>
      <c r="Q1038" s="459"/>
      <c r="R1038" s="459"/>
      <c r="S1038" s="46"/>
      <c r="T1038" s="46"/>
      <c r="U1038" s="1082">
        <v>1038</v>
      </c>
      <c r="V1038" s="46"/>
    </row>
    <row r="1039" spans="1:22" ht="15.75" customHeight="1">
      <c r="A1039" s="1179" t="s">
        <v>97</v>
      </c>
      <c r="B1039" s="1243"/>
      <c r="C1039" s="1025">
        <f>SUM(C46)</f>
        <v>6</v>
      </c>
      <c r="D1039" s="939"/>
      <c r="E1039" s="1025">
        <f>SUM(D46)</f>
        <v>6</v>
      </c>
      <c r="F1039" s="939"/>
      <c r="G1039" s="939"/>
      <c r="H1039" s="1257">
        <f>SUM(E46)</f>
        <v>6</v>
      </c>
      <c r="I1039" s="938"/>
      <c r="J1039" s="1257">
        <f>SUM(F46)</f>
        <v>5</v>
      </c>
      <c r="K1039" s="938"/>
      <c r="L1039" s="939"/>
      <c r="M1039" s="938"/>
      <c r="N1039" s="938"/>
      <c r="O1039" s="938"/>
      <c r="P1039" s="938"/>
      <c r="Q1039" s="459"/>
      <c r="R1039" s="459"/>
      <c r="S1039" s="46"/>
      <c r="T1039" s="46"/>
      <c r="U1039" s="1082">
        <v>1039</v>
      </c>
      <c r="V1039" s="46"/>
    </row>
    <row r="1040" spans="1:22" ht="15.75" customHeight="1">
      <c r="A1040" s="1179" t="s">
        <v>601</v>
      </c>
      <c r="B1040" s="1243"/>
      <c r="C1040" s="1222">
        <f>E1040</f>
        <v>5.625</v>
      </c>
      <c r="D1040" s="939"/>
      <c r="E1040" s="1222">
        <f>IF(OR(D450=0,D450=""),0,IF(OR('Exp factors'!D41="yes",SUM(D455,D464,D473,D482)=0),SUM(D456)/SUM(D450),(SUM(D457,D466,D475,D484)/(SUM(D455,D464,D473,D482))/(D457/D455)*(SUM(D456)/SUM(D450)))))</f>
        <v>5.625</v>
      </c>
      <c r="F1040" s="939"/>
      <c r="G1040" s="939"/>
      <c r="H1040" s="1258">
        <f>E1040</f>
        <v>5.625</v>
      </c>
      <c r="I1040" s="938"/>
      <c r="J1040" s="1258">
        <f>E1040</f>
        <v>5.625</v>
      </c>
      <c r="K1040" s="938"/>
      <c r="L1040" s="939"/>
      <c r="M1040" s="938"/>
      <c r="N1040" s="938"/>
      <c r="O1040" s="938"/>
      <c r="P1040" s="938"/>
      <c r="Q1040" s="459"/>
      <c r="R1040" s="459"/>
      <c r="S1040" s="46"/>
      <c r="T1040" s="46"/>
      <c r="U1040" s="1082">
        <v>1040</v>
      </c>
      <c r="V1040" s="46"/>
    </row>
    <row r="1041" spans="1:24" ht="15.75" customHeight="1">
      <c r="A1041" s="44"/>
      <c r="B1041" s="1243"/>
      <c r="C1041" s="939"/>
      <c r="D1041" s="939"/>
      <c r="E1041" s="939"/>
      <c r="F1041" s="939"/>
      <c r="G1041" s="939"/>
      <c r="H1041" s="938"/>
      <c r="I1041" s="938"/>
      <c r="J1041" s="938"/>
      <c r="K1041" s="938"/>
      <c r="L1041" s="939"/>
      <c r="M1041" s="939"/>
      <c r="N1041" s="939"/>
      <c r="O1041" s="939"/>
      <c r="P1041" s="939"/>
      <c r="Q1041" s="459"/>
      <c r="R1041" s="459"/>
      <c r="S1041" s="46"/>
      <c r="T1041" s="46"/>
      <c r="U1041" s="1082">
        <v>1041</v>
      </c>
      <c r="V1041" s="46"/>
    </row>
    <row r="1042" spans="1:24" ht="15.75" customHeight="1">
      <c r="A1042" s="1261" t="s">
        <v>602</v>
      </c>
      <c r="B1042" s="1243"/>
      <c r="C1042" s="1262" t="str">
        <f>WB!U3</f>
        <v>V Poor</v>
      </c>
      <c r="D1042" s="1263"/>
      <c r="E1042" s="1262" t="str">
        <f>WB!AM3</f>
        <v>Poor</v>
      </c>
      <c r="F1042" s="1263"/>
      <c r="G1042" s="939"/>
      <c r="H1042" s="1264" t="str">
        <f>WB!BE3</f>
        <v>Middle</v>
      </c>
      <c r="I1042" s="1265"/>
      <c r="J1042" s="1264" t="str">
        <f>WB!BW3</f>
        <v>B Off</v>
      </c>
      <c r="K1042" s="1265"/>
      <c r="L1042" s="939"/>
      <c r="M1042" s="1266"/>
      <c r="N1042" s="939"/>
      <c r="O1042" s="939"/>
      <c r="P1042" s="939"/>
      <c r="Q1042" s="459"/>
      <c r="R1042" s="459"/>
      <c r="S1042" s="46"/>
      <c r="T1042" s="46"/>
      <c r="U1042" s="1082">
        <v>1042</v>
      </c>
      <c r="V1042" s="46"/>
    </row>
    <row r="1043" spans="1:24" ht="15.75" customHeight="1">
      <c r="A1043" s="1250" t="s">
        <v>15</v>
      </c>
      <c r="B1043" s="1243"/>
      <c r="C1043" s="1267" t="s">
        <v>603</v>
      </c>
      <c r="D1043" s="1267" t="s">
        <v>604</v>
      </c>
      <c r="E1043" s="1267" t="s">
        <v>603</v>
      </c>
      <c r="F1043" s="1267" t="s">
        <v>604</v>
      </c>
      <c r="G1043" s="939"/>
      <c r="H1043" s="1268" t="s">
        <v>603</v>
      </c>
      <c r="I1043" s="1268" t="s">
        <v>604</v>
      </c>
      <c r="J1043" s="1268" t="s">
        <v>603</v>
      </c>
      <c r="K1043" s="1268" t="s">
        <v>604</v>
      </c>
      <c r="L1043" s="939"/>
      <c r="M1043" s="1252" t="s">
        <v>605</v>
      </c>
      <c r="N1043" s="939"/>
      <c r="O1043" s="939"/>
      <c r="P1043" s="939"/>
      <c r="Q1043" s="459"/>
      <c r="R1043" s="44" t="s">
        <v>606</v>
      </c>
      <c r="S1043" s="46"/>
      <c r="T1043" s="46"/>
      <c r="U1043" s="1082">
        <v>1043</v>
      </c>
      <c r="V1043" s="46"/>
    </row>
    <row r="1044" spans="1:24" ht="15.75" customHeight="1">
      <c r="A1044" s="1269" t="str">
        <f>LOOKUP(B1044,$T$820:$T$898,A$820:A$898)</f>
        <v>Cows' milk - season 1</v>
      </c>
      <c r="B1044" s="1243">
        <v>1</v>
      </c>
      <c r="C1044" s="526">
        <f>LOOKUP($B1044,$T$820:$T$898,C$820:C$898)</f>
        <v>0</v>
      </c>
      <c r="D1044" s="526">
        <f>LOOKUP($B1044,$T$820:$T$898,M$820:M$898)</f>
        <v>0</v>
      </c>
      <c r="E1044" s="526">
        <f>LOOKUP($B1044,$T$820:$T$898,D$820:D$898)</f>
        <v>0</v>
      </c>
      <c r="F1044" s="526">
        <f>LOOKUP($B1044,$T$820:$T$898,N$820:N$898)</f>
        <v>0</v>
      </c>
      <c r="G1044" s="939"/>
      <c r="H1044" s="1270">
        <f>LOOKUP($B1044,$T$820:$T$898,E$820:E$898)</f>
        <v>7.5093399750934001E-2</v>
      </c>
      <c r="I1044" s="1270">
        <f>LOOKUP($B1044,$T$820:$T$898,O$820:O$898)</f>
        <v>0</v>
      </c>
      <c r="J1044" s="1270">
        <f>LOOKUP($B1044,$T$820:$T$898,F$820:F$898)</f>
        <v>9.0112079701120812E-2</v>
      </c>
      <c r="K1044" s="1270">
        <f>LOOKUP($B1044,$T$820:$T$898,P$820:P$898)</f>
        <v>0</v>
      </c>
      <c r="L1044" s="939"/>
      <c r="M1044" s="1253" t="str">
        <f>IF(LOOKUP(R1044,R$1063:R$1086,R$1063:R$1086)=R1044,R1044,"")</f>
        <v/>
      </c>
      <c r="N1044" s="939"/>
      <c r="O1044" s="939"/>
      <c r="P1044" s="939"/>
      <c r="Q1044" s="459"/>
      <c r="R1044" s="939">
        <f>IF($A1044="","",IF(LOOKUP($B1044,$T$820:$T$898,R$820:R$898)=0,"",LOOKUP($B1044,$T$820:$T$898,R$820:R$898)))</f>
        <v>3</v>
      </c>
      <c r="S1044" s="939"/>
      <c r="T1044" s="46"/>
      <c r="U1044" s="1082">
        <v>1044</v>
      </c>
      <c r="V1044" s="46"/>
      <c r="X1044" s="47">
        <f>LOOKUP(R1044,R$1063:R$1086,R$1063:R$1086)</f>
        <v>0</v>
      </c>
    </row>
    <row r="1045" spans="1:24" ht="15.75" customHeight="1">
      <c r="A1045" s="1269" t="str">
        <f t="shared" ref="A1045:A1055" si="60">IF(OR(A1044="",LOOKUP(B1045,$T$820:$T$898,A$820:A$898)=A1044),"",LOOKUP(B1045,$T$820:$T$898,A$820:A$898))</f>
        <v>Own meat</v>
      </c>
      <c r="B1045" s="1243">
        <v>2</v>
      </c>
      <c r="C1045" s="526">
        <f t="shared" ref="C1045:C1055" si="61">IF($A1045="","",LOOKUP($B1045,$T$820:$T$898,C$820:C$898))</f>
        <v>0</v>
      </c>
      <c r="D1045" s="526">
        <f t="shared" ref="D1045:D1055" si="62">IF($A1045="","",LOOKUP($B1045,$T$820:$T$898,M$820:M$898))</f>
        <v>0</v>
      </c>
      <c r="E1045" s="526">
        <f t="shared" ref="E1045:E1055" si="63">IF($A1045="","",LOOKUP($B1045,$T$820:$T$898,D$820:D$898))</f>
        <v>2.8214508094645077E-3</v>
      </c>
      <c r="F1045" s="526">
        <f t="shared" ref="F1045:F1055" si="64">IF($A1045="","",LOOKUP($B1045,$T$820:$T$898,N$820:N$898))</f>
        <v>0</v>
      </c>
      <c r="G1045" s="939"/>
      <c r="H1045" s="1270">
        <f t="shared" ref="H1045:H1055" si="65">IF($A1045="","",LOOKUP($B1045,$T$820:$T$898,E$820:E$898))</f>
        <v>4.2051940639269411E-2</v>
      </c>
      <c r="I1045" s="1270">
        <f t="shared" ref="I1045:I1055" si="66">IF($A1045="","",LOOKUP($B1045,$T$820:$T$898,O$820:O$898))</f>
        <v>0</v>
      </c>
      <c r="J1045" s="1270">
        <f t="shared" ref="J1045:J1055" si="67">IF($A1045="","",LOOKUP($B1045,$T$820:$T$898,F$820:F$898))</f>
        <v>0.10092465753424658</v>
      </c>
      <c r="K1045" s="1270">
        <f t="shared" ref="K1045:K1055" si="68">IF($A1045="","",LOOKUP($B1045,$T$820:$T$898,P$820:P$898))</f>
        <v>0</v>
      </c>
      <c r="L1045" s="939"/>
      <c r="M1045" s="1253" t="e">
        <f>IF(LOOKUP(R1045,R$1064:R$1086,R$1064:R$1086)=R1045,R1045,"")</f>
        <v>#N/A</v>
      </c>
      <c r="N1045" s="939"/>
      <c r="O1045" s="939"/>
      <c r="P1045" s="939"/>
      <c r="Q1045" s="459"/>
      <c r="R1045" s="939">
        <f>IF($A1045="","",IF(LOOKUP($B1045,$T$820:$T$898,R$820:R$898)=0,"",LOOKUP($B1045,$T$820:$T$898,R$820:R$898)))</f>
        <v>9</v>
      </c>
      <c r="S1045" s="46"/>
      <c r="T1045" s="46"/>
      <c r="U1045" s="1082">
        <v>1045</v>
      </c>
      <c r="V1045" s="46"/>
    </row>
    <row r="1046" spans="1:24" ht="15.75" customHeight="1">
      <c r="A1046" s="1269" t="str">
        <f t="shared" si="60"/>
        <v>Green cons - Season 1: no of months</v>
      </c>
      <c r="B1046" s="1243">
        <v>3</v>
      </c>
      <c r="C1046" s="526">
        <f t="shared" si="61"/>
        <v>4.1666666666666664E-2</v>
      </c>
      <c r="D1046" s="526">
        <f t="shared" si="62"/>
        <v>0</v>
      </c>
      <c r="E1046" s="526">
        <f t="shared" si="63"/>
        <v>4.1666666666666664E-2</v>
      </c>
      <c r="F1046" s="526">
        <f t="shared" si="64"/>
        <v>0</v>
      </c>
      <c r="G1046" s="939"/>
      <c r="H1046" s="1270">
        <f t="shared" si="65"/>
        <v>4.1666666666666664E-2</v>
      </c>
      <c r="I1046" s="1270">
        <f t="shared" si="66"/>
        <v>0</v>
      </c>
      <c r="J1046" s="1270">
        <f t="shared" si="67"/>
        <v>4.1666666666666664E-2</v>
      </c>
      <c r="K1046" s="1270">
        <f t="shared" si="68"/>
        <v>0</v>
      </c>
      <c r="L1046" s="939"/>
      <c r="M1046" s="1253" t="str">
        <f t="shared" ref="M1046:M1055" si="69">IF(LOOKUP(R1046,R$1063:R$1086,R$1063:R$1086)=R1046,R1046,"")</f>
        <v/>
      </c>
      <c r="N1046" s="939"/>
      <c r="O1046" s="939"/>
      <c r="P1046" s="939"/>
      <c r="Q1046" s="459"/>
      <c r="R1046" s="939">
        <f t="shared" ref="R1046:R1055" si="70">IF($A1046="","",IF(LOOKUP($B1046,$T$820:$T$898,R$820:R$898)=0,"",LOOKUP($B1046,$T$820:$T$898,R$820:R$898)))</f>
        <v>11</v>
      </c>
      <c r="S1046" s="46"/>
      <c r="T1046" s="46"/>
      <c r="U1046" s="1082">
        <v>1046</v>
      </c>
      <c r="V1046" s="46"/>
    </row>
    <row r="1047" spans="1:24" ht="15.75" customHeight="1">
      <c r="A1047" s="1269" t="str">
        <f t="shared" si="60"/>
        <v>Maize: kg produced</v>
      </c>
      <c r="B1047" s="1243">
        <v>4</v>
      </c>
      <c r="C1047" s="526">
        <f t="shared" si="61"/>
        <v>6.1511547945205469E-2</v>
      </c>
      <c r="D1047" s="526">
        <f t="shared" si="62"/>
        <v>0</v>
      </c>
      <c r="E1047" s="526">
        <f t="shared" si="63"/>
        <v>8.6747054794520537E-2</v>
      </c>
      <c r="F1047" s="526">
        <f t="shared" si="64"/>
        <v>0</v>
      </c>
      <c r="G1047" s="939"/>
      <c r="H1047" s="1270">
        <f t="shared" si="65"/>
        <v>0.11829143835616435</v>
      </c>
      <c r="I1047" s="1270">
        <f t="shared" si="66"/>
        <v>0</v>
      </c>
      <c r="J1047" s="1270">
        <f t="shared" si="67"/>
        <v>0.20346127397260275</v>
      </c>
      <c r="K1047" s="1270">
        <f t="shared" si="68"/>
        <v>0.37853260273972611</v>
      </c>
      <c r="L1047" s="939"/>
      <c r="M1047" s="1253">
        <f t="shared" si="69"/>
        <v>13</v>
      </c>
      <c r="N1047" s="939"/>
      <c r="O1047" s="939"/>
      <c r="P1047" s="939"/>
      <c r="Q1047" s="459"/>
      <c r="R1047" s="939">
        <f t="shared" si="70"/>
        <v>13</v>
      </c>
      <c r="S1047" s="46"/>
      <c r="T1047" s="46"/>
      <c r="U1047" s="1082">
        <v>1047</v>
      </c>
      <c r="V1047" s="46"/>
    </row>
    <row r="1048" spans="1:24" ht="15.75" customHeight="1">
      <c r="A1048" s="1269" t="str">
        <f t="shared" si="60"/>
        <v>Cowpeas: kg produced</v>
      </c>
      <c r="B1048" s="1243">
        <v>5</v>
      </c>
      <c r="C1048" s="526">
        <f t="shared" si="61"/>
        <v>2.0681992528019926E-2</v>
      </c>
      <c r="D1048" s="526">
        <f t="shared" si="62"/>
        <v>0</v>
      </c>
      <c r="E1048" s="526">
        <f t="shared" si="63"/>
        <v>3.5454844333748445E-2</v>
      </c>
      <c r="F1048" s="526">
        <f t="shared" si="64"/>
        <v>0</v>
      </c>
      <c r="G1048" s="939"/>
      <c r="H1048" s="1270">
        <f t="shared" si="65"/>
        <v>3.5454844333748445E-2</v>
      </c>
      <c r="I1048" s="1270">
        <f t="shared" si="66"/>
        <v>0</v>
      </c>
      <c r="J1048" s="1270">
        <f t="shared" si="67"/>
        <v>2.9250246575342465E-2</v>
      </c>
      <c r="K1048" s="1270">
        <f t="shared" si="68"/>
        <v>-7.9773399750933983E-3</v>
      </c>
      <c r="L1048" s="939"/>
      <c r="M1048" s="1253" t="str">
        <f t="shared" si="69"/>
        <v/>
      </c>
      <c r="N1048" s="939"/>
      <c r="O1048" s="939"/>
      <c r="P1048" s="939"/>
      <c r="Q1048" s="459"/>
      <c r="R1048" s="939">
        <f t="shared" si="70"/>
        <v>17</v>
      </c>
      <c r="S1048" s="46"/>
      <c r="T1048" s="46"/>
      <c r="U1048" s="1082">
        <v>1048</v>
      </c>
      <c r="V1048" s="46"/>
    </row>
    <row r="1049" spans="1:24" ht="15.75" customHeight="1">
      <c r="A1049" s="1269" t="str">
        <f t="shared" si="60"/>
        <v>Beans: kg produced</v>
      </c>
      <c r="B1049" s="1243">
        <v>6</v>
      </c>
      <c r="C1049" s="526">
        <f t="shared" si="61"/>
        <v>3.5350565379825657E-2</v>
      </c>
      <c r="D1049" s="526">
        <f t="shared" si="62"/>
        <v>0</v>
      </c>
      <c r="E1049" s="526">
        <f t="shared" si="63"/>
        <v>6.6282310087173099E-2</v>
      </c>
      <c r="F1049" s="526">
        <f t="shared" si="64"/>
        <v>0</v>
      </c>
      <c r="G1049" s="939"/>
      <c r="H1049" s="1270">
        <f t="shared" si="65"/>
        <v>1.3992932129514322E-2</v>
      </c>
      <c r="I1049" s="1270">
        <f t="shared" si="66"/>
        <v>0</v>
      </c>
      <c r="J1049" s="1270">
        <f t="shared" si="67"/>
        <v>6.0095961145703619E-2</v>
      </c>
      <c r="K1049" s="1270">
        <f t="shared" si="68"/>
        <v>0</v>
      </c>
      <c r="L1049" s="939"/>
      <c r="M1049" s="1253">
        <f t="shared" si="69"/>
        <v>18</v>
      </c>
      <c r="N1049" s="939"/>
      <c r="O1049" s="939"/>
      <c r="P1049" s="939"/>
      <c r="Q1049" s="459"/>
      <c r="R1049" s="939">
        <f t="shared" si="70"/>
        <v>18</v>
      </c>
      <c r="S1049" s="46"/>
      <c r="T1049" s="46"/>
      <c r="U1049" s="1082">
        <v>1049</v>
      </c>
      <c r="V1049" s="46"/>
    </row>
    <row r="1050" spans="1:24" ht="15.75" customHeight="1">
      <c r="A1050" s="1269" t="str">
        <f t="shared" si="60"/>
        <v>Pumpkin: kg produce</v>
      </c>
      <c r="B1050" s="1243">
        <v>7</v>
      </c>
      <c r="C1050" s="526">
        <f t="shared" si="61"/>
        <v>0</v>
      </c>
      <c r="D1050" s="526">
        <f t="shared" si="62"/>
        <v>0</v>
      </c>
      <c r="E1050" s="526">
        <f t="shared" si="63"/>
        <v>0</v>
      </c>
      <c r="F1050" s="526">
        <f t="shared" si="64"/>
        <v>0</v>
      </c>
      <c r="G1050" s="939"/>
      <c r="H1050" s="1270">
        <f t="shared" si="65"/>
        <v>1.5670402656704026E-3</v>
      </c>
      <c r="I1050" s="1270">
        <f t="shared" si="66"/>
        <v>0</v>
      </c>
      <c r="J1050" s="1270">
        <f t="shared" si="67"/>
        <v>4.7011207970112075E-3</v>
      </c>
      <c r="K1050" s="1270">
        <f t="shared" si="68"/>
        <v>1.4103362391033623E-2</v>
      </c>
      <c r="L1050" s="939"/>
      <c r="M1050" s="1253" t="str">
        <f t="shared" si="69"/>
        <v/>
      </c>
      <c r="N1050" s="939"/>
      <c r="O1050" s="939"/>
      <c r="P1050" s="939"/>
      <c r="Q1050" s="459"/>
      <c r="R1050" s="939">
        <f t="shared" si="70"/>
        <v>20</v>
      </c>
      <c r="S1050" s="46"/>
      <c r="T1050" s="46"/>
      <c r="U1050" s="1082">
        <v>1050</v>
      </c>
      <c r="V1050" s="46"/>
    </row>
    <row r="1051" spans="1:24" ht="15.75" customHeight="1">
      <c r="A1051" s="1269" t="str">
        <f t="shared" si="60"/>
        <v>Water melon: no. local meas</v>
      </c>
      <c r="B1051" s="1243">
        <v>8</v>
      </c>
      <c r="C1051" s="526">
        <f t="shared" si="61"/>
        <v>0</v>
      </c>
      <c r="D1051" s="526">
        <f t="shared" si="62"/>
        <v>0</v>
      </c>
      <c r="E1051" s="526">
        <f t="shared" si="63"/>
        <v>0</v>
      </c>
      <c r="F1051" s="526">
        <f t="shared" si="64"/>
        <v>0</v>
      </c>
      <c r="G1051" s="939"/>
      <c r="H1051" s="1270">
        <f t="shared" si="65"/>
        <v>5.9386674968866749E-3</v>
      </c>
      <c r="I1051" s="1270">
        <f t="shared" si="66"/>
        <v>0</v>
      </c>
      <c r="J1051" s="1270">
        <f t="shared" si="67"/>
        <v>1.4252801992528021E-2</v>
      </c>
      <c r="K1051" s="1270">
        <f t="shared" si="68"/>
        <v>0</v>
      </c>
      <c r="L1051" s="939"/>
      <c r="M1051" s="1253" t="str">
        <f t="shared" si="69"/>
        <v/>
      </c>
      <c r="N1051" s="939"/>
      <c r="O1051" s="939"/>
      <c r="P1051" s="939"/>
      <c r="Q1051" s="459"/>
      <c r="R1051" s="939">
        <f t="shared" si="70"/>
        <v>23</v>
      </c>
      <c r="S1051" s="46"/>
      <c r="T1051" s="46"/>
      <c r="U1051" s="1082">
        <v>1051</v>
      </c>
      <c r="V1051" s="46"/>
    </row>
    <row r="1052" spans="1:24" ht="15.75" customHeight="1">
      <c r="A1052" s="1269" t="str">
        <f t="shared" si="60"/>
        <v>Sweet potato: no. local meas</v>
      </c>
      <c r="B1052" s="1243">
        <v>9</v>
      </c>
      <c r="C1052" s="526">
        <f t="shared" si="61"/>
        <v>0</v>
      </c>
      <c r="D1052" s="526">
        <f t="shared" si="62"/>
        <v>0</v>
      </c>
      <c r="E1052" s="526">
        <f t="shared" si="63"/>
        <v>0</v>
      </c>
      <c r="F1052" s="526">
        <f t="shared" si="64"/>
        <v>0</v>
      </c>
      <c r="G1052" s="1243"/>
      <c r="H1052" s="1270">
        <f t="shared" si="65"/>
        <v>7.4252801992528029E-3</v>
      </c>
      <c r="I1052" s="1270">
        <f t="shared" si="66"/>
        <v>0</v>
      </c>
      <c r="J1052" s="1270">
        <f t="shared" si="67"/>
        <v>8.9103362391033634E-3</v>
      </c>
      <c r="K1052" s="1270">
        <f t="shared" si="68"/>
        <v>0</v>
      </c>
      <c r="L1052" s="939"/>
      <c r="M1052" s="1253" t="str">
        <f t="shared" si="69"/>
        <v/>
      </c>
      <c r="N1052" s="939"/>
      <c r="O1052" s="939"/>
      <c r="P1052" s="939"/>
      <c r="Q1052" s="459"/>
      <c r="R1052" s="939">
        <f t="shared" si="70"/>
        <v>25</v>
      </c>
      <c r="S1052" s="46"/>
      <c r="T1052" s="46"/>
      <c r="U1052" s="1082">
        <v>1052</v>
      </c>
      <c r="V1052" s="46"/>
    </row>
    <row r="1053" spans="1:24" ht="15.75" customHeight="1">
      <c r="A1053" s="1269" t="str">
        <f t="shared" si="60"/>
        <v>Groundnuts (dry): no. local meas</v>
      </c>
      <c r="B1053" s="1243">
        <v>10</v>
      </c>
      <c r="C1053" s="526">
        <f t="shared" si="61"/>
        <v>2.6415162515566623E-2</v>
      </c>
      <c r="D1053" s="526">
        <f t="shared" si="62"/>
        <v>0</v>
      </c>
      <c r="E1053" s="526">
        <f t="shared" si="63"/>
        <v>5.7861784557907844E-2</v>
      </c>
      <c r="F1053" s="526">
        <f t="shared" si="64"/>
        <v>0</v>
      </c>
      <c r="G1053" s="939"/>
      <c r="H1053" s="1270">
        <f t="shared" si="65"/>
        <v>5.7861784557907844E-2</v>
      </c>
      <c r="I1053" s="1270">
        <f t="shared" si="66"/>
        <v>0</v>
      </c>
      <c r="J1053" s="1270">
        <f t="shared" si="67"/>
        <v>6.943414146948941E-2</v>
      </c>
      <c r="K1053" s="1270">
        <f t="shared" si="68"/>
        <v>0</v>
      </c>
      <c r="L1053" s="939"/>
      <c r="M1053" s="1253" t="str">
        <f t="shared" si="69"/>
        <v/>
      </c>
      <c r="N1053" s="939"/>
      <c r="O1053" s="939"/>
      <c r="P1053" s="939"/>
      <c r="Q1053" s="459"/>
      <c r="R1053" s="939">
        <f t="shared" si="70"/>
        <v>26</v>
      </c>
      <c r="S1053" s="46"/>
      <c r="T1053" s="46"/>
      <c r="U1053" s="1082">
        <v>1053</v>
      </c>
      <c r="V1053" s="46"/>
    </row>
    <row r="1054" spans="1:24" ht="15.75" customHeight="1">
      <c r="A1054" s="1269" t="str">
        <f t="shared" si="60"/>
        <v>WILD FOODS -- see worksheet Data 3</v>
      </c>
      <c r="B1054" s="1243">
        <v>11</v>
      </c>
      <c r="C1054" s="526">
        <f t="shared" si="61"/>
        <v>0</v>
      </c>
      <c r="D1054" s="526">
        <f t="shared" si="62"/>
        <v>0.03</v>
      </c>
      <c r="E1054" s="526">
        <f t="shared" si="63"/>
        <v>0</v>
      </c>
      <c r="F1054" s="526">
        <f t="shared" si="64"/>
        <v>0.05</v>
      </c>
      <c r="G1054" s="939"/>
      <c r="H1054" s="1270">
        <f t="shared" si="65"/>
        <v>0</v>
      </c>
      <c r="I1054" s="1270">
        <f t="shared" si="66"/>
        <v>0</v>
      </c>
      <c r="J1054" s="1270">
        <f t="shared" si="67"/>
        <v>0</v>
      </c>
      <c r="K1054" s="1270">
        <f t="shared" si="68"/>
        <v>0</v>
      </c>
      <c r="L1054" s="939"/>
      <c r="M1054" s="1253" t="str">
        <f t="shared" si="69"/>
        <v/>
      </c>
      <c r="N1054" s="939"/>
      <c r="O1054" s="939"/>
      <c r="P1054" s="939"/>
      <c r="Q1054" s="459"/>
      <c r="R1054" s="939">
        <f t="shared" si="70"/>
        <v>32</v>
      </c>
      <c r="S1054" s="46"/>
      <c r="T1054" s="46"/>
      <c r="U1054" s="1082">
        <v>1054</v>
      </c>
      <c r="V1054" s="46"/>
    </row>
    <row r="1055" spans="1:24" ht="15.75" customHeight="1">
      <c r="A1055" s="1269" t="str">
        <f t="shared" si="60"/>
        <v>Labour: Harvesting</v>
      </c>
      <c r="B1055" s="1243">
        <v>12</v>
      </c>
      <c r="C1055" s="526">
        <f t="shared" si="61"/>
        <v>0</v>
      </c>
      <c r="D1055" s="526">
        <f t="shared" si="62"/>
        <v>0</v>
      </c>
      <c r="E1055" s="526">
        <f t="shared" si="63"/>
        <v>0</v>
      </c>
      <c r="F1055" s="526">
        <f t="shared" si="64"/>
        <v>0</v>
      </c>
      <c r="G1055" s="939"/>
      <c r="H1055" s="1270">
        <f t="shared" si="65"/>
        <v>2.8253424657534248E-2</v>
      </c>
      <c r="I1055" s="1270">
        <f t="shared" si="66"/>
        <v>0</v>
      </c>
      <c r="J1055" s="1270">
        <f t="shared" si="67"/>
        <v>0</v>
      </c>
      <c r="K1055" s="1270">
        <f t="shared" si="68"/>
        <v>0</v>
      </c>
      <c r="L1055" s="939"/>
      <c r="M1055" s="1253">
        <f t="shared" si="69"/>
        <v>35</v>
      </c>
      <c r="N1055" s="939"/>
      <c r="O1055" s="939"/>
      <c r="P1055" s="939"/>
      <c r="Q1055" s="459"/>
      <c r="R1055" s="939">
        <f t="shared" si="70"/>
        <v>35</v>
      </c>
      <c r="S1055" s="46"/>
      <c r="T1055" s="46"/>
      <c r="U1055" s="1082">
        <v>1055</v>
      </c>
      <c r="V1055" s="46"/>
    </row>
    <row r="1056" spans="1:24" ht="15.75" customHeight="1">
      <c r="A1056" s="1269" t="s">
        <v>607</v>
      </c>
      <c r="B1056" s="1243"/>
      <c r="C1056" s="526">
        <f>SUM(C889:C895)</f>
        <v>8.3170254403131125E-2</v>
      </c>
      <c r="D1056" s="526">
        <f>SUM(M889:M895)</f>
        <v>0</v>
      </c>
      <c r="E1056" s="526">
        <f>SUM(D889:D895)</f>
        <v>8.1648184387910425E-2</v>
      </c>
      <c r="F1056" s="526">
        <f>SUM(N889:N895)</f>
        <v>0</v>
      </c>
      <c r="G1056" s="939"/>
      <c r="H1056" s="526">
        <f>SUM(E889:E895)</f>
        <v>0</v>
      </c>
      <c r="I1056" s="526">
        <f>SUM(O889:O895)</f>
        <v>0</v>
      </c>
      <c r="J1056" s="526">
        <f>SUM(F889:F895)</f>
        <v>0</v>
      </c>
      <c r="K1056" s="526">
        <f>SUM(P889:P895)</f>
        <v>0</v>
      </c>
      <c r="L1056" s="939"/>
      <c r="M1056" s="1253"/>
      <c r="N1056" s="939"/>
      <c r="O1056" s="939"/>
      <c r="P1056" s="939"/>
      <c r="Q1056" s="459"/>
      <c r="R1056" s="939"/>
      <c r="S1056" s="939"/>
      <c r="T1056" s="46"/>
      <c r="U1056" s="1082">
        <v>1056</v>
      </c>
      <c r="V1056" s="46"/>
    </row>
    <row r="1057" spans="1:22" ht="15.75" customHeight="1">
      <c r="A1057" s="1269" t="s">
        <v>853</v>
      </c>
      <c r="B1057" s="1243"/>
      <c r="C1057" s="526">
        <f>SUM(C887)</f>
        <v>2.2941780821917807E-2</v>
      </c>
      <c r="D1057" s="526">
        <f>SUM(M887)</f>
        <v>-2.2941780821917807E-2</v>
      </c>
      <c r="E1057" s="526">
        <f>SUM(D887)</f>
        <v>3.2171701120797008E-2</v>
      </c>
      <c r="F1057" s="526">
        <f>SUM(N887)</f>
        <v>-3.2171701120797008E-2</v>
      </c>
      <c r="G1057" s="939"/>
      <c r="H1057" s="526">
        <f>SUM(E887)</f>
        <v>2.2811021170610211E-2</v>
      </c>
      <c r="I1057" s="526">
        <f>SUM(O887)</f>
        <v>-2.2811021170610211E-2</v>
      </c>
      <c r="J1057" s="526">
        <f>SUM(F887)</f>
        <v>5.4746450809464504E-2</v>
      </c>
      <c r="K1057" s="526">
        <f>SUM(P887)</f>
        <v>-5.4746450809464504E-2</v>
      </c>
      <c r="L1057" s="939"/>
      <c r="M1057" s="1253"/>
      <c r="N1057" s="939"/>
      <c r="O1057" s="939"/>
      <c r="P1057" s="939"/>
      <c r="Q1057" s="459"/>
      <c r="R1057" s="939"/>
      <c r="S1057" s="939"/>
      <c r="T1057" s="46"/>
      <c r="U1057" s="1082">
        <v>1057</v>
      </c>
      <c r="V1057" s="46"/>
    </row>
    <row r="1058" spans="1:22" ht="15.75" customHeight="1">
      <c r="A1058" s="1269" t="s">
        <v>854</v>
      </c>
      <c r="B1058" s="1243"/>
      <c r="C1058" s="526">
        <f>SUM(C880,C883,C885:C886)</f>
        <v>6.88241095890411E-3</v>
      </c>
      <c r="D1058" s="526">
        <f>SUM(M880,M883,M885:M886)</f>
        <v>-6.88241095890411E-3</v>
      </c>
      <c r="E1058" s="526">
        <f>SUM(D880,D883,D885:D886)</f>
        <v>0</v>
      </c>
      <c r="F1058" s="526">
        <f>SUM(N880,N883,N885:N886)</f>
        <v>0</v>
      </c>
      <c r="G1058" s="939"/>
      <c r="H1058" s="526">
        <f>SUM(E880,E883,E885:E886)</f>
        <v>0</v>
      </c>
      <c r="I1058" s="526">
        <f>SUM(O880,O883,O885:O886)</f>
        <v>0</v>
      </c>
      <c r="J1058" s="526">
        <f>SUM(F880,F883,F885:F886)</f>
        <v>0</v>
      </c>
      <c r="K1058" s="526">
        <f>SUM(P880,P883,P885:P886)</f>
        <v>0</v>
      </c>
      <c r="L1058" s="939"/>
      <c r="M1058" s="939"/>
      <c r="N1058" s="939"/>
      <c r="O1058" s="939"/>
      <c r="P1058" s="939"/>
      <c r="Q1058" s="459"/>
      <c r="R1058" s="939"/>
      <c r="S1058" s="939"/>
      <c r="T1058" s="46"/>
      <c r="U1058" s="1082">
        <v>1058</v>
      </c>
      <c r="V1058" s="46"/>
    </row>
    <row r="1059" spans="1:22" ht="15.75" customHeight="1">
      <c r="A1059" s="1269" t="s">
        <v>859</v>
      </c>
      <c r="B1059" s="1243"/>
      <c r="C1059" s="526">
        <f>SUM(C861:C879,C881:C882,C884)</f>
        <v>0.2047118648816936</v>
      </c>
      <c r="D1059" s="526">
        <f>SUM(M861:M879,M881:M882,M884)</f>
        <v>0.38149174542791303</v>
      </c>
      <c r="E1059" s="526">
        <f>SUM(D861:D879,D881:D882,D884)</f>
        <v>0.2047118648816936</v>
      </c>
      <c r="F1059" s="526">
        <f>SUM(N861:N879,N881:N882,N884)</f>
        <v>0.38149174542791303</v>
      </c>
      <c r="G1059" s="939"/>
      <c r="H1059" s="526">
        <f>SUM(E861:E879,E881:E882,E884)</f>
        <v>0.24999602428393522</v>
      </c>
      <c r="I1059" s="526">
        <f>SUM(O861:O879,O881:O882,O884)</f>
        <v>0.33620758602567147</v>
      </c>
      <c r="J1059" s="526">
        <f>SUM(F861:F879,F881:F882,F884)</f>
        <v>0.31070909526774598</v>
      </c>
      <c r="K1059" s="526">
        <f>SUM(P861:P879,P881:P882,P884)</f>
        <v>0.27549451504186073</v>
      </c>
      <c r="L1059" s="939"/>
      <c r="M1059" s="939"/>
      <c r="N1059" s="939"/>
      <c r="O1059" s="939"/>
      <c r="P1059" s="939"/>
      <c r="Q1059" s="459"/>
      <c r="R1059" s="939"/>
      <c r="S1059" s="46"/>
      <c r="T1059" s="46"/>
      <c r="U1059" s="1082">
        <v>1059</v>
      </c>
      <c r="V1059" s="46"/>
    </row>
    <row r="1060" spans="1:22" ht="15.75" customHeight="1">
      <c r="A1060" s="1271" t="s">
        <v>608</v>
      </c>
      <c r="B1060" s="1243"/>
      <c r="C1060" s="526">
        <f>SUM(C859:C860)</f>
        <v>0.69206465753424673</v>
      </c>
      <c r="D1060" s="1272">
        <f>SUM(M859:M860)</f>
        <v>0</v>
      </c>
      <c r="E1060" s="526">
        <f>SUM(D859:D861)</f>
        <v>0.62914968866749699</v>
      </c>
      <c r="F1060" s="1272">
        <f>SUM(N859:N861)</f>
        <v>4.1743776476445053E-2</v>
      </c>
      <c r="G1060" s="939"/>
      <c r="H1060" s="526">
        <f>SUM(E859:E860)</f>
        <v>0.55063632627646331</v>
      </c>
      <c r="I1060" s="1272">
        <f>SUM(O859:O860)</f>
        <v>0</v>
      </c>
      <c r="J1060" s="526">
        <f>SUM(F859:F860)</f>
        <v>0.50976766625155667</v>
      </c>
      <c r="K1060" s="1272">
        <f>SUM(P859:P860)</f>
        <v>0</v>
      </c>
      <c r="L1060" s="939"/>
      <c r="M1060" s="939"/>
      <c r="N1060" s="939"/>
      <c r="O1060" s="939"/>
      <c r="P1060" s="939"/>
      <c r="Q1060" s="459"/>
      <c r="R1060" s="939"/>
      <c r="S1060" s="46"/>
      <c r="T1060" s="46"/>
      <c r="U1060" s="1082">
        <v>1060</v>
      </c>
      <c r="V1060" s="46"/>
    </row>
    <row r="1061" spans="1:22" ht="15.75" customHeight="1">
      <c r="A1061" s="1273" t="s">
        <v>107</v>
      </c>
      <c r="B1061" s="1243"/>
      <c r="C1061" s="526">
        <f>SUM(C1044:C1060)</f>
        <v>1.1953969036351779</v>
      </c>
      <c r="D1061" s="526">
        <f>SUM(D1044:D1060)</f>
        <v>0.3816675536470911</v>
      </c>
      <c r="E1061" s="526">
        <f>SUM(E1044:E1060)</f>
        <v>1.2385155503073793</v>
      </c>
      <c r="F1061" s="526">
        <f>SUM(F1044:F1060)</f>
        <v>0.4410638207835611</v>
      </c>
      <c r="G1061" s="1274"/>
      <c r="H1061" s="1270">
        <f>SUM(H1044:H1060)</f>
        <v>1.251040790784558</v>
      </c>
      <c r="I1061" s="1270">
        <f>SUM(I1044:I1060)</f>
        <v>0.31339656485506123</v>
      </c>
      <c r="J1061" s="1270">
        <f>SUM(J1044:J1060)</f>
        <v>1.4980324984225821</v>
      </c>
      <c r="K1061" s="1270">
        <f>SUM(K1044:K1060)</f>
        <v>0.60540668938806252</v>
      </c>
      <c r="L1061" s="939"/>
      <c r="M1061" s="939"/>
      <c r="N1061" s="939"/>
      <c r="O1061" s="939"/>
      <c r="P1061" s="939"/>
      <c r="Q1061" s="459"/>
      <c r="R1061" s="939"/>
      <c r="S1061" s="46"/>
      <c r="T1061" s="46"/>
      <c r="U1061" s="1082">
        <v>1061</v>
      </c>
      <c r="V1061" s="46"/>
    </row>
    <row r="1062" spans="1:22" ht="15.75" customHeight="1">
      <c r="A1062" s="472"/>
      <c r="B1062" s="1243"/>
      <c r="C1062" s="1275"/>
      <c r="D1062" s="1275"/>
      <c r="E1062" s="1275"/>
      <c r="F1062" s="1275"/>
      <c r="G1062" s="939"/>
      <c r="H1062" s="1276"/>
      <c r="I1062" s="1276"/>
      <c r="J1062" s="1276"/>
      <c r="K1062" s="1276"/>
      <c r="L1062" s="939"/>
      <c r="M1062" s="939"/>
      <c r="N1062" s="939"/>
      <c r="O1062" s="939"/>
      <c r="P1062" s="939"/>
      <c r="Q1062" s="459"/>
      <c r="R1062" s="939" t="s">
        <v>605</v>
      </c>
      <c r="S1062" s="46"/>
      <c r="T1062" s="46"/>
      <c r="U1062" s="1082">
        <v>1062</v>
      </c>
      <c r="V1062" s="46"/>
    </row>
    <row r="1063" spans="1:22" ht="15.75" customHeight="1">
      <c r="A1063" s="1250" t="s">
        <v>16</v>
      </c>
      <c r="B1063" s="1243"/>
      <c r="C1063" s="1251" t="str">
        <f>C1036</f>
        <v>VP</v>
      </c>
      <c r="D1063" s="1251" t="str">
        <f>C1036</f>
        <v>VP</v>
      </c>
      <c r="E1063" s="1251" t="str">
        <f>E1036</f>
        <v>P</v>
      </c>
      <c r="F1063" s="1251" t="str">
        <f>E1036</f>
        <v>P</v>
      </c>
      <c r="G1063" s="939"/>
      <c r="H1063" s="1252" t="str">
        <f>H1036</f>
        <v>M</v>
      </c>
      <c r="I1063" s="1252" t="str">
        <f>H1036</f>
        <v>M</v>
      </c>
      <c r="J1063" s="1252" t="str">
        <f>J1036</f>
        <v>BO</v>
      </c>
      <c r="K1063" s="1252" t="str">
        <f>J1036</f>
        <v>BO</v>
      </c>
      <c r="L1063" s="939"/>
      <c r="M1063" s="1252" t="s">
        <v>605</v>
      </c>
      <c r="N1063" s="939"/>
      <c r="O1063" s="939"/>
      <c r="P1063" s="939"/>
      <c r="Q1063" s="459"/>
      <c r="R1063" s="939">
        <v>0</v>
      </c>
      <c r="S1063" s="46"/>
      <c r="T1063" s="46"/>
      <c r="U1063" s="1082">
        <v>1063</v>
      </c>
      <c r="V1063" s="46"/>
    </row>
    <row r="1064" spans="1:22" ht="15.75" customHeight="1">
      <c r="A1064" s="1269" t="str">
        <f t="shared" ref="A1064:A1086" si="71">IF(OR(A1063="",LOOKUP(B1064,$T$904:$T$983,A$904:A$983)=A1063),"",LOOKUP(B1064,$T$904:$T$983,A$904:A$983))</f>
        <v>Pig sales: no sold</v>
      </c>
      <c r="B1064" s="1243">
        <v>1</v>
      </c>
      <c r="C1064" s="1145">
        <f>LOOKUP($B1064,$T$904:$T$983,C$904:C$983)</f>
        <v>500</v>
      </c>
      <c r="D1064" s="1145">
        <f>LOOKUP($B1064,$T$904:$T$983,M$904:M$983)</f>
        <v>0</v>
      </c>
      <c r="E1064" s="1145">
        <f>LOOKUP($B1064,$T$904:$T$983,D$904:D$983)</f>
        <v>2600</v>
      </c>
      <c r="F1064" s="1145">
        <f>LOOKUP($B1064,$T$904:$T$983,N$904:N$983)</f>
        <v>0</v>
      </c>
      <c r="G1064" s="939"/>
      <c r="H1064" s="1253">
        <f>LOOKUP($B1064,$T$904:$T$983,E$904:E$983)</f>
        <v>1600</v>
      </c>
      <c r="I1064" s="1253">
        <f>LOOKUP($B1064,$T$904:$T$983,O$904:O$983)</f>
        <v>0</v>
      </c>
      <c r="J1064" s="1253">
        <f>LOOKUP($B1064,$T$904:$T$983,F$904:F$983)</f>
        <v>600</v>
      </c>
      <c r="K1064" s="1253">
        <f>LOOKUP($B1064,$T$904:$T$983,P$904:P$983)</f>
        <v>0</v>
      </c>
      <c r="L1064" s="939"/>
      <c r="M1064" s="1025" t="str">
        <f>IF(LOOKUP(R1064,R$1044:R$1057,R$1044:R$1057)=R1064,R1064,"")</f>
        <v/>
      </c>
      <c r="N1064" s="939"/>
      <c r="O1064" s="939"/>
      <c r="P1064" s="939"/>
      <c r="Q1064" s="459"/>
      <c r="R1064" s="939">
        <f t="shared" ref="R1064:R1085" si="72">IF($A1064="","",IF(LOOKUP($B1064,$T$904:$T$983,R$904:R$983)=0,"",LOOKUP($B1064,$T$904:$T$983,R$904:R$983)))</f>
        <v>10</v>
      </c>
      <c r="S1064" s="46"/>
      <c r="T1064" s="46"/>
      <c r="U1064" s="1082">
        <v>1064</v>
      </c>
      <c r="V1064" s="46"/>
    </row>
    <row r="1065" spans="1:22" ht="15.75" customHeight="1">
      <c r="A1065" s="1269" t="str">
        <f t="shared" si="71"/>
        <v>Cattle sales - local: no. sold</v>
      </c>
      <c r="B1065" s="1243">
        <v>2</v>
      </c>
      <c r="C1065" s="1145">
        <f t="shared" ref="C1065:C1086" si="73">IF($A1065="","",LOOKUP($B1065,$T$904:$T$983,C$904:C$983))</f>
        <v>0</v>
      </c>
      <c r="D1065" s="1145">
        <f t="shared" ref="D1065:D1086" si="74">IF($A1065="","",LOOKUP($B1065,$T$904:$T$983,M$904:M$983))</f>
        <v>0</v>
      </c>
      <c r="E1065" s="1145">
        <f t="shared" ref="E1065:E1086" si="75">IF($A1065="","",LOOKUP($B1065,$T$904:$T$983,D$904:D$983))</f>
        <v>0</v>
      </c>
      <c r="F1065" s="1145">
        <f t="shared" ref="F1065:F1086" si="76">IF($A1065="","",LOOKUP($B1065,$T$904:$T$983,N$904:N$983))</f>
        <v>0</v>
      </c>
      <c r="G1065" s="939"/>
      <c r="H1065" s="1253">
        <f t="shared" ref="H1065:H1086" si="77">IF($A1065="","",LOOKUP($B1065,$T$904:$T$983,E$904:E$983))</f>
        <v>5000</v>
      </c>
      <c r="I1065" s="1253">
        <f t="shared" ref="I1065:I1086" si="78">IF($A1065="","",LOOKUP($B1065,$T$904:$T$983,O$904:O$983))</f>
        <v>0</v>
      </c>
      <c r="J1065" s="1253">
        <f t="shared" ref="J1065:J1086" si="79">IF($A1065="","",LOOKUP($B1065,$T$904:$T$983,F$904:F$983))</f>
        <v>12000</v>
      </c>
      <c r="K1065" s="1253">
        <f t="shared" ref="K1065:K1086" si="80">IF($A1065="","",LOOKUP($B1065,$T$904:$T$983,P$904:P$983))</f>
        <v>0</v>
      </c>
      <c r="L1065" s="939"/>
      <c r="M1065" s="1025">
        <f t="shared" ref="M1065:M1084" si="81">IF(LOOKUP(R1065,R$1044:R$1057,R$1044:R$1057)=R1065,R1065,"")</f>
        <v>13</v>
      </c>
      <c r="N1065" s="939"/>
      <c r="O1065" s="939"/>
      <c r="P1065" s="939"/>
      <c r="Q1065" s="459"/>
      <c r="R1065" s="939">
        <f t="shared" si="72"/>
        <v>13</v>
      </c>
      <c r="S1065" s="46"/>
      <c r="T1065" s="46"/>
      <c r="U1065" s="1082">
        <v>1065</v>
      </c>
      <c r="V1065" s="46"/>
    </row>
    <row r="1066" spans="1:22" ht="15.75" customHeight="1">
      <c r="A1066" s="1269" t="str">
        <f t="shared" si="71"/>
        <v>Goat sales - local: no. sold</v>
      </c>
      <c r="B1066" s="1243">
        <v>3</v>
      </c>
      <c r="C1066" s="1145">
        <f t="shared" si="73"/>
        <v>0</v>
      </c>
      <c r="D1066" s="1145">
        <f t="shared" si="74"/>
        <v>0</v>
      </c>
      <c r="E1066" s="1145">
        <f t="shared" si="75"/>
        <v>0</v>
      </c>
      <c r="F1066" s="1145">
        <f t="shared" si="76"/>
        <v>0</v>
      </c>
      <c r="G1066" s="939"/>
      <c r="H1066" s="1253">
        <f t="shared" si="77"/>
        <v>1400</v>
      </c>
      <c r="I1066" s="1253">
        <f t="shared" si="78"/>
        <v>350</v>
      </c>
      <c r="J1066" s="1253">
        <f t="shared" si="79"/>
        <v>4200</v>
      </c>
      <c r="K1066" s="1253">
        <f t="shared" si="80"/>
        <v>-1050</v>
      </c>
      <c r="L1066" s="939"/>
      <c r="M1066" s="1025" t="str">
        <f t="shared" si="81"/>
        <v/>
      </c>
      <c r="N1066" s="939"/>
      <c r="O1066" s="939"/>
      <c r="P1066" s="939"/>
      <c r="Q1066" s="459"/>
      <c r="R1066" s="939">
        <f t="shared" si="72"/>
        <v>14</v>
      </c>
      <c r="S1066" s="46"/>
      <c r="T1066" s="46"/>
      <c r="U1066" s="1082">
        <v>1066</v>
      </c>
      <c r="V1066" s="46"/>
    </row>
    <row r="1067" spans="1:22" ht="15.75" customHeight="1">
      <c r="A1067" s="1269" t="str">
        <f t="shared" si="71"/>
        <v>Sheep sales - local: no. sold</v>
      </c>
      <c r="B1067" s="1243">
        <v>4</v>
      </c>
      <c r="C1067" s="1145">
        <f t="shared" si="73"/>
        <v>0</v>
      </c>
      <c r="D1067" s="1145">
        <f t="shared" si="74"/>
        <v>0</v>
      </c>
      <c r="E1067" s="1145">
        <f t="shared" si="75"/>
        <v>0</v>
      </c>
      <c r="F1067" s="1145">
        <f t="shared" si="76"/>
        <v>0</v>
      </c>
      <c r="G1067" s="939"/>
      <c r="H1067" s="1253">
        <f t="shared" si="77"/>
        <v>400</v>
      </c>
      <c r="I1067" s="1253">
        <f t="shared" si="78"/>
        <v>0</v>
      </c>
      <c r="J1067" s="1253">
        <f t="shared" si="79"/>
        <v>900</v>
      </c>
      <c r="K1067" s="1253">
        <f t="shared" si="80"/>
        <v>0</v>
      </c>
      <c r="L1067" s="939"/>
      <c r="M1067" s="1025" t="str">
        <f t="shared" si="81"/>
        <v/>
      </c>
      <c r="N1067" s="939"/>
      <c r="O1067" s="939"/>
      <c r="P1067" s="939"/>
      <c r="Q1067" s="459"/>
      <c r="R1067" s="939">
        <f t="shared" si="72"/>
        <v>15</v>
      </c>
      <c r="S1067" s="46"/>
      <c r="T1067" s="46"/>
      <c r="U1067" s="1082">
        <v>1067</v>
      </c>
      <c r="V1067" s="46"/>
    </row>
    <row r="1068" spans="1:22" ht="15.75" customHeight="1">
      <c r="A1068" s="1269" t="str">
        <f t="shared" si="71"/>
        <v>Chicken sales: no. sold</v>
      </c>
      <c r="B1068" s="1243">
        <v>5</v>
      </c>
      <c r="C1068" s="1145">
        <f t="shared" si="73"/>
        <v>135</v>
      </c>
      <c r="D1068" s="1145">
        <f t="shared" si="74"/>
        <v>0</v>
      </c>
      <c r="E1068" s="1145">
        <f t="shared" si="75"/>
        <v>198</v>
      </c>
      <c r="F1068" s="1145">
        <f t="shared" si="76"/>
        <v>0</v>
      </c>
      <c r="G1068" s="939"/>
      <c r="H1068" s="1253">
        <f t="shared" si="77"/>
        <v>100</v>
      </c>
      <c r="I1068" s="1253">
        <f t="shared" si="78"/>
        <v>0</v>
      </c>
      <c r="J1068" s="1253">
        <f t="shared" si="79"/>
        <v>405</v>
      </c>
      <c r="K1068" s="1253">
        <f t="shared" si="80"/>
        <v>0</v>
      </c>
      <c r="L1068" s="939"/>
      <c r="M1068" s="1025" t="str">
        <f t="shared" si="81"/>
        <v/>
      </c>
      <c r="N1068" s="939"/>
      <c r="O1068" s="939"/>
      <c r="P1068" s="939"/>
      <c r="Q1068" s="459"/>
      <c r="R1068" s="939">
        <f t="shared" si="72"/>
        <v>16</v>
      </c>
      <c r="S1068" s="46"/>
      <c r="T1068" s="46"/>
      <c r="U1068" s="1082">
        <v>1068</v>
      </c>
      <c r="V1068" s="46"/>
    </row>
    <row r="1069" spans="1:22" ht="15.75" customHeight="1">
      <c r="A1069" s="1269" t="str">
        <f t="shared" si="71"/>
        <v>Maize: kg produced</v>
      </c>
      <c r="B1069" s="1243">
        <v>6</v>
      </c>
      <c r="C1069" s="1145">
        <f t="shared" si="73"/>
        <v>0</v>
      </c>
      <c r="D1069" s="1145">
        <f t="shared" si="74"/>
        <v>0</v>
      </c>
      <c r="E1069" s="1145">
        <f t="shared" si="75"/>
        <v>0</v>
      </c>
      <c r="F1069" s="1145">
        <f t="shared" si="76"/>
        <v>0</v>
      </c>
      <c r="G1069" s="939"/>
      <c r="H1069" s="1253">
        <f t="shared" si="77"/>
        <v>0</v>
      </c>
      <c r="I1069" s="1253">
        <f t="shared" si="78"/>
        <v>0</v>
      </c>
      <c r="J1069" s="1253">
        <f t="shared" si="79"/>
        <v>900</v>
      </c>
      <c r="K1069" s="1253">
        <f t="shared" si="80"/>
        <v>-900</v>
      </c>
      <c r="L1069" s="939"/>
      <c r="M1069" s="1025">
        <f t="shared" si="81"/>
        <v>18</v>
      </c>
      <c r="N1069" s="939"/>
      <c r="O1069" s="939"/>
      <c r="P1069" s="939"/>
      <c r="Q1069" s="459"/>
      <c r="R1069" s="939">
        <f t="shared" si="72"/>
        <v>18</v>
      </c>
      <c r="S1069" s="46"/>
      <c r="T1069" s="46"/>
      <c r="U1069" s="1082">
        <v>1069</v>
      </c>
      <c r="V1069" s="46"/>
    </row>
    <row r="1070" spans="1:22" ht="15.75" customHeight="1">
      <c r="A1070" s="1269" t="str">
        <f t="shared" si="71"/>
        <v>Cowpeas: kg produced</v>
      </c>
      <c r="B1070" s="1243">
        <v>7</v>
      </c>
      <c r="C1070" s="1145">
        <f t="shared" si="73"/>
        <v>0</v>
      </c>
      <c r="D1070" s="1145">
        <f t="shared" si="74"/>
        <v>0</v>
      </c>
      <c r="E1070" s="1145">
        <f t="shared" si="75"/>
        <v>0</v>
      </c>
      <c r="F1070" s="1145">
        <f t="shared" si="76"/>
        <v>0</v>
      </c>
      <c r="G1070" s="939"/>
      <c r="H1070" s="1253">
        <f t="shared" si="77"/>
        <v>0</v>
      </c>
      <c r="I1070" s="1253">
        <f t="shared" si="78"/>
        <v>0</v>
      </c>
      <c r="J1070" s="1253">
        <f t="shared" si="79"/>
        <v>150</v>
      </c>
      <c r="K1070" s="1253">
        <f t="shared" si="80"/>
        <v>90</v>
      </c>
      <c r="L1070" s="939"/>
      <c r="M1070" s="1025" t="str">
        <f t="shared" si="81"/>
        <v/>
      </c>
      <c r="N1070" s="939"/>
      <c r="O1070" s="939"/>
      <c r="P1070" s="939"/>
      <c r="Q1070" s="459"/>
      <c r="R1070" s="939">
        <f t="shared" si="72"/>
        <v>21</v>
      </c>
      <c r="S1070" s="46"/>
      <c r="T1070" s="46"/>
      <c r="U1070" s="1082">
        <v>1070</v>
      </c>
      <c r="V1070" s="46"/>
    </row>
    <row r="1071" spans="1:22" ht="15.75" customHeight="1">
      <c r="A1071" s="1269" t="str">
        <f t="shared" si="71"/>
        <v>Pumpkin: kg produce</v>
      </c>
      <c r="B1071" s="1243">
        <v>8</v>
      </c>
      <c r="C1071" s="1145">
        <f t="shared" si="73"/>
        <v>0</v>
      </c>
      <c r="D1071" s="1145">
        <f t="shared" si="74"/>
        <v>0</v>
      </c>
      <c r="E1071" s="1145">
        <f t="shared" si="75"/>
        <v>0</v>
      </c>
      <c r="F1071" s="1145">
        <f t="shared" si="76"/>
        <v>0</v>
      </c>
      <c r="G1071" s="939"/>
      <c r="H1071" s="1253">
        <f t="shared" si="77"/>
        <v>0</v>
      </c>
      <c r="I1071" s="1253">
        <f t="shared" si="78"/>
        <v>0</v>
      </c>
      <c r="J1071" s="1253">
        <f t="shared" si="79"/>
        <v>1500</v>
      </c>
      <c r="K1071" s="1253">
        <f t="shared" si="80"/>
        <v>-1500</v>
      </c>
      <c r="L1071" s="939"/>
      <c r="M1071" s="1025" t="str">
        <f t="shared" si="81"/>
        <v/>
      </c>
      <c r="N1071" s="939"/>
      <c r="O1071" s="939"/>
      <c r="P1071" s="939"/>
      <c r="Q1071" s="459"/>
      <c r="R1071" s="939">
        <f t="shared" si="72"/>
        <v>24</v>
      </c>
      <c r="S1071" s="46"/>
      <c r="T1071" s="46"/>
      <c r="U1071" s="1082">
        <v>1071</v>
      </c>
      <c r="V1071" s="46"/>
    </row>
    <row r="1072" spans="1:22" ht="15.75" customHeight="1">
      <c r="A1072" s="1269" t="str">
        <f t="shared" si="71"/>
        <v>Cabbage: number produced</v>
      </c>
      <c r="B1072" s="1243">
        <v>9</v>
      </c>
      <c r="C1072" s="1145">
        <f t="shared" si="73"/>
        <v>0</v>
      </c>
      <c r="D1072" s="1145">
        <f t="shared" si="74"/>
        <v>0</v>
      </c>
      <c r="E1072" s="1145">
        <f t="shared" si="75"/>
        <v>0</v>
      </c>
      <c r="F1072" s="1145">
        <f t="shared" si="76"/>
        <v>0</v>
      </c>
      <c r="G1072" s="939"/>
      <c r="H1072" s="1253">
        <f t="shared" si="77"/>
        <v>150</v>
      </c>
      <c r="I1072" s="1253">
        <f t="shared" si="78"/>
        <v>0</v>
      </c>
      <c r="J1072" s="1253">
        <f t="shared" si="79"/>
        <v>150</v>
      </c>
      <c r="K1072" s="1253">
        <f t="shared" si="80"/>
        <v>0</v>
      </c>
      <c r="L1072" s="939"/>
      <c r="M1072" s="1025">
        <f t="shared" si="81"/>
        <v>35</v>
      </c>
      <c r="N1072" s="939"/>
      <c r="O1072" s="939"/>
      <c r="P1072" s="939"/>
      <c r="Q1072" s="459"/>
      <c r="R1072" s="939">
        <f t="shared" si="72"/>
        <v>35</v>
      </c>
      <c r="S1072" s="46"/>
      <c r="T1072" s="46"/>
      <c r="U1072" s="1082">
        <v>1072</v>
      </c>
      <c r="V1072" s="46"/>
    </row>
    <row r="1073" spans="1:22" ht="15.75" customHeight="1">
      <c r="A1073" s="1269" t="str">
        <f t="shared" si="71"/>
        <v>Tomato: kg produced</v>
      </c>
      <c r="B1073" s="1243">
        <v>10</v>
      </c>
      <c r="C1073" s="1145">
        <f t="shared" si="73"/>
        <v>0</v>
      </c>
      <c r="D1073" s="1145">
        <f t="shared" si="74"/>
        <v>0</v>
      </c>
      <c r="E1073" s="1145">
        <f t="shared" si="75"/>
        <v>0</v>
      </c>
      <c r="F1073" s="1145">
        <f t="shared" si="76"/>
        <v>0</v>
      </c>
      <c r="G1073" s="939"/>
      <c r="H1073" s="1253">
        <f t="shared" si="77"/>
        <v>0</v>
      </c>
      <c r="I1073" s="1253">
        <f t="shared" si="78"/>
        <v>0</v>
      </c>
      <c r="J1073" s="1253">
        <f t="shared" si="79"/>
        <v>7000</v>
      </c>
      <c r="K1073" s="1253">
        <f t="shared" si="80"/>
        <v>0</v>
      </c>
      <c r="L1073" s="939"/>
      <c r="M1073" s="1025" t="str">
        <f t="shared" si="81"/>
        <v/>
      </c>
      <c r="N1073" s="939"/>
      <c r="O1073" s="939"/>
      <c r="P1073" s="939"/>
      <c r="Q1073" s="459"/>
      <c r="R1073" s="939">
        <f t="shared" si="72"/>
        <v>37</v>
      </c>
      <c r="S1073" s="46"/>
      <c r="T1073" s="46"/>
      <c r="U1073" s="1082">
        <v>1073</v>
      </c>
      <c r="V1073" s="46"/>
    </row>
    <row r="1074" spans="1:22" ht="15.75" customHeight="1">
      <c r="A1074" s="1269" t="str">
        <f t="shared" si="71"/>
        <v>Onions: kg produced</v>
      </c>
      <c r="B1074" s="1243">
        <v>11</v>
      </c>
      <c r="C1074" s="1145">
        <f t="shared" si="73"/>
        <v>0</v>
      </c>
      <c r="D1074" s="1145">
        <f t="shared" si="74"/>
        <v>0</v>
      </c>
      <c r="E1074" s="1145">
        <f t="shared" si="75"/>
        <v>0</v>
      </c>
      <c r="F1074" s="1145">
        <f t="shared" si="76"/>
        <v>0</v>
      </c>
      <c r="G1074" s="939"/>
      <c r="H1074" s="1253">
        <f t="shared" si="77"/>
        <v>0</v>
      </c>
      <c r="I1074" s="1253">
        <f t="shared" si="78"/>
        <v>0</v>
      </c>
      <c r="J1074" s="1253">
        <f t="shared" si="79"/>
        <v>3500</v>
      </c>
      <c r="K1074" s="1253">
        <f t="shared" si="80"/>
        <v>0</v>
      </c>
      <c r="L1074" s="939"/>
      <c r="M1074" s="1025" t="str">
        <f t="shared" si="81"/>
        <v/>
      </c>
      <c r="N1074" s="939"/>
      <c r="O1074" s="939"/>
      <c r="P1074" s="939"/>
      <c r="Q1074" s="459"/>
      <c r="R1074" s="939">
        <f t="shared" si="72"/>
        <v>38</v>
      </c>
      <c r="S1074" s="46"/>
      <c r="T1074" s="46"/>
      <c r="U1074" s="1082">
        <v>1074</v>
      </c>
      <c r="V1074" s="46"/>
    </row>
    <row r="1075" spans="1:22" ht="15.75" customHeight="1">
      <c r="A1075" s="1269" t="str">
        <f t="shared" si="71"/>
        <v>Beetroot: kg produced</v>
      </c>
      <c r="B1075" s="1243">
        <v>12</v>
      </c>
      <c r="C1075" s="1145">
        <f t="shared" si="73"/>
        <v>0</v>
      </c>
      <c r="D1075" s="1145">
        <f t="shared" si="74"/>
        <v>0</v>
      </c>
      <c r="E1075" s="1145">
        <f t="shared" si="75"/>
        <v>0</v>
      </c>
      <c r="F1075" s="1145">
        <f t="shared" si="76"/>
        <v>0</v>
      </c>
      <c r="G1075" s="939"/>
      <c r="H1075" s="1253">
        <f t="shared" si="77"/>
        <v>0</v>
      </c>
      <c r="I1075" s="1253">
        <f t="shared" si="78"/>
        <v>0</v>
      </c>
      <c r="J1075" s="1253">
        <f t="shared" si="79"/>
        <v>200</v>
      </c>
      <c r="K1075" s="1253">
        <f t="shared" si="80"/>
        <v>0</v>
      </c>
      <c r="L1075" s="939"/>
      <c r="M1075" s="1025" t="str">
        <f t="shared" si="81"/>
        <v/>
      </c>
      <c r="N1075" s="939"/>
      <c r="O1075" s="939"/>
      <c r="P1075" s="939"/>
      <c r="Q1075" s="459"/>
      <c r="R1075" s="939">
        <f t="shared" si="72"/>
        <v>39</v>
      </c>
      <c r="S1075" s="46"/>
      <c r="T1075" s="46"/>
      <c r="U1075" s="1082">
        <v>1075</v>
      </c>
      <c r="V1075" s="46"/>
    </row>
    <row r="1076" spans="1:22" ht="15.75" customHeight="1">
      <c r="A1076" s="1269" t="str">
        <f t="shared" si="71"/>
        <v>Spinach: kg produced</v>
      </c>
      <c r="B1076" s="1243">
        <v>13</v>
      </c>
      <c r="C1076" s="1145">
        <f t="shared" si="73"/>
        <v>0</v>
      </c>
      <c r="D1076" s="1145">
        <f t="shared" si="74"/>
        <v>0</v>
      </c>
      <c r="E1076" s="1145">
        <f t="shared" si="75"/>
        <v>0</v>
      </c>
      <c r="F1076" s="1145">
        <f t="shared" si="76"/>
        <v>0</v>
      </c>
      <c r="G1076" s="939"/>
      <c r="H1076" s="1253">
        <f t="shared" si="77"/>
        <v>0</v>
      </c>
      <c r="I1076" s="1253">
        <f t="shared" si="78"/>
        <v>0</v>
      </c>
      <c r="J1076" s="1253">
        <f t="shared" si="79"/>
        <v>250</v>
      </c>
      <c r="K1076" s="1253">
        <f t="shared" si="80"/>
        <v>0</v>
      </c>
      <c r="L1076" s="939"/>
      <c r="M1076" s="1025" t="str">
        <f t="shared" si="81"/>
        <v/>
      </c>
      <c r="N1076" s="939"/>
      <c r="O1076" s="939"/>
      <c r="P1076" s="939"/>
      <c r="Q1076" s="459"/>
      <c r="R1076" s="939">
        <f t="shared" si="72"/>
        <v>40</v>
      </c>
      <c r="S1076" s="46"/>
      <c r="T1076" s="46"/>
      <c r="U1076" s="1082">
        <v>1076</v>
      </c>
      <c r="V1076" s="46"/>
    </row>
    <row r="1077" spans="1:22" ht="15.75" customHeight="1">
      <c r="A1077" s="1269" t="str">
        <f t="shared" si="71"/>
        <v>WILD FOODS -- see worksheet Data 3</v>
      </c>
      <c r="B1077" s="1243">
        <v>14</v>
      </c>
      <c r="C1077" s="1145">
        <f t="shared" si="73"/>
        <v>640</v>
      </c>
      <c r="D1077" s="1145">
        <f t="shared" si="74"/>
        <v>110</v>
      </c>
      <c r="E1077" s="1145">
        <f t="shared" si="75"/>
        <v>640</v>
      </c>
      <c r="F1077" s="1145">
        <f t="shared" si="76"/>
        <v>110</v>
      </c>
      <c r="G1077" s="939"/>
      <c r="H1077" s="1253">
        <f t="shared" si="77"/>
        <v>0</v>
      </c>
      <c r="I1077" s="1253">
        <f t="shared" si="78"/>
        <v>0</v>
      </c>
      <c r="J1077" s="1253">
        <f t="shared" si="79"/>
        <v>0</v>
      </c>
      <c r="K1077" s="1253">
        <f t="shared" si="80"/>
        <v>0</v>
      </c>
      <c r="L1077" s="939"/>
      <c r="M1077" s="1025" t="str">
        <f t="shared" si="81"/>
        <v/>
      </c>
      <c r="N1077" s="939"/>
      <c r="O1077" s="939"/>
      <c r="P1077" s="939"/>
      <c r="Q1077" s="459"/>
      <c r="R1077" s="939">
        <f t="shared" si="72"/>
        <v>46</v>
      </c>
      <c r="S1077" s="46"/>
      <c r="T1077" s="46"/>
      <c r="U1077" s="1082">
        <v>1077</v>
      </c>
      <c r="V1077" s="46"/>
    </row>
    <row r="1078" spans="1:22" ht="15.75" customHeight="1">
      <c r="A1078" s="1269" t="str">
        <f t="shared" si="71"/>
        <v>Agricultural cash income -- see Data2</v>
      </c>
      <c r="B1078" s="1243">
        <v>15</v>
      </c>
      <c r="C1078" s="1145">
        <f t="shared" si="73"/>
        <v>1510</v>
      </c>
      <c r="D1078" s="1145">
        <f t="shared" si="74"/>
        <v>0</v>
      </c>
      <c r="E1078" s="1145">
        <f t="shared" si="75"/>
        <v>3050</v>
      </c>
      <c r="F1078" s="1145">
        <f t="shared" si="76"/>
        <v>0</v>
      </c>
      <c r="G1078" s="939"/>
      <c r="H1078" s="1253">
        <f t="shared" si="77"/>
        <v>980</v>
      </c>
      <c r="I1078" s="1253">
        <f t="shared" si="78"/>
        <v>0</v>
      </c>
      <c r="J1078" s="1253">
        <f t="shared" si="79"/>
        <v>0</v>
      </c>
      <c r="K1078" s="1253">
        <f t="shared" si="80"/>
        <v>0</v>
      </c>
      <c r="L1078" s="939"/>
      <c r="M1078" s="1025" t="str">
        <f t="shared" si="81"/>
        <v/>
      </c>
      <c r="N1078" s="939"/>
      <c r="O1078" s="939"/>
      <c r="P1078" s="939"/>
      <c r="Q1078" s="459"/>
      <c r="R1078" s="939">
        <f t="shared" si="72"/>
        <v>48</v>
      </c>
      <c r="S1078" s="46"/>
      <c r="T1078" s="46"/>
      <c r="U1078" s="1082">
        <v>1078</v>
      </c>
      <c r="V1078" s="46"/>
    </row>
    <row r="1079" spans="1:22" ht="15.75" customHeight="1">
      <c r="A1079" s="1269" t="str">
        <f t="shared" si="71"/>
        <v>Domestic work cash income -- see Data2</v>
      </c>
      <c r="B1079" s="1243">
        <v>16</v>
      </c>
      <c r="C1079" s="1145">
        <f t="shared" si="73"/>
        <v>4500</v>
      </c>
      <c r="D1079" s="1145">
        <f t="shared" si="74"/>
        <v>0</v>
      </c>
      <c r="E1079" s="1145">
        <f t="shared" si="75"/>
        <v>9000</v>
      </c>
      <c r="F1079" s="1145">
        <f t="shared" si="76"/>
        <v>0</v>
      </c>
      <c r="G1079" s="939"/>
      <c r="H1079" s="1253">
        <f t="shared" si="77"/>
        <v>0</v>
      </c>
      <c r="I1079" s="1253">
        <f t="shared" si="78"/>
        <v>0</v>
      </c>
      <c r="J1079" s="1253">
        <f t="shared" si="79"/>
        <v>0</v>
      </c>
      <c r="K1079" s="1253">
        <f t="shared" si="80"/>
        <v>0</v>
      </c>
      <c r="L1079" s="939"/>
      <c r="M1079" s="1025" t="str">
        <f t="shared" si="81"/>
        <v/>
      </c>
      <c r="N1079" s="939"/>
      <c r="O1079" s="939"/>
      <c r="P1079" s="939"/>
      <c r="Q1079" s="459"/>
      <c r="R1079" s="939">
        <f t="shared" si="72"/>
        <v>50</v>
      </c>
      <c r="S1079" s="46"/>
      <c r="T1079" s="46"/>
      <c r="U1079" s="1082">
        <v>1079</v>
      </c>
      <c r="V1079" s="46"/>
    </row>
    <row r="1080" spans="1:22" ht="15.75" customHeight="1">
      <c r="A1080" s="1269" t="str">
        <f t="shared" si="71"/>
        <v>Formal Employment (conservancies, etc.)</v>
      </c>
      <c r="B1080" s="1243">
        <v>17</v>
      </c>
      <c r="C1080" s="1145">
        <f t="shared" si="73"/>
        <v>0</v>
      </c>
      <c r="D1080" s="1145">
        <f t="shared" si="74"/>
        <v>0</v>
      </c>
      <c r="E1080" s="1145">
        <f t="shared" si="75"/>
        <v>0</v>
      </c>
      <c r="F1080" s="1145">
        <f t="shared" si="76"/>
        <v>0</v>
      </c>
      <c r="G1080" s="939"/>
      <c r="H1080" s="1253">
        <f t="shared" si="77"/>
        <v>36000</v>
      </c>
      <c r="I1080" s="1253">
        <f t="shared" si="78"/>
        <v>0</v>
      </c>
      <c r="J1080" s="1253">
        <f t="shared" si="79"/>
        <v>204000</v>
      </c>
      <c r="K1080" s="1253">
        <f t="shared" si="80"/>
        <v>0</v>
      </c>
      <c r="L1080" s="939"/>
      <c r="M1080" s="1025" t="str">
        <f t="shared" si="81"/>
        <v/>
      </c>
      <c r="N1080" s="939"/>
      <c r="O1080" s="939"/>
      <c r="P1080" s="939"/>
      <c r="Q1080" s="459"/>
      <c r="R1080" s="939">
        <f t="shared" si="72"/>
        <v>52</v>
      </c>
      <c r="S1080" s="46"/>
      <c r="T1080" s="46"/>
      <c r="U1080" s="1082">
        <v>1080</v>
      </c>
      <c r="V1080" s="46"/>
    </row>
    <row r="1081" spans="1:22" ht="15.75" customHeight="1">
      <c r="A1081" s="1269" t="str">
        <f t="shared" si="71"/>
        <v>Self-employment -- see Data2</v>
      </c>
      <c r="B1081" s="1243">
        <v>18</v>
      </c>
      <c r="C1081" s="1145">
        <f t="shared" si="73"/>
        <v>3600</v>
      </c>
      <c r="D1081" s="1145">
        <f t="shared" si="74"/>
        <v>720</v>
      </c>
      <c r="E1081" s="1145">
        <f t="shared" si="75"/>
        <v>4100</v>
      </c>
      <c r="F1081" s="1145">
        <f t="shared" si="76"/>
        <v>820</v>
      </c>
      <c r="G1081" s="939"/>
      <c r="H1081" s="1253">
        <f t="shared" si="77"/>
        <v>3600</v>
      </c>
      <c r="I1081" s="1253">
        <f t="shared" si="78"/>
        <v>720</v>
      </c>
      <c r="J1081" s="1253">
        <f t="shared" si="79"/>
        <v>6000</v>
      </c>
      <c r="K1081" s="1253">
        <f t="shared" si="80"/>
        <v>1200</v>
      </c>
      <c r="L1081" s="939"/>
      <c r="M1081" s="1025" t="str">
        <f t="shared" si="81"/>
        <v/>
      </c>
      <c r="N1081" s="939"/>
      <c r="O1081" s="939"/>
      <c r="P1081" s="939"/>
      <c r="Q1081" s="459"/>
      <c r="R1081" s="939">
        <f t="shared" si="72"/>
        <v>54</v>
      </c>
      <c r="S1081" s="46"/>
      <c r="T1081" s="46"/>
      <c r="U1081" s="1082">
        <v>1081</v>
      </c>
      <c r="V1081" s="46"/>
    </row>
    <row r="1082" spans="1:22" ht="15.75" customHeight="1">
      <c r="A1082" s="1269" t="str">
        <f t="shared" si="71"/>
        <v>Small business -- see Data2</v>
      </c>
      <c r="B1082" s="1243">
        <v>19</v>
      </c>
      <c r="C1082" s="1145">
        <f t="shared" si="73"/>
        <v>0</v>
      </c>
      <c r="D1082" s="1145">
        <f t="shared" si="74"/>
        <v>0</v>
      </c>
      <c r="E1082" s="1145">
        <f t="shared" si="75"/>
        <v>840</v>
      </c>
      <c r="F1082" s="1145">
        <f t="shared" si="76"/>
        <v>0</v>
      </c>
      <c r="G1082" s="939"/>
      <c r="H1082" s="1253">
        <f t="shared" si="77"/>
        <v>7200</v>
      </c>
      <c r="I1082" s="1253">
        <f t="shared" si="78"/>
        <v>0</v>
      </c>
      <c r="J1082" s="1253">
        <f t="shared" si="79"/>
        <v>14400</v>
      </c>
      <c r="K1082" s="1253">
        <f t="shared" si="80"/>
        <v>0</v>
      </c>
      <c r="L1082" s="939"/>
      <c r="M1082" s="1025" t="str">
        <f t="shared" si="81"/>
        <v/>
      </c>
      <c r="N1082" s="939"/>
      <c r="O1082" s="939"/>
      <c r="P1082" s="939"/>
      <c r="Q1082" s="459"/>
      <c r="R1082" s="939">
        <f t="shared" si="72"/>
        <v>55</v>
      </c>
      <c r="S1082" s="46"/>
      <c r="T1082" s="46"/>
      <c r="U1082" s="1082">
        <v>1082</v>
      </c>
      <c r="V1082" s="46"/>
    </row>
    <row r="1083" spans="1:22" ht="15.75" customHeight="1">
      <c r="A1083" s="1269" t="str">
        <f t="shared" si="71"/>
        <v>Social Cash Transfers -- see Data2</v>
      </c>
      <c r="B1083" s="1243">
        <v>20</v>
      </c>
      <c r="C1083" s="1145">
        <f t="shared" si="73"/>
        <v>19980.908313376669</v>
      </c>
      <c r="D1083" s="1145">
        <f t="shared" si="74"/>
        <v>0</v>
      </c>
      <c r="E1083" s="1145">
        <f t="shared" si="75"/>
        <v>19980.908313376669</v>
      </c>
      <c r="F1083" s="1145">
        <f t="shared" si="76"/>
        <v>0</v>
      </c>
      <c r="G1083" s="939"/>
      <c r="H1083" s="1253">
        <f t="shared" si="77"/>
        <v>8078.9240506329124</v>
      </c>
      <c r="I1083" s="1253">
        <f t="shared" si="78"/>
        <v>0</v>
      </c>
      <c r="J1083" s="1253">
        <f t="shared" si="79"/>
        <v>8078.9240506329124</v>
      </c>
      <c r="K1083" s="1253">
        <f t="shared" si="80"/>
        <v>0</v>
      </c>
      <c r="L1083" s="939"/>
      <c r="M1083" s="1025" t="str">
        <f t="shared" si="81"/>
        <v/>
      </c>
      <c r="N1083" s="939"/>
      <c r="O1083" s="939"/>
      <c r="P1083" s="939"/>
      <c r="Q1083" s="459"/>
      <c r="R1083" s="939">
        <f t="shared" si="72"/>
        <v>56</v>
      </c>
      <c r="S1083" s="46"/>
      <c r="T1083" s="46"/>
      <c r="U1083" s="1082">
        <v>1083</v>
      </c>
      <c r="V1083" s="46"/>
    </row>
    <row r="1084" spans="1:22" ht="15.75" customHeight="1">
      <c r="A1084" s="1269" t="str">
        <f t="shared" si="71"/>
        <v>Public works -- see Data2</v>
      </c>
      <c r="B1084" s="1243">
        <v>21</v>
      </c>
      <c r="C1084" s="1145">
        <f t="shared" si="73"/>
        <v>0</v>
      </c>
      <c r="D1084" s="1145">
        <f t="shared" si="74"/>
        <v>0</v>
      </c>
      <c r="E1084" s="1145">
        <f t="shared" si="75"/>
        <v>561</v>
      </c>
      <c r="F1084" s="1145">
        <f t="shared" si="76"/>
        <v>0</v>
      </c>
      <c r="G1084" s="939"/>
      <c r="H1084" s="1253">
        <f t="shared" si="77"/>
        <v>0</v>
      </c>
      <c r="I1084" s="1253">
        <f t="shared" si="78"/>
        <v>0</v>
      </c>
      <c r="J1084" s="1253">
        <f t="shared" si="79"/>
        <v>0</v>
      </c>
      <c r="K1084" s="1253">
        <f t="shared" si="80"/>
        <v>0</v>
      </c>
      <c r="L1084" s="939"/>
      <c r="M1084" s="1025" t="str">
        <f t="shared" si="81"/>
        <v/>
      </c>
      <c r="N1084" s="939"/>
      <c r="O1084" s="939"/>
      <c r="P1084" s="939"/>
      <c r="Q1084" s="459"/>
      <c r="R1084" s="939">
        <f t="shared" si="72"/>
        <v>57</v>
      </c>
      <c r="S1084" s="46"/>
      <c r="T1084" s="46"/>
      <c r="U1084" s="1082">
        <v>1084</v>
      </c>
      <c r="V1084" s="46"/>
    </row>
    <row r="1085" spans="1:22" ht="15.75" customHeight="1">
      <c r="A1085" s="1269" t="str">
        <f t="shared" si="71"/>
        <v>Other income: e.g. Credit (cotton loans)</v>
      </c>
      <c r="B1085" s="1243">
        <v>22</v>
      </c>
      <c r="C1085" s="1145">
        <f t="shared" si="73"/>
        <v>450</v>
      </c>
      <c r="D1085" s="1145">
        <f t="shared" si="74"/>
        <v>0</v>
      </c>
      <c r="E1085" s="1145">
        <f t="shared" si="75"/>
        <v>0</v>
      </c>
      <c r="F1085" s="1145">
        <f t="shared" si="76"/>
        <v>0</v>
      </c>
      <c r="G1085" s="939"/>
      <c r="H1085" s="1253">
        <f t="shared" si="77"/>
        <v>0</v>
      </c>
      <c r="I1085" s="1253">
        <f t="shared" si="78"/>
        <v>0</v>
      </c>
      <c r="J1085" s="1253">
        <f t="shared" si="79"/>
        <v>0</v>
      </c>
      <c r="K1085" s="1253">
        <f t="shared" si="80"/>
        <v>0</v>
      </c>
      <c r="L1085" s="939"/>
      <c r="M1085" s="1025" t="str">
        <f>IF(LOOKUP(R1085,R$1044:R$1057,R$1044:R$1057)=R1085,R1085,"")</f>
        <v/>
      </c>
      <c r="N1085" s="939"/>
      <c r="O1085" s="939"/>
      <c r="P1085" s="939"/>
      <c r="Q1085" s="459"/>
      <c r="R1085" s="939">
        <f t="shared" si="72"/>
        <v>59</v>
      </c>
      <c r="S1085" s="46"/>
      <c r="T1085" s="46"/>
      <c r="U1085" s="1082">
        <v>1085</v>
      </c>
      <c r="V1085" s="46"/>
    </row>
    <row r="1086" spans="1:22" ht="15.75" customHeight="1">
      <c r="A1086" s="1269" t="str">
        <f t="shared" si="71"/>
        <v>Remittances: no. times per year</v>
      </c>
      <c r="B1086" s="1243">
        <v>23</v>
      </c>
      <c r="C1086" s="1145">
        <f t="shared" si="73"/>
        <v>2400</v>
      </c>
      <c r="D1086" s="1145">
        <f t="shared" si="74"/>
        <v>0</v>
      </c>
      <c r="E1086" s="1145">
        <f t="shared" si="75"/>
        <v>3600</v>
      </c>
      <c r="F1086" s="1145">
        <f t="shared" si="76"/>
        <v>0</v>
      </c>
      <c r="G1086" s="939"/>
      <c r="H1086" s="1253">
        <f t="shared" si="77"/>
        <v>24000</v>
      </c>
      <c r="I1086" s="1253">
        <f t="shared" si="78"/>
        <v>0</v>
      </c>
      <c r="J1086" s="1253">
        <f t="shared" si="79"/>
        <v>36000</v>
      </c>
      <c r="K1086" s="1253">
        <f t="shared" si="80"/>
        <v>0</v>
      </c>
      <c r="L1086" s="939"/>
      <c r="M1086" s="1025" t="str">
        <f>IF(LOOKUP(R1086,R$1044:R$1057,R$1044:R$1057)=R1086,R1086,"")</f>
        <v/>
      </c>
      <c r="N1086" s="939"/>
      <c r="O1086" s="939"/>
      <c r="P1086" s="939"/>
      <c r="Q1086" s="459"/>
      <c r="R1086" s="939">
        <f>IF($A1086="","",IF(LOOKUP($B1086,$T$904:$T$983,R$904:R$983)=0,"",LOOKUP($B1086,$T$904:$T$983,R$904:R$983)))</f>
        <v>60</v>
      </c>
      <c r="S1086" s="46"/>
      <c r="T1086" s="46"/>
      <c r="U1086" s="1082">
        <v>1086</v>
      </c>
      <c r="V1086" s="46"/>
    </row>
    <row r="1087" spans="1:22" ht="15.75" customHeight="1">
      <c r="A1087" s="1273" t="s">
        <v>107</v>
      </c>
      <c r="B1087" s="1243"/>
      <c r="C1087" s="1145">
        <f>SUM(C1064:C1086)</f>
        <v>33715.908313376669</v>
      </c>
      <c r="D1087" s="1145">
        <f>SUM(D1064:D1086)</f>
        <v>830</v>
      </c>
      <c r="E1087" s="1145">
        <f>SUM(E1064:E1086)</f>
        <v>44569.908313376669</v>
      </c>
      <c r="F1087" s="1145">
        <f>SUM(F1064:F1086)</f>
        <v>930</v>
      </c>
      <c r="G1087" s="939"/>
      <c r="H1087" s="1253">
        <f>SUM(H1064:H1086)</f>
        <v>88508.924050632922</v>
      </c>
      <c r="I1087" s="1253">
        <f>SUM(I1064:I1086)</f>
        <v>1070</v>
      </c>
      <c r="J1087" s="1253">
        <f>SUM(J1064:J1086)</f>
        <v>300233.92405063292</v>
      </c>
      <c r="K1087" s="1253">
        <f>SUM(K1064:K1086)</f>
        <v>-2160</v>
      </c>
      <c r="L1087" s="939"/>
      <c r="M1087" s="939"/>
      <c r="N1087" s="939"/>
      <c r="O1087" s="939"/>
      <c r="P1087" s="939"/>
      <c r="Q1087" s="459"/>
      <c r="R1087" s="459"/>
      <c r="S1087" s="46"/>
      <c r="T1087" s="46"/>
      <c r="U1087" s="1082">
        <v>1087</v>
      </c>
      <c r="V1087" s="46"/>
    </row>
    <row r="1088" spans="1:22" ht="15.75" customHeight="1">
      <c r="A1088" s="44"/>
      <c r="B1088" s="1243"/>
      <c r="C1088" s="939"/>
      <c r="D1088" s="939"/>
      <c r="E1088" s="939"/>
      <c r="F1088" s="939"/>
      <c r="G1088" s="939"/>
      <c r="H1088" s="938"/>
      <c r="I1088" s="938"/>
      <c r="J1088" s="938"/>
      <c r="K1088" s="938"/>
      <c r="L1088" s="939"/>
      <c r="M1088" s="938"/>
      <c r="N1088" s="938"/>
      <c r="O1088" s="938"/>
      <c r="P1088" s="938"/>
      <c r="Q1088" s="15"/>
      <c r="R1088" s="459"/>
      <c r="S1088" s="46"/>
      <c r="T1088" s="46"/>
      <c r="U1088" s="1082">
        <v>1088</v>
      </c>
      <c r="V1088" s="46"/>
    </row>
    <row r="1089" spans="1:22" ht="15.75" customHeight="1">
      <c r="A1089" s="1178" t="s">
        <v>524</v>
      </c>
      <c r="B1089" s="1243"/>
      <c r="C1089" s="939"/>
      <c r="D1089" s="939"/>
      <c r="E1089" s="939"/>
      <c r="F1089" s="939"/>
      <c r="G1089" s="939"/>
      <c r="H1089" s="938"/>
      <c r="I1089" s="938"/>
      <c r="J1089" s="938"/>
      <c r="K1089" s="938"/>
      <c r="L1089" s="939"/>
      <c r="M1089" s="939"/>
      <c r="N1089" s="939"/>
      <c r="O1089" s="939"/>
      <c r="P1089" s="939"/>
      <c r="Q1089" s="15"/>
      <c r="R1089" s="459"/>
      <c r="S1089" s="46"/>
      <c r="T1089" s="46"/>
      <c r="U1089" s="1082">
        <v>1089</v>
      </c>
      <c r="V1089" s="46"/>
    </row>
    <row r="1090" spans="1:22" ht="15.75" customHeight="1">
      <c r="A1090" s="44" t="s">
        <v>609</v>
      </c>
      <c r="B1090" s="1243"/>
      <c r="C1090" s="1277">
        <f>C900</f>
        <v>1.1953969036351775</v>
      </c>
      <c r="D1090" s="1277">
        <f>M900</f>
        <v>0.38166755364709115</v>
      </c>
      <c r="E1090" s="1277">
        <f>D900</f>
        <v>1.238515550307379</v>
      </c>
      <c r="F1090" s="1277">
        <f>N900</f>
        <v>0.3993200443071161</v>
      </c>
      <c r="G1090" s="939"/>
      <c r="H1090" s="1278">
        <f>E900</f>
        <v>1.251040790784558</v>
      </c>
      <c r="I1090" s="1278">
        <f>O900</f>
        <v>0.31339656485506123</v>
      </c>
      <c r="J1090" s="1278">
        <f>F900</f>
        <v>1.4980324984225819</v>
      </c>
      <c r="K1090" s="1278">
        <f>P900</f>
        <v>0.60540668938806264</v>
      </c>
      <c r="L1090" s="939"/>
      <c r="M1090" s="939"/>
      <c r="N1090" s="939"/>
      <c r="O1090" s="939"/>
      <c r="P1090" s="939"/>
      <c r="Q1090" s="15"/>
      <c r="R1090" s="459"/>
      <c r="S1090" s="46"/>
      <c r="T1090" s="46"/>
      <c r="U1090" s="1082">
        <v>1090</v>
      </c>
      <c r="V1090" s="46"/>
    </row>
    <row r="1091" spans="1:22" ht="15.75" customHeight="1">
      <c r="A1091" s="44" t="s">
        <v>610</v>
      </c>
      <c r="B1091" s="1243"/>
      <c r="C1091" s="1275" t="str">
        <f>IF(SUM(C1043:C1060)=C1090,"OK",SUM(C1043:C1060))</f>
        <v>OK</v>
      </c>
      <c r="D1091" s="1275" t="str">
        <f>IF(SUM(D1043:D1060)=D1090,"OK",SUM(D1043:D1060))</f>
        <v>OK</v>
      </c>
      <c r="E1091" s="1275" t="str">
        <f>IF(SUM(E1043:E1060)=E1090,"OK",SUM(E1043:E1060))</f>
        <v>OK</v>
      </c>
      <c r="F1091" s="1275">
        <f>IF(SUM(F1043:F1060)=F1090,"OK",SUM(F1043:F1060))</f>
        <v>0.4410638207835611</v>
      </c>
      <c r="G1091" s="939"/>
      <c r="H1091" s="1275" t="str">
        <f>IF(SUM(H1043:H1060)=H1090,"OK",SUM(H1043:H1060))</f>
        <v>OK</v>
      </c>
      <c r="I1091" s="1275" t="str">
        <f>IF(SUM(I1043:I1060)=I1090,"OK",SUM(I1043:I1060))</f>
        <v>OK</v>
      </c>
      <c r="J1091" s="1275" t="str">
        <f>IF(SUM(J1043:J1060)=J1090,"OK",SUM(J1043:J1060))</f>
        <v>OK</v>
      </c>
      <c r="K1091" s="1275" t="str">
        <f>IF(SUM(K1043:K1060)=K1090,"OK",SUM(K1043:K1060))</f>
        <v>OK</v>
      </c>
      <c r="L1091" s="939"/>
      <c r="M1091" s="939"/>
      <c r="N1091" s="939"/>
      <c r="O1091" s="939"/>
      <c r="P1091" s="939"/>
      <c r="Q1091" s="15"/>
      <c r="R1091" s="459"/>
      <c r="S1091" s="46"/>
      <c r="T1091" s="46"/>
      <c r="U1091" s="1082">
        <v>1091</v>
      </c>
      <c r="V1091" s="46"/>
    </row>
    <row r="1092" spans="1:22" ht="15.75" customHeight="1">
      <c r="A1092" s="44" t="s">
        <v>611</v>
      </c>
      <c r="B1092" s="1243"/>
      <c r="C1092" s="1244">
        <f>C985</f>
        <v>33715.908313376669</v>
      </c>
      <c r="D1092" s="1244">
        <f>M985</f>
        <v>830</v>
      </c>
      <c r="E1092" s="1244">
        <f>D985</f>
        <v>44569.908313376669</v>
      </c>
      <c r="F1092" s="1244">
        <f>N985</f>
        <v>930</v>
      </c>
      <c r="G1092" s="939"/>
      <c r="H1092" s="1279">
        <f>E985</f>
        <v>88508.924050632922</v>
      </c>
      <c r="I1092" s="1279">
        <f>O985</f>
        <v>1070</v>
      </c>
      <c r="J1092" s="1279">
        <f>F985</f>
        <v>300233.92405063292</v>
      </c>
      <c r="K1092" s="1279">
        <f>P985</f>
        <v>-2160</v>
      </c>
      <c r="L1092" s="939"/>
      <c r="M1092" s="939"/>
      <c r="N1092" s="939"/>
      <c r="O1092" s="939"/>
      <c r="P1092" s="939"/>
      <c r="Q1092" s="15"/>
      <c r="R1092" s="459"/>
      <c r="S1092" s="46"/>
      <c r="T1092" s="46"/>
      <c r="U1092" s="1082">
        <v>1092</v>
      </c>
      <c r="V1092" s="46"/>
    </row>
    <row r="1093" spans="1:22" ht="15.75" customHeight="1">
      <c r="A1093" s="44" t="s">
        <v>610</v>
      </c>
      <c r="B1093" s="1243"/>
      <c r="C1093" s="1244" t="str">
        <f>IF(SUM(C1063:C1086)=C1092,"OK",SUM(C1063:C1086))</f>
        <v>OK</v>
      </c>
      <c r="D1093" s="1244" t="str">
        <f>IF(SUM(D1063:D1086)=D1092,"OK",SUM(D1063:D1086))</f>
        <v>OK</v>
      </c>
      <c r="E1093" s="1244" t="str">
        <f>IF(SUM(E1063:E1086)=E1092,"OK",SUM(E1063:E1086))</f>
        <v>OK</v>
      </c>
      <c r="F1093" s="1244" t="str">
        <f>IF(SUM(F1063:F1086)=F1092,"OK",SUM(F1063:F1086))</f>
        <v>OK</v>
      </c>
      <c r="G1093" s="939"/>
      <c r="H1093" s="1244" t="str">
        <f>IF(SUM(H1063:H1086)=H1092,"OK",SUM(H1063:H1086))</f>
        <v>OK</v>
      </c>
      <c r="I1093" s="1244" t="str">
        <f>IF(SUM(I1063:I1086)=I1092,"OK",SUM(I1063:I1086))</f>
        <v>OK</v>
      </c>
      <c r="J1093" s="1244" t="str">
        <f>IF(SUM(J1063:J1086)=J1092,"OK",SUM(J1063:J1086))</f>
        <v>OK</v>
      </c>
      <c r="K1093" s="1244" t="str">
        <f>IF(SUM(K1063:K1086)=K1092,"OK",SUM(K1063:K1086))</f>
        <v>OK</v>
      </c>
      <c r="L1093" s="939"/>
      <c r="M1093" s="939"/>
      <c r="N1093" s="939"/>
      <c r="O1093" s="939"/>
      <c r="P1093" s="939"/>
      <c r="Q1093" s="15"/>
      <c r="R1093" s="459"/>
      <c r="S1093" s="46"/>
      <c r="T1093" s="46"/>
      <c r="U1093" s="1082">
        <v>1093</v>
      </c>
      <c r="V1093" s="46"/>
    </row>
    <row r="1094" spans="1:22" ht="15.75" customHeight="1">
      <c r="A1094" s="44"/>
      <c r="B1094" s="1243"/>
      <c r="C1094" s="939"/>
      <c r="D1094" s="939"/>
      <c r="E1094" s="939"/>
      <c r="F1094" s="939"/>
      <c r="G1094" s="939"/>
      <c r="H1094" s="938"/>
      <c r="I1094" s="938"/>
      <c r="J1094" s="938"/>
      <c r="K1094" s="938"/>
      <c r="L1094" s="939"/>
      <c r="M1094" s="939"/>
      <c r="N1094" s="939"/>
      <c r="O1094" s="939"/>
      <c r="P1094" s="939"/>
      <c r="Q1094" s="15"/>
      <c r="R1094" s="459"/>
      <c r="S1094" s="46"/>
      <c r="T1094" s="46"/>
      <c r="U1094" s="1082">
        <v>1094</v>
      </c>
      <c r="V1094" s="46"/>
    </row>
    <row r="1095" spans="1:22" ht="15.75" customHeight="1">
      <c r="A1095" s="1178" t="s">
        <v>612</v>
      </c>
      <c r="B1095" s="1243"/>
      <c r="C1095" s="939"/>
      <c r="D1095" s="939"/>
      <c r="E1095" s="939"/>
      <c r="F1095" s="939"/>
      <c r="G1095" s="939"/>
      <c r="H1095" s="938"/>
      <c r="I1095" s="938"/>
      <c r="J1095" s="938"/>
      <c r="K1095" s="938"/>
      <c r="L1095" s="939"/>
      <c r="M1095" s="939"/>
      <c r="N1095" s="939"/>
      <c r="O1095" s="939"/>
      <c r="P1095" s="939"/>
      <c r="Q1095" s="15"/>
      <c r="R1095" s="459"/>
      <c r="S1095" s="46"/>
      <c r="T1095" s="46"/>
      <c r="U1095" s="1082">
        <v>1095</v>
      </c>
      <c r="V1095" s="46"/>
    </row>
    <row r="1096" spans="1:22" ht="15.75" customHeight="1">
      <c r="A1096" s="1178" t="s">
        <v>613</v>
      </c>
      <c r="B1096" s="1243"/>
      <c r="C1096" s="789">
        <v>0.05</v>
      </c>
      <c r="D1096" s="939"/>
      <c r="E1096" s="939"/>
      <c r="F1096" s="939"/>
      <c r="G1096" s="939"/>
      <c r="H1096" s="938"/>
      <c r="I1096" s="938"/>
      <c r="J1096" s="938"/>
      <c r="K1096" s="938"/>
      <c r="L1096" s="939"/>
      <c r="M1096" s="939"/>
      <c r="N1096" s="939"/>
      <c r="O1096" s="939"/>
      <c r="P1096" s="939"/>
      <c r="Q1096" s="15"/>
      <c r="R1096" s="459"/>
      <c r="S1096" s="46"/>
      <c r="T1096" s="46"/>
      <c r="U1096" s="1082">
        <v>1096</v>
      </c>
      <c r="V1096" s="46"/>
    </row>
    <row r="1097" spans="1:22" ht="15.75" customHeight="1">
      <c r="A1097" s="44"/>
      <c r="B1097" s="1243"/>
      <c r="C1097" s="1251" t="str">
        <f>WB!B9</f>
        <v>VP</v>
      </c>
      <c r="D1097" s="1251" t="str">
        <f>WB!B10</f>
        <v>P</v>
      </c>
      <c r="E1097" s="1251" t="str">
        <f>WB!B11</f>
        <v>M</v>
      </c>
      <c r="F1097" s="1251" t="str">
        <f>WB!B12</f>
        <v>BO</v>
      </c>
      <c r="G1097" s="939"/>
      <c r="H1097" s="1252" t="str">
        <f>C1097</f>
        <v>VP</v>
      </c>
      <c r="I1097" s="1252" t="str">
        <f>D1097</f>
        <v>P</v>
      </c>
      <c r="J1097" s="1252" t="str">
        <f>E1097</f>
        <v>M</v>
      </c>
      <c r="K1097" s="1252" t="str">
        <f>F1097</f>
        <v>BO</v>
      </c>
      <c r="L1097" s="939"/>
      <c r="M1097" s="939"/>
      <c r="N1097" s="939"/>
      <c r="O1097" s="939"/>
      <c r="P1097" s="939"/>
      <c r="Q1097" s="15"/>
      <c r="R1097" s="459"/>
      <c r="S1097" s="46"/>
      <c r="T1097" s="46"/>
      <c r="U1097" s="1082">
        <v>1097</v>
      </c>
      <c r="V1097" s="46"/>
    </row>
    <row r="1098" spans="1:22" ht="15.75" customHeight="1">
      <c r="A1098" s="44" t="s">
        <v>536</v>
      </c>
      <c r="B1098" s="1243"/>
      <c r="C1098" s="1244">
        <f>C1038*365*C1039*C1040</f>
        <v>7152.5108905811321</v>
      </c>
      <c r="D1098" s="1244">
        <f>E1038*365*E1039*E1040</f>
        <v>7152.5108905811321</v>
      </c>
      <c r="E1098" s="1244">
        <f>H1038*365*H1039*H1040</f>
        <v>7152.5108905811321</v>
      </c>
      <c r="F1098" s="1244">
        <f>J1038*365*J1039*J1040</f>
        <v>5960.4257421509437</v>
      </c>
      <c r="G1098" s="939"/>
      <c r="H1098" s="46"/>
      <c r="I1098" s="46"/>
      <c r="J1098" s="46"/>
      <c r="K1098" s="938"/>
      <c r="L1098" s="939"/>
      <c r="M1098" s="939"/>
      <c r="N1098" s="939"/>
      <c r="O1098" s="939"/>
      <c r="P1098" s="939"/>
      <c r="Q1098" s="15"/>
      <c r="R1098" s="459"/>
      <c r="S1098" s="46"/>
      <c r="T1098" s="46"/>
      <c r="U1098" s="1082">
        <v>1098</v>
      </c>
      <c r="V1098" s="46"/>
    </row>
    <row r="1099" spans="1:22" ht="15.75" customHeight="1">
      <c r="A1099" s="44"/>
      <c r="B1099" s="1243"/>
      <c r="C1099" s="1244"/>
      <c r="D1099" s="1244"/>
      <c r="E1099" s="1244"/>
      <c r="F1099" s="1244"/>
      <c r="G1099" s="939"/>
      <c r="H1099" s="46"/>
      <c r="I1099" s="46"/>
      <c r="J1099" s="46"/>
      <c r="K1099" s="938"/>
      <c r="L1099" s="939"/>
      <c r="M1099" s="1280" t="s">
        <v>614</v>
      </c>
      <c r="N1099" s="939"/>
      <c r="O1099" s="939"/>
      <c r="P1099" s="939"/>
      <c r="Q1099" s="15"/>
      <c r="R1099" s="459"/>
      <c r="S1099" s="46"/>
      <c r="T1099" s="46"/>
      <c r="U1099" s="1082">
        <v>1099</v>
      </c>
      <c r="V1099" s="46"/>
    </row>
    <row r="1100" spans="1:22" ht="15.75" customHeight="1">
      <c r="A1100" s="1178" t="s">
        <v>615</v>
      </c>
      <c r="B1100" s="1243"/>
      <c r="C1100" s="939"/>
      <c r="D1100" s="1244"/>
      <c r="E1100" s="1244"/>
      <c r="F1100" s="1244"/>
      <c r="G1100" s="939"/>
      <c r="H1100" s="938"/>
      <c r="I1100" s="46"/>
      <c r="J1100" s="46"/>
      <c r="K1100" s="938"/>
      <c r="L1100" s="939"/>
      <c r="M1100" s="1281" t="s">
        <v>616</v>
      </c>
      <c r="N1100" s="1282" t="s">
        <v>462</v>
      </c>
      <c r="O1100" s="939"/>
      <c r="P1100" s="939"/>
      <c r="Q1100" s="15"/>
      <c r="R1100" s="459"/>
      <c r="S1100" s="46"/>
      <c r="T1100" s="46"/>
      <c r="U1100" s="1082">
        <v>1100</v>
      </c>
      <c r="V1100" s="46"/>
    </row>
    <row r="1101" spans="1:22" ht="15.75" customHeight="1">
      <c r="A1101" s="1277" t="str">
        <f t="shared" ref="A1101:A1120" si="82">A830</f>
        <v>Green cons - Season 1: no of months</v>
      </c>
      <c r="B1101" s="939"/>
      <c r="C1101" s="1275">
        <f t="shared" ref="C1101:F1102" si="83">MAX(SUM(C830,M830),SUM(C830))</f>
        <v>4.1666666666666664E-2</v>
      </c>
      <c r="D1101" s="1275">
        <f t="shared" si="83"/>
        <v>4.1666666666666664E-2</v>
      </c>
      <c r="E1101" s="1275">
        <f t="shared" si="83"/>
        <v>4.1666666666666664E-2</v>
      </c>
      <c r="F1101" s="1275">
        <f t="shared" si="83"/>
        <v>4.1666666666666664E-2</v>
      </c>
      <c r="G1101" s="939"/>
      <c r="H1101" s="46"/>
      <c r="I1101" s="46"/>
      <c r="J1101" s="46"/>
      <c r="K1101" s="46"/>
      <c r="L1101" s="44"/>
      <c r="M1101" s="1266" t="str">
        <f t="shared" ref="M1101:M1134" si="84">IF(OR(SUM((C1101&gt;C$1096),(D1101&gt;C$1096),(E1101&gt;C$1096),(F1101&gt;C$1096))&gt;1,C1101&gt;C$1096*2,D1101&gt;C$1096*2,E1101&gt;C$1096*2,F1101&gt;C$1096*2),"yes","")</f>
        <v/>
      </c>
      <c r="N1101" s="1283"/>
      <c r="O1101" s="939"/>
      <c r="P1101" s="939"/>
      <c r="Q1101" s="15"/>
      <c r="R1101" s="459"/>
      <c r="S1101" s="46"/>
      <c r="T1101" s="46"/>
      <c r="U1101" s="1082">
        <v>1101</v>
      </c>
      <c r="V1101" s="46"/>
    </row>
    <row r="1102" spans="1:22" ht="15.75" customHeight="1">
      <c r="A1102" s="1277" t="str">
        <f t="shared" si="82"/>
        <v xml:space="preserve">Green beans </v>
      </c>
      <c r="B1102" s="939"/>
      <c r="C1102" s="1275">
        <f t="shared" si="83"/>
        <v>0</v>
      </c>
      <c r="D1102" s="1275">
        <f t="shared" si="83"/>
        <v>0</v>
      </c>
      <c r="E1102" s="1275">
        <f t="shared" si="83"/>
        <v>0</v>
      </c>
      <c r="F1102" s="1275">
        <f t="shared" si="83"/>
        <v>0</v>
      </c>
      <c r="G1102" s="939"/>
      <c r="H1102" s="46"/>
      <c r="I1102" s="46"/>
      <c r="J1102" s="46"/>
      <c r="K1102" s="46"/>
      <c r="L1102" s="44"/>
      <c r="M1102" s="1266" t="str">
        <f t="shared" si="84"/>
        <v/>
      </c>
      <c r="N1102" s="1283"/>
      <c r="O1102" s="939"/>
      <c r="P1102" s="939"/>
      <c r="Q1102" s="15"/>
      <c r="R1102" s="459"/>
      <c r="S1102" s="46"/>
      <c r="T1102" s="46"/>
      <c r="U1102" s="1082">
        <v>1102</v>
      </c>
      <c r="V1102" s="46"/>
    </row>
    <row r="1103" spans="1:22" ht="15.75" customHeight="1">
      <c r="A1103" s="1284" t="str">
        <f t="shared" si="82"/>
        <v>Maize: kg produced</v>
      </c>
      <c r="B1103" s="939"/>
      <c r="C1103" s="1275">
        <f t="shared" ref="C1103:C1120" si="85">IF(C$1098=0,0,MAX((SUM(C832,M832)+SUM(C932,M932)/C$1098),(SUM(C832)+SUM(C932)/C$1098)))</f>
        <v>6.1511547945205469E-2</v>
      </c>
      <c r="D1103" s="1275">
        <f t="shared" ref="D1103:D1120" si="86">IF(D$1098=0,0,MAX((SUM(D832,N832)+SUM(D932,N932)/D$1098),(SUM(D832)+SUM(D932)/D$1098)))</f>
        <v>8.6747054794520537E-2</v>
      </c>
      <c r="E1103" s="1275">
        <f t="shared" ref="E1103:E1120" si="87">IF(E$1098=0,0,MAX((SUM(E832,O832)+SUM(E932,O932)/E$1098),(SUM(E832)+SUM(E932)/E$1098)))</f>
        <v>0.11829143835616435</v>
      </c>
      <c r="F1103" s="1275">
        <f t="shared" ref="F1103:F1120" si="88">IF(F$1098=0,0,MAX((SUM(F832,P832)+SUM(F932,P932)/F$1098),(SUM(F832)+SUM(F932)/F$1098)))</f>
        <v>0.58199387671232883</v>
      </c>
      <c r="G1103" s="939"/>
      <c r="H1103" s="1276">
        <f t="shared" ref="H1103:H1120" si="89">IF(C$1098=0,0,MAX(SUM(C932,M932)/C$1098,SUM(C932)/C$1098))</f>
        <v>0</v>
      </c>
      <c r="I1103" s="1276">
        <f t="shared" ref="I1103:I1120" si="90">IF(D$1098=0,0,MAX(SUM(D932,N932)/D$1098,SUM(D932)/D$1098))</f>
        <v>0</v>
      </c>
      <c r="J1103" s="1276">
        <f t="shared" ref="J1103:J1120" si="91">IF(E$1098=0,0,MAX(SUM(E932,O932)/E$1098,SUM(E932)/E$1098))</f>
        <v>0</v>
      </c>
      <c r="K1103" s="1276">
        <f t="shared" ref="K1103:K1120" si="92">IF(F$1098=0,0,MAX(SUM(F932,P932)/F$1098,SUM(F932)/F$1098))</f>
        <v>0.15099592528019923</v>
      </c>
      <c r="L1103" s="44"/>
      <c r="M1103" s="1266" t="str">
        <f t="shared" si="84"/>
        <v>yes</v>
      </c>
      <c r="N1103" s="1280" t="str">
        <f t="shared" ref="N1103:N1122" si="93">IF(OR(SUM((H1103&gt;C$1096),(I1103&gt;C$1096),(J1103&gt;C$1096),(K1103&gt;C$1096))&gt;1,H1103&gt;C$1096*2,I1103&gt;C$1096*2,J1103&gt;C$1096*2,K1103&gt;C$1096*2),"yes","")</f>
        <v>yes</v>
      </c>
      <c r="O1103" s="939"/>
      <c r="P1103" s="939"/>
      <c r="Q1103" s="15"/>
      <c r="R1103" s="459"/>
      <c r="S1103" s="46"/>
      <c r="T1103" s="46"/>
      <c r="U1103" s="1082">
        <v>1103</v>
      </c>
      <c r="V1103" s="46"/>
    </row>
    <row r="1104" spans="1:22" ht="15.75" customHeight="1">
      <c r="A1104" s="1284" t="str">
        <f t="shared" si="82"/>
        <v>Sorghum: kg produced</v>
      </c>
      <c r="B1104" s="939"/>
      <c r="C1104" s="1275">
        <f t="shared" si="85"/>
        <v>0</v>
      </c>
      <c r="D1104" s="1275">
        <f t="shared" si="86"/>
        <v>0</v>
      </c>
      <c r="E1104" s="1275">
        <f t="shared" si="87"/>
        <v>0</v>
      </c>
      <c r="F1104" s="1275">
        <f t="shared" si="88"/>
        <v>0</v>
      </c>
      <c r="G1104" s="939"/>
      <c r="H1104" s="1276">
        <f t="shared" si="89"/>
        <v>0</v>
      </c>
      <c r="I1104" s="1276">
        <f t="shared" si="90"/>
        <v>0</v>
      </c>
      <c r="J1104" s="1276">
        <f t="shared" si="91"/>
        <v>0</v>
      </c>
      <c r="K1104" s="1276">
        <f t="shared" si="92"/>
        <v>0</v>
      </c>
      <c r="L1104" s="44"/>
      <c r="M1104" s="1266" t="str">
        <f t="shared" si="84"/>
        <v/>
      </c>
      <c r="N1104" s="1280" t="str">
        <f t="shared" si="93"/>
        <v/>
      </c>
      <c r="O1104" s="939"/>
      <c r="P1104" s="939"/>
      <c r="Q1104" s="15"/>
      <c r="R1104" s="459"/>
      <c r="S1104" s="46"/>
      <c r="T1104" s="46"/>
      <c r="U1104" s="1082">
        <v>1104</v>
      </c>
      <c r="V1104" s="46"/>
    </row>
    <row r="1105" spans="1:22" ht="15.75" customHeight="1">
      <c r="A1105" s="1284" t="str">
        <f t="shared" si="82"/>
        <v>High value cereal: kg produced</v>
      </c>
      <c r="B1105" s="939"/>
      <c r="C1105" s="1275">
        <f t="shared" si="85"/>
        <v>0</v>
      </c>
      <c r="D1105" s="1275">
        <f t="shared" si="86"/>
        <v>0</v>
      </c>
      <c r="E1105" s="1275">
        <f t="shared" si="87"/>
        <v>0</v>
      </c>
      <c r="F1105" s="1275">
        <f t="shared" si="88"/>
        <v>0</v>
      </c>
      <c r="G1105" s="939"/>
      <c r="H1105" s="1276">
        <f t="shared" si="89"/>
        <v>0</v>
      </c>
      <c r="I1105" s="1276">
        <f t="shared" si="90"/>
        <v>0</v>
      </c>
      <c r="J1105" s="1276">
        <f t="shared" si="91"/>
        <v>0</v>
      </c>
      <c r="K1105" s="1276">
        <f t="shared" si="92"/>
        <v>0</v>
      </c>
      <c r="L1105" s="44"/>
      <c r="M1105" s="1266" t="str">
        <f t="shared" si="84"/>
        <v/>
      </c>
      <c r="N1105" s="1280" t="str">
        <f t="shared" si="93"/>
        <v/>
      </c>
      <c r="O1105" s="939"/>
      <c r="P1105" s="939"/>
      <c r="Q1105" s="15"/>
      <c r="R1105" s="459"/>
      <c r="S1105" s="46"/>
      <c r="T1105" s="46"/>
      <c r="U1105" s="1082">
        <v>1105</v>
      </c>
      <c r="V1105" s="46"/>
    </row>
    <row r="1106" spans="1:22" ht="15.75" customHeight="1">
      <c r="A1106" s="1284" t="str">
        <f t="shared" si="82"/>
        <v>High value cereal: kg produced</v>
      </c>
      <c r="B1106" s="939"/>
      <c r="C1106" s="1275">
        <f t="shared" si="85"/>
        <v>0</v>
      </c>
      <c r="D1106" s="1275">
        <f t="shared" si="86"/>
        <v>0</v>
      </c>
      <c r="E1106" s="1275">
        <f t="shared" si="87"/>
        <v>0</v>
      </c>
      <c r="F1106" s="1275">
        <f t="shared" si="88"/>
        <v>0</v>
      </c>
      <c r="G1106" s="939"/>
      <c r="H1106" s="1276">
        <f t="shared" si="89"/>
        <v>0</v>
      </c>
      <c r="I1106" s="1276">
        <f t="shared" si="90"/>
        <v>0</v>
      </c>
      <c r="J1106" s="1276">
        <f t="shared" si="91"/>
        <v>0</v>
      </c>
      <c r="K1106" s="1276">
        <f t="shared" si="92"/>
        <v>0</v>
      </c>
      <c r="L1106" s="44"/>
      <c r="M1106" s="1266" t="str">
        <f t="shared" si="84"/>
        <v/>
      </c>
      <c r="N1106" s="1280" t="str">
        <f t="shared" si="93"/>
        <v/>
      </c>
      <c r="O1106" s="939"/>
      <c r="P1106" s="939"/>
      <c r="Q1106" s="15"/>
      <c r="R1106" s="459"/>
      <c r="S1106" s="46"/>
      <c r="T1106" s="46"/>
      <c r="U1106" s="1082">
        <v>1106</v>
      </c>
      <c r="V1106" s="46"/>
    </row>
    <row r="1107" spans="1:22" ht="15.75" customHeight="1">
      <c r="A1107" s="1284" t="str">
        <f t="shared" si="82"/>
        <v>Cowpeas: kg produced</v>
      </c>
      <c r="B1107" s="939"/>
      <c r="C1107" s="1275">
        <f t="shared" si="85"/>
        <v>2.0681992528019926E-2</v>
      </c>
      <c r="D1107" s="1275">
        <f t="shared" si="86"/>
        <v>3.5454844333748445E-2</v>
      </c>
      <c r="E1107" s="1275">
        <f t="shared" si="87"/>
        <v>3.5454844333748445E-2</v>
      </c>
      <c r="F1107" s="1275">
        <f t="shared" si="88"/>
        <v>6.1538486674968862E-2</v>
      </c>
      <c r="G1107" s="939"/>
      <c r="H1107" s="1276">
        <f t="shared" si="89"/>
        <v>0</v>
      </c>
      <c r="I1107" s="1276">
        <f t="shared" si="90"/>
        <v>0</v>
      </c>
      <c r="J1107" s="1276">
        <f t="shared" si="91"/>
        <v>0</v>
      </c>
      <c r="K1107" s="1276">
        <f t="shared" si="92"/>
        <v>4.0265580074719795E-2</v>
      </c>
      <c r="L1107" s="44"/>
      <c r="M1107" s="1266" t="str">
        <f t="shared" si="84"/>
        <v/>
      </c>
      <c r="N1107" s="1280" t="str">
        <f t="shared" si="93"/>
        <v/>
      </c>
      <c r="O1107" s="939"/>
      <c r="P1107" s="939"/>
      <c r="Q1107" s="15"/>
      <c r="R1107" s="459"/>
      <c r="S1107" s="46"/>
      <c r="T1107" s="46"/>
      <c r="U1107" s="1082">
        <v>1107</v>
      </c>
      <c r="V1107" s="46"/>
    </row>
    <row r="1108" spans="1:22" ht="15.75" customHeight="1">
      <c r="A1108" s="1284" t="str">
        <f t="shared" si="82"/>
        <v>Beans: kg produced</v>
      </c>
      <c r="B1108" s="939"/>
      <c r="C1108" s="1275">
        <f t="shared" si="85"/>
        <v>3.5350565379825657E-2</v>
      </c>
      <c r="D1108" s="1275">
        <f t="shared" si="86"/>
        <v>6.6282310087173099E-2</v>
      </c>
      <c r="E1108" s="1275">
        <f t="shared" si="87"/>
        <v>1.3992932129514322E-2</v>
      </c>
      <c r="F1108" s="1275">
        <f t="shared" si="88"/>
        <v>6.0095961145703619E-2</v>
      </c>
      <c r="G1108" s="939"/>
      <c r="H1108" s="1276">
        <f t="shared" si="89"/>
        <v>0</v>
      </c>
      <c r="I1108" s="1276">
        <f t="shared" si="90"/>
        <v>0</v>
      </c>
      <c r="J1108" s="1276">
        <f t="shared" si="91"/>
        <v>0</v>
      </c>
      <c r="K1108" s="1276">
        <f t="shared" si="92"/>
        <v>0</v>
      </c>
      <c r="L1108" s="44"/>
      <c r="M1108" s="1266" t="str">
        <f t="shared" si="84"/>
        <v>yes</v>
      </c>
      <c r="N1108" s="1280" t="str">
        <f t="shared" si="93"/>
        <v/>
      </c>
      <c r="O1108" s="939"/>
      <c r="P1108" s="939"/>
      <c r="Q1108" s="15"/>
      <c r="R1108" s="459"/>
      <c r="S1108" s="46"/>
      <c r="T1108" s="46"/>
      <c r="U1108" s="1082">
        <v>1108</v>
      </c>
      <c r="V1108" s="46"/>
    </row>
    <row r="1109" spans="1:22" ht="15.75" customHeight="1">
      <c r="A1109" s="1284" t="str">
        <f t="shared" si="82"/>
        <v>Millet: kg produced</v>
      </c>
      <c r="B1109" s="939"/>
      <c r="C1109" s="1275">
        <f t="shared" si="85"/>
        <v>0</v>
      </c>
      <c r="D1109" s="1275">
        <f t="shared" si="86"/>
        <v>0</v>
      </c>
      <c r="E1109" s="1275">
        <f t="shared" si="87"/>
        <v>0</v>
      </c>
      <c r="F1109" s="1275">
        <f t="shared" si="88"/>
        <v>0</v>
      </c>
      <c r="G1109" s="939"/>
      <c r="H1109" s="1276">
        <f t="shared" si="89"/>
        <v>0</v>
      </c>
      <c r="I1109" s="1276">
        <f t="shared" si="90"/>
        <v>0</v>
      </c>
      <c r="J1109" s="1276">
        <f t="shared" si="91"/>
        <v>0</v>
      </c>
      <c r="K1109" s="1276">
        <f t="shared" si="92"/>
        <v>0</v>
      </c>
      <c r="L1109" s="44"/>
      <c r="M1109" s="1266" t="str">
        <f t="shared" si="84"/>
        <v/>
      </c>
      <c r="N1109" s="1280" t="str">
        <f t="shared" si="93"/>
        <v/>
      </c>
      <c r="O1109" s="939"/>
      <c r="P1109" s="939"/>
      <c r="Q1109" s="15"/>
      <c r="R1109" s="459"/>
      <c r="S1109" s="46"/>
      <c r="T1109" s="46"/>
      <c r="U1109" s="1082">
        <v>1109</v>
      </c>
      <c r="V1109" s="46"/>
    </row>
    <row r="1110" spans="1:22" ht="15.75" customHeight="1">
      <c r="A1110" s="1284" t="str">
        <f t="shared" si="82"/>
        <v>Pumpkin: kg produce</v>
      </c>
      <c r="B1110" s="939"/>
      <c r="C1110" s="1275">
        <f t="shared" si="85"/>
        <v>0</v>
      </c>
      <c r="D1110" s="1275">
        <f t="shared" si="86"/>
        <v>0</v>
      </c>
      <c r="E1110" s="1275">
        <f t="shared" si="87"/>
        <v>1.5670402656704026E-3</v>
      </c>
      <c r="F1110" s="1275">
        <f t="shared" si="88"/>
        <v>0.25636099626400993</v>
      </c>
      <c r="G1110" s="939"/>
      <c r="H1110" s="1276">
        <f t="shared" si="89"/>
        <v>0</v>
      </c>
      <c r="I1110" s="1276">
        <f t="shared" si="90"/>
        <v>0</v>
      </c>
      <c r="J1110" s="1276">
        <f t="shared" si="91"/>
        <v>0</v>
      </c>
      <c r="K1110" s="1276">
        <f t="shared" si="92"/>
        <v>0.25165987546699875</v>
      </c>
      <c r="L1110" s="44"/>
      <c r="M1110" s="1266" t="str">
        <f t="shared" si="84"/>
        <v>yes</v>
      </c>
      <c r="N1110" s="1280" t="str">
        <f t="shared" si="93"/>
        <v>yes</v>
      </c>
      <c r="O1110" s="939"/>
      <c r="P1110" s="939"/>
      <c r="Q1110" s="15"/>
      <c r="R1110" s="459"/>
      <c r="S1110" s="46"/>
      <c r="T1110" s="46"/>
      <c r="U1110" s="1082">
        <v>1110</v>
      </c>
      <c r="V1110" s="46"/>
    </row>
    <row r="1111" spans="1:22" ht="15.75" customHeight="1">
      <c r="A1111" s="1284" t="str">
        <f t="shared" si="82"/>
        <v>Other crop: kg produced</v>
      </c>
      <c r="B1111" s="939"/>
      <c r="C1111" s="1275">
        <f t="shared" si="85"/>
        <v>0</v>
      </c>
      <c r="D1111" s="1275">
        <f t="shared" si="86"/>
        <v>0</v>
      </c>
      <c r="E1111" s="1275">
        <f t="shared" si="87"/>
        <v>0</v>
      </c>
      <c r="F1111" s="1275">
        <f t="shared" si="88"/>
        <v>0</v>
      </c>
      <c r="G1111" s="939"/>
      <c r="H1111" s="1276">
        <f t="shared" si="89"/>
        <v>0</v>
      </c>
      <c r="I1111" s="1276">
        <f t="shared" si="90"/>
        <v>0</v>
      </c>
      <c r="J1111" s="1276">
        <f t="shared" si="91"/>
        <v>0</v>
      </c>
      <c r="K1111" s="1276">
        <f t="shared" si="92"/>
        <v>0</v>
      </c>
      <c r="L1111" s="44"/>
      <c r="M1111" s="1266" t="str">
        <f t="shared" si="84"/>
        <v/>
      </c>
      <c r="N1111" s="1280" t="str">
        <f t="shared" si="93"/>
        <v/>
      </c>
      <c r="O1111" s="939"/>
      <c r="P1111" s="939"/>
      <c r="Q1111" s="15"/>
      <c r="R1111" s="459"/>
      <c r="S1111" s="46"/>
      <c r="T1111" s="46"/>
      <c r="U1111" s="1082">
        <v>1111</v>
      </c>
      <c r="V1111" s="46"/>
    </row>
    <row r="1112" spans="1:22" ht="15.75" customHeight="1">
      <c r="A1112" s="1284" t="str">
        <f t="shared" si="82"/>
        <v>Cassava: no. local meas.</v>
      </c>
      <c r="B1112" s="939"/>
      <c r="C1112" s="1275">
        <f t="shared" si="85"/>
        <v>0</v>
      </c>
      <c r="D1112" s="1275">
        <f t="shared" si="86"/>
        <v>0</v>
      </c>
      <c r="E1112" s="1275">
        <f t="shared" si="87"/>
        <v>0</v>
      </c>
      <c r="F1112" s="1275">
        <f t="shared" si="88"/>
        <v>0</v>
      </c>
      <c r="G1112" s="939"/>
      <c r="H1112" s="1276">
        <f t="shared" si="89"/>
        <v>0</v>
      </c>
      <c r="I1112" s="1276">
        <f t="shared" si="90"/>
        <v>0</v>
      </c>
      <c r="J1112" s="1276">
        <f t="shared" si="91"/>
        <v>0</v>
      </c>
      <c r="K1112" s="1276">
        <f t="shared" si="92"/>
        <v>0</v>
      </c>
      <c r="L1112" s="44"/>
      <c r="M1112" s="1266" t="str">
        <f t="shared" si="84"/>
        <v/>
      </c>
      <c r="N1112" s="1280" t="str">
        <f t="shared" si="93"/>
        <v/>
      </c>
      <c r="O1112" s="939"/>
      <c r="P1112" s="939"/>
      <c r="Q1112" s="15"/>
      <c r="R1112" s="459"/>
      <c r="S1112" s="46"/>
      <c r="T1112" s="46"/>
      <c r="U1112" s="1082">
        <v>1112</v>
      </c>
      <c r="V1112" s="46"/>
    </row>
    <row r="1113" spans="1:22" ht="15.75" customHeight="1">
      <c r="A1113" s="1284" t="str">
        <f t="shared" si="82"/>
        <v>Water melon: no. local meas</v>
      </c>
      <c r="B1113" s="939"/>
      <c r="C1113" s="1275">
        <f t="shared" si="85"/>
        <v>0</v>
      </c>
      <c r="D1113" s="1275">
        <f t="shared" si="86"/>
        <v>0</v>
      </c>
      <c r="E1113" s="1275">
        <f t="shared" si="87"/>
        <v>5.9386674968866749E-3</v>
      </c>
      <c r="F1113" s="1275">
        <f t="shared" si="88"/>
        <v>1.4252801992528021E-2</v>
      </c>
      <c r="G1113" s="939"/>
      <c r="H1113" s="1276">
        <f t="shared" si="89"/>
        <v>0</v>
      </c>
      <c r="I1113" s="1276">
        <f t="shared" si="90"/>
        <v>0</v>
      </c>
      <c r="J1113" s="1276">
        <f t="shared" si="91"/>
        <v>0</v>
      </c>
      <c r="K1113" s="1276">
        <f t="shared" si="92"/>
        <v>0</v>
      </c>
      <c r="L1113" s="44"/>
      <c r="M1113" s="1266" t="str">
        <f t="shared" si="84"/>
        <v/>
      </c>
      <c r="N1113" s="1280" t="str">
        <f t="shared" si="93"/>
        <v/>
      </c>
      <c r="O1113" s="939"/>
      <c r="P1113" s="939"/>
      <c r="Q1113" s="15"/>
      <c r="R1113" s="459"/>
      <c r="S1113" s="46"/>
      <c r="T1113" s="46"/>
      <c r="U1113" s="1082">
        <v>1113</v>
      </c>
      <c r="V1113" s="46"/>
    </row>
    <row r="1114" spans="1:22" ht="15.75" customHeight="1">
      <c r="A1114" s="1284" t="str">
        <f t="shared" si="82"/>
        <v>Other crop: no. local meas</v>
      </c>
      <c r="B1114" s="939"/>
      <c r="C1114" s="1275">
        <f t="shared" si="85"/>
        <v>0</v>
      </c>
      <c r="D1114" s="1275">
        <f t="shared" si="86"/>
        <v>0</v>
      </c>
      <c r="E1114" s="1275">
        <f t="shared" si="87"/>
        <v>0</v>
      </c>
      <c r="F1114" s="1275">
        <f t="shared" si="88"/>
        <v>0</v>
      </c>
      <c r="G1114" s="939"/>
      <c r="H1114" s="1276">
        <f t="shared" si="89"/>
        <v>0</v>
      </c>
      <c r="I1114" s="1276">
        <f t="shared" si="90"/>
        <v>0</v>
      </c>
      <c r="J1114" s="1276">
        <f t="shared" si="91"/>
        <v>0</v>
      </c>
      <c r="K1114" s="1276">
        <f t="shared" si="92"/>
        <v>0</v>
      </c>
      <c r="L1114" s="44"/>
      <c r="M1114" s="1266" t="str">
        <f t="shared" si="84"/>
        <v/>
      </c>
      <c r="N1114" s="1280" t="str">
        <f t="shared" si="93"/>
        <v/>
      </c>
      <c r="O1114" s="939"/>
      <c r="P1114" s="939"/>
      <c r="Q1114" s="15"/>
      <c r="R1114" s="459"/>
      <c r="S1114" s="46"/>
      <c r="T1114" s="46"/>
      <c r="U1114" s="1082">
        <v>1114</v>
      </c>
      <c r="V1114" s="46"/>
    </row>
    <row r="1115" spans="1:22" ht="15.75" customHeight="1">
      <c r="A1115" s="1284" t="str">
        <f t="shared" si="82"/>
        <v>Sweet potato: no. local meas</v>
      </c>
      <c r="B1115" s="939"/>
      <c r="C1115" s="1275">
        <f t="shared" si="85"/>
        <v>0</v>
      </c>
      <c r="D1115" s="1275">
        <f t="shared" si="86"/>
        <v>0</v>
      </c>
      <c r="E1115" s="1275">
        <f t="shared" si="87"/>
        <v>7.4252801992528029E-3</v>
      </c>
      <c r="F1115" s="1275">
        <f t="shared" si="88"/>
        <v>8.9103362391033634E-3</v>
      </c>
      <c r="G1115" s="939"/>
      <c r="H1115" s="1276">
        <f t="shared" si="89"/>
        <v>0</v>
      </c>
      <c r="I1115" s="1276">
        <f t="shared" si="90"/>
        <v>0</v>
      </c>
      <c r="J1115" s="1276">
        <f t="shared" si="91"/>
        <v>0</v>
      </c>
      <c r="K1115" s="1276">
        <f t="shared" si="92"/>
        <v>0</v>
      </c>
      <c r="L1115" s="44"/>
      <c r="M1115" s="1266" t="str">
        <f t="shared" si="84"/>
        <v/>
      </c>
      <c r="N1115" s="1280" t="str">
        <f t="shared" si="93"/>
        <v/>
      </c>
      <c r="O1115" s="939"/>
      <c r="P1115" s="939"/>
      <c r="Q1115" s="15"/>
      <c r="R1115" s="459"/>
      <c r="S1115" s="46"/>
      <c r="T1115" s="46"/>
      <c r="U1115" s="1082">
        <v>1115</v>
      </c>
      <c r="V1115" s="46"/>
    </row>
    <row r="1116" spans="1:22" ht="15.75" customHeight="1">
      <c r="A1116" s="1284" t="str">
        <f t="shared" si="82"/>
        <v>Groundnuts (dry): no. local meas</v>
      </c>
      <c r="B1116" s="939"/>
      <c r="C1116" s="1275">
        <f t="shared" si="85"/>
        <v>2.6415162515566623E-2</v>
      </c>
      <c r="D1116" s="1275">
        <f t="shared" si="86"/>
        <v>5.7861784557907844E-2</v>
      </c>
      <c r="E1116" s="1275">
        <f t="shared" si="87"/>
        <v>5.7861784557907844E-2</v>
      </c>
      <c r="F1116" s="1275">
        <f t="shared" si="88"/>
        <v>6.943414146948941E-2</v>
      </c>
      <c r="G1116" s="939"/>
      <c r="H1116" s="1276">
        <f t="shared" si="89"/>
        <v>0</v>
      </c>
      <c r="I1116" s="1276">
        <f t="shared" si="90"/>
        <v>0</v>
      </c>
      <c r="J1116" s="1276">
        <f t="shared" si="91"/>
        <v>0</v>
      </c>
      <c r="K1116" s="1276">
        <f t="shared" si="92"/>
        <v>0</v>
      </c>
      <c r="L1116" s="44"/>
      <c r="M1116" s="1266" t="str">
        <f t="shared" si="84"/>
        <v>yes</v>
      </c>
      <c r="N1116" s="1280" t="str">
        <f t="shared" si="93"/>
        <v/>
      </c>
      <c r="O1116" s="939"/>
      <c r="P1116" s="939"/>
      <c r="Q1116" s="15"/>
      <c r="R1116" s="459"/>
      <c r="S1116" s="46"/>
      <c r="T1116" s="46"/>
      <c r="U1116" s="1082">
        <v>1116</v>
      </c>
      <c r="V1116" s="46"/>
    </row>
    <row r="1117" spans="1:22" ht="15.75" customHeight="1">
      <c r="A1117" s="1284" t="str">
        <f t="shared" si="82"/>
        <v>Roundnuts (bambara): no. local meas</v>
      </c>
      <c r="B1117" s="939"/>
      <c r="C1117" s="1275">
        <f t="shared" si="85"/>
        <v>0</v>
      </c>
      <c r="D1117" s="1275">
        <f t="shared" si="86"/>
        <v>0</v>
      </c>
      <c r="E1117" s="1275">
        <f t="shared" si="87"/>
        <v>0</v>
      </c>
      <c r="F1117" s="1275">
        <f t="shared" si="88"/>
        <v>0</v>
      </c>
      <c r="G1117" s="939"/>
      <c r="H1117" s="1276">
        <f t="shared" si="89"/>
        <v>0</v>
      </c>
      <c r="I1117" s="1276">
        <f t="shared" si="90"/>
        <v>0</v>
      </c>
      <c r="J1117" s="1276">
        <f t="shared" si="91"/>
        <v>0</v>
      </c>
      <c r="K1117" s="1276">
        <f t="shared" si="92"/>
        <v>0</v>
      </c>
      <c r="L1117" s="44"/>
      <c r="M1117" s="1266" t="str">
        <f t="shared" si="84"/>
        <v/>
      </c>
      <c r="N1117" s="1280" t="str">
        <f t="shared" si="93"/>
        <v/>
      </c>
      <c r="O1117" s="939"/>
      <c r="P1117" s="939"/>
      <c r="Q1117" s="15"/>
      <c r="R1117" s="459"/>
      <c r="S1117" s="46"/>
      <c r="T1117" s="46"/>
      <c r="U1117" s="1082">
        <v>1117</v>
      </c>
      <c r="V1117" s="46"/>
    </row>
    <row r="1118" spans="1:22" ht="15.75" customHeight="1">
      <c r="A1118" s="1284" t="str">
        <f t="shared" si="82"/>
        <v>Other crop: type</v>
      </c>
      <c r="B1118" s="939"/>
      <c r="C1118" s="1275">
        <f t="shared" si="85"/>
        <v>0</v>
      </c>
      <c r="D1118" s="1275">
        <f t="shared" si="86"/>
        <v>0</v>
      </c>
      <c r="E1118" s="1275">
        <f t="shared" si="87"/>
        <v>0</v>
      </c>
      <c r="F1118" s="1275">
        <f t="shared" si="88"/>
        <v>0</v>
      </c>
      <c r="G1118" s="939"/>
      <c r="H1118" s="1276">
        <f t="shared" si="89"/>
        <v>0</v>
      </c>
      <c r="I1118" s="1276">
        <f t="shared" si="90"/>
        <v>0</v>
      </c>
      <c r="J1118" s="1276">
        <f t="shared" si="91"/>
        <v>0</v>
      </c>
      <c r="K1118" s="1276">
        <f t="shared" si="92"/>
        <v>0</v>
      </c>
      <c r="L1118" s="44"/>
      <c r="M1118" s="1266" t="str">
        <f t="shared" si="84"/>
        <v/>
      </c>
      <c r="N1118" s="1280" t="str">
        <f t="shared" si="93"/>
        <v/>
      </c>
      <c r="O1118" s="939"/>
      <c r="P1118" s="939"/>
      <c r="Q1118" s="15"/>
      <c r="R1118" s="459"/>
      <c r="S1118" s="46"/>
      <c r="T1118" s="46"/>
      <c r="U1118" s="1082">
        <v>1118</v>
      </c>
      <c r="V1118" s="46"/>
    </row>
    <row r="1119" spans="1:22" ht="15.75" customHeight="1">
      <c r="A1119" s="1284" t="str">
        <f t="shared" si="82"/>
        <v>Other crop: type</v>
      </c>
      <c r="B1119" s="939"/>
      <c r="C1119" s="1275">
        <f t="shared" si="85"/>
        <v>0</v>
      </c>
      <c r="D1119" s="1275">
        <f t="shared" si="86"/>
        <v>0</v>
      </c>
      <c r="E1119" s="1275">
        <f t="shared" si="87"/>
        <v>0</v>
      </c>
      <c r="F1119" s="1275">
        <f t="shared" si="88"/>
        <v>0</v>
      </c>
      <c r="G1119" s="939"/>
      <c r="H1119" s="1276">
        <f t="shared" si="89"/>
        <v>0</v>
      </c>
      <c r="I1119" s="1276">
        <f t="shared" si="90"/>
        <v>0</v>
      </c>
      <c r="J1119" s="1276">
        <f t="shared" si="91"/>
        <v>0</v>
      </c>
      <c r="K1119" s="1276">
        <f t="shared" si="92"/>
        <v>0</v>
      </c>
      <c r="L1119" s="44"/>
      <c r="M1119" s="1266" t="str">
        <f t="shared" si="84"/>
        <v/>
      </c>
      <c r="N1119" s="1280" t="str">
        <f t="shared" si="93"/>
        <v/>
      </c>
      <c r="O1119" s="939"/>
      <c r="P1119" s="939"/>
      <c r="Q1119" s="15"/>
      <c r="R1119" s="459"/>
      <c r="S1119" s="46"/>
      <c r="T1119" s="46"/>
      <c r="U1119" s="1082">
        <v>1119</v>
      </c>
      <c r="V1119" s="46"/>
    </row>
    <row r="1120" spans="1:22" ht="15.75" customHeight="1">
      <c r="A1120" s="1284" t="str">
        <f t="shared" si="82"/>
        <v>Squash: number</v>
      </c>
      <c r="B1120" s="939"/>
      <c r="C1120" s="1275">
        <f t="shared" si="85"/>
        <v>0</v>
      </c>
      <c r="D1120" s="1275">
        <f t="shared" si="86"/>
        <v>0</v>
      </c>
      <c r="E1120" s="1275">
        <f t="shared" si="87"/>
        <v>0</v>
      </c>
      <c r="F1120" s="1275">
        <f t="shared" si="88"/>
        <v>0</v>
      </c>
      <c r="G1120" s="939"/>
      <c r="H1120" s="1276">
        <f t="shared" si="89"/>
        <v>0</v>
      </c>
      <c r="I1120" s="1276">
        <f t="shared" si="90"/>
        <v>0</v>
      </c>
      <c r="J1120" s="1276">
        <f t="shared" si="91"/>
        <v>0</v>
      </c>
      <c r="K1120" s="1276">
        <f t="shared" si="92"/>
        <v>0</v>
      </c>
      <c r="L1120" s="44"/>
      <c r="M1120" s="1266" t="str">
        <f t="shared" si="84"/>
        <v/>
      </c>
      <c r="N1120" s="1280" t="str">
        <f t="shared" si="93"/>
        <v/>
      </c>
      <c r="O1120" s="939"/>
      <c r="P1120" s="939"/>
      <c r="Q1120" s="15"/>
      <c r="R1120" s="459"/>
      <c r="S1120" s="46"/>
      <c r="T1120" s="46"/>
      <c r="U1120" s="1082">
        <v>1120</v>
      </c>
      <c r="V1120" s="46"/>
    </row>
    <row r="1121" spans="1:22" ht="15.75" customHeight="1">
      <c r="A1121" s="1284" t="str">
        <f>A851</f>
        <v>FISHING -- see worksheet Data 3</v>
      </c>
      <c r="B1121" s="939"/>
      <c r="C1121" s="1275">
        <f t="shared" ref="C1121:F1122" si="94">IF(C$1098=0,0,MAX((SUM(C851,M851)+SUM(C962,M962)/C$1098),(SUM(C851)+SUM(C962)/C$1098)))</f>
        <v>0</v>
      </c>
      <c r="D1121" s="1275">
        <f t="shared" si="94"/>
        <v>0</v>
      </c>
      <c r="E1121" s="1275">
        <f t="shared" si="94"/>
        <v>0</v>
      </c>
      <c r="F1121" s="1275">
        <f t="shared" si="94"/>
        <v>0</v>
      </c>
      <c r="G1121" s="939"/>
      <c r="H1121" s="1276">
        <f t="shared" ref="H1121:K1122" si="95">IF(C$1098=0,0,MAX(SUM(C962,M962)/C$1098,SUM(C962)/C$1098))</f>
        <v>0</v>
      </c>
      <c r="I1121" s="1276">
        <f t="shared" si="95"/>
        <v>0</v>
      </c>
      <c r="J1121" s="1276">
        <f t="shared" si="95"/>
        <v>0</v>
      </c>
      <c r="K1121" s="1276">
        <f t="shared" si="95"/>
        <v>0</v>
      </c>
      <c r="L1121" s="44"/>
      <c r="M1121" s="1266" t="str">
        <f t="shared" si="84"/>
        <v/>
      </c>
      <c r="N1121" s="1280" t="str">
        <f t="shared" si="93"/>
        <v/>
      </c>
      <c r="O1121" s="939"/>
      <c r="P1121" s="939"/>
      <c r="Q1121" s="15"/>
      <c r="R1121" s="459"/>
      <c r="S1121" s="46"/>
      <c r="T1121" s="46"/>
      <c r="U1121" s="1082">
        <v>1121</v>
      </c>
      <c r="V1121" s="46"/>
    </row>
    <row r="1122" spans="1:22" ht="15.75" customHeight="1">
      <c r="A1122" s="1284" t="str">
        <f>A852</f>
        <v>WILD FOODS -- see worksheet Data 3</v>
      </c>
      <c r="B1122" s="939"/>
      <c r="C1122" s="1275">
        <f t="shared" si="94"/>
        <v>0.13485828144458281</v>
      </c>
      <c r="D1122" s="1275">
        <f t="shared" si="94"/>
        <v>0.1548582814445828</v>
      </c>
      <c r="E1122" s="1275">
        <f t="shared" si="94"/>
        <v>0</v>
      </c>
      <c r="F1122" s="1275">
        <f t="shared" si="94"/>
        <v>0</v>
      </c>
      <c r="G1122" s="939"/>
      <c r="H1122" s="1276">
        <f t="shared" si="95"/>
        <v>0.10485828144458281</v>
      </c>
      <c r="I1122" s="1276">
        <f t="shared" si="95"/>
        <v>0.10485828144458281</v>
      </c>
      <c r="J1122" s="1276">
        <f t="shared" si="95"/>
        <v>0</v>
      </c>
      <c r="K1122" s="1276">
        <f t="shared" si="95"/>
        <v>0</v>
      </c>
      <c r="L1122" s="44"/>
      <c r="M1122" s="1266" t="str">
        <f t="shared" si="84"/>
        <v>yes</v>
      </c>
      <c r="N1122" s="1280" t="str">
        <f t="shared" si="93"/>
        <v>yes</v>
      </c>
      <c r="O1122" s="939"/>
      <c r="P1122" s="939"/>
      <c r="Q1122" s="15"/>
      <c r="R1122" s="459"/>
      <c r="S1122" s="46"/>
      <c r="T1122" s="46"/>
      <c r="U1122" s="1082">
        <v>1122</v>
      </c>
      <c r="V1122" s="46"/>
    </row>
    <row r="1123" spans="1:22" ht="15.75" customHeight="1">
      <c r="A1123" s="44" t="str">
        <f>A931</f>
        <v>Green maize sold: quantity</v>
      </c>
      <c r="B1123" s="939"/>
      <c r="C1123" s="1275">
        <f>IF(C$1098=0,0,MAX(SUM(C931,M931)/C$1098,SUM(C931)/C$1098))</f>
        <v>0</v>
      </c>
      <c r="D1123" s="1275">
        <f>IF(D$1098=0,0,MAX(SUM(D931,N931)/D$1098,SUM(D931)/D$1098))</f>
        <v>0</v>
      </c>
      <c r="E1123" s="1275">
        <f>IF(E$1098=0,0,MAX(SUM(E931,O931)/E$1098,SUM(E931)/E$1098))</f>
        <v>0</v>
      </c>
      <c r="F1123" s="1275">
        <f>IF(F$1098=0,0,MAX(SUM(F931,P931)/F$1098,SUM(F931)/F$1098))</f>
        <v>0</v>
      </c>
      <c r="G1123" s="939"/>
      <c r="H1123" s="46"/>
      <c r="I1123" s="46"/>
      <c r="J1123" s="46"/>
      <c r="K1123" s="938"/>
      <c r="L1123" s="939"/>
      <c r="M1123" s="1266" t="str">
        <f t="shared" si="84"/>
        <v/>
      </c>
      <c r="N1123" s="1266" t="str">
        <f t="shared" ref="N1123:N1134" si="96">M1123</f>
        <v/>
      </c>
      <c r="O1123" s="939"/>
      <c r="P1123" s="939"/>
      <c r="Q1123" s="15"/>
      <c r="R1123" s="459"/>
      <c r="S1123" s="46"/>
      <c r="T1123" s="46"/>
      <c r="U1123" s="1082">
        <v>1123</v>
      </c>
      <c r="V1123" s="46"/>
    </row>
    <row r="1124" spans="1:22" ht="15.75" customHeight="1">
      <c r="A1124" s="44" t="str">
        <f t="shared" ref="A1124:A1134" si="97">A950</f>
        <v>Main cashcrop kg sold</v>
      </c>
      <c r="B1124" s="939"/>
      <c r="C1124" s="1275">
        <f t="shared" ref="C1124:C1134" si="98">IF(C$1098=0,0,MAX(SUM(C950,M950)/C$1098,SUM(C950)/C$1098))</f>
        <v>0</v>
      </c>
      <c r="D1124" s="1275">
        <f t="shared" ref="D1124:D1134" si="99">IF(D$1098=0,0,MAX(SUM(D950,N950)/D$1098,SUM(D950)/D$1098))</f>
        <v>0</v>
      </c>
      <c r="E1124" s="1275">
        <f t="shared" ref="E1124:E1134" si="100">IF(E$1098=0,0,MAX(SUM(E950,O950)/E$1098,SUM(E950)/E$1098))</f>
        <v>0</v>
      </c>
      <c r="F1124" s="1275">
        <f t="shared" ref="F1124:F1134" si="101">IF(F$1098=0,0,MAX(SUM(F950,P950)/F$1098,SUM(F950)/F$1098))</f>
        <v>0</v>
      </c>
      <c r="G1124" s="939"/>
      <c r="H1124" s="46"/>
      <c r="I1124" s="46"/>
      <c r="J1124" s="46"/>
      <c r="K1124" s="938"/>
      <c r="L1124" s="939"/>
      <c r="M1124" s="1266" t="str">
        <f t="shared" si="84"/>
        <v/>
      </c>
      <c r="N1124" s="1266" t="str">
        <f t="shared" si="96"/>
        <v/>
      </c>
      <c r="O1124" s="939"/>
      <c r="P1124" s="939"/>
      <c r="Q1124" s="15"/>
      <c r="R1124" s="459"/>
      <c r="S1124" s="46"/>
      <c r="T1124" s="46"/>
      <c r="U1124" s="1082">
        <v>1124</v>
      </c>
      <c r="V1124" s="46"/>
    </row>
    <row r="1125" spans="1:22" ht="15.75" customHeight="1">
      <c r="A1125" s="44" t="str">
        <f t="shared" si="97"/>
        <v>Cabbage: number produced</v>
      </c>
      <c r="B1125" s="939"/>
      <c r="C1125" s="1275">
        <f t="shared" si="98"/>
        <v>0</v>
      </c>
      <c r="D1125" s="1275">
        <f t="shared" si="99"/>
        <v>0</v>
      </c>
      <c r="E1125" s="1275">
        <f t="shared" si="100"/>
        <v>2.0971656288916563E-2</v>
      </c>
      <c r="F1125" s="1275">
        <f t="shared" si="101"/>
        <v>2.5165987546699874E-2</v>
      </c>
      <c r="G1125" s="939"/>
      <c r="H1125" s="46"/>
      <c r="I1125" s="46"/>
      <c r="J1125" s="46"/>
      <c r="K1125" s="938"/>
      <c r="L1125" s="939"/>
      <c r="M1125" s="1266" t="str">
        <f t="shared" si="84"/>
        <v/>
      </c>
      <c r="N1125" s="1266" t="str">
        <f t="shared" si="96"/>
        <v/>
      </c>
      <c r="O1125" s="939"/>
      <c r="P1125" s="939"/>
      <c r="Q1125" s="15"/>
      <c r="R1125" s="459"/>
      <c r="S1125" s="46"/>
      <c r="T1125" s="46"/>
      <c r="U1125" s="1082">
        <v>1125</v>
      </c>
      <c r="V1125" s="46"/>
    </row>
    <row r="1126" spans="1:22" ht="15.75" customHeight="1">
      <c r="A1126" s="44" t="str">
        <f t="shared" si="97"/>
        <v>Carrots: kg produced</v>
      </c>
      <c r="B1126" s="939"/>
      <c r="C1126" s="1275">
        <f t="shared" si="98"/>
        <v>0</v>
      </c>
      <c r="D1126" s="1275">
        <f t="shared" si="99"/>
        <v>0</v>
      </c>
      <c r="E1126" s="1275">
        <f t="shared" si="100"/>
        <v>0</v>
      </c>
      <c r="F1126" s="1275">
        <f t="shared" si="101"/>
        <v>0</v>
      </c>
      <c r="G1126" s="939"/>
      <c r="H1126" s="46"/>
      <c r="I1126" s="46"/>
      <c r="J1126" s="46"/>
      <c r="K1126" s="938"/>
      <c r="L1126" s="939"/>
      <c r="M1126" s="1266" t="str">
        <f t="shared" si="84"/>
        <v/>
      </c>
      <c r="N1126" s="1266" t="str">
        <f t="shared" si="96"/>
        <v/>
      </c>
      <c r="O1126" s="939"/>
      <c r="P1126" s="939"/>
      <c r="Q1126" s="15"/>
      <c r="R1126" s="459"/>
      <c r="S1126" s="46"/>
      <c r="T1126" s="46"/>
      <c r="U1126" s="1082">
        <v>1126</v>
      </c>
      <c r="V1126" s="46"/>
    </row>
    <row r="1127" spans="1:22" ht="15.75" customHeight="1">
      <c r="A1127" s="44" t="str">
        <f t="shared" si="97"/>
        <v>Tomato: kg produced</v>
      </c>
      <c r="B1127" s="939"/>
      <c r="C1127" s="1275">
        <f t="shared" si="98"/>
        <v>0</v>
      </c>
      <c r="D1127" s="1275">
        <f t="shared" si="99"/>
        <v>0</v>
      </c>
      <c r="E1127" s="1275">
        <f t="shared" si="100"/>
        <v>0</v>
      </c>
      <c r="F1127" s="1275">
        <f t="shared" si="101"/>
        <v>1.1744127521793275</v>
      </c>
      <c r="G1127" s="939"/>
      <c r="H1127" s="46"/>
      <c r="I1127" s="46"/>
      <c r="J1127" s="46"/>
      <c r="K1127" s="938"/>
      <c r="L1127" s="939"/>
      <c r="M1127" s="1266" t="str">
        <f t="shared" si="84"/>
        <v>yes</v>
      </c>
      <c r="N1127" s="1266" t="str">
        <f t="shared" si="96"/>
        <v>yes</v>
      </c>
      <c r="O1127" s="939"/>
      <c r="P1127" s="939"/>
      <c r="Q1127" s="15"/>
      <c r="R1127" s="459"/>
      <c r="S1127" s="46"/>
      <c r="T1127" s="46"/>
      <c r="U1127" s="1082">
        <v>1127</v>
      </c>
      <c r="V1127" s="46"/>
    </row>
    <row r="1128" spans="1:22" ht="15.75" customHeight="1">
      <c r="A1128" s="44" t="str">
        <f t="shared" si="97"/>
        <v>Onions: kg produced</v>
      </c>
      <c r="B1128" s="939"/>
      <c r="C1128" s="1275">
        <f t="shared" si="98"/>
        <v>0</v>
      </c>
      <c r="D1128" s="1275">
        <f t="shared" si="99"/>
        <v>0</v>
      </c>
      <c r="E1128" s="1275">
        <f t="shared" si="100"/>
        <v>0</v>
      </c>
      <c r="F1128" s="1275">
        <f t="shared" si="101"/>
        <v>0.58720637608966375</v>
      </c>
      <c r="G1128" s="939"/>
      <c r="H1128" s="46"/>
      <c r="I1128" s="46"/>
      <c r="J1128" s="46"/>
      <c r="K1128" s="938"/>
      <c r="L1128" s="939"/>
      <c r="M1128" s="1266" t="str">
        <f t="shared" si="84"/>
        <v>yes</v>
      </c>
      <c r="N1128" s="1266" t="str">
        <f t="shared" si="96"/>
        <v>yes</v>
      </c>
      <c r="O1128" s="939"/>
      <c r="P1128" s="939"/>
      <c r="Q1128" s="15"/>
      <c r="R1128" s="459"/>
      <c r="S1128" s="46"/>
      <c r="T1128" s="46"/>
      <c r="U1128" s="1082">
        <v>1128</v>
      </c>
      <c r="V1128" s="46"/>
    </row>
    <row r="1129" spans="1:22" ht="15.75" customHeight="1">
      <c r="A1129" s="44" t="str">
        <f t="shared" si="97"/>
        <v>Beetroot: kg produced</v>
      </c>
      <c r="B1129" s="939"/>
      <c r="C1129" s="1275">
        <f t="shared" si="98"/>
        <v>0</v>
      </c>
      <c r="D1129" s="1275">
        <f t="shared" si="99"/>
        <v>0</v>
      </c>
      <c r="E1129" s="1275">
        <f t="shared" si="100"/>
        <v>0</v>
      </c>
      <c r="F1129" s="1275">
        <f t="shared" si="101"/>
        <v>3.3554650062266496E-2</v>
      </c>
      <c r="G1129" s="939"/>
      <c r="H1129" s="46"/>
      <c r="I1129" s="46"/>
      <c r="J1129" s="46"/>
      <c r="K1129" s="938"/>
      <c r="L1129" s="939"/>
      <c r="M1129" s="1266" t="str">
        <f t="shared" si="84"/>
        <v/>
      </c>
      <c r="N1129" s="1266" t="str">
        <f t="shared" si="96"/>
        <v/>
      </c>
      <c r="O1129" s="939"/>
      <c r="P1129" s="939"/>
      <c r="Q1129" s="15"/>
      <c r="R1129" s="459"/>
      <c r="S1129" s="46"/>
      <c r="T1129" s="46"/>
      <c r="U1129" s="1082">
        <v>1129</v>
      </c>
      <c r="V1129" s="46"/>
    </row>
    <row r="1130" spans="1:22" ht="15.75" customHeight="1">
      <c r="A1130" s="44" t="str">
        <f t="shared" si="97"/>
        <v>Spinach: kg produced</v>
      </c>
      <c r="B1130" s="939"/>
      <c r="C1130" s="1275">
        <f t="shared" si="98"/>
        <v>0</v>
      </c>
      <c r="D1130" s="1275">
        <f t="shared" si="99"/>
        <v>0</v>
      </c>
      <c r="E1130" s="1275">
        <f t="shared" si="100"/>
        <v>0</v>
      </c>
      <c r="F1130" s="1275">
        <f t="shared" si="101"/>
        <v>4.1943312577833125E-2</v>
      </c>
      <c r="G1130" s="939"/>
      <c r="H1130" s="46"/>
      <c r="I1130" s="46"/>
      <c r="J1130" s="46"/>
      <c r="K1130" s="938"/>
      <c r="L1130" s="939"/>
      <c r="M1130" s="1266" t="str">
        <f t="shared" si="84"/>
        <v/>
      </c>
      <c r="N1130" s="1266" t="str">
        <f t="shared" si="96"/>
        <v/>
      </c>
      <c r="O1130" s="939"/>
      <c r="P1130" s="939"/>
      <c r="Q1130" s="15"/>
      <c r="R1130" s="459"/>
      <c r="S1130" s="46"/>
      <c r="T1130" s="46"/>
      <c r="U1130" s="1082">
        <v>1130</v>
      </c>
      <c r="V1130" s="46"/>
    </row>
    <row r="1131" spans="1:22" ht="15.75" customHeight="1">
      <c r="A1131" s="44" t="str">
        <f t="shared" si="97"/>
        <v>Straw: quantity sold</v>
      </c>
      <c r="B1131" s="939"/>
      <c r="C1131" s="1275">
        <f t="shared" si="98"/>
        <v>0</v>
      </c>
      <c r="D1131" s="1275">
        <f t="shared" si="99"/>
        <v>0</v>
      </c>
      <c r="E1131" s="1275">
        <f t="shared" si="100"/>
        <v>0</v>
      </c>
      <c r="F1131" s="1275">
        <f t="shared" si="101"/>
        <v>0</v>
      </c>
      <c r="G1131" s="939"/>
      <c r="H1131" s="46"/>
      <c r="I1131" s="46"/>
      <c r="J1131" s="46"/>
      <c r="K1131" s="938"/>
      <c r="L1131" s="939"/>
      <c r="M1131" s="1266" t="str">
        <f t="shared" si="84"/>
        <v/>
      </c>
      <c r="N1131" s="1266" t="str">
        <f t="shared" si="96"/>
        <v/>
      </c>
      <c r="O1131" s="939"/>
      <c r="P1131" s="939"/>
      <c r="Q1131" s="15"/>
      <c r="R1131" s="459"/>
      <c r="S1131" s="46"/>
      <c r="T1131" s="46"/>
      <c r="U1131" s="1082">
        <v>1131</v>
      </c>
      <c r="V1131" s="46"/>
    </row>
    <row r="1132" spans="1:22" ht="15.75" customHeight="1">
      <c r="A1132" s="44" t="str">
        <f t="shared" si="97"/>
        <v>Trees: quantity sold</v>
      </c>
      <c r="B1132" s="939"/>
      <c r="C1132" s="1275">
        <f t="shared" si="98"/>
        <v>0</v>
      </c>
      <c r="D1132" s="1275">
        <f t="shared" si="99"/>
        <v>0</v>
      </c>
      <c r="E1132" s="1275">
        <f t="shared" si="100"/>
        <v>0</v>
      </c>
      <c r="F1132" s="1275">
        <f t="shared" si="101"/>
        <v>0</v>
      </c>
      <c r="G1132" s="939"/>
      <c r="H1132" s="46"/>
      <c r="I1132" s="46"/>
      <c r="J1132" s="46"/>
      <c r="K1132" s="938"/>
      <c r="L1132" s="939"/>
      <c r="M1132" s="1266" t="str">
        <f t="shared" si="84"/>
        <v/>
      </c>
      <c r="N1132" s="1266" t="str">
        <f t="shared" si="96"/>
        <v/>
      </c>
      <c r="O1132" s="939"/>
      <c r="P1132" s="939"/>
      <c r="Q1132" s="15"/>
      <c r="R1132" s="459"/>
      <c r="S1132" s="46"/>
      <c r="T1132" s="46"/>
      <c r="U1132" s="1082">
        <v>1132</v>
      </c>
      <c r="V1132" s="46"/>
    </row>
    <row r="1133" spans="1:22" ht="15.75" customHeight="1">
      <c r="A1133" s="44" t="str">
        <f t="shared" si="97"/>
        <v>Other cash crop: green pepper</v>
      </c>
      <c r="B1133" s="939"/>
      <c r="C1133" s="1275">
        <f t="shared" si="98"/>
        <v>0</v>
      </c>
      <c r="D1133" s="1275">
        <f t="shared" si="99"/>
        <v>0</v>
      </c>
      <c r="E1133" s="1275">
        <f t="shared" si="100"/>
        <v>0</v>
      </c>
      <c r="F1133" s="1275">
        <f t="shared" si="101"/>
        <v>0</v>
      </c>
      <c r="G1133" s="939"/>
      <c r="H1133" s="46"/>
      <c r="I1133" s="46"/>
      <c r="J1133" s="46"/>
      <c r="K1133" s="938"/>
      <c r="L1133" s="939"/>
      <c r="M1133" s="1266" t="str">
        <f t="shared" si="84"/>
        <v/>
      </c>
      <c r="N1133" s="1266" t="str">
        <f t="shared" si="96"/>
        <v/>
      </c>
      <c r="O1133" s="939"/>
      <c r="P1133" s="939"/>
      <c r="Q1133" s="15"/>
      <c r="R1133" s="459"/>
      <c r="S1133" s="46"/>
      <c r="T1133" s="46"/>
      <c r="U1133" s="1082">
        <v>1133</v>
      </c>
      <c r="V1133" s="46"/>
    </row>
    <row r="1134" spans="1:22" ht="15.75" customHeight="1">
      <c r="A1134" s="44" t="str">
        <f t="shared" si="97"/>
        <v>Other cash crop: type</v>
      </c>
      <c r="B1134" s="939"/>
      <c r="C1134" s="1275">
        <f t="shared" si="98"/>
        <v>0</v>
      </c>
      <c r="D1134" s="1275">
        <f t="shared" si="99"/>
        <v>0</v>
      </c>
      <c r="E1134" s="1275">
        <f t="shared" si="100"/>
        <v>0</v>
      </c>
      <c r="F1134" s="1275">
        <f t="shared" si="101"/>
        <v>0</v>
      </c>
      <c r="G1134" s="939"/>
      <c r="H1134" s="46"/>
      <c r="I1134" s="46"/>
      <c r="J1134" s="46"/>
      <c r="K1134" s="938"/>
      <c r="L1134" s="939"/>
      <c r="M1134" s="1266" t="str">
        <f t="shared" si="84"/>
        <v/>
      </c>
      <c r="N1134" s="1266" t="str">
        <f t="shared" si="96"/>
        <v/>
      </c>
      <c r="O1134" s="939"/>
      <c r="P1134" s="939"/>
      <c r="Q1134" s="15"/>
      <c r="R1134" s="459"/>
      <c r="S1134" s="46"/>
      <c r="T1134" s="46"/>
      <c r="U1134" s="1082">
        <v>1134</v>
      </c>
      <c r="V1134" s="46"/>
    </row>
    <row r="1135" spans="1:22" ht="15.75" customHeight="1">
      <c r="A1135" s="1178" t="s">
        <v>617</v>
      </c>
      <c r="B1135" s="1243"/>
      <c r="C1135" s="1275"/>
      <c r="D1135" s="1275"/>
      <c r="E1135" s="1275"/>
      <c r="F1135" s="1275"/>
      <c r="G1135" s="939"/>
      <c r="H1135" s="938"/>
      <c r="I1135" s="46"/>
      <c r="J1135" s="46"/>
      <c r="K1135" s="938"/>
      <c r="L1135" s="939"/>
      <c r="M1135" s="1285" t="s">
        <v>618</v>
      </c>
      <c r="N1135" s="1282" t="s">
        <v>462</v>
      </c>
      <c r="O1135" s="939"/>
      <c r="P1135" s="939"/>
      <c r="Q1135" s="15"/>
      <c r="R1135" s="459"/>
      <c r="S1135" s="46"/>
      <c r="T1135" s="46"/>
      <c r="U1135" s="1082">
        <v>1135</v>
      </c>
      <c r="V1135" s="46"/>
    </row>
    <row r="1136" spans="1:22" ht="15.75" customHeight="1">
      <c r="A1136" s="44" t="str">
        <f>A820</f>
        <v>Camels' milk - season 1</v>
      </c>
      <c r="B1136" s="1243"/>
      <c r="C1136" s="1275">
        <f>IF(C$1098=0,0,MAX((SUM(C820,M820)+SUM(C904,M904,C906,M906)/C$1098),(SUM(C820)+SUM(C904,C906)/C$1098)))</f>
        <v>0</v>
      </c>
      <c r="D1136" s="1275">
        <f>IF(D$1098=0,0,MAX((SUM(D820,N820)+SUM(D904,N904,D906,N906)/D$1098),(SUM(D820)+SUM(D904,D906)/D$1098)))</f>
        <v>0</v>
      </c>
      <c r="E1136" s="1275">
        <f>IF(E$1098=0,0,MAX((SUM(E820,O820)+SUM(E904,O904,E906,O906)/E$1098),(SUM(E820)+SUM(E904,E906)/E$1098)))</f>
        <v>0</v>
      </c>
      <c r="F1136" s="1275">
        <f>IF(F$1098=0,0,MAX((SUM(F820,P820)+SUM(F904,P904,F906,P906)/F$1098),(SUM(F820)+SUM(F904,F906)/F$1098)))</f>
        <v>0</v>
      </c>
      <c r="G1136" s="939"/>
      <c r="H1136" s="1276"/>
      <c r="I1136" s="1276"/>
      <c r="J1136" s="1276"/>
      <c r="K1136" s="1276"/>
      <c r="L1136" s="44"/>
      <c r="M1136" s="1266" t="str">
        <f>IF(OR(SUM((C1136&gt;C$1096),(E1136&gt;C$1096),(D1136&gt;C$1096),(F1136&gt;C$1096))&gt;1,C1136&gt;C$1096*2,E1136&gt;C$1096*2,D1136&gt;C$1096*2,F1136&gt;C$1096*2),"yes","")</f>
        <v/>
      </c>
      <c r="N1136" s="1280"/>
      <c r="O1136" s="939"/>
      <c r="P1136" s="939"/>
      <c r="Q1136" s="15"/>
      <c r="R1136" s="459"/>
      <c r="S1136" s="46"/>
      <c r="T1136" s="46"/>
      <c r="U1136" s="1082">
        <v>1136</v>
      </c>
      <c r="V1136" s="46"/>
    </row>
    <row r="1137" spans="1:22" ht="15.75" customHeight="1">
      <c r="A1137" s="1286" t="str">
        <f>A904</f>
        <v>Camels' milk sales - season 1</v>
      </c>
      <c r="B1137" s="1243"/>
      <c r="C1137" s="1275"/>
      <c r="D1137" s="1275"/>
      <c r="E1137" s="1275"/>
      <c r="F1137" s="1275"/>
      <c r="G1137" s="939"/>
      <c r="H1137" s="1276">
        <f>IF(C$1098=0,0,MAX(SUM(C904,M904)/C$1098,SUM(C904)/C$1098))</f>
        <v>0</v>
      </c>
      <c r="I1137" s="1276">
        <f>IF(D$1098=0,0,MAX(SUM(D904,N904)/D$1098,SUM(D904)/D$1098))</f>
        <v>0</v>
      </c>
      <c r="J1137" s="1276">
        <f>IF(E$1098=0,0,MAX(SUM(E904,O904)/E$1098,SUM(E904)/E$1098))</f>
        <v>0</v>
      </c>
      <c r="K1137" s="1276">
        <f>IF(F$1098=0,0,MAX(SUM(F904,P904)/F$1098,SUM(F904)/F$1098))</f>
        <v>0</v>
      </c>
      <c r="L1137" s="44"/>
      <c r="M1137" s="44"/>
      <c r="N1137" s="1280" t="str">
        <f>IF(OR(SUM((H1137&gt;C$1096),(J1137&gt;C$1096),(I1137&gt;C$1096),(K1137&gt;C$1096))&gt;1,H1137&gt;C$1096*2,J1137&gt;C$1096*2,I1137&gt;C$1096*2,K1137&gt;C$1096*2),"yes","")</f>
        <v/>
      </c>
      <c r="O1137" s="939"/>
      <c r="P1137" s="939"/>
      <c r="Q1137" s="15"/>
      <c r="R1137" s="459"/>
      <c r="S1137" s="46"/>
      <c r="T1137" s="46"/>
      <c r="U1137" s="1082">
        <v>1137</v>
      </c>
      <c r="V1137" s="46"/>
    </row>
    <row r="1138" spans="1:22" ht="15.75" customHeight="1">
      <c r="A1138" s="1286" t="str">
        <f>A906</f>
        <v>Camels' ghee/butter sales</v>
      </c>
      <c r="B1138" s="1243"/>
      <c r="C1138" s="1275"/>
      <c r="D1138" s="1275"/>
      <c r="E1138" s="1275"/>
      <c r="F1138" s="1275"/>
      <c r="G1138" s="939"/>
      <c r="H1138" s="1276">
        <f>IF(C$1098=0,0,MAX(SUM(C906,M906)/C$1098,SUM(C906)/C$1098))</f>
        <v>0</v>
      </c>
      <c r="I1138" s="1276">
        <f>IF(D$1098=0,0,MAX(SUM(D906,N906)/D$1098,SUM(D906)/D$1098))</f>
        <v>0</v>
      </c>
      <c r="J1138" s="1276">
        <f>IF(E$1098=0,0,MAX(SUM(E906,O906)/E$1098,SUM(E906)/E$1098))</f>
        <v>0</v>
      </c>
      <c r="K1138" s="1276">
        <f>IF(F$1098=0,0,MAX(SUM(F906,P906)/F$1098,SUM(F906)/F$1098))</f>
        <v>0</v>
      </c>
      <c r="L1138" s="44"/>
      <c r="M1138" s="1266"/>
      <c r="N1138" s="1280" t="str">
        <f>IF(OR(SUM((H1138&gt;C$1096),(J1138&gt;C$1096),(I1138&gt;C$1096),(K1138&gt;C$1096))&gt;1,H1138&gt;C$1096*2,J1138&gt;C$1096*2,I1138&gt;C$1096*2,K1138&gt;C$1096*2),"yes","")</f>
        <v/>
      </c>
      <c r="O1138" s="939"/>
      <c r="P1138" s="939"/>
      <c r="Q1138" s="15"/>
      <c r="R1138" s="459"/>
      <c r="S1138" s="46"/>
      <c r="T1138" s="46"/>
      <c r="U1138" s="1082">
        <v>1138</v>
      </c>
      <c r="V1138" s="46"/>
    </row>
    <row r="1139" spans="1:22" ht="15.75" customHeight="1">
      <c r="A1139" s="44" t="str">
        <f>A821</f>
        <v>Camels' milk - season 2</v>
      </c>
      <c r="B1139" s="1243"/>
      <c r="C1139" s="1275">
        <f>IF(C$1098=0,0,MAX((SUM(C821,M821)+SUM(C905,M905)/C$1098),(SUM(C821)+SUM(C905)/C$1098)))</f>
        <v>0</v>
      </c>
      <c r="D1139" s="1275">
        <f>IF(D$1098=0,0,MAX((SUM(D821,N821)+SUM(D905,N905)/D$1098),(SUM(D821)+SUM(D905)/D$1098)))</f>
        <v>0</v>
      </c>
      <c r="E1139" s="1275">
        <f>IF(E$1098=0,0,MAX((SUM(E821,O821)+SUM(E905,O905)/E$1098),(SUM(E821)+SUM(E905)/E$1098)))</f>
        <v>0</v>
      </c>
      <c r="F1139" s="1275">
        <f>IF(F$1098=0,0,MAX((SUM(F821,P821)+SUM(F905,P905)/F$1098),(SUM(F821)+SUM(F905)/F$1098)))</f>
        <v>0</v>
      </c>
      <c r="G1139" s="939"/>
      <c r="H1139" s="1276"/>
      <c r="I1139" s="1276"/>
      <c r="J1139" s="1276"/>
      <c r="K1139" s="1276"/>
      <c r="L1139" s="44"/>
      <c r="M1139" s="1266" t="str">
        <f>IF(OR(SUM((C1139&gt;C$1096),(E1139&gt;C$1096),(D1139&gt;C$1096),(F1139&gt;C$1096))&gt;1,C1139&gt;C$1096*2,E1139&gt;C$1096*2,D1139&gt;C$1096*2,F1139&gt;C$1096*2),"yes","")</f>
        <v/>
      </c>
      <c r="N1139" s="1280"/>
      <c r="O1139" s="939"/>
      <c r="P1139" s="939"/>
      <c r="Q1139" s="15"/>
      <c r="R1139" s="459"/>
      <c r="S1139" s="46"/>
      <c r="T1139" s="46"/>
      <c r="U1139" s="1082">
        <v>1139</v>
      </c>
      <c r="V1139" s="46"/>
    </row>
    <row r="1140" spans="1:22" ht="15.75" customHeight="1">
      <c r="A1140" s="1286" t="str">
        <f>A905</f>
        <v>Camels' milk sales - season 2</v>
      </c>
      <c r="B1140" s="1243"/>
      <c r="C1140" s="1275"/>
      <c r="D1140" s="1275"/>
      <c r="E1140" s="1275"/>
      <c r="F1140" s="1275"/>
      <c r="G1140" s="939"/>
      <c r="H1140" s="1276">
        <f>IF(C$1098=0,0,MAX(SUM(C905,M905)/C$1098,SUM(C905)/C$1098))</f>
        <v>0</v>
      </c>
      <c r="I1140" s="1276">
        <f>IF(D$1098=0,0,MAX(SUM(D905,N905)/D$1098,SUM(D905)/D$1098))</f>
        <v>0</v>
      </c>
      <c r="J1140" s="1276">
        <f>IF(E$1098=0,0,MAX(SUM(E905,O905)/E$1098,SUM(E905)/E$1098))</f>
        <v>0</v>
      </c>
      <c r="K1140" s="1276">
        <f>IF(F$1098=0,0,MAX(SUM(F905,P905)/F$1098,SUM(F905)/F$1098))</f>
        <v>0</v>
      </c>
      <c r="L1140" s="44"/>
      <c r="M1140" s="44"/>
      <c r="N1140" s="1280" t="str">
        <f>IF(OR(SUM((H1140&gt;C$1096),(J1140&gt;C$1096),(I1140&gt;C$1096),(K1140&gt;C$1096))&gt;1,H1140&gt;C$1096*2,J1140&gt;C$1096*2,I1140&gt;C$1096*2,K1140&gt;C$1096*2),"yes","")</f>
        <v/>
      </c>
      <c r="O1140" s="939"/>
      <c r="P1140" s="939"/>
      <c r="Q1140" s="15"/>
      <c r="R1140" s="459"/>
      <c r="S1140" s="46"/>
      <c r="T1140" s="46"/>
      <c r="U1140" s="1082">
        <v>1140</v>
      </c>
      <c r="V1140" s="46"/>
    </row>
    <row r="1141" spans="1:22" ht="15.75" customHeight="1">
      <c r="A1141" s="44" t="str">
        <f>A822</f>
        <v>Cows' milk - season 1</v>
      </c>
      <c r="B1141" s="1243"/>
      <c r="C1141" s="1275">
        <f>IF(C$1098=0,0,MAX((SUM(C822,M822)+SUM(C907,M907,C909,M909)/C$1098),(SUM(C822)+SUM(C907,C909)/C$1098)))</f>
        <v>0</v>
      </c>
      <c r="D1141" s="1275">
        <f>IF(D$1098=0,0,MAX((SUM(D822,N822)+SUM(D907,N907,D909,N909)/D$1098),(SUM(D822)+SUM(D907,D909)/D$1098)))</f>
        <v>0</v>
      </c>
      <c r="E1141" s="1275">
        <f>IF(E$1098=0,0,MAX((SUM(E822,O822)+SUM(E907,O907,E909,O909)/E$1098),(SUM(E822)+SUM(E907,E909)/E$1098)))</f>
        <v>7.5093399750934001E-2</v>
      </c>
      <c r="F1141" s="1275">
        <f>IF(F$1098=0,0,MAX((SUM(F822,P822)+SUM(F907,P907,F909,P909)/F$1098),(SUM(F822)+SUM(F907,F909)/F$1098)))</f>
        <v>9.0112079701120812E-2</v>
      </c>
      <c r="G1141" s="939"/>
      <c r="H1141" s="1276"/>
      <c r="I1141" s="1276"/>
      <c r="J1141" s="1276"/>
      <c r="K1141" s="1276"/>
      <c r="L1141" s="44"/>
      <c r="M1141" s="1266" t="str">
        <f>IF(OR(SUM((C1141&gt;C$1096),(E1141&gt;C$1096),(D1141&gt;C$1096),(F1141&gt;C$1096))&gt;1,C1141&gt;C$1096*2,E1141&gt;C$1096*2,D1141&gt;C$1096*2,F1141&gt;C$1096*2),"yes","")</f>
        <v>yes</v>
      </c>
      <c r="N1141" s="1280"/>
      <c r="O1141" s="939"/>
      <c r="P1141" s="939"/>
      <c r="Q1141" s="15"/>
      <c r="R1141" s="459"/>
      <c r="S1141" s="46"/>
      <c r="T1141" s="46"/>
      <c r="U1141" s="1082">
        <v>1141</v>
      </c>
      <c r="V1141" s="46"/>
    </row>
    <row r="1142" spans="1:22" ht="15.75" customHeight="1">
      <c r="A1142" s="939" t="str">
        <f>A907</f>
        <v>Cows' milk sales - season 1</v>
      </c>
      <c r="B1142" s="1243"/>
      <c r="C1142" s="1275"/>
      <c r="D1142" s="1275"/>
      <c r="E1142" s="1275"/>
      <c r="F1142" s="1275"/>
      <c r="G1142" s="939"/>
      <c r="H1142" s="1276">
        <f>IF(C$1098=0,0,MAX(SUM(C907,M907)/C$1098,SUM(C907)/C$1098))</f>
        <v>0</v>
      </c>
      <c r="I1142" s="1276">
        <f>IF(D$1098=0,0,MAX(SUM(D907,N907)/D$1098,SUM(D907)/D$1098))</f>
        <v>0</v>
      </c>
      <c r="J1142" s="1276">
        <f>IF(E$1098=0,0,MAX(SUM(E907,O907)/E$1098,SUM(E907)/E$1098))</f>
        <v>0</v>
      </c>
      <c r="K1142" s="1276">
        <f>IF(F$1098=0,0,MAX(SUM(F907,P907)/F$1098,SUM(F907)/F$1098))</f>
        <v>0</v>
      </c>
      <c r="L1142" s="44"/>
      <c r="M1142" s="44"/>
      <c r="N1142" s="1280" t="str">
        <f>IF(OR(SUM((H1142&gt;C$1096),(J1142&gt;C$1096),(I1142&gt;C$1096),(K1142&gt;C$1096))&gt;1,H1142&gt;C$1096*2,J1142&gt;C$1096*2,I1142&gt;C$1096*2,K1142&gt;C$1096*2),"yes","")</f>
        <v/>
      </c>
      <c r="O1142" s="939"/>
      <c r="P1142" s="939"/>
      <c r="Q1142" s="15"/>
      <c r="R1142" s="459"/>
      <c r="S1142" s="46"/>
      <c r="T1142" s="46"/>
      <c r="U1142" s="1082">
        <v>1142</v>
      </c>
      <c r="V1142" s="46"/>
    </row>
    <row r="1143" spans="1:22" ht="15.75" customHeight="1">
      <c r="A1143" s="939" t="str">
        <f>A909</f>
        <v>Cows' ghee/butter sales</v>
      </c>
      <c r="B1143" s="1243"/>
      <c r="C1143" s="1275"/>
      <c r="D1143" s="1275"/>
      <c r="E1143" s="1275"/>
      <c r="F1143" s="1275"/>
      <c r="G1143" s="939"/>
      <c r="H1143" s="1276">
        <f>IF(C$1098=0,0,MAX(SUM(C909,M909)/C$1098,SUM(C909)/C$1098))</f>
        <v>0</v>
      </c>
      <c r="I1143" s="1276">
        <f>IF(D$1098=0,0,MAX(SUM(D909,N909)/D$1098,SUM(D909)/D$1098))</f>
        <v>0</v>
      </c>
      <c r="J1143" s="1276">
        <f>IF(E$1098=0,0,MAX(SUM(E909,O909)/E$1098,SUM(E909)/E$1098))</f>
        <v>0</v>
      </c>
      <c r="K1143" s="1276">
        <f>IF(F$1098=0,0,MAX(SUM(F909,P909)/F$1098,SUM(F909)/F$1098))</f>
        <v>0</v>
      </c>
      <c r="L1143" s="44"/>
      <c r="M1143" s="1266"/>
      <c r="N1143" s="1280" t="str">
        <f>IF(OR(SUM((H1143&gt;C$1096),(J1143&gt;C$1096),(I1143&gt;C$1096),(K1143&gt;C$1096))&gt;1,H1143&gt;C$1096*2,J1143&gt;C$1096*2,I1143&gt;C$1096*2,K1143&gt;C$1096*2),"yes","")</f>
        <v/>
      </c>
      <c r="O1143" s="939"/>
      <c r="P1143" s="939"/>
      <c r="Q1143" s="15"/>
      <c r="R1143" s="459"/>
      <c r="S1143" s="46"/>
      <c r="T1143" s="46"/>
      <c r="U1143" s="1082">
        <v>1143</v>
      </c>
      <c r="V1143" s="46"/>
    </row>
    <row r="1144" spans="1:22" ht="15.75" customHeight="1">
      <c r="A1144" s="44" t="str">
        <f>A823</f>
        <v>Cows' milk - season 2</v>
      </c>
      <c r="B1144" s="1243"/>
      <c r="C1144" s="1275">
        <f>IF(C$1098=0,0,MAX((SUM(C823,M823)+SUM(C908,M908)/C$1098),(SUM(C823)+SUM(C908)/C$1098)))</f>
        <v>0</v>
      </c>
      <c r="D1144" s="1275">
        <f>IF(D$1098=0,0,MAX((SUM(D823,N823)+SUM(D908,N908)/D$1098),(SUM(D823)+SUM(D908)/D$1098)))</f>
        <v>0</v>
      </c>
      <c r="E1144" s="1275">
        <f>IF(E$1098=0,0,MAX((SUM(E823,O823)+SUM(E908,O908)/E$1098),(SUM(E823)+SUM(E908)/E$1098)))</f>
        <v>0</v>
      </c>
      <c r="F1144" s="1275">
        <f>IF(F$1098=0,0,MAX((SUM(F823,P823)+SUM(F908,P908)/F$1098),(SUM(F823)+SUM(F908)/F$1098)))</f>
        <v>0</v>
      </c>
      <c r="G1144" s="939"/>
      <c r="H1144" s="1276"/>
      <c r="I1144" s="1276"/>
      <c r="J1144" s="1276"/>
      <c r="K1144" s="1276"/>
      <c r="L1144" s="44"/>
      <c r="M1144" s="1266" t="str">
        <f>IF(OR(SUM((C1144&gt;C$1096),(E1144&gt;C$1096),(D1144&gt;C$1096),(F1144&gt;C$1096))&gt;1,C1144&gt;C$1096*2,E1144&gt;C$1096*2,D1144&gt;C$1096*2,F1144&gt;C$1096*2),"yes","")</f>
        <v/>
      </c>
      <c r="N1144" s="1280"/>
      <c r="O1144" s="939"/>
      <c r="P1144" s="939"/>
      <c r="Q1144" s="15"/>
      <c r="R1144" s="459"/>
      <c r="S1144" s="46"/>
      <c r="T1144" s="46"/>
      <c r="U1144" s="1082">
        <v>1144</v>
      </c>
      <c r="V1144" s="46"/>
    </row>
    <row r="1145" spans="1:22" ht="15.75" customHeight="1">
      <c r="A1145" s="939" t="str">
        <f>A908</f>
        <v>Cows' milk sales - season 2</v>
      </c>
      <c r="B1145" s="1243"/>
      <c r="C1145" s="1275"/>
      <c r="D1145" s="1275"/>
      <c r="E1145" s="1275"/>
      <c r="F1145" s="1275"/>
      <c r="G1145" s="939"/>
      <c r="H1145" s="1276">
        <f>IF(C$1098=0,0,MAX(SUM(C908,M908)/C$1098,SUM(C908)/C$1098))</f>
        <v>0</v>
      </c>
      <c r="I1145" s="1276">
        <f>IF(D$1098=0,0,MAX(SUM(D908,N908)/D$1098,SUM(D908)/D$1098))</f>
        <v>0</v>
      </c>
      <c r="J1145" s="1276">
        <f>IF(E$1098=0,0,MAX(SUM(E908,O908)/E$1098,SUM(E908)/E$1098))</f>
        <v>0</v>
      </c>
      <c r="K1145" s="1276">
        <f>IF(F$1098=0,0,MAX(SUM(F908,P908)/F$1098,SUM(F908)/F$1098))</f>
        <v>0</v>
      </c>
      <c r="L1145" s="44"/>
      <c r="M1145" s="44"/>
      <c r="N1145" s="1280" t="str">
        <f>IF(OR(SUM((H1145&gt;C$1096),(J1145&gt;C$1096),(I1145&gt;C$1096),(K1145&gt;C$1096))&gt;1,H1145&gt;C$1096*2,J1145&gt;C$1096*2,I1145&gt;C$1096*2,K1145&gt;C$1096*2),"yes","")</f>
        <v/>
      </c>
      <c r="O1145" s="939"/>
      <c r="P1145" s="939"/>
      <c r="Q1145" s="15"/>
      <c r="R1145" s="459"/>
      <c r="S1145" s="46"/>
      <c r="T1145" s="46"/>
      <c r="U1145" s="1082">
        <v>1145</v>
      </c>
      <c r="V1145" s="46"/>
    </row>
    <row r="1146" spans="1:22" ht="15.75" customHeight="1">
      <c r="A1146" s="44" t="str">
        <f>A824</f>
        <v>Sheep's milk - season 1</v>
      </c>
      <c r="B1146" s="1243"/>
      <c r="C1146" s="1275">
        <f>IF(C$1098=0,0,MAX((SUM(C824,M824)+SUM(C910,M910,C912,M912)/C$1098),(SUM(C824)+SUM(C910,C912)/C$1098)))</f>
        <v>0</v>
      </c>
      <c r="D1146" s="1275">
        <f>IF(D$1098=0,0,MAX((SUM(D824,N824)+SUM(D910,N910,D912,N912)/D$1098),(SUM(D824)+SUM(D910,D912)/D$1098)))</f>
        <v>0</v>
      </c>
      <c r="E1146" s="1275">
        <f>IF(E$1098=0,0,MAX((SUM(E824,O824)+SUM(E910,O910,E912,O912)/E$1098),(SUM(E824)+SUM(E910,E912)/E$1098)))</f>
        <v>0</v>
      </c>
      <c r="F1146" s="1275">
        <f>IF(F$1098=0,0,MAX((SUM(F824,P824)+SUM(F910,P910,F912,P912)/F$1098),(SUM(F824)+SUM(F910,F912)/F$1098)))</f>
        <v>0</v>
      </c>
      <c r="G1146" s="939"/>
      <c r="H1146" s="1276"/>
      <c r="I1146" s="1276"/>
      <c r="J1146" s="1276"/>
      <c r="K1146" s="1276"/>
      <c r="L1146" s="44"/>
      <c r="M1146" s="1266" t="str">
        <f>IF(OR(SUM((C1146&gt;C$1096),(E1146&gt;C$1096),(D1146&gt;C$1096),(F1146&gt;C$1096))&gt;1,C1146&gt;C$1096*2,E1146&gt;C$1096*2,D1146&gt;C$1096*2,F1146&gt;C$1096*2),"yes","")</f>
        <v/>
      </c>
      <c r="N1146" s="1280"/>
      <c r="O1146" s="939"/>
      <c r="P1146" s="939"/>
      <c r="Q1146" s="15"/>
      <c r="R1146" s="459"/>
      <c r="S1146" s="46"/>
      <c r="T1146" s="46"/>
      <c r="U1146" s="1082">
        <v>1146</v>
      </c>
      <c r="V1146" s="46"/>
    </row>
    <row r="1147" spans="1:22" ht="15.75" customHeight="1">
      <c r="A1147" s="939" t="str">
        <f>A910</f>
        <v>Sheep's milk sales - season 1</v>
      </c>
      <c r="B1147" s="1243"/>
      <c r="C1147" s="1275"/>
      <c r="D1147" s="1275"/>
      <c r="E1147" s="1275"/>
      <c r="F1147" s="1275"/>
      <c r="G1147" s="939"/>
      <c r="H1147" s="1276">
        <f>IF(C$1098=0,0,MAX(SUM(C910,M910)/C$1098,SUM(C910)/C$1098))</f>
        <v>0</v>
      </c>
      <c r="I1147" s="1276">
        <f>IF(D$1098=0,0,MAX(SUM(D910,N910)/D$1098,SUM(D910)/D$1098))</f>
        <v>0</v>
      </c>
      <c r="J1147" s="1276">
        <f>IF(E$1098=0,0,MAX(SUM(E910,O910)/E$1098,SUM(E910)/E$1098))</f>
        <v>0</v>
      </c>
      <c r="K1147" s="1276">
        <f>IF(F$1098=0,0,MAX(SUM(F910,P910)/F$1098,SUM(F910)/F$1098))</f>
        <v>0</v>
      </c>
      <c r="L1147" s="44"/>
      <c r="M1147" s="44"/>
      <c r="N1147" s="1280" t="str">
        <f>IF(OR(SUM((H1147&gt;C$1096),(J1147&gt;C$1096),(I1147&gt;C$1096),(K1147&gt;C$1096))&gt;1,H1147&gt;C$1096*2,J1147&gt;C$1096*2,I1147&gt;C$1096*2,K1147&gt;C$1096*2),"yes","")</f>
        <v/>
      </c>
      <c r="O1147" s="939"/>
      <c r="P1147" s="939"/>
      <c r="Q1147" s="15"/>
      <c r="R1147" s="459"/>
      <c r="S1147" s="46"/>
      <c r="T1147" s="46"/>
      <c r="U1147" s="1082">
        <v>1147</v>
      </c>
      <c r="V1147" s="46"/>
    </row>
    <row r="1148" spans="1:22" ht="15.75" customHeight="1">
      <c r="A1148" s="939" t="str">
        <f>A912</f>
        <v>Sheep's ghee/butter sales</v>
      </c>
      <c r="B1148" s="1243"/>
      <c r="C1148" s="1275"/>
      <c r="D1148" s="1275"/>
      <c r="E1148" s="1275"/>
      <c r="F1148" s="1275"/>
      <c r="G1148" s="939"/>
      <c r="H1148" s="1276">
        <f>IF(C$1098=0,0,MAX(SUM(C912,M912)/C$1098,SUM(C912)/C$1098))</f>
        <v>0</v>
      </c>
      <c r="I1148" s="1276">
        <f>IF(D$1098=0,0,MAX(SUM(D912,N912)/D$1098,SUM(D912)/D$1098))</f>
        <v>0</v>
      </c>
      <c r="J1148" s="1276">
        <f>IF(E$1098=0,0,MAX(SUM(E912,O912)/E$1098,SUM(E912)/E$1098))</f>
        <v>0</v>
      </c>
      <c r="K1148" s="1276">
        <f>IF(F$1098=0,0,MAX(SUM(F912,P912)/F$1098,SUM(F912)/F$1098))</f>
        <v>0</v>
      </c>
      <c r="L1148" s="44"/>
      <c r="M1148" s="1266"/>
      <c r="N1148" s="1280" t="str">
        <f>IF(OR(SUM((H1148&gt;C$1096),(J1148&gt;C$1096),(I1148&gt;C$1096),(K1148&gt;C$1096))&gt;1,H1148&gt;C$1096*2,J1148&gt;C$1096*2,I1148&gt;C$1096*2,K1148&gt;C$1096*2),"yes","")</f>
        <v/>
      </c>
      <c r="O1148" s="939"/>
      <c r="P1148" s="939"/>
      <c r="Q1148" s="15"/>
      <c r="R1148" s="459"/>
      <c r="S1148" s="46"/>
      <c r="T1148" s="46"/>
      <c r="U1148" s="1082">
        <v>1148</v>
      </c>
      <c r="V1148" s="46"/>
    </row>
    <row r="1149" spans="1:22" ht="15.75" customHeight="1">
      <c r="A1149" s="44" t="str">
        <f>A825</f>
        <v>Sheep's milk - season 2</v>
      </c>
      <c r="B1149" s="1243"/>
      <c r="C1149" s="1275">
        <f>IF(C$1098=0,0,MAX((SUM(C825,M825)+SUM(C911,M911)/C$1098),(SUM(C825)+SUM(C911)/C$1098)))</f>
        <v>0</v>
      </c>
      <c r="D1149" s="1275">
        <f>IF(D$1098=0,0,MAX((SUM(D825,N825)+SUM(D911,N911)/D$1098),(SUM(D825)+SUM(D911)/D$1098)))</f>
        <v>0</v>
      </c>
      <c r="E1149" s="1275">
        <f>IF(E$1098=0,0,MAX((SUM(E825,O825)+SUM(E911,O911)/E$1098),(SUM(E825)+SUM(E911)/E$1098)))</f>
        <v>0</v>
      </c>
      <c r="F1149" s="1275">
        <f>IF(F$1098=0,0,MAX((SUM(F825,P825)+SUM(F911,P911)/F$1098),(SUM(F825)+SUM(F911)/F$1098)))</f>
        <v>0</v>
      </c>
      <c r="G1149" s="939"/>
      <c r="H1149" s="1276"/>
      <c r="I1149" s="1276"/>
      <c r="J1149" s="1276"/>
      <c r="K1149" s="1276"/>
      <c r="L1149" s="44"/>
      <c r="M1149" s="1266" t="str">
        <f>IF(OR(SUM((C1149&gt;C$1096),(E1149&gt;C$1096),(D1149&gt;C$1096),(F1149&gt;C$1096))&gt;1,C1149&gt;C$1096*2,E1149&gt;C$1096*2,D1149&gt;C$1096*2,F1149&gt;C$1096*2),"yes","")</f>
        <v/>
      </c>
      <c r="N1149" s="1280"/>
      <c r="O1149" s="939"/>
      <c r="P1149" s="939"/>
      <c r="Q1149" s="15"/>
      <c r="R1149" s="459"/>
      <c r="S1149" s="46"/>
      <c r="T1149" s="46"/>
      <c r="U1149" s="1082">
        <v>1149</v>
      </c>
      <c r="V1149" s="46"/>
    </row>
    <row r="1150" spans="1:22" ht="15.75" customHeight="1">
      <c r="A1150" s="939" t="str">
        <f>A911</f>
        <v>Sheep's milk sales - season 2</v>
      </c>
      <c r="B1150" s="1243"/>
      <c r="C1150" s="1275"/>
      <c r="D1150" s="1275"/>
      <c r="E1150" s="1275"/>
      <c r="F1150" s="1275"/>
      <c r="G1150" s="939"/>
      <c r="H1150" s="1276">
        <f>IF(C$1098=0,0,MAX(SUM(C911,M911)/C$1098,SUM(C911)/C$1098))</f>
        <v>0</v>
      </c>
      <c r="I1150" s="1276">
        <f>IF(D$1098=0,0,MAX(SUM(D911,N911)/D$1098,SUM(D911)/D$1098))</f>
        <v>0</v>
      </c>
      <c r="J1150" s="1276">
        <f>IF(E$1098=0,0,MAX(SUM(E911,O911)/E$1098,SUM(E911)/E$1098))</f>
        <v>0</v>
      </c>
      <c r="K1150" s="1276">
        <f>IF(F$1098=0,0,MAX(SUM(F911,P911)/F$1098,SUM(F911)/F$1098))</f>
        <v>0</v>
      </c>
      <c r="L1150" s="44"/>
      <c r="M1150" s="44"/>
      <c r="N1150" s="1280" t="str">
        <f>IF(OR(SUM((H1150&gt;C$1096),(J1150&gt;C$1096),(I1150&gt;C$1096),(K1150&gt;C$1096))&gt;1,H1150&gt;C$1096*2,J1150&gt;C$1096*2,I1150&gt;C$1096*2,K1150&gt;C$1096*2),"yes","")</f>
        <v/>
      </c>
      <c r="O1150" s="939"/>
      <c r="P1150" s="939"/>
      <c r="Q1150" s="15"/>
      <c r="R1150" s="459"/>
      <c r="S1150" s="46"/>
      <c r="T1150" s="46"/>
      <c r="U1150" s="1082">
        <v>1150</v>
      </c>
      <c r="V1150" s="46"/>
    </row>
    <row r="1151" spans="1:22" ht="15.75" customHeight="1">
      <c r="A1151" s="44" t="str">
        <f>A826</f>
        <v>Goats' milk - season 1</v>
      </c>
      <c r="B1151" s="1243"/>
      <c r="C1151" s="1275">
        <f>IF(C$1098=0,0,MAX((SUM(C826,M826)+SUM(C913,M913,C915,M915)/C$1098),(SUM(C826)+SUM(C913,C915)/C$1098)))</f>
        <v>0</v>
      </c>
      <c r="D1151" s="1275">
        <f>IF(D$1098=0,0,MAX((SUM(D826,N826)+SUM(D913,N913,D915,N915)/D$1098),(SUM(D826)+SUM(D913,D915)/D$1098)))</f>
        <v>0</v>
      </c>
      <c r="E1151" s="1275">
        <f>IF(E$1098=0,0,MAX((SUM(E826,O826)+SUM(E913,O913,E915,O915)/E$1098),(SUM(E826)+SUM(E913,E915)/E$1098)))</f>
        <v>0</v>
      </c>
      <c r="F1151" s="1275">
        <f>IF(F$1098=0,0,MAX((SUM(F826,P826)+SUM(F913,P913,F915,P915)/F$1098),(SUM(F826)+SUM(F913,F915)/F$1098)))</f>
        <v>0</v>
      </c>
      <c r="G1151" s="939"/>
      <c r="H1151" s="1276"/>
      <c r="I1151" s="1276"/>
      <c r="J1151" s="1276"/>
      <c r="K1151" s="1276"/>
      <c r="L1151" s="44"/>
      <c r="M1151" s="1266" t="str">
        <f>IF(OR(SUM((C1151&gt;C$1096),(E1151&gt;C$1096),(D1151&gt;C$1096),(F1151&gt;C$1096))&gt;1,C1151&gt;C$1096*2,E1151&gt;C$1096*2,D1151&gt;C$1096*2,F1151&gt;C$1096*2),"yes","")</f>
        <v/>
      </c>
      <c r="N1151" s="1280"/>
      <c r="O1151" s="939"/>
      <c r="P1151" s="939"/>
      <c r="Q1151" s="15"/>
      <c r="R1151" s="459"/>
      <c r="S1151" s="46"/>
      <c r="T1151" s="46"/>
      <c r="U1151" s="1082">
        <v>1151</v>
      </c>
      <c r="V1151" s="46"/>
    </row>
    <row r="1152" spans="1:22" ht="15.75" customHeight="1">
      <c r="A1152" s="939" t="str">
        <f>A913</f>
        <v>Goats' milk sales - season 1</v>
      </c>
      <c r="B1152" s="1243"/>
      <c r="C1152" s="1275"/>
      <c r="D1152" s="1275"/>
      <c r="E1152" s="1275"/>
      <c r="F1152" s="1275"/>
      <c r="G1152" s="939"/>
      <c r="H1152" s="1276">
        <f>IF(C$1098=0,0,MAX(SUM(C913,M913)/C$1098,SUM(C913)/C$1098))</f>
        <v>0</v>
      </c>
      <c r="I1152" s="1276">
        <f>IF(D$1098=0,0,MAX(SUM(D913,N913)/D$1098,SUM(D913)/D$1098))</f>
        <v>0</v>
      </c>
      <c r="J1152" s="1276">
        <f>IF(E$1098=0,0,MAX(SUM(E913,O913)/E$1098,SUM(E913)/E$1098))</f>
        <v>0</v>
      </c>
      <c r="K1152" s="1276">
        <f>IF(F$1098=0,0,MAX(SUM(F913,P913)/F$1098,SUM(F913)/F$1098))</f>
        <v>0</v>
      </c>
      <c r="L1152" s="44"/>
      <c r="M1152" s="44"/>
      <c r="N1152" s="1280" t="str">
        <f>IF(OR(SUM((H1152&gt;C$1096),(J1152&gt;C$1096),(I1152&gt;C$1096),(K1152&gt;C$1096))&gt;1,H1152&gt;C$1096*2,J1152&gt;C$1096*2,I1152&gt;C$1096*2,K1152&gt;C$1096*2),"yes","")</f>
        <v/>
      </c>
      <c r="O1152" s="939"/>
      <c r="P1152" s="939"/>
      <c r="Q1152" s="15"/>
      <c r="R1152" s="459"/>
      <c r="S1152" s="46"/>
      <c r="T1152" s="46"/>
      <c r="U1152" s="1082">
        <v>1152</v>
      </c>
      <c r="V1152" s="46"/>
    </row>
    <row r="1153" spans="1:22" ht="15.75" customHeight="1">
      <c r="A1153" s="939" t="str">
        <f>A915</f>
        <v>Goats' ghee/butter sales</v>
      </c>
      <c r="B1153" s="1243"/>
      <c r="C1153" s="1275"/>
      <c r="D1153" s="1275"/>
      <c r="E1153" s="1275"/>
      <c r="F1153" s="1275"/>
      <c r="G1153" s="939"/>
      <c r="H1153" s="1276">
        <f>IF(C$1098=0,0,MAX(SUM(C915,M915)/C$1098,SUM(C915)/C$1098))</f>
        <v>0</v>
      </c>
      <c r="I1153" s="1276">
        <f>IF(D$1098=0,0,MAX(SUM(D915,N915)/D$1098,SUM(D915)/D$1098))</f>
        <v>0</v>
      </c>
      <c r="J1153" s="1276">
        <f>IF(E$1098=0,0,MAX(SUM(E915,O915)/E$1098,SUM(E915)/E$1098))</f>
        <v>0</v>
      </c>
      <c r="K1153" s="1276">
        <f>IF(F$1098=0,0,MAX(SUM(F915,P915)/F$1098,SUM(F915)/F$1098))</f>
        <v>0</v>
      </c>
      <c r="L1153" s="44"/>
      <c r="M1153" s="1266"/>
      <c r="N1153" s="1280" t="str">
        <f>IF(OR(SUM((H1153&gt;C$1096),(J1153&gt;C$1096),(I1153&gt;C$1096),(K1153&gt;C$1096))&gt;1,H1153&gt;C$1096*2,J1153&gt;C$1096*2,I1153&gt;C$1096*2,K1153&gt;C$1096*2),"yes","")</f>
        <v/>
      </c>
      <c r="O1153" s="939"/>
      <c r="P1153" s="939"/>
      <c r="Q1153" s="15"/>
      <c r="R1153" s="459"/>
      <c r="S1153" s="46"/>
      <c r="T1153" s="46"/>
      <c r="U1153" s="1082">
        <v>1153</v>
      </c>
      <c r="V1153" s="46"/>
    </row>
    <row r="1154" spans="1:22" ht="15.75" customHeight="1">
      <c r="A1154" s="44" t="str">
        <f>A827</f>
        <v>Goats' milk - season 2</v>
      </c>
      <c r="B1154" s="1243"/>
      <c r="C1154" s="1275">
        <f>IF(C$1098=0,0,MAX((SUM(C827,M827)+SUM(C914,M914)/C$1098),(SUM(C827)+SUM(C914)/C$1098)))</f>
        <v>0</v>
      </c>
      <c r="D1154" s="1275">
        <f>IF(D$1098=0,0,MAX((SUM(D827,N827)+SUM(D914,N914)/D$1098),(SUM(D827)+SUM(D914)/D$1098)))</f>
        <v>0</v>
      </c>
      <c r="E1154" s="1275">
        <f>IF(E$1098=0,0,MAX((SUM(E827,O827)+SUM(E914,O914)/E$1098),(SUM(E827)+SUM(E914)/E$1098)))</f>
        <v>0</v>
      </c>
      <c r="F1154" s="1275">
        <f>IF(F$1098=0,0,MAX((SUM(F827,P827)+SUM(F914,P914)/F$1098),(SUM(F827)+SUM(F914)/F$1098)))</f>
        <v>0</v>
      </c>
      <c r="G1154" s="939"/>
      <c r="H1154" s="1276"/>
      <c r="I1154" s="1276"/>
      <c r="J1154" s="1276"/>
      <c r="K1154" s="1276"/>
      <c r="L1154" s="44"/>
      <c r="M1154" s="1266" t="str">
        <f>IF(OR(SUM((C1154&gt;C$1096),(E1154&gt;C$1096),(D1154&gt;C$1096),(F1154&gt;C$1096))&gt;1,C1154&gt;C$1096*2,E1154&gt;C$1096*2,D1154&gt;C$1096*2,F1154&gt;C$1096*2),"yes","")</f>
        <v/>
      </c>
      <c r="N1154" s="1280"/>
      <c r="O1154" s="939"/>
      <c r="P1154" s="939"/>
      <c r="Q1154" s="15"/>
      <c r="R1154" s="459"/>
      <c r="S1154" s="46"/>
      <c r="T1154" s="46"/>
      <c r="U1154" s="1082">
        <v>1154</v>
      </c>
      <c r="V1154" s="46"/>
    </row>
    <row r="1155" spans="1:22" ht="15.75" customHeight="1">
      <c r="A1155" s="939" t="str">
        <f>A914</f>
        <v>Goats' milk sales - season 2</v>
      </c>
      <c r="B1155" s="1243"/>
      <c r="C1155" s="1275"/>
      <c r="D1155" s="1275"/>
      <c r="E1155" s="1275"/>
      <c r="F1155" s="1275"/>
      <c r="G1155" s="939"/>
      <c r="H1155" s="1276">
        <f>IF(C$1098=0,0,MAX(SUM(C914,M914)/C$1098,SUM(C914)/C$1098))</f>
        <v>0</v>
      </c>
      <c r="I1155" s="1276">
        <f>IF(D$1098=0,0,MAX(SUM(D914,N914)/D$1098,SUM(D914)/D$1098))</f>
        <v>0</v>
      </c>
      <c r="J1155" s="1276">
        <f>IF(E$1098=0,0,MAX(SUM(E914,O914)/E$1098,SUM(E914)/E$1098))</f>
        <v>0</v>
      </c>
      <c r="K1155" s="1276">
        <f>IF(F$1098=0,0,MAX(SUM(F914,P914)/F$1098,SUM(F914)/F$1098))</f>
        <v>0</v>
      </c>
      <c r="L1155" s="44"/>
      <c r="M1155" s="44"/>
      <c r="N1155" s="1280" t="str">
        <f>IF(OR(SUM((H1155&gt;C$1096),(J1155&gt;C$1096),(I1155&gt;C$1096),(K1155&gt;C$1096))&gt;1,H1155&gt;C$1096*2,J1155&gt;C$1096*2,I1155&gt;C$1096*2,K1155&gt;C$1096*2),"yes","")</f>
        <v/>
      </c>
      <c r="O1155" s="939"/>
      <c r="P1155" s="939"/>
      <c r="Q1155" s="15"/>
      <c r="R1155" s="459"/>
      <c r="S1155" s="46"/>
      <c r="T1155" s="46"/>
      <c r="U1155" s="1082">
        <v>1155</v>
      </c>
      <c r="V1155" s="46"/>
    </row>
    <row r="1156" spans="1:22" ht="15.75" customHeight="1">
      <c r="A1156" s="1277" t="str">
        <f>A828</f>
        <v>Own meat</v>
      </c>
      <c r="B1156" s="939"/>
      <c r="C1156" s="1275">
        <f>MAX(SUM(C828,M828),SUM(C828))</f>
        <v>0</v>
      </c>
      <c r="D1156" s="1275">
        <f>MAX(SUM(D828,N828),SUM(D828))</f>
        <v>2.8214508094645077E-3</v>
      </c>
      <c r="E1156" s="1275">
        <f>MAX(SUM(E828,O828),SUM(E828))</f>
        <v>4.2051940639269411E-2</v>
      </c>
      <c r="F1156" s="1275">
        <f>MAX(SUM(F828,P828),SUM(F828))</f>
        <v>0.10092465753424658</v>
      </c>
      <c r="G1156" s="939"/>
      <c r="H1156" s="46"/>
      <c r="I1156" s="46"/>
      <c r="J1156" s="46"/>
      <c r="K1156" s="46"/>
      <c r="L1156" s="44"/>
      <c r="M1156" s="1266" t="str">
        <f t="shared" ref="M1156:M1162" si="102">IF(OR(SUM((C1156&gt;C$1096),(D1156&gt;C$1096),(E1156&gt;C$1096),(F1156&gt;C$1096))&gt;1,C1156&gt;C$1096*2,D1156&gt;C$1096*2,E1156&gt;C$1096*2,F1156&gt;C$1096*2),"yes","")</f>
        <v>yes</v>
      </c>
      <c r="N1156" s="1283"/>
      <c r="O1156" s="939"/>
      <c r="P1156" s="939"/>
      <c r="Q1156" s="15"/>
      <c r="R1156" s="459"/>
      <c r="S1156" s="46"/>
      <c r="T1156" s="46"/>
      <c r="U1156" s="1082">
        <v>1156</v>
      </c>
      <c r="V1156" s="46"/>
    </row>
    <row r="1157" spans="1:22" ht="15.75" customHeight="1">
      <c r="A1157" s="1277" t="str">
        <f>A854</f>
        <v>Labour: Land clearing, construction, herding, slaughtering</v>
      </c>
      <c r="B1157" s="939"/>
      <c r="C1157" s="1275">
        <f t="shared" ref="C1157:F1159" si="103">MAX(SUM(C854,M854),SUM(C854))</f>
        <v>0</v>
      </c>
      <c r="D1157" s="1275">
        <f t="shared" si="103"/>
        <v>0</v>
      </c>
      <c r="E1157" s="1275">
        <f t="shared" si="103"/>
        <v>0</v>
      </c>
      <c r="F1157" s="1275">
        <f t="shared" si="103"/>
        <v>0</v>
      </c>
      <c r="G1157" s="939"/>
      <c r="H1157" s="46"/>
      <c r="I1157" s="46"/>
      <c r="J1157" s="46"/>
      <c r="K1157" s="46"/>
      <c r="L1157" s="44"/>
      <c r="M1157" s="1266" t="str">
        <f t="shared" si="102"/>
        <v/>
      </c>
      <c r="N1157" s="1283"/>
      <c r="O1157" s="939"/>
      <c r="P1157" s="939"/>
      <c r="Q1157" s="15"/>
      <c r="R1157" s="459"/>
      <c r="S1157" s="46"/>
      <c r="T1157" s="46"/>
      <c r="U1157" s="1082">
        <v>1157</v>
      </c>
      <c r="V1157" s="46"/>
    </row>
    <row r="1158" spans="1:22" ht="15.75" customHeight="1">
      <c r="A1158" s="1277" t="str">
        <f>A855</f>
        <v>Labour: Weeding</v>
      </c>
      <c r="B1158" s="939"/>
      <c r="C1158" s="1275">
        <f t="shared" si="103"/>
        <v>0</v>
      </c>
      <c r="D1158" s="1275">
        <f t="shared" si="103"/>
        <v>0</v>
      </c>
      <c r="E1158" s="1275">
        <f t="shared" si="103"/>
        <v>0</v>
      </c>
      <c r="F1158" s="1275">
        <f t="shared" si="103"/>
        <v>0</v>
      </c>
      <c r="G1158" s="939"/>
      <c r="H1158" s="46"/>
      <c r="I1158" s="46"/>
      <c r="J1158" s="46"/>
      <c r="K1158" s="46"/>
      <c r="L1158" s="44"/>
      <c r="M1158" s="1266" t="str">
        <f t="shared" si="102"/>
        <v/>
      </c>
      <c r="N1158" s="1283"/>
      <c r="O1158" s="939"/>
      <c r="P1158" s="939"/>
      <c r="Q1158" s="15"/>
      <c r="R1158" s="459"/>
      <c r="S1158" s="46"/>
      <c r="T1158" s="46"/>
      <c r="U1158" s="1082">
        <v>1158</v>
      </c>
      <c r="V1158" s="46"/>
    </row>
    <row r="1159" spans="1:22" ht="15.75" customHeight="1">
      <c r="A1159" s="1277" t="str">
        <f>A856</f>
        <v>Labour: Harvesting</v>
      </c>
      <c r="B1159" s="939"/>
      <c r="C1159" s="1275">
        <f t="shared" si="103"/>
        <v>0</v>
      </c>
      <c r="D1159" s="1275">
        <f t="shared" si="103"/>
        <v>0</v>
      </c>
      <c r="E1159" s="1275">
        <f t="shared" si="103"/>
        <v>2.8253424657534248E-2</v>
      </c>
      <c r="F1159" s="1275">
        <f t="shared" si="103"/>
        <v>0</v>
      </c>
      <c r="G1159" s="939"/>
      <c r="H1159" s="46"/>
      <c r="I1159" s="46"/>
      <c r="J1159" s="46"/>
      <c r="K1159" s="46"/>
      <c r="L1159" s="44"/>
      <c r="M1159" s="1266" t="str">
        <f t="shared" si="102"/>
        <v/>
      </c>
      <c r="N1159" s="1283"/>
      <c r="O1159" s="939"/>
      <c r="P1159" s="939"/>
      <c r="Q1159" s="15"/>
      <c r="R1159" s="459"/>
      <c r="S1159" s="46"/>
      <c r="T1159" s="46"/>
      <c r="U1159" s="1082">
        <v>1159</v>
      </c>
      <c r="V1159" s="46"/>
    </row>
    <row r="1160" spans="1:22" ht="15.75" customHeight="1">
      <c r="A1160" s="1277" t="str">
        <f>A896</f>
        <v>Gifts/remittances: cereal</v>
      </c>
      <c r="B1160" s="939"/>
      <c r="C1160" s="1275">
        <f t="shared" ref="C1160:F1162" si="104">MAX(SUM(C896,M896),SUM(C896))</f>
        <v>0</v>
      </c>
      <c r="D1160" s="1275">
        <f t="shared" si="104"/>
        <v>0</v>
      </c>
      <c r="E1160" s="1275">
        <f t="shared" si="104"/>
        <v>0</v>
      </c>
      <c r="F1160" s="1275">
        <f t="shared" si="104"/>
        <v>0</v>
      </c>
      <c r="G1160" s="939"/>
      <c r="H1160" s="46"/>
      <c r="I1160" s="46"/>
      <c r="J1160" s="46"/>
      <c r="K1160" s="46"/>
      <c r="L1160" s="44"/>
      <c r="M1160" s="1266" t="str">
        <f t="shared" si="102"/>
        <v/>
      </c>
      <c r="N1160" s="1283"/>
      <c r="O1160" s="939"/>
      <c r="P1160" s="939"/>
      <c r="Q1160" s="15"/>
      <c r="R1160" s="459"/>
      <c r="S1160" s="46"/>
      <c r="T1160" s="46"/>
      <c r="U1160" s="1082">
        <v>1160</v>
      </c>
      <c r="V1160" s="46"/>
    </row>
    <row r="1161" spans="1:22" ht="15.75" customHeight="1">
      <c r="A1161" s="1277" t="str">
        <f>A897</f>
        <v>Gifts/remittances: sugar</v>
      </c>
      <c r="B1161" s="939"/>
      <c r="C1161" s="1275">
        <f t="shared" si="104"/>
        <v>0</v>
      </c>
      <c r="D1161" s="1275">
        <f t="shared" si="104"/>
        <v>0</v>
      </c>
      <c r="E1161" s="1275">
        <f t="shared" si="104"/>
        <v>0</v>
      </c>
      <c r="F1161" s="1275">
        <f t="shared" si="104"/>
        <v>0</v>
      </c>
      <c r="G1161" s="939"/>
      <c r="H1161" s="46"/>
      <c r="I1161" s="46"/>
      <c r="J1161" s="46"/>
      <c r="K1161" s="46"/>
      <c r="L1161" s="44"/>
      <c r="M1161" s="1266" t="str">
        <f t="shared" si="102"/>
        <v/>
      </c>
      <c r="N1161" s="1283"/>
      <c r="O1161" s="939"/>
      <c r="P1161" s="939"/>
      <c r="Q1161" s="15"/>
      <c r="R1161" s="459"/>
      <c r="S1161" s="46"/>
      <c r="T1161" s="46"/>
      <c r="U1161" s="1082">
        <v>1161</v>
      </c>
      <c r="V1161" s="46"/>
    </row>
    <row r="1162" spans="1:22" ht="15.75" customHeight="1">
      <c r="A1162" s="1277" t="str">
        <f>A898</f>
        <v>Gifts/remittances: Other</v>
      </c>
      <c r="B1162" s="939"/>
      <c r="C1162" s="1275">
        <f t="shared" si="104"/>
        <v>0</v>
      </c>
      <c r="D1162" s="1275">
        <f t="shared" si="104"/>
        <v>0</v>
      </c>
      <c r="E1162" s="1275">
        <f t="shared" si="104"/>
        <v>0</v>
      </c>
      <c r="F1162" s="1275">
        <f t="shared" si="104"/>
        <v>0</v>
      </c>
      <c r="G1162" s="939"/>
      <c r="H1162" s="46"/>
      <c r="I1162" s="46"/>
      <c r="J1162" s="46"/>
      <c r="K1162" s="46"/>
      <c r="L1162" s="44"/>
      <c r="M1162" s="1266" t="str">
        <f t="shared" si="102"/>
        <v/>
      </c>
      <c r="N1162" s="1283"/>
      <c r="O1162" s="939"/>
      <c r="P1162" s="939"/>
      <c r="Q1162" s="15"/>
      <c r="R1162" s="459"/>
      <c r="S1162" s="46"/>
      <c r="T1162" s="46"/>
      <c r="U1162" s="1082">
        <v>1162</v>
      </c>
      <c r="V1162" s="46"/>
    </row>
    <row r="1163" spans="1:22" ht="15.75" customHeight="1">
      <c r="A1163" s="1178" t="s">
        <v>422</v>
      </c>
      <c r="B1163" s="939"/>
      <c r="C1163" s="1275"/>
      <c r="D1163" s="1275"/>
      <c r="E1163" s="1275"/>
      <c r="F1163" s="1275"/>
      <c r="G1163" s="939"/>
      <c r="H1163" s="938"/>
      <c r="I1163" s="46"/>
      <c r="J1163" s="46"/>
      <c r="K1163" s="938"/>
      <c r="L1163" s="939"/>
      <c r="M1163" s="1285" t="s">
        <v>618</v>
      </c>
      <c r="N1163" s="1282" t="s">
        <v>462</v>
      </c>
      <c r="O1163" s="939"/>
      <c r="P1163" s="939"/>
      <c r="Q1163" s="15"/>
      <c r="R1163" s="459"/>
      <c r="S1163" s="46"/>
      <c r="T1163" s="46"/>
      <c r="U1163" s="1082">
        <v>1163</v>
      </c>
      <c r="V1163" s="46"/>
    </row>
    <row r="1164" spans="1:22" ht="15.75" customHeight="1">
      <c r="A1164" s="44" t="str">
        <f>A916</f>
        <v>Egg sales: no. sold</v>
      </c>
      <c r="B1164" s="939"/>
      <c r="C1164" s="1275">
        <f t="shared" ref="C1164:F1166" si="105">IF(C$1098=0,0,MAX(SUM(C916,M916)/C$1098,SUM(C916)/C$1098))</f>
        <v>0</v>
      </c>
      <c r="D1164" s="1275">
        <f t="shared" si="105"/>
        <v>0</v>
      </c>
      <c r="E1164" s="1275">
        <f t="shared" si="105"/>
        <v>0</v>
      </c>
      <c r="F1164" s="1275">
        <f t="shared" si="105"/>
        <v>0</v>
      </c>
      <c r="G1164" s="939"/>
      <c r="H1164" s="46"/>
      <c r="I1164" s="46"/>
      <c r="J1164" s="46"/>
      <c r="K1164" s="938"/>
      <c r="L1164" s="939"/>
      <c r="M1164" s="1266" t="str">
        <f t="shared" ref="M1164:M1188" si="106">IF(OR(SUM((C1164&gt;C$1096),(D1164&gt;C$1096),(E1164&gt;C$1096),(F1164&gt;C$1096))&gt;1,C1164&gt;C$1096*2,D1164&gt;C$1096*2,E1164&gt;C$1096*2,F1164&gt;C$1096*2),"yes","")</f>
        <v/>
      </c>
      <c r="N1164" s="1266" t="str">
        <f t="shared" ref="N1164:N1188" si="107">M1164</f>
        <v/>
      </c>
      <c r="O1164" s="939"/>
      <c r="P1164" s="939"/>
      <c r="Q1164" s="15"/>
      <c r="R1164" s="459"/>
      <c r="S1164" s="46"/>
      <c r="T1164" s="46"/>
      <c r="U1164" s="1082">
        <v>1164</v>
      </c>
      <c r="V1164" s="46"/>
    </row>
    <row r="1165" spans="1:22" ht="15.75" customHeight="1">
      <c r="A1165" s="44" t="str">
        <f>A917</f>
        <v>Pig sales: no sold</v>
      </c>
      <c r="B1165" s="939"/>
      <c r="C1165" s="1275">
        <f t="shared" si="105"/>
        <v>6.9905520963055204E-2</v>
      </c>
      <c r="D1165" s="1275">
        <f t="shared" si="105"/>
        <v>0.36350870900788707</v>
      </c>
      <c r="E1165" s="1275">
        <f t="shared" si="105"/>
        <v>0.22369766708177666</v>
      </c>
      <c r="F1165" s="1275">
        <f t="shared" si="105"/>
        <v>0.10066395018679949</v>
      </c>
      <c r="G1165" s="939"/>
      <c r="H1165" s="46"/>
      <c r="I1165" s="46"/>
      <c r="J1165" s="46"/>
      <c r="K1165" s="938"/>
      <c r="L1165" s="939"/>
      <c r="M1165" s="1266" t="str">
        <f t="shared" si="106"/>
        <v>yes</v>
      </c>
      <c r="N1165" s="1266" t="str">
        <f t="shared" si="107"/>
        <v>yes</v>
      </c>
      <c r="O1165" s="939"/>
      <c r="P1165" s="939"/>
      <c r="Q1165" s="15"/>
      <c r="R1165" s="459"/>
      <c r="S1165" s="46"/>
      <c r="T1165" s="46"/>
      <c r="U1165" s="1082">
        <v>1165</v>
      </c>
      <c r="V1165" s="46"/>
    </row>
    <row r="1166" spans="1:22" ht="15.75" customHeight="1">
      <c r="A1166" s="44" t="str">
        <f>A918</f>
        <v>Other: quantity</v>
      </c>
      <c r="B1166" s="939"/>
      <c r="C1166" s="1275">
        <f t="shared" si="105"/>
        <v>0</v>
      </c>
      <c r="D1166" s="1275">
        <f t="shared" si="105"/>
        <v>0</v>
      </c>
      <c r="E1166" s="1275">
        <f t="shared" si="105"/>
        <v>0</v>
      </c>
      <c r="F1166" s="1275">
        <f t="shared" si="105"/>
        <v>0</v>
      </c>
      <c r="G1166" s="939"/>
      <c r="H1166" s="46"/>
      <c r="I1166" s="46"/>
      <c r="J1166" s="46"/>
      <c r="K1166" s="938"/>
      <c r="L1166" s="939"/>
      <c r="M1166" s="1266" t="str">
        <f t="shared" si="106"/>
        <v/>
      </c>
      <c r="N1166" s="1266" t="str">
        <f t="shared" si="107"/>
        <v/>
      </c>
      <c r="O1166" s="939"/>
      <c r="P1166" s="939"/>
      <c r="Q1166" s="15"/>
      <c r="R1166" s="459"/>
      <c r="S1166" s="46"/>
      <c r="T1166" s="46"/>
      <c r="U1166" s="1082">
        <v>1166</v>
      </c>
      <c r="V1166" s="46"/>
    </row>
    <row r="1167" spans="1:22" ht="15.75" customHeight="1">
      <c r="A1167" s="44" t="str">
        <f t="shared" ref="A1167:A1176" si="108">A920</f>
        <v>Camel sales - export: no. sold</v>
      </c>
      <c r="B1167" s="939"/>
      <c r="C1167" s="1275">
        <f t="shared" ref="C1167:C1176" si="109">IF(C$1098=0,0,MAX(SUM(C920,M920)/C$1098,SUM(C920)/C$1098))</f>
        <v>0</v>
      </c>
      <c r="D1167" s="1275">
        <f t="shared" ref="D1167:D1176" si="110">IF(D$1098=0,0,MAX(SUM(D920,N920)/D$1098,SUM(D920)/D$1098))</f>
        <v>0</v>
      </c>
      <c r="E1167" s="1275">
        <f t="shared" ref="E1167:E1176" si="111">IF(E$1098=0,0,MAX(SUM(E920,O920)/E$1098,SUM(E920)/E$1098))</f>
        <v>0</v>
      </c>
      <c r="F1167" s="1275">
        <f t="shared" ref="F1167:F1176" si="112">IF(F$1098=0,0,MAX(SUM(F920,P920)/F$1098,SUM(F920)/F$1098))</f>
        <v>0</v>
      </c>
      <c r="G1167" s="939"/>
      <c r="H1167" s="46"/>
      <c r="I1167" s="46"/>
      <c r="J1167" s="46"/>
      <c r="K1167" s="938"/>
      <c r="L1167" s="939"/>
      <c r="M1167" s="1266" t="str">
        <f t="shared" si="106"/>
        <v/>
      </c>
      <c r="N1167" s="1266" t="str">
        <f t="shared" si="107"/>
        <v/>
      </c>
      <c r="O1167" s="939"/>
      <c r="P1167" s="939"/>
      <c r="Q1167" s="15"/>
      <c r="R1167" s="459"/>
      <c r="S1167" s="46"/>
      <c r="T1167" s="46"/>
      <c r="U1167" s="1082">
        <v>1167</v>
      </c>
      <c r="V1167" s="46"/>
    </row>
    <row r="1168" spans="1:22" ht="15.75" customHeight="1">
      <c r="A1168" s="44" t="str">
        <f t="shared" si="108"/>
        <v>Camel sales - local: no. sold</v>
      </c>
      <c r="B1168" s="939"/>
      <c r="C1168" s="1275">
        <f t="shared" si="109"/>
        <v>0</v>
      </c>
      <c r="D1168" s="1275">
        <f t="shared" si="110"/>
        <v>0</v>
      </c>
      <c r="E1168" s="1275">
        <f t="shared" si="111"/>
        <v>0</v>
      </c>
      <c r="F1168" s="1275">
        <f t="shared" si="112"/>
        <v>0</v>
      </c>
      <c r="G1168" s="939"/>
      <c r="H1168" s="46"/>
      <c r="I1168" s="46"/>
      <c r="J1168" s="46"/>
      <c r="K1168" s="938"/>
      <c r="L1168" s="939"/>
      <c r="M1168" s="1266" t="str">
        <f t="shared" si="106"/>
        <v/>
      </c>
      <c r="N1168" s="1266" t="str">
        <f t="shared" si="107"/>
        <v/>
      </c>
      <c r="O1168" s="939"/>
      <c r="P1168" s="939"/>
      <c r="Q1168" s="15"/>
      <c r="R1168" s="459"/>
      <c r="S1168" s="46"/>
      <c r="T1168" s="46"/>
      <c r="U1168" s="1082">
        <v>1168</v>
      </c>
      <c r="V1168" s="46"/>
    </row>
    <row r="1169" spans="1:22" ht="15.75" customHeight="1">
      <c r="A1169" s="44" t="str">
        <f t="shared" si="108"/>
        <v>Fattened Ox sales: no. sold</v>
      </c>
      <c r="B1169" s="939"/>
      <c r="C1169" s="1275">
        <f t="shared" si="109"/>
        <v>0</v>
      </c>
      <c r="D1169" s="1275">
        <f t="shared" si="110"/>
        <v>0</v>
      </c>
      <c r="E1169" s="1275">
        <f t="shared" si="111"/>
        <v>0</v>
      </c>
      <c r="F1169" s="1275">
        <f t="shared" si="112"/>
        <v>0</v>
      </c>
      <c r="G1169" s="939"/>
      <c r="H1169" s="46"/>
      <c r="I1169" s="46"/>
      <c r="J1169" s="46"/>
      <c r="K1169" s="938"/>
      <c r="L1169" s="939"/>
      <c r="M1169" s="1266" t="str">
        <f t="shared" si="106"/>
        <v/>
      </c>
      <c r="N1169" s="1266" t="str">
        <f t="shared" si="107"/>
        <v/>
      </c>
      <c r="O1169" s="939"/>
      <c r="P1169" s="939"/>
      <c r="Q1169" s="15"/>
      <c r="R1169" s="459"/>
      <c r="S1169" s="46"/>
      <c r="T1169" s="46"/>
      <c r="U1169" s="1082">
        <v>1169</v>
      </c>
      <c r="V1169" s="46"/>
    </row>
    <row r="1170" spans="1:22" ht="15.75" customHeight="1">
      <c r="A1170" s="44" t="str">
        <f t="shared" si="108"/>
        <v>Cattle sales - export: no. sold</v>
      </c>
      <c r="B1170" s="939"/>
      <c r="C1170" s="1275">
        <f t="shared" si="109"/>
        <v>0</v>
      </c>
      <c r="D1170" s="1275">
        <f t="shared" si="110"/>
        <v>0</v>
      </c>
      <c r="E1170" s="1275">
        <f t="shared" si="111"/>
        <v>0</v>
      </c>
      <c r="F1170" s="1275">
        <f t="shared" si="112"/>
        <v>0</v>
      </c>
      <c r="G1170" s="939"/>
      <c r="H1170" s="46"/>
      <c r="I1170" s="46"/>
      <c r="J1170" s="46"/>
      <c r="K1170" s="938"/>
      <c r="L1170" s="939"/>
      <c r="M1170" s="1266" t="str">
        <f t="shared" si="106"/>
        <v/>
      </c>
      <c r="N1170" s="1266" t="str">
        <f t="shared" si="107"/>
        <v/>
      </c>
      <c r="O1170" s="939"/>
      <c r="P1170" s="939"/>
      <c r="Q1170" s="15"/>
      <c r="R1170" s="459"/>
      <c r="S1170" s="46"/>
      <c r="T1170" s="46"/>
      <c r="U1170" s="1082">
        <v>1170</v>
      </c>
      <c r="V1170" s="46"/>
    </row>
    <row r="1171" spans="1:22" ht="15.75" customHeight="1">
      <c r="A1171" s="44" t="str">
        <f t="shared" si="108"/>
        <v>Cattle sales - local: no. sold</v>
      </c>
      <c r="B1171" s="939"/>
      <c r="C1171" s="1275">
        <f t="shared" si="109"/>
        <v>0</v>
      </c>
      <c r="D1171" s="1275">
        <f t="shared" si="110"/>
        <v>0</v>
      </c>
      <c r="E1171" s="1275">
        <f t="shared" si="111"/>
        <v>0.69905520963055212</v>
      </c>
      <c r="F1171" s="1275">
        <f t="shared" si="112"/>
        <v>2.01327900373599</v>
      </c>
      <c r="G1171" s="939"/>
      <c r="H1171" s="46"/>
      <c r="I1171" s="46"/>
      <c r="J1171" s="46"/>
      <c r="K1171" s="938"/>
      <c r="L1171" s="939"/>
      <c r="M1171" s="1266" t="str">
        <f t="shared" si="106"/>
        <v>yes</v>
      </c>
      <c r="N1171" s="1266" t="str">
        <f t="shared" si="107"/>
        <v>yes</v>
      </c>
      <c r="O1171" s="939"/>
      <c r="P1171" s="939"/>
      <c r="Q1171" s="15"/>
      <c r="R1171" s="459"/>
      <c r="S1171" s="46"/>
      <c r="T1171" s="46"/>
      <c r="U1171" s="1082">
        <v>1171</v>
      </c>
      <c r="V1171" s="46"/>
    </row>
    <row r="1172" spans="1:22" ht="15.75" customHeight="1">
      <c r="A1172" s="44" t="str">
        <f t="shared" si="108"/>
        <v>Goat sales - export: no. sold</v>
      </c>
      <c r="B1172" s="939"/>
      <c r="C1172" s="1275">
        <f t="shared" si="109"/>
        <v>0</v>
      </c>
      <c r="D1172" s="1275">
        <f t="shared" si="110"/>
        <v>0</v>
      </c>
      <c r="E1172" s="1275">
        <f t="shared" si="111"/>
        <v>0</v>
      </c>
      <c r="F1172" s="1275">
        <f t="shared" si="112"/>
        <v>0</v>
      </c>
      <c r="G1172" s="939"/>
      <c r="H1172" s="46"/>
      <c r="I1172" s="46"/>
      <c r="J1172" s="46"/>
      <c r="K1172" s="938"/>
      <c r="L1172" s="939"/>
      <c r="M1172" s="1266" t="str">
        <f t="shared" si="106"/>
        <v/>
      </c>
      <c r="N1172" s="1266" t="str">
        <f t="shared" si="107"/>
        <v/>
      </c>
      <c r="O1172" s="939"/>
      <c r="P1172" s="939"/>
      <c r="Q1172" s="15"/>
      <c r="R1172" s="459"/>
      <c r="S1172" s="46"/>
      <c r="T1172" s="46"/>
      <c r="U1172" s="1082">
        <v>1172</v>
      </c>
      <c r="V1172" s="46"/>
    </row>
    <row r="1173" spans="1:22" ht="15.75" customHeight="1">
      <c r="A1173" s="44" t="str">
        <f t="shared" si="108"/>
        <v>Goat sales - local: no. sold</v>
      </c>
      <c r="B1173" s="939"/>
      <c r="C1173" s="1275">
        <f t="shared" si="109"/>
        <v>0</v>
      </c>
      <c r="D1173" s="1275">
        <f t="shared" si="110"/>
        <v>0</v>
      </c>
      <c r="E1173" s="1275">
        <f t="shared" si="111"/>
        <v>0.24466932337069322</v>
      </c>
      <c r="F1173" s="1275">
        <f t="shared" si="112"/>
        <v>0.70464765130759643</v>
      </c>
      <c r="G1173" s="939"/>
      <c r="H1173" s="46"/>
      <c r="I1173" s="46"/>
      <c r="J1173" s="46"/>
      <c r="K1173" s="938"/>
      <c r="L1173" s="939"/>
      <c r="M1173" s="1266" t="str">
        <f t="shared" si="106"/>
        <v>yes</v>
      </c>
      <c r="N1173" s="1266" t="str">
        <f t="shared" si="107"/>
        <v>yes</v>
      </c>
      <c r="O1173" s="939"/>
      <c r="P1173" s="939"/>
      <c r="Q1173" s="15"/>
      <c r="R1173" s="459"/>
      <c r="S1173" s="46"/>
      <c r="T1173" s="46"/>
      <c r="U1173" s="1082">
        <v>1173</v>
      </c>
      <c r="V1173" s="46"/>
    </row>
    <row r="1174" spans="1:22" ht="15.75" customHeight="1">
      <c r="A1174" s="44" t="str">
        <f t="shared" si="108"/>
        <v>Sheep sales - export: no. sold</v>
      </c>
      <c r="B1174" s="939"/>
      <c r="C1174" s="1275">
        <f t="shared" si="109"/>
        <v>0</v>
      </c>
      <c r="D1174" s="1275">
        <f t="shared" si="110"/>
        <v>0</v>
      </c>
      <c r="E1174" s="1275">
        <f t="shared" si="111"/>
        <v>0</v>
      </c>
      <c r="F1174" s="1275">
        <f t="shared" si="112"/>
        <v>0</v>
      </c>
      <c r="G1174" s="939"/>
      <c r="H1174" s="46"/>
      <c r="I1174" s="46"/>
      <c r="J1174" s="46"/>
      <c r="K1174" s="938"/>
      <c r="L1174" s="939"/>
      <c r="M1174" s="1266" t="str">
        <f t="shared" si="106"/>
        <v/>
      </c>
      <c r="N1174" s="1266" t="str">
        <f t="shared" si="107"/>
        <v/>
      </c>
      <c r="O1174" s="939"/>
      <c r="P1174" s="939"/>
      <c r="Q1174" s="15"/>
      <c r="R1174" s="459"/>
      <c r="S1174" s="46"/>
      <c r="T1174" s="46"/>
      <c r="U1174" s="1082">
        <v>1174</v>
      </c>
      <c r="V1174" s="46"/>
    </row>
    <row r="1175" spans="1:22" ht="15.75" customHeight="1">
      <c r="A1175" s="44" t="str">
        <f t="shared" si="108"/>
        <v>Sheep sales - local: no. sold</v>
      </c>
      <c r="B1175" s="939"/>
      <c r="C1175" s="1275">
        <f t="shared" si="109"/>
        <v>0</v>
      </c>
      <c r="D1175" s="1275">
        <f t="shared" si="110"/>
        <v>0</v>
      </c>
      <c r="E1175" s="1275">
        <f t="shared" si="111"/>
        <v>5.5924416770444164E-2</v>
      </c>
      <c r="F1175" s="1275">
        <f t="shared" si="112"/>
        <v>0.15099592528019923</v>
      </c>
      <c r="G1175" s="939"/>
      <c r="H1175" s="46"/>
      <c r="I1175" s="46"/>
      <c r="J1175" s="46"/>
      <c r="K1175" s="938"/>
      <c r="L1175" s="939"/>
      <c r="M1175" s="1266" t="str">
        <f t="shared" si="106"/>
        <v>yes</v>
      </c>
      <c r="N1175" s="1266" t="str">
        <f t="shared" si="107"/>
        <v>yes</v>
      </c>
      <c r="O1175" s="939"/>
      <c r="P1175" s="939"/>
      <c r="Q1175" s="15"/>
      <c r="R1175" s="459"/>
      <c r="S1175" s="46"/>
      <c r="T1175" s="46"/>
      <c r="U1175" s="1082">
        <v>1175</v>
      </c>
      <c r="V1175" s="46"/>
    </row>
    <row r="1176" spans="1:22" ht="15.75" customHeight="1">
      <c r="A1176" s="44" t="str">
        <f t="shared" si="108"/>
        <v>Chicken sales: no. sold</v>
      </c>
      <c r="B1176" s="939"/>
      <c r="C1176" s="1275">
        <f t="shared" si="109"/>
        <v>1.8874490660024907E-2</v>
      </c>
      <c r="D1176" s="1275">
        <f t="shared" si="110"/>
        <v>2.7682586301369862E-2</v>
      </c>
      <c r="E1176" s="1275">
        <f t="shared" si="111"/>
        <v>1.3981104192611041E-2</v>
      </c>
      <c r="F1176" s="1275">
        <f t="shared" si="112"/>
        <v>6.7948166376089664E-2</v>
      </c>
      <c r="G1176" s="939"/>
      <c r="H1176" s="46"/>
      <c r="I1176" s="46"/>
      <c r="J1176" s="46"/>
      <c r="K1176" s="938"/>
      <c r="L1176" s="939"/>
      <c r="M1176" s="1266" t="str">
        <f t="shared" si="106"/>
        <v/>
      </c>
      <c r="N1176" s="1266" t="str">
        <f t="shared" si="107"/>
        <v/>
      </c>
      <c r="O1176" s="939"/>
      <c r="P1176" s="939"/>
      <c r="Q1176" s="15"/>
      <c r="R1176" s="459"/>
      <c r="S1176" s="46"/>
      <c r="T1176" s="46"/>
      <c r="U1176" s="1082">
        <v>1176</v>
      </c>
      <c r="V1176" s="46"/>
    </row>
    <row r="1177" spans="1:22" ht="15.75" customHeight="1">
      <c r="A1177" s="44" t="str">
        <f>A965</f>
        <v>Agricultural cash income -- see Data2</v>
      </c>
      <c r="B1177" s="939"/>
      <c r="C1177" s="1275">
        <f t="shared" ref="C1177:F1179" si="113">IF(C$1098=0,0,MAX(SUM(C965,M965)/C$1098,SUM(C965)/C$1098))</f>
        <v>0.21111467330842673</v>
      </c>
      <c r="D1177" s="1275">
        <f t="shared" si="113"/>
        <v>0.42642367787463675</v>
      </c>
      <c r="E1177" s="1275">
        <f t="shared" si="113"/>
        <v>0.1370148210875882</v>
      </c>
      <c r="F1177" s="1275">
        <f t="shared" si="113"/>
        <v>0</v>
      </c>
      <c r="G1177" s="939"/>
      <c r="H1177" s="46"/>
      <c r="I1177" s="46"/>
      <c r="J1177" s="46"/>
      <c r="K1177" s="938"/>
      <c r="L1177" s="939"/>
      <c r="M1177" s="1266" t="str">
        <f t="shared" si="106"/>
        <v>yes</v>
      </c>
      <c r="N1177" s="1266" t="str">
        <f t="shared" si="107"/>
        <v>yes</v>
      </c>
      <c r="O1177" s="939"/>
      <c r="P1177" s="939"/>
      <c r="Q1177" s="1287"/>
      <c r="R1177" s="459"/>
      <c r="S1177" s="46"/>
      <c r="T1177" s="46"/>
      <c r="U1177" s="1082">
        <v>1177</v>
      </c>
      <c r="V1177" s="46"/>
    </row>
    <row r="1178" spans="1:22" ht="15.75" customHeight="1">
      <c r="A1178" s="44" t="str">
        <f>A966</f>
        <v>Construction cash income -- see Data2</v>
      </c>
      <c r="B1178" s="939"/>
      <c r="C1178" s="1275">
        <f t="shared" si="113"/>
        <v>0</v>
      </c>
      <c r="D1178" s="1275">
        <f t="shared" si="113"/>
        <v>0</v>
      </c>
      <c r="E1178" s="1275">
        <f t="shared" si="113"/>
        <v>0</v>
      </c>
      <c r="F1178" s="1275">
        <f t="shared" si="113"/>
        <v>0</v>
      </c>
      <c r="G1178" s="939"/>
      <c r="H1178" s="46"/>
      <c r="I1178" s="46"/>
      <c r="J1178" s="46"/>
      <c r="K1178" s="938"/>
      <c r="L1178" s="939"/>
      <c r="M1178" s="1266" t="str">
        <f t="shared" si="106"/>
        <v/>
      </c>
      <c r="N1178" s="1266" t="str">
        <f t="shared" si="107"/>
        <v/>
      </c>
      <c r="O1178" s="939"/>
      <c r="P1178" s="939"/>
      <c r="Q1178" s="1287"/>
      <c r="R1178" s="459"/>
      <c r="S1178" s="46"/>
      <c r="T1178" s="46"/>
      <c r="U1178" s="1082">
        <v>1178</v>
      </c>
      <c r="V1178" s="46"/>
    </row>
    <row r="1179" spans="1:22" ht="15.75" customHeight="1">
      <c r="A1179" s="44" t="str">
        <f>A967</f>
        <v>Domestic work cash income -- see Data2</v>
      </c>
      <c r="B1179" s="939"/>
      <c r="C1179" s="1275">
        <f t="shared" si="113"/>
        <v>0.62914968866749688</v>
      </c>
      <c r="D1179" s="1275">
        <f t="shared" si="113"/>
        <v>1.2582993773349938</v>
      </c>
      <c r="E1179" s="1275">
        <f t="shared" si="113"/>
        <v>0</v>
      </c>
      <c r="F1179" s="1275">
        <f t="shared" si="113"/>
        <v>0</v>
      </c>
      <c r="G1179" s="939"/>
      <c r="H1179" s="46"/>
      <c r="I1179" s="46"/>
      <c r="J1179" s="46"/>
      <c r="K1179" s="938"/>
      <c r="L1179" s="939"/>
      <c r="M1179" s="1266" t="str">
        <f t="shared" si="106"/>
        <v>yes</v>
      </c>
      <c r="N1179" s="1266" t="str">
        <f t="shared" si="107"/>
        <v>yes</v>
      </c>
      <c r="O1179" s="939"/>
      <c r="P1179" s="939"/>
      <c r="Q1179" s="1287"/>
      <c r="R1179" s="459"/>
      <c r="S1179" s="46"/>
      <c r="T1179" s="46"/>
      <c r="U1179" s="1082">
        <v>1179</v>
      </c>
      <c r="V1179" s="46"/>
    </row>
    <row r="1180" spans="1:22" ht="15.75" customHeight="1">
      <c r="A1180" s="1284" t="str">
        <f>A857</f>
        <v>Labour migration: no. people per HH</v>
      </c>
      <c r="B1180" s="939"/>
      <c r="C1180" s="1275">
        <f>IF(C$1098=0,0,MAX((SUM(C857,M857)+SUM(C969,M969)/C$1098),(SUM(C857)+SUM(C969)/C$1098)))</f>
        <v>0</v>
      </c>
      <c r="D1180" s="1275">
        <f>IF(D$1098=0,0,MAX((SUM(D857,N857)+SUM(D969,N969)/D$1098),(SUM(D857)+SUM(D969)/D$1098)))</f>
        <v>0</v>
      </c>
      <c r="E1180" s="1275">
        <f>IF(E$1098=0,0,MAX((SUM(E857,O857)+SUM(E969,O969)/E$1098),(SUM(E857)+SUM(E969)/E$1098)))</f>
        <v>0</v>
      </c>
      <c r="F1180" s="1275">
        <f>IF(F$1098=0,0,MAX((SUM(F857,P857)+SUM(F969,P969)/F$1098),(SUM(F857)+SUM(F969)/F$1098)))</f>
        <v>0</v>
      </c>
      <c r="G1180" s="939"/>
      <c r="H1180" s="1276">
        <f>IF(C$1098=0,0,MAX(SUM(C969,M969)/C$1098,SUM(C969)/C$1098))</f>
        <v>0</v>
      </c>
      <c r="I1180" s="1276">
        <f>IF(D$1098=0,0,MAX(SUM(D969,N969)/D$1098,SUM(D969)/D$1098))</f>
        <v>0</v>
      </c>
      <c r="J1180" s="1276">
        <f>IF(E$1098=0,0,MAX(SUM(E969,O969)/E$1098,SUM(E969)/E$1098))</f>
        <v>0</v>
      </c>
      <c r="K1180" s="1276">
        <f>IF(F$1098=0,0,MAX(SUM(F969,P969)/F$1098,SUM(F969)/F$1098))</f>
        <v>0</v>
      </c>
      <c r="L1180" s="44"/>
      <c r="M1180" s="1266" t="str">
        <f t="shared" si="106"/>
        <v/>
      </c>
      <c r="N1180" s="1266" t="str">
        <f t="shared" si="107"/>
        <v/>
      </c>
      <c r="O1180" s="939"/>
      <c r="P1180" s="939"/>
      <c r="Q1180" s="15"/>
      <c r="R1180" s="459"/>
      <c r="S1180" s="46"/>
      <c r="T1180" s="46"/>
      <c r="U1180" s="1082">
        <v>1180</v>
      </c>
      <c r="V1180" s="46"/>
    </row>
    <row r="1181" spans="1:22" ht="15.75" customHeight="1">
      <c r="A1181" s="44" t="str">
        <f>A970</f>
        <v>Formal Employment (conservancies, etc.)</v>
      </c>
      <c r="B1181" s="939"/>
      <c r="C1181" s="1275">
        <f>IF(C$1098=0,0,MAX(SUM(C970,M970)/C$1098,SUM(C970)/C$1098))</f>
        <v>0</v>
      </c>
      <c r="D1181" s="1275">
        <f>IF(D$1098=0,0,MAX(SUM(D970,N970)/D$1098,SUM(D970)/D$1098))</f>
        <v>0</v>
      </c>
      <c r="E1181" s="1275">
        <f>IF(E$1098=0,0,MAX(SUM(E970,O970)/E$1098,SUM(E970)/E$1098))</f>
        <v>5.033197509339975</v>
      </c>
      <c r="F1181" s="1275">
        <f>IF(F$1098=0,0,MAX(SUM(F970,P970)/F$1098,SUM(F970)/F$1098))</f>
        <v>34.225743063511828</v>
      </c>
      <c r="G1181" s="939"/>
      <c r="H1181" s="46"/>
      <c r="I1181" s="46"/>
      <c r="J1181" s="46"/>
      <c r="K1181" s="938"/>
      <c r="L1181" s="939"/>
      <c r="M1181" s="1266" t="str">
        <f t="shared" si="106"/>
        <v>yes</v>
      </c>
      <c r="N1181" s="1266" t="str">
        <f t="shared" si="107"/>
        <v>yes</v>
      </c>
      <c r="O1181" s="939"/>
      <c r="P1181" s="939"/>
      <c r="Q1181" s="15"/>
      <c r="R1181" s="459"/>
      <c r="S1181" s="46"/>
      <c r="T1181" s="46"/>
      <c r="U1181" s="1082">
        <v>1181</v>
      </c>
      <c r="V1181" s="46"/>
    </row>
    <row r="1182" spans="1:22" ht="15.75" customHeight="1">
      <c r="A1182" s="44" t="str">
        <f>A972</f>
        <v>Firewood: no. people per HH</v>
      </c>
      <c r="B1182" s="939"/>
      <c r="C1182" s="1275">
        <f t="shared" ref="C1182:F1183" si="114">IF(C$1098=0,0,MAX(SUM(C972,M972)/C$1098,SUM(C972)/C$1098))</f>
        <v>0</v>
      </c>
      <c r="D1182" s="1275">
        <f t="shared" si="114"/>
        <v>0</v>
      </c>
      <c r="E1182" s="1275">
        <f t="shared" si="114"/>
        <v>0</v>
      </c>
      <c r="F1182" s="1275">
        <f t="shared" si="114"/>
        <v>0</v>
      </c>
      <c r="G1182" s="939"/>
      <c r="H1182" s="46"/>
      <c r="I1182" s="46"/>
      <c r="J1182" s="46"/>
      <c r="K1182" s="938"/>
      <c r="L1182" s="939"/>
      <c r="M1182" s="1266" t="str">
        <f t="shared" si="106"/>
        <v/>
      </c>
      <c r="N1182" s="1266" t="str">
        <f t="shared" si="107"/>
        <v/>
      </c>
      <c r="O1182" s="939"/>
      <c r="P1182" s="939"/>
      <c r="Q1182" s="15"/>
      <c r="R1182" s="459"/>
      <c r="S1182" s="46"/>
      <c r="T1182" s="46"/>
      <c r="U1182" s="1082">
        <v>1182</v>
      </c>
      <c r="V1182" s="46"/>
    </row>
    <row r="1183" spans="1:22" ht="15.75" customHeight="1">
      <c r="A1183" s="44" t="str">
        <f>A973</f>
        <v>Self-employment -- see Data2</v>
      </c>
      <c r="B1183" s="939"/>
      <c r="C1183" s="1275">
        <f t="shared" si="114"/>
        <v>0.60398370112079702</v>
      </c>
      <c r="D1183" s="1275">
        <f t="shared" si="114"/>
        <v>0.68787032627646327</v>
      </c>
      <c r="E1183" s="1275">
        <f t="shared" si="114"/>
        <v>0.60398370112079702</v>
      </c>
      <c r="F1183" s="1275">
        <f t="shared" si="114"/>
        <v>1.2079674022415938</v>
      </c>
      <c r="G1183" s="939"/>
      <c r="H1183" s="46"/>
      <c r="I1183" s="46"/>
      <c r="J1183" s="46"/>
      <c r="K1183" s="938"/>
      <c r="L1183" s="939"/>
      <c r="M1183" s="1266" t="str">
        <f t="shared" si="106"/>
        <v>yes</v>
      </c>
      <c r="N1183" s="1266" t="str">
        <f t="shared" si="107"/>
        <v>yes</v>
      </c>
      <c r="O1183" s="939"/>
      <c r="P1183" s="939"/>
      <c r="Q1183" s="15"/>
      <c r="R1183" s="459"/>
      <c r="S1183" s="46"/>
      <c r="T1183" s="46"/>
      <c r="U1183" s="1082">
        <v>1183</v>
      </c>
      <c r="V1183" s="46"/>
    </row>
    <row r="1184" spans="1:22" ht="15.75" customHeight="1">
      <c r="A1184" s="44" t="str">
        <f>A975</f>
        <v>Small business -- see Data2</v>
      </c>
      <c r="B1184" s="939"/>
      <c r="C1184" s="1275">
        <f>IF(C$1098=0,0,MAX(SUM(C975,M975)/C$1098,SUM(C975)/C$1098))</f>
        <v>0</v>
      </c>
      <c r="D1184" s="1275">
        <f>IF(D$1098=0,0,MAX(SUM(D975,N975)/D$1098,SUM(D975)/D$1098))</f>
        <v>0.11744127521793275</v>
      </c>
      <c r="E1184" s="1275">
        <f>IF(E$1098=0,0,MAX(SUM(E975,O975)/E$1098,SUM(E975)/E$1098))</f>
        <v>1.006639501867995</v>
      </c>
      <c r="F1184" s="1275">
        <f>IF(F$1098=0,0,MAX(SUM(F975,P975)/F$1098,SUM(F975)/F$1098))</f>
        <v>2.4159348044831876</v>
      </c>
      <c r="G1184" s="939"/>
      <c r="H1184" s="46"/>
      <c r="I1184" s="46"/>
      <c r="J1184" s="46"/>
      <c r="K1184" s="938"/>
      <c r="L1184" s="939"/>
      <c r="M1184" s="1266" t="str">
        <f t="shared" si="106"/>
        <v>yes</v>
      </c>
      <c r="N1184" s="1266" t="str">
        <f t="shared" si="107"/>
        <v>yes</v>
      </c>
      <c r="O1184" s="939"/>
      <c r="P1184" s="939"/>
      <c r="Q1184" s="15"/>
      <c r="R1184" s="459"/>
      <c r="S1184" s="46"/>
      <c r="T1184" s="46"/>
      <c r="U1184" s="1082">
        <v>1184</v>
      </c>
      <c r="V1184" s="46"/>
    </row>
    <row r="1185" spans="1:22" ht="15.75" customHeight="1">
      <c r="A1185" s="44" t="str">
        <f>A977</f>
        <v>Social Cash Transfers -- see Data2</v>
      </c>
      <c r="B1185" s="939"/>
      <c r="C1185" s="1275">
        <f>IF(C$1098=0,0,MAX(SUM(C977,M977)/C$1098,SUM(C977)/C$1098))</f>
        <v>2.7935516099232736</v>
      </c>
      <c r="D1185" s="1275">
        <f>IF(D$1098=0,0,MAX(SUM(D977,N977)/D$1098,SUM(D977)/D$1098))</f>
        <v>2.7935516099232736</v>
      </c>
      <c r="E1185" s="1275">
        <f>IF(E$1098=0,0,MAX(SUM(E977,O977)/E$1098,SUM(E977)/E$1098))</f>
        <v>1.1295227891608999</v>
      </c>
      <c r="F1185" s="1275">
        <f>IF(F$1098=0,0,MAX(SUM(F977,P977)/F$1098,SUM(F977)/F$1098))</f>
        <v>1.3554273469930798</v>
      </c>
      <c r="G1185" s="939"/>
      <c r="H1185" s="46"/>
      <c r="I1185" s="46"/>
      <c r="J1185" s="46"/>
      <c r="K1185" s="938"/>
      <c r="L1185" s="939"/>
      <c r="M1185" s="1266" t="str">
        <f t="shared" si="106"/>
        <v>yes</v>
      </c>
      <c r="N1185" s="1266" t="str">
        <f t="shared" si="107"/>
        <v>yes</v>
      </c>
      <c r="O1185" s="939"/>
      <c r="P1185" s="939"/>
      <c r="Q1185" s="15"/>
      <c r="R1185" s="459"/>
      <c r="S1185" s="46"/>
      <c r="T1185" s="46"/>
      <c r="U1185" s="1082">
        <v>1185</v>
      </c>
      <c r="V1185" s="46"/>
    </row>
    <row r="1186" spans="1:22" ht="15.75" customHeight="1">
      <c r="A1186" s="44" t="str">
        <f>A979</f>
        <v>Public works -- see Data2</v>
      </c>
      <c r="B1186" s="939"/>
      <c r="C1186" s="1275">
        <f>IF(C$1098=0,0,MAX(SUM(C979,M979)/C$1098,SUM(C979)/C$1098))</f>
        <v>0</v>
      </c>
      <c r="D1186" s="1275">
        <f>IF(D$1098=0,0,MAX(SUM(D979,N979)/D$1098,SUM(D979)/D$1098))</f>
        <v>7.8433994520547945E-2</v>
      </c>
      <c r="E1186" s="1275">
        <f>IF(E$1098=0,0,MAX(SUM(E979,O979)/E$1098,SUM(E979)/E$1098))</f>
        <v>0</v>
      </c>
      <c r="F1186" s="1275">
        <f>IF(F$1098=0,0,MAX(SUM(F979,P979)/F$1098,SUM(F979)/F$1098))</f>
        <v>0</v>
      </c>
      <c r="G1186" s="939"/>
      <c r="H1186" s="46"/>
      <c r="I1186" s="46"/>
      <c r="J1186" s="46"/>
      <c r="K1186" s="938"/>
      <c r="L1186" s="939"/>
      <c r="M1186" s="1266" t="str">
        <f t="shared" si="106"/>
        <v/>
      </c>
      <c r="N1186" s="1266" t="str">
        <f t="shared" si="107"/>
        <v/>
      </c>
      <c r="O1186" s="939"/>
      <c r="P1186" s="939"/>
      <c r="Q1186" s="15"/>
      <c r="R1186" s="459"/>
      <c r="S1186" s="46"/>
      <c r="T1186" s="46"/>
      <c r="U1186" s="1082">
        <v>1186</v>
      </c>
      <c r="V1186" s="46"/>
    </row>
    <row r="1187" spans="1:22" ht="15.75" customHeight="1">
      <c r="A1187" s="44" t="str">
        <f>A981</f>
        <v>Gifts/social support: type</v>
      </c>
      <c r="B1187" s="939"/>
      <c r="C1187" s="1275">
        <f>IF(C$1098=0,0,MAX(SUM(C981,M981)/C$1098,SUM(C981)/C$1098))</f>
        <v>0</v>
      </c>
      <c r="D1187" s="1275">
        <f>IF(D$1098=0,0,MAX(SUM(D981,N981)/D$1098,SUM(D981)/D$1098))</f>
        <v>0</v>
      </c>
      <c r="E1187" s="1275">
        <f>IF(E$1098=0,0,MAX(SUM(E981,O981)/E$1098,SUM(E981)/E$1098))</f>
        <v>0</v>
      </c>
      <c r="F1187" s="1275">
        <f>IF(F$1098=0,0,MAX(SUM(F981,P981)/F$1098,SUM(F981)/F$1098))</f>
        <v>0</v>
      </c>
      <c r="G1187" s="939"/>
      <c r="H1187" s="46"/>
      <c r="I1187" s="46"/>
      <c r="J1187" s="46"/>
      <c r="K1187" s="938"/>
      <c r="L1187" s="939"/>
      <c r="M1187" s="1266" t="str">
        <f t="shared" si="106"/>
        <v/>
      </c>
      <c r="N1187" s="1266" t="str">
        <f t="shared" si="107"/>
        <v/>
      </c>
      <c r="O1187" s="939"/>
      <c r="P1187" s="939"/>
      <c r="Q1187" s="15"/>
      <c r="R1187" s="459"/>
      <c r="S1187" s="46"/>
      <c r="T1187" s="46"/>
      <c r="U1187" s="1082">
        <v>1187</v>
      </c>
      <c r="V1187" s="46"/>
    </row>
    <row r="1188" spans="1:22" ht="15.75" customHeight="1">
      <c r="A1188" s="44" t="str">
        <f>A983</f>
        <v>Remittances: no. times per year</v>
      </c>
      <c r="B1188" s="939"/>
      <c r="C1188" s="1275">
        <f>IF(C$1098=0,0,MAX(SUM(C983,M983)/C$1098,SUM(C983)/C$1098))</f>
        <v>0.335546500622665</v>
      </c>
      <c r="D1188" s="1275">
        <f>IF(D$1098=0,0,MAX(SUM(D983,N983)/D$1098,SUM(D983)/D$1098))</f>
        <v>0.5033197509339975</v>
      </c>
      <c r="E1188" s="1275">
        <f>IF(E$1098=0,0,MAX(SUM(E983,O983)/E$1098,SUM(E983)/E$1098))</f>
        <v>3.35546500622665</v>
      </c>
      <c r="F1188" s="1275">
        <f>IF(F$1098=0,0,MAX(SUM(F983,P983)/F$1098,SUM(F983)/F$1098))</f>
        <v>6.03983701120797</v>
      </c>
      <c r="G1188" s="939"/>
      <c r="H1188" s="46"/>
      <c r="I1188" s="46"/>
      <c r="J1188" s="46"/>
      <c r="K1188" s="938"/>
      <c r="L1188" s="939"/>
      <c r="M1188" s="1266" t="str">
        <f t="shared" si="106"/>
        <v>yes</v>
      </c>
      <c r="N1188" s="1266" t="str">
        <f t="shared" si="107"/>
        <v>yes</v>
      </c>
      <c r="O1188" s="939"/>
      <c r="P1188" s="939"/>
      <c r="Q1188" s="15"/>
      <c r="R1188" s="459"/>
      <c r="S1188" s="46"/>
      <c r="T1188" s="46"/>
      <c r="U1188" s="1082">
        <v>1188</v>
      </c>
      <c r="V1188" s="46"/>
    </row>
    <row r="1189" spans="1:22" ht="12.75" customHeight="1">
      <c r="A1189" s="44"/>
      <c r="B1189" s="939"/>
      <c r="C1189" s="939"/>
      <c r="D1189" s="939"/>
      <c r="E1189" s="939"/>
      <c r="F1189" s="939"/>
      <c r="G1189" s="939"/>
      <c r="H1189" s="938"/>
      <c r="I1189" s="938"/>
      <c r="J1189" s="938"/>
      <c r="K1189" s="938"/>
      <c r="L1189" s="939"/>
      <c r="M1189" s="939"/>
      <c r="N1189" s="939"/>
      <c r="O1189" s="939"/>
      <c r="P1189" s="939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939"/>
      <c r="C1190" s="939"/>
      <c r="D1190" s="939"/>
      <c r="E1190" s="939"/>
      <c r="F1190" s="939"/>
      <c r="G1190" s="939"/>
      <c r="H1190" s="938"/>
      <c r="I1190" s="938"/>
      <c r="J1190" s="938"/>
      <c r="K1190" s="938"/>
      <c r="L1190" s="939"/>
      <c r="M1190" s="939"/>
      <c r="N1190" s="939"/>
      <c r="O1190" s="939"/>
      <c r="P1190" s="939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939"/>
      <c r="C1191" s="939"/>
      <c r="D1191" s="939"/>
      <c r="E1191" s="939"/>
      <c r="F1191" s="939"/>
      <c r="G1191" s="939"/>
      <c r="H1191" s="938"/>
      <c r="I1191" s="938"/>
      <c r="J1191" s="938"/>
      <c r="K1191" s="938"/>
      <c r="L1191" s="939"/>
      <c r="M1191" s="939"/>
      <c r="N1191" s="939"/>
      <c r="O1191" s="939"/>
      <c r="P1191" s="939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939"/>
      <c r="C1192" s="939"/>
      <c r="D1192" s="939"/>
      <c r="E1192" s="939"/>
      <c r="F1192" s="939"/>
      <c r="G1192" s="939"/>
      <c r="H1192" s="938"/>
      <c r="I1192" s="938"/>
      <c r="J1192" s="938"/>
      <c r="K1192" s="938"/>
      <c r="L1192" s="939"/>
      <c r="M1192" s="939"/>
      <c r="N1192" s="939"/>
      <c r="O1192" s="939"/>
      <c r="P1192" s="939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939"/>
      <c r="C1193" s="939"/>
      <c r="D1193" s="939"/>
      <c r="E1193" s="939"/>
      <c r="F1193" s="939"/>
      <c r="G1193" s="939"/>
      <c r="H1193" s="938"/>
      <c r="I1193" s="938"/>
      <c r="J1193" s="938"/>
      <c r="K1193" s="938"/>
      <c r="L1193" s="939"/>
      <c r="M1193" s="939"/>
      <c r="N1193" s="939"/>
      <c r="O1193" s="939"/>
      <c r="P1193" s="93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939"/>
      <c r="C1194" s="939"/>
      <c r="D1194" s="939"/>
      <c r="E1194" s="939"/>
      <c r="F1194" s="939"/>
      <c r="G1194" s="939"/>
      <c r="H1194" s="938"/>
      <c r="I1194" s="938"/>
      <c r="J1194" s="938"/>
      <c r="K1194" s="938"/>
      <c r="L1194" s="939"/>
      <c r="M1194" s="939"/>
      <c r="N1194" s="939"/>
      <c r="O1194" s="939"/>
      <c r="P1194" s="93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939"/>
      <c r="C1195" s="939"/>
      <c r="D1195" s="939"/>
      <c r="E1195" s="939"/>
      <c r="F1195" s="939"/>
      <c r="G1195" s="939"/>
      <c r="H1195" s="938"/>
      <c r="I1195" s="938"/>
      <c r="J1195" s="938"/>
      <c r="K1195" s="938"/>
      <c r="L1195" s="939"/>
      <c r="M1195" s="939"/>
      <c r="N1195" s="939"/>
      <c r="O1195" s="939"/>
      <c r="P1195" s="93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939"/>
      <c r="C1196" s="939"/>
      <c r="D1196" s="939"/>
      <c r="E1196" s="939"/>
      <c r="F1196" s="939"/>
      <c r="G1196" s="939"/>
      <c r="H1196" s="938"/>
      <c r="I1196" s="938"/>
      <c r="J1196" s="938"/>
      <c r="K1196" s="938"/>
      <c r="L1196" s="939"/>
      <c r="M1196" s="939"/>
      <c r="N1196" s="939"/>
      <c r="O1196" s="939"/>
      <c r="P1196" s="93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939"/>
      <c r="C1197" s="939"/>
      <c r="D1197" s="939"/>
      <c r="E1197" s="939"/>
      <c r="F1197" s="939"/>
      <c r="G1197" s="939"/>
      <c r="H1197" s="938"/>
      <c r="I1197" s="938"/>
      <c r="J1197" s="938"/>
      <c r="K1197" s="938"/>
      <c r="L1197" s="939"/>
      <c r="M1197" s="939"/>
      <c r="N1197" s="939"/>
      <c r="O1197" s="939"/>
      <c r="P1197" s="93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939"/>
      <c r="C1198" s="939"/>
      <c r="D1198" s="939"/>
      <c r="E1198" s="939"/>
      <c r="F1198" s="939"/>
      <c r="G1198" s="939"/>
      <c r="H1198" s="938"/>
      <c r="I1198" s="938"/>
      <c r="J1198" s="938"/>
      <c r="K1198" s="938"/>
      <c r="L1198" s="939"/>
      <c r="M1198" s="939"/>
      <c r="N1198" s="939"/>
      <c r="O1198" s="939"/>
      <c r="P1198" s="939"/>
      <c r="Q1198" s="44"/>
      <c r="R1198" s="44"/>
      <c r="S1198" s="46"/>
      <c r="T1198" s="46"/>
      <c r="U1198" s="46"/>
      <c r="V1198" s="46"/>
    </row>
  </sheetData>
  <sheetProtection sheet="1" objects="1" scenarios="1" formatCells="0" formatColumns="0" formatRows="0" autoFilter="0" pivotTables="0"/>
  <customSheetViews>
    <customSheetView guid="{8914FD97-1D0A-2E40-8555-D3701EE40616}" scale="55" fitToPage="1" hiddenRows="1">
      <pane xSplit="1" ySplit="7.125" topLeftCell="B8" activePane="bottomRight" state="frozenSplit"/>
      <selection pane="bottomRight" activeCell="G964" activeCellId="1" sqref="CP14:CP17 G964"/>
      <rowBreaks count="13" manualBreakCount="13">
        <brk id="214" max="16383" man="1"/>
        <brk id="230" max="16383" man="1"/>
        <brk id="268" max="16383" man="1"/>
        <brk id="306" max="16383" man="1"/>
        <brk id="336" max="16383" man="1"/>
        <brk id="367" max="16383" man="1"/>
        <brk id="415" max="16383" man="1"/>
        <brk id="444" max="16383" man="1"/>
        <brk id="481" max="16383" man="1"/>
        <brk id="517" max="16383" man="1"/>
        <brk id="622" max="16383" man="1"/>
        <brk id="658" max="16383" man="1"/>
        <brk id="701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E911234-EEFE-2347-980D-0DE8CAB24EC9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E6237687-E0D2-D741-8709-387C08BB102B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70E7395C-A1EC-2E40-B838-4D9BCDE7E871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2AE7949-C6D2-7248-B9A7-1EBC1C7F3800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A75021F8-2BED-7A49-9F0B-DBD591E9A5EE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5A1B9CD4-EE30-7E48-A59C-AB8F01A6154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4AA486FE-FAF2-B34A-AC0D-F9AE3E57C2C6}" showRuler="0"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427" location="Summ!A724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4" location="WGD_Labour" display="Casual Employment"/>
    <hyperlink ref="A971" location="Summ!A639" display="Self-employment"/>
    <hyperlink ref="A978" location="Summ!A633" display="Public Works"/>
    <hyperlink ref="A980" location="Summ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K112"/>
  <sheetViews>
    <sheetView tabSelected="1" topLeftCell="A16" zoomScale="125" zoomScaleNormal="125" zoomScalePageLayoutView="125" workbookViewId="0">
      <selection activeCell="C32" sqref="C32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11.5" style="1288" customWidth="1"/>
    <col min="8" max="8" width="21" style="1288" customWidth="1"/>
    <col min="9" max="16384" width="11.5" style="15"/>
  </cols>
  <sheetData>
    <row r="1" spans="1:11" ht="12.75" customHeight="1">
      <c r="A1" s="1289"/>
      <c r="B1" s="1290"/>
      <c r="C1" s="489"/>
      <c r="D1" s="489"/>
      <c r="E1" s="489"/>
      <c r="F1" s="489"/>
      <c r="G1" s="1291"/>
      <c r="H1" s="1291"/>
      <c r="I1" s="459"/>
      <c r="J1" s="459"/>
      <c r="K1" s="459"/>
    </row>
    <row r="2" spans="1:11" ht="14" customHeight="1">
      <c r="A2" s="1292" t="s">
        <v>619</v>
      </c>
      <c r="B2" s="1293"/>
      <c r="C2" s="1294"/>
      <c r="D2" s="1294"/>
      <c r="E2" s="1294"/>
      <c r="F2" s="1294"/>
      <c r="G2" s="1291"/>
      <c r="H2" s="1291"/>
      <c r="I2" s="459"/>
      <c r="J2" s="459"/>
      <c r="K2" s="459"/>
    </row>
    <row r="3" spans="1:11" ht="14" customHeight="1">
      <c r="A3" s="1295"/>
      <c r="B3" s="1061"/>
      <c r="C3" s="1061" t="s">
        <v>547</v>
      </c>
      <c r="D3" s="1062"/>
      <c r="E3" s="1062"/>
      <c r="F3" s="1062"/>
      <c r="G3" s="1291"/>
      <c r="H3" s="1291"/>
      <c r="I3" s="459"/>
      <c r="J3" s="459"/>
      <c r="K3" s="459"/>
    </row>
    <row r="4" spans="1:11" ht="12.75" customHeight="1">
      <c r="A4" s="1296" t="s">
        <v>36</v>
      </c>
      <c r="B4" s="496"/>
      <c r="C4" s="496" t="s">
        <v>93</v>
      </c>
      <c r="D4" s="496" t="s">
        <v>94</v>
      </c>
      <c r="E4" s="496" t="s">
        <v>95</v>
      </c>
      <c r="F4" s="496" t="s">
        <v>106</v>
      </c>
      <c r="G4" s="1291"/>
      <c r="H4" s="1291"/>
      <c r="I4" s="459"/>
      <c r="J4" s="459"/>
      <c r="K4" s="459"/>
    </row>
    <row r="5" spans="1:11" ht="12.75" customHeight="1">
      <c r="A5" s="1297" t="s">
        <v>620</v>
      </c>
      <c r="B5" s="1298"/>
      <c r="C5" s="1179"/>
      <c r="D5" s="1179"/>
      <c r="E5" s="1179"/>
      <c r="F5" s="1179"/>
      <c r="G5" s="1291"/>
      <c r="H5" s="1291"/>
      <c r="I5" s="459"/>
      <c r="J5" s="459"/>
      <c r="K5" s="459"/>
    </row>
    <row r="6" spans="1:11" ht="12.75" customHeight="1">
      <c r="A6" s="1299" t="s">
        <v>621</v>
      </c>
      <c r="B6" s="1293"/>
      <c r="C6" s="1294"/>
      <c r="D6" s="1294"/>
      <c r="E6" s="1294"/>
      <c r="F6" s="1294"/>
      <c r="G6" s="1291"/>
      <c r="H6" s="1291"/>
      <c r="I6" s="459"/>
      <c r="J6" s="459"/>
      <c r="K6" s="459"/>
    </row>
    <row r="7" spans="1:11" ht="12.75" customHeight="1">
      <c r="A7" s="1300" t="s">
        <v>622</v>
      </c>
      <c r="B7" s="1301"/>
      <c r="C7" s="1271"/>
      <c r="D7" s="1271"/>
      <c r="E7" s="1271"/>
      <c r="F7" s="1271"/>
      <c r="G7" s="1291"/>
      <c r="H7" s="1291"/>
      <c r="I7" s="459"/>
      <c r="J7" s="459"/>
      <c r="K7" s="459"/>
    </row>
    <row r="8" spans="1:11" ht="12.75" customHeight="1">
      <c r="A8" s="1297" t="s">
        <v>623</v>
      </c>
      <c r="B8" s="1298"/>
      <c r="C8" s="1302">
        <f>[1]ExpFactors!$C$8</f>
        <v>1.5</v>
      </c>
      <c r="D8" s="1302">
        <f>[1]ExpFactors!$D$8</f>
        <v>1.5</v>
      </c>
      <c r="E8" s="1302">
        <f>[1]ExpFactors!$E$8</f>
        <v>1.5</v>
      </c>
      <c r="F8" s="1302">
        <f>[1]ExpFactors!$F$8</f>
        <v>1.5</v>
      </c>
      <c r="G8" s="1291"/>
      <c r="H8" s="1291"/>
      <c r="I8" s="459"/>
      <c r="J8" s="459"/>
      <c r="K8" s="459"/>
    </row>
    <row r="9" spans="1:11" ht="12.75" customHeight="1">
      <c r="A9" s="1299" t="s">
        <v>624</v>
      </c>
      <c r="B9" s="1293"/>
      <c r="C9" s="1294"/>
      <c r="D9" s="1294"/>
      <c r="E9" s="1294"/>
      <c r="F9" s="1294"/>
      <c r="G9" s="1291"/>
      <c r="H9" s="1291"/>
      <c r="I9" s="459"/>
      <c r="J9" s="459"/>
      <c r="K9" s="459"/>
    </row>
    <row r="10" spans="1:11" ht="12.75" customHeight="1">
      <c r="A10" s="1300" t="s">
        <v>625</v>
      </c>
      <c r="B10" s="1301"/>
      <c r="C10" s="1271"/>
      <c r="D10" s="1271"/>
      <c r="E10" s="1271"/>
      <c r="F10" s="1271"/>
      <c r="G10" s="1291"/>
      <c r="H10" s="1291"/>
      <c r="I10" s="459"/>
      <c r="J10" s="459"/>
      <c r="K10" s="459"/>
    </row>
    <row r="11" spans="1:11" ht="12.75" customHeight="1">
      <c r="A11" s="1297" t="s">
        <v>626</v>
      </c>
      <c r="B11" s="1298"/>
      <c r="C11" s="1302">
        <f>[1]ExpFactors!$C$11</f>
        <v>0.1</v>
      </c>
      <c r="D11" s="1302">
        <f>[1]ExpFactors!$D$11</f>
        <v>0.1</v>
      </c>
      <c r="E11" s="1302">
        <f>[1]ExpFactors!$E$11</f>
        <v>0.2</v>
      </c>
      <c r="F11" s="1302">
        <f>[1]ExpFactors!$F$11</f>
        <v>0.2</v>
      </c>
      <c r="G11" s="1291"/>
      <c r="H11" s="1291"/>
      <c r="I11" s="459"/>
      <c r="J11" s="459"/>
      <c r="K11" s="459"/>
    </row>
    <row r="12" spans="1:11" ht="12.75" customHeight="1">
      <c r="A12" s="1297" t="s">
        <v>623</v>
      </c>
      <c r="B12" s="1298"/>
      <c r="C12" s="1302">
        <f>[1]ExpFactors!$C$12</f>
        <v>2</v>
      </c>
      <c r="D12" s="1302">
        <f>[1]ExpFactors!$D$12</f>
        <v>2</v>
      </c>
      <c r="E12" s="1302">
        <f>[1]ExpFactors!$E$12</f>
        <v>2</v>
      </c>
      <c r="F12" s="1302">
        <f>[1]ExpFactors!$F$12</f>
        <v>2</v>
      </c>
      <c r="G12" s="1291"/>
      <c r="H12" s="1291"/>
      <c r="I12" s="459"/>
      <c r="J12" s="459"/>
      <c r="K12" s="459"/>
    </row>
    <row r="13" spans="1:11" ht="12.75" customHeight="1">
      <c r="A13" s="1300" t="s">
        <v>627</v>
      </c>
      <c r="B13" s="1301"/>
      <c r="C13" s="1271"/>
      <c r="D13" s="1271"/>
      <c r="E13" s="1271"/>
      <c r="F13" s="1271"/>
      <c r="G13" s="1291"/>
      <c r="H13" s="1291"/>
      <c r="I13" s="459"/>
      <c r="J13" s="459"/>
      <c r="K13" s="459"/>
    </row>
    <row r="14" spans="1:11" ht="12.75" customHeight="1">
      <c r="A14" s="1297" t="s">
        <v>626</v>
      </c>
      <c r="B14" s="1298"/>
      <c r="C14" s="1302">
        <f>[1]ExpFactors!$C$14</f>
        <v>0</v>
      </c>
      <c r="D14" s="1302">
        <f>[1]ExpFactors!$D$14</f>
        <v>0.33</v>
      </c>
      <c r="E14" s="1302">
        <f>[1]ExpFactors!$E$14</f>
        <v>0.15</v>
      </c>
      <c r="F14" s="1302">
        <f>[1]ExpFactors!$F$14</f>
        <v>0.17</v>
      </c>
      <c r="G14" s="1291"/>
      <c r="H14" s="1291"/>
      <c r="I14" s="459"/>
      <c r="J14" s="459"/>
      <c r="K14" s="459"/>
    </row>
    <row r="15" spans="1:11" ht="12.75" customHeight="1">
      <c r="A15" s="1297" t="s">
        <v>623</v>
      </c>
      <c r="B15" s="1298"/>
      <c r="C15" s="1302">
        <f>[1]ExpFactors!$C$15</f>
        <v>1</v>
      </c>
      <c r="D15" s="1302">
        <f>[1]ExpFactors!$D$15</f>
        <v>1</v>
      </c>
      <c r="E15" s="1302">
        <f>[1]ExpFactors!$E$15</f>
        <v>1.5</v>
      </c>
      <c r="F15" s="1302">
        <f>[1]ExpFactors!$F$15</f>
        <v>1.5</v>
      </c>
      <c r="G15" s="1291"/>
      <c r="H15" s="1291"/>
      <c r="I15" s="459"/>
      <c r="J15" s="459"/>
      <c r="K15" s="459"/>
    </row>
    <row r="16" spans="1:11" ht="12.75" customHeight="1">
      <c r="A16" s="1300" t="s">
        <v>628</v>
      </c>
      <c r="B16" s="1301"/>
      <c r="C16" s="1271"/>
      <c r="D16" s="1271"/>
      <c r="E16" s="1271"/>
      <c r="F16" s="1271"/>
      <c r="G16" s="1291"/>
      <c r="H16" s="1291"/>
      <c r="I16" s="459"/>
      <c r="J16" s="459"/>
      <c r="K16" s="459"/>
    </row>
    <row r="17" spans="1:11" ht="12.75" customHeight="1">
      <c r="A17" s="1297" t="s">
        <v>626</v>
      </c>
      <c r="B17" s="1298"/>
      <c r="C17" s="1302">
        <f>[1]ExpFactors!$C$17</f>
        <v>0.5</v>
      </c>
      <c r="D17" s="1302">
        <f>[1]ExpFactors!$D$17</f>
        <v>0.33</v>
      </c>
      <c r="E17" s="1302">
        <f>[1]ExpFactors!$E$17</f>
        <v>0.375</v>
      </c>
      <c r="F17" s="1302">
        <f>[1]ExpFactors!$E$17</f>
        <v>0.375</v>
      </c>
      <c r="G17" s="1291"/>
      <c r="H17" s="1291"/>
      <c r="I17" s="459"/>
      <c r="J17" s="459"/>
      <c r="K17" s="459"/>
    </row>
    <row r="18" spans="1:11" ht="12.75" customHeight="1">
      <c r="A18" s="1297" t="s">
        <v>623</v>
      </c>
      <c r="B18" s="1298"/>
      <c r="C18" s="1302">
        <f>[1]ExpFactors!$C$18</f>
        <v>1</v>
      </c>
      <c r="D18" s="1302">
        <f>[1]ExpFactors!$D$18</f>
        <v>1</v>
      </c>
      <c r="E18" s="1302">
        <f>[1]ExpFactors!$E$18</f>
        <v>1.5</v>
      </c>
      <c r="F18" s="1302">
        <f>[1]ExpFactors!$F$18</f>
        <v>1.25</v>
      </c>
      <c r="G18" s="1291"/>
      <c r="H18" s="1291"/>
      <c r="I18" s="459"/>
      <c r="J18" s="459"/>
      <c r="K18" s="459"/>
    </row>
    <row r="19" spans="1:11" ht="12.75" customHeight="1">
      <c r="A19" s="1299" t="s">
        <v>20</v>
      </c>
      <c r="B19" s="1293"/>
      <c r="C19" s="1294"/>
      <c r="D19" s="1294"/>
      <c r="E19" s="1294"/>
      <c r="F19" s="1294"/>
      <c r="G19" s="1291"/>
      <c r="H19" s="1291"/>
      <c r="I19" s="459"/>
      <c r="J19" s="459"/>
      <c r="K19" s="459"/>
    </row>
    <row r="20" spans="1:11" ht="12.75" customHeight="1">
      <c r="A20" s="1300" t="s">
        <v>629</v>
      </c>
      <c r="B20" s="1303"/>
      <c r="C20" s="1269"/>
      <c r="D20" s="1269"/>
      <c r="E20" s="1269"/>
      <c r="F20" s="1269"/>
      <c r="G20" s="1291"/>
      <c r="H20" s="1291"/>
      <c r="I20" s="459"/>
      <c r="J20" s="459"/>
      <c r="K20" s="459"/>
    </row>
    <row r="21" spans="1:11" ht="12.75" customHeight="1">
      <c r="A21" s="1297" t="s">
        <v>630</v>
      </c>
      <c r="B21" s="1298"/>
      <c r="C21" s="1302">
        <f>[1]ExpFactors!$C$21</f>
        <v>1.25</v>
      </c>
      <c r="D21" s="1302">
        <f>[1]ExpFactors!$D$21</f>
        <v>1.25</v>
      </c>
      <c r="E21" s="1302">
        <f>[1]ExpFactors!$E$21</f>
        <v>1.25</v>
      </c>
      <c r="F21" s="1302">
        <f>[1]ExpFactors!$F$21</f>
        <v>1.25</v>
      </c>
      <c r="G21" s="1291"/>
      <c r="H21" s="1291"/>
      <c r="I21" s="459"/>
      <c r="J21" s="459"/>
      <c r="K21" s="459"/>
    </row>
    <row r="22" spans="1:11" ht="12.75" customHeight="1">
      <c r="A22" s="1300" t="s">
        <v>631</v>
      </c>
      <c r="B22" s="1303"/>
      <c r="C22" s="1269"/>
      <c r="D22" s="1269"/>
      <c r="E22" s="1269"/>
      <c r="F22" s="1269"/>
      <c r="G22" s="1291"/>
      <c r="H22" s="1291"/>
      <c r="I22" s="459"/>
      <c r="J22" s="459"/>
      <c r="K22" s="459"/>
    </row>
    <row r="23" spans="1:11" ht="12.75" customHeight="1">
      <c r="A23" s="1297" t="s">
        <v>632</v>
      </c>
      <c r="B23" s="1298"/>
      <c r="C23" s="1302">
        <f>[1]ExpFactors!C23</f>
        <v>0</v>
      </c>
      <c r="D23" s="1302">
        <f>[1]ExpFactors!D23</f>
        <v>0</v>
      </c>
      <c r="E23" s="1302">
        <f>[1]ExpFactors!E23</f>
        <v>0</v>
      </c>
      <c r="F23" s="1302">
        <f>[1]ExpFactors!F23</f>
        <v>0</v>
      </c>
      <c r="G23" s="1291"/>
      <c r="H23" s="1291"/>
      <c r="I23" s="459"/>
      <c r="J23" s="459"/>
      <c r="K23" s="459"/>
    </row>
    <row r="24" spans="1:11" ht="12.75" customHeight="1">
      <c r="A24" s="1297" t="s">
        <v>633</v>
      </c>
      <c r="B24" s="1298"/>
      <c r="C24" s="1302">
        <f>[1]ExpFactors!C24</f>
        <v>1</v>
      </c>
      <c r="D24" s="1302">
        <f>[1]ExpFactors!D24</f>
        <v>1</v>
      </c>
      <c r="E24" s="1302">
        <f>[1]ExpFactors!E24</f>
        <v>1</v>
      </c>
      <c r="F24" s="1302">
        <f>[1]ExpFactors!F24</f>
        <v>1</v>
      </c>
      <c r="G24" s="1291"/>
      <c r="H24" s="1291"/>
      <c r="I24" s="459"/>
      <c r="J24" s="459"/>
      <c r="K24" s="459"/>
    </row>
    <row r="25" spans="1:11" ht="12.75" customHeight="1">
      <c r="A25" s="1297" t="s">
        <v>634</v>
      </c>
      <c r="B25" s="1298"/>
      <c r="C25" s="1302">
        <f>[1]ExpFactors!C25</f>
        <v>0.5</v>
      </c>
      <c r="D25" s="1302">
        <f>[1]ExpFactors!D25</f>
        <v>0.5</v>
      </c>
      <c r="E25" s="1302">
        <f>[1]ExpFactors!E25</f>
        <v>0.5</v>
      </c>
      <c r="F25" s="1302">
        <f>[1]ExpFactors!F25</f>
        <v>0.5</v>
      </c>
      <c r="G25" s="1291"/>
      <c r="H25" s="1291"/>
      <c r="I25" s="459"/>
      <c r="J25" s="459"/>
      <c r="K25" s="459"/>
    </row>
    <row r="26" spans="1:11" ht="12.75" customHeight="1">
      <c r="A26" s="1299" t="s">
        <v>635</v>
      </c>
      <c r="B26" s="1304"/>
      <c r="C26" s="1305"/>
      <c r="D26" s="1305"/>
      <c r="E26" s="1305"/>
      <c r="F26" s="1305"/>
      <c r="G26" s="1291"/>
      <c r="H26" s="1291"/>
      <c r="I26" s="459"/>
      <c r="J26" s="459"/>
      <c r="K26" s="459"/>
    </row>
    <row r="27" spans="1:11" ht="12.75" customHeight="1">
      <c r="A27" s="1300" t="s">
        <v>636</v>
      </c>
      <c r="B27" s="1303"/>
      <c r="C27" s="1269"/>
      <c r="D27" s="1269"/>
      <c r="E27" s="1269"/>
      <c r="F27" s="1269"/>
      <c r="G27" s="1291"/>
      <c r="H27" s="1291"/>
      <c r="I27" s="459"/>
      <c r="J27" s="459"/>
      <c r="K27" s="459"/>
    </row>
    <row r="28" spans="1:11" ht="12.75" customHeight="1">
      <c r="A28" s="1297" t="s">
        <v>637</v>
      </c>
      <c r="B28" s="1298"/>
      <c r="C28" s="1302">
        <f>[1]ExpFactors!C28</f>
        <v>1</v>
      </c>
      <c r="D28" s="1302">
        <f>[1]ExpFactors!D28</f>
        <v>1</v>
      </c>
      <c r="E28" s="1302">
        <f>[1]ExpFactors!E28</f>
        <v>1</v>
      </c>
      <c r="F28" s="1302">
        <f>[1]ExpFactors!F28</f>
        <v>1</v>
      </c>
      <c r="G28" s="1291"/>
      <c r="H28" s="1291"/>
      <c r="I28" s="459"/>
      <c r="J28" s="459"/>
      <c r="K28" s="459"/>
    </row>
    <row r="29" spans="1:11" ht="12.75" customHeight="1">
      <c r="A29" s="1300" t="s">
        <v>638</v>
      </c>
      <c r="B29" s="1301"/>
      <c r="C29" s="1271"/>
      <c r="D29" s="1271"/>
      <c r="E29" s="1271"/>
      <c r="F29" s="1271"/>
      <c r="G29" s="1291"/>
      <c r="H29" s="1291"/>
      <c r="I29" s="459"/>
      <c r="J29" s="459"/>
      <c r="K29" s="459"/>
    </row>
    <row r="30" spans="1:11" ht="12.75" customHeight="1">
      <c r="A30" s="1297" t="s">
        <v>637</v>
      </c>
      <c r="B30" s="1298"/>
      <c r="C30" s="1302">
        <f>[1]ExpFactors!C30</f>
        <v>1</v>
      </c>
      <c r="D30" s="1302">
        <f>[1]ExpFactors!D30</f>
        <v>1</v>
      </c>
      <c r="E30" s="1302">
        <f>[1]ExpFactors!E30</f>
        <v>1</v>
      </c>
      <c r="F30" s="1302">
        <f>[1]ExpFactors!F30</f>
        <v>1</v>
      </c>
      <c r="G30" s="1291"/>
      <c r="H30" s="1291"/>
      <c r="I30" s="459"/>
      <c r="J30" s="459"/>
      <c r="K30" s="459"/>
    </row>
    <row r="31" spans="1:11" ht="12.75" customHeight="1">
      <c r="A31" s="1300" t="s">
        <v>639</v>
      </c>
      <c r="B31" s="1301"/>
      <c r="C31" s="1271"/>
      <c r="D31" s="1271"/>
      <c r="E31" s="1271"/>
      <c r="F31" s="1271"/>
      <c r="G31" s="1291"/>
      <c r="H31" s="1291"/>
      <c r="I31" s="459"/>
      <c r="J31" s="459"/>
      <c r="K31" s="459"/>
    </row>
    <row r="32" spans="1:11" ht="12.75" customHeight="1">
      <c r="A32" s="1297" t="s">
        <v>637</v>
      </c>
      <c r="B32" s="1298"/>
      <c r="C32" s="1302">
        <f>[1]ExpFactors!C32</f>
        <v>1</v>
      </c>
      <c r="D32" s="1302">
        <f>[1]ExpFactors!D32</f>
        <v>1</v>
      </c>
      <c r="E32" s="1302">
        <f>[1]ExpFactors!E32</f>
        <v>1</v>
      </c>
      <c r="F32" s="1302">
        <f>[1]ExpFactors!F32</f>
        <v>1</v>
      </c>
      <c r="G32" s="1291"/>
      <c r="H32" s="1291"/>
      <c r="I32" s="459"/>
      <c r="J32" s="459"/>
      <c r="K32" s="459"/>
    </row>
    <row r="33" spans="1:11" ht="12.75" customHeight="1">
      <c r="A33" s="1300" t="s">
        <v>640</v>
      </c>
      <c r="B33" s="1303"/>
      <c r="C33" s="1269"/>
      <c r="D33" s="1269"/>
      <c r="E33" s="1269"/>
      <c r="F33" s="1269"/>
      <c r="G33" s="1291"/>
      <c r="H33" s="1291"/>
      <c r="I33" s="459"/>
      <c r="J33" s="459"/>
      <c r="K33" s="459"/>
    </row>
    <row r="34" spans="1:11" ht="12.75" customHeight="1">
      <c r="A34" s="1297" t="s">
        <v>637</v>
      </c>
      <c r="B34" s="1298"/>
      <c r="C34" s="1302">
        <f>[1]ExpFactors!C34</f>
        <v>1</v>
      </c>
      <c r="D34" s="1302">
        <f>[1]ExpFactors!D34</f>
        <v>1</v>
      </c>
      <c r="E34" s="1302">
        <f>[1]ExpFactors!E34</f>
        <v>1</v>
      </c>
      <c r="F34" s="1302">
        <f>[1]ExpFactors!F34</f>
        <v>1</v>
      </c>
      <c r="G34" s="1291"/>
      <c r="H34" s="1291"/>
      <c r="I34" s="459"/>
      <c r="J34" s="459"/>
      <c r="K34" s="459"/>
    </row>
    <row r="35" spans="1:11" ht="12.75" customHeight="1">
      <c r="A35" s="1300" t="s">
        <v>641</v>
      </c>
      <c r="B35" s="1303"/>
      <c r="C35" s="1269"/>
      <c r="D35" s="1269"/>
      <c r="E35" s="1269"/>
      <c r="F35" s="1269"/>
      <c r="G35" s="1291"/>
      <c r="H35" s="1291"/>
      <c r="I35" s="459"/>
      <c r="J35" s="459"/>
      <c r="K35" s="459"/>
    </row>
    <row r="36" spans="1:11" ht="12.75" customHeight="1">
      <c r="A36" s="1306" t="s">
        <v>637</v>
      </c>
      <c r="B36" s="1298"/>
      <c r="C36" s="1302">
        <f>[1]ExpFactors!C36</f>
        <v>1.2</v>
      </c>
      <c r="D36" s="1302">
        <f>[1]ExpFactors!D36</f>
        <v>1.2</v>
      </c>
      <c r="E36" s="1302">
        <f>[1]ExpFactors!E36</f>
        <v>1.2</v>
      </c>
      <c r="F36" s="1302">
        <f>[1]ExpFactors!F36</f>
        <v>1.2</v>
      </c>
      <c r="G36" s="1291"/>
      <c r="H36" s="1291"/>
      <c r="I36" s="459"/>
      <c r="J36" s="459"/>
      <c r="K36" s="459"/>
    </row>
    <row r="37" spans="1:11" ht="12.75" customHeight="1">
      <c r="A37" s="1300" t="s">
        <v>642</v>
      </c>
      <c r="B37" s="1301"/>
      <c r="C37" s="1271"/>
      <c r="D37" s="1271"/>
      <c r="E37" s="1271"/>
      <c r="F37" s="1271"/>
      <c r="G37" s="1291"/>
      <c r="H37" s="1291"/>
      <c r="I37" s="459"/>
      <c r="J37" s="459"/>
      <c r="K37" s="459"/>
    </row>
    <row r="38" spans="1:11" ht="12.75" customHeight="1">
      <c r="A38" s="1297" t="s">
        <v>637</v>
      </c>
      <c r="B38" s="1298"/>
      <c r="C38" s="1302">
        <f>[1]ExpFactors!C38</f>
        <v>1</v>
      </c>
      <c r="D38" s="1302">
        <f>[1]ExpFactors!D38</f>
        <v>1</v>
      </c>
      <c r="E38" s="1302">
        <f>[1]ExpFactors!E38</f>
        <v>1</v>
      </c>
      <c r="F38" s="1302">
        <f>[1]ExpFactors!F38</f>
        <v>1</v>
      </c>
      <c r="G38" s="1291"/>
      <c r="H38" s="1291"/>
      <c r="I38" s="459"/>
      <c r="J38" s="459"/>
      <c r="K38" s="459"/>
    </row>
    <row r="39" spans="1:11" ht="12.75" customHeight="1">
      <c r="A39" s="1307" t="s">
        <v>17</v>
      </c>
      <c r="B39" s="1308"/>
      <c r="C39" s="1309"/>
      <c r="D39" s="1309"/>
      <c r="E39" s="1309"/>
      <c r="F39" s="1309"/>
      <c r="G39" s="1291"/>
      <c r="H39" s="1291"/>
      <c r="I39" s="459"/>
      <c r="J39" s="459"/>
      <c r="K39" s="459"/>
    </row>
    <row r="40" spans="1:11" ht="12.75" customHeight="1">
      <c r="A40" s="1310" t="s">
        <v>643</v>
      </c>
      <c r="B40" s="1311"/>
      <c r="C40" s="1312"/>
      <c r="D40" s="1312"/>
      <c r="E40" s="1312"/>
      <c r="F40" s="1312"/>
      <c r="G40" s="1291"/>
      <c r="H40" s="1291"/>
      <c r="I40" s="459"/>
      <c r="J40" s="459"/>
      <c r="K40" s="459"/>
    </row>
    <row r="41" spans="1:11" ht="12.75" customHeight="1">
      <c r="A41" s="1297" t="s">
        <v>644</v>
      </c>
      <c r="B41" s="1313"/>
      <c r="C41" s="1314"/>
      <c r="D41" s="1302" t="str">
        <f>[1]ExpFactors!D41</f>
        <v>yes</v>
      </c>
      <c r="E41" s="1314"/>
      <c r="F41" s="1314"/>
      <c r="G41" s="1291"/>
      <c r="H41" s="1291"/>
      <c r="I41" s="459"/>
      <c r="J41" s="459"/>
      <c r="K41" s="459"/>
    </row>
    <row r="42" spans="1:11" ht="12.75" customHeight="1">
      <c r="A42" s="1310" t="s">
        <v>645</v>
      </c>
      <c r="B42" s="1311"/>
      <c r="C42" s="1463" t="s">
        <v>646</v>
      </c>
      <c r="D42" s="1463"/>
      <c r="E42" s="1463"/>
      <c r="F42" s="1463"/>
      <c r="G42" s="1451" t="s">
        <v>647</v>
      </c>
      <c r="H42" s="1452" t="str">
        <f>[1]ExpFactors!$H$42</f>
        <v>Additional Price (per kg)</v>
      </c>
      <c r="I42" s="489" t="s">
        <v>648</v>
      </c>
      <c r="J42" s="459"/>
      <c r="K42" s="459"/>
    </row>
    <row r="43" spans="1:11" ht="12.75" customHeight="1">
      <c r="A43" s="1419" t="str">
        <f>[1]ExpFactors!A43</f>
        <v>aerated cold drinks</v>
      </c>
      <c r="B43" s="1419" t="str">
        <f>[1]ExpFactors!B43</f>
        <v>poor</v>
      </c>
      <c r="C43" s="1315">
        <f>[1]ExpFactors!C43</f>
        <v>0</v>
      </c>
      <c r="D43" s="1315">
        <f>[1]ExpFactors!D43</f>
        <v>0</v>
      </c>
      <c r="E43" s="1315">
        <f>[1]ExpFactors!E43</f>
        <v>0</v>
      </c>
      <c r="F43" s="1315">
        <f>[1]ExpFactors!F43</f>
        <v>0</v>
      </c>
      <c r="G43" s="1419">
        <f>[1]ExpFactors!G43</f>
        <v>15.097764823310053</v>
      </c>
      <c r="H43" s="1419">
        <f>[1]ExpFactors!$H43</f>
        <v>13.123144876325089</v>
      </c>
      <c r="I43" s="489" t="str">
        <f>[1]ExpFactors!$I43</f>
        <v>fpl</v>
      </c>
      <c r="J43" s="459"/>
      <c r="K43" s="459"/>
    </row>
    <row r="44" spans="1:11" ht="12.75" customHeight="1">
      <c r="A44" s="1419" t="str">
        <f>[1]ExpFactors!A44</f>
        <v>fresh milk</v>
      </c>
      <c r="B44" s="1419" t="str">
        <f>[1]ExpFactors!B44</f>
        <v>poor</v>
      </c>
      <c r="C44" s="1315">
        <f>[1]ExpFactors!C44</f>
        <v>0</v>
      </c>
      <c r="D44" s="1315">
        <f>[1]ExpFactors!D44</f>
        <v>0</v>
      </c>
      <c r="E44" s="1315">
        <f>[1]ExpFactors!E44</f>
        <v>0</v>
      </c>
      <c r="F44" s="1315">
        <f>[1]ExpFactors!F44</f>
        <v>0</v>
      </c>
      <c r="G44" s="1419">
        <f>[1]ExpFactors!G44</f>
        <v>5.0182428361931644</v>
      </c>
      <c r="H44" s="1419">
        <f>[1]ExpFactors!$H44</f>
        <v>8.8394160583941606</v>
      </c>
      <c r="I44" s="489" t="str">
        <f>[1]ExpFactors!$I44</f>
        <v>fpl</v>
      </c>
      <c r="J44" s="459"/>
      <c r="K44" s="459"/>
    </row>
    <row r="45" spans="1:11" ht="12.75" customHeight="1">
      <c r="A45" s="1419" t="str">
        <f>[1]ExpFactors!A45</f>
        <v>large eggs</v>
      </c>
      <c r="B45" s="1419" t="str">
        <f>[1]ExpFactors!B45</f>
        <v>poor</v>
      </c>
      <c r="C45" s="1315">
        <f>[1]ExpFactors!C45</f>
        <v>0</v>
      </c>
      <c r="D45" s="1315">
        <f>[1]ExpFactors!D45</f>
        <v>0</v>
      </c>
      <c r="E45" s="1315">
        <f>[1]ExpFactors!E45</f>
        <v>0</v>
      </c>
      <c r="F45" s="1315">
        <f>[1]ExpFactors!F45</f>
        <v>0</v>
      </c>
      <c r="G45" s="1419">
        <f>[1]ExpFactors!G45</f>
        <v>3.2296498915049598</v>
      </c>
      <c r="H45" s="1419">
        <f>[1]ExpFactors!$H45</f>
        <v>21.973882175226581</v>
      </c>
      <c r="I45" s="489" t="str">
        <f>[1]ExpFactors!$I45</f>
        <v>fpl</v>
      </c>
      <c r="J45" s="459"/>
      <c r="K45" s="459"/>
    </row>
    <row r="46" spans="1:11" ht="12.75" customHeight="1">
      <c r="A46" s="1419" t="str">
        <f>[1]ExpFactors!A46</f>
        <v>poultry</v>
      </c>
      <c r="B46" s="1419" t="str">
        <f>[1]ExpFactors!B46</f>
        <v>poor</v>
      </c>
      <c r="C46" s="1315">
        <f>[1]ExpFactors!C46</f>
        <v>0</v>
      </c>
      <c r="D46" s="1315">
        <f>[1]ExpFactors!D46</f>
        <v>0</v>
      </c>
      <c r="E46" s="1315">
        <f>[1]ExpFactors!E46</f>
        <v>0</v>
      </c>
      <c r="F46" s="1315">
        <f>[1]ExpFactors!F46</f>
        <v>0</v>
      </c>
      <c r="G46" s="1419">
        <f>[1]ExpFactors!G46</f>
        <v>23.277979521106722</v>
      </c>
      <c r="H46" s="1419">
        <f>[1]ExpFactors!$H46</f>
        <v>31.553656697662728</v>
      </c>
      <c r="I46" s="489" t="str">
        <f>[1]ExpFactors!$I46</f>
        <v>fpl</v>
      </c>
      <c r="J46" s="459"/>
      <c r="K46" s="459"/>
    </row>
    <row r="47" spans="1:11" ht="12.75" customHeight="1">
      <c r="A47" s="1419" t="str">
        <f>[1]ExpFactors!A47</f>
        <v>beef</v>
      </c>
      <c r="B47" s="1419" t="str">
        <f>[1]ExpFactors!B47</f>
        <v>poor</v>
      </c>
      <c r="C47" s="1315">
        <f>[1]ExpFactors!C47</f>
        <v>0</v>
      </c>
      <c r="D47" s="1315">
        <f>[1]ExpFactors!D47</f>
        <v>0</v>
      </c>
      <c r="E47" s="1315">
        <f>[1]ExpFactors!E47</f>
        <v>0</v>
      </c>
      <c r="F47" s="1315">
        <f>[1]ExpFactors!F47</f>
        <v>0</v>
      </c>
      <c r="G47" s="1419">
        <f>[1]ExpFactors!G47</f>
        <v>3.422857748289259</v>
      </c>
      <c r="H47" s="1419">
        <f>[1]ExpFactors!$H47</f>
        <v>61.072224244630505</v>
      </c>
      <c r="I47" s="489" t="str">
        <f>[1]ExpFactors!$I47</f>
        <v>fpl</v>
      </c>
      <c r="J47" s="459"/>
      <c r="K47" s="459"/>
    </row>
    <row r="48" spans="1:11" ht="12.75" customHeight="1">
      <c r="A48" s="1419" t="str">
        <f>[1]ExpFactors!A48</f>
        <v>boerewors</v>
      </c>
      <c r="B48" s="1419" t="str">
        <f>[1]ExpFactors!B48</f>
        <v>poor</v>
      </c>
      <c r="C48" s="1315">
        <f>[1]ExpFactors!C48</f>
        <v>0</v>
      </c>
      <c r="D48" s="1315">
        <f>[1]ExpFactors!D48</f>
        <v>0</v>
      </c>
      <c r="E48" s="1315">
        <f>[1]ExpFactors!E48</f>
        <v>0</v>
      </c>
      <c r="F48" s="1315">
        <f>[1]ExpFactors!F48</f>
        <v>0</v>
      </c>
      <c r="G48" s="1419">
        <f>[1]ExpFactors!G48</f>
        <v>1.2877077588640731</v>
      </c>
      <c r="H48" s="1419">
        <f>[1]ExpFactors!$H48</f>
        <v>46.997666110978805</v>
      </c>
      <c r="I48" s="489" t="str">
        <f>[1]ExpFactors!$I48</f>
        <v>fpl</v>
      </c>
      <c r="J48" s="459"/>
      <c r="K48" s="459"/>
    </row>
    <row r="49" spans="1:11" ht="12.75" customHeight="1">
      <c r="A49" s="1419" t="str">
        <f>[1]ExpFactors!A49</f>
        <v>canned pilchards</v>
      </c>
      <c r="B49" s="1419" t="str">
        <f>[1]ExpFactors!B49</f>
        <v>poor</v>
      </c>
      <c r="C49" s="1315">
        <f>[1]ExpFactors!C49</f>
        <v>0</v>
      </c>
      <c r="D49" s="1315">
        <f>[1]ExpFactors!D49</f>
        <v>0</v>
      </c>
      <c r="E49" s="1315">
        <f>[1]ExpFactors!E49</f>
        <v>0</v>
      </c>
      <c r="F49" s="1315">
        <f>[1]ExpFactors!F49</f>
        <v>0</v>
      </c>
      <c r="G49" s="1419">
        <f>[1]ExpFactors!G49</f>
        <v>1.7019755315306107</v>
      </c>
      <c r="H49" s="1419">
        <f>[1]ExpFactors!$H49</f>
        <v>41.423255813953475</v>
      </c>
      <c r="I49" s="489" t="str">
        <f>[1]ExpFactors!$I49</f>
        <v>fpl</v>
      </c>
      <c r="J49" s="459"/>
      <c r="K49" s="459"/>
    </row>
    <row r="50" spans="1:11" ht="12.75" customHeight="1">
      <c r="A50" s="1419" t="str">
        <f>[1]ExpFactors!A50</f>
        <v>brown bread</v>
      </c>
      <c r="B50" s="1419" t="str">
        <f>[1]ExpFactors!B50</f>
        <v>poor</v>
      </c>
      <c r="C50" s="1315">
        <f>[1]ExpFactors!C50</f>
        <v>0</v>
      </c>
      <c r="D50" s="1315">
        <f>[1]ExpFactors!D50</f>
        <v>0</v>
      </c>
      <c r="E50" s="1315">
        <f>[1]ExpFactors!E50</f>
        <v>0</v>
      </c>
      <c r="F50" s="1315">
        <f>[1]ExpFactors!F50</f>
        <v>0</v>
      </c>
      <c r="G50" s="1419">
        <f>[1]ExpFactors!G50</f>
        <v>48.111095341127744</v>
      </c>
      <c r="H50" s="1419">
        <f>[1]ExpFactors!$H50</f>
        <v>8.3410435001004615</v>
      </c>
      <c r="I50" s="489" t="str">
        <f>[1]ExpFactors!$I50</f>
        <v>fpl</v>
      </c>
      <c r="J50" s="459"/>
      <c r="K50" s="459"/>
    </row>
    <row r="51" spans="1:11" ht="12.75" customHeight="1">
      <c r="A51" s="1419" t="str">
        <f>[1]ExpFactors!A51</f>
        <v>white bread</v>
      </c>
      <c r="B51" s="1419" t="str">
        <f>[1]ExpFactors!B51</f>
        <v>poor</v>
      </c>
      <c r="C51" s="1315">
        <f>[1]ExpFactors!C51</f>
        <v>0</v>
      </c>
      <c r="D51" s="1315">
        <f>[1]ExpFactors!D51</f>
        <v>0</v>
      </c>
      <c r="E51" s="1315">
        <f>[1]ExpFactors!E51</f>
        <v>0</v>
      </c>
      <c r="F51" s="1315">
        <f>[1]ExpFactors!F51</f>
        <v>0</v>
      </c>
      <c r="G51" s="1419">
        <f>[1]ExpFactors!G51</f>
        <v>11.46176077901352</v>
      </c>
      <c r="H51" s="1419">
        <f>[1]ExpFactors!$H51</f>
        <v>9.5639402715495763</v>
      </c>
      <c r="I51" s="489" t="str">
        <f>[1]ExpFactors!$I51</f>
        <v>fpl</v>
      </c>
      <c r="J51" s="459"/>
      <c r="K51" s="459"/>
    </row>
    <row r="52" spans="1:11" ht="12.75" customHeight="1">
      <c r="A52" s="1419" t="str">
        <f>[1]ExpFactors!A52</f>
        <v>rice</v>
      </c>
      <c r="B52" s="1419" t="str">
        <f>[1]ExpFactors!B52</f>
        <v>poor</v>
      </c>
      <c r="C52" s="1315">
        <f>[1]ExpFactors!C52</f>
        <v>0</v>
      </c>
      <c r="D52" s="1315">
        <f>[1]ExpFactors!D52</f>
        <v>0</v>
      </c>
      <c r="E52" s="1315">
        <f>[1]ExpFactors!E52</f>
        <v>0</v>
      </c>
      <c r="F52" s="1315">
        <f>[1]ExpFactors!F52</f>
        <v>0</v>
      </c>
      <c r="G52" s="1419">
        <f>[1]ExpFactors!G52</f>
        <v>9.0465251594020764</v>
      </c>
      <c r="H52" s="1419">
        <f>[1]ExpFactors!$H52</f>
        <v>13.024845827540727</v>
      </c>
      <c r="I52" s="489" t="str">
        <f>[1]ExpFactors!$I52</f>
        <v>fpl</v>
      </c>
      <c r="J52" s="459"/>
      <c r="K52" s="459"/>
    </row>
    <row r="53" spans="1:11" ht="12.75" customHeight="1">
      <c r="A53" s="1419" t="str">
        <f>[1]ExpFactors!A53</f>
        <v>oil</v>
      </c>
      <c r="B53" s="1419" t="str">
        <f>[1]ExpFactors!B53</f>
        <v>poor</v>
      </c>
      <c r="C53" s="1315">
        <f>[1]ExpFactors!C53</f>
        <v>0</v>
      </c>
      <c r="D53" s="1315">
        <f>[1]ExpFactors!D53</f>
        <v>0</v>
      </c>
      <c r="E53" s="1315">
        <f>[1]ExpFactors!E53</f>
        <v>0</v>
      </c>
      <c r="F53" s="1315">
        <f>[1]ExpFactors!F53</f>
        <v>0</v>
      </c>
      <c r="G53" s="1419">
        <f>[1]ExpFactors!G53</f>
        <v>5.9006737924708803</v>
      </c>
      <c r="H53" s="1419">
        <f>[1]ExpFactors!$H53</f>
        <v>18.190370196813497</v>
      </c>
      <c r="I53" s="489" t="str">
        <f>[1]ExpFactors!$I53</f>
        <v>fpl</v>
      </c>
      <c r="J53" s="459"/>
      <c r="K53" s="459"/>
    </row>
    <row r="54" spans="1:11" ht="12.75" customHeight="1">
      <c r="A54" s="1419" t="str">
        <f>[1]ExpFactors!A54</f>
        <v>potatoes</v>
      </c>
      <c r="B54" s="1419" t="str">
        <f>[1]ExpFactors!B54</f>
        <v>poor</v>
      </c>
      <c r="C54" s="1315">
        <f>[1]ExpFactors!C54</f>
        <v>0</v>
      </c>
      <c r="D54" s="1315">
        <f>[1]ExpFactors!D54</f>
        <v>0</v>
      </c>
      <c r="E54" s="1315">
        <f>[1]ExpFactors!E54</f>
        <v>0</v>
      </c>
      <c r="F54" s="1315">
        <f>[1]ExpFactors!F54</f>
        <v>0</v>
      </c>
      <c r="G54" s="1419">
        <f>[1]ExpFactors!G54</f>
        <v>7.0068213155372616</v>
      </c>
      <c r="H54" s="1419">
        <f>[1]ExpFactors!$H54</f>
        <v>8.3023255813953476</v>
      </c>
      <c r="I54" s="489" t="str">
        <f>[1]ExpFactors!$I54</f>
        <v>fpl</v>
      </c>
      <c r="J54" s="459"/>
      <c r="K54" s="459"/>
    </row>
    <row r="55" spans="1:11" ht="12.75" customHeight="1">
      <c r="A55" s="1419" t="str">
        <f>[1]ExpFactors!A55</f>
        <v>tomatoes fresh</v>
      </c>
      <c r="B55" s="1419" t="str">
        <f>[1]ExpFactors!B55</f>
        <v>poor</v>
      </c>
      <c r="C55" s="1315">
        <f>[1]ExpFactors!C55</f>
        <v>0</v>
      </c>
      <c r="D55" s="1315">
        <f>[1]ExpFactors!D55</f>
        <v>0</v>
      </c>
      <c r="E55" s="1315">
        <f>[1]ExpFactors!E55</f>
        <v>0</v>
      </c>
      <c r="F55" s="1315">
        <f>[1]ExpFactors!F55</f>
        <v>0</v>
      </c>
      <c r="G55" s="1419">
        <f>[1]ExpFactors!G55</f>
        <v>4.5666758866590351</v>
      </c>
      <c r="H55" s="1419">
        <f>[1]ExpFactors!$H55</f>
        <v>13.548061389337644</v>
      </c>
      <c r="I55" s="489" t="str">
        <f>[1]ExpFactors!$I55</f>
        <v>fpl</v>
      </c>
      <c r="J55" s="459"/>
      <c r="K55" s="459"/>
    </row>
    <row r="56" spans="1:11" ht="12.75" customHeight="1">
      <c r="A56" s="1419" t="str">
        <f>[1]ExpFactors!A56</f>
        <v>onions</v>
      </c>
      <c r="B56" s="1419" t="str">
        <f>[1]ExpFactors!B56</f>
        <v>poor</v>
      </c>
      <c r="C56" s="1315">
        <f>[1]ExpFactors!C56</f>
        <v>0</v>
      </c>
      <c r="D56" s="1315">
        <f>[1]ExpFactors!D56</f>
        <v>0</v>
      </c>
      <c r="E56" s="1315">
        <f>[1]ExpFactors!E56</f>
        <v>0</v>
      </c>
      <c r="F56" s="1315">
        <f>[1]ExpFactors!F56</f>
        <v>0</v>
      </c>
      <c r="G56" s="1419">
        <f>[1]ExpFactors!G56</f>
        <v>4.0646674694661451</v>
      </c>
      <c r="H56" s="1419">
        <f>[1]ExpFactors!$H56</f>
        <v>8.5805747126436778</v>
      </c>
      <c r="I56" s="489" t="str">
        <f>[1]ExpFactors!$I56</f>
        <v>fpl</v>
      </c>
      <c r="J56" s="459"/>
      <c r="K56" s="459"/>
    </row>
    <row r="57" spans="1:11" ht="12.75" customHeight="1">
      <c r="A57" s="1419" t="str">
        <f>[1]ExpFactors!A57</f>
        <v>bananas</v>
      </c>
      <c r="B57" s="1419" t="str">
        <f>[1]ExpFactors!B57</f>
        <v>poor</v>
      </c>
      <c r="C57" s="1315">
        <f>[1]ExpFactors!C57</f>
        <v>0</v>
      </c>
      <c r="D57" s="1315">
        <f>[1]ExpFactors!D57</f>
        <v>0</v>
      </c>
      <c r="E57" s="1315">
        <f>[1]ExpFactors!E57</f>
        <v>0</v>
      </c>
      <c r="F57" s="1315">
        <f>[1]ExpFactors!F57</f>
        <v>0</v>
      </c>
      <c r="G57" s="1419">
        <f>[1]ExpFactors!G57</f>
        <v>4.2626014535135806</v>
      </c>
      <c r="H57" s="1419">
        <f>[1]ExpFactors!$H57</f>
        <v>5.9211901121304793</v>
      </c>
      <c r="I57" s="489" t="str">
        <f>[1]ExpFactors!$I57</f>
        <v>fpl</v>
      </c>
      <c r="J57" s="459"/>
      <c r="K57" s="459"/>
    </row>
    <row r="58" spans="1:11" ht="12.75" customHeight="1">
      <c r="A58" s="1419" t="str">
        <f>[1]ExpFactors!A58</f>
        <v>cabbage fresh</v>
      </c>
      <c r="B58" s="1419" t="str">
        <f>[1]ExpFactors!B58</f>
        <v>poor</v>
      </c>
      <c r="C58" s="1315">
        <f>[1]ExpFactors!C58</f>
        <v>0</v>
      </c>
      <c r="D58" s="1315">
        <f>[1]ExpFactors!D58</f>
        <v>0</v>
      </c>
      <c r="E58" s="1315">
        <f>[1]ExpFactors!E58</f>
        <v>0</v>
      </c>
      <c r="F58" s="1315">
        <f>[1]ExpFactors!F58</f>
        <v>0</v>
      </c>
      <c r="G58" s="1419">
        <f>[1]ExpFactors!G58</f>
        <v>5.8132806588658408</v>
      </c>
      <c r="H58" s="1419">
        <f>[1]ExpFactors!$H58</f>
        <v>8.9993857493857483</v>
      </c>
      <c r="I58" s="489" t="str">
        <f>[1]ExpFactors!$I58</f>
        <v>fpl</v>
      </c>
      <c r="J58" s="459"/>
      <c r="K58" s="459"/>
    </row>
    <row r="59" spans="1:11" ht="12.75" customHeight="1">
      <c r="A59" s="1419" t="str">
        <f>[1]ExpFactors!A59</f>
        <v>burger</v>
      </c>
      <c r="B59" s="1419" t="str">
        <f>[1]ExpFactors!B59</f>
        <v>poor</v>
      </c>
      <c r="C59" s="1315">
        <f>[1]ExpFactors!C59</f>
        <v>0</v>
      </c>
      <c r="D59" s="1315">
        <f>[1]ExpFactors!D59</f>
        <v>0</v>
      </c>
      <c r="E59" s="1315">
        <f>[1]ExpFactors!E59</f>
        <v>0</v>
      </c>
      <c r="F59" s="1315">
        <f>[1]ExpFactors!F59</f>
        <v>0</v>
      </c>
      <c r="G59" s="1419">
        <f>[1]ExpFactors!G59</f>
        <v>5.1994358127158691</v>
      </c>
      <c r="H59" s="1419">
        <f>[1]ExpFactors!$H59</f>
        <v>58.337174721189591</v>
      </c>
      <c r="I59" s="489" t="str">
        <f>[1]ExpFactors!$I59</f>
        <v>fpl</v>
      </c>
      <c r="J59" s="459"/>
      <c r="K59" s="459"/>
    </row>
    <row r="60" spans="1:11" ht="12.75" customHeight="1">
      <c r="A60" s="1419" t="str">
        <f>[1]ExpFactors!A60</f>
        <v>powder soup</v>
      </c>
      <c r="B60" s="1419" t="str">
        <f>[1]ExpFactors!B60</f>
        <v>poor</v>
      </c>
      <c r="C60" s="1315">
        <f>[1]ExpFactors!C60</f>
        <v>0</v>
      </c>
      <c r="D60" s="1315">
        <f>[1]ExpFactors!D60</f>
        <v>0</v>
      </c>
      <c r="E60" s="1315">
        <f>[1]ExpFactors!E60</f>
        <v>0</v>
      </c>
      <c r="F60" s="1315">
        <f>[1]ExpFactors!F60</f>
        <v>0</v>
      </c>
      <c r="G60" s="1419">
        <f>[1]ExpFactors!G60</f>
        <v>0.42652200065282131</v>
      </c>
      <c r="H60" s="1419">
        <f>[1]ExpFactors!$H60</f>
        <v>86.204819277108442</v>
      </c>
      <c r="I60" s="489" t="str">
        <f>[1]ExpFactors!$I60</f>
        <v>fpl</v>
      </c>
      <c r="J60" s="459"/>
      <c r="K60" s="459"/>
    </row>
    <row r="61" spans="1:11" ht="12.75" customHeight="1">
      <c r="A61" s="1419" t="str">
        <f>[1]ExpFactors!A61</f>
        <v>brown sugar</v>
      </c>
      <c r="B61" s="1419" t="str">
        <f>[1]ExpFactors!B61</f>
        <v>poor</v>
      </c>
      <c r="C61" s="1315">
        <f>[1]ExpFactors!C61</f>
        <v>0</v>
      </c>
      <c r="D61" s="1315">
        <f>[1]ExpFactors!D61</f>
        <v>0</v>
      </c>
      <c r="E61" s="1315">
        <f>[1]ExpFactors!E61</f>
        <v>0</v>
      </c>
      <c r="F61" s="1315">
        <f>[1]ExpFactors!F61</f>
        <v>0</v>
      </c>
      <c r="G61" s="1419">
        <f>[1]ExpFactors!G61</f>
        <v>3.8845953635327595</v>
      </c>
      <c r="H61" s="1419">
        <f>[1]ExpFactors!$H61</f>
        <v>21.820450281425892</v>
      </c>
      <c r="I61" s="489" t="str">
        <f>[1]ExpFactors!$I61</f>
        <v>fpl</v>
      </c>
      <c r="J61" s="459"/>
      <c r="K61" s="459"/>
    </row>
    <row r="62" spans="1:11" ht="12.75" customHeight="1">
      <c r="A62" s="1419" t="str">
        <f>[1]ExpFactors!A62</f>
        <v>white sugar</v>
      </c>
      <c r="B62" s="1419" t="str">
        <f>[1]ExpFactors!B62</f>
        <v>poor</v>
      </c>
      <c r="C62" s="1315">
        <f>[1]ExpFactors!C62</f>
        <v>0</v>
      </c>
      <c r="D62" s="1315">
        <f>[1]ExpFactors!D62</f>
        <v>0</v>
      </c>
      <c r="E62" s="1315">
        <f>[1]ExpFactors!E62</f>
        <v>0</v>
      </c>
      <c r="F62" s="1315">
        <f>[1]ExpFactors!F62</f>
        <v>0</v>
      </c>
      <c r="G62" s="1419">
        <f>[1]ExpFactors!G62</f>
        <v>2.5259899689339371</v>
      </c>
      <c r="H62" s="1419">
        <f>[1]ExpFactors!$H62</f>
        <v>22.545391356905412</v>
      </c>
      <c r="I62" s="489" t="str">
        <f>[1]ExpFactors!$I62</f>
        <v>fpl</v>
      </c>
      <c r="J62" s="459"/>
      <c r="K62" s="459"/>
    </row>
    <row r="63" spans="1:11" ht="12.75" customHeight="1">
      <c r="A63" s="1419" t="str">
        <f>[1]ExpFactors!A63</f>
        <v>atchaar</v>
      </c>
      <c r="B63" s="1419" t="str">
        <f>[1]ExpFactors!B63</f>
        <v>poor</v>
      </c>
      <c r="C63" s="1315">
        <f>[1]ExpFactors!C63</f>
        <v>0</v>
      </c>
      <c r="D63" s="1315">
        <f>[1]ExpFactors!D63</f>
        <v>0</v>
      </c>
      <c r="E63" s="1315">
        <f>[1]ExpFactors!E63</f>
        <v>0</v>
      </c>
      <c r="F63" s="1315">
        <f>[1]ExpFactors!F63</f>
        <v>0</v>
      </c>
      <c r="G63" s="1419">
        <f>[1]ExpFactors!G63</f>
        <v>0.56701528463800854</v>
      </c>
      <c r="H63" s="1419">
        <f>[1]ExpFactors!$H63</f>
        <v>49.094871794871793</v>
      </c>
      <c r="I63" s="489" t="str">
        <f>[1]ExpFactors!$I63</f>
        <v>fpl</v>
      </c>
      <c r="J63" s="459"/>
      <c r="K63" s="459"/>
    </row>
    <row r="64" spans="1:11" ht="12.75" customHeight="1">
      <c r="A64" s="1419" t="str">
        <f>[1]ExpFactors!A64</f>
        <v>whiteners (cremora)</v>
      </c>
      <c r="B64" s="1419" t="str">
        <f>[1]ExpFactors!B64</f>
        <v>poor</v>
      </c>
      <c r="C64" s="1315">
        <f>[1]ExpFactors!C64</f>
        <v>0</v>
      </c>
      <c r="D64" s="1315">
        <f>[1]ExpFactors!D64</f>
        <v>0</v>
      </c>
      <c r="E64" s="1315">
        <f>[1]ExpFactors!E64</f>
        <v>0</v>
      </c>
      <c r="F64" s="1315">
        <f>[1]ExpFactors!F64</f>
        <v>0</v>
      </c>
      <c r="G64" s="1419">
        <f>[1]ExpFactors!G64</f>
        <v>1.0350447070172715</v>
      </c>
      <c r="H64" s="1419">
        <f>[1]ExpFactors!$H64</f>
        <v>31.162500000000001</v>
      </c>
      <c r="I64" s="489" t="str">
        <f>[1]ExpFactors!$I64</f>
        <v>fpl</v>
      </c>
      <c r="J64" s="459"/>
      <c r="K64" s="459"/>
    </row>
    <row r="65" spans="1:11" ht="12.75" customHeight="1">
      <c r="A65" s="1419" t="str">
        <f>[1]ExpFactors!A65</f>
        <v>dark green vegetables</v>
      </c>
      <c r="B65" s="1419" t="str">
        <f>[1]ExpFactors!B65</f>
        <v>poor</v>
      </c>
      <c r="C65" s="1315">
        <f>[1]ExpFactors!C65</f>
        <v>0</v>
      </c>
      <c r="D65" s="1315">
        <f>[1]ExpFactors!D65</f>
        <v>0</v>
      </c>
      <c r="E65" s="1315">
        <f>[1]ExpFactors!E65</f>
        <v>0</v>
      </c>
      <c r="F65" s="1315">
        <f>[1]ExpFactors!F65</f>
        <v>0</v>
      </c>
      <c r="G65" s="1419">
        <f>[1]ExpFactors!G65</f>
        <v>0</v>
      </c>
      <c r="H65" s="1419">
        <f>[1]ExpFactors!$H65</f>
        <v>0</v>
      </c>
      <c r="I65" s="489" t="str">
        <f>[1]ExpFactors!$I65</f>
        <v>des</v>
      </c>
      <c r="J65" s="459"/>
      <c r="K65" s="459"/>
    </row>
    <row r="66" spans="1:11" ht="12.75" customHeight="1">
      <c r="A66" s="1419" t="str">
        <f>[1]ExpFactors!A66</f>
        <v>carrots</v>
      </c>
      <c r="B66" s="1419" t="str">
        <f>[1]ExpFactors!B66</f>
        <v>poor</v>
      </c>
      <c r="C66" s="1315">
        <f>[1]ExpFactors!C66</f>
        <v>0</v>
      </c>
      <c r="D66" s="1315">
        <f>[1]ExpFactors!D66</f>
        <v>0</v>
      </c>
      <c r="E66" s="1315">
        <f>[1]ExpFactors!E66</f>
        <v>0</v>
      </c>
      <c r="F66" s="1315">
        <f>[1]ExpFactors!F66</f>
        <v>0</v>
      </c>
      <c r="G66" s="1419">
        <f>[1]ExpFactors!G66</f>
        <v>0</v>
      </c>
      <c r="H66" s="1419">
        <f>[1]ExpFactors!$H66</f>
        <v>0</v>
      </c>
      <c r="I66" s="489" t="str">
        <f>[1]ExpFactors!$I66</f>
        <v>des</v>
      </c>
      <c r="J66" s="459"/>
      <c r="K66" s="459"/>
    </row>
    <row r="67" spans="1:11" ht="12.75" customHeight="1">
      <c r="A67" s="1419" t="str">
        <f>[1]ExpFactors!A67</f>
        <v>butternut</v>
      </c>
      <c r="B67" s="1419" t="str">
        <f>[1]ExpFactors!B67</f>
        <v>poor</v>
      </c>
      <c r="C67" s="1315">
        <f>[1]ExpFactors!C67</f>
        <v>0</v>
      </c>
      <c r="D67" s="1315">
        <f>[1]ExpFactors!D67</f>
        <v>0</v>
      </c>
      <c r="E67" s="1315">
        <f>[1]ExpFactors!E67</f>
        <v>0</v>
      </c>
      <c r="F67" s="1315">
        <f>[1]ExpFactors!F67</f>
        <v>0</v>
      </c>
      <c r="G67" s="1419">
        <f>[1]ExpFactors!G67</f>
        <v>0</v>
      </c>
      <c r="H67" s="1419">
        <f>[1]ExpFactors!$H67</f>
        <v>0</v>
      </c>
      <c r="I67" s="489" t="str">
        <f>[1]ExpFactors!$I67</f>
        <v>des</v>
      </c>
      <c r="J67" s="459"/>
      <c r="K67" s="459"/>
    </row>
    <row r="68" spans="1:11" ht="12.75" customHeight="1">
      <c r="A68" s="1419" t="str">
        <f>[1]ExpFactors!A68</f>
        <v>fruit (oranges)</v>
      </c>
      <c r="B68" s="1419" t="str">
        <f>[1]ExpFactors!B68</f>
        <v>poor</v>
      </c>
      <c r="C68" s="1315">
        <f>[1]ExpFactors!C68</f>
        <v>0</v>
      </c>
      <c r="D68" s="1315">
        <f>[1]ExpFactors!D68</f>
        <v>0</v>
      </c>
      <c r="E68" s="1315">
        <f>[1]ExpFactors!E68</f>
        <v>0</v>
      </c>
      <c r="F68" s="1315">
        <f>[1]ExpFactors!F68</f>
        <v>0</v>
      </c>
      <c r="G68" s="1419">
        <f>[1]ExpFactors!G68</f>
        <v>0</v>
      </c>
      <c r="H68" s="1419">
        <f>[1]ExpFactors!$H68</f>
        <v>0</v>
      </c>
      <c r="I68" s="489" t="str">
        <f>[1]ExpFactors!$I68</f>
        <v>des</v>
      </c>
      <c r="J68" s="459"/>
      <c r="K68" s="459"/>
    </row>
    <row r="69" spans="1:11" ht="12.75" customHeight="1">
      <c r="A69" s="1419" t="str">
        <f>[1]ExpFactors!A69</f>
        <v>other items</v>
      </c>
      <c r="B69" s="1419" t="str">
        <f>[1]ExpFactors!B69</f>
        <v>WG specific</v>
      </c>
      <c r="C69" s="1315">
        <f>[1]ExpFactors!C69</f>
        <v>0</v>
      </c>
      <c r="D69" s="1315">
        <f>[1]ExpFactors!D69</f>
        <v>0</v>
      </c>
      <c r="E69" s="1315">
        <f>[1]ExpFactors!E69</f>
        <v>0</v>
      </c>
      <c r="F69" s="1315">
        <f>[1]ExpFactors!F69</f>
        <v>0</v>
      </c>
      <c r="G69" s="1419">
        <f>[1]ExpFactors!G69</f>
        <v>0</v>
      </c>
      <c r="H69" s="1419">
        <f>[1]ExpFactors!$H69</f>
        <v>0</v>
      </c>
      <c r="I69" s="489" t="str">
        <f>[1]ExpFactors!$I69</f>
        <v>dis</v>
      </c>
      <c r="J69" s="459"/>
      <c r="K69" s="459"/>
    </row>
    <row r="70" spans="1:11" ht="12.75" customHeight="1">
      <c r="A70" s="1317" t="s">
        <v>482</v>
      </c>
      <c r="B70" s="1318"/>
      <c r="C70" s="1463" t="s">
        <v>646</v>
      </c>
      <c r="D70" s="1463"/>
      <c r="E70" s="1463"/>
      <c r="F70" s="1463"/>
      <c r="G70" s="1451" t="s">
        <v>647</v>
      </c>
      <c r="H70" s="1452" t="str">
        <f>[1]ExpFactors!$H$70</f>
        <v>Additional Price (per kg)</v>
      </c>
      <c r="I70" s="489"/>
      <c r="J70" s="459"/>
      <c r="K70" s="459"/>
    </row>
    <row r="71" spans="1:11" ht="12.75" customHeight="1">
      <c r="A71" s="1419" t="str">
        <f>[1]ExpFactors!A71</f>
        <v>tea/coffee</v>
      </c>
      <c r="B71" s="1419" t="str">
        <f>[1]ExpFactors!B71</f>
        <v>poor</v>
      </c>
      <c r="C71" s="1315">
        <f>[1]ExpFactors!C71</f>
        <v>1</v>
      </c>
      <c r="D71" s="1315">
        <f>[1]ExpFactors!D71</f>
        <v>1</v>
      </c>
      <c r="E71" s="1315">
        <f>[1]ExpFactors!E71</f>
        <v>1</v>
      </c>
      <c r="F71" s="1315">
        <f>[1]ExpFactors!F71</f>
        <v>1</v>
      </c>
      <c r="G71" s="1316">
        <f>[1]ExpFactors!G71</f>
        <v>40</v>
      </c>
      <c r="H71" s="1419">
        <f>[1]ExpFactors!$H71</f>
        <v>0</v>
      </c>
      <c r="I71" s="489" t="str">
        <f>[1]ExpFactors!$I71</f>
        <v>lbpl</v>
      </c>
      <c r="J71" s="459"/>
      <c r="K71" s="459"/>
    </row>
    <row r="72" spans="1:11" ht="12.75" customHeight="1">
      <c r="A72" s="1419" t="str">
        <f>[1]ExpFactors!A72</f>
        <v>salt</v>
      </c>
      <c r="B72" s="1419" t="str">
        <f>[1]ExpFactors!B72</f>
        <v>poor</v>
      </c>
      <c r="C72" s="1315">
        <f>[1]ExpFactors!C72</f>
        <v>0.75</v>
      </c>
      <c r="D72" s="1315">
        <f>[1]ExpFactors!D72</f>
        <v>0.75</v>
      </c>
      <c r="E72" s="1315">
        <f>[1]ExpFactors!E72</f>
        <v>0.75</v>
      </c>
      <c r="F72" s="1315">
        <f>[1]ExpFactors!F72</f>
        <v>0.75</v>
      </c>
      <c r="G72" s="1316">
        <f>[1]ExpFactors!G72</f>
        <v>15</v>
      </c>
      <c r="H72" s="1419">
        <f>[1]ExpFactors!$H72</f>
        <v>0</v>
      </c>
      <c r="I72" s="489" t="str">
        <f>[1]ExpFactors!$I72</f>
        <v>lbpl</v>
      </c>
      <c r="J72" s="459"/>
      <c r="K72" s="459"/>
    </row>
    <row r="73" spans="1:11" ht="12.75" customHeight="1">
      <c r="A73" s="1419" t="str">
        <f>[1]ExpFactors!A73</f>
        <v>soap</v>
      </c>
      <c r="B73" s="1419" t="str">
        <f>[1]ExpFactors!B73</f>
        <v>poor</v>
      </c>
      <c r="C73" s="1315">
        <f>[1]ExpFactors!C73</f>
        <v>0.61904761904761907</v>
      </c>
      <c r="D73" s="1315">
        <f>[1]ExpFactors!D73</f>
        <v>0.61904761904761907</v>
      </c>
      <c r="E73" s="1315">
        <f>[1]ExpFactors!E73</f>
        <v>0.61904761904761907</v>
      </c>
      <c r="F73" s="1315">
        <f>[1]ExpFactors!F73</f>
        <v>0.61904761904761907</v>
      </c>
      <c r="G73" s="1316">
        <f>[1]ExpFactors!G73</f>
        <v>100</v>
      </c>
      <c r="H73" s="1419">
        <f>[1]ExpFactors!$H73</f>
        <v>0</v>
      </c>
      <c r="I73" s="489" t="str">
        <f>[1]ExpFactors!$I73</f>
        <v>lbpl</v>
      </c>
      <c r="J73" s="459"/>
      <c r="K73" s="459"/>
    </row>
    <row r="74" spans="1:11" ht="12.75" customHeight="1">
      <c r="A74" s="1419" t="str">
        <f>[1]ExpFactors!A74</f>
        <v>kerosene</v>
      </c>
      <c r="B74" s="1419" t="str">
        <f>[1]ExpFactors!B74</f>
        <v>poor</v>
      </c>
      <c r="C74" s="1315">
        <f>[1]ExpFactors!C74</f>
        <v>0.5</v>
      </c>
      <c r="D74" s="1315">
        <f>[1]ExpFactors!D74</f>
        <v>0.5</v>
      </c>
      <c r="E74" s="1315">
        <f>[1]ExpFactors!E74</f>
        <v>0.5</v>
      </c>
      <c r="F74" s="1315">
        <f>[1]ExpFactors!F74</f>
        <v>0.5</v>
      </c>
      <c r="G74" s="1316">
        <f>[1]ExpFactors!G74</f>
        <v>100</v>
      </c>
      <c r="H74" s="1419">
        <f>[1]ExpFactors!$H74</f>
        <v>0</v>
      </c>
      <c r="I74" s="489" t="str">
        <f>[1]ExpFactors!$I74</f>
        <v>lbpl</v>
      </c>
      <c r="J74" s="459"/>
      <c r="K74" s="459"/>
    </row>
    <row r="75" spans="1:11" ht="12.75" customHeight="1">
      <c r="A75" s="1419" t="str">
        <f>[1]ExpFactors!A75</f>
        <v>grinding</v>
      </c>
      <c r="B75" s="1419" t="str">
        <f>[1]ExpFactors!B75</f>
        <v>WG specific</v>
      </c>
      <c r="C75" s="1315">
        <f>[1]ExpFactors!C75</f>
        <v>1</v>
      </c>
      <c r="D75" s="1315">
        <f>[1]ExpFactors!D75</f>
        <v>1</v>
      </c>
      <c r="E75" s="1315">
        <f>[1]ExpFactors!E75</f>
        <v>1</v>
      </c>
      <c r="F75" s="1315">
        <f>[1]ExpFactors!F75</f>
        <v>1</v>
      </c>
      <c r="G75" s="1316">
        <f>[1]ExpFactors!G75</f>
        <v>0</v>
      </c>
      <c r="H75" s="1419">
        <f>[1]ExpFactors!$H75</f>
        <v>0</v>
      </c>
      <c r="I75" s="489" t="str">
        <f>[1]ExpFactors!$I75</f>
        <v>des</v>
      </c>
      <c r="J75" s="459"/>
      <c r="K75" s="459"/>
    </row>
    <row r="76" spans="1:11" ht="12.75" customHeight="1">
      <c r="A76" s="1419" t="str">
        <f>[1]ExpFactors!A76</f>
        <v>firewood</v>
      </c>
      <c r="B76" s="1419" t="str">
        <f>[1]ExpFactors!B76</f>
        <v>poor</v>
      </c>
      <c r="C76" s="1315">
        <f>[1]ExpFactors!C76</f>
        <v>1</v>
      </c>
      <c r="D76" s="1315">
        <f>[1]ExpFactors!D76</f>
        <v>1</v>
      </c>
      <c r="E76" s="1315">
        <f>[1]ExpFactors!E76</f>
        <v>1</v>
      </c>
      <c r="F76" s="1315">
        <f>[1]ExpFactors!F76</f>
        <v>1</v>
      </c>
      <c r="G76" s="1316">
        <f>[1]ExpFactors!G76</f>
        <v>200</v>
      </c>
      <c r="H76" s="1419">
        <f>[1]ExpFactors!$H76</f>
        <v>0</v>
      </c>
      <c r="I76" s="489" t="str">
        <f>[1]ExpFactors!$I76</f>
        <v>lbpl</v>
      </c>
      <c r="J76" s="459"/>
      <c r="K76" s="459"/>
    </row>
    <row r="77" spans="1:11" ht="12.75" customHeight="1">
      <c r="A77" s="1419" t="str">
        <f>[1]ExpFactors!A77</f>
        <v>utensils</v>
      </c>
      <c r="B77" s="1419" t="str">
        <f>[1]ExpFactors!B77</f>
        <v>WG specific</v>
      </c>
      <c r="C77" s="1315">
        <f>[1]ExpFactors!C77</f>
        <v>1</v>
      </c>
      <c r="D77" s="1315">
        <f>[1]ExpFactors!D77</f>
        <v>1</v>
      </c>
      <c r="E77" s="1315">
        <f>[1]ExpFactors!E77</f>
        <v>1</v>
      </c>
      <c r="F77" s="1315">
        <f>[1]ExpFactors!F77</f>
        <v>1</v>
      </c>
      <c r="G77" s="1316">
        <f>[1]ExpFactors!G77</f>
        <v>0</v>
      </c>
      <c r="H77" s="1419">
        <f>[1]ExpFactors!$H77</f>
        <v>0</v>
      </c>
      <c r="I77" s="489" t="str">
        <f>[1]ExpFactors!$I77</f>
        <v>des</v>
      </c>
      <c r="J77" s="459"/>
      <c r="K77" s="459"/>
    </row>
    <row r="78" spans="1:11" ht="12.75" customHeight="1">
      <c r="A78" s="1419" t="str">
        <f>[1]ExpFactors!A78</f>
        <v>clothes</v>
      </c>
      <c r="B78" s="1419" t="str">
        <f>[1]ExpFactors!B78</f>
        <v>poor</v>
      </c>
      <c r="C78" s="1315">
        <f>[1]ExpFactors!C78</f>
        <v>1</v>
      </c>
      <c r="D78" s="1315">
        <f>[1]ExpFactors!D78</f>
        <v>0.4</v>
      </c>
      <c r="E78" s="1315">
        <f>[1]ExpFactors!E78</f>
        <v>0.1</v>
      </c>
      <c r="F78" s="1315">
        <f>[1]ExpFactors!F78</f>
        <v>6.6666666666666666E-2</v>
      </c>
      <c r="G78" s="1316">
        <f>[1]ExpFactors!G78</f>
        <v>300</v>
      </c>
      <c r="H78" s="1419">
        <f>[1]ExpFactors!$H78</f>
        <v>0</v>
      </c>
      <c r="I78" s="489" t="str">
        <f>[1]ExpFactors!$I78</f>
        <v>lbpl</v>
      </c>
      <c r="J78" s="459"/>
      <c r="K78" s="459"/>
    </row>
    <row r="79" spans="1:11" ht="12.75" customHeight="1">
      <c r="A79" s="1419" t="str">
        <f>[1]ExpFactors!A79</f>
        <v>transport</v>
      </c>
      <c r="B79" s="1419" t="str">
        <f>[1]ExpFactors!B79</f>
        <v>poor</v>
      </c>
      <c r="C79" s="1315">
        <f>[1]ExpFactors!C79</f>
        <v>1</v>
      </c>
      <c r="D79" s="1315">
        <f>[1]ExpFactors!D79</f>
        <v>1</v>
      </c>
      <c r="E79" s="1315">
        <f>[1]ExpFactors!E79</f>
        <v>0.75</v>
      </c>
      <c r="F79" s="1315">
        <f>[1]ExpFactors!F79</f>
        <v>0.25714285714285712</v>
      </c>
      <c r="G79" s="1316">
        <f>[1]ExpFactors!G79</f>
        <v>88</v>
      </c>
      <c r="H79" s="1419">
        <f>[1]ExpFactors!$H79</f>
        <v>0</v>
      </c>
      <c r="I79" s="489" t="str">
        <f>[1]ExpFactors!$I79</f>
        <v>lbpl</v>
      </c>
      <c r="J79" s="459"/>
      <c r="K79" s="459"/>
    </row>
    <row r="80" spans="1:11" ht="12.75" customHeight="1">
      <c r="A80" s="1419" t="str">
        <f>[1]ExpFactors!A80</f>
        <v>Communication</v>
      </c>
      <c r="B80" s="1419" t="str">
        <f>[1]ExpFactors!B80</f>
        <v>poor</v>
      </c>
      <c r="C80" s="1315">
        <f>[1]ExpFactors!C80</f>
        <v>1</v>
      </c>
      <c r="D80" s="1315">
        <f>[1]ExpFactors!D80</f>
        <v>1</v>
      </c>
      <c r="E80" s="1315">
        <f>[1]ExpFactors!E80</f>
        <v>1</v>
      </c>
      <c r="F80" s="1315">
        <f>[1]ExpFactors!F80</f>
        <v>1</v>
      </c>
      <c r="G80" s="1316">
        <f>[1]ExpFactors!G80</f>
        <v>60</v>
      </c>
      <c r="H80" s="1419">
        <f>[1]ExpFactors!$H80</f>
        <v>0</v>
      </c>
      <c r="I80" s="489" t="str">
        <f>[1]ExpFactors!$I80</f>
        <v>lbpl</v>
      </c>
      <c r="J80" s="459"/>
      <c r="K80" s="459"/>
    </row>
    <row r="81" spans="1:11" ht="12.75" customHeight="1">
      <c r="A81" s="1419" t="str">
        <f>[1]ExpFactors!A81</f>
        <v>gifts</v>
      </c>
      <c r="B81" s="1419" t="str">
        <f>[1]ExpFactors!B81</f>
        <v>WG specific</v>
      </c>
      <c r="C81" s="1315">
        <f>[1]ExpFactors!C81</f>
        <v>1</v>
      </c>
      <c r="D81" s="1315">
        <f>[1]ExpFactors!D81</f>
        <v>1</v>
      </c>
      <c r="E81" s="1315">
        <f>[1]ExpFactors!E81</f>
        <v>1</v>
      </c>
      <c r="F81" s="1315">
        <f>[1]ExpFactors!F81</f>
        <v>1</v>
      </c>
      <c r="G81" s="1316">
        <f>[1]ExpFactors!G81</f>
        <v>0</v>
      </c>
      <c r="H81" s="1419">
        <f>[1]ExpFactors!$H81</f>
        <v>0</v>
      </c>
      <c r="I81" s="489" t="str">
        <f>[1]ExpFactors!$I81</f>
        <v>des</v>
      </c>
      <c r="J81" s="459"/>
      <c r="K81" s="459"/>
    </row>
    <row r="82" spans="1:11" ht="12.75" customHeight="1">
      <c r="A82" s="1419" t="str">
        <f>[1]ExpFactors!A82</f>
        <v>Matches</v>
      </c>
      <c r="B82" s="1419" t="str">
        <f>[1]ExpFactors!B82</f>
        <v>poor</v>
      </c>
      <c r="C82" s="1314"/>
      <c r="D82" s="1315">
        <f>[1]ExpFactors!D82</f>
        <v>1</v>
      </c>
      <c r="E82" s="1314"/>
      <c r="F82" s="1314"/>
      <c r="G82" s="1316">
        <f>[1]ExpFactors!G82</f>
        <v>7.5</v>
      </c>
      <c r="H82" s="1419">
        <f>[1]ExpFactors!$H82</f>
        <v>0</v>
      </c>
      <c r="I82" s="489" t="str">
        <f>[1]ExpFactors!$I82</f>
        <v>lbpl</v>
      </c>
      <c r="J82" s="459"/>
      <c r="K82" s="459"/>
    </row>
    <row r="83" spans="1:11" ht="12.75" customHeight="1">
      <c r="A83" s="1317" t="s">
        <v>862</v>
      </c>
      <c r="B83" s="1318"/>
      <c r="C83" s="1463" t="s">
        <v>646</v>
      </c>
      <c r="D83" s="1463"/>
      <c r="E83" s="1463"/>
      <c r="F83" s="1463"/>
      <c r="G83" s="1451" t="str">
        <f>[1]ExpFactors!$G$83</f>
        <v>Addition</v>
      </c>
      <c r="H83" s="1452" t="str">
        <f>[1]ExpFactors!$H$83</f>
        <v>Additional Price (per kg)</v>
      </c>
      <c r="I83" s="459"/>
      <c r="J83" s="459"/>
      <c r="K83" s="459"/>
    </row>
    <row r="84" spans="1:11" ht="12.75" customHeight="1">
      <c r="A84" s="1419" t="str">
        <f>[1]ExpFactors!A84</f>
        <v>Lower Bound Poverty Line</v>
      </c>
      <c r="B84" s="1419" t="str">
        <f>[1]ExpFactors!B84</f>
        <v>poor</v>
      </c>
      <c r="C84" s="1314"/>
      <c r="D84" s="1315">
        <f>[1]ExpFactors!D84</f>
        <v>1</v>
      </c>
      <c r="E84" s="1314"/>
      <c r="F84" s="1314"/>
      <c r="G84" s="1316">
        <f>[1]ExpFactors!G84</f>
        <v>616.83333333333348</v>
      </c>
      <c r="H84" s="1419">
        <f>[1]ExpFactors!$H84</f>
        <v>1</v>
      </c>
      <c r="I84" s="489" t="str">
        <f>[1]ExpFactors!$I84</f>
        <v>lbpl</v>
      </c>
      <c r="J84" s="459"/>
      <c r="K84" s="459"/>
    </row>
    <row r="85" spans="1:11" ht="12.75" customHeight="1">
      <c r="A85" s="1419" t="str">
        <f>[1]ExpFactors!A85</f>
        <v>Upper Bound Poverty Line</v>
      </c>
      <c r="B85" s="1419" t="str">
        <f>[1]ExpFactors!B85</f>
        <v>poor</v>
      </c>
      <c r="C85" s="1314"/>
      <c r="D85" s="1315">
        <f>[1]ExpFactors!D85</f>
        <v>1</v>
      </c>
      <c r="E85" s="1314"/>
      <c r="F85" s="1314"/>
      <c r="G85" s="1316">
        <f>[1]ExpFactors!G85</f>
        <v>3468</v>
      </c>
      <c r="H85" s="1419">
        <f>[1]ExpFactors!$H85</f>
        <v>1</v>
      </c>
      <c r="I85" s="489" t="str">
        <f>[1]ExpFactors!$I85</f>
        <v>ubpl</v>
      </c>
      <c r="J85" s="459"/>
      <c r="K85" s="459"/>
    </row>
    <row r="86" spans="1:11" ht="12.75" customHeight="1">
      <c r="A86" s="1317" t="s">
        <v>863</v>
      </c>
      <c r="B86" s="1318"/>
      <c r="C86" s="1463" t="s">
        <v>646</v>
      </c>
      <c r="D86" s="1463"/>
      <c r="E86" s="1463"/>
      <c r="F86" s="1463"/>
      <c r="G86" s="1451" t="str">
        <f>[1]ExpFactors!$G$83</f>
        <v>Addition</v>
      </c>
      <c r="H86" s="1452" t="str">
        <f>[1]ExpFactors!$H$83</f>
        <v>Additional Price (per kg)</v>
      </c>
      <c r="I86" s="489"/>
      <c r="J86" s="459"/>
      <c r="K86" s="459"/>
    </row>
    <row r="87" spans="1:11" ht="12.75" customHeight="1">
      <c r="A87" s="1297" t="s">
        <v>650</v>
      </c>
      <c r="B87" s="1419" t="str">
        <f>[1]ExpFactors!B87</f>
        <v>WG specific</v>
      </c>
      <c r="C87" s="1315">
        <f>[1]ExpFactors!C87</f>
        <v>1</v>
      </c>
      <c r="D87" s="1315">
        <f>[1]ExpFactors!D87</f>
        <v>1</v>
      </c>
      <c r="E87" s="1315">
        <f>[1]ExpFactors!E87</f>
        <v>1</v>
      </c>
      <c r="F87" s="1315">
        <f>[1]ExpFactors!F87</f>
        <v>1</v>
      </c>
      <c r="G87" s="1316">
        <f>[1]ExpFactors!G87</f>
        <v>0</v>
      </c>
      <c r="H87" s="1419">
        <f>[1]ExpFactors!$H87</f>
        <v>0</v>
      </c>
      <c r="I87" s="489" t="str">
        <f>[1]ExpFactors!$I87</f>
        <v>des</v>
      </c>
      <c r="J87" s="459"/>
      <c r="K87" s="459"/>
    </row>
    <row r="88" spans="1:11" ht="12.75" customHeight="1">
      <c r="A88" s="1297" t="s">
        <v>649</v>
      </c>
      <c r="B88" s="1419" t="str">
        <f>[1]ExpFactors!B88</f>
        <v>poor</v>
      </c>
      <c r="C88" s="1314"/>
      <c r="D88" s="1315">
        <f>[1]ExpFactors!D88</f>
        <v>0</v>
      </c>
      <c r="E88" s="1314"/>
      <c r="F88" s="1314"/>
      <c r="G88" s="1316">
        <f>[1]ExpFactors!G88</f>
        <v>0</v>
      </c>
      <c r="H88" s="1419">
        <f>[1]ExpFactors!$H88</f>
        <v>0</v>
      </c>
      <c r="I88" s="489" t="str">
        <f>[1]ExpFactors!$I88</f>
        <v>dis</v>
      </c>
      <c r="J88" s="459"/>
      <c r="K88" s="459"/>
    </row>
    <row r="89" spans="1:11" ht="12.75" customHeight="1">
      <c r="A89" s="1317" t="s">
        <v>651</v>
      </c>
      <c r="B89" s="1318"/>
      <c r="C89" s="1463" t="s">
        <v>646</v>
      </c>
      <c r="D89" s="1463"/>
      <c r="E89" s="1463"/>
      <c r="F89" s="1463"/>
      <c r="G89" s="1451" t="s">
        <v>647</v>
      </c>
      <c r="H89" s="1452" t="str">
        <f>[1]ExpFactors!$H$89</f>
        <v>Additional Price (per kg)</v>
      </c>
      <c r="I89" s="489"/>
      <c r="J89" s="459"/>
      <c r="K89" s="459"/>
    </row>
    <row r="90" spans="1:11" ht="12.75" customHeight="1">
      <c r="A90" s="1297" t="s">
        <v>652</v>
      </c>
      <c r="B90" s="1419" t="str">
        <f>[1]ExpFactors!B90</f>
        <v>poor</v>
      </c>
      <c r="C90" s="1314"/>
      <c r="D90" s="1315">
        <f>[1]ExpFactors!D90</f>
        <v>0.38500000000000001</v>
      </c>
      <c r="E90" s="1314"/>
      <c r="F90" s="1314"/>
      <c r="G90" s="1316">
        <f>[1]ExpFactors!G90</f>
        <v>16.666666666666668</v>
      </c>
      <c r="H90" s="1419">
        <f>[1]ExpFactors!$H90</f>
        <v>0</v>
      </c>
      <c r="I90" s="489" t="str">
        <f>[1]ExpFactors!$I90</f>
        <v>lbpl</v>
      </c>
      <c r="J90" s="459"/>
      <c r="K90" s="459"/>
    </row>
    <row r="91" spans="1:11" ht="12.75" customHeight="1">
      <c r="A91" s="1306" t="s">
        <v>653</v>
      </c>
      <c r="B91" s="1419" t="str">
        <f>[1]ExpFactors!B91</f>
        <v>WG specific</v>
      </c>
      <c r="C91" s="1315">
        <f>[1]ExpFactors!C91</f>
        <v>1</v>
      </c>
      <c r="D91" s="1315">
        <f>[1]ExpFactors!D91</f>
        <v>1</v>
      </c>
      <c r="E91" s="1315">
        <f>[1]ExpFactors!E91</f>
        <v>1</v>
      </c>
      <c r="F91" s="1315">
        <f>[1]ExpFactors!F91</f>
        <v>1</v>
      </c>
      <c r="G91" s="1316">
        <f>[1]ExpFactors!G91</f>
        <v>0</v>
      </c>
      <c r="H91" s="1419">
        <f>[1]ExpFactors!$H91</f>
        <v>0</v>
      </c>
      <c r="I91" s="489" t="str">
        <f>[1]ExpFactors!$I91</f>
        <v>des</v>
      </c>
      <c r="J91" s="459"/>
      <c r="K91" s="459"/>
    </row>
    <row r="92" spans="1:11" ht="12.75" customHeight="1">
      <c r="A92" s="1317" t="s">
        <v>654</v>
      </c>
      <c r="B92" s="1318"/>
      <c r="C92" s="1463" t="s">
        <v>646</v>
      </c>
      <c r="D92" s="1463"/>
      <c r="E92" s="1463"/>
      <c r="F92" s="1463"/>
      <c r="G92" s="1451" t="s">
        <v>647</v>
      </c>
      <c r="H92" s="1452" t="str">
        <f>[1]ExpFactors!$H$92</f>
        <v>Additional Price (per kg)</v>
      </c>
      <c r="I92" s="489"/>
      <c r="J92" s="459"/>
      <c r="K92" s="459"/>
    </row>
    <row r="93" spans="1:11" ht="12.75" customHeight="1">
      <c r="A93" s="1319" t="s">
        <v>655</v>
      </c>
      <c r="B93" s="1419" t="str">
        <f>[1]ExpFactors!B93</f>
        <v>poor</v>
      </c>
      <c r="C93" s="1315">
        <f>[1]ExpFactors!C93</f>
        <v>1</v>
      </c>
      <c r="D93" s="1315">
        <f>[1]ExpFactors!D93</f>
        <v>0.83333333333333337</v>
      </c>
      <c r="E93" s="1315">
        <f>[1]ExpFactors!E93</f>
        <v>0.33333333333333331</v>
      </c>
      <c r="F93" s="1315">
        <f>[1]ExpFactors!F93</f>
        <v>0.26666666666666666</v>
      </c>
      <c r="G93" s="1316">
        <f>[1]ExpFactors!G93</f>
        <v>150</v>
      </c>
      <c r="H93" s="1419">
        <f>[1]ExpFactors!$H93</f>
        <v>0</v>
      </c>
      <c r="I93" s="489" t="str">
        <f>[1]ExpFactors!$I93</f>
        <v>lbpl</v>
      </c>
      <c r="J93" s="459"/>
      <c r="K93" s="459"/>
    </row>
    <row r="94" spans="1:11" ht="12.75" customHeight="1">
      <c r="A94" s="1319" t="s">
        <v>656</v>
      </c>
      <c r="B94" s="1419" t="str">
        <f>[1]ExpFactors!B94</f>
        <v>poor</v>
      </c>
      <c r="C94" s="1314"/>
      <c r="D94" s="1315">
        <f>[1]ExpFactors!D94</f>
        <v>1</v>
      </c>
      <c r="E94" s="1314"/>
      <c r="F94" s="1314"/>
      <c r="G94" s="1316">
        <f>[1]ExpFactors!G94</f>
        <v>70</v>
      </c>
      <c r="H94" s="1419">
        <f>[1]ExpFactors!$H94</f>
        <v>0</v>
      </c>
      <c r="I94" s="489" t="str">
        <f>[1]ExpFactors!$I94</f>
        <v>lbpl</v>
      </c>
      <c r="J94" s="459"/>
      <c r="K94" s="459"/>
    </row>
    <row r="95" spans="1:11" ht="12.75" customHeight="1">
      <c r="A95" s="1317" t="s">
        <v>657</v>
      </c>
      <c r="B95" s="1318"/>
      <c r="C95" s="1463" t="s">
        <v>646</v>
      </c>
      <c r="D95" s="1463"/>
      <c r="E95" s="1463"/>
      <c r="F95" s="1463"/>
      <c r="G95" s="1451" t="s">
        <v>647</v>
      </c>
      <c r="H95" s="1452" t="str">
        <f>[1]ExpFactors!$H$95</f>
        <v>Additional Price (per kg)</v>
      </c>
      <c r="I95" s="489"/>
      <c r="J95" s="459"/>
      <c r="K95" s="459"/>
    </row>
    <row r="96" spans="1:11" ht="12.75" customHeight="1">
      <c r="A96" s="1319" t="s">
        <v>658</v>
      </c>
      <c r="B96" s="1419" t="str">
        <f>[1]ExpFactors!B96</f>
        <v>WG specific</v>
      </c>
      <c r="C96" s="1315">
        <f>[1]ExpFactors!C96</f>
        <v>1</v>
      </c>
      <c r="D96" s="1315">
        <f>[1]ExpFactors!D96</f>
        <v>1</v>
      </c>
      <c r="E96" s="1315">
        <f>[1]ExpFactors!E96</f>
        <v>1</v>
      </c>
      <c r="F96" s="1315">
        <f>[1]ExpFactors!F96</f>
        <v>1</v>
      </c>
      <c r="G96" s="1316">
        <f>[1]ExpFactors!G96</f>
        <v>0</v>
      </c>
      <c r="H96" s="1419">
        <f>[1]ExpFactors!$H96</f>
        <v>0</v>
      </c>
      <c r="I96" s="489" t="str">
        <f>[1]ExpFactors!$I96</f>
        <v>des</v>
      </c>
      <c r="J96" s="459"/>
      <c r="K96" s="459"/>
    </row>
    <row r="97" spans="1:11" ht="12.75" customHeight="1">
      <c r="A97" s="1297" t="s">
        <v>659</v>
      </c>
      <c r="B97" s="1419" t="str">
        <f>[1]ExpFactors!B97</f>
        <v>WG specific</v>
      </c>
      <c r="C97" s="1315">
        <f>[1]ExpFactors!C97</f>
        <v>0</v>
      </c>
      <c r="D97" s="1315">
        <f>[1]ExpFactors!D97</f>
        <v>0</v>
      </c>
      <c r="E97" s="1315">
        <f>[1]ExpFactors!E97</f>
        <v>0</v>
      </c>
      <c r="F97" s="1315">
        <f>[1]ExpFactors!F97</f>
        <v>0</v>
      </c>
      <c r="G97" s="1316">
        <f>[1]ExpFactors!G97</f>
        <v>0</v>
      </c>
      <c r="H97" s="1419">
        <f>[1]ExpFactors!$H97</f>
        <v>0</v>
      </c>
      <c r="I97" s="489" t="str">
        <f>[1]ExpFactors!$I97</f>
        <v>des</v>
      </c>
      <c r="J97" s="459"/>
      <c r="K97" s="459"/>
    </row>
    <row r="98" spans="1:11" ht="12.75" customHeight="1">
      <c r="A98" s="1319" t="s">
        <v>660</v>
      </c>
      <c r="B98" s="1419" t="str">
        <f>[1]ExpFactors!B98</f>
        <v>WG specific</v>
      </c>
      <c r="C98" s="1315">
        <f>[1]ExpFactors!C98</f>
        <v>1</v>
      </c>
      <c r="D98" s="1315">
        <f>[1]ExpFactors!D98</f>
        <v>1</v>
      </c>
      <c r="E98" s="1315">
        <f>[1]ExpFactors!E98</f>
        <v>1</v>
      </c>
      <c r="F98" s="1315">
        <f>[1]ExpFactors!F98</f>
        <v>1</v>
      </c>
      <c r="G98" s="1316">
        <f>[1]ExpFactors!G98</f>
        <v>0</v>
      </c>
      <c r="H98" s="1419">
        <f>[1]ExpFactors!$H98</f>
        <v>0</v>
      </c>
      <c r="I98" s="489" t="str">
        <f>[1]ExpFactors!$I98</f>
        <v>des</v>
      </c>
      <c r="J98" s="459"/>
      <c r="K98" s="459"/>
    </row>
    <row r="99" spans="1:11" ht="12.75" customHeight="1">
      <c r="A99" s="1319" t="s">
        <v>661</v>
      </c>
      <c r="B99" s="1419" t="str">
        <f>[1]ExpFactors!B99</f>
        <v>WG specific</v>
      </c>
      <c r="C99" s="1315">
        <f>[1]ExpFactors!C99</f>
        <v>1</v>
      </c>
      <c r="D99" s="1315">
        <f>[1]ExpFactors!D99</f>
        <v>1</v>
      </c>
      <c r="E99" s="1315">
        <f>[1]ExpFactors!E99</f>
        <v>1</v>
      </c>
      <c r="F99" s="1315">
        <f>[1]ExpFactors!F99</f>
        <v>1</v>
      </c>
      <c r="G99" s="1316">
        <f>[1]ExpFactors!G99</f>
        <v>0</v>
      </c>
      <c r="H99" s="1419">
        <f>[1]ExpFactors!$H99</f>
        <v>0</v>
      </c>
      <c r="I99" s="489" t="str">
        <f>[1]ExpFactors!$I99</f>
        <v>des</v>
      </c>
      <c r="J99" s="459"/>
      <c r="K99" s="459"/>
    </row>
    <row r="100" spans="1:11" ht="12.75" customHeight="1">
      <c r="A100" s="1319" t="s">
        <v>662</v>
      </c>
      <c r="B100" s="1419" t="str">
        <f>[1]ExpFactors!B100</f>
        <v>WG specific</v>
      </c>
      <c r="C100" s="1315">
        <f>[1]ExpFactors!C100</f>
        <v>1</v>
      </c>
      <c r="D100" s="1315">
        <f>[1]ExpFactors!D100</f>
        <v>1</v>
      </c>
      <c r="E100" s="1315">
        <f>[1]ExpFactors!E100</f>
        <v>1</v>
      </c>
      <c r="F100" s="1315">
        <f>[1]ExpFactors!F100</f>
        <v>1</v>
      </c>
      <c r="G100" s="1316">
        <f>[1]ExpFactors!G100</f>
        <v>0</v>
      </c>
      <c r="H100" s="1419">
        <f>[1]ExpFactors!$H100</f>
        <v>0</v>
      </c>
      <c r="I100" s="489" t="str">
        <f>[1]ExpFactors!$I100</f>
        <v>des</v>
      </c>
      <c r="J100" s="459"/>
      <c r="K100" s="459"/>
    </row>
    <row r="101" spans="1:11" ht="12.75" customHeight="1">
      <c r="A101" s="1319" t="s">
        <v>663</v>
      </c>
      <c r="B101" s="1419" t="str">
        <f>[1]ExpFactors!B101</f>
        <v>WG specific</v>
      </c>
      <c r="C101" s="1315">
        <f>[1]ExpFactors!C101</f>
        <v>1</v>
      </c>
      <c r="D101" s="1315">
        <f>[1]ExpFactors!D101</f>
        <v>1</v>
      </c>
      <c r="E101" s="1315">
        <f>[1]ExpFactors!E101</f>
        <v>1</v>
      </c>
      <c r="F101" s="1315">
        <f>[1]ExpFactors!F101</f>
        <v>1</v>
      </c>
      <c r="G101" s="1316">
        <f>[1]ExpFactors!G101</f>
        <v>0</v>
      </c>
      <c r="H101" s="1419">
        <f>[1]ExpFactors!$H101</f>
        <v>0</v>
      </c>
      <c r="I101" s="489" t="str">
        <f>[1]ExpFactors!$I101</f>
        <v>des</v>
      </c>
      <c r="J101" s="459"/>
      <c r="K101" s="459"/>
    </row>
    <row r="102" spans="1:11" ht="12.75" customHeight="1">
      <c r="A102" s="1319" t="s">
        <v>664</v>
      </c>
      <c r="B102" s="1419" t="str">
        <f>[1]ExpFactors!B102</f>
        <v>WG specific</v>
      </c>
      <c r="C102" s="1315">
        <f>[1]ExpFactors!C102</f>
        <v>1</v>
      </c>
      <c r="D102" s="1315">
        <f>[1]ExpFactors!D102</f>
        <v>1</v>
      </c>
      <c r="E102" s="1315">
        <f>[1]ExpFactors!E102</f>
        <v>1</v>
      </c>
      <c r="F102" s="1315">
        <f>[1]ExpFactors!F102</f>
        <v>1</v>
      </c>
      <c r="G102" s="1316">
        <f>[1]ExpFactors!G102</f>
        <v>0</v>
      </c>
      <c r="H102" s="1419">
        <f>[1]ExpFactors!$H102</f>
        <v>0</v>
      </c>
      <c r="I102" s="489" t="str">
        <f>[1]ExpFactors!$I102</f>
        <v>des</v>
      </c>
      <c r="J102" s="459"/>
      <c r="K102" s="459"/>
    </row>
    <row r="103" spans="1:11" ht="12.75" customHeight="1">
      <c r="A103" s="1319" t="s">
        <v>665</v>
      </c>
      <c r="B103" s="1419" t="str">
        <f>[1]ExpFactors!B103</f>
        <v>WG specific</v>
      </c>
      <c r="C103" s="1315">
        <f>[1]ExpFactors!C103</f>
        <v>0</v>
      </c>
      <c r="D103" s="1315">
        <f>[1]ExpFactors!D103</f>
        <v>0</v>
      </c>
      <c r="E103" s="1315">
        <f>[1]ExpFactors!E103</f>
        <v>0</v>
      </c>
      <c r="F103" s="1315">
        <f>[1]ExpFactors!F103</f>
        <v>0</v>
      </c>
      <c r="G103" s="1316">
        <f>[1]ExpFactors!G103</f>
        <v>0</v>
      </c>
      <c r="H103" s="1419">
        <f>[1]ExpFactors!$H103</f>
        <v>0</v>
      </c>
      <c r="I103" s="489" t="str">
        <f>[1]ExpFactors!$I103</f>
        <v>des</v>
      </c>
      <c r="J103" s="459"/>
      <c r="K103" s="459"/>
    </row>
    <row r="104" spans="1:11" ht="12.75" customHeight="1">
      <c r="A104" s="1297" t="s">
        <v>666</v>
      </c>
      <c r="B104" s="1419" t="str">
        <f>[1]ExpFactors!B104</f>
        <v>WG specific</v>
      </c>
      <c r="C104" s="1315">
        <f>[1]ExpFactors!C104</f>
        <v>1</v>
      </c>
      <c r="D104" s="1315">
        <f>[1]ExpFactors!D104</f>
        <v>1</v>
      </c>
      <c r="E104" s="1315">
        <f>[1]ExpFactors!E104</f>
        <v>1</v>
      </c>
      <c r="F104" s="1315">
        <f>[1]ExpFactors!F104</f>
        <v>1</v>
      </c>
      <c r="G104" s="1316">
        <f>[1]ExpFactors!G104</f>
        <v>0</v>
      </c>
      <c r="H104" s="1419">
        <f>[1]ExpFactors!$H104</f>
        <v>0</v>
      </c>
      <c r="I104" s="489" t="str">
        <f>[1]ExpFactors!$I104</f>
        <v>des</v>
      </c>
      <c r="J104" s="459"/>
      <c r="K104" s="459"/>
    </row>
    <row r="105" spans="1:11" ht="12.75" customHeight="1">
      <c r="A105" s="1297" t="s">
        <v>667</v>
      </c>
      <c r="B105" s="1419" t="str">
        <f>[1]ExpFactors!B105</f>
        <v>WG specific</v>
      </c>
      <c r="C105" s="1315">
        <f>[1]ExpFactors!C105</f>
        <v>1</v>
      </c>
      <c r="D105" s="1315">
        <f>[1]ExpFactors!D105</f>
        <v>1</v>
      </c>
      <c r="E105" s="1315">
        <f>[1]ExpFactors!E105</f>
        <v>1</v>
      </c>
      <c r="F105" s="1315">
        <f>[1]ExpFactors!F105</f>
        <v>1</v>
      </c>
      <c r="G105" s="1316">
        <f>[1]ExpFactors!G105</f>
        <v>0</v>
      </c>
      <c r="H105" s="1419">
        <f>[1]ExpFactors!$H105</f>
        <v>0</v>
      </c>
      <c r="I105" s="489" t="str">
        <f>[1]ExpFactors!$I105</f>
        <v>des</v>
      </c>
      <c r="J105" s="459"/>
      <c r="K105" s="459"/>
    </row>
    <row r="106" spans="1:11" ht="12" customHeight="1">
      <c r="A106" s="459"/>
      <c r="B106" s="459"/>
      <c r="C106" s="459"/>
      <c r="D106" s="459"/>
      <c r="E106" s="459"/>
      <c r="F106" s="459"/>
      <c r="G106" s="1291"/>
      <c r="H106" s="1291"/>
      <c r="I106" s="459"/>
      <c r="J106" s="459"/>
      <c r="K106" s="459"/>
    </row>
    <row r="107" spans="1:11" ht="12" customHeight="1">
      <c r="A107" s="459"/>
      <c r="B107" s="459"/>
      <c r="C107" s="459"/>
      <c r="D107" s="459"/>
      <c r="E107" s="459"/>
      <c r="F107" s="459"/>
      <c r="G107" s="1291"/>
      <c r="H107" s="1291"/>
      <c r="I107" s="459"/>
      <c r="J107" s="459"/>
      <c r="K107" s="459"/>
    </row>
    <row r="108" spans="1:11" ht="12" customHeight="1">
      <c r="A108" s="459"/>
      <c r="B108" s="459"/>
      <c r="C108" s="459"/>
      <c r="D108" s="459"/>
      <c r="E108" s="459"/>
      <c r="F108" s="459"/>
      <c r="G108" s="1291"/>
      <c r="H108" s="1291"/>
      <c r="I108" s="459"/>
      <c r="J108" s="459"/>
      <c r="K108" s="459"/>
    </row>
    <row r="109" spans="1:11" ht="12" customHeight="1">
      <c r="A109" s="459"/>
      <c r="B109" s="459"/>
      <c r="C109" s="459"/>
      <c r="D109" s="459"/>
      <c r="E109" s="459"/>
      <c r="F109" s="459"/>
      <c r="G109" s="1291"/>
      <c r="H109" s="1291"/>
      <c r="I109" s="459"/>
      <c r="J109" s="459"/>
      <c r="K109" s="459"/>
    </row>
    <row r="110" spans="1:11" ht="12" customHeight="1">
      <c r="A110" s="459"/>
      <c r="B110" s="459"/>
      <c r="C110" s="459"/>
      <c r="D110" s="459"/>
      <c r="E110" s="459"/>
      <c r="F110" s="459"/>
      <c r="G110" s="1291"/>
      <c r="H110" s="1291"/>
      <c r="I110" s="459"/>
      <c r="J110" s="459"/>
      <c r="K110" s="459"/>
    </row>
    <row r="111" spans="1:11" ht="12" customHeight="1">
      <c r="A111" s="459"/>
      <c r="B111" s="459"/>
      <c r="C111" s="459"/>
      <c r="D111" s="459"/>
      <c r="E111" s="459"/>
      <c r="F111" s="459"/>
      <c r="G111" s="1291"/>
      <c r="H111" s="1291"/>
      <c r="I111" s="459"/>
      <c r="J111" s="459"/>
      <c r="K111" s="459"/>
    </row>
    <row r="112" spans="1:11" ht="12" customHeight="1">
      <c r="A112" s="459"/>
      <c r="B112" s="459"/>
      <c r="C112" s="459"/>
      <c r="D112" s="459"/>
      <c r="E112" s="459"/>
      <c r="F112" s="459"/>
      <c r="G112" s="1291"/>
      <c r="H112" s="1291"/>
      <c r="I112" s="459"/>
      <c r="J112" s="459"/>
      <c r="K112" s="459"/>
    </row>
  </sheetData>
  <sheetProtection sheet="1" objects="1" scenarios="1" formatCells="0" formatColumns="0" formatRows="0"/>
  <customSheetViews>
    <customSheetView guid="{8914FD97-1D0A-2E40-8555-D3701EE40616}" scale="55" fitToPage="1">
      <selection activeCell="K17" activeCellId="1" sqref="CP14:CP17 K17"/>
      <printOptions headings="1" gridLines="1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mergeCells count="7">
    <mergeCell ref="C83:F83"/>
    <mergeCell ref="C86:F86"/>
    <mergeCell ref="C92:F92"/>
    <mergeCell ref="C95:F95"/>
    <mergeCell ref="C42:F42"/>
    <mergeCell ref="C70:F70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A6" zoomScale="55" zoomScaleNormal="55" zoomScalePageLayoutView="55" workbookViewId="0">
      <selection activeCell="F58" sqref="F58:G6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20" customWidth="1"/>
    <col min="3" max="3" width="82.33203125" customWidth="1"/>
  </cols>
  <sheetData>
    <row r="2" spans="2:3" ht="30" customHeight="1">
      <c r="B2" s="1321" t="s">
        <v>668</v>
      </c>
      <c r="C2" s="1322"/>
    </row>
    <row r="3" spans="2:3" ht="15" customHeight="1">
      <c r="B3" s="1321" t="s">
        <v>669</v>
      </c>
      <c r="C3" s="1322"/>
    </row>
    <row r="4" spans="2:3" ht="15" customHeight="1">
      <c r="B4" s="1321" t="s">
        <v>670</v>
      </c>
      <c r="C4" s="1322"/>
    </row>
    <row r="5" spans="2:3" ht="36" customHeight="1">
      <c r="B5" s="1321" t="s">
        <v>671</v>
      </c>
      <c r="C5" s="1322"/>
    </row>
    <row r="6" spans="2:3" ht="15" customHeight="1">
      <c r="B6" s="1321" t="s">
        <v>672</v>
      </c>
      <c r="C6" s="1322"/>
    </row>
  </sheetData>
  <sheetProtection sheet="1"/>
  <customSheetViews>
    <customSheetView guid="{8914FD97-1D0A-2E40-8555-D3701EE40616}" scale="55">
      <selection activeCell="B1" activeCellId="1" sqref="CP14:CP17 B1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7"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customSheetViews>
    <customSheetView guid="{8914FD97-1D0A-2E40-8555-D3701EE40616}" scale="55">
      <selection activeCell="G44" activeCellId="1" sqref="CP14:CP17 G44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55" zoomScaleNormal="55" zoomScalePageLayoutView="55" workbookViewId="0">
      <selection activeCell="G49" sqref="G49"/>
    </sheetView>
  </sheetViews>
  <sheetFormatPr baseColWidth="10" defaultColWidth="11.5" defaultRowHeight="12" x14ac:dyDescent="0"/>
  <sheetData/>
  <sheetProtection selectLockedCells="1" selectUnlockedCells="1"/>
  <customSheetViews>
    <customSheetView guid="{8914FD97-1D0A-2E40-8555-D3701EE40616}" scale="55">
      <selection activeCellId="1" sqref="CP14:CP17 A1"/>
      <pageSetup paperSize="9" firstPageNumber="0" orientation="landscape" horizontalDpi="300" verticalDpi="300"/>
    </customSheetView>
    <customSheetView guid="{8E911234-EEFE-2347-980D-0DE8CAB24EC9}" showRuler="0">
      <pageSetup paperSize="9" firstPageNumber="0" orientation="landscape" horizontalDpi="300" verticalDpi="300"/>
    </customSheetView>
    <customSheetView guid="{E6237687-E0D2-D741-8709-387C08BB102B}" showRuler="0">
      <pageSetup paperSize="9" firstPageNumber="0" orientation="landscape" horizontalDpi="300" verticalDpi="300"/>
    </customSheetView>
    <customSheetView guid="{70E7395C-A1EC-2E40-B838-4D9BCDE7E871}" showRuler="0">
      <pageSetup paperSize="9" firstPageNumber="0" orientation="landscape" horizontalDpi="300" verticalDpi="300"/>
    </customSheetView>
    <customSheetView guid="{82AE7949-C6D2-7248-B9A7-1EBC1C7F3800}" showRuler="0">
      <pageSetup paperSize="9" firstPageNumber="0" orientation="landscape" horizontalDpi="300" verticalDpi="300"/>
    </customSheetView>
    <customSheetView guid="{A75021F8-2BED-7A49-9F0B-DBD591E9A5EE}" showRuler="0">
      <pageSetup paperSize="9" firstPageNumber="0" orientation="landscape" horizontalDpi="300" verticalDpi="300"/>
    </customSheetView>
    <customSheetView guid="{5A1B9CD4-EE30-7E48-A59C-AB8F01A61546}" showRuler="0">
      <pageSetup paperSize="9" firstPageNumber="0" orientation="landscape" horizontalDpi="300" verticalDpi="300"/>
    </customSheetView>
    <customSheetView guid="{4AA486FE-FAF2-B34A-AC0D-F9AE3E57C2C6}" showRuler="0">
      <pageSetup paperSize="9" firstPageNumber="0" orientation="landscape" horizontalDpi="300" verticalDpi="300"/>
    </customSheetView>
  </customSheetViews>
  <pageMargins left="0.7" right="0.7" top="0.75" bottom="0.75" header="0.51180555555555551" footer="0.51180555555555551"/>
  <pageSetup paperSize="9" firstPageNumber="0" orientation="landscape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"/>
  <sheetViews>
    <sheetView zoomScale="55" zoomScaleNormal="55" zoomScalePageLayoutView="55" workbookViewId="0">
      <selection activeCellId="1" sqref="CP14:CP17 A1"/>
    </sheetView>
  </sheetViews>
  <sheetFormatPr baseColWidth="10" defaultColWidth="11.5" defaultRowHeight="12.75" customHeight="1" x14ac:dyDescent="0"/>
  <sheetData/>
  <sheetProtection selectLockedCells="1" selectUnlockedCells="1"/>
  <customSheetViews>
    <customSheetView guid="{8914FD97-1D0A-2E40-8555-D3701EE40616}" scale="55">
      <selection activeCellId="1" sqref="CP14:CP17 A1"/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8E911234-EEFE-2347-980D-0DE8CAB24EC9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E6237687-E0D2-D741-8709-387C08BB102B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70E7395C-A1EC-2E40-B838-4D9BCDE7E871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82AE7949-C6D2-7248-B9A7-1EBC1C7F3800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A75021F8-2BED-7A49-9F0B-DBD591E9A5EE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5A1B9CD4-EE30-7E48-A59C-AB8F01A61546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4AA486FE-FAF2-B34A-AC0D-F9AE3E57C2C6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</customSheetViews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Chart1</vt:lpstr>
      <vt:lpstr>Sheet12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thembi</dc:creator>
  <cp:keywords/>
  <dc:description/>
  <cp:lastModifiedBy>Charles Rethman</cp:lastModifiedBy>
  <dcterms:created xsi:type="dcterms:W3CDTF">2015-03-06T15:12:17Z</dcterms:created>
  <dcterms:modified xsi:type="dcterms:W3CDTF">2015-12-11T07:21:25Z</dcterms:modified>
  <cp:category/>
</cp:coreProperties>
</file>